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112\112年內政部營建署111年營造業經濟概況調查\report\"/>
    </mc:Choice>
  </mc:AlternateContent>
  <bookViews>
    <workbookView xWindow="0" yWindow="0" windowWidth="20490" windowHeight="7380" tabRatio="847" firstSheet="27" activeTab="46"/>
  </bookViews>
  <sheets>
    <sheet name="插頁" sheetId="150" r:id="rId1"/>
    <sheet name="目錄" sheetId="149" r:id="rId2"/>
    <sheet name="1" sheetId="91" r:id="rId3"/>
    <sheet name="2" sheetId="2" r:id="rId4"/>
    <sheet name="3." sheetId="190" r:id="rId5"/>
    <sheet name="4." sheetId="191" r:id="rId6"/>
    <sheet name="5." sheetId="192" r:id="rId7"/>
    <sheet name="6." sheetId="194" r:id="rId8"/>
    <sheet name="7." sheetId="132" r:id="rId9"/>
    <sheet name="8." sheetId="133" r:id="rId10"/>
    <sheet name="9." sheetId="41" r:id="rId11"/>
    <sheet name="10." sheetId="42" r:id="rId12"/>
    <sheet name="11." sheetId="5" r:id="rId13"/>
    <sheet name="12." sheetId="159" r:id="rId14"/>
    <sheet name="13." sheetId="160" r:id="rId15"/>
    <sheet name="14." sheetId="161" r:id="rId16"/>
    <sheet name="15." sheetId="8" r:id="rId17"/>
    <sheet name="16." sheetId="94" r:id="rId18"/>
    <sheet name="17." sheetId="92" r:id="rId19"/>
    <sheet name="18." sheetId="78" r:id="rId20"/>
    <sheet name="19." sheetId="49" r:id="rId21"/>
    <sheet name="20." sheetId="50" r:id="rId22"/>
    <sheet name="21." sheetId="53" r:id="rId23"/>
    <sheet name="22." sheetId="95" r:id="rId24"/>
    <sheet name="23." sheetId="54" r:id="rId25"/>
    <sheet name="24." sheetId="82" r:id="rId26"/>
    <sheet name="25." sheetId="57" r:id="rId27"/>
    <sheet name="26." sheetId="84" r:id="rId28"/>
    <sheet name="27." sheetId="59" r:id="rId29"/>
    <sheet name="28." sheetId="85" r:id="rId30"/>
    <sheet name="29." sheetId="76" r:id="rId31"/>
    <sheet name="30." sheetId="79" r:id="rId32"/>
    <sheet name="31." sheetId="16" r:id="rId33"/>
    <sheet name="32." sheetId="17" r:id="rId34"/>
    <sheet name="33." sheetId="195" r:id="rId35"/>
    <sheet name="34." sheetId="196" r:id="rId36"/>
    <sheet name="35." sheetId="197" r:id="rId37"/>
    <sheet name="36." sheetId="198" r:id="rId38"/>
    <sheet name="37." sheetId="136" r:id="rId39"/>
    <sheet name="38." sheetId="137" r:id="rId40"/>
    <sheet name="39." sheetId="47" r:id="rId41"/>
    <sheet name="40." sheetId="48" r:id="rId42"/>
    <sheet name="41." sheetId="162" r:id="rId43"/>
    <sheet name="42." sheetId="163" r:id="rId44"/>
    <sheet name="43." sheetId="164" r:id="rId45"/>
    <sheet name="44." sheetId="165" r:id="rId46"/>
    <sheet name="45." sheetId="46" r:id="rId47"/>
    <sheet name="46." sheetId="97" r:id="rId48"/>
    <sheet name="47." sheetId="51" r:id="rId49"/>
    <sheet name="48." sheetId="52" r:id="rId50"/>
    <sheet name="49." sheetId="55" r:id="rId51"/>
    <sheet name="50." sheetId="98" r:id="rId52"/>
    <sheet name="51." sheetId="56" r:id="rId53"/>
    <sheet name="52." sheetId="99" r:id="rId54"/>
    <sheet name="53." sheetId="58" r:id="rId55"/>
    <sheet name="54." sheetId="87" r:id="rId56"/>
    <sheet name="55." sheetId="88" r:id="rId57"/>
    <sheet name="56." sheetId="100" r:id="rId58"/>
    <sheet name="49" sheetId="62" state="hidden" r:id="rId59"/>
    <sheet name="50" sheetId="102" state="hidden" r:id="rId60"/>
    <sheet name="57." sheetId="130" r:id="rId61"/>
    <sheet name="58." sheetId="131" r:id="rId62"/>
    <sheet name="59." sheetId="107" r:id="rId63"/>
    <sheet name="60." sheetId="108" r:id="rId64"/>
    <sheet name="61." sheetId="109" r:id="rId65"/>
    <sheet name="62." sheetId="110" r:id="rId66"/>
    <sheet name="63." sheetId="111" r:id="rId67"/>
    <sheet name="64." sheetId="112" r:id="rId68"/>
    <sheet name="65." sheetId="113" r:id="rId69"/>
    <sheet name="66." sheetId="114" r:id="rId70"/>
    <sheet name="67." sheetId="178" r:id="rId71"/>
    <sheet name="68." sheetId="179" r:id="rId72"/>
    <sheet name="69." sheetId="180" r:id="rId73"/>
    <sheet name="70." sheetId="181" r:id="rId74"/>
    <sheet name="71." sheetId="182" r:id="rId75"/>
    <sheet name="72." sheetId="183" r:id="rId76"/>
    <sheet name="73." sheetId="184" r:id="rId77"/>
    <sheet name="74." sheetId="185" r:id="rId78"/>
    <sheet name="75." sheetId="186" r:id="rId79"/>
    <sheet name="76." sheetId="187" r:id="rId80"/>
    <sheet name="77." sheetId="188" r:id="rId81"/>
    <sheet name="78." sheetId="189" r:id="rId82"/>
  </sheets>
  <externalReferences>
    <externalReference r:id="rId83"/>
  </externalReferences>
  <definedNames>
    <definedName name="_Ref88126996" localSheetId="62">'59.'!$E$61</definedName>
    <definedName name="_Ref88127019" localSheetId="66">'63.'!$H$61</definedName>
    <definedName name="_Toc212352963" localSheetId="30">'29.'!$E$77</definedName>
    <definedName name="_Toc26523767" localSheetId="4">'3.'!$S$73</definedName>
    <definedName name="_Toc26523774" localSheetId="30">'29.'!$S$78</definedName>
    <definedName name="_Toc26523781" localSheetId="2">'1'!$W$96</definedName>
    <definedName name="_Toc307329395" localSheetId="4">'3.'!$S$64</definedName>
    <definedName name="_Toc307329396" localSheetId="8">'7.'!$K$31</definedName>
    <definedName name="_Toc307329403" localSheetId="12">'11.'!$S$91</definedName>
    <definedName name="_Toc307329411" localSheetId="22">'21.'!$E$89</definedName>
    <definedName name="_Toc92361152" localSheetId="2">'1'!$J$119</definedName>
    <definedName name="_Toc92361153" localSheetId="3">'2'!$AA$6</definedName>
    <definedName name="_Toc92361154" localSheetId="3">'2'!$AA$44</definedName>
    <definedName name="_Toc92361159" localSheetId="6">'5.'!$E$64</definedName>
    <definedName name="_Toc92361164" localSheetId="24">'23.'!$K$61</definedName>
    <definedName name="_Toc92361174" localSheetId="3">'2'!$E$74</definedName>
    <definedName name="_Toc92361175" localSheetId="24">'23.'!$E$61</definedName>
    <definedName name="_Toc92361185" localSheetId="22">'21.'!$I$76</definedName>
    <definedName name="OLE_LINK13" localSheetId="32">'31.'!$E$64</definedName>
    <definedName name="OLE_LINK20" localSheetId="2">'1'!$R$75</definedName>
    <definedName name="OLE_LINK8" localSheetId="2">'1'!$W$97</definedName>
    <definedName name="_xlnm.Print_Area" localSheetId="2">'1'!$A$1:$Z$63</definedName>
    <definedName name="_xlnm.Print_Area" localSheetId="11">'10.'!$A$1:$H$60</definedName>
    <definedName name="_xlnm.Print_Area" localSheetId="12">'11.'!$A$1:$AD$60</definedName>
    <definedName name="_xlnm.Print_Area" localSheetId="13">'12.'!$A$1:$AD$69</definedName>
    <definedName name="_xlnm.Print_Area" localSheetId="14">'13.'!$A$1:$AD$60</definedName>
    <definedName name="_xlnm.Print_Area" localSheetId="15">'14.'!$A$1:$AD$69</definedName>
    <definedName name="_xlnm.Print_Area" localSheetId="16">'15.'!$A$1:$L$59</definedName>
    <definedName name="_xlnm.Print_Area" localSheetId="18">'17.'!$A$1:$M$62</definedName>
    <definedName name="_xlnm.Print_Area" localSheetId="19">'18.'!$A$1:$M$71</definedName>
    <definedName name="_xlnm.Print_Area" localSheetId="20">'19.'!$A$1:$AA$60</definedName>
    <definedName name="_xlnm.Print_Area" localSheetId="3">'2'!$A$1:$Z$72</definedName>
    <definedName name="_xlnm.Print_Area" localSheetId="21">'20.'!$A$1:$AA$69</definedName>
    <definedName name="_xlnm.Print_Area" localSheetId="22">'21.'!$A$1:$P$62</definedName>
    <definedName name="_xlnm.Print_Area" localSheetId="23">'22.'!$A$1:$P$71</definedName>
    <definedName name="_xlnm.Print_Area" localSheetId="24">'23.'!$A$1:$N$60</definedName>
    <definedName name="_xlnm.Print_Area" localSheetId="25">'24.'!$A$1:$N$69</definedName>
    <definedName name="_xlnm.Print_Area" localSheetId="26">'25.'!$A$1:$J$60</definedName>
    <definedName name="_xlnm.Print_Area" localSheetId="27">'26.'!$A$1:$J$69</definedName>
    <definedName name="_xlnm.Print_Area" localSheetId="28">'27.'!$A$1:$L$60</definedName>
    <definedName name="_xlnm.Print_Area" localSheetId="29">'28.'!$A$1:$L$69</definedName>
    <definedName name="_xlnm.Print_Area" localSheetId="30">'29.'!$A$1:$AE$60</definedName>
    <definedName name="_xlnm.Print_Area" localSheetId="4">'3.'!$A$1:$AL$63</definedName>
    <definedName name="_xlnm.Print_Area" localSheetId="31">'30.'!$A$1:$AE$70</definedName>
    <definedName name="_xlnm.Print_Area" localSheetId="32">'31.'!$A$1:$Z$63</definedName>
    <definedName name="_xlnm.Print_Area" localSheetId="33">'32.'!$A$1:$Z$72</definedName>
    <definedName name="_xlnm.Print_Area" localSheetId="34">'33.'!$A$1:$AL$63</definedName>
    <definedName name="_xlnm.Print_Area" localSheetId="35">'34.'!$A$1:$AL$72</definedName>
    <definedName name="_xlnm.Print_Area" localSheetId="36">'35.'!$A$1:$BX$62</definedName>
    <definedName name="_xlnm.Print_Area" localSheetId="37">'36.'!$A$1:$BX$71</definedName>
    <definedName name="_xlnm.Print_Area" localSheetId="38">'37.'!$A$1:$J$60</definedName>
    <definedName name="_xlnm.Print_Area" localSheetId="39">'38.'!$A$1:$J$69</definedName>
    <definedName name="_xlnm.Print_Area" localSheetId="40">'39.'!$A$1:$H$52</definedName>
    <definedName name="_xlnm.Print_Area" localSheetId="5">'4.'!$A$1:$AL$72</definedName>
    <definedName name="_xlnm.Print_Area" localSheetId="41">'40.'!$A$1:$H$61</definedName>
    <definedName name="_xlnm.Print_Area" localSheetId="42">'41.'!$A$1:$AD$59</definedName>
    <definedName name="_xlnm.Print_Area" localSheetId="43">'42.'!$A$1:$AD$69</definedName>
    <definedName name="_xlnm.Print_Area" localSheetId="44">'43.'!$A$1:$AD$60</definedName>
    <definedName name="_xlnm.Print_Area" localSheetId="45">'44.'!$A$1:$AD$69</definedName>
    <definedName name="_xlnm.Print_Area" localSheetId="46">'45.'!$A$1:$L$59</definedName>
    <definedName name="_xlnm.Print_Area" localSheetId="47">'46.'!$A$1:$L$69</definedName>
    <definedName name="_xlnm.Print_Area" localSheetId="48">'47.'!$A$1:$AA$60</definedName>
    <definedName name="_xlnm.Print_Area" localSheetId="49">'48.'!$A$1:$AA$68</definedName>
    <definedName name="_xlnm.Print_Area" localSheetId="58">'49'!$A$1:$AB$52</definedName>
    <definedName name="_xlnm.Print_Area" localSheetId="50">'49.'!$A$1:$P$63</definedName>
    <definedName name="_xlnm.Print_Area" localSheetId="6">'5.'!$A$1:$BX$62</definedName>
    <definedName name="_xlnm.Print_Area" localSheetId="59">'50'!$A$1:$AB$62</definedName>
    <definedName name="_xlnm.Print_Area" localSheetId="51">'50.'!$A$1:$P$72</definedName>
    <definedName name="_xlnm.Print_Area" localSheetId="52">'51.'!$A$1:$N$60</definedName>
    <definedName name="_xlnm.Print_Area" localSheetId="53">'52.'!$A$1:$N$69</definedName>
    <definedName name="_xlnm.Print_Area" localSheetId="54">'53.'!$A$1:$J$60</definedName>
    <definedName name="_xlnm.Print_Area" localSheetId="55">'54.'!$A$1:$J$69</definedName>
    <definedName name="_xlnm.Print_Area" localSheetId="56">'55.'!$A$1:$L$60</definedName>
    <definedName name="_xlnm.Print_Area" localSheetId="57">'56.'!$A$1:$L$69</definedName>
    <definedName name="_xlnm.Print_Area" localSheetId="60">'57.'!$A$1:$AE$61</definedName>
    <definedName name="_xlnm.Print_Area" localSheetId="61">'58.'!$A$1:$AE$70</definedName>
    <definedName name="_xlnm.Print_Area" localSheetId="62">'59.'!$A$1:$N$60</definedName>
    <definedName name="_xlnm.Print_Area" localSheetId="7">'6.'!$A$1:$BX$71</definedName>
    <definedName name="_xlnm.Print_Area" localSheetId="63">'60.'!$A$1:$N$69</definedName>
    <definedName name="_xlnm.Print_Area" localSheetId="64">'61.'!$A$1:$J$59</definedName>
    <definedName name="_xlnm.Print_Area" localSheetId="65">'62.'!$A$1:$J$68</definedName>
    <definedName name="_xlnm.Print_Area" localSheetId="66">'63.'!$A$1:$S$60</definedName>
    <definedName name="_xlnm.Print_Area" localSheetId="67">'64.'!$A$1:$S$69</definedName>
    <definedName name="_xlnm.Print_Area" localSheetId="68">'65.'!$A$1:$L$60</definedName>
    <definedName name="_xlnm.Print_Area" localSheetId="69">'66.'!$A$1:$L$69</definedName>
    <definedName name="_xlnm.Print_Area" localSheetId="70">'67.'!$A$1:$AK$63</definedName>
    <definedName name="_xlnm.Print_Area" localSheetId="71">'68.'!$A$1:$AK$72</definedName>
    <definedName name="_xlnm.Print_Area" localSheetId="72">'69.'!$A$1:$K$41</definedName>
    <definedName name="_xlnm.Print_Area" localSheetId="8">'7.'!$A$1:$J$60</definedName>
    <definedName name="_xlnm.Print_Area" localSheetId="73">'70.'!$A$1:$K$50</definedName>
    <definedName name="_xlnm.Print_Area" localSheetId="74">'71.'!$A$1:$AF$61</definedName>
    <definedName name="_xlnm.Print_Area" localSheetId="75">'72.'!$A$1:$AF$70</definedName>
    <definedName name="_xlnm.Print_Area" localSheetId="76">'73.'!$A$1:$N$48</definedName>
    <definedName name="_xlnm.Print_Area" localSheetId="77">'74.'!$A$1:$N$57</definedName>
    <definedName name="_xlnm.Print_Area" localSheetId="78">'75.'!$A$1:$K$41</definedName>
    <definedName name="_xlnm.Print_Area" localSheetId="79">'76.'!$A$1:$K$50</definedName>
    <definedName name="_xlnm.Print_Area" localSheetId="80">'77.'!$A$1:$AH$41</definedName>
    <definedName name="_xlnm.Print_Area" localSheetId="9">'8.'!$A$1:$J$69</definedName>
    <definedName name="_xlnm.Print_Area" localSheetId="10">'9.'!$A$1:$H$51</definedName>
    <definedName name="_xlnm.Print_Area" localSheetId="1">目錄!$A$1:$C$80</definedName>
  </definedNames>
  <calcPr calcId="152511"/>
</workbook>
</file>

<file path=xl/calcChain.xml><?xml version="1.0" encoding="utf-8"?>
<calcChain xmlns="http://schemas.openxmlformats.org/spreadsheetml/2006/main">
  <c r="L11" i="187" l="1"/>
  <c r="J21" i="186"/>
  <c r="BX70" i="198" l="1"/>
  <c r="BW70" i="198"/>
  <c r="BV70" i="198"/>
  <c r="BU70" i="198"/>
  <c r="BT70" i="198"/>
  <c r="BS70" i="198"/>
  <c r="BR70" i="198"/>
  <c r="BQ70" i="198"/>
  <c r="BP70" i="198"/>
  <c r="BO70" i="198"/>
  <c r="BN70" i="198"/>
  <c r="BM70" i="198"/>
  <c r="BL70" i="198"/>
  <c r="BK70" i="198"/>
  <c r="BJ70" i="198"/>
  <c r="BI70" i="198"/>
  <c r="BH70" i="198"/>
  <c r="BG70" i="198"/>
  <c r="BF70" i="198"/>
  <c r="BE70" i="198"/>
  <c r="BD70" i="198"/>
  <c r="BC70" i="198"/>
  <c r="BB70" i="198"/>
  <c r="BA70" i="198"/>
  <c r="AZ70" i="198"/>
  <c r="AY70" i="198"/>
  <c r="BX69" i="198"/>
  <c r="BW69" i="198"/>
  <c r="BV69" i="198"/>
  <c r="BU69" i="198"/>
  <c r="BT69" i="198"/>
  <c r="BS69" i="198"/>
  <c r="BR69" i="198"/>
  <c r="BQ69" i="198"/>
  <c r="BP69" i="198"/>
  <c r="BO69" i="198"/>
  <c r="BN69" i="198"/>
  <c r="BM69" i="198"/>
  <c r="BL69" i="198"/>
  <c r="BK69" i="198"/>
  <c r="BJ69" i="198"/>
  <c r="BI69" i="198"/>
  <c r="BH69" i="198"/>
  <c r="BG69" i="198"/>
  <c r="BF69" i="198"/>
  <c r="BE69" i="198"/>
  <c r="BD69" i="198"/>
  <c r="BC69" i="198"/>
  <c r="BB69" i="198"/>
  <c r="BA69" i="198"/>
  <c r="AZ69" i="198"/>
  <c r="AY69" i="198"/>
  <c r="BX68" i="198"/>
  <c r="BW68" i="198"/>
  <c r="BV68" i="198"/>
  <c r="BU68" i="198"/>
  <c r="BT68" i="198"/>
  <c r="BS68" i="198"/>
  <c r="BR68" i="198"/>
  <c r="BQ68" i="198"/>
  <c r="BP68" i="198"/>
  <c r="BO68" i="198"/>
  <c r="BN68" i="198"/>
  <c r="BM68" i="198"/>
  <c r="BL68" i="198"/>
  <c r="BK68" i="198"/>
  <c r="BJ68" i="198"/>
  <c r="BI68" i="198"/>
  <c r="BH68" i="198"/>
  <c r="BG68" i="198"/>
  <c r="BF68" i="198"/>
  <c r="BE68" i="198"/>
  <c r="BD68" i="198"/>
  <c r="BC68" i="198"/>
  <c r="BB68" i="198"/>
  <c r="BA68" i="198"/>
  <c r="AZ68" i="198"/>
  <c r="AY68" i="198"/>
  <c r="BX67" i="198"/>
  <c r="BW67" i="198"/>
  <c r="BV67" i="198"/>
  <c r="BU67" i="198"/>
  <c r="BT67" i="198"/>
  <c r="BS67" i="198"/>
  <c r="BR67" i="198"/>
  <c r="BQ67" i="198"/>
  <c r="BP67" i="198"/>
  <c r="BO67" i="198"/>
  <c r="BN67" i="198"/>
  <c r="BM67" i="198"/>
  <c r="BL67" i="198"/>
  <c r="BK67" i="198"/>
  <c r="BJ67" i="198"/>
  <c r="BI67" i="198"/>
  <c r="BH67" i="198"/>
  <c r="BG67" i="198"/>
  <c r="BF67" i="198"/>
  <c r="BE67" i="198"/>
  <c r="BD67" i="198"/>
  <c r="BC67" i="198"/>
  <c r="BB67" i="198"/>
  <c r="BA67" i="198"/>
  <c r="AZ67" i="198"/>
  <c r="AY67" i="198"/>
  <c r="BX66" i="198"/>
  <c r="BW66" i="198"/>
  <c r="BV66" i="198"/>
  <c r="BU66" i="198"/>
  <c r="BT66" i="198"/>
  <c r="BS66" i="198"/>
  <c r="BR66" i="198"/>
  <c r="BQ66" i="198"/>
  <c r="BP66" i="198"/>
  <c r="BO66" i="198"/>
  <c r="BN66" i="198"/>
  <c r="BM66" i="198"/>
  <c r="BL66" i="198"/>
  <c r="BK66" i="198"/>
  <c r="BJ66" i="198"/>
  <c r="BI66" i="198"/>
  <c r="BH66" i="198"/>
  <c r="BG66" i="198"/>
  <c r="BF66" i="198"/>
  <c r="BE66" i="198"/>
  <c r="BD66" i="198"/>
  <c r="BC66" i="198"/>
  <c r="BB66" i="198"/>
  <c r="BA66" i="198"/>
  <c r="AZ66" i="198"/>
  <c r="AY66" i="198"/>
  <c r="BX65" i="198"/>
  <c r="BW65" i="198"/>
  <c r="BV65" i="198"/>
  <c r="BU65" i="198"/>
  <c r="BT65" i="198"/>
  <c r="BS65" i="198"/>
  <c r="BR65" i="198"/>
  <c r="BQ65" i="198"/>
  <c r="BP65" i="198"/>
  <c r="BO65" i="198"/>
  <c r="BN65" i="198"/>
  <c r="BM65" i="198"/>
  <c r="BL65" i="198"/>
  <c r="BK65" i="198"/>
  <c r="BJ65" i="198"/>
  <c r="BI65" i="198"/>
  <c r="BH65" i="198"/>
  <c r="BG65" i="198"/>
  <c r="BF65" i="198"/>
  <c r="BE65" i="198"/>
  <c r="BD65" i="198"/>
  <c r="BC65" i="198"/>
  <c r="BB65" i="198"/>
  <c r="BA65" i="198"/>
  <c r="AZ65" i="198"/>
  <c r="AY65" i="198"/>
  <c r="BX64" i="198"/>
  <c r="BW64" i="198"/>
  <c r="BV64" i="198"/>
  <c r="BU64" i="198"/>
  <c r="BT64" i="198"/>
  <c r="BS64" i="198"/>
  <c r="BR64" i="198"/>
  <c r="BQ64" i="198"/>
  <c r="BP64" i="198"/>
  <c r="BO64" i="198"/>
  <c r="BN64" i="198"/>
  <c r="BM64" i="198"/>
  <c r="BL64" i="198"/>
  <c r="BK64" i="198"/>
  <c r="BJ64" i="198"/>
  <c r="BI64" i="198"/>
  <c r="BH64" i="198"/>
  <c r="BG64" i="198"/>
  <c r="BF64" i="198"/>
  <c r="BE64" i="198"/>
  <c r="BD64" i="198"/>
  <c r="BC64" i="198"/>
  <c r="BB64" i="198"/>
  <c r="BA64" i="198"/>
  <c r="AZ64" i="198"/>
  <c r="AY64" i="198"/>
  <c r="BX63" i="198"/>
  <c r="BW63" i="198"/>
  <c r="BV63" i="198"/>
  <c r="BU63" i="198"/>
  <c r="BT63" i="198"/>
  <c r="BS63" i="198"/>
  <c r="BR63" i="198"/>
  <c r="BQ63" i="198"/>
  <c r="BP63" i="198"/>
  <c r="BO63" i="198"/>
  <c r="BN63" i="198"/>
  <c r="BM63" i="198"/>
  <c r="BL63" i="198"/>
  <c r="BK63" i="198"/>
  <c r="BJ63" i="198"/>
  <c r="BI63" i="198"/>
  <c r="BH63" i="198"/>
  <c r="BG63" i="198"/>
  <c r="BF63" i="198"/>
  <c r="BE63" i="198"/>
  <c r="BD63" i="198"/>
  <c r="BC63" i="198"/>
  <c r="BB63" i="198"/>
  <c r="BA63" i="198"/>
  <c r="AZ63" i="198"/>
  <c r="AY63" i="198"/>
  <c r="BX62" i="198"/>
  <c r="BW62" i="198"/>
  <c r="BV62" i="198"/>
  <c r="BU62" i="198"/>
  <c r="BT62" i="198"/>
  <c r="BS62" i="198"/>
  <c r="BR62" i="198"/>
  <c r="BQ62" i="198"/>
  <c r="BP62" i="198"/>
  <c r="BO62" i="198"/>
  <c r="BN62" i="198"/>
  <c r="BM62" i="198"/>
  <c r="BL62" i="198"/>
  <c r="BK62" i="198"/>
  <c r="BJ62" i="198"/>
  <c r="BI62" i="198"/>
  <c r="BH62" i="198"/>
  <c r="BG62" i="198"/>
  <c r="BF62" i="198"/>
  <c r="BE62" i="198"/>
  <c r="BD62" i="198"/>
  <c r="BC62" i="198"/>
  <c r="BB62" i="198"/>
  <c r="BA62" i="198"/>
  <c r="AZ62" i="198"/>
  <c r="AY62" i="198"/>
  <c r="BX61" i="198"/>
  <c r="BW61" i="198"/>
  <c r="BV61" i="198"/>
  <c r="BU61" i="198"/>
  <c r="BT61" i="198"/>
  <c r="BS61" i="198"/>
  <c r="BR61" i="198"/>
  <c r="BQ61" i="198"/>
  <c r="BP61" i="198"/>
  <c r="BO61" i="198"/>
  <c r="BN61" i="198"/>
  <c r="BM61" i="198"/>
  <c r="BL61" i="198"/>
  <c r="BK61" i="198"/>
  <c r="BJ61" i="198"/>
  <c r="BI61" i="198"/>
  <c r="BH61" i="198"/>
  <c r="BG61" i="198"/>
  <c r="BF61" i="198"/>
  <c r="BE61" i="198"/>
  <c r="BD61" i="198"/>
  <c r="BC61" i="198"/>
  <c r="BB61" i="198"/>
  <c r="BA61" i="198"/>
  <c r="AZ61" i="198"/>
  <c r="AY61" i="198"/>
  <c r="AT70" i="198"/>
  <c r="AS70" i="198"/>
  <c r="AR70" i="198"/>
  <c r="AQ70" i="198"/>
  <c r="AP70" i="198"/>
  <c r="AO70" i="198"/>
  <c r="AN70" i="198"/>
  <c r="AM70" i="198"/>
  <c r="AL70" i="198"/>
  <c r="AK70" i="198"/>
  <c r="AJ70" i="198"/>
  <c r="AI70" i="198"/>
  <c r="AH70" i="198"/>
  <c r="AG70" i="198"/>
  <c r="AF70" i="198"/>
  <c r="AE70" i="198"/>
  <c r="AD70" i="198"/>
  <c r="AC70" i="198"/>
  <c r="AB70" i="198"/>
  <c r="AA70" i="198"/>
  <c r="Z70" i="198"/>
  <c r="Y70" i="198"/>
  <c r="X70" i="198"/>
  <c r="W70" i="198"/>
  <c r="V70" i="198"/>
  <c r="U70" i="198"/>
  <c r="T70" i="198"/>
  <c r="S70" i="198"/>
  <c r="R70" i="198"/>
  <c r="Q70" i="198"/>
  <c r="P70" i="198"/>
  <c r="O70" i="198"/>
  <c r="N70" i="198"/>
  <c r="M70" i="198"/>
  <c r="L70" i="198"/>
  <c r="K70" i="198"/>
  <c r="J70" i="198"/>
  <c r="I70" i="198"/>
  <c r="H70" i="198"/>
  <c r="G70" i="198"/>
  <c r="F70" i="198"/>
  <c r="E70" i="198"/>
  <c r="AT69" i="198"/>
  <c r="AS69" i="198"/>
  <c r="AR69" i="198"/>
  <c r="AQ69" i="198"/>
  <c r="AP69" i="198"/>
  <c r="AO69" i="198"/>
  <c r="AN69" i="198"/>
  <c r="AM69" i="198"/>
  <c r="AL69" i="198"/>
  <c r="AK69" i="198"/>
  <c r="AJ69" i="198"/>
  <c r="AI69" i="198"/>
  <c r="AH69" i="198"/>
  <c r="AG69" i="198"/>
  <c r="AF69" i="198"/>
  <c r="AE69" i="198"/>
  <c r="AD69" i="198"/>
  <c r="AC69" i="198"/>
  <c r="AB69" i="198"/>
  <c r="AA69" i="198"/>
  <c r="Z69" i="198"/>
  <c r="Y69" i="198"/>
  <c r="X69" i="198"/>
  <c r="W69" i="198"/>
  <c r="V69" i="198"/>
  <c r="U69" i="198"/>
  <c r="T69" i="198"/>
  <c r="S69" i="198"/>
  <c r="R69" i="198"/>
  <c r="Q69" i="198"/>
  <c r="P69" i="198"/>
  <c r="O69" i="198"/>
  <c r="N69" i="198"/>
  <c r="M69" i="198"/>
  <c r="L69" i="198"/>
  <c r="K69" i="198"/>
  <c r="J69" i="198"/>
  <c r="I69" i="198"/>
  <c r="H69" i="198"/>
  <c r="G69" i="198"/>
  <c r="F69" i="198"/>
  <c r="E69" i="198"/>
  <c r="AT68" i="198"/>
  <c r="AS68" i="198"/>
  <c r="AR68" i="198"/>
  <c r="AQ68" i="198"/>
  <c r="AP68" i="198"/>
  <c r="AO68" i="198"/>
  <c r="AN68" i="198"/>
  <c r="AM68" i="198"/>
  <c r="AL68" i="198"/>
  <c r="AK68" i="198"/>
  <c r="AJ68" i="198"/>
  <c r="AI68" i="198"/>
  <c r="AH68" i="198"/>
  <c r="AG68" i="198"/>
  <c r="AF68" i="198"/>
  <c r="AE68" i="198"/>
  <c r="AD68" i="198"/>
  <c r="AC68" i="198"/>
  <c r="AB68" i="198"/>
  <c r="AA68" i="198"/>
  <c r="Z68" i="198"/>
  <c r="Y68" i="198"/>
  <c r="X68" i="198"/>
  <c r="W68" i="198"/>
  <c r="V68" i="198"/>
  <c r="U68" i="198"/>
  <c r="T68" i="198"/>
  <c r="S68" i="198"/>
  <c r="R68" i="198"/>
  <c r="Q68" i="198"/>
  <c r="P68" i="198"/>
  <c r="O68" i="198"/>
  <c r="N68" i="198"/>
  <c r="M68" i="198"/>
  <c r="L68" i="198"/>
  <c r="K68" i="198"/>
  <c r="J68" i="198"/>
  <c r="I68" i="198"/>
  <c r="H68" i="198"/>
  <c r="G68" i="198"/>
  <c r="F68" i="198"/>
  <c r="E68" i="198"/>
  <c r="AT67" i="198"/>
  <c r="AS67" i="198"/>
  <c r="AR67" i="198"/>
  <c r="AQ67" i="198"/>
  <c r="AP67" i="198"/>
  <c r="AO67" i="198"/>
  <c r="AN67" i="198"/>
  <c r="AM67" i="198"/>
  <c r="AL67" i="198"/>
  <c r="AK67" i="198"/>
  <c r="AJ67" i="198"/>
  <c r="AI67" i="198"/>
  <c r="AH67" i="198"/>
  <c r="AG67" i="198"/>
  <c r="AF67" i="198"/>
  <c r="AE67" i="198"/>
  <c r="AD67" i="198"/>
  <c r="AC67" i="198"/>
  <c r="AB67" i="198"/>
  <c r="AA67" i="198"/>
  <c r="Z67" i="198"/>
  <c r="Y67" i="198"/>
  <c r="X67" i="198"/>
  <c r="W67" i="198"/>
  <c r="V67" i="198"/>
  <c r="U67" i="198"/>
  <c r="T67" i="198"/>
  <c r="S67" i="198"/>
  <c r="R67" i="198"/>
  <c r="Q67" i="198"/>
  <c r="P67" i="198"/>
  <c r="O67" i="198"/>
  <c r="N67" i="198"/>
  <c r="M67" i="198"/>
  <c r="L67" i="198"/>
  <c r="K67" i="198"/>
  <c r="J67" i="198"/>
  <c r="I67" i="198"/>
  <c r="H67" i="198"/>
  <c r="G67" i="198"/>
  <c r="F67" i="198"/>
  <c r="E67" i="198"/>
  <c r="AT66" i="198"/>
  <c r="AS66" i="198"/>
  <c r="AR66" i="198"/>
  <c r="AQ66" i="198"/>
  <c r="AP66" i="198"/>
  <c r="AO66" i="198"/>
  <c r="AN66" i="198"/>
  <c r="AM66" i="198"/>
  <c r="AL66" i="198"/>
  <c r="AK66" i="198"/>
  <c r="AJ66" i="198"/>
  <c r="AI66" i="198"/>
  <c r="AH66" i="198"/>
  <c r="AG66" i="198"/>
  <c r="AF66" i="198"/>
  <c r="AE66" i="198"/>
  <c r="AD66" i="198"/>
  <c r="AC66" i="198"/>
  <c r="AB66" i="198"/>
  <c r="AA66" i="198"/>
  <c r="Z66" i="198"/>
  <c r="Y66" i="198"/>
  <c r="X66" i="198"/>
  <c r="W66" i="198"/>
  <c r="V66" i="198"/>
  <c r="U66" i="198"/>
  <c r="T66" i="198"/>
  <c r="S66" i="198"/>
  <c r="R66" i="198"/>
  <c r="Q66" i="198"/>
  <c r="P66" i="198"/>
  <c r="O66" i="198"/>
  <c r="N66" i="198"/>
  <c r="M66" i="198"/>
  <c r="L66" i="198"/>
  <c r="K66" i="198"/>
  <c r="J66" i="198"/>
  <c r="I66" i="198"/>
  <c r="H66" i="198"/>
  <c r="G66" i="198"/>
  <c r="F66" i="198"/>
  <c r="E66" i="198"/>
  <c r="AT65" i="198"/>
  <c r="AS65" i="198"/>
  <c r="AR65" i="198"/>
  <c r="AQ65" i="198"/>
  <c r="AP65" i="198"/>
  <c r="AO65" i="198"/>
  <c r="AN65" i="198"/>
  <c r="AM65" i="198"/>
  <c r="AL65" i="198"/>
  <c r="AK65" i="198"/>
  <c r="AJ65" i="198"/>
  <c r="AI65" i="198"/>
  <c r="AH65" i="198"/>
  <c r="AG65" i="198"/>
  <c r="AF65" i="198"/>
  <c r="AE65" i="198"/>
  <c r="AD65" i="198"/>
  <c r="AC65" i="198"/>
  <c r="AB65" i="198"/>
  <c r="AA65" i="198"/>
  <c r="Z65" i="198"/>
  <c r="Y65" i="198"/>
  <c r="X65" i="198"/>
  <c r="W65" i="198"/>
  <c r="V65" i="198"/>
  <c r="U65" i="198"/>
  <c r="T65" i="198"/>
  <c r="S65" i="198"/>
  <c r="R65" i="198"/>
  <c r="Q65" i="198"/>
  <c r="P65" i="198"/>
  <c r="O65" i="198"/>
  <c r="N65" i="198"/>
  <c r="M65" i="198"/>
  <c r="L65" i="198"/>
  <c r="K65" i="198"/>
  <c r="J65" i="198"/>
  <c r="I65" i="198"/>
  <c r="H65" i="198"/>
  <c r="G65" i="198"/>
  <c r="F65" i="198"/>
  <c r="E65" i="198"/>
  <c r="AT64" i="198"/>
  <c r="AS64" i="198"/>
  <c r="AR64" i="198"/>
  <c r="AQ64" i="198"/>
  <c r="AP64" i="198"/>
  <c r="AO64" i="198"/>
  <c r="AN64" i="198"/>
  <c r="AM64" i="198"/>
  <c r="AL64" i="198"/>
  <c r="AK64" i="198"/>
  <c r="AJ64" i="198"/>
  <c r="AI64" i="198"/>
  <c r="AH64" i="198"/>
  <c r="AG64" i="198"/>
  <c r="AF64" i="198"/>
  <c r="AE64" i="198"/>
  <c r="AD64" i="198"/>
  <c r="AC64" i="198"/>
  <c r="AB64" i="198"/>
  <c r="AA64" i="198"/>
  <c r="Z64" i="198"/>
  <c r="Y64" i="198"/>
  <c r="X64" i="198"/>
  <c r="W64" i="198"/>
  <c r="V64" i="198"/>
  <c r="U64" i="198"/>
  <c r="T64" i="198"/>
  <c r="S64" i="198"/>
  <c r="R64" i="198"/>
  <c r="Q64" i="198"/>
  <c r="P64" i="198"/>
  <c r="O64" i="198"/>
  <c r="N64" i="198"/>
  <c r="M64" i="198"/>
  <c r="L64" i="198"/>
  <c r="K64" i="198"/>
  <c r="J64" i="198"/>
  <c r="I64" i="198"/>
  <c r="H64" i="198"/>
  <c r="G64" i="198"/>
  <c r="F64" i="198"/>
  <c r="E64" i="198"/>
  <c r="AT63" i="198"/>
  <c r="AS63" i="198"/>
  <c r="AR63" i="198"/>
  <c r="AQ63" i="198"/>
  <c r="AP63" i="198"/>
  <c r="AO63" i="198"/>
  <c r="AN63" i="198"/>
  <c r="AM63" i="198"/>
  <c r="AL63" i="198"/>
  <c r="AK63" i="198"/>
  <c r="AJ63" i="198"/>
  <c r="AI63" i="198"/>
  <c r="AH63" i="198"/>
  <c r="AG63" i="198"/>
  <c r="AF63" i="198"/>
  <c r="AE63" i="198"/>
  <c r="AD63" i="198"/>
  <c r="AC63" i="198"/>
  <c r="AB63" i="198"/>
  <c r="AA63" i="198"/>
  <c r="Z63" i="198"/>
  <c r="Y63" i="198"/>
  <c r="X63" i="198"/>
  <c r="W63" i="198"/>
  <c r="V63" i="198"/>
  <c r="U63" i="198"/>
  <c r="T63" i="198"/>
  <c r="S63" i="198"/>
  <c r="R63" i="198"/>
  <c r="Q63" i="198"/>
  <c r="P63" i="198"/>
  <c r="O63" i="198"/>
  <c r="N63" i="198"/>
  <c r="M63" i="198"/>
  <c r="L63" i="198"/>
  <c r="K63" i="198"/>
  <c r="J63" i="198"/>
  <c r="I63" i="198"/>
  <c r="H63" i="198"/>
  <c r="G63" i="198"/>
  <c r="F63" i="198"/>
  <c r="E63" i="198"/>
  <c r="AT62" i="198"/>
  <c r="AS62" i="198"/>
  <c r="AR62" i="198"/>
  <c r="AQ62" i="198"/>
  <c r="AP62" i="198"/>
  <c r="AO62" i="198"/>
  <c r="AN62" i="198"/>
  <c r="AM62" i="198"/>
  <c r="AL62" i="198"/>
  <c r="AK62" i="198"/>
  <c r="AJ62" i="198"/>
  <c r="AI62" i="198"/>
  <c r="AH62" i="198"/>
  <c r="AG62" i="198"/>
  <c r="AF62" i="198"/>
  <c r="AE62" i="198"/>
  <c r="AD62" i="198"/>
  <c r="AC62" i="198"/>
  <c r="AB62" i="198"/>
  <c r="AA62" i="198"/>
  <c r="Z62" i="198"/>
  <c r="Y62" i="198"/>
  <c r="X62" i="198"/>
  <c r="W62" i="198"/>
  <c r="V62" i="198"/>
  <c r="U62" i="198"/>
  <c r="T62" i="198"/>
  <c r="S62" i="198"/>
  <c r="R62" i="198"/>
  <c r="Q62" i="198"/>
  <c r="P62" i="198"/>
  <c r="O62" i="198"/>
  <c r="N62" i="198"/>
  <c r="M62" i="198"/>
  <c r="L62" i="198"/>
  <c r="K62" i="198"/>
  <c r="J62" i="198"/>
  <c r="I62" i="198"/>
  <c r="H62" i="198"/>
  <c r="G62" i="198"/>
  <c r="F62" i="198"/>
  <c r="E62" i="198"/>
  <c r="AT61" i="198"/>
  <c r="AS61" i="198"/>
  <c r="AR61" i="198"/>
  <c r="AQ61" i="198"/>
  <c r="AP61" i="198"/>
  <c r="AO61" i="198"/>
  <c r="AN61" i="198"/>
  <c r="AM61" i="198"/>
  <c r="AL61" i="198"/>
  <c r="AK61" i="198"/>
  <c r="AJ61" i="198"/>
  <c r="AI61" i="198"/>
  <c r="AH61" i="198"/>
  <c r="AG61" i="198"/>
  <c r="AF61" i="198"/>
  <c r="AE61" i="198"/>
  <c r="AD61" i="198"/>
  <c r="AC61" i="198"/>
  <c r="AB61" i="198"/>
  <c r="AA61" i="198"/>
  <c r="Z61" i="198"/>
  <c r="Y61" i="198"/>
  <c r="X61" i="198"/>
  <c r="W61" i="198"/>
  <c r="V61" i="198"/>
  <c r="U61" i="198"/>
  <c r="T61" i="198"/>
  <c r="S61" i="198"/>
  <c r="R61" i="198"/>
  <c r="Q61" i="198"/>
  <c r="P61" i="198"/>
  <c r="O61" i="198"/>
  <c r="N61" i="198"/>
  <c r="M61" i="198"/>
  <c r="L61" i="198"/>
  <c r="K61" i="198"/>
  <c r="J61" i="198"/>
  <c r="I61" i="198"/>
  <c r="H61" i="198"/>
  <c r="G61" i="198"/>
  <c r="F61" i="198"/>
  <c r="E61" i="198"/>
  <c r="BX59" i="198"/>
  <c r="BW59" i="198"/>
  <c r="BV59" i="198"/>
  <c r="BU59" i="198"/>
  <c r="BT59" i="198"/>
  <c r="BS59" i="198"/>
  <c r="BR59" i="198"/>
  <c r="BQ59" i="198"/>
  <c r="BP59" i="198"/>
  <c r="BO59" i="198"/>
  <c r="BN59" i="198"/>
  <c r="BM59" i="198"/>
  <c r="BL59" i="198"/>
  <c r="BK59" i="198"/>
  <c r="BJ59" i="198"/>
  <c r="BI59" i="198"/>
  <c r="BH59" i="198"/>
  <c r="BG59" i="198"/>
  <c r="BF59" i="198"/>
  <c r="BE59" i="198"/>
  <c r="BD59" i="198"/>
  <c r="BC59" i="198"/>
  <c r="BB59" i="198"/>
  <c r="BA59" i="198"/>
  <c r="AZ59" i="198"/>
  <c r="AY59" i="198"/>
  <c r="BX58" i="198"/>
  <c r="BW58" i="198"/>
  <c r="BV58" i="198"/>
  <c r="BU58" i="198"/>
  <c r="BT58" i="198"/>
  <c r="BS58" i="198"/>
  <c r="BR58" i="198"/>
  <c r="BQ58" i="198"/>
  <c r="BP58" i="198"/>
  <c r="BO58" i="198"/>
  <c r="BN58" i="198"/>
  <c r="BM58" i="198"/>
  <c r="BL58" i="198"/>
  <c r="BK58" i="198"/>
  <c r="BJ58" i="198"/>
  <c r="BI58" i="198"/>
  <c r="BH58" i="198"/>
  <c r="BG58" i="198"/>
  <c r="BF58" i="198"/>
  <c r="BE58" i="198"/>
  <c r="BD58" i="198"/>
  <c r="BC58" i="198"/>
  <c r="BB58" i="198"/>
  <c r="BA58" i="198"/>
  <c r="AZ58" i="198"/>
  <c r="AY58" i="198"/>
  <c r="BX57" i="198"/>
  <c r="BW57" i="198"/>
  <c r="BV57" i="198"/>
  <c r="BU57" i="198"/>
  <c r="BT57" i="198"/>
  <c r="BS57" i="198"/>
  <c r="BR57" i="198"/>
  <c r="BQ57" i="198"/>
  <c r="BP57" i="198"/>
  <c r="BO57" i="198"/>
  <c r="BN57" i="198"/>
  <c r="BM57" i="198"/>
  <c r="BL57" i="198"/>
  <c r="BK57" i="198"/>
  <c r="BJ57" i="198"/>
  <c r="BI57" i="198"/>
  <c r="BH57" i="198"/>
  <c r="BG57" i="198"/>
  <c r="BF57" i="198"/>
  <c r="BE57" i="198"/>
  <c r="BD57" i="198"/>
  <c r="BC57" i="198"/>
  <c r="BB57" i="198"/>
  <c r="BA57" i="198"/>
  <c r="AZ57" i="198"/>
  <c r="AY57" i="198"/>
  <c r="BX56" i="198"/>
  <c r="BW56" i="198"/>
  <c r="BV56" i="198"/>
  <c r="BU56" i="198"/>
  <c r="BT56" i="198"/>
  <c r="BS56" i="198"/>
  <c r="BR56" i="198"/>
  <c r="BQ56" i="198"/>
  <c r="BP56" i="198"/>
  <c r="BO56" i="198"/>
  <c r="BN56" i="198"/>
  <c r="BM56" i="198"/>
  <c r="BL56" i="198"/>
  <c r="BK56" i="198"/>
  <c r="BJ56" i="198"/>
  <c r="BI56" i="198"/>
  <c r="BH56" i="198"/>
  <c r="BG56" i="198"/>
  <c r="BF56" i="198"/>
  <c r="BE56" i="198"/>
  <c r="BD56" i="198"/>
  <c r="BC56" i="198"/>
  <c r="BB56" i="198"/>
  <c r="BA56" i="198"/>
  <c r="AZ56" i="198"/>
  <c r="AY56" i="198"/>
  <c r="BX55" i="198"/>
  <c r="BW55" i="198"/>
  <c r="BV55" i="198"/>
  <c r="BU55" i="198"/>
  <c r="BT55" i="198"/>
  <c r="BS55" i="198"/>
  <c r="BR55" i="198"/>
  <c r="BQ55" i="198"/>
  <c r="BP55" i="198"/>
  <c r="BO55" i="198"/>
  <c r="BN55" i="198"/>
  <c r="BM55" i="198"/>
  <c r="BL55" i="198"/>
  <c r="BK55" i="198"/>
  <c r="BJ55" i="198"/>
  <c r="BI55" i="198"/>
  <c r="BH55" i="198"/>
  <c r="BG55" i="198"/>
  <c r="BF55" i="198"/>
  <c r="BE55" i="198"/>
  <c r="BD55" i="198"/>
  <c r="BC55" i="198"/>
  <c r="BB55" i="198"/>
  <c r="BA55" i="198"/>
  <c r="AZ55" i="198"/>
  <c r="AY55" i="198"/>
  <c r="BX54" i="198"/>
  <c r="BW54" i="198"/>
  <c r="BV54" i="198"/>
  <c r="BU54" i="198"/>
  <c r="BT54" i="198"/>
  <c r="BS54" i="198"/>
  <c r="BR54" i="198"/>
  <c r="BQ54" i="198"/>
  <c r="BP54" i="198"/>
  <c r="BO54" i="198"/>
  <c r="BN54" i="198"/>
  <c r="BM54" i="198"/>
  <c r="BL54" i="198"/>
  <c r="BK54" i="198"/>
  <c r="BJ54" i="198"/>
  <c r="BI54" i="198"/>
  <c r="BH54" i="198"/>
  <c r="BG54" i="198"/>
  <c r="BF54" i="198"/>
  <c r="BE54" i="198"/>
  <c r="BD54" i="198"/>
  <c r="BC54" i="198"/>
  <c r="BB54" i="198"/>
  <c r="BA54" i="198"/>
  <c r="AZ54" i="198"/>
  <c r="AY54" i="198"/>
  <c r="BX53" i="198"/>
  <c r="BW53" i="198"/>
  <c r="BV53" i="198"/>
  <c r="BU53" i="198"/>
  <c r="BT53" i="198"/>
  <c r="BS53" i="198"/>
  <c r="BR53" i="198"/>
  <c r="BQ53" i="198"/>
  <c r="BP53" i="198"/>
  <c r="BO53" i="198"/>
  <c r="BN53" i="198"/>
  <c r="BM53" i="198"/>
  <c r="BL53" i="198"/>
  <c r="BK53" i="198"/>
  <c r="BJ53" i="198"/>
  <c r="BI53" i="198"/>
  <c r="BH53" i="198"/>
  <c r="BG53" i="198"/>
  <c r="BF53" i="198"/>
  <c r="BE53" i="198"/>
  <c r="BD53" i="198"/>
  <c r="BC53" i="198"/>
  <c r="BB53" i="198"/>
  <c r="BA53" i="198"/>
  <c r="AZ53" i="198"/>
  <c r="AY53" i="198"/>
  <c r="BX52" i="198"/>
  <c r="BW52" i="198"/>
  <c r="BV52" i="198"/>
  <c r="BU52" i="198"/>
  <c r="BT52" i="198"/>
  <c r="BS52" i="198"/>
  <c r="BR52" i="198"/>
  <c r="BQ52" i="198"/>
  <c r="BP52" i="198"/>
  <c r="BO52" i="198"/>
  <c r="BN52" i="198"/>
  <c r="BM52" i="198"/>
  <c r="BL52" i="198"/>
  <c r="BK52" i="198"/>
  <c r="BJ52" i="198"/>
  <c r="BI52" i="198"/>
  <c r="BH52" i="198"/>
  <c r="BG52" i="198"/>
  <c r="BF52" i="198"/>
  <c r="BE52" i="198"/>
  <c r="BD52" i="198"/>
  <c r="BC52" i="198"/>
  <c r="BB52" i="198"/>
  <c r="BA52" i="198"/>
  <c r="AZ52" i="198"/>
  <c r="AY52" i="198"/>
  <c r="BX51" i="198"/>
  <c r="BW51" i="198"/>
  <c r="BV51" i="198"/>
  <c r="BU51" i="198"/>
  <c r="BT51" i="198"/>
  <c r="BS51" i="198"/>
  <c r="BR51" i="198"/>
  <c r="BQ51" i="198"/>
  <c r="BP51" i="198"/>
  <c r="BO51" i="198"/>
  <c r="BN51" i="198"/>
  <c r="BM51" i="198"/>
  <c r="BL51" i="198"/>
  <c r="BK51" i="198"/>
  <c r="BJ51" i="198"/>
  <c r="BI51" i="198"/>
  <c r="BH51" i="198"/>
  <c r="BG51" i="198"/>
  <c r="BF51" i="198"/>
  <c r="BE51" i="198"/>
  <c r="BD51" i="198"/>
  <c r="BC51" i="198"/>
  <c r="BB51" i="198"/>
  <c r="BA51" i="198"/>
  <c r="AZ51" i="198"/>
  <c r="AY51" i="198"/>
  <c r="BX50" i="198"/>
  <c r="BW50" i="198"/>
  <c r="BV50" i="198"/>
  <c r="BU50" i="198"/>
  <c r="BT50" i="198"/>
  <c r="BS50" i="198"/>
  <c r="BR50" i="198"/>
  <c r="BQ50" i="198"/>
  <c r="BP50" i="198"/>
  <c r="BO50" i="198"/>
  <c r="BN50" i="198"/>
  <c r="BM50" i="198"/>
  <c r="BL50" i="198"/>
  <c r="BK50" i="198"/>
  <c r="BJ50" i="198"/>
  <c r="BI50" i="198"/>
  <c r="BH50" i="198"/>
  <c r="BG50" i="198"/>
  <c r="BF50" i="198"/>
  <c r="BE50" i="198"/>
  <c r="BD50" i="198"/>
  <c r="BC50" i="198"/>
  <c r="BB50" i="198"/>
  <c r="BA50" i="198"/>
  <c r="AZ50" i="198"/>
  <c r="AY50" i="198"/>
  <c r="AT59" i="198"/>
  <c r="AS59" i="198"/>
  <c r="AR59" i="198"/>
  <c r="AQ59" i="198"/>
  <c r="AP59" i="198"/>
  <c r="AO59" i="198"/>
  <c r="AN59" i="198"/>
  <c r="AM59" i="198"/>
  <c r="AL59" i="198"/>
  <c r="AK59" i="198"/>
  <c r="AJ59" i="198"/>
  <c r="AI59" i="198"/>
  <c r="AH59" i="198"/>
  <c r="AG59" i="198"/>
  <c r="AF59" i="198"/>
  <c r="AE59" i="198"/>
  <c r="AD59" i="198"/>
  <c r="AC59" i="198"/>
  <c r="AB59" i="198"/>
  <c r="AA59" i="198"/>
  <c r="Z59" i="198"/>
  <c r="Y59" i="198"/>
  <c r="X59" i="198"/>
  <c r="W59" i="198"/>
  <c r="V59" i="198"/>
  <c r="U59" i="198"/>
  <c r="T59" i="198"/>
  <c r="S59" i="198"/>
  <c r="R59" i="198"/>
  <c r="Q59" i="198"/>
  <c r="P59" i="198"/>
  <c r="O59" i="198"/>
  <c r="N59" i="198"/>
  <c r="M59" i="198"/>
  <c r="L59" i="198"/>
  <c r="K59" i="198"/>
  <c r="J59" i="198"/>
  <c r="I59" i="198"/>
  <c r="H59" i="198"/>
  <c r="G59" i="198"/>
  <c r="F59" i="198"/>
  <c r="E59" i="198"/>
  <c r="AT58" i="198"/>
  <c r="AS58" i="198"/>
  <c r="AR58" i="198"/>
  <c r="AQ58" i="198"/>
  <c r="AP58" i="198"/>
  <c r="AO58" i="198"/>
  <c r="AN58" i="198"/>
  <c r="AM58" i="198"/>
  <c r="AL58" i="198"/>
  <c r="AK58" i="198"/>
  <c r="AJ58" i="198"/>
  <c r="AI58" i="198"/>
  <c r="AH58" i="198"/>
  <c r="AG58" i="198"/>
  <c r="AF58" i="198"/>
  <c r="AE58" i="198"/>
  <c r="AD58" i="198"/>
  <c r="AC58" i="198"/>
  <c r="AB58" i="198"/>
  <c r="AA58" i="198"/>
  <c r="Z58" i="198"/>
  <c r="Y58" i="198"/>
  <c r="X58" i="198"/>
  <c r="W58" i="198"/>
  <c r="V58" i="198"/>
  <c r="U58" i="198"/>
  <c r="T58" i="198"/>
  <c r="S58" i="198"/>
  <c r="R58" i="198"/>
  <c r="Q58" i="198"/>
  <c r="P58" i="198"/>
  <c r="O58" i="198"/>
  <c r="N58" i="198"/>
  <c r="M58" i="198"/>
  <c r="L58" i="198"/>
  <c r="K58" i="198"/>
  <c r="J58" i="198"/>
  <c r="I58" i="198"/>
  <c r="H58" i="198"/>
  <c r="G58" i="198"/>
  <c r="F58" i="198"/>
  <c r="E58" i="198"/>
  <c r="AT57" i="198"/>
  <c r="AS57" i="198"/>
  <c r="AR57" i="198"/>
  <c r="AQ57" i="198"/>
  <c r="AP57" i="198"/>
  <c r="AO57" i="198"/>
  <c r="AN57" i="198"/>
  <c r="AM57" i="198"/>
  <c r="AL57" i="198"/>
  <c r="AK57" i="198"/>
  <c r="AJ57" i="198"/>
  <c r="AI57" i="198"/>
  <c r="AH57" i="198"/>
  <c r="AG57" i="198"/>
  <c r="AF57" i="198"/>
  <c r="AE57" i="198"/>
  <c r="AD57" i="198"/>
  <c r="AC57" i="198"/>
  <c r="AB57" i="198"/>
  <c r="AA57" i="198"/>
  <c r="Z57" i="198"/>
  <c r="Y57" i="198"/>
  <c r="X57" i="198"/>
  <c r="W57" i="198"/>
  <c r="V57" i="198"/>
  <c r="U57" i="198"/>
  <c r="T57" i="198"/>
  <c r="S57" i="198"/>
  <c r="R57" i="198"/>
  <c r="Q57" i="198"/>
  <c r="P57" i="198"/>
  <c r="O57" i="198"/>
  <c r="N57" i="198"/>
  <c r="M57" i="198"/>
  <c r="L57" i="198"/>
  <c r="K57" i="198"/>
  <c r="J57" i="198"/>
  <c r="I57" i="198"/>
  <c r="H57" i="198"/>
  <c r="G57" i="198"/>
  <c r="F57" i="198"/>
  <c r="E57" i="198"/>
  <c r="AT56" i="198"/>
  <c r="AS56" i="198"/>
  <c r="AR56" i="198"/>
  <c r="AQ56" i="198"/>
  <c r="AP56" i="198"/>
  <c r="AO56" i="198"/>
  <c r="AN56" i="198"/>
  <c r="AM56" i="198"/>
  <c r="AL56" i="198"/>
  <c r="AK56" i="198"/>
  <c r="AJ56" i="198"/>
  <c r="AI56" i="198"/>
  <c r="AH56" i="198"/>
  <c r="AG56" i="198"/>
  <c r="AF56" i="198"/>
  <c r="AE56" i="198"/>
  <c r="AD56" i="198"/>
  <c r="AC56" i="198"/>
  <c r="AB56" i="198"/>
  <c r="AA56" i="198"/>
  <c r="Z56" i="198"/>
  <c r="Y56" i="198"/>
  <c r="X56" i="198"/>
  <c r="W56" i="198"/>
  <c r="V56" i="198"/>
  <c r="U56" i="198"/>
  <c r="T56" i="198"/>
  <c r="S56" i="198"/>
  <c r="R56" i="198"/>
  <c r="Q56" i="198"/>
  <c r="P56" i="198"/>
  <c r="O56" i="198"/>
  <c r="N56" i="198"/>
  <c r="M56" i="198"/>
  <c r="L56" i="198"/>
  <c r="K56" i="198"/>
  <c r="J56" i="198"/>
  <c r="I56" i="198"/>
  <c r="H56" i="198"/>
  <c r="G56" i="198"/>
  <c r="F56" i="198"/>
  <c r="E56" i="198"/>
  <c r="AT55" i="198"/>
  <c r="AS55" i="198"/>
  <c r="AR55" i="198"/>
  <c r="AQ55" i="198"/>
  <c r="AP55" i="198"/>
  <c r="AO55" i="198"/>
  <c r="AN55" i="198"/>
  <c r="AM55" i="198"/>
  <c r="AL55" i="198"/>
  <c r="AK55" i="198"/>
  <c r="AJ55" i="198"/>
  <c r="AI55" i="198"/>
  <c r="AH55" i="198"/>
  <c r="AG55" i="198"/>
  <c r="AF55" i="198"/>
  <c r="AE55" i="198"/>
  <c r="AD55" i="198"/>
  <c r="AC55" i="198"/>
  <c r="AB55" i="198"/>
  <c r="AA55" i="198"/>
  <c r="Z55" i="198"/>
  <c r="Y55" i="198"/>
  <c r="X55" i="198"/>
  <c r="W55" i="198"/>
  <c r="V55" i="198"/>
  <c r="U55" i="198"/>
  <c r="T55" i="198"/>
  <c r="S55" i="198"/>
  <c r="R55" i="198"/>
  <c r="Q55" i="198"/>
  <c r="P55" i="198"/>
  <c r="O55" i="198"/>
  <c r="N55" i="198"/>
  <c r="M55" i="198"/>
  <c r="L55" i="198"/>
  <c r="K55" i="198"/>
  <c r="J55" i="198"/>
  <c r="I55" i="198"/>
  <c r="H55" i="198"/>
  <c r="G55" i="198"/>
  <c r="F55" i="198"/>
  <c r="E55" i="198"/>
  <c r="AT54" i="198"/>
  <c r="AS54" i="198"/>
  <c r="AR54" i="198"/>
  <c r="AQ54" i="198"/>
  <c r="AP54" i="198"/>
  <c r="AO54" i="198"/>
  <c r="AN54" i="198"/>
  <c r="AM54" i="198"/>
  <c r="AL54" i="198"/>
  <c r="AK54" i="198"/>
  <c r="AJ54" i="198"/>
  <c r="AI54" i="198"/>
  <c r="AH54" i="198"/>
  <c r="AG54" i="198"/>
  <c r="AF54" i="198"/>
  <c r="AE54" i="198"/>
  <c r="AD54" i="198"/>
  <c r="AC54" i="198"/>
  <c r="AB54" i="198"/>
  <c r="AA54" i="198"/>
  <c r="Z54" i="198"/>
  <c r="Y54" i="198"/>
  <c r="X54" i="198"/>
  <c r="W54" i="198"/>
  <c r="V54" i="198"/>
  <c r="U54" i="198"/>
  <c r="T54" i="198"/>
  <c r="S54" i="198"/>
  <c r="R54" i="198"/>
  <c r="Q54" i="198"/>
  <c r="P54" i="198"/>
  <c r="O54" i="198"/>
  <c r="N54" i="198"/>
  <c r="M54" i="198"/>
  <c r="L54" i="198"/>
  <c r="K54" i="198"/>
  <c r="J54" i="198"/>
  <c r="I54" i="198"/>
  <c r="H54" i="198"/>
  <c r="G54" i="198"/>
  <c r="F54" i="198"/>
  <c r="E54" i="198"/>
  <c r="AT53" i="198"/>
  <c r="AS53" i="198"/>
  <c r="AR53" i="198"/>
  <c r="AQ53" i="198"/>
  <c r="AP53" i="198"/>
  <c r="AO53" i="198"/>
  <c r="AN53" i="198"/>
  <c r="AM53" i="198"/>
  <c r="AL53" i="198"/>
  <c r="AK53" i="198"/>
  <c r="AJ53" i="198"/>
  <c r="AI53" i="198"/>
  <c r="AH53" i="198"/>
  <c r="AG53" i="198"/>
  <c r="AF53" i="198"/>
  <c r="AE53" i="198"/>
  <c r="AD53" i="198"/>
  <c r="AC53" i="198"/>
  <c r="AB53" i="198"/>
  <c r="AA53" i="198"/>
  <c r="Z53" i="198"/>
  <c r="Y53" i="198"/>
  <c r="X53" i="198"/>
  <c r="W53" i="198"/>
  <c r="V53" i="198"/>
  <c r="U53" i="198"/>
  <c r="T53" i="198"/>
  <c r="S53" i="198"/>
  <c r="R53" i="198"/>
  <c r="Q53" i="198"/>
  <c r="P53" i="198"/>
  <c r="O53" i="198"/>
  <c r="N53" i="198"/>
  <c r="M53" i="198"/>
  <c r="L53" i="198"/>
  <c r="K53" i="198"/>
  <c r="J53" i="198"/>
  <c r="I53" i="198"/>
  <c r="H53" i="198"/>
  <c r="G53" i="198"/>
  <c r="F53" i="198"/>
  <c r="E53" i="198"/>
  <c r="AT52" i="198"/>
  <c r="AS52" i="198"/>
  <c r="AR52" i="198"/>
  <c r="AQ52" i="198"/>
  <c r="AP52" i="198"/>
  <c r="AO52" i="198"/>
  <c r="AN52" i="198"/>
  <c r="AM52" i="198"/>
  <c r="AL52" i="198"/>
  <c r="AK52" i="198"/>
  <c r="AJ52" i="198"/>
  <c r="AI52" i="198"/>
  <c r="AH52" i="198"/>
  <c r="AG52" i="198"/>
  <c r="AF52" i="198"/>
  <c r="AE52" i="198"/>
  <c r="AD52" i="198"/>
  <c r="AC52" i="198"/>
  <c r="AB52" i="198"/>
  <c r="AA52" i="198"/>
  <c r="Z52" i="198"/>
  <c r="Y52" i="198"/>
  <c r="X52" i="198"/>
  <c r="W52" i="198"/>
  <c r="V52" i="198"/>
  <c r="U52" i="198"/>
  <c r="T52" i="198"/>
  <c r="S52" i="198"/>
  <c r="R52" i="198"/>
  <c r="Q52" i="198"/>
  <c r="P52" i="198"/>
  <c r="O52" i="198"/>
  <c r="N52" i="198"/>
  <c r="M52" i="198"/>
  <c r="L52" i="198"/>
  <c r="K52" i="198"/>
  <c r="J52" i="198"/>
  <c r="I52" i="198"/>
  <c r="H52" i="198"/>
  <c r="G52" i="198"/>
  <c r="F52" i="198"/>
  <c r="E52" i="198"/>
  <c r="AT51" i="198"/>
  <c r="AS51" i="198"/>
  <c r="AR51" i="198"/>
  <c r="AQ51" i="198"/>
  <c r="AP51" i="198"/>
  <c r="AO51" i="198"/>
  <c r="AN51" i="198"/>
  <c r="AM51" i="198"/>
  <c r="AL51" i="198"/>
  <c r="AK51" i="198"/>
  <c r="AJ51" i="198"/>
  <c r="AI51" i="198"/>
  <c r="AH51" i="198"/>
  <c r="AG51" i="198"/>
  <c r="AF51" i="198"/>
  <c r="AE51" i="198"/>
  <c r="AD51" i="198"/>
  <c r="AC51" i="198"/>
  <c r="AB51" i="198"/>
  <c r="AA51" i="198"/>
  <c r="Z51" i="198"/>
  <c r="Y51" i="198"/>
  <c r="X51" i="198"/>
  <c r="W51" i="198"/>
  <c r="V51" i="198"/>
  <c r="U51" i="198"/>
  <c r="T51" i="198"/>
  <c r="S51" i="198"/>
  <c r="R51" i="198"/>
  <c r="Q51" i="198"/>
  <c r="P51" i="198"/>
  <c r="O51" i="198"/>
  <c r="N51" i="198"/>
  <c r="M51" i="198"/>
  <c r="L51" i="198"/>
  <c r="K51" i="198"/>
  <c r="J51" i="198"/>
  <c r="I51" i="198"/>
  <c r="H51" i="198"/>
  <c r="G51" i="198"/>
  <c r="F51" i="198"/>
  <c r="E51" i="198"/>
  <c r="AT50" i="198"/>
  <c r="AS50" i="198"/>
  <c r="AR50" i="198"/>
  <c r="AQ50" i="198"/>
  <c r="AP50" i="198"/>
  <c r="AO50" i="198"/>
  <c r="AN50" i="198"/>
  <c r="AM50" i="198"/>
  <c r="AL50" i="198"/>
  <c r="AK50" i="198"/>
  <c r="AJ50" i="198"/>
  <c r="AI50" i="198"/>
  <c r="AH50" i="198"/>
  <c r="AG50" i="198"/>
  <c r="AF50" i="198"/>
  <c r="AE50" i="198"/>
  <c r="AD50" i="198"/>
  <c r="AC50" i="198"/>
  <c r="AB50" i="198"/>
  <c r="AA50" i="198"/>
  <c r="Z50" i="198"/>
  <c r="Y50" i="198"/>
  <c r="X50" i="198"/>
  <c r="W50" i="198"/>
  <c r="V50" i="198"/>
  <c r="U50" i="198"/>
  <c r="T50" i="198"/>
  <c r="S50" i="198"/>
  <c r="R50" i="198"/>
  <c r="Q50" i="198"/>
  <c r="P50" i="198"/>
  <c r="O50" i="198"/>
  <c r="N50" i="198"/>
  <c r="M50" i="198"/>
  <c r="L50" i="198"/>
  <c r="K50" i="198"/>
  <c r="J50" i="198"/>
  <c r="I50" i="198"/>
  <c r="H50" i="198"/>
  <c r="G50" i="198"/>
  <c r="F50" i="198"/>
  <c r="E50" i="198"/>
  <c r="BX48" i="198"/>
  <c r="BW48" i="198"/>
  <c r="BV48" i="198"/>
  <c r="BU48" i="198"/>
  <c r="BT48" i="198"/>
  <c r="BS48" i="198"/>
  <c r="BR48" i="198"/>
  <c r="BQ48" i="198"/>
  <c r="BP48" i="198"/>
  <c r="BO48" i="198"/>
  <c r="BN48" i="198"/>
  <c r="BM48" i="198"/>
  <c r="BL48" i="198"/>
  <c r="BK48" i="198"/>
  <c r="BJ48" i="198"/>
  <c r="BI48" i="198"/>
  <c r="BH48" i="198"/>
  <c r="BG48" i="198"/>
  <c r="BF48" i="198"/>
  <c r="BE48" i="198"/>
  <c r="BD48" i="198"/>
  <c r="BC48" i="198"/>
  <c r="BB48" i="198"/>
  <c r="BA48" i="198"/>
  <c r="AZ48" i="198"/>
  <c r="AY48" i="198"/>
  <c r="BX47" i="198"/>
  <c r="BW47" i="198"/>
  <c r="BV47" i="198"/>
  <c r="BU47" i="198"/>
  <c r="BT47" i="198"/>
  <c r="BS47" i="198"/>
  <c r="BR47" i="198"/>
  <c r="BQ47" i="198"/>
  <c r="BP47" i="198"/>
  <c r="BO47" i="198"/>
  <c r="BN47" i="198"/>
  <c r="BM47" i="198"/>
  <c r="BL47" i="198"/>
  <c r="BK47" i="198"/>
  <c r="BJ47" i="198"/>
  <c r="BI47" i="198"/>
  <c r="BH47" i="198"/>
  <c r="BG47" i="198"/>
  <c r="BF47" i="198"/>
  <c r="BE47" i="198"/>
  <c r="BD47" i="198"/>
  <c r="BC47" i="198"/>
  <c r="BB47" i="198"/>
  <c r="BA47" i="198"/>
  <c r="AZ47" i="198"/>
  <c r="AY47" i="198"/>
  <c r="BX46" i="198"/>
  <c r="BW46" i="198"/>
  <c r="BV46" i="198"/>
  <c r="BU46" i="198"/>
  <c r="BT46" i="198"/>
  <c r="BS46" i="198"/>
  <c r="BR46" i="198"/>
  <c r="BQ46" i="198"/>
  <c r="BP46" i="198"/>
  <c r="BO46" i="198"/>
  <c r="BN46" i="198"/>
  <c r="BM46" i="198"/>
  <c r="BL46" i="198"/>
  <c r="BK46" i="198"/>
  <c r="BJ46" i="198"/>
  <c r="BI46" i="198"/>
  <c r="BH46" i="198"/>
  <c r="BG46" i="198"/>
  <c r="BF46" i="198"/>
  <c r="BE46" i="198"/>
  <c r="BD46" i="198"/>
  <c r="BC46" i="198"/>
  <c r="BB46" i="198"/>
  <c r="BA46" i="198"/>
  <c r="AZ46" i="198"/>
  <c r="AY46" i="198"/>
  <c r="BX45" i="198"/>
  <c r="BW45" i="198"/>
  <c r="BV45" i="198"/>
  <c r="BU45" i="198"/>
  <c r="BT45" i="198"/>
  <c r="BS45" i="198"/>
  <c r="BR45" i="198"/>
  <c r="BQ45" i="198"/>
  <c r="BP45" i="198"/>
  <c r="BO45" i="198"/>
  <c r="BN45" i="198"/>
  <c r="BM45" i="198"/>
  <c r="BL45" i="198"/>
  <c r="BK45" i="198"/>
  <c r="BJ45" i="198"/>
  <c r="BI45" i="198"/>
  <c r="BH45" i="198"/>
  <c r="BG45" i="198"/>
  <c r="BF45" i="198"/>
  <c r="BE45" i="198"/>
  <c r="BD45" i="198"/>
  <c r="BC45" i="198"/>
  <c r="BB45" i="198"/>
  <c r="BA45" i="198"/>
  <c r="AZ45" i="198"/>
  <c r="AY45" i="198"/>
  <c r="BX44" i="198"/>
  <c r="BW44" i="198"/>
  <c r="BV44" i="198"/>
  <c r="BU44" i="198"/>
  <c r="BT44" i="198"/>
  <c r="BS44" i="198"/>
  <c r="BR44" i="198"/>
  <c r="BQ44" i="198"/>
  <c r="BP44" i="198"/>
  <c r="BO44" i="198"/>
  <c r="BN44" i="198"/>
  <c r="BM44" i="198"/>
  <c r="BL44" i="198"/>
  <c r="BK44" i="198"/>
  <c r="BJ44" i="198"/>
  <c r="BI44" i="198"/>
  <c r="BH44" i="198"/>
  <c r="BG44" i="198"/>
  <c r="BF44" i="198"/>
  <c r="BE44" i="198"/>
  <c r="BD44" i="198"/>
  <c r="BC44" i="198"/>
  <c r="BB44" i="198"/>
  <c r="BA44" i="198"/>
  <c r="AZ44" i="198"/>
  <c r="AY44" i="198"/>
  <c r="BX43" i="198"/>
  <c r="BW43" i="198"/>
  <c r="BV43" i="198"/>
  <c r="BU43" i="198"/>
  <c r="BT43" i="198"/>
  <c r="BS43" i="198"/>
  <c r="BR43" i="198"/>
  <c r="BQ43" i="198"/>
  <c r="BP43" i="198"/>
  <c r="BO43" i="198"/>
  <c r="BN43" i="198"/>
  <c r="BM43" i="198"/>
  <c r="BL43" i="198"/>
  <c r="BK43" i="198"/>
  <c r="BJ43" i="198"/>
  <c r="BI43" i="198"/>
  <c r="BH43" i="198"/>
  <c r="BG43" i="198"/>
  <c r="BF43" i="198"/>
  <c r="BE43" i="198"/>
  <c r="BD43" i="198"/>
  <c r="BC43" i="198"/>
  <c r="BB43" i="198"/>
  <c r="BA43" i="198"/>
  <c r="AZ43" i="198"/>
  <c r="AY43" i="198"/>
  <c r="BX42" i="198"/>
  <c r="BW42" i="198"/>
  <c r="BV42" i="198"/>
  <c r="BU42" i="198"/>
  <c r="BT42" i="198"/>
  <c r="BS42" i="198"/>
  <c r="BR42" i="198"/>
  <c r="BQ42" i="198"/>
  <c r="BP42" i="198"/>
  <c r="BO42" i="198"/>
  <c r="BN42" i="198"/>
  <c r="BM42" i="198"/>
  <c r="BL42" i="198"/>
  <c r="BK42" i="198"/>
  <c r="BJ42" i="198"/>
  <c r="BI42" i="198"/>
  <c r="BH42" i="198"/>
  <c r="BG42" i="198"/>
  <c r="BF42" i="198"/>
  <c r="BE42" i="198"/>
  <c r="BD42" i="198"/>
  <c r="BC42" i="198"/>
  <c r="BB42" i="198"/>
  <c r="BA42" i="198"/>
  <c r="AZ42" i="198"/>
  <c r="AY42" i="198"/>
  <c r="BX41" i="198"/>
  <c r="BW41" i="198"/>
  <c r="BV41" i="198"/>
  <c r="BU41" i="198"/>
  <c r="BT41" i="198"/>
  <c r="BS41" i="198"/>
  <c r="BR41" i="198"/>
  <c r="BQ41" i="198"/>
  <c r="BP41" i="198"/>
  <c r="BO41" i="198"/>
  <c r="BN41" i="198"/>
  <c r="BM41" i="198"/>
  <c r="BL41" i="198"/>
  <c r="BK41" i="198"/>
  <c r="BJ41" i="198"/>
  <c r="BI41" i="198"/>
  <c r="BH41" i="198"/>
  <c r="BG41" i="198"/>
  <c r="BF41" i="198"/>
  <c r="BE41" i="198"/>
  <c r="BD41" i="198"/>
  <c r="BC41" i="198"/>
  <c r="BB41" i="198"/>
  <c r="BA41" i="198"/>
  <c r="AZ41" i="198"/>
  <c r="AY41" i="198"/>
  <c r="BX40" i="198"/>
  <c r="BW40" i="198"/>
  <c r="BV40" i="198"/>
  <c r="BU40" i="198"/>
  <c r="BT40" i="198"/>
  <c r="BS40" i="198"/>
  <c r="BR40" i="198"/>
  <c r="BQ40" i="198"/>
  <c r="BP40" i="198"/>
  <c r="BO40" i="198"/>
  <c r="BN40" i="198"/>
  <c r="BM40" i="198"/>
  <c r="BL40" i="198"/>
  <c r="BK40" i="198"/>
  <c r="BJ40" i="198"/>
  <c r="BI40" i="198"/>
  <c r="BH40" i="198"/>
  <c r="BG40" i="198"/>
  <c r="BF40" i="198"/>
  <c r="BE40" i="198"/>
  <c r="BD40" i="198"/>
  <c r="BC40" i="198"/>
  <c r="BB40" i="198"/>
  <c r="BA40" i="198"/>
  <c r="AZ40" i="198"/>
  <c r="AY40" i="198"/>
  <c r="BX39" i="198"/>
  <c r="BW39" i="198"/>
  <c r="BV39" i="198"/>
  <c r="BU39" i="198"/>
  <c r="BT39" i="198"/>
  <c r="BS39" i="198"/>
  <c r="BR39" i="198"/>
  <c r="BQ39" i="198"/>
  <c r="BP39" i="198"/>
  <c r="BO39" i="198"/>
  <c r="BN39" i="198"/>
  <c r="BM39" i="198"/>
  <c r="BL39" i="198"/>
  <c r="BK39" i="198"/>
  <c r="BJ39" i="198"/>
  <c r="BI39" i="198"/>
  <c r="BH39" i="198"/>
  <c r="BG39" i="198"/>
  <c r="BF39" i="198"/>
  <c r="BE39" i="198"/>
  <c r="BD39" i="198"/>
  <c r="BC39" i="198"/>
  <c r="BB39" i="198"/>
  <c r="BA39" i="198"/>
  <c r="AZ39" i="198"/>
  <c r="AY39" i="198"/>
  <c r="AT48" i="198"/>
  <c r="AS48" i="198"/>
  <c r="AR48" i="198"/>
  <c r="AQ48" i="198"/>
  <c r="AP48" i="198"/>
  <c r="AO48" i="198"/>
  <c r="AN48" i="198"/>
  <c r="AM48" i="198"/>
  <c r="AL48" i="198"/>
  <c r="AK48" i="198"/>
  <c r="AJ48" i="198"/>
  <c r="AI48" i="198"/>
  <c r="AH48" i="198"/>
  <c r="AG48" i="198"/>
  <c r="AF48" i="198"/>
  <c r="AE48" i="198"/>
  <c r="AD48" i="198"/>
  <c r="AC48" i="198"/>
  <c r="AB48" i="198"/>
  <c r="AA48" i="198"/>
  <c r="Z48" i="198"/>
  <c r="Y48" i="198"/>
  <c r="X48" i="198"/>
  <c r="W48" i="198"/>
  <c r="V48" i="198"/>
  <c r="U48" i="198"/>
  <c r="T48" i="198"/>
  <c r="S48" i="198"/>
  <c r="R48" i="198"/>
  <c r="Q48" i="198"/>
  <c r="P48" i="198"/>
  <c r="O48" i="198"/>
  <c r="N48" i="198"/>
  <c r="M48" i="198"/>
  <c r="L48" i="198"/>
  <c r="K48" i="198"/>
  <c r="J48" i="198"/>
  <c r="I48" i="198"/>
  <c r="H48" i="198"/>
  <c r="G48" i="198"/>
  <c r="F48" i="198"/>
  <c r="E48" i="198"/>
  <c r="AT47" i="198"/>
  <c r="AS47" i="198"/>
  <c r="AR47" i="198"/>
  <c r="AQ47" i="198"/>
  <c r="AP47" i="198"/>
  <c r="AO47" i="198"/>
  <c r="AN47" i="198"/>
  <c r="AM47" i="198"/>
  <c r="AL47" i="198"/>
  <c r="AK47" i="198"/>
  <c r="AJ47" i="198"/>
  <c r="AI47" i="198"/>
  <c r="AH47" i="198"/>
  <c r="AG47" i="198"/>
  <c r="AF47" i="198"/>
  <c r="AE47" i="198"/>
  <c r="AD47" i="198"/>
  <c r="AC47" i="198"/>
  <c r="AB47" i="198"/>
  <c r="AA47" i="198"/>
  <c r="Z47" i="198"/>
  <c r="Y47" i="198"/>
  <c r="X47" i="198"/>
  <c r="W47" i="198"/>
  <c r="V47" i="198"/>
  <c r="U47" i="198"/>
  <c r="T47" i="198"/>
  <c r="S47" i="198"/>
  <c r="R47" i="198"/>
  <c r="Q47" i="198"/>
  <c r="P47" i="198"/>
  <c r="O47" i="198"/>
  <c r="N47" i="198"/>
  <c r="M47" i="198"/>
  <c r="L47" i="198"/>
  <c r="K47" i="198"/>
  <c r="J47" i="198"/>
  <c r="I47" i="198"/>
  <c r="H47" i="198"/>
  <c r="G47" i="198"/>
  <c r="F47" i="198"/>
  <c r="E47" i="198"/>
  <c r="AT46" i="198"/>
  <c r="AS46" i="198"/>
  <c r="AR46" i="198"/>
  <c r="AQ46" i="198"/>
  <c r="AP46" i="198"/>
  <c r="AO46" i="198"/>
  <c r="AN46" i="198"/>
  <c r="AM46" i="198"/>
  <c r="AL46" i="198"/>
  <c r="AK46" i="198"/>
  <c r="AJ46" i="198"/>
  <c r="AI46" i="198"/>
  <c r="AH46" i="198"/>
  <c r="AG46" i="198"/>
  <c r="AF46" i="198"/>
  <c r="AE46" i="198"/>
  <c r="AD46" i="198"/>
  <c r="AC46" i="198"/>
  <c r="AB46" i="198"/>
  <c r="AA46" i="198"/>
  <c r="Z46" i="198"/>
  <c r="Y46" i="198"/>
  <c r="X46" i="198"/>
  <c r="W46" i="198"/>
  <c r="V46" i="198"/>
  <c r="U46" i="198"/>
  <c r="T46" i="198"/>
  <c r="S46" i="198"/>
  <c r="R46" i="198"/>
  <c r="Q46" i="198"/>
  <c r="P46" i="198"/>
  <c r="O46" i="198"/>
  <c r="N46" i="198"/>
  <c r="M46" i="198"/>
  <c r="L46" i="198"/>
  <c r="K46" i="198"/>
  <c r="J46" i="198"/>
  <c r="I46" i="198"/>
  <c r="H46" i="198"/>
  <c r="G46" i="198"/>
  <c r="F46" i="198"/>
  <c r="E46" i="198"/>
  <c r="AT45" i="198"/>
  <c r="AS45" i="198"/>
  <c r="AR45" i="198"/>
  <c r="AQ45" i="198"/>
  <c r="AP45" i="198"/>
  <c r="AO45" i="198"/>
  <c r="AN45" i="198"/>
  <c r="AM45" i="198"/>
  <c r="AL45" i="198"/>
  <c r="AK45" i="198"/>
  <c r="AJ45" i="198"/>
  <c r="AI45" i="198"/>
  <c r="AH45" i="198"/>
  <c r="AG45" i="198"/>
  <c r="AF45" i="198"/>
  <c r="AE45" i="198"/>
  <c r="AD45" i="198"/>
  <c r="AC45" i="198"/>
  <c r="AB45" i="198"/>
  <c r="AA45" i="198"/>
  <c r="Z45" i="198"/>
  <c r="Y45" i="198"/>
  <c r="X45" i="198"/>
  <c r="W45" i="198"/>
  <c r="V45" i="198"/>
  <c r="U45" i="198"/>
  <c r="T45" i="198"/>
  <c r="S45" i="198"/>
  <c r="R45" i="198"/>
  <c r="Q45" i="198"/>
  <c r="P45" i="198"/>
  <c r="O45" i="198"/>
  <c r="N45" i="198"/>
  <c r="M45" i="198"/>
  <c r="L45" i="198"/>
  <c r="K45" i="198"/>
  <c r="J45" i="198"/>
  <c r="I45" i="198"/>
  <c r="H45" i="198"/>
  <c r="G45" i="198"/>
  <c r="F45" i="198"/>
  <c r="E45" i="198"/>
  <c r="AT44" i="198"/>
  <c r="AS44" i="198"/>
  <c r="AR44" i="198"/>
  <c r="AQ44" i="198"/>
  <c r="AP44" i="198"/>
  <c r="AO44" i="198"/>
  <c r="AN44" i="198"/>
  <c r="AM44" i="198"/>
  <c r="AL44" i="198"/>
  <c r="AK44" i="198"/>
  <c r="AJ44" i="198"/>
  <c r="AI44" i="198"/>
  <c r="AH44" i="198"/>
  <c r="AG44" i="198"/>
  <c r="AF44" i="198"/>
  <c r="AE44" i="198"/>
  <c r="AD44" i="198"/>
  <c r="AC44" i="198"/>
  <c r="AB44" i="198"/>
  <c r="AA44" i="198"/>
  <c r="Z44" i="198"/>
  <c r="Y44" i="198"/>
  <c r="X44" i="198"/>
  <c r="W44" i="198"/>
  <c r="V44" i="198"/>
  <c r="U44" i="198"/>
  <c r="T44" i="198"/>
  <c r="S44" i="198"/>
  <c r="R44" i="198"/>
  <c r="Q44" i="198"/>
  <c r="P44" i="198"/>
  <c r="O44" i="198"/>
  <c r="N44" i="198"/>
  <c r="M44" i="198"/>
  <c r="L44" i="198"/>
  <c r="K44" i="198"/>
  <c r="J44" i="198"/>
  <c r="I44" i="198"/>
  <c r="H44" i="198"/>
  <c r="G44" i="198"/>
  <c r="F44" i="198"/>
  <c r="E44" i="198"/>
  <c r="AT43" i="198"/>
  <c r="AS43" i="198"/>
  <c r="AR43" i="198"/>
  <c r="AQ43" i="198"/>
  <c r="AP43" i="198"/>
  <c r="AO43" i="198"/>
  <c r="AN43" i="198"/>
  <c r="AM43" i="198"/>
  <c r="AL43" i="198"/>
  <c r="AK43" i="198"/>
  <c r="AJ43" i="198"/>
  <c r="AI43" i="198"/>
  <c r="AH43" i="198"/>
  <c r="AG43" i="198"/>
  <c r="AF43" i="198"/>
  <c r="AE43" i="198"/>
  <c r="AD43" i="198"/>
  <c r="AC43" i="198"/>
  <c r="AB43" i="198"/>
  <c r="AA43" i="198"/>
  <c r="Z43" i="198"/>
  <c r="Y43" i="198"/>
  <c r="X43" i="198"/>
  <c r="W43" i="198"/>
  <c r="V43" i="198"/>
  <c r="U43" i="198"/>
  <c r="T43" i="198"/>
  <c r="S43" i="198"/>
  <c r="R43" i="198"/>
  <c r="Q43" i="198"/>
  <c r="P43" i="198"/>
  <c r="O43" i="198"/>
  <c r="N43" i="198"/>
  <c r="M43" i="198"/>
  <c r="L43" i="198"/>
  <c r="K43" i="198"/>
  <c r="J43" i="198"/>
  <c r="I43" i="198"/>
  <c r="H43" i="198"/>
  <c r="G43" i="198"/>
  <c r="F43" i="198"/>
  <c r="E43" i="198"/>
  <c r="AT42" i="198"/>
  <c r="AS42" i="198"/>
  <c r="AR42" i="198"/>
  <c r="AQ42" i="198"/>
  <c r="AP42" i="198"/>
  <c r="AO42" i="198"/>
  <c r="AN42" i="198"/>
  <c r="AM42" i="198"/>
  <c r="AL42" i="198"/>
  <c r="AK42" i="198"/>
  <c r="AJ42" i="198"/>
  <c r="AI42" i="198"/>
  <c r="AH42" i="198"/>
  <c r="AG42" i="198"/>
  <c r="AF42" i="198"/>
  <c r="AE42" i="198"/>
  <c r="AD42" i="198"/>
  <c r="AC42" i="198"/>
  <c r="AB42" i="198"/>
  <c r="AA42" i="198"/>
  <c r="Z42" i="198"/>
  <c r="Y42" i="198"/>
  <c r="X42" i="198"/>
  <c r="W42" i="198"/>
  <c r="V42" i="198"/>
  <c r="U42" i="198"/>
  <c r="T42" i="198"/>
  <c r="S42" i="198"/>
  <c r="R42" i="198"/>
  <c r="Q42" i="198"/>
  <c r="P42" i="198"/>
  <c r="O42" i="198"/>
  <c r="N42" i="198"/>
  <c r="M42" i="198"/>
  <c r="L42" i="198"/>
  <c r="K42" i="198"/>
  <c r="J42" i="198"/>
  <c r="I42" i="198"/>
  <c r="H42" i="198"/>
  <c r="G42" i="198"/>
  <c r="F42" i="198"/>
  <c r="E42" i="198"/>
  <c r="AT41" i="198"/>
  <c r="AS41" i="198"/>
  <c r="AR41" i="198"/>
  <c r="AQ41" i="198"/>
  <c r="AP41" i="198"/>
  <c r="AO41" i="198"/>
  <c r="AN41" i="198"/>
  <c r="AM41" i="198"/>
  <c r="AL41" i="198"/>
  <c r="AK41" i="198"/>
  <c r="AJ41" i="198"/>
  <c r="AI41" i="198"/>
  <c r="AH41" i="198"/>
  <c r="AG41" i="198"/>
  <c r="AF41" i="198"/>
  <c r="AE41" i="198"/>
  <c r="AD41" i="198"/>
  <c r="AC41" i="198"/>
  <c r="AB41" i="198"/>
  <c r="AA41" i="198"/>
  <c r="Z41" i="198"/>
  <c r="Y41" i="198"/>
  <c r="X41" i="198"/>
  <c r="W41" i="198"/>
  <c r="V41" i="198"/>
  <c r="U41" i="198"/>
  <c r="T41" i="198"/>
  <c r="S41" i="198"/>
  <c r="R41" i="198"/>
  <c r="Q41" i="198"/>
  <c r="P41" i="198"/>
  <c r="O41" i="198"/>
  <c r="N41" i="198"/>
  <c r="M41" i="198"/>
  <c r="L41" i="198"/>
  <c r="K41" i="198"/>
  <c r="J41" i="198"/>
  <c r="I41" i="198"/>
  <c r="H41" i="198"/>
  <c r="G41" i="198"/>
  <c r="F41" i="198"/>
  <c r="E41" i="198"/>
  <c r="AT40" i="198"/>
  <c r="AS40" i="198"/>
  <c r="AR40" i="198"/>
  <c r="AQ40" i="198"/>
  <c r="AP40" i="198"/>
  <c r="AO40" i="198"/>
  <c r="AN40" i="198"/>
  <c r="AM40" i="198"/>
  <c r="AL40" i="198"/>
  <c r="AK40" i="198"/>
  <c r="AJ40" i="198"/>
  <c r="AI40" i="198"/>
  <c r="AH40" i="198"/>
  <c r="AG40" i="198"/>
  <c r="AF40" i="198"/>
  <c r="AE40" i="198"/>
  <c r="AD40" i="198"/>
  <c r="AC40" i="198"/>
  <c r="AB40" i="198"/>
  <c r="AA40" i="198"/>
  <c r="Z40" i="198"/>
  <c r="Y40" i="198"/>
  <c r="X40" i="198"/>
  <c r="W40" i="198"/>
  <c r="V40" i="198"/>
  <c r="U40" i="198"/>
  <c r="T40" i="198"/>
  <c r="S40" i="198"/>
  <c r="R40" i="198"/>
  <c r="Q40" i="198"/>
  <c r="P40" i="198"/>
  <c r="O40" i="198"/>
  <c r="N40" i="198"/>
  <c r="M40" i="198"/>
  <c r="L40" i="198"/>
  <c r="K40" i="198"/>
  <c r="J40" i="198"/>
  <c r="I40" i="198"/>
  <c r="H40" i="198"/>
  <c r="G40" i="198"/>
  <c r="F40" i="198"/>
  <c r="E40" i="198"/>
  <c r="AT39" i="198"/>
  <c r="AS39" i="198"/>
  <c r="AR39" i="198"/>
  <c r="AQ39" i="198"/>
  <c r="AP39" i="198"/>
  <c r="AO39" i="198"/>
  <c r="AN39" i="198"/>
  <c r="AM39" i="198"/>
  <c r="AL39" i="198"/>
  <c r="AK39" i="198"/>
  <c r="AJ39" i="198"/>
  <c r="AI39" i="198"/>
  <c r="AH39" i="198"/>
  <c r="AG39" i="198"/>
  <c r="AF39" i="198"/>
  <c r="AE39" i="198"/>
  <c r="AD39" i="198"/>
  <c r="AC39" i="198"/>
  <c r="AB39" i="198"/>
  <c r="AA39" i="198"/>
  <c r="Z39" i="198"/>
  <c r="Y39" i="198"/>
  <c r="X39" i="198"/>
  <c r="W39" i="198"/>
  <c r="V39" i="198"/>
  <c r="U39" i="198"/>
  <c r="T39" i="198"/>
  <c r="S39" i="198"/>
  <c r="R39" i="198"/>
  <c r="Q39" i="198"/>
  <c r="P39" i="198"/>
  <c r="O39" i="198"/>
  <c r="N39" i="198"/>
  <c r="M39" i="198"/>
  <c r="L39" i="198"/>
  <c r="K39" i="198"/>
  <c r="J39" i="198"/>
  <c r="I39" i="198"/>
  <c r="H39" i="198"/>
  <c r="G39" i="198"/>
  <c r="F39" i="198"/>
  <c r="E39" i="198"/>
  <c r="BX37" i="198"/>
  <c r="BW37" i="198"/>
  <c r="BV37" i="198"/>
  <c r="BU37" i="198"/>
  <c r="BT37" i="198"/>
  <c r="BS37" i="198"/>
  <c r="BR37" i="198"/>
  <c r="BQ37" i="198"/>
  <c r="BP37" i="198"/>
  <c r="BO37" i="198"/>
  <c r="BN37" i="198"/>
  <c r="BM37" i="198"/>
  <c r="BL37" i="198"/>
  <c r="BK37" i="198"/>
  <c r="BJ37" i="198"/>
  <c r="BI37" i="198"/>
  <c r="BH37" i="198"/>
  <c r="BG37" i="198"/>
  <c r="BF37" i="198"/>
  <c r="BE37" i="198"/>
  <c r="BD37" i="198"/>
  <c r="BC37" i="198"/>
  <c r="BB37" i="198"/>
  <c r="BA37" i="198"/>
  <c r="AZ37" i="198"/>
  <c r="AY37" i="198"/>
  <c r="BX36" i="198"/>
  <c r="BW36" i="198"/>
  <c r="BV36" i="198"/>
  <c r="BU36" i="198"/>
  <c r="BT36" i="198"/>
  <c r="BS36" i="198"/>
  <c r="BR36" i="198"/>
  <c r="BQ36" i="198"/>
  <c r="BP36" i="198"/>
  <c r="BO36" i="198"/>
  <c r="BN36" i="198"/>
  <c r="BM36" i="198"/>
  <c r="BL36" i="198"/>
  <c r="BK36" i="198"/>
  <c r="BJ36" i="198"/>
  <c r="BI36" i="198"/>
  <c r="BH36" i="198"/>
  <c r="BG36" i="198"/>
  <c r="BF36" i="198"/>
  <c r="BE36" i="198"/>
  <c r="BD36" i="198"/>
  <c r="BC36" i="198"/>
  <c r="BB36" i="198"/>
  <c r="BA36" i="198"/>
  <c r="AZ36" i="198"/>
  <c r="AY36" i="198"/>
  <c r="BX35" i="198"/>
  <c r="BW35" i="198"/>
  <c r="BV35" i="198"/>
  <c r="BU35" i="198"/>
  <c r="BT35" i="198"/>
  <c r="BS35" i="198"/>
  <c r="BR35" i="198"/>
  <c r="BQ35" i="198"/>
  <c r="BP35" i="198"/>
  <c r="BO35" i="198"/>
  <c r="BN35" i="198"/>
  <c r="BM35" i="198"/>
  <c r="BL35" i="198"/>
  <c r="BK35" i="198"/>
  <c r="BJ35" i="198"/>
  <c r="BI35" i="198"/>
  <c r="BH35" i="198"/>
  <c r="BG35" i="198"/>
  <c r="BF35" i="198"/>
  <c r="BE35" i="198"/>
  <c r="BD35" i="198"/>
  <c r="BC35" i="198"/>
  <c r="BB35" i="198"/>
  <c r="BA35" i="198"/>
  <c r="AZ35" i="198"/>
  <c r="AY35" i="198"/>
  <c r="BX34" i="198"/>
  <c r="BW34" i="198"/>
  <c r="BV34" i="198"/>
  <c r="BU34" i="198"/>
  <c r="BT34" i="198"/>
  <c r="BS34" i="198"/>
  <c r="BR34" i="198"/>
  <c r="BQ34" i="198"/>
  <c r="BP34" i="198"/>
  <c r="BO34" i="198"/>
  <c r="BN34" i="198"/>
  <c r="BM34" i="198"/>
  <c r="BL34" i="198"/>
  <c r="BK34" i="198"/>
  <c r="BJ34" i="198"/>
  <c r="BI34" i="198"/>
  <c r="BH34" i="198"/>
  <c r="BG34" i="198"/>
  <c r="BF34" i="198"/>
  <c r="BE34" i="198"/>
  <c r="BD34" i="198"/>
  <c r="BC34" i="198"/>
  <c r="BB34" i="198"/>
  <c r="BA34" i="198"/>
  <c r="AZ34" i="198"/>
  <c r="AY34" i="198"/>
  <c r="BX33" i="198"/>
  <c r="BW33" i="198"/>
  <c r="BV33" i="198"/>
  <c r="BU33" i="198"/>
  <c r="BT33" i="198"/>
  <c r="BS33" i="198"/>
  <c r="BR33" i="198"/>
  <c r="BQ33" i="198"/>
  <c r="BP33" i="198"/>
  <c r="BO33" i="198"/>
  <c r="BN33" i="198"/>
  <c r="BM33" i="198"/>
  <c r="BL33" i="198"/>
  <c r="BK33" i="198"/>
  <c r="BJ33" i="198"/>
  <c r="BI33" i="198"/>
  <c r="BH33" i="198"/>
  <c r="BG33" i="198"/>
  <c r="BF33" i="198"/>
  <c r="BE33" i="198"/>
  <c r="BD33" i="198"/>
  <c r="BC33" i="198"/>
  <c r="BB33" i="198"/>
  <c r="BA33" i="198"/>
  <c r="AZ33" i="198"/>
  <c r="AY33" i="198"/>
  <c r="BX32" i="198"/>
  <c r="BW32" i="198"/>
  <c r="BV32" i="198"/>
  <c r="BU32" i="198"/>
  <c r="BT32" i="198"/>
  <c r="BS32" i="198"/>
  <c r="BR32" i="198"/>
  <c r="BQ32" i="198"/>
  <c r="BP32" i="198"/>
  <c r="BO32" i="198"/>
  <c r="BN32" i="198"/>
  <c r="BM32" i="198"/>
  <c r="BL32" i="198"/>
  <c r="BK32" i="198"/>
  <c r="BJ32" i="198"/>
  <c r="BI32" i="198"/>
  <c r="BH32" i="198"/>
  <c r="BG32" i="198"/>
  <c r="BF32" i="198"/>
  <c r="BE32" i="198"/>
  <c r="BD32" i="198"/>
  <c r="BC32" i="198"/>
  <c r="BB32" i="198"/>
  <c r="BA32" i="198"/>
  <c r="AZ32" i="198"/>
  <c r="AY32" i="198"/>
  <c r="AT37" i="198"/>
  <c r="AS37" i="198"/>
  <c r="AR37" i="198"/>
  <c r="AQ37" i="198"/>
  <c r="AP37" i="198"/>
  <c r="AO37" i="198"/>
  <c r="AN37" i="198"/>
  <c r="AM37" i="198"/>
  <c r="AL37" i="198"/>
  <c r="AK37" i="198"/>
  <c r="AJ37" i="198"/>
  <c r="AI37" i="198"/>
  <c r="AH37" i="198"/>
  <c r="AG37" i="198"/>
  <c r="AF37" i="198"/>
  <c r="AE37" i="198"/>
  <c r="AD37" i="198"/>
  <c r="AC37" i="198"/>
  <c r="AB37" i="198"/>
  <c r="AA37" i="198"/>
  <c r="Z37" i="198"/>
  <c r="Y37" i="198"/>
  <c r="X37" i="198"/>
  <c r="W37" i="198"/>
  <c r="V37" i="198"/>
  <c r="U37" i="198"/>
  <c r="T37" i="198"/>
  <c r="S37" i="198"/>
  <c r="R37" i="198"/>
  <c r="Q37" i="198"/>
  <c r="P37" i="198"/>
  <c r="O37" i="198"/>
  <c r="N37" i="198"/>
  <c r="M37" i="198"/>
  <c r="L37" i="198"/>
  <c r="K37" i="198"/>
  <c r="J37" i="198"/>
  <c r="I37" i="198"/>
  <c r="H37" i="198"/>
  <c r="G37" i="198"/>
  <c r="F37" i="198"/>
  <c r="E37" i="198"/>
  <c r="AT36" i="198"/>
  <c r="AS36" i="198"/>
  <c r="AR36" i="198"/>
  <c r="AQ36" i="198"/>
  <c r="AP36" i="198"/>
  <c r="AO36" i="198"/>
  <c r="AN36" i="198"/>
  <c r="AM36" i="198"/>
  <c r="AL36" i="198"/>
  <c r="AK36" i="198"/>
  <c r="AJ36" i="198"/>
  <c r="AI36" i="198"/>
  <c r="AH36" i="198"/>
  <c r="AG36" i="198"/>
  <c r="AF36" i="198"/>
  <c r="AE36" i="198"/>
  <c r="AD36" i="198"/>
  <c r="AC36" i="198"/>
  <c r="AB36" i="198"/>
  <c r="AA36" i="198"/>
  <c r="Z36" i="198"/>
  <c r="Y36" i="198"/>
  <c r="X36" i="198"/>
  <c r="W36" i="198"/>
  <c r="V36" i="198"/>
  <c r="U36" i="198"/>
  <c r="T36" i="198"/>
  <c r="S36" i="198"/>
  <c r="R36" i="198"/>
  <c r="Q36" i="198"/>
  <c r="P36" i="198"/>
  <c r="O36" i="198"/>
  <c r="N36" i="198"/>
  <c r="M36" i="198"/>
  <c r="L36" i="198"/>
  <c r="K36" i="198"/>
  <c r="J36" i="198"/>
  <c r="I36" i="198"/>
  <c r="H36" i="198"/>
  <c r="G36" i="198"/>
  <c r="F36" i="198"/>
  <c r="E36" i="198"/>
  <c r="AT35" i="198"/>
  <c r="AS35" i="198"/>
  <c r="AR35" i="198"/>
  <c r="AQ35" i="198"/>
  <c r="AP35" i="198"/>
  <c r="AO35" i="198"/>
  <c r="AN35" i="198"/>
  <c r="AM35" i="198"/>
  <c r="AL35" i="198"/>
  <c r="AK35" i="198"/>
  <c r="AJ35" i="198"/>
  <c r="AI35" i="198"/>
  <c r="AH35" i="198"/>
  <c r="AG35" i="198"/>
  <c r="AF35" i="198"/>
  <c r="AE35" i="198"/>
  <c r="AD35" i="198"/>
  <c r="AC35" i="198"/>
  <c r="AB35" i="198"/>
  <c r="AA35" i="198"/>
  <c r="Z35" i="198"/>
  <c r="Y35" i="198"/>
  <c r="X35" i="198"/>
  <c r="W35" i="198"/>
  <c r="V35" i="198"/>
  <c r="U35" i="198"/>
  <c r="T35" i="198"/>
  <c r="S35" i="198"/>
  <c r="R35" i="198"/>
  <c r="Q35" i="198"/>
  <c r="P35" i="198"/>
  <c r="O35" i="198"/>
  <c r="N35" i="198"/>
  <c r="M35" i="198"/>
  <c r="L35" i="198"/>
  <c r="K35" i="198"/>
  <c r="J35" i="198"/>
  <c r="I35" i="198"/>
  <c r="H35" i="198"/>
  <c r="G35" i="198"/>
  <c r="F35" i="198"/>
  <c r="E35" i="198"/>
  <c r="AT34" i="198"/>
  <c r="AS34" i="198"/>
  <c r="AR34" i="198"/>
  <c r="AQ34" i="198"/>
  <c r="AP34" i="198"/>
  <c r="AO34" i="198"/>
  <c r="AN34" i="198"/>
  <c r="AM34" i="198"/>
  <c r="AL34" i="198"/>
  <c r="AK34" i="198"/>
  <c r="AJ34" i="198"/>
  <c r="AI34" i="198"/>
  <c r="AH34" i="198"/>
  <c r="AG34" i="198"/>
  <c r="AF34" i="198"/>
  <c r="AE34" i="198"/>
  <c r="AD34" i="198"/>
  <c r="AC34" i="198"/>
  <c r="AB34" i="198"/>
  <c r="AA34" i="198"/>
  <c r="Z34" i="198"/>
  <c r="Y34" i="198"/>
  <c r="X34" i="198"/>
  <c r="W34" i="198"/>
  <c r="V34" i="198"/>
  <c r="U34" i="198"/>
  <c r="T34" i="198"/>
  <c r="S34" i="198"/>
  <c r="R34" i="198"/>
  <c r="Q34" i="198"/>
  <c r="P34" i="198"/>
  <c r="O34" i="198"/>
  <c r="N34" i="198"/>
  <c r="M34" i="198"/>
  <c r="L34" i="198"/>
  <c r="K34" i="198"/>
  <c r="J34" i="198"/>
  <c r="I34" i="198"/>
  <c r="H34" i="198"/>
  <c r="G34" i="198"/>
  <c r="F34" i="198"/>
  <c r="E34" i="198"/>
  <c r="AT33" i="198"/>
  <c r="AS33" i="198"/>
  <c r="AR33" i="198"/>
  <c r="AQ33" i="198"/>
  <c r="AP33" i="198"/>
  <c r="AO33" i="198"/>
  <c r="AN33" i="198"/>
  <c r="AM33" i="198"/>
  <c r="AL33" i="198"/>
  <c r="AK33" i="198"/>
  <c r="AJ33" i="198"/>
  <c r="AI33" i="198"/>
  <c r="AH33" i="198"/>
  <c r="AG33" i="198"/>
  <c r="AF33" i="198"/>
  <c r="AE33" i="198"/>
  <c r="AD33" i="198"/>
  <c r="AC33" i="198"/>
  <c r="AB33" i="198"/>
  <c r="AA33" i="198"/>
  <c r="Z33" i="198"/>
  <c r="Y33" i="198"/>
  <c r="X33" i="198"/>
  <c r="W33" i="198"/>
  <c r="V33" i="198"/>
  <c r="U33" i="198"/>
  <c r="T33" i="198"/>
  <c r="S33" i="198"/>
  <c r="R33" i="198"/>
  <c r="Q33" i="198"/>
  <c r="P33" i="198"/>
  <c r="O33" i="198"/>
  <c r="N33" i="198"/>
  <c r="M33" i="198"/>
  <c r="L33" i="198"/>
  <c r="K33" i="198"/>
  <c r="J33" i="198"/>
  <c r="I33" i="198"/>
  <c r="H33" i="198"/>
  <c r="G33" i="198"/>
  <c r="F33" i="198"/>
  <c r="E33" i="198"/>
  <c r="AT32" i="198"/>
  <c r="AS32" i="198"/>
  <c r="AR32" i="198"/>
  <c r="AQ32" i="198"/>
  <c r="AP32" i="198"/>
  <c r="AO32" i="198"/>
  <c r="AN32" i="198"/>
  <c r="AM32" i="198"/>
  <c r="AL32" i="198"/>
  <c r="AK32" i="198"/>
  <c r="AJ32" i="198"/>
  <c r="AI32" i="198"/>
  <c r="AH32" i="198"/>
  <c r="AG32" i="198"/>
  <c r="AF32" i="198"/>
  <c r="AE32" i="198"/>
  <c r="AD32" i="198"/>
  <c r="AC32" i="198"/>
  <c r="AB32" i="198"/>
  <c r="AA32" i="198"/>
  <c r="Z32" i="198"/>
  <c r="Y32" i="198"/>
  <c r="X32" i="198"/>
  <c r="W32" i="198"/>
  <c r="V32" i="198"/>
  <c r="U32" i="198"/>
  <c r="T32" i="198"/>
  <c r="S32" i="198"/>
  <c r="R32" i="198"/>
  <c r="Q32" i="198"/>
  <c r="P32" i="198"/>
  <c r="O32" i="198"/>
  <c r="N32" i="198"/>
  <c r="M32" i="198"/>
  <c r="L32" i="198"/>
  <c r="K32" i="198"/>
  <c r="J32" i="198"/>
  <c r="I32" i="198"/>
  <c r="H32" i="198"/>
  <c r="G32" i="198"/>
  <c r="F32" i="198"/>
  <c r="E32" i="198"/>
  <c r="BX61" i="197"/>
  <c r="BW61" i="197"/>
  <c r="BV61" i="197"/>
  <c r="BU61" i="197"/>
  <c r="BT61" i="197"/>
  <c r="BS61" i="197"/>
  <c r="BR61" i="197"/>
  <c r="BQ61" i="197"/>
  <c r="BP61" i="197"/>
  <c r="BO61" i="197"/>
  <c r="BN61" i="197"/>
  <c r="BM61" i="197"/>
  <c r="BL61" i="197"/>
  <c r="BK61" i="197"/>
  <c r="BJ61" i="197"/>
  <c r="BI61" i="197"/>
  <c r="BH61" i="197"/>
  <c r="BG61" i="197"/>
  <c r="BF61" i="197"/>
  <c r="BE61" i="197"/>
  <c r="BD61" i="197"/>
  <c r="BC61" i="197"/>
  <c r="BB61" i="197"/>
  <c r="BA61" i="197"/>
  <c r="AZ61" i="197"/>
  <c r="AY61" i="197"/>
  <c r="AT61" i="197"/>
  <c r="AS61" i="197"/>
  <c r="AR61" i="197"/>
  <c r="AQ61" i="197"/>
  <c r="AP61" i="197"/>
  <c r="AO61" i="197"/>
  <c r="AN61" i="197"/>
  <c r="AM61" i="197"/>
  <c r="AL61" i="197"/>
  <c r="AK61" i="197"/>
  <c r="AJ61" i="197"/>
  <c r="AI61" i="197"/>
  <c r="AH61" i="197"/>
  <c r="AG61" i="197"/>
  <c r="AF61" i="197"/>
  <c r="AE61" i="197"/>
  <c r="AD61" i="197"/>
  <c r="AC61" i="197"/>
  <c r="AB61" i="197"/>
  <c r="AA61" i="197"/>
  <c r="Z61" i="197"/>
  <c r="Y61" i="197"/>
  <c r="X61" i="197"/>
  <c r="W61" i="197"/>
  <c r="V61" i="197"/>
  <c r="U61" i="197"/>
  <c r="T61" i="197"/>
  <c r="S61" i="197"/>
  <c r="R61" i="197"/>
  <c r="Q61" i="197"/>
  <c r="P61" i="197"/>
  <c r="O61" i="197"/>
  <c r="N61" i="197"/>
  <c r="M61" i="197"/>
  <c r="L61" i="197"/>
  <c r="K61" i="197"/>
  <c r="J61" i="197"/>
  <c r="I61" i="197"/>
  <c r="H61" i="197"/>
  <c r="G61" i="197"/>
  <c r="F61" i="197"/>
  <c r="E61" i="197"/>
  <c r="E35" i="197"/>
  <c r="AL70" i="196"/>
  <c r="AK70" i="196"/>
  <c r="AJ70" i="196"/>
  <c r="AI70" i="196"/>
  <c r="AH70" i="196"/>
  <c r="AG70" i="196"/>
  <c r="AF70" i="196"/>
  <c r="AE70" i="196"/>
  <c r="AD70" i="196"/>
  <c r="AC70" i="196"/>
  <c r="AB70" i="196"/>
  <c r="AA70" i="196"/>
  <c r="Z70" i="196"/>
  <c r="Y70" i="196"/>
  <c r="X70" i="196"/>
  <c r="W70" i="196"/>
  <c r="V70" i="196"/>
  <c r="U70" i="196"/>
  <c r="T70" i="196"/>
  <c r="S70" i="196"/>
  <c r="R70" i="196"/>
  <c r="Q70" i="196"/>
  <c r="P70" i="196"/>
  <c r="O70" i="196"/>
  <c r="N70" i="196"/>
  <c r="M70" i="196"/>
  <c r="L70" i="196"/>
  <c r="K70" i="196"/>
  <c r="J70" i="196"/>
  <c r="I70" i="196"/>
  <c r="H70" i="196"/>
  <c r="G70" i="196"/>
  <c r="F70" i="196"/>
  <c r="E70" i="196"/>
  <c r="AL69" i="196"/>
  <c r="AK69" i="196"/>
  <c r="AJ69" i="196"/>
  <c r="AI69" i="196"/>
  <c r="AH69" i="196"/>
  <c r="AG69" i="196"/>
  <c r="AF69" i="196"/>
  <c r="AE69" i="196"/>
  <c r="AD69" i="196"/>
  <c r="AC69" i="196"/>
  <c r="AB69" i="196"/>
  <c r="AA69" i="196"/>
  <c r="Z69" i="196"/>
  <c r="Y69" i="196"/>
  <c r="X69" i="196"/>
  <c r="W69" i="196"/>
  <c r="V69" i="196"/>
  <c r="U69" i="196"/>
  <c r="T69" i="196"/>
  <c r="S69" i="196"/>
  <c r="R69" i="196"/>
  <c r="Q69" i="196"/>
  <c r="P69" i="196"/>
  <c r="O69" i="196"/>
  <c r="N69" i="196"/>
  <c r="M69" i="196"/>
  <c r="L69" i="196"/>
  <c r="K69" i="196"/>
  <c r="J69" i="196"/>
  <c r="I69" i="196"/>
  <c r="H69" i="196"/>
  <c r="G69" i="196"/>
  <c r="F69" i="196"/>
  <c r="E69" i="196"/>
  <c r="AL68" i="196"/>
  <c r="AK68" i="196"/>
  <c r="AJ68" i="196"/>
  <c r="AI68" i="196"/>
  <c r="AH68" i="196"/>
  <c r="AG68" i="196"/>
  <c r="AF68" i="196"/>
  <c r="AE68" i="196"/>
  <c r="AD68" i="196"/>
  <c r="AC68" i="196"/>
  <c r="AB68" i="196"/>
  <c r="AA68" i="196"/>
  <c r="Z68" i="196"/>
  <c r="Y68" i="196"/>
  <c r="X68" i="196"/>
  <c r="W68" i="196"/>
  <c r="V68" i="196"/>
  <c r="U68" i="196"/>
  <c r="T68" i="196"/>
  <c r="S68" i="196"/>
  <c r="R68" i="196"/>
  <c r="Q68" i="196"/>
  <c r="P68" i="196"/>
  <c r="O68" i="196"/>
  <c r="N68" i="196"/>
  <c r="M68" i="196"/>
  <c r="L68" i="196"/>
  <c r="K68" i="196"/>
  <c r="J68" i="196"/>
  <c r="I68" i="196"/>
  <c r="H68" i="196"/>
  <c r="G68" i="196"/>
  <c r="F68" i="196"/>
  <c r="E68" i="196"/>
  <c r="AL67" i="196"/>
  <c r="AK67" i="196"/>
  <c r="AJ67" i="196"/>
  <c r="AI67" i="196"/>
  <c r="AH67" i="196"/>
  <c r="AG67" i="196"/>
  <c r="AF67" i="196"/>
  <c r="AE67" i="196"/>
  <c r="AD67" i="196"/>
  <c r="AC67" i="196"/>
  <c r="AB67" i="196"/>
  <c r="AA67" i="196"/>
  <c r="Z67" i="196"/>
  <c r="Y67" i="196"/>
  <c r="X67" i="196"/>
  <c r="W67" i="196"/>
  <c r="V67" i="196"/>
  <c r="U67" i="196"/>
  <c r="T67" i="196"/>
  <c r="S67" i="196"/>
  <c r="R67" i="196"/>
  <c r="Q67" i="196"/>
  <c r="P67" i="196"/>
  <c r="O67" i="196"/>
  <c r="N67" i="196"/>
  <c r="M67" i="196"/>
  <c r="L67" i="196"/>
  <c r="K67" i="196"/>
  <c r="J67" i="196"/>
  <c r="I67" i="196"/>
  <c r="H67" i="196"/>
  <c r="G67" i="196"/>
  <c r="F67" i="196"/>
  <c r="E67" i="196"/>
  <c r="AL66" i="196"/>
  <c r="AK66" i="196"/>
  <c r="AJ66" i="196"/>
  <c r="AI66" i="196"/>
  <c r="AH66" i="196"/>
  <c r="AG66" i="196"/>
  <c r="AF66" i="196"/>
  <c r="AE66" i="196"/>
  <c r="AD66" i="196"/>
  <c r="AC66" i="196"/>
  <c r="AB66" i="196"/>
  <c r="AA66" i="196"/>
  <c r="Z66" i="196"/>
  <c r="Y66" i="196"/>
  <c r="X66" i="196"/>
  <c r="W66" i="196"/>
  <c r="V66" i="196"/>
  <c r="U66" i="196"/>
  <c r="T66" i="196"/>
  <c r="S66" i="196"/>
  <c r="R66" i="196"/>
  <c r="Q66" i="196"/>
  <c r="P66" i="196"/>
  <c r="O66" i="196"/>
  <c r="N66" i="196"/>
  <c r="M66" i="196"/>
  <c r="L66" i="196"/>
  <c r="K66" i="196"/>
  <c r="J66" i="196"/>
  <c r="I66" i="196"/>
  <c r="H66" i="196"/>
  <c r="G66" i="196"/>
  <c r="F66" i="196"/>
  <c r="E66" i="196"/>
  <c r="AL65" i="196"/>
  <c r="AK65" i="196"/>
  <c r="AJ65" i="196"/>
  <c r="AI65" i="196"/>
  <c r="AH65" i="196"/>
  <c r="AG65" i="196"/>
  <c r="AF65" i="196"/>
  <c r="AE65" i="196"/>
  <c r="AD65" i="196"/>
  <c r="AC65" i="196"/>
  <c r="AB65" i="196"/>
  <c r="AA65" i="196"/>
  <c r="Z65" i="196"/>
  <c r="Y65" i="196"/>
  <c r="X65" i="196"/>
  <c r="W65" i="196"/>
  <c r="V65" i="196"/>
  <c r="U65" i="196"/>
  <c r="T65" i="196"/>
  <c r="S65" i="196"/>
  <c r="R65" i="196"/>
  <c r="Q65" i="196"/>
  <c r="P65" i="196"/>
  <c r="O65" i="196"/>
  <c r="N65" i="196"/>
  <c r="M65" i="196"/>
  <c r="L65" i="196"/>
  <c r="K65" i="196"/>
  <c r="J65" i="196"/>
  <c r="I65" i="196"/>
  <c r="H65" i="196"/>
  <c r="G65" i="196"/>
  <c r="F65" i="196"/>
  <c r="E65" i="196"/>
  <c r="AL64" i="196"/>
  <c r="AK64" i="196"/>
  <c r="AJ64" i="196"/>
  <c r="AI64" i="196"/>
  <c r="AH64" i="196"/>
  <c r="AG64" i="196"/>
  <c r="AF64" i="196"/>
  <c r="AE64" i="196"/>
  <c r="AD64" i="196"/>
  <c r="AC64" i="196"/>
  <c r="AB64" i="196"/>
  <c r="AA64" i="196"/>
  <c r="Z64" i="196"/>
  <c r="Y64" i="196"/>
  <c r="X64" i="196"/>
  <c r="W64" i="196"/>
  <c r="V64" i="196"/>
  <c r="U64" i="196"/>
  <c r="T64" i="196"/>
  <c r="S64" i="196"/>
  <c r="R64" i="196"/>
  <c r="Q64" i="196"/>
  <c r="P64" i="196"/>
  <c r="O64" i="196"/>
  <c r="N64" i="196"/>
  <c r="M64" i="196"/>
  <c r="L64" i="196"/>
  <c r="K64" i="196"/>
  <c r="J64" i="196"/>
  <c r="I64" i="196"/>
  <c r="H64" i="196"/>
  <c r="G64" i="196"/>
  <c r="F64" i="196"/>
  <c r="E64" i="196"/>
  <c r="AL63" i="196"/>
  <c r="AK63" i="196"/>
  <c r="AJ63" i="196"/>
  <c r="AI63" i="196"/>
  <c r="AH63" i="196"/>
  <c r="AG63" i="196"/>
  <c r="AF63" i="196"/>
  <c r="AE63" i="196"/>
  <c r="AD63" i="196"/>
  <c r="AC63" i="196"/>
  <c r="AB63" i="196"/>
  <c r="AA63" i="196"/>
  <c r="Z63" i="196"/>
  <c r="Y63" i="196"/>
  <c r="X63" i="196"/>
  <c r="W63" i="196"/>
  <c r="V63" i="196"/>
  <c r="U63" i="196"/>
  <c r="T63" i="196"/>
  <c r="S63" i="196"/>
  <c r="R63" i="196"/>
  <c r="Q63" i="196"/>
  <c r="P63" i="196"/>
  <c r="O63" i="196"/>
  <c r="N63" i="196"/>
  <c r="M63" i="196"/>
  <c r="L63" i="196"/>
  <c r="K63" i="196"/>
  <c r="J63" i="196"/>
  <c r="I63" i="196"/>
  <c r="H63" i="196"/>
  <c r="G63" i="196"/>
  <c r="F63" i="196"/>
  <c r="E63" i="196"/>
  <c r="AL62" i="196"/>
  <c r="AK62" i="196"/>
  <c r="AJ62" i="196"/>
  <c r="AI62" i="196"/>
  <c r="AH62" i="196"/>
  <c r="AG62" i="196"/>
  <c r="AF62" i="196"/>
  <c r="AE62" i="196"/>
  <c r="AD62" i="196"/>
  <c r="AC62" i="196"/>
  <c r="AB62" i="196"/>
  <c r="AA62" i="196"/>
  <c r="Z62" i="196"/>
  <c r="Y62" i="196"/>
  <c r="X62" i="196"/>
  <c r="W62" i="196"/>
  <c r="V62" i="196"/>
  <c r="U62" i="196"/>
  <c r="T62" i="196"/>
  <c r="S62" i="196"/>
  <c r="R62" i="196"/>
  <c r="Q62" i="196"/>
  <c r="P62" i="196"/>
  <c r="O62" i="196"/>
  <c r="N62" i="196"/>
  <c r="M62" i="196"/>
  <c r="L62" i="196"/>
  <c r="K62" i="196"/>
  <c r="J62" i="196"/>
  <c r="I62" i="196"/>
  <c r="H62" i="196"/>
  <c r="G62" i="196"/>
  <c r="F62" i="196"/>
  <c r="E62" i="196"/>
  <c r="AL61" i="196"/>
  <c r="AK61" i="196"/>
  <c r="AJ61" i="196"/>
  <c r="AI61" i="196"/>
  <c r="AH61" i="196"/>
  <c r="AG61" i="196"/>
  <c r="AF61" i="196"/>
  <c r="AE61" i="196"/>
  <c r="AD61" i="196"/>
  <c r="AC61" i="196"/>
  <c r="AB61" i="196"/>
  <c r="AA61" i="196"/>
  <c r="Z61" i="196"/>
  <c r="Y61" i="196"/>
  <c r="X61" i="196"/>
  <c r="W61" i="196"/>
  <c r="V61" i="196"/>
  <c r="U61" i="196"/>
  <c r="T61" i="196"/>
  <c r="S61" i="196"/>
  <c r="R61" i="196"/>
  <c r="Q61" i="196"/>
  <c r="P61" i="196"/>
  <c r="O61" i="196"/>
  <c r="N61" i="196"/>
  <c r="M61" i="196"/>
  <c r="L61" i="196"/>
  <c r="K61" i="196"/>
  <c r="J61" i="196"/>
  <c r="I61" i="196"/>
  <c r="H61" i="196"/>
  <c r="G61" i="196"/>
  <c r="F61" i="196"/>
  <c r="E61" i="196"/>
  <c r="AL59" i="196"/>
  <c r="AK59" i="196"/>
  <c r="AJ59" i="196"/>
  <c r="AI59" i="196"/>
  <c r="AH59" i="196"/>
  <c r="AG59" i="196"/>
  <c r="AF59" i="196"/>
  <c r="AE59" i="196"/>
  <c r="AD59" i="196"/>
  <c r="AC59" i="196"/>
  <c r="AB59" i="196"/>
  <c r="AA59" i="196"/>
  <c r="Z59" i="196"/>
  <c r="Y59" i="196"/>
  <c r="X59" i="196"/>
  <c r="W59" i="196"/>
  <c r="V59" i="196"/>
  <c r="U59" i="196"/>
  <c r="T59" i="196"/>
  <c r="S59" i="196"/>
  <c r="R59" i="196"/>
  <c r="Q59" i="196"/>
  <c r="P59" i="196"/>
  <c r="O59" i="196"/>
  <c r="N59" i="196"/>
  <c r="M59" i="196"/>
  <c r="L59" i="196"/>
  <c r="K59" i="196"/>
  <c r="J59" i="196"/>
  <c r="I59" i="196"/>
  <c r="H59" i="196"/>
  <c r="G59" i="196"/>
  <c r="F59" i="196"/>
  <c r="E59" i="196"/>
  <c r="AL58" i="196"/>
  <c r="AK58" i="196"/>
  <c r="AJ58" i="196"/>
  <c r="AI58" i="196"/>
  <c r="AH58" i="196"/>
  <c r="AG58" i="196"/>
  <c r="AF58" i="196"/>
  <c r="AE58" i="196"/>
  <c r="AD58" i="196"/>
  <c r="AC58" i="196"/>
  <c r="AB58" i="196"/>
  <c r="AA58" i="196"/>
  <c r="Z58" i="196"/>
  <c r="Y58" i="196"/>
  <c r="X58" i="196"/>
  <c r="W58" i="196"/>
  <c r="V58" i="196"/>
  <c r="U58" i="196"/>
  <c r="T58" i="196"/>
  <c r="S58" i="196"/>
  <c r="R58" i="196"/>
  <c r="Q58" i="196"/>
  <c r="P58" i="196"/>
  <c r="O58" i="196"/>
  <c r="N58" i="196"/>
  <c r="M58" i="196"/>
  <c r="L58" i="196"/>
  <c r="K58" i="196"/>
  <c r="J58" i="196"/>
  <c r="I58" i="196"/>
  <c r="H58" i="196"/>
  <c r="G58" i="196"/>
  <c r="F58" i="196"/>
  <c r="E58" i="196"/>
  <c r="AL57" i="196"/>
  <c r="AK57" i="196"/>
  <c r="AJ57" i="196"/>
  <c r="AI57" i="196"/>
  <c r="AH57" i="196"/>
  <c r="AG57" i="196"/>
  <c r="AF57" i="196"/>
  <c r="AE57" i="196"/>
  <c r="AD57" i="196"/>
  <c r="AC57" i="196"/>
  <c r="AB57" i="196"/>
  <c r="AA57" i="196"/>
  <c r="Z57" i="196"/>
  <c r="Y57" i="196"/>
  <c r="X57" i="196"/>
  <c r="W57" i="196"/>
  <c r="V57" i="196"/>
  <c r="U57" i="196"/>
  <c r="T57" i="196"/>
  <c r="S57" i="196"/>
  <c r="R57" i="196"/>
  <c r="Q57" i="196"/>
  <c r="P57" i="196"/>
  <c r="O57" i="196"/>
  <c r="N57" i="196"/>
  <c r="M57" i="196"/>
  <c r="L57" i="196"/>
  <c r="K57" i="196"/>
  <c r="J57" i="196"/>
  <c r="I57" i="196"/>
  <c r="H57" i="196"/>
  <c r="G57" i="196"/>
  <c r="F57" i="196"/>
  <c r="E57" i="196"/>
  <c r="AL56" i="196"/>
  <c r="AK56" i="196"/>
  <c r="AJ56" i="196"/>
  <c r="AI56" i="196"/>
  <c r="AH56" i="196"/>
  <c r="AG56" i="196"/>
  <c r="AF56" i="196"/>
  <c r="AE56" i="196"/>
  <c r="AD56" i="196"/>
  <c r="AC56" i="196"/>
  <c r="AB56" i="196"/>
  <c r="AA56" i="196"/>
  <c r="Z56" i="196"/>
  <c r="Y56" i="196"/>
  <c r="X56" i="196"/>
  <c r="W56" i="196"/>
  <c r="V56" i="196"/>
  <c r="U56" i="196"/>
  <c r="T56" i="196"/>
  <c r="S56" i="196"/>
  <c r="R56" i="196"/>
  <c r="Q56" i="196"/>
  <c r="P56" i="196"/>
  <c r="O56" i="196"/>
  <c r="N56" i="196"/>
  <c r="M56" i="196"/>
  <c r="L56" i="196"/>
  <c r="K56" i="196"/>
  <c r="J56" i="196"/>
  <c r="I56" i="196"/>
  <c r="H56" i="196"/>
  <c r="G56" i="196"/>
  <c r="F56" i="196"/>
  <c r="E56" i="196"/>
  <c r="AL55" i="196"/>
  <c r="AK55" i="196"/>
  <c r="AJ55" i="196"/>
  <c r="AI55" i="196"/>
  <c r="AH55" i="196"/>
  <c r="AG55" i="196"/>
  <c r="AF55" i="196"/>
  <c r="AE55" i="196"/>
  <c r="AD55" i="196"/>
  <c r="AC55" i="196"/>
  <c r="AB55" i="196"/>
  <c r="AA55" i="196"/>
  <c r="Z55" i="196"/>
  <c r="Y55" i="196"/>
  <c r="X55" i="196"/>
  <c r="W55" i="196"/>
  <c r="V55" i="196"/>
  <c r="U55" i="196"/>
  <c r="T55" i="196"/>
  <c r="S55" i="196"/>
  <c r="R55" i="196"/>
  <c r="Q55" i="196"/>
  <c r="P55" i="196"/>
  <c r="O55" i="196"/>
  <c r="N55" i="196"/>
  <c r="M55" i="196"/>
  <c r="L55" i="196"/>
  <c r="K55" i="196"/>
  <c r="J55" i="196"/>
  <c r="I55" i="196"/>
  <c r="H55" i="196"/>
  <c r="G55" i="196"/>
  <c r="F55" i="196"/>
  <c r="E55" i="196"/>
  <c r="AL54" i="196"/>
  <c r="AK54" i="196"/>
  <c r="AJ54" i="196"/>
  <c r="AI54" i="196"/>
  <c r="AH54" i="196"/>
  <c r="AG54" i="196"/>
  <c r="AF54" i="196"/>
  <c r="AE54" i="196"/>
  <c r="AD54" i="196"/>
  <c r="AC54" i="196"/>
  <c r="AB54" i="196"/>
  <c r="AA54" i="196"/>
  <c r="Z54" i="196"/>
  <c r="Y54" i="196"/>
  <c r="X54" i="196"/>
  <c r="W54" i="196"/>
  <c r="V54" i="196"/>
  <c r="U54" i="196"/>
  <c r="T54" i="196"/>
  <c r="S54" i="196"/>
  <c r="R54" i="196"/>
  <c r="Q54" i="196"/>
  <c r="P54" i="196"/>
  <c r="O54" i="196"/>
  <c r="N54" i="196"/>
  <c r="M54" i="196"/>
  <c r="L54" i="196"/>
  <c r="K54" i="196"/>
  <c r="J54" i="196"/>
  <c r="I54" i="196"/>
  <c r="H54" i="196"/>
  <c r="G54" i="196"/>
  <c r="F54" i="196"/>
  <c r="E54" i="196"/>
  <c r="AL53" i="196"/>
  <c r="AK53" i="196"/>
  <c r="AJ53" i="196"/>
  <c r="AI53" i="196"/>
  <c r="AH53" i="196"/>
  <c r="AG53" i="196"/>
  <c r="AF53" i="196"/>
  <c r="AE53" i="196"/>
  <c r="AD53" i="196"/>
  <c r="AC53" i="196"/>
  <c r="AB53" i="196"/>
  <c r="AA53" i="196"/>
  <c r="Z53" i="196"/>
  <c r="Y53" i="196"/>
  <c r="X53" i="196"/>
  <c r="W53" i="196"/>
  <c r="V53" i="196"/>
  <c r="U53" i="196"/>
  <c r="T53" i="196"/>
  <c r="S53" i="196"/>
  <c r="R53" i="196"/>
  <c r="Q53" i="196"/>
  <c r="P53" i="196"/>
  <c r="O53" i="196"/>
  <c r="N53" i="196"/>
  <c r="M53" i="196"/>
  <c r="L53" i="196"/>
  <c r="K53" i="196"/>
  <c r="J53" i="196"/>
  <c r="I53" i="196"/>
  <c r="H53" i="196"/>
  <c r="G53" i="196"/>
  <c r="F53" i="196"/>
  <c r="E53" i="196"/>
  <c r="AL52" i="196"/>
  <c r="AK52" i="196"/>
  <c r="AJ52" i="196"/>
  <c r="AI52" i="196"/>
  <c r="AH52" i="196"/>
  <c r="AG52" i="196"/>
  <c r="AF52" i="196"/>
  <c r="AE52" i="196"/>
  <c r="AD52" i="196"/>
  <c r="AC52" i="196"/>
  <c r="AB52" i="196"/>
  <c r="AA52" i="196"/>
  <c r="Z52" i="196"/>
  <c r="Y52" i="196"/>
  <c r="X52" i="196"/>
  <c r="W52" i="196"/>
  <c r="V52" i="196"/>
  <c r="U52" i="196"/>
  <c r="T52" i="196"/>
  <c r="S52" i="196"/>
  <c r="R52" i="196"/>
  <c r="Q52" i="196"/>
  <c r="P52" i="196"/>
  <c r="O52" i="196"/>
  <c r="N52" i="196"/>
  <c r="M52" i="196"/>
  <c r="L52" i="196"/>
  <c r="K52" i="196"/>
  <c r="J52" i="196"/>
  <c r="I52" i="196"/>
  <c r="H52" i="196"/>
  <c r="G52" i="196"/>
  <c r="F52" i="196"/>
  <c r="E52" i="196"/>
  <c r="AL51" i="196"/>
  <c r="AK51" i="196"/>
  <c r="AJ51" i="196"/>
  <c r="AI51" i="196"/>
  <c r="AH51" i="196"/>
  <c r="AG51" i="196"/>
  <c r="AF51" i="196"/>
  <c r="AE51" i="196"/>
  <c r="AD51" i="196"/>
  <c r="AC51" i="196"/>
  <c r="AB51" i="196"/>
  <c r="AA51" i="196"/>
  <c r="Z51" i="196"/>
  <c r="Y51" i="196"/>
  <c r="X51" i="196"/>
  <c r="W51" i="196"/>
  <c r="V51" i="196"/>
  <c r="U51" i="196"/>
  <c r="T51" i="196"/>
  <c r="S51" i="196"/>
  <c r="R51" i="196"/>
  <c r="Q51" i="196"/>
  <c r="P51" i="196"/>
  <c r="O51" i="196"/>
  <c r="N51" i="196"/>
  <c r="M51" i="196"/>
  <c r="L51" i="196"/>
  <c r="K51" i="196"/>
  <c r="J51" i="196"/>
  <c r="I51" i="196"/>
  <c r="H51" i="196"/>
  <c r="G51" i="196"/>
  <c r="F51" i="196"/>
  <c r="E51" i="196"/>
  <c r="AL50" i="196"/>
  <c r="AK50" i="196"/>
  <c r="AJ50" i="196"/>
  <c r="AI50" i="196"/>
  <c r="AH50" i="196"/>
  <c r="AG50" i="196"/>
  <c r="AF50" i="196"/>
  <c r="AE50" i="196"/>
  <c r="AD50" i="196"/>
  <c r="AC50" i="196"/>
  <c r="AB50" i="196"/>
  <c r="AA50" i="196"/>
  <c r="Z50" i="196"/>
  <c r="Y50" i="196"/>
  <c r="X50" i="196"/>
  <c r="W50" i="196"/>
  <c r="V50" i="196"/>
  <c r="U50" i="196"/>
  <c r="T50" i="196"/>
  <c r="S50" i="196"/>
  <c r="R50" i="196"/>
  <c r="Q50" i="196"/>
  <c r="P50" i="196"/>
  <c r="O50" i="196"/>
  <c r="N50" i="196"/>
  <c r="M50" i="196"/>
  <c r="L50" i="196"/>
  <c r="K50" i="196"/>
  <c r="J50" i="196"/>
  <c r="I50" i="196"/>
  <c r="H50" i="196"/>
  <c r="G50" i="196"/>
  <c r="F50" i="196"/>
  <c r="E50" i="196"/>
  <c r="AL48" i="196"/>
  <c r="AK48" i="196"/>
  <c r="AJ48" i="196"/>
  <c r="AI48" i="196"/>
  <c r="AH48" i="196"/>
  <c r="AG48" i="196"/>
  <c r="AF48" i="196"/>
  <c r="AE48" i="196"/>
  <c r="AD48" i="196"/>
  <c r="AC48" i="196"/>
  <c r="AB48" i="196"/>
  <c r="AA48" i="196"/>
  <c r="Z48" i="196"/>
  <c r="Y48" i="196"/>
  <c r="X48" i="196"/>
  <c r="W48" i="196"/>
  <c r="V48" i="196"/>
  <c r="U48" i="196"/>
  <c r="T48" i="196"/>
  <c r="S48" i="196"/>
  <c r="R48" i="196"/>
  <c r="Q48" i="196"/>
  <c r="P48" i="196"/>
  <c r="O48" i="196"/>
  <c r="N48" i="196"/>
  <c r="M48" i="196"/>
  <c r="L48" i="196"/>
  <c r="K48" i="196"/>
  <c r="J48" i="196"/>
  <c r="I48" i="196"/>
  <c r="H48" i="196"/>
  <c r="G48" i="196"/>
  <c r="F48" i="196"/>
  <c r="E48" i="196"/>
  <c r="AL47" i="196"/>
  <c r="AK47" i="196"/>
  <c r="AJ47" i="196"/>
  <c r="AI47" i="196"/>
  <c r="AH47" i="196"/>
  <c r="AG47" i="196"/>
  <c r="AF47" i="196"/>
  <c r="AE47" i="196"/>
  <c r="AD47" i="196"/>
  <c r="AC47" i="196"/>
  <c r="AB47" i="196"/>
  <c r="AA47" i="196"/>
  <c r="Z47" i="196"/>
  <c r="Y47" i="196"/>
  <c r="X47" i="196"/>
  <c r="W47" i="196"/>
  <c r="V47" i="196"/>
  <c r="U47" i="196"/>
  <c r="T47" i="196"/>
  <c r="S47" i="196"/>
  <c r="R47" i="196"/>
  <c r="Q47" i="196"/>
  <c r="P47" i="196"/>
  <c r="O47" i="196"/>
  <c r="N47" i="196"/>
  <c r="M47" i="196"/>
  <c r="L47" i="196"/>
  <c r="K47" i="196"/>
  <c r="J47" i="196"/>
  <c r="I47" i="196"/>
  <c r="H47" i="196"/>
  <c r="G47" i="196"/>
  <c r="F47" i="196"/>
  <c r="E47" i="196"/>
  <c r="AL46" i="196"/>
  <c r="AK46" i="196"/>
  <c r="AJ46" i="196"/>
  <c r="AI46" i="196"/>
  <c r="AH46" i="196"/>
  <c r="AG46" i="196"/>
  <c r="AF46" i="196"/>
  <c r="AE46" i="196"/>
  <c r="AD46" i="196"/>
  <c r="AC46" i="196"/>
  <c r="AB46" i="196"/>
  <c r="AA46" i="196"/>
  <c r="Z46" i="196"/>
  <c r="Y46" i="196"/>
  <c r="X46" i="196"/>
  <c r="W46" i="196"/>
  <c r="V46" i="196"/>
  <c r="U46" i="196"/>
  <c r="T46" i="196"/>
  <c r="S46" i="196"/>
  <c r="R46" i="196"/>
  <c r="Q46" i="196"/>
  <c r="P46" i="196"/>
  <c r="O46" i="196"/>
  <c r="N46" i="196"/>
  <c r="M46" i="196"/>
  <c r="L46" i="196"/>
  <c r="K46" i="196"/>
  <c r="J46" i="196"/>
  <c r="I46" i="196"/>
  <c r="H46" i="196"/>
  <c r="G46" i="196"/>
  <c r="F46" i="196"/>
  <c r="E46" i="196"/>
  <c r="AL45" i="196"/>
  <c r="AK45" i="196"/>
  <c r="AJ45" i="196"/>
  <c r="AI45" i="196"/>
  <c r="AH45" i="196"/>
  <c r="AG45" i="196"/>
  <c r="AF45" i="196"/>
  <c r="AE45" i="196"/>
  <c r="AD45" i="196"/>
  <c r="AC45" i="196"/>
  <c r="AB45" i="196"/>
  <c r="AA45" i="196"/>
  <c r="Z45" i="196"/>
  <c r="Y45" i="196"/>
  <c r="X45" i="196"/>
  <c r="W45" i="196"/>
  <c r="V45" i="196"/>
  <c r="U45" i="196"/>
  <c r="T45" i="196"/>
  <c r="S45" i="196"/>
  <c r="R45" i="196"/>
  <c r="Q45" i="196"/>
  <c r="P45" i="196"/>
  <c r="O45" i="196"/>
  <c r="N45" i="196"/>
  <c r="M45" i="196"/>
  <c r="L45" i="196"/>
  <c r="K45" i="196"/>
  <c r="J45" i="196"/>
  <c r="I45" i="196"/>
  <c r="H45" i="196"/>
  <c r="G45" i="196"/>
  <c r="F45" i="196"/>
  <c r="E45" i="196"/>
  <c r="AL44" i="196"/>
  <c r="AK44" i="196"/>
  <c r="AJ44" i="196"/>
  <c r="AI44" i="196"/>
  <c r="AH44" i="196"/>
  <c r="AG44" i="196"/>
  <c r="AF44" i="196"/>
  <c r="AE44" i="196"/>
  <c r="AD44" i="196"/>
  <c r="AC44" i="196"/>
  <c r="AB44" i="196"/>
  <c r="AA44" i="196"/>
  <c r="Z44" i="196"/>
  <c r="Y44" i="196"/>
  <c r="X44" i="196"/>
  <c r="W44" i="196"/>
  <c r="V44" i="196"/>
  <c r="U44" i="196"/>
  <c r="T44" i="196"/>
  <c r="S44" i="196"/>
  <c r="R44" i="196"/>
  <c r="Q44" i="196"/>
  <c r="P44" i="196"/>
  <c r="O44" i="196"/>
  <c r="N44" i="196"/>
  <c r="M44" i="196"/>
  <c r="L44" i="196"/>
  <c r="K44" i="196"/>
  <c r="J44" i="196"/>
  <c r="I44" i="196"/>
  <c r="H44" i="196"/>
  <c r="G44" i="196"/>
  <c r="F44" i="196"/>
  <c r="E44" i="196"/>
  <c r="AL43" i="196"/>
  <c r="AK43" i="196"/>
  <c r="AJ43" i="196"/>
  <c r="AI43" i="196"/>
  <c r="AH43" i="196"/>
  <c r="AG43" i="196"/>
  <c r="AF43" i="196"/>
  <c r="AE43" i="196"/>
  <c r="AD43" i="196"/>
  <c r="AC43" i="196"/>
  <c r="AB43" i="196"/>
  <c r="AA43" i="196"/>
  <c r="Z43" i="196"/>
  <c r="Y43" i="196"/>
  <c r="X43" i="196"/>
  <c r="W43" i="196"/>
  <c r="V43" i="196"/>
  <c r="U43" i="196"/>
  <c r="T43" i="196"/>
  <c r="S43" i="196"/>
  <c r="R43" i="196"/>
  <c r="Q43" i="196"/>
  <c r="P43" i="196"/>
  <c r="O43" i="196"/>
  <c r="N43" i="196"/>
  <c r="M43" i="196"/>
  <c r="L43" i="196"/>
  <c r="K43" i="196"/>
  <c r="J43" i="196"/>
  <c r="I43" i="196"/>
  <c r="H43" i="196"/>
  <c r="G43" i="196"/>
  <c r="F43" i="196"/>
  <c r="E43" i="196"/>
  <c r="AL42" i="196"/>
  <c r="AK42" i="196"/>
  <c r="AJ42" i="196"/>
  <c r="AI42" i="196"/>
  <c r="AH42" i="196"/>
  <c r="AG42" i="196"/>
  <c r="AF42" i="196"/>
  <c r="AE42" i="196"/>
  <c r="AD42" i="196"/>
  <c r="AC42" i="196"/>
  <c r="AB42" i="196"/>
  <c r="AA42" i="196"/>
  <c r="Z42" i="196"/>
  <c r="Y42" i="196"/>
  <c r="X42" i="196"/>
  <c r="W42" i="196"/>
  <c r="V42" i="196"/>
  <c r="U42" i="196"/>
  <c r="T42" i="196"/>
  <c r="S42" i="196"/>
  <c r="R42" i="196"/>
  <c r="Q42" i="196"/>
  <c r="P42" i="196"/>
  <c r="O42" i="196"/>
  <c r="N42" i="196"/>
  <c r="M42" i="196"/>
  <c r="L42" i="196"/>
  <c r="K42" i="196"/>
  <c r="J42" i="196"/>
  <c r="I42" i="196"/>
  <c r="H42" i="196"/>
  <c r="G42" i="196"/>
  <c r="F42" i="196"/>
  <c r="E42" i="196"/>
  <c r="AL41" i="196"/>
  <c r="AK41" i="196"/>
  <c r="AJ41" i="196"/>
  <c r="AI41" i="196"/>
  <c r="AH41" i="196"/>
  <c r="AG41" i="196"/>
  <c r="AF41" i="196"/>
  <c r="AE41" i="196"/>
  <c r="AD41" i="196"/>
  <c r="AC41" i="196"/>
  <c r="AB41" i="196"/>
  <c r="AA41" i="196"/>
  <c r="Z41" i="196"/>
  <c r="Y41" i="196"/>
  <c r="X41" i="196"/>
  <c r="W41" i="196"/>
  <c r="V41" i="196"/>
  <c r="U41" i="196"/>
  <c r="T41" i="196"/>
  <c r="S41" i="196"/>
  <c r="R41" i="196"/>
  <c r="Q41" i="196"/>
  <c r="P41" i="196"/>
  <c r="O41" i="196"/>
  <c r="N41" i="196"/>
  <c r="M41" i="196"/>
  <c r="L41" i="196"/>
  <c r="K41" i="196"/>
  <c r="J41" i="196"/>
  <c r="I41" i="196"/>
  <c r="H41" i="196"/>
  <c r="G41" i="196"/>
  <c r="F41" i="196"/>
  <c r="E41" i="196"/>
  <c r="AL40" i="196"/>
  <c r="AK40" i="196"/>
  <c r="AJ40" i="196"/>
  <c r="AI40" i="196"/>
  <c r="AH40" i="196"/>
  <c r="AG40" i="196"/>
  <c r="AF40" i="196"/>
  <c r="AE40" i="196"/>
  <c r="AD40" i="196"/>
  <c r="AC40" i="196"/>
  <c r="AB40" i="196"/>
  <c r="AA40" i="196"/>
  <c r="Z40" i="196"/>
  <c r="Y40" i="196"/>
  <c r="X40" i="196"/>
  <c r="W40" i="196"/>
  <c r="V40" i="196"/>
  <c r="U40" i="196"/>
  <c r="T40" i="196"/>
  <c r="S40" i="196"/>
  <c r="R40" i="196"/>
  <c r="Q40" i="196"/>
  <c r="P40" i="196"/>
  <c r="O40" i="196"/>
  <c r="N40" i="196"/>
  <c r="M40" i="196"/>
  <c r="L40" i="196"/>
  <c r="K40" i="196"/>
  <c r="J40" i="196"/>
  <c r="I40" i="196"/>
  <c r="H40" i="196"/>
  <c r="G40" i="196"/>
  <c r="F40" i="196"/>
  <c r="E40" i="196"/>
  <c r="AL39" i="196"/>
  <c r="AK39" i="196"/>
  <c r="AJ39" i="196"/>
  <c r="AI39" i="196"/>
  <c r="AH39" i="196"/>
  <c r="AG39" i="196"/>
  <c r="AF39" i="196"/>
  <c r="AE39" i="196"/>
  <c r="AD39" i="196"/>
  <c r="AC39" i="196"/>
  <c r="AB39" i="196"/>
  <c r="AA39" i="196"/>
  <c r="Z39" i="196"/>
  <c r="Y39" i="196"/>
  <c r="X39" i="196"/>
  <c r="W39" i="196"/>
  <c r="V39" i="196"/>
  <c r="U39" i="196"/>
  <c r="T39" i="196"/>
  <c r="S39" i="196"/>
  <c r="R39" i="196"/>
  <c r="Q39" i="196"/>
  <c r="P39" i="196"/>
  <c r="O39" i="196"/>
  <c r="N39" i="196"/>
  <c r="M39" i="196"/>
  <c r="L39" i="196"/>
  <c r="K39" i="196"/>
  <c r="J39" i="196"/>
  <c r="I39" i="196"/>
  <c r="H39" i="196"/>
  <c r="G39" i="196"/>
  <c r="F39" i="196"/>
  <c r="E39" i="196"/>
  <c r="AL37" i="196"/>
  <c r="AK37" i="196"/>
  <c r="AJ37" i="196"/>
  <c r="AI37" i="196"/>
  <c r="AH37" i="196"/>
  <c r="AG37" i="196"/>
  <c r="AF37" i="196"/>
  <c r="AE37" i="196"/>
  <c r="AD37" i="196"/>
  <c r="AC37" i="196"/>
  <c r="AB37" i="196"/>
  <c r="AA37" i="196"/>
  <c r="Z37" i="196"/>
  <c r="Y37" i="196"/>
  <c r="X37" i="196"/>
  <c r="W37" i="196"/>
  <c r="V37" i="196"/>
  <c r="U37" i="196"/>
  <c r="T37" i="196"/>
  <c r="S37" i="196"/>
  <c r="R37" i="196"/>
  <c r="Q37" i="196"/>
  <c r="P37" i="196"/>
  <c r="O37" i="196"/>
  <c r="N37" i="196"/>
  <c r="M37" i="196"/>
  <c r="L37" i="196"/>
  <c r="K37" i="196"/>
  <c r="J37" i="196"/>
  <c r="I37" i="196"/>
  <c r="H37" i="196"/>
  <c r="G37" i="196"/>
  <c r="F37" i="196"/>
  <c r="E37" i="196"/>
  <c r="AL36" i="196"/>
  <c r="AK36" i="196"/>
  <c r="AJ36" i="196"/>
  <c r="AI36" i="196"/>
  <c r="AH36" i="196"/>
  <c r="AG36" i="196"/>
  <c r="AF36" i="196"/>
  <c r="AE36" i="196"/>
  <c r="AD36" i="196"/>
  <c r="AC36" i="196"/>
  <c r="AB36" i="196"/>
  <c r="AA36" i="196"/>
  <c r="Z36" i="196"/>
  <c r="Y36" i="196"/>
  <c r="X36" i="196"/>
  <c r="W36" i="196"/>
  <c r="V36" i="196"/>
  <c r="U36" i="196"/>
  <c r="T36" i="196"/>
  <c r="S36" i="196"/>
  <c r="R36" i="196"/>
  <c r="Q36" i="196"/>
  <c r="P36" i="196"/>
  <c r="O36" i="196"/>
  <c r="N36" i="196"/>
  <c r="M36" i="196"/>
  <c r="L36" i="196"/>
  <c r="K36" i="196"/>
  <c r="J36" i="196"/>
  <c r="I36" i="196"/>
  <c r="H36" i="196"/>
  <c r="G36" i="196"/>
  <c r="F36" i="196"/>
  <c r="E36" i="196"/>
  <c r="AL35" i="196"/>
  <c r="AK35" i="196"/>
  <c r="AJ35" i="196"/>
  <c r="AI35" i="196"/>
  <c r="AH35" i="196"/>
  <c r="AG35" i="196"/>
  <c r="AF35" i="196"/>
  <c r="AE35" i="196"/>
  <c r="AD35" i="196"/>
  <c r="AC35" i="196"/>
  <c r="AB35" i="196"/>
  <c r="AA35" i="196"/>
  <c r="Z35" i="196"/>
  <c r="Y35" i="196"/>
  <c r="X35" i="196"/>
  <c r="W35" i="196"/>
  <c r="V35" i="196"/>
  <c r="U35" i="196"/>
  <c r="T35" i="196"/>
  <c r="S35" i="196"/>
  <c r="R35" i="196"/>
  <c r="Q35" i="196"/>
  <c r="P35" i="196"/>
  <c r="O35" i="196"/>
  <c r="N35" i="196"/>
  <c r="M35" i="196"/>
  <c r="L35" i="196"/>
  <c r="K35" i="196"/>
  <c r="J35" i="196"/>
  <c r="I35" i="196"/>
  <c r="H35" i="196"/>
  <c r="G35" i="196"/>
  <c r="F35" i="196"/>
  <c r="E35" i="196"/>
  <c r="AL34" i="196"/>
  <c r="AK34" i="196"/>
  <c r="AJ34" i="196"/>
  <c r="AI34" i="196"/>
  <c r="AH34" i="196"/>
  <c r="AG34" i="196"/>
  <c r="AF34" i="196"/>
  <c r="AE34" i="196"/>
  <c r="AD34" i="196"/>
  <c r="AC34" i="196"/>
  <c r="AB34" i="196"/>
  <c r="AA34" i="196"/>
  <c r="Z34" i="196"/>
  <c r="Y34" i="196"/>
  <c r="X34" i="196"/>
  <c r="W34" i="196"/>
  <c r="V34" i="196"/>
  <c r="U34" i="196"/>
  <c r="T34" i="196"/>
  <c r="S34" i="196"/>
  <c r="R34" i="196"/>
  <c r="Q34" i="196"/>
  <c r="P34" i="196"/>
  <c r="O34" i="196"/>
  <c r="N34" i="196"/>
  <c r="M34" i="196"/>
  <c r="L34" i="196"/>
  <c r="K34" i="196"/>
  <c r="J34" i="196"/>
  <c r="I34" i="196"/>
  <c r="H34" i="196"/>
  <c r="G34" i="196"/>
  <c r="F34" i="196"/>
  <c r="E34" i="196"/>
  <c r="AL33" i="196"/>
  <c r="AK33" i="196"/>
  <c r="AJ33" i="196"/>
  <c r="AI33" i="196"/>
  <c r="AH33" i="196"/>
  <c r="AG33" i="196"/>
  <c r="AF33" i="196"/>
  <c r="AE33" i="196"/>
  <c r="AD33" i="196"/>
  <c r="AC33" i="196"/>
  <c r="AB33" i="196"/>
  <c r="AA33" i="196"/>
  <c r="Z33" i="196"/>
  <c r="Y33" i="196"/>
  <c r="X33" i="196"/>
  <c r="W33" i="196"/>
  <c r="V33" i="196"/>
  <c r="U33" i="196"/>
  <c r="T33" i="196"/>
  <c r="S33" i="196"/>
  <c r="R33" i="196"/>
  <c r="Q33" i="196"/>
  <c r="P33" i="196"/>
  <c r="O33" i="196"/>
  <c r="N33" i="196"/>
  <c r="M33" i="196"/>
  <c r="L33" i="196"/>
  <c r="K33" i="196"/>
  <c r="J33" i="196"/>
  <c r="I33" i="196"/>
  <c r="H33" i="196"/>
  <c r="G33" i="196"/>
  <c r="F33" i="196"/>
  <c r="E33" i="196"/>
  <c r="AL32" i="196"/>
  <c r="AK32" i="196"/>
  <c r="AJ32" i="196"/>
  <c r="AI32" i="196"/>
  <c r="AH32" i="196"/>
  <c r="AG32" i="196"/>
  <c r="AF32" i="196"/>
  <c r="AE32" i="196"/>
  <c r="AD32" i="196"/>
  <c r="AC32" i="196"/>
  <c r="AB32" i="196"/>
  <c r="AA32" i="196"/>
  <c r="Z32" i="196"/>
  <c r="Y32" i="196"/>
  <c r="X32" i="196"/>
  <c r="W32" i="196"/>
  <c r="V32" i="196"/>
  <c r="U32" i="196"/>
  <c r="T32" i="196"/>
  <c r="S32" i="196"/>
  <c r="R32" i="196"/>
  <c r="Q32" i="196"/>
  <c r="P32" i="196"/>
  <c r="O32" i="196"/>
  <c r="N32" i="196"/>
  <c r="M32" i="196"/>
  <c r="L32" i="196"/>
  <c r="K32" i="196"/>
  <c r="J32" i="196"/>
  <c r="I32" i="196"/>
  <c r="H32" i="196"/>
  <c r="G32" i="196"/>
  <c r="F32" i="196"/>
  <c r="E32" i="196"/>
  <c r="AL61" i="195"/>
  <c r="AK61" i="195"/>
  <c r="AJ61" i="195"/>
  <c r="AI61" i="195"/>
  <c r="AH61" i="195"/>
  <c r="AG61" i="195"/>
  <c r="AF61" i="195"/>
  <c r="AE61" i="195"/>
  <c r="AD61" i="195"/>
  <c r="AC61" i="195"/>
  <c r="AB61" i="195"/>
  <c r="AA61" i="195"/>
  <c r="Z61" i="195"/>
  <c r="Y61" i="195"/>
  <c r="X61" i="195"/>
  <c r="W61" i="195"/>
  <c r="V61" i="195"/>
  <c r="U61" i="195"/>
  <c r="T61" i="195"/>
  <c r="S61" i="195"/>
  <c r="R61" i="195"/>
  <c r="Q61" i="195"/>
  <c r="P61" i="195"/>
  <c r="O61" i="195"/>
  <c r="N61" i="195"/>
  <c r="M61" i="195"/>
  <c r="L61" i="195"/>
  <c r="K61" i="195"/>
  <c r="J61" i="195"/>
  <c r="I61" i="195"/>
  <c r="H61" i="195"/>
  <c r="G61" i="195"/>
  <c r="F61" i="195"/>
  <c r="E61" i="195"/>
  <c r="E57" i="195"/>
  <c r="AL70" i="191" l="1"/>
  <c r="AK70" i="191"/>
  <c r="AJ70" i="191"/>
  <c r="AI70" i="191"/>
  <c r="AH70" i="191"/>
  <c r="AG70" i="191"/>
  <c r="AF70" i="191"/>
  <c r="AE70" i="191"/>
  <c r="AD70" i="191"/>
  <c r="AC70" i="191"/>
  <c r="AB70" i="191"/>
  <c r="AA70" i="191"/>
  <c r="Z70" i="191"/>
  <c r="Y70" i="191"/>
  <c r="X70" i="191"/>
  <c r="W70" i="191"/>
  <c r="V70" i="191"/>
  <c r="U70" i="191"/>
  <c r="T70" i="191"/>
  <c r="S70" i="191"/>
  <c r="R70" i="191"/>
  <c r="Q70" i="191"/>
  <c r="P70" i="191"/>
  <c r="O70" i="191"/>
  <c r="N70" i="191"/>
  <c r="M70" i="191"/>
  <c r="L70" i="191"/>
  <c r="K70" i="191"/>
  <c r="J70" i="191"/>
  <c r="I70" i="191"/>
  <c r="H70" i="191"/>
  <c r="G70" i="191"/>
  <c r="F70" i="191"/>
  <c r="E70" i="191"/>
  <c r="AL69" i="191"/>
  <c r="AK69" i="191"/>
  <c r="AJ69" i="191"/>
  <c r="AI69" i="191"/>
  <c r="AH69" i="191"/>
  <c r="AG69" i="191"/>
  <c r="AF69" i="191"/>
  <c r="AE69" i="191"/>
  <c r="AD69" i="191"/>
  <c r="AC69" i="191"/>
  <c r="AB69" i="191"/>
  <c r="AA69" i="191"/>
  <c r="Z69" i="191"/>
  <c r="Y69" i="191"/>
  <c r="X69" i="191"/>
  <c r="W69" i="191"/>
  <c r="V69" i="191"/>
  <c r="U69" i="191"/>
  <c r="T69" i="191"/>
  <c r="S69" i="191"/>
  <c r="R69" i="191"/>
  <c r="Q69" i="191"/>
  <c r="P69" i="191"/>
  <c r="O69" i="191"/>
  <c r="N69" i="191"/>
  <c r="M69" i="191"/>
  <c r="L69" i="191"/>
  <c r="K69" i="191"/>
  <c r="J69" i="191"/>
  <c r="I69" i="191"/>
  <c r="H69" i="191"/>
  <c r="G69" i="191"/>
  <c r="F69" i="191"/>
  <c r="E69" i="191"/>
  <c r="AL68" i="191"/>
  <c r="AK68" i="191"/>
  <c r="AJ68" i="191"/>
  <c r="AI68" i="191"/>
  <c r="AH68" i="191"/>
  <c r="AG68" i="191"/>
  <c r="AF68" i="191"/>
  <c r="AE68" i="191"/>
  <c r="AD68" i="191"/>
  <c r="AC68" i="191"/>
  <c r="AB68" i="191"/>
  <c r="AA68" i="191"/>
  <c r="Z68" i="191"/>
  <c r="Y68" i="191"/>
  <c r="X68" i="191"/>
  <c r="W68" i="191"/>
  <c r="V68" i="191"/>
  <c r="U68" i="191"/>
  <c r="T68" i="191"/>
  <c r="S68" i="191"/>
  <c r="R68" i="191"/>
  <c r="Q68" i="191"/>
  <c r="P68" i="191"/>
  <c r="O68" i="191"/>
  <c r="N68" i="191"/>
  <c r="M68" i="191"/>
  <c r="L68" i="191"/>
  <c r="K68" i="191"/>
  <c r="J68" i="191"/>
  <c r="I68" i="191"/>
  <c r="H68" i="191"/>
  <c r="G68" i="191"/>
  <c r="F68" i="191"/>
  <c r="E68" i="191"/>
  <c r="AL67" i="191"/>
  <c r="AK67" i="191"/>
  <c r="AJ67" i="191"/>
  <c r="AI67" i="191"/>
  <c r="AH67" i="191"/>
  <c r="AG67" i="191"/>
  <c r="AF67" i="191"/>
  <c r="AE67" i="191"/>
  <c r="AD67" i="191"/>
  <c r="AC67" i="191"/>
  <c r="AB67" i="191"/>
  <c r="AA67" i="191"/>
  <c r="Z67" i="191"/>
  <c r="Y67" i="191"/>
  <c r="X67" i="191"/>
  <c r="W67" i="191"/>
  <c r="V67" i="191"/>
  <c r="U67" i="191"/>
  <c r="T67" i="191"/>
  <c r="S67" i="191"/>
  <c r="R67" i="191"/>
  <c r="Q67" i="191"/>
  <c r="P67" i="191"/>
  <c r="O67" i="191"/>
  <c r="N67" i="191"/>
  <c r="M67" i="191"/>
  <c r="L67" i="191"/>
  <c r="K67" i="191"/>
  <c r="J67" i="191"/>
  <c r="I67" i="191"/>
  <c r="H67" i="191"/>
  <c r="G67" i="191"/>
  <c r="F67" i="191"/>
  <c r="E67" i="191"/>
  <c r="AL66" i="191"/>
  <c r="AK66" i="191"/>
  <c r="AJ66" i="191"/>
  <c r="AI66" i="191"/>
  <c r="AH66" i="191"/>
  <c r="AG66" i="191"/>
  <c r="AF66" i="191"/>
  <c r="AE66" i="191"/>
  <c r="AD66" i="191"/>
  <c r="AC66" i="191"/>
  <c r="AB66" i="191"/>
  <c r="AA66" i="191"/>
  <c r="Z66" i="191"/>
  <c r="Y66" i="191"/>
  <c r="X66" i="191"/>
  <c r="W66" i="191"/>
  <c r="V66" i="191"/>
  <c r="U66" i="191"/>
  <c r="T66" i="191"/>
  <c r="S66" i="191"/>
  <c r="R66" i="191"/>
  <c r="Q66" i="191"/>
  <c r="P66" i="191"/>
  <c r="O66" i="191"/>
  <c r="N66" i="191"/>
  <c r="M66" i="191"/>
  <c r="L66" i="191"/>
  <c r="K66" i="191"/>
  <c r="J66" i="191"/>
  <c r="I66" i="191"/>
  <c r="H66" i="191"/>
  <c r="G66" i="191"/>
  <c r="F66" i="191"/>
  <c r="E66" i="191"/>
  <c r="AL65" i="191"/>
  <c r="AK65" i="191"/>
  <c r="AJ65" i="191"/>
  <c r="AI65" i="191"/>
  <c r="AH65" i="191"/>
  <c r="AG65" i="191"/>
  <c r="AF65" i="191"/>
  <c r="AE65" i="191"/>
  <c r="AD65" i="191"/>
  <c r="AC65" i="191"/>
  <c r="AB65" i="191"/>
  <c r="AA65" i="191"/>
  <c r="Z65" i="191"/>
  <c r="Y65" i="191"/>
  <c r="X65" i="191"/>
  <c r="W65" i="191"/>
  <c r="V65" i="191"/>
  <c r="U65" i="191"/>
  <c r="T65" i="191"/>
  <c r="S65" i="191"/>
  <c r="R65" i="191"/>
  <c r="Q65" i="191"/>
  <c r="P65" i="191"/>
  <c r="O65" i="191"/>
  <c r="N65" i="191"/>
  <c r="M65" i="191"/>
  <c r="L65" i="191"/>
  <c r="K65" i="191"/>
  <c r="J65" i="191"/>
  <c r="I65" i="191"/>
  <c r="H65" i="191"/>
  <c r="G65" i="191"/>
  <c r="F65" i="191"/>
  <c r="E65" i="191"/>
  <c r="AL64" i="191"/>
  <c r="AK64" i="191"/>
  <c r="AJ64" i="191"/>
  <c r="AI64" i="191"/>
  <c r="AH64" i="191"/>
  <c r="AG64" i="191"/>
  <c r="AF64" i="191"/>
  <c r="AE64" i="191"/>
  <c r="AD64" i="191"/>
  <c r="AC64" i="191"/>
  <c r="AB64" i="191"/>
  <c r="AA64" i="191"/>
  <c r="Z64" i="191"/>
  <c r="Y64" i="191"/>
  <c r="X64" i="191"/>
  <c r="W64" i="191"/>
  <c r="V64" i="191"/>
  <c r="U64" i="191"/>
  <c r="T64" i="191"/>
  <c r="S64" i="191"/>
  <c r="R64" i="191"/>
  <c r="Q64" i="191"/>
  <c r="P64" i="191"/>
  <c r="O64" i="191"/>
  <c r="N64" i="191"/>
  <c r="M64" i="191"/>
  <c r="L64" i="191"/>
  <c r="K64" i="191"/>
  <c r="J64" i="191"/>
  <c r="I64" i="191"/>
  <c r="H64" i="191"/>
  <c r="G64" i="191"/>
  <c r="F64" i="191"/>
  <c r="E64" i="191"/>
  <c r="AL63" i="191"/>
  <c r="AK63" i="191"/>
  <c r="AJ63" i="191"/>
  <c r="AI63" i="191"/>
  <c r="AH63" i="191"/>
  <c r="AG63" i="191"/>
  <c r="AF63" i="191"/>
  <c r="AE63" i="191"/>
  <c r="AD63" i="191"/>
  <c r="AC63" i="191"/>
  <c r="AB63" i="191"/>
  <c r="AA63" i="191"/>
  <c r="Z63" i="191"/>
  <c r="Y63" i="191"/>
  <c r="X63" i="191"/>
  <c r="W63" i="191"/>
  <c r="V63" i="191"/>
  <c r="U63" i="191"/>
  <c r="T63" i="191"/>
  <c r="S63" i="191"/>
  <c r="R63" i="191"/>
  <c r="Q63" i="191"/>
  <c r="P63" i="191"/>
  <c r="O63" i="191"/>
  <c r="N63" i="191"/>
  <c r="M63" i="191"/>
  <c r="L63" i="191"/>
  <c r="K63" i="191"/>
  <c r="J63" i="191"/>
  <c r="I63" i="191"/>
  <c r="H63" i="191"/>
  <c r="G63" i="191"/>
  <c r="F63" i="191"/>
  <c r="E63" i="191"/>
  <c r="AL62" i="191"/>
  <c r="AK62" i="191"/>
  <c r="AJ62" i="191"/>
  <c r="AI62" i="191"/>
  <c r="AH62" i="191"/>
  <c r="AG62" i="191"/>
  <c r="AF62" i="191"/>
  <c r="AE62" i="191"/>
  <c r="AD62" i="191"/>
  <c r="AC62" i="191"/>
  <c r="AB62" i="191"/>
  <c r="AA62" i="191"/>
  <c r="Z62" i="191"/>
  <c r="Y62" i="191"/>
  <c r="X62" i="191"/>
  <c r="W62" i="191"/>
  <c r="V62" i="191"/>
  <c r="U62" i="191"/>
  <c r="T62" i="191"/>
  <c r="S62" i="191"/>
  <c r="R62" i="191"/>
  <c r="Q62" i="191"/>
  <c r="P62" i="191"/>
  <c r="O62" i="191"/>
  <c r="N62" i="191"/>
  <c r="M62" i="191"/>
  <c r="L62" i="191"/>
  <c r="K62" i="191"/>
  <c r="J62" i="191"/>
  <c r="I62" i="191"/>
  <c r="H62" i="191"/>
  <c r="G62" i="191"/>
  <c r="F62" i="191"/>
  <c r="E62" i="191"/>
  <c r="AL61" i="191"/>
  <c r="AK61" i="191"/>
  <c r="AJ61" i="191"/>
  <c r="AI61" i="191"/>
  <c r="AH61" i="191"/>
  <c r="AG61" i="191"/>
  <c r="AF61" i="191"/>
  <c r="AE61" i="191"/>
  <c r="AD61" i="191"/>
  <c r="AC61" i="191"/>
  <c r="AB61" i="191"/>
  <c r="AA61" i="191"/>
  <c r="Z61" i="191"/>
  <c r="Y61" i="191"/>
  <c r="X61" i="191"/>
  <c r="W61" i="191"/>
  <c r="V61" i="191"/>
  <c r="U61" i="191"/>
  <c r="T61" i="191"/>
  <c r="S61" i="191"/>
  <c r="R61" i="191"/>
  <c r="Q61" i="191"/>
  <c r="P61" i="191"/>
  <c r="O61" i="191"/>
  <c r="N61" i="191"/>
  <c r="M61" i="191"/>
  <c r="L61" i="191"/>
  <c r="K61" i="191"/>
  <c r="J61" i="191"/>
  <c r="I61" i="191"/>
  <c r="H61" i="191"/>
  <c r="G61" i="191"/>
  <c r="F61" i="191"/>
  <c r="E61" i="191"/>
  <c r="F50" i="191"/>
  <c r="G50" i="191"/>
  <c r="H50" i="191"/>
  <c r="I50" i="191"/>
  <c r="J50" i="191"/>
  <c r="K50" i="191"/>
  <c r="L50" i="191"/>
  <c r="M50" i="191"/>
  <c r="N50" i="191"/>
  <c r="O50" i="191"/>
  <c r="P50" i="191"/>
  <c r="Q50" i="191"/>
  <c r="R50" i="191"/>
  <c r="S50" i="191"/>
  <c r="T50" i="191"/>
  <c r="U50" i="191"/>
  <c r="V50" i="191"/>
  <c r="W50" i="191"/>
  <c r="X50" i="191"/>
  <c r="Y50" i="191"/>
  <c r="Z50" i="191"/>
  <c r="AA50" i="191"/>
  <c r="AB50" i="191"/>
  <c r="AC50" i="191"/>
  <c r="AD50" i="191"/>
  <c r="AE50" i="191"/>
  <c r="AF50" i="191"/>
  <c r="AG50" i="191"/>
  <c r="AH50" i="191"/>
  <c r="AI50" i="191"/>
  <c r="AJ50" i="191"/>
  <c r="AK50" i="191"/>
  <c r="AL50" i="191"/>
  <c r="F51" i="191"/>
  <c r="G51" i="191"/>
  <c r="H51" i="191"/>
  <c r="I51" i="191"/>
  <c r="J51" i="191"/>
  <c r="K51" i="191"/>
  <c r="L51" i="191"/>
  <c r="M51" i="191"/>
  <c r="N51" i="191"/>
  <c r="O51" i="191"/>
  <c r="P51" i="191"/>
  <c r="Q51" i="191"/>
  <c r="R51" i="191"/>
  <c r="S51" i="191"/>
  <c r="T51" i="191"/>
  <c r="U51" i="191"/>
  <c r="V51" i="191"/>
  <c r="W51" i="191"/>
  <c r="X51" i="191"/>
  <c r="Y51" i="191"/>
  <c r="Z51" i="191"/>
  <c r="AA51" i="191"/>
  <c r="AB51" i="191"/>
  <c r="AC51" i="191"/>
  <c r="AD51" i="191"/>
  <c r="AE51" i="191"/>
  <c r="AF51" i="191"/>
  <c r="AG51" i="191"/>
  <c r="AH51" i="191"/>
  <c r="AI51" i="191"/>
  <c r="AJ51" i="191"/>
  <c r="AK51" i="191"/>
  <c r="AL51" i="191"/>
  <c r="F52" i="191"/>
  <c r="G52" i="191"/>
  <c r="H52" i="191"/>
  <c r="I52" i="191"/>
  <c r="J52" i="191"/>
  <c r="K52" i="191"/>
  <c r="L52" i="191"/>
  <c r="M52" i="191"/>
  <c r="N52" i="191"/>
  <c r="O52" i="191"/>
  <c r="P52" i="191"/>
  <c r="Q52" i="191"/>
  <c r="R52" i="191"/>
  <c r="S52" i="191"/>
  <c r="T52" i="191"/>
  <c r="U52" i="191"/>
  <c r="V52" i="191"/>
  <c r="W52" i="191"/>
  <c r="X52" i="191"/>
  <c r="Y52" i="191"/>
  <c r="Z52" i="191"/>
  <c r="AA52" i="191"/>
  <c r="AB52" i="191"/>
  <c r="AC52" i="191"/>
  <c r="AD52" i="191"/>
  <c r="AE52" i="191"/>
  <c r="AF52" i="191"/>
  <c r="AG52" i="191"/>
  <c r="AH52" i="191"/>
  <c r="AI52" i="191"/>
  <c r="AJ52" i="191"/>
  <c r="AK52" i="191"/>
  <c r="AL52" i="191"/>
  <c r="F53" i="191"/>
  <c r="G53" i="191"/>
  <c r="H53" i="191"/>
  <c r="I53" i="191"/>
  <c r="J53" i="191"/>
  <c r="K53" i="191"/>
  <c r="L53" i="191"/>
  <c r="M53" i="191"/>
  <c r="N53" i="191"/>
  <c r="O53" i="191"/>
  <c r="P53" i="191"/>
  <c r="Q53" i="191"/>
  <c r="R53" i="191"/>
  <c r="S53" i="191"/>
  <c r="T53" i="191"/>
  <c r="U53" i="191"/>
  <c r="V53" i="191"/>
  <c r="W53" i="191"/>
  <c r="X53" i="191"/>
  <c r="Y53" i="191"/>
  <c r="Z53" i="191"/>
  <c r="AA53" i="191"/>
  <c r="AB53" i="191"/>
  <c r="AC53" i="191"/>
  <c r="AD53" i="191"/>
  <c r="AE53" i="191"/>
  <c r="AF53" i="191"/>
  <c r="AG53" i="191"/>
  <c r="AH53" i="191"/>
  <c r="AI53" i="191"/>
  <c r="AJ53" i="191"/>
  <c r="AK53" i="191"/>
  <c r="AL53" i="191"/>
  <c r="F54" i="191"/>
  <c r="G54" i="191"/>
  <c r="H54" i="191"/>
  <c r="I54" i="191"/>
  <c r="J54" i="191"/>
  <c r="K54" i="191"/>
  <c r="L54" i="191"/>
  <c r="M54" i="191"/>
  <c r="N54" i="191"/>
  <c r="O54" i="191"/>
  <c r="P54" i="191"/>
  <c r="Q54" i="191"/>
  <c r="R54" i="191"/>
  <c r="S54" i="191"/>
  <c r="T54" i="191"/>
  <c r="U54" i="191"/>
  <c r="V54" i="191"/>
  <c r="W54" i="191"/>
  <c r="X54" i="191"/>
  <c r="Y54" i="191"/>
  <c r="Z54" i="191"/>
  <c r="AA54" i="191"/>
  <c r="AB54" i="191"/>
  <c r="AC54" i="191"/>
  <c r="AD54" i="191"/>
  <c r="AE54" i="191"/>
  <c r="AF54" i="191"/>
  <c r="AG54" i="191"/>
  <c r="AH54" i="191"/>
  <c r="AI54" i="191"/>
  <c r="AJ54" i="191"/>
  <c r="AK54" i="191"/>
  <c r="AL54" i="191"/>
  <c r="F55" i="191"/>
  <c r="G55" i="191"/>
  <c r="H55" i="191"/>
  <c r="I55" i="191"/>
  <c r="J55" i="191"/>
  <c r="K55" i="191"/>
  <c r="L55" i="191"/>
  <c r="M55" i="191"/>
  <c r="N55" i="191"/>
  <c r="O55" i="191"/>
  <c r="P55" i="191"/>
  <c r="Q55" i="191"/>
  <c r="R55" i="191"/>
  <c r="S55" i="191"/>
  <c r="T55" i="191"/>
  <c r="U55" i="191"/>
  <c r="V55" i="191"/>
  <c r="W55" i="191"/>
  <c r="X55" i="191"/>
  <c r="Y55" i="191"/>
  <c r="Z55" i="191"/>
  <c r="AA55" i="191"/>
  <c r="AB55" i="191"/>
  <c r="AC55" i="191"/>
  <c r="AD55" i="191"/>
  <c r="AE55" i="191"/>
  <c r="AF55" i="191"/>
  <c r="AG55" i="191"/>
  <c r="AH55" i="191"/>
  <c r="AI55" i="191"/>
  <c r="AJ55" i="191"/>
  <c r="AK55" i="191"/>
  <c r="AL55" i="191"/>
  <c r="F56" i="191"/>
  <c r="G56" i="191"/>
  <c r="H56" i="191"/>
  <c r="I56" i="191"/>
  <c r="J56" i="191"/>
  <c r="K56" i="191"/>
  <c r="L56" i="191"/>
  <c r="M56" i="191"/>
  <c r="N56" i="191"/>
  <c r="O56" i="191"/>
  <c r="P56" i="191"/>
  <c r="Q56" i="191"/>
  <c r="R56" i="191"/>
  <c r="S56" i="191"/>
  <c r="T56" i="191"/>
  <c r="U56" i="191"/>
  <c r="V56" i="191"/>
  <c r="W56" i="191"/>
  <c r="X56" i="191"/>
  <c r="Y56" i="191"/>
  <c r="Z56" i="191"/>
  <c r="AA56" i="191"/>
  <c r="AB56" i="191"/>
  <c r="AC56" i="191"/>
  <c r="AD56" i="191"/>
  <c r="AE56" i="191"/>
  <c r="AF56" i="191"/>
  <c r="AG56" i="191"/>
  <c r="AH56" i="191"/>
  <c r="AI56" i="191"/>
  <c r="AJ56" i="191"/>
  <c r="AK56" i="191"/>
  <c r="AL56" i="191"/>
  <c r="F57" i="191"/>
  <c r="G57" i="191"/>
  <c r="H57" i="191"/>
  <c r="I57" i="191"/>
  <c r="J57" i="191"/>
  <c r="K57" i="191"/>
  <c r="L57" i="191"/>
  <c r="M57" i="191"/>
  <c r="N57" i="191"/>
  <c r="O57" i="191"/>
  <c r="P57" i="191"/>
  <c r="Q57" i="191"/>
  <c r="R57" i="191"/>
  <c r="S57" i="191"/>
  <c r="T57" i="191"/>
  <c r="U57" i="191"/>
  <c r="V57" i="191"/>
  <c r="W57" i="191"/>
  <c r="X57" i="191"/>
  <c r="Y57" i="191"/>
  <c r="Z57" i="191"/>
  <c r="AA57" i="191"/>
  <c r="AB57" i="191"/>
  <c r="AC57" i="191"/>
  <c r="AD57" i="191"/>
  <c r="AE57" i="191"/>
  <c r="AF57" i="191"/>
  <c r="AG57" i="191"/>
  <c r="AH57" i="191"/>
  <c r="AI57" i="191"/>
  <c r="AJ57" i="191"/>
  <c r="AK57" i="191"/>
  <c r="AL57" i="191"/>
  <c r="F58" i="191"/>
  <c r="G58" i="191"/>
  <c r="H58" i="191"/>
  <c r="I58" i="191"/>
  <c r="J58" i="191"/>
  <c r="K58" i="191"/>
  <c r="L58" i="191"/>
  <c r="M58" i="191"/>
  <c r="N58" i="191"/>
  <c r="O58" i="191"/>
  <c r="P58" i="191"/>
  <c r="Q58" i="191"/>
  <c r="R58" i="191"/>
  <c r="S58" i="191"/>
  <c r="T58" i="191"/>
  <c r="U58" i="191"/>
  <c r="V58" i="191"/>
  <c r="W58" i="191"/>
  <c r="X58" i="191"/>
  <c r="Y58" i="191"/>
  <c r="Z58" i="191"/>
  <c r="AA58" i="191"/>
  <c r="AB58" i="191"/>
  <c r="AC58" i="191"/>
  <c r="AD58" i="191"/>
  <c r="AE58" i="191"/>
  <c r="AF58" i="191"/>
  <c r="AG58" i="191"/>
  <c r="AH58" i="191"/>
  <c r="AI58" i="191"/>
  <c r="AJ58" i="191"/>
  <c r="AK58" i="191"/>
  <c r="AL58" i="191"/>
  <c r="F59" i="191"/>
  <c r="G59" i="191"/>
  <c r="H59" i="191"/>
  <c r="I59" i="191"/>
  <c r="J59" i="191"/>
  <c r="K59" i="191"/>
  <c r="L59" i="191"/>
  <c r="M59" i="191"/>
  <c r="N59" i="191"/>
  <c r="O59" i="191"/>
  <c r="P59" i="191"/>
  <c r="Q59" i="191"/>
  <c r="R59" i="191"/>
  <c r="S59" i="191"/>
  <c r="T59" i="191"/>
  <c r="U59" i="191"/>
  <c r="V59" i="191"/>
  <c r="W59" i="191"/>
  <c r="X59" i="191"/>
  <c r="Y59" i="191"/>
  <c r="Z59" i="191"/>
  <c r="AA59" i="191"/>
  <c r="AB59" i="191"/>
  <c r="AC59" i="191"/>
  <c r="AD59" i="191"/>
  <c r="AE59" i="191"/>
  <c r="AF59" i="191"/>
  <c r="AG59" i="191"/>
  <c r="AH59" i="191"/>
  <c r="AI59" i="191"/>
  <c r="AJ59" i="191"/>
  <c r="AK59" i="191"/>
  <c r="AL59" i="191"/>
  <c r="E51" i="191"/>
  <c r="E52" i="191"/>
  <c r="E53" i="191"/>
  <c r="E54" i="191"/>
  <c r="E55" i="191"/>
  <c r="E56" i="191"/>
  <c r="E57" i="191"/>
  <c r="E58" i="191"/>
  <c r="E59" i="191"/>
  <c r="E50" i="191"/>
  <c r="F39" i="191"/>
  <c r="G39" i="191"/>
  <c r="H39" i="191"/>
  <c r="I39" i="191"/>
  <c r="J39" i="191"/>
  <c r="K39" i="191"/>
  <c r="L39" i="191"/>
  <c r="M39" i="191"/>
  <c r="N39" i="191"/>
  <c r="O39" i="191"/>
  <c r="P39" i="191"/>
  <c r="Q39" i="191"/>
  <c r="R39" i="191"/>
  <c r="S39" i="191"/>
  <c r="T39" i="191"/>
  <c r="U39" i="191"/>
  <c r="V39" i="191"/>
  <c r="W39" i="191"/>
  <c r="X39" i="191"/>
  <c r="Y39" i="191"/>
  <c r="Z39" i="191"/>
  <c r="AA39" i="191"/>
  <c r="AB39" i="191"/>
  <c r="AC39" i="191"/>
  <c r="AD39" i="191"/>
  <c r="AE39" i="191"/>
  <c r="AF39" i="191"/>
  <c r="AG39" i="191"/>
  <c r="AH39" i="191"/>
  <c r="AI39" i="191"/>
  <c r="AJ39" i="191"/>
  <c r="AK39" i="191"/>
  <c r="AL39" i="191"/>
  <c r="F40" i="191"/>
  <c r="G40" i="191"/>
  <c r="H40" i="191"/>
  <c r="I40" i="191"/>
  <c r="J40" i="191"/>
  <c r="K40" i="191"/>
  <c r="L40" i="191"/>
  <c r="M40" i="191"/>
  <c r="N40" i="191"/>
  <c r="O40" i="191"/>
  <c r="P40" i="191"/>
  <c r="Q40" i="191"/>
  <c r="R40" i="191"/>
  <c r="S40" i="191"/>
  <c r="T40" i="191"/>
  <c r="U40" i="191"/>
  <c r="V40" i="191"/>
  <c r="W40" i="191"/>
  <c r="X40" i="191"/>
  <c r="Y40" i="191"/>
  <c r="Z40" i="191"/>
  <c r="AA40" i="191"/>
  <c r="AB40" i="191"/>
  <c r="AC40" i="191"/>
  <c r="AD40" i="191"/>
  <c r="AE40" i="191"/>
  <c r="AF40" i="191"/>
  <c r="AG40" i="191"/>
  <c r="AH40" i="191"/>
  <c r="AI40" i="191"/>
  <c r="AJ40" i="191"/>
  <c r="AK40" i="191"/>
  <c r="AL40" i="191"/>
  <c r="F41" i="191"/>
  <c r="G41" i="191"/>
  <c r="H41" i="191"/>
  <c r="I41" i="191"/>
  <c r="J41" i="191"/>
  <c r="K41" i="191"/>
  <c r="L41" i="191"/>
  <c r="M41" i="191"/>
  <c r="N41" i="191"/>
  <c r="O41" i="191"/>
  <c r="P41" i="191"/>
  <c r="Q41" i="191"/>
  <c r="R41" i="191"/>
  <c r="S41" i="191"/>
  <c r="T41" i="191"/>
  <c r="U41" i="191"/>
  <c r="V41" i="191"/>
  <c r="W41" i="191"/>
  <c r="X41" i="191"/>
  <c r="Y41" i="191"/>
  <c r="Z41" i="191"/>
  <c r="AA41" i="191"/>
  <c r="AB41" i="191"/>
  <c r="AC41" i="191"/>
  <c r="AD41" i="191"/>
  <c r="AE41" i="191"/>
  <c r="AF41" i="191"/>
  <c r="AG41" i="191"/>
  <c r="AH41" i="191"/>
  <c r="AI41" i="191"/>
  <c r="AJ41" i="191"/>
  <c r="AK41" i="191"/>
  <c r="AL41" i="191"/>
  <c r="F42" i="191"/>
  <c r="G42" i="191"/>
  <c r="H42" i="191"/>
  <c r="I42" i="191"/>
  <c r="J42" i="191"/>
  <c r="K42" i="191"/>
  <c r="L42" i="191"/>
  <c r="M42" i="191"/>
  <c r="N42" i="191"/>
  <c r="O42" i="191"/>
  <c r="P42" i="191"/>
  <c r="Q42" i="191"/>
  <c r="R42" i="191"/>
  <c r="S42" i="191"/>
  <c r="T42" i="191"/>
  <c r="U42" i="191"/>
  <c r="V42" i="191"/>
  <c r="W42" i="191"/>
  <c r="X42" i="191"/>
  <c r="Y42" i="191"/>
  <c r="Z42" i="191"/>
  <c r="AA42" i="191"/>
  <c r="AB42" i="191"/>
  <c r="AC42" i="191"/>
  <c r="AD42" i="191"/>
  <c r="AE42" i="191"/>
  <c r="AF42" i="191"/>
  <c r="AG42" i="191"/>
  <c r="AH42" i="191"/>
  <c r="AI42" i="191"/>
  <c r="AJ42" i="191"/>
  <c r="AK42" i="191"/>
  <c r="AL42" i="191"/>
  <c r="F43" i="191"/>
  <c r="G43" i="191"/>
  <c r="H43" i="191"/>
  <c r="I43" i="191"/>
  <c r="J43" i="191"/>
  <c r="K43" i="191"/>
  <c r="L43" i="191"/>
  <c r="M43" i="191"/>
  <c r="N43" i="191"/>
  <c r="O43" i="191"/>
  <c r="P43" i="191"/>
  <c r="Q43" i="191"/>
  <c r="R43" i="191"/>
  <c r="S43" i="191"/>
  <c r="T43" i="191"/>
  <c r="U43" i="191"/>
  <c r="V43" i="191"/>
  <c r="W43" i="191"/>
  <c r="X43" i="191"/>
  <c r="Y43" i="191"/>
  <c r="Z43" i="191"/>
  <c r="AA43" i="191"/>
  <c r="AB43" i="191"/>
  <c r="AC43" i="191"/>
  <c r="AD43" i="191"/>
  <c r="AE43" i="191"/>
  <c r="AF43" i="191"/>
  <c r="AG43" i="191"/>
  <c r="AH43" i="191"/>
  <c r="AI43" i="191"/>
  <c r="AJ43" i="191"/>
  <c r="AK43" i="191"/>
  <c r="AL43" i="191"/>
  <c r="F44" i="191"/>
  <c r="G44" i="191"/>
  <c r="H44" i="191"/>
  <c r="I44" i="191"/>
  <c r="J44" i="191"/>
  <c r="K44" i="191"/>
  <c r="L44" i="191"/>
  <c r="M44" i="191"/>
  <c r="N44" i="191"/>
  <c r="O44" i="191"/>
  <c r="P44" i="191"/>
  <c r="Q44" i="191"/>
  <c r="R44" i="191"/>
  <c r="S44" i="191"/>
  <c r="T44" i="191"/>
  <c r="U44" i="191"/>
  <c r="V44" i="191"/>
  <c r="W44" i="191"/>
  <c r="X44" i="191"/>
  <c r="Y44" i="191"/>
  <c r="Z44" i="191"/>
  <c r="AA44" i="191"/>
  <c r="AB44" i="191"/>
  <c r="AC44" i="191"/>
  <c r="AD44" i="191"/>
  <c r="AE44" i="191"/>
  <c r="AF44" i="191"/>
  <c r="AG44" i="191"/>
  <c r="AH44" i="191"/>
  <c r="AI44" i="191"/>
  <c r="AJ44" i="191"/>
  <c r="AK44" i="191"/>
  <c r="AL44" i="191"/>
  <c r="F45" i="191"/>
  <c r="G45" i="191"/>
  <c r="H45" i="191"/>
  <c r="I45" i="191"/>
  <c r="J45" i="191"/>
  <c r="K45" i="191"/>
  <c r="L45" i="191"/>
  <c r="M45" i="191"/>
  <c r="N45" i="191"/>
  <c r="O45" i="191"/>
  <c r="P45" i="191"/>
  <c r="Q45" i="191"/>
  <c r="R45" i="191"/>
  <c r="S45" i="191"/>
  <c r="T45" i="191"/>
  <c r="U45" i="191"/>
  <c r="V45" i="191"/>
  <c r="W45" i="191"/>
  <c r="X45" i="191"/>
  <c r="Y45" i="191"/>
  <c r="Z45" i="191"/>
  <c r="AA45" i="191"/>
  <c r="AB45" i="191"/>
  <c r="AC45" i="191"/>
  <c r="AD45" i="191"/>
  <c r="AE45" i="191"/>
  <c r="AF45" i="191"/>
  <c r="AG45" i="191"/>
  <c r="AH45" i="191"/>
  <c r="AI45" i="191"/>
  <c r="AJ45" i="191"/>
  <c r="AK45" i="191"/>
  <c r="AL45" i="191"/>
  <c r="F46" i="191"/>
  <c r="G46" i="191"/>
  <c r="H46" i="191"/>
  <c r="I46" i="191"/>
  <c r="J46" i="191"/>
  <c r="K46" i="191"/>
  <c r="L46" i="191"/>
  <c r="M46" i="191"/>
  <c r="N46" i="191"/>
  <c r="O46" i="191"/>
  <c r="P46" i="191"/>
  <c r="Q46" i="191"/>
  <c r="R46" i="191"/>
  <c r="S46" i="191"/>
  <c r="T46" i="191"/>
  <c r="U46" i="191"/>
  <c r="V46" i="191"/>
  <c r="W46" i="191"/>
  <c r="X46" i="191"/>
  <c r="Y46" i="191"/>
  <c r="Z46" i="191"/>
  <c r="AA46" i="191"/>
  <c r="AB46" i="191"/>
  <c r="AC46" i="191"/>
  <c r="AD46" i="191"/>
  <c r="AE46" i="191"/>
  <c r="AF46" i="191"/>
  <c r="AG46" i="191"/>
  <c r="AH46" i="191"/>
  <c r="AI46" i="191"/>
  <c r="AJ46" i="191"/>
  <c r="AK46" i="191"/>
  <c r="AL46" i="191"/>
  <c r="F47" i="191"/>
  <c r="G47" i="191"/>
  <c r="H47" i="191"/>
  <c r="I47" i="191"/>
  <c r="J47" i="191"/>
  <c r="K47" i="191"/>
  <c r="L47" i="191"/>
  <c r="M47" i="191"/>
  <c r="N47" i="191"/>
  <c r="O47" i="191"/>
  <c r="P47" i="191"/>
  <c r="Q47" i="191"/>
  <c r="R47" i="191"/>
  <c r="S47" i="191"/>
  <c r="T47" i="191"/>
  <c r="U47" i="191"/>
  <c r="V47" i="191"/>
  <c r="W47" i="191"/>
  <c r="X47" i="191"/>
  <c r="Y47" i="191"/>
  <c r="Z47" i="191"/>
  <c r="AA47" i="191"/>
  <c r="AB47" i="191"/>
  <c r="AC47" i="191"/>
  <c r="AD47" i="191"/>
  <c r="AE47" i="191"/>
  <c r="AF47" i="191"/>
  <c r="AG47" i="191"/>
  <c r="AH47" i="191"/>
  <c r="AI47" i="191"/>
  <c r="AJ47" i="191"/>
  <c r="AK47" i="191"/>
  <c r="AL47" i="191"/>
  <c r="F48" i="191"/>
  <c r="G48" i="191"/>
  <c r="H48" i="191"/>
  <c r="I48" i="191"/>
  <c r="J48" i="191"/>
  <c r="K48" i="191"/>
  <c r="L48" i="191"/>
  <c r="M48" i="191"/>
  <c r="N48" i="191"/>
  <c r="O48" i="191"/>
  <c r="P48" i="191"/>
  <c r="Q48" i="191"/>
  <c r="R48" i="191"/>
  <c r="S48" i="191"/>
  <c r="T48" i="191"/>
  <c r="U48" i="191"/>
  <c r="V48" i="191"/>
  <c r="W48" i="191"/>
  <c r="X48" i="191"/>
  <c r="Y48" i="191"/>
  <c r="Z48" i="191"/>
  <c r="AA48" i="191"/>
  <c r="AB48" i="191"/>
  <c r="AC48" i="191"/>
  <c r="AD48" i="191"/>
  <c r="AE48" i="191"/>
  <c r="AF48" i="191"/>
  <c r="AG48" i="191"/>
  <c r="AH48" i="191"/>
  <c r="AI48" i="191"/>
  <c r="AJ48" i="191"/>
  <c r="AK48" i="191"/>
  <c r="AL48" i="191"/>
  <c r="E40" i="191"/>
  <c r="E41" i="191"/>
  <c r="E42" i="191"/>
  <c r="E43" i="191"/>
  <c r="E44" i="191"/>
  <c r="E45" i="191"/>
  <c r="E46" i="191"/>
  <c r="E47" i="191"/>
  <c r="E48" i="191"/>
  <c r="E39" i="191"/>
  <c r="F32" i="191"/>
  <c r="G32" i="191"/>
  <c r="H32" i="191"/>
  <c r="I32" i="191"/>
  <c r="J32" i="191"/>
  <c r="K32" i="191"/>
  <c r="L32" i="191"/>
  <c r="M32" i="191"/>
  <c r="N32" i="191"/>
  <c r="O32" i="191"/>
  <c r="P32" i="191"/>
  <c r="Q32" i="191"/>
  <c r="R32" i="191"/>
  <c r="S32" i="191"/>
  <c r="T32" i="191"/>
  <c r="U32" i="191"/>
  <c r="V32" i="191"/>
  <c r="W32" i="191"/>
  <c r="X32" i="191"/>
  <c r="Y32" i="191"/>
  <c r="Z32" i="191"/>
  <c r="AA32" i="191"/>
  <c r="AB32" i="191"/>
  <c r="AC32" i="191"/>
  <c r="AD32" i="191"/>
  <c r="AE32" i="191"/>
  <c r="AF32" i="191"/>
  <c r="AG32" i="191"/>
  <c r="AH32" i="191"/>
  <c r="AI32" i="191"/>
  <c r="AJ32" i="191"/>
  <c r="AK32" i="191"/>
  <c r="AL32" i="191"/>
  <c r="F33" i="191"/>
  <c r="G33" i="191"/>
  <c r="H33" i="191"/>
  <c r="I33" i="191"/>
  <c r="J33" i="191"/>
  <c r="K33" i="191"/>
  <c r="L33" i="191"/>
  <c r="M33" i="191"/>
  <c r="N33" i="191"/>
  <c r="O33" i="191"/>
  <c r="P33" i="191"/>
  <c r="Q33" i="191"/>
  <c r="R33" i="191"/>
  <c r="S33" i="191"/>
  <c r="T33" i="191"/>
  <c r="U33" i="191"/>
  <c r="V33" i="191"/>
  <c r="W33" i="191"/>
  <c r="X33" i="191"/>
  <c r="Y33" i="191"/>
  <c r="Z33" i="191"/>
  <c r="AA33" i="191"/>
  <c r="AB33" i="191"/>
  <c r="AC33" i="191"/>
  <c r="AD33" i="191"/>
  <c r="AE33" i="191"/>
  <c r="AF33" i="191"/>
  <c r="AG33" i="191"/>
  <c r="AH33" i="191"/>
  <c r="AI33" i="191"/>
  <c r="AJ33" i="191"/>
  <c r="AK33" i="191"/>
  <c r="AL33" i="191"/>
  <c r="F34" i="191"/>
  <c r="G34" i="191"/>
  <c r="H34" i="191"/>
  <c r="I34" i="191"/>
  <c r="J34" i="191"/>
  <c r="K34" i="191"/>
  <c r="L34" i="191"/>
  <c r="M34" i="191"/>
  <c r="N34" i="191"/>
  <c r="O34" i="191"/>
  <c r="P34" i="191"/>
  <c r="Q34" i="191"/>
  <c r="R34" i="191"/>
  <c r="S34" i="191"/>
  <c r="T34" i="191"/>
  <c r="U34" i="191"/>
  <c r="V34" i="191"/>
  <c r="W34" i="191"/>
  <c r="X34" i="191"/>
  <c r="Y34" i="191"/>
  <c r="Z34" i="191"/>
  <c r="AA34" i="191"/>
  <c r="AB34" i="191"/>
  <c r="AC34" i="191"/>
  <c r="AD34" i="191"/>
  <c r="AE34" i="191"/>
  <c r="AF34" i="191"/>
  <c r="AG34" i="191"/>
  <c r="AH34" i="191"/>
  <c r="AI34" i="191"/>
  <c r="AJ34" i="191"/>
  <c r="AK34" i="191"/>
  <c r="AL34" i="191"/>
  <c r="F35" i="191"/>
  <c r="G35" i="191"/>
  <c r="H35" i="191"/>
  <c r="I35" i="191"/>
  <c r="J35" i="191"/>
  <c r="K35" i="191"/>
  <c r="L35" i="191"/>
  <c r="M35" i="191"/>
  <c r="N35" i="191"/>
  <c r="O35" i="191"/>
  <c r="P35" i="191"/>
  <c r="Q35" i="191"/>
  <c r="R35" i="191"/>
  <c r="S35" i="191"/>
  <c r="T35" i="191"/>
  <c r="U35" i="191"/>
  <c r="V35" i="191"/>
  <c r="W35" i="191"/>
  <c r="X35" i="191"/>
  <c r="Y35" i="191"/>
  <c r="Z35" i="191"/>
  <c r="AA35" i="191"/>
  <c r="AB35" i="191"/>
  <c r="AC35" i="191"/>
  <c r="AD35" i="191"/>
  <c r="AE35" i="191"/>
  <c r="AF35" i="191"/>
  <c r="AG35" i="191"/>
  <c r="AH35" i="191"/>
  <c r="AI35" i="191"/>
  <c r="AJ35" i="191"/>
  <c r="AK35" i="191"/>
  <c r="AL35" i="191"/>
  <c r="F36" i="191"/>
  <c r="G36" i="191"/>
  <c r="H36" i="191"/>
  <c r="I36" i="191"/>
  <c r="J36" i="191"/>
  <c r="K36" i="191"/>
  <c r="L36" i="191"/>
  <c r="M36" i="191"/>
  <c r="N36" i="191"/>
  <c r="O36" i="191"/>
  <c r="P36" i="191"/>
  <c r="Q36" i="191"/>
  <c r="R36" i="191"/>
  <c r="S36" i="191"/>
  <c r="T36" i="191"/>
  <c r="U36" i="191"/>
  <c r="V36" i="191"/>
  <c r="W36" i="191"/>
  <c r="X36" i="191"/>
  <c r="Y36" i="191"/>
  <c r="Z36" i="191"/>
  <c r="AA36" i="191"/>
  <c r="AB36" i="191"/>
  <c r="AC36" i="191"/>
  <c r="AD36" i="191"/>
  <c r="AE36" i="191"/>
  <c r="AF36" i="191"/>
  <c r="AG36" i="191"/>
  <c r="AH36" i="191"/>
  <c r="AI36" i="191"/>
  <c r="AJ36" i="191"/>
  <c r="AK36" i="191"/>
  <c r="AL36" i="191"/>
  <c r="F37" i="191"/>
  <c r="G37" i="191"/>
  <c r="H37" i="191"/>
  <c r="I37" i="191"/>
  <c r="J37" i="191"/>
  <c r="K37" i="191"/>
  <c r="L37" i="191"/>
  <c r="M37" i="191"/>
  <c r="N37" i="191"/>
  <c r="O37" i="191"/>
  <c r="P37" i="191"/>
  <c r="Q37" i="191"/>
  <c r="R37" i="191"/>
  <c r="S37" i="191"/>
  <c r="T37" i="191"/>
  <c r="U37" i="191"/>
  <c r="V37" i="191"/>
  <c r="W37" i="191"/>
  <c r="X37" i="191"/>
  <c r="Y37" i="191"/>
  <c r="Z37" i="191"/>
  <c r="AA37" i="191"/>
  <c r="AB37" i="191"/>
  <c r="AC37" i="191"/>
  <c r="AD37" i="191"/>
  <c r="AE37" i="191"/>
  <c r="AF37" i="191"/>
  <c r="AG37" i="191"/>
  <c r="AH37" i="191"/>
  <c r="AI37" i="191"/>
  <c r="AJ37" i="191"/>
  <c r="AK37" i="191"/>
  <c r="AL37" i="191"/>
  <c r="E33" i="191"/>
  <c r="E34" i="191"/>
  <c r="E35" i="191"/>
  <c r="E36" i="191"/>
  <c r="E37" i="191"/>
  <c r="E32" i="191"/>
  <c r="AL61" i="190"/>
  <c r="AK61" i="190"/>
  <c r="AJ61" i="190"/>
  <c r="AI61" i="190"/>
  <c r="AH61" i="190"/>
  <c r="AG61" i="190"/>
  <c r="AF61" i="190"/>
  <c r="AE61" i="190"/>
  <c r="AD61" i="190"/>
  <c r="AC61" i="190"/>
  <c r="AB61" i="190"/>
  <c r="AA61" i="190"/>
  <c r="Z61" i="190"/>
  <c r="Y61" i="190"/>
  <c r="X61" i="190"/>
  <c r="W61" i="190"/>
  <c r="V61" i="190"/>
  <c r="U61" i="190"/>
  <c r="T61" i="190"/>
  <c r="S61" i="190"/>
  <c r="R61" i="190"/>
  <c r="Q61" i="190"/>
  <c r="P61" i="190"/>
  <c r="O61" i="190"/>
  <c r="N61" i="190"/>
  <c r="M61" i="190"/>
  <c r="L61" i="190"/>
  <c r="K61" i="190"/>
  <c r="J61" i="190"/>
  <c r="I61" i="190"/>
  <c r="H61" i="190"/>
  <c r="G61" i="190"/>
  <c r="F61" i="190"/>
  <c r="E61" i="190"/>
  <c r="E57" i="190"/>
  <c r="E69" i="2"/>
  <c r="E68" i="2"/>
  <c r="E67" i="2"/>
  <c r="E66" i="2"/>
  <c r="E65" i="2"/>
  <c r="E64" i="2"/>
  <c r="E63" i="2"/>
  <c r="E62" i="2"/>
  <c r="E61" i="2"/>
  <c r="E60" i="2"/>
  <c r="E58" i="2"/>
  <c r="E57" i="2"/>
  <c r="E56" i="2"/>
  <c r="E55" i="2"/>
  <c r="E54" i="2"/>
  <c r="E53" i="2"/>
  <c r="E52" i="2"/>
  <c r="E51" i="2"/>
  <c r="E50" i="2"/>
  <c r="E49" i="2"/>
  <c r="E47" i="2"/>
  <c r="E46" i="2"/>
  <c r="E45" i="2"/>
  <c r="E44" i="2"/>
  <c r="E43" i="2"/>
  <c r="E42" i="2"/>
  <c r="E41" i="2"/>
  <c r="E40" i="2"/>
  <c r="E39" i="2"/>
  <c r="E38" i="2"/>
  <c r="E36" i="2"/>
  <c r="E35" i="2"/>
  <c r="E34" i="2"/>
  <c r="E33" i="2"/>
  <c r="E32" i="2"/>
  <c r="E31" i="2"/>
  <c r="E60" i="91"/>
  <c r="E59" i="91"/>
  <c r="E58" i="91"/>
  <c r="E57" i="91"/>
  <c r="E56" i="91"/>
  <c r="E54" i="91"/>
  <c r="E53" i="91"/>
  <c r="E52" i="91"/>
  <c r="E51" i="91"/>
  <c r="E50" i="91"/>
  <c r="E49" i="91"/>
  <c r="E48" i="91"/>
  <c r="E47" i="91"/>
  <c r="E46" i="91"/>
  <c r="E45" i="91"/>
  <c r="E44" i="91"/>
  <c r="E43" i="91"/>
  <c r="E42" i="91"/>
  <c r="E41" i="91"/>
  <c r="E40" i="91"/>
  <c r="E38" i="91"/>
  <c r="E37" i="91"/>
  <c r="E36" i="91"/>
  <c r="E35" i="91"/>
  <c r="E34" i="91"/>
  <c r="E32" i="91"/>
  <c r="E31" i="91"/>
  <c r="E29" i="91"/>
  <c r="E29" i="2" s="1"/>
  <c r="F14" i="180"/>
  <c r="AD31" i="2" l="1"/>
  <c r="K84" i="53"/>
  <c r="I97" i="53" s="1"/>
  <c r="J84" i="53"/>
  <c r="J85" i="53"/>
  <c r="F98" i="53" s="1"/>
  <c r="F97" i="53" l="1"/>
  <c r="J97" i="53" s="1"/>
  <c r="Y104" i="91"/>
  <c r="P30" i="188" l="1"/>
  <c r="AT70" i="194"/>
  <c r="AT69" i="194"/>
  <c r="AT68" i="194"/>
  <c r="AT67" i="194"/>
  <c r="AT66" i="194"/>
  <c r="AT65" i="194"/>
  <c r="AT64" i="194"/>
  <c r="AT63" i="194"/>
  <c r="AT62" i="194"/>
  <c r="AT61" i="194"/>
  <c r="O13" i="185" l="1"/>
  <c r="O12" i="185"/>
  <c r="K88" i="53" l="1"/>
  <c r="K87" i="53"/>
  <c r="I100" i="53" s="1"/>
  <c r="K86" i="53"/>
  <c r="I99" i="53" s="1"/>
  <c r="K85" i="53"/>
  <c r="I98" i="53" s="1"/>
  <c r="J98" i="53" s="1"/>
  <c r="J88" i="53"/>
  <c r="F101" i="53" s="1"/>
  <c r="J87" i="53"/>
  <c r="F100" i="53" s="1"/>
  <c r="J86" i="53"/>
  <c r="L87" i="53" l="1"/>
  <c r="P87" i="53" s="1"/>
  <c r="F99" i="53"/>
  <c r="J83" i="53"/>
  <c r="F96" i="53" s="1"/>
  <c r="J99" i="53"/>
  <c r="J100" i="53"/>
  <c r="L86" i="53"/>
  <c r="P86" i="53" s="1"/>
  <c r="L88" i="53"/>
  <c r="P88" i="53" s="1"/>
  <c r="I101" i="53"/>
  <c r="J101" i="53" s="1"/>
  <c r="K83" i="53"/>
  <c r="I96" i="53" s="1"/>
  <c r="L85" i="53"/>
  <c r="P85" i="53" s="1"/>
  <c r="L84" i="53"/>
  <c r="P84" i="53" s="1"/>
  <c r="O28" i="132"/>
  <c r="N29" i="132"/>
  <c r="N28" i="132"/>
  <c r="N27" i="132"/>
  <c r="J96" i="53" l="1"/>
  <c r="L83" i="53"/>
  <c r="P83" i="53" s="1"/>
  <c r="S130" i="91"/>
  <c r="S129" i="91"/>
  <c r="S128" i="91"/>
  <c r="S127" i="91"/>
  <c r="S126" i="91"/>
  <c r="S125" i="91"/>
  <c r="S123" i="91"/>
  <c r="S122" i="91"/>
  <c r="S117" i="91"/>
  <c r="S118" i="91"/>
  <c r="S119" i="91"/>
  <c r="S120" i="91"/>
  <c r="S116" i="91"/>
  <c r="AB89" i="2"/>
  <c r="AA89" i="2"/>
  <c r="AB88" i="2"/>
  <c r="AA88" i="2"/>
  <c r="Y87" i="2"/>
  <c r="Y86" i="2"/>
  <c r="Y85" i="2"/>
  <c r="Y84" i="2"/>
  <c r="Y83" i="2"/>
  <c r="Y82" i="2"/>
  <c r="Y81" i="2"/>
  <c r="Y80" i="2"/>
  <c r="Y79" i="2"/>
  <c r="Y78" i="2"/>
  <c r="S109" i="91"/>
  <c r="S108" i="91"/>
  <c r="S107" i="91"/>
  <c r="S106" i="91"/>
  <c r="S105" i="91"/>
  <c r="S104" i="91"/>
  <c r="S102" i="91"/>
  <c r="S101" i="91"/>
  <c r="S100" i="91"/>
  <c r="S99" i="91"/>
  <c r="S98" i="91"/>
  <c r="S97" i="91"/>
  <c r="S96" i="91"/>
  <c r="S95" i="91"/>
  <c r="S94" i="91"/>
  <c r="S93" i="91"/>
  <c r="S92" i="91"/>
  <c r="S91" i="91"/>
  <c r="S90" i="91"/>
  <c r="S89" i="91"/>
  <c r="S88" i="91"/>
  <c r="S83" i="91"/>
  <c r="S84" i="91"/>
  <c r="S85" i="91"/>
  <c r="S86" i="91"/>
  <c r="S82" i="91"/>
  <c r="S80" i="91"/>
  <c r="AC40" i="2"/>
  <c r="AE40" i="2"/>
  <c r="AF40" i="2"/>
  <c r="AH40" i="2"/>
  <c r="AI40" i="2"/>
  <c r="AK40" i="2"/>
  <c r="AL40" i="2"/>
  <c r="AB40" i="2"/>
  <c r="AB58" i="2"/>
  <c r="AB57" i="2"/>
  <c r="AB71" i="2" s="1"/>
  <c r="AB56" i="2"/>
  <c r="AB55" i="2"/>
  <c r="AB54" i="2"/>
  <c r="AB53" i="2"/>
  <c r="AB52" i="2"/>
  <c r="AB51" i="2"/>
  <c r="AB50" i="2"/>
  <c r="AB49" i="2"/>
  <c r="V56" i="17"/>
  <c r="AD37" i="2"/>
  <c r="AD36" i="2"/>
  <c r="AD35" i="2"/>
  <c r="AD34" i="2"/>
  <c r="AD33" i="2"/>
  <c r="AD32" i="2"/>
  <c r="AD30" i="2"/>
  <c r="AD29" i="2"/>
  <c r="AD28" i="2"/>
  <c r="AD38" i="2" s="1"/>
  <c r="F152" i="91"/>
  <c r="F151" i="91"/>
  <c r="F150" i="91"/>
  <c r="F149" i="91"/>
  <c r="F148" i="91"/>
  <c r="F141" i="91"/>
  <c r="F140" i="91"/>
  <c r="F138" i="91"/>
  <c r="F137" i="91"/>
  <c r="F136" i="91"/>
  <c r="F135" i="91"/>
  <c r="F134" i="91"/>
  <c r="F133" i="91"/>
  <c r="F132" i="91"/>
  <c r="F131" i="91"/>
  <c r="F130" i="91"/>
  <c r="F129" i="91"/>
  <c r="F128" i="91"/>
  <c r="F127" i="91"/>
  <c r="F126" i="91"/>
  <c r="F125" i="91"/>
  <c r="F124" i="91"/>
  <c r="S114" i="91" l="1"/>
  <c r="F147" i="91"/>
  <c r="Y77" i="2"/>
  <c r="Z87" i="2" s="1"/>
  <c r="Z84" i="2"/>
  <c r="Y88" i="2"/>
  <c r="Y89" i="2"/>
  <c r="F122" i="91"/>
  <c r="G138" i="91" s="1"/>
  <c r="AB70" i="2"/>
  <c r="AD40" i="2"/>
  <c r="AD39" i="2"/>
  <c r="AM48" i="2"/>
  <c r="AB48" i="2"/>
  <c r="AL48" i="2"/>
  <c r="AK48" i="2"/>
  <c r="AL29" i="162"/>
  <c r="AM29" i="162"/>
  <c r="AN29" i="162"/>
  <c r="AO29" i="162"/>
  <c r="AP29" i="162"/>
  <c r="AQ29" i="162"/>
  <c r="AR29" i="162"/>
  <c r="AS29" i="162"/>
  <c r="AT29" i="162"/>
  <c r="AU29" i="162"/>
  <c r="AV29" i="162"/>
  <c r="AW29" i="162"/>
  <c r="AX29" i="162"/>
  <c r="AY29" i="162"/>
  <c r="AZ29" i="162"/>
  <c r="BA29" i="162"/>
  <c r="BB29" i="162"/>
  <c r="BC29" i="162"/>
  <c r="BD29" i="162"/>
  <c r="BE29" i="162"/>
  <c r="BF29" i="162"/>
  <c r="AL30" i="162"/>
  <c r="AM30" i="162"/>
  <c r="AN30" i="162"/>
  <c r="AO30" i="162"/>
  <c r="AP30" i="162"/>
  <c r="AQ30" i="162"/>
  <c r="AR30" i="162"/>
  <c r="AS30" i="162"/>
  <c r="AT30" i="162"/>
  <c r="AU30" i="162"/>
  <c r="AV30" i="162"/>
  <c r="AW30" i="162"/>
  <c r="AX30" i="162"/>
  <c r="AY30" i="162"/>
  <c r="AZ30" i="162"/>
  <c r="BA30" i="162"/>
  <c r="BB30" i="162"/>
  <c r="BC30" i="162"/>
  <c r="BD30" i="162"/>
  <c r="BE30" i="162"/>
  <c r="BF30" i="162"/>
  <c r="AL31" i="162"/>
  <c r="AM31" i="162"/>
  <c r="AN31" i="162"/>
  <c r="AO31" i="162"/>
  <c r="AP31" i="162"/>
  <c r="AQ31" i="162"/>
  <c r="AR31" i="162"/>
  <c r="AS31" i="162"/>
  <c r="AT31" i="162"/>
  <c r="AU31" i="162"/>
  <c r="AV31" i="162"/>
  <c r="AW31" i="162"/>
  <c r="AX31" i="162"/>
  <c r="AY31" i="162"/>
  <c r="AZ31" i="162"/>
  <c r="BA31" i="162"/>
  <c r="BB31" i="162"/>
  <c r="BC31" i="162"/>
  <c r="BD31" i="162"/>
  <c r="BE31" i="162"/>
  <c r="BF31" i="162"/>
  <c r="AL32" i="162"/>
  <c r="AM32" i="162"/>
  <c r="AN32" i="162"/>
  <c r="AO32" i="162"/>
  <c r="AP32" i="162"/>
  <c r="AQ32" i="162"/>
  <c r="AR32" i="162"/>
  <c r="AS32" i="162"/>
  <c r="AT32" i="162"/>
  <c r="AU32" i="162"/>
  <c r="AV32" i="162"/>
  <c r="AW32" i="162"/>
  <c r="AX32" i="162"/>
  <c r="AY32" i="162"/>
  <c r="AZ32" i="162"/>
  <c r="BA32" i="162"/>
  <c r="BB32" i="162"/>
  <c r="BC32" i="162"/>
  <c r="BD32" i="162"/>
  <c r="BE32" i="162"/>
  <c r="BF32" i="162"/>
  <c r="AL33" i="162"/>
  <c r="AM33" i="162"/>
  <c r="AN33" i="162"/>
  <c r="AO33" i="162"/>
  <c r="AP33" i="162"/>
  <c r="AQ33" i="162"/>
  <c r="AR33" i="162"/>
  <c r="AS33" i="162"/>
  <c r="AT33" i="162"/>
  <c r="AU33" i="162"/>
  <c r="AV33" i="162"/>
  <c r="AW33" i="162"/>
  <c r="AX33" i="162"/>
  <c r="AY33" i="162"/>
  <c r="AZ33" i="162"/>
  <c r="BA33" i="162"/>
  <c r="BB33" i="162"/>
  <c r="BC33" i="162"/>
  <c r="BD33" i="162"/>
  <c r="BE33" i="162"/>
  <c r="BF33" i="162"/>
  <c r="AL34" i="162"/>
  <c r="AM34" i="162"/>
  <c r="AN34" i="162"/>
  <c r="AO34" i="162"/>
  <c r="AP34" i="162"/>
  <c r="AQ34" i="162"/>
  <c r="AR34" i="162"/>
  <c r="AS34" i="162"/>
  <c r="AT34" i="162"/>
  <c r="AU34" i="162"/>
  <c r="AV34" i="162"/>
  <c r="AW34" i="162"/>
  <c r="AX34" i="162"/>
  <c r="AY34" i="162"/>
  <c r="AZ34" i="162"/>
  <c r="BA34" i="162"/>
  <c r="BB34" i="162"/>
  <c r="BC34" i="162"/>
  <c r="BD34" i="162"/>
  <c r="BE34" i="162"/>
  <c r="BF34" i="162"/>
  <c r="AL35" i="162"/>
  <c r="AM35" i="162"/>
  <c r="AN35" i="162"/>
  <c r="AO35" i="162"/>
  <c r="AP35" i="162"/>
  <c r="AQ35" i="162"/>
  <c r="AR35" i="162"/>
  <c r="AS35" i="162"/>
  <c r="AT35" i="162"/>
  <c r="AU35" i="162"/>
  <c r="AV35" i="162"/>
  <c r="AW35" i="162"/>
  <c r="AX35" i="162"/>
  <c r="AY35" i="162"/>
  <c r="AZ35" i="162"/>
  <c r="BA35" i="162"/>
  <c r="BB35" i="162"/>
  <c r="BC35" i="162"/>
  <c r="BD35" i="162"/>
  <c r="BE35" i="162"/>
  <c r="BF35" i="162"/>
  <c r="AL36" i="162"/>
  <c r="AM36" i="162"/>
  <c r="AN36" i="162"/>
  <c r="AO36" i="162"/>
  <c r="AP36" i="162"/>
  <c r="AQ36" i="162"/>
  <c r="AR36" i="162"/>
  <c r="AS36" i="162"/>
  <c r="AT36" i="162"/>
  <c r="AU36" i="162"/>
  <c r="AV36" i="162"/>
  <c r="AW36" i="162"/>
  <c r="AX36" i="162"/>
  <c r="AY36" i="162"/>
  <c r="AZ36" i="162"/>
  <c r="BA36" i="162"/>
  <c r="BB36" i="162"/>
  <c r="BC36" i="162"/>
  <c r="BD36" i="162"/>
  <c r="BE36" i="162"/>
  <c r="BF36" i="162"/>
  <c r="AL37" i="162"/>
  <c r="AM37" i="162"/>
  <c r="AN37" i="162"/>
  <c r="AO37" i="162"/>
  <c r="AP37" i="162"/>
  <c r="AQ37" i="162"/>
  <c r="AR37" i="162"/>
  <c r="AS37" i="162"/>
  <c r="AT37" i="162"/>
  <c r="AU37" i="162"/>
  <c r="AV37" i="162"/>
  <c r="AW37" i="162"/>
  <c r="AX37" i="162"/>
  <c r="AY37" i="162"/>
  <c r="AZ37" i="162"/>
  <c r="BA37" i="162"/>
  <c r="BB37" i="162"/>
  <c r="BC37" i="162"/>
  <c r="BD37" i="162"/>
  <c r="BE37" i="162"/>
  <c r="BF37" i="162"/>
  <c r="AL38" i="162"/>
  <c r="AM38" i="162"/>
  <c r="AN38" i="162"/>
  <c r="AO38" i="162"/>
  <c r="AP38" i="162"/>
  <c r="AQ38" i="162"/>
  <c r="AR38" i="162"/>
  <c r="AS38" i="162"/>
  <c r="AT38" i="162"/>
  <c r="AU38" i="162"/>
  <c r="AV38" i="162"/>
  <c r="AW38" i="162"/>
  <c r="AX38" i="162"/>
  <c r="AY38" i="162"/>
  <c r="AZ38" i="162"/>
  <c r="BA38" i="162"/>
  <c r="BB38" i="162"/>
  <c r="BC38" i="162"/>
  <c r="BD38" i="162"/>
  <c r="BE38" i="162"/>
  <c r="BF38" i="162"/>
  <c r="AL39" i="162"/>
  <c r="AM39" i="162"/>
  <c r="AN39" i="162"/>
  <c r="AO39" i="162"/>
  <c r="AP39" i="162"/>
  <c r="AQ39" i="162"/>
  <c r="AR39" i="162"/>
  <c r="AS39" i="162"/>
  <c r="AT39" i="162"/>
  <c r="AU39" i="162"/>
  <c r="AV39" i="162"/>
  <c r="AW39" i="162"/>
  <c r="AX39" i="162"/>
  <c r="AY39" i="162"/>
  <c r="AZ39" i="162"/>
  <c r="BA39" i="162"/>
  <c r="BB39" i="162"/>
  <c r="BC39" i="162"/>
  <c r="BD39" i="162"/>
  <c r="BE39" i="162"/>
  <c r="BF39" i="162"/>
  <c r="AL40" i="162"/>
  <c r="AM40" i="162"/>
  <c r="AN40" i="162"/>
  <c r="AO40" i="162"/>
  <c r="AP40" i="162"/>
  <c r="AQ40" i="162"/>
  <c r="AR40" i="162"/>
  <c r="AS40" i="162"/>
  <c r="AT40" i="162"/>
  <c r="AU40" i="162"/>
  <c r="AV40" i="162"/>
  <c r="AW40" i="162"/>
  <c r="AX40" i="162"/>
  <c r="AY40" i="162"/>
  <c r="AZ40" i="162"/>
  <c r="BA40" i="162"/>
  <c r="BB40" i="162"/>
  <c r="BC40" i="162"/>
  <c r="BD40" i="162"/>
  <c r="BE40" i="162"/>
  <c r="BF40" i="162"/>
  <c r="AL41" i="162"/>
  <c r="AM41" i="162"/>
  <c r="AN41" i="162"/>
  <c r="AO41" i="162"/>
  <c r="AP41" i="162"/>
  <c r="AQ41" i="162"/>
  <c r="AR41" i="162"/>
  <c r="AS41" i="162"/>
  <c r="AT41" i="162"/>
  <c r="AU41" i="162"/>
  <c r="AV41" i="162"/>
  <c r="AW41" i="162"/>
  <c r="AX41" i="162"/>
  <c r="AY41" i="162"/>
  <c r="AZ41" i="162"/>
  <c r="BA41" i="162"/>
  <c r="BB41" i="162"/>
  <c r="BC41" i="162"/>
  <c r="BD41" i="162"/>
  <c r="BE41" i="162"/>
  <c r="BF41" i="162"/>
  <c r="AL42" i="162"/>
  <c r="AM42" i="162"/>
  <c r="AN42" i="162"/>
  <c r="AO42" i="162"/>
  <c r="AP42" i="162"/>
  <c r="AQ42" i="162"/>
  <c r="AR42" i="162"/>
  <c r="AS42" i="162"/>
  <c r="AT42" i="162"/>
  <c r="AU42" i="162"/>
  <c r="AV42" i="162"/>
  <c r="AW42" i="162"/>
  <c r="AX42" i="162"/>
  <c r="AY42" i="162"/>
  <c r="AZ42" i="162"/>
  <c r="BA42" i="162"/>
  <c r="BB42" i="162"/>
  <c r="BC42" i="162"/>
  <c r="BD42" i="162"/>
  <c r="BE42" i="162"/>
  <c r="BF42" i="162"/>
  <c r="AL43" i="162"/>
  <c r="AM43" i="162"/>
  <c r="AN43" i="162"/>
  <c r="AO43" i="162"/>
  <c r="AP43" i="162"/>
  <c r="AQ43" i="162"/>
  <c r="AR43" i="162"/>
  <c r="AS43" i="162"/>
  <c r="AT43" i="162"/>
  <c r="AU43" i="162"/>
  <c r="AV43" i="162"/>
  <c r="AW43" i="162"/>
  <c r="AX43" i="162"/>
  <c r="AY43" i="162"/>
  <c r="AZ43" i="162"/>
  <c r="BA43" i="162"/>
  <c r="BB43" i="162"/>
  <c r="BC43" i="162"/>
  <c r="BD43" i="162"/>
  <c r="BE43" i="162"/>
  <c r="BF43" i="162"/>
  <c r="AL44" i="162"/>
  <c r="AM44" i="162"/>
  <c r="AN44" i="162"/>
  <c r="AO44" i="162"/>
  <c r="AP44" i="162"/>
  <c r="AQ44" i="162"/>
  <c r="AR44" i="162"/>
  <c r="AS44" i="162"/>
  <c r="AT44" i="162"/>
  <c r="AU44" i="162"/>
  <c r="AV44" i="162"/>
  <c r="AW44" i="162"/>
  <c r="AX44" i="162"/>
  <c r="AY44" i="162"/>
  <c r="AZ44" i="162"/>
  <c r="BA44" i="162"/>
  <c r="BB44" i="162"/>
  <c r="BC44" i="162"/>
  <c r="BD44" i="162"/>
  <c r="BE44" i="162"/>
  <c r="BF44" i="162"/>
  <c r="AL45" i="162"/>
  <c r="AM45" i="162"/>
  <c r="AN45" i="162"/>
  <c r="AO45" i="162"/>
  <c r="AP45" i="162"/>
  <c r="AQ45" i="162"/>
  <c r="AR45" i="162"/>
  <c r="AS45" i="162"/>
  <c r="AT45" i="162"/>
  <c r="AU45" i="162"/>
  <c r="AV45" i="162"/>
  <c r="AW45" i="162"/>
  <c r="AX45" i="162"/>
  <c r="AY45" i="162"/>
  <c r="AZ45" i="162"/>
  <c r="BA45" i="162"/>
  <c r="BB45" i="162"/>
  <c r="BC45" i="162"/>
  <c r="BD45" i="162"/>
  <c r="BE45" i="162"/>
  <c r="BF45" i="162"/>
  <c r="AL46" i="162"/>
  <c r="AM46" i="162"/>
  <c r="AN46" i="162"/>
  <c r="AO46" i="162"/>
  <c r="AP46" i="162"/>
  <c r="AQ46" i="162"/>
  <c r="AR46" i="162"/>
  <c r="AS46" i="162"/>
  <c r="AT46" i="162"/>
  <c r="AU46" i="162"/>
  <c r="AV46" i="162"/>
  <c r="AW46" i="162"/>
  <c r="AX46" i="162"/>
  <c r="AY46" i="162"/>
  <c r="AZ46" i="162"/>
  <c r="BA46" i="162"/>
  <c r="BB46" i="162"/>
  <c r="BC46" i="162"/>
  <c r="BD46" i="162"/>
  <c r="BE46" i="162"/>
  <c r="BF46" i="162"/>
  <c r="AL47" i="162"/>
  <c r="AM47" i="162"/>
  <c r="AN47" i="162"/>
  <c r="AO47" i="162"/>
  <c r="AP47" i="162"/>
  <c r="AQ47" i="162"/>
  <c r="AR47" i="162"/>
  <c r="AS47" i="162"/>
  <c r="AT47" i="162"/>
  <c r="AU47" i="162"/>
  <c r="AV47" i="162"/>
  <c r="AW47" i="162"/>
  <c r="AX47" i="162"/>
  <c r="AY47" i="162"/>
  <c r="AZ47" i="162"/>
  <c r="BA47" i="162"/>
  <c r="BB47" i="162"/>
  <c r="BC47" i="162"/>
  <c r="BD47" i="162"/>
  <c r="BE47" i="162"/>
  <c r="BF47" i="162"/>
  <c r="AL48" i="162"/>
  <c r="AM48" i="162"/>
  <c r="AN48" i="162"/>
  <c r="AO48" i="162"/>
  <c r="AP48" i="162"/>
  <c r="AQ48" i="162"/>
  <c r="AR48" i="162"/>
  <c r="AS48" i="162"/>
  <c r="AT48" i="162"/>
  <c r="AU48" i="162"/>
  <c r="AV48" i="162"/>
  <c r="AW48" i="162"/>
  <c r="AX48" i="162"/>
  <c r="AY48" i="162"/>
  <c r="AZ48" i="162"/>
  <c r="BA48" i="162"/>
  <c r="BB48" i="162"/>
  <c r="BC48" i="162"/>
  <c r="BD48" i="162"/>
  <c r="BE48" i="162"/>
  <c r="BF48" i="162"/>
  <c r="AL49" i="162"/>
  <c r="AM49" i="162"/>
  <c r="AN49" i="162"/>
  <c r="AO49" i="162"/>
  <c r="AP49" i="162"/>
  <c r="AQ49" i="162"/>
  <c r="AR49" i="162"/>
  <c r="AS49" i="162"/>
  <c r="AT49" i="162"/>
  <c r="AU49" i="162"/>
  <c r="AV49" i="162"/>
  <c r="AW49" i="162"/>
  <c r="AX49" i="162"/>
  <c r="AY49" i="162"/>
  <c r="AZ49" i="162"/>
  <c r="BA49" i="162"/>
  <c r="BB49" i="162"/>
  <c r="BC49" i="162"/>
  <c r="BD49" i="162"/>
  <c r="BE49" i="162"/>
  <c r="BF49" i="162"/>
  <c r="AL50" i="162"/>
  <c r="AM50" i="162"/>
  <c r="AN50" i="162"/>
  <c r="AO50" i="162"/>
  <c r="AP50" i="162"/>
  <c r="AQ50" i="162"/>
  <c r="AR50" i="162"/>
  <c r="AS50" i="162"/>
  <c r="AT50" i="162"/>
  <c r="AU50" i="162"/>
  <c r="AV50" i="162"/>
  <c r="AW50" i="162"/>
  <c r="AX50" i="162"/>
  <c r="AY50" i="162"/>
  <c r="AZ50" i="162"/>
  <c r="BA50" i="162"/>
  <c r="BB50" i="162"/>
  <c r="BC50" i="162"/>
  <c r="BD50" i="162"/>
  <c r="BE50" i="162"/>
  <c r="BF50" i="162"/>
  <c r="AL51" i="162"/>
  <c r="AM51" i="162"/>
  <c r="AN51" i="162"/>
  <c r="AO51" i="162"/>
  <c r="AP51" i="162"/>
  <c r="AQ51" i="162"/>
  <c r="AR51" i="162"/>
  <c r="AS51" i="162"/>
  <c r="AT51" i="162"/>
  <c r="AU51" i="162"/>
  <c r="AV51" i="162"/>
  <c r="AW51" i="162"/>
  <c r="AX51" i="162"/>
  <c r="AY51" i="162"/>
  <c r="AZ51" i="162"/>
  <c r="BA51" i="162"/>
  <c r="BB51" i="162"/>
  <c r="BC51" i="162"/>
  <c r="BD51" i="162"/>
  <c r="BE51" i="162"/>
  <c r="BF51" i="162"/>
  <c r="AL52" i="162"/>
  <c r="AM52" i="162"/>
  <c r="AN52" i="162"/>
  <c r="AO52" i="162"/>
  <c r="AP52" i="162"/>
  <c r="AQ52" i="162"/>
  <c r="AR52" i="162"/>
  <c r="AS52" i="162"/>
  <c r="AT52" i="162"/>
  <c r="AU52" i="162"/>
  <c r="AV52" i="162"/>
  <c r="AW52" i="162"/>
  <c r="AX52" i="162"/>
  <c r="AY52" i="162"/>
  <c r="AZ52" i="162"/>
  <c r="BA52" i="162"/>
  <c r="BB52" i="162"/>
  <c r="BC52" i="162"/>
  <c r="BD52" i="162"/>
  <c r="BE52" i="162"/>
  <c r="BF52" i="162"/>
  <c r="AL53" i="162"/>
  <c r="AM53" i="162"/>
  <c r="AN53" i="162"/>
  <c r="AO53" i="162"/>
  <c r="AP53" i="162"/>
  <c r="AQ53" i="162"/>
  <c r="AR53" i="162"/>
  <c r="AS53" i="162"/>
  <c r="AT53" i="162"/>
  <c r="AU53" i="162"/>
  <c r="AV53" i="162"/>
  <c r="AW53" i="162"/>
  <c r="AX53" i="162"/>
  <c r="AY53" i="162"/>
  <c r="AZ53" i="162"/>
  <c r="BA53" i="162"/>
  <c r="BB53" i="162"/>
  <c r="BC53" i="162"/>
  <c r="BD53" i="162"/>
  <c r="BE53" i="162"/>
  <c r="BF53" i="162"/>
  <c r="AL54" i="162"/>
  <c r="AM54" i="162"/>
  <c r="AN54" i="162"/>
  <c r="AO54" i="162"/>
  <c r="AP54" i="162"/>
  <c r="AQ54" i="162"/>
  <c r="AR54" i="162"/>
  <c r="AS54" i="162"/>
  <c r="AT54" i="162"/>
  <c r="AU54" i="162"/>
  <c r="AV54" i="162"/>
  <c r="AW54" i="162"/>
  <c r="AX54" i="162"/>
  <c r="AY54" i="162"/>
  <c r="AZ54" i="162"/>
  <c r="BA54" i="162"/>
  <c r="BB54" i="162"/>
  <c r="BC54" i="162"/>
  <c r="BD54" i="162"/>
  <c r="BE54" i="162"/>
  <c r="BF54" i="162"/>
  <c r="AL55" i="162"/>
  <c r="AM55" i="162"/>
  <c r="AN55" i="162"/>
  <c r="AO55" i="162"/>
  <c r="AP55" i="162"/>
  <c r="AQ55" i="162"/>
  <c r="AR55" i="162"/>
  <c r="AS55" i="162"/>
  <c r="AT55" i="162"/>
  <c r="AU55" i="162"/>
  <c r="AV55" i="162"/>
  <c r="AW55" i="162"/>
  <c r="AX55" i="162"/>
  <c r="AY55" i="162"/>
  <c r="AZ55" i="162"/>
  <c r="BA55" i="162"/>
  <c r="BB55" i="162"/>
  <c r="BC55" i="162"/>
  <c r="BD55" i="162"/>
  <c r="BE55" i="162"/>
  <c r="BF55" i="162"/>
  <c r="AL56" i="162"/>
  <c r="AM56" i="162"/>
  <c r="AN56" i="162"/>
  <c r="AO56" i="162"/>
  <c r="AP56" i="162"/>
  <c r="AQ56" i="162"/>
  <c r="AR56" i="162"/>
  <c r="AS56" i="162"/>
  <c r="AT56" i="162"/>
  <c r="AU56" i="162"/>
  <c r="AV56" i="162"/>
  <c r="AW56" i="162"/>
  <c r="AX56" i="162"/>
  <c r="AY56" i="162"/>
  <c r="AZ56" i="162"/>
  <c r="BA56" i="162"/>
  <c r="BB56" i="162"/>
  <c r="BC56" i="162"/>
  <c r="BD56" i="162"/>
  <c r="BE56" i="162"/>
  <c r="BF56" i="162"/>
  <c r="AL57" i="162"/>
  <c r="AM57" i="162"/>
  <c r="AN57" i="162"/>
  <c r="AO57" i="162"/>
  <c r="AP57" i="162"/>
  <c r="AQ57" i="162"/>
  <c r="AR57" i="162"/>
  <c r="AS57" i="162"/>
  <c r="AT57" i="162"/>
  <c r="AU57" i="162"/>
  <c r="AV57" i="162"/>
  <c r="AW57" i="162"/>
  <c r="AX57" i="162"/>
  <c r="AY57" i="162"/>
  <c r="AZ57" i="162"/>
  <c r="BA57" i="162"/>
  <c r="BB57" i="162"/>
  <c r="BC57" i="162"/>
  <c r="BD57" i="162"/>
  <c r="BE57" i="162"/>
  <c r="BF57" i="162"/>
  <c r="AL58" i="162"/>
  <c r="AM58" i="162"/>
  <c r="AN58" i="162"/>
  <c r="AO58" i="162"/>
  <c r="AP58" i="162"/>
  <c r="AQ58" i="162"/>
  <c r="AR58" i="162"/>
  <c r="AS58" i="162"/>
  <c r="AT58" i="162"/>
  <c r="AU58" i="162"/>
  <c r="AV58" i="162"/>
  <c r="AW58" i="162"/>
  <c r="AX58" i="162"/>
  <c r="AY58" i="162"/>
  <c r="AZ58" i="162"/>
  <c r="BA58" i="162"/>
  <c r="BB58" i="162"/>
  <c r="BC58" i="162"/>
  <c r="BD58" i="162"/>
  <c r="BE58" i="162"/>
  <c r="BF58" i="162"/>
  <c r="AL59" i="162"/>
  <c r="AM59" i="162"/>
  <c r="AN59" i="162"/>
  <c r="AO59" i="162"/>
  <c r="AP59" i="162"/>
  <c r="AQ59" i="162"/>
  <c r="AR59" i="162"/>
  <c r="AS59" i="162"/>
  <c r="AT59" i="162"/>
  <c r="AU59" i="162"/>
  <c r="AV59" i="162"/>
  <c r="AW59" i="162"/>
  <c r="AX59" i="162"/>
  <c r="AY59" i="162"/>
  <c r="AZ59" i="162"/>
  <c r="BA59" i="162"/>
  <c r="BB59" i="162"/>
  <c r="BC59" i="162"/>
  <c r="BD59" i="162"/>
  <c r="BE59" i="162"/>
  <c r="BF59" i="162"/>
  <c r="AL60" i="162"/>
  <c r="AM60" i="162"/>
  <c r="AN60" i="162"/>
  <c r="AO60" i="162"/>
  <c r="AP60" i="162"/>
  <c r="AQ60" i="162"/>
  <c r="AR60" i="162"/>
  <c r="AS60" i="162"/>
  <c r="AT60" i="162"/>
  <c r="AU60" i="162"/>
  <c r="AV60" i="162"/>
  <c r="AW60" i="162"/>
  <c r="AX60" i="162"/>
  <c r="AY60" i="162"/>
  <c r="AZ60" i="162"/>
  <c r="BA60" i="162"/>
  <c r="BB60" i="162"/>
  <c r="BC60" i="162"/>
  <c r="BD60" i="162"/>
  <c r="BE60" i="162"/>
  <c r="BF60" i="162"/>
  <c r="AL61" i="162"/>
  <c r="AM61" i="162"/>
  <c r="AN61" i="162"/>
  <c r="AO61" i="162"/>
  <c r="AP61" i="162"/>
  <c r="AQ61" i="162"/>
  <c r="AR61" i="162"/>
  <c r="AS61" i="162"/>
  <c r="AT61" i="162"/>
  <c r="AU61" i="162"/>
  <c r="AV61" i="162"/>
  <c r="AW61" i="162"/>
  <c r="AX61" i="162"/>
  <c r="AY61" i="162"/>
  <c r="AZ61" i="162"/>
  <c r="BA61" i="162"/>
  <c r="BB61" i="162"/>
  <c r="BC61" i="162"/>
  <c r="BD61" i="162"/>
  <c r="BE61" i="162"/>
  <c r="BF61" i="162"/>
  <c r="AL62" i="162"/>
  <c r="AM62" i="162"/>
  <c r="AN62" i="162"/>
  <c r="AO62" i="162"/>
  <c r="AP62" i="162"/>
  <c r="AQ62" i="162"/>
  <c r="AR62" i="162"/>
  <c r="AS62" i="162"/>
  <c r="AT62" i="162"/>
  <c r="AU62" i="162"/>
  <c r="AV62" i="162"/>
  <c r="AW62" i="162"/>
  <c r="AX62" i="162"/>
  <c r="AY62" i="162"/>
  <c r="AZ62" i="162"/>
  <c r="BA62" i="162"/>
  <c r="BB62" i="162"/>
  <c r="BC62" i="162"/>
  <c r="BD62" i="162"/>
  <c r="BE62" i="162"/>
  <c r="BF62" i="162"/>
  <c r="AL63" i="162"/>
  <c r="AM63" i="162"/>
  <c r="AN63" i="162"/>
  <c r="AO63" i="162"/>
  <c r="AP63" i="162"/>
  <c r="AQ63" i="162"/>
  <c r="AR63" i="162"/>
  <c r="AS63" i="162"/>
  <c r="AT63" i="162"/>
  <c r="AU63" i="162"/>
  <c r="AV63" i="162"/>
  <c r="AW63" i="162"/>
  <c r="AX63" i="162"/>
  <c r="AY63" i="162"/>
  <c r="AZ63" i="162"/>
  <c r="BA63" i="162"/>
  <c r="BB63" i="162"/>
  <c r="BC63" i="162"/>
  <c r="BD63" i="162"/>
  <c r="BE63" i="162"/>
  <c r="BF63" i="162"/>
  <c r="AL64" i="162"/>
  <c r="AM64" i="162"/>
  <c r="AN64" i="162"/>
  <c r="AO64" i="162"/>
  <c r="AP64" i="162"/>
  <c r="AQ64" i="162"/>
  <c r="AR64" i="162"/>
  <c r="AS64" i="162"/>
  <c r="AT64" i="162"/>
  <c r="AU64" i="162"/>
  <c r="AV64" i="162"/>
  <c r="AW64" i="162"/>
  <c r="AX64" i="162"/>
  <c r="AY64" i="162"/>
  <c r="AZ64" i="162"/>
  <c r="BA64" i="162"/>
  <c r="BB64" i="162"/>
  <c r="BC64" i="162"/>
  <c r="BD64" i="162"/>
  <c r="BE64" i="162"/>
  <c r="BF64" i="162"/>
  <c r="AL65" i="162"/>
  <c r="AM65" i="162"/>
  <c r="AN65" i="162"/>
  <c r="AO65" i="162"/>
  <c r="AP65" i="162"/>
  <c r="AQ65" i="162"/>
  <c r="AR65" i="162"/>
  <c r="AS65" i="162"/>
  <c r="AT65" i="162"/>
  <c r="AU65" i="162"/>
  <c r="AV65" i="162"/>
  <c r="AW65" i="162"/>
  <c r="AX65" i="162"/>
  <c r="AY65" i="162"/>
  <c r="AZ65" i="162"/>
  <c r="BA65" i="162"/>
  <c r="BB65" i="162"/>
  <c r="BC65" i="162"/>
  <c r="BD65" i="162"/>
  <c r="BE65" i="162"/>
  <c r="BF65" i="162"/>
  <c r="AL66" i="162"/>
  <c r="AM66" i="162"/>
  <c r="AN66" i="162"/>
  <c r="AO66" i="162"/>
  <c r="AP66" i="162"/>
  <c r="AQ66" i="162"/>
  <c r="AR66" i="162"/>
  <c r="AS66" i="162"/>
  <c r="AT66" i="162"/>
  <c r="AU66" i="162"/>
  <c r="AV66" i="162"/>
  <c r="AW66" i="162"/>
  <c r="AX66" i="162"/>
  <c r="AY66" i="162"/>
  <c r="AZ66" i="162"/>
  <c r="BA66" i="162"/>
  <c r="BB66" i="162"/>
  <c r="BC66" i="162"/>
  <c r="BD66" i="162"/>
  <c r="BE66" i="162"/>
  <c r="BF66" i="162"/>
  <c r="AL67" i="162"/>
  <c r="AM67" i="162"/>
  <c r="AN67" i="162"/>
  <c r="AO67" i="162"/>
  <c r="AP67" i="162"/>
  <c r="AQ67" i="162"/>
  <c r="AR67" i="162"/>
  <c r="AS67" i="162"/>
  <c r="AT67" i="162"/>
  <c r="AU67" i="162"/>
  <c r="AV67" i="162"/>
  <c r="AW67" i="162"/>
  <c r="AX67" i="162"/>
  <c r="AY67" i="162"/>
  <c r="AZ67" i="162"/>
  <c r="BA67" i="162"/>
  <c r="BB67" i="162"/>
  <c r="BC67" i="162"/>
  <c r="BD67" i="162"/>
  <c r="BE67" i="162"/>
  <c r="BF67" i="162"/>
  <c r="AL68" i="162"/>
  <c r="AM68" i="162"/>
  <c r="AN68" i="162"/>
  <c r="AO68" i="162"/>
  <c r="AP68" i="162"/>
  <c r="AQ68" i="162"/>
  <c r="AR68" i="162"/>
  <c r="AS68" i="162"/>
  <c r="AT68" i="162"/>
  <c r="AU68" i="162"/>
  <c r="AV68" i="162"/>
  <c r="AW68" i="162"/>
  <c r="AX68" i="162"/>
  <c r="AY68" i="162"/>
  <c r="AZ68" i="162"/>
  <c r="BA68" i="162"/>
  <c r="BB68" i="162"/>
  <c r="BC68" i="162"/>
  <c r="BD68" i="162"/>
  <c r="BE68" i="162"/>
  <c r="BF68" i="162"/>
  <c r="AL69" i="162"/>
  <c r="AM69" i="162"/>
  <c r="AN69" i="162"/>
  <c r="AO69" i="162"/>
  <c r="AP69" i="162"/>
  <c r="AQ69" i="162"/>
  <c r="AR69" i="162"/>
  <c r="AS69" i="162"/>
  <c r="AT69" i="162"/>
  <c r="AU69" i="162"/>
  <c r="AV69" i="162"/>
  <c r="AW69" i="162"/>
  <c r="AX69" i="162"/>
  <c r="AY69" i="162"/>
  <c r="AZ69" i="162"/>
  <c r="BA69" i="162"/>
  <c r="BB69" i="162"/>
  <c r="BC69" i="162"/>
  <c r="BD69" i="162"/>
  <c r="BE69" i="162"/>
  <c r="BF69" i="162"/>
  <c r="AL70" i="162"/>
  <c r="AM70" i="162"/>
  <c r="AN70" i="162"/>
  <c r="AO70" i="162"/>
  <c r="AP70" i="162"/>
  <c r="AQ70" i="162"/>
  <c r="AR70" i="162"/>
  <c r="AS70" i="162"/>
  <c r="AT70" i="162"/>
  <c r="AU70" i="162"/>
  <c r="AV70" i="162"/>
  <c r="AW70" i="162"/>
  <c r="AX70" i="162"/>
  <c r="AY70" i="162"/>
  <c r="AZ70" i="162"/>
  <c r="BA70" i="162"/>
  <c r="BB70" i="162"/>
  <c r="BC70" i="162"/>
  <c r="BD70" i="162"/>
  <c r="BE70" i="162"/>
  <c r="BF70" i="162"/>
  <c r="AL71" i="162"/>
  <c r="AM71" i="162"/>
  <c r="AN71" i="162"/>
  <c r="AO71" i="162"/>
  <c r="AP71" i="162"/>
  <c r="AQ71" i="162"/>
  <c r="AR71" i="162"/>
  <c r="AS71" i="162"/>
  <c r="AT71" i="162"/>
  <c r="AU71" i="162"/>
  <c r="AV71" i="162"/>
  <c r="AW71" i="162"/>
  <c r="AX71" i="162"/>
  <c r="AY71" i="162"/>
  <c r="AZ71" i="162"/>
  <c r="BA71" i="162"/>
  <c r="BB71" i="162"/>
  <c r="BC71" i="162"/>
  <c r="BD71" i="162"/>
  <c r="BE71" i="162"/>
  <c r="BF71" i="162"/>
  <c r="AL72" i="162"/>
  <c r="AM72" i="162"/>
  <c r="AN72" i="162"/>
  <c r="AO72" i="162"/>
  <c r="AP72" i="162"/>
  <c r="AQ72" i="162"/>
  <c r="AR72" i="162"/>
  <c r="AS72" i="162"/>
  <c r="AT72" i="162"/>
  <c r="AU72" i="162"/>
  <c r="AV72" i="162"/>
  <c r="AW72" i="162"/>
  <c r="AX72" i="162"/>
  <c r="AY72" i="162"/>
  <c r="AZ72" i="162"/>
  <c r="BA72" i="162"/>
  <c r="BB72" i="162"/>
  <c r="BC72" i="162"/>
  <c r="BD72" i="162"/>
  <c r="BE72" i="162"/>
  <c r="BF72" i="162"/>
  <c r="AL73" i="162"/>
  <c r="AM73" i="162"/>
  <c r="AN73" i="162"/>
  <c r="AO73" i="162"/>
  <c r="AP73" i="162"/>
  <c r="AQ73" i="162"/>
  <c r="AR73" i="162"/>
  <c r="AS73" i="162"/>
  <c r="AT73" i="162"/>
  <c r="AU73" i="162"/>
  <c r="AV73" i="162"/>
  <c r="AW73" i="162"/>
  <c r="AX73" i="162"/>
  <c r="AY73" i="162"/>
  <c r="AZ73" i="162"/>
  <c r="BA73" i="162"/>
  <c r="BB73" i="162"/>
  <c r="BC73" i="162"/>
  <c r="BD73" i="162"/>
  <c r="BE73" i="162"/>
  <c r="BF73" i="162"/>
  <c r="AL74" i="162"/>
  <c r="AM74" i="162"/>
  <c r="AN74" i="162"/>
  <c r="AO74" i="162"/>
  <c r="AP74" i="162"/>
  <c r="AQ74" i="162"/>
  <c r="AR74" i="162"/>
  <c r="AS74" i="162"/>
  <c r="AT74" i="162"/>
  <c r="AU74" i="162"/>
  <c r="AV74" i="162"/>
  <c r="AW74" i="162"/>
  <c r="AX74" i="162"/>
  <c r="AY74" i="162"/>
  <c r="AZ74" i="162"/>
  <c r="BA74" i="162"/>
  <c r="BB74" i="162"/>
  <c r="BC74" i="162"/>
  <c r="BD74" i="162"/>
  <c r="BE74" i="162"/>
  <c r="BF74" i="162"/>
  <c r="AL75" i="162"/>
  <c r="AM75" i="162"/>
  <c r="AN75" i="162"/>
  <c r="AO75" i="162"/>
  <c r="AP75" i="162"/>
  <c r="AQ75" i="162"/>
  <c r="AR75" i="162"/>
  <c r="AS75" i="162"/>
  <c r="AT75" i="162"/>
  <c r="AU75" i="162"/>
  <c r="AV75" i="162"/>
  <c r="AW75" i="162"/>
  <c r="AX75" i="162"/>
  <c r="AY75" i="162"/>
  <c r="AZ75" i="162"/>
  <c r="BA75" i="162"/>
  <c r="BB75" i="162"/>
  <c r="BC75" i="162"/>
  <c r="BD75" i="162"/>
  <c r="BE75" i="162"/>
  <c r="BF75" i="162"/>
  <c r="AL76" i="162"/>
  <c r="AM76" i="162"/>
  <c r="AN76" i="162"/>
  <c r="AO76" i="162"/>
  <c r="AP76" i="162"/>
  <c r="AQ76" i="162"/>
  <c r="AR76" i="162"/>
  <c r="AS76" i="162"/>
  <c r="AT76" i="162"/>
  <c r="AU76" i="162"/>
  <c r="AV76" i="162"/>
  <c r="AW76" i="162"/>
  <c r="AX76" i="162"/>
  <c r="AY76" i="162"/>
  <c r="AZ76" i="162"/>
  <c r="BA76" i="162"/>
  <c r="BB76" i="162"/>
  <c r="BC76" i="162"/>
  <c r="BD76" i="162"/>
  <c r="BE76" i="162"/>
  <c r="BF76" i="162"/>
  <c r="AL77" i="162"/>
  <c r="AM77" i="162"/>
  <c r="AN77" i="162"/>
  <c r="AO77" i="162"/>
  <c r="AP77" i="162"/>
  <c r="AQ77" i="162"/>
  <c r="AR77" i="162"/>
  <c r="AS77" i="162"/>
  <c r="AT77" i="162"/>
  <c r="AU77" i="162"/>
  <c r="AV77" i="162"/>
  <c r="AW77" i="162"/>
  <c r="AX77" i="162"/>
  <c r="AY77" i="162"/>
  <c r="AZ77" i="162"/>
  <c r="BA77" i="162"/>
  <c r="BB77" i="162"/>
  <c r="BC77" i="162"/>
  <c r="BD77" i="162"/>
  <c r="BE77" i="162"/>
  <c r="BF77" i="162"/>
  <c r="AL78" i="162"/>
  <c r="AM78" i="162"/>
  <c r="AN78" i="162"/>
  <c r="AO78" i="162"/>
  <c r="AP78" i="162"/>
  <c r="AQ78" i="162"/>
  <c r="AR78" i="162"/>
  <c r="AS78" i="162"/>
  <c r="AT78" i="162"/>
  <c r="AU78" i="162"/>
  <c r="AV78" i="162"/>
  <c r="AW78" i="162"/>
  <c r="AX78" i="162"/>
  <c r="AY78" i="162"/>
  <c r="AZ78" i="162"/>
  <c r="BA78" i="162"/>
  <c r="BB78" i="162"/>
  <c r="BC78" i="162"/>
  <c r="BD78" i="162"/>
  <c r="BE78" i="162"/>
  <c r="BF78" i="162"/>
  <c r="AL79" i="162"/>
  <c r="AM79" i="162"/>
  <c r="AN79" i="162"/>
  <c r="AO79" i="162"/>
  <c r="AP79" i="162"/>
  <c r="AQ79" i="162"/>
  <c r="AR79" i="162"/>
  <c r="AS79" i="162"/>
  <c r="AT79" i="162"/>
  <c r="AU79" i="162"/>
  <c r="AV79" i="162"/>
  <c r="AW79" i="162"/>
  <c r="AX79" i="162"/>
  <c r="AY79" i="162"/>
  <c r="AZ79" i="162"/>
  <c r="BA79" i="162"/>
  <c r="BB79" i="162"/>
  <c r="BC79" i="162"/>
  <c r="BD79" i="162"/>
  <c r="BE79" i="162"/>
  <c r="BF79" i="162"/>
  <c r="AL80" i="162"/>
  <c r="AM80" i="162"/>
  <c r="AN80" i="162"/>
  <c r="AO80" i="162"/>
  <c r="AP80" i="162"/>
  <c r="AQ80" i="162"/>
  <c r="AR80" i="162"/>
  <c r="AS80" i="162"/>
  <c r="AT80" i="162"/>
  <c r="AU80" i="162"/>
  <c r="AV80" i="162"/>
  <c r="AW80" i="162"/>
  <c r="AX80" i="162"/>
  <c r="AY80" i="162"/>
  <c r="AZ80" i="162"/>
  <c r="BA80" i="162"/>
  <c r="BB80" i="162"/>
  <c r="BC80" i="162"/>
  <c r="BD80" i="162"/>
  <c r="BE80" i="162"/>
  <c r="BF80" i="162"/>
  <c r="AL81" i="162"/>
  <c r="AM81" i="162"/>
  <c r="AN81" i="162"/>
  <c r="AO81" i="162"/>
  <c r="AP81" i="162"/>
  <c r="AQ81" i="162"/>
  <c r="AR81" i="162"/>
  <c r="AS81" i="162"/>
  <c r="AT81" i="162"/>
  <c r="AU81" i="162"/>
  <c r="AV81" i="162"/>
  <c r="AW81" i="162"/>
  <c r="AX81" i="162"/>
  <c r="AY81" i="162"/>
  <c r="AZ81" i="162"/>
  <c r="BA81" i="162"/>
  <c r="BB81" i="162"/>
  <c r="BC81" i="162"/>
  <c r="BD81" i="162"/>
  <c r="BE81" i="162"/>
  <c r="BF81" i="162"/>
  <c r="AL82" i="162"/>
  <c r="AM82" i="162"/>
  <c r="AN82" i="162"/>
  <c r="AO82" i="162"/>
  <c r="AP82" i="162"/>
  <c r="AQ82" i="162"/>
  <c r="AR82" i="162"/>
  <c r="AS82" i="162"/>
  <c r="AT82" i="162"/>
  <c r="AU82" i="162"/>
  <c r="AV82" i="162"/>
  <c r="AW82" i="162"/>
  <c r="AX82" i="162"/>
  <c r="AY82" i="162"/>
  <c r="AZ82" i="162"/>
  <c r="BA82" i="162"/>
  <c r="BB82" i="162"/>
  <c r="BC82" i="162"/>
  <c r="BD82" i="162"/>
  <c r="BE82" i="162"/>
  <c r="BF82" i="162"/>
  <c r="AL83" i="162"/>
  <c r="AM83" i="162"/>
  <c r="AN83" i="162"/>
  <c r="AO83" i="162"/>
  <c r="AP83" i="162"/>
  <c r="AQ83" i="162"/>
  <c r="AR83" i="162"/>
  <c r="AS83" i="162"/>
  <c r="AT83" i="162"/>
  <c r="AU83" i="162"/>
  <c r="AV83" i="162"/>
  <c r="AW83" i="162"/>
  <c r="AX83" i="162"/>
  <c r="AY83" i="162"/>
  <c r="AZ83" i="162"/>
  <c r="BA83" i="162"/>
  <c r="BB83" i="162"/>
  <c r="BC83" i="162"/>
  <c r="BD83" i="162"/>
  <c r="BE83" i="162"/>
  <c r="BF83" i="162"/>
  <c r="AL84" i="162"/>
  <c r="AM84" i="162"/>
  <c r="AN84" i="162"/>
  <c r="AO84" i="162"/>
  <c r="AP84" i="162"/>
  <c r="AQ84" i="162"/>
  <c r="AR84" i="162"/>
  <c r="AS84" i="162"/>
  <c r="AT84" i="162"/>
  <c r="AU84" i="162"/>
  <c r="AV84" i="162"/>
  <c r="AW84" i="162"/>
  <c r="AX84" i="162"/>
  <c r="AY84" i="162"/>
  <c r="AZ84" i="162"/>
  <c r="BA84" i="162"/>
  <c r="BB84" i="162"/>
  <c r="BC84" i="162"/>
  <c r="BD84" i="162"/>
  <c r="BE84" i="162"/>
  <c r="BF84" i="162"/>
  <c r="AL85" i="162"/>
  <c r="AM85" i="162"/>
  <c r="AN85" i="162"/>
  <c r="AO85" i="162"/>
  <c r="AP85" i="162"/>
  <c r="AQ85" i="162"/>
  <c r="AR85" i="162"/>
  <c r="AS85" i="162"/>
  <c r="AT85" i="162"/>
  <c r="AU85" i="162"/>
  <c r="AV85" i="162"/>
  <c r="AW85" i="162"/>
  <c r="AX85" i="162"/>
  <c r="AY85" i="162"/>
  <c r="AZ85" i="162"/>
  <c r="BA85" i="162"/>
  <c r="BB85" i="162"/>
  <c r="BC85" i="162"/>
  <c r="BD85" i="162"/>
  <c r="BE85" i="162"/>
  <c r="BF85" i="162"/>
  <c r="AL86" i="162"/>
  <c r="AM86" i="162"/>
  <c r="AN86" i="162"/>
  <c r="AO86" i="162"/>
  <c r="AP86" i="162"/>
  <c r="AQ86" i="162"/>
  <c r="AR86" i="162"/>
  <c r="AS86" i="162"/>
  <c r="AT86" i="162"/>
  <c r="AU86" i="162"/>
  <c r="AV86" i="162"/>
  <c r="AW86" i="162"/>
  <c r="AX86" i="162"/>
  <c r="AY86" i="162"/>
  <c r="AZ86" i="162"/>
  <c r="BA86" i="162"/>
  <c r="BB86" i="162"/>
  <c r="BC86" i="162"/>
  <c r="BD86" i="162"/>
  <c r="BE86" i="162"/>
  <c r="BF86" i="162"/>
  <c r="AL87" i="162"/>
  <c r="AM87" i="162"/>
  <c r="AN87" i="162"/>
  <c r="AO87" i="162"/>
  <c r="AP87" i="162"/>
  <c r="AQ87" i="162"/>
  <c r="AR87" i="162"/>
  <c r="AS87" i="162"/>
  <c r="AT87" i="162"/>
  <c r="AU87" i="162"/>
  <c r="AV87" i="162"/>
  <c r="AW87" i="162"/>
  <c r="AX87" i="162"/>
  <c r="AY87" i="162"/>
  <c r="AZ87" i="162"/>
  <c r="BA87" i="162"/>
  <c r="BB87" i="162"/>
  <c r="BC87" i="162"/>
  <c r="BD87" i="162"/>
  <c r="BE87" i="162"/>
  <c r="BF87" i="162"/>
  <c r="AL88" i="162"/>
  <c r="AM88" i="162"/>
  <c r="AN88" i="162"/>
  <c r="AO88" i="162"/>
  <c r="AP88" i="162"/>
  <c r="AQ88" i="162"/>
  <c r="AR88" i="162"/>
  <c r="AS88" i="162"/>
  <c r="AT88" i="162"/>
  <c r="AU88" i="162"/>
  <c r="AV88" i="162"/>
  <c r="AW88" i="162"/>
  <c r="AX88" i="162"/>
  <c r="AY88" i="162"/>
  <c r="AZ88" i="162"/>
  <c r="BA88" i="162"/>
  <c r="BB88" i="162"/>
  <c r="BC88" i="162"/>
  <c r="BD88" i="162"/>
  <c r="BE88" i="162"/>
  <c r="BF88" i="162"/>
  <c r="AL89" i="162"/>
  <c r="AM89" i="162"/>
  <c r="AN89" i="162"/>
  <c r="AO89" i="162"/>
  <c r="AP89" i="162"/>
  <c r="AQ89" i="162"/>
  <c r="AR89" i="162"/>
  <c r="AS89" i="162"/>
  <c r="AT89" i="162"/>
  <c r="AU89" i="162"/>
  <c r="AV89" i="162"/>
  <c r="AW89" i="162"/>
  <c r="AX89" i="162"/>
  <c r="AY89" i="162"/>
  <c r="AZ89" i="162"/>
  <c r="BA89" i="162"/>
  <c r="BB89" i="162"/>
  <c r="BC89" i="162"/>
  <c r="BD89" i="162"/>
  <c r="BE89" i="162"/>
  <c r="BF89" i="162"/>
  <c r="AL90" i="162"/>
  <c r="AM90" i="162"/>
  <c r="AN90" i="162"/>
  <c r="AO90" i="162"/>
  <c r="AP90" i="162"/>
  <c r="AQ90" i="162"/>
  <c r="AR90" i="162"/>
  <c r="AS90" i="162"/>
  <c r="AT90" i="162"/>
  <c r="AU90" i="162"/>
  <c r="AV90" i="162"/>
  <c r="AW90" i="162"/>
  <c r="AX90" i="162"/>
  <c r="AY90" i="162"/>
  <c r="AZ90" i="162"/>
  <c r="BA90" i="162"/>
  <c r="BB90" i="162"/>
  <c r="BC90" i="162"/>
  <c r="BD90" i="162"/>
  <c r="BE90" i="162"/>
  <c r="BF90" i="162"/>
  <c r="AL91" i="162"/>
  <c r="AM91" i="162"/>
  <c r="AN91" i="162"/>
  <c r="AO91" i="162"/>
  <c r="AP91" i="162"/>
  <c r="AQ91" i="162"/>
  <c r="AR91" i="162"/>
  <c r="AS91" i="162"/>
  <c r="AT91" i="162"/>
  <c r="AU91" i="162"/>
  <c r="AV91" i="162"/>
  <c r="AW91" i="162"/>
  <c r="AX91" i="162"/>
  <c r="AY91" i="162"/>
  <c r="AZ91" i="162"/>
  <c r="BA91" i="162"/>
  <c r="BB91" i="162"/>
  <c r="BC91" i="162"/>
  <c r="BD91" i="162"/>
  <c r="BE91" i="162"/>
  <c r="BF91" i="162"/>
  <c r="AL92" i="162"/>
  <c r="AM92" i="162"/>
  <c r="AN92" i="162"/>
  <c r="AO92" i="162"/>
  <c r="AP92" i="162"/>
  <c r="AQ92" i="162"/>
  <c r="AR92" i="162"/>
  <c r="AS92" i="162"/>
  <c r="AT92" i="162"/>
  <c r="AU92" i="162"/>
  <c r="AV92" i="162"/>
  <c r="AW92" i="162"/>
  <c r="AX92" i="162"/>
  <c r="AY92" i="162"/>
  <c r="AZ92" i="162"/>
  <c r="BA92" i="162"/>
  <c r="BB92" i="162"/>
  <c r="BC92" i="162"/>
  <c r="BD92" i="162"/>
  <c r="BE92" i="162"/>
  <c r="BF92" i="162"/>
  <c r="AL93" i="162"/>
  <c r="AM93" i="162"/>
  <c r="AN93" i="162"/>
  <c r="AO93" i="162"/>
  <c r="AP93" i="162"/>
  <c r="AQ93" i="162"/>
  <c r="AR93" i="162"/>
  <c r="AS93" i="162"/>
  <c r="AT93" i="162"/>
  <c r="AU93" i="162"/>
  <c r="AV93" i="162"/>
  <c r="AW93" i="162"/>
  <c r="AX93" i="162"/>
  <c r="AY93" i="162"/>
  <c r="AZ93" i="162"/>
  <c r="BA93" i="162"/>
  <c r="BB93" i="162"/>
  <c r="BC93" i="162"/>
  <c r="BD93" i="162"/>
  <c r="BE93" i="162"/>
  <c r="BF93" i="162"/>
  <c r="AL94" i="162"/>
  <c r="AM94" i="162"/>
  <c r="AN94" i="162"/>
  <c r="AO94" i="162"/>
  <c r="AP94" i="162"/>
  <c r="AQ94" i="162"/>
  <c r="AR94" i="162"/>
  <c r="AS94" i="162"/>
  <c r="AT94" i="162"/>
  <c r="AU94" i="162"/>
  <c r="AV94" i="162"/>
  <c r="AW94" i="162"/>
  <c r="AX94" i="162"/>
  <c r="AY94" i="162"/>
  <c r="AZ94" i="162"/>
  <c r="BA94" i="162"/>
  <c r="BB94" i="162"/>
  <c r="BC94" i="162"/>
  <c r="BD94" i="162"/>
  <c r="BE94" i="162"/>
  <c r="BF94" i="162"/>
  <c r="AL95" i="162"/>
  <c r="AM95" i="162"/>
  <c r="AN95" i="162"/>
  <c r="AO95" i="162"/>
  <c r="AP95" i="162"/>
  <c r="AQ95" i="162"/>
  <c r="AR95" i="162"/>
  <c r="AS95" i="162"/>
  <c r="AT95" i="162"/>
  <c r="AU95" i="162"/>
  <c r="AV95" i="162"/>
  <c r="AW95" i="162"/>
  <c r="AX95" i="162"/>
  <c r="AY95" i="162"/>
  <c r="AZ95" i="162"/>
  <c r="BA95" i="162"/>
  <c r="BB95" i="162"/>
  <c r="BC95" i="162"/>
  <c r="BD95" i="162"/>
  <c r="BE95" i="162"/>
  <c r="BF95" i="162"/>
  <c r="AL96" i="162"/>
  <c r="AM96" i="162"/>
  <c r="AN96" i="162"/>
  <c r="AO96" i="162"/>
  <c r="AP96" i="162"/>
  <c r="AQ96" i="162"/>
  <c r="AR96" i="162"/>
  <c r="AS96" i="162"/>
  <c r="AT96" i="162"/>
  <c r="AU96" i="162"/>
  <c r="AV96" i="162"/>
  <c r="AW96" i="162"/>
  <c r="AX96" i="162"/>
  <c r="AY96" i="162"/>
  <c r="AZ96" i="162"/>
  <c r="BA96" i="162"/>
  <c r="BB96" i="162"/>
  <c r="BC96" i="162"/>
  <c r="BD96" i="162"/>
  <c r="BE96" i="162"/>
  <c r="BF96" i="162"/>
  <c r="P22" i="41"/>
  <c r="P23" i="41"/>
  <c r="P24" i="41"/>
  <c r="P25" i="41"/>
  <c r="P26" i="41"/>
  <c r="P27" i="41"/>
  <c r="P28" i="41"/>
  <c r="P29" i="41"/>
  <c r="P30" i="41"/>
  <c r="P31" i="41"/>
  <c r="P32" i="41"/>
  <c r="P33" i="41"/>
  <c r="P34" i="41"/>
  <c r="P35" i="41"/>
  <c r="P36" i="41"/>
  <c r="P37" i="41"/>
  <c r="P38" i="41"/>
  <c r="P39" i="41"/>
  <c r="P40" i="41"/>
  <c r="P41" i="41"/>
  <c r="P42" i="41"/>
  <c r="P43" i="41"/>
  <c r="P44" i="41"/>
  <c r="P45" i="41"/>
  <c r="P46" i="41"/>
  <c r="P47" i="41"/>
  <c r="P48" i="41"/>
  <c r="P49" i="41"/>
  <c r="P50" i="41"/>
  <c r="P51" i="41"/>
  <c r="P52" i="41"/>
  <c r="P53" i="41"/>
  <c r="P54" i="41"/>
  <c r="P55" i="41"/>
  <c r="P56" i="41"/>
  <c r="P57" i="41"/>
  <c r="P58" i="41"/>
  <c r="P59" i="41"/>
  <c r="P60" i="41"/>
  <c r="P61" i="41"/>
  <c r="P62" i="41"/>
  <c r="P63" i="41"/>
  <c r="P64" i="41"/>
  <c r="P65" i="41"/>
  <c r="P66" i="41"/>
  <c r="P67" i="41"/>
  <c r="P68" i="41"/>
  <c r="P69" i="41"/>
  <c r="P70" i="41"/>
  <c r="P71" i="41"/>
  <c r="P72" i="41"/>
  <c r="P73" i="41"/>
  <c r="P74" i="41"/>
  <c r="P75" i="41"/>
  <c r="P76" i="41"/>
  <c r="P77" i="41"/>
  <c r="P78" i="41"/>
  <c r="P79" i="41"/>
  <c r="P80" i="41"/>
  <c r="P81" i="41"/>
  <c r="P82" i="41"/>
  <c r="P83" i="41"/>
  <c r="P84" i="41"/>
  <c r="P85" i="41"/>
  <c r="P86" i="41"/>
  <c r="P87" i="41"/>
  <c r="P88" i="41"/>
  <c r="P21" i="41"/>
  <c r="G140" i="91" l="1"/>
  <c r="Z81" i="2"/>
  <c r="G135" i="91"/>
  <c r="Z80" i="2"/>
  <c r="Z78" i="2"/>
  <c r="Z86" i="2"/>
  <c r="G131" i="91"/>
  <c r="G127" i="91"/>
  <c r="Z82" i="2"/>
  <c r="Z79" i="2"/>
  <c r="G130" i="91"/>
  <c r="Z85" i="2"/>
  <c r="Z83" i="2"/>
  <c r="G137" i="91"/>
  <c r="G129" i="91"/>
  <c r="G141" i="91"/>
  <c r="G132" i="91"/>
  <c r="G124" i="91"/>
  <c r="G133" i="91"/>
  <c r="G125" i="91"/>
  <c r="G136" i="91"/>
  <c r="G128" i="91"/>
  <c r="G134" i="91"/>
  <c r="G126" i="91"/>
  <c r="AH49" i="189"/>
  <c r="AG49" i="189"/>
  <c r="AF49" i="189"/>
  <c r="AE49" i="189"/>
  <c r="AD49" i="189"/>
  <c r="AC49" i="189"/>
  <c r="AB49" i="189"/>
  <c r="AA49" i="189"/>
  <c r="Z49" i="189"/>
  <c r="Y49" i="189"/>
  <c r="X49" i="189"/>
  <c r="W49" i="189"/>
  <c r="V49" i="189"/>
  <c r="U49" i="189"/>
  <c r="T49" i="189"/>
  <c r="S49" i="189"/>
  <c r="R49" i="189"/>
  <c r="Q49" i="189"/>
  <c r="P49" i="189"/>
  <c r="O49" i="189"/>
  <c r="N49" i="189"/>
  <c r="M49" i="189"/>
  <c r="L49" i="189"/>
  <c r="K49" i="189"/>
  <c r="J49" i="189"/>
  <c r="I49" i="189"/>
  <c r="H49" i="189"/>
  <c r="G49" i="189"/>
  <c r="AH48" i="189"/>
  <c r="AG48" i="189"/>
  <c r="AF48" i="189"/>
  <c r="AE48" i="189"/>
  <c r="AD48" i="189"/>
  <c r="AC48" i="189"/>
  <c r="AB48" i="189"/>
  <c r="AA48" i="189"/>
  <c r="Z48" i="189"/>
  <c r="Y48" i="189"/>
  <c r="X48" i="189"/>
  <c r="W48" i="189"/>
  <c r="V48" i="189"/>
  <c r="U48" i="189"/>
  <c r="T48" i="189"/>
  <c r="S48" i="189"/>
  <c r="R48" i="189"/>
  <c r="Q48" i="189"/>
  <c r="P48" i="189"/>
  <c r="O48" i="189"/>
  <c r="N48" i="189"/>
  <c r="M48" i="189"/>
  <c r="L48" i="189"/>
  <c r="K48" i="189"/>
  <c r="J48" i="189"/>
  <c r="I48" i="189"/>
  <c r="H48" i="189"/>
  <c r="G48" i="189"/>
  <c r="AH47" i="189"/>
  <c r="AG47" i="189"/>
  <c r="AF47" i="189"/>
  <c r="AE47" i="189"/>
  <c r="AD47" i="189"/>
  <c r="AC47" i="189"/>
  <c r="AB47" i="189"/>
  <c r="AA47" i="189"/>
  <c r="Z47" i="189"/>
  <c r="Y47" i="189"/>
  <c r="X47" i="189"/>
  <c r="W47" i="189"/>
  <c r="V47" i="189"/>
  <c r="U47" i="189"/>
  <c r="T47" i="189"/>
  <c r="S47" i="189"/>
  <c r="R47" i="189"/>
  <c r="Q47" i="189"/>
  <c r="P47" i="189"/>
  <c r="O47" i="189"/>
  <c r="N47" i="189"/>
  <c r="M47" i="189"/>
  <c r="L47" i="189"/>
  <c r="K47" i="189"/>
  <c r="J47" i="189"/>
  <c r="I47" i="189"/>
  <c r="H47" i="189"/>
  <c r="G47" i="189"/>
  <c r="AH46" i="189"/>
  <c r="AG46" i="189"/>
  <c r="AF46" i="189"/>
  <c r="AE46" i="189"/>
  <c r="AD46" i="189"/>
  <c r="AC46" i="189"/>
  <c r="AB46" i="189"/>
  <c r="AA46" i="189"/>
  <c r="Z46" i="189"/>
  <c r="Y46" i="189"/>
  <c r="X46" i="189"/>
  <c r="W46" i="189"/>
  <c r="V46" i="189"/>
  <c r="U46" i="189"/>
  <c r="T46" i="189"/>
  <c r="S46" i="189"/>
  <c r="R46" i="189"/>
  <c r="Q46" i="189"/>
  <c r="P46" i="189"/>
  <c r="O46" i="189"/>
  <c r="N46" i="189"/>
  <c r="M46" i="189"/>
  <c r="L46" i="189"/>
  <c r="K46" i="189"/>
  <c r="J46" i="189"/>
  <c r="I46" i="189"/>
  <c r="H46" i="189"/>
  <c r="G46" i="189"/>
  <c r="AH45" i="189"/>
  <c r="AG45" i="189"/>
  <c r="AF45" i="189"/>
  <c r="AE45" i="189"/>
  <c r="AD45" i="189"/>
  <c r="AC45" i="189"/>
  <c r="AB45" i="189"/>
  <c r="AA45" i="189"/>
  <c r="Z45" i="189"/>
  <c r="Y45" i="189"/>
  <c r="X45" i="189"/>
  <c r="W45" i="189"/>
  <c r="V45" i="189"/>
  <c r="U45" i="189"/>
  <c r="T45" i="189"/>
  <c r="S45" i="189"/>
  <c r="R45" i="189"/>
  <c r="Q45" i="189"/>
  <c r="P45" i="189"/>
  <c r="O45" i="189"/>
  <c r="N45" i="189"/>
  <c r="M45" i="189"/>
  <c r="L45" i="189"/>
  <c r="K45" i="189"/>
  <c r="J45" i="189"/>
  <c r="I45" i="189"/>
  <c r="H45" i="189"/>
  <c r="G45" i="189"/>
  <c r="AH44" i="189"/>
  <c r="AG44" i="189"/>
  <c r="AF44" i="189"/>
  <c r="AE44" i="189"/>
  <c r="AD44" i="189"/>
  <c r="AC44" i="189"/>
  <c r="AB44" i="189"/>
  <c r="AA44" i="189"/>
  <c r="Z44" i="189"/>
  <c r="Y44" i="189"/>
  <c r="X44" i="189"/>
  <c r="W44" i="189"/>
  <c r="V44" i="189"/>
  <c r="U44" i="189"/>
  <c r="T44" i="189"/>
  <c r="S44" i="189"/>
  <c r="R44" i="189"/>
  <c r="Q44" i="189"/>
  <c r="P44" i="189"/>
  <c r="O44" i="189"/>
  <c r="N44" i="189"/>
  <c r="M44" i="189"/>
  <c r="L44" i="189"/>
  <c r="K44" i="189"/>
  <c r="J44" i="189"/>
  <c r="I44" i="189"/>
  <c r="H44" i="189"/>
  <c r="G44" i="189"/>
  <c r="AH43" i="189"/>
  <c r="AG43" i="189"/>
  <c r="AF43" i="189"/>
  <c r="AE43" i="189"/>
  <c r="AD43" i="189"/>
  <c r="AC43" i="189"/>
  <c r="AB43" i="189"/>
  <c r="AA43" i="189"/>
  <c r="Z43" i="189"/>
  <c r="Y43" i="189"/>
  <c r="X43" i="189"/>
  <c r="W43" i="189"/>
  <c r="V43" i="189"/>
  <c r="U43" i="189"/>
  <c r="T43" i="189"/>
  <c r="S43" i="189"/>
  <c r="R43" i="189"/>
  <c r="Q43" i="189"/>
  <c r="P43" i="189"/>
  <c r="O43" i="189"/>
  <c r="N43" i="189"/>
  <c r="M43" i="189"/>
  <c r="L43" i="189"/>
  <c r="K43" i="189"/>
  <c r="J43" i="189"/>
  <c r="I43" i="189"/>
  <c r="H43" i="189"/>
  <c r="G43" i="189"/>
  <c r="AH42" i="189"/>
  <c r="AG42" i="189"/>
  <c r="AF42" i="189"/>
  <c r="AE42" i="189"/>
  <c r="AD42" i="189"/>
  <c r="AC42" i="189"/>
  <c r="AB42" i="189"/>
  <c r="AA42" i="189"/>
  <c r="Z42" i="189"/>
  <c r="Y42" i="189"/>
  <c r="X42" i="189"/>
  <c r="W42" i="189"/>
  <c r="V42" i="189"/>
  <c r="U42" i="189"/>
  <c r="T42" i="189"/>
  <c r="S42" i="189"/>
  <c r="R42" i="189"/>
  <c r="Q42" i="189"/>
  <c r="P42" i="189"/>
  <c r="O42" i="189"/>
  <c r="N42" i="189"/>
  <c r="M42" i="189"/>
  <c r="L42" i="189"/>
  <c r="K42" i="189"/>
  <c r="J42" i="189"/>
  <c r="I42" i="189"/>
  <c r="H42" i="189"/>
  <c r="G42" i="189"/>
  <c r="AH41" i="189"/>
  <c r="AG41" i="189"/>
  <c r="AF41" i="189"/>
  <c r="AE41" i="189"/>
  <c r="AD41" i="189"/>
  <c r="AC41" i="189"/>
  <c r="AB41" i="189"/>
  <c r="AA41" i="189"/>
  <c r="Z41" i="189"/>
  <c r="Y41" i="189"/>
  <c r="X41" i="189"/>
  <c r="W41" i="189"/>
  <c r="V41" i="189"/>
  <c r="U41" i="189"/>
  <c r="T41" i="189"/>
  <c r="S41" i="189"/>
  <c r="R41" i="189"/>
  <c r="Q41" i="189"/>
  <c r="P41" i="189"/>
  <c r="O41" i="189"/>
  <c r="N41" i="189"/>
  <c r="M41" i="189"/>
  <c r="L41" i="189"/>
  <c r="K41" i="189"/>
  <c r="J41" i="189"/>
  <c r="I41" i="189"/>
  <c r="H41" i="189"/>
  <c r="G41" i="189"/>
  <c r="AH40" i="189"/>
  <c r="AG40" i="189"/>
  <c r="AF40" i="189"/>
  <c r="AE40" i="189"/>
  <c r="AD40" i="189"/>
  <c r="AC40" i="189"/>
  <c r="AB40" i="189"/>
  <c r="AA40" i="189"/>
  <c r="Z40" i="189"/>
  <c r="Y40" i="189"/>
  <c r="X40" i="189"/>
  <c r="W40" i="189"/>
  <c r="V40" i="189"/>
  <c r="U40" i="189"/>
  <c r="T40" i="189"/>
  <c r="S40" i="189"/>
  <c r="R40" i="189"/>
  <c r="Q40" i="189"/>
  <c r="P40" i="189"/>
  <c r="O40" i="189"/>
  <c r="N40" i="189"/>
  <c r="M40" i="189"/>
  <c r="L40" i="189"/>
  <c r="K40" i="189"/>
  <c r="J40" i="189"/>
  <c r="I40" i="189"/>
  <c r="H40" i="189"/>
  <c r="G40" i="189"/>
  <c r="AH38" i="189"/>
  <c r="AG38" i="189"/>
  <c r="AF38" i="189"/>
  <c r="AE38" i="189"/>
  <c r="AD38" i="189"/>
  <c r="AC38" i="189"/>
  <c r="AB38" i="189"/>
  <c r="AA38" i="189"/>
  <c r="Z38" i="189"/>
  <c r="Y38" i="189"/>
  <c r="X38" i="189"/>
  <c r="W38" i="189"/>
  <c r="V38" i="189"/>
  <c r="U38" i="189"/>
  <c r="T38" i="189"/>
  <c r="S38" i="189"/>
  <c r="R38" i="189"/>
  <c r="Q38" i="189"/>
  <c r="P38" i="189"/>
  <c r="O38" i="189"/>
  <c r="N38" i="189"/>
  <c r="M38" i="189"/>
  <c r="L38" i="189"/>
  <c r="K38" i="189"/>
  <c r="J38" i="189"/>
  <c r="I38" i="189"/>
  <c r="H38" i="189"/>
  <c r="G38" i="189"/>
  <c r="AH37" i="189"/>
  <c r="AG37" i="189"/>
  <c r="AF37" i="189"/>
  <c r="AE37" i="189"/>
  <c r="AD37" i="189"/>
  <c r="AC37" i="189"/>
  <c r="AB37" i="189"/>
  <c r="AA37" i="189"/>
  <c r="Z37" i="189"/>
  <c r="Y37" i="189"/>
  <c r="X37" i="189"/>
  <c r="W37" i="189"/>
  <c r="V37" i="189"/>
  <c r="U37" i="189"/>
  <c r="T37" i="189"/>
  <c r="S37" i="189"/>
  <c r="R37" i="189"/>
  <c r="Q37" i="189"/>
  <c r="P37" i="189"/>
  <c r="O37" i="189"/>
  <c r="N37" i="189"/>
  <c r="M37" i="189"/>
  <c r="L37" i="189"/>
  <c r="K37" i="189"/>
  <c r="J37" i="189"/>
  <c r="I37" i="189"/>
  <c r="H37" i="189"/>
  <c r="G37" i="189"/>
  <c r="AH36" i="189"/>
  <c r="AG36" i="189"/>
  <c r="AF36" i="189"/>
  <c r="AE36" i="189"/>
  <c r="AD36" i="189"/>
  <c r="AC36" i="189"/>
  <c r="AB36" i="189"/>
  <c r="AA36" i="189"/>
  <c r="Z36" i="189"/>
  <c r="Y36" i="189"/>
  <c r="X36" i="189"/>
  <c r="W36" i="189"/>
  <c r="V36" i="189"/>
  <c r="U36" i="189"/>
  <c r="T36" i="189"/>
  <c r="S36" i="189"/>
  <c r="R36" i="189"/>
  <c r="Q36" i="189"/>
  <c r="P36" i="189"/>
  <c r="O36" i="189"/>
  <c r="N36" i="189"/>
  <c r="M36" i="189"/>
  <c r="L36" i="189"/>
  <c r="K36" i="189"/>
  <c r="J36" i="189"/>
  <c r="I36" i="189"/>
  <c r="H36" i="189"/>
  <c r="G36" i="189"/>
  <c r="AH35" i="189"/>
  <c r="AG35" i="189"/>
  <c r="AF35" i="189"/>
  <c r="AE35" i="189"/>
  <c r="AD35" i="189"/>
  <c r="AC35" i="189"/>
  <c r="AB35" i="189"/>
  <c r="AA35" i="189"/>
  <c r="Z35" i="189"/>
  <c r="Y35" i="189"/>
  <c r="X35" i="189"/>
  <c r="W35" i="189"/>
  <c r="V35" i="189"/>
  <c r="U35" i="189"/>
  <c r="T35" i="189"/>
  <c r="S35" i="189"/>
  <c r="R35" i="189"/>
  <c r="Q35" i="189"/>
  <c r="P35" i="189"/>
  <c r="O35" i="189"/>
  <c r="N35" i="189"/>
  <c r="M35" i="189"/>
  <c r="L35" i="189"/>
  <c r="K35" i="189"/>
  <c r="J35" i="189"/>
  <c r="I35" i="189"/>
  <c r="H35" i="189"/>
  <c r="G35" i="189"/>
  <c r="AH34" i="189"/>
  <c r="AG34" i="189"/>
  <c r="AF34" i="189"/>
  <c r="AE34" i="189"/>
  <c r="AD34" i="189"/>
  <c r="AC34" i="189"/>
  <c r="AB34" i="189"/>
  <c r="AA34" i="189"/>
  <c r="Z34" i="189"/>
  <c r="Y34" i="189"/>
  <c r="X34" i="189"/>
  <c r="W34" i="189"/>
  <c r="V34" i="189"/>
  <c r="U34" i="189"/>
  <c r="T34" i="189"/>
  <c r="S34" i="189"/>
  <c r="R34" i="189"/>
  <c r="Q34" i="189"/>
  <c r="P34" i="189"/>
  <c r="O34" i="189"/>
  <c r="N34" i="189"/>
  <c r="M34" i="189"/>
  <c r="L34" i="189"/>
  <c r="K34" i="189"/>
  <c r="J34" i="189"/>
  <c r="I34" i="189"/>
  <c r="H34" i="189"/>
  <c r="G34" i="189"/>
  <c r="AH33" i="189"/>
  <c r="AG33" i="189"/>
  <c r="AF33" i="189"/>
  <c r="AE33" i="189"/>
  <c r="AD33" i="189"/>
  <c r="AC33" i="189"/>
  <c r="AB33" i="189"/>
  <c r="AA33" i="189"/>
  <c r="Z33" i="189"/>
  <c r="Y33" i="189"/>
  <c r="X33" i="189"/>
  <c r="W33" i="189"/>
  <c r="V33" i="189"/>
  <c r="U33" i="189"/>
  <c r="T33" i="189"/>
  <c r="S33" i="189"/>
  <c r="R33" i="189"/>
  <c r="Q33" i="189"/>
  <c r="P33" i="189"/>
  <c r="O33" i="189"/>
  <c r="N33" i="189"/>
  <c r="M33" i="189"/>
  <c r="L33" i="189"/>
  <c r="K33" i="189"/>
  <c r="J33" i="189"/>
  <c r="I33" i="189"/>
  <c r="H33" i="189"/>
  <c r="G33" i="189"/>
  <c r="AH32" i="189"/>
  <c r="AG32" i="189"/>
  <c r="AF32" i="189"/>
  <c r="AE32" i="189"/>
  <c r="AD32" i="189"/>
  <c r="AC32" i="189"/>
  <c r="AB32" i="189"/>
  <c r="AA32" i="189"/>
  <c r="Z32" i="189"/>
  <c r="Y32" i="189"/>
  <c r="X32" i="189"/>
  <c r="W32" i="189"/>
  <c r="V32" i="189"/>
  <c r="U32" i="189"/>
  <c r="T32" i="189"/>
  <c r="S32" i="189"/>
  <c r="R32" i="189"/>
  <c r="Q32" i="189"/>
  <c r="P32" i="189"/>
  <c r="O32" i="189"/>
  <c r="N32" i="189"/>
  <c r="M32" i="189"/>
  <c r="L32" i="189"/>
  <c r="K32" i="189"/>
  <c r="J32" i="189"/>
  <c r="I32" i="189"/>
  <c r="H32" i="189"/>
  <c r="G32" i="189"/>
  <c r="AH31" i="189"/>
  <c r="AG31" i="189"/>
  <c r="AF31" i="189"/>
  <c r="AE31" i="189"/>
  <c r="AD31" i="189"/>
  <c r="AC31" i="189"/>
  <c r="AB31" i="189"/>
  <c r="AA31" i="189"/>
  <c r="Z31" i="189"/>
  <c r="Y31" i="189"/>
  <c r="X31" i="189"/>
  <c r="W31" i="189"/>
  <c r="V31" i="189"/>
  <c r="U31" i="189"/>
  <c r="T31" i="189"/>
  <c r="S31" i="189"/>
  <c r="R31" i="189"/>
  <c r="Q31" i="189"/>
  <c r="P31" i="189"/>
  <c r="O31" i="189"/>
  <c r="N31" i="189"/>
  <c r="M31" i="189"/>
  <c r="L31" i="189"/>
  <c r="K31" i="189"/>
  <c r="J31" i="189"/>
  <c r="I31" i="189"/>
  <c r="H31" i="189"/>
  <c r="G31" i="189"/>
  <c r="AH30" i="189"/>
  <c r="AG30" i="189"/>
  <c r="AF30" i="189"/>
  <c r="AE30" i="189"/>
  <c r="AD30" i="189"/>
  <c r="AC30" i="189"/>
  <c r="AB30" i="189"/>
  <c r="AA30" i="189"/>
  <c r="Z30" i="189"/>
  <c r="Y30" i="189"/>
  <c r="X30" i="189"/>
  <c r="W30" i="189"/>
  <c r="V30" i="189"/>
  <c r="U30" i="189"/>
  <c r="T30" i="189"/>
  <c r="S30" i="189"/>
  <c r="R30" i="189"/>
  <c r="Q30" i="189"/>
  <c r="P30" i="189"/>
  <c r="O30" i="189"/>
  <c r="N30" i="189"/>
  <c r="M30" i="189"/>
  <c r="L30" i="189"/>
  <c r="K30" i="189"/>
  <c r="J30" i="189"/>
  <c r="I30" i="189"/>
  <c r="H30" i="189"/>
  <c r="G30" i="189"/>
  <c r="AH29" i="189"/>
  <c r="AG29" i="189"/>
  <c r="AF29" i="189"/>
  <c r="AE29" i="189"/>
  <c r="AD29" i="189"/>
  <c r="AC29" i="189"/>
  <c r="AB29" i="189"/>
  <c r="AA29" i="189"/>
  <c r="Z29" i="189"/>
  <c r="Y29" i="189"/>
  <c r="X29" i="189"/>
  <c r="W29" i="189"/>
  <c r="V29" i="189"/>
  <c r="U29" i="189"/>
  <c r="T29" i="189"/>
  <c r="S29" i="189"/>
  <c r="R29" i="189"/>
  <c r="Q29" i="189"/>
  <c r="P29" i="189"/>
  <c r="O29" i="189"/>
  <c r="N29" i="189"/>
  <c r="M29" i="189"/>
  <c r="L29" i="189"/>
  <c r="K29" i="189"/>
  <c r="J29" i="189"/>
  <c r="I29" i="189"/>
  <c r="H29" i="189"/>
  <c r="G29" i="189"/>
  <c r="AH27" i="189"/>
  <c r="AG27" i="189"/>
  <c r="AF27" i="189"/>
  <c r="AE27" i="189"/>
  <c r="AD27" i="189"/>
  <c r="AC27" i="189"/>
  <c r="AB27" i="189"/>
  <c r="AA27" i="189"/>
  <c r="Z27" i="189"/>
  <c r="Y27" i="189"/>
  <c r="X27" i="189"/>
  <c r="W27" i="189"/>
  <c r="V27" i="189"/>
  <c r="U27" i="189"/>
  <c r="T27" i="189"/>
  <c r="S27" i="189"/>
  <c r="R27" i="189"/>
  <c r="Q27" i="189"/>
  <c r="P27" i="189"/>
  <c r="O27" i="189"/>
  <c r="N27" i="189"/>
  <c r="M27" i="189"/>
  <c r="L27" i="189"/>
  <c r="K27" i="189"/>
  <c r="J27" i="189"/>
  <c r="I27" i="189"/>
  <c r="H27" i="189"/>
  <c r="G27" i="189"/>
  <c r="AH26" i="189"/>
  <c r="AG26" i="189"/>
  <c r="AF26" i="189"/>
  <c r="AE26" i="189"/>
  <c r="AD26" i="189"/>
  <c r="AC26" i="189"/>
  <c r="AB26" i="189"/>
  <c r="AA26" i="189"/>
  <c r="Z26" i="189"/>
  <c r="Y26" i="189"/>
  <c r="X26" i="189"/>
  <c r="W26" i="189"/>
  <c r="V26" i="189"/>
  <c r="U26" i="189"/>
  <c r="T26" i="189"/>
  <c r="S26" i="189"/>
  <c r="R26" i="189"/>
  <c r="Q26" i="189"/>
  <c r="P26" i="189"/>
  <c r="O26" i="189"/>
  <c r="N26" i="189"/>
  <c r="M26" i="189"/>
  <c r="L26" i="189"/>
  <c r="K26" i="189"/>
  <c r="J26" i="189"/>
  <c r="I26" i="189"/>
  <c r="H26" i="189"/>
  <c r="G26" i="189"/>
  <c r="AH25" i="189"/>
  <c r="AG25" i="189"/>
  <c r="AF25" i="189"/>
  <c r="AE25" i="189"/>
  <c r="AD25" i="189"/>
  <c r="AC25" i="189"/>
  <c r="AB25" i="189"/>
  <c r="AA25" i="189"/>
  <c r="Z25" i="189"/>
  <c r="Y25" i="189"/>
  <c r="X25" i="189"/>
  <c r="W25" i="189"/>
  <c r="V25" i="189"/>
  <c r="U25" i="189"/>
  <c r="T25" i="189"/>
  <c r="S25" i="189"/>
  <c r="R25" i="189"/>
  <c r="Q25" i="189"/>
  <c r="P25" i="189"/>
  <c r="O25" i="189"/>
  <c r="N25" i="189"/>
  <c r="M25" i="189"/>
  <c r="L25" i="189"/>
  <c r="K25" i="189"/>
  <c r="J25" i="189"/>
  <c r="I25" i="189"/>
  <c r="H25" i="189"/>
  <c r="G25" i="189"/>
  <c r="AH24" i="189"/>
  <c r="AG24" i="189"/>
  <c r="AF24" i="189"/>
  <c r="AE24" i="189"/>
  <c r="AD24" i="189"/>
  <c r="AC24" i="189"/>
  <c r="AB24" i="189"/>
  <c r="AA24" i="189"/>
  <c r="Z24" i="189"/>
  <c r="Y24" i="189"/>
  <c r="X24" i="189"/>
  <c r="W24" i="189"/>
  <c r="V24" i="189"/>
  <c r="U24" i="189"/>
  <c r="T24" i="189"/>
  <c r="S24" i="189"/>
  <c r="R24" i="189"/>
  <c r="Q24" i="189"/>
  <c r="P24" i="189"/>
  <c r="O24" i="189"/>
  <c r="N24" i="189"/>
  <c r="M24" i="189"/>
  <c r="L24" i="189"/>
  <c r="K24" i="189"/>
  <c r="J24" i="189"/>
  <c r="I24" i="189"/>
  <c r="H24" i="189"/>
  <c r="G24" i="189"/>
  <c r="AH23" i="189"/>
  <c r="AG23" i="189"/>
  <c r="AF23" i="189"/>
  <c r="AE23" i="189"/>
  <c r="AD23" i="189"/>
  <c r="AC23" i="189"/>
  <c r="AB23" i="189"/>
  <c r="AA23" i="189"/>
  <c r="Z23" i="189"/>
  <c r="Y23" i="189"/>
  <c r="X23" i="189"/>
  <c r="W23" i="189"/>
  <c r="V23" i="189"/>
  <c r="U23" i="189"/>
  <c r="T23" i="189"/>
  <c r="S23" i="189"/>
  <c r="R23" i="189"/>
  <c r="Q23" i="189"/>
  <c r="P23" i="189"/>
  <c r="O23" i="189"/>
  <c r="N23" i="189"/>
  <c r="M23" i="189"/>
  <c r="L23" i="189"/>
  <c r="K23" i="189"/>
  <c r="J23" i="189"/>
  <c r="I23" i="189"/>
  <c r="H23" i="189"/>
  <c r="G23" i="189"/>
  <c r="AH22" i="189"/>
  <c r="AG22" i="189"/>
  <c r="AF22" i="189"/>
  <c r="AE22" i="189"/>
  <c r="AD22" i="189"/>
  <c r="AC22" i="189"/>
  <c r="AB22" i="189"/>
  <c r="AA22" i="189"/>
  <c r="Z22" i="189"/>
  <c r="Y22" i="189"/>
  <c r="X22" i="189"/>
  <c r="W22" i="189"/>
  <c r="V22" i="189"/>
  <c r="U22" i="189"/>
  <c r="T22" i="189"/>
  <c r="S22" i="189"/>
  <c r="R22" i="189"/>
  <c r="Q22" i="189"/>
  <c r="P22" i="189"/>
  <c r="O22" i="189"/>
  <c r="N22" i="189"/>
  <c r="M22" i="189"/>
  <c r="L22" i="189"/>
  <c r="K22" i="189"/>
  <c r="J22" i="189"/>
  <c r="I22" i="189"/>
  <c r="H22" i="189"/>
  <c r="G22" i="189"/>
  <c r="AH21" i="189"/>
  <c r="AG21" i="189"/>
  <c r="AF21" i="189"/>
  <c r="AE21" i="189"/>
  <c r="AD21" i="189"/>
  <c r="AC21" i="189"/>
  <c r="AB21" i="189"/>
  <c r="AA21" i="189"/>
  <c r="Z21" i="189"/>
  <c r="Y21" i="189"/>
  <c r="X21" i="189"/>
  <c r="W21" i="189"/>
  <c r="V21" i="189"/>
  <c r="U21" i="189"/>
  <c r="T21" i="189"/>
  <c r="S21" i="189"/>
  <c r="R21" i="189"/>
  <c r="Q21" i="189"/>
  <c r="P21" i="189"/>
  <c r="O21" i="189"/>
  <c r="N21" i="189"/>
  <c r="M21" i="189"/>
  <c r="L21" i="189"/>
  <c r="K21" i="189"/>
  <c r="J21" i="189"/>
  <c r="I21" i="189"/>
  <c r="H21" i="189"/>
  <c r="G21" i="189"/>
  <c r="AH20" i="189"/>
  <c r="AG20" i="189"/>
  <c r="AF20" i="189"/>
  <c r="AE20" i="189"/>
  <c r="AD20" i="189"/>
  <c r="AC20" i="189"/>
  <c r="AB20" i="189"/>
  <c r="AA20" i="189"/>
  <c r="Z20" i="189"/>
  <c r="Y20" i="189"/>
  <c r="X20" i="189"/>
  <c r="W20" i="189"/>
  <c r="V20" i="189"/>
  <c r="U20" i="189"/>
  <c r="T20" i="189"/>
  <c r="S20" i="189"/>
  <c r="R20" i="189"/>
  <c r="Q20" i="189"/>
  <c r="P20" i="189"/>
  <c r="O20" i="189"/>
  <c r="N20" i="189"/>
  <c r="M20" i="189"/>
  <c r="L20" i="189"/>
  <c r="K20" i="189"/>
  <c r="J20" i="189"/>
  <c r="I20" i="189"/>
  <c r="H20" i="189"/>
  <c r="G20" i="189"/>
  <c r="AH19" i="189"/>
  <c r="AG19" i="189"/>
  <c r="AF19" i="189"/>
  <c r="AE19" i="189"/>
  <c r="AD19" i="189"/>
  <c r="AC19" i="189"/>
  <c r="AB19" i="189"/>
  <c r="AA19" i="189"/>
  <c r="Z19" i="189"/>
  <c r="Y19" i="189"/>
  <c r="X19" i="189"/>
  <c r="W19" i="189"/>
  <c r="V19" i="189"/>
  <c r="U19" i="189"/>
  <c r="T19" i="189"/>
  <c r="S19" i="189"/>
  <c r="R19" i="189"/>
  <c r="Q19" i="189"/>
  <c r="P19" i="189"/>
  <c r="O19" i="189"/>
  <c r="N19" i="189"/>
  <c r="M19" i="189"/>
  <c r="L19" i="189"/>
  <c r="K19" i="189"/>
  <c r="J19" i="189"/>
  <c r="I19" i="189"/>
  <c r="H19" i="189"/>
  <c r="G19" i="189"/>
  <c r="AH18" i="189"/>
  <c r="AG18" i="189"/>
  <c r="AF18" i="189"/>
  <c r="AE18" i="189"/>
  <c r="AD18" i="189"/>
  <c r="AC18" i="189"/>
  <c r="AB18" i="189"/>
  <c r="AA18" i="189"/>
  <c r="Z18" i="189"/>
  <c r="Y18" i="189"/>
  <c r="X18" i="189"/>
  <c r="W18" i="189"/>
  <c r="V18" i="189"/>
  <c r="U18" i="189"/>
  <c r="T18" i="189"/>
  <c r="S18" i="189"/>
  <c r="R18" i="189"/>
  <c r="Q18" i="189"/>
  <c r="P18" i="189"/>
  <c r="O18" i="189"/>
  <c r="N18" i="189"/>
  <c r="M18" i="189"/>
  <c r="L18" i="189"/>
  <c r="K18" i="189"/>
  <c r="J18" i="189"/>
  <c r="I18" i="189"/>
  <c r="H18" i="189"/>
  <c r="G18" i="189"/>
  <c r="AH16" i="189"/>
  <c r="AG16" i="189"/>
  <c r="AF16" i="189"/>
  <c r="AE16" i="189"/>
  <c r="AD16" i="189"/>
  <c r="AC16" i="189"/>
  <c r="AB16" i="189"/>
  <c r="AA16" i="189"/>
  <c r="Z16" i="189"/>
  <c r="Y16" i="189"/>
  <c r="X16" i="189"/>
  <c r="W16" i="189"/>
  <c r="V16" i="189"/>
  <c r="U16" i="189"/>
  <c r="T16" i="189"/>
  <c r="S16" i="189"/>
  <c r="R16" i="189"/>
  <c r="Q16" i="189"/>
  <c r="P16" i="189"/>
  <c r="O16" i="189"/>
  <c r="N16" i="189"/>
  <c r="M16" i="189"/>
  <c r="L16" i="189"/>
  <c r="K16" i="189"/>
  <c r="J16" i="189"/>
  <c r="I16" i="189"/>
  <c r="H16" i="189"/>
  <c r="G16" i="189"/>
  <c r="AH15" i="189"/>
  <c r="AG15" i="189"/>
  <c r="AF15" i="189"/>
  <c r="AE15" i="189"/>
  <c r="AD15" i="189"/>
  <c r="AC15" i="189"/>
  <c r="AB15" i="189"/>
  <c r="AA15" i="189"/>
  <c r="Z15" i="189"/>
  <c r="Y15" i="189"/>
  <c r="X15" i="189"/>
  <c r="W15" i="189"/>
  <c r="V15" i="189"/>
  <c r="U15" i="189"/>
  <c r="T15" i="189"/>
  <c r="S15" i="189"/>
  <c r="R15" i="189"/>
  <c r="Q15" i="189"/>
  <c r="P15" i="189"/>
  <c r="O15" i="189"/>
  <c r="N15" i="189"/>
  <c r="M15" i="189"/>
  <c r="L15" i="189"/>
  <c r="K15" i="189"/>
  <c r="J15" i="189"/>
  <c r="I15" i="189"/>
  <c r="H15" i="189"/>
  <c r="G15" i="189"/>
  <c r="AH14" i="189"/>
  <c r="AG14" i="189"/>
  <c r="AF14" i="189"/>
  <c r="AE14" i="189"/>
  <c r="AD14" i="189"/>
  <c r="AC14" i="189"/>
  <c r="AB14" i="189"/>
  <c r="AA14" i="189"/>
  <c r="Z14" i="189"/>
  <c r="Y14" i="189"/>
  <c r="X14" i="189"/>
  <c r="W14" i="189"/>
  <c r="V14" i="189"/>
  <c r="U14" i="189"/>
  <c r="T14" i="189"/>
  <c r="S14" i="189"/>
  <c r="R14" i="189"/>
  <c r="Q14" i="189"/>
  <c r="P14" i="189"/>
  <c r="O14" i="189"/>
  <c r="N14" i="189"/>
  <c r="M14" i="189"/>
  <c r="L14" i="189"/>
  <c r="K14" i="189"/>
  <c r="J14" i="189"/>
  <c r="I14" i="189"/>
  <c r="H14" i="189"/>
  <c r="G14" i="189"/>
  <c r="AH13" i="189"/>
  <c r="AG13" i="189"/>
  <c r="AF13" i="189"/>
  <c r="AE13" i="189"/>
  <c r="AD13" i="189"/>
  <c r="AC13" i="189"/>
  <c r="AB13" i="189"/>
  <c r="AA13" i="189"/>
  <c r="Z13" i="189"/>
  <c r="Y13" i="189"/>
  <c r="X13" i="189"/>
  <c r="W13" i="189"/>
  <c r="V13" i="189"/>
  <c r="U13" i="189"/>
  <c r="T13" i="189"/>
  <c r="S13" i="189"/>
  <c r="R13" i="189"/>
  <c r="Q13" i="189"/>
  <c r="P13" i="189"/>
  <c r="O13" i="189"/>
  <c r="N13" i="189"/>
  <c r="M13" i="189"/>
  <c r="L13" i="189"/>
  <c r="K13" i="189"/>
  <c r="J13" i="189"/>
  <c r="I13" i="189"/>
  <c r="H13" i="189"/>
  <c r="G13" i="189"/>
  <c r="AH12" i="189"/>
  <c r="AG12" i="189"/>
  <c r="AF12" i="189"/>
  <c r="AE12" i="189"/>
  <c r="AD12" i="189"/>
  <c r="AC12" i="189"/>
  <c r="AB12" i="189"/>
  <c r="AA12" i="189"/>
  <c r="Z12" i="189"/>
  <c r="Y12" i="189"/>
  <c r="X12" i="189"/>
  <c r="W12" i="189"/>
  <c r="V12" i="189"/>
  <c r="U12" i="189"/>
  <c r="T12" i="189"/>
  <c r="S12" i="189"/>
  <c r="R12" i="189"/>
  <c r="Q12" i="189"/>
  <c r="P12" i="189"/>
  <c r="O12" i="189"/>
  <c r="N12" i="189"/>
  <c r="M12" i="189"/>
  <c r="L12" i="189"/>
  <c r="K12" i="189"/>
  <c r="J12" i="189"/>
  <c r="I12" i="189"/>
  <c r="H12" i="189"/>
  <c r="G12" i="189"/>
  <c r="AH11" i="189"/>
  <c r="AG11" i="189"/>
  <c r="AF11" i="189"/>
  <c r="AE11" i="189"/>
  <c r="AD11" i="189"/>
  <c r="AC11" i="189"/>
  <c r="AB11" i="189"/>
  <c r="AA11" i="189"/>
  <c r="Z11" i="189"/>
  <c r="Y11" i="189"/>
  <c r="X11" i="189"/>
  <c r="W11" i="189"/>
  <c r="V11" i="189"/>
  <c r="U11" i="189"/>
  <c r="T11" i="189"/>
  <c r="S11" i="189"/>
  <c r="R11" i="189"/>
  <c r="Q11" i="189"/>
  <c r="P11" i="189"/>
  <c r="O11" i="189"/>
  <c r="N11" i="189"/>
  <c r="M11" i="189"/>
  <c r="L11" i="189"/>
  <c r="K11" i="189"/>
  <c r="J11" i="189"/>
  <c r="I11" i="189"/>
  <c r="H11" i="189"/>
  <c r="G11" i="189"/>
  <c r="F41" i="189"/>
  <c r="F42" i="189"/>
  <c r="F43" i="189"/>
  <c r="F44" i="189"/>
  <c r="F45" i="189"/>
  <c r="F46" i="189"/>
  <c r="F47" i="189"/>
  <c r="F48" i="189"/>
  <c r="F49" i="189"/>
  <c r="F40" i="189"/>
  <c r="F30" i="189"/>
  <c r="F31" i="189"/>
  <c r="F32" i="189"/>
  <c r="F33" i="189"/>
  <c r="F34" i="189"/>
  <c r="F35" i="189"/>
  <c r="F36" i="189"/>
  <c r="F37" i="189"/>
  <c r="F38" i="189"/>
  <c r="F29" i="189"/>
  <c r="F19" i="189"/>
  <c r="F20" i="189"/>
  <c r="F21" i="189"/>
  <c r="F22" i="189"/>
  <c r="F23" i="189"/>
  <c r="F24" i="189"/>
  <c r="F25" i="189"/>
  <c r="F26" i="189"/>
  <c r="F27" i="189"/>
  <c r="F18" i="189"/>
  <c r="F12" i="189"/>
  <c r="F13" i="189"/>
  <c r="F14" i="189"/>
  <c r="F15" i="189"/>
  <c r="F16" i="189"/>
  <c r="F11" i="189"/>
  <c r="AH40" i="188"/>
  <c r="AG40" i="188"/>
  <c r="AF40" i="188"/>
  <c r="AE40" i="188"/>
  <c r="AD40" i="188"/>
  <c r="AC40" i="188"/>
  <c r="AB40" i="188"/>
  <c r="AA40" i="188"/>
  <c r="Z40" i="188"/>
  <c r="Y40" i="188"/>
  <c r="X40" i="188"/>
  <c r="W40" i="188"/>
  <c r="V40" i="188"/>
  <c r="U40" i="188"/>
  <c r="T40" i="188"/>
  <c r="S40" i="188"/>
  <c r="R40" i="188"/>
  <c r="Q40" i="188"/>
  <c r="P40" i="188"/>
  <c r="O40" i="188"/>
  <c r="N40" i="188"/>
  <c r="M40" i="188"/>
  <c r="L40" i="188"/>
  <c r="K40" i="188"/>
  <c r="J40" i="188"/>
  <c r="I40" i="188"/>
  <c r="H40" i="188"/>
  <c r="G40" i="188"/>
  <c r="AH39" i="188"/>
  <c r="AG39" i="188"/>
  <c r="AF39" i="188"/>
  <c r="AE39" i="188"/>
  <c r="AD39" i="188"/>
  <c r="AC39" i="188"/>
  <c r="AB39" i="188"/>
  <c r="AA39" i="188"/>
  <c r="Z39" i="188"/>
  <c r="Y39" i="188"/>
  <c r="X39" i="188"/>
  <c r="W39" i="188"/>
  <c r="V39" i="188"/>
  <c r="U39" i="188"/>
  <c r="T39" i="188"/>
  <c r="S39" i="188"/>
  <c r="R39" i="188"/>
  <c r="Q39" i="188"/>
  <c r="P39" i="188"/>
  <c r="O39" i="188"/>
  <c r="N39" i="188"/>
  <c r="M39" i="188"/>
  <c r="L39" i="188"/>
  <c r="K39" i="188"/>
  <c r="J39" i="188"/>
  <c r="I39" i="188"/>
  <c r="H39" i="188"/>
  <c r="G39" i="188"/>
  <c r="AH38" i="188"/>
  <c r="AG38" i="188"/>
  <c r="AF38" i="188"/>
  <c r="AE38" i="188"/>
  <c r="AD38" i="188"/>
  <c r="AC38" i="188"/>
  <c r="AB38" i="188"/>
  <c r="AA38" i="188"/>
  <c r="Z38" i="188"/>
  <c r="Y38" i="188"/>
  <c r="X38" i="188"/>
  <c r="W38" i="188"/>
  <c r="V38" i="188"/>
  <c r="U38" i="188"/>
  <c r="T38" i="188"/>
  <c r="S38" i="188"/>
  <c r="R38" i="188"/>
  <c r="Q38" i="188"/>
  <c r="P38" i="188"/>
  <c r="O38" i="188"/>
  <c r="N38" i="188"/>
  <c r="M38" i="188"/>
  <c r="L38" i="188"/>
  <c r="K38" i="188"/>
  <c r="J38" i="188"/>
  <c r="I38" i="188"/>
  <c r="H38" i="188"/>
  <c r="G38" i="188"/>
  <c r="AH37" i="188"/>
  <c r="AG37" i="188"/>
  <c r="AF37" i="188"/>
  <c r="AE37" i="188"/>
  <c r="AD37" i="188"/>
  <c r="AC37" i="188"/>
  <c r="AB37" i="188"/>
  <c r="AA37" i="188"/>
  <c r="Z37" i="188"/>
  <c r="Y37" i="188"/>
  <c r="X37" i="188"/>
  <c r="W37" i="188"/>
  <c r="V37" i="188"/>
  <c r="U37" i="188"/>
  <c r="T37" i="188"/>
  <c r="S37" i="188"/>
  <c r="R37" i="188"/>
  <c r="Q37" i="188"/>
  <c r="P37" i="188"/>
  <c r="O37" i="188"/>
  <c r="N37" i="188"/>
  <c r="M37" i="188"/>
  <c r="L37" i="188"/>
  <c r="K37" i="188"/>
  <c r="J37" i="188"/>
  <c r="I37" i="188"/>
  <c r="H37" i="188"/>
  <c r="G37" i="188"/>
  <c r="AH36" i="188"/>
  <c r="AG36" i="188"/>
  <c r="AF36" i="188"/>
  <c r="AE36" i="188"/>
  <c r="AD36" i="188"/>
  <c r="AC36" i="188"/>
  <c r="AB36" i="188"/>
  <c r="AA36" i="188"/>
  <c r="Z36" i="188"/>
  <c r="Y36" i="188"/>
  <c r="X36" i="188"/>
  <c r="W36" i="188"/>
  <c r="V36" i="188"/>
  <c r="U36" i="188"/>
  <c r="T36" i="188"/>
  <c r="S36" i="188"/>
  <c r="R36" i="188"/>
  <c r="Q36" i="188"/>
  <c r="P36" i="188"/>
  <c r="O36" i="188"/>
  <c r="N36" i="188"/>
  <c r="M36" i="188"/>
  <c r="L36" i="188"/>
  <c r="K36" i="188"/>
  <c r="J36" i="188"/>
  <c r="I36" i="188"/>
  <c r="H36" i="188"/>
  <c r="G36" i="188"/>
  <c r="AH34" i="188"/>
  <c r="AG34" i="188"/>
  <c r="AF34" i="188"/>
  <c r="AE34" i="188"/>
  <c r="AD34" i="188"/>
  <c r="AC34" i="188"/>
  <c r="AB34" i="188"/>
  <c r="AA34" i="188"/>
  <c r="Z34" i="188"/>
  <c r="Y34" i="188"/>
  <c r="X34" i="188"/>
  <c r="W34" i="188"/>
  <c r="V34" i="188"/>
  <c r="U34" i="188"/>
  <c r="T34" i="188"/>
  <c r="S34" i="188"/>
  <c r="R34" i="188"/>
  <c r="Q34" i="188"/>
  <c r="P34" i="188"/>
  <c r="O34" i="188"/>
  <c r="N34" i="188"/>
  <c r="M34" i="188"/>
  <c r="L34" i="188"/>
  <c r="K34" i="188"/>
  <c r="J34" i="188"/>
  <c r="I34" i="188"/>
  <c r="H34" i="188"/>
  <c r="G34" i="188"/>
  <c r="AH33" i="188"/>
  <c r="AG33" i="188"/>
  <c r="AF33" i="188"/>
  <c r="AE33" i="188"/>
  <c r="AD33" i="188"/>
  <c r="AC33" i="188"/>
  <c r="AB33" i="188"/>
  <c r="AA33" i="188"/>
  <c r="Z33" i="188"/>
  <c r="Y33" i="188"/>
  <c r="X33" i="188"/>
  <c r="W33" i="188"/>
  <c r="V33" i="188"/>
  <c r="U33" i="188"/>
  <c r="T33" i="188"/>
  <c r="S33" i="188"/>
  <c r="R33" i="188"/>
  <c r="Q33" i="188"/>
  <c r="P33" i="188"/>
  <c r="O33" i="188"/>
  <c r="N33" i="188"/>
  <c r="M33" i="188"/>
  <c r="L33" i="188"/>
  <c r="K33" i="188"/>
  <c r="J33" i="188"/>
  <c r="I33" i="188"/>
  <c r="H33" i="188"/>
  <c r="G33" i="188"/>
  <c r="AH32" i="188"/>
  <c r="AG32" i="188"/>
  <c r="AF32" i="188"/>
  <c r="AE32" i="188"/>
  <c r="AD32" i="188"/>
  <c r="AC32" i="188"/>
  <c r="AB32" i="188"/>
  <c r="AA32" i="188"/>
  <c r="Z32" i="188"/>
  <c r="Y32" i="188"/>
  <c r="X32" i="188"/>
  <c r="W32" i="188"/>
  <c r="V32" i="188"/>
  <c r="U32" i="188"/>
  <c r="T32" i="188"/>
  <c r="S32" i="188"/>
  <c r="R32" i="188"/>
  <c r="Q32" i="188"/>
  <c r="P32" i="188"/>
  <c r="O32" i="188"/>
  <c r="N32" i="188"/>
  <c r="M32" i="188"/>
  <c r="L32" i="188"/>
  <c r="K32" i="188"/>
  <c r="J32" i="188"/>
  <c r="I32" i="188"/>
  <c r="H32" i="188"/>
  <c r="G32" i="188"/>
  <c r="AH31" i="188"/>
  <c r="AG31" i="188"/>
  <c r="AF31" i="188"/>
  <c r="AE31" i="188"/>
  <c r="AD31" i="188"/>
  <c r="AC31" i="188"/>
  <c r="AB31" i="188"/>
  <c r="AA31" i="188"/>
  <c r="Z31" i="188"/>
  <c r="Y31" i="188"/>
  <c r="X31" i="188"/>
  <c r="W31" i="188"/>
  <c r="V31" i="188"/>
  <c r="U31" i="188"/>
  <c r="T31" i="188"/>
  <c r="S31" i="188"/>
  <c r="R31" i="188"/>
  <c r="Q31" i="188"/>
  <c r="P31" i="188"/>
  <c r="O31" i="188"/>
  <c r="N31" i="188"/>
  <c r="M31" i="188"/>
  <c r="L31" i="188"/>
  <c r="K31" i="188"/>
  <c r="J31" i="188"/>
  <c r="I31" i="188"/>
  <c r="H31" i="188"/>
  <c r="G31" i="188"/>
  <c r="AH30" i="188"/>
  <c r="AG30" i="188"/>
  <c r="AF30" i="188"/>
  <c r="AE30" i="188"/>
  <c r="AD30" i="188"/>
  <c r="AC30" i="188"/>
  <c r="AB30" i="188"/>
  <c r="AA30" i="188"/>
  <c r="Z30" i="188"/>
  <c r="Y30" i="188"/>
  <c r="X30" i="188"/>
  <c r="W30" i="188"/>
  <c r="V30" i="188"/>
  <c r="U30" i="188"/>
  <c r="T30" i="188"/>
  <c r="S30" i="188"/>
  <c r="R30" i="188"/>
  <c r="Q30" i="188"/>
  <c r="O30" i="188"/>
  <c r="N30" i="188"/>
  <c r="M30" i="188"/>
  <c r="L30" i="188"/>
  <c r="K30" i="188"/>
  <c r="J30" i="188"/>
  <c r="I30" i="188"/>
  <c r="H30" i="188"/>
  <c r="G30" i="188"/>
  <c r="AH29" i="188"/>
  <c r="AG29" i="188"/>
  <c r="AF29" i="188"/>
  <c r="AE29" i="188"/>
  <c r="AD29" i="188"/>
  <c r="AC29" i="188"/>
  <c r="AB29" i="188"/>
  <c r="AA29" i="188"/>
  <c r="Z29" i="188"/>
  <c r="Y29" i="188"/>
  <c r="X29" i="188"/>
  <c r="W29" i="188"/>
  <c r="V29" i="188"/>
  <c r="U29" i="188"/>
  <c r="T29" i="188"/>
  <c r="S29" i="188"/>
  <c r="R29" i="188"/>
  <c r="Q29" i="188"/>
  <c r="P29" i="188"/>
  <c r="O29" i="188"/>
  <c r="N29" i="188"/>
  <c r="M29" i="188"/>
  <c r="L29" i="188"/>
  <c r="K29" i="188"/>
  <c r="J29" i="188"/>
  <c r="I29" i="188"/>
  <c r="H29" i="188"/>
  <c r="G29" i="188"/>
  <c r="AH28" i="188"/>
  <c r="AG28" i="188"/>
  <c r="AF28" i="188"/>
  <c r="AE28" i="188"/>
  <c r="AD28" i="188"/>
  <c r="AC28" i="188"/>
  <c r="AB28" i="188"/>
  <c r="AA28" i="188"/>
  <c r="Z28" i="188"/>
  <c r="Y28" i="188"/>
  <c r="X28" i="188"/>
  <c r="W28" i="188"/>
  <c r="V28" i="188"/>
  <c r="U28" i="188"/>
  <c r="T28" i="188"/>
  <c r="S28" i="188"/>
  <c r="R28" i="188"/>
  <c r="Q28" i="188"/>
  <c r="P28" i="188"/>
  <c r="O28" i="188"/>
  <c r="N28" i="188"/>
  <c r="M28" i="188"/>
  <c r="L28" i="188"/>
  <c r="K28" i="188"/>
  <c r="J28" i="188"/>
  <c r="I28" i="188"/>
  <c r="H28" i="188"/>
  <c r="G28" i="188"/>
  <c r="AH27" i="188"/>
  <c r="AG27" i="188"/>
  <c r="AF27" i="188"/>
  <c r="AE27" i="188"/>
  <c r="AD27" i="188"/>
  <c r="AC27" i="188"/>
  <c r="AB27" i="188"/>
  <c r="AA27" i="188"/>
  <c r="Z27" i="188"/>
  <c r="Y27" i="188"/>
  <c r="X27" i="188"/>
  <c r="W27" i="188"/>
  <c r="V27" i="188"/>
  <c r="U27" i="188"/>
  <c r="T27" i="188"/>
  <c r="S27" i="188"/>
  <c r="R27" i="188"/>
  <c r="Q27" i="188"/>
  <c r="P27" i="188"/>
  <c r="O27" i="188"/>
  <c r="N27" i="188"/>
  <c r="M27" i="188"/>
  <c r="L27" i="188"/>
  <c r="K27" i="188"/>
  <c r="J27" i="188"/>
  <c r="I27" i="188"/>
  <c r="H27" i="188"/>
  <c r="G27" i="188"/>
  <c r="AH26" i="188"/>
  <c r="AG26" i="188"/>
  <c r="AF26" i="188"/>
  <c r="AE26" i="188"/>
  <c r="AD26" i="188"/>
  <c r="AC26" i="188"/>
  <c r="AB26" i="188"/>
  <c r="AA26" i="188"/>
  <c r="Z26" i="188"/>
  <c r="Y26" i="188"/>
  <c r="X26" i="188"/>
  <c r="W26" i="188"/>
  <c r="V26" i="188"/>
  <c r="U26" i="188"/>
  <c r="T26" i="188"/>
  <c r="S26" i="188"/>
  <c r="R26" i="188"/>
  <c r="Q26" i="188"/>
  <c r="P26" i="188"/>
  <c r="O26" i="188"/>
  <c r="N26" i="188"/>
  <c r="M26" i="188"/>
  <c r="L26" i="188"/>
  <c r="K26" i="188"/>
  <c r="J26" i="188"/>
  <c r="I26" i="188"/>
  <c r="H26" i="188"/>
  <c r="G26" i="188"/>
  <c r="AH25" i="188"/>
  <c r="AG25" i="188"/>
  <c r="AF25" i="188"/>
  <c r="AE25" i="188"/>
  <c r="AD25" i="188"/>
  <c r="AC25" i="188"/>
  <c r="AB25" i="188"/>
  <c r="AA25" i="188"/>
  <c r="Z25" i="188"/>
  <c r="Y25" i="188"/>
  <c r="X25" i="188"/>
  <c r="W25" i="188"/>
  <c r="V25" i="188"/>
  <c r="U25" i="188"/>
  <c r="T25" i="188"/>
  <c r="S25" i="188"/>
  <c r="R25" i="188"/>
  <c r="Q25" i="188"/>
  <c r="P25" i="188"/>
  <c r="O25" i="188"/>
  <c r="N25" i="188"/>
  <c r="M25" i="188"/>
  <c r="L25" i="188"/>
  <c r="K25" i="188"/>
  <c r="J25" i="188"/>
  <c r="I25" i="188"/>
  <c r="H25" i="188"/>
  <c r="G25" i="188"/>
  <c r="AH24" i="188"/>
  <c r="AG24" i="188"/>
  <c r="AF24" i="188"/>
  <c r="AE24" i="188"/>
  <c r="AD24" i="188"/>
  <c r="AC24" i="188"/>
  <c r="AB24" i="188"/>
  <c r="AA24" i="188"/>
  <c r="Z24" i="188"/>
  <c r="Y24" i="188"/>
  <c r="X24" i="188"/>
  <c r="W24" i="188"/>
  <c r="V24" i="188"/>
  <c r="U24" i="188"/>
  <c r="T24" i="188"/>
  <c r="S24" i="188"/>
  <c r="R24" i="188"/>
  <c r="Q24" i="188"/>
  <c r="P24" i="188"/>
  <c r="O24" i="188"/>
  <c r="N24" i="188"/>
  <c r="M24" i="188"/>
  <c r="L24" i="188"/>
  <c r="K24" i="188"/>
  <c r="J24" i="188"/>
  <c r="I24" i="188"/>
  <c r="H24" i="188"/>
  <c r="G24" i="188"/>
  <c r="AH23" i="188"/>
  <c r="AG23" i="188"/>
  <c r="AF23" i="188"/>
  <c r="AE23" i="188"/>
  <c r="AD23" i="188"/>
  <c r="AC23" i="188"/>
  <c r="AB23" i="188"/>
  <c r="AA23" i="188"/>
  <c r="Z23" i="188"/>
  <c r="Y23" i="188"/>
  <c r="X23" i="188"/>
  <c r="W23" i="188"/>
  <c r="V23" i="188"/>
  <c r="U23" i="188"/>
  <c r="T23" i="188"/>
  <c r="S23" i="188"/>
  <c r="R23" i="188"/>
  <c r="Q23" i="188"/>
  <c r="P23" i="188"/>
  <c r="O23" i="188"/>
  <c r="N23" i="188"/>
  <c r="M23" i="188"/>
  <c r="L23" i="188"/>
  <c r="K23" i="188"/>
  <c r="J23" i="188"/>
  <c r="I23" i="188"/>
  <c r="H23" i="188"/>
  <c r="G23" i="188"/>
  <c r="AH22" i="188"/>
  <c r="AG22" i="188"/>
  <c r="AF22" i="188"/>
  <c r="AE22" i="188"/>
  <c r="AD22" i="188"/>
  <c r="AC22" i="188"/>
  <c r="AB22" i="188"/>
  <c r="AA22" i="188"/>
  <c r="Z22" i="188"/>
  <c r="Y22" i="188"/>
  <c r="X22" i="188"/>
  <c r="W22" i="188"/>
  <c r="V22" i="188"/>
  <c r="U22" i="188"/>
  <c r="T22" i="188"/>
  <c r="S22" i="188"/>
  <c r="R22" i="188"/>
  <c r="Q22" i="188"/>
  <c r="P22" i="188"/>
  <c r="O22" i="188"/>
  <c r="N22" i="188"/>
  <c r="M22" i="188"/>
  <c r="L22" i="188"/>
  <c r="K22" i="188"/>
  <c r="J22" i="188"/>
  <c r="I22" i="188"/>
  <c r="H22" i="188"/>
  <c r="G22" i="188"/>
  <c r="AH21" i="188"/>
  <c r="AG21" i="188"/>
  <c r="AF21" i="188"/>
  <c r="AE21" i="188"/>
  <c r="AD21" i="188"/>
  <c r="AC21" i="188"/>
  <c r="AB21" i="188"/>
  <c r="AA21" i="188"/>
  <c r="Z21" i="188"/>
  <c r="Y21" i="188"/>
  <c r="X21" i="188"/>
  <c r="W21" i="188"/>
  <c r="V21" i="188"/>
  <c r="U21" i="188"/>
  <c r="T21" i="188"/>
  <c r="S21" i="188"/>
  <c r="R21" i="188"/>
  <c r="Q21" i="188"/>
  <c r="P21" i="188"/>
  <c r="O21" i="188"/>
  <c r="N21" i="188"/>
  <c r="M21" i="188"/>
  <c r="L21" i="188"/>
  <c r="K21" i="188"/>
  <c r="J21" i="188"/>
  <c r="I21" i="188"/>
  <c r="H21" i="188"/>
  <c r="G21" i="188"/>
  <c r="AH20" i="188"/>
  <c r="AG20" i="188"/>
  <c r="AF20" i="188"/>
  <c r="AE20" i="188"/>
  <c r="AD20" i="188"/>
  <c r="AC20" i="188"/>
  <c r="AB20" i="188"/>
  <c r="AA20" i="188"/>
  <c r="Z20" i="188"/>
  <c r="Y20" i="188"/>
  <c r="X20" i="188"/>
  <c r="W20" i="188"/>
  <c r="V20" i="188"/>
  <c r="U20" i="188"/>
  <c r="T20" i="188"/>
  <c r="S20" i="188"/>
  <c r="R20" i="188"/>
  <c r="Q20" i="188"/>
  <c r="P20" i="188"/>
  <c r="O20" i="188"/>
  <c r="N20" i="188"/>
  <c r="M20" i="188"/>
  <c r="L20" i="188"/>
  <c r="K20" i="188"/>
  <c r="J20" i="188"/>
  <c r="I20" i="188"/>
  <c r="H20" i="188"/>
  <c r="G20" i="188"/>
  <c r="AH18" i="188"/>
  <c r="AG18" i="188"/>
  <c r="AF18" i="188"/>
  <c r="AE18" i="188"/>
  <c r="AD18" i="188"/>
  <c r="AC18" i="188"/>
  <c r="AB18" i="188"/>
  <c r="AA18" i="188"/>
  <c r="Z18" i="188"/>
  <c r="Y18" i="188"/>
  <c r="X18" i="188"/>
  <c r="W18" i="188"/>
  <c r="V18" i="188"/>
  <c r="U18" i="188"/>
  <c r="T18" i="188"/>
  <c r="S18" i="188"/>
  <c r="R18" i="188"/>
  <c r="Q18" i="188"/>
  <c r="P18" i="188"/>
  <c r="O18" i="188"/>
  <c r="N18" i="188"/>
  <c r="M18" i="188"/>
  <c r="L18" i="188"/>
  <c r="K18" i="188"/>
  <c r="J18" i="188"/>
  <c r="I18" i="188"/>
  <c r="H18" i="188"/>
  <c r="G18" i="188"/>
  <c r="AH17" i="188"/>
  <c r="AG17" i="188"/>
  <c r="AF17" i="188"/>
  <c r="AE17" i="188"/>
  <c r="AD17" i="188"/>
  <c r="AC17" i="188"/>
  <c r="AB17" i="188"/>
  <c r="AA17" i="188"/>
  <c r="Z17" i="188"/>
  <c r="Y17" i="188"/>
  <c r="X17" i="188"/>
  <c r="W17" i="188"/>
  <c r="V17" i="188"/>
  <c r="U17" i="188"/>
  <c r="T17" i="188"/>
  <c r="S17" i="188"/>
  <c r="R17" i="188"/>
  <c r="Q17" i="188"/>
  <c r="P17" i="188"/>
  <c r="O17" i="188"/>
  <c r="N17" i="188"/>
  <c r="M17" i="188"/>
  <c r="L17" i="188"/>
  <c r="K17" i="188"/>
  <c r="J17" i="188"/>
  <c r="I17" i="188"/>
  <c r="H17" i="188"/>
  <c r="G17" i="188"/>
  <c r="AH16" i="188"/>
  <c r="AG16" i="188"/>
  <c r="AF16" i="188"/>
  <c r="AE16" i="188"/>
  <c r="AD16" i="188"/>
  <c r="AC16" i="188"/>
  <c r="AB16" i="188"/>
  <c r="AA16" i="188"/>
  <c r="Z16" i="188"/>
  <c r="Y16" i="188"/>
  <c r="X16" i="188"/>
  <c r="W16" i="188"/>
  <c r="V16" i="188"/>
  <c r="U16" i="188"/>
  <c r="T16" i="188"/>
  <c r="S16" i="188"/>
  <c r="R16" i="188"/>
  <c r="Q16" i="188"/>
  <c r="P16" i="188"/>
  <c r="O16" i="188"/>
  <c r="N16" i="188"/>
  <c r="M16" i="188"/>
  <c r="L16" i="188"/>
  <c r="K16" i="188"/>
  <c r="J16" i="188"/>
  <c r="I16" i="188"/>
  <c r="H16" i="188"/>
  <c r="G16" i="188"/>
  <c r="AH15" i="188"/>
  <c r="AG15" i="188"/>
  <c r="AF15" i="188"/>
  <c r="AE15" i="188"/>
  <c r="AD15" i="188"/>
  <c r="AC15" i="188"/>
  <c r="AB15" i="188"/>
  <c r="AA15" i="188"/>
  <c r="Z15" i="188"/>
  <c r="Y15" i="188"/>
  <c r="X15" i="188"/>
  <c r="W15" i="188"/>
  <c r="V15" i="188"/>
  <c r="U15" i="188"/>
  <c r="T15" i="188"/>
  <c r="S15" i="188"/>
  <c r="R15" i="188"/>
  <c r="Q15" i="188"/>
  <c r="P15" i="188"/>
  <c r="O15" i="188"/>
  <c r="N15" i="188"/>
  <c r="M15" i="188"/>
  <c r="L15" i="188"/>
  <c r="K15" i="188"/>
  <c r="J15" i="188"/>
  <c r="I15" i="188"/>
  <c r="H15" i="188"/>
  <c r="G15" i="188"/>
  <c r="AH14" i="188"/>
  <c r="AG14" i="188"/>
  <c r="AF14" i="188"/>
  <c r="AE14" i="188"/>
  <c r="AD14" i="188"/>
  <c r="AC14" i="188"/>
  <c r="AB14" i="188"/>
  <c r="AA14" i="188"/>
  <c r="Z14" i="188"/>
  <c r="Y14" i="188"/>
  <c r="X14" i="188"/>
  <c r="W14" i="188"/>
  <c r="V14" i="188"/>
  <c r="U14" i="188"/>
  <c r="T14" i="188"/>
  <c r="S14" i="188"/>
  <c r="R14" i="188"/>
  <c r="Q14" i="188"/>
  <c r="P14" i="188"/>
  <c r="O14" i="188"/>
  <c r="N14" i="188"/>
  <c r="M14" i="188"/>
  <c r="L14" i="188"/>
  <c r="K14" i="188"/>
  <c r="J14" i="188"/>
  <c r="I14" i="188"/>
  <c r="H14" i="188"/>
  <c r="G14" i="188"/>
  <c r="AH12" i="188"/>
  <c r="AG12" i="188"/>
  <c r="AF12" i="188"/>
  <c r="AE12" i="188"/>
  <c r="AD12" i="188"/>
  <c r="AC12" i="188"/>
  <c r="AB12" i="188"/>
  <c r="AA12" i="188"/>
  <c r="Z12" i="188"/>
  <c r="Y12" i="188"/>
  <c r="X12" i="188"/>
  <c r="W12" i="188"/>
  <c r="V12" i="188"/>
  <c r="U12" i="188"/>
  <c r="T12" i="188"/>
  <c r="S12" i="188"/>
  <c r="R12" i="188"/>
  <c r="Q12" i="188"/>
  <c r="P12" i="188"/>
  <c r="O12" i="188"/>
  <c r="N12" i="188"/>
  <c r="M12" i="188"/>
  <c r="L12" i="188"/>
  <c r="K12" i="188"/>
  <c r="J12" i="188"/>
  <c r="I12" i="188"/>
  <c r="H12" i="188"/>
  <c r="G12" i="188"/>
  <c r="AH11" i="188"/>
  <c r="AG11" i="188"/>
  <c r="AF11" i="188"/>
  <c r="AE11" i="188"/>
  <c r="AD11" i="188"/>
  <c r="AC11" i="188"/>
  <c r="AB11" i="188"/>
  <c r="AA11" i="188"/>
  <c r="Z11" i="188"/>
  <c r="Y11" i="188"/>
  <c r="X11" i="188"/>
  <c r="W11" i="188"/>
  <c r="V11" i="188"/>
  <c r="U11" i="188"/>
  <c r="T11" i="188"/>
  <c r="S11" i="188"/>
  <c r="R11" i="188"/>
  <c r="Q11" i="188"/>
  <c r="P11" i="188"/>
  <c r="O11" i="188"/>
  <c r="N11" i="188"/>
  <c r="M11" i="188"/>
  <c r="L11" i="188"/>
  <c r="K11" i="188"/>
  <c r="J11" i="188"/>
  <c r="I11" i="188"/>
  <c r="H11" i="188"/>
  <c r="G11" i="188"/>
  <c r="F38" i="188"/>
  <c r="F39" i="188"/>
  <c r="F40" i="188"/>
  <c r="F37" i="188"/>
  <c r="F36" i="188"/>
  <c r="F34" i="188"/>
  <c r="F33" i="188"/>
  <c r="F31" i="188"/>
  <c r="F32" i="188"/>
  <c r="F30" i="188"/>
  <c r="F29" i="188"/>
  <c r="F28" i="188"/>
  <c r="F27" i="188"/>
  <c r="F26" i="188"/>
  <c r="F23" i="188"/>
  <c r="F24" i="188"/>
  <c r="F25" i="188"/>
  <c r="F22" i="188"/>
  <c r="F21" i="188"/>
  <c r="F20" i="188"/>
  <c r="F15" i="188"/>
  <c r="F16" i="188"/>
  <c r="F17" i="188"/>
  <c r="F18" i="188"/>
  <c r="F14" i="188"/>
  <c r="F12" i="188"/>
  <c r="F11" i="188"/>
  <c r="T9" i="188"/>
  <c r="U9" i="188"/>
  <c r="V9" i="188"/>
  <c r="W9" i="188"/>
  <c r="X9" i="188"/>
  <c r="Y9" i="188"/>
  <c r="Z9" i="188"/>
  <c r="AA9" i="188"/>
  <c r="AB9" i="188"/>
  <c r="AC9" i="188"/>
  <c r="AD9" i="188"/>
  <c r="AE9" i="188"/>
  <c r="AF9" i="188"/>
  <c r="AG9" i="188"/>
  <c r="AH9" i="188"/>
  <c r="H9" i="188"/>
  <c r="I9" i="188"/>
  <c r="J9" i="188"/>
  <c r="K9" i="188"/>
  <c r="L9" i="188"/>
  <c r="M9" i="188"/>
  <c r="N9" i="188"/>
  <c r="O9" i="188"/>
  <c r="P9" i="188"/>
  <c r="Q9" i="188"/>
  <c r="R9" i="188"/>
  <c r="S9" i="188"/>
  <c r="G9" i="188"/>
  <c r="F9" i="188"/>
  <c r="I40" i="187"/>
  <c r="J40" i="187"/>
  <c r="K40" i="187"/>
  <c r="I41" i="187"/>
  <c r="J41" i="187"/>
  <c r="K41" i="187"/>
  <c r="I42" i="187"/>
  <c r="J42" i="187"/>
  <c r="K42" i="187"/>
  <c r="I43" i="187"/>
  <c r="J43" i="187"/>
  <c r="K43" i="187"/>
  <c r="I44" i="187"/>
  <c r="J44" i="187"/>
  <c r="K44" i="187"/>
  <c r="I45" i="187"/>
  <c r="J45" i="187"/>
  <c r="K45" i="187"/>
  <c r="I46" i="187"/>
  <c r="J46" i="187"/>
  <c r="K46" i="187"/>
  <c r="I47" i="187"/>
  <c r="J47" i="187"/>
  <c r="K47" i="187"/>
  <c r="I48" i="187"/>
  <c r="J48" i="187"/>
  <c r="K48" i="187"/>
  <c r="I49" i="187"/>
  <c r="J49" i="187"/>
  <c r="K49" i="187"/>
  <c r="H41" i="187"/>
  <c r="H42" i="187"/>
  <c r="H43" i="187"/>
  <c r="H44" i="187"/>
  <c r="H45" i="187"/>
  <c r="H46" i="187"/>
  <c r="H47" i="187"/>
  <c r="H48" i="187"/>
  <c r="H49" i="187"/>
  <c r="H40" i="187"/>
  <c r="I29" i="187"/>
  <c r="J29" i="187"/>
  <c r="K29" i="187"/>
  <c r="I30" i="187"/>
  <c r="J30" i="187"/>
  <c r="K30" i="187"/>
  <c r="I31" i="187"/>
  <c r="J31" i="187"/>
  <c r="K31" i="187"/>
  <c r="I32" i="187"/>
  <c r="J32" i="187"/>
  <c r="K32" i="187"/>
  <c r="I33" i="187"/>
  <c r="J33" i="187"/>
  <c r="K33" i="187"/>
  <c r="I34" i="187"/>
  <c r="J34" i="187"/>
  <c r="K34" i="187"/>
  <c r="I35" i="187"/>
  <c r="J35" i="187"/>
  <c r="K35" i="187"/>
  <c r="I36" i="187"/>
  <c r="J36" i="187"/>
  <c r="K36" i="187"/>
  <c r="I37" i="187"/>
  <c r="J37" i="187"/>
  <c r="K37" i="187"/>
  <c r="I38" i="187"/>
  <c r="J38" i="187"/>
  <c r="K38" i="187"/>
  <c r="H30" i="187"/>
  <c r="H31" i="187"/>
  <c r="H32" i="187"/>
  <c r="H33" i="187"/>
  <c r="H34" i="187"/>
  <c r="H35" i="187"/>
  <c r="H36" i="187"/>
  <c r="H37" i="187"/>
  <c r="H38" i="187"/>
  <c r="H29" i="187"/>
  <c r="I18" i="187"/>
  <c r="J18" i="187"/>
  <c r="K18" i="187"/>
  <c r="I19" i="187"/>
  <c r="J19" i="187"/>
  <c r="K19" i="187"/>
  <c r="I20" i="187"/>
  <c r="J20" i="187"/>
  <c r="K20" i="187"/>
  <c r="I21" i="187"/>
  <c r="J21" i="187"/>
  <c r="K21" i="187"/>
  <c r="I22" i="187"/>
  <c r="J22" i="187"/>
  <c r="K22" i="187"/>
  <c r="I23" i="187"/>
  <c r="J23" i="187"/>
  <c r="K23" i="187"/>
  <c r="I24" i="187"/>
  <c r="J24" i="187"/>
  <c r="K24" i="187"/>
  <c r="I25" i="187"/>
  <c r="J25" i="187"/>
  <c r="K25" i="187"/>
  <c r="I26" i="187"/>
  <c r="J26" i="187"/>
  <c r="K26" i="187"/>
  <c r="I27" i="187"/>
  <c r="J27" i="187"/>
  <c r="K27" i="187"/>
  <c r="H19" i="187"/>
  <c r="H20" i="187"/>
  <c r="H21" i="187"/>
  <c r="H22" i="187"/>
  <c r="H23" i="187"/>
  <c r="H24" i="187"/>
  <c r="H25" i="187"/>
  <c r="H26" i="187"/>
  <c r="H27" i="187"/>
  <c r="H18" i="187"/>
  <c r="I11" i="187"/>
  <c r="J11" i="187"/>
  <c r="K11" i="187"/>
  <c r="I12" i="187"/>
  <c r="J12" i="187"/>
  <c r="K12" i="187"/>
  <c r="I13" i="187"/>
  <c r="J13" i="187"/>
  <c r="K13" i="187"/>
  <c r="I14" i="187"/>
  <c r="J14" i="187"/>
  <c r="K14" i="187"/>
  <c r="I15" i="187"/>
  <c r="J15" i="187"/>
  <c r="K15" i="187"/>
  <c r="I16" i="187"/>
  <c r="J16" i="187"/>
  <c r="K16" i="187"/>
  <c r="H12" i="187"/>
  <c r="L12" i="187" s="1"/>
  <c r="H13" i="187"/>
  <c r="L13" i="187" s="1"/>
  <c r="H14" i="187"/>
  <c r="L14" i="187" s="1"/>
  <c r="H15" i="187"/>
  <c r="L15" i="187" s="1"/>
  <c r="H16" i="187"/>
  <c r="L16" i="187" s="1"/>
  <c r="H11" i="187"/>
  <c r="I36" i="186"/>
  <c r="J36" i="186"/>
  <c r="K36" i="186"/>
  <c r="I37" i="186"/>
  <c r="J37" i="186"/>
  <c r="K37" i="186"/>
  <c r="I38" i="186"/>
  <c r="J38" i="186"/>
  <c r="K38" i="186"/>
  <c r="I39" i="186"/>
  <c r="J39" i="186"/>
  <c r="K39" i="186"/>
  <c r="I40" i="186"/>
  <c r="J40" i="186"/>
  <c r="K40" i="186"/>
  <c r="H38" i="186"/>
  <c r="H39" i="186"/>
  <c r="H40" i="186"/>
  <c r="H37" i="186"/>
  <c r="H36" i="186"/>
  <c r="I20" i="186"/>
  <c r="J20" i="186"/>
  <c r="K20" i="186"/>
  <c r="I21" i="186"/>
  <c r="K21" i="186"/>
  <c r="I22" i="186"/>
  <c r="J22" i="186"/>
  <c r="K22" i="186"/>
  <c r="I23" i="186"/>
  <c r="J23" i="186"/>
  <c r="K23" i="186"/>
  <c r="I24" i="186"/>
  <c r="J24" i="186"/>
  <c r="K24" i="186"/>
  <c r="I25" i="186"/>
  <c r="J25" i="186"/>
  <c r="K25" i="186"/>
  <c r="I26" i="186"/>
  <c r="J26" i="186"/>
  <c r="K26" i="186"/>
  <c r="I27" i="186"/>
  <c r="J27" i="186"/>
  <c r="K27" i="186"/>
  <c r="I28" i="186"/>
  <c r="J28" i="186"/>
  <c r="K28" i="186"/>
  <c r="I29" i="186"/>
  <c r="J29" i="186"/>
  <c r="K29" i="186"/>
  <c r="I30" i="186"/>
  <c r="J30" i="186"/>
  <c r="K30" i="186"/>
  <c r="I31" i="186"/>
  <c r="J31" i="186"/>
  <c r="K31" i="186"/>
  <c r="I32" i="186"/>
  <c r="J32" i="186"/>
  <c r="K32" i="186"/>
  <c r="I33" i="186"/>
  <c r="J33" i="186"/>
  <c r="K33" i="186"/>
  <c r="I34" i="186"/>
  <c r="J34" i="186"/>
  <c r="K34" i="186"/>
  <c r="H34" i="186"/>
  <c r="H33" i="186"/>
  <c r="H31" i="186"/>
  <c r="H32" i="186"/>
  <c r="H30" i="186"/>
  <c r="H29" i="186"/>
  <c r="H28" i="186"/>
  <c r="H27" i="186"/>
  <c r="H26" i="186"/>
  <c r="H25" i="186"/>
  <c r="H23" i="186"/>
  <c r="H24" i="186"/>
  <c r="H22" i="186"/>
  <c r="H21" i="186"/>
  <c r="H20" i="186"/>
  <c r="I14" i="186"/>
  <c r="J14" i="186"/>
  <c r="K14" i="186"/>
  <c r="I15" i="186"/>
  <c r="J15" i="186"/>
  <c r="K15" i="186"/>
  <c r="I16" i="186"/>
  <c r="J16" i="186"/>
  <c r="K16" i="186"/>
  <c r="I17" i="186"/>
  <c r="J17" i="186"/>
  <c r="K17" i="186"/>
  <c r="I18" i="186"/>
  <c r="J18" i="186"/>
  <c r="K18" i="186"/>
  <c r="H15" i="186"/>
  <c r="H16" i="186"/>
  <c r="H17" i="186"/>
  <c r="H18" i="186"/>
  <c r="H14" i="186"/>
  <c r="I11" i="186"/>
  <c r="J11" i="186"/>
  <c r="K11" i="186"/>
  <c r="I12" i="186"/>
  <c r="J12" i="186"/>
  <c r="K12" i="186"/>
  <c r="H12" i="186"/>
  <c r="H11" i="186"/>
  <c r="I9" i="186"/>
  <c r="J9" i="186"/>
  <c r="K9" i="186"/>
  <c r="H9" i="186"/>
  <c r="O15" i="185"/>
  <c r="I47" i="185"/>
  <c r="J47" i="185"/>
  <c r="K47" i="185"/>
  <c r="L47" i="185"/>
  <c r="M47" i="185"/>
  <c r="N47" i="185"/>
  <c r="I48" i="185"/>
  <c r="J48" i="185"/>
  <c r="K48" i="185"/>
  <c r="L48" i="185"/>
  <c r="M48" i="185"/>
  <c r="N48" i="185"/>
  <c r="I49" i="185"/>
  <c r="J49" i="185"/>
  <c r="K49" i="185"/>
  <c r="L49" i="185"/>
  <c r="M49" i="185"/>
  <c r="N49" i="185"/>
  <c r="I50" i="185"/>
  <c r="J50" i="185"/>
  <c r="K50" i="185"/>
  <c r="L50" i="185"/>
  <c r="M50" i="185"/>
  <c r="N50" i="185"/>
  <c r="I51" i="185"/>
  <c r="J51" i="185"/>
  <c r="K51" i="185"/>
  <c r="L51" i="185"/>
  <c r="M51" i="185"/>
  <c r="N51" i="185"/>
  <c r="I52" i="185"/>
  <c r="J52" i="185"/>
  <c r="K52" i="185"/>
  <c r="L52" i="185"/>
  <c r="M52" i="185"/>
  <c r="N52" i="185"/>
  <c r="I53" i="185"/>
  <c r="J53" i="185"/>
  <c r="K53" i="185"/>
  <c r="L53" i="185"/>
  <c r="M53" i="185"/>
  <c r="N53" i="185"/>
  <c r="I54" i="185"/>
  <c r="J54" i="185"/>
  <c r="K54" i="185"/>
  <c r="L54" i="185"/>
  <c r="M54" i="185"/>
  <c r="N54" i="185"/>
  <c r="I55" i="185"/>
  <c r="J55" i="185"/>
  <c r="K55" i="185"/>
  <c r="L55" i="185"/>
  <c r="M55" i="185"/>
  <c r="N55" i="185"/>
  <c r="I56" i="185"/>
  <c r="J56" i="185"/>
  <c r="K56" i="185"/>
  <c r="L56" i="185"/>
  <c r="M56" i="185"/>
  <c r="N56" i="185"/>
  <c r="H48" i="185"/>
  <c r="H49" i="185"/>
  <c r="H50" i="185"/>
  <c r="H51" i="185"/>
  <c r="H52" i="185"/>
  <c r="H53" i="185"/>
  <c r="H54" i="185"/>
  <c r="H55" i="185"/>
  <c r="H56" i="185"/>
  <c r="H47" i="185"/>
  <c r="I36" i="185"/>
  <c r="J36" i="185"/>
  <c r="K36" i="185"/>
  <c r="L36" i="185"/>
  <c r="M36" i="185"/>
  <c r="N36" i="185"/>
  <c r="I37" i="185"/>
  <c r="J37" i="185"/>
  <c r="K37" i="185"/>
  <c r="L37" i="185"/>
  <c r="M37" i="185"/>
  <c r="N37" i="185"/>
  <c r="I38" i="185"/>
  <c r="J38" i="185"/>
  <c r="K38" i="185"/>
  <c r="L38" i="185"/>
  <c r="M38" i="185"/>
  <c r="N38" i="185"/>
  <c r="I39" i="185"/>
  <c r="J39" i="185"/>
  <c r="K39" i="185"/>
  <c r="L39" i="185"/>
  <c r="M39" i="185"/>
  <c r="N39" i="185"/>
  <c r="I40" i="185"/>
  <c r="J40" i="185"/>
  <c r="K40" i="185"/>
  <c r="L40" i="185"/>
  <c r="M40" i="185"/>
  <c r="N40" i="185"/>
  <c r="I41" i="185"/>
  <c r="J41" i="185"/>
  <c r="K41" i="185"/>
  <c r="L41" i="185"/>
  <c r="M41" i="185"/>
  <c r="N41" i="185"/>
  <c r="I42" i="185"/>
  <c r="J42" i="185"/>
  <c r="K42" i="185"/>
  <c r="L42" i="185"/>
  <c r="M42" i="185"/>
  <c r="N42" i="185"/>
  <c r="I43" i="185"/>
  <c r="J43" i="185"/>
  <c r="K43" i="185"/>
  <c r="L43" i="185"/>
  <c r="M43" i="185"/>
  <c r="N43" i="185"/>
  <c r="I44" i="185"/>
  <c r="J44" i="185"/>
  <c r="K44" i="185"/>
  <c r="L44" i="185"/>
  <c r="M44" i="185"/>
  <c r="N44" i="185"/>
  <c r="I45" i="185"/>
  <c r="J45" i="185"/>
  <c r="K45" i="185"/>
  <c r="L45" i="185"/>
  <c r="M45" i="185"/>
  <c r="N45" i="185"/>
  <c r="H37" i="185"/>
  <c r="H38" i="185"/>
  <c r="H39" i="185"/>
  <c r="H40" i="185"/>
  <c r="H41" i="185"/>
  <c r="H42" i="185"/>
  <c r="H43" i="185"/>
  <c r="H44" i="185"/>
  <c r="H45" i="185"/>
  <c r="H36" i="185"/>
  <c r="I25" i="185"/>
  <c r="J25" i="185"/>
  <c r="K25" i="185"/>
  <c r="L25" i="185"/>
  <c r="M25" i="185"/>
  <c r="N25" i="185"/>
  <c r="I26" i="185"/>
  <c r="J26" i="185"/>
  <c r="K26" i="185"/>
  <c r="L26" i="185"/>
  <c r="M26" i="185"/>
  <c r="N26" i="185"/>
  <c r="I27" i="185"/>
  <c r="J27" i="185"/>
  <c r="K27" i="185"/>
  <c r="L27" i="185"/>
  <c r="M27" i="185"/>
  <c r="N27" i="185"/>
  <c r="I28" i="185"/>
  <c r="J28" i="185"/>
  <c r="K28" i="185"/>
  <c r="L28" i="185"/>
  <c r="M28" i="185"/>
  <c r="N28" i="185"/>
  <c r="I29" i="185"/>
  <c r="J29" i="185"/>
  <c r="K29" i="185"/>
  <c r="L29" i="185"/>
  <c r="M29" i="185"/>
  <c r="N29" i="185"/>
  <c r="I30" i="185"/>
  <c r="J30" i="185"/>
  <c r="K30" i="185"/>
  <c r="L30" i="185"/>
  <c r="M30" i="185"/>
  <c r="N30" i="185"/>
  <c r="I31" i="185"/>
  <c r="J31" i="185"/>
  <c r="K31" i="185"/>
  <c r="L31" i="185"/>
  <c r="M31" i="185"/>
  <c r="N31" i="185"/>
  <c r="I32" i="185"/>
  <c r="J32" i="185"/>
  <c r="K32" i="185"/>
  <c r="L32" i="185"/>
  <c r="M32" i="185"/>
  <c r="N32" i="185"/>
  <c r="I33" i="185"/>
  <c r="J33" i="185"/>
  <c r="K33" i="185"/>
  <c r="L33" i="185"/>
  <c r="M33" i="185"/>
  <c r="N33" i="185"/>
  <c r="I34" i="185"/>
  <c r="J34" i="185"/>
  <c r="K34" i="185"/>
  <c r="L34" i="185"/>
  <c r="M34" i="185"/>
  <c r="N34" i="185"/>
  <c r="H26" i="185"/>
  <c r="H27" i="185"/>
  <c r="H28" i="185"/>
  <c r="H29" i="185"/>
  <c r="H30" i="185"/>
  <c r="H31" i="185"/>
  <c r="H32" i="185"/>
  <c r="H33" i="185"/>
  <c r="H34" i="185"/>
  <c r="H25" i="185"/>
  <c r="I18" i="185"/>
  <c r="J18" i="185"/>
  <c r="K18" i="185"/>
  <c r="L18" i="185"/>
  <c r="M18" i="185"/>
  <c r="N18" i="185"/>
  <c r="I19" i="185"/>
  <c r="J19" i="185"/>
  <c r="K19" i="185"/>
  <c r="L19" i="185"/>
  <c r="M19" i="185"/>
  <c r="N19" i="185"/>
  <c r="I20" i="185"/>
  <c r="J20" i="185"/>
  <c r="K20" i="185"/>
  <c r="L20" i="185"/>
  <c r="M20" i="185"/>
  <c r="N20" i="185"/>
  <c r="I21" i="185"/>
  <c r="J21" i="185"/>
  <c r="K21" i="185"/>
  <c r="L21" i="185"/>
  <c r="M21" i="185"/>
  <c r="N21" i="185"/>
  <c r="I22" i="185"/>
  <c r="J22" i="185"/>
  <c r="K22" i="185"/>
  <c r="L22" i="185"/>
  <c r="M22" i="185"/>
  <c r="N22" i="185"/>
  <c r="I23" i="185"/>
  <c r="J23" i="185"/>
  <c r="K23" i="185"/>
  <c r="L23" i="185"/>
  <c r="M23" i="185"/>
  <c r="N23" i="185"/>
  <c r="H19" i="185"/>
  <c r="O19" i="185" s="1"/>
  <c r="H20" i="185"/>
  <c r="O20" i="185" s="1"/>
  <c r="H21" i="185"/>
  <c r="O21" i="185" s="1"/>
  <c r="H22" i="185"/>
  <c r="H23" i="185"/>
  <c r="O23" i="185" s="1"/>
  <c r="H18" i="185"/>
  <c r="O18" i="185" s="1"/>
  <c r="I43" i="184"/>
  <c r="J43" i="184"/>
  <c r="K43" i="184"/>
  <c r="L43" i="184"/>
  <c r="M43" i="184"/>
  <c r="N43" i="184"/>
  <c r="I44" i="184"/>
  <c r="J44" i="184"/>
  <c r="K44" i="184"/>
  <c r="L44" i="184"/>
  <c r="M44" i="184"/>
  <c r="N44" i="184"/>
  <c r="I45" i="184"/>
  <c r="J45" i="184"/>
  <c r="K45" i="184"/>
  <c r="L45" i="184"/>
  <c r="M45" i="184"/>
  <c r="N45" i="184"/>
  <c r="I46" i="184"/>
  <c r="J46" i="184"/>
  <c r="K46" i="184"/>
  <c r="L46" i="184"/>
  <c r="M46" i="184"/>
  <c r="N46" i="184"/>
  <c r="I47" i="184"/>
  <c r="J47" i="184"/>
  <c r="K47" i="184"/>
  <c r="L47" i="184"/>
  <c r="M47" i="184"/>
  <c r="N47" i="184"/>
  <c r="H45" i="184"/>
  <c r="H46" i="184"/>
  <c r="H47" i="184"/>
  <c r="H44" i="184"/>
  <c r="H43" i="184"/>
  <c r="I27" i="184"/>
  <c r="J27" i="184"/>
  <c r="K27" i="184"/>
  <c r="L27" i="184"/>
  <c r="M27" i="184"/>
  <c r="N27" i="184"/>
  <c r="I28" i="184"/>
  <c r="J28" i="184"/>
  <c r="K28" i="184"/>
  <c r="L28" i="184"/>
  <c r="M28" i="184"/>
  <c r="N28" i="184"/>
  <c r="I29" i="184"/>
  <c r="J29" i="184"/>
  <c r="K29" i="184"/>
  <c r="L29" i="184"/>
  <c r="M29" i="184"/>
  <c r="N29" i="184"/>
  <c r="I30" i="184"/>
  <c r="J30" i="184"/>
  <c r="K30" i="184"/>
  <c r="L30" i="184"/>
  <c r="M30" i="184"/>
  <c r="N30" i="184"/>
  <c r="I31" i="184"/>
  <c r="J31" i="184"/>
  <c r="K31" i="184"/>
  <c r="L31" i="184"/>
  <c r="M31" i="184"/>
  <c r="N31" i="184"/>
  <c r="I32" i="184"/>
  <c r="J32" i="184"/>
  <c r="K32" i="184"/>
  <c r="L32" i="184"/>
  <c r="M32" i="184"/>
  <c r="N32" i="184"/>
  <c r="I33" i="184"/>
  <c r="J33" i="184"/>
  <c r="K33" i="184"/>
  <c r="L33" i="184"/>
  <c r="M33" i="184"/>
  <c r="N33" i="184"/>
  <c r="I34" i="184"/>
  <c r="J34" i="184"/>
  <c r="K34" i="184"/>
  <c r="L34" i="184"/>
  <c r="M34" i="184"/>
  <c r="N34" i="184"/>
  <c r="I35" i="184"/>
  <c r="J35" i="184"/>
  <c r="K35" i="184"/>
  <c r="L35" i="184"/>
  <c r="M35" i="184"/>
  <c r="N35" i="184"/>
  <c r="I36" i="184"/>
  <c r="J36" i="184"/>
  <c r="K36" i="184"/>
  <c r="L36" i="184"/>
  <c r="M36" i="184"/>
  <c r="N36" i="184"/>
  <c r="I37" i="184"/>
  <c r="J37" i="184"/>
  <c r="K37" i="184"/>
  <c r="L37" i="184"/>
  <c r="M37" i="184"/>
  <c r="N37" i="184"/>
  <c r="I38" i="184"/>
  <c r="J38" i="184"/>
  <c r="K38" i="184"/>
  <c r="L38" i="184"/>
  <c r="M38" i="184"/>
  <c r="N38" i="184"/>
  <c r="I39" i="184"/>
  <c r="J39" i="184"/>
  <c r="K39" i="184"/>
  <c r="L39" i="184"/>
  <c r="M39" i="184"/>
  <c r="N39" i="184"/>
  <c r="I40" i="184"/>
  <c r="J40" i="184"/>
  <c r="K40" i="184"/>
  <c r="L40" i="184"/>
  <c r="M40" i="184"/>
  <c r="N40" i="184"/>
  <c r="I41" i="184"/>
  <c r="J41" i="184"/>
  <c r="K41" i="184"/>
  <c r="L41" i="184"/>
  <c r="M41" i="184"/>
  <c r="N41" i="184"/>
  <c r="H41" i="184"/>
  <c r="H40" i="184"/>
  <c r="H38" i="184"/>
  <c r="H39" i="184"/>
  <c r="H37" i="184"/>
  <c r="H36" i="184"/>
  <c r="H35" i="184"/>
  <c r="H34" i="184"/>
  <c r="H33" i="184"/>
  <c r="H30" i="184"/>
  <c r="H31" i="184"/>
  <c r="H32" i="184"/>
  <c r="H29" i="184"/>
  <c r="H28" i="184"/>
  <c r="H27" i="184"/>
  <c r="I21" i="184"/>
  <c r="J21" i="184"/>
  <c r="K21" i="184"/>
  <c r="L21" i="184"/>
  <c r="M21" i="184"/>
  <c r="N21" i="184"/>
  <c r="I22" i="184"/>
  <c r="J22" i="184"/>
  <c r="K22" i="184"/>
  <c r="L22" i="184"/>
  <c r="M22" i="184"/>
  <c r="N22" i="184"/>
  <c r="I23" i="184"/>
  <c r="J23" i="184"/>
  <c r="K23" i="184"/>
  <c r="L23" i="184"/>
  <c r="M23" i="184"/>
  <c r="N23" i="184"/>
  <c r="I24" i="184"/>
  <c r="J24" i="184"/>
  <c r="K24" i="184"/>
  <c r="L24" i="184"/>
  <c r="M24" i="184"/>
  <c r="N24" i="184"/>
  <c r="I25" i="184"/>
  <c r="J25" i="184"/>
  <c r="K25" i="184"/>
  <c r="L25" i="184"/>
  <c r="M25" i="184"/>
  <c r="N25" i="184"/>
  <c r="H22" i="184"/>
  <c r="H23" i="184"/>
  <c r="H24" i="184"/>
  <c r="H25" i="184"/>
  <c r="H21" i="184"/>
  <c r="I18" i="184"/>
  <c r="J18" i="184"/>
  <c r="K18" i="184"/>
  <c r="L18" i="184"/>
  <c r="M18" i="184"/>
  <c r="N18" i="184"/>
  <c r="I19" i="184"/>
  <c r="J19" i="184"/>
  <c r="K19" i="184"/>
  <c r="L19" i="184"/>
  <c r="M19" i="184"/>
  <c r="N19" i="184"/>
  <c r="H19" i="184"/>
  <c r="H18" i="184"/>
  <c r="I16" i="184"/>
  <c r="J16" i="184"/>
  <c r="K16" i="184"/>
  <c r="L16" i="184"/>
  <c r="M16" i="184"/>
  <c r="N16" i="184"/>
  <c r="H16" i="184"/>
  <c r="L31" i="183"/>
  <c r="M31" i="183"/>
  <c r="N31" i="183"/>
  <c r="O31" i="183"/>
  <c r="P31" i="183"/>
  <c r="Q31" i="183"/>
  <c r="R31" i="183"/>
  <c r="S31" i="183"/>
  <c r="T31" i="183"/>
  <c r="U31" i="183"/>
  <c r="V31" i="183"/>
  <c r="W31" i="183"/>
  <c r="X31" i="183"/>
  <c r="Y31" i="183"/>
  <c r="Z31" i="183"/>
  <c r="AA31" i="183"/>
  <c r="AB31" i="183"/>
  <c r="AC31" i="183"/>
  <c r="AD31" i="183"/>
  <c r="AE31" i="183"/>
  <c r="AF31" i="183"/>
  <c r="L32" i="183"/>
  <c r="M32" i="183"/>
  <c r="N32" i="183"/>
  <c r="O32" i="183"/>
  <c r="P32" i="183"/>
  <c r="Q32" i="183"/>
  <c r="R32" i="183"/>
  <c r="S32" i="183"/>
  <c r="T32" i="183"/>
  <c r="U32" i="183"/>
  <c r="V32" i="183"/>
  <c r="W32" i="183"/>
  <c r="X32" i="183"/>
  <c r="Y32" i="183"/>
  <c r="Z32" i="183"/>
  <c r="AA32" i="183"/>
  <c r="AB32" i="183"/>
  <c r="AC32" i="183"/>
  <c r="AD32" i="183"/>
  <c r="AE32" i="183"/>
  <c r="AF32" i="183"/>
  <c r="L33" i="183"/>
  <c r="M33" i="183"/>
  <c r="N33" i="183"/>
  <c r="O33" i="183"/>
  <c r="P33" i="183"/>
  <c r="Q33" i="183"/>
  <c r="R33" i="183"/>
  <c r="S33" i="183"/>
  <c r="T33" i="183"/>
  <c r="U33" i="183"/>
  <c r="V33" i="183"/>
  <c r="W33" i="183"/>
  <c r="X33" i="183"/>
  <c r="Y33" i="183"/>
  <c r="Z33" i="183"/>
  <c r="AA33" i="183"/>
  <c r="AB33" i="183"/>
  <c r="AC33" i="183"/>
  <c r="AD33" i="183"/>
  <c r="AE33" i="183"/>
  <c r="AF33" i="183"/>
  <c r="L34" i="183"/>
  <c r="M34" i="183"/>
  <c r="N34" i="183"/>
  <c r="O34" i="183"/>
  <c r="P34" i="183"/>
  <c r="Q34" i="183"/>
  <c r="R34" i="183"/>
  <c r="S34" i="183"/>
  <c r="T34" i="183"/>
  <c r="U34" i="183"/>
  <c r="V34" i="183"/>
  <c r="W34" i="183"/>
  <c r="X34" i="183"/>
  <c r="Y34" i="183"/>
  <c r="Z34" i="183"/>
  <c r="AA34" i="183"/>
  <c r="AB34" i="183"/>
  <c r="AC34" i="183"/>
  <c r="AD34" i="183"/>
  <c r="AE34" i="183"/>
  <c r="AF34" i="183"/>
  <c r="L35" i="183"/>
  <c r="M35" i="183"/>
  <c r="N35" i="183"/>
  <c r="O35" i="183"/>
  <c r="P35" i="183"/>
  <c r="Q35" i="183"/>
  <c r="R35" i="183"/>
  <c r="S35" i="183"/>
  <c r="T35" i="183"/>
  <c r="U35" i="183"/>
  <c r="V35" i="183"/>
  <c r="W35" i="183"/>
  <c r="X35" i="183"/>
  <c r="Y35" i="183"/>
  <c r="Z35" i="183"/>
  <c r="AA35" i="183"/>
  <c r="AB35" i="183"/>
  <c r="AC35" i="183"/>
  <c r="AD35" i="183"/>
  <c r="AE35" i="183"/>
  <c r="AF35" i="183"/>
  <c r="L36" i="183"/>
  <c r="M36" i="183"/>
  <c r="N36" i="183"/>
  <c r="O36" i="183"/>
  <c r="P36" i="183"/>
  <c r="Q36" i="183"/>
  <c r="R36" i="183"/>
  <c r="S36" i="183"/>
  <c r="T36" i="183"/>
  <c r="U36" i="183"/>
  <c r="V36" i="183"/>
  <c r="W36" i="183"/>
  <c r="X36" i="183"/>
  <c r="Y36" i="183"/>
  <c r="Z36" i="183"/>
  <c r="AA36" i="183"/>
  <c r="AB36" i="183"/>
  <c r="AC36" i="183"/>
  <c r="AD36" i="183"/>
  <c r="AE36" i="183"/>
  <c r="AF36" i="183"/>
  <c r="L38" i="183"/>
  <c r="M38" i="183"/>
  <c r="N38" i="183"/>
  <c r="O38" i="183"/>
  <c r="P38" i="183"/>
  <c r="Q38" i="183"/>
  <c r="R38" i="183"/>
  <c r="S38" i="183"/>
  <c r="T38" i="183"/>
  <c r="U38" i="183"/>
  <c r="V38" i="183"/>
  <c r="W38" i="183"/>
  <c r="X38" i="183"/>
  <c r="Y38" i="183"/>
  <c r="Z38" i="183"/>
  <c r="AA38" i="183"/>
  <c r="AB38" i="183"/>
  <c r="AC38" i="183"/>
  <c r="AD38" i="183"/>
  <c r="AE38" i="183"/>
  <c r="AF38" i="183"/>
  <c r="L39" i="183"/>
  <c r="M39" i="183"/>
  <c r="N39" i="183"/>
  <c r="O39" i="183"/>
  <c r="P39" i="183"/>
  <c r="Q39" i="183"/>
  <c r="R39" i="183"/>
  <c r="S39" i="183"/>
  <c r="T39" i="183"/>
  <c r="U39" i="183"/>
  <c r="V39" i="183"/>
  <c r="W39" i="183"/>
  <c r="X39" i="183"/>
  <c r="Y39" i="183"/>
  <c r="Z39" i="183"/>
  <c r="AA39" i="183"/>
  <c r="AB39" i="183"/>
  <c r="AC39" i="183"/>
  <c r="AD39" i="183"/>
  <c r="AE39" i="183"/>
  <c r="AF39" i="183"/>
  <c r="L40" i="183"/>
  <c r="M40" i="183"/>
  <c r="N40" i="183"/>
  <c r="O40" i="183"/>
  <c r="P40" i="183"/>
  <c r="Q40" i="183"/>
  <c r="R40" i="183"/>
  <c r="S40" i="183"/>
  <c r="T40" i="183"/>
  <c r="U40" i="183"/>
  <c r="V40" i="183"/>
  <c r="W40" i="183"/>
  <c r="X40" i="183"/>
  <c r="Y40" i="183"/>
  <c r="Z40" i="183"/>
  <c r="AA40" i="183"/>
  <c r="AB40" i="183"/>
  <c r="AC40" i="183"/>
  <c r="AD40" i="183"/>
  <c r="AE40" i="183"/>
  <c r="AF40" i="183"/>
  <c r="L41" i="183"/>
  <c r="M41" i="183"/>
  <c r="N41" i="183"/>
  <c r="O41" i="183"/>
  <c r="P41" i="183"/>
  <c r="Q41" i="183"/>
  <c r="R41" i="183"/>
  <c r="S41" i="183"/>
  <c r="T41" i="183"/>
  <c r="U41" i="183"/>
  <c r="V41" i="183"/>
  <c r="W41" i="183"/>
  <c r="X41" i="183"/>
  <c r="Y41" i="183"/>
  <c r="Z41" i="183"/>
  <c r="AA41" i="183"/>
  <c r="AB41" i="183"/>
  <c r="AC41" i="183"/>
  <c r="AD41" i="183"/>
  <c r="AE41" i="183"/>
  <c r="AF41" i="183"/>
  <c r="L42" i="183"/>
  <c r="M42" i="183"/>
  <c r="N42" i="183"/>
  <c r="O42" i="183"/>
  <c r="P42" i="183"/>
  <c r="Q42" i="183"/>
  <c r="R42" i="183"/>
  <c r="S42" i="183"/>
  <c r="T42" i="183"/>
  <c r="U42" i="183"/>
  <c r="V42" i="183"/>
  <c r="W42" i="183"/>
  <c r="X42" i="183"/>
  <c r="Y42" i="183"/>
  <c r="Z42" i="183"/>
  <c r="AA42" i="183"/>
  <c r="AB42" i="183"/>
  <c r="AC42" i="183"/>
  <c r="AD42" i="183"/>
  <c r="AE42" i="183"/>
  <c r="AF42" i="183"/>
  <c r="L43" i="183"/>
  <c r="M43" i="183"/>
  <c r="N43" i="183"/>
  <c r="O43" i="183"/>
  <c r="P43" i="183"/>
  <c r="Q43" i="183"/>
  <c r="R43" i="183"/>
  <c r="S43" i="183"/>
  <c r="T43" i="183"/>
  <c r="U43" i="183"/>
  <c r="V43" i="183"/>
  <c r="W43" i="183"/>
  <c r="X43" i="183"/>
  <c r="Y43" i="183"/>
  <c r="Z43" i="183"/>
  <c r="AA43" i="183"/>
  <c r="AB43" i="183"/>
  <c r="AC43" i="183"/>
  <c r="AD43" i="183"/>
  <c r="AE43" i="183"/>
  <c r="AF43" i="183"/>
  <c r="L44" i="183"/>
  <c r="M44" i="183"/>
  <c r="N44" i="183"/>
  <c r="O44" i="183"/>
  <c r="P44" i="183"/>
  <c r="Q44" i="183"/>
  <c r="R44" i="183"/>
  <c r="S44" i="183"/>
  <c r="T44" i="183"/>
  <c r="U44" i="183"/>
  <c r="V44" i="183"/>
  <c r="W44" i="183"/>
  <c r="X44" i="183"/>
  <c r="Y44" i="183"/>
  <c r="Z44" i="183"/>
  <c r="AA44" i="183"/>
  <c r="AB44" i="183"/>
  <c r="AC44" i="183"/>
  <c r="AD44" i="183"/>
  <c r="AE44" i="183"/>
  <c r="AF44" i="183"/>
  <c r="L45" i="183"/>
  <c r="M45" i="183"/>
  <c r="N45" i="183"/>
  <c r="O45" i="183"/>
  <c r="P45" i="183"/>
  <c r="Q45" i="183"/>
  <c r="R45" i="183"/>
  <c r="S45" i="183"/>
  <c r="T45" i="183"/>
  <c r="U45" i="183"/>
  <c r="V45" i="183"/>
  <c r="W45" i="183"/>
  <c r="X45" i="183"/>
  <c r="Y45" i="183"/>
  <c r="Z45" i="183"/>
  <c r="AA45" i="183"/>
  <c r="AB45" i="183"/>
  <c r="AC45" i="183"/>
  <c r="AD45" i="183"/>
  <c r="AE45" i="183"/>
  <c r="AF45" i="183"/>
  <c r="L46" i="183"/>
  <c r="M46" i="183"/>
  <c r="N46" i="183"/>
  <c r="O46" i="183"/>
  <c r="P46" i="183"/>
  <c r="Q46" i="183"/>
  <c r="R46" i="183"/>
  <c r="S46" i="183"/>
  <c r="T46" i="183"/>
  <c r="U46" i="183"/>
  <c r="V46" i="183"/>
  <c r="W46" i="183"/>
  <c r="X46" i="183"/>
  <c r="Y46" i="183"/>
  <c r="Z46" i="183"/>
  <c r="AA46" i="183"/>
  <c r="AB46" i="183"/>
  <c r="AC46" i="183"/>
  <c r="AD46" i="183"/>
  <c r="AE46" i="183"/>
  <c r="AF46" i="183"/>
  <c r="L47" i="183"/>
  <c r="M47" i="183"/>
  <c r="N47" i="183"/>
  <c r="O47" i="183"/>
  <c r="P47" i="183"/>
  <c r="Q47" i="183"/>
  <c r="R47" i="183"/>
  <c r="S47" i="183"/>
  <c r="T47" i="183"/>
  <c r="U47" i="183"/>
  <c r="V47" i="183"/>
  <c r="W47" i="183"/>
  <c r="X47" i="183"/>
  <c r="Y47" i="183"/>
  <c r="Z47" i="183"/>
  <c r="AA47" i="183"/>
  <c r="AB47" i="183"/>
  <c r="AC47" i="183"/>
  <c r="AD47" i="183"/>
  <c r="AE47" i="183"/>
  <c r="AF47" i="183"/>
  <c r="L49" i="183"/>
  <c r="M49" i="183"/>
  <c r="N49" i="183"/>
  <c r="O49" i="183"/>
  <c r="P49" i="183"/>
  <c r="Q49" i="183"/>
  <c r="R49" i="183"/>
  <c r="S49" i="183"/>
  <c r="T49" i="183"/>
  <c r="U49" i="183"/>
  <c r="V49" i="183"/>
  <c r="W49" i="183"/>
  <c r="X49" i="183"/>
  <c r="Y49" i="183"/>
  <c r="Z49" i="183"/>
  <c r="AA49" i="183"/>
  <c r="AB49" i="183"/>
  <c r="AC49" i="183"/>
  <c r="AD49" i="183"/>
  <c r="AE49" i="183"/>
  <c r="AF49" i="183"/>
  <c r="L50" i="183"/>
  <c r="M50" i="183"/>
  <c r="N50" i="183"/>
  <c r="O50" i="183"/>
  <c r="P50" i="183"/>
  <c r="Q50" i="183"/>
  <c r="R50" i="183"/>
  <c r="S50" i="183"/>
  <c r="T50" i="183"/>
  <c r="U50" i="183"/>
  <c r="V50" i="183"/>
  <c r="W50" i="183"/>
  <c r="X50" i="183"/>
  <c r="Y50" i="183"/>
  <c r="Z50" i="183"/>
  <c r="AA50" i="183"/>
  <c r="AB50" i="183"/>
  <c r="AC50" i="183"/>
  <c r="AD50" i="183"/>
  <c r="AE50" i="183"/>
  <c r="AF50" i="183"/>
  <c r="L51" i="183"/>
  <c r="M51" i="183"/>
  <c r="N51" i="183"/>
  <c r="O51" i="183"/>
  <c r="P51" i="183"/>
  <c r="Q51" i="183"/>
  <c r="R51" i="183"/>
  <c r="S51" i="183"/>
  <c r="T51" i="183"/>
  <c r="U51" i="183"/>
  <c r="V51" i="183"/>
  <c r="W51" i="183"/>
  <c r="X51" i="183"/>
  <c r="Y51" i="183"/>
  <c r="Z51" i="183"/>
  <c r="AA51" i="183"/>
  <c r="AB51" i="183"/>
  <c r="AC51" i="183"/>
  <c r="AD51" i="183"/>
  <c r="AE51" i="183"/>
  <c r="AF51" i="183"/>
  <c r="L52" i="183"/>
  <c r="M52" i="183"/>
  <c r="N52" i="183"/>
  <c r="O52" i="183"/>
  <c r="P52" i="183"/>
  <c r="Q52" i="183"/>
  <c r="R52" i="183"/>
  <c r="S52" i="183"/>
  <c r="T52" i="183"/>
  <c r="U52" i="183"/>
  <c r="V52" i="183"/>
  <c r="W52" i="183"/>
  <c r="X52" i="183"/>
  <c r="Y52" i="183"/>
  <c r="Z52" i="183"/>
  <c r="AA52" i="183"/>
  <c r="AB52" i="183"/>
  <c r="AC52" i="183"/>
  <c r="AD52" i="183"/>
  <c r="AE52" i="183"/>
  <c r="AF52" i="183"/>
  <c r="L53" i="183"/>
  <c r="M53" i="183"/>
  <c r="N53" i="183"/>
  <c r="O53" i="183"/>
  <c r="P53" i="183"/>
  <c r="Q53" i="183"/>
  <c r="R53" i="183"/>
  <c r="S53" i="183"/>
  <c r="T53" i="183"/>
  <c r="U53" i="183"/>
  <c r="V53" i="183"/>
  <c r="W53" i="183"/>
  <c r="X53" i="183"/>
  <c r="Y53" i="183"/>
  <c r="Z53" i="183"/>
  <c r="AA53" i="183"/>
  <c r="AB53" i="183"/>
  <c r="AC53" i="183"/>
  <c r="AD53" i="183"/>
  <c r="AE53" i="183"/>
  <c r="AF53" i="183"/>
  <c r="L54" i="183"/>
  <c r="M54" i="183"/>
  <c r="N54" i="183"/>
  <c r="O54" i="183"/>
  <c r="P54" i="183"/>
  <c r="Q54" i="183"/>
  <c r="R54" i="183"/>
  <c r="S54" i="183"/>
  <c r="T54" i="183"/>
  <c r="U54" i="183"/>
  <c r="V54" i="183"/>
  <c r="W54" i="183"/>
  <c r="X54" i="183"/>
  <c r="Y54" i="183"/>
  <c r="Z54" i="183"/>
  <c r="AA54" i="183"/>
  <c r="AB54" i="183"/>
  <c r="AC54" i="183"/>
  <c r="AD54" i="183"/>
  <c r="AE54" i="183"/>
  <c r="AF54" i="183"/>
  <c r="L55" i="183"/>
  <c r="M55" i="183"/>
  <c r="N55" i="183"/>
  <c r="O55" i="183"/>
  <c r="P55" i="183"/>
  <c r="Q55" i="183"/>
  <c r="R55" i="183"/>
  <c r="S55" i="183"/>
  <c r="T55" i="183"/>
  <c r="U55" i="183"/>
  <c r="V55" i="183"/>
  <c r="W55" i="183"/>
  <c r="X55" i="183"/>
  <c r="Y55" i="183"/>
  <c r="Z55" i="183"/>
  <c r="AA55" i="183"/>
  <c r="AB55" i="183"/>
  <c r="AC55" i="183"/>
  <c r="AD55" i="183"/>
  <c r="AE55" i="183"/>
  <c r="AF55" i="183"/>
  <c r="L56" i="183"/>
  <c r="M56" i="183"/>
  <c r="N56" i="183"/>
  <c r="O56" i="183"/>
  <c r="P56" i="183"/>
  <c r="Q56" i="183"/>
  <c r="R56" i="183"/>
  <c r="S56" i="183"/>
  <c r="T56" i="183"/>
  <c r="U56" i="183"/>
  <c r="V56" i="183"/>
  <c r="W56" i="183"/>
  <c r="X56" i="183"/>
  <c r="Y56" i="183"/>
  <c r="Z56" i="183"/>
  <c r="AA56" i="183"/>
  <c r="AB56" i="183"/>
  <c r="AC56" i="183"/>
  <c r="AD56" i="183"/>
  <c r="AE56" i="183"/>
  <c r="AF56" i="183"/>
  <c r="L57" i="183"/>
  <c r="M57" i="183"/>
  <c r="N57" i="183"/>
  <c r="O57" i="183"/>
  <c r="P57" i="183"/>
  <c r="Q57" i="183"/>
  <c r="R57" i="183"/>
  <c r="S57" i="183"/>
  <c r="T57" i="183"/>
  <c r="U57" i="183"/>
  <c r="V57" i="183"/>
  <c r="W57" i="183"/>
  <c r="X57" i="183"/>
  <c r="Y57" i="183"/>
  <c r="Z57" i="183"/>
  <c r="AA57" i="183"/>
  <c r="AB57" i="183"/>
  <c r="AC57" i="183"/>
  <c r="AD57" i="183"/>
  <c r="AE57" i="183"/>
  <c r="AF57" i="183"/>
  <c r="L58" i="183"/>
  <c r="M58" i="183"/>
  <c r="N58" i="183"/>
  <c r="O58" i="183"/>
  <c r="P58" i="183"/>
  <c r="Q58" i="183"/>
  <c r="R58" i="183"/>
  <c r="S58" i="183"/>
  <c r="T58" i="183"/>
  <c r="U58" i="183"/>
  <c r="V58" i="183"/>
  <c r="W58" i="183"/>
  <c r="X58" i="183"/>
  <c r="Y58" i="183"/>
  <c r="Z58" i="183"/>
  <c r="AA58" i="183"/>
  <c r="AB58" i="183"/>
  <c r="AC58" i="183"/>
  <c r="AD58" i="183"/>
  <c r="AE58" i="183"/>
  <c r="AF58" i="183"/>
  <c r="L60" i="183"/>
  <c r="M60" i="183"/>
  <c r="N60" i="183"/>
  <c r="O60" i="183"/>
  <c r="P60" i="183"/>
  <c r="Q60" i="183"/>
  <c r="R60" i="183"/>
  <c r="S60" i="183"/>
  <c r="T60" i="183"/>
  <c r="U60" i="183"/>
  <c r="V60" i="183"/>
  <c r="W60" i="183"/>
  <c r="X60" i="183"/>
  <c r="Y60" i="183"/>
  <c r="Z60" i="183"/>
  <c r="AA60" i="183"/>
  <c r="AB60" i="183"/>
  <c r="AC60" i="183"/>
  <c r="AD60" i="183"/>
  <c r="AE60" i="183"/>
  <c r="AF60" i="183"/>
  <c r="L61" i="183"/>
  <c r="M61" i="183"/>
  <c r="N61" i="183"/>
  <c r="O61" i="183"/>
  <c r="P61" i="183"/>
  <c r="Q61" i="183"/>
  <c r="R61" i="183"/>
  <c r="S61" i="183"/>
  <c r="T61" i="183"/>
  <c r="U61" i="183"/>
  <c r="V61" i="183"/>
  <c r="W61" i="183"/>
  <c r="X61" i="183"/>
  <c r="Y61" i="183"/>
  <c r="Z61" i="183"/>
  <c r="AA61" i="183"/>
  <c r="AB61" i="183"/>
  <c r="AC61" i="183"/>
  <c r="AD61" i="183"/>
  <c r="AE61" i="183"/>
  <c r="AF61" i="183"/>
  <c r="L62" i="183"/>
  <c r="M62" i="183"/>
  <c r="N62" i="183"/>
  <c r="O62" i="183"/>
  <c r="P62" i="183"/>
  <c r="Q62" i="183"/>
  <c r="R62" i="183"/>
  <c r="S62" i="183"/>
  <c r="T62" i="183"/>
  <c r="U62" i="183"/>
  <c r="V62" i="183"/>
  <c r="W62" i="183"/>
  <c r="X62" i="183"/>
  <c r="Y62" i="183"/>
  <c r="Z62" i="183"/>
  <c r="AA62" i="183"/>
  <c r="AB62" i="183"/>
  <c r="AC62" i="183"/>
  <c r="AD62" i="183"/>
  <c r="AE62" i="183"/>
  <c r="AF62" i="183"/>
  <c r="L63" i="183"/>
  <c r="M63" i="183"/>
  <c r="N63" i="183"/>
  <c r="O63" i="183"/>
  <c r="P63" i="183"/>
  <c r="Q63" i="183"/>
  <c r="R63" i="183"/>
  <c r="S63" i="183"/>
  <c r="T63" i="183"/>
  <c r="U63" i="183"/>
  <c r="V63" i="183"/>
  <c r="W63" i="183"/>
  <c r="X63" i="183"/>
  <c r="Y63" i="183"/>
  <c r="Z63" i="183"/>
  <c r="AA63" i="183"/>
  <c r="AB63" i="183"/>
  <c r="AC63" i="183"/>
  <c r="AD63" i="183"/>
  <c r="AE63" i="183"/>
  <c r="AF63" i="183"/>
  <c r="L64" i="183"/>
  <c r="M64" i="183"/>
  <c r="N64" i="183"/>
  <c r="O64" i="183"/>
  <c r="P64" i="183"/>
  <c r="Q64" i="183"/>
  <c r="R64" i="183"/>
  <c r="S64" i="183"/>
  <c r="T64" i="183"/>
  <c r="U64" i="183"/>
  <c r="V64" i="183"/>
  <c r="W64" i="183"/>
  <c r="X64" i="183"/>
  <c r="Y64" i="183"/>
  <c r="Z64" i="183"/>
  <c r="AA64" i="183"/>
  <c r="AB64" i="183"/>
  <c r="AC64" i="183"/>
  <c r="AD64" i="183"/>
  <c r="AE64" i="183"/>
  <c r="AF64" i="183"/>
  <c r="L65" i="183"/>
  <c r="M65" i="183"/>
  <c r="N65" i="183"/>
  <c r="O65" i="183"/>
  <c r="P65" i="183"/>
  <c r="Q65" i="183"/>
  <c r="R65" i="183"/>
  <c r="S65" i="183"/>
  <c r="T65" i="183"/>
  <c r="U65" i="183"/>
  <c r="V65" i="183"/>
  <c r="W65" i="183"/>
  <c r="X65" i="183"/>
  <c r="Y65" i="183"/>
  <c r="Z65" i="183"/>
  <c r="AA65" i="183"/>
  <c r="AB65" i="183"/>
  <c r="AC65" i="183"/>
  <c r="AD65" i="183"/>
  <c r="AE65" i="183"/>
  <c r="AF65" i="183"/>
  <c r="L66" i="183"/>
  <c r="M66" i="183"/>
  <c r="N66" i="183"/>
  <c r="O66" i="183"/>
  <c r="P66" i="183"/>
  <c r="Q66" i="183"/>
  <c r="R66" i="183"/>
  <c r="S66" i="183"/>
  <c r="T66" i="183"/>
  <c r="U66" i="183"/>
  <c r="V66" i="183"/>
  <c r="W66" i="183"/>
  <c r="X66" i="183"/>
  <c r="Y66" i="183"/>
  <c r="Z66" i="183"/>
  <c r="AA66" i="183"/>
  <c r="AB66" i="183"/>
  <c r="AC66" i="183"/>
  <c r="AD66" i="183"/>
  <c r="AE66" i="183"/>
  <c r="AF66" i="183"/>
  <c r="L67" i="183"/>
  <c r="M67" i="183"/>
  <c r="N67" i="183"/>
  <c r="O67" i="183"/>
  <c r="P67" i="183"/>
  <c r="Q67" i="183"/>
  <c r="R67" i="183"/>
  <c r="S67" i="183"/>
  <c r="T67" i="183"/>
  <c r="U67" i="183"/>
  <c r="V67" i="183"/>
  <c r="W67" i="183"/>
  <c r="X67" i="183"/>
  <c r="Y67" i="183"/>
  <c r="Z67" i="183"/>
  <c r="AA67" i="183"/>
  <c r="AB67" i="183"/>
  <c r="AC67" i="183"/>
  <c r="AD67" i="183"/>
  <c r="AE67" i="183"/>
  <c r="AF67" i="183"/>
  <c r="L68" i="183"/>
  <c r="M68" i="183"/>
  <c r="N68" i="183"/>
  <c r="O68" i="183"/>
  <c r="P68" i="183"/>
  <c r="Q68" i="183"/>
  <c r="R68" i="183"/>
  <c r="S68" i="183"/>
  <c r="T68" i="183"/>
  <c r="U68" i="183"/>
  <c r="V68" i="183"/>
  <c r="W68" i="183"/>
  <c r="X68" i="183"/>
  <c r="Y68" i="183"/>
  <c r="Z68" i="183"/>
  <c r="AA68" i="183"/>
  <c r="AB68" i="183"/>
  <c r="AC68" i="183"/>
  <c r="AD68" i="183"/>
  <c r="AE68" i="183"/>
  <c r="AF68" i="183"/>
  <c r="L69" i="183"/>
  <c r="M69" i="183"/>
  <c r="N69" i="183"/>
  <c r="O69" i="183"/>
  <c r="P69" i="183"/>
  <c r="Q69" i="183"/>
  <c r="R69" i="183"/>
  <c r="S69" i="183"/>
  <c r="T69" i="183"/>
  <c r="U69" i="183"/>
  <c r="V69" i="183"/>
  <c r="W69" i="183"/>
  <c r="X69" i="183"/>
  <c r="Y69" i="183"/>
  <c r="Z69" i="183"/>
  <c r="AA69" i="183"/>
  <c r="AB69" i="183"/>
  <c r="AC69" i="183"/>
  <c r="AD69" i="183"/>
  <c r="AE69" i="183"/>
  <c r="AF69" i="183"/>
  <c r="K61" i="183"/>
  <c r="K62" i="183"/>
  <c r="K63" i="183"/>
  <c r="K64" i="183"/>
  <c r="K65" i="183"/>
  <c r="K66" i="183"/>
  <c r="K67" i="183"/>
  <c r="K68" i="183"/>
  <c r="K69" i="183"/>
  <c r="K60" i="183"/>
  <c r="K50" i="183"/>
  <c r="K51" i="183"/>
  <c r="K52" i="183"/>
  <c r="K53" i="183"/>
  <c r="K54" i="183"/>
  <c r="K55" i="183"/>
  <c r="K56" i="183"/>
  <c r="K57" i="183"/>
  <c r="K58" i="183"/>
  <c r="K49" i="183"/>
  <c r="K39" i="183"/>
  <c r="K40" i="183"/>
  <c r="K41" i="183"/>
  <c r="K42" i="183"/>
  <c r="K43" i="183"/>
  <c r="K44" i="183"/>
  <c r="K45" i="183"/>
  <c r="K46" i="183"/>
  <c r="K47" i="183"/>
  <c r="K38" i="183"/>
  <c r="K32" i="183"/>
  <c r="K33" i="183"/>
  <c r="K34" i="183"/>
  <c r="K35" i="183"/>
  <c r="K36" i="183"/>
  <c r="K31" i="183"/>
  <c r="I60" i="183"/>
  <c r="I61" i="183"/>
  <c r="I62" i="183"/>
  <c r="I63" i="183"/>
  <c r="I64" i="183"/>
  <c r="I65" i="183"/>
  <c r="I66" i="183"/>
  <c r="I67" i="183"/>
  <c r="I68" i="183"/>
  <c r="I69" i="183"/>
  <c r="H61" i="183"/>
  <c r="H62" i="183"/>
  <c r="H63" i="183"/>
  <c r="H64" i="183"/>
  <c r="H65" i="183"/>
  <c r="H66" i="183"/>
  <c r="H67" i="183"/>
  <c r="H68" i="183"/>
  <c r="H69" i="183"/>
  <c r="H60" i="183"/>
  <c r="I49" i="183"/>
  <c r="I50" i="183"/>
  <c r="I51" i="183"/>
  <c r="I52" i="183"/>
  <c r="I53" i="183"/>
  <c r="I54" i="183"/>
  <c r="I55" i="183"/>
  <c r="I56" i="183"/>
  <c r="I57" i="183"/>
  <c r="I58" i="183"/>
  <c r="H50" i="183"/>
  <c r="H51" i="183"/>
  <c r="H52" i="183"/>
  <c r="H53" i="183"/>
  <c r="H54" i="183"/>
  <c r="H55" i="183"/>
  <c r="H56" i="183"/>
  <c r="H57" i="183"/>
  <c r="H58" i="183"/>
  <c r="H49" i="183"/>
  <c r="I38" i="183"/>
  <c r="I39" i="183"/>
  <c r="I40" i="183"/>
  <c r="I41" i="183"/>
  <c r="I42" i="183"/>
  <c r="I43" i="183"/>
  <c r="I44" i="183"/>
  <c r="I45" i="183"/>
  <c r="I46" i="183"/>
  <c r="I47" i="183"/>
  <c r="H47" i="183"/>
  <c r="H39" i="183"/>
  <c r="H40" i="183"/>
  <c r="H41" i="183"/>
  <c r="H42" i="183"/>
  <c r="H43" i="183"/>
  <c r="H44" i="183"/>
  <c r="H45" i="183"/>
  <c r="H46" i="183"/>
  <c r="H38" i="183"/>
  <c r="I31" i="183"/>
  <c r="I32" i="183"/>
  <c r="I33" i="183"/>
  <c r="I34" i="183"/>
  <c r="I35" i="183"/>
  <c r="I36" i="183"/>
  <c r="H32" i="183"/>
  <c r="H33" i="183"/>
  <c r="H34" i="183"/>
  <c r="H35" i="183"/>
  <c r="H36" i="183"/>
  <c r="H31" i="183"/>
  <c r="L40" i="182"/>
  <c r="M40" i="182"/>
  <c r="N40" i="182"/>
  <c r="O40" i="182"/>
  <c r="P40" i="182"/>
  <c r="Q40" i="182"/>
  <c r="R40" i="182"/>
  <c r="S40" i="182"/>
  <c r="T40" i="182"/>
  <c r="U40" i="182"/>
  <c r="V40" i="182"/>
  <c r="W40" i="182"/>
  <c r="X40" i="182"/>
  <c r="Y40" i="182"/>
  <c r="Z40" i="182"/>
  <c r="AA40" i="182"/>
  <c r="AB40" i="182"/>
  <c r="AC40" i="182"/>
  <c r="AD40" i="182"/>
  <c r="L41" i="182"/>
  <c r="M41" i="182"/>
  <c r="N41" i="182"/>
  <c r="O41" i="182"/>
  <c r="P41" i="182"/>
  <c r="Q41" i="182"/>
  <c r="R41" i="182"/>
  <c r="S41" i="182"/>
  <c r="T41" i="182"/>
  <c r="U41" i="182"/>
  <c r="V41" i="182"/>
  <c r="W41" i="182"/>
  <c r="X41" i="182"/>
  <c r="Y41" i="182"/>
  <c r="Z41" i="182"/>
  <c r="AA41" i="182"/>
  <c r="AB41" i="182"/>
  <c r="AC41" i="182"/>
  <c r="AD41" i="182"/>
  <c r="L42" i="182"/>
  <c r="M42" i="182"/>
  <c r="N42" i="182"/>
  <c r="O42" i="182"/>
  <c r="P42" i="182"/>
  <c r="Q42" i="182"/>
  <c r="R42" i="182"/>
  <c r="S42" i="182"/>
  <c r="T42" i="182"/>
  <c r="U42" i="182"/>
  <c r="V42" i="182"/>
  <c r="W42" i="182"/>
  <c r="X42" i="182"/>
  <c r="Y42" i="182"/>
  <c r="Z42" i="182"/>
  <c r="AA42" i="182"/>
  <c r="AB42" i="182"/>
  <c r="AC42" i="182"/>
  <c r="AD42" i="182"/>
  <c r="L43" i="182"/>
  <c r="M43" i="182"/>
  <c r="N43" i="182"/>
  <c r="O43" i="182"/>
  <c r="P43" i="182"/>
  <c r="Q43" i="182"/>
  <c r="R43" i="182"/>
  <c r="S43" i="182"/>
  <c r="T43" i="182"/>
  <c r="U43" i="182"/>
  <c r="V43" i="182"/>
  <c r="W43" i="182"/>
  <c r="X43" i="182"/>
  <c r="Y43" i="182"/>
  <c r="Z43" i="182"/>
  <c r="AA43" i="182"/>
  <c r="AB43" i="182"/>
  <c r="AC43" i="182"/>
  <c r="AD43" i="182"/>
  <c r="L44" i="182"/>
  <c r="M44" i="182"/>
  <c r="N44" i="182"/>
  <c r="O44" i="182"/>
  <c r="P44" i="182"/>
  <c r="Q44" i="182"/>
  <c r="R44" i="182"/>
  <c r="S44" i="182"/>
  <c r="T44" i="182"/>
  <c r="U44" i="182"/>
  <c r="V44" i="182"/>
  <c r="W44" i="182"/>
  <c r="X44" i="182"/>
  <c r="Y44" i="182"/>
  <c r="Z44" i="182"/>
  <c r="AA44" i="182"/>
  <c r="AB44" i="182"/>
  <c r="AC44" i="182"/>
  <c r="AD44" i="182"/>
  <c r="L45" i="182"/>
  <c r="M45" i="182"/>
  <c r="N45" i="182"/>
  <c r="O45" i="182"/>
  <c r="P45" i="182"/>
  <c r="Q45" i="182"/>
  <c r="R45" i="182"/>
  <c r="S45" i="182"/>
  <c r="T45" i="182"/>
  <c r="U45" i="182"/>
  <c r="V45" i="182"/>
  <c r="W45" i="182"/>
  <c r="X45" i="182"/>
  <c r="Y45" i="182"/>
  <c r="Z45" i="182"/>
  <c r="AA45" i="182"/>
  <c r="AB45" i="182"/>
  <c r="AC45" i="182"/>
  <c r="AD45" i="182"/>
  <c r="L46" i="182"/>
  <c r="M46" i="182"/>
  <c r="N46" i="182"/>
  <c r="O46" i="182"/>
  <c r="P46" i="182"/>
  <c r="Q46" i="182"/>
  <c r="R46" i="182"/>
  <c r="S46" i="182"/>
  <c r="T46" i="182"/>
  <c r="U46" i="182"/>
  <c r="V46" i="182"/>
  <c r="W46" i="182"/>
  <c r="X46" i="182"/>
  <c r="Y46" i="182"/>
  <c r="Z46" i="182"/>
  <c r="AA46" i="182"/>
  <c r="AB46" i="182"/>
  <c r="AC46" i="182"/>
  <c r="AD46" i="182"/>
  <c r="L47" i="182"/>
  <c r="M47" i="182"/>
  <c r="N47" i="182"/>
  <c r="O47" i="182"/>
  <c r="P47" i="182"/>
  <c r="Q47" i="182"/>
  <c r="R47" i="182"/>
  <c r="S47" i="182"/>
  <c r="T47" i="182"/>
  <c r="U47" i="182"/>
  <c r="V47" i="182"/>
  <c r="W47" i="182"/>
  <c r="X47" i="182"/>
  <c r="Y47" i="182"/>
  <c r="Z47" i="182"/>
  <c r="AA47" i="182"/>
  <c r="AB47" i="182"/>
  <c r="AC47" i="182"/>
  <c r="AD47" i="182"/>
  <c r="L48" i="182"/>
  <c r="M48" i="182"/>
  <c r="N48" i="182"/>
  <c r="O48" i="182"/>
  <c r="P48" i="182"/>
  <c r="Q48" i="182"/>
  <c r="R48" i="182"/>
  <c r="S48" i="182"/>
  <c r="T48" i="182"/>
  <c r="U48" i="182"/>
  <c r="V48" i="182"/>
  <c r="W48" i="182"/>
  <c r="X48" i="182"/>
  <c r="Y48" i="182"/>
  <c r="Z48" i="182"/>
  <c r="AA48" i="182"/>
  <c r="AB48" i="182"/>
  <c r="AC48" i="182"/>
  <c r="AD48" i="182"/>
  <c r="L49" i="182"/>
  <c r="M49" i="182"/>
  <c r="N49" i="182"/>
  <c r="O49" i="182"/>
  <c r="P49" i="182"/>
  <c r="Q49" i="182"/>
  <c r="R49" i="182"/>
  <c r="S49" i="182"/>
  <c r="T49" i="182"/>
  <c r="U49" i="182"/>
  <c r="V49" i="182"/>
  <c r="W49" i="182"/>
  <c r="X49" i="182"/>
  <c r="Y49" i="182"/>
  <c r="Z49" i="182"/>
  <c r="AA49" i="182"/>
  <c r="AB49" i="182"/>
  <c r="AC49" i="182"/>
  <c r="AD49" i="182"/>
  <c r="L50" i="182"/>
  <c r="M50" i="182"/>
  <c r="N50" i="182"/>
  <c r="O50" i="182"/>
  <c r="P50" i="182"/>
  <c r="Q50" i="182"/>
  <c r="R50" i="182"/>
  <c r="S50" i="182"/>
  <c r="T50" i="182"/>
  <c r="U50" i="182"/>
  <c r="V50" i="182"/>
  <c r="W50" i="182"/>
  <c r="X50" i="182"/>
  <c r="Y50" i="182"/>
  <c r="Z50" i="182"/>
  <c r="AA50" i="182"/>
  <c r="AB50" i="182"/>
  <c r="AC50" i="182"/>
  <c r="AD50" i="182"/>
  <c r="L51" i="182"/>
  <c r="M51" i="182"/>
  <c r="N51" i="182"/>
  <c r="O51" i="182"/>
  <c r="P51" i="182"/>
  <c r="Q51" i="182"/>
  <c r="R51" i="182"/>
  <c r="S51" i="182"/>
  <c r="T51" i="182"/>
  <c r="U51" i="182"/>
  <c r="V51" i="182"/>
  <c r="W51" i="182"/>
  <c r="X51" i="182"/>
  <c r="Y51" i="182"/>
  <c r="Z51" i="182"/>
  <c r="AA51" i="182"/>
  <c r="AB51" i="182"/>
  <c r="AC51" i="182"/>
  <c r="AD51" i="182"/>
  <c r="L52" i="182"/>
  <c r="M52" i="182"/>
  <c r="N52" i="182"/>
  <c r="O52" i="182"/>
  <c r="P52" i="182"/>
  <c r="Q52" i="182"/>
  <c r="R52" i="182"/>
  <c r="S52" i="182"/>
  <c r="T52" i="182"/>
  <c r="U52" i="182"/>
  <c r="V52" i="182"/>
  <c r="W52" i="182"/>
  <c r="X52" i="182"/>
  <c r="Y52" i="182"/>
  <c r="Z52" i="182"/>
  <c r="AA52" i="182"/>
  <c r="AB52" i="182"/>
  <c r="AC52" i="182"/>
  <c r="AD52" i="182"/>
  <c r="L53" i="182"/>
  <c r="M53" i="182"/>
  <c r="N53" i="182"/>
  <c r="O53" i="182"/>
  <c r="P53" i="182"/>
  <c r="Q53" i="182"/>
  <c r="R53" i="182"/>
  <c r="S53" i="182"/>
  <c r="T53" i="182"/>
  <c r="U53" i="182"/>
  <c r="V53" i="182"/>
  <c r="W53" i="182"/>
  <c r="X53" i="182"/>
  <c r="Y53" i="182"/>
  <c r="Z53" i="182"/>
  <c r="AA53" i="182"/>
  <c r="AB53" i="182"/>
  <c r="AC53" i="182"/>
  <c r="AD53" i="182"/>
  <c r="L54" i="182"/>
  <c r="M54" i="182"/>
  <c r="N54" i="182"/>
  <c r="O54" i="182"/>
  <c r="P54" i="182"/>
  <c r="Q54" i="182"/>
  <c r="R54" i="182"/>
  <c r="S54" i="182"/>
  <c r="T54" i="182"/>
  <c r="U54" i="182"/>
  <c r="V54" i="182"/>
  <c r="W54" i="182"/>
  <c r="X54" i="182"/>
  <c r="Y54" i="182"/>
  <c r="Z54" i="182"/>
  <c r="AA54" i="182"/>
  <c r="AB54" i="182"/>
  <c r="AC54" i="182"/>
  <c r="AD54" i="182"/>
  <c r="L56" i="182"/>
  <c r="M56" i="182"/>
  <c r="N56" i="182"/>
  <c r="O56" i="182"/>
  <c r="P56" i="182"/>
  <c r="Q56" i="182"/>
  <c r="R56" i="182"/>
  <c r="S56" i="182"/>
  <c r="T56" i="182"/>
  <c r="U56" i="182"/>
  <c r="V56" i="182"/>
  <c r="W56" i="182"/>
  <c r="X56" i="182"/>
  <c r="Y56" i="182"/>
  <c r="Z56" i="182"/>
  <c r="AA56" i="182"/>
  <c r="AB56" i="182"/>
  <c r="AC56" i="182"/>
  <c r="AD56" i="182"/>
  <c r="L57" i="182"/>
  <c r="M57" i="182"/>
  <c r="N57" i="182"/>
  <c r="O57" i="182"/>
  <c r="P57" i="182"/>
  <c r="Q57" i="182"/>
  <c r="R57" i="182"/>
  <c r="S57" i="182"/>
  <c r="T57" i="182"/>
  <c r="U57" i="182"/>
  <c r="V57" i="182"/>
  <c r="W57" i="182"/>
  <c r="X57" i="182"/>
  <c r="Y57" i="182"/>
  <c r="Z57" i="182"/>
  <c r="AA57" i="182"/>
  <c r="AB57" i="182"/>
  <c r="AC57" i="182"/>
  <c r="AD57" i="182"/>
  <c r="L58" i="182"/>
  <c r="M58" i="182"/>
  <c r="N58" i="182"/>
  <c r="O58" i="182"/>
  <c r="P58" i="182"/>
  <c r="Q58" i="182"/>
  <c r="R58" i="182"/>
  <c r="S58" i="182"/>
  <c r="T58" i="182"/>
  <c r="U58" i="182"/>
  <c r="V58" i="182"/>
  <c r="W58" i="182"/>
  <c r="X58" i="182"/>
  <c r="Y58" i="182"/>
  <c r="Z58" i="182"/>
  <c r="AA58" i="182"/>
  <c r="AB58" i="182"/>
  <c r="AC58" i="182"/>
  <c r="AD58" i="182"/>
  <c r="L59" i="182"/>
  <c r="M59" i="182"/>
  <c r="N59" i="182"/>
  <c r="O59" i="182"/>
  <c r="P59" i="182"/>
  <c r="Q59" i="182"/>
  <c r="R59" i="182"/>
  <c r="S59" i="182"/>
  <c r="T59" i="182"/>
  <c r="U59" i="182"/>
  <c r="V59" i="182"/>
  <c r="W59" i="182"/>
  <c r="X59" i="182"/>
  <c r="Y59" i="182"/>
  <c r="Z59" i="182"/>
  <c r="AA59" i="182"/>
  <c r="AB59" i="182"/>
  <c r="AC59" i="182"/>
  <c r="AD59" i="182"/>
  <c r="L60" i="182"/>
  <c r="M60" i="182"/>
  <c r="N60" i="182"/>
  <c r="O60" i="182"/>
  <c r="P60" i="182"/>
  <c r="Q60" i="182"/>
  <c r="R60" i="182"/>
  <c r="S60" i="182"/>
  <c r="T60" i="182"/>
  <c r="U60" i="182"/>
  <c r="V60" i="182"/>
  <c r="W60" i="182"/>
  <c r="X60" i="182"/>
  <c r="Y60" i="182"/>
  <c r="Z60" i="182"/>
  <c r="AA60" i="182"/>
  <c r="AB60" i="182"/>
  <c r="AC60" i="182"/>
  <c r="AD60" i="182"/>
  <c r="L34" i="182"/>
  <c r="M34" i="182"/>
  <c r="N34" i="182"/>
  <c r="O34" i="182"/>
  <c r="P34" i="182"/>
  <c r="Q34" i="182"/>
  <c r="R34" i="182"/>
  <c r="S34" i="182"/>
  <c r="T34" i="182"/>
  <c r="U34" i="182"/>
  <c r="V34" i="182"/>
  <c r="W34" i="182"/>
  <c r="X34" i="182"/>
  <c r="Y34" i="182"/>
  <c r="Z34" i="182"/>
  <c r="AA34" i="182"/>
  <c r="AB34" i="182"/>
  <c r="AC34" i="182"/>
  <c r="AD34" i="182"/>
  <c r="L35" i="182"/>
  <c r="M35" i="182"/>
  <c r="N35" i="182"/>
  <c r="O35" i="182"/>
  <c r="P35" i="182"/>
  <c r="Q35" i="182"/>
  <c r="R35" i="182"/>
  <c r="S35" i="182"/>
  <c r="T35" i="182"/>
  <c r="U35" i="182"/>
  <c r="V35" i="182"/>
  <c r="W35" i="182"/>
  <c r="X35" i="182"/>
  <c r="Y35" i="182"/>
  <c r="Z35" i="182"/>
  <c r="AA35" i="182"/>
  <c r="AB35" i="182"/>
  <c r="AC35" i="182"/>
  <c r="AD35" i="182"/>
  <c r="L36" i="182"/>
  <c r="M36" i="182"/>
  <c r="N36" i="182"/>
  <c r="O36" i="182"/>
  <c r="P36" i="182"/>
  <c r="Q36" i="182"/>
  <c r="R36" i="182"/>
  <c r="S36" i="182"/>
  <c r="T36" i="182"/>
  <c r="U36" i="182"/>
  <c r="V36" i="182"/>
  <c r="W36" i="182"/>
  <c r="X36" i="182"/>
  <c r="Y36" i="182"/>
  <c r="Z36" i="182"/>
  <c r="AA36" i="182"/>
  <c r="AB36" i="182"/>
  <c r="AC36" i="182"/>
  <c r="AD36" i="182"/>
  <c r="L37" i="182"/>
  <c r="M37" i="182"/>
  <c r="N37" i="182"/>
  <c r="O37" i="182"/>
  <c r="P37" i="182"/>
  <c r="Q37" i="182"/>
  <c r="R37" i="182"/>
  <c r="S37" i="182"/>
  <c r="T37" i="182"/>
  <c r="U37" i="182"/>
  <c r="V37" i="182"/>
  <c r="W37" i="182"/>
  <c r="X37" i="182"/>
  <c r="Y37" i="182"/>
  <c r="Z37" i="182"/>
  <c r="AA37" i="182"/>
  <c r="AB37" i="182"/>
  <c r="AC37" i="182"/>
  <c r="AD37" i="182"/>
  <c r="L38" i="182"/>
  <c r="M38" i="182"/>
  <c r="N38" i="182"/>
  <c r="O38" i="182"/>
  <c r="P38" i="182"/>
  <c r="Q38" i="182"/>
  <c r="R38" i="182"/>
  <c r="S38" i="182"/>
  <c r="T38" i="182"/>
  <c r="U38" i="182"/>
  <c r="V38" i="182"/>
  <c r="W38" i="182"/>
  <c r="X38" i="182"/>
  <c r="Y38" i="182"/>
  <c r="Z38" i="182"/>
  <c r="AA38" i="182"/>
  <c r="AB38" i="182"/>
  <c r="AC38" i="182"/>
  <c r="AD38" i="182"/>
  <c r="L31" i="182"/>
  <c r="M31" i="182"/>
  <c r="N31" i="182"/>
  <c r="O31" i="182"/>
  <c r="P31" i="182"/>
  <c r="Q31" i="182"/>
  <c r="R31" i="182"/>
  <c r="S31" i="182"/>
  <c r="T31" i="182"/>
  <c r="U31" i="182"/>
  <c r="V31" i="182"/>
  <c r="W31" i="182"/>
  <c r="X31" i="182"/>
  <c r="Y31" i="182"/>
  <c r="Z31" i="182"/>
  <c r="AA31" i="182"/>
  <c r="AB31" i="182"/>
  <c r="AC31" i="182"/>
  <c r="AD31" i="182"/>
  <c r="L32" i="182"/>
  <c r="M32" i="182"/>
  <c r="N32" i="182"/>
  <c r="O32" i="182"/>
  <c r="P32" i="182"/>
  <c r="Q32" i="182"/>
  <c r="R32" i="182"/>
  <c r="S32" i="182"/>
  <c r="T32" i="182"/>
  <c r="U32" i="182"/>
  <c r="V32" i="182"/>
  <c r="W32" i="182"/>
  <c r="X32" i="182"/>
  <c r="Y32" i="182"/>
  <c r="Z32" i="182"/>
  <c r="AA32" i="182"/>
  <c r="AB32" i="182"/>
  <c r="AC32" i="182"/>
  <c r="AD32" i="182"/>
  <c r="K58" i="182"/>
  <c r="K59" i="182"/>
  <c r="K60" i="182"/>
  <c r="K57" i="182"/>
  <c r="K56" i="182"/>
  <c r="K54" i="182"/>
  <c r="K53" i="182"/>
  <c r="K51" i="182"/>
  <c r="K52" i="182"/>
  <c r="K50" i="182"/>
  <c r="K49" i="182"/>
  <c r="K48" i="182"/>
  <c r="K47" i="182"/>
  <c r="K46" i="182"/>
  <c r="K43" i="182"/>
  <c r="K44" i="182"/>
  <c r="K45" i="182"/>
  <c r="K42" i="182"/>
  <c r="K41" i="182"/>
  <c r="K40" i="182"/>
  <c r="K35" i="182"/>
  <c r="K36" i="182"/>
  <c r="K37" i="182"/>
  <c r="K38" i="182"/>
  <c r="K34" i="182"/>
  <c r="K32" i="182"/>
  <c r="K31" i="182"/>
  <c r="X29" i="182"/>
  <c r="Y29" i="182"/>
  <c r="Z29" i="182"/>
  <c r="AA29" i="182"/>
  <c r="AB29" i="182"/>
  <c r="AC29" i="182"/>
  <c r="AD29" i="182"/>
  <c r="AE29" i="182"/>
  <c r="AF29" i="182"/>
  <c r="P29" i="182"/>
  <c r="Q29" i="182"/>
  <c r="R29" i="182"/>
  <c r="S29" i="182"/>
  <c r="T29" i="182"/>
  <c r="U29" i="182"/>
  <c r="V29" i="182"/>
  <c r="W29" i="182"/>
  <c r="L29" i="182"/>
  <c r="M29" i="182"/>
  <c r="N29" i="182"/>
  <c r="O29" i="182"/>
  <c r="K29" i="182"/>
  <c r="I56" i="182"/>
  <c r="I57" i="182"/>
  <c r="I58" i="182"/>
  <c r="I59" i="182"/>
  <c r="I60" i="182"/>
  <c r="H58" i="182"/>
  <c r="H59" i="182"/>
  <c r="H60" i="182"/>
  <c r="H57" i="182"/>
  <c r="H56" i="182"/>
  <c r="I40" i="182"/>
  <c r="I41" i="182"/>
  <c r="I42" i="182"/>
  <c r="I43" i="182"/>
  <c r="I44" i="182"/>
  <c r="I45" i="182"/>
  <c r="I46" i="182"/>
  <c r="I47" i="182"/>
  <c r="I48" i="182"/>
  <c r="I49" i="182"/>
  <c r="I50" i="182"/>
  <c r="I51" i="182"/>
  <c r="I52" i="182"/>
  <c r="I53" i="182"/>
  <c r="I54" i="182"/>
  <c r="H54" i="182"/>
  <c r="H53" i="182"/>
  <c r="H51" i="182"/>
  <c r="H52" i="182"/>
  <c r="H50" i="182"/>
  <c r="H49" i="182"/>
  <c r="H48" i="182"/>
  <c r="H47" i="182"/>
  <c r="H46" i="182"/>
  <c r="H43" i="182"/>
  <c r="H44" i="182"/>
  <c r="H45" i="182"/>
  <c r="H42" i="182"/>
  <c r="H41" i="182"/>
  <c r="H40" i="182"/>
  <c r="I34" i="182"/>
  <c r="I35" i="182"/>
  <c r="I36" i="182"/>
  <c r="I37" i="182"/>
  <c r="I38" i="182"/>
  <c r="H35" i="182"/>
  <c r="H36" i="182"/>
  <c r="H37" i="182"/>
  <c r="H38" i="182"/>
  <c r="H34" i="182"/>
  <c r="I31" i="182"/>
  <c r="I32" i="182"/>
  <c r="H32" i="182"/>
  <c r="H31" i="182"/>
  <c r="BE6" i="182"/>
  <c r="BD6" i="182"/>
  <c r="BC6" i="182"/>
  <c r="BB6" i="182"/>
  <c r="BA6" i="182"/>
  <c r="AZ6" i="182"/>
  <c r="AY6" i="182"/>
  <c r="AX6" i="182"/>
  <c r="AW6" i="182"/>
  <c r="AV6" i="182"/>
  <c r="AU6" i="182"/>
  <c r="AT6" i="182"/>
  <c r="AS6" i="182"/>
  <c r="AR6" i="182"/>
  <c r="AQ6" i="182"/>
  <c r="AP6" i="182"/>
  <c r="AO6" i="182"/>
  <c r="AN6" i="182"/>
  <c r="AM6" i="182"/>
  <c r="AL6" i="182"/>
  <c r="AK6" i="182"/>
  <c r="AJ6" i="182"/>
  <c r="AI6" i="182"/>
  <c r="BH6" i="182"/>
  <c r="BG6" i="182"/>
  <c r="I29" i="182"/>
  <c r="H29" i="182"/>
  <c r="H40" i="181"/>
  <c r="I40" i="181"/>
  <c r="J40" i="181"/>
  <c r="K40" i="181"/>
  <c r="H41" i="181"/>
  <c r="I41" i="181"/>
  <c r="J41" i="181"/>
  <c r="K41" i="181"/>
  <c r="H42" i="181"/>
  <c r="I42" i="181"/>
  <c r="J42" i="181"/>
  <c r="K42" i="181"/>
  <c r="H43" i="181"/>
  <c r="I43" i="181"/>
  <c r="J43" i="181"/>
  <c r="K43" i="181"/>
  <c r="H44" i="181"/>
  <c r="I44" i="181"/>
  <c r="J44" i="181"/>
  <c r="K44" i="181"/>
  <c r="H45" i="181"/>
  <c r="I45" i="181"/>
  <c r="J45" i="181"/>
  <c r="K45" i="181"/>
  <c r="H46" i="181"/>
  <c r="I46" i="181"/>
  <c r="J46" i="181"/>
  <c r="K46" i="181"/>
  <c r="H47" i="181"/>
  <c r="I47" i="181"/>
  <c r="J47" i="181"/>
  <c r="K47" i="181"/>
  <c r="H48" i="181"/>
  <c r="I48" i="181"/>
  <c r="J48" i="181"/>
  <c r="K48" i="181"/>
  <c r="H49" i="181"/>
  <c r="I49" i="181"/>
  <c r="J49" i="181"/>
  <c r="K49" i="181"/>
  <c r="G41" i="181"/>
  <c r="G42" i="181"/>
  <c r="G43" i="181"/>
  <c r="G44" i="181"/>
  <c r="G45" i="181"/>
  <c r="G46" i="181"/>
  <c r="G47" i="181"/>
  <c r="G48" i="181"/>
  <c r="G49" i="181"/>
  <c r="G40" i="181"/>
  <c r="H29" i="181"/>
  <c r="I29" i="181"/>
  <c r="J29" i="181"/>
  <c r="K29" i="181"/>
  <c r="H30" i="181"/>
  <c r="I30" i="181"/>
  <c r="J30" i="181"/>
  <c r="K30" i="181"/>
  <c r="H31" i="181"/>
  <c r="I31" i="181"/>
  <c r="J31" i="181"/>
  <c r="K31" i="181"/>
  <c r="H32" i="181"/>
  <c r="I32" i="181"/>
  <c r="J32" i="181"/>
  <c r="K32" i="181"/>
  <c r="H33" i="181"/>
  <c r="I33" i="181"/>
  <c r="J33" i="181"/>
  <c r="K33" i="181"/>
  <c r="H34" i="181"/>
  <c r="I34" i="181"/>
  <c r="J34" i="181"/>
  <c r="K34" i="181"/>
  <c r="H35" i="181"/>
  <c r="I35" i="181"/>
  <c r="J35" i="181"/>
  <c r="K35" i="181"/>
  <c r="H36" i="181"/>
  <c r="I36" i="181"/>
  <c r="J36" i="181"/>
  <c r="K36" i="181"/>
  <c r="H37" i="181"/>
  <c r="I37" i="181"/>
  <c r="J37" i="181"/>
  <c r="K37" i="181"/>
  <c r="H38" i="181"/>
  <c r="I38" i="181"/>
  <c r="J38" i="181"/>
  <c r="K38" i="181"/>
  <c r="G30" i="181"/>
  <c r="G31" i="181"/>
  <c r="G32" i="181"/>
  <c r="G33" i="181"/>
  <c r="G34" i="181"/>
  <c r="G35" i="181"/>
  <c r="G36" i="181"/>
  <c r="G37" i="181"/>
  <c r="G38" i="181"/>
  <c r="G29" i="181"/>
  <c r="H18" i="181"/>
  <c r="I18" i="181"/>
  <c r="J18" i="181"/>
  <c r="K18" i="181"/>
  <c r="H19" i="181"/>
  <c r="I19" i="181"/>
  <c r="J19" i="181"/>
  <c r="K19" i="181"/>
  <c r="H20" i="181"/>
  <c r="I20" i="181"/>
  <c r="J20" i="181"/>
  <c r="K20" i="181"/>
  <c r="H21" i="181"/>
  <c r="I21" i="181"/>
  <c r="J21" i="181"/>
  <c r="K21" i="181"/>
  <c r="H22" i="181"/>
  <c r="I22" i="181"/>
  <c r="J22" i="181"/>
  <c r="K22" i="181"/>
  <c r="H23" i="181"/>
  <c r="I23" i="181"/>
  <c r="J23" i="181"/>
  <c r="K23" i="181"/>
  <c r="H24" i="181"/>
  <c r="I24" i="181"/>
  <c r="J24" i="181"/>
  <c r="K24" i="181"/>
  <c r="H25" i="181"/>
  <c r="I25" i="181"/>
  <c r="J25" i="181"/>
  <c r="K25" i="181"/>
  <c r="H26" i="181"/>
  <c r="I26" i="181"/>
  <c r="J26" i="181"/>
  <c r="K26" i="181"/>
  <c r="H27" i="181"/>
  <c r="I27" i="181"/>
  <c r="J27" i="181"/>
  <c r="K27" i="181"/>
  <c r="G19" i="181"/>
  <c r="G20" i="181"/>
  <c r="G21" i="181"/>
  <c r="G22" i="181"/>
  <c r="G23" i="181"/>
  <c r="G24" i="181"/>
  <c r="G25" i="181"/>
  <c r="G26" i="181"/>
  <c r="G27" i="181"/>
  <c r="G18" i="181"/>
  <c r="H11" i="181"/>
  <c r="I11" i="181"/>
  <c r="J11" i="181"/>
  <c r="K11" i="181"/>
  <c r="H12" i="181"/>
  <c r="I12" i="181"/>
  <c r="J12" i="181"/>
  <c r="K12" i="181"/>
  <c r="H13" i="181"/>
  <c r="I13" i="181"/>
  <c r="J13" i="181"/>
  <c r="K13" i="181"/>
  <c r="H14" i="181"/>
  <c r="I14" i="181"/>
  <c r="J14" i="181"/>
  <c r="K14" i="181"/>
  <c r="H15" i="181"/>
  <c r="I15" i="181"/>
  <c r="J15" i="181"/>
  <c r="K15" i="181"/>
  <c r="H16" i="181"/>
  <c r="I16" i="181"/>
  <c r="J16" i="181"/>
  <c r="K16" i="181"/>
  <c r="G12" i="181"/>
  <c r="G13" i="181"/>
  <c r="G14" i="181"/>
  <c r="G15" i="181"/>
  <c r="G16" i="181"/>
  <c r="G11" i="181"/>
  <c r="F41" i="181"/>
  <c r="F42" i="181"/>
  <c r="F43" i="181"/>
  <c r="F44" i="181"/>
  <c r="F45" i="181"/>
  <c r="F46" i="181"/>
  <c r="F47" i="181"/>
  <c r="F48" i="181"/>
  <c r="F49" i="181"/>
  <c r="F40" i="181"/>
  <c r="F30" i="181"/>
  <c r="F31" i="181"/>
  <c r="F32" i="181"/>
  <c r="F33" i="181"/>
  <c r="F34" i="181"/>
  <c r="F35" i="181"/>
  <c r="F36" i="181"/>
  <c r="F37" i="181"/>
  <c r="F38" i="181"/>
  <c r="F29" i="181"/>
  <c r="F19" i="181"/>
  <c r="F20" i="181"/>
  <c r="F21" i="181"/>
  <c r="F22" i="181"/>
  <c r="F23" i="181"/>
  <c r="F24" i="181"/>
  <c r="F25" i="181"/>
  <c r="F26" i="181"/>
  <c r="F27" i="181"/>
  <c r="F18" i="181"/>
  <c r="F12" i="181"/>
  <c r="F13" i="181"/>
  <c r="F14" i="181"/>
  <c r="F15" i="181"/>
  <c r="F16" i="181"/>
  <c r="F11" i="181"/>
  <c r="Z89" i="2" l="1"/>
  <c r="Z88" i="2"/>
  <c r="O22" i="185"/>
  <c r="H36" i="180"/>
  <c r="I36" i="180"/>
  <c r="J36" i="180"/>
  <c r="K36" i="180"/>
  <c r="H37" i="180"/>
  <c r="I37" i="180"/>
  <c r="J37" i="180"/>
  <c r="K37" i="180"/>
  <c r="H38" i="180"/>
  <c r="I38" i="180"/>
  <c r="J38" i="180"/>
  <c r="K38" i="180"/>
  <c r="H39" i="180"/>
  <c r="I39" i="180"/>
  <c r="J39" i="180"/>
  <c r="K39" i="180"/>
  <c r="H40" i="180"/>
  <c r="I40" i="180"/>
  <c r="J40" i="180"/>
  <c r="K40" i="180"/>
  <c r="G38" i="180"/>
  <c r="G39" i="180"/>
  <c r="G40" i="180"/>
  <c r="G37" i="180"/>
  <c r="G36" i="180"/>
  <c r="F38" i="180"/>
  <c r="F39" i="180"/>
  <c r="F40" i="180"/>
  <c r="F37" i="180"/>
  <c r="F36" i="180"/>
  <c r="H20" i="180"/>
  <c r="I20" i="180"/>
  <c r="J20" i="180"/>
  <c r="K20" i="180"/>
  <c r="H21" i="180"/>
  <c r="I21" i="180"/>
  <c r="J21" i="180"/>
  <c r="K21" i="180"/>
  <c r="H22" i="180"/>
  <c r="I22" i="180"/>
  <c r="J22" i="180"/>
  <c r="K22" i="180"/>
  <c r="H23" i="180"/>
  <c r="I23" i="180"/>
  <c r="J23" i="180"/>
  <c r="K23" i="180"/>
  <c r="H24" i="180"/>
  <c r="I24" i="180"/>
  <c r="J24" i="180"/>
  <c r="K24" i="180"/>
  <c r="H25" i="180"/>
  <c r="I25" i="180"/>
  <c r="J25" i="180"/>
  <c r="K25" i="180"/>
  <c r="H26" i="180"/>
  <c r="I26" i="180"/>
  <c r="J26" i="180"/>
  <c r="K26" i="180"/>
  <c r="H27" i="180"/>
  <c r="I27" i="180"/>
  <c r="J27" i="180"/>
  <c r="K27" i="180"/>
  <c r="H28" i="180"/>
  <c r="I28" i="180"/>
  <c r="J28" i="180"/>
  <c r="K28" i="180"/>
  <c r="H29" i="180"/>
  <c r="I29" i="180"/>
  <c r="J29" i="180"/>
  <c r="K29" i="180"/>
  <c r="H30" i="180"/>
  <c r="I30" i="180"/>
  <c r="J30" i="180"/>
  <c r="K30" i="180"/>
  <c r="H31" i="180"/>
  <c r="I31" i="180"/>
  <c r="J31" i="180"/>
  <c r="K31" i="180"/>
  <c r="H32" i="180"/>
  <c r="I32" i="180"/>
  <c r="J32" i="180"/>
  <c r="K32" i="180"/>
  <c r="H33" i="180"/>
  <c r="I33" i="180"/>
  <c r="J33" i="180"/>
  <c r="K33" i="180"/>
  <c r="H34" i="180"/>
  <c r="I34" i="180"/>
  <c r="J34" i="180"/>
  <c r="K34" i="180"/>
  <c r="G34" i="180"/>
  <c r="G33" i="180"/>
  <c r="G32" i="180"/>
  <c r="G31" i="180"/>
  <c r="G30" i="180"/>
  <c r="G29" i="180"/>
  <c r="G28" i="180"/>
  <c r="G27" i="180"/>
  <c r="G26" i="180"/>
  <c r="G23" i="180"/>
  <c r="G24" i="180"/>
  <c r="G25" i="180"/>
  <c r="G22" i="180"/>
  <c r="G21" i="180"/>
  <c r="G20" i="180"/>
  <c r="F34" i="180"/>
  <c r="F33" i="180"/>
  <c r="F31" i="180"/>
  <c r="F32" i="180"/>
  <c r="F30" i="180"/>
  <c r="F29" i="180"/>
  <c r="F28" i="180"/>
  <c r="F27" i="180"/>
  <c r="F26" i="180"/>
  <c r="F23" i="180"/>
  <c r="F24" i="180"/>
  <c r="F25" i="180"/>
  <c r="F22" i="180"/>
  <c r="F21" i="180"/>
  <c r="F20" i="180"/>
  <c r="H14" i="180"/>
  <c r="I14" i="180"/>
  <c r="J14" i="180"/>
  <c r="K14" i="180"/>
  <c r="H15" i="180"/>
  <c r="I15" i="180"/>
  <c r="J15" i="180"/>
  <c r="K15" i="180"/>
  <c r="H16" i="180"/>
  <c r="I16" i="180"/>
  <c r="J16" i="180"/>
  <c r="K16" i="180"/>
  <c r="H17" i="180"/>
  <c r="I17" i="180"/>
  <c r="J17" i="180"/>
  <c r="K17" i="180"/>
  <c r="H18" i="180"/>
  <c r="I18" i="180"/>
  <c r="J18" i="180"/>
  <c r="K18" i="180"/>
  <c r="G15" i="180"/>
  <c r="G16" i="180"/>
  <c r="G17" i="180"/>
  <c r="G18" i="180"/>
  <c r="G14" i="180"/>
  <c r="F15" i="180"/>
  <c r="F16" i="180"/>
  <c r="F17" i="180"/>
  <c r="F18" i="180"/>
  <c r="H11" i="180"/>
  <c r="I11" i="180"/>
  <c r="J11" i="180"/>
  <c r="K11" i="180"/>
  <c r="H12" i="180"/>
  <c r="I12" i="180"/>
  <c r="J12" i="180"/>
  <c r="K12" i="180"/>
  <c r="G12" i="180"/>
  <c r="G11" i="180"/>
  <c r="F12" i="180"/>
  <c r="F11" i="180"/>
  <c r="H9" i="180"/>
  <c r="I9" i="180"/>
  <c r="J9" i="180"/>
  <c r="K9" i="180"/>
  <c r="G9" i="180"/>
  <c r="F9" i="180"/>
  <c r="AF62" i="179" l="1"/>
  <c r="AF63" i="179"/>
  <c r="AF64" i="179"/>
  <c r="AF65" i="179"/>
  <c r="AF66" i="179"/>
  <c r="AF67" i="179"/>
  <c r="AF68" i="179"/>
  <c r="AF69" i="179"/>
  <c r="AF70" i="179"/>
  <c r="AF71" i="179"/>
  <c r="AE63" i="179"/>
  <c r="AE64" i="179"/>
  <c r="AE65" i="179"/>
  <c r="AE66" i="179"/>
  <c r="AE67" i="179"/>
  <c r="AE68" i="179"/>
  <c r="AE69" i="179"/>
  <c r="AE70" i="179"/>
  <c r="AE71" i="179"/>
  <c r="AE62" i="179"/>
  <c r="AF51" i="179"/>
  <c r="AF52" i="179"/>
  <c r="AF53" i="179"/>
  <c r="AF54" i="179"/>
  <c r="AF55" i="179"/>
  <c r="AF56" i="179"/>
  <c r="AF57" i="179"/>
  <c r="AF58" i="179"/>
  <c r="AF59" i="179"/>
  <c r="AF60" i="179"/>
  <c r="AE52" i="179"/>
  <c r="AE53" i="179"/>
  <c r="AE54" i="179"/>
  <c r="AE55" i="179"/>
  <c r="AE56" i="179"/>
  <c r="AE57" i="179"/>
  <c r="AE58" i="179"/>
  <c r="AE59" i="179"/>
  <c r="AE60" i="179"/>
  <c r="AE51" i="179"/>
  <c r="AF40" i="179"/>
  <c r="AF41" i="179"/>
  <c r="AF42" i="179"/>
  <c r="AF43" i="179"/>
  <c r="AF44" i="179"/>
  <c r="AF45" i="179"/>
  <c r="AF46" i="179"/>
  <c r="AF47" i="179"/>
  <c r="AF48" i="179"/>
  <c r="AF49" i="179"/>
  <c r="AE41" i="179"/>
  <c r="AE42" i="179"/>
  <c r="AE43" i="179"/>
  <c r="AE44" i="179"/>
  <c r="AE45" i="179"/>
  <c r="AE46" i="179"/>
  <c r="AE47" i="179"/>
  <c r="AE48" i="179"/>
  <c r="AE49" i="179"/>
  <c r="AE40" i="179"/>
  <c r="AF33" i="179"/>
  <c r="AF34" i="179"/>
  <c r="AF35" i="179"/>
  <c r="AF36" i="179"/>
  <c r="AF37" i="179"/>
  <c r="AF38" i="179"/>
  <c r="AE34" i="179"/>
  <c r="AE35" i="179"/>
  <c r="AE36" i="179"/>
  <c r="AE37" i="179"/>
  <c r="AE38" i="179"/>
  <c r="AE33" i="179"/>
  <c r="AD62" i="179"/>
  <c r="AD63" i="179"/>
  <c r="AD64" i="179"/>
  <c r="AD65" i="179"/>
  <c r="AD66" i="179"/>
  <c r="AD67" i="179"/>
  <c r="AD68" i="179"/>
  <c r="AD69" i="179"/>
  <c r="AD70" i="179"/>
  <c r="AD71" i="179"/>
  <c r="AC63" i="179"/>
  <c r="AC64" i="179"/>
  <c r="AC65" i="179"/>
  <c r="AC66" i="179"/>
  <c r="AC67" i="179"/>
  <c r="AC68" i="179"/>
  <c r="AC69" i="179"/>
  <c r="AC70" i="179"/>
  <c r="AC71" i="179"/>
  <c r="AC62" i="179"/>
  <c r="AD51" i="179"/>
  <c r="AD52" i="179"/>
  <c r="AD53" i="179"/>
  <c r="AD54" i="179"/>
  <c r="AD55" i="179"/>
  <c r="AD56" i="179"/>
  <c r="AD57" i="179"/>
  <c r="AD58" i="179"/>
  <c r="AD59" i="179"/>
  <c r="AD60" i="179"/>
  <c r="AC52" i="179"/>
  <c r="AC53" i="179"/>
  <c r="AC54" i="179"/>
  <c r="AC55" i="179"/>
  <c r="AC56" i="179"/>
  <c r="AC57" i="179"/>
  <c r="AC58" i="179"/>
  <c r="AC59" i="179"/>
  <c r="AC60" i="179"/>
  <c r="AC51" i="179"/>
  <c r="AD40" i="179"/>
  <c r="AD41" i="179"/>
  <c r="AD42" i="179"/>
  <c r="AD43" i="179"/>
  <c r="AD44" i="179"/>
  <c r="AD45" i="179"/>
  <c r="AD46" i="179"/>
  <c r="AD47" i="179"/>
  <c r="AD48" i="179"/>
  <c r="AD49" i="179"/>
  <c r="AC41" i="179"/>
  <c r="AC42" i="179"/>
  <c r="AC43" i="179"/>
  <c r="AC44" i="179"/>
  <c r="AC45" i="179"/>
  <c r="AC46" i="179"/>
  <c r="AC47" i="179"/>
  <c r="AC48" i="179"/>
  <c r="AC49" i="179"/>
  <c r="AC40" i="179"/>
  <c r="AD33" i="179"/>
  <c r="AD34" i="179"/>
  <c r="AD35" i="179"/>
  <c r="AD36" i="179"/>
  <c r="AD37" i="179"/>
  <c r="AD38" i="179"/>
  <c r="AC34" i="179"/>
  <c r="AC35" i="179"/>
  <c r="AC36" i="179"/>
  <c r="AC37" i="179"/>
  <c r="AC38" i="179"/>
  <c r="AC33" i="179"/>
  <c r="AH62" i="179"/>
  <c r="AI62" i="179"/>
  <c r="AH63" i="179"/>
  <c r="AI63" i="179"/>
  <c r="AH64" i="179"/>
  <c r="AI64" i="179"/>
  <c r="AH65" i="179"/>
  <c r="AI65" i="179"/>
  <c r="AH66" i="179"/>
  <c r="AI66" i="179"/>
  <c r="AH67" i="179"/>
  <c r="AI67" i="179"/>
  <c r="AH68" i="179"/>
  <c r="AI68" i="179"/>
  <c r="AH69" i="179"/>
  <c r="AI69" i="179"/>
  <c r="AH70" i="179"/>
  <c r="AI70" i="179"/>
  <c r="AH71" i="179"/>
  <c r="AI71" i="179"/>
  <c r="AG63" i="179"/>
  <c r="AG64" i="179"/>
  <c r="AG65" i="179"/>
  <c r="AG66" i="179"/>
  <c r="AG67" i="179"/>
  <c r="AG68" i="179"/>
  <c r="AG69" i="179"/>
  <c r="AG70" i="179"/>
  <c r="AG71" i="179"/>
  <c r="AG62" i="179"/>
  <c r="AH51" i="179"/>
  <c r="AI51" i="179"/>
  <c r="AH52" i="179"/>
  <c r="AI52" i="179"/>
  <c r="AH53" i="179"/>
  <c r="AI53" i="179"/>
  <c r="AH54" i="179"/>
  <c r="AI54" i="179"/>
  <c r="AH55" i="179"/>
  <c r="AI55" i="179"/>
  <c r="AH56" i="179"/>
  <c r="AI56" i="179"/>
  <c r="AH57" i="179"/>
  <c r="AI57" i="179"/>
  <c r="AH58" i="179"/>
  <c r="AI58" i="179"/>
  <c r="AH59" i="179"/>
  <c r="AI59" i="179"/>
  <c r="AH60" i="179"/>
  <c r="AI60" i="179"/>
  <c r="AG52" i="179"/>
  <c r="AG53" i="179"/>
  <c r="AG54" i="179"/>
  <c r="AG55" i="179"/>
  <c r="AG56" i="179"/>
  <c r="AG57" i="179"/>
  <c r="AG58" i="179"/>
  <c r="AG59" i="179"/>
  <c r="AG60" i="179"/>
  <c r="AG51" i="179"/>
  <c r="AH40" i="179"/>
  <c r="AI40" i="179"/>
  <c r="AH41" i="179"/>
  <c r="AI41" i="179"/>
  <c r="AH42" i="179"/>
  <c r="AI42" i="179"/>
  <c r="AH43" i="179"/>
  <c r="AI43" i="179"/>
  <c r="AH44" i="179"/>
  <c r="AI44" i="179"/>
  <c r="AH45" i="179"/>
  <c r="AI45" i="179"/>
  <c r="AH46" i="179"/>
  <c r="AI46" i="179"/>
  <c r="AH47" i="179"/>
  <c r="AI47" i="179"/>
  <c r="AH48" i="179"/>
  <c r="AI48" i="179"/>
  <c r="AH49" i="179"/>
  <c r="AI49" i="179"/>
  <c r="AG41" i="179"/>
  <c r="AG42" i="179"/>
  <c r="AG43" i="179"/>
  <c r="AG44" i="179"/>
  <c r="AG45" i="179"/>
  <c r="AG46" i="179"/>
  <c r="AG47" i="179"/>
  <c r="AG48" i="179"/>
  <c r="AG49" i="179"/>
  <c r="AG40" i="179"/>
  <c r="AH33" i="179"/>
  <c r="AI33" i="179"/>
  <c r="AH34" i="179"/>
  <c r="AI34" i="179"/>
  <c r="AH35" i="179"/>
  <c r="AI35" i="179"/>
  <c r="AH36" i="179"/>
  <c r="AI36" i="179"/>
  <c r="AH37" i="179"/>
  <c r="AI37" i="179"/>
  <c r="AH38" i="179"/>
  <c r="AI38" i="179"/>
  <c r="AG34" i="179"/>
  <c r="AG35" i="179"/>
  <c r="AG36" i="179"/>
  <c r="AG37" i="179"/>
  <c r="AG38" i="179"/>
  <c r="AG33" i="179"/>
  <c r="AK62" i="179"/>
  <c r="AK63" i="179"/>
  <c r="AK64" i="179"/>
  <c r="AK65" i="179"/>
  <c r="AK66" i="179"/>
  <c r="AK67" i="179"/>
  <c r="AK68" i="179"/>
  <c r="AK69" i="179"/>
  <c r="AK70" i="179"/>
  <c r="AK71" i="179"/>
  <c r="AJ63" i="179"/>
  <c r="AJ64" i="179"/>
  <c r="AJ65" i="179"/>
  <c r="AJ66" i="179"/>
  <c r="AJ67" i="179"/>
  <c r="AJ68" i="179"/>
  <c r="AJ69" i="179"/>
  <c r="AJ70" i="179"/>
  <c r="AJ71" i="179"/>
  <c r="AJ62" i="179"/>
  <c r="AK51" i="179"/>
  <c r="AK52" i="179"/>
  <c r="AK53" i="179"/>
  <c r="AK54" i="179"/>
  <c r="AK55" i="179"/>
  <c r="AK56" i="179"/>
  <c r="AK57" i="179"/>
  <c r="AK58" i="179"/>
  <c r="AK59" i="179"/>
  <c r="AK60" i="179"/>
  <c r="AJ52" i="179"/>
  <c r="AJ53" i="179"/>
  <c r="AJ54" i="179"/>
  <c r="AJ55" i="179"/>
  <c r="AJ56" i="179"/>
  <c r="AJ57" i="179"/>
  <c r="AJ58" i="179"/>
  <c r="AJ59" i="179"/>
  <c r="AJ60" i="179"/>
  <c r="AJ51" i="179"/>
  <c r="AK40" i="179"/>
  <c r="AK41" i="179"/>
  <c r="AK42" i="179"/>
  <c r="AK43" i="179"/>
  <c r="AK44" i="179"/>
  <c r="AK45" i="179"/>
  <c r="AK46" i="179"/>
  <c r="AK47" i="179"/>
  <c r="AK48" i="179"/>
  <c r="AK49" i="179"/>
  <c r="AJ41" i="179"/>
  <c r="AJ42" i="179"/>
  <c r="AJ43" i="179"/>
  <c r="AJ44" i="179"/>
  <c r="AJ45" i="179"/>
  <c r="AJ46" i="179"/>
  <c r="AJ47" i="179"/>
  <c r="AJ48" i="179"/>
  <c r="AJ49" i="179"/>
  <c r="AJ40" i="179"/>
  <c r="AK33" i="179"/>
  <c r="AK34" i="179"/>
  <c r="AK35" i="179"/>
  <c r="AK36" i="179"/>
  <c r="AK37" i="179"/>
  <c r="AK38" i="179"/>
  <c r="AJ34" i="179"/>
  <c r="AJ35" i="179"/>
  <c r="AJ36" i="179"/>
  <c r="AJ37" i="179"/>
  <c r="AJ38" i="179"/>
  <c r="AJ33" i="179"/>
  <c r="X62" i="179"/>
  <c r="Y62" i="179"/>
  <c r="Z62" i="179"/>
  <c r="AA62" i="179"/>
  <c r="AB62" i="179"/>
  <c r="X63" i="179"/>
  <c r="Y63" i="179"/>
  <c r="Z63" i="179"/>
  <c r="AA63" i="179"/>
  <c r="AB63" i="179"/>
  <c r="X64" i="179"/>
  <c r="Y64" i="179"/>
  <c r="Z64" i="179"/>
  <c r="AA64" i="179"/>
  <c r="AB64" i="179"/>
  <c r="X65" i="179"/>
  <c r="Y65" i="179"/>
  <c r="Z65" i="179"/>
  <c r="AA65" i="179"/>
  <c r="AB65" i="179"/>
  <c r="X66" i="179"/>
  <c r="Y66" i="179"/>
  <c r="Z66" i="179"/>
  <c r="AA66" i="179"/>
  <c r="AB66" i="179"/>
  <c r="X67" i="179"/>
  <c r="Y67" i="179"/>
  <c r="Z67" i="179"/>
  <c r="AA67" i="179"/>
  <c r="AB67" i="179"/>
  <c r="X68" i="179"/>
  <c r="Y68" i="179"/>
  <c r="Z68" i="179"/>
  <c r="AA68" i="179"/>
  <c r="AB68" i="179"/>
  <c r="X69" i="179"/>
  <c r="Y69" i="179"/>
  <c r="Z69" i="179"/>
  <c r="AA69" i="179"/>
  <c r="AB69" i="179"/>
  <c r="X70" i="179"/>
  <c r="Y70" i="179"/>
  <c r="Z70" i="179"/>
  <c r="AA70" i="179"/>
  <c r="AB70" i="179"/>
  <c r="X71" i="179"/>
  <c r="Y71" i="179"/>
  <c r="Z71" i="179"/>
  <c r="AA71" i="179"/>
  <c r="AB71" i="179"/>
  <c r="W63" i="179"/>
  <c r="W64" i="179"/>
  <c r="W65" i="179"/>
  <c r="W66" i="179"/>
  <c r="W67" i="179"/>
  <c r="W68" i="179"/>
  <c r="W69" i="179"/>
  <c r="W70" i="179"/>
  <c r="W71" i="179"/>
  <c r="W62" i="179"/>
  <c r="X51" i="179"/>
  <c r="Y51" i="179"/>
  <c r="Z51" i="179"/>
  <c r="AA51" i="179"/>
  <c r="AB51" i="179"/>
  <c r="X52" i="179"/>
  <c r="Y52" i="179"/>
  <c r="Z52" i="179"/>
  <c r="AA52" i="179"/>
  <c r="AB52" i="179"/>
  <c r="X53" i="179"/>
  <c r="Y53" i="179"/>
  <c r="Z53" i="179"/>
  <c r="AA53" i="179"/>
  <c r="AB53" i="179"/>
  <c r="X54" i="179"/>
  <c r="Y54" i="179"/>
  <c r="Z54" i="179"/>
  <c r="AA54" i="179"/>
  <c r="AB54" i="179"/>
  <c r="X55" i="179"/>
  <c r="Y55" i="179"/>
  <c r="Z55" i="179"/>
  <c r="AA55" i="179"/>
  <c r="AB55" i="179"/>
  <c r="X56" i="179"/>
  <c r="Y56" i="179"/>
  <c r="Z56" i="179"/>
  <c r="AA56" i="179"/>
  <c r="AB56" i="179"/>
  <c r="X57" i="179"/>
  <c r="Y57" i="179"/>
  <c r="Z57" i="179"/>
  <c r="AA57" i="179"/>
  <c r="AB57" i="179"/>
  <c r="X58" i="179"/>
  <c r="Y58" i="179"/>
  <c r="Z58" i="179"/>
  <c r="AA58" i="179"/>
  <c r="AB58" i="179"/>
  <c r="X59" i="179"/>
  <c r="Y59" i="179"/>
  <c r="Z59" i="179"/>
  <c r="AA59" i="179"/>
  <c r="AB59" i="179"/>
  <c r="X60" i="179"/>
  <c r="Y60" i="179"/>
  <c r="Z60" i="179"/>
  <c r="AA60" i="179"/>
  <c r="AB60" i="179"/>
  <c r="W52" i="179"/>
  <c r="W53" i="179"/>
  <c r="W54" i="179"/>
  <c r="W55" i="179"/>
  <c r="W56" i="179"/>
  <c r="W57" i="179"/>
  <c r="W58" i="179"/>
  <c r="W59" i="179"/>
  <c r="W60" i="179"/>
  <c r="W51" i="179"/>
  <c r="X40" i="179"/>
  <c r="Y40" i="179"/>
  <c r="Z40" i="179"/>
  <c r="AA40" i="179"/>
  <c r="AB40" i="179"/>
  <c r="X41" i="179"/>
  <c r="Y41" i="179"/>
  <c r="Z41" i="179"/>
  <c r="AA41" i="179"/>
  <c r="AB41" i="179"/>
  <c r="X42" i="179"/>
  <c r="Y42" i="179"/>
  <c r="Z42" i="179"/>
  <c r="AA42" i="179"/>
  <c r="AB42" i="179"/>
  <c r="X43" i="179"/>
  <c r="Y43" i="179"/>
  <c r="Z43" i="179"/>
  <c r="AA43" i="179"/>
  <c r="AB43" i="179"/>
  <c r="X44" i="179"/>
  <c r="Y44" i="179"/>
  <c r="Z44" i="179"/>
  <c r="AA44" i="179"/>
  <c r="AB44" i="179"/>
  <c r="X45" i="179"/>
  <c r="Y45" i="179"/>
  <c r="Z45" i="179"/>
  <c r="AA45" i="179"/>
  <c r="AB45" i="179"/>
  <c r="X46" i="179"/>
  <c r="Y46" i="179"/>
  <c r="Z46" i="179"/>
  <c r="AA46" i="179"/>
  <c r="AB46" i="179"/>
  <c r="X47" i="179"/>
  <c r="Y47" i="179"/>
  <c r="Z47" i="179"/>
  <c r="AA47" i="179"/>
  <c r="AB47" i="179"/>
  <c r="X48" i="179"/>
  <c r="Y48" i="179"/>
  <c r="Z48" i="179"/>
  <c r="AA48" i="179"/>
  <c r="AB48" i="179"/>
  <c r="X49" i="179"/>
  <c r="Y49" i="179"/>
  <c r="Z49" i="179"/>
  <c r="AA49" i="179"/>
  <c r="AB49" i="179"/>
  <c r="W41" i="179"/>
  <c r="W42" i="179"/>
  <c r="W43" i="179"/>
  <c r="W44" i="179"/>
  <c r="W45" i="179"/>
  <c r="W46" i="179"/>
  <c r="W47" i="179"/>
  <c r="W48" i="179"/>
  <c r="W49" i="179"/>
  <c r="W40" i="179"/>
  <c r="X33" i="179"/>
  <c r="Y33" i="179"/>
  <c r="Z33" i="179"/>
  <c r="AA33" i="179"/>
  <c r="AB33" i="179"/>
  <c r="X34" i="179"/>
  <c r="Y34" i="179"/>
  <c r="Z34" i="179"/>
  <c r="AA34" i="179"/>
  <c r="AB34" i="179"/>
  <c r="X35" i="179"/>
  <c r="Y35" i="179"/>
  <c r="Z35" i="179"/>
  <c r="AA35" i="179"/>
  <c r="AB35" i="179"/>
  <c r="X36" i="179"/>
  <c r="Y36" i="179"/>
  <c r="Z36" i="179"/>
  <c r="AA36" i="179"/>
  <c r="AB36" i="179"/>
  <c r="X37" i="179"/>
  <c r="Y37" i="179"/>
  <c r="Z37" i="179"/>
  <c r="AA37" i="179"/>
  <c r="AB37" i="179"/>
  <c r="X38" i="179"/>
  <c r="Y38" i="179"/>
  <c r="Z38" i="179"/>
  <c r="AA38" i="179"/>
  <c r="AB38" i="179"/>
  <c r="W34" i="179"/>
  <c r="W35" i="179"/>
  <c r="W36" i="179"/>
  <c r="W37" i="179"/>
  <c r="W38" i="179"/>
  <c r="W33" i="179"/>
  <c r="L62" i="179"/>
  <c r="M62" i="179"/>
  <c r="N62" i="179"/>
  <c r="O62" i="179"/>
  <c r="P62" i="179"/>
  <c r="Q62" i="179"/>
  <c r="R62" i="179"/>
  <c r="L63" i="179"/>
  <c r="M63" i="179"/>
  <c r="N63" i="179"/>
  <c r="O63" i="179"/>
  <c r="P63" i="179"/>
  <c r="Q63" i="179"/>
  <c r="R63" i="179"/>
  <c r="L64" i="179"/>
  <c r="M64" i="179"/>
  <c r="N64" i="179"/>
  <c r="O64" i="179"/>
  <c r="P64" i="179"/>
  <c r="Q64" i="179"/>
  <c r="R64" i="179"/>
  <c r="L65" i="179"/>
  <c r="M65" i="179"/>
  <c r="N65" i="179"/>
  <c r="O65" i="179"/>
  <c r="P65" i="179"/>
  <c r="Q65" i="179"/>
  <c r="R65" i="179"/>
  <c r="L66" i="179"/>
  <c r="M66" i="179"/>
  <c r="N66" i="179"/>
  <c r="O66" i="179"/>
  <c r="P66" i="179"/>
  <c r="Q66" i="179"/>
  <c r="R66" i="179"/>
  <c r="L67" i="179"/>
  <c r="M67" i="179"/>
  <c r="N67" i="179"/>
  <c r="O67" i="179"/>
  <c r="P67" i="179"/>
  <c r="Q67" i="179"/>
  <c r="R67" i="179"/>
  <c r="L68" i="179"/>
  <c r="M68" i="179"/>
  <c r="N68" i="179"/>
  <c r="O68" i="179"/>
  <c r="P68" i="179"/>
  <c r="Q68" i="179"/>
  <c r="R68" i="179"/>
  <c r="L69" i="179"/>
  <c r="M69" i="179"/>
  <c r="N69" i="179"/>
  <c r="O69" i="179"/>
  <c r="P69" i="179"/>
  <c r="Q69" i="179"/>
  <c r="R69" i="179"/>
  <c r="L70" i="179"/>
  <c r="M70" i="179"/>
  <c r="N70" i="179"/>
  <c r="O70" i="179"/>
  <c r="P70" i="179"/>
  <c r="Q70" i="179"/>
  <c r="R70" i="179"/>
  <c r="L71" i="179"/>
  <c r="M71" i="179"/>
  <c r="N71" i="179"/>
  <c r="O71" i="179"/>
  <c r="P71" i="179"/>
  <c r="Q71" i="179"/>
  <c r="R71" i="179"/>
  <c r="K63" i="179"/>
  <c r="K64" i="179"/>
  <c r="K65" i="179"/>
  <c r="K66" i="179"/>
  <c r="K67" i="179"/>
  <c r="K68" i="179"/>
  <c r="K69" i="179"/>
  <c r="K70" i="179"/>
  <c r="K71" i="179"/>
  <c r="K62" i="179"/>
  <c r="L51" i="179"/>
  <c r="M51" i="179"/>
  <c r="N51" i="179"/>
  <c r="O51" i="179"/>
  <c r="P51" i="179"/>
  <c r="Q51" i="179"/>
  <c r="R51" i="179"/>
  <c r="L52" i="179"/>
  <c r="M52" i="179"/>
  <c r="N52" i="179"/>
  <c r="O52" i="179"/>
  <c r="P52" i="179"/>
  <c r="Q52" i="179"/>
  <c r="R52" i="179"/>
  <c r="L53" i="179"/>
  <c r="M53" i="179"/>
  <c r="N53" i="179"/>
  <c r="O53" i="179"/>
  <c r="P53" i="179"/>
  <c r="Q53" i="179"/>
  <c r="R53" i="179"/>
  <c r="L54" i="179"/>
  <c r="M54" i="179"/>
  <c r="N54" i="179"/>
  <c r="O54" i="179"/>
  <c r="P54" i="179"/>
  <c r="Q54" i="179"/>
  <c r="R54" i="179"/>
  <c r="L55" i="179"/>
  <c r="M55" i="179"/>
  <c r="N55" i="179"/>
  <c r="O55" i="179"/>
  <c r="P55" i="179"/>
  <c r="Q55" i="179"/>
  <c r="R55" i="179"/>
  <c r="L56" i="179"/>
  <c r="M56" i="179"/>
  <c r="N56" i="179"/>
  <c r="O56" i="179"/>
  <c r="P56" i="179"/>
  <c r="Q56" i="179"/>
  <c r="R56" i="179"/>
  <c r="L57" i="179"/>
  <c r="M57" i="179"/>
  <c r="N57" i="179"/>
  <c r="O57" i="179"/>
  <c r="P57" i="179"/>
  <c r="Q57" i="179"/>
  <c r="R57" i="179"/>
  <c r="L58" i="179"/>
  <c r="M58" i="179"/>
  <c r="N58" i="179"/>
  <c r="O58" i="179"/>
  <c r="P58" i="179"/>
  <c r="Q58" i="179"/>
  <c r="R58" i="179"/>
  <c r="L59" i="179"/>
  <c r="M59" i="179"/>
  <c r="N59" i="179"/>
  <c r="O59" i="179"/>
  <c r="P59" i="179"/>
  <c r="Q59" i="179"/>
  <c r="R59" i="179"/>
  <c r="L60" i="179"/>
  <c r="M60" i="179"/>
  <c r="N60" i="179"/>
  <c r="O60" i="179"/>
  <c r="P60" i="179"/>
  <c r="Q60" i="179"/>
  <c r="R60" i="179"/>
  <c r="K52" i="179"/>
  <c r="K53" i="179"/>
  <c r="K54" i="179"/>
  <c r="K55" i="179"/>
  <c r="K56" i="179"/>
  <c r="K57" i="179"/>
  <c r="K58" i="179"/>
  <c r="K59" i="179"/>
  <c r="K60" i="179"/>
  <c r="K51" i="179"/>
  <c r="L40" i="179"/>
  <c r="M40" i="179"/>
  <c r="N40" i="179"/>
  <c r="O40" i="179"/>
  <c r="P40" i="179"/>
  <c r="Q40" i="179"/>
  <c r="R40" i="179"/>
  <c r="L41" i="179"/>
  <c r="M41" i="179"/>
  <c r="N41" i="179"/>
  <c r="O41" i="179"/>
  <c r="P41" i="179"/>
  <c r="Q41" i="179"/>
  <c r="R41" i="179"/>
  <c r="L42" i="179"/>
  <c r="M42" i="179"/>
  <c r="N42" i="179"/>
  <c r="O42" i="179"/>
  <c r="P42" i="179"/>
  <c r="Q42" i="179"/>
  <c r="R42" i="179"/>
  <c r="L43" i="179"/>
  <c r="M43" i="179"/>
  <c r="N43" i="179"/>
  <c r="O43" i="179"/>
  <c r="P43" i="179"/>
  <c r="Q43" i="179"/>
  <c r="R43" i="179"/>
  <c r="L44" i="179"/>
  <c r="M44" i="179"/>
  <c r="N44" i="179"/>
  <c r="O44" i="179"/>
  <c r="P44" i="179"/>
  <c r="Q44" i="179"/>
  <c r="R44" i="179"/>
  <c r="L45" i="179"/>
  <c r="M45" i="179"/>
  <c r="N45" i="179"/>
  <c r="O45" i="179"/>
  <c r="P45" i="179"/>
  <c r="Q45" i="179"/>
  <c r="R45" i="179"/>
  <c r="L46" i="179"/>
  <c r="M46" i="179"/>
  <c r="N46" i="179"/>
  <c r="O46" i="179"/>
  <c r="P46" i="179"/>
  <c r="Q46" i="179"/>
  <c r="R46" i="179"/>
  <c r="L47" i="179"/>
  <c r="M47" i="179"/>
  <c r="N47" i="179"/>
  <c r="O47" i="179"/>
  <c r="P47" i="179"/>
  <c r="Q47" i="179"/>
  <c r="R47" i="179"/>
  <c r="L48" i="179"/>
  <c r="M48" i="179"/>
  <c r="N48" i="179"/>
  <c r="O48" i="179"/>
  <c r="P48" i="179"/>
  <c r="Q48" i="179"/>
  <c r="R48" i="179"/>
  <c r="L49" i="179"/>
  <c r="M49" i="179"/>
  <c r="N49" i="179"/>
  <c r="O49" i="179"/>
  <c r="P49" i="179"/>
  <c r="Q49" i="179"/>
  <c r="R49" i="179"/>
  <c r="K41" i="179"/>
  <c r="K42" i="179"/>
  <c r="K43" i="179"/>
  <c r="K44" i="179"/>
  <c r="K45" i="179"/>
  <c r="K46" i="179"/>
  <c r="K47" i="179"/>
  <c r="K48" i="179"/>
  <c r="K49" i="179"/>
  <c r="K40" i="179"/>
  <c r="L33" i="179"/>
  <c r="M33" i="179"/>
  <c r="N33" i="179"/>
  <c r="O33" i="179"/>
  <c r="P33" i="179"/>
  <c r="Q33" i="179"/>
  <c r="R33" i="179"/>
  <c r="L34" i="179"/>
  <c r="M34" i="179"/>
  <c r="N34" i="179"/>
  <c r="O34" i="179"/>
  <c r="P34" i="179"/>
  <c r="Q34" i="179"/>
  <c r="R34" i="179"/>
  <c r="L35" i="179"/>
  <c r="M35" i="179"/>
  <c r="N35" i="179"/>
  <c r="O35" i="179"/>
  <c r="P35" i="179"/>
  <c r="Q35" i="179"/>
  <c r="R35" i="179"/>
  <c r="L36" i="179"/>
  <c r="M36" i="179"/>
  <c r="N36" i="179"/>
  <c r="O36" i="179"/>
  <c r="P36" i="179"/>
  <c r="Q36" i="179"/>
  <c r="R36" i="179"/>
  <c r="L37" i="179"/>
  <c r="M37" i="179"/>
  <c r="N37" i="179"/>
  <c r="O37" i="179"/>
  <c r="P37" i="179"/>
  <c r="Q37" i="179"/>
  <c r="R37" i="179"/>
  <c r="L38" i="179"/>
  <c r="M38" i="179"/>
  <c r="N38" i="179"/>
  <c r="O38" i="179"/>
  <c r="P38" i="179"/>
  <c r="Q38" i="179"/>
  <c r="R38" i="179"/>
  <c r="K34" i="179"/>
  <c r="K35" i="179"/>
  <c r="K36" i="179"/>
  <c r="K37" i="179"/>
  <c r="K38" i="179"/>
  <c r="K33" i="179"/>
  <c r="I62" i="179"/>
  <c r="I63" i="179"/>
  <c r="I64" i="179"/>
  <c r="I65" i="179"/>
  <c r="I66" i="179"/>
  <c r="I67" i="179"/>
  <c r="I68" i="179"/>
  <c r="I69" i="179"/>
  <c r="I70" i="179"/>
  <c r="I71" i="179"/>
  <c r="H63" i="179"/>
  <c r="H64" i="179"/>
  <c r="H65" i="179"/>
  <c r="H66" i="179"/>
  <c r="H67" i="179"/>
  <c r="H68" i="179"/>
  <c r="H69" i="179"/>
  <c r="H70" i="179"/>
  <c r="H71" i="179"/>
  <c r="H62" i="179"/>
  <c r="I51" i="179"/>
  <c r="I52" i="179"/>
  <c r="I53" i="179"/>
  <c r="I54" i="179"/>
  <c r="I55" i="179"/>
  <c r="I56" i="179"/>
  <c r="I57" i="179"/>
  <c r="I58" i="179"/>
  <c r="I59" i="179"/>
  <c r="I60" i="179"/>
  <c r="H52" i="179"/>
  <c r="H53" i="179"/>
  <c r="H54" i="179"/>
  <c r="H55" i="179"/>
  <c r="H56" i="179"/>
  <c r="H57" i="179"/>
  <c r="H58" i="179"/>
  <c r="H59" i="179"/>
  <c r="H60" i="179"/>
  <c r="H51" i="179"/>
  <c r="I40" i="179"/>
  <c r="I41" i="179"/>
  <c r="I42" i="179"/>
  <c r="I43" i="179"/>
  <c r="I44" i="179"/>
  <c r="I45" i="179"/>
  <c r="I46" i="179"/>
  <c r="I47" i="179"/>
  <c r="I48" i="179"/>
  <c r="I49" i="179"/>
  <c r="H41" i="179"/>
  <c r="H42" i="179"/>
  <c r="H43" i="179"/>
  <c r="H44" i="179"/>
  <c r="H45" i="179"/>
  <c r="H46" i="179"/>
  <c r="H47" i="179"/>
  <c r="H48" i="179"/>
  <c r="H49" i="179"/>
  <c r="H40" i="179"/>
  <c r="I33" i="179"/>
  <c r="I34" i="179"/>
  <c r="I35" i="179"/>
  <c r="I36" i="179"/>
  <c r="I37" i="179"/>
  <c r="I38" i="179"/>
  <c r="H34" i="179"/>
  <c r="H35" i="179"/>
  <c r="H36" i="179"/>
  <c r="H37" i="179"/>
  <c r="H38" i="179"/>
  <c r="H33" i="179"/>
  <c r="F71" i="179"/>
  <c r="F70" i="179"/>
  <c r="J70" i="179" s="1"/>
  <c r="F69" i="179"/>
  <c r="F68" i="179"/>
  <c r="J68" i="179" s="1"/>
  <c r="F67" i="179"/>
  <c r="J67" i="179" s="1"/>
  <c r="F66" i="179"/>
  <c r="J66" i="179" s="1"/>
  <c r="F65" i="179"/>
  <c r="F64" i="179"/>
  <c r="F63" i="179"/>
  <c r="J63" i="179" s="1"/>
  <c r="F62" i="179"/>
  <c r="J62" i="179" s="1"/>
  <c r="F60" i="179"/>
  <c r="F59" i="179"/>
  <c r="J59" i="179" s="1"/>
  <c r="F58" i="179"/>
  <c r="F57" i="179"/>
  <c r="F56" i="179"/>
  <c r="J56" i="179" s="1"/>
  <c r="F55" i="179"/>
  <c r="J55" i="179" s="1"/>
  <c r="F54" i="179"/>
  <c r="F53" i="179"/>
  <c r="F52" i="179"/>
  <c r="J52" i="179" s="1"/>
  <c r="F51" i="179"/>
  <c r="J51" i="179" s="1"/>
  <c r="F49" i="179"/>
  <c r="J49" i="179" s="1"/>
  <c r="F48" i="179"/>
  <c r="J48" i="179" s="1"/>
  <c r="F47" i="179"/>
  <c r="F46" i="179"/>
  <c r="F45" i="179"/>
  <c r="J45" i="179" s="1"/>
  <c r="F44" i="179"/>
  <c r="J44" i="179" s="1"/>
  <c r="F43" i="179"/>
  <c r="F42" i="179"/>
  <c r="F41" i="179"/>
  <c r="J41" i="179" s="1"/>
  <c r="F40" i="179"/>
  <c r="J40" i="179" s="1"/>
  <c r="F38" i="179"/>
  <c r="J38" i="179" s="1"/>
  <c r="F37" i="179"/>
  <c r="J37" i="179" s="1"/>
  <c r="F36" i="179"/>
  <c r="F35" i="179"/>
  <c r="F34" i="179"/>
  <c r="J34" i="179" s="1"/>
  <c r="F33" i="179"/>
  <c r="J33" i="179" s="1"/>
  <c r="AK58" i="178"/>
  <c r="AK59" i="178"/>
  <c r="AK60" i="178"/>
  <c r="AK61" i="178"/>
  <c r="AK62" i="178"/>
  <c r="AJ60" i="178"/>
  <c r="AJ61" i="178"/>
  <c r="AJ62" i="178"/>
  <c r="AJ59" i="178"/>
  <c r="AJ58" i="178"/>
  <c r="AK42" i="178"/>
  <c r="AK43" i="178"/>
  <c r="AK44" i="178"/>
  <c r="AK45" i="178"/>
  <c r="AK46" i="178"/>
  <c r="AK47" i="178"/>
  <c r="AK48" i="178"/>
  <c r="AK49" i="178"/>
  <c r="AK50" i="178"/>
  <c r="AK51" i="178"/>
  <c r="AK52" i="178"/>
  <c r="AK53" i="178"/>
  <c r="AK54" i="178"/>
  <c r="AK55" i="178"/>
  <c r="AK56" i="178"/>
  <c r="AJ56" i="178"/>
  <c r="AJ55" i="178"/>
  <c r="AJ53" i="178"/>
  <c r="AJ54" i="178"/>
  <c r="AJ52" i="178"/>
  <c r="AJ51" i="178"/>
  <c r="AJ50" i="178"/>
  <c r="AJ49" i="178"/>
  <c r="AJ48" i="178"/>
  <c r="AJ45" i="178"/>
  <c r="AJ46" i="178"/>
  <c r="AJ47" i="178"/>
  <c r="AJ44" i="178"/>
  <c r="AJ43" i="178"/>
  <c r="AJ42" i="178"/>
  <c r="AK36" i="178"/>
  <c r="AK37" i="178"/>
  <c r="AK38" i="178"/>
  <c r="AK39" i="178"/>
  <c r="AK40" i="178"/>
  <c r="AJ37" i="178"/>
  <c r="AJ38" i="178"/>
  <c r="AJ39" i="178"/>
  <c r="AJ40" i="178"/>
  <c r="AJ36" i="178"/>
  <c r="AK33" i="178"/>
  <c r="AK34" i="178"/>
  <c r="AJ34" i="178"/>
  <c r="AJ33" i="178"/>
  <c r="AK31" i="178"/>
  <c r="AJ31" i="178"/>
  <c r="AH58" i="178"/>
  <c r="AI58" i="178"/>
  <c r="AH59" i="178"/>
  <c r="AI59" i="178"/>
  <c r="AH60" i="178"/>
  <c r="AI60" i="178"/>
  <c r="AH61" i="178"/>
  <c r="AI61" i="178"/>
  <c r="AH62" i="178"/>
  <c r="AI62" i="178"/>
  <c r="AG60" i="178"/>
  <c r="AG61" i="178"/>
  <c r="AG62" i="178"/>
  <c r="AG59" i="178"/>
  <c r="AG58" i="178"/>
  <c r="AH42" i="178"/>
  <c r="AI42" i="178"/>
  <c r="AH43" i="178"/>
  <c r="AI43" i="178"/>
  <c r="AH44" i="178"/>
  <c r="AI44" i="178"/>
  <c r="AH45" i="178"/>
  <c r="AI45" i="178"/>
  <c r="AH46" i="178"/>
  <c r="AI46" i="178"/>
  <c r="AH47" i="178"/>
  <c r="AI47" i="178"/>
  <c r="AH48" i="178"/>
  <c r="AI48" i="178"/>
  <c r="AH49" i="178"/>
  <c r="AI49" i="178"/>
  <c r="AH50" i="178"/>
  <c r="AI50" i="178"/>
  <c r="AH51" i="178"/>
  <c r="AI51" i="178"/>
  <c r="AH52" i="178"/>
  <c r="AI52" i="178"/>
  <c r="AH53" i="178"/>
  <c r="AI53" i="178"/>
  <c r="AH54" i="178"/>
  <c r="AI54" i="178"/>
  <c r="AH55" i="178"/>
  <c r="AI55" i="178"/>
  <c r="AH56" i="178"/>
  <c r="AI56" i="178"/>
  <c r="AG56" i="178"/>
  <c r="AG55" i="178"/>
  <c r="AG53" i="178"/>
  <c r="AG54" i="178"/>
  <c r="AG52" i="178"/>
  <c r="AG51" i="178"/>
  <c r="AG50" i="178"/>
  <c r="AG49" i="178"/>
  <c r="AG48" i="178"/>
  <c r="AG45" i="178"/>
  <c r="AG46" i="178"/>
  <c r="AG47" i="178"/>
  <c r="AG44" i="178"/>
  <c r="AG43" i="178"/>
  <c r="AG42" i="178"/>
  <c r="AH36" i="178"/>
  <c r="AI36" i="178"/>
  <c r="AH37" i="178"/>
  <c r="AI37" i="178"/>
  <c r="AH38" i="178"/>
  <c r="AI38" i="178"/>
  <c r="AH39" i="178"/>
  <c r="AI39" i="178"/>
  <c r="AH40" i="178"/>
  <c r="AI40" i="178"/>
  <c r="AG37" i="178"/>
  <c r="AG38" i="178"/>
  <c r="AG39" i="178"/>
  <c r="AG40" i="178"/>
  <c r="AG36" i="178"/>
  <c r="AH33" i="178"/>
  <c r="AI33" i="178"/>
  <c r="AH34" i="178"/>
  <c r="AI34" i="178"/>
  <c r="AG34" i="178"/>
  <c r="AG33" i="178"/>
  <c r="AH31" i="178"/>
  <c r="AI31" i="178"/>
  <c r="AG31" i="178"/>
  <c r="AF58" i="178"/>
  <c r="AF59" i="178"/>
  <c r="AF60" i="178"/>
  <c r="AF61" i="178"/>
  <c r="AF62" i="178"/>
  <c r="AE60" i="178"/>
  <c r="AE61" i="178"/>
  <c r="AE62" i="178"/>
  <c r="AE59" i="178"/>
  <c r="AE58" i="178"/>
  <c r="AF42" i="178"/>
  <c r="AF43" i="178"/>
  <c r="AF44" i="178"/>
  <c r="AF45" i="178"/>
  <c r="AF46" i="178"/>
  <c r="AF47" i="178"/>
  <c r="AF48" i="178"/>
  <c r="AF49" i="178"/>
  <c r="AF50" i="178"/>
  <c r="AF51" i="178"/>
  <c r="AF52" i="178"/>
  <c r="AF53" i="178"/>
  <c r="AF54" i="178"/>
  <c r="AF55" i="178"/>
  <c r="AF56" i="178"/>
  <c r="AE56" i="178"/>
  <c r="AE55" i="178"/>
  <c r="AE53" i="178"/>
  <c r="AE54" i="178"/>
  <c r="AE52" i="178"/>
  <c r="AE51" i="178"/>
  <c r="AE50" i="178"/>
  <c r="AE49" i="178"/>
  <c r="AE48" i="178"/>
  <c r="AE45" i="178"/>
  <c r="AE46" i="178"/>
  <c r="AE47" i="178"/>
  <c r="AE44" i="178"/>
  <c r="AE43" i="178"/>
  <c r="AE42" i="178"/>
  <c r="AF36" i="178"/>
  <c r="AF37" i="178"/>
  <c r="AF38" i="178"/>
  <c r="AF39" i="178"/>
  <c r="AF40" i="178"/>
  <c r="AE37" i="178"/>
  <c r="AE38" i="178"/>
  <c r="AE39" i="178"/>
  <c r="AE40" i="178"/>
  <c r="AE36" i="178"/>
  <c r="AF33" i="178"/>
  <c r="AF34" i="178"/>
  <c r="AE34" i="178"/>
  <c r="AE33" i="178"/>
  <c r="AF31" i="178"/>
  <c r="AE31" i="178"/>
  <c r="AD58" i="178"/>
  <c r="AD59" i="178"/>
  <c r="AD60" i="178"/>
  <c r="AD61" i="178"/>
  <c r="AD62" i="178"/>
  <c r="AC60" i="178"/>
  <c r="AC61" i="178"/>
  <c r="AC62" i="178"/>
  <c r="AC59" i="178"/>
  <c r="AC58" i="178"/>
  <c r="AD42" i="178"/>
  <c r="AD43" i="178"/>
  <c r="AD44" i="178"/>
  <c r="AD45" i="178"/>
  <c r="AD46" i="178"/>
  <c r="AD47" i="178"/>
  <c r="AD48" i="178"/>
  <c r="AD49" i="178"/>
  <c r="AD50" i="178"/>
  <c r="AD51" i="178"/>
  <c r="AD52" i="178"/>
  <c r="AD53" i="178"/>
  <c r="AD54" i="178"/>
  <c r="AD55" i="178"/>
  <c r="AD56" i="178"/>
  <c r="AC56" i="178"/>
  <c r="AC55" i="178"/>
  <c r="AC53" i="178"/>
  <c r="AC54" i="178"/>
  <c r="AC52" i="178"/>
  <c r="AC51" i="178"/>
  <c r="AC50" i="178"/>
  <c r="AC49" i="178"/>
  <c r="AC48" i="178"/>
  <c r="AC45" i="178"/>
  <c r="AC46" i="178"/>
  <c r="AC47" i="178"/>
  <c r="AC44" i="178"/>
  <c r="AC43" i="178"/>
  <c r="AC42" i="178"/>
  <c r="AD36" i="178"/>
  <c r="AD37" i="178"/>
  <c r="AD38" i="178"/>
  <c r="AD39" i="178"/>
  <c r="AD40" i="178"/>
  <c r="AC37" i="178"/>
  <c r="AC38" i="178"/>
  <c r="AC39" i="178"/>
  <c r="AC40" i="178"/>
  <c r="AC36" i="178"/>
  <c r="AD33" i="178"/>
  <c r="AD34" i="178"/>
  <c r="AC34" i="178"/>
  <c r="AC33" i="178"/>
  <c r="AD31" i="178"/>
  <c r="AC31" i="178"/>
  <c r="AB60" i="178"/>
  <c r="AB61" i="178"/>
  <c r="AB62" i="178"/>
  <c r="AB59" i="178"/>
  <c r="AB58" i="178"/>
  <c r="AB56" i="178"/>
  <c r="AB55" i="178"/>
  <c r="AB53" i="178"/>
  <c r="AB54" i="178"/>
  <c r="AB52" i="178"/>
  <c r="AB51" i="178"/>
  <c r="AB50" i="178"/>
  <c r="AB49" i="178"/>
  <c r="AB48" i="178"/>
  <c r="AB45" i="178"/>
  <c r="AB46" i="178"/>
  <c r="AB47" i="178"/>
  <c r="AB44" i="178"/>
  <c r="AB43" i="178"/>
  <c r="AB42" i="178"/>
  <c r="AB37" i="178"/>
  <c r="AB38" i="178"/>
  <c r="AB39" i="178"/>
  <c r="AB40" i="178"/>
  <c r="AB36" i="178"/>
  <c r="AB34" i="178"/>
  <c r="AB33" i="178"/>
  <c r="AB31" i="178"/>
  <c r="X58" i="178"/>
  <c r="Y58" i="178"/>
  <c r="Z58" i="178"/>
  <c r="AA58" i="178"/>
  <c r="X59" i="178"/>
  <c r="Y59" i="178"/>
  <c r="Z59" i="178"/>
  <c r="AA59" i="178"/>
  <c r="X60" i="178"/>
  <c r="Y60" i="178"/>
  <c r="Z60" i="178"/>
  <c r="AA60" i="178"/>
  <c r="X61" i="178"/>
  <c r="Y61" i="178"/>
  <c r="Z61" i="178"/>
  <c r="AA61" i="178"/>
  <c r="X62" i="178"/>
  <c r="Y62" i="178"/>
  <c r="Z62" i="178"/>
  <c r="AA62" i="178"/>
  <c r="W60" i="178"/>
  <c r="W61" i="178"/>
  <c r="W62" i="178"/>
  <c r="W59" i="178"/>
  <c r="W58" i="178"/>
  <c r="X42" i="178"/>
  <c r="Y42" i="178"/>
  <c r="Z42" i="178"/>
  <c r="AA42" i="178"/>
  <c r="X43" i="178"/>
  <c r="Y43" i="178"/>
  <c r="Z43" i="178"/>
  <c r="AA43" i="178"/>
  <c r="X44" i="178"/>
  <c r="Y44" i="178"/>
  <c r="Z44" i="178"/>
  <c r="AA44" i="178"/>
  <c r="X45" i="178"/>
  <c r="Y45" i="178"/>
  <c r="Z45" i="178"/>
  <c r="AA45" i="178"/>
  <c r="X46" i="178"/>
  <c r="Y46" i="178"/>
  <c r="Z46" i="178"/>
  <c r="AA46" i="178"/>
  <c r="X47" i="178"/>
  <c r="Y47" i="178"/>
  <c r="Z47" i="178"/>
  <c r="AA47" i="178"/>
  <c r="X48" i="178"/>
  <c r="Y48" i="178"/>
  <c r="Z48" i="178"/>
  <c r="AA48" i="178"/>
  <c r="X49" i="178"/>
  <c r="Y49" i="178"/>
  <c r="Z49" i="178"/>
  <c r="AA49" i="178"/>
  <c r="X50" i="178"/>
  <c r="Y50" i="178"/>
  <c r="Z50" i="178"/>
  <c r="AA50" i="178"/>
  <c r="X51" i="178"/>
  <c r="Y51" i="178"/>
  <c r="Z51" i="178"/>
  <c r="AA51" i="178"/>
  <c r="X52" i="178"/>
  <c r="Y52" i="178"/>
  <c r="Z52" i="178"/>
  <c r="AA52" i="178"/>
  <c r="X53" i="178"/>
  <c r="Y53" i="178"/>
  <c r="Z53" i="178"/>
  <c r="AA53" i="178"/>
  <c r="X54" i="178"/>
  <c r="Y54" i="178"/>
  <c r="Z54" i="178"/>
  <c r="AA54" i="178"/>
  <c r="X55" i="178"/>
  <c r="Y55" i="178"/>
  <c r="Z55" i="178"/>
  <c r="AA55" i="178"/>
  <c r="X56" i="178"/>
  <c r="Y56" i="178"/>
  <c r="Z56" i="178"/>
  <c r="AA56" i="178"/>
  <c r="W56" i="178"/>
  <c r="W55" i="178"/>
  <c r="W53" i="178"/>
  <c r="W54" i="178"/>
  <c r="W52" i="178"/>
  <c r="W51" i="178"/>
  <c r="W50" i="178"/>
  <c r="W49" i="178"/>
  <c r="W48" i="178"/>
  <c r="W45" i="178"/>
  <c r="W46" i="178"/>
  <c r="W47" i="178"/>
  <c r="W44" i="178"/>
  <c r="W43" i="178"/>
  <c r="W42" i="178"/>
  <c r="X36" i="178"/>
  <c r="Y36" i="178"/>
  <c r="Z36" i="178"/>
  <c r="AA36" i="178"/>
  <c r="X37" i="178"/>
  <c r="Y37" i="178"/>
  <c r="Z37" i="178"/>
  <c r="AA37" i="178"/>
  <c r="X38" i="178"/>
  <c r="Y38" i="178"/>
  <c r="Z38" i="178"/>
  <c r="AA38" i="178"/>
  <c r="X39" i="178"/>
  <c r="Y39" i="178"/>
  <c r="Z39" i="178"/>
  <c r="AA39" i="178"/>
  <c r="X40" i="178"/>
  <c r="Y40" i="178"/>
  <c r="Z40" i="178"/>
  <c r="AA40" i="178"/>
  <c r="W37" i="178"/>
  <c r="W38" i="178"/>
  <c r="W39" i="178"/>
  <c r="W40" i="178"/>
  <c r="W36" i="178"/>
  <c r="X33" i="178"/>
  <c r="Y33" i="178"/>
  <c r="Z33" i="178"/>
  <c r="AA33" i="178"/>
  <c r="X34" i="178"/>
  <c r="Y34" i="178"/>
  <c r="Z34" i="178"/>
  <c r="AA34" i="178"/>
  <c r="W34" i="178"/>
  <c r="W33" i="178"/>
  <c r="X31" i="178"/>
  <c r="Y31" i="178"/>
  <c r="Z31" i="178"/>
  <c r="AA31" i="178"/>
  <c r="W31" i="178"/>
  <c r="L58" i="178"/>
  <c r="M58" i="178"/>
  <c r="N58" i="178"/>
  <c r="O58" i="178"/>
  <c r="P58" i="178"/>
  <c r="Q58" i="178"/>
  <c r="R58" i="178"/>
  <c r="L59" i="178"/>
  <c r="M59" i="178"/>
  <c r="N59" i="178"/>
  <c r="O59" i="178"/>
  <c r="P59" i="178"/>
  <c r="Q59" i="178"/>
  <c r="R59" i="178"/>
  <c r="L60" i="178"/>
  <c r="M60" i="178"/>
  <c r="N60" i="178"/>
  <c r="O60" i="178"/>
  <c r="P60" i="178"/>
  <c r="Q60" i="178"/>
  <c r="R60" i="178"/>
  <c r="L61" i="178"/>
  <c r="M61" i="178"/>
  <c r="N61" i="178"/>
  <c r="O61" i="178"/>
  <c r="P61" i="178"/>
  <c r="Q61" i="178"/>
  <c r="R61" i="178"/>
  <c r="L62" i="178"/>
  <c r="M62" i="178"/>
  <c r="N62" i="178"/>
  <c r="O62" i="178"/>
  <c r="P62" i="178"/>
  <c r="Q62" i="178"/>
  <c r="R62" i="178"/>
  <c r="K60" i="178"/>
  <c r="K61" i="178"/>
  <c r="K62" i="178"/>
  <c r="K59" i="178"/>
  <c r="K58" i="178"/>
  <c r="L42" i="178"/>
  <c r="M42" i="178"/>
  <c r="N42" i="178"/>
  <c r="O42" i="178"/>
  <c r="P42" i="178"/>
  <c r="Q42" i="178"/>
  <c r="R42" i="178"/>
  <c r="L43" i="178"/>
  <c r="M43" i="178"/>
  <c r="N43" i="178"/>
  <c r="O43" i="178"/>
  <c r="P43" i="178"/>
  <c r="Q43" i="178"/>
  <c r="R43" i="178"/>
  <c r="L44" i="178"/>
  <c r="M44" i="178"/>
  <c r="N44" i="178"/>
  <c r="O44" i="178"/>
  <c r="P44" i="178"/>
  <c r="Q44" i="178"/>
  <c r="R44" i="178"/>
  <c r="L45" i="178"/>
  <c r="M45" i="178"/>
  <c r="N45" i="178"/>
  <c r="O45" i="178"/>
  <c r="P45" i="178"/>
  <c r="Q45" i="178"/>
  <c r="R45" i="178"/>
  <c r="L46" i="178"/>
  <c r="M46" i="178"/>
  <c r="N46" i="178"/>
  <c r="O46" i="178"/>
  <c r="P46" i="178"/>
  <c r="Q46" i="178"/>
  <c r="R46" i="178"/>
  <c r="L47" i="178"/>
  <c r="M47" i="178"/>
  <c r="N47" i="178"/>
  <c r="O47" i="178"/>
  <c r="P47" i="178"/>
  <c r="Q47" i="178"/>
  <c r="R47" i="178"/>
  <c r="L48" i="178"/>
  <c r="M48" i="178"/>
  <c r="N48" i="178"/>
  <c r="O48" i="178"/>
  <c r="P48" i="178"/>
  <c r="Q48" i="178"/>
  <c r="R48" i="178"/>
  <c r="L49" i="178"/>
  <c r="M49" i="178"/>
  <c r="N49" i="178"/>
  <c r="O49" i="178"/>
  <c r="P49" i="178"/>
  <c r="Q49" i="178"/>
  <c r="R49" i="178"/>
  <c r="L50" i="178"/>
  <c r="M50" i="178"/>
  <c r="N50" i="178"/>
  <c r="O50" i="178"/>
  <c r="P50" i="178"/>
  <c r="Q50" i="178"/>
  <c r="R50" i="178"/>
  <c r="L51" i="178"/>
  <c r="M51" i="178"/>
  <c r="N51" i="178"/>
  <c r="O51" i="178"/>
  <c r="P51" i="178"/>
  <c r="Q51" i="178"/>
  <c r="R51" i="178"/>
  <c r="L52" i="178"/>
  <c r="M52" i="178"/>
  <c r="N52" i="178"/>
  <c r="O52" i="178"/>
  <c r="P52" i="178"/>
  <c r="Q52" i="178"/>
  <c r="R52" i="178"/>
  <c r="L53" i="178"/>
  <c r="M53" i="178"/>
  <c r="N53" i="178"/>
  <c r="O53" i="178"/>
  <c r="P53" i="178"/>
  <c r="Q53" i="178"/>
  <c r="R53" i="178"/>
  <c r="L54" i="178"/>
  <c r="M54" i="178"/>
  <c r="N54" i="178"/>
  <c r="O54" i="178"/>
  <c r="P54" i="178"/>
  <c r="Q54" i="178"/>
  <c r="R54" i="178"/>
  <c r="L55" i="178"/>
  <c r="M55" i="178"/>
  <c r="N55" i="178"/>
  <c r="O55" i="178"/>
  <c r="P55" i="178"/>
  <c r="Q55" i="178"/>
  <c r="R55" i="178"/>
  <c r="L56" i="178"/>
  <c r="M56" i="178"/>
  <c r="N56" i="178"/>
  <c r="O56" i="178"/>
  <c r="P56" i="178"/>
  <c r="Q56" i="178"/>
  <c r="R56" i="178"/>
  <c r="K56" i="178"/>
  <c r="K55" i="178"/>
  <c r="K53" i="178"/>
  <c r="K54" i="178"/>
  <c r="K52" i="178"/>
  <c r="K51" i="178"/>
  <c r="K50" i="178"/>
  <c r="K49" i="178"/>
  <c r="K48" i="178"/>
  <c r="K45" i="178"/>
  <c r="K46" i="178"/>
  <c r="K47" i="178"/>
  <c r="K44" i="178"/>
  <c r="K43" i="178"/>
  <c r="K42" i="178"/>
  <c r="L36" i="178"/>
  <c r="M36" i="178"/>
  <c r="N36" i="178"/>
  <c r="O36" i="178"/>
  <c r="P36" i="178"/>
  <c r="Q36" i="178"/>
  <c r="R36" i="178"/>
  <c r="L37" i="178"/>
  <c r="M37" i="178"/>
  <c r="N37" i="178"/>
  <c r="O37" i="178"/>
  <c r="P37" i="178"/>
  <c r="Q37" i="178"/>
  <c r="R37" i="178"/>
  <c r="L38" i="178"/>
  <c r="M38" i="178"/>
  <c r="N38" i="178"/>
  <c r="O38" i="178"/>
  <c r="P38" i="178"/>
  <c r="Q38" i="178"/>
  <c r="R38" i="178"/>
  <c r="L39" i="178"/>
  <c r="M39" i="178"/>
  <c r="N39" i="178"/>
  <c r="O39" i="178"/>
  <c r="P39" i="178"/>
  <c r="Q39" i="178"/>
  <c r="R39" i="178"/>
  <c r="L40" i="178"/>
  <c r="M40" i="178"/>
  <c r="N40" i="178"/>
  <c r="O40" i="178"/>
  <c r="P40" i="178"/>
  <c r="Q40" i="178"/>
  <c r="R40" i="178"/>
  <c r="K37" i="178"/>
  <c r="K38" i="178"/>
  <c r="K39" i="178"/>
  <c r="K40" i="178"/>
  <c r="K36" i="178"/>
  <c r="L33" i="178"/>
  <c r="M33" i="178"/>
  <c r="N33" i="178"/>
  <c r="O33" i="178"/>
  <c r="P33" i="178"/>
  <c r="Q33" i="178"/>
  <c r="R33" i="178"/>
  <c r="L34" i="178"/>
  <c r="M34" i="178"/>
  <c r="N34" i="178"/>
  <c r="O34" i="178"/>
  <c r="P34" i="178"/>
  <c r="Q34" i="178"/>
  <c r="R34" i="178"/>
  <c r="K34" i="178"/>
  <c r="K33" i="178"/>
  <c r="L31" i="178"/>
  <c r="M31" i="178"/>
  <c r="N31" i="178"/>
  <c r="O31" i="178"/>
  <c r="P31" i="178"/>
  <c r="Q31" i="178"/>
  <c r="R31" i="178"/>
  <c r="K31" i="178"/>
  <c r="I58" i="178"/>
  <c r="I59" i="178"/>
  <c r="I60" i="178"/>
  <c r="I61" i="178"/>
  <c r="I62" i="178"/>
  <c r="H60" i="178"/>
  <c r="H61" i="178"/>
  <c r="H62" i="178"/>
  <c r="H59" i="178"/>
  <c r="H58" i="178"/>
  <c r="I42" i="178"/>
  <c r="I43" i="178"/>
  <c r="I44" i="178"/>
  <c r="I45" i="178"/>
  <c r="I46" i="178"/>
  <c r="I47" i="178"/>
  <c r="I48" i="178"/>
  <c r="I49" i="178"/>
  <c r="I50" i="178"/>
  <c r="I51" i="178"/>
  <c r="I52" i="178"/>
  <c r="I53" i="178"/>
  <c r="I54" i="178"/>
  <c r="I55" i="178"/>
  <c r="I56" i="178"/>
  <c r="H56" i="178"/>
  <c r="H55" i="178"/>
  <c r="H53" i="178"/>
  <c r="H54" i="178"/>
  <c r="H52" i="178"/>
  <c r="H51" i="178"/>
  <c r="H50" i="178"/>
  <c r="H49" i="178"/>
  <c r="H48" i="178"/>
  <c r="H45" i="178"/>
  <c r="H46" i="178"/>
  <c r="H47" i="178"/>
  <c r="H44" i="178"/>
  <c r="H43" i="178"/>
  <c r="H42" i="178"/>
  <c r="I36" i="178"/>
  <c r="I37" i="178"/>
  <c r="I38" i="178"/>
  <c r="I39" i="178"/>
  <c r="I40" i="178"/>
  <c r="H37" i="178"/>
  <c r="H38" i="178"/>
  <c r="H39" i="178"/>
  <c r="H40" i="178"/>
  <c r="H36" i="178"/>
  <c r="J56" i="178"/>
  <c r="I33" i="178"/>
  <c r="I34" i="178"/>
  <c r="H34" i="178"/>
  <c r="H33" i="178"/>
  <c r="I31" i="178"/>
  <c r="H31" i="178"/>
  <c r="F62" i="178"/>
  <c r="J62" i="178" s="1"/>
  <c r="F61" i="178"/>
  <c r="F60" i="178"/>
  <c r="J60" i="178" s="1"/>
  <c r="F59" i="178"/>
  <c r="F58" i="178"/>
  <c r="J58" i="178" s="1"/>
  <c r="F55" i="178"/>
  <c r="F54" i="178"/>
  <c r="J54" i="178" s="1"/>
  <c r="F53" i="178"/>
  <c r="F52" i="178"/>
  <c r="J52" i="178" s="1"/>
  <c r="F51" i="178"/>
  <c r="F50" i="178"/>
  <c r="J50" i="178" s="1"/>
  <c r="F49" i="178"/>
  <c r="F48" i="178"/>
  <c r="J48" i="178" s="1"/>
  <c r="F47" i="178"/>
  <c r="F46" i="178"/>
  <c r="J46" i="178" s="1"/>
  <c r="F45" i="178"/>
  <c r="F44" i="178"/>
  <c r="J44" i="178" s="1"/>
  <c r="F43" i="178"/>
  <c r="F42" i="178"/>
  <c r="J42" i="178" s="1"/>
  <c r="F40" i="178"/>
  <c r="J40" i="178" s="1"/>
  <c r="F39" i="178"/>
  <c r="F38" i="178"/>
  <c r="F37" i="178"/>
  <c r="J37" i="178" s="1"/>
  <c r="F36" i="178"/>
  <c r="J36" i="178" s="1"/>
  <c r="F34" i="178"/>
  <c r="F33" i="178"/>
  <c r="F31" i="178"/>
  <c r="J31" i="178" s="1"/>
  <c r="AT8" i="178"/>
  <c r="AU8" i="178"/>
  <c r="AV8" i="178"/>
  <c r="AW8" i="178"/>
  <c r="AX8" i="178"/>
  <c r="AY8" i="178"/>
  <c r="AZ8" i="178"/>
  <c r="BA8" i="178"/>
  <c r="BB8" i="178"/>
  <c r="BC8" i="178"/>
  <c r="BD8" i="178"/>
  <c r="BE8" i="178"/>
  <c r="BF8" i="178"/>
  <c r="BG8" i="178"/>
  <c r="BH8" i="178"/>
  <c r="BI8" i="178"/>
  <c r="BJ8" i="178"/>
  <c r="BK8" i="178"/>
  <c r="BL8" i="178"/>
  <c r="BM8" i="178"/>
  <c r="BN8" i="178"/>
  <c r="BO8" i="178"/>
  <c r="BP8" i="178"/>
  <c r="BQ8" i="178"/>
  <c r="BR8" i="178"/>
  <c r="BS8" i="178"/>
  <c r="BT8" i="178"/>
  <c r="AS8" i="178"/>
  <c r="AA55" i="131"/>
  <c r="V34" i="131"/>
  <c r="T32" i="131"/>
  <c r="M69" i="131"/>
  <c r="N36" i="131"/>
  <c r="E46" i="131"/>
  <c r="AI6" i="130"/>
  <c r="AJ6" i="130"/>
  <c r="AK6" i="130"/>
  <c r="AL6" i="130"/>
  <c r="AM6" i="130"/>
  <c r="AN6" i="130"/>
  <c r="AO6" i="130"/>
  <c r="AP6" i="130"/>
  <c r="AQ6" i="130"/>
  <c r="AR6" i="130"/>
  <c r="AS6" i="130"/>
  <c r="AT6" i="130"/>
  <c r="AU6" i="130"/>
  <c r="AV6" i="130"/>
  <c r="AW6" i="130"/>
  <c r="AX6" i="130"/>
  <c r="AY6" i="130"/>
  <c r="AZ6" i="130"/>
  <c r="BA6" i="130"/>
  <c r="BB6" i="130"/>
  <c r="AH6" i="130"/>
  <c r="AD60" i="130"/>
  <c r="K54" i="130"/>
  <c r="L53" i="130"/>
  <c r="T51" i="130"/>
  <c r="K51" i="130"/>
  <c r="M49" i="130"/>
  <c r="AB44" i="130"/>
  <c r="E42" i="130"/>
  <c r="K41" i="130"/>
  <c r="AE37" i="130"/>
  <c r="Z34" i="130"/>
  <c r="W32" i="130"/>
  <c r="E29" i="130"/>
  <c r="H69" i="76" s="1"/>
  <c r="L69" i="76" s="1"/>
  <c r="BB94" i="130"/>
  <c r="AE69" i="131" s="1"/>
  <c r="BA94" i="130"/>
  <c r="AD69" i="131" s="1"/>
  <c r="AZ94" i="130"/>
  <c r="AC69" i="131" s="1"/>
  <c r="AY94" i="130"/>
  <c r="AB69" i="131" s="1"/>
  <c r="AX94" i="130"/>
  <c r="AA69" i="131" s="1"/>
  <c r="AW94" i="130"/>
  <c r="Z69" i="131" s="1"/>
  <c r="AV94" i="130"/>
  <c r="Y69" i="131" s="1"/>
  <c r="AU94" i="130"/>
  <c r="X69" i="131" s="1"/>
  <c r="AT94" i="130"/>
  <c r="W69" i="131" s="1"/>
  <c r="AS94" i="130"/>
  <c r="V69" i="131" s="1"/>
  <c r="AR94" i="130"/>
  <c r="U69" i="131" s="1"/>
  <c r="AQ94" i="130"/>
  <c r="T69" i="131" s="1"/>
  <c r="AP94" i="130"/>
  <c r="N69" i="131" s="1"/>
  <c r="AO94" i="130"/>
  <c r="AN94" i="130"/>
  <c r="L69" i="131" s="1"/>
  <c r="AM94" i="130"/>
  <c r="K69" i="131" s="1"/>
  <c r="AL94" i="130"/>
  <c r="J69" i="131" s="1"/>
  <c r="AK94" i="130"/>
  <c r="I69" i="131" s="1"/>
  <c r="AJ94" i="130"/>
  <c r="H69" i="131" s="1"/>
  <c r="AI94" i="130"/>
  <c r="F69" i="131" s="1"/>
  <c r="AH94" i="130"/>
  <c r="E69" i="131" s="1"/>
  <c r="BB93" i="130"/>
  <c r="AE68" i="131" s="1"/>
  <c r="BA93" i="130"/>
  <c r="AD68" i="131" s="1"/>
  <c r="AZ93" i="130"/>
  <c r="AC68" i="131" s="1"/>
  <c r="AY93" i="130"/>
  <c r="AB68" i="131" s="1"/>
  <c r="AX93" i="130"/>
  <c r="AA68" i="131" s="1"/>
  <c r="AW93" i="130"/>
  <c r="Z68" i="131" s="1"/>
  <c r="AV93" i="130"/>
  <c r="Y68" i="131" s="1"/>
  <c r="AU93" i="130"/>
  <c r="X68" i="131" s="1"/>
  <c r="AT93" i="130"/>
  <c r="W68" i="131" s="1"/>
  <c r="AS93" i="130"/>
  <c r="V68" i="131" s="1"/>
  <c r="AR93" i="130"/>
  <c r="U68" i="131" s="1"/>
  <c r="AQ93" i="130"/>
  <c r="T68" i="131" s="1"/>
  <c r="AP93" i="130"/>
  <c r="N68" i="131" s="1"/>
  <c r="AO93" i="130"/>
  <c r="M68" i="131" s="1"/>
  <c r="AN93" i="130"/>
  <c r="L68" i="131" s="1"/>
  <c r="AM93" i="130"/>
  <c r="K68" i="131" s="1"/>
  <c r="AL93" i="130"/>
  <c r="J68" i="131" s="1"/>
  <c r="AK93" i="130"/>
  <c r="I68" i="131" s="1"/>
  <c r="AJ93" i="130"/>
  <c r="H68" i="131" s="1"/>
  <c r="AI93" i="130"/>
  <c r="F68" i="131" s="1"/>
  <c r="AH93" i="130"/>
  <c r="E68" i="131" s="1"/>
  <c r="BB92" i="130"/>
  <c r="AE67" i="131" s="1"/>
  <c r="BA92" i="130"/>
  <c r="AD67" i="131" s="1"/>
  <c r="AZ92" i="130"/>
  <c r="AC67" i="131" s="1"/>
  <c r="AY92" i="130"/>
  <c r="AB67" i="131" s="1"/>
  <c r="AX92" i="130"/>
  <c r="AA67" i="131" s="1"/>
  <c r="AW92" i="130"/>
  <c r="Z67" i="131" s="1"/>
  <c r="AV92" i="130"/>
  <c r="Y67" i="131" s="1"/>
  <c r="AU92" i="130"/>
  <c r="X67" i="131" s="1"/>
  <c r="AT92" i="130"/>
  <c r="W67" i="131" s="1"/>
  <c r="AS92" i="130"/>
  <c r="V67" i="131" s="1"/>
  <c r="AR92" i="130"/>
  <c r="U67" i="131" s="1"/>
  <c r="AQ92" i="130"/>
  <c r="T67" i="131" s="1"/>
  <c r="AP92" i="130"/>
  <c r="N67" i="131" s="1"/>
  <c r="AO92" i="130"/>
  <c r="M67" i="131" s="1"/>
  <c r="AN92" i="130"/>
  <c r="L67" i="131" s="1"/>
  <c r="AM92" i="130"/>
  <c r="K67" i="131" s="1"/>
  <c r="AL92" i="130"/>
  <c r="J67" i="131" s="1"/>
  <c r="AK92" i="130"/>
  <c r="I67" i="131" s="1"/>
  <c r="AJ92" i="130"/>
  <c r="H67" i="131" s="1"/>
  <c r="AI92" i="130"/>
  <c r="F67" i="131" s="1"/>
  <c r="AH92" i="130"/>
  <c r="E67" i="131" s="1"/>
  <c r="BB91" i="130"/>
  <c r="AE66" i="131" s="1"/>
  <c r="BA91" i="130"/>
  <c r="AD66" i="131" s="1"/>
  <c r="AZ91" i="130"/>
  <c r="AC66" i="131" s="1"/>
  <c r="AY91" i="130"/>
  <c r="AB66" i="131" s="1"/>
  <c r="AX91" i="130"/>
  <c r="AA66" i="131" s="1"/>
  <c r="AW91" i="130"/>
  <c r="Z66" i="131" s="1"/>
  <c r="AV91" i="130"/>
  <c r="Y66" i="131" s="1"/>
  <c r="AU91" i="130"/>
  <c r="X66" i="131" s="1"/>
  <c r="AT91" i="130"/>
  <c r="W66" i="131" s="1"/>
  <c r="AS91" i="130"/>
  <c r="V66" i="131" s="1"/>
  <c r="AR91" i="130"/>
  <c r="U66" i="131" s="1"/>
  <c r="AQ91" i="130"/>
  <c r="T66" i="131" s="1"/>
  <c r="AP91" i="130"/>
  <c r="N66" i="131" s="1"/>
  <c r="AO91" i="130"/>
  <c r="M66" i="131" s="1"/>
  <c r="AN91" i="130"/>
  <c r="L66" i="131" s="1"/>
  <c r="AM91" i="130"/>
  <c r="K66" i="131" s="1"/>
  <c r="AL91" i="130"/>
  <c r="J66" i="131" s="1"/>
  <c r="AK91" i="130"/>
  <c r="I66" i="131" s="1"/>
  <c r="AJ91" i="130"/>
  <c r="H66" i="131" s="1"/>
  <c r="AI91" i="130"/>
  <c r="F66" i="131" s="1"/>
  <c r="AH91" i="130"/>
  <c r="E66" i="131" s="1"/>
  <c r="BB90" i="130"/>
  <c r="AE65" i="131" s="1"/>
  <c r="BA90" i="130"/>
  <c r="AD65" i="131" s="1"/>
  <c r="AZ90" i="130"/>
  <c r="AC65" i="131" s="1"/>
  <c r="AY90" i="130"/>
  <c r="AB65" i="131" s="1"/>
  <c r="AX90" i="130"/>
  <c r="AA65" i="131" s="1"/>
  <c r="AW90" i="130"/>
  <c r="Z65" i="131" s="1"/>
  <c r="AV90" i="130"/>
  <c r="Y65" i="131" s="1"/>
  <c r="AU90" i="130"/>
  <c r="X65" i="131" s="1"/>
  <c r="AT90" i="130"/>
  <c r="W65" i="131" s="1"/>
  <c r="AS90" i="130"/>
  <c r="V65" i="131" s="1"/>
  <c r="AR90" i="130"/>
  <c r="U65" i="131" s="1"/>
  <c r="AQ90" i="130"/>
  <c r="T65" i="131" s="1"/>
  <c r="AP90" i="130"/>
  <c r="N65" i="131" s="1"/>
  <c r="AO90" i="130"/>
  <c r="M65" i="131" s="1"/>
  <c r="AN90" i="130"/>
  <c r="L65" i="131" s="1"/>
  <c r="AM90" i="130"/>
  <c r="K65" i="131" s="1"/>
  <c r="AL90" i="130"/>
  <c r="J65" i="131" s="1"/>
  <c r="AK90" i="130"/>
  <c r="I65" i="131" s="1"/>
  <c r="AJ90" i="130"/>
  <c r="H65" i="131" s="1"/>
  <c r="AI90" i="130"/>
  <c r="F65" i="131" s="1"/>
  <c r="AH90" i="130"/>
  <c r="E65" i="131" s="1"/>
  <c r="BB89" i="130"/>
  <c r="AE64" i="131" s="1"/>
  <c r="BA89" i="130"/>
  <c r="AD64" i="131" s="1"/>
  <c r="AZ89" i="130"/>
  <c r="AC64" i="131" s="1"/>
  <c r="AY89" i="130"/>
  <c r="AB64" i="131" s="1"/>
  <c r="AX89" i="130"/>
  <c r="AA64" i="131" s="1"/>
  <c r="AW89" i="130"/>
  <c r="Z64" i="131" s="1"/>
  <c r="AV89" i="130"/>
  <c r="Y64" i="131" s="1"/>
  <c r="AU89" i="130"/>
  <c r="X64" i="131" s="1"/>
  <c r="AT89" i="130"/>
  <c r="W64" i="131" s="1"/>
  <c r="AS89" i="130"/>
  <c r="V64" i="131" s="1"/>
  <c r="AR89" i="130"/>
  <c r="U64" i="131" s="1"/>
  <c r="AQ89" i="130"/>
  <c r="T64" i="131" s="1"/>
  <c r="AP89" i="130"/>
  <c r="N64" i="131" s="1"/>
  <c r="AO89" i="130"/>
  <c r="M64" i="131" s="1"/>
  <c r="AN89" i="130"/>
  <c r="L64" i="131" s="1"/>
  <c r="AM89" i="130"/>
  <c r="K64" i="131" s="1"/>
  <c r="AL89" i="130"/>
  <c r="J64" i="131" s="1"/>
  <c r="AK89" i="130"/>
  <c r="I64" i="131" s="1"/>
  <c r="AJ89" i="130"/>
  <c r="H64" i="131" s="1"/>
  <c r="AI89" i="130"/>
  <c r="F64" i="131" s="1"/>
  <c r="AH89" i="130"/>
  <c r="E64" i="131" s="1"/>
  <c r="BB88" i="130"/>
  <c r="AE63" i="131" s="1"/>
  <c r="BA88" i="130"/>
  <c r="AD63" i="131" s="1"/>
  <c r="AZ88" i="130"/>
  <c r="AC63" i="131" s="1"/>
  <c r="AY88" i="130"/>
  <c r="AB63" i="131" s="1"/>
  <c r="AX88" i="130"/>
  <c r="AA63" i="131" s="1"/>
  <c r="AW88" i="130"/>
  <c r="Z63" i="131" s="1"/>
  <c r="AV88" i="130"/>
  <c r="Y63" i="131" s="1"/>
  <c r="AU88" i="130"/>
  <c r="X63" i="131" s="1"/>
  <c r="AT88" i="130"/>
  <c r="W63" i="131" s="1"/>
  <c r="AS88" i="130"/>
  <c r="V63" i="131" s="1"/>
  <c r="AR88" i="130"/>
  <c r="U63" i="131" s="1"/>
  <c r="AQ88" i="130"/>
  <c r="T63" i="131" s="1"/>
  <c r="AP88" i="130"/>
  <c r="N63" i="131" s="1"/>
  <c r="AO88" i="130"/>
  <c r="M63" i="131" s="1"/>
  <c r="AN88" i="130"/>
  <c r="L63" i="131" s="1"/>
  <c r="AM88" i="130"/>
  <c r="K63" i="131" s="1"/>
  <c r="AL88" i="130"/>
  <c r="J63" i="131" s="1"/>
  <c r="AK88" i="130"/>
  <c r="I63" i="131" s="1"/>
  <c r="AJ88" i="130"/>
  <c r="H63" i="131" s="1"/>
  <c r="AI88" i="130"/>
  <c r="F63" i="131" s="1"/>
  <c r="AH88" i="130"/>
  <c r="E63" i="131" s="1"/>
  <c r="BB87" i="130"/>
  <c r="AE62" i="131" s="1"/>
  <c r="BA87" i="130"/>
  <c r="AD62" i="131" s="1"/>
  <c r="AZ87" i="130"/>
  <c r="AC62" i="131" s="1"/>
  <c r="AY87" i="130"/>
  <c r="AB62" i="131" s="1"/>
  <c r="AX87" i="130"/>
  <c r="AA62" i="131" s="1"/>
  <c r="AW87" i="130"/>
  <c r="Z62" i="131" s="1"/>
  <c r="AV87" i="130"/>
  <c r="Y62" i="131" s="1"/>
  <c r="AU87" i="130"/>
  <c r="X62" i="131" s="1"/>
  <c r="AT87" i="130"/>
  <c r="W62" i="131" s="1"/>
  <c r="AS87" i="130"/>
  <c r="V62" i="131" s="1"/>
  <c r="AR87" i="130"/>
  <c r="U62" i="131" s="1"/>
  <c r="AQ87" i="130"/>
  <c r="T62" i="131" s="1"/>
  <c r="AP87" i="130"/>
  <c r="N62" i="131" s="1"/>
  <c r="AO87" i="130"/>
  <c r="M62" i="131" s="1"/>
  <c r="AN87" i="130"/>
  <c r="L62" i="131" s="1"/>
  <c r="AM87" i="130"/>
  <c r="K62" i="131" s="1"/>
  <c r="AL87" i="130"/>
  <c r="J62" i="131" s="1"/>
  <c r="AK87" i="130"/>
  <c r="I62" i="131" s="1"/>
  <c r="AJ87" i="130"/>
  <c r="H62" i="131" s="1"/>
  <c r="AI87" i="130"/>
  <c r="F62" i="131" s="1"/>
  <c r="AH87" i="130"/>
  <c r="E62" i="131" s="1"/>
  <c r="BB86" i="130"/>
  <c r="AE61" i="131" s="1"/>
  <c r="BA86" i="130"/>
  <c r="AD61" i="131" s="1"/>
  <c r="AZ86" i="130"/>
  <c r="AC61" i="131" s="1"/>
  <c r="AY86" i="130"/>
  <c r="AB61" i="131" s="1"/>
  <c r="AX86" i="130"/>
  <c r="AA61" i="131" s="1"/>
  <c r="AW86" i="130"/>
  <c r="Z61" i="131" s="1"/>
  <c r="AV86" i="130"/>
  <c r="Y61" i="131" s="1"/>
  <c r="AU86" i="130"/>
  <c r="X61" i="131" s="1"/>
  <c r="AT86" i="130"/>
  <c r="W61" i="131" s="1"/>
  <c r="AS86" i="130"/>
  <c r="V61" i="131" s="1"/>
  <c r="AR86" i="130"/>
  <c r="U61" i="131" s="1"/>
  <c r="AQ86" i="130"/>
  <c r="T61" i="131" s="1"/>
  <c r="AP86" i="130"/>
  <c r="N61" i="131" s="1"/>
  <c r="AO86" i="130"/>
  <c r="M61" i="131" s="1"/>
  <c r="AN86" i="130"/>
  <c r="L61" i="131" s="1"/>
  <c r="AM86" i="130"/>
  <c r="K61" i="131" s="1"/>
  <c r="AL86" i="130"/>
  <c r="J61" i="131" s="1"/>
  <c r="AK86" i="130"/>
  <c r="I61" i="131" s="1"/>
  <c r="AJ86" i="130"/>
  <c r="H61" i="131" s="1"/>
  <c r="AI86" i="130"/>
  <c r="F61" i="131" s="1"/>
  <c r="AH86" i="130"/>
  <c r="E61" i="131" s="1"/>
  <c r="BB85" i="130"/>
  <c r="AE60" i="131" s="1"/>
  <c r="BA85" i="130"/>
  <c r="AD60" i="131" s="1"/>
  <c r="AZ85" i="130"/>
  <c r="AC60" i="131" s="1"/>
  <c r="AY85" i="130"/>
  <c r="AB60" i="131" s="1"/>
  <c r="AX85" i="130"/>
  <c r="AA60" i="131" s="1"/>
  <c r="AW85" i="130"/>
  <c r="Z60" i="131" s="1"/>
  <c r="AV85" i="130"/>
  <c r="Y60" i="131" s="1"/>
  <c r="AU85" i="130"/>
  <c r="X60" i="131" s="1"/>
  <c r="AT85" i="130"/>
  <c r="W60" i="131" s="1"/>
  <c r="AS85" i="130"/>
  <c r="V60" i="131" s="1"/>
  <c r="AR85" i="130"/>
  <c r="U60" i="131" s="1"/>
  <c r="AQ85" i="130"/>
  <c r="T60" i="131" s="1"/>
  <c r="AP85" i="130"/>
  <c r="N60" i="131" s="1"/>
  <c r="AO85" i="130"/>
  <c r="M60" i="131" s="1"/>
  <c r="AN85" i="130"/>
  <c r="L60" i="131" s="1"/>
  <c r="AM85" i="130"/>
  <c r="K60" i="131" s="1"/>
  <c r="AL85" i="130"/>
  <c r="J60" i="131" s="1"/>
  <c r="AK85" i="130"/>
  <c r="I60" i="131" s="1"/>
  <c r="AJ85" i="130"/>
  <c r="H60" i="131" s="1"/>
  <c r="AI85" i="130"/>
  <c r="F60" i="131" s="1"/>
  <c r="AH85" i="130"/>
  <c r="E60" i="131" s="1"/>
  <c r="BB84" i="130"/>
  <c r="AE58" i="131" s="1"/>
  <c r="BA84" i="130"/>
  <c r="AD58" i="131" s="1"/>
  <c r="AZ84" i="130"/>
  <c r="AC58" i="131" s="1"/>
  <c r="AY84" i="130"/>
  <c r="AB58" i="131" s="1"/>
  <c r="AX84" i="130"/>
  <c r="AA58" i="131" s="1"/>
  <c r="AW84" i="130"/>
  <c r="Z58" i="131" s="1"/>
  <c r="AV84" i="130"/>
  <c r="Y58" i="131" s="1"/>
  <c r="AU84" i="130"/>
  <c r="X58" i="131" s="1"/>
  <c r="AT84" i="130"/>
  <c r="W58" i="131" s="1"/>
  <c r="AS84" i="130"/>
  <c r="V58" i="131" s="1"/>
  <c r="AR84" i="130"/>
  <c r="U58" i="131" s="1"/>
  <c r="AQ84" i="130"/>
  <c r="T58" i="131" s="1"/>
  <c r="AP84" i="130"/>
  <c r="N58" i="131" s="1"/>
  <c r="AO84" i="130"/>
  <c r="M58" i="131" s="1"/>
  <c r="AN84" i="130"/>
  <c r="L58" i="131" s="1"/>
  <c r="AM84" i="130"/>
  <c r="K58" i="131" s="1"/>
  <c r="AL84" i="130"/>
  <c r="J58" i="131" s="1"/>
  <c r="AK84" i="130"/>
  <c r="I58" i="131" s="1"/>
  <c r="AJ84" i="130"/>
  <c r="H58" i="131" s="1"/>
  <c r="AI84" i="130"/>
  <c r="F58" i="131" s="1"/>
  <c r="AH84" i="130"/>
  <c r="E58" i="131" s="1"/>
  <c r="BB83" i="130"/>
  <c r="AE57" i="131" s="1"/>
  <c r="BA83" i="130"/>
  <c r="AD57" i="131" s="1"/>
  <c r="AZ83" i="130"/>
  <c r="AC57" i="131" s="1"/>
  <c r="AY83" i="130"/>
  <c r="AB57" i="131" s="1"/>
  <c r="AX83" i="130"/>
  <c r="AA57" i="131" s="1"/>
  <c r="AW83" i="130"/>
  <c r="Z57" i="131" s="1"/>
  <c r="AV83" i="130"/>
  <c r="Y57" i="131" s="1"/>
  <c r="AU83" i="130"/>
  <c r="X57" i="131" s="1"/>
  <c r="AT83" i="130"/>
  <c r="W57" i="131" s="1"/>
  <c r="AS83" i="130"/>
  <c r="V57" i="131" s="1"/>
  <c r="AR83" i="130"/>
  <c r="U57" i="131" s="1"/>
  <c r="AQ83" i="130"/>
  <c r="T57" i="131" s="1"/>
  <c r="AP83" i="130"/>
  <c r="N57" i="131" s="1"/>
  <c r="AO83" i="130"/>
  <c r="M57" i="131" s="1"/>
  <c r="AN83" i="130"/>
  <c r="L57" i="131" s="1"/>
  <c r="AM83" i="130"/>
  <c r="K57" i="131" s="1"/>
  <c r="AL83" i="130"/>
  <c r="J57" i="131" s="1"/>
  <c r="AK83" i="130"/>
  <c r="I57" i="131" s="1"/>
  <c r="AJ83" i="130"/>
  <c r="H57" i="131" s="1"/>
  <c r="AI83" i="130"/>
  <c r="F57" i="131" s="1"/>
  <c r="AH83" i="130"/>
  <c r="E57" i="131" s="1"/>
  <c r="BB82" i="130"/>
  <c r="AE56" i="131" s="1"/>
  <c r="BA82" i="130"/>
  <c r="AD56" i="131" s="1"/>
  <c r="AZ82" i="130"/>
  <c r="AC56" i="131" s="1"/>
  <c r="AY82" i="130"/>
  <c r="AB56" i="131" s="1"/>
  <c r="AX82" i="130"/>
  <c r="AA56" i="131" s="1"/>
  <c r="AW82" i="130"/>
  <c r="Z56" i="131" s="1"/>
  <c r="AV82" i="130"/>
  <c r="Y56" i="131" s="1"/>
  <c r="AU82" i="130"/>
  <c r="X56" i="131" s="1"/>
  <c r="AT82" i="130"/>
  <c r="W56" i="131" s="1"/>
  <c r="AS82" i="130"/>
  <c r="V56" i="131" s="1"/>
  <c r="AR82" i="130"/>
  <c r="U56" i="131" s="1"/>
  <c r="AQ82" i="130"/>
  <c r="T56" i="131" s="1"/>
  <c r="AP82" i="130"/>
  <c r="N56" i="131" s="1"/>
  <c r="AO82" i="130"/>
  <c r="M56" i="131" s="1"/>
  <c r="AN82" i="130"/>
  <c r="L56" i="131" s="1"/>
  <c r="AM82" i="130"/>
  <c r="K56" i="131" s="1"/>
  <c r="AL82" i="130"/>
  <c r="J56" i="131" s="1"/>
  <c r="AK82" i="130"/>
  <c r="I56" i="131" s="1"/>
  <c r="AJ82" i="130"/>
  <c r="H56" i="131" s="1"/>
  <c r="AI82" i="130"/>
  <c r="F56" i="131" s="1"/>
  <c r="AH82" i="130"/>
  <c r="E56" i="131" s="1"/>
  <c r="BB81" i="130"/>
  <c r="AE55" i="131" s="1"/>
  <c r="BA81" i="130"/>
  <c r="AD55" i="131" s="1"/>
  <c r="AZ81" i="130"/>
  <c r="AC55" i="131" s="1"/>
  <c r="AY81" i="130"/>
  <c r="AB55" i="131" s="1"/>
  <c r="AX81" i="130"/>
  <c r="AW81" i="130"/>
  <c r="Z55" i="131" s="1"/>
  <c r="AV81" i="130"/>
  <c r="Y55" i="131" s="1"/>
  <c r="AU81" i="130"/>
  <c r="X55" i="131" s="1"/>
  <c r="AT81" i="130"/>
  <c r="W55" i="131" s="1"/>
  <c r="AS81" i="130"/>
  <c r="V55" i="131" s="1"/>
  <c r="AR81" i="130"/>
  <c r="U55" i="131" s="1"/>
  <c r="AQ81" i="130"/>
  <c r="T55" i="131" s="1"/>
  <c r="AP81" i="130"/>
  <c r="N55" i="131" s="1"/>
  <c r="AO81" i="130"/>
  <c r="M55" i="131" s="1"/>
  <c r="AN81" i="130"/>
  <c r="L55" i="131" s="1"/>
  <c r="AM81" i="130"/>
  <c r="K55" i="131" s="1"/>
  <c r="AL81" i="130"/>
  <c r="J55" i="131" s="1"/>
  <c r="AK81" i="130"/>
  <c r="I55" i="131" s="1"/>
  <c r="AJ81" i="130"/>
  <c r="H55" i="131" s="1"/>
  <c r="AI81" i="130"/>
  <c r="F55" i="131" s="1"/>
  <c r="AH81" i="130"/>
  <c r="E55" i="131" s="1"/>
  <c r="BB80" i="130"/>
  <c r="AE54" i="131" s="1"/>
  <c r="BA80" i="130"/>
  <c r="AD54" i="131" s="1"/>
  <c r="AZ80" i="130"/>
  <c r="AC54" i="131" s="1"/>
  <c r="AY80" i="130"/>
  <c r="AB54" i="131" s="1"/>
  <c r="AX80" i="130"/>
  <c r="AA54" i="131" s="1"/>
  <c r="AW80" i="130"/>
  <c r="Z54" i="131" s="1"/>
  <c r="AV80" i="130"/>
  <c r="Y54" i="131" s="1"/>
  <c r="AU80" i="130"/>
  <c r="X54" i="131" s="1"/>
  <c r="AT80" i="130"/>
  <c r="W54" i="131" s="1"/>
  <c r="AS80" i="130"/>
  <c r="V54" i="131" s="1"/>
  <c r="AR80" i="130"/>
  <c r="U54" i="131" s="1"/>
  <c r="AQ80" i="130"/>
  <c r="T54" i="131" s="1"/>
  <c r="AP80" i="130"/>
  <c r="N54" i="131" s="1"/>
  <c r="AO80" i="130"/>
  <c r="M54" i="131" s="1"/>
  <c r="AN80" i="130"/>
  <c r="L54" i="131" s="1"/>
  <c r="AM80" i="130"/>
  <c r="K54" i="131" s="1"/>
  <c r="AL80" i="130"/>
  <c r="J54" i="131" s="1"/>
  <c r="AK80" i="130"/>
  <c r="I54" i="131" s="1"/>
  <c r="AJ80" i="130"/>
  <c r="H54" i="131" s="1"/>
  <c r="AI80" i="130"/>
  <c r="F54" i="131" s="1"/>
  <c r="AH80" i="130"/>
  <c r="E54" i="131" s="1"/>
  <c r="BB79" i="130"/>
  <c r="AE53" i="131" s="1"/>
  <c r="BA79" i="130"/>
  <c r="AD53" i="131" s="1"/>
  <c r="AZ79" i="130"/>
  <c r="AC53" i="131" s="1"/>
  <c r="AY79" i="130"/>
  <c r="AB53" i="131" s="1"/>
  <c r="AX79" i="130"/>
  <c r="AA53" i="131" s="1"/>
  <c r="AW79" i="130"/>
  <c r="Z53" i="131" s="1"/>
  <c r="AV79" i="130"/>
  <c r="Y53" i="131" s="1"/>
  <c r="AU79" i="130"/>
  <c r="X53" i="131" s="1"/>
  <c r="AT79" i="130"/>
  <c r="W53" i="131" s="1"/>
  <c r="AS79" i="130"/>
  <c r="V53" i="131" s="1"/>
  <c r="AR79" i="130"/>
  <c r="U53" i="131" s="1"/>
  <c r="AQ79" i="130"/>
  <c r="T53" i="131" s="1"/>
  <c r="AP79" i="130"/>
  <c r="N53" i="131" s="1"/>
  <c r="AO79" i="130"/>
  <c r="M53" i="131" s="1"/>
  <c r="AN79" i="130"/>
  <c r="L53" i="131" s="1"/>
  <c r="AM79" i="130"/>
  <c r="K53" i="131" s="1"/>
  <c r="AL79" i="130"/>
  <c r="J53" i="131" s="1"/>
  <c r="AK79" i="130"/>
  <c r="I53" i="131" s="1"/>
  <c r="AJ79" i="130"/>
  <c r="H53" i="131" s="1"/>
  <c r="AI79" i="130"/>
  <c r="F53" i="131" s="1"/>
  <c r="AH79" i="130"/>
  <c r="E53" i="131" s="1"/>
  <c r="BB78" i="130"/>
  <c r="AE52" i="131" s="1"/>
  <c r="BA78" i="130"/>
  <c r="AD52" i="131" s="1"/>
  <c r="AZ78" i="130"/>
  <c r="AC52" i="131" s="1"/>
  <c r="AY78" i="130"/>
  <c r="AB52" i="131" s="1"/>
  <c r="AX78" i="130"/>
  <c r="AA52" i="131" s="1"/>
  <c r="AW78" i="130"/>
  <c r="Z52" i="131" s="1"/>
  <c r="AV78" i="130"/>
  <c r="Y52" i="131" s="1"/>
  <c r="AU78" i="130"/>
  <c r="X52" i="131" s="1"/>
  <c r="AT78" i="130"/>
  <c r="W52" i="131" s="1"/>
  <c r="AS78" i="130"/>
  <c r="V52" i="131" s="1"/>
  <c r="AR78" i="130"/>
  <c r="U52" i="131" s="1"/>
  <c r="AQ78" i="130"/>
  <c r="T52" i="131" s="1"/>
  <c r="AP78" i="130"/>
  <c r="N52" i="131" s="1"/>
  <c r="AO78" i="130"/>
  <c r="M52" i="131" s="1"/>
  <c r="AN78" i="130"/>
  <c r="L52" i="131" s="1"/>
  <c r="AM78" i="130"/>
  <c r="K52" i="131" s="1"/>
  <c r="AL78" i="130"/>
  <c r="J52" i="131" s="1"/>
  <c r="AK78" i="130"/>
  <c r="I52" i="131" s="1"/>
  <c r="AJ78" i="130"/>
  <c r="H52" i="131" s="1"/>
  <c r="AI78" i="130"/>
  <c r="F52" i="131" s="1"/>
  <c r="AH78" i="130"/>
  <c r="E52" i="131" s="1"/>
  <c r="BB77" i="130"/>
  <c r="AE51" i="131" s="1"/>
  <c r="BA77" i="130"/>
  <c r="AD51" i="131" s="1"/>
  <c r="AZ77" i="130"/>
  <c r="AC51" i="131" s="1"/>
  <c r="AY77" i="130"/>
  <c r="AB51" i="131" s="1"/>
  <c r="AX77" i="130"/>
  <c r="AA51" i="131" s="1"/>
  <c r="AW77" i="130"/>
  <c r="Z51" i="131" s="1"/>
  <c r="AV77" i="130"/>
  <c r="Y51" i="131" s="1"/>
  <c r="AU77" i="130"/>
  <c r="X51" i="131" s="1"/>
  <c r="AT77" i="130"/>
  <c r="W51" i="131" s="1"/>
  <c r="AS77" i="130"/>
  <c r="V51" i="131" s="1"/>
  <c r="AR77" i="130"/>
  <c r="U51" i="131" s="1"/>
  <c r="AQ77" i="130"/>
  <c r="T51" i="131" s="1"/>
  <c r="AP77" i="130"/>
  <c r="N51" i="131" s="1"/>
  <c r="AO77" i="130"/>
  <c r="M51" i="131" s="1"/>
  <c r="AN77" i="130"/>
  <c r="L51" i="131" s="1"/>
  <c r="AM77" i="130"/>
  <c r="K51" i="131" s="1"/>
  <c r="AL77" i="130"/>
  <c r="J51" i="131" s="1"/>
  <c r="AK77" i="130"/>
  <c r="I51" i="131" s="1"/>
  <c r="AJ77" i="130"/>
  <c r="H51" i="131" s="1"/>
  <c r="AI77" i="130"/>
  <c r="F51" i="131" s="1"/>
  <c r="AH77" i="130"/>
  <c r="E51" i="131" s="1"/>
  <c r="BB76" i="130"/>
  <c r="AE50" i="131" s="1"/>
  <c r="BA76" i="130"/>
  <c r="AD50" i="131" s="1"/>
  <c r="AZ76" i="130"/>
  <c r="AC50" i="131" s="1"/>
  <c r="AY76" i="130"/>
  <c r="AB50" i="131" s="1"/>
  <c r="AX76" i="130"/>
  <c r="AA50" i="131" s="1"/>
  <c r="AW76" i="130"/>
  <c r="Z50" i="131" s="1"/>
  <c r="AV76" i="130"/>
  <c r="Y50" i="131" s="1"/>
  <c r="AU76" i="130"/>
  <c r="X50" i="131" s="1"/>
  <c r="AT76" i="130"/>
  <c r="W50" i="131" s="1"/>
  <c r="AS76" i="130"/>
  <c r="V50" i="131" s="1"/>
  <c r="AR76" i="130"/>
  <c r="U50" i="131" s="1"/>
  <c r="AQ76" i="130"/>
  <c r="T50" i="131" s="1"/>
  <c r="AP76" i="130"/>
  <c r="N50" i="131" s="1"/>
  <c r="AO76" i="130"/>
  <c r="M50" i="131" s="1"/>
  <c r="AN76" i="130"/>
  <c r="L50" i="131" s="1"/>
  <c r="AM76" i="130"/>
  <c r="K50" i="131" s="1"/>
  <c r="AL76" i="130"/>
  <c r="J50" i="131" s="1"/>
  <c r="AK76" i="130"/>
  <c r="I50" i="131" s="1"/>
  <c r="AJ76" i="130"/>
  <c r="H50" i="131" s="1"/>
  <c r="AI76" i="130"/>
  <c r="F50" i="131" s="1"/>
  <c r="AH76" i="130"/>
  <c r="E50" i="131" s="1"/>
  <c r="BB75" i="130"/>
  <c r="AE49" i="131" s="1"/>
  <c r="BA75" i="130"/>
  <c r="AD49" i="131" s="1"/>
  <c r="AZ75" i="130"/>
  <c r="AC49" i="131" s="1"/>
  <c r="AY75" i="130"/>
  <c r="AB49" i="131" s="1"/>
  <c r="AX75" i="130"/>
  <c r="AA49" i="131" s="1"/>
  <c r="AW75" i="130"/>
  <c r="Z49" i="131" s="1"/>
  <c r="AV75" i="130"/>
  <c r="Y49" i="131" s="1"/>
  <c r="AU75" i="130"/>
  <c r="X49" i="131" s="1"/>
  <c r="AT75" i="130"/>
  <c r="W49" i="131" s="1"/>
  <c r="AS75" i="130"/>
  <c r="V49" i="131" s="1"/>
  <c r="AR75" i="130"/>
  <c r="U49" i="131" s="1"/>
  <c r="AQ75" i="130"/>
  <c r="T49" i="131" s="1"/>
  <c r="AP75" i="130"/>
  <c r="N49" i="131" s="1"/>
  <c r="AO75" i="130"/>
  <c r="M49" i="131" s="1"/>
  <c r="AN75" i="130"/>
  <c r="L49" i="131" s="1"/>
  <c r="AM75" i="130"/>
  <c r="K49" i="131" s="1"/>
  <c r="AL75" i="130"/>
  <c r="J49" i="131" s="1"/>
  <c r="AK75" i="130"/>
  <c r="I49" i="131" s="1"/>
  <c r="AJ75" i="130"/>
  <c r="H49" i="131" s="1"/>
  <c r="AI75" i="130"/>
  <c r="F49" i="131" s="1"/>
  <c r="AH75" i="130"/>
  <c r="E49" i="131" s="1"/>
  <c r="BB74" i="130"/>
  <c r="AE47" i="131" s="1"/>
  <c r="BA74" i="130"/>
  <c r="AD47" i="131" s="1"/>
  <c r="AZ74" i="130"/>
  <c r="AC47" i="131" s="1"/>
  <c r="AY74" i="130"/>
  <c r="AB47" i="131" s="1"/>
  <c r="AX74" i="130"/>
  <c r="AA47" i="131" s="1"/>
  <c r="AW74" i="130"/>
  <c r="Z47" i="131" s="1"/>
  <c r="AV74" i="130"/>
  <c r="Y47" i="131" s="1"/>
  <c r="AU74" i="130"/>
  <c r="X47" i="131" s="1"/>
  <c r="AT74" i="130"/>
  <c r="W47" i="131" s="1"/>
  <c r="AS74" i="130"/>
  <c r="V47" i="131" s="1"/>
  <c r="AR74" i="130"/>
  <c r="U47" i="131" s="1"/>
  <c r="AQ74" i="130"/>
  <c r="T47" i="131" s="1"/>
  <c r="AP74" i="130"/>
  <c r="N47" i="131" s="1"/>
  <c r="AO74" i="130"/>
  <c r="M47" i="131" s="1"/>
  <c r="AN74" i="130"/>
  <c r="L47" i="131" s="1"/>
  <c r="AM74" i="130"/>
  <c r="K47" i="131" s="1"/>
  <c r="AL74" i="130"/>
  <c r="J47" i="131" s="1"/>
  <c r="AK74" i="130"/>
  <c r="I47" i="131" s="1"/>
  <c r="AJ74" i="130"/>
  <c r="H47" i="131" s="1"/>
  <c r="AI74" i="130"/>
  <c r="F47" i="131" s="1"/>
  <c r="AH74" i="130"/>
  <c r="E47" i="131" s="1"/>
  <c r="BB73" i="130"/>
  <c r="AE46" i="131" s="1"/>
  <c r="BA73" i="130"/>
  <c r="AD46" i="131" s="1"/>
  <c r="AZ73" i="130"/>
  <c r="AC46" i="131" s="1"/>
  <c r="AY73" i="130"/>
  <c r="AB46" i="131" s="1"/>
  <c r="AX73" i="130"/>
  <c r="AA46" i="131" s="1"/>
  <c r="AW73" i="130"/>
  <c r="Z46" i="131" s="1"/>
  <c r="AV73" i="130"/>
  <c r="Y46" i="131" s="1"/>
  <c r="AU73" i="130"/>
  <c r="X46" i="131" s="1"/>
  <c r="AT73" i="130"/>
  <c r="W46" i="131" s="1"/>
  <c r="AS73" i="130"/>
  <c r="V46" i="131" s="1"/>
  <c r="AR73" i="130"/>
  <c r="U46" i="131" s="1"/>
  <c r="AQ73" i="130"/>
  <c r="T46" i="131" s="1"/>
  <c r="AP73" i="130"/>
  <c r="N46" i="131" s="1"/>
  <c r="AO73" i="130"/>
  <c r="M46" i="131" s="1"/>
  <c r="AN73" i="130"/>
  <c r="L46" i="131" s="1"/>
  <c r="AM73" i="130"/>
  <c r="K46" i="131" s="1"/>
  <c r="AL73" i="130"/>
  <c r="J46" i="131" s="1"/>
  <c r="AK73" i="130"/>
  <c r="I46" i="131" s="1"/>
  <c r="AJ73" i="130"/>
  <c r="H46" i="131" s="1"/>
  <c r="AI73" i="130"/>
  <c r="F46" i="131" s="1"/>
  <c r="AH73" i="130"/>
  <c r="BB72" i="130"/>
  <c r="AE45" i="131" s="1"/>
  <c r="BA72" i="130"/>
  <c r="AD45" i="131" s="1"/>
  <c r="AZ72" i="130"/>
  <c r="AC45" i="131" s="1"/>
  <c r="AY72" i="130"/>
  <c r="AB45" i="131" s="1"/>
  <c r="AX72" i="130"/>
  <c r="AA45" i="131" s="1"/>
  <c r="AW72" i="130"/>
  <c r="Z45" i="131" s="1"/>
  <c r="AV72" i="130"/>
  <c r="Y45" i="131" s="1"/>
  <c r="AU72" i="130"/>
  <c r="X45" i="131" s="1"/>
  <c r="AT72" i="130"/>
  <c r="W45" i="131" s="1"/>
  <c r="AS72" i="130"/>
  <c r="V45" i="131" s="1"/>
  <c r="AR72" i="130"/>
  <c r="U45" i="131" s="1"/>
  <c r="AQ72" i="130"/>
  <c r="T45" i="131" s="1"/>
  <c r="AP72" i="130"/>
  <c r="N45" i="131" s="1"/>
  <c r="AO72" i="130"/>
  <c r="M45" i="131" s="1"/>
  <c r="AN72" i="130"/>
  <c r="L45" i="131" s="1"/>
  <c r="AM72" i="130"/>
  <c r="K45" i="131" s="1"/>
  <c r="AL72" i="130"/>
  <c r="J45" i="131" s="1"/>
  <c r="AK72" i="130"/>
  <c r="I45" i="131" s="1"/>
  <c r="AJ72" i="130"/>
  <c r="H45" i="131" s="1"/>
  <c r="AI72" i="130"/>
  <c r="F45" i="131" s="1"/>
  <c r="AH72" i="130"/>
  <c r="E45" i="131" s="1"/>
  <c r="BB71" i="130"/>
  <c r="AE44" i="131" s="1"/>
  <c r="BA71" i="130"/>
  <c r="AD44" i="131" s="1"/>
  <c r="AZ71" i="130"/>
  <c r="AC44" i="131" s="1"/>
  <c r="AY71" i="130"/>
  <c r="AB44" i="131" s="1"/>
  <c r="AX71" i="130"/>
  <c r="AA44" i="131" s="1"/>
  <c r="AW71" i="130"/>
  <c r="Z44" i="131" s="1"/>
  <c r="AV71" i="130"/>
  <c r="Y44" i="131" s="1"/>
  <c r="AU71" i="130"/>
  <c r="X44" i="131" s="1"/>
  <c r="AT71" i="130"/>
  <c r="W44" i="131" s="1"/>
  <c r="AS71" i="130"/>
  <c r="V44" i="131" s="1"/>
  <c r="AR71" i="130"/>
  <c r="U44" i="131" s="1"/>
  <c r="AQ71" i="130"/>
  <c r="T44" i="131" s="1"/>
  <c r="AP71" i="130"/>
  <c r="N44" i="131" s="1"/>
  <c r="AO71" i="130"/>
  <c r="M44" i="131" s="1"/>
  <c r="AN71" i="130"/>
  <c r="L44" i="131" s="1"/>
  <c r="AM71" i="130"/>
  <c r="K44" i="131" s="1"/>
  <c r="AL71" i="130"/>
  <c r="J44" i="131" s="1"/>
  <c r="AK71" i="130"/>
  <c r="I44" i="131" s="1"/>
  <c r="AJ71" i="130"/>
  <c r="H44" i="131" s="1"/>
  <c r="AI71" i="130"/>
  <c r="F44" i="131" s="1"/>
  <c r="AH71" i="130"/>
  <c r="E44" i="131" s="1"/>
  <c r="BB70" i="130"/>
  <c r="AE43" i="131" s="1"/>
  <c r="BA70" i="130"/>
  <c r="AD43" i="131" s="1"/>
  <c r="AZ70" i="130"/>
  <c r="AC43" i="131" s="1"/>
  <c r="AY70" i="130"/>
  <c r="AB43" i="131" s="1"/>
  <c r="AX70" i="130"/>
  <c r="AA43" i="131" s="1"/>
  <c r="AW70" i="130"/>
  <c r="Z43" i="131" s="1"/>
  <c r="AV70" i="130"/>
  <c r="Y43" i="131" s="1"/>
  <c r="AU70" i="130"/>
  <c r="X43" i="131" s="1"/>
  <c r="AT70" i="130"/>
  <c r="W43" i="131" s="1"/>
  <c r="AS70" i="130"/>
  <c r="V43" i="131" s="1"/>
  <c r="AR70" i="130"/>
  <c r="U43" i="131" s="1"/>
  <c r="AQ70" i="130"/>
  <c r="T43" i="131" s="1"/>
  <c r="AP70" i="130"/>
  <c r="N43" i="131" s="1"/>
  <c r="AO70" i="130"/>
  <c r="M43" i="131" s="1"/>
  <c r="AN70" i="130"/>
  <c r="L43" i="131" s="1"/>
  <c r="AM70" i="130"/>
  <c r="K43" i="131" s="1"/>
  <c r="AL70" i="130"/>
  <c r="J43" i="131" s="1"/>
  <c r="AK70" i="130"/>
  <c r="I43" i="131" s="1"/>
  <c r="AJ70" i="130"/>
  <c r="H43" i="131" s="1"/>
  <c r="AI70" i="130"/>
  <c r="F43" i="131" s="1"/>
  <c r="AH70" i="130"/>
  <c r="E43" i="131" s="1"/>
  <c r="BB69" i="130"/>
  <c r="AE42" i="131" s="1"/>
  <c r="BA69" i="130"/>
  <c r="AD42" i="131" s="1"/>
  <c r="AZ69" i="130"/>
  <c r="AC42" i="131" s="1"/>
  <c r="AY69" i="130"/>
  <c r="AB42" i="131" s="1"/>
  <c r="AX69" i="130"/>
  <c r="AA42" i="131" s="1"/>
  <c r="AW69" i="130"/>
  <c r="Z42" i="131" s="1"/>
  <c r="AV69" i="130"/>
  <c r="Y42" i="131" s="1"/>
  <c r="AU69" i="130"/>
  <c r="X42" i="131" s="1"/>
  <c r="AT69" i="130"/>
  <c r="W42" i="131" s="1"/>
  <c r="AS69" i="130"/>
  <c r="V42" i="131" s="1"/>
  <c r="AR69" i="130"/>
  <c r="U42" i="131" s="1"/>
  <c r="AQ69" i="130"/>
  <c r="T42" i="131" s="1"/>
  <c r="AP69" i="130"/>
  <c r="N42" i="131" s="1"/>
  <c r="AO69" i="130"/>
  <c r="M42" i="131" s="1"/>
  <c r="AN69" i="130"/>
  <c r="L42" i="131" s="1"/>
  <c r="AM69" i="130"/>
  <c r="K42" i="131" s="1"/>
  <c r="AL69" i="130"/>
  <c r="J42" i="131" s="1"/>
  <c r="AK69" i="130"/>
  <c r="I42" i="131" s="1"/>
  <c r="AJ69" i="130"/>
  <c r="H42" i="131" s="1"/>
  <c r="AI69" i="130"/>
  <c r="F42" i="131" s="1"/>
  <c r="AH69" i="130"/>
  <c r="E42" i="131" s="1"/>
  <c r="BB68" i="130"/>
  <c r="AE41" i="131" s="1"/>
  <c r="BA68" i="130"/>
  <c r="AD41" i="131" s="1"/>
  <c r="AZ68" i="130"/>
  <c r="AC41" i="131" s="1"/>
  <c r="AY68" i="130"/>
  <c r="AB41" i="131" s="1"/>
  <c r="AX68" i="130"/>
  <c r="AA41" i="131" s="1"/>
  <c r="AW68" i="130"/>
  <c r="Z41" i="131" s="1"/>
  <c r="AV68" i="130"/>
  <c r="Y41" i="131" s="1"/>
  <c r="AU68" i="130"/>
  <c r="X41" i="131" s="1"/>
  <c r="AT68" i="130"/>
  <c r="W41" i="131" s="1"/>
  <c r="AS68" i="130"/>
  <c r="V41" i="131" s="1"/>
  <c r="AR68" i="130"/>
  <c r="U41" i="131" s="1"/>
  <c r="AQ68" i="130"/>
  <c r="T41" i="131" s="1"/>
  <c r="AP68" i="130"/>
  <c r="N41" i="131" s="1"/>
  <c r="AO68" i="130"/>
  <c r="M41" i="131" s="1"/>
  <c r="AN68" i="130"/>
  <c r="L41" i="131" s="1"/>
  <c r="AM68" i="130"/>
  <c r="K41" i="131" s="1"/>
  <c r="AL68" i="130"/>
  <c r="J41" i="131" s="1"/>
  <c r="AK68" i="130"/>
  <c r="I41" i="131" s="1"/>
  <c r="AJ68" i="130"/>
  <c r="H41" i="131" s="1"/>
  <c r="AI68" i="130"/>
  <c r="F41" i="131" s="1"/>
  <c r="AH68" i="130"/>
  <c r="E41" i="131" s="1"/>
  <c r="BB67" i="130"/>
  <c r="AE40" i="131" s="1"/>
  <c r="BA67" i="130"/>
  <c r="AD40" i="131" s="1"/>
  <c r="AZ67" i="130"/>
  <c r="AC40" i="131" s="1"/>
  <c r="AY67" i="130"/>
  <c r="AB40" i="131" s="1"/>
  <c r="AX67" i="130"/>
  <c r="AA40" i="131" s="1"/>
  <c r="AW67" i="130"/>
  <c r="Z40" i="131" s="1"/>
  <c r="AV67" i="130"/>
  <c r="Y40" i="131" s="1"/>
  <c r="AU67" i="130"/>
  <c r="X40" i="131" s="1"/>
  <c r="AT67" i="130"/>
  <c r="W40" i="131" s="1"/>
  <c r="AS67" i="130"/>
  <c r="V40" i="131" s="1"/>
  <c r="AR67" i="130"/>
  <c r="U40" i="131" s="1"/>
  <c r="AQ67" i="130"/>
  <c r="T40" i="131" s="1"/>
  <c r="AP67" i="130"/>
  <c r="N40" i="131" s="1"/>
  <c r="AO67" i="130"/>
  <c r="M40" i="131" s="1"/>
  <c r="AN67" i="130"/>
  <c r="L40" i="131" s="1"/>
  <c r="AM67" i="130"/>
  <c r="K40" i="131" s="1"/>
  <c r="AL67" i="130"/>
  <c r="J40" i="131" s="1"/>
  <c r="AK67" i="130"/>
  <c r="I40" i="131" s="1"/>
  <c r="AJ67" i="130"/>
  <c r="H40" i="131" s="1"/>
  <c r="AI67" i="130"/>
  <c r="F40" i="131" s="1"/>
  <c r="AH67" i="130"/>
  <c r="E40" i="131" s="1"/>
  <c r="BB66" i="130"/>
  <c r="AE39" i="131" s="1"/>
  <c r="BA66" i="130"/>
  <c r="AD39" i="131" s="1"/>
  <c r="AZ66" i="130"/>
  <c r="AC39" i="131" s="1"/>
  <c r="AY66" i="130"/>
  <c r="AB39" i="131" s="1"/>
  <c r="AX66" i="130"/>
  <c r="AA39" i="131" s="1"/>
  <c r="AW66" i="130"/>
  <c r="Z39" i="131" s="1"/>
  <c r="AV66" i="130"/>
  <c r="Y39" i="131" s="1"/>
  <c r="AU66" i="130"/>
  <c r="X39" i="131" s="1"/>
  <c r="AT66" i="130"/>
  <c r="W39" i="131" s="1"/>
  <c r="AS66" i="130"/>
  <c r="V39" i="131" s="1"/>
  <c r="AR66" i="130"/>
  <c r="U39" i="131" s="1"/>
  <c r="AQ66" i="130"/>
  <c r="T39" i="131" s="1"/>
  <c r="AP66" i="130"/>
  <c r="N39" i="131" s="1"/>
  <c r="AO66" i="130"/>
  <c r="M39" i="131" s="1"/>
  <c r="AN66" i="130"/>
  <c r="L39" i="131" s="1"/>
  <c r="AM66" i="130"/>
  <c r="K39" i="131" s="1"/>
  <c r="AL66" i="130"/>
  <c r="J39" i="131" s="1"/>
  <c r="AK66" i="130"/>
  <c r="I39" i="131" s="1"/>
  <c r="AJ66" i="130"/>
  <c r="H39" i="131" s="1"/>
  <c r="AI66" i="130"/>
  <c r="F39" i="131" s="1"/>
  <c r="AH66" i="130"/>
  <c r="E39" i="131" s="1"/>
  <c r="BB65" i="130"/>
  <c r="AE38" i="131" s="1"/>
  <c r="BA65" i="130"/>
  <c r="AD38" i="131" s="1"/>
  <c r="AZ65" i="130"/>
  <c r="AC38" i="131" s="1"/>
  <c r="AY65" i="130"/>
  <c r="AB38" i="131" s="1"/>
  <c r="AX65" i="130"/>
  <c r="AA38" i="131" s="1"/>
  <c r="AW65" i="130"/>
  <c r="Z38" i="131" s="1"/>
  <c r="AV65" i="130"/>
  <c r="Y38" i="131" s="1"/>
  <c r="AU65" i="130"/>
  <c r="X38" i="131" s="1"/>
  <c r="AT65" i="130"/>
  <c r="W38" i="131" s="1"/>
  <c r="AS65" i="130"/>
  <c r="V38" i="131" s="1"/>
  <c r="AR65" i="130"/>
  <c r="U38" i="131" s="1"/>
  <c r="AQ65" i="130"/>
  <c r="T38" i="131" s="1"/>
  <c r="AP65" i="130"/>
  <c r="N38" i="131" s="1"/>
  <c r="AO65" i="130"/>
  <c r="M38" i="131" s="1"/>
  <c r="AN65" i="130"/>
  <c r="L38" i="131" s="1"/>
  <c r="AM65" i="130"/>
  <c r="K38" i="131" s="1"/>
  <c r="AL65" i="130"/>
  <c r="J38" i="131" s="1"/>
  <c r="AK65" i="130"/>
  <c r="I38" i="131" s="1"/>
  <c r="AJ65" i="130"/>
  <c r="H38" i="131" s="1"/>
  <c r="AI65" i="130"/>
  <c r="F38" i="131" s="1"/>
  <c r="AH65" i="130"/>
  <c r="E38" i="131" s="1"/>
  <c r="BB64" i="130"/>
  <c r="AE36" i="131" s="1"/>
  <c r="BA64" i="130"/>
  <c r="AD36" i="131" s="1"/>
  <c r="AZ64" i="130"/>
  <c r="AC36" i="131" s="1"/>
  <c r="AY64" i="130"/>
  <c r="AB36" i="131" s="1"/>
  <c r="AX64" i="130"/>
  <c r="AA36" i="131" s="1"/>
  <c r="AW64" i="130"/>
  <c r="Z36" i="131" s="1"/>
  <c r="AV64" i="130"/>
  <c r="Y36" i="131" s="1"/>
  <c r="AU64" i="130"/>
  <c r="X36" i="131" s="1"/>
  <c r="AT64" i="130"/>
  <c r="W36" i="131" s="1"/>
  <c r="AS64" i="130"/>
  <c r="V36" i="131" s="1"/>
  <c r="AR64" i="130"/>
  <c r="U36" i="131" s="1"/>
  <c r="AQ64" i="130"/>
  <c r="T36" i="131" s="1"/>
  <c r="AP64" i="130"/>
  <c r="AO64" i="130"/>
  <c r="M36" i="131" s="1"/>
  <c r="AN64" i="130"/>
  <c r="L36" i="131" s="1"/>
  <c r="AM64" i="130"/>
  <c r="K36" i="131" s="1"/>
  <c r="AL64" i="130"/>
  <c r="J36" i="131" s="1"/>
  <c r="AK64" i="130"/>
  <c r="I36" i="131" s="1"/>
  <c r="AJ64" i="130"/>
  <c r="H36" i="131" s="1"/>
  <c r="AI64" i="130"/>
  <c r="F36" i="131" s="1"/>
  <c r="AH64" i="130"/>
  <c r="E36" i="131" s="1"/>
  <c r="BB63" i="130"/>
  <c r="AE35" i="131" s="1"/>
  <c r="BA63" i="130"/>
  <c r="AD35" i="131" s="1"/>
  <c r="AZ63" i="130"/>
  <c r="AC35" i="131" s="1"/>
  <c r="AY63" i="130"/>
  <c r="AB35" i="131" s="1"/>
  <c r="AX63" i="130"/>
  <c r="AA35" i="131" s="1"/>
  <c r="AW63" i="130"/>
  <c r="Z35" i="131" s="1"/>
  <c r="AV63" i="130"/>
  <c r="Y35" i="131" s="1"/>
  <c r="AU63" i="130"/>
  <c r="X35" i="131" s="1"/>
  <c r="AT63" i="130"/>
  <c r="W35" i="131" s="1"/>
  <c r="AS63" i="130"/>
  <c r="V35" i="131" s="1"/>
  <c r="AR63" i="130"/>
  <c r="U35" i="131" s="1"/>
  <c r="AQ63" i="130"/>
  <c r="T35" i="131" s="1"/>
  <c r="AP63" i="130"/>
  <c r="N35" i="131" s="1"/>
  <c r="AO63" i="130"/>
  <c r="M35" i="131" s="1"/>
  <c r="AN63" i="130"/>
  <c r="L35" i="131" s="1"/>
  <c r="AM63" i="130"/>
  <c r="K35" i="131" s="1"/>
  <c r="AL63" i="130"/>
  <c r="J35" i="131" s="1"/>
  <c r="AK63" i="130"/>
  <c r="I35" i="131" s="1"/>
  <c r="AJ63" i="130"/>
  <c r="H35" i="131" s="1"/>
  <c r="AI63" i="130"/>
  <c r="F35" i="131" s="1"/>
  <c r="AH63" i="130"/>
  <c r="E35" i="131" s="1"/>
  <c r="BB62" i="130"/>
  <c r="AE34" i="131" s="1"/>
  <c r="BA62" i="130"/>
  <c r="AD34" i="131" s="1"/>
  <c r="AZ62" i="130"/>
  <c r="AC34" i="131" s="1"/>
  <c r="AY62" i="130"/>
  <c r="AB34" i="131" s="1"/>
  <c r="AX62" i="130"/>
  <c r="AA34" i="131" s="1"/>
  <c r="AW62" i="130"/>
  <c r="Z34" i="131" s="1"/>
  <c r="AV62" i="130"/>
  <c r="Y34" i="131" s="1"/>
  <c r="AU62" i="130"/>
  <c r="X34" i="131" s="1"/>
  <c r="AT62" i="130"/>
  <c r="W34" i="131" s="1"/>
  <c r="AS62" i="130"/>
  <c r="AR62" i="130"/>
  <c r="U34" i="131" s="1"/>
  <c r="AQ62" i="130"/>
  <c r="T34" i="131" s="1"/>
  <c r="AP62" i="130"/>
  <c r="N34" i="131" s="1"/>
  <c r="AO62" i="130"/>
  <c r="M34" i="131" s="1"/>
  <c r="AN62" i="130"/>
  <c r="L34" i="131" s="1"/>
  <c r="AM62" i="130"/>
  <c r="K34" i="131" s="1"/>
  <c r="AL62" i="130"/>
  <c r="J34" i="131" s="1"/>
  <c r="AK62" i="130"/>
  <c r="I34" i="131" s="1"/>
  <c r="AJ62" i="130"/>
  <c r="H34" i="131" s="1"/>
  <c r="AI62" i="130"/>
  <c r="F34" i="131" s="1"/>
  <c r="AH62" i="130"/>
  <c r="E34" i="131" s="1"/>
  <c r="BB61" i="130"/>
  <c r="AE33" i="131" s="1"/>
  <c r="BA61" i="130"/>
  <c r="AD33" i="131" s="1"/>
  <c r="AZ61" i="130"/>
  <c r="AC33" i="131" s="1"/>
  <c r="AY61" i="130"/>
  <c r="AB33" i="131" s="1"/>
  <c r="AX61" i="130"/>
  <c r="AA33" i="131" s="1"/>
  <c r="AW61" i="130"/>
  <c r="Z33" i="131" s="1"/>
  <c r="AV61" i="130"/>
  <c r="Y33" i="131" s="1"/>
  <c r="AU61" i="130"/>
  <c r="X33" i="131" s="1"/>
  <c r="AT61" i="130"/>
  <c r="W33" i="131" s="1"/>
  <c r="AS61" i="130"/>
  <c r="V33" i="131" s="1"/>
  <c r="AR61" i="130"/>
  <c r="U33" i="131" s="1"/>
  <c r="AQ61" i="130"/>
  <c r="T33" i="131" s="1"/>
  <c r="AP61" i="130"/>
  <c r="N33" i="131" s="1"/>
  <c r="AO61" i="130"/>
  <c r="M33" i="131" s="1"/>
  <c r="AN61" i="130"/>
  <c r="L33" i="131" s="1"/>
  <c r="AM61" i="130"/>
  <c r="K33" i="131" s="1"/>
  <c r="AL61" i="130"/>
  <c r="J33" i="131" s="1"/>
  <c r="AK61" i="130"/>
  <c r="I33" i="131" s="1"/>
  <c r="AJ61" i="130"/>
  <c r="H33" i="131" s="1"/>
  <c r="AI61" i="130"/>
  <c r="F33" i="131" s="1"/>
  <c r="AH61" i="130"/>
  <c r="E33" i="131" s="1"/>
  <c r="BB60" i="130"/>
  <c r="AE32" i="131" s="1"/>
  <c r="BA60" i="130"/>
  <c r="AD32" i="131" s="1"/>
  <c r="AZ60" i="130"/>
  <c r="AC32" i="131" s="1"/>
  <c r="AY60" i="130"/>
  <c r="AB32" i="131" s="1"/>
  <c r="AX60" i="130"/>
  <c r="AA32" i="131" s="1"/>
  <c r="AW60" i="130"/>
  <c r="Z32" i="131" s="1"/>
  <c r="AV60" i="130"/>
  <c r="Y32" i="131" s="1"/>
  <c r="AU60" i="130"/>
  <c r="X32" i="131" s="1"/>
  <c r="AT60" i="130"/>
  <c r="W32" i="131" s="1"/>
  <c r="AS60" i="130"/>
  <c r="V32" i="131" s="1"/>
  <c r="AR60" i="130"/>
  <c r="U32" i="131" s="1"/>
  <c r="AQ60" i="130"/>
  <c r="AP60" i="130"/>
  <c r="N32" i="131" s="1"/>
  <c r="AO60" i="130"/>
  <c r="M32" i="131" s="1"/>
  <c r="AN60" i="130"/>
  <c r="L32" i="131" s="1"/>
  <c r="AM60" i="130"/>
  <c r="K32" i="131" s="1"/>
  <c r="AL60" i="130"/>
  <c r="J32" i="131" s="1"/>
  <c r="AK60" i="130"/>
  <c r="I32" i="131" s="1"/>
  <c r="AJ60" i="130"/>
  <c r="H32" i="131" s="1"/>
  <c r="AI60" i="130"/>
  <c r="F32" i="131" s="1"/>
  <c r="AH60" i="130"/>
  <c r="E32" i="131" s="1"/>
  <c r="BB59" i="130"/>
  <c r="AE31" i="131" s="1"/>
  <c r="BA59" i="130"/>
  <c r="AD31" i="131" s="1"/>
  <c r="AZ59" i="130"/>
  <c r="AC31" i="131" s="1"/>
  <c r="AY59" i="130"/>
  <c r="AB31" i="131" s="1"/>
  <c r="AX59" i="130"/>
  <c r="AA31" i="131" s="1"/>
  <c r="AW59" i="130"/>
  <c r="Z31" i="131" s="1"/>
  <c r="AV59" i="130"/>
  <c r="Y31" i="131" s="1"/>
  <c r="AU59" i="130"/>
  <c r="X31" i="131" s="1"/>
  <c r="AT59" i="130"/>
  <c r="W31" i="131" s="1"/>
  <c r="AS59" i="130"/>
  <c r="V31" i="131" s="1"/>
  <c r="AR59" i="130"/>
  <c r="U31" i="131" s="1"/>
  <c r="AQ59" i="130"/>
  <c r="T31" i="131" s="1"/>
  <c r="AP59" i="130"/>
  <c r="N31" i="131" s="1"/>
  <c r="AO59" i="130"/>
  <c r="M31" i="131" s="1"/>
  <c r="AN59" i="130"/>
  <c r="L31" i="131" s="1"/>
  <c r="AM59" i="130"/>
  <c r="K31" i="131" s="1"/>
  <c r="AL59" i="130"/>
  <c r="J31" i="131" s="1"/>
  <c r="AK59" i="130"/>
  <c r="I31" i="131" s="1"/>
  <c r="AJ59" i="130"/>
  <c r="H31" i="131" s="1"/>
  <c r="AI59" i="130"/>
  <c r="F31" i="131" s="1"/>
  <c r="AH59" i="130"/>
  <c r="E31" i="131" s="1"/>
  <c r="BB58" i="130"/>
  <c r="AE60" i="130" s="1"/>
  <c r="BA58" i="130"/>
  <c r="AZ58" i="130"/>
  <c r="AC60" i="130" s="1"/>
  <c r="AY58" i="130"/>
  <c r="AB60" i="130" s="1"/>
  <c r="AX58" i="130"/>
  <c r="AA60" i="130" s="1"/>
  <c r="AW58" i="130"/>
  <c r="Z60" i="130" s="1"/>
  <c r="AV58" i="130"/>
  <c r="Y60" i="130" s="1"/>
  <c r="AU58" i="130"/>
  <c r="X60" i="130" s="1"/>
  <c r="AT58" i="130"/>
  <c r="W60" i="130" s="1"/>
  <c r="AS58" i="130"/>
  <c r="V60" i="130" s="1"/>
  <c r="AR58" i="130"/>
  <c r="U60" i="130" s="1"/>
  <c r="AQ58" i="130"/>
  <c r="T60" i="130" s="1"/>
  <c r="AP58" i="130"/>
  <c r="N60" i="130" s="1"/>
  <c r="AO58" i="130"/>
  <c r="M60" i="130" s="1"/>
  <c r="AN58" i="130"/>
  <c r="L60" i="130" s="1"/>
  <c r="AM58" i="130"/>
  <c r="K60" i="130" s="1"/>
  <c r="AL58" i="130"/>
  <c r="J60" i="130" s="1"/>
  <c r="AK58" i="130"/>
  <c r="I60" i="130" s="1"/>
  <c r="AJ58" i="130"/>
  <c r="H60" i="130" s="1"/>
  <c r="AI58" i="130"/>
  <c r="F60" i="130" s="1"/>
  <c r="AH58" i="130"/>
  <c r="E60" i="130" s="1"/>
  <c r="BB57" i="130"/>
  <c r="AE59" i="130" s="1"/>
  <c r="BA57" i="130"/>
  <c r="AD59" i="130" s="1"/>
  <c r="AZ57" i="130"/>
  <c r="AC59" i="130" s="1"/>
  <c r="AY57" i="130"/>
  <c r="AB59" i="130" s="1"/>
  <c r="AX57" i="130"/>
  <c r="AA59" i="130" s="1"/>
  <c r="AW57" i="130"/>
  <c r="Z59" i="130" s="1"/>
  <c r="AV57" i="130"/>
  <c r="Y59" i="130" s="1"/>
  <c r="AU57" i="130"/>
  <c r="X59" i="130" s="1"/>
  <c r="AT57" i="130"/>
  <c r="W59" i="130" s="1"/>
  <c r="AS57" i="130"/>
  <c r="V59" i="130" s="1"/>
  <c r="AR57" i="130"/>
  <c r="U59" i="130" s="1"/>
  <c r="AQ57" i="130"/>
  <c r="T59" i="130" s="1"/>
  <c r="AP57" i="130"/>
  <c r="N59" i="130" s="1"/>
  <c r="AO57" i="130"/>
  <c r="M59" i="130" s="1"/>
  <c r="AN57" i="130"/>
  <c r="L59" i="130" s="1"/>
  <c r="AM57" i="130"/>
  <c r="K59" i="130" s="1"/>
  <c r="AL57" i="130"/>
  <c r="J59" i="130" s="1"/>
  <c r="AK57" i="130"/>
  <c r="I59" i="130" s="1"/>
  <c r="AJ57" i="130"/>
  <c r="H59" i="130" s="1"/>
  <c r="AI57" i="130"/>
  <c r="F59" i="130" s="1"/>
  <c r="AH57" i="130"/>
  <c r="E59" i="130" s="1"/>
  <c r="BB56" i="130"/>
  <c r="AE58" i="130" s="1"/>
  <c r="BA56" i="130"/>
  <c r="AD58" i="130" s="1"/>
  <c r="AZ56" i="130"/>
  <c r="AC58" i="130" s="1"/>
  <c r="AY56" i="130"/>
  <c r="AB58" i="130" s="1"/>
  <c r="AX56" i="130"/>
  <c r="AA58" i="130" s="1"/>
  <c r="AW56" i="130"/>
  <c r="Z58" i="130" s="1"/>
  <c r="AV56" i="130"/>
  <c r="Y58" i="130" s="1"/>
  <c r="AU56" i="130"/>
  <c r="X58" i="130" s="1"/>
  <c r="AT56" i="130"/>
  <c r="W58" i="130" s="1"/>
  <c r="AS56" i="130"/>
  <c r="V58" i="130" s="1"/>
  <c r="AR56" i="130"/>
  <c r="U58" i="130" s="1"/>
  <c r="AQ56" i="130"/>
  <c r="T58" i="130" s="1"/>
  <c r="AP56" i="130"/>
  <c r="N58" i="130" s="1"/>
  <c r="AO56" i="130"/>
  <c r="M58" i="130" s="1"/>
  <c r="AN56" i="130"/>
  <c r="L58" i="130" s="1"/>
  <c r="AM56" i="130"/>
  <c r="K58" i="130" s="1"/>
  <c r="AL56" i="130"/>
  <c r="J58" i="130" s="1"/>
  <c r="AK56" i="130"/>
  <c r="I58" i="130" s="1"/>
  <c r="AJ56" i="130"/>
  <c r="H58" i="130" s="1"/>
  <c r="AI56" i="130"/>
  <c r="F58" i="130" s="1"/>
  <c r="AH56" i="130"/>
  <c r="E58" i="130" s="1"/>
  <c r="BB55" i="130"/>
  <c r="AE57" i="130" s="1"/>
  <c r="BA55" i="130"/>
  <c r="AD57" i="130" s="1"/>
  <c r="AZ55" i="130"/>
  <c r="AC57" i="130" s="1"/>
  <c r="AY55" i="130"/>
  <c r="AB57" i="130" s="1"/>
  <c r="AX55" i="130"/>
  <c r="AA57" i="130" s="1"/>
  <c r="AW55" i="130"/>
  <c r="Z57" i="130" s="1"/>
  <c r="AV55" i="130"/>
  <c r="Y57" i="130" s="1"/>
  <c r="AU55" i="130"/>
  <c r="X57" i="130" s="1"/>
  <c r="AT55" i="130"/>
  <c r="W57" i="130" s="1"/>
  <c r="AS55" i="130"/>
  <c r="V57" i="130" s="1"/>
  <c r="AR55" i="130"/>
  <c r="U57" i="130" s="1"/>
  <c r="AQ55" i="130"/>
  <c r="T57" i="130" s="1"/>
  <c r="AP55" i="130"/>
  <c r="N57" i="130" s="1"/>
  <c r="AO55" i="130"/>
  <c r="M57" i="130" s="1"/>
  <c r="AN55" i="130"/>
  <c r="L57" i="130" s="1"/>
  <c r="AM55" i="130"/>
  <c r="K57" i="130" s="1"/>
  <c r="AL55" i="130"/>
  <c r="J57" i="130" s="1"/>
  <c r="AK55" i="130"/>
  <c r="I57" i="130" s="1"/>
  <c r="AJ55" i="130"/>
  <c r="H57" i="130" s="1"/>
  <c r="AI55" i="130"/>
  <c r="F57" i="130" s="1"/>
  <c r="AH55" i="130"/>
  <c r="E57" i="130" s="1"/>
  <c r="BB54" i="130"/>
  <c r="BA54" i="130"/>
  <c r="AZ54" i="130"/>
  <c r="AY54" i="130"/>
  <c r="AX54" i="130"/>
  <c r="AW54" i="130"/>
  <c r="AV54" i="130"/>
  <c r="AU54" i="130"/>
  <c r="AT54" i="130"/>
  <c r="AS54" i="130"/>
  <c r="AR54" i="130"/>
  <c r="AQ54" i="130"/>
  <c r="AP54" i="130"/>
  <c r="AO54" i="130"/>
  <c r="AN54" i="130"/>
  <c r="AM54" i="130"/>
  <c r="AL54" i="130"/>
  <c r="AK54" i="130"/>
  <c r="AJ54" i="130"/>
  <c r="AI54" i="130"/>
  <c r="AH54" i="130"/>
  <c r="BB53" i="130"/>
  <c r="AE56" i="130" s="1"/>
  <c r="BA53" i="130"/>
  <c r="AD56" i="130" s="1"/>
  <c r="AZ53" i="130"/>
  <c r="AC56" i="130" s="1"/>
  <c r="AY53" i="130"/>
  <c r="AB56" i="130" s="1"/>
  <c r="AX53" i="130"/>
  <c r="AA56" i="130" s="1"/>
  <c r="AW53" i="130"/>
  <c r="Z56" i="130" s="1"/>
  <c r="AV53" i="130"/>
  <c r="Y56" i="130" s="1"/>
  <c r="AU53" i="130"/>
  <c r="X56" i="130" s="1"/>
  <c r="AT53" i="130"/>
  <c r="W56" i="130" s="1"/>
  <c r="AS53" i="130"/>
  <c r="V56" i="130" s="1"/>
  <c r="AR53" i="130"/>
  <c r="U56" i="130" s="1"/>
  <c r="AQ53" i="130"/>
  <c r="T56" i="130" s="1"/>
  <c r="AP53" i="130"/>
  <c r="N56" i="130" s="1"/>
  <c r="AO53" i="130"/>
  <c r="M56" i="130" s="1"/>
  <c r="AN53" i="130"/>
  <c r="L56" i="130" s="1"/>
  <c r="AM53" i="130"/>
  <c r="K56" i="130" s="1"/>
  <c r="AL53" i="130"/>
  <c r="J56" i="130" s="1"/>
  <c r="AK53" i="130"/>
  <c r="I56" i="130" s="1"/>
  <c r="AJ53" i="130"/>
  <c r="H56" i="130" s="1"/>
  <c r="AI53" i="130"/>
  <c r="F56" i="130" s="1"/>
  <c r="AH53" i="130"/>
  <c r="E56" i="130" s="1"/>
  <c r="BB52" i="130"/>
  <c r="AE54" i="130" s="1"/>
  <c r="BA52" i="130"/>
  <c r="AD54" i="130" s="1"/>
  <c r="AZ52" i="130"/>
  <c r="AC54" i="130" s="1"/>
  <c r="AY52" i="130"/>
  <c r="AB54" i="130" s="1"/>
  <c r="AX52" i="130"/>
  <c r="AA54" i="130" s="1"/>
  <c r="AW52" i="130"/>
  <c r="Z54" i="130" s="1"/>
  <c r="AV52" i="130"/>
  <c r="Y54" i="130" s="1"/>
  <c r="AU52" i="130"/>
  <c r="X54" i="130" s="1"/>
  <c r="AT52" i="130"/>
  <c r="W54" i="130" s="1"/>
  <c r="AS52" i="130"/>
  <c r="V54" i="130" s="1"/>
  <c r="AR52" i="130"/>
  <c r="U54" i="130" s="1"/>
  <c r="AQ52" i="130"/>
  <c r="T54" i="130" s="1"/>
  <c r="AP52" i="130"/>
  <c r="N54" i="130" s="1"/>
  <c r="AO52" i="130"/>
  <c r="M54" i="130" s="1"/>
  <c r="AN52" i="130"/>
  <c r="L54" i="130" s="1"/>
  <c r="AM52" i="130"/>
  <c r="AL52" i="130"/>
  <c r="J54" i="130" s="1"/>
  <c r="AK52" i="130"/>
  <c r="I54" i="130" s="1"/>
  <c r="AJ52" i="130"/>
  <c r="H54" i="130" s="1"/>
  <c r="AI52" i="130"/>
  <c r="F54" i="130" s="1"/>
  <c r="AH52" i="130"/>
  <c r="E54" i="130" s="1"/>
  <c r="BB51" i="130"/>
  <c r="AE53" i="130" s="1"/>
  <c r="BA51" i="130"/>
  <c r="AD53" i="130" s="1"/>
  <c r="AZ51" i="130"/>
  <c r="AC53" i="130" s="1"/>
  <c r="AY51" i="130"/>
  <c r="AB53" i="130" s="1"/>
  <c r="AX51" i="130"/>
  <c r="AA53" i="130" s="1"/>
  <c r="AW51" i="130"/>
  <c r="Z53" i="130" s="1"/>
  <c r="AV51" i="130"/>
  <c r="Y53" i="130" s="1"/>
  <c r="AU51" i="130"/>
  <c r="X53" i="130" s="1"/>
  <c r="AT51" i="130"/>
  <c r="W53" i="130" s="1"/>
  <c r="AS51" i="130"/>
  <c r="V53" i="130" s="1"/>
  <c r="AR51" i="130"/>
  <c r="U53" i="130" s="1"/>
  <c r="AQ51" i="130"/>
  <c r="T53" i="130" s="1"/>
  <c r="AP51" i="130"/>
  <c r="N53" i="130" s="1"/>
  <c r="AO51" i="130"/>
  <c r="M53" i="130" s="1"/>
  <c r="AN51" i="130"/>
  <c r="AM51" i="130"/>
  <c r="K53" i="130" s="1"/>
  <c r="AL51" i="130"/>
  <c r="J53" i="130" s="1"/>
  <c r="AK51" i="130"/>
  <c r="I53" i="130" s="1"/>
  <c r="AJ51" i="130"/>
  <c r="H53" i="130" s="1"/>
  <c r="AI51" i="130"/>
  <c r="F53" i="130" s="1"/>
  <c r="AH51" i="130"/>
  <c r="E53" i="130" s="1"/>
  <c r="BB50" i="130"/>
  <c r="AE49" i="130" s="1"/>
  <c r="BA50" i="130"/>
  <c r="AD49" i="130" s="1"/>
  <c r="AZ50" i="130"/>
  <c r="AC49" i="130" s="1"/>
  <c r="AY50" i="130"/>
  <c r="AB49" i="130" s="1"/>
  <c r="AX50" i="130"/>
  <c r="AA49" i="130" s="1"/>
  <c r="AW50" i="130"/>
  <c r="Z49" i="130" s="1"/>
  <c r="AV50" i="130"/>
  <c r="Y49" i="130" s="1"/>
  <c r="AU50" i="130"/>
  <c r="X49" i="130" s="1"/>
  <c r="AT50" i="130"/>
  <c r="W49" i="130" s="1"/>
  <c r="AS50" i="130"/>
  <c r="V49" i="130" s="1"/>
  <c r="AR50" i="130"/>
  <c r="U49" i="130" s="1"/>
  <c r="AQ50" i="130"/>
  <c r="T49" i="130" s="1"/>
  <c r="AP50" i="130"/>
  <c r="N49" i="130" s="1"/>
  <c r="AO50" i="130"/>
  <c r="AN50" i="130"/>
  <c r="L49" i="130" s="1"/>
  <c r="AM50" i="130"/>
  <c r="K49" i="130" s="1"/>
  <c r="AL50" i="130"/>
  <c r="J49" i="130" s="1"/>
  <c r="AK50" i="130"/>
  <c r="I49" i="130" s="1"/>
  <c r="AJ50" i="130"/>
  <c r="H49" i="130" s="1"/>
  <c r="AI50" i="130"/>
  <c r="F49" i="130" s="1"/>
  <c r="AH50" i="130"/>
  <c r="E49" i="130" s="1"/>
  <c r="BB49" i="130"/>
  <c r="AE46" i="130" s="1"/>
  <c r="BA49" i="130"/>
  <c r="AD46" i="130" s="1"/>
  <c r="AZ49" i="130"/>
  <c r="AC46" i="130" s="1"/>
  <c r="AY49" i="130"/>
  <c r="AB46" i="130" s="1"/>
  <c r="AX49" i="130"/>
  <c r="AA46" i="130" s="1"/>
  <c r="AW49" i="130"/>
  <c r="Z46" i="130" s="1"/>
  <c r="AV49" i="130"/>
  <c r="Y46" i="130" s="1"/>
  <c r="AU49" i="130"/>
  <c r="X46" i="130" s="1"/>
  <c r="AT49" i="130"/>
  <c r="W46" i="130" s="1"/>
  <c r="AS49" i="130"/>
  <c r="V46" i="130" s="1"/>
  <c r="AR49" i="130"/>
  <c r="U46" i="130" s="1"/>
  <c r="AQ49" i="130"/>
  <c r="T46" i="130" s="1"/>
  <c r="AP49" i="130"/>
  <c r="N46" i="130" s="1"/>
  <c r="AO49" i="130"/>
  <c r="M46" i="130" s="1"/>
  <c r="AN49" i="130"/>
  <c r="L46" i="130" s="1"/>
  <c r="AM49" i="130"/>
  <c r="K46" i="130" s="1"/>
  <c r="AL49" i="130"/>
  <c r="J46" i="130" s="1"/>
  <c r="AK49" i="130"/>
  <c r="I46" i="130" s="1"/>
  <c r="AJ49" i="130"/>
  <c r="H46" i="130" s="1"/>
  <c r="AI49" i="130"/>
  <c r="F46" i="130" s="1"/>
  <c r="AH49" i="130"/>
  <c r="E46" i="130" s="1"/>
  <c r="BB48" i="130"/>
  <c r="AE41" i="130" s="1"/>
  <c r="BA48" i="130"/>
  <c r="AD41" i="130" s="1"/>
  <c r="AZ48" i="130"/>
  <c r="AC41" i="130" s="1"/>
  <c r="AY48" i="130"/>
  <c r="AB41" i="130" s="1"/>
  <c r="AX48" i="130"/>
  <c r="AA41" i="130" s="1"/>
  <c r="AW48" i="130"/>
  <c r="Z41" i="130" s="1"/>
  <c r="AV48" i="130"/>
  <c r="Y41" i="130" s="1"/>
  <c r="AU48" i="130"/>
  <c r="X41" i="130" s="1"/>
  <c r="AT48" i="130"/>
  <c r="W41" i="130" s="1"/>
  <c r="AS48" i="130"/>
  <c r="V41" i="130" s="1"/>
  <c r="AR48" i="130"/>
  <c r="U41" i="130" s="1"/>
  <c r="AQ48" i="130"/>
  <c r="T41" i="130" s="1"/>
  <c r="AP48" i="130"/>
  <c r="N41" i="130" s="1"/>
  <c r="AO48" i="130"/>
  <c r="M41" i="130" s="1"/>
  <c r="AN48" i="130"/>
  <c r="L41" i="130" s="1"/>
  <c r="AM48" i="130"/>
  <c r="AL48" i="130"/>
  <c r="J41" i="130" s="1"/>
  <c r="AK48" i="130"/>
  <c r="I41" i="130" s="1"/>
  <c r="AJ48" i="130"/>
  <c r="H41" i="130" s="1"/>
  <c r="AI48" i="130"/>
  <c r="F41" i="130" s="1"/>
  <c r="AH48" i="130"/>
  <c r="E41" i="130" s="1"/>
  <c r="BB47" i="130"/>
  <c r="BA47" i="130"/>
  <c r="AZ47" i="130"/>
  <c r="AY47" i="130"/>
  <c r="AX47" i="130"/>
  <c r="AW47" i="130"/>
  <c r="AV47" i="130"/>
  <c r="AU47" i="130"/>
  <c r="AT47" i="130"/>
  <c r="AS47" i="130"/>
  <c r="AR47" i="130"/>
  <c r="AQ47" i="130"/>
  <c r="AP47" i="130"/>
  <c r="AO47" i="130"/>
  <c r="AN47" i="130"/>
  <c r="AM47" i="130"/>
  <c r="AL47" i="130"/>
  <c r="AK47" i="130"/>
  <c r="AJ47" i="130"/>
  <c r="AI47" i="130"/>
  <c r="AH47" i="130"/>
  <c r="BB46" i="130"/>
  <c r="BA46" i="130"/>
  <c r="AZ46" i="130"/>
  <c r="AY46" i="130"/>
  <c r="AX46" i="130"/>
  <c r="AW46" i="130"/>
  <c r="AV46" i="130"/>
  <c r="AU46" i="130"/>
  <c r="AT46" i="130"/>
  <c r="AS46" i="130"/>
  <c r="AR46" i="130"/>
  <c r="AQ46" i="130"/>
  <c r="AP46" i="130"/>
  <c r="AO46" i="130"/>
  <c r="AN46" i="130"/>
  <c r="AM46" i="130"/>
  <c r="AL46" i="130"/>
  <c r="AK46" i="130"/>
  <c r="AJ46" i="130"/>
  <c r="AI46" i="130"/>
  <c r="AH46" i="130"/>
  <c r="BB45" i="130"/>
  <c r="AE52" i="130" s="1"/>
  <c r="BA45" i="130"/>
  <c r="AD52" i="130" s="1"/>
  <c r="AZ45" i="130"/>
  <c r="AC52" i="130" s="1"/>
  <c r="AY45" i="130"/>
  <c r="AB52" i="130" s="1"/>
  <c r="AX45" i="130"/>
  <c r="AA52" i="130" s="1"/>
  <c r="AW45" i="130"/>
  <c r="Z52" i="130" s="1"/>
  <c r="AV45" i="130"/>
  <c r="Y52" i="130" s="1"/>
  <c r="AU45" i="130"/>
  <c r="X52" i="130" s="1"/>
  <c r="AT45" i="130"/>
  <c r="W52" i="130" s="1"/>
  <c r="AS45" i="130"/>
  <c r="V52" i="130" s="1"/>
  <c r="AR45" i="130"/>
  <c r="U52" i="130" s="1"/>
  <c r="AQ45" i="130"/>
  <c r="T52" i="130" s="1"/>
  <c r="AP45" i="130"/>
  <c r="N52" i="130" s="1"/>
  <c r="AO45" i="130"/>
  <c r="M52" i="130" s="1"/>
  <c r="AN45" i="130"/>
  <c r="L52" i="130" s="1"/>
  <c r="AM45" i="130"/>
  <c r="K52" i="130" s="1"/>
  <c r="AL45" i="130"/>
  <c r="J52" i="130" s="1"/>
  <c r="AK45" i="130"/>
  <c r="I52" i="130" s="1"/>
  <c r="AJ45" i="130"/>
  <c r="H52" i="130" s="1"/>
  <c r="AI45" i="130"/>
  <c r="F52" i="130" s="1"/>
  <c r="AH45" i="130"/>
  <c r="E52" i="130" s="1"/>
  <c r="BB44" i="130"/>
  <c r="AE51" i="130" s="1"/>
  <c r="BA44" i="130"/>
  <c r="AD51" i="130" s="1"/>
  <c r="AZ44" i="130"/>
  <c r="AC51" i="130" s="1"/>
  <c r="AY44" i="130"/>
  <c r="AB51" i="130" s="1"/>
  <c r="AX44" i="130"/>
  <c r="AA51" i="130" s="1"/>
  <c r="AW44" i="130"/>
  <c r="Z51" i="130" s="1"/>
  <c r="AV44" i="130"/>
  <c r="Y51" i="130" s="1"/>
  <c r="AU44" i="130"/>
  <c r="X51" i="130" s="1"/>
  <c r="AT44" i="130"/>
  <c r="W51" i="130" s="1"/>
  <c r="AS44" i="130"/>
  <c r="V51" i="130" s="1"/>
  <c r="AR44" i="130"/>
  <c r="U51" i="130" s="1"/>
  <c r="AQ44" i="130"/>
  <c r="AP44" i="130"/>
  <c r="N51" i="130" s="1"/>
  <c r="AO44" i="130"/>
  <c r="M51" i="130" s="1"/>
  <c r="AN44" i="130"/>
  <c r="L51" i="130" s="1"/>
  <c r="AM44" i="130"/>
  <c r="AL44" i="130"/>
  <c r="J51" i="130" s="1"/>
  <c r="AK44" i="130"/>
  <c r="I51" i="130" s="1"/>
  <c r="AJ44" i="130"/>
  <c r="H51" i="130" s="1"/>
  <c r="AI44" i="130"/>
  <c r="F51" i="130" s="1"/>
  <c r="AH44" i="130"/>
  <c r="E51" i="130" s="1"/>
  <c r="BB43" i="130"/>
  <c r="AE50" i="130" s="1"/>
  <c r="BA43" i="130"/>
  <c r="AD50" i="130" s="1"/>
  <c r="AZ43" i="130"/>
  <c r="AC50" i="130" s="1"/>
  <c r="AY43" i="130"/>
  <c r="AB50" i="130" s="1"/>
  <c r="AX43" i="130"/>
  <c r="AA50" i="130" s="1"/>
  <c r="AW43" i="130"/>
  <c r="Z50" i="130" s="1"/>
  <c r="AV43" i="130"/>
  <c r="Y50" i="130" s="1"/>
  <c r="AU43" i="130"/>
  <c r="X50" i="130" s="1"/>
  <c r="AT43" i="130"/>
  <c r="W50" i="130" s="1"/>
  <c r="AS43" i="130"/>
  <c r="V50" i="130" s="1"/>
  <c r="AR43" i="130"/>
  <c r="U50" i="130" s="1"/>
  <c r="AQ43" i="130"/>
  <c r="T50" i="130" s="1"/>
  <c r="AP43" i="130"/>
  <c r="N50" i="130" s="1"/>
  <c r="AO43" i="130"/>
  <c r="M50" i="130" s="1"/>
  <c r="AN43" i="130"/>
  <c r="L50" i="130" s="1"/>
  <c r="AM43" i="130"/>
  <c r="K50" i="130" s="1"/>
  <c r="AL43" i="130"/>
  <c r="J50" i="130" s="1"/>
  <c r="AK43" i="130"/>
  <c r="I50" i="130" s="1"/>
  <c r="AJ43" i="130"/>
  <c r="H50" i="130" s="1"/>
  <c r="AI43" i="130"/>
  <c r="F50" i="130" s="1"/>
  <c r="AH43" i="130"/>
  <c r="E50" i="130" s="1"/>
  <c r="BB42" i="130"/>
  <c r="AE48" i="130" s="1"/>
  <c r="BA42" i="130"/>
  <c r="AD48" i="130" s="1"/>
  <c r="AZ42" i="130"/>
  <c r="AC48" i="130" s="1"/>
  <c r="AY42" i="130"/>
  <c r="AB48" i="130" s="1"/>
  <c r="AX42" i="130"/>
  <c r="AA48" i="130" s="1"/>
  <c r="AW42" i="130"/>
  <c r="Z48" i="130" s="1"/>
  <c r="AV42" i="130"/>
  <c r="Y48" i="130" s="1"/>
  <c r="AU42" i="130"/>
  <c r="X48" i="130" s="1"/>
  <c r="AT42" i="130"/>
  <c r="W48" i="130" s="1"/>
  <c r="AS42" i="130"/>
  <c r="V48" i="130" s="1"/>
  <c r="AR42" i="130"/>
  <c r="U48" i="130" s="1"/>
  <c r="AQ42" i="130"/>
  <c r="T48" i="130" s="1"/>
  <c r="AP42" i="130"/>
  <c r="N48" i="130" s="1"/>
  <c r="AO42" i="130"/>
  <c r="M48" i="130" s="1"/>
  <c r="AN42" i="130"/>
  <c r="L48" i="130" s="1"/>
  <c r="AM42" i="130"/>
  <c r="K48" i="130" s="1"/>
  <c r="AL42" i="130"/>
  <c r="J48" i="130" s="1"/>
  <c r="AK42" i="130"/>
  <c r="I48" i="130" s="1"/>
  <c r="AJ42" i="130"/>
  <c r="H48" i="130" s="1"/>
  <c r="AI42" i="130"/>
  <c r="F48" i="130" s="1"/>
  <c r="AH42" i="130"/>
  <c r="E48" i="130" s="1"/>
  <c r="BB41" i="130"/>
  <c r="AE47" i="130" s="1"/>
  <c r="BA41" i="130"/>
  <c r="AD47" i="130" s="1"/>
  <c r="AZ41" i="130"/>
  <c r="AC47" i="130" s="1"/>
  <c r="AY41" i="130"/>
  <c r="AB47" i="130" s="1"/>
  <c r="AX41" i="130"/>
  <c r="AA47" i="130" s="1"/>
  <c r="AW41" i="130"/>
  <c r="Z47" i="130" s="1"/>
  <c r="AV41" i="130"/>
  <c r="Y47" i="130" s="1"/>
  <c r="AU41" i="130"/>
  <c r="X47" i="130" s="1"/>
  <c r="AT41" i="130"/>
  <c r="W47" i="130" s="1"/>
  <c r="AS41" i="130"/>
  <c r="V47" i="130" s="1"/>
  <c r="AR41" i="130"/>
  <c r="U47" i="130" s="1"/>
  <c r="AQ41" i="130"/>
  <c r="T47" i="130" s="1"/>
  <c r="AP41" i="130"/>
  <c r="N47" i="130" s="1"/>
  <c r="AO41" i="130"/>
  <c r="M47" i="130" s="1"/>
  <c r="AN41" i="130"/>
  <c r="L47" i="130" s="1"/>
  <c r="AM41" i="130"/>
  <c r="K47" i="130" s="1"/>
  <c r="AL41" i="130"/>
  <c r="J47" i="130" s="1"/>
  <c r="AK41" i="130"/>
  <c r="I47" i="130" s="1"/>
  <c r="AJ41" i="130"/>
  <c r="H47" i="130" s="1"/>
  <c r="AI41" i="130"/>
  <c r="F47" i="130" s="1"/>
  <c r="AH41" i="130"/>
  <c r="E47" i="130" s="1"/>
  <c r="BB40" i="130"/>
  <c r="AE45" i="130" s="1"/>
  <c r="BA40" i="130"/>
  <c r="AD45" i="130" s="1"/>
  <c r="AZ40" i="130"/>
  <c r="AC45" i="130" s="1"/>
  <c r="AY40" i="130"/>
  <c r="AB45" i="130" s="1"/>
  <c r="AX40" i="130"/>
  <c r="AA45" i="130" s="1"/>
  <c r="AW40" i="130"/>
  <c r="Z45" i="130" s="1"/>
  <c r="AV40" i="130"/>
  <c r="Y45" i="130" s="1"/>
  <c r="AU40" i="130"/>
  <c r="X45" i="130" s="1"/>
  <c r="AT40" i="130"/>
  <c r="W45" i="130" s="1"/>
  <c r="AS40" i="130"/>
  <c r="V45" i="130" s="1"/>
  <c r="AR40" i="130"/>
  <c r="U45" i="130" s="1"/>
  <c r="AQ40" i="130"/>
  <c r="T45" i="130" s="1"/>
  <c r="AP40" i="130"/>
  <c r="N45" i="130" s="1"/>
  <c r="AO40" i="130"/>
  <c r="M45" i="130" s="1"/>
  <c r="AN40" i="130"/>
  <c r="L45" i="130" s="1"/>
  <c r="AM40" i="130"/>
  <c r="K45" i="130" s="1"/>
  <c r="AL40" i="130"/>
  <c r="J45" i="130" s="1"/>
  <c r="AK40" i="130"/>
  <c r="I45" i="130" s="1"/>
  <c r="AJ40" i="130"/>
  <c r="H45" i="130" s="1"/>
  <c r="AI40" i="130"/>
  <c r="F45" i="130" s="1"/>
  <c r="AH40" i="130"/>
  <c r="E45" i="130" s="1"/>
  <c r="BB39" i="130"/>
  <c r="AE44" i="130" s="1"/>
  <c r="BA39" i="130"/>
  <c r="AD44" i="130" s="1"/>
  <c r="AZ39" i="130"/>
  <c r="AC44" i="130" s="1"/>
  <c r="AY39" i="130"/>
  <c r="AX39" i="130"/>
  <c r="AA44" i="130" s="1"/>
  <c r="AW39" i="130"/>
  <c r="Z44" i="130" s="1"/>
  <c r="AV39" i="130"/>
  <c r="Y44" i="130" s="1"/>
  <c r="AU39" i="130"/>
  <c r="X44" i="130" s="1"/>
  <c r="AT39" i="130"/>
  <c r="W44" i="130" s="1"/>
  <c r="AS39" i="130"/>
  <c r="V44" i="130" s="1"/>
  <c r="AR39" i="130"/>
  <c r="U44" i="130" s="1"/>
  <c r="AQ39" i="130"/>
  <c r="T44" i="130" s="1"/>
  <c r="AP39" i="130"/>
  <c r="N44" i="130" s="1"/>
  <c r="AO39" i="130"/>
  <c r="M44" i="130" s="1"/>
  <c r="AN39" i="130"/>
  <c r="L44" i="130" s="1"/>
  <c r="AM39" i="130"/>
  <c r="K44" i="130" s="1"/>
  <c r="AL39" i="130"/>
  <c r="J44" i="130" s="1"/>
  <c r="AK39" i="130"/>
  <c r="I44" i="130" s="1"/>
  <c r="AJ39" i="130"/>
  <c r="H44" i="130" s="1"/>
  <c r="AI39" i="130"/>
  <c r="F44" i="130" s="1"/>
  <c r="AH39" i="130"/>
  <c r="E44" i="130" s="1"/>
  <c r="BB38" i="130"/>
  <c r="AE43" i="130" s="1"/>
  <c r="BA38" i="130"/>
  <c r="AD43" i="130" s="1"/>
  <c r="AZ38" i="130"/>
  <c r="AC43" i="130" s="1"/>
  <c r="AY38" i="130"/>
  <c r="AB43" i="130" s="1"/>
  <c r="AX38" i="130"/>
  <c r="AA43" i="130" s="1"/>
  <c r="AW38" i="130"/>
  <c r="Z43" i="130" s="1"/>
  <c r="AV38" i="130"/>
  <c r="Y43" i="130" s="1"/>
  <c r="AU38" i="130"/>
  <c r="X43" i="130" s="1"/>
  <c r="AT38" i="130"/>
  <c r="W43" i="130" s="1"/>
  <c r="AS38" i="130"/>
  <c r="V43" i="130" s="1"/>
  <c r="AR38" i="130"/>
  <c r="U43" i="130" s="1"/>
  <c r="AQ38" i="130"/>
  <c r="T43" i="130" s="1"/>
  <c r="AP38" i="130"/>
  <c r="N43" i="130" s="1"/>
  <c r="AO38" i="130"/>
  <c r="M43" i="130" s="1"/>
  <c r="AN38" i="130"/>
  <c r="L43" i="130" s="1"/>
  <c r="AM38" i="130"/>
  <c r="K43" i="130" s="1"/>
  <c r="AL38" i="130"/>
  <c r="J43" i="130" s="1"/>
  <c r="AK38" i="130"/>
  <c r="I43" i="130" s="1"/>
  <c r="AJ38" i="130"/>
  <c r="H43" i="130" s="1"/>
  <c r="AI38" i="130"/>
  <c r="F43" i="130" s="1"/>
  <c r="AH38" i="130"/>
  <c r="E43" i="130" s="1"/>
  <c r="BB37" i="130"/>
  <c r="AE42" i="130" s="1"/>
  <c r="BA37" i="130"/>
  <c r="AD42" i="130" s="1"/>
  <c r="AZ37" i="130"/>
  <c r="AC42" i="130" s="1"/>
  <c r="AY37" i="130"/>
  <c r="AB42" i="130" s="1"/>
  <c r="AX37" i="130"/>
  <c r="AA42" i="130" s="1"/>
  <c r="AW37" i="130"/>
  <c r="Z42" i="130" s="1"/>
  <c r="AV37" i="130"/>
  <c r="Y42" i="130" s="1"/>
  <c r="AU37" i="130"/>
  <c r="X42" i="130" s="1"/>
  <c r="AT37" i="130"/>
  <c r="W42" i="130" s="1"/>
  <c r="AS37" i="130"/>
  <c r="V42" i="130" s="1"/>
  <c r="AR37" i="130"/>
  <c r="U42" i="130" s="1"/>
  <c r="AQ37" i="130"/>
  <c r="T42" i="130" s="1"/>
  <c r="AP37" i="130"/>
  <c r="N42" i="130" s="1"/>
  <c r="AO37" i="130"/>
  <c r="M42" i="130" s="1"/>
  <c r="AN37" i="130"/>
  <c r="L42" i="130" s="1"/>
  <c r="AM37" i="130"/>
  <c r="K42" i="130" s="1"/>
  <c r="AL37" i="130"/>
  <c r="J42" i="130" s="1"/>
  <c r="AK37" i="130"/>
  <c r="I42" i="130" s="1"/>
  <c r="AJ37" i="130"/>
  <c r="H42" i="130" s="1"/>
  <c r="AI37" i="130"/>
  <c r="F42" i="130" s="1"/>
  <c r="AH37" i="130"/>
  <c r="BB36" i="130"/>
  <c r="BA36" i="130"/>
  <c r="AZ36" i="130"/>
  <c r="AY36" i="130"/>
  <c r="AX36" i="130"/>
  <c r="AW36" i="130"/>
  <c r="AV36" i="130"/>
  <c r="AU36" i="130"/>
  <c r="AT36" i="130"/>
  <c r="AS36" i="130"/>
  <c r="AR36" i="130"/>
  <c r="AQ36" i="130"/>
  <c r="AP36" i="130"/>
  <c r="AO36" i="130"/>
  <c r="AN36" i="130"/>
  <c r="AM36" i="130"/>
  <c r="AL36" i="130"/>
  <c r="AK36" i="130"/>
  <c r="AJ36" i="130"/>
  <c r="AI36" i="130"/>
  <c r="AH36" i="130"/>
  <c r="BB35" i="130"/>
  <c r="AE40" i="130" s="1"/>
  <c r="BA35" i="130"/>
  <c r="AD40" i="130" s="1"/>
  <c r="AZ35" i="130"/>
  <c r="AC40" i="130" s="1"/>
  <c r="AY35" i="130"/>
  <c r="AB40" i="130" s="1"/>
  <c r="AX35" i="130"/>
  <c r="AA40" i="130" s="1"/>
  <c r="AW35" i="130"/>
  <c r="Z40" i="130" s="1"/>
  <c r="AV35" i="130"/>
  <c r="Y40" i="130" s="1"/>
  <c r="AU35" i="130"/>
  <c r="X40" i="130" s="1"/>
  <c r="AT35" i="130"/>
  <c r="W40" i="130" s="1"/>
  <c r="AS35" i="130"/>
  <c r="V40" i="130" s="1"/>
  <c r="AR35" i="130"/>
  <c r="U40" i="130" s="1"/>
  <c r="AQ35" i="130"/>
  <c r="T40" i="130" s="1"/>
  <c r="AP35" i="130"/>
  <c r="N40" i="130" s="1"/>
  <c r="AO35" i="130"/>
  <c r="M40" i="130" s="1"/>
  <c r="AN35" i="130"/>
  <c r="L40" i="130" s="1"/>
  <c r="AM35" i="130"/>
  <c r="K40" i="130" s="1"/>
  <c r="AL35" i="130"/>
  <c r="J40" i="130" s="1"/>
  <c r="AK35" i="130"/>
  <c r="I40" i="130" s="1"/>
  <c r="AJ35" i="130"/>
  <c r="H40" i="130" s="1"/>
  <c r="AI35" i="130"/>
  <c r="F40" i="130" s="1"/>
  <c r="AH35" i="130"/>
  <c r="E40" i="130" s="1"/>
  <c r="BB34" i="130"/>
  <c r="AE38" i="130" s="1"/>
  <c r="BA34" i="130"/>
  <c r="AD38" i="130" s="1"/>
  <c r="AZ34" i="130"/>
  <c r="AC38" i="130" s="1"/>
  <c r="AY34" i="130"/>
  <c r="AB38" i="130" s="1"/>
  <c r="AX34" i="130"/>
  <c r="AA38" i="130" s="1"/>
  <c r="AW34" i="130"/>
  <c r="Z38" i="130" s="1"/>
  <c r="AV34" i="130"/>
  <c r="Y38" i="130" s="1"/>
  <c r="AU34" i="130"/>
  <c r="X38" i="130" s="1"/>
  <c r="AT34" i="130"/>
  <c r="W38" i="130" s="1"/>
  <c r="AS34" i="130"/>
  <c r="V38" i="130" s="1"/>
  <c r="AR34" i="130"/>
  <c r="U38" i="130" s="1"/>
  <c r="AQ34" i="130"/>
  <c r="T38" i="130" s="1"/>
  <c r="AP34" i="130"/>
  <c r="N38" i="130" s="1"/>
  <c r="AO34" i="130"/>
  <c r="M38" i="130" s="1"/>
  <c r="AN34" i="130"/>
  <c r="L38" i="130" s="1"/>
  <c r="AM34" i="130"/>
  <c r="K38" i="130" s="1"/>
  <c r="AL34" i="130"/>
  <c r="J38" i="130" s="1"/>
  <c r="AK34" i="130"/>
  <c r="I38" i="130" s="1"/>
  <c r="AJ34" i="130"/>
  <c r="H38" i="130" s="1"/>
  <c r="AI34" i="130"/>
  <c r="F38" i="130" s="1"/>
  <c r="AH34" i="130"/>
  <c r="E38" i="130" s="1"/>
  <c r="BB33" i="130"/>
  <c r="BA33" i="130"/>
  <c r="AD37" i="130" s="1"/>
  <c r="AZ33" i="130"/>
  <c r="AC37" i="130" s="1"/>
  <c r="AY33" i="130"/>
  <c r="AB37" i="130" s="1"/>
  <c r="AX33" i="130"/>
  <c r="AA37" i="130" s="1"/>
  <c r="AW33" i="130"/>
  <c r="Z37" i="130" s="1"/>
  <c r="AV33" i="130"/>
  <c r="Y37" i="130" s="1"/>
  <c r="AU33" i="130"/>
  <c r="X37" i="130" s="1"/>
  <c r="AT33" i="130"/>
  <c r="W37" i="130" s="1"/>
  <c r="AS33" i="130"/>
  <c r="V37" i="130" s="1"/>
  <c r="AR33" i="130"/>
  <c r="U37" i="130" s="1"/>
  <c r="AQ33" i="130"/>
  <c r="T37" i="130" s="1"/>
  <c r="AP33" i="130"/>
  <c r="N37" i="130" s="1"/>
  <c r="AO33" i="130"/>
  <c r="M37" i="130" s="1"/>
  <c r="AN33" i="130"/>
  <c r="L37" i="130" s="1"/>
  <c r="AM33" i="130"/>
  <c r="K37" i="130" s="1"/>
  <c r="AL33" i="130"/>
  <c r="J37" i="130" s="1"/>
  <c r="AK33" i="130"/>
  <c r="I37" i="130" s="1"/>
  <c r="AJ33" i="130"/>
  <c r="H37" i="130" s="1"/>
  <c r="AI33" i="130"/>
  <c r="F37" i="130" s="1"/>
  <c r="AH33" i="130"/>
  <c r="E37" i="130" s="1"/>
  <c r="BB32" i="130"/>
  <c r="AE36" i="130" s="1"/>
  <c r="BA32" i="130"/>
  <c r="AD36" i="130" s="1"/>
  <c r="AZ32" i="130"/>
  <c r="AC36" i="130" s="1"/>
  <c r="AY32" i="130"/>
  <c r="AB36" i="130" s="1"/>
  <c r="AX32" i="130"/>
  <c r="AA36" i="130" s="1"/>
  <c r="AW32" i="130"/>
  <c r="Z36" i="130" s="1"/>
  <c r="AV32" i="130"/>
  <c r="Y36" i="130" s="1"/>
  <c r="AU32" i="130"/>
  <c r="X36" i="130" s="1"/>
  <c r="AT32" i="130"/>
  <c r="W36" i="130" s="1"/>
  <c r="AS32" i="130"/>
  <c r="V36" i="130" s="1"/>
  <c r="AR32" i="130"/>
  <c r="U36" i="130" s="1"/>
  <c r="AQ32" i="130"/>
  <c r="T36" i="130" s="1"/>
  <c r="AP32" i="130"/>
  <c r="N36" i="130" s="1"/>
  <c r="AO32" i="130"/>
  <c r="M36" i="130" s="1"/>
  <c r="AN32" i="130"/>
  <c r="L36" i="130" s="1"/>
  <c r="AM32" i="130"/>
  <c r="K36" i="130" s="1"/>
  <c r="AL32" i="130"/>
  <c r="J36" i="130" s="1"/>
  <c r="AK32" i="130"/>
  <c r="I36" i="130" s="1"/>
  <c r="AJ32" i="130"/>
  <c r="H36" i="130" s="1"/>
  <c r="AI32" i="130"/>
  <c r="F36" i="130" s="1"/>
  <c r="AH32" i="130"/>
  <c r="E36" i="130" s="1"/>
  <c r="BB31" i="130"/>
  <c r="AE35" i="130" s="1"/>
  <c r="BA31" i="130"/>
  <c r="AD35" i="130" s="1"/>
  <c r="AZ31" i="130"/>
  <c r="AC35" i="130" s="1"/>
  <c r="AY31" i="130"/>
  <c r="AB35" i="130" s="1"/>
  <c r="AX31" i="130"/>
  <c r="AA35" i="130" s="1"/>
  <c r="AW31" i="130"/>
  <c r="Z35" i="130" s="1"/>
  <c r="AV31" i="130"/>
  <c r="Y35" i="130" s="1"/>
  <c r="AU31" i="130"/>
  <c r="X35" i="130" s="1"/>
  <c r="AT31" i="130"/>
  <c r="W35" i="130" s="1"/>
  <c r="AS31" i="130"/>
  <c r="V35" i="130" s="1"/>
  <c r="AR31" i="130"/>
  <c r="U35" i="130" s="1"/>
  <c r="AQ31" i="130"/>
  <c r="T35" i="130" s="1"/>
  <c r="AP31" i="130"/>
  <c r="N35" i="130" s="1"/>
  <c r="AO31" i="130"/>
  <c r="M35" i="130" s="1"/>
  <c r="AN31" i="130"/>
  <c r="L35" i="130" s="1"/>
  <c r="AM31" i="130"/>
  <c r="K35" i="130" s="1"/>
  <c r="AL31" i="130"/>
  <c r="J35" i="130" s="1"/>
  <c r="AK31" i="130"/>
  <c r="I35" i="130" s="1"/>
  <c r="AJ31" i="130"/>
  <c r="H35" i="130" s="1"/>
  <c r="AI31" i="130"/>
  <c r="F35" i="130" s="1"/>
  <c r="AH31" i="130"/>
  <c r="E35" i="130" s="1"/>
  <c r="BB30" i="130"/>
  <c r="AE34" i="130" s="1"/>
  <c r="BA30" i="130"/>
  <c r="AD34" i="130" s="1"/>
  <c r="AZ30" i="130"/>
  <c r="AC34" i="130" s="1"/>
  <c r="AY30" i="130"/>
  <c r="AB34" i="130" s="1"/>
  <c r="AX30" i="130"/>
  <c r="AA34" i="130" s="1"/>
  <c r="AW30" i="130"/>
  <c r="AV30" i="130"/>
  <c r="Y34" i="130" s="1"/>
  <c r="AU30" i="130"/>
  <c r="X34" i="130" s="1"/>
  <c r="AT30" i="130"/>
  <c r="W34" i="130" s="1"/>
  <c r="AS30" i="130"/>
  <c r="V34" i="130" s="1"/>
  <c r="AR30" i="130"/>
  <c r="U34" i="130" s="1"/>
  <c r="AQ30" i="130"/>
  <c r="T34" i="130" s="1"/>
  <c r="AP30" i="130"/>
  <c r="N34" i="130" s="1"/>
  <c r="AO30" i="130"/>
  <c r="M34" i="130" s="1"/>
  <c r="AN30" i="130"/>
  <c r="L34" i="130" s="1"/>
  <c r="AM30" i="130"/>
  <c r="K34" i="130" s="1"/>
  <c r="AL30" i="130"/>
  <c r="J34" i="130" s="1"/>
  <c r="AK30" i="130"/>
  <c r="I34" i="130" s="1"/>
  <c r="AJ30" i="130"/>
  <c r="H34" i="130" s="1"/>
  <c r="AI30" i="130"/>
  <c r="F34" i="130" s="1"/>
  <c r="AH30" i="130"/>
  <c r="E34" i="130" s="1"/>
  <c r="BB29" i="130"/>
  <c r="AE29" i="130" s="1"/>
  <c r="BA29" i="130"/>
  <c r="AD29" i="130" s="1"/>
  <c r="AZ29" i="130"/>
  <c r="AC29" i="130" s="1"/>
  <c r="AY29" i="130"/>
  <c r="AB29" i="130" s="1"/>
  <c r="AX29" i="130"/>
  <c r="AA29" i="130" s="1"/>
  <c r="AW29" i="130"/>
  <c r="Z29" i="130" s="1"/>
  <c r="AV29" i="130"/>
  <c r="Y29" i="130" s="1"/>
  <c r="AU29" i="130"/>
  <c r="X29" i="130" s="1"/>
  <c r="AT29" i="130"/>
  <c r="W29" i="130" s="1"/>
  <c r="AS29" i="130"/>
  <c r="V29" i="130" s="1"/>
  <c r="AR29" i="130"/>
  <c r="U29" i="130" s="1"/>
  <c r="AQ29" i="130"/>
  <c r="T29" i="130" s="1"/>
  <c r="AP29" i="130"/>
  <c r="N29" i="130" s="1"/>
  <c r="AO29" i="130"/>
  <c r="M29" i="130" s="1"/>
  <c r="AN29" i="130"/>
  <c r="L29" i="130" s="1"/>
  <c r="AM29" i="130"/>
  <c r="K29" i="130" s="1"/>
  <c r="AL29" i="130"/>
  <c r="J29" i="130" s="1"/>
  <c r="AK29" i="130"/>
  <c r="I29" i="130" s="1"/>
  <c r="AJ29" i="130"/>
  <c r="H29" i="130" s="1"/>
  <c r="AI29" i="130"/>
  <c r="F29" i="130" s="1"/>
  <c r="AH29" i="130"/>
  <c r="BB28" i="130"/>
  <c r="AE32" i="130" s="1"/>
  <c r="BA28" i="130"/>
  <c r="AD32" i="130" s="1"/>
  <c r="AZ28" i="130"/>
  <c r="AC32" i="130" s="1"/>
  <c r="AY28" i="130"/>
  <c r="AB32" i="130" s="1"/>
  <c r="AX28" i="130"/>
  <c r="AA32" i="130" s="1"/>
  <c r="AW28" i="130"/>
  <c r="Z32" i="130" s="1"/>
  <c r="AV28" i="130"/>
  <c r="Y32" i="130" s="1"/>
  <c r="AU28" i="130"/>
  <c r="X32" i="130" s="1"/>
  <c r="AT28" i="130"/>
  <c r="AS28" i="130"/>
  <c r="V32" i="130" s="1"/>
  <c r="AR28" i="130"/>
  <c r="U32" i="130" s="1"/>
  <c r="AQ28" i="130"/>
  <c r="T32" i="130" s="1"/>
  <c r="AP28" i="130"/>
  <c r="N32" i="130" s="1"/>
  <c r="AO28" i="130"/>
  <c r="M32" i="130" s="1"/>
  <c r="AN28" i="130"/>
  <c r="L32" i="130" s="1"/>
  <c r="AM28" i="130"/>
  <c r="K32" i="130" s="1"/>
  <c r="AL28" i="130"/>
  <c r="J32" i="130" s="1"/>
  <c r="AK28" i="130"/>
  <c r="I32" i="130" s="1"/>
  <c r="AJ28" i="130"/>
  <c r="H32" i="130" s="1"/>
  <c r="AI28" i="130"/>
  <c r="F32" i="130" s="1"/>
  <c r="AH28" i="130"/>
  <c r="E32" i="130" s="1"/>
  <c r="BB27" i="130"/>
  <c r="AE31" i="130" s="1"/>
  <c r="BA27" i="130"/>
  <c r="AD31" i="130" s="1"/>
  <c r="AZ27" i="130"/>
  <c r="AC31" i="130" s="1"/>
  <c r="AY27" i="130"/>
  <c r="AB31" i="130" s="1"/>
  <c r="AX27" i="130"/>
  <c r="AA31" i="130" s="1"/>
  <c r="AW27" i="130"/>
  <c r="Z31" i="130" s="1"/>
  <c r="AV27" i="130"/>
  <c r="Y31" i="130" s="1"/>
  <c r="AU27" i="130"/>
  <c r="X31" i="130" s="1"/>
  <c r="AT27" i="130"/>
  <c r="W31" i="130" s="1"/>
  <c r="AS27" i="130"/>
  <c r="V31" i="130" s="1"/>
  <c r="AR27" i="130"/>
  <c r="U31" i="130" s="1"/>
  <c r="AQ27" i="130"/>
  <c r="T31" i="130" s="1"/>
  <c r="AP27" i="130"/>
  <c r="N31" i="130" s="1"/>
  <c r="AO27" i="130"/>
  <c r="M31" i="130" s="1"/>
  <c r="AN27" i="130"/>
  <c r="L31" i="130" s="1"/>
  <c r="AM27" i="130"/>
  <c r="K31" i="130" s="1"/>
  <c r="AL27" i="130"/>
  <c r="J31" i="130" s="1"/>
  <c r="AK27" i="130"/>
  <c r="I31" i="130" s="1"/>
  <c r="AJ27" i="130"/>
  <c r="H31" i="130" s="1"/>
  <c r="AI27" i="130"/>
  <c r="F31" i="130" s="1"/>
  <c r="AH27" i="130"/>
  <c r="E31" i="130" s="1"/>
  <c r="I67" i="100"/>
  <c r="G52" i="100"/>
  <c r="H45" i="100"/>
  <c r="H55" i="88"/>
  <c r="G45" i="88"/>
  <c r="G34" i="88"/>
  <c r="U93" i="88"/>
  <c r="L68" i="100" s="1"/>
  <c r="T93" i="88"/>
  <c r="K68" i="100" s="1"/>
  <c r="S93" i="88"/>
  <c r="J68" i="100" s="1"/>
  <c r="R93" i="88"/>
  <c r="I68" i="100" s="1"/>
  <c r="Q93" i="88"/>
  <c r="H68" i="100" s="1"/>
  <c r="P93" i="88"/>
  <c r="G68" i="100" s="1"/>
  <c r="E68" i="100" s="1"/>
  <c r="O93" i="88"/>
  <c r="U92" i="88"/>
  <c r="L67" i="100" s="1"/>
  <c r="T92" i="88"/>
  <c r="K67" i="100" s="1"/>
  <c r="S92" i="88"/>
  <c r="J67" i="100" s="1"/>
  <c r="R92" i="88"/>
  <c r="Q92" i="88"/>
  <c r="H67" i="100" s="1"/>
  <c r="P92" i="88"/>
  <c r="G67" i="100" s="1"/>
  <c r="O92" i="88"/>
  <c r="U91" i="88"/>
  <c r="L66" i="100" s="1"/>
  <c r="T91" i="88"/>
  <c r="K66" i="100" s="1"/>
  <c r="S91" i="88"/>
  <c r="J66" i="100" s="1"/>
  <c r="R91" i="88"/>
  <c r="I66" i="100" s="1"/>
  <c r="Q91" i="88"/>
  <c r="H66" i="100" s="1"/>
  <c r="P91" i="88"/>
  <c r="G66" i="100" s="1"/>
  <c r="O91" i="88"/>
  <c r="U90" i="88"/>
  <c r="L65" i="100" s="1"/>
  <c r="T90" i="88"/>
  <c r="K65" i="100" s="1"/>
  <c r="S90" i="88"/>
  <c r="J65" i="100" s="1"/>
  <c r="R90" i="88"/>
  <c r="I65" i="100" s="1"/>
  <c r="Q90" i="88"/>
  <c r="H65" i="100" s="1"/>
  <c r="P90" i="88"/>
  <c r="G65" i="100" s="1"/>
  <c r="O90" i="88"/>
  <c r="U89" i="88"/>
  <c r="L64" i="100" s="1"/>
  <c r="T89" i="88"/>
  <c r="K64" i="100" s="1"/>
  <c r="S89" i="88"/>
  <c r="J64" i="100" s="1"/>
  <c r="R89" i="88"/>
  <c r="I64" i="100" s="1"/>
  <c r="Q89" i="88"/>
  <c r="H64" i="100" s="1"/>
  <c r="P89" i="88"/>
  <c r="G64" i="100" s="1"/>
  <c r="O89" i="88"/>
  <c r="U88" i="88"/>
  <c r="L63" i="100" s="1"/>
  <c r="T88" i="88"/>
  <c r="K63" i="100" s="1"/>
  <c r="S88" i="88"/>
  <c r="J63" i="100" s="1"/>
  <c r="R88" i="88"/>
  <c r="I63" i="100" s="1"/>
  <c r="Q88" i="88"/>
  <c r="H63" i="100" s="1"/>
  <c r="P88" i="88"/>
  <c r="G63" i="100" s="1"/>
  <c r="O88" i="88"/>
  <c r="U87" i="88"/>
  <c r="L62" i="100" s="1"/>
  <c r="T87" i="88"/>
  <c r="K62" i="100" s="1"/>
  <c r="S87" i="88"/>
  <c r="J62" i="100" s="1"/>
  <c r="R87" i="88"/>
  <c r="I62" i="100" s="1"/>
  <c r="Q87" i="88"/>
  <c r="H62" i="100" s="1"/>
  <c r="P87" i="88"/>
  <c r="G62" i="100" s="1"/>
  <c r="O87" i="88"/>
  <c r="U86" i="88"/>
  <c r="L61" i="100" s="1"/>
  <c r="T86" i="88"/>
  <c r="K61" i="100" s="1"/>
  <c r="S86" i="88"/>
  <c r="J61" i="100" s="1"/>
  <c r="R86" i="88"/>
  <c r="I61" i="100" s="1"/>
  <c r="Q86" i="88"/>
  <c r="H61" i="100" s="1"/>
  <c r="P86" i="88"/>
  <c r="G61" i="100" s="1"/>
  <c r="O86" i="88"/>
  <c r="U85" i="88"/>
  <c r="L60" i="100" s="1"/>
  <c r="T85" i="88"/>
  <c r="K60" i="100" s="1"/>
  <c r="S85" i="88"/>
  <c r="J60" i="100" s="1"/>
  <c r="R85" i="88"/>
  <c r="I60" i="100" s="1"/>
  <c r="Q85" i="88"/>
  <c r="H60" i="100" s="1"/>
  <c r="P85" i="88"/>
  <c r="G60" i="100" s="1"/>
  <c r="E60" i="100" s="1"/>
  <c r="O85" i="88"/>
  <c r="U84" i="88"/>
  <c r="L59" i="100" s="1"/>
  <c r="T84" i="88"/>
  <c r="K59" i="100" s="1"/>
  <c r="S84" i="88"/>
  <c r="J59" i="100" s="1"/>
  <c r="R84" i="88"/>
  <c r="I59" i="100" s="1"/>
  <c r="Q84" i="88"/>
  <c r="H59" i="100" s="1"/>
  <c r="P84" i="88"/>
  <c r="G59" i="100" s="1"/>
  <c r="O84" i="88"/>
  <c r="U83" i="88"/>
  <c r="L57" i="100" s="1"/>
  <c r="T83" i="88"/>
  <c r="K57" i="100" s="1"/>
  <c r="S83" i="88"/>
  <c r="J57" i="100" s="1"/>
  <c r="R83" i="88"/>
  <c r="I57" i="100" s="1"/>
  <c r="Q83" i="88"/>
  <c r="H57" i="100" s="1"/>
  <c r="P83" i="88"/>
  <c r="G57" i="100" s="1"/>
  <c r="O83" i="88"/>
  <c r="U82" i="88"/>
  <c r="L56" i="100" s="1"/>
  <c r="T82" i="88"/>
  <c r="K56" i="100" s="1"/>
  <c r="S82" i="88"/>
  <c r="J56" i="100" s="1"/>
  <c r="R82" i="88"/>
  <c r="I56" i="100" s="1"/>
  <c r="Q82" i="88"/>
  <c r="H56" i="100" s="1"/>
  <c r="P82" i="88"/>
  <c r="G56" i="100" s="1"/>
  <c r="O82" i="88"/>
  <c r="U81" i="88"/>
  <c r="L55" i="100" s="1"/>
  <c r="T81" i="88"/>
  <c r="K55" i="100" s="1"/>
  <c r="S81" i="88"/>
  <c r="J55" i="100" s="1"/>
  <c r="R81" i="88"/>
  <c r="I55" i="100" s="1"/>
  <c r="Q81" i="88"/>
  <c r="H55" i="100" s="1"/>
  <c r="P81" i="88"/>
  <c r="G55" i="100" s="1"/>
  <c r="O81" i="88"/>
  <c r="U80" i="88"/>
  <c r="L54" i="100" s="1"/>
  <c r="T80" i="88"/>
  <c r="K54" i="100" s="1"/>
  <c r="S80" i="88"/>
  <c r="J54" i="100" s="1"/>
  <c r="R80" i="88"/>
  <c r="I54" i="100" s="1"/>
  <c r="Q80" i="88"/>
  <c r="H54" i="100" s="1"/>
  <c r="P80" i="88"/>
  <c r="G54" i="100" s="1"/>
  <c r="O80" i="88"/>
  <c r="U79" i="88"/>
  <c r="L53" i="100" s="1"/>
  <c r="T79" i="88"/>
  <c r="K53" i="100" s="1"/>
  <c r="S79" i="88"/>
  <c r="J53" i="100" s="1"/>
  <c r="R79" i="88"/>
  <c r="I53" i="100" s="1"/>
  <c r="Q79" i="88"/>
  <c r="H53" i="100" s="1"/>
  <c r="P79" i="88"/>
  <c r="G53" i="100" s="1"/>
  <c r="O79" i="88"/>
  <c r="U78" i="88"/>
  <c r="L52" i="100" s="1"/>
  <c r="T78" i="88"/>
  <c r="K52" i="100" s="1"/>
  <c r="S78" i="88"/>
  <c r="J52" i="100" s="1"/>
  <c r="R78" i="88"/>
  <c r="I52" i="100" s="1"/>
  <c r="Q78" i="88"/>
  <c r="H52" i="100" s="1"/>
  <c r="P78" i="88"/>
  <c r="O78" i="88"/>
  <c r="U77" i="88"/>
  <c r="L51" i="100" s="1"/>
  <c r="T77" i="88"/>
  <c r="K51" i="100" s="1"/>
  <c r="S77" i="88"/>
  <c r="J51" i="100" s="1"/>
  <c r="R77" i="88"/>
  <c r="I51" i="100" s="1"/>
  <c r="Q77" i="88"/>
  <c r="H51" i="100" s="1"/>
  <c r="P77" i="88"/>
  <c r="G51" i="100" s="1"/>
  <c r="O77" i="88"/>
  <c r="U76" i="88"/>
  <c r="L50" i="100" s="1"/>
  <c r="T76" i="88"/>
  <c r="K50" i="100" s="1"/>
  <c r="S76" i="88"/>
  <c r="J50" i="100" s="1"/>
  <c r="R76" i="88"/>
  <c r="I50" i="100" s="1"/>
  <c r="Q76" i="88"/>
  <c r="H50" i="100" s="1"/>
  <c r="P76" i="88"/>
  <c r="G50" i="100" s="1"/>
  <c r="O76" i="88"/>
  <c r="U75" i="88"/>
  <c r="L49" i="100" s="1"/>
  <c r="T75" i="88"/>
  <c r="K49" i="100" s="1"/>
  <c r="S75" i="88"/>
  <c r="J49" i="100" s="1"/>
  <c r="R75" i="88"/>
  <c r="I49" i="100" s="1"/>
  <c r="Q75" i="88"/>
  <c r="H49" i="100" s="1"/>
  <c r="P75" i="88"/>
  <c r="G49" i="100" s="1"/>
  <c r="O75" i="88"/>
  <c r="U74" i="88"/>
  <c r="L48" i="100" s="1"/>
  <c r="T74" i="88"/>
  <c r="K48" i="100" s="1"/>
  <c r="S74" i="88"/>
  <c r="J48" i="100" s="1"/>
  <c r="R74" i="88"/>
  <c r="I48" i="100" s="1"/>
  <c r="Q74" i="88"/>
  <c r="H48" i="100" s="1"/>
  <c r="P74" i="88"/>
  <c r="G48" i="100" s="1"/>
  <c r="O74" i="88"/>
  <c r="U73" i="88"/>
  <c r="L46" i="100" s="1"/>
  <c r="T73" i="88"/>
  <c r="K46" i="100" s="1"/>
  <c r="S73" i="88"/>
  <c r="J46" i="100" s="1"/>
  <c r="R73" i="88"/>
  <c r="I46" i="100" s="1"/>
  <c r="Q73" i="88"/>
  <c r="H46" i="100" s="1"/>
  <c r="P73" i="88"/>
  <c r="G46" i="100" s="1"/>
  <c r="O73" i="88"/>
  <c r="U72" i="88"/>
  <c r="L45" i="100" s="1"/>
  <c r="T72" i="88"/>
  <c r="K45" i="100" s="1"/>
  <c r="S72" i="88"/>
  <c r="J45" i="100" s="1"/>
  <c r="R72" i="88"/>
  <c r="I45" i="100" s="1"/>
  <c r="Q72" i="88"/>
  <c r="P72" i="88"/>
  <c r="G45" i="100" s="1"/>
  <c r="O72" i="88"/>
  <c r="U71" i="88"/>
  <c r="L44" i="100" s="1"/>
  <c r="T71" i="88"/>
  <c r="K44" i="100" s="1"/>
  <c r="S71" i="88"/>
  <c r="J44" i="100" s="1"/>
  <c r="R71" i="88"/>
  <c r="I44" i="100" s="1"/>
  <c r="Q71" i="88"/>
  <c r="H44" i="100" s="1"/>
  <c r="P71" i="88"/>
  <c r="G44" i="100" s="1"/>
  <c r="O71" i="88"/>
  <c r="U70" i="88"/>
  <c r="L43" i="100" s="1"/>
  <c r="T70" i="88"/>
  <c r="K43" i="100" s="1"/>
  <c r="S70" i="88"/>
  <c r="J43" i="100" s="1"/>
  <c r="R70" i="88"/>
  <c r="I43" i="100" s="1"/>
  <c r="Q70" i="88"/>
  <c r="H43" i="100" s="1"/>
  <c r="P70" i="88"/>
  <c r="G43" i="100" s="1"/>
  <c r="O70" i="88"/>
  <c r="U69" i="88"/>
  <c r="L42" i="100" s="1"/>
  <c r="T69" i="88"/>
  <c r="K42" i="100" s="1"/>
  <c r="S69" i="88"/>
  <c r="J42" i="100" s="1"/>
  <c r="R69" i="88"/>
  <c r="I42" i="100" s="1"/>
  <c r="Q69" i="88"/>
  <c r="H42" i="100" s="1"/>
  <c r="P69" i="88"/>
  <c r="G42" i="100" s="1"/>
  <c r="O69" i="88"/>
  <c r="U68" i="88"/>
  <c r="L41" i="100" s="1"/>
  <c r="T68" i="88"/>
  <c r="K41" i="100" s="1"/>
  <c r="S68" i="88"/>
  <c r="J41" i="100" s="1"/>
  <c r="R68" i="88"/>
  <c r="I41" i="100" s="1"/>
  <c r="Q68" i="88"/>
  <c r="H41" i="100" s="1"/>
  <c r="P68" i="88"/>
  <c r="G41" i="100" s="1"/>
  <c r="O68" i="88"/>
  <c r="U67" i="88"/>
  <c r="L40" i="100" s="1"/>
  <c r="T67" i="88"/>
  <c r="K40" i="100" s="1"/>
  <c r="S67" i="88"/>
  <c r="J40" i="100" s="1"/>
  <c r="R67" i="88"/>
  <c r="I40" i="100" s="1"/>
  <c r="Q67" i="88"/>
  <c r="H40" i="100" s="1"/>
  <c r="P67" i="88"/>
  <c r="G40" i="100" s="1"/>
  <c r="O67" i="88"/>
  <c r="U66" i="88"/>
  <c r="L39" i="100" s="1"/>
  <c r="T66" i="88"/>
  <c r="K39" i="100" s="1"/>
  <c r="S66" i="88"/>
  <c r="J39" i="100" s="1"/>
  <c r="R66" i="88"/>
  <c r="I39" i="100" s="1"/>
  <c r="Q66" i="88"/>
  <c r="H39" i="100" s="1"/>
  <c r="P66" i="88"/>
  <c r="G39" i="100" s="1"/>
  <c r="O66" i="88"/>
  <c r="U65" i="88"/>
  <c r="L38" i="100" s="1"/>
  <c r="T65" i="88"/>
  <c r="K38" i="100" s="1"/>
  <c r="S65" i="88"/>
  <c r="J38" i="100" s="1"/>
  <c r="R65" i="88"/>
  <c r="I38" i="100" s="1"/>
  <c r="Q65" i="88"/>
  <c r="H38" i="100" s="1"/>
  <c r="P65" i="88"/>
  <c r="G38" i="100" s="1"/>
  <c r="O65" i="88"/>
  <c r="U64" i="88"/>
  <c r="L37" i="100" s="1"/>
  <c r="T64" i="88"/>
  <c r="K37" i="100" s="1"/>
  <c r="S64" i="88"/>
  <c r="J37" i="100" s="1"/>
  <c r="R64" i="88"/>
  <c r="I37" i="100" s="1"/>
  <c r="Q64" i="88"/>
  <c r="H37" i="100" s="1"/>
  <c r="P64" i="88"/>
  <c r="G37" i="100" s="1"/>
  <c r="O64" i="88"/>
  <c r="U63" i="88"/>
  <c r="L35" i="100" s="1"/>
  <c r="T63" i="88"/>
  <c r="K35" i="100" s="1"/>
  <c r="S63" i="88"/>
  <c r="J35" i="100" s="1"/>
  <c r="R63" i="88"/>
  <c r="I35" i="100" s="1"/>
  <c r="Q63" i="88"/>
  <c r="H35" i="100" s="1"/>
  <c r="P63" i="88"/>
  <c r="G35" i="100" s="1"/>
  <c r="O63" i="88"/>
  <c r="U62" i="88"/>
  <c r="L34" i="100" s="1"/>
  <c r="T62" i="88"/>
  <c r="K34" i="100" s="1"/>
  <c r="S62" i="88"/>
  <c r="J34" i="100" s="1"/>
  <c r="R62" i="88"/>
  <c r="I34" i="100" s="1"/>
  <c r="Q62" i="88"/>
  <c r="H34" i="100" s="1"/>
  <c r="P62" i="88"/>
  <c r="G34" i="100" s="1"/>
  <c r="O62" i="88"/>
  <c r="U61" i="88"/>
  <c r="L33" i="100" s="1"/>
  <c r="T61" i="88"/>
  <c r="K33" i="100" s="1"/>
  <c r="S61" i="88"/>
  <c r="J33" i="100" s="1"/>
  <c r="R61" i="88"/>
  <c r="I33" i="100" s="1"/>
  <c r="Q61" i="88"/>
  <c r="H33" i="100" s="1"/>
  <c r="P61" i="88"/>
  <c r="G33" i="100" s="1"/>
  <c r="O61" i="88"/>
  <c r="U60" i="88"/>
  <c r="L32" i="100" s="1"/>
  <c r="T60" i="88"/>
  <c r="K32" i="100" s="1"/>
  <c r="S60" i="88"/>
  <c r="J32" i="100" s="1"/>
  <c r="R60" i="88"/>
  <c r="I32" i="100" s="1"/>
  <c r="Q60" i="88"/>
  <c r="H32" i="100" s="1"/>
  <c r="P60" i="88"/>
  <c r="G32" i="100" s="1"/>
  <c r="O60" i="88"/>
  <c r="U59" i="88"/>
  <c r="L31" i="100" s="1"/>
  <c r="T59" i="88"/>
  <c r="K31" i="100" s="1"/>
  <c r="S59" i="88"/>
  <c r="J31" i="100" s="1"/>
  <c r="R59" i="88"/>
  <c r="I31" i="100" s="1"/>
  <c r="Q59" i="88"/>
  <c r="H31" i="100" s="1"/>
  <c r="P59" i="88"/>
  <c r="G31" i="100" s="1"/>
  <c r="O59" i="88"/>
  <c r="U58" i="88"/>
  <c r="L30" i="100" s="1"/>
  <c r="T58" i="88"/>
  <c r="K30" i="100" s="1"/>
  <c r="S58" i="88"/>
  <c r="J30" i="100" s="1"/>
  <c r="R58" i="88"/>
  <c r="I30" i="100" s="1"/>
  <c r="Q58" i="88"/>
  <c r="H30" i="100" s="1"/>
  <c r="P58" i="88"/>
  <c r="G30" i="100" s="1"/>
  <c r="O58" i="88"/>
  <c r="U57" i="88"/>
  <c r="L59" i="88" s="1"/>
  <c r="T57" i="88"/>
  <c r="K59" i="88" s="1"/>
  <c r="F59" i="88" s="1"/>
  <c r="S57" i="88"/>
  <c r="J59" i="88" s="1"/>
  <c r="R57" i="88"/>
  <c r="I59" i="88" s="1"/>
  <c r="Q57" i="88"/>
  <c r="H59" i="88" s="1"/>
  <c r="P57" i="88"/>
  <c r="G59" i="88" s="1"/>
  <c r="O57" i="88"/>
  <c r="U56" i="88"/>
  <c r="L58" i="88" s="1"/>
  <c r="T56" i="88"/>
  <c r="K58" i="88" s="1"/>
  <c r="S56" i="88"/>
  <c r="J58" i="88" s="1"/>
  <c r="R56" i="88"/>
  <c r="I58" i="88" s="1"/>
  <c r="Q56" i="88"/>
  <c r="H58" i="88" s="1"/>
  <c r="P56" i="88"/>
  <c r="G58" i="88" s="1"/>
  <c r="O56" i="88"/>
  <c r="U55" i="88"/>
  <c r="L57" i="88" s="1"/>
  <c r="T55" i="88"/>
  <c r="K57" i="88" s="1"/>
  <c r="S55" i="88"/>
  <c r="J57" i="88" s="1"/>
  <c r="R55" i="88"/>
  <c r="I57" i="88" s="1"/>
  <c r="Q55" i="88"/>
  <c r="H57" i="88" s="1"/>
  <c r="P55" i="88"/>
  <c r="G57" i="88" s="1"/>
  <c r="O55" i="88"/>
  <c r="U54" i="88"/>
  <c r="L56" i="88" s="1"/>
  <c r="T54" i="88"/>
  <c r="K56" i="88" s="1"/>
  <c r="S54" i="88"/>
  <c r="J56" i="88" s="1"/>
  <c r="R54" i="88"/>
  <c r="I56" i="88" s="1"/>
  <c r="Q54" i="88"/>
  <c r="H56" i="88" s="1"/>
  <c r="P54" i="88"/>
  <c r="G56" i="88" s="1"/>
  <c r="O54" i="88"/>
  <c r="U53" i="88"/>
  <c r="T53" i="88"/>
  <c r="S53" i="88"/>
  <c r="R53" i="88"/>
  <c r="Q53" i="88"/>
  <c r="P53" i="88"/>
  <c r="O53" i="88"/>
  <c r="U52" i="88"/>
  <c r="L55" i="88" s="1"/>
  <c r="T52" i="88"/>
  <c r="K55" i="88" s="1"/>
  <c r="S52" i="88"/>
  <c r="J55" i="88" s="1"/>
  <c r="R52" i="88"/>
  <c r="I55" i="88" s="1"/>
  <c r="Q52" i="88"/>
  <c r="P52" i="88"/>
  <c r="G55" i="88" s="1"/>
  <c r="O52" i="88"/>
  <c r="U51" i="88"/>
  <c r="L53" i="88" s="1"/>
  <c r="T51" i="88"/>
  <c r="K53" i="88" s="1"/>
  <c r="S51" i="88"/>
  <c r="J53" i="88" s="1"/>
  <c r="R51" i="88"/>
  <c r="I53" i="88" s="1"/>
  <c r="Q51" i="88"/>
  <c r="H53" i="88" s="1"/>
  <c r="P51" i="88"/>
  <c r="G53" i="88" s="1"/>
  <c r="O51" i="88"/>
  <c r="U50" i="88"/>
  <c r="L52" i="88" s="1"/>
  <c r="T50" i="88"/>
  <c r="K52" i="88" s="1"/>
  <c r="S50" i="88"/>
  <c r="J52" i="88" s="1"/>
  <c r="R50" i="88"/>
  <c r="I52" i="88" s="1"/>
  <c r="Q50" i="88"/>
  <c r="H52" i="88" s="1"/>
  <c r="P50" i="88"/>
  <c r="G52" i="88" s="1"/>
  <c r="O50" i="88"/>
  <c r="U49" i="88"/>
  <c r="L48" i="88" s="1"/>
  <c r="T49" i="88"/>
  <c r="K48" i="88" s="1"/>
  <c r="S49" i="88"/>
  <c r="J48" i="88" s="1"/>
  <c r="R49" i="88"/>
  <c r="I48" i="88" s="1"/>
  <c r="Q49" i="88"/>
  <c r="H48" i="88" s="1"/>
  <c r="P49" i="88"/>
  <c r="G48" i="88" s="1"/>
  <c r="O49" i="88"/>
  <c r="U48" i="88"/>
  <c r="L45" i="88" s="1"/>
  <c r="T48" i="88"/>
  <c r="K45" i="88" s="1"/>
  <c r="S48" i="88"/>
  <c r="J45" i="88" s="1"/>
  <c r="R48" i="88"/>
  <c r="I45" i="88" s="1"/>
  <c r="Q48" i="88"/>
  <c r="H45" i="88" s="1"/>
  <c r="P48" i="88"/>
  <c r="O48" i="88"/>
  <c r="U47" i="88"/>
  <c r="L40" i="88" s="1"/>
  <c r="T47" i="88"/>
  <c r="K40" i="88" s="1"/>
  <c r="S47" i="88"/>
  <c r="J40" i="88" s="1"/>
  <c r="R47" i="88"/>
  <c r="I40" i="88" s="1"/>
  <c r="Q47" i="88"/>
  <c r="H40" i="88" s="1"/>
  <c r="P47" i="88"/>
  <c r="G40" i="88" s="1"/>
  <c r="O47" i="88"/>
  <c r="U46" i="88"/>
  <c r="T46" i="88"/>
  <c r="S46" i="88"/>
  <c r="R46" i="88"/>
  <c r="Q46" i="88"/>
  <c r="P46" i="88"/>
  <c r="O46" i="88"/>
  <c r="U45" i="88"/>
  <c r="T45" i="88"/>
  <c r="S45" i="88"/>
  <c r="R45" i="88"/>
  <c r="Q45" i="88"/>
  <c r="P45" i="88"/>
  <c r="O45" i="88"/>
  <c r="U44" i="88"/>
  <c r="L51" i="88" s="1"/>
  <c r="T44" i="88"/>
  <c r="K51" i="88" s="1"/>
  <c r="S44" i="88"/>
  <c r="J51" i="88" s="1"/>
  <c r="R44" i="88"/>
  <c r="I51" i="88" s="1"/>
  <c r="Q44" i="88"/>
  <c r="H51" i="88" s="1"/>
  <c r="P44" i="88"/>
  <c r="G51" i="88" s="1"/>
  <c r="O44" i="88"/>
  <c r="U43" i="88"/>
  <c r="L50" i="88" s="1"/>
  <c r="T43" i="88"/>
  <c r="K50" i="88" s="1"/>
  <c r="S43" i="88"/>
  <c r="J50" i="88" s="1"/>
  <c r="R43" i="88"/>
  <c r="I50" i="88" s="1"/>
  <c r="Q43" i="88"/>
  <c r="H50" i="88" s="1"/>
  <c r="P43" i="88"/>
  <c r="G50" i="88" s="1"/>
  <c r="O43" i="88"/>
  <c r="U42" i="88"/>
  <c r="L49" i="88" s="1"/>
  <c r="T42" i="88"/>
  <c r="K49" i="88" s="1"/>
  <c r="S42" i="88"/>
  <c r="J49" i="88" s="1"/>
  <c r="R42" i="88"/>
  <c r="I49" i="88" s="1"/>
  <c r="Q42" i="88"/>
  <c r="H49" i="88" s="1"/>
  <c r="P42" i="88"/>
  <c r="G49" i="88" s="1"/>
  <c r="O42" i="88"/>
  <c r="U41" i="88"/>
  <c r="L47" i="88" s="1"/>
  <c r="T41" i="88"/>
  <c r="K47" i="88" s="1"/>
  <c r="S41" i="88"/>
  <c r="J47" i="88" s="1"/>
  <c r="R41" i="88"/>
  <c r="I47" i="88" s="1"/>
  <c r="Q41" i="88"/>
  <c r="H47" i="88" s="1"/>
  <c r="P41" i="88"/>
  <c r="G47" i="88" s="1"/>
  <c r="O41" i="88"/>
  <c r="U40" i="88"/>
  <c r="L46" i="88" s="1"/>
  <c r="T40" i="88"/>
  <c r="K46" i="88" s="1"/>
  <c r="S40" i="88"/>
  <c r="J46" i="88" s="1"/>
  <c r="R40" i="88"/>
  <c r="I46" i="88" s="1"/>
  <c r="Q40" i="88"/>
  <c r="H46" i="88" s="1"/>
  <c r="P40" i="88"/>
  <c r="G46" i="88" s="1"/>
  <c r="O40" i="88"/>
  <c r="U39" i="88"/>
  <c r="L44" i="88" s="1"/>
  <c r="T39" i="88"/>
  <c r="K44" i="88" s="1"/>
  <c r="S39" i="88"/>
  <c r="J44" i="88" s="1"/>
  <c r="R39" i="88"/>
  <c r="I44" i="88" s="1"/>
  <c r="Q39" i="88"/>
  <c r="H44" i="88" s="1"/>
  <c r="P39" i="88"/>
  <c r="G44" i="88" s="1"/>
  <c r="O39" i="88"/>
  <c r="U38" i="88"/>
  <c r="L43" i="88" s="1"/>
  <c r="T38" i="88"/>
  <c r="K43" i="88" s="1"/>
  <c r="S38" i="88"/>
  <c r="J43" i="88" s="1"/>
  <c r="R38" i="88"/>
  <c r="I43" i="88" s="1"/>
  <c r="Q38" i="88"/>
  <c r="H43" i="88" s="1"/>
  <c r="P38" i="88"/>
  <c r="G43" i="88" s="1"/>
  <c r="O38" i="88"/>
  <c r="U37" i="88"/>
  <c r="L42" i="88" s="1"/>
  <c r="T37" i="88"/>
  <c r="K42" i="88" s="1"/>
  <c r="S37" i="88"/>
  <c r="J42" i="88" s="1"/>
  <c r="R37" i="88"/>
  <c r="I42" i="88" s="1"/>
  <c r="Q37" i="88"/>
  <c r="H42" i="88" s="1"/>
  <c r="P37" i="88"/>
  <c r="G42" i="88" s="1"/>
  <c r="O37" i="88"/>
  <c r="U36" i="88"/>
  <c r="L41" i="88" s="1"/>
  <c r="T36" i="88"/>
  <c r="K41" i="88" s="1"/>
  <c r="S36" i="88"/>
  <c r="J41" i="88" s="1"/>
  <c r="R36" i="88"/>
  <c r="I41" i="88" s="1"/>
  <c r="Q36" i="88"/>
  <c r="H41" i="88" s="1"/>
  <c r="P36" i="88"/>
  <c r="G41" i="88" s="1"/>
  <c r="O36" i="88"/>
  <c r="U35" i="88"/>
  <c r="T35" i="88"/>
  <c r="S35" i="88"/>
  <c r="R35" i="88"/>
  <c r="Q35" i="88"/>
  <c r="P35" i="88"/>
  <c r="O35" i="88"/>
  <c r="U34" i="88"/>
  <c r="L39" i="88" s="1"/>
  <c r="T34" i="88"/>
  <c r="K39" i="88" s="1"/>
  <c r="S34" i="88"/>
  <c r="J39" i="88" s="1"/>
  <c r="R34" i="88"/>
  <c r="I39" i="88" s="1"/>
  <c r="Q34" i="88"/>
  <c r="H39" i="88" s="1"/>
  <c r="P34" i="88"/>
  <c r="G39" i="88" s="1"/>
  <c r="O34" i="88"/>
  <c r="U33" i="88"/>
  <c r="L37" i="88" s="1"/>
  <c r="T33" i="88"/>
  <c r="K37" i="88" s="1"/>
  <c r="S33" i="88"/>
  <c r="J37" i="88" s="1"/>
  <c r="R33" i="88"/>
  <c r="I37" i="88" s="1"/>
  <c r="Q33" i="88"/>
  <c r="H37" i="88" s="1"/>
  <c r="P33" i="88"/>
  <c r="G37" i="88" s="1"/>
  <c r="O33" i="88"/>
  <c r="U32" i="88"/>
  <c r="L36" i="88" s="1"/>
  <c r="T32" i="88"/>
  <c r="K36" i="88" s="1"/>
  <c r="S32" i="88"/>
  <c r="J36" i="88" s="1"/>
  <c r="R32" i="88"/>
  <c r="I36" i="88" s="1"/>
  <c r="Q32" i="88"/>
  <c r="H36" i="88" s="1"/>
  <c r="P32" i="88"/>
  <c r="G36" i="88" s="1"/>
  <c r="O32" i="88"/>
  <c r="U31" i="88"/>
  <c r="L35" i="88" s="1"/>
  <c r="T31" i="88"/>
  <c r="K35" i="88" s="1"/>
  <c r="S31" i="88"/>
  <c r="J35" i="88" s="1"/>
  <c r="R31" i="88"/>
  <c r="I35" i="88" s="1"/>
  <c r="Q31" i="88"/>
  <c r="H35" i="88" s="1"/>
  <c r="P31" i="88"/>
  <c r="G35" i="88" s="1"/>
  <c r="O31" i="88"/>
  <c r="U30" i="88"/>
  <c r="L34" i="88" s="1"/>
  <c r="T30" i="88"/>
  <c r="K34" i="88" s="1"/>
  <c r="S30" i="88"/>
  <c r="J34" i="88" s="1"/>
  <c r="R30" i="88"/>
  <c r="I34" i="88" s="1"/>
  <c r="Q30" i="88"/>
  <c r="H34" i="88" s="1"/>
  <c r="P30" i="88"/>
  <c r="O30" i="88"/>
  <c r="U29" i="88"/>
  <c r="L33" i="88" s="1"/>
  <c r="T29" i="88"/>
  <c r="K33" i="88" s="1"/>
  <c r="S29" i="88"/>
  <c r="J33" i="88" s="1"/>
  <c r="R29" i="88"/>
  <c r="I33" i="88" s="1"/>
  <c r="Q29" i="88"/>
  <c r="H33" i="88" s="1"/>
  <c r="P29" i="88"/>
  <c r="G33" i="88" s="1"/>
  <c r="O29" i="88"/>
  <c r="U28" i="88"/>
  <c r="L28" i="88" s="1"/>
  <c r="T28" i="88"/>
  <c r="K28" i="88" s="1"/>
  <c r="S28" i="88"/>
  <c r="J28" i="88" s="1"/>
  <c r="R28" i="88"/>
  <c r="I28" i="88" s="1"/>
  <c r="Q28" i="88"/>
  <c r="H28" i="88" s="1"/>
  <c r="P28" i="88"/>
  <c r="G28" i="88" s="1"/>
  <c r="O28" i="88"/>
  <c r="U27" i="88"/>
  <c r="L31" i="88" s="1"/>
  <c r="T27" i="88"/>
  <c r="K31" i="88" s="1"/>
  <c r="S27" i="88"/>
  <c r="J31" i="88" s="1"/>
  <c r="R27" i="88"/>
  <c r="I31" i="88" s="1"/>
  <c r="Q27" i="88"/>
  <c r="H31" i="88" s="1"/>
  <c r="P27" i="88"/>
  <c r="G31" i="88" s="1"/>
  <c r="O27" i="88"/>
  <c r="U26" i="88"/>
  <c r="L30" i="88" s="1"/>
  <c r="T26" i="88"/>
  <c r="K30" i="88" s="1"/>
  <c r="S26" i="88"/>
  <c r="J30" i="88" s="1"/>
  <c r="R26" i="88"/>
  <c r="I30" i="88" s="1"/>
  <c r="Q26" i="88"/>
  <c r="H30" i="88" s="1"/>
  <c r="P26" i="88"/>
  <c r="G30" i="88" s="1"/>
  <c r="O26" i="88"/>
  <c r="I62" i="87"/>
  <c r="I44" i="87"/>
  <c r="I47" i="58"/>
  <c r="O26" i="58"/>
  <c r="I30" i="58" s="1"/>
  <c r="O93" i="58"/>
  <c r="I68" i="87" s="1"/>
  <c r="M93" i="58"/>
  <c r="G68" i="87" s="1"/>
  <c r="O92" i="58"/>
  <c r="I67" i="87" s="1"/>
  <c r="M92" i="58"/>
  <c r="G67" i="87" s="1"/>
  <c r="O91" i="58"/>
  <c r="I66" i="87" s="1"/>
  <c r="M91" i="58"/>
  <c r="G66" i="87" s="1"/>
  <c r="O90" i="58"/>
  <c r="I65" i="87" s="1"/>
  <c r="M90" i="58"/>
  <c r="G65" i="87" s="1"/>
  <c r="O89" i="58"/>
  <c r="I64" i="87" s="1"/>
  <c r="M89" i="58"/>
  <c r="G64" i="87" s="1"/>
  <c r="O88" i="58"/>
  <c r="I63" i="87" s="1"/>
  <c r="M88" i="58"/>
  <c r="G63" i="87" s="1"/>
  <c r="O87" i="58"/>
  <c r="M87" i="58"/>
  <c r="G62" i="87" s="1"/>
  <c r="O86" i="58"/>
  <c r="I61" i="87" s="1"/>
  <c r="M86" i="58"/>
  <c r="G61" i="87" s="1"/>
  <c r="O85" i="58"/>
  <c r="I60" i="87" s="1"/>
  <c r="M85" i="58"/>
  <c r="G60" i="87" s="1"/>
  <c r="O84" i="58"/>
  <c r="I59" i="87" s="1"/>
  <c r="M84" i="58"/>
  <c r="G59" i="87" s="1"/>
  <c r="O83" i="58"/>
  <c r="I57" i="87" s="1"/>
  <c r="M83" i="58"/>
  <c r="G57" i="87" s="1"/>
  <c r="O82" i="58"/>
  <c r="I56" i="87" s="1"/>
  <c r="M82" i="58"/>
  <c r="G56" i="87" s="1"/>
  <c r="O81" i="58"/>
  <c r="I55" i="87" s="1"/>
  <c r="M81" i="58"/>
  <c r="G55" i="87" s="1"/>
  <c r="O80" i="58"/>
  <c r="I54" i="87" s="1"/>
  <c r="M80" i="58"/>
  <c r="G54" i="87" s="1"/>
  <c r="O79" i="58"/>
  <c r="I53" i="87" s="1"/>
  <c r="M79" i="58"/>
  <c r="G53" i="87" s="1"/>
  <c r="O78" i="58"/>
  <c r="I52" i="87" s="1"/>
  <c r="M78" i="58"/>
  <c r="G52" i="87" s="1"/>
  <c r="O77" i="58"/>
  <c r="I51" i="87" s="1"/>
  <c r="M77" i="58"/>
  <c r="G51" i="87" s="1"/>
  <c r="O76" i="58"/>
  <c r="I50" i="87" s="1"/>
  <c r="M76" i="58"/>
  <c r="G50" i="87" s="1"/>
  <c r="O75" i="58"/>
  <c r="I49" i="87" s="1"/>
  <c r="M75" i="58"/>
  <c r="G49" i="87" s="1"/>
  <c r="O74" i="58"/>
  <c r="I48" i="87" s="1"/>
  <c r="M74" i="58"/>
  <c r="G48" i="87" s="1"/>
  <c r="O73" i="58"/>
  <c r="I46" i="87" s="1"/>
  <c r="M73" i="58"/>
  <c r="G46" i="87" s="1"/>
  <c r="O72" i="58"/>
  <c r="I45" i="87" s="1"/>
  <c r="M72" i="58"/>
  <c r="G45" i="87" s="1"/>
  <c r="O71" i="58"/>
  <c r="M71" i="58"/>
  <c r="G44" i="87" s="1"/>
  <c r="O70" i="58"/>
  <c r="I43" i="87" s="1"/>
  <c r="M70" i="58"/>
  <c r="G43" i="87" s="1"/>
  <c r="O69" i="58"/>
  <c r="I42" i="87" s="1"/>
  <c r="M69" i="58"/>
  <c r="G42" i="87" s="1"/>
  <c r="O68" i="58"/>
  <c r="I41" i="87" s="1"/>
  <c r="M68" i="58"/>
  <c r="G41" i="87" s="1"/>
  <c r="O67" i="58"/>
  <c r="I40" i="87" s="1"/>
  <c r="M67" i="58"/>
  <c r="G40" i="87" s="1"/>
  <c r="O66" i="58"/>
  <c r="I39" i="87" s="1"/>
  <c r="M66" i="58"/>
  <c r="G39" i="87" s="1"/>
  <c r="O65" i="58"/>
  <c r="I38" i="87" s="1"/>
  <c r="M65" i="58"/>
  <c r="G38" i="87" s="1"/>
  <c r="O64" i="58"/>
  <c r="I37" i="87" s="1"/>
  <c r="M64" i="58"/>
  <c r="G37" i="87" s="1"/>
  <c r="O63" i="58"/>
  <c r="I35" i="87" s="1"/>
  <c r="M63" i="58"/>
  <c r="G35" i="87" s="1"/>
  <c r="O62" i="58"/>
  <c r="I34" i="87" s="1"/>
  <c r="M62" i="58"/>
  <c r="G34" i="87" s="1"/>
  <c r="O61" i="58"/>
  <c r="I33" i="87" s="1"/>
  <c r="M61" i="58"/>
  <c r="G33" i="87" s="1"/>
  <c r="O60" i="58"/>
  <c r="I32" i="87" s="1"/>
  <c r="M60" i="58"/>
  <c r="G32" i="87" s="1"/>
  <c r="O59" i="58"/>
  <c r="I31" i="87" s="1"/>
  <c r="M59" i="58"/>
  <c r="G31" i="87" s="1"/>
  <c r="O58" i="58"/>
  <c r="I30" i="87" s="1"/>
  <c r="M58" i="58"/>
  <c r="G30" i="87" s="1"/>
  <c r="O57" i="58"/>
  <c r="I59" i="58" s="1"/>
  <c r="M57" i="58"/>
  <c r="G59" i="58" s="1"/>
  <c r="O56" i="58"/>
  <c r="I58" i="58" s="1"/>
  <c r="M56" i="58"/>
  <c r="G58" i="58" s="1"/>
  <c r="O55" i="58"/>
  <c r="I57" i="58" s="1"/>
  <c r="M55" i="58"/>
  <c r="G57" i="58" s="1"/>
  <c r="O54" i="58"/>
  <c r="I56" i="58" s="1"/>
  <c r="M54" i="58"/>
  <c r="G56" i="58" s="1"/>
  <c r="O53" i="58"/>
  <c r="M53" i="58"/>
  <c r="O52" i="58"/>
  <c r="I55" i="58" s="1"/>
  <c r="M52" i="58"/>
  <c r="G55" i="58" s="1"/>
  <c r="O51" i="58"/>
  <c r="I53" i="58" s="1"/>
  <c r="M51" i="58"/>
  <c r="G53" i="58" s="1"/>
  <c r="W50" i="57" s="1"/>
  <c r="O50" i="58"/>
  <c r="I52" i="58" s="1"/>
  <c r="M50" i="58"/>
  <c r="G52" i="58" s="1"/>
  <c r="W49" i="57" s="1"/>
  <c r="O49" i="58"/>
  <c r="I48" i="58" s="1"/>
  <c r="M49" i="58"/>
  <c r="G48" i="58" s="1"/>
  <c r="W45" i="57" s="1"/>
  <c r="O48" i="58"/>
  <c r="I45" i="58" s="1"/>
  <c r="M48" i="58"/>
  <c r="G45" i="58" s="1"/>
  <c r="W42" i="57" s="1"/>
  <c r="O47" i="58"/>
  <c r="I40" i="58" s="1"/>
  <c r="M47" i="58"/>
  <c r="G40" i="58" s="1"/>
  <c r="W37" i="57" s="1"/>
  <c r="O46" i="58"/>
  <c r="M46" i="58"/>
  <c r="O45" i="58"/>
  <c r="M45" i="58"/>
  <c r="O44" i="58"/>
  <c r="I51" i="58" s="1"/>
  <c r="M44" i="58"/>
  <c r="G51" i="58" s="1"/>
  <c r="W48" i="57" s="1"/>
  <c r="O43" i="58"/>
  <c r="I50" i="58" s="1"/>
  <c r="M43" i="58"/>
  <c r="G50" i="58" s="1"/>
  <c r="W47" i="57" s="1"/>
  <c r="O42" i="58"/>
  <c r="I49" i="58" s="1"/>
  <c r="M42" i="58"/>
  <c r="G49" i="58" s="1"/>
  <c r="W46" i="57" s="1"/>
  <c r="O41" i="58"/>
  <c r="M41" i="58"/>
  <c r="G47" i="58" s="1"/>
  <c r="W44" i="57" s="1"/>
  <c r="O40" i="58"/>
  <c r="I46" i="58" s="1"/>
  <c r="M40" i="58"/>
  <c r="G46" i="58" s="1"/>
  <c r="W43" i="57" s="1"/>
  <c r="O39" i="58"/>
  <c r="I44" i="58" s="1"/>
  <c r="M39" i="58"/>
  <c r="G44" i="58" s="1"/>
  <c r="W41" i="57" s="1"/>
  <c r="O38" i="58"/>
  <c r="I43" i="58" s="1"/>
  <c r="M38" i="58"/>
  <c r="G43" i="58" s="1"/>
  <c r="W40" i="57" s="1"/>
  <c r="O37" i="58"/>
  <c r="I42" i="58" s="1"/>
  <c r="M37" i="58"/>
  <c r="G42" i="58" s="1"/>
  <c r="W39" i="57" s="1"/>
  <c r="O36" i="58"/>
  <c r="I41" i="58" s="1"/>
  <c r="M36" i="58"/>
  <c r="G41" i="58" s="1"/>
  <c r="W38" i="57" s="1"/>
  <c r="O35" i="58"/>
  <c r="M35" i="58"/>
  <c r="O34" i="58"/>
  <c r="I39" i="58" s="1"/>
  <c r="M34" i="58"/>
  <c r="G39" i="58" s="1"/>
  <c r="W36" i="57" s="1"/>
  <c r="O33" i="58"/>
  <c r="I37" i="58" s="1"/>
  <c r="M33" i="58"/>
  <c r="G37" i="58" s="1"/>
  <c r="W34" i="57" s="1"/>
  <c r="O32" i="58"/>
  <c r="I36" i="58" s="1"/>
  <c r="M32" i="58"/>
  <c r="G36" i="58" s="1"/>
  <c r="W33" i="57" s="1"/>
  <c r="O31" i="58"/>
  <c r="I35" i="58" s="1"/>
  <c r="M31" i="58"/>
  <c r="G35" i="58" s="1"/>
  <c r="W32" i="57" s="1"/>
  <c r="O30" i="58"/>
  <c r="I34" i="58" s="1"/>
  <c r="M30" i="58"/>
  <c r="G34" i="58" s="1"/>
  <c r="W31" i="57" s="1"/>
  <c r="O29" i="58"/>
  <c r="I33" i="58" s="1"/>
  <c r="M29" i="58"/>
  <c r="G33" i="58" s="1"/>
  <c r="W30" i="57" s="1"/>
  <c r="O28" i="58"/>
  <c r="I28" i="58" s="1"/>
  <c r="M28" i="58"/>
  <c r="G28" i="58" s="1"/>
  <c r="O27" i="58"/>
  <c r="I31" i="58" s="1"/>
  <c r="M27" i="58"/>
  <c r="G31" i="58" s="1"/>
  <c r="M26" i="58"/>
  <c r="G30" i="58" s="1"/>
  <c r="T5" i="55"/>
  <c r="U5" i="55"/>
  <c r="V5" i="55"/>
  <c r="W5" i="55"/>
  <c r="X5" i="55"/>
  <c r="Y5" i="55"/>
  <c r="Z5" i="55"/>
  <c r="AA5" i="55"/>
  <c r="AB5" i="55"/>
  <c r="AC5" i="55"/>
  <c r="AD5" i="55"/>
  <c r="AE5" i="55"/>
  <c r="AF5" i="55"/>
  <c r="AG5" i="55"/>
  <c r="AH5" i="55"/>
  <c r="S5" i="55"/>
  <c r="J59" i="178" l="1"/>
  <c r="G29" i="130"/>
  <c r="S43" i="130"/>
  <c r="S52" i="130"/>
  <c r="G46" i="130"/>
  <c r="S60" i="130"/>
  <c r="S48" i="130"/>
  <c r="G32" i="130"/>
  <c r="S34" i="130"/>
  <c r="S36" i="130"/>
  <c r="G37" i="130"/>
  <c r="S45" i="130"/>
  <c r="G50" i="130"/>
  <c r="E31" i="88"/>
  <c r="F37" i="88"/>
  <c r="E47" i="88"/>
  <c r="E52" i="88"/>
  <c r="E64" i="100"/>
  <c r="E37" i="88"/>
  <c r="F47" i="88"/>
  <c r="E66" i="100"/>
  <c r="F34" i="88"/>
  <c r="E39" i="88"/>
  <c r="E44" i="88"/>
  <c r="E51" i="88"/>
  <c r="E30" i="100"/>
  <c r="E37" i="100"/>
  <c r="J36" i="179"/>
  <c r="J58" i="179"/>
  <c r="J54" i="179"/>
  <c r="J43" i="179"/>
  <c r="J65" i="179"/>
  <c r="J35" i="179"/>
  <c r="J46" i="179"/>
  <c r="J42" i="179"/>
  <c r="J57" i="179"/>
  <c r="J53" i="179"/>
  <c r="J64" i="179"/>
  <c r="J47" i="179"/>
  <c r="J69" i="179"/>
  <c r="J60" i="179"/>
  <c r="J71" i="179"/>
  <c r="J34" i="178"/>
  <c r="J33" i="178"/>
  <c r="J39" i="178"/>
  <c r="J55" i="178"/>
  <c r="J51" i="178"/>
  <c r="J47" i="178"/>
  <c r="J43" i="178"/>
  <c r="J61" i="178"/>
  <c r="J38" i="178"/>
  <c r="S32" i="130"/>
  <c r="G40" i="130"/>
  <c r="S46" i="130"/>
  <c r="S54" i="130"/>
  <c r="S59" i="130"/>
  <c r="G31" i="130"/>
  <c r="G34" i="130"/>
  <c r="G36" i="130"/>
  <c r="G43" i="130"/>
  <c r="S50" i="130"/>
  <c r="S57" i="130"/>
  <c r="S37" i="130"/>
  <c r="G47" i="130"/>
  <c r="G59" i="130"/>
  <c r="S31" i="130"/>
  <c r="G60" i="130"/>
  <c r="S29" i="130"/>
  <c r="S38" i="130"/>
  <c r="G56" i="130"/>
  <c r="G52" i="130"/>
  <c r="G41" i="130"/>
  <c r="S53" i="130"/>
  <c r="S35" i="130"/>
  <c r="S44" i="130"/>
  <c r="G53" i="130"/>
  <c r="G57" i="130"/>
  <c r="G42" i="130"/>
  <c r="S41" i="130"/>
  <c r="G45" i="130"/>
  <c r="G38" i="130"/>
  <c r="G48" i="130"/>
  <c r="S40" i="130"/>
  <c r="S49" i="130"/>
  <c r="S51" i="130"/>
  <c r="S56" i="130"/>
  <c r="S58" i="130"/>
  <c r="G35" i="130"/>
  <c r="S42" i="130"/>
  <c r="G44" i="130"/>
  <c r="S47" i="130"/>
  <c r="G51" i="130"/>
  <c r="G49" i="130"/>
  <c r="G54" i="130"/>
  <c r="G58" i="130"/>
  <c r="S40" i="131"/>
  <c r="F33" i="88"/>
  <c r="E42" i="88"/>
  <c r="F48" i="88"/>
  <c r="E41" i="88"/>
  <c r="E33" i="88"/>
  <c r="F42" i="88"/>
  <c r="E55" i="100"/>
  <c r="E36" i="88"/>
  <c r="F28" i="88"/>
  <c r="F39" i="88"/>
  <c r="E45" i="88"/>
  <c r="E59" i="100"/>
  <c r="F45" i="88"/>
  <c r="F58" i="88"/>
  <c r="E57" i="100"/>
  <c r="E67" i="100"/>
  <c r="F31" i="88"/>
  <c r="E35" i="88"/>
  <c r="F35" i="88"/>
  <c r="F44" i="88"/>
  <c r="E40" i="88"/>
  <c r="F40" i="88"/>
  <c r="F53" i="88"/>
  <c r="E57" i="88"/>
  <c r="E59" i="88"/>
  <c r="E62" i="100"/>
  <c r="E28" i="88"/>
  <c r="E53" i="88"/>
  <c r="E48" i="88"/>
  <c r="E34" i="88"/>
  <c r="E43" i="88"/>
  <c r="F49" i="88"/>
  <c r="E52" i="100"/>
  <c r="F36" i="88"/>
  <c r="F41" i="88"/>
  <c r="E58" i="88"/>
  <c r="E41" i="100"/>
  <c r="E63" i="100"/>
  <c r="E30" i="88"/>
  <c r="F30" i="88"/>
  <c r="F43" i="88"/>
  <c r="E49" i="88"/>
  <c r="F52" i="88"/>
  <c r="E56" i="88"/>
  <c r="F56" i="88"/>
  <c r="E32" i="100"/>
  <c r="E34" i="100"/>
  <c r="E38" i="100"/>
  <c r="E39" i="100"/>
  <c r="E40" i="100"/>
  <c r="E42" i="100"/>
  <c r="E43" i="100"/>
  <c r="E44" i="100"/>
  <c r="E46" i="100"/>
  <c r="E48" i="100"/>
  <c r="E54" i="100"/>
  <c r="E56" i="100"/>
  <c r="E61" i="100"/>
  <c r="E65" i="100"/>
  <c r="E45" i="100"/>
  <c r="F57" i="88"/>
  <c r="E46" i="88"/>
  <c r="F46" i="88"/>
  <c r="F51" i="88"/>
  <c r="E55" i="88"/>
  <c r="F55" i="88"/>
  <c r="E31" i="100"/>
  <c r="E33" i="100"/>
  <c r="E35" i="100"/>
  <c r="E49" i="100"/>
  <c r="E50" i="100"/>
  <c r="E51" i="100"/>
  <c r="E53" i="100"/>
  <c r="E50" i="88"/>
  <c r="F50" i="88"/>
  <c r="J53" i="178"/>
  <c r="J49" i="178"/>
  <c r="J45" i="178"/>
  <c r="AH94" i="55"/>
  <c r="N68" i="99" s="1"/>
  <c r="AG94" i="55"/>
  <c r="M68" i="99" s="1"/>
  <c r="AF94" i="55"/>
  <c r="L68" i="99" s="1"/>
  <c r="AE94" i="55"/>
  <c r="K68" i="99" s="1"/>
  <c r="AD94" i="55"/>
  <c r="J68" i="99" s="1"/>
  <c r="AC94" i="55"/>
  <c r="I68" i="99" s="1"/>
  <c r="AB94" i="55"/>
  <c r="H68" i="99" s="1"/>
  <c r="AA94" i="55"/>
  <c r="G68" i="99" s="1"/>
  <c r="Z94" i="55"/>
  <c r="F68" i="99" s="1"/>
  <c r="Y94" i="55"/>
  <c r="E68" i="99" s="1"/>
  <c r="X94" i="55"/>
  <c r="O69" i="98" s="1"/>
  <c r="W94" i="55"/>
  <c r="M69" i="98" s="1"/>
  <c r="V94" i="55"/>
  <c r="K69" i="98" s="1"/>
  <c r="U94" i="55"/>
  <c r="I69" i="98" s="1"/>
  <c r="T94" i="55"/>
  <c r="G69" i="98" s="1"/>
  <c r="S94" i="55"/>
  <c r="E69" i="98" s="1"/>
  <c r="AH93" i="55"/>
  <c r="N67" i="99" s="1"/>
  <c r="AG93" i="55"/>
  <c r="M67" i="99" s="1"/>
  <c r="AF93" i="55"/>
  <c r="L67" i="99" s="1"/>
  <c r="AE93" i="55"/>
  <c r="K67" i="99" s="1"/>
  <c r="AD93" i="55"/>
  <c r="J67" i="99" s="1"/>
  <c r="AC93" i="55"/>
  <c r="I67" i="99" s="1"/>
  <c r="AB93" i="55"/>
  <c r="H67" i="99" s="1"/>
  <c r="AA93" i="55"/>
  <c r="G67" i="99" s="1"/>
  <c r="Z93" i="55"/>
  <c r="F67" i="99" s="1"/>
  <c r="Y93" i="55"/>
  <c r="E67" i="99" s="1"/>
  <c r="X93" i="55"/>
  <c r="O68" i="98" s="1"/>
  <c r="W93" i="55"/>
  <c r="M68" i="98" s="1"/>
  <c r="V93" i="55"/>
  <c r="K68" i="98" s="1"/>
  <c r="U93" i="55"/>
  <c r="I68" i="98" s="1"/>
  <c r="T93" i="55"/>
  <c r="G68" i="98" s="1"/>
  <c r="S93" i="55"/>
  <c r="E68" i="98" s="1"/>
  <c r="AH92" i="55"/>
  <c r="N66" i="99" s="1"/>
  <c r="AG92" i="55"/>
  <c r="M66" i="99" s="1"/>
  <c r="AF92" i="55"/>
  <c r="L66" i="99" s="1"/>
  <c r="AE92" i="55"/>
  <c r="K66" i="99" s="1"/>
  <c r="AD92" i="55"/>
  <c r="J66" i="99" s="1"/>
  <c r="AC92" i="55"/>
  <c r="I66" i="99" s="1"/>
  <c r="AB92" i="55"/>
  <c r="H66" i="99" s="1"/>
  <c r="AA92" i="55"/>
  <c r="G66" i="99" s="1"/>
  <c r="Z92" i="55"/>
  <c r="F66" i="99" s="1"/>
  <c r="Y92" i="55"/>
  <c r="E66" i="99" s="1"/>
  <c r="X92" i="55"/>
  <c r="O67" i="98" s="1"/>
  <c r="W92" i="55"/>
  <c r="M67" i="98" s="1"/>
  <c r="V92" i="55"/>
  <c r="K67" i="98" s="1"/>
  <c r="U92" i="55"/>
  <c r="I67" i="98" s="1"/>
  <c r="T92" i="55"/>
  <c r="G67" i="98" s="1"/>
  <c r="S92" i="55"/>
  <c r="E67" i="98" s="1"/>
  <c r="AH91" i="55"/>
  <c r="N65" i="99" s="1"/>
  <c r="AG91" i="55"/>
  <c r="M65" i="99" s="1"/>
  <c r="AF91" i="55"/>
  <c r="L65" i="99" s="1"/>
  <c r="AE91" i="55"/>
  <c r="K65" i="99" s="1"/>
  <c r="AD91" i="55"/>
  <c r="J65" i="99" s="1"/>
  <c r="AC91" i="55"/>
  <c r="I65" i="99" s="1"/>
  <c r="AB91" i="55"/>
  <c r="H65" i="99" s="1"/>
  <c r="AA91" i="55"/>
  <c r="G65" i="99" s="1"/>
  <c r="Z91" i="55"/>
  <c r="F65" i="99" s="1"/>
  <c r="Y91" i="55"/>
  <c r="E65" i="99" s="1"/>
  <c r="X91" i="55"/>
  <c r="O66" i="98" s="1"/>
  <c r="W91" i="55"/>
  <c r="M66" i="98" s="1"/>
  <c r="V91" i="55"/>
  <c r="K66" i="98" s="1"/>
  <c r="U91" i="55"/>
  <c r="I66" i="98" s="1"/>
  <c r="T91" i="55"/>
  <c r="G66" i="98" s="1"/>
  <c r="S91" i="55"/>
  <c r="E66" i="98" s="1"/>
  <c r="AH90" i="55"/>
  <c r="N64" i="99" s="1"/>
  <c r="AG90" i="55"/>
  <c r="M64" i="99" s="1"/>
  <c r="AF90" i="55"/>
  <c r="L64" i="99" s="1"/>
  <c r="AE90" i="55"/>
  <c r="K64" i="99" s="1"/>
  <c r="AD90" i="55"/>
  <c r="J64" i="99" s="1"/>
  <c r="AC90" i="55"/>
  <c r="I64" i="99" s="1"/>
  <c r="AB90" i="55"/>
  <c r="H64" i="99" s="1"/>
  <c r="AA90" i="55"/>
  <c r="G64" i="99" s="1"/>
  <c r="Z90" i="55"/>
  <c r="F64" i="99" s="1"/>
  <c r="Y90" i="55"/>
  <c r="E64" i="99" s="1"/>
  <c r="X90" i="55"/>
  <c r="O65" i="98" s="1"/>
  <c r="W90" i="55"/>
  <c r="M65" i="98" s="1"/>
  <c r="V90" i="55"/>
  <c r="K65" i="98" s="1"/>
  <c r="U90" i="55"/>
  <c r="I65" i="98" s="1"/>
  <c r="T90" i="55"/>
  <c r="G65" i="98" s="1"/>
  <c r="S90" i="55"/>
  <c r="E65" i="98" s="1"/>
  <c r="AH89" i="55"/>
  <c r="N63" i="99" s="1"/>
  <c r="AG89" i="55"/>
  <c r="M63" i="99" s="1"/>
  <c r="AF89" i="55"/>
  <c r="L63" i="99" s="1"/>
  <c r="AE89" i="55"/>
  <c r="K63" i="99" s="1"/>
  <c r="AD89" i="55"/>
  <c r="J63" i="99" s="1"/>
  <c r="AC89" i="55"/>
  <c r="I63" i="99" s="1"/>
  <c r="AB89" i="55"/>
  <c r="H63" i="99" s="1"/>
  <c r="AA89" i="55"/>
  <c r="G63" i="99" s="1"/>
  <c r="Z89" i="55"/>
  <c r="F63" i="99" s="1"/>
  <c r="Y89" i="55"/>
  <c r="E63" i="99" s="1"/>
  <c r="X89" i="55"/>
  <c r="O64" i="98" s="1"/>
  <c r="W89" i="55"/>
  <c r="M64" i="98" s="1"/>
  <c r="V89" i="55"/>
  <c r="K64" i="98" s="1"/>
  <c r="U89" i="55"/>
  <c r="I64" i="98" s="1"/>
  <c r="T89" i="55"/>
  <c r="G64" i="98" s="1"/>
  <c r="S89" i="55"/>
  <c r="E64" i="98" s="1"/>
  <c r="AH88" i="55"/>
  <c r="N62" i="99" s="1"/>
  <c r="AG88" i="55"/>
  <c r="M62" i="99" s="1"/>
  <c r="AF88" i="55"/>
  <c r="L62" i="99" s="1"/>
  <c r="AE88" i="55"/>
  <c r="K62" i="99" s="1"/>
  <c r="AD88" i="55"/>
  <c r="J62" i="99" s="1"/>
  <c r="AC88" i="55"/>
  <c r="I62" i="99" s="1"/>
  <c r="AB88" i="55"/>
  <c r="H62" i="99" s="1"/>
  <c r="AA88" i="55"/>
  <c r="G62" i="99" s="1"/>
  <c r="Z88" i="55"/>
  <c r="F62" i="99" s="1"/>
  <c r="Y88" i="55"/>
  <c r="E62" i="99" s="1"/>
  <c r="X88" i="55"/>
  <c r="O63" i="98" s="1"/>
  <c r="W88" i="55"/>
  <c r="M63" i="98" s="1"/>
  <c r="V88" i="55"/>
  <c r="K63" i="98" s="1"/>
  <c r="U88" i="55"/>
  <c r="I63" i="98" s="1"/>
  <c r="T88" i="55"/>
  <c r="G63" i="98" s="1"/>
  <c r="S88" i="55"/>
  <c r="E63" i="98" s="1"/>
  <c r="AH87" i="55"/>
  <c r="N61" i="99" s="1"/>
  <c r="AG87" i="55"/>
  <c r="M61" i="99" s="1"/>
  <c r="AF87" i="55"/>
  <c r="L61" i="99" s="1"/>
  <c r="AE87" i="55"/>
  <c r="K61" i="99" s="1"/>
  <c r="AD87" i="55"/>
  <c r="J61" i="99" s="1"/>
  <c r="AC87" i="55"/>
  <c r="I61" i="99" s="1"/>
  <c r="AB87" i="55"/>
  <c r="H61" i="99" s="1"/>
  <c r="AA87" i="55"/>
  <c r="G61" i="99" s="1"/>
  <c r="Z87" i="55"/>
  <c r="F61" i="99" s="1"/>
  <c r="Y87" i="55"/>
  <c r="E61" i="99" s="1"/>
  <c r="X87" i="55"/>
  <c r="O62" i="98" s="1"/>
  <c r="W87" i="55"/>
  <c r="M62" i="98" s="1"/>
  <c r="V87" i="55"/>
  <c r="K62" i="98" s="1"/>
  <c r="U87" i="55"/>
  <c r="I62" i="98" s="1"/>
  <c r="T87" i="55"/>
  <c r="G62" i="98" s="1"/>
  <c r="S87" i="55"/>
  <c r="E62" i="98" s="1"/>
  <c r="AH86" i="55"/>
  <c r="N60" i="99" s="1"/>
  <c r="AG86" i="55"/>
  <c r="M60" i="99" s="1"/>
  <c r="AF86" i="55"/>
  <c r="L60" i="99" s="1"/>
  <c r="AE86" i="55"/>
  <c r="K60" i="99" s="1"/>
  <c r="AD86" i="55"/>
  <c r="J60" i="99" s="1"/>
  <c r="AC86" i="55"/>
  <c r="I60" i="99" s="1"/>
  <c r="AB86" i="55"/>
  <c r="H60" i="99" s="1"/>
  <c r="AA86" i="55"/>
  <c r="G60" i="99" s="1"/>
  <c r="Z86" i="55"/>
  <c r="F60" i="99" s="1"/>
  <c r="Y86" i="55"/>
  <c r="E60" i="99" s="1"/>
  <c r="X86" i="55"/>
  <c r="O61" i="98" s="1"/>
  <c r="W86" i="55"/>
  <c r="M61" i="98" s="1"/>
  <c r="V86" i="55"/>
  <c r="K61" i="98" s="1"/>
  <c r="U86" i="55"/>
  <c r="I61" i="98" s="1"/>
  <c r="T86" i="55"/>
  <c r="G61" i="98" s="1"/>
  <c r="S86" i="55"/>
  <c r="E61" i="98" s="1"/>
  <c r="AH85" i="55"/>
  <c r="N59" i="99" s="1"/>
  <c r="AG85" i="55"/>
  <c r="M59" i="99" s="1"/>
  <c r="AF85" i="55"/>
  <c r="L59" i="99" s="1"/>
  <c r="AE85" i="55"/>
  <c r="K59" i="99" s="1"/>
  <c r="AD85" i="55"/>
  <c r="J59" i="99" s="1"/>
  <c r="AC85" i="55"/>
  <c r="I59" i="99" s="1"/>
  <c r="AB85" i="55"/>
  <c r="H59" i="99" s="1"/>
  <c r="AA85" i="55"/>
  <c r="G59" i="99" s="1"/>
  <c r="Z85" i="55"/>
  <c r="F59" i="99" s="1"/>
  <c r="Y85" i="55"/>
  <c r="E59" i="99" s="1"/>
  <c r="X85" i="55"/>
  <c r="O60" i="98" s="1"/>
  <c r="W85" i="55"/>
  <c r="M60" i="98" s="1"/>
  <c r="V85" i="55"/>
  <c r="K60" i="98" s="1"/>
  <c r="U85" i="55"/>
  <c r="I60" i="98" s="1"/>
  <c r="T85" i="55"/>
  <c r="G60" i="98" s="1"/>
  <c r="S85" i="55"/>
  <c r="E60" i="98" s="1"/>
  <c r="AH84" i="55"/>
  <c r="N57" i="99" s="1"/>
  <c r="AG84" i="55"/>
  <c r="M57" i="99" s="1"/>
  <c r="AF84" i="55"/>
  <c r="L57" i="99" s="1"/>
  <c r="AE84" i="55"/>
  <c r="K57" i="99" s="1"/>
  <c r="AD84" i="55"/>
  <c r="J57" i="99" s="1"/>
  <c r="AC84" i="55"/>
  <c r="I57" i="99" s="1"/>
  <c r="AB84" i="55"/>
  <c r="H57" i="99" s="1"/>
  <c r="AA84" i="55"/>
  <c r="G57" i="99" s="1"/>
  <c r="Z84" i="55"/>
  <c r="F57" i="99" s="1"/>
  <c r="Y84" i="55"/>
  <c r="E57" i="99" s="1"/>
  <c r="X84" i="55"/>
  <c r="O58" i="98" s="1"/>
  <c r="W84" i="55"/>
  <c r="M58" i="98" s="1"/>
  <c r="V84" i="55"/>
  <c r="K58" i="98" s="1"/>
  <c r="U84" i="55"/>
  <c r="I58" i="98" s="1"/>
  <c r="T84" i="55"/>
  <c r="G58" i="98" s="1"/>
  <c r="S84" i="55"/>
  <c r="E58" i="98" s="1"/>
  <c r="AH83" i="55"/>
  <c r="N56" i="99" s="1"/>
  <c r="AG83" i="55"/>
  <c r="M56" i="99" s="1"/>
  <c r="AF83" i="55"/>
  <c r="L56" i="99" s="1"/>
  <c r="AE83" i="55"/>
  <c r="K56" i="99" s="1"/>
  <c r="AD83" i="55"/>
  <c r="J56" i="99" s="1"/>
  <c r="AC83" i="55"/>
  <c r="I56" i="99" s="1"/>
  <c r="AB83" i="55"/>
  <c r="H56" i="99" s="1"/>
  <c r="AA83" i="55"/>
  <c r="G56" i="99" s="1"/>
  <c r="Z83" i="55"/>
  <c r="F56" i="99" s="1"/>
  <c r="Y83" i="55"/>
  <c r="E56" i="99" s="1"/>
  <c r="X83" i="55"/>
  <c r="O57" i="98" s="1"/>
  <c r="W83" i="55"/>
  <c r="M57" i="98" s="1"/>
  <c r="V83" i="55"/>
  <c r="K57" i="98" s="1"/>
  <c r="U83" i="55"/>
  <c r="I57" i="98" s="1"/>
  <c r="T83" i="55"/>
  <c r="G57" i="98" s="1"/>
  <c r="S83" i="55"/>
  <c r="E57" i="98" s="1"/>
  <c r="AH82" i="55"/>
  <c r="N55" i="99" s="1"/>
  <c r="AG82" i="55"/>
  <c r="M55" i="99" s="1"/>
  <c r="AF82" i="55"/>
  <c r="L55" i="99" s="1"/>
  <c r="AE82" i="55"/>
  <c r="K55" i="99" s="1"/>
  <c r="AD82" i="55"/>
  <c r="J55" i="99" s="1"/>
  <c r="AC82" i="55"/>
  <c r="I55" i="99" s="1"/>
  <c r="AB82" i="55"/>
  <c r="H55" i="99" s="1"/>
  <c r="AA82" i="55"/>
  <c r="G55" i="99" s="1"/>
  <c r="Z82" i="55"/>
  <c r="F55" i="99" s="1"/>
  <c r="Y82" i="55"/>
  <c r="E55" i="99" s="1"/>
  <c r="X82" i="55"/>
  <c r="O56" i="98" s="1"/>
  <c r="W82" i="55"/>
  <c r="M56" i="98" s="1"/>
  <c r="V82" i="55"/>
  <c r="K56" i="98" s="1"/>
  <c r="U82" i="55"/>
  <c r="I56" i="98" s="1"/>
  <c r="T82" i="55"/>
  <c r="G56" i="98" s="1"/>
  <c r="S82" i="55"/>
  <c r="E56" i="98" s="1"/>
  <c r="AH81" i="55"/>
  <c r="N54" i="99" s="1"/>
  <c r="AG81" i="55"/>
  <c r="M54" i="99" s="1"/>
  <c r="AF81" i="55"/>
  <c r="L54" i="99" s="1"/>
  <c r="AE81" i="55"/>
  <c r="K54" i="99" s="1"/>
  <c r="AD81" i="55"/>
  <c r="J54" i="99" s="1"/>
  <c r="AC81" i="55"/>
  <c r="I54" i="99" s="1"/>
  <c r="AB81" i="55"/>
  <c r="H54" i="99" s="1"/>
  <c r="AA81" i="55"/>
  <c r="G54" i="99" s="1"/>
  <c r="Z81" i="55"/>
  <c r="F54" i="99" s="1"/>
  <c r="Y81" i="55"/>
  <c r="E54" i="99" s="1"/>
  <c r="X81" i="55"/>
  <c r="O55" i="98" s="1"/>
  <c r="W81" i="55"/>
  <c r="M55" i="98" s="1"/>
  <c r="V81" i="55"/>
  <c r="K55" i="98" s="1"/>
  <c r="U81" i="55"/>
  <c r="I55" i="98" s="1"/>
  <c r="T81" i="55"/>
  <c r="G55" i="98" s="1"/>
  <c r="S81" i="55"/>
  <c r="E55" i="98" s="1"/>
  <c r="AH80" i="55"/>
  <c r="N53" i="99" s="1"/>
  <c r="AG80" i="55"/>
  <c r="M53" i="99" s="1"/>
  <c r="AF80" i="55"/>
  <c r="L53" i="99" s="1"/>
  <c r="AE80" i="55"/>
  <c r="K53" i="99" s="1"/>
  <c r="AD80" i="55"/>
  <c r="J53" i="99" s="1"/>
  <c r="AC80" i="55"/>
  <c r="I53" i="99" s="1"/>
  <c r="AB80" i="55"/>
  <c r="H53" i="99" s="1"/>
  <c r="AA80" i="55"/>
  <c r="G53" i="99" s="1"/>
  <c r="Z80" i="55"/>
  <c r="F53" i="99" s="1"/>
  <c r="Y80" i="55"/>
  <c r="E53" i="99" s="1"/>
  <c r="X80" i="55"/>
  <c r="O54" i="98" s="1"/>
  <c r="W80" i="55"/>
  <c r="M54" i="98" s="1"/>
  <c r="V80" i="55"/>
  <c r="K54" i="98" s="1"/>
  <c r="U80" i="55"/>
  <c r="I54" i="98" s="1"/>
  <c r="T80" i="55"/>
  <c r="G54" i="98" s="1"/>
  <c r="S80" i="55"/>
  <c r="E54" i="98" s="1"/>
  <c r="AH79" i="55"/>
  <c r="N52" i="99" s="1"/>
  <c r="AG79" i="55"/>
  <c r="M52" i="99" s="1"/>
  <c r="AF79" i="55"/>
  <c r="L52" i="99" s="1"/>
  <c r="AE79" i="55"/>
  <c r="K52" i="99" s="1"/>
  <c r="AD79" i="55"/>
  <c r="J52" i="99" s="1"/>
  <c r="AC79" i="55"/>
  <c r="I52" i="99" s="1"/>
  <c r="AB79" i="55"/>
  <c r="H52" i="99" s="1"/>
  <c r="AA79" i="55"/>
  <c r="G52" i="99" s="1"/>
  <c r="Z79" i="55"/>
  <c r="F52" i="99" s="1"/>
  <c r="Y79" i="55"/>
  <c r="E52" i="99" s="1"/>
  <c r="X79" i="55"/>
  <c r="O53" i="98" s="1"/>
  <c r="W79" i="55"/>
  <c r="M53" i="98" s="1"/>
  <c r="V79" i="55"/>
  <c r="K53" i="98" s="1"/>
  <c r="U79" i="55"/>
  <c r="I53" i="98" s="1"/>
  <c r="T79" i="55"/>
  <c r="G53" i="98" s="1"/>
  <c r="S79" i="55"/>
  <c r="E53" i="98" s="1"/>
  <c r="AH78" i="55"/>
  <c r="N51" i="99" s="1"/>
  <c r="AG78" i="55"/>
  <c r="M51" i="99" s="1"/>
  <c r="AF78" i="55"/>
  <c r="L51" i="99" s="1"/>
  <c r="AE78" i="55"/>
  <c r="K51" i="99" s="1"/>
  <c r="AD78" i="55"/>
  <c r="J51" i="99" s="1"/>
  <c r="AC78" i="55"/>
  <c r="I51" i="99" s="1"/>
  <c r="AB78" i="55"/>
  <c r="H51" i="99" s="1"/>
  <c r="AA78" i="55"/>
  <c r="G51" i="99" s="1"/>
  <c r="Z78" i="55"/>
  <c r="F51" i="99" s="1"/>
  <c r="Y78" i="55"/>
  <c r="E51" i="99" s="1"/>
  <c r="X78" i="55"/>
  <c r="O52" i="98" s="1"/>
  <c r="W78" i="55"/>
  <c r="M52" i="98" s="1"/>
  <c r="V78" i="55"/>
  <c r="K52" i="98" s="1"/>
  <c r="U78" i="55"/>
  <c r="I52" i="98" s="1"/>
  <c r="T78" i="55"/>
  <c r="G52" i="98" s="1"/>
  <c r="S78" i="55"/>
  <c r="E52" i="98" s="1"/>
  <c r="AH77" i="55"/>
  <c r="N50" i="99" s="1"/>
  <c r="AG77" i="55"/>
  <c r="M50" i="99" s="1"/>
  <c r="AF77" i="55"/>
  <c r="L50" i="99" s="1"/>
  <c r="AE77" i="55"/>
  <c r="K50" i="99" s="1"/>
  <c r="AD77" i="55"/>
  <c r="J50" i="99" s="1"/>
  <c r="AC77" i="55"/>
  <c r="I50" i="99" s="1"/>
  <c r="AB77" i="55"/>
  <c r="H50" i="99" s="1"/>
  <c r="AA77" i="55"/>
  <c r="G50" i="99" s="1"/>
  <c r="Z77" i="55"/>
  <c r="F50" i="99" s="1"/>
  <c r="Y77" i="55"/>
  <c r="E50" i="99" s="1"/>
  <c r="X77" i="55"/>
  <c r="O51" i="98" s="1"/>
  <c r="W77" i="55"/>
  <c r="M51" i="98" s="1"/>
  <c r="V77" i="55"/>
  <c r="K51" i="98" s="1"/>
  <c r="U77" i="55"/>
  <c r="I51" i="98" s="1"/>
  <c r="T77" i="55"/>
  <c r="G51" i="98" s="1"/>
  <c r="S77" i="55"/>
  <c r="E51" i="98" s="1"/>
  <c r="AH76" i="55"/>
  <c r="N49" i="99" s="1"/>
  <c r="AG76" i="55"/>
  <c r="M49" i="99" s="1"/>
  <c r="AF76" i="55"/>
  <c r="L49" i="99" s="1"/>
  <c r="AE76" i="55"/>
  <c r="K49" i="99" s="1"/>
  <c r="AD76" i="55"/>
  <c r="J49" i="99" s="1"/>
  <c r="AC76" i="55"/>
  <c r="I49" i="99" s="1"/>
  <c r="AB76" i="55"/>
  <c r="H49" i="99" s="1"/>
  <c r="AA76" i="55"/>
  <c r="G49" i="99" s="1"/>
  <c r="Z76" i="55"/>
  <c r="F49" i="99" s="1"/>
  <c r="Y76" i="55"/>
  <c r="E49" i="99" s="1"/>
  <c r="X76" i="55"/>
  <c r="O50" i="98" s="1"/>
  <c r="W76" i="55"/>
  <c r="M50" i="98" s="1"/>
  <c r="V76" i="55"/>
  <c r="K50" i="98" s="1"/>
  <c r="U76" i="55"/>
  <c r="I50" i="98" s="1"/>
  <c r="T76" i="55"/>
  <c r="G50" i="98" s="1"/>
  <c r="S76" i="55"/>
  <c r="E50" i="98" s="1"/>
  <c r="AH75" i="55"/>
  <c r="N48" i="99" s="1"/>
  <c r="AG75" i="55"/>
  <c r="M48" i="99" s="1"/>
  <c r="AF75" i="55"/>
  <c r="L48" i="99" s="1"/>
  <c r="AE75" i="55"/>
  <c r="K48" i="99" s="1"/>
  <c r="AD75" i="55"/>
  <c r="J48" i="99" s="1"/>
  <c r="AC75" i="55"/>
  <c r="I48" i="99" s="1"/>
  <c r="AB75" i="55"/>
  <c r="H48" i="99" s="1"/>
  <c r="AA75" i="55"/>
  <c r="G48" i="99" s="1"/>
  <c r="Z75" i="55"/>
  <c r="F48" i="99" s="1"/>
  <c r="Y75" i="55"/>
  <c r="E48" i="99" s="1"/>
  <c r="X75" i="55"/>
  <c r="O49" i="98" s="1"/>
  <c r="W75" i="55"/>
  <c r="M49" i="98" s="1"/>
  <c r="V75" i="55"/>
  <c r="K49" i="98" s="1"/>
  <c r="U75" i="55"/>
  <c r="I49" i="98" s="1"/>
  <c r="T75" i="55"/>
  <c r="G49" i="98" s="1"/>
  <c r="S75" i="55"/>
  <c r="E49" i="98" s="1"/>
  <c r="AH74" i="55"/>
  <c r="N46" i="99" s="1"/>
  <c r="AG74" i="55"/>
  <c r="M46" i="99" s="1"/>
  <c r="AF74" i="55"/>
  <c r="L46" i="99" s="1"/>
  <c r="AE74" i="55"/>
  <c r="K46" i="99" s="1"/>
  <c r="AD74" i="55"/>
  <c r="J46" i="99" s="1"/>
  <c r="AC74" i="55"/>
  <c r="I46" i="99" s="1"/>
  <c r="AB74" i="55"/>
  <c r="H46" i="99" s="1"/>
  <c r="AA74" i="55"/>
  <c r="G46" i="99" s="1"/>
  <c r="Z74" i="55"/>
  <c r="F46" i="99" s="1"/>
  <c r="AE58" i="2" s="1"/>
  <c r="Y74" i="55"/>
  <c r="E46" i="99" s="1"/>
  <c r="X74" i="55"/>
  <c r="O47" i="98" s="1"/>
  <c r="W74" i="55"/>
  <c r="M47" i="98" s="1"/>
  <c r="V74" i="55"/>
  <c r="K47" i="98" s="1"/>
  <c r="U74" i="55"/>
  <c r="I47" i="98" s="1"/>
  <c r="T74" i="55"/>
  <c r="G47" i="98" s="1"/>
  <c r="S74" i="55"/>
  <c r="E47" i="98" s="1"/>
  <c r="AH73" i="55"/>
  <c r="N45" i="99" s="1"/>
  <c r="AG73" i="55"/>
  <c r="M45" i="99" s="1"/>
  <c r="AF73" i="55"/>
  <c r="L45" i="99" s="1"/>
  <c r="AE73" i="55"/>
  <c r="K45" i="99" s="1"/>
  <c r="AD73" i="55"/>
  <c r="J45" i="99" s="1"/>
  <c r="AC73" i="55"/>
  <c r="I45" i="99" s="1"/>
  <c r="AB73" i="55"/>
  <c r="H45" i="99" s="1"/>
  <c r="AA73" i="55"/>
  <c r="G45" i="99" s="1"/>
  <c r="Z73" i="55"/>
  <c r="F45" i="99" s="1"/>
  <c r="AE57" i="2" s="1"/>
  <c r="AE71" i="2" s="1"/>
  <c r="Y73" i="55"/>
  <c r="E45" i="99" s="1"/>
  <c r="X73" i="55"/>
  <c r="O46" i="98" s="1"/>
  <c r="W73" i="55"/>
  <c r="M46" i="98" s="1"/>
  <c r="V73" i="55"/>
  <c r="K46" i="98" s="1"/>
  <c r="U73" i="55"/>
  <c r="I46" i="98" s="1"/>
  <c r="T73" i="55"/>
  <c r="G46" i="98" s="1"/>
  <c r="S73" i="55"/>
  <c r="E46" i="98" s="1"/>
  <c r="AH72" i="55"/>
  <c r="N44" i="99" s="1"/>
  <c r="AG72" i="55"/>
  <c r="M44" i="99" s="1"/>
  <c r="AF72" i="55"/>
  <c r="L44" i="99" s="1"/>
  <c r="AE72" i="55"/>
  <c r="K44" i="99" s="1"/>
  <c r="AD72" i="55"/>
  <c r="J44" i="99" s="1"/>
  <c r="AC72" i="55"/>
  <c r="I44" i="99" s="1"/>
  <c r="AB72" i="55"/>
  <c r="H44" i="99" s="1"/>
  <c r="AA72" i="55"/>
  <c r="G44" i="99" s="1"/>
  <c r="Z72" i="55"/>
  <c r="F44" i="99" s="1"/>
  <c r="AE56" i="2" s="1"/>
  <c r="Y72" i="55"/>
  <c r="E44" i="99" s="1"/>
  <c r="X72" i="55"/>
  <c r="O45" i="98" s="1"/>
  <c r="W72" i="55"/>
  <c r="M45" i="98" s="1"/>
  <c r="V72" i="55"/>
  <c r="K45" i="98" s="1"/>
  <c r="U72" i="55"/>
  <c r="I45" i="98" s="1"/>
  <c r="T72" i="55"/>
  <c r="G45" i="98" s="1"/>
  <c r="S72" i="55"/>
  <c r="E45" i="98" s="1"/>
  <c r="AH71" i="55"/>
  <c r="N43" i="99" s="1"/>
  <c r="AG71" i="55"/>
  <c r="M43" i="99" s="1"/>
  <c r="AF71" i="55"/>
  <c r="L43" i="99" s="1"/>
  <c r="AE71" i="55"/>
  <c r="K43" i="99" s="1"/>
  <c r="AD71" i="55"/>
  <c r="J43" i="99" s="1"/>
  <c r="AC71" i="55"/>
  <c r="I43" i="99" s="1"/>
  <c r="AB71" i="55"/>
  <c r="H43" i="99" s="1"/>
  <c r="AA71" i="55"/>
  <c r="G43" i="99" s="1"/>
  <c r="Z71" i="55"/>
  <c r="F43" i="99" s="1"/>
  <c r="AE55" i="2" s="1"/>
  <c r="Y71" i="55"/>
  <c r="E43" i="99" s="1"/>
  <c r="X71" i="55"/>
  <c r="O44" i="98" s="1"/>
  <c r="W71" i="55"/>
  <c r="M44" i="98" s="1"/>
  <c r="V71" i="55"/>
  <c r="K44" i="98" s="1"/>
  <c r="U71" i="55"/>
  <c r="I44" i="98" s="1"/>
  <c r="T71" i="55"/>
  <c r="G44" i="98" s="1"/>
  <c r="S71" i="55"/>
  <c r="E44" i="98" s="1"/>
  <c r="AH70" i="55"/>
  <c r="N42" i="99" s="1"/>
  <c r="AG70" i="55"/>
  <c r="M42" i="99" s="1"/>
  <c r="AF70" i="55"/>
  <c r="L42" i="99" s="1"/>
  <c r="AE70" i="55"/>
  <c r="K42" i="99" s="1"/>
  <c r="AD70" i="55"/>
  <c r="J42" i="99" s="1"/>
  <c r="AC70" i="55"/>
  <c r="I42" i="99" s="1"/>
  <c r="AB70" i="55"/>
  <c r="H42" i="99" s="1"/>
  <c r="AA70" i="55"/>
  <c r="G42" i="99" s="1"/>
  <c r="Z70" i="55"/>
  <c r="F42" i="99" s="1"/>
  <c r="AE54" i="2" s="1"/>
  <c r="Y70" i="55"/>
  <c r="E42" i="99" s="1"/>
  <c r="X70" i="55"/>
  <c r="O43" i="98" s="1"/>
  <c r="W70" i="55"/>
  <c r="M43" i="98" s="1"/>
  <c r="V70" i="55"/>
  <c r="K43" i="98" s="1"/>
  <c r="U70" i="55"/>
  <c r="I43" i="98" s="1"/>
  <c r="T70" i="55"/>
  <c r="G43" i="98" s="1"/>
  <c r="S70" i="55"/>
  <c r="E43" i="98" s="1"/>
  <c r="AH69" i="55"/>
  <c r="N41" i="99" s="1"/>
  <c r="AG69" i="55"/>
  <c r="M41" i="99" s="1"/>
  <c r="AF69" i="55"/>
  <c r="L41" i="99" s="1"/>
  <c r="AE69" i="55"/>
  <c r="K41" i="99" s="1"/>
  <c r="AD69" i="55"/>
  <c r="J41" i="99" s="1"/>
  <c r="AC69" i="55"/>
  <c r="I41" i="99" s="1"/>
  <c r="AB69" i="55"/>
  <c r="H41" i="99" s="1"/>
  <c r="AA69" i="55"/>
  <c r="G41" i="99" s="1"/>
  <c r="Z69" i="55"/>
  <c r="F41" i="99" s="1"/>
  <c r="AE53" i="2" s="1"/>
  <c r="Y69" i="55"/>
  <c r="E41" i="99" s="1"/>
  <c r="X69" i="55"/>
  <c r="O42" i="98" s="1"/>
  <c r="W69" i="55"/>
  <c r="M42" i="98" s="1"/>
  <c r="V69" i="55"/>
  <c r="K42" i="98" s="1"/>
  <c r="U69" i="55"/>
  <c r="I42" i="98" s="1"/>
  <c r="T69" i="55"/>
  <c r="G42" i="98" s="1"/>
  <c r="S69" i="55"/>
  <c r="E42" i="98" s="1"/>
  <c r="AH68" i="55"/>
  <c r="N40" i="99" s="1"/>
  <c r="AG68" i="55"/>
  <c r="M40" i="99" s="1"/>
  <c r="AF68" i="55"/>
  <c r="L40" i="99" s="1"/>
  <c r="AE68" i="55"/>
  <c r="K40" i="99" s="1"/>
  <c r="AD68" i="55"/>
  <c r="J40" i="99" s="1"/>
  <c r="AC68" i="55"/>
  <c r="I40" i="99" s="1"/>
  <c r="AB68" i="55"/>
  <c r="H40" i="99" s="1"/>
  <c r="AA68" i="55"/>
  <c r="G40" i="99" s="1"/>
  <c r="Z68" i="55"/>
  <c r="F40" i="99" s="1"/>
  <c r="AE52" i="2" s="1"/>
  <c r="Y68" i="55"/>
  <c r="E40" i="99" s="1"/>
  <c r="X68" i="55"/>
  <c r="O41" i="98" s="1"/>
  <c r="W68" i="55"/>
  <c r="M41" i="98" s="1"/>
  <c r="V68" i="55"/>
  <c r="K41" i="98" s="1"/>
  <c r="U68" i="55"/>
  <c r="I41" i="98" s="1"/>
  <c r="T68" i="55"/>
  <c r="G41" i="98" s="1"/>
  <c r="S68" i="55"/>
  <c r="E41" i="98" s="1"/>
  <c r="AH67" i="55"/>
  <c r="N39" i="99" s="1"/>
  <c r="AG67" i="55"/>
  <c r="M39" i="99" s="1"/>
  <c r="AF67" i="55"/>
  <c r="L39" i="99" s="1"/>
  <c r="AE67" i="55"/>
  <c r="K39" i="99" s="1"/>
  <c r="AD67" i="55"/>
  <c r="J39" i="99" s="1"/>
  <c r="AC67" i="55"/>
  <c r="I39" i="99" s="1"/>
  <c r="AB67" i="55"/>
  <c r="H39" i="99" s="1"/>
  <c r="AA67" i="55"/>
  <c r="G39" i="99" s="1"/>
  <c r="Z67" i="55"/>
  <c r="F39" i="99" s="1"/>
  <c r="AE51" i="2" s="1"/>
  <c r="Y67" i="55"/>
  <c r="E39" i="99" s="1"/>
  <c r="X67" i="55"/>
  <c r="O40" i="98" s="1"/>
  <c r="W67" i="55"/>
  <c r="M40" i="98" s="1"/>
  <c r="V67" i="55"/>
  <c r="K40" i="98" s="1"/>
  <c r="U67" i="55"/>
  <c r="I40" i="98" s="1"/>
  <c r="T67" i="55"/>
  <c r="G40" i="98" s="1"/>
  <c r="S67" i="55"/>
  <c r="E40" i="98" s="1"/>
  <c r="AH66" i="55"/>
  <c r="N38" i="99" s="1"/>
  <c r="AG66" i="55"/>
  <c r="M38" i="99" s="1"/>
  <c r="AF66" i="55"/>
  <c r="L38" i="99" s="1"/>
  <c r="AE66" i="55"/>
  <c r="K38" i="99" s="1"/>
  <c r="AD66" i="55"/>
  <c r="J38" i="99" s="1"/>
  <c r="AC66" i="55"/>
  <c r="I38" i="99" s="1"/>
  <c r="AB66" i="55"/>
  <c r="H38" i="99" s="1"/>
  <c r="AA66" i="55"/>
  <c r="G38" i="99" s="1"/>
  <c r="Z66" i="55"/>
  <c r="F38" i="99" s="1"/>
  <c r="AE50" i="2" s="1"/>
  <c r="Y66" i="55"/>
  <c r="E38" i="99" s="1"/>
  <c r="X66" i="55"/>
  <c r="O39" i="98" s="1"/>
  <c r="W66" i="55"/>
  <c r="M39" i="98" s="1"/>
  <c r="V66" i="55"/>
  <c r="K39" i="98" s="1"/>
  <c r="U66" i="55"/>
  <c r="I39" i="98" s="1"/>
  <c r="T66" i="55"/>
  <c r="G39" i="98" s="1"/>
  <c r="S66" i="55"/>
  <c r="E39" i="98" s="1"/>
  <c r="AH65" i="55"/>
  <c r="N37" i="99" s="1"/>
  <c r="AG65" i="55"/>
  <c r="M37" i="99" s="1"/>
  <c r="AF65" i="55"/>
  <c r="L37" i="99" s="1"/>
  <c r="AE65" i="55"/>
  <c r="K37" i="99" s="1"/>
  <c r="AD65" i="55"/>
  <c r="J37" i="99" s="1"/>
  <c r="AC65" i="55"/>
  <c r="I37" i="99" s="1"/>
  <c r="AB65" i="55"/>
  <c r="H37" i="99" s="1"/>
  <c r="AA65" i="55"/>
  <c r="G37" i="99" s="1"/>
  <c r="Z65" i="55"/>
  <c r="F37" i="99" s="1"/>
  <c r="AE49" i="2" s="1"/>
  <c r="AE70" i="2" s="1"/>
  <c r="Y65" i="55"/>
  <c r="E37" i="99" s="1"/>
  <c r="X65" i="55"/>
  <c r="O38" i="98" s="1"/>
  <c r="W65" i="55"/>
  <c r="M38" i="98" s="1"/>
  <c r="V65" i="55"/>
  <c r="K38" i="98" s="1"/>
  <c r="U65" i="55"/>
  <c r="I38" i="98" s="1"/>
  <c r="T65" i="55"/>
  <c r="G38" i="98" s="1"/>
  <c r="S65" i="55"/>
  <c r="E38" i="98" s="1"/>
  <c r="AH64" i="55"/>
  <c r="N35" i="99" s="1"/>
  <c r="AG64" i="55"/>
  <c r="M35" i="99" s="1"/>
  <c r="AF64" i="55"/>
  <c r="L35" i="99" s="1"/>
  <c r="AE64" i="55"/>
  <c r="K35" i="99" s="1"/>
  <c r="AD64" i="55"/>
  <c r="J35" i="99" s="1"/>
  <c r="AC64" i="55"/>
  <c r="I35" i="99" s="1"/>
  <c r="AB64" i="55"/>
  <c r="H35" i="99" s="1"/>
  <c r="AA64" i="55"/>
  <c r="G35" i="99" s="1"/>
  <c r="Z64" i="55"/>
  <c r="F35" i="99" s="1"/>
  <c r="Y64" i="55"/>
  <c r="E35" i="99" s="1"/>
  <c r="X64" i="55"/>
  <c r="O36" i="98" s="1"/>
  <c r="W64" i="55"/>
  <c r="M36" i="98" s="1"/>
  <c r="V64" i="55"/>
  <c r="K36" i="98" s="1"/>
  <c r="U64" i="55"/>
  <c r="I36" i="98" s="1"/>
  <c r="T64" i="55"/>
  <c r="G36" i="98" s="1"/>
  <c r="S64" i="55"/>
  <c r="E36" i="98" s="1"/>
  <c r="AH63" i="55"/>
  <c r="N34" i="99" s="1"/>
  <c r="AG63" i="55"/>
  <c r="M34" i="99" s="1"/>
  <c r="AF63" i="55"/>
  <c r="L34" i="99" s="1"/>
  <c r="AE63" i="55"/>
  <c r="K34" i="99" s="1"/>
  <c r="AD63" i="55"/>
  <c r="J34" i="99" s="1"/>
  <c r="AC63" i="55"/>
  <c r="I34" i="99" s="1"/>
  <c r="AB63" i="55"/>
  <c r="H34" i="99" s="1"/>
  <c r="AA63" i="55"/>
  <c r="G34" i="99" s="1"/>
  <c r="Z63" i="55"/>
  <c r="F34" i="99" s="1"/>
  <c r="Y63" i="55"/>
  <c r="E34" i="99" s="1"/>
  <c r="X63" i="55"/>
  <c r="O35" i="98" s="1"/>
  <c r="W63" i="55"/>
  <c r="M35" i="98" s="1"/>
  <c r="V63" i="55"/>
  <c r="K35" i="98" s="1"/>
  <c r="U63" i="55"/>
  <c r="I35" i="98" s="1"/>
  <c r="T63" i="55"/>
  <c r="G35" i="98" s="1"/>
  <c r="S63" i="55"/>
  <c r="E35" i="98" s="1"/>
  <c r="AH62" i="55"/>
  <c r="N33" i="99" s="1"/>
  <c r="AG62" i="55"/>
  <c r="M33" i="99" s="1"/>
  <c r="AF62" i="55"/>
  <c r="L33" i="99" s="1"/>
  <c r="AE62" i="55"/>
  <c r="K33" i="99" s="1"/>
  <c r="AD62" i="55"/>
  <c r="J33" i="99" s="1"/>
  <c r="AC62" i="55"/>
  <c r="I33" i="99" s="1"/>
  <c r="AB62" i="55"/>
  <c r="H33" i="99" s="1"/>
  <c r="AA62" i="55"/>
  <c r="G33" i="99" s="1"/>
  <c r="Z62" i="55"/>
  <c r="F33" i="99" s="1"/>
  <c r="Y62" i="55"/>
  <c r="E33" i="99" s="1"/>
  <c r="X62" i="55"/>
  <c r="O34" i="98" s="1"/>
  <c r="W62" i="55"/>
  <c r="M34" i="98" s="1"/>
  <c r="V62" i="55"/>
  <c r="K34" i="98" s="1"/>
  <c r="U62" i="55"/>
  <c r="I34" i="98" s="1"/>
  <c r="T62" i="55"/>
  <c r="G34" i="98" s="1"/>
  <c r="S62" i="55"/>
  <c r="E34" i="98" s="1"/>
  <c r="AH61" i="55"/>
  <c r="N32" i="99" s="1"/>
  <c r="AG61" i="55"/>
  <c r="M32" i="99" s="1"/>
  <c r="AF61" i="55"/>
  <c r="L32" i="99" s="1"/>
  <c r="AE61" i="55"/>
  <c r="K32" i="99" s="1"/>
  <c r="AD61" i="55"/>
  <c r="J32" i="99" s="1"/>
  <c r="AC61" i="55"/>
  <c r="I32" i="99" s="1"/>
  <c r="AB61" i="55"/>
  <c r="H32" i="99" s="1"/>
  <c r="AA61" i="55"/>
  <c r="G32" i="99" s="1"/>
  <c r="Z61" i="55"/>
  <c r="F32" i="99" s="1"/>
  <c r="Y61" i="55"/>
  <c r="E32" i="99" s="1"/>
  <c r="X61" i="55"/>
  <c r="O33" i="98" s="1"/>
  <c r="W61" i="55"/>
  <c r="M33" i="98" s="1"/>
  <c r="V61" i="55"/>
  <c r="K33" i="98" s="1"/>
  <c r="U61" i="55"/>
  <c r="I33" i="98" s="1"/>
  <c r="T61" i="55"/>
  <c r="G33" i="98" s="1"/>
  <c r="S61" i="55"/>
  <c r="E33" i="98" s="1"/>
  <c r="AH60" i="55"/>
  <c r="N31" i="99" s="1"/>
  <c r="AG60" i="55"/>
  <c r="M31" i="99" s="1"/>
  <c r="AF60" i="55"/>
  <c r="L31" i="99" s="1"/>
  <c r="AE60" i="55"/>
  <c r="K31" i="99" s="1"/>
  <c r="AD60" i="55"/>
  <c r="J31" i="99" s="1"/>
  <c r="AC60" i="55"/>
  <c r="I31" i="99" s="1"/>
  <c r="AB60" i="55"/>
  <c r="H31" i="99" s="1"/>
  <c r="AA60" i="55"/>
  <c r="G31" i="99" s="1"/>
  <c r="Z60" i="55"/>
  <c r="F31" i="99" s="1"/>
  <c r="Y60" i="55"/>
  <c r="E31" i="99" s="1"/>
  <c r="X60" i="55"/>
  <c r="O32" i="98" s="1"/>
  <c r="W60" i="55"/>
  <c r="M32" i="98" s="1"/>
  <c r="V60" i="55"/>
  <c r="K32" i="98" s="1"/>
  <c r="U60" i="55"/>
  <c r="I32" i="98" s="1"/>
  <c r="T60" i="55"/>
  <c r="G32" i="98" s="1"/>
  <c r="S60" i="55"/>
  <c r="E32" i="98" s="1"/>
  <c r="AH59" i="55"/>
  <c r="N30" i="99" s="1"/>
  <c r="AG59" i="55"/>
  <c r="M30" i="99" s="1"/>
  <c r="AF59" i="55"/>
  <c r="L30" i="99" s="1"/>
  <c r="AE59" i="55"/>
  <c r="K30" i="99" s="1"/>
  <c r="AD59" i="55"/>
  <c r="J30" i="99" s="1"/>
  <c r="AC59" i="55"/>
  <c r="I30" i="99" s="1"/>
  <c r="AB59" i="55"/>
  <c r="H30" i="99" s="1"/>
  <c r="AA59" i="55"/>
  <c r="G30" i="99" s="1"/>
  <c r="Z59" i="55"/>
  <c r="F30" i="99" s="1"/>
  <c r="Y59" i="55"/>
  <c r="E30" i="99" s="1"/>
  <c r="X59" i="55"/>
  <c r="O31" i="98" s="1"/>
  <c r="W59" i="55"/>
  <c r="M31" i="98" s="1"/>
  <c r="V59" i="55"/>
  <c r="K31" i="98" s="1"/>
  <c r="U59" i="55"/>
  <c r="I31" i="98" s="1"/>
  <c r="T59" i="55"/>
  <c r="G31" i="98" s="1"/>
  <c r="S59" i="55"/>
  <c r="E31" i="98" s="1"/>
  <c r="AH58" i="55"/>
  <c r="N59" i="56" s="1"/>
  <c r="AG58" i="55"/>
  <c r="M59" i="56" s="1"/>
  <c r="AF58" i="55"/>
  <c r="L59" i="56" s="1"/>
  <c r="AE58" i="55"/>
  <c r="K59" i="56" s="1"/>
  <c r="AD58" i="55"/>
  <c r="J59" i="56" s="1"/>
  <c r="AC58" i="55"/>
  <c r="I59" i="56" s="1"/>
  <c r="AB58" i="55"/>
  <c r="H59" i="56" s="1"/>
  <c r="AA58" i="55"/>
  <c r="G59" i="56" s="1"/>
  <c r="Z58" i="55"/>
  <c r="F59" i="56" s="1"/>
  <c r="Y58" i="55"/>
  <c r="E59" i="56" s="1"/>
  <c r="X58" i="55"/>
  <c r="O60" i="55" s="1"/>
  <c r="W58" i="55"/>
  <c r="M60" i="55" s="1"/>
  <c r="V58" i="55"/>
  <c r="K60" i="55" s="1"/>
  <c r="U58" i="55"/>
  <c r="I60" i="55" s="1"/>
  <c r="T58" i="55"/>
  <c r="G60" i="55" s="1"/>
  <c r="S58" i="55"/>
  <c r="E60" i="55" s="1"/>
  <c r="AH57" i="55"/>
  <c r="N58" i="56" s="1"/>
  <c r="AG57" i="55"/>
  <c r="M58" i="56" s="1"/>
  <c r="AF57" i="55"/>
  <c r="L58" i="56" s="1"/>
  <c r="AE57" i="55"/>
  <c r="K58" i="56" s="1"/>
  <c r="AD57" i="55"/>
  <c r="J58" i="56" s="1"/>
  <c r="AC57" i="55"/>
  <c r="I58" i="56" s="1"/>
  <c r="AB57" i="55"/>
  <c r="H58" i="56" s="1"/>
  <c r="AA57" i="55"/>
  <c r="G58" i="56" s="1"/>
  <c r="Z57" i="55"/>
  <c r="F58" i="56" s="1"/>
  <c r="Y57" i="55"/>
  <c r="E58" i="56" s="1"/>
  <c r="X57" i="55"/>
  <c r="O59" i="55" s="1"/>
  <c r="W57" i="55"/>
  <c r="M59" i="55" s="1"/>
  <c r="V57" i="55"/>
  <c r="K59" i="55" s="1"/>
  <c r="U57" i="55"/>
  <c r="I59" i="55" s="1"/>
  <c r="T57" i="55"/>
  <c r="G59" i="55" s="1"/>
  <c r="S57" i="55"/>
  <c r="E59" i="55" s="1"/>
  <c r="AH56" i="55"/>
  <c r="N57" i="56" s="1"/>
  <c r="AG56" i="55"/>
  <c r="M57" i="56" s="1"/>
  <c r="AF56" i="55"/>
  <c r="L57" i="56" s="1"/>
  <c r="AE56" i="55"/>
  <c r="K57" i="56" s="1"/>
  <c r="AD56" i="55"/>
  <c r="J57" i="56" s="1"/>
  <c r="AC56" i="55"/>
  <c r="I57" i="56" s="1"/>
  <c r="AB56" i="55"/>
  <c r="H57" i="56" s="1"/>
  <c r="AA56" i="55"/>
  <c r="G57" i="56" s="1"/>
  <c r="Z56" i="55"/>
  <c r="F57" i="56" s="1"/>
  <c r="Y56" i="55"/>
  <c r="E57" i="56" s="1"/>
  <c r="X56" i="55"/>
  <c r="O58" i="55" s="1"/>
  <c r="W56" i="55"/>
  <c r="M58" i="55" s="1"/>
  <c r="V56" i="55"/>
  <c r="K58" i="55" s="1"/>
  <c r="U56" i="55"/>
  <c r="I58" i="55" s="1"/>
  <c r="T56" i="55"/>
  <c r="G58" i="55" s="1"/>
  <c r="S56" i="55"/>
  <c r="E58" i="55" s="1"/>
  <c r="AH55" i="55"/>
  <c r="N56" i="56" s="1"/>
  <c r="AG55" i="55"/>
  <c r="M56" i="56" s="1"/>
  <c r="AF55" i="55"/>
  <c r="L56" i="56" s="1"/>
  <c r="AE55" i="55"/>
  <c r="K56" i="56" s="1"/>
  <c r="AD55" i="55"/>
  <c r="J56" i="56" s="1"/>
  <c r="AC55" i="55"/>
  <c r="I56" i="56" s="1"/>
  <c r="AB55" i="55"/>
  <c r="H56" i="56" s="1"/>
  <c r="AA55" i="55"/>
  <c r="G56" i="56" s="1"/>
  <c r="Z55" i="55"/>
  <c r="F56" i="56" s="1"/>
  <c r="Y55" i="55"/>
  <c r="E56" i="56" s="1"/>
  <c r="X55" i="55"/>
  <c r="O57" i="55" s="1"/>
  <c r="W55" i="55"/>
  <c r="M57" i="55" s="1"/>
  <c r="V55" i="55"/>
  <c r="K57" i="55" s="1"/>
  <c r="U55" i="55"/>
  <c r="I57" i="55" s="1"/>
  <c r="T55" i="55"/>
  <c r="G57" i="55" s="1"/>
  <c r="S55" i="55"/>
  <c r="E57" i="55" s="1"/>
  <c r="N57" i="55" s="1"/>
  <c r="AH54" i="55"/>
  <c r="AG54" i="55"/>
  <c r="AF54" i="55"/>
  <c r="AE54" i="55"/>
  <c r="AD54" i="55"/>
  <c r="AC54" i="55"/>
  <c r="AB54" i="55"/>
  <c r="AA54" i="55"/>
  <c r="Z54" i="55"/>
  <c r="Y54" i="55"/>
  <c r="X54" i="55"/>
  <c r="W54" i="55"/>
  <c r="V54" i="55"/>
  <c r="U54" i="55"/>
  <c r="T54" i="55"/>
  <c r="S54" i="55"/>
  <c r="AH53" i="55"/>
  <c r="N55" i="56" s="1"/>
  <c r="AG53" i="55"/>
  <c r="M55" i="56" s="1"/>
  <c r="AF53" i="55"/>
  <c r="L55" i="56" s="1"/>
  <c r="AE53" i="55"/>
  <c r="K55" i="56" s="1"/>
  <c r="AD53" i="55"/>
  <c r="J55" i="56" s="1"/>
  <c r="AC53" i="55"/>
  <c r="I55" i="56" s="1"/>
  <c r="AB53" i="55"/>
  <c r="H55" i="56" s="1"/>
  <c r="AA53" i="55"/>
  <c r="G55" i="56" s="1"/>
  <c r="Z53" i="55"/>
  <c r="F55" i="56" s="1"/>
  <c r="Y53" i="55"/>
  <c r="E55" i="56" s="1"/>
  <c r="X53" i="55"/>
  <c r="O56" i="55" s="1"/>
  <c r="W53" i="55"/>
  <c r="M56" i="55" s="1"/>
  <c r="V53" i="55"/>
  <c r="K56" i="55" s="1"/>
  <c r="U53" i="55"/>
  <c r="I56" i="55" s="1"/>
  <c r="T53" i="55"/>
  <c r="G56" i="55" s="1"/>
  <c r="S53" i="55"/>
  <c r="E56" i="55" s="1"/>
  <c r="AH52" i="55"/>
  <c r="N53" i="56" s="1"/>
  <c r="AG52" i="55"/>
  <c r="M53" i="56" s="1"/>
  <c r="AF52" i="55"/>
  <c r="L53" i="56" s="1"/>
  <c r="AE52" i="55"/>
  <c r="K53" i="56" s="1"/>
  <c r="AD52" i="55"/>
  <c r="J53" i="56" s="1"/>
  <c r="AC52" i="55"/>
  <c r="I53" i="56" s="1"/>
  <c r="AB52" i="55"/>
  <c r="H53" i="56" s="1"/>
  <c r="AA52" i="55"/>
  <c r="G53" i="56" s="1"/>
  <c r="Z52" i="55"/>
  <c r="F53" i="56" s="1"/>
  <c r="Y52" i="55"/>
  <c r="E53" i="56" s="1"/>
  <c r="X52" i="55"/>
  <c r="O54" i="55" s="1"/>
  <c r="W52" i="55"/>
  <c r="M54" i="55" s="1"/>
  <c r="V52" i="55"/>
  <c r="K54" i="55" s="1"/>
  <c r="U52" i="55"/>
  <c r="I54" i="55" s="1"/>
  <c r="T52" i="55"/>
  <c r="G54" i="55" s="1"/>
  <c r="S52" i="55"/>
  <c r="E54" i="55" s="1"/>
  <c r="AH51" i="55"/>
  <c r="N52" i="56" s="1"/>
  <c r="AG51" i="55"/>
  <c r="M52" i="56" s="1"/>
  <c r="AF51" i="55"/>
  <c r="L52" i="56" s="1"/>
  <c r="AE51" i="55"/>
  <c r="K52" i="56" s="1"/>
  <c r="AD51" i="55"/>
  <c r="J52" i="56" s="1"/>
  <c r="AC51" i="55"/>
  <c r="I52" i="56" s="1"/>
  <c r="AB51" i="55"/>
  <c r="H52" i="56" s="1"/>
  <c r="AA51" i="55"/>
  <c r="G52" i="56" s="1"/>
  <c r="Z51" i="55"/>
  <c r="F52" i="56" s="1"/>
  <c r="Y51" i="55"/>
  <c r="E52" i="56" s="1"/>
  <c r="X51" i="55"/>
  <c r="O53" i="55" s="1"/>
  <c r="W51" i="55"/>
  <c r="M53" i="55" s="1"/>
  <c r="V51" i="55"/>
  <c r="K53" i="55" s="1"/>
  <c r="U51" i="55"/>
  <c r="I53" i="55" s="1"/>
  <c r="T51" i="55"/>
  <c r="G53" i="55" s="1"/>
  <c r="S51" i="55"/>
  <c r="E53" i="55" s="1"/>
  <c r="AH50" i="55"/>
  <c r="N48" i="56" s="1"/>
  <c r="AG50" i="55"/>
  <c r="M48" i="56" s="1"/>
  <c r="AF50" i="55"/>
  <c r="L48" i="56" s="1"/>
  <c r="AE50" i="55"/>
  <c r="K48" i="56" s="1"/>
  <c r="AD50" i="55"/>
  <c r="J48" i="56" s="1"/>
  <c r="AC50" i="55"/>
  <c r="I48" i="56" s="1"/>
  <c r="AB50" i="55"/>
  <c r="H48" i="56" s="1"/>
  <c r="AA50" i="55"/>
  <c r="G48" i="56" s="1"/>
  <c r="Z50" i="55"/>
  <c r="F48" i="56" s="1"/>
  <c r="Y50" i="55"/>
  <c r="E48" i="56" s="1"/>
  <c r="X50" i="55"/>
  <c r="O49" i="55" s="1"/>
  <c r="W50" i="55"/>
  <c r="M49" i="55" s="1"/>
  <c r="V50" i="55"/>
  <c r="K49" i="55" s="1"/>
  <c r="U50" i="55"/>
  <c r="I49" i="55" s="1"/>
  <c r="T50" i="55"/>
  <c r="G49" i="55" s="1"/>
  <c r="S50" i="55"/>
  <c r="E49" i="55" s="1"/>
  <c r="AH49" i="55"/>
  <c r="N45" i="56" s="1"/>
  <c r="AG49" i="55"/>
  <c r="M45" i="56" s="1"/>
  <c r="AF49" i="55"/>
  <c r="L45" i="56" s="1"/>
  <c r="AE49" i="55"/>
  <c r="K45" i="56" s="1"/>
  <c r="AD49" i="55"/>
  <c r="J45" i="56" s="1"/>
  <c r="AC49" i="55"/>
  <c r="I45" i="56" s="1"/>
  <c r="AB49" i="55"/>
  <c r="H45" i="56" s="1"/>
  <c r="AA49" i="55"/>
  <c r="G45" i="56" s="1"/>
  <c r="Z49" i="55"/>
  <c r="F45" i="56" s="1"/>
  <c r="Y49" i="55"/>
  <c r="E45" i="56" s="1"/>
  <c r="X49" i="55"/>
  <c r="O46" i="55" s="1"/>
  <c r="W49" i="55"/>
  <c r="M46" i="55" s="1"/>
  <c r="V49" i="55"/>
  <c r="K46" i="55" s="1"/>
  <c r="U49" i="55"/>
  <c r="I46" i="55" s="1"/>
  <c r="T49" i="55"/>
  <c r="G46" i="55" s="1"/>
  <c r="S49" i="55"/>
  <c r="E46" i="55" s="1"/>
  <c r="AH48" i="55"/>
  <c r="N40" i="56" s="1"/>
  <c r="AG48" i="55"/>
  <c r="M40" i="56" s="1"/>
  <c r="AF48" i="55"/>
  <c r="L40" i="56" s="1"/>
  <c r="AE48" i="55"/>
  <c r="K40" i="56" s="1"/>
  <c r="AD48" i="55"/>
  <c r="J40" i="56" s="1"/>
  <c r="AC48" i="55"/>
  <c r="I40" i="56" s="1"/>
  <c r="AB48" i="55"/>
  <c r="H40" i="56" s="1"/>
  <c r="AA48" i="55"/>
  <c r="G40" i="56" s="1"/>
  <c r="Z48" i="55"/>
  <c r="F40" i="56" s="1"/>
  <c r="Y48" i="55"/>
  <c r="E40" i="56" s="1"/>
  <c r="X48" i="55"/>
  <c r="O41" i="55" s="1"/>
  <c r="W48" i="55"/>
  <c r="M41" i="55" s="1"/>
  <c r="V48" i="55"/>
  <c r="K41" i="55" s="1"/>
  <c r="U48" i="55"/>
  <c r="I41" i="55" s="1"/>
  <c r="T48" i="55"/>
  <c r="G41" i="55" s="1"/>
  <c r="S48" i="55"/>
  <c r="E41" i="55" s="1"/>
  <c r="AH47" i="55"/>
  <c r="AG47" i="55"/>
  <c r="AF47" i="55"/>
  <c r="AE47" i="55"/>
  <c r="AD47" i="55"/>
  <c r="AC47" i="55"/>
  <c r="AB47" i="55"/>
  <c r="AA47" i="55"/>
  <c r="Z47" i="55"/>
  <c r="Y47" i="55"/>
  <c r="X47" i="55"/>
  <c r="W47" i="55"/>
  <c r="V47" i="55"/>
  <c r="U47" i="55"/>
  <c r="T47" i="55"/>
  <c r="S47" i="55"/>
  <c r="AH46" i="55"/>
  <c r="AG46" i="55"/>
  <c r="AF46" i="55"/>
  <c r="AE46" i="55"/>
  <c r="AD46" i="55"/>
  <c r="AC46" i="55"/>
  <c r="AB46" i="55"/>
  <c r="AA46" i="55"/>
  <c r="Z46" i="55"/>
  <c r="Y46" i="55"/>
  <c r="X46" i="55"/>
  <c r="W46" i="55"/>
  <c r="V46" i="55"/>
  <c r="U46" i="55"/>
  <c r="T46" i="55"/>
  <c r="S46" i="55"/>
  <c r="AH45" i="55"/>
  <c r="N51" i="56" s="1"/>
  <c r="AG45" i="55"/>
  <c r="M51" i="56" s="1"/>
  <c r="AF45" i="55"/>
  <c r="L51" i="56" s="1"/>
  <c r="AE45" i="55"/>
  <c r="K51" i="56" s="1"/>
  <c r="AD45" i="55"/>
  <c r="J51" i="56" s="1"/>
  <c r="AC45" i="55"/>
  <c r="I51" i="56" s="1"/>
  <c r="AB45" i="55"/>
  <c r="H51" i="56" s="1"/>
  <c r="AA45" i="55"/>
  <c r="G51" i="56" s="1"/>
  <c r="Z45" i="55"/>
  <c r="F51" i="56" s="1"/>
  <c r="Y45" i="55"/>
  <c r="E51" i="56" s="1"/>
  <c r="X45" i="55"/>
  <c r="O52" i="55" s="1"/>
  <c r="W45" i="55"/>
  <c r="M52" i="55" s="1"/>
  <c r="V45" i="55"/>
  <c r="K52" i="55" s="1"/>
  <c r="U45" i="55"/>
  <c r="I52" i="55" s="1"/>
  <c r="T45" i="55"/>
  <c r="G52" i="55" s="1"/>
  <c r="S45" i="55"/>
  <c r="E52" i="55" s="1"/>
  <c r="N52" i="55" s="1"/>
  <c r="AH44" i="55"/>
  <c r="N50" i="56" s="1"/>
  <c r="AG44" i="55"/>
  <c r="M50" i="56" s="1"/>
  <c r="AF44" i="55"/>
  <c r="L50" i="56" s="1"/>
  <c r="AE44" i="55"/>
  <c r="K50" i="56" s="1"/>
  <c r="AD44" i="55"/>
  <c r="J50" i="56" s="1"/>
  <c r="AC44" i="55"/>
  <c r="I50" i="56" s="1"/>
  <c r="AB44" i="55"/>
  <c r="H50" i="56" s="1"/>
  <c r="AA44" i="55"/>
  <c r="G50" i="56" s="1"/>
  <c r="Z44" i="55"/>
  <c r="F50" i="56" s="1"/>
  <c r="Y44" i="55"/>
  <c r="E50" i="56" s="1"/>
  <c r="X44" i="55"/>
  <c r="O51" i="55" s="1"/>
  <c r="W44" i="55"/>
  <c r="M51" i="55" s="1"/>
  <c r="V44" i="55"/>
  <c r="K51" i="55" s="1"/>
  <c r="U44" i="55"/>
  <c r="I51" i="55" s="1"/>
  <c r="T44" i="55"/>
  <c r="G51" i="55" s="1"/>
  <c r="S44" i="55"/>
  <c r="E51" i="55" s="1"/>
  <c r="AH43" i="55"/>
  <c r="N49" i="56" s="1"/>
  <c r="AG43" i="55"/>
  <c r="M49" i="56" s="1"/>
  <c r="AF43" i="55"/>
  <c r="L49" i="56" s="1"/>
  <c r="AE43" i="55"/>
  <c r="K49" i="56" s="1"/>
  <c r="AD43" i="55"/>
  <c r="J49" i="56" s="1"/>
  <c r="AC43" i="55"/>
  <c r="I49" i="56" s="1"/>
  <c r="AB43" i="55"/>
  <c r="H49" i="56" s="1"/>
  <c r="AA43" i="55"/>
  <c r="G49" i="56" s="1"/>
  <c r="Z43" i="55"/>
  <c r="F49" i="56" s="1"/>
  <c r="Y43" i="55"/>
  <c r="E49" i="56" s="1"/>
  <c r="X43" i="55"/>
  <c r="O50" i="55" s="1"/>
  <c r="W43" i="55"/>
  <c r="M50" i="55" s="1"/>
  <c r="V43" i="55"/>
  <c r="K50" i="55" s="1"/>
  <c r="U43" i="55"/>
  <c r="I50" i="55" s="1"/>
  <c r="T43" i="55"/>
  <c r="G50" i="55" s="1"/>
  <c r="S43" i="55"/>
  <c r="E50" i="55" s="1"/>
  <c r="AH42" i="55"/>
  <c r="N47" i="56" s="1"/>
  <c r="AG42" i="55"/>
  <c r="M47" i="56" s="1"/>
  <c r="AF42" i="55"/>
  <c r="L47" i="56" s="1"/>
  <c r="AE42" i="55"/>
  <c r="K47" i="56" s="1"/>
  <c r="AD42" i="55"/>
  <c r="J47" i="56" s="1"/>
  <c r="AC42" i="55"/>
  <c r="I47" i="56" s="1"/>
  <c r="AB42" i="55"/>
  <c r="H47" i="56" s="1"/>
  <c r="AA42" i="55"/>
  <c r="G47" i="56" s="1"/>
  <c r="Z42" i="55"/>
  <c r="F47" i="56" s="1"/>
  <c r="Y42" i="55"/>
  <c r="E47" i="56" s="1"/>
  <c r="X42" i="55"/>
  <c r="O48" i="55" s="1"/>
  <c r="W42" i="55"/>
  <c r="M48" i="55" s="1"/>
  <c r="V42" i="55"/>
  <c r="K48" i="55" s="1"/>
  <c r="U42" i="55"/>
  <c r="I48" i="55" s="1"/>
  <c r="T42" i="55"/>
  <c r="G48" i="55" s="1"/>
  <c r="S42" i="55"/>
  <c r="E48" i="55" s="1"/>
  <c r="N48" i="55" s="1"/>
  <c r="AH41" i="55"/>
  <c r="N46" i="56" s="1"/>
  <c r="AG41" i="55"/>
  <c r="M46" i="56" s="1"/>
  <c r="AF41" i="55"/>
  <c r="L46" i="56" s="1"/>
  <c r="AE41" i="55"/>
  <c r="K46" i="56" s="1"/>
  <c r="AD41" i="55"/>
  <c r="J46" i="56" s="1"/>
  <c r="AC41" i="55"/>
  <c r="I46" i="56" s="1"/>
  <c r="AB41" i="55"/>
  <c r="H46" i="56" s="1"/>
  <c r="AA41" i="55"/>
  <c r="G46" i="56" s="1"/>
  <c r="Z41" i="55"/>
  <c r="F46" i="56" s="1"/>
  <c r="Y41" i="55"/>
  <c r="E46" i="56" s="1"/>
  <c r="X41" i="55"/>
  <c r="O47" i="55" s="1"/>
  <c r="W41" i="55"/>
  <c r="M47" i="55" s="1"/>
  <c r="V41" i="55"/>
  <c r="K47" i="55" s="1"/>
  <c r="U41" i="55"/>
  <c r="I47" i="55" s="1"/>
  <c r="T41" i="55"/>
  <c r="G47" i="55" s="1"/>
  <c r="S41" i="55"/>
  <c r="E47" i="55" s="1"/>
  <c r="AH40" i="55"/>
  <c r="N44" i="56" s="1"/>
  <c r="AG40" i="55"/>
  <c r="M44" i="56" s="1"/>
  <c r="AF40" i="55"/>
  <c r="L44" i="56" s="1"/>
  <c r="AE40" i="55"/>
  <c r="K44" i="56" s="1"/>
  <c r="AD40" i="55"/>
  <c r="J44" i="56" s="1"/>
  <c r="AC40" i="55"/>
  <c r="I44" i="56" s="1"/>
  <c r="AB40" i="55"/>
  <c r="H44" i="56" s="1"/>
  <c r="AA40" i="55"/>
  <c r="G44" i="56" s="1"/>
  <c r="Z40" i="55"/>
  <c r="F44" i="56" s="1"/>
  <c r="Y40" i="55"/>
  <c r="E44" i="56" s="1"/>
  <c r="X40" i="55"/>
  <c r="O45" i="55" s="1"/>
  <c r="W40" i="55"/>
  <c r="M45" i="55" s="1"/>
  <c r="V40" i="55"/>
  <c r="K45" i="55" s="1"/>
  <c r="U40" i="55"/>
  <c r="I45" i="55" s="1"/>
  <c r="T40" i="55"/>
  <c r="G45" i="55" s="1"/>
  <c r="S40" i="55"/>
  <c r="E45" i="55" s="1"/>
  <c r="AH39" i="55"/>
  <c r="N43" i="56" s="1"/>
  <c r="AG39" i="55"/>
  <c r="M43" i="56" s="1"/>
  <c r="AF39" i="55"/>
  <c r="L43" i="56" s="1"/>
  <c r="AE39" i="55"/>
  <c r="K43" i="56" s="1"/>
  <c r="AD39" i="55"/>
  <c r="J43" i="56" s="1"/>
  <c r="AC39" i="55"/>
  <c r="I43" i="56" s="1"/>
  <c r="AB39" i="55"/>
  <c r="H43" i="56" s="1"/>
  <c r="AA39" i="55"/>
  <c r="G43" i="56" s="1"/>
  <c r="Z39" i="55"/>
  <c r="F43" i="56" s="1"/>
  <c r="Y39" i="55"/>
  <c r="E43" i="56" s="1"/>
  <c r="X39" i="55"/>
  <c r="O44" i="55" s="1"/>
  <c r="W39" i="55"/>
  <c r="M44" i="55" s="1"/>
  <c r="V39" i="55"/>
  <c r="K44" i="55" s="1"/>
  <c r="U39" i="55"/>
  <c r="I44" i="55" s="1"/>
  <c r="T39" i="55"/>
  <c r="G44" i="55" s="1"/>
  <c r="S39" i="55"/>
  <c r="E44" i="55" s="1"/>
  <c r="N44" i="55" s="1"/>
  <c r="AH38" i="55"/>
  <c r="N42" i="56" s="1"/>
  <c r="AG38" i="55"/>
  <c r="M42" i="56" s="1"/>
  <c r="AF38" i="55"/>
  <c r="L42" i="56" s="1"/>
  <c r="AE38" i="55"/>
  <c r="K42" i="56" s="1"/>
  <c r="AD38" i="55"/>
  <c r="J42" i="56" s="1"/>
  <c r="AC38" i="55"/>
  <c r="I42" i="56" s="1"/>
  <c r="AB38" i="55"/>
  <c r="H42" i="56" s="1"/>
  <c r="AA38" i="55"/>
  <c r="G42" i="56" s="1"/>
  <c r="Z38" i="55"/>
  <c r="F42" i="56" s="1"/>
  <c r="Y38" i="55"/>
  <c r="E42" i="56" s="1"/>
  <c r="X38" i="55"/>
  <c r="O43" i="55" s="1"/>
  <c r="W38" i="55"/>
  <c r="M43" i="55" s="1"/>
  <c r="V38" i="55"/>
  <c r="K43" i="55" s="1"/>
  <c r="U38" i="55"/>
  <c r="I43" i="55" s="1"/>
  <c r="T38" i="55"/>
  <c r="G43" i="55" s="1"/>
  <c r="S38" i="55"/>
  <c r="E43" i="55" s="1"/>
  <c r="AH37" i="55"/>
  <c r="N41" i="56" s="1"/>
  <c r="AG37" i="55"/>
  <c r="M41" i="56" s="1"/>
  <c r="AF37" i="55"/>
  <c r="L41" i="56" s="1"/>
  <c r="AE37" i="55"/>
  <c r="K41" i="56" s="1"/>
  <c r="AD37" i="55"/>
  <c r="J41" i="56" s="1"/>
  <c r="AC37" i="55"/>
  <c r="I41" i="56" s="1"/>
  <c r="AB37" i="55"/>
  <c r="H41" i="56" s="1"/>
  <c r="AA37" i="55"/>
  <c r="G41" i="56" s="1"/>
  <c r="Z37" i="55"/>
  <c r="F41" i="56" s="1"/>
  <c r="Y37" i="55"/>
  <c r="E41" i="56" s="1"/>
  <c r="X37" i="55"/>
  <c r="O42" i="55" s="1"/>
  <c r="W37" i="55"/>
  <c r="M42" i="55" s="1"/>
  <c r="V37" i="55"/>
  <c r="K42" i="55" s="1"/>
  <c r="U37" i="55"/>
  <c r="I42" i="55" s="1"/>
  <c r="T37" i="55"/>
  <c r="G42" i="55" s="1"/>
  <c r="S37" i="55"/>
  <c r="E42" i="55" s="1"/>
  <c r="AH36" i="55"/>
  <c r="AG36" i="55"/>
  <c r="AF36" i="55"/>
  <c r="AE36" i="55"/>
  <c r="AD36" i="55"/>
  <c r="AC36" i="55"/>
  <c r="AB36" i="55"/>
  <c r="AA36" i="55"/>
  <c r="Z36" i="55"/>
  <c r="Y36" i="55"/>
  <c r="X36" i="55"/>
  <c r="W36" i="55"/>
  <c r="V36" i="55"/>
  <c r="U36" i="55"/>
  <c r="T36" i="55"/>
  <c r="S36" i="55"/>
  <c r="AH35" i="55"/>
  <c r="N39" i="56" s="1"/>
  <c r="AG35" i="55"/>
  <c r="M39" i="56" s="1"/>
  <c r="AF35" i="55"/>
  <c r="L39" i="56" s="1"/>
  <c r="AE35" i="55"/>
  <c r="K39" i="56" s="1"/>
  <c r="AD35" i="55"/>
  <c r="J39" i="56" s="1"/>
  <c r="AC35" i="55"/>
  <c r="I39" i="56" s="1"/>
  <c r="AB35" i="55"/>
  <c r="H39" i="56" s="1"/>
  <c r="AA35" i="55"/>
  <c r="G39" i="56" s="1"/>
  <c r="Z35" i="55"/>
  <c r="F39" i="56" s="1"/>
  <c r="Y35" i="55"/>
  <c r="E39" i="56" s="1"/>
  <c r="X35" i="55"/>
  <c r="O40" i="55" s="1"/>
  <c r="W35" i="55"/>
  <c r="M40" i="55" s="1"/>
  <c r="V35" i="55"/>
  <c r="K40" i="55" s="1"/>
  <c r="U35" i="55"/>
  <c r="I40" i="55" s="1"/>
  <c r="T35" i="55"/>
  <c r="G40" i="55" s="1"/>
  <c r="S35" i="55"/>
  <c r="E40" i="55" s="1"/>
  <c r="N40" i="55" s="1"/>
  <c r="AH34" i="55"/>
  <c r="N37" i="56" s="1"/>
  <c r="AG34" i="55"/>
  <c r="M37" i="56" s="1"/>
  <c r="AF34" i="55"/>
  <c r="L37" i="56" s="1"/>
  <c r="AE34" i="55"/>
  <c r="K37" i="56" s="1"/>
  <c r="AD34" i="55"/>
  <c r="J37" i="56" s="1"/>
  <c r="AC34" i="55"/>
  <c r="I37" i="56" s="1"/>
  <c r="AB34" i="55"/>
  <c r="H37" i="56" s="1"/>
  <c r="AA34" i="55"/>
  <c r="G37" i="56" s="1"/>
  <c r="Z34" i="55"/>
  <c r="F37" i="56" s="1"/>
  <c r="I152" i="91" s="1"/>
  <c r="K152" i="91" s="1"/>
  <c r="Y34" i="55"/>
  <c r="E37" i="56" s="1"/>
  <c r="X34" i="55"/>
  <c r="O38" i="55" s="1"/>
  <c r="W34" i="55"/>
  <c r="M38" i="55" s="1"/>
  <c r="V34" i="55"/>
  <c r="K38" i="55" s="1"/>
  <c r="U34" i="55"/>
  <c r="I38" i="55" s="1"/>
  <c r="T34" i="55"/>
  <c r="G38" i="55" s="1"/>
  <c r="S34" i="55"/>
  <c r="E38" i="55" s="1"/>
  <c r="AH33" i="55"/>
  <c r="N36" i="56" s="1"/>
  <c r="AG33" i="55"/>
  <c r="M36" i="56" s="1"/>
  <c r="AF33" i="55"/>
  <c r="L36" i="56" s="1"/>
  <c r="AE33" i="55"/>
  <c r="K36" i="56" s="1"/>
  <c r="AD33" i="55"/>
  <c r="J36" i="56" s="1"/>
  <c r="AC33" i="55"/>
  <c r="I36" i="56" s="1"/>
  <c r="AB33" i="55"/>
  <c r="H36" i="56" s="1"/>
  <c r="AA33" i="55"/>
  <c r="G36" i="56" s="1"/>
  <c r="Z33" i="55"/>
  <c r="F36" i="56" s="1"/>
  <c r="I151" i="91" s="1"/>
  <c r="K151" i="91" s="1"/>
  <c r="Y33" i="55"/>
  <c r="E36" i="56" s="1"/>
  <c r="X33" i="55"/>
  <c r="O37" i="55" s="1"/>
  <c r="W33" i="55"/>
  <c r="M37" i="55" s="1"/>
  <c r="V33" i="55"/>
  <c r="K37" i="55" s="1"/>
  <c r="U33" i="55"/>
  <c r="I37" i="55" s="1"/>
  <c r="T33" i="55"/>
  <c r="G37" i="55" s="1"/>
  <c r="S33" i="55"/>
  <c r="E37" i="55" s="1"/>
  <c r="AH32" i="55"/>
  <c r="N35" i="56" s="1"/>
  <c r="AG32" i="55"/>
  <c r="M35" i="56" s="1"/>
  <c r="AF32" i="55"/>
  <c r="L35" i="56" s="1"/>
  <c r="AE32" i="55"/>
  <c r="K35" i="56" s="1"/>
  <c r="AD32" i="55"/>
  <c r="J35" i="56" s="1"/>
  <c r="AC32" i="55"/>
  <c r="I35" i="56" s="1"/>
  <c r="AB32" i="55"/>
  <c r="H35" i="56" s="1"/>
  <c r="AA32" i="55"/>
  <c r="G35" i="56" s="1"/>
  <c r="Z32" i="55"/>
  <c r="F35" i="56" s="1"/>
  <c r="I150" i="91" s="1"/>
  <c r="K150" i="91" s="1"/>
  <c r="Y32" i="55"/>
  <c r="E35" i="56" s="1"/>
  <c r="X32" i="55"/>
  <c r="O36" i="55" s="1"/>
  <c r="W32" i="55"/>
  <c r="M36" i="55" s="1"/>
  <c r="V32" i="55"/>
  <c r="K36" i="55" s="1"/>
  <c r="U32" i="55"/>
  <c r="I36" i="55" s="1"/>
  <c r="T32" i="55"/>
  <c r="G36" i="55" s="1"/>
  <c r="S32" i="55"/>
  <c r="E36" i="55" s="1"/>
  <c r="AH31" i="55"/>
  <c r="N34" i="56" s="1"/>
  <c r="AG31" i="55"/>
  <c r="M34" i="56" s="1"/>
  <c r="AF31" i="55"/>
  <c r="L34" i="56" s="1"/>
  <c r="AE31" i="55"/>
  <c r="K34" i="56" s="1"/>
  <c r="AD31" i="55"/>
  <c r="J34" i="56" s="1"/>
  <c r="AC31" i="55"/>
  <c r="I34" i="56" s="1"/>
  <c r="AB31" i="55"/>
  <c r="H34" i="56" s="1"/>
  <c r="AA31" i="55"/>
  <c r="G34" i="56" s="1"/>
  <c r="Z31" i="55"/>
  <c r="F34" i="56" s="1"/>
  <c r="I149" i="91" s="1"/>
  <c r="K149" i="91" s="1"/>
  <c r="Y31" i="55"/>
  <c r="E34" i="56" s="1"/>
  <c r="X31" i="55"/>
  <c r="O35" i="55" s="1"/>
  <c r="W31" i="55"/>
  <c r="M35" i="55" s="1"/>
  <c r="V31" i="55"/>
  <c r="K35" i="55" s="1"/>
  <c r="U31" i="55"/>
  <c r="I35" i="55" s="1"/>
  <c r="T31" i="55"/>
  <c r="G35" i="55" s="1"/>
  <c r="S31" i="55"/>
  <c r="E35" i="55" s="1"/>
  <c r="AH30" i="55"/>
  <c r="N33" i="56" s="1"/>
  <c r="AG30" i="55"/>
  <c r="M33" i="56" s="1"/>
  <c r="AF30" i="55"/>
  <c r="L33" i="56" s="1"/>
  <c r="AE30" i="55"/>
  <c r="K33" i="56" s="1"/>
  <c r="AD30" i="55"/>
  <c r="J33" i="56" s="1"/>
  <c r="AC30" i="55"/>
  <c r="I33" i="56" s="1"/>
  <c r="AB30" i="55"/>
  <c r="H33" i="56" s="1"/>
  <c r="AA30" i="55"/>
  <c r="G33" i="56" s="1"/>
  <c r="Z30" i="55"/>
  <c r="F33" i="56" s="1"/>
  <c r="I148" i="91" s="1"/>
  <c r="K148" i="91" s="1"/>
  <c r="Y30" i="55"/>
  <c r="E33" i="56" s="1"/>
  <c r="X30" i="55"/>
  <c r="O34" i="55" s="1"/>
  <c r="W30" i="55"/>
  <c r="M34" i="55" s="1"/>
  <c r="V30" i="55"/>
  <c r="K34" i="55" s="1"/>
  <c r="U30" i="55"/>
  <c r="I34" i="55" s="1"/>
  <c r="T30" i="55"/>
  <c r="G34" i="55" s="1"/>
  <c r="S30" i="55"/>
  <c r="E34" i="55" s="1"/>
  <c r="AH29" i="55"/>
  <c r="N28" i="56" s="1"/>
  <c r="AG29" i="55"/>
  <c r="M28" i="56" s="1"/>
  <c r="AF29" i="55"/>
  <c r="L28" i="56" s="1"/>
  <c r="AE29" i="55"/>
  <c r="K28" i="56" s="1"/>
  <c r="AD29" i="55"/>
  <c r="J28" i="56" s="1"/>
  <c r="AC29" i="55"/>
  <c r="I28" i="56" s="1"/>
  <c r="AB29" i="55"/>
  <c r="H28" i="56" s="1"/>
  <c r="AA29" i="55"/>
  <c r="G28" i="56" s="1"/>
  <c r="Z29" i="55"/>
  <c r="F28" i="56" s="1"/>
  <c r="I147" i="91" s="1"/>
  <c r="Y29" i="55"/>
  <c r="E28" i="56" s="1"/>
  <c r="N66" i="54" s="1"/>
  <c r="R66" i="54" s="1"/>
  <c r="X29" i="55"/>
  <c r="O29" i="55" s="1"/>
  <c r="W29" i="55"/>
  <c r="M29" i="55" s="1"/>
  <c r="V29" i="55"/>
  <c r="K29" i="55" s="1"/>
  <c r="U29" i="55"/>
  <c r="I29" i="55" s="1"/>
  <c r="T29" i="55"/>
  <c r="G29" i="55" s="1"/>
  <c r="S29" i="55"/>
  <c r="E29" i="55" s="1"/>
  <c r="N29" i="55" s="1"/>
  <c r="AH28" i="55"/>
  <c r="N31" i="56" s="1"/>
  <c r="AG28" i="55"/>
  <c r="M31" i="56" s="1"/>
  <c r="AF28" i="55"/>
  <c r="L31" i="56" s="1"/>
  <c r="AE28" i="55"/>
  <c r="K31" i="56" s="1"/>
  <c r="AD28" i="55"/>
  <c r="J31" i="56" s="1"/>
  <c r="AC28" i="55"/>
  <c r="I31" i="56" s="1"/>
  <c r="AB28" i="55"/>
  <c r="H31" i="56" s="1"/>
  <c r="AA28" i="55"/>
  <c r="G31" i="56" s="1"/>
  <c r="Z28" i="55"/>
  <c r="F31" i="56" s="1"/>
  <c r="Y28" i="55"/>
  <c r="E31" i="56" s="1"/>
  <c r="X28" i="55"/>
  <c r="O32" i="55" s="1"/>
  <c r="W28" i="55"/>
  <c r="M32" i="55" s="1"/>
  <c r="V28" i="55"/>
  <c r="K32" i="55" s="1"/>
  <c r="U28" i="55"/>
  <c r="I32" i="55" s="1"/>
  <c r="T28" i="55"/>
  <c r="G32" i="55" s="1"/>
  <c r="S28" i="55"/>
  <c r="E32" i="55" s="1"/>
  <c r="AH27" i="55"/>
  <c r="N30" i="56" s="1"/>
  <c r="AG27" i="55"/>
  <c r="M30" i="56" s="1"/>
  <c r="AF27" i="55"/>
  <c r="L30" i="56" s="1"/>
  <c r="AE27" i="55"/>
  <c r="K30" i="56" s="1"/>
  <c r="AD27" i="55"/>
  <c r="J30" i="56" s="1"/>
  <c r="AC27" i="55"/>
  <c r="I30" i="56" s="1"/>
  <c r="AB27" i="55"/>
  <c r="H30" i="56" s="1"/>
  <c r="AA27" i="55"/>
  <c r="G30" i="56" s="1"/>
  <c r="Z27" i="55"/>
  <c r="F30" i="56" s="1"/>
  <c r="Y27" i="55"/>
  <c r="E30" i="56" s="1"/>
  <c r="X27" i="55"/>
  <c r="O31" i="55" s="1"/>
  <c r="W27" i="55"/>
  <c r="M31" i="55" s="1"/>
  <c r="V27" i="55"/>
  <c r="K31" i="55" s="1"/>
  <c r="U27" i="55"/>
  <c r="I31" i="55" s="1"/>
  <c r="T27" i="55"/>
  <c r="G31" i="55" s="1"/>
  <c r="N35" i="55" l="1"/>
  <c r="J32" i="55"/>
  <c r="J29" i="55"/>
  <c r="J34" i="55"/>
  <c r="J36" i="55"/>
  <c r="J37" i="55"/>
  <c r="J38" i="55"/>
  <c r="J40" i="55"/>
  <c r="J42" i="55"/>
  <c r="J43" i="55"/>
  <c r="J44" i="55"/>
  <c r="J45" i="55"/>
  <c r="J47" i="55"/>
  <c r="J48" i="55"/>
  <c r="J50" i="55"/>
  <c r="J51" i="55"/>
  <c r="J52" i="55"/>
  <c r="J41" i="55"/>
  <c r="J46" i="55"/>
  <c r="J49" i="55"/>
  <c r="J53" i="55"/>
  <c r="J54" i="55"/>
  <c r="J56" i="55"/>
  <c r="J57" i="55"/>
  <c r="J58" i="55"/>
  <c r="J59" i="55"/>
  <c r="J60" i="55"/>
  <c r="L32" i="55"/>
  <c r="L29" i="55"/>
  <c r="L34" i="55"/>
  <c r="L35" i="55"/>
  <c r="L36" i="55"/>
  <c r="L37" i="55"/>
  <c r="L38" i="55"/>
  <c r="L40" i="55"/>
  <c r="L42" i="55"/>
  <c r="L43" i="55"/>
  <c r="L44" i="55"/>
  <c r="L45" i="55"/>
  <c r="L47" i="55"/>
  <c r="L48" i="55"/>
  <c r="L50" i="55"/>
  <c r="L51" i="55"/>
  <c r="L52" i="55"/>
  <c r="L41" i="55"/>
  <c r="L46" i="55"/>
  <c r="L49" i="55"/>
  <c r="L53" i="55"/>
  <c r="L54" i="55"/>
  <c r="L56" i="55"/>
  <c r="L57" i="55"/>
  <c r="L58" i="55"/>
  <c r="L59" i="55"/>
  <c r="L60" i="55"/>
  <c r="N34" i="55"/>
  <c r="N36" i="55"/>
  <c r="N37" i="55"/>
  <c r="N38" i="55"/>
  <c r="N42" i="55"/>
  <c r="N43" i="55"/>
  <c r="N45" i="55"/>
  <c r="N47" i="55"/>
  <c r="N50" i="55"/>
  <c r="N51" i="55"/>
  <c r="N41" i="55"/>
  <c r="N46" i="55"/>
  <c r="N49" i="55"/>
  <c r="N53" i="55"/>
  <c r="N54" i="55"/>
  <c r="N56" i="55"/>
  <c r="N58" i="55"/>
  <c r="N59" i="55"/>
  <c r="N60" i="55"/>
  <c r="N32" i="55"/>
  <c r="J35" i="55"/>
  <c r="H32" i="55"/>
  <c r="P32" i="55"/>
  <c r="H29" i="55"/>
  <c r="P29" i="55"/>
  <c r="H34" i="55"/>
  <c r="P34" i="55"/>
  <c r="H35" i="55"/>
  <c r="P35" i="55"/>
  <c r="H36" i="55"/>
  <c r="P36" i="55"/>
  <c r="H37" i="55"/>
  <c r="P37" i="55"/>
  <c r="H38" i="55"/>
  <c r="P38" i="55"/>
  <c r="H40" i="55"/>
  <c r="P40" i="55"/>
  <c r="H42" i="55"/>
  <c r="P42" i="55"/>
  <c r="H43" i="55"/>
  <c r="P43" i="55"/>
  <c r="H44" i="55"/>
  <c r="P44" i="55"/>
  <c r="H45" i="55"/>
  <c r="P45" i="55"/>
  <c r="H47" i="55"/>
  <c r="P47" i="55"/>
  <c r="H48" i="55"/>
  <c r="P48" i="55"/>
  <c r="H50" i="55"/>
  <c r="P50" i="55"/>
  <c r="H51" i="55"/>
  <c r="P51" i="55"/>
  <c r="H52" i="55"/>
  <c r="P52" i="55"/>
  <c r="H41" i="55"/>
  <c r="P41" i="55"/>
  <c r="H46" i="55"/>
  <c r="P46" i="55"/>
  <c r="H49" i="55"/>
  <c r="P49" i="55"/>
  <c r="H53" i="55"/>
  <c r="P53" i="55"/>
  <c r="H54" i="55"/>
  <c r="P54" i="55"/>
  <c r="H56" i="55"/>
  <c r="P56" i="55"/>
  <c r="H57" i="55"/>
  <c r="P57" i="55"/>
  <c r="H58" i="55"/>
  <c r="P58" i="55"/>
  <c r="H59" i="55"/>
  <c r="P59" i="55"/>
  <c r="H60" i="55"/>
  <c r="P60" i="55"/>
  <c r="S27" i="55"/>
  <c r="E31" i="55" s="1"/>
  <c r="L31" i="55" s="1"/>
  <c r="T58" i="52"/>
  <c r="R51" i="52"/>
  <c r="I37" i="52"/>
  <c r="J56" i="51"/>
  <c r="U48" i="51"/>
  <c r="AV93" i="51"/>
  <c r="AA67" i="52" s="1"/>
  <c r="AU93" i="51"/>
  <c r="Z67" i="52" s="1"/>
  <c r="AT93" i="51"/>
  <c r="Y67" i="52" s="1"/>
  <c r="AS93" i="51"/>
  <c r="X67" i="52" s="1"/>
  <c r="AR93" i="51"/>
  <c r="W67" i="52" s="1"/>
  <c r="AQ93" i="51"/>
  <c r="V67" i="52" s="1"/>
  <c r="AP93" i="51"/>
  <c r="U67" i="52" s="1"/>
  <c r="AO93" i="51"/>
  <c r="T67" i="52" s="1"/>
  <c r="AN93" i="51"/>
  <c r="S67" i="52" s="1"/>
  <c r="AM93" i="51"/>
  <c r="R67" i="52" s="1"/>
  <c r="AL93" i="51"/>
  <c r="Q67" i="52" s="1"/>
  <c r="AK93" i="51"/>
  <c r="L67" i="52" s="1"/>
  <c r="AJ93" i="51"/>
  <c r="K67" i="52" s="1"/>
  <c r="AI93" i="51"/>
  <c r="J67" i="52" s="1"/>
  <c r="AH93" i="51"/>
  <c r="I67" i="52" s="1"/>
  <c r="AG93" i="51"/>
  <c r="H67" i="52" s="1"/>
  <c r="AF93" i="51"/>
  <c r="G67" i="52" s="1"/>
  <c r="AE93" i="51"/>
  <c r="F67" i="52" s="1"/>
  <c r="AD93" i="51"/>
  <c r="E67" i="52" s="1"/>
  <c r="AV92" i="51"/>
  <c r="AA66" i="52" s="1"/>
  <c r="AU92" i="51"/>
  <c r="Z66" i="52" s="1"/>
  <c r="AT92" i="51"/>
  <c r="Y66" i="52" s="1"/>
  <c r="AS92" i="51"/>
  <c r="X66" i="52" s="1"/>
  <c r="AR92" i="51"/>
  <c r="W66" i="52" s="1"/>
  <c r="AQ92" i="51"/>
  <c r="V66" i="52" s="1"/>
  <c r="AP92" i="51"/>
  <c r="U66" i="52" s="1"/>
  <c r="AO92" i="51"/>
  <c r="T66" i="52" s="1"/>
  <c r="AN92" i="51"/>
  <c r="S66" i="52" s="1"/>
  <c r="AM92" i="51"/>
  <c r="R66" i="52" s="1"/>
  <c r="AL92" i="51"/>
  <c r="Q66" i="52" s="1"/>
  <c r="AK92" i="51"/>
  <c r="L66" i="52" s="1"/>
  <c r="AJ92" i="51"/>
  <c r="K66" i="52" s="1"/>
  <c r="AI92" i="51"/>
  <c r="J66" i="52" s="1"/>
  <c r="AH92" i="51"/>
  <c r="I66" i="52" s="1"/>
  <c r="AG92" i="51"/>
  <c r="H66" i="52" s="1"/>
  <c r="AF92" i="51"/>
  <c r="G66" i="52" s="1"/>
  <c r="AE92" i="51"/>
  <c r="F66" i="52" s="1"/>
  <c r="AD92" i="51"/>
  <c r="E66" i="52" s="1"/>
  <c r="AV91" i="51"/>
  <c r="AA65" i="52" s="1"/>
  <c r="AU91" i="51"/>
  <c r="Z65" i="52" s="1"/>
  <c r="AT91" i="51"/>
  <c r="Y65" i="52" s="1"/>
  <c r="AS91" i="51"/>
  <c r="X65" i="52" s="1"/>
  <c r="AR91" i="51"/>
  <c r="W65" i="52" s="1"/>
  <c r="AQ91" i="51"/>
  <c r="V65" i="52" s="1"/>
  <c r="AP91" i="51"/>
  <c r="U65" i="52" s="1"/>
  <c r="AO91" i="51"/>
  <c r="T65" i="52" s="1"/>
  <c r="AN91" i="51"/>
  <c r="S65" i="52" s="1"/>
  <c r="AM91" i="51"/>
  <c r="R65" i="52" s="1"/>
  <c r="AL91" i="51"/>
  <c r="Q65" i="52" s="1"/>
  <c r="AK91" i="51"/>
  <c r="L65" i="52" s="1"/>
  <c r="AJ91" i="51"/>
  <c r="K65" i="52" s="1"/>
  <c r="AI91" i="51"/>
  <c r="J65" i="52" s="1"/>
  <c r="AH91" i="51"/>
  <c r="I65" i="52" s="1"/>
  <c r="AG91" i="51"/>
  <c r="H65" i="52" s="1"/>
  <c r="AF91" i="51"/>
  <c r="G65" i="52" s="1"/>
  <c r="AE91" i="51"/>
  <c r="F65" i="52" s="1"/>
  <c r="AD91" i="51"/>
  <c r="E65" i="52" s="1"/>
  <c r="AV90" i="51"/>
  <c r="AA64" i="52" s="1"/>
  <c r="AU90" i="51"/>
  <c r="Z64" i="52" s="1"/>
  <c r="AT90" i="51"/>
  <c r="Y64" i="52" s="1"/>
  <c r="AS90" i="51"/>
  <c r="X64" i="52" s="1"/>
  <c r="AR90" i="51"/>
  <c r="W64" i="52" s="1"/>
  <c r="AQ90" i="51"/>
  <c r="V64" i="52" s="1"/>
  <c r="AP90" i="51"/>
  <c r="U64" i="52" s="1"/>
  <c r="AO90" i="51"/>
  <c r="T64" i="52" s="1"/>
  <c r="AN90" i="51"/>
  <c r="S64" i="52" s="1"/>
  <c r="AM90" i="51"/>
  <c r="R64" i="52" s="1"/>
  <c r="AL90" i="51"/>
  <c r="Q64" i="52" s="1"/>
  <c r="AK90" i="51"/>
  <c r="L64" i="52" s="1"/>
  <c r="AJ90" i="51"/>
  <c r="K64" i="52" s="1"/>
  <c r="AI90" i="51"/>
  <c r="J64" i="52" s="1"/>
  <c r="AH90" i="51"/>
  <c r="I64" i="52" s="1"/>
  <c r="AG90" i="51"/>
  <c r="H64" i="52" s="1"/>
  <c r="AF90" i="51"/>
  <c r="G64" i="52" s="1"/>
  <c r="AE90" i="51"/>
  <c r="F64" i="52" s="1"/>
  <c r="AD90" i="51"/>
  <c r="E64" i="52" s="1"/>
  <c r="AV89" i="51"/>
  <c r="AA63" i="52" s="1"/>
  <c r="AU89" i="51"/>
  <c r="Z63" i="52" s="1"/>
  <c r="AT89" i="51"/>
  <c r="Y63" i="52" s="1"/>
  <c r="AS89" i="51"/>
  <c r="X63" i="52" s="1"/>
  <c r="AR89" i="51"/>
  <c r="W63" i="52" s="1"/>
  <c r="AQ89" i="51"/>
  <c r="V63" i="52" s="1"/>
  <c r="AP89" i="51"/>
  <c r="U63" i="52" s="1"/>
  <c r="AO89" i="51"/>
  <c r="T63" i="52" s="1"/>
  <c r="AN89" i="51"/>
  <c r="S63" i="52" s="1"/>
  <c r="AM89" i="51"/>
  <c r="R63" i="52" s="1"/>
  <c r="AL89" i="51"/>
  <c r="Q63" i="52" s="1"/>
  <c r="AK89" i="51"/>
  <c r="L63" i="52" s="1"/>
  <c r="AJ89" i="51"/>
  <c r="K63" i="52" s="1"/>
  <c r="AI89" i="51"/>
  <c r="J63" i="52" s="1"/>
  <c r="AH89" i="51"/>
  <c r="I63" i="52" s="1"/>
  <c r="AG89" i="51"/>
  <c r="H63" i="52" s="1"/>
  <c r="AF89" i="51"/>
  <c r="G63" i="52" s="1"/>
  <c r="AE89" i="51"/>
  <c r="F63" i="52" s="1"/>
  <c r="AD89" i="51"/>
  <c r="E63" i="52" s="1"/>
  <c r="AV88" i="51"/>
  <c r="AA62" i="52" s="1"/>
  <c r="AU88" i="51"/>
  <c r="Z62" i="52" s="1"/>
  <c r="AT88" i="51"/>
  <c r="Y62" i="52" s="1"/>
  <c r="AS88" i="51"/>
  <c r="X62" i="52" s="1"/>
  <c r="AR88" i="51"/>
  <c r="W62" i="52" s="1"/>
  <c r="AQ88" i="51"/>
  <c r="V62" i="52" s="1"/>
  <c r="AP88" i="51"/>
  <c r="U62" i="52" s="1"/>
  <c r="AO88" i="51"/>
  <c r="T62" i="52" s="1"/>
  <c r="AN88" i="51"/>
  <c r="S62" i="52" s="1"/>
  <c r="AM88" i="51"/>
  <c r="R62" i="52" s="1"/>
  <c r="AL88" i="51"/>
  <c r="Q62" i="52" s="1"/>
  <c r="AK88" i="51"/>
  <c r="L62" i="52" s="1"/>
  <c r="AJ88" i="51"/>
  <c r="K62" i="52" s="1"/>
  <c r="AI88" i="51"/>
  <c r="J62" i="52" s="1"/>
  <c r="AH88" i="51"/>
  <c r="I62" i="52" s="1"/>
  <c r="AG88" i="51"/>
  <c r="H62" i="52" s="1"/>
  <c r="AF88" i="51"/>
  <c r="G62" i="52" s="1"/>
  <c r="AE88" i="51"/>
  <c r="F62" i="52" s="1"/>
  <c r="AD88" i="51"/>
  <c r="E62" i="52" s="1"/>
  <c r="AV87" i="51"/>
  <c r="AA61" i="52" s="1"/>
  <c r="AU87" i="51"/>
  <c r="Z61" i="52" s="1"/>
  <c r="AT87" i="51"/>
  <c r="Y61" i="52" s="1"/>
  <c r="AS87" i="51"/>
  <c r="X61" i="52" s="1"/>
  <c r="AR87" i="51"/>
  <c r="W61" i="52" s="1"/>
  <c r="AQ87" i="51"/>
  <c r="V61" i="52" s="1"/>
  <c r="AP87" i="51"/>
  <c r="U61" i="52" s="1"/>
  <c r="AO87" i="51"/>
  <c r="T61" i="52" s="1"/>
  <c r="AN87" i="51"/>
  <c r="S61" i="52" s="1"/>
  <c r="AM87" i="51"/>
  <c r="R61" i="52" s="1"/>
  <c r="AL87" i="51"/>
  <c r="Q61" i="52" s="1"/>
  <c r="AK87" i="51"/>
  <c r="L61" i="52" s="1"/>
  <c r="AJ87" i="51"/>
  <c r="K61" i="52" s="1"/>
  <c r="AI87" i="51"/>
  <c r="J61" i="52" s="1"/>
  <c r="AH87" i="51"/>
  <c r="I61" i="52" s="1"/>
  <c r="AG87" i="51"/>
  <c r="H61" i="52" s="1"/>
  <c r="AF87" i="51"/>
  <c r="G61" i="52" s="1"/>
  <c r="AE87" i="51"/>
  <c r="F61" i="52" s="1"/>
  <c r="AD87" i="51"/>
  <c r="E61" i="52" s="1"/>
  <c r="AV86" i="51"/>
  <c r="AA60" i="52" s="1"/>
  <c r="AU86" i="51"/>
  <c r="Z60" i="52" s="1"/>
  <c r="AT86" i="51"/>
  <c r="Y60" i="52" s="1"/>
  <c r="AS86" i="51"/>
  <c r="X60" i="52" s="1"/>
  <c r="AR86" i="51"/>
  <c r="W60" i="52" s="1"/>
  <c r="AQ86" i="51"/>
  <c r="V60" i="52" s="1"/>
  <c r="AP86" i="51"/>
  <c r="U60" i="52" s="1"/>
  <c r="AO86" i="51"/>
  <c r="T60" i="52" s="1"/>
  <c r="AN86" i="51"/>
  <c r="S60" i="52" s="1"/>
  <c r="AM86" i="51"/>
  <c r="R60" i="52" s="1"/>
  <c r="AL86" i="51"/>
  <c r="Q60" i="52" s="1"/>
  <c r="AK86" i="51"/>
  <c r="L60" i="52" s="1"/>
  <c r="AJ86" i="51"/>
  <c r="K60" i="52" s="1"/>
  <c r="AI86" i="51"/>
  <c r="J60" i="52" s="1"/>
  <c r="AH86" i="51"/>
  <c r="I60" i="52" s="1"/>
  <c r="AG86" i="51"/>
  <c r="H60" i="52" s="1"/>
  <c r="AF86" i="51"/>
  <c r="G60" i="52" s="1"/>
  <c r="AE86" i="51"/>
  <c r="F60" i="52" s="1"/>
  <c r="AD86" i="51"/>
  <c r="E60" i="52" s="1"/>
  <c r="AV85" i="51"/>
  <c r="AA59" i="52" s="1"/>
  <c r="AU85" i="51"/>
  <c r="Z59" i="52" s="1"/>
  <c r="AT85" i="51"/>
  <c r="Y59" i="52" s="1"/>
  <c r="AS85" i="51"/>
  <c r="X59" i="52" s="1"/>
  <c r="AR85" i="51"/>
  <c r="W59" i="52" s="1"/>
  <c r="AQ85" i="51"/>
  <c r="V59" i="52" s="1"/>
  <c r="AP85" i="51"/>
  <c r="U59" i="52" s="1"/>
  <c r="AO85" i="51"/>
  <c r="T59" i="52" s="1"/>
  <c r="AN85" i="51"/>
  <c r="S59" i="52" s="1"/>
  <c r="AM85" i="51"/>
  <c r="R59" i="52" s="1"/>
  <c r="AL85" i="51"/>
  <c r="Q59" i="52" s="1"/>
  <c r="AK85" i="51"/>
  <c r="L59" i="52" s="1"/>
  <c r="AJ85" i="51"/>
  <c r="K59" i="52" s="1"/>
  <c r="AI85" i="51"/>
  <c r="J59" i="52" s="1"/>
  <c r="AH85" i="51"/>
  <c r="I59" i="52" s="1"/>
  <c r="AG85" i="51"/>
  <c r="H59" i="52" s="1"/>
  <c r="AF85" i="51"/>
  <c r="G59" i="52" s="1"/>
  <c r="AE85" i="51"/>
  <c r="F59" i="52" s="1"/>
  <c r="AD85" i="51"/>
  <c r="E59" i="52" s="1"/>
  <c r="AV84" i="51"/>
  <c r="AA58" i="52" s="1"/>
  <c r="AU84" i="51"/>
  <c r="Z58" i="52" s="1"/>
  <c r="AT84" i="51"/>
  <c r="Y58" i="52" s="1"/>
  <c r="AS84" i="51"/>
  <c r="X58" i="52" s="1"/>
  <c r="AR84" i="51"/>
  <c r="W58" i="52" s="1"/>
  <c r="AQ84" i="51"/>
  <c r="V58" i="52" s="1"/>
  <c r="AP84" i="51"/>
  <c r="U58" i="52" s="1"/>
  <c r="AO84" i="51"/>
  <c r="AN84" i="51"/>
  <c r="S58" i="52" s="1"/>
  <c r="AM84" i="51"/>
  <c r="R58" i="52" s="1"/>
  <c r="AL84" i="51"/>
  <c r="Q58" i="52" s="1"/>
  <c r="AK84" i="51"/>
  <c r="L58" i="52" s="1"/>
  <c r="AJ84" i="51"/>
  <c r="K58" i="52" s="1"/>
  <c r="AI84" i="51"/>
  <c r="J58" i="52" s="1"/>
  <c r="AH84" i="51"/>
  <c r="I58" i="52" s="1"/>
  <c r="AG84" i="51"/>
  <c r="H58" i="52" s="1"/>
  <c r="AF84" i="51"/>
  <c r="G58" i="52" s="1"/>
  <c r="AE84" i="51"/>
  <c r="F58" i="52" s="1"/>
  <c r="AD84" i="51"/>
  <c r="E58" i="52" s="1"/>
  <c r="AV83" i="51"/>
  <c r="AA56" i="52" s="1"/>
  <c r="AU83" i="51"/>
  <c r="Z56" i="52" s="1"/>
  <c r="AT83" i="51"/>
  <c r="Y56" i="52" s="1"/>
  <c r="AS83" i="51"/>
  <c r="X56" i="52" s="1"/>
  <c r="AR83" i="51"/>
  <c r="W56" i="52" s="1"/>
  <c r="AQ83" i="51"/>
  <c r="V56" i="52" s="1"/>
  <c r="AP83" i="51"/>
  <c r="U56" i="52" s="1"/>
  <c r="AO83" i="51"/>
  <c r="T56" i="52" s="1"/>
  <c r="AN83" i="51"/>
  <c r="S56" i="52" s="1"/>
  <c r="AM83" i="51"/>
  <c r="R56" i="52" s="1"/>
  <c r="AL83" i="51"/>
  <c r="Q56" i="52" s="1"/>
  <c r="AK83" i="51"/>
  <c r="L56" i="52" s="1"/>
  <c r="AJ83" i="51"/>
  <c r="K56" i="52" s="1"/>
  <c r="AI83" i="51"/>
  <c r="J56" i="52" s="1"/>
  <c r="AH83" i="51"/>
  <c r="I56" i="52" s="1"/>
  <c r="AG83" i="51"/>
  <c r="H56" i="52" s="1"/>
  <c r="AF83" i="51"/>
  <c r="G56" i="52" s="1"/>
  <c r="AE83" i="51"/>
  <c r="F56" i="52" s="1"/>
  <c r="AD83" i="51"/>
  <c r="E56" i="52" s="1"/>
  <c r="AV82" i="51"/>
  <c r="AA55" i="52" s="1"/>
  <c r="AU82" i="51"/>
  <c r="Z55" i="52" s="1"/>
  <c r="AT82" i="51"/>
  <c r="Y55" i="52" s="1"/>
  <c r="AS82" i="51"/>
  <c r="X55" i="52" s="1"/>
  <c r="AR82" i="51"/>
  <c r="W55" i="52" s="1"/>
  <c r="AQ82" i="51"/>
  <c r="V55" i="52" s="1"/>
  <c r="AP82" i="51"/>
  <c r="U55" i="52" s="1"/>
  <c r="AO82" i="51"/>
  <c r="T55" i="52" s="1"/>
  <c r="AN82" i="51"/>
  <c r="S55" i="52" s="1"/>
  <c r="AM82" i="51"/>
  <c r="R55" i="52" s="1"/>
  <c r="AL82" i="51"/>
  <c r="Q55" i="52" s="1"/>
  <c r="AK82" i="51"/>
  <c r="L55" i="52" s="1"/>
  <c r="AJ82" i="51"/>
  <c r="K55" i="52" s="1"/>
  <c r="AI82" i="51"/>
  <c r="J55" i="52" s="1"/>
  <c r="AH82" i="51"/>
  <c r="I55" i="52" s="1"/>
  <c r="AG82" i="51"/>
  <c r="H55" i="52" s="1"/>
  <c r="AF82" i="51"/>
  <c r="G55" i="52" s="1"/>
  <c r="AE82" i="51"/>
  <c r="F55" i="52" s="1"/>
  <c r="AD82" i="51"/>
  <c r="E55" i="52" s="1"/>
  <c r="AV81" i="51"/>
  <c r="AA54" i="52" s="1"/>
  <c r="AU81" i="51"/>
  <c r="Z54" i="52" s="1"/>
  <c r="AT81" i="51"/>
  <c r="Y54" i="52" s="1"/>
  <c r="AS81" i="51"/>
  <c r="X54" i="52" s="1"/>
  <c r="AR81" i="51"/>
  <c r="W54" i="52" s="1"/>
  <c r="AQ81" i="51"/>
  <c r="V54" i="52" s="1"/>
  <c r="AP81" i="51"/>
  <c r="U54" i="52" s="1"/>
  <c r="AO81" i="51"/>
  <c r="T54" i="52" s="1"/>
  <c r="AN81" i="51"/>
  <c r="S54" i="52" s="1"/>
  <c r="AM81" i="51"/>
  <c r="R54" i="52" s="1"/>
  <c r="AL81" i="51"/>
  <c r="Q54" i="52" s="1"/>
  <c r="AK81" i="51"/>
  <c r="L54" i="52" s="1"/>
  <c r="AJ81" i="51"/>
  <c r="K54" i="52" s="1"/>
  <c r="AI81" i="51"/>
  <c r="J54" i="52" s="1"/>
  <c r="AH81" i="51"/>
  <c r="I54" i="52" s="1"/>
  <c r="AG81" i="51"/>
  <c r="H54" i="52" s="1"/>
  <c r="AF81" i="51"/>
  <c r="G54" i="52" s="1"/>
  <c r="AE81" i="51"/>
  <c r="F54" i="52" s="1"/>
  <c r="AD81" i="51"/>
  <c r="E54" i="52" s="1"/>
  <c r="AV80" i="51"/>
  <c r="AA53" i="52" s="1"/>
  <c r="AU80" i="51"/>
  <c r="Z53" i="52" s="1"/>
  <c r="AT80" i="51"/>
  <c r="Y53" i="52" s="1"/>
  <c r="AS80" i="51"/>
  <c r="X53" i="52" s="1"/>
  <c r="AR80" i="51"/>
  <c r="W53" i="52" s="1"/>
  <c r="AQ80" i="51"/>
  <c r="V53" i="52" s="1"/>
  <c r="AP80" i="51"/>
  <c r="U53" i="52" s="1"/>
  <c r="AO80" i="51"/>
  <c r="T53" i="52" s="1"/>
  <c r="AN80" i="51"/>
  <c r="S53" i="52" s="1"/>
  <c r="AM80" i="51"/>
  <c r="R53" i="52" s="1"/>
  <c r="AL80" i="51"/>
  <c r="Q53" i="52" s="1"/>
  <c r="AK80" i="51"/>
  <c r="L53" i="52" s="1"/>
  <c r="AJ80" i="51"/>
  <c r="K53" i="52" s="1"/>
  <c r="AI80" i="51"/>
  <c r="J53" i="52" s="1"/>
  <c r="AH80" i="51"/>
  <c r="I53" i="52" s="1"/>
  <c r="AG80" i="51"/>
  <c r="H53" i="52" s="1"/>
  <c r="AF80" i="51"/>
  <c r="G53" i="52" s="1"/>
  <c r="AE80" i="51"/>
  <c r="F53" i="52" s="1"/>
  <c r="AD80" i="51"/>
  <c r="E53" i="52" s="1"/>
  <c r="AV79" i="51"/>
  <c r="AA52" i="52" s="1"/>
  <c r="AU79" i="51"/>
  <c r="Z52" i="52" s="1"/>
  <c r="AT79" i="51"/>
  <c r="Y52" i="52" s="1"/>
  <c r="AS79" i="51"/>
  <c r="X52" i="52" s="1"/>
  <c r="AR79" i="51"/>
  <c r="W52" i="52" s="1"/>
  <c r="AQ79" i="51"/>
  <c r="V52" i="52" s="1"/>
  <c r="AP79" i="51"/>
  <c r="U52" i="52" s="1"/>
  <c r="AO79" i="51"/>
  <c r="T52" i="52" s="1"/>
  <c r="AN79" i="51"/>
  <c r="S52" i="52" s="1"/>
  <c r="AM79" i="51"/>
  <c r="R52" i="52" s="1"/>
  <c r="AL79" i="51"/>
  <c r="Q52" i="52" s="1"/>
  <c r="AK79" i="51"/>
  <c r="L52" i="52" s="1"/>
  <c r="AJ79" i="51"/>
  <c r="K52" i="52" s="1"/>
  <c r="AI79" i="51"/>
  <c r="J52" i="52" s="1"/>
  <c r="AH79" i="51"/>
  <c r="I52" i="52" s="1"/>
  <c r="AG79" i="51"/>
  <c r="H52" i="52" s="1"/>
  <c r="AF79" i="51"/>
  <c r="G52" i="52" s="1"/>
  <c r="AE79" i="51"/>
  <c r="F52" i="52" s="1"/>
  <c r="AD79" i="51"/>
  <c r="E52" i="52" s="1"/>
  <c r="AV78" i="51"/>
  <c r="AA51" i="52" s="1"/>
  <c r="AU78" i="51"/>
  <c r="Z51" i="52" s="1"/>
  <c r="AT78" i="51"/>
  <c r="Y51" i="52" s="1"/>
  <c r="AS78" i="51"/>
  <c r="X51" i="52" s="1"/>
  <c r="AR78" i="51"/>
  <c r="W51" i="52" s="1"/>
  <c r="AQ78" i="51"/>
  <c r="V51" i="52" s="1"/>
  <c r="AP78" i="51"/>
  <c r="U51" i="52" s="1"/>
  <c r="AO78" i="51"/>
  <c r="T51" i="52" s="1"/>
  <c r="AN78" i="51"/>
  <c r="S51" i="52" s="1"/>
  <c r="AM78" i="51"/>
  <c r="AL78" i="51"/>
  <c r="Q51" i="52" s="1"/>
  <c r="AK78" i="51"/>
  <c r="L51" i="52" s="1"/>
  <c r="AJ78" i="51"/>
  <c r="K51" i="52" s="1"/>
  <c r="AI78" i="51"/>
  <c r="J51" i="52" s="1"/>
  <c r="AH78" i="51"/>
  <c r="I51" i="52" s="1"/>
  <c r="AG78" i="51"/>
  <c r="H51" i="52" s="1"/>
  <c r="AF78" i="51"/>
  <c r="G51" i="52" s="1"/>
  <c r="AE78" i="51"/>
  <c r="F51" i="52" s="1"/>
  <c r="AD78" i="51"/>
  <c r="E51" i="52" s="1"/>
  <c r="AV77" i="51"/>
  <c r="AA50" i="52" s="1"/>
  <c r="AU77" i="51"/>
  <c r="Z50" i="52" s="1"/>
  <c r="AT77" i="51"/>
  <c r="Y50" i="52" s="1"/>
  <c r="AS77" i="51"/>
  <c r="X50" i="52" s="1"/>
  <c r="AR77" i="51"/>
  <c r="W50" i="52" s="1"/>
  <c r="AQ77" i="51"/>
  <c r="V50" i="52" s="1"/>
  <c r="AP77" i="51"/>
  <c r="U50" i="52" s="1"/>
  <c r="AO77" i="51"/>
  <c r="T50" i="52" s="1"/>
  <c r="AN77" i="51"/>
  <c r="S50" i="52" s="1"/>
  <c r="AM77" i="51"/>
  <c r="R50" i="52" s="1"/>
  <c r="AL77" i="51"/>
  <c r="Q50" i="52" s="1"/>
  <c r="AK77" i="51"/>
  <c r="L50" i="52" s="1"/>
  <c r="AJ77" i="51"/>
  <c r="K50" i="52" s="1"/>
  <c r="AI77" i="51"/>
  <c r="J50" i="52" s="1"/>
  <c r="AH77" i="51"/>
  <c r="I50" i="52" s="1"/>
  <c r="AG77" i="51"/>
  <c r="H50" i="52" s="1"/>
  <c r="AF77" i="51"/>
  <c r="G50" i="52" s="1"/>
  <c r="AE77" i="51"/>
  <c r="F50" i="52" s="1"/>
  <c r="AD77" i="51"/>
  <c r="E50" i="52" s="1"/>
  <c r="AV76" i="51"/>
  <c r="AA49" i="52" s="1"/>
  <c r="AU76" i="51"/>
  <c r="Z49" i="52" s="1"/>
  <c r="AT76" i="51"/>
  <c r="Y49" i="52" s="1"/>
  <c r="AS76" i="51"/>
  <c r="X49" i="52" s="1"/>
  <c r="AR76" i="51"/>
  <c r="W49" i="52" s="1"/>
  <c r="AQ76" i="51"/>
  <c r="V49" i="52" s="1"/>
  <c r="AP76" i="51"/>
  <c r="U49" i="52" s="1"/>
  <c r="AO76" i="51"/>
  <c r="T49" i="52" s="1"/>
  <c r="AN76" i="51"/>
  <c r="S49" i="52" s="1"/>
  <c r="AM76" i="51"/>
  <c r="R49" i="52" s="1"/>
  <c r="AL76" i="51"/>
  <c r="Q49" i="52" s="1"/>
  <c r="AK76" i="51"/>
  <c r="L49" i="52" s="1"/>
  <c r="AJ76" i="51"/>
  <c r="K49" i="52" s="1"/>
  <c r="AI76" i="51"/>
  <c r="J49" i="52" s="1"/>
  <c r="AH76" i="51"/>
  <c r="I49" i="52" s="1"/>
  <c r="AG76" i="51"/>
  <c r="H49" i="52" s="1"/>
  <c r="AF76" i="51"/>
  <c r="G49" i="52" s="1"/>
  <c r="AE76" i="51"/>
  <c r="F49" i="52" s="1"/>
  <c r="AD76" i="51"/>
  <c r="E49" i="52" s="1"/>
  <c r="AV75" i="51"/>
  <c r="AA48" i="52" s="1"/>
  <c r="AU75" i="51"/>
  <c r="Z48" i="52" s="1"/>
  <c r="AT75" i="51"/>
  <c r="Y48" i="52" s="1"/>
  <c r="AS75" i="51"/>
  <c r="X48" i="52" s="1"/>
  <c r="AR75" i="51"/>
  <c r="W48" i="52" s="1"/>
  <c r="AQ75" i="51"/>
  <c r="V48" i="52" s="1"/>
  <c r="AP75" i="51"/>
  <c r="U48" i="52" s="1"/>
  <c r="AO75" i="51"/>
  <c r="T48" i="52" s="1"/>
  <c r="AN75" i="51"/>
  <c r="S48" i="52" s="1"/>
  <c r="AM75" i="51"/>
  <c r="R48" i="52" s="1"/>
  <c r="AL75" i="51"/>
  <c r="Q48" i="52" s="1"/>
  <c r="AK75" i="51"/>
  <c r="L48" i="52" s="1"/>
  <c r="AJ75" i="51"/>
  <c r="K48" i="52" s="1"/>
  <c r="AI75" i="51"/>
  <c r="J48" i="52" s="1"/>
  <c r="AH75" i="51"/>
  <c r="I48" i="52" s="1"/>
  <c r="AG75" i="51"/>
  <c r="H48" i="52" s="1"/>
  <c r="AF75" i="51"/>
  <c r="G48" i="52" s="1"/>
  <c r="AE75" i="51"/>
  <c r="F48" i="52" s="1"/>
  <c r="AD75" i="51"/>
  <c r="E48" i="52" s="1"/>
  <c r="AV74" i="51"/>
  <c r="AA47" i="52" s="1"/>
  <c r="AU74" i="51"/>
  <c r="Z47" i="52" s="1"/>
  <c r="AT74" i="51"/>
  <c r="Y47" i="52" s="1"/>
  <c r="AS74" i="51"/>
  <c r="X47" i="52" s="1"/>
  <c r="AR74" i="51"/>
  <c r="W47" i="52" s="1"/>
  <c r="AQ74" i="51"/>
  <c r="V47" i="52" s="1"/>
  <c r="AP74" i="51"/>
  <c r="U47" i="52" s="1"/>
  <c r="AO74" i="51"/>
  <c r="T47" i="52" s="1"/>
  <c r="AN74" i="51"/>
  <c r="S47" i="52" s="1"/>
  <c r="AM74" i="51"/>
  <c r="R47" i="52" s="1"/>
  <c r="AL74" i="51"/>
  <c r="Q47" i="52" s="1"/>
  <c r="AK74" i="51"/>
  <c r="L47" i="52" s="1"/>
  <c r="AJ74" i="51"/>
  <c r="K47" i="52" s="1"/>
  <c r="AI74" i="51"/>
  <c r="J47" i="52" s="1"/>
  <c r="AH74" i="51"/>
  <c r="I47" i="52" s="1"/>
  <c r="AG74" i="51"/>
  <c r="H47" i="52" s="1"/>
  <c r="AF74" i="51"/>
  <c r="G47" i="52" s="1"/>
  <c r="AE74" i="51"/>
  <c r="F47" i="52" s="1"/>
  <c r="AD74" i="51"/>
  <c r="E47" i="52" s="1"/>
  <c r="AV73" i="51"/>
  <c r="AA45" i="52" s="1"/>
  <c r="AU73" i="51"/>
  <c r="Z45" i="52" s="1"/>
  <c r="AT73" i="51"/>
  <c r="Y45" i="52" s="1"/>
  <c r="AS73" i="51"/>
  <c r="X45" i="52" s="1"/>
  <c r="AR73" i="51"/>
  <c r="W45" i="52" s="1"/>
  <c r="AQ73" i="51"/>
  <c r="V45" i="52" s="1"/>
  <c r="AP73" i="51"/>
  <c r="U45" i="52" s="1"/>
  <c r="AO73" i="51"/>
  <c r="T45" i="52" s="1"/>
  <c r="AN73" i="51"/>
  <c r="S45" i="52" s="1"/>
  <c r="AM73" i="51"/>
  <c r="R45" i="52" s="1"/>
  <c r="AL73" i="51"/>
  <c r="Q45" i="52" s="1"/>
  <c r="AK73" i="51"/>
  <c r="L45" i="52" s="1"/>
  <c r="AJ73" i="51"/>
  <c r="K45" i="52" s="1"/>
  <c r="AI73" i="51"/>
  <c r="J45" i="52" s="1"/>
  <c r="AH73" i="51"/>
  <c r="I45" i="52" s="1"/>
  <c r="AG73" i="51"/>
  <c r="H45" i="52" s="1"/>
  <c r="AF73" i="51"/>
  <c r="G45" i="52" s="1"/>
  <c r="AE73" i="51"/>
  <c r="F45" i="52" s="1"/>
  <c r="AD73" i="51"/>
  <c r="E45" i="52" s="1"/>
  <c r="AV72" i="51"/>
  <c r="AA44" i="52" s="1"/>
  <c r="AU72" i="51"/>
  <c r="Z44" i="52" s="1"/>
  <c r="AT72" i="51"/>
  <c r="Y44" i="52" s="1"/>
  <c r="AS72" i="51"/>
  <c r="X44" i="52" s="1"/>
  <c r="AR72" i="51"/>
  <c r="W44" i="52" s="1"/>
  <c r="AQ72" i="51"/>
  <c r="V44" i="52" s="1"/>
  <c r="AP72" i="51"/>
  <c r="U44" i="52" s="1"/>
  <c r="AO72" i="51"/>
  <c r="T44" i="52" s="1"/>
  <c r="AN72" i="51"/>
  <c r="S44" i="52" s="1"/>
  <c r="AM72" i="51"/>
  <c r="R44" i="52" s="1"/>
  <c r="AL72" i="51"/>
  <c r="Q44" i="52" s="1"/>
  <c r="AK72" i="51"/>
  <c r="L44" i="52" s="1"/>
  <c r="AJ72" i="51"/>
  <c r="K44" i="52" s="1"/>
  <c r="AI72" i="51"/>
  <c r="J44" i="52" s="1"/>
  <c r="AH72" i="51"/>
  <c r="I44" i="52" s="1"/>
  <c r="AG72" i="51"/>
  <c r="H44" i="52" s="1"/>
  <c r="AF72" i="51"/>
  <c r="G44" i="52" s="1"/>
  <c r="AE72" i="51"/>
  <c r="F44" i="52" s="1"/>
  <c r="AD72" i="51"/>
  <c r="E44" i="52" s="1"/>
  <c r="AV71" i="51"/>
  <c r="AA43" i="52" s="1"/>
  <c r="AU71" i="51"/>
  <c r="Z43" i="52" s="1"/>
  <c r="AT71" i="51"/>
  <c r="Y43" i="52" s="1"/>
  <c r="AS71" i="51"/>
  <c r="X43" i="52" s="1"/>
  <c r="AR71" i="51"/>
  <c r="W43" i="52" s="1"/>
  <c r="AQ71" i="51"/>
  <c r="V43" i="52" s="1"/>
  <c r="AP71" i="51"/>
  <c r="U43" i="52" s="1"/>
  <c r="AO71" i="51"/>
  <c r="T43" i="52" s="1"/>
  <c r="AN71" i="51"/>
  <c r="S43" i="52" s="1"/>
  <c r="AM71" i="51"/>
  <c r="R43" i="52" s="1"/>
  <c r="AL71" i="51"/>
  <c r="Q43" i="52" s="1"/>
  <c r="AK71" i="51"/>
  <c r="L43" i="52" s="1"/>
  <c r="AJ71" i="51"/>
  <c r="K43" i="52" s="1"/>
  <c r="AI71" i="51"/>
  <c r="J43" i="52" s="1"/>
  <c r="AH71" i="51"/>
  <c r="I43" i="52" s="1"/>
  <c r="AG71" i="51"/>
  <c r="H43" i="52" s="1"/>
  <c r="AF71" i="51"/>
  <c r="G43" i="52" s="1"/>
  <c r="AE71" i="51"/>
  <c r="F43" i="52" s="1"/>
  <c r="AD71" i="51"/>
  <c r="E43" i="52" s="1"/>
  <c r="AV70" i="51"/>
  <c r="AA42" i="52" s="1"/>
  <c r="AU70" i="51"/>
  <c r="Z42" i="52" s="1"/>
  <c r="AT70" i="51"/>
  <c r="Y42" i="52" s="1"/>
  <c r="AS70" i="51"/>
  <c r="X42" i="52" s="1"/>
  <c r="AR70" i="51"/>
  <c r="W42" i="52" s="1"/>
  <c r="AQ70" i="51"/>
  <c r="V42" i="52" s="1"/>
  <c r="AP70" i="51"/>
  <c r="U42" i="52" s="1"/>
  <c r="AO70" i="51"/>
  <c r="T42" i="52" s="1"/>
  <c r="AN70" i="51"/>
  <c r="S42" i="52" s="1"/>
  <c r="AM70" i="51"/>
  <c r="R42" i="52" s="1"/>
  <c r="AL70" i="51"/>
  <c r="Q42" i="52" s="1"/>
  <c r="AK70" i="51"/>
  <c r="L42" i="52" s="1"/>
  <c r="AJ70" i="51"/>
  <c r="K42" i="52" s="1"/>
  <c r="AI70" i="51"/>
  <c r="J42" i="52" s="1"/>
  <c r="AH70" i="51"/>
  <c r="I42" i="52" s="1"/>
  <c r="AG70" i="51"/>
  <c r="H42" i="52" s="1"/>
  <c r="AF70" i="51"/>
  <c r="G42" i="52" s="1"/>
  <c r="AE70" i="51"/>
  <c r="F42" i="52" s="1"/>
  <c r="AD70" i="51"/>
  <c r="E42" i="52" s="1"/>
  <c r="AV69" i="51"/>
  <c r="AA41" i="52" s="1"/>
  <c r="AU69" i="51"/>
  <c r="Z41" i="52" s="1"/>
  <c r="AT69" i="51"/>
  <c r="Y41" i="52" s="1"/>
  <c r="AS69" i="51"/>
  <c r="X41" i="52" s="1"/>
  <c r="AR69" i="51"/>
  <c r="W41" i="52" s="1"/>
  <c r="AQ69" i="51"/>
  <c r="V41" i="52" s="1"/>
  <c r="AP69" i="51"/>
  <c r="U41" i="52" s="1"/>
  <c r="AO69" i="51"/>
  <c r="T41" i="52" s="1"/>
  <c r="AN69" i="51"/>
  <c r="S41" i="52" s="1"/>
  <c r="AM69" i="51"/>
  <c r="R41" i="52" s="1"/>
  <c r="AL69" i="51"/>
  <c r="Q41" i="52" s="1"/>
  <c r="AK69" i="51"/>
  <c r="L41" i="52" s="1"/>
  <c r="AJ69" i="51"/>
  <c r="K41" i="52" s="1"/>
  <c r="AI69" i="51"/>
  <c r="J41" i="52" s="1"/>
  <c r="AH69" i="51"/>
  <c r="I41" i="52" s="1"/>
  <c r="AG69" i="51"/>
  <c r="H41" i="52" s="1"/>
  <c r="AF69" i="51"/>
  <c r="G41" i="52" s="1"/>
  <c r="AE69" i="51"/>
  <c r="F41" i="52" s="1"/>
  <c r="AD69" i="51"/>
  <c r="E41" i="52" s="1"/>
  <c r="AV68" i="51"/>
  <c r="AA40" i="52" s="1"/>
  <c r="AU68" i="51"/>
  <c r="Z40" i="52" s="1"/>
  <c r="AT68" i="51"/>
  <c r="Y40" i="52" s="1"/>
  <c r="AS68" i="51"/>
  <c r="X40" i="52" s="1"/>
  <c r="AR68" i="51"/>
  <c r="W40" i="52" s="1"/>
  <c r="AQ68" i="51"/>
  <c r="V40" i="52" s="1"/>
  <c r="AP68" i="51"/>
  <c r="U40" i="52" s="1"/>
  <c r="AO68" i="51"/>
  <c r="T40" i="52" s="1"/>
  <c r="AN68" i="51"/>
  <c r="S40" i="52" s="1"/>
  <c r="AM68" i="51"/>
  <c r="R40" i="52" s="1"/>
  <c r="AL68" i="51"/>
  <c r="Q40" i="52" s="1"/>
  <c r="AK68" i="51"/>
  <c r="L40" i="52" s="1"/>
  <c r="AJ68" i="51"/>
  <c r="K40" i="52" s="1"/>
  <c r="AI68" i="51"/>
  <c r="J40" i="52" s="1"/>
  <c r="AH68" i="51"/>
  <c r="I40" i="52" s="1"/>
  <c r="AG68" i="51"/>
  <c r="H40" i="52" s="1"/>
  <c r="AF68" i="51"/>
  <c r="G40" i="52" s="1"/>
  <c r="AE68" i="51"/>
  <c r="F40" i="52" s="1"/>
  <c r="AD68" i="51"/>
  <c r="E40" i="52" s="1"/>
  <c r="AV67" i="51"/>
  <c r="AA39" i="52" s="1"/>
  <c r="AU67" i="51"/>
  <c r="Z39" i="52" s="1"/>
  <c r="AT67" i="51"/>
  <c r="Y39" i="52" s="1"/>
  <c r="AS67" i="51"/>
  <c r="X39" i="52" s="1"/>
  <c r="AR67" i="51"/>
  <c r="W39" i="52" s="1"/>
  <c r="AQ67" i="51"/>
  <c r="V39" i="52" s="1"/>
  <c r="AP67" i="51"/>
  <c r="U39" i="52" s="1"/>
  <c r="AO67" i="51"/>
  <c r="T39" i="52" s="1"/>
  <c r="AN67" i="51"/>
  <c r="S39" i="52" s="1"/>
  <c r="AM67" i="51"/>
  <c r="R39" i="52" s="1"/>
  <c r="AL67" i="51"/>
  <c r="Q39" i="52" s="1"/>
  <c r="AK67" i="51"/>
  <c r="L39" i="52" s="1"/>
  <c r="AJ67" i="51"/>
  <c r="K39" i="52" s="1"/>
  <c r="AI67" i="51"/>
  <c r="J39" i="52" s="1"/>
  <c r="AH67" i="51"/>
  <c r="I39" i="52" s="1"/>
  <c r="AG67" i="51"/>
  <c r="H39" i="52" s="1"/>
  <c r="AF67" i="51"/>
  <c r="G39" i="52" s="1"/>
  <c r="AE67" i="51"/>
  <c r="F39" i="52" s="1"/>
  <c r="AD67" i="51"/>
  <c r="E39" i="52" s="1"/>
  <c r="AV66" i="51"/>
  <c r="AA38" i="52" s="1"/>
  <c r="AU66" i="51"/>
  <c r="Z38" i="52" s="1"/>
  <c r="AT66" i="51"/>
  <c r="Y38" i="52" s="1"/>
  <c r="AS66" i="51"/>
  <c r="X38" i="52" s="1"/>
  <c r="AR66" i="51"/>
  <c r="W38" i="52" s="1"/>
  <c r="AQ66" i="51"/>
  <c r="V38" i="52" s="1"/>
  <c r="AP66" i="51"/>
  <c r="U38" i="52" s="1"/>
  <c r="AO66" i="51"/>
  <c r="T38" i="52" s="1"/>
  <c r="AN66" i="51"/>
  <c r="S38" i="52" s="1"/>
  <c r="AM66" i="51"/>
  <c r="R38" i="52" s="1"/>
  <c r="AL66" i="51"/>
  <c r="Q38" i="52" s="1"/>
  <c r="AK66" i="51"/>
  <c r="L38" i="52" s="1"/>
  <c r="AJ66" i="51"/>
  <c r="K38" i="52" s="1"/>
  <c r="AI66" i="51"/>
  <c r="J38" i="52" s="1"/>
  <c r="AH66" i="51"/>
  <c r="I38" i="52" s="1"/>
  <c r="AG66" i="51"/>
  <c r="H38" i="52" s="1"/>
  <c r="AF66" i="51"/>
  <c r="G38" i="52" s="1"/>
  <c r="AE66" i="51"/>
  <c r="F38" i="52" s="1"/>
  <c r="AD66" i="51"/>
  <c r="E38" i="52" s="1"/>
  <c r="AV65" i="51"/>
  <c r="AA37" i="52" s="1"/>
  <c r="AU65" i="51"/>
  <c r="Z37" i="52" s="1"/>
  <c r="AT65" i="51"/>
  <c r="Y37" i="52" s="1"/>
  <c r="AS65" i="51"/>
  <c r="X37" i="52" s="1"/>
  <c r="AR65" i="51"/>
  <c r="W37" i="52" s="1"/>
  <c r="AQ65" i="51"/>
  <c r="V37" i="52" s="1"/>
  <c r="AP65" i="51"/>
  <c r="U37" i="52" s="1"/>
  <c r="AO65" i="51"/>
  <c r="T37" i="52" s="1"/>
  <c r="AN65" i="51"/>
  <c r="S37" i="52" s="1"/>
  <c r="AM65" i="51"/>
  <c r="R37" i="52" s="1"/>
  <c r="AL65" i="51"/>
  <c r="Q37" i="52" s="1"/>
  <c r="AK65" i="51"/>
  <c r="L37" i="52" s="1"/>
  <c r="AJ65" i="51"/>
  <c r="K37" i="52" s="1"/>
  <c r="AI65" i="51"/>
  <c r="J37" i="52" s="1"/>
  <c r="AH65" i="51"/>
  <c r="AG65" i="51"/>
  <c r="H37" i="52" s="1"/>
  <c r="AF65" i="51"/>
  <c r="G37" i="52" s="1"/>
  <c r="AE65" i="51"/>
  <c r="F37" i="52" s="1"/>
  <c r="AD65" i="51"/>
  <c r="E37" i="52" s="1"/>
  <c r="AV64" i="51"/>
  <c r="AA36" i="52" s="1"/>
  <c r="AU64" i="51"/>
  <c r="Z36" i="52" s="1"/>
  <c r="AT64" i="51"/>
  <c r="Y36" i="52" s="1"/>
  <c r="AS64" i="51"/>
  <c r="X36" i="52" s="1"/>
  <c r="AR64" i="51"/>
  <c r="W36" i="52" s="1"/>
  <c r="AQ64" i="51"/>
  <c r="V36" i="52" s="1"/>
  <c r="AP64" i="51"/>
  <c r="U36" i="52" s="1"/>
  <c r="AO64" i="51"/>
  <c r="T36" i="52" s="1"/>
  <c r="AN64" i="51"/>
  <c r="S36" i="52" s="1"/>
  <c r="AM64" i="51"/>
  <c r="R36" i="52" s="1"/>
  <c r="AL64" i="51"/>
  <c r="Q36" i="52" s="1"/>
  <c r="AK64" i="51"/>
  <c r="L36" i="52" s="1"/>
  <c r="AJ64" i="51"/>
  <c r="K36" i="52" s="1"/>
  <c r="AI64" i="51"/>
  <c r="J36" i="52" s="1"/>
  <c r="AH64" i="51"/>
  <c r="I36" i="52" s="1"/>
  <c r="AG64" i="51"/>
  <c r="H36" i="52" s="1"/>
  <c r="AF64" i="51"/>
  <c r="G36" i="52" s="1"/>
  <c r="AE64" i="51"/>
  <c r="F36" i="52" s="1"/>
  <c r="AD64" i="51"/>
  <c r="E36" i="52" s="1"/>
  <c r="AV63" i="51"/>
  <c r="AA34" i="52" s="1"/>
  <c r="AU63" i="51"/>
  <c r="Z34" i="52" s="1"/>
  <c r="AT63" i="51"/>
  <c r="Y34" i="52" s="1"/>
  <c r="AS63" i="51"/>
  <c r="X34" i="52" s="1"/>
  <c r="AR63" i="51"/>
  <c r="W34" i="52" s="1"/>
  <c r="AQ63" i="51"/>
  <c r="V34" i="52" s="1"/>
  <c r="AP63" i="51"/>
  <c r="U34" i="52" s="1"/>
  <c r="AO63" i="51"/>
  <c r="T34" i="52" s="1"/>
  <c r="AN63" i="51"/>
  <c r="S34" i="52" s="1"/>
  <c r="AM63" i="51"/>
  <c r="R34" i="52" s="1"/>
  <c r="AL63" i="51"/>
  <c r="Q34" i="52" s="1"/>
  <c r="AK63" i="51"/>
  <c r="L34" i="52" s="1"/>
  <c r="AJ63" i="51"/>
  <c r="K34" i="52" s="1"/>
  <c r="AI63" i="51"/>
  <c r="J34" i="52" s="1"/>
  <c r="AH63" i="51"/>
  <c r="I34" i="52" s="1"/>
  <c r="AG63" i="51"/>
  <c r="H34" i="52" s="1"/>
  <c r="AF63" i="51"/>
  <c r="G34" i="52" s="1"/>
  <c r="AE63" i="51"/>
  <c r="F34" i="52" s="1"/>
  <c r="AD63" i="51"/>
  <c r="E34" i="52" s="1"/>
  <c r="AV62" i="51"/>
  <c r="AA33" i="52" s="1"/>
  <c r="AU62" i="51"/>
  <c r="Z33" i="52" s="1"/>
  <c r="AT62" i="51"/>
  <c r="Y33" i="52" s="1"/>
  <c r="AS62" i="51"/>
  <c r="X33" i="52" s="1"/>
  <c r="AR62" i="51"/>
  <c r="W33" i="52" s="1"/>
  <c r="AQ62" i="51"/>
  <c r="V33" i="52" s="1"/>
  <c r="AP62" i="51"/>
  <c r="U33" i="52" s="1"/>
  <c r="AO62" i="51"/>
  <c r="T33" i="52" s="1"/>
  <c r="AN62" i="51"/>
  <c r="S33" i="52" s="1"/>
  <c r="AM62" i="51"/>
  <c r="R33" i="52" s="1"/>
  <c r="AL62" i="51"/>
  <c r="Q33" i="52" s="1"/>
  <c r="AK62" i="51"/>
  <c r="L33" i="52" s="1"/>
  <c r="AJ62" i="51"/>
  <c r="K33" i="52" s="1"/>
  <c r="AI62" i="51"/>
  <c r="J33" i="52" s="1"/>
  <c r="AH62" i="51"/>
  <c r="I33" i="52" s="1"/>
  <c r="AG62" i="51"/>
  <c r="H33" i="52" s="1"/>
  <c r="AF62" i="51"/>
  <c r="G33" i="52" s="1"/>
  <c r="AE62" i="51"/>
  <c r="F33" i="52" s="1"/>
  <c r="AD62" i="51"/>
  <c r="E33" i="52" s="1"/>
  <c r="AV61" i="51"/>
  <c r="AA32" i="52" s="1"/>
  <c r="AU61" i="51"/>
  <c r="Z32" i="52" s="1"/>
  <c r="AT61" i="51"/>
  <c r="Y32" i="52" s="1"/>
  <c r="AS61" i="51"/>
  <c r="X32" i="52" s="1"/>
  <c r="AR61" i="51"/>
  <c r="W32" i="52" s="1"/>
  <c r="AQ61" i="51"/>
  <c r="V32" i="52" s="1"/>
  <c r="AP61" i="51"/>
  <c r="U32" i="52" s="1"/>
  <c r="AO61" i="51"/>
  <c r="T32" i="52" s="1"/>
  <c r="AN61" i="51"/>
  <c r="S32" i="52" s="1"/>
  <c r="AM61" i="51"/>
  <c r="R32" i="52" s="1"/>
  <c r="AL61" i="51"/>
  <c r="Q32" i="52" s="1"/>
  <c r="AK61" i="51"/>
  <c r="L32" i="52" s="1"/>
  <c r="AJ61" i="51"/>
  <c r="K32" i="52" s="1"/>
  <c r="AI61" i="51"/>
  <c r="J32" i="52" s="1"/>
  <c r="AH61" i="51"/>
  <c r="I32" i="52" s="1"/>
  <c r="AG61" i="51"/>
  <c r="H32" i="52" s="1"/>
  <c r="AF61" i="51"/>
  <c r="G32" i="52" s="1"/>
  <c r="AE61" i="51"/>
  <c r="F32" i="52" s="1"/>
  <c r="AD61" i="51"/>
  <c r="E32" i="52" s="1"/>
  <c r="AV60" i="51"/>
  <c r="AA31" i="52" s="1"/>
  <c r="AU60" i="51"/>
  <c r="Z31" i="52" s="1"/>
  <c r="AT60" i="51"/>
  <c r="Y31" i="52" s="1"/>
  <c r="AS60" i="51"/>
  <c r="X31" i="52" s="1"/>
  <c r="AR60" i="51"/>
  <c r="W31" i="52" s="1"/>
  <c r="AQ60" i="51"/>
  <c r="V31" i="52" s="1"/>
  <c r="AP60" i="51"/>
  <c r="U31" i="52" s="1"/>
  <c r="AO60" i="51"/>
  <c r="T31" i="52" s="1"/>
  <c r="AN60" i="51"/>
  <c r="S31" i="52" s="1"/>
  <c r="AM60" i="51"/>
  <c r="R31" i="52" s="1"/>
  <c r="AL60" i="51"/>
  <c r="Q31" i="52" s="1"/>
  <c r="AK60" i="51"/>
  <c r="L31" i="52" s="1"/>
  <c r="AJ60" i="51"/>
  <c r="K31" i="52" s="1"/>
  <c r="AI60" i="51"/>
  <c r="J31" i="52" s="1"/>
  <c r="AH60" i="51"/>
  <c r="I31" i="52" s="1"/>
  <c r="AG60" i="51"/>
  <c r="H31" i="52" s="1"/>
  <c r="AF60" i="51"/>
  <c r="G31" i="52" s="1"/>
  <c r="AE60" i="51"/>
  <c r="F31" i="52" s="1"/>
  <c r="AD60" i="51"/>
  <c r="E31" i="52" s="1"/>
  <c r="AV59" i="51"/>
  <c r="AA30" i="52" s="1"/>
  <c r="AU59" i="51"/>
  <c r="Z30" i="52" s="1"/>
  <c r="AT59" i="51"/>
  <c r="Y30" i="52" s="1"/>
  <c r="AS59" i="51"/>
  <c r="X30" i="52" s="1"/>
  <c r="AR59" i="51"/>
  <c r="W30" i="52" s="1"/>
  <c r="AQ59" i="51"/>
  <c r="V30" i="52" s="1"/>
  <c r="AP59" i="51"/>
  <c r="U30" i="52" s="1"/>
  <c r="AO59" i="51"/>
  <c r="T30" i="52" s="1"/>
  <c r="AN59" i="51"/>
  <c r="S30" i="52" s="1"/>
  <c r="AM59" i="51"/>
  <c r="R30" i="52" s="1"/>
  <c r="AL59" i="51"/>
  <c r="Q30" i="52" s="1"/>
  <c r="AK59" i="51"/>
  <c r="L30" i="52" s="1"/>
  <c r="AJ59" i="51"/>
  <c r="K30" i="52" s="1"/>
  <c r="AI59" i="51"/>
  <c r="J30" i="52" s="1"/>
  <c r="AH59" i="51"/>
  <c r="I30" i="52" s="1"/>
  <c r="AG59" i="51"/>
  <c r="H30" i="52" s="1"/>
  <c r="AF59" i="51"/>
  <c r="G30" i="52" s="1"/>
  <c r="AE59" i="51"/>
  <c r="F30" i="52" s="1"/>
  <c r="AD59" i="51"/>
  <c r="E30" i="52" s="1"/>
  <c r="AV58" i="51"/>
  <c r="AA29" i="52" s="1"/>
  <c r="AU58" i="51"/>
  <c r="Z29" i="52" s="1"/>
  <c r="AT58" i="51"/>
  <c r="Y29" i="52" s="1"/>
  <c r="AS58" i="51"/>
  <c r="X29" i="52" s="1"/>
  <c r="AR58" i="51"/>
  <c r="W29" i="52" s="1"/>
  <c r="AQ58" i="51"/>
  <c r="V29" i="52" s="1"/>
  <c r="AP58" i="51"/>
  <c r="U29" i="52" s="1"/>
  <c r="AO58" i="51"/>
  <c r="T29" i="52" s="1"/>
  <c r="AN58" i="51"/>
  <c r="S29" i="52" s="1"/>
  <c r="AM58" i="51"/>
  <c r="R29" i="52" s="1"/>
  <c r="AL58" i="51"/>
  <c r="Q29" i="52" s="1"/>
  <c r="AK58" i="51"/>
  <c r="L29" i="52" s="1"/>
  <c r="AJ58" i="51"/>
  <c r="K29" i="52" s="1"/>
  <c r="AI58" i="51"/>
  <c r="J29" i="52" s="1"/>
  <c r="AH58" i="51"/>
  <c r="I29" i="52" s="1"/>
  <c r="AG58" i="51"/>
  <c r="H29" i="52" s="1"/>
  <c r="AF58" i="51"/>
  <c r="G29" i="52" s="1"/>
  <c r="AE58" i="51"/>
  <c r="F29" i="52" s="1"/>
  <c r="AD58" i="51"/>
  <c r="E29" i="52" s="1"/>
  <c r="AV57" i="51"/>
  <c r="AA59" i="51" s="1"/>
  <c r="AU57" i="51"/>
  <c r="Z59" i="51" s="1"/>
  <c r="AT57" i="51"/>
  <c r="Y59" i="51" s="1"/>
  <c r="AS57" i="51"/>
  <c r="X59" i="51" s="1"/>
  <c r="AR57" i="51"/>
  <c r="W59" i="51" s="1"/>
  <c r="AQ57" i="51"/>
  <c r="V59" i="51" s="1"/>
  <c r="AP57" i="51"/>
  <c r="U59" i="51" s="1"/>
  <c r="AO57" i="51"/>
  <c r="T59" i="51" s="1"/>
  <c r="AN57" i="51"/>
  <c r="S59" i="51" s="1"/>
  <c r="AM57" i="51"/>
  <c r="R59" i="51" s="1"/>
  <c r="AL57" i="51"/>
  <c r="Q59" i="51" s="1"/>
  <c r="AK57" i="51"/>
  <c r="L59" i="51" s="1"/>
  <c r="AJ57" i="51"/>
  <c r="K59" i="51" s="1"/>
  <c r="AI57" i="51"/>
  <c r="J59" i="51" s="1"/>
  <c r="AH57" i="51"/>
  <c r="I59" i="51" s="1"/>
  <c r="AG57" i="51"/>
  <c r="H59" i="51" s="1"/>
  <c r="AF57" i="51"/>
  <c r="G59" i="51" s="1"/>
  <c r="AE57" i="51"/>
  <c r="F59" i="51" s="1"/>
  <c r="AD57" i="51"/>
  <c r="E59" i="51" s="1"/>
  <c r="AV56" i="51"/>
  <c r="AA58" i="51" s="1"/>
  <c r="AU56" i="51"/>
  <c r="Z58" i="51" s="1"/>
  <c r="AT56" i="51"/>
  <c r="Y58" i="51" s="1"/>
  <c r="AS56" i="51"/>
  <c r="X58" i="51" s="1"/>
  <c r="AR56" i="51"/>
  <c r="W58" i="51" s="1"/>
  <c r="AQ56" i="51"/>
  <c r="V58" i="51" s="1"/>
  <c r="AP56" i="51"/>
  <c r="U58" i="51" s="1"/>
  <c r="AO56" i="51"/>
  <c r="T58" i="51" s="1"/>
  <c r="AN56" i="51"/>
  <c r="S58" i="51" s="1"/>
  <c r="AM56" i="51"/>
  <c r="R58" i="51" s="1"/>
  <c r="AL56" i="51"/>
  <c r="Q58" i="51" s="1"/>
  <c r="AK56" i="51"/>
  <c r="L58" i="51" s="1"/>
  <c r="AJ56" i="51"/>
  <c r="K58" i="51" s="1"/>
  <c r="AI56" i="51"/>
  <c r="J58" i="51" s="1"/>
  <c r="AH56" i="51"/>
  <c r="I58" i="51" s="1"/>
  <c r="AG56" i="51"/>
  <c r="H58" i="51" s="1"/>
  <c r="AF56" i="51"/>
  <c r="G58" i="51" s="1"/>
  <c r="AE56" i="51"/>
  <c r="F58" i="51" s="1"/>
  <c r="AD56" i="51"/>
  <c r="E58" i="51" s="1"/>
  <c r="AV55" i="51"/>
  <c r="AA57" i="51" s="1"/>
  <c r="AU55" i="51"/>
  <c r="Z57" i="51" s="1"/>
  <c r="AT55" i="51"/>
  <c r="Y57" i="51" s="1"/>
  <c r="AS55" i="51"/>
  <c r="X57" i="51" s="1"/>
  <c r="AR55" i="51"/>
  <c r="W57" i="51" s="1"/>
  <c r="AQ55" i="51"/>
  <c r="V57" i="51" s="1"/>
  <c r="AP55" i="51"/>
  <c r="U57" i="51" s="1"/>
  <c r="AO55" i="51"/>
  <c r="T57" i="51" s="1"/>
  <c r="AN55" i="51"/>
  <c r="S57" i="51" s="1"/>
  <c r="AM55" i="51"/>
  <c r="R57" i="51" s="1"/>
  <c r="AL55" i="51"/>
  <c r="Q57" i="51" s="1"/>
  <c r="AK55" i="51"/>
  <c r="L57" i="51" s="1"/>
  <c r="AJ55" i="51"/>
  <c r="K57" i="51" s="1"/>
  <c r="AI55" i="51"/>
  <c r="J57" i="51" s="1"/>
  <c r="AH55" i="51"/>
  <c r="I57" i="51" s="1"/>
  <c r="AG55" i="51"/>
  <c r="H57" i="51" s="1"/>
  <c r="AF55" i="51"/>
  <c r="G57" i="51" s="1"/>
  <c r="AE55" i="51"/>
  <c r="F57" i="51" s="1"/>
  <c r="AD55" i="51"/>
  <c r="E57" i="51" s="1"/>
  <c r="AV54" i="51"/>
  <c r="AA56" i="51" s="1"/>
  <c r="AU54" i="51"/>
  <c r="Z56" i="51" s="1"/>
  <c r="AT54" i="51"/>
  <c r="Y56" i="51" s="1"/>
  <c r="AS54" i="51"/>
  <c r="X56" i="51" s="1"/>
  <c r="AR54" i="51"/>
  <c r="W56" i="51" s="1"/>
  <c r="AQ54" i="51"/>
  <c r="V56" i="51" s="1"/>
  <c r="AP54" i="51"/>
  <c r="U56" i="51" s="1"/>
  <c r="AO54" i="51"/>
  <c r="T56" i="51" s="1"/>
  <c r="AN54" i="51"/>
  <c r="S56" i="51" s="1"/>
  <c r="AM54" i="51"/>
  <c r="R56" i="51" s="1"/>
  <c r="AL54" i="51"/>
  <c r="Q56" i="51" s="1"/>
  <c r="AK54" i="51"/>
  <c r="L56" i="51" s="1"/>
  <c r="AJ54" i="51"/>
  <c r="K56" i="51" s="1"/>
  <c r="AI54" i="51"/>
  <c r="AH54" i="51"/>
  <c r="I56" i="51" s="1"/>
  <c r="AG54" i="51"/>
  <c r="H56" i="51" s="1"/>
  <c r="AF54" i="51"/>
  <c r="G56" i="51" s="1"/>
  <c r="AE54" i="51"/>
  <c r="F56" i="51" s="1"/>
  <c r="AD54" i="51"/>
  <c r="E56" i="51" s="1"/>
  <c r="AV53" i="51"/>
  <c r="AU53" i="51"/>
  <c r="AT53" i="51"/>
  <c r="AS53" i="51"/>
  <c r="AR53" i="51"/>
  <c r="AQ53" i="51"/>
  <c r="AP53" i="51"/>
  <c r="AO53" i="51"/>
  <c r="AN53" i="51"/>
  <c r="AM53" i="51"/>
  <c r="AL53" i="51"/>
  <c r="AK53" i="51"/>
  <c r="AJ53" i="51"/>
  <c r="AI53" i="51"/>
  <c r="AH53" i="51"/>
  <c r="AG53" i="51"/>
  <c r="AF53" i="51"/>
  <c r="AE53" i="51"/>
  <c r="AD53" i="51"/>
  <c r="AV52" i="51"/>
  <c r="AA55" i="51" s="1"/>
  <c r="AU52" i="51"/>
  <c r="Z55" i="51" s="1"/>
  <c r="AT52" i="51"/>
  <c r="Y55" i="51" s="1"/>
  <c r="AS52" i="51"/>
  <c r="X55" i="51" s="1"/>
  <c r="AR52" i="51"/>
  <c r="W55" i="51" s="1"/>
  <c r="AQ52" i="51"/>
  <c r="V55" i="51" s="1"/>
  <c r="AP52" i="51"/>
  <c r="U55" i="51" s="1"/>
  <c r="AO52" i="51"/>
  <c r="T55" i="51" s="1"/>
  <c r="AN52" i="51"/>
  <c r="S55" i="51" s="1"/>
  <c r="AM52" i="51"/>
  <c r="R55" i="51" s="1"/>
  <c r="AL52" i="51"/>
  <c r="Q55" i="51" s="1"/>
  <c r="AK52" i="51"/>
  <c r="L55" i="51" s="1"/>
  <c r="AJ52" i="51"/>
  <c r="K55" i="51" s="1"/>
  <c r="AI52" i="51"/>
  <c r="J55" i="51" s="1"/>
  <c r="AH52" i="51"/>
  <c r="I55" i="51" s="1"/>
  <c r="AG52" i="51"/>
  <c r="H55" i="51" s="1"/>
  <c r="AF52" i="51"/>
  <c r="G55" i="51" s="1"/>
  <c r="AE52" i="51"/>
  <c r="F55" i="51" s="1"/>
  <c r="AD52" i="51"/>
  <c r="E55" i="51" s="1"/>
  <c r="AV51" i="51"/>
  <c r="AA53" i="51" s="1"/>
  <c r="AU51" i="51"/>
  <c r="Z53" i="51" s="1"/>
  <c r="AT51" i="51"/>
  <c r="Y53" i="51" s="1"/>
  <c r="AS51" i="51"/>
  <c r="X53" i="51" s="1"/>
  <c r="AR51" i="51"/>
  <c r="W53" i="51" s="1"/>
  <c r="AQ51" i="51"/>
  <c r="V53" i="51" s="1"/>
  <c r="AP51" i="51"/>
  <c r="U53" i="51" s="1"/>
  <c r="AO51" i="51"/>
  <c r="T53" i="51" s="1"/>
  <c r="AN51" i="51"/>
  <c r="S53" i="51" s="1"/>
  <c r="AM51" i="51"/>
  <c r="R53" i="51" s="1"/>
  <c r="AL51" i="51"/>
  <c r="Q53" i="51" s="1"/>
  <c r="AK51" i="51"/>
  <c r="L53" i="51" s="1"/>
  <c r="AJ51" i="51"/>
  <c r="K53" i="51" s="1"/>
  <c r="AI51" i="51"/>
  <c r="J53" i="51" s="1"/>
  <c r="AH51" i="51"/>
  <c r="I53" i="51" s="1"/>
  <c r="AG51" i="51"/>
  <c r="H53" i="51" s="1"/>
  <c r="AF51" i="51"/>
  <c r="G53" i="51" s="1"/>
  <c r="AE51" i="51"/>
  <c r="F53" i="51" s="1"/>
  <c r="AD51" i="51"/>
  <c r="E53" i="51" s="1"/>
  <c r="AV50" i="51"/>
  <c r="AA52" i="51" s="1"/>
  <c r="AU50" i="51"/>
  <c r="Z52" i="51" s="1"/>
  <c r="AT50" i="51"/>
  <c r="Y52" i="51" s="1"/>
  <c r="AS50" i="51"/>
  <c r="X52" i="51" s="1"/>
  <c r="AR50" i="51"/>
  <c r="W52" i="51" s="1"/>
  <c r="AQ50" i="51"/>
  <c r="V52" i="51" s="1"/>
  <c r="AP50" i="51"/>
  <c r="U52" i="51" s="1"/>
  <c r="AO50" i="51"/>
  <c r="T52" i="51" s="1"/>
  <c r="AN50" i="51"/>
  <c r="S52" i="51" s="1"/>
  <c r="AM50" i="51"/>
  <c r="R52" i="51" s="1"/>
  <c r="AL50" i="51"/>
  <c r="Q52" i="51" s="1"/>
  <c r="AK50" i="51"/>
  <c r="L52" i="51" s="1"/>
  <c r="AJ50" i="51"/>
  <c r="K52" i="51" s="1"/>
  <c r="AI50" i="51"/>
  <c r="J52" i="51" s="1"/>
  <c r="AH50" i="51"/>
  <c r="I52" i="51" s="1"/>
  <c r="AG50" i="51"/>
  <c r="H52" i="51" s="1"/>
  <c r="AF50" i="51"/>
  <c r="G52" i="51" s="1"/>
  <c r="AE50" i="51"/>
  <c r="F52" i="51" s="1"/>
  <c r="AD50" i="51"/>
  <c r="E52" i="51" s="1"/>
  <c r="AV49" i="51"/>
  <c r="AA48" i="51" s="1"/>
  <c r="AU49" i="51"/>
  <c r="Z48" i="51" s="1"/>
  <c r="AT49" i="51"/>
  <c r="Y48" i="51" s="1"/>
  <c r="AS49" i="51"/>
  <c r="X48" i="51" s="1"/>
  <c r="AR49" i="51"/>
  <c r="W48" i="51" s="1"/>
  <c r="AQ49" i="51"/>
  <c r="V48" i="51" s="1"/>
  <c r="AP49" i="51"/>
  <c r="AO49" i="51"/>
  <c r="T48" i="51" s="1"/>
  <c r="AN49" i="51"/>
  <c r="S48" i="51" s="1"/>
  <c r="AM49" i="51"/>
  <c r="R48" i="51" s="1"/>
  <c r="AL49" i="51"/>
  <c r="Q48" i="51" s="1"/>
  <c r="AK49" i="51"/>
  <c r="L48" i="51" s="1"/>
  <c r="AJ49" i="51"/>
  <c r="K48" i="51" s="1"/>
  <c r="AI49" i="51"/>
  <c r="J48" i="51" s="1"/>
  <c r="AH49" i="51"/>
  <c r="I48" i="51" s="1"/>
  <c r="AG49" i="51"/>
  <c r="H48" i="51" s="1"/>
  <c r="AF49" i="51"/>
  <c r="G48" i="51" s="1"/>
  <c r="AE49" i="51"/>
  <c r="F48" i="51" s="1"/>
  <c r="AD49" i="51"/>
  <c r="E48" i="51" s="1"/>
  <c r="AV48" i="51"/>
  <c r="AA45" i="51" s="1"/>
  <c r="AU48" i="51"/>
  <c r="Z45" i="51" s="1"/>
  <c r="AT48" i="51"/>
  <c r="Y45" i="51" s="1"/>
  <c r="AS48" i="51"/>
  <c r="X45" i="51" s="1"/>
  <c r="AR48" i="51"/>
  <c r="W45" i="51" s="1"/>
  <c r="AQ48" i="51"/>
  <c r="V45" i="51" s="1"/>
  <c r="AP48" i="51"/>
  <c r="U45" i="51" s="1"/>
  <c r="AO48" i="51"/>
  <c r="T45" i="51" s="1"/>
  <c r="AN48" i="51"/>
  <c r="S45" i="51" s="1"/>
  <c r="AM48" i="51"/>
  <c r="R45" i="51" s="1"/>
  <c r="AL48" i="51"/>
  <c r="Q45" i="51" s="1"/>
  <c r="AK48" i="51"/>
  <c r="L45" i="51" s="1"/>
  <c r="AJ48" i="51"/>
  <c r="K45" i="51" s="1"/>
  <c r="AI48" i="51"/>
  <c r="J45" i="51" s="1"/>
  <c r="AH48" i="51"/>
  <c r="I45" i="51" s="1"/>
  <c r="AG48" i="51"/>
  <c r="H45" i="51" s="1"/>
  <c r="AF48" i="51"/>
  <c r="G45" i="51" s="1"/>
  <c r="AE48" i="51"/>
  <c r="F45" i="51" s="1"/>
  <c r="AD48" i="51"/>
  <c r="E45" i="51" s="1"/>
  <c r="AV47" i="51"/>
  <c r="AA40" i="51" s="1"/>
  <c r="AU47" i="51"/>
  <c r="Z40" i="51" s="1"/>
  <c r="AT47" i="51"/>
  <c r="Y40" i="51" s="1"/>
  <c r="AS47" i="51"/>
  <c r="X40" i="51" s="1"/>
  <c r="AR47" i="51"/>
  <c r="W40" i="51" s="1"/>
  <c r="AQ47" i="51"/>
  <c r="V40" i="51" s="1"/>
  <c r="AP47" i="51"/>
  <c r="U40" i="51" s="1"/>
  <c r="AO47" i="51"/>
  <c r="T40" i="51" s="1"/>
  <c r="AN47" i="51"/>
  <c r="S40" i="51" s="1"/>
  <c r="AM47" i="51"/>
  <c r="R40" i="51" s="1"/>
  <c r="AL47" i="51"/>
  <c r="Q40" i="51" s="1"/>
  <c r="AK47" i="51"/>
  <c r="L40" i="51" s="1"/>
  <c r="AJ47" i="51"/>
  <c r="K40" i="51" s="1"/>
  <c r="AI47" i="51"/>
  <c r="J40" i="51" s="1"/>
  <c r="AH47" i="51"/>
  <c r="I40" i="51" s="1"/>
  <c r="AG47" i="51"/>
  <c r="H40" i="51" s="1"/>
  <c r="AF47" i="51"/>
  <c r="G40" i="51" s="1"/>
  <c r="AE47" i="51"/>
  <c r="F40" i="51" s="1"/>
  <c r="AD47" i="51"/>
  <c r="E40" i="51" s="1"/>
  <c r="AV46" i="51"/>
  <c r="AU46" i="51"/>
  <c r="AT46" i="51"/>
  <c r="AS46" i="51"/>
  <c r="AR46" i="51"/>
  <c r="AQ46" i="51"/>
  <c r="AP46" i="51"/>
  <c r="AO46" i="51"/>
  <c r="AN46" i="51"/>
  <c r="AM46" i="51"/>
  <c r="AL46" i="51"/>
  <c r="AK46" i="51"/>
  <c r="AJ46" i="51"/>
  <c r="AI46" i="51"/>
  <c r="AH46" i="51"/>
  <c r="AG46" i="51"/>
  <c r="AF46" i="51"/>
  <c r="AE46" i="51"/>
  <c r="AD46" i="51"/>
  <c r="AV45" i="51"/>
  <c r="AU45" i="51"/>
  <c r="AT45" i="51"/>
  <c r="AS45" i="51"/>
  <c r="AR45" i="51"/>
  <c r="AQ45" i="51"/>
  <c r="AP45" i="51"/>
  <c r="AO45" i="51"/>
  <c r="AN45" i="51"/>
  <c r="AM45" i="51"/>
  <c r="AL45" i="51"/>
  <c r="AK45" i="51"/>
  <c r="AJ45" i="51"/>
  <c r="AI45" i="51"/>
  <c r="AH45" i="51"/>
  <c r="AG45" i="51"/>
  <c r="AF45" i="51"/>
  <c r="AE45" i="51"/>
  <c r="AD45" i="51"/>
  <c r="AV44" i="51"/>
  <c r="AA51" i="51" s="1"/>
  <c r="AU44" i="51"/>
  <c r="Z51" i="51" s="1"/>
  <c r="AT44" i="51"/>
  <c r="Y51" i="51" s="1"/>
  <c r="AS44" i="51"/>
  <c r="X51" i="51" s="1"/>
  <c r="AR44" i="51"/>
  <c r="W51" i="51" s="1"/>
  <c r="AQ44" i="51"/>
  <c r="V51" i="51" s="1"/>
  <c r="AP44" i="51"/>
  <c r="U51" i="51" s="1"/>
  <c r="AO44" i="51"/>
  <c r="T51" i="51" s="1"/>
  <c r="AN44" i="51"/>
  <c r="S51" i="51" s="1"/>
  <c r="AM44" i="51"/>
  <c r="R51" i="51" s="1"/>
  <c r="AL44" i="51"/>
  <c r="Q51" i="51" s="1"/>
  <c r="AK44" i="51"/>
  <c r="L51" i="51" s="1"/>
  <c r="AJ44" i="51"/>
  <c r="K51" i="51" s="1"/>
  <c r="AI44" i="51"/>
  <c r="J51" i="51" s="1"/>
  <c r="AH44" i="51"/>
  <c r="I51" i="51" s="1"/>
  <c r="AG44" i="51"/>
  <c r="H51" i="51" s="1"/>
  <c r="AF44" i="51"/>
  <c r="G51" i="51" s="1"/>
  <c r="AE44" i="51"/>
  <c r="F51" i="51" s="1"/>
  <c r="AD44" i="51"/>
  <c r="E51" i="51" s="1"/>
  <c r="AV43" i="51"/>
  <c r="AA50" i="51" s="1"/>
  <c r="AU43" i="51"/>
  <c r="Z50" i="51" s="1"/>
  <c r="AT43" i="51"/>
  <c r="Y50" i="51" s="1"/>
  <c r="AS43" i="51"/>
  <c r="X50" i="51" s="1"/>
  <c r="AR43" i="51"/>
  <c r="W50" i="51" s="1"/>
  <c r="AQ43" i="51"/>
  <c r="V50" i="51" s="1"/>
  <c r="AP43" i="51"/>
  <c r="U50" i="51" s="1"/>
  <c r="AO43" i="51"/>
  <c r="T50" i="51" s="1"/>
  <c r="AN43" i="51"/>
  <c r="S50" i="51" s="1"/>
  <c r="AM43" i="51"/>
  <c r="R50" i="51" s="1"/>
  <c r="AL43" i="51"/>
  <c r="Q50" i="51" s="1"/>
  <c r="AK43" i="51"/>
  <c r="L50" i="51" s="1"/>
  <c r="AJ43" i="51"/>
  <c r="K50" i="51" s="1"/>
  <c r="AI43" i="51"/>
  <c r="J50" i="51" s="1"/>
  <c r="AH43" i="51"/>
  <c r="I50" i="51" s="1"/>
  <c r="AG43" i="51"/>
  <c r="H50" i="51" s="1"/>
  <c r="AF43" i="51"/>
  <c r="G50" i="51" s="1"/>
  <c r="AE43" i="51"/>
  <c r="F50" i="51" s="1"/>
  <c r="AD43" i="51"/>
  <c r="E50" i="51" s="1"/>
  <c r="AV42" i="51"/>
  <c r="AA49" i="51" s="1"/>
  <c r="AU42" i="51"/>
  <c r="Z49" i="51" s="1"/>
  <c r="AT42" i="51"/>
  <c r="Y49" i="51" s="1"/>
  <c r="AS42" i="51"/>
  <c r="X49" i="51" s="1"/>
  <c r="AR42" i="51"/>
  <c r="W49" i="51" s="1"/>
  <c r="AQ42" i="51"/>
  <c r="V49" i="51" s="1"/>
  <c r="AP42" i="51"/>
  <c r="U49" i="51" s="1"/>
  <c r="AO42" i="51"/>
  <c r="T49" i="51" s="1"/>
  <c r="AN42" i="51"/>
  <c r="S49" i="51" s="1"/>
  <c r="AM42" i="51"/>
  <c r="R49" i="51" s="1"/>
  <c r="AL42" i="51"/>
  <c r="Q49" i="51" s="1"/>
  <c r="AK42" i="51"/>
  <c r="L49" i="51" s="1"/>
  <c r="AJ42" i="51"/>
  <c r="K49" i="51" s="1"/>
  <c r="AI42" i="51"/>
  <c r="J49" i="51" s="1"/>
  <c r="AH42" i="51"/>
  <c r="I49" i="51" s="1"/>
  <c r="AG42" i="51"/>
  <c r="H49" i="51" s="1"/>
  <c r="AF42" i="51"/>
  <c r="G49" i="51" s="1"/>
  <c r="AE42" i="51"/>
  <c r="F49" i="51" s="1"/>
  <c r="AD42" i="51"/>
  <c r="E49" i="51" s="1"/>
  <c r="AV41" i="51"/>
  <c r="AA47" i="51" s="1"/>
  <c r="AU41" i="51"/>
  <c r="Z47" i="51" s="1"/>
  <c r="AT41" i="51"/>
  <c r="Y47" i="51" s="1"/>
  <c r="AS41" i="51"/>
  <c r="X47" i="51" s="1"/>
  <c r="AR41" i="51"/>
  <c r="W47" i="51" s="1"/>
  <c r="AQ41" i="51"/>
  <c r="V47" i="51" s="1"/>
  <c r="AP41" i="51"/>
  <c r="U47" i="51" s="1"/>
  <c r="AO41" i="51"/>
  <c r="T47" i="51" s="1"/>
  <c r="AN41" i="51"/>
  <c r="S47" i="51" s="1"/>
  <c r="AM41" i="51"/>
  <c r="R47" i="51" s="1"/>
  <c r="AL41" i="51"/>
  <c r="Q47" i="51" s="1"/>
  <c r="AK41" i="51"/>
  <c r="L47" i="51" s="1"/>
  <c r="AJ41" i="51"/>
  <c r="K47" i="51" s="1"/>
  <c r="AI41" i="51"/>
  <c r="J47" i="51" s="1"/>
  <c r="AH41" i="51"/>
  <c r="I47" i="51" s="1"/>
  <c r="AG41" i="51"/>
  <c r="H47" i="51" s="1"/>
  <c r="AF41" i="51"/>
  <c r="G47" i="51" s="1"/>
  <c r="AE41" i="51"/>
  <c r="F47" i="51" s="1"/>
  <c r="AD41" i="51"/>
  <c r="E47" i="51" s="1"/>
  <c r="AV40" i="51"/>
  <c r="AA46" i="51" s="1"/>
  <c r="AU40" i="51"/>
  <c r="Z46" i="51" s="1"/>
  <c r="AT40" i="51"/>
  <c r="Y46" i="51" s="1"/>
  <c r="AS40" i="51"/>
  <c r="X46" i="51" s="1"/>
  <c r="AR40" i="51"/>
  <c r="W46" i="51" s="1"/>
  <c r="AQ40" i="51"/>
  <c r="V46" i="51" s="1"/>
  <c r="AP40" i="51"/>
  <c r="U46" i="51" s="1"/>
  <c r="AO40" i="51"/>
  <c r="T46" i="51" s="1"/>
  <c r="AN40" i="51"/>
  <c r="S46" i="51" s="1"/>
  <c r="AM40" i="51"/>
  <c r="R46" i="51" s="1"/>
  <c r="AL40" i="51"/>
  <c r="Q46" i="51" s="1"/>
  <c r="AK40" i="51"/>
  <c r="L46" i="51" s="1"/>
  <c r="AJ40" i="51"/>
  <c r="K46" i="51" s="1"/>
  <c r="AI40" i="51"/>
  <c r="J46" i="51" s="1"/>
  <c r="AH40" i="51"/>
  <c r="I46" i="51" s="1"/>
  <c r="AG40" i="51"/>
  <c r="H46" i="51" s="1"/>
  <c r="AF40" i="51"/>
  <c r="G46" i="51" s="1"/>
  <c r="AE40" i="51"/>
  <c r="F46" i="51" s="1"/>
  <c r="AD40" i="51"/>
  <c r="E46" i="51" s="1"/>
  <c r="AV39" i="51"/>
  <c r="AA44" i="51" s="1"/>
  <c r="AU39" i="51"/>
  <c r="Z44" i="51" s="1"/>
  <c r="AT39" i="51"/>
  <c r="Y44" i="51" s="1"/>
  <c r="AS39" i="51"/>
  <c r="X44" i="51" s="1"/>
  <c r="AR39" i="51"/>
  <c r="W44" i="51" s="1"/>
  <c r="AQ39" i="51"/>
  <c r="V44" i="51" s="1"/>
  <c r="AP39" i="51"/>
  <c r="U44" i="51" s="1"/>
  <c r="AO39" i="51"/>
  <c r="T44" i="51" s="1"/>
  <c r="AN39" i="51"/>
  <c r="S44" i="51" s="1"/>
  <c r="AM39" i="51"/>
  <c r="R44" i="51" s="1"/>
  <c r="AL39" i="51"/>
  <c r="Q44" i="51" s="1"/>
  <c r="AK39" i="51"/>
  <c r="L44" i="51" s="1"/>
  <c r="AJ39" i="51"/>
  <c r="K44" i="51" s="1"/>
  <c r="AI39" i="51"/>
  <c r="J44" i="51" s="1"/>
  <c r="AH39" i="51"/>
  <c r="I44" i="51" s="1"/>
  <c r="AG39" i="51"/>
  <c r="H44" i="51" s="1"/>
  <c r="AF39" i="51"/>
  <c r="G44" i="51" s="1"/>
  <c r="AE39" i="51"/>
  <c r="F44" i="51" s="1"/>
  <c r="AD39" i="51"/>
  <c r="E44" i="51" s="1"/>
  <c r="AV38" i="51"/>
  <c r="AA43" i="51" s="1"/>
  <c r="AU38" i="51"/>
  <c r="Z43" i="51" s="1"/>
  <c r="AT38" i="51"/>
  <c r="Y43" i="51" s="1"/>
  <c r="AS38" i="51"/>
  <c r="X43" i="51" s="1"/>
  <c r="AR38" i="51"/>
  <c r="W43" i="51" s="1"/>
  <c r="AQ38" i="51"/>
  <c r="V43" i="51" s="1"/>
  <c r="AP38" i="51"/>
  <c r="U43" i="51" s="1"/>
  <c r="AO38" i="51"/>
  <c r="T43" i="51" s="1"/>
  <c r="AN38" i="51"/>
  <c r="S43" i="51" s="1"/>
  <c r="AM38" i="51"/>
  <c r="R43" i="51" s="1"/>
  <c r="AL38" i="51"/>
  <c r="Q43" i="51" s="1"/>
  <c r="AK38" i="51"/>
  <c r="L43" i="51" s="1"/>
  <c r="AJ38" i="51"/>
  <c r="K43" i="51" s="1"/>
  <c r="AI38" i="51"/>
  <c r="J43" i="51" s="1"/>
  <c r="AH38" i="51"/>
  <c r="I43" i="51" s="1"/>
  <c r="AG38" i="51"/>
  <c r="H43" i="51" s="1"/>
  <c r="AF38" i="51"/>
  <c r="G43" i="51" s="1"/>
  <c r="AE38" i="51"/>
  <c r="F43" i="51" s="1"/>
  <c r="AD38" i="51"/>
  <c r="E43" i="51" s="1"/>
  <c r="AV37" i="51"/>
  <c r="AA42" i="51" s="1"/>
  <c r="AU37" i="51"/>
  <c r="Z42" i="51" s="1"/>
  <c r="AT37" i="51"/>
  <c r="Y42" i="51" s="1"/>
  <c r="AS37" i="51"/>
  <c r="X42" i="51" s="1"/>
  <c r="AR37" i="51"/>
  <c r="W42" i="51" s="1"/>
  <c r="AQ37" i="51"/>
  <c r="V42" i="51" s="1"/>
  <c r="AP37" i="51"/>
  <c r="U42" i="51" s="1"/>
  <c r="AO37" i="51"/>
  <c r="T42" i="51" s="1"/>
  <c r="AN37" i="51"/>
  <c r="S42" i="51" s="1"/>
  <c r="AM37" i="51"/>
  <c r="R42" i="51" s="1"/>
  <c r="AL37" i="51"/>
  <c r="Q42" i="51" s="1"/>
  <c r="AK37" i="51"/>
  <c r="L42" i="51" s="1"/>
  <c r="AJ37" i="51"/>
  <c r="K42" i="51" s="1"/>
  <c r="AI37" i="51"/>
  <c r="J42" i="51" s="1"/>
  <c r="AH37" i="51"/>
  <c r="I42" i="51" s="1"/>
  <c r="AG37" i="51"/>
  <c r="H42" i="51" s="1"/>
  <c r="AF37" i="51"/>
  <c r="G42" i="51" s="1"/>
  <c r="AE37" i="51"/>
  <c r="F42" i="51" s="1"/>
  <c r="AD37" i="51"/>
  <c r="E42" i="51" s="1"/>
  <c r="AV36" i="51"/>
  <c r="AA41" i="51" s="1"/>
  <c r="AU36" i="51"/>
  <c r="Z41" i="51" s="1"/>
  <c r="AT36" i="51"/>
  <c r="Y41" i="51" s="1"/>
  <c r="AS36" i="51"/>
  <c r="X41" i="51" s="1"/>
  <c r="AR36" i="51"/>
  <c r="W41" i="51" s="1"/>
  <c r="AQ36" i="51"/>
  <c r="V41" i="51" s="1"/>
  <c r="AP36" i="51"/>
  <c r="U41" i="51" s="1"/>
  <c r="AO36" i="51"/>
  <c r="T41" i="51" s="1"/>
  <c r="AN36" i="51"/>
  <c r="S41" i="51" s="1"/>
  <c r="AM36" i="51"/>
  <c r="R41" i="51" s="1"/>
  <c r="AL36" i="51"/>
  <c r="Q41" i="51" s="1"/>
  <c r="AK36" i="51"/>
  <c r="L41" i="51" s="1"/>
  <c r="AJ36" i="51"/>
  <c r="K41" i="51" s="1"/>
  <c r="AI36" i="51"/>
  <c r="J41" i="51" s="1"/>
  <c r="AH36" i="51"/>
  <c r="I41" i="51" s="1"/>
  <c r="AG36" i="51"/>
  <c r="H41" i="51" s="1"/>
  <c r="AF36" i="51"/>
  <c r="G41" i="51" s="1"/>
  <c r="AE36" i="51"/>
  <c r="F41" i="51" s="1"/>
  <c r="AD36" i="51"/>
  <c r="E41" i="51" s="1"/>
  <c r="AV35" i="51"/>
  <c r="AU35" i="51"/>
  <c r="AT35" i="51"/>
  <c r="AS35" i="51"/>
  <c r="AR35" i="51"/>
  <c r="AQ35" i="51"/>
  <c r="AP35" i="51"/>
  <c r="AO35" i="51"/>
  <c r="AN35" i="51"/>
  <c r="AM35" i="51"/>
  <c r="AL35" i="51"/>
  <c r="AK35" i="51"/>
  <c r="AJ35" i="51"/>
  <c r="AI35" i="51"/>
  <c r="AH35" i="51"/>
  <c r="AG35" i="51"/>
  <c r="AF35" i="51"/>
  <c r="AE35" i="51"/>
  <c r="AD35" i="51"/>
  <c r="AV34" i="51"/>
  <c r="AA39" i="51" s="1"/>
  <c r="AU34" i="51"/>
  <c r="Z39" i="51" s="1"/>
  <c r="AT34" i="51"/>
  <c r="Y39" i="51" s="1"/>
  <c r="AS34" i="51"/>
  <c r="X39" i="51" s="1"/>
  <c r="AR34" i="51"/>
  <c r="W39" i="51" s="1"/>
  <c r="AQ34" i="51"/>
  <c r="V39" i="51" s="1"/>
  <c r="AP34" i="51"/>
  <c r="U39" i="51" s="1"/>
  <c r="AO34" i="51"/>
  <c r="T39" i="51" s="1"/>
  <c r="AN34" i="51"/>
  <c r="S39" i="51" s="1"/>
  <c r="AM34" i="51"/>
  <c r="R39" i="51" s="1"/>
  <c r="AL34" i="51"/>
  <c r="Q39" i="51" s="1"/>
  <c r="AK34" i="51"/>
  <c r="L39" i="51" s="1"/>
  <c r="AJ34" i="51"/>
  <c r="K39" i="51" s="1"/>
  <c r="AI34" i="51"/>
  <c r="J39" i="51" s="1"/>
  <c r="AH34" i="51"/>
  <c r="I39" i="51" s="1"/>
  <c r="AG34" i="51"/>
  <c r="H39" i="51" s="1"/>
  <c r="AF34" i="51"/>
  <c r="G39" i="51" s="1"/>
  <c r="AE34" i="51"/>
  <c r="F39" i="51" s="1"/>
  <c r="AD34" i="51"/>
  <c r="E39" i="51" s="1"/>
  <c r="AV33" i="51"/>
  <c r="AA37" i="51" s="1"/>
  <c r="AU33" i="51"/>
  <c r="Z37" i="51" s="1"/>
  <c r="AT33" i="51"/>
  <c r="Y37" i="51" s="1"/>
  <c r="AS33" i="51"/>
  <c r="X37" i="51" s="1"/>
  <c r="AR33" i="51"/>
  <c r="W37" i="51" s="1"/>
  <c r="AQ33" i="51"/>
  <c r="V37" i="51" s="1"/>
  <c r="AP33" i="51"/>
  <c r="U37" i="51" s="1"/>
  <c r="AO33" i="51"/>
  <c r="T37" i="51" s="1"/>
  <c r="AN33" i="51"/>
  <c r="S37" i="51" s="1"/>
  <c r="AM33" i="51"/>
  <c r="R37" i="51" s="1"/>
  <c r="AL33" i="51"/>
  <c r="Q37" i="51" s="1"/>
  <c r="AK33" i="51"/>
  <c r="L37" i="51" s="1"/>
  <c r="AJ33" i="51"/>
  <c r="K37" i="51" s="1"/>
  <c r="AI33" i="51"/>
  <c r="J37" i="51" s="1"/>
  <c r="AH33" i="51"/>
  <c r="I37" i="51" s="1"/>
  <c r="AG33" i="51"/>
  <c r="H37" i="51" s="1"/>
  <c r="AF33" i="51"/>
  <c r="G37" i="51" s="1"/>
  <c r="AE33" i="51"/>
  <c r="F37" i="51" s="1"/>
  <c r="AD33" i="51"/>
  <c r="E37" i="51" s="1"/>
  <c r="AV32" i="51"/>
  <c r="AA36" i="51" s="1"/>
  <c r="AU32" i="51"/>
  <c r="Z36" i="51" s="1"/>
  <c r="AT32" i="51"/>
  <c r="Y36" i="51" s="1"/>
  <c r="AS32" i="51"/>
  <c r="X36" i="51" s="1"/>
  <c r="AR32" i="51"/>
  <c r="W36" i="51" s="1"/>
  <c r="AQ32" i="51"/>
  <c r="V36" i="51" s="1"/>
  <c r="AP32" i="51"/>
  <c r="U36" i="51" s="1"/>
  <c r="AO32" i="51"/>
  <c r="T36" i="51" s="1"/>
  <c r="AN32" i="51"/>
  <c r="S36" i="51" s="1"/>
  <c r="AM32" i="51"/>
  <c r="R36" i="51" s="1"/>
  <c r="AL32" i="51"/>
  <c r="Q36" i="51" s="1"/>
  <c r="AK32" i="51"/>
  <c r="L36" i="51" s="1"/>
  <c r="AJ32" i="51"/>
  <c r="K36" i="51" s="1"/>
  <c r="AI32" i="51"/>
  <c r="J36" i="51" s="1"/>
  <c r="AH32" i="51"/>
  <c r="I36" i="51" s="1"/>
  <c r="AG32" i="51"/>
  <c r="H36" i="51" s="1"/>
  <c r="AF32" i="51"/>
  <c r="G36" i="51" s="1"/>
  <c r="AE32" i="51"/>
  <c r="F36" i="51" s="1"/>
  <c r="AD32" i="51"/>
  <c r="E36" i="51" s="1"/>
  <c r="AV31" i="51"/>
  <c r="AA35" i="51" s="1"/>
  <c r="AU31" i="51"/>
  <c r="Z35" i="51" s="1"/>
  <c r="AT31" i="51"/>
  <c r="Y35" i="51" s="1"/>
  <c r="AS31" i="51"/>
  <c r="X35" i="51" s="1"/>
  <c r="AR31" i="51"/>
  <c r="W35" i="51" s="1"/>
  <c r="AQ31" i="51"/>
  <c r="V35" i="51" s="1"/>
  <c r="AP31" i="51"/>
  <c r="U35" i="51" s="1"/>
  <c r="AO31" i="51"/>
  <c r="T35" i="51" s="1"/>
  <c r="AN31" i="51"/>
  <c r="S35" i="51" s="1"/>
  <c r="AM31" i="51"/>
  <c r="R35" i="51" s="1"/>
  <c r="AL31" i="51"/>
  <c r="Q35" i="51" s="1"/>
  <c r="AK31" i="51"/>
  <c r="L35" i="51" s="1"/>
  <c r="AJ31" i="51"/>
  <c r="K35" i="51" s="1"/>
  <c r="AI31" i="51"/>
  <c r="J35" i="51" s="1"/>
  <c r="AH31" i="51"/>
  <c r="I35" i="51" s="1"/>
  <c r="AG31" i="51"/>
  <c r="H35" i="51" s="1"/>
  <c r="AF31" i="51"/>
  <c r="G35" i="51" s="1"/>
  <c r="AE31" i="51"/>
  <c r="F35" i="51" s="1"/>
  <c r="AD31" i="51"/>
  <c r="E35" i="51" s="1"/>
  <c r="AV30" i="51"/>
  <c r="AA34" i="51" s="1"/>
  <c r="AU30" i="51"/>
  <c r="Z34" i="51" s="1"/>
  <c r="AT30" i="51"/>
  <c r="Y34" i="51" s="1"/>
  <c r="AS30" i="51"/>
  <c r="X34" i="51" s="1"/>
  <c r="AR30" i="51"/>
  <c r="W34" i="51" s="1"/>
  <c r="AQ30" i="51"/>
  <c r="V34" i="51" s="1"/>
  <c r="AP30" i="51"/>
  <c r="U34" i="51" s="1"/>
  <c r="AO30" i="51"/>
  <c r="T34" i="51" s="1"/>
  <c r="AN30" i="51"/>
  <c r="S34" i="51" s="1"/>
  <c r="AM30" i="51"/>
  <c r="R34" i="51" s="1"/>
  <c r="AL30" i="51"/>
  <c r="Q34" i="51" s="1"/>
  <c r="AK30" i="51"/>
  <c r="L34" i="51" s="1"/>
  <c r="AJ30" i="51"/>
  <c r="K34" i="51" s="1"/>
  <c r="AI30" i="51"/>
  <c r="J34" i="51" s="1"/>
  <c r="AH30" i="51"/>
  <c r="I34" i="51" s="1"/>
  <c r="AG30" i="51"/>
  <c r="H34" i="51" s="1"/>
  <c r="AF30" i="51"/>
  <c r="G34" i="51" s="1"/>
  <c r="AE30" i="51"/>
  <c r="F34" i="51" s="1"/>
  <c r="AD30" i="51"/>
  <c r="E34" i="51" s="1"/>
  <c r="AV29" i="51"/>
  <c r="AA33" i="51" s="1"/>
  <c r="AU29" i="51"/>
  <c r="Z33" i="51" s="1"/>
  <c r="AT29" i="51"/>
  <c r="Y33" i="51" s="1"/>
  <c r="AS29" i="51"/>
  <c r="X33" i="51" s="1"/>
  <c r="AR29" i="51"/>
  <c r="W33" i="51" s="1"/>
  <c r="AQ29" i="51"/>
  <c r="V33" i="51" s="1"/>
  <c r="AP29" i="51"/>
  <c r="U33" i="51" s="1"/>
  <c r="AO29" i="51"/>
  <c r="T33" i="51" s="1"/>
  <c r="AN29" i="51"/>
  <c r="S33" i="51" s="1"/>
  <c r="AM29" i="51"/>
  <c r="R33" i="51" s="1"/>
  <c r="AL29" i="51"/>
  <c r="Q33" i="51" s="1"/>
  <c r="AK29" i="51"/>
  <c r="L33" i="51" s="1"/>
  <c r="AJ29" i="51"/>
  <c r="K33" i="51" s="1"/>
  <c r="AI29" i="51"/>
  <c r="J33" i="51" s="1"/>
  <c r="AH29" i="51"/>
  <c r="I33" i="51" s="1"/>
  <c r="AG29" i="51"/>
  <c r="H33" i="51" s="1"/>
  <c r="AF29" i="51"/>
  <c r="G33" i="51" s="1"/>
  <c r="AE29" i="51"/>
  <c r="F33" i="51" s="1"/>
  <c r="AD29" i="51"/>
  <c r="E33" i="51" s="1"/>
  <c r="AV28" i="51"/>
  <c r="AA28" i="51" s="1"/>
  <c r="AU28" i="51"/>
  <c r="Z28" i="51" s="1"/>
  <c r="AT28" i="51"/>
  <c r="Y28" i="51" s="1"/>
  <c r="AS28" i="51"/>
  <c r="X28" i="51" s="1"/>
  <c r="AR28" i="51"/>
  <c r="W28" i="51" s="1"/>
  <c r="AQ28" i="51"/>
  <c r="V28" i="51" s="1"/>
  <c r="AP28" i="51"/>
  <c r="U28" i="51" s="1"/>
  <c r="AO28" i="51"/>
  <c r="T28" i="51" s="1"/>
  <c r="AN28" i="51"/>
  <c r="S28" i="51" s="1"/>
  <c r="AM28" i="51"/>
  <c r="R28" i="51" s="1"/>
  <c r="AL28" i="51"/>
  <c r="Q28" i="51" s="1"/>
  <c r="AK28" i="51"/>
  <c r="L28" i="51" s="1"/>
  <c r="AJ28" i="51"/>
  <c r="K28" i="51" s="1"/>
  <c r="AI28" i="51"/>
  <c r="J28" i="51" s="1"/>
  <c r="AH28" i="51"/>
  <c r="I28" i="51" s="1"/>
  <c r="AG28" i="51"/>
  <c r="H28" i="51" s="1"/>
  <c r="AF28" i="51"/>
  <c r="G28" i="51" s="1"/>
  <c r="AE28" i="51"/>
  <c r="F28" i="51" s="1"/>
  <c r="AD28" i="51"/>
  <c r="E28" i="51" s="1"/>
  <c r="AV27" i="51"/>
  <c r="AA31" i="51" s="1"/>
  <c r="AU27" i="51"/>
  <c r="Z31" i="51" s="1"/>
  <c r="AT27" i="51"/>
  <c r="Y31" i="51" s="1"/>
  <c r="AS27" i="51"/>
  <c r="X31" i="51" s="1"/>
  <c r="AR27" i="51"/>
  <c r="W31" i="51" s="1"/>
  <c r="AQ27" i="51"/>
  <c r="V31" i="51" s="1"/>
  <c r="AP27" i="51"/>
  <c r="U31" i="51" s="1"/>
  <c r="AO27" i="51"/>
  <c r="T31" i="51" s="1"/>
  <c r="AN27" i="51"/>
  <c r="S31" i="51" s="1"/>
  <c r="AM27" i="51"/>
  <c r="R31" i="51" s="1"/>
  <c r="AL27" i="51"/>
  <c r="Q31" i="51" s="1"/>
  <c r="AK27" i="51"/>
  <c r="L31" i="51" s="1"/>
  <c r="AJ27" i="51"/>
  <c r="K31" i="51" s="1"/>
  <c r="AI27" i="51"/>
  <c r="J31" i="51" s="1"/>
  <c r="AH27" i="51"/>
  <c r="I31" i="51" s="1"/>
  <c r="AG27" i="51"/>
  <c r="H31" i="51" s="1"/>
  <c r="AF27" i="51"/>
  <c r="G31" i="51" s="1"/>
  <c r="AE27" i="51"/>
  <c r="F31" i="51" s="1"/>
  <c r="AD27" i="51"/>
  <c r="E31" i="51" s="1"/>
  <c r="AV26" i="51"/>
  <c r="AA30" i="51" s="1"/>
  <c r="AU26" i="51"/>
  <c r="Z30" i="51" s="1"/>
  <c r="AT26" i="51"/>
  <c r="Y30" i="51" s="1"/>
  <c r="AS26" i="51"/>
  <c r="X30" i="51" s="1"/>
  <c r="AR26" i="51"/>
  <c r="W30" i="51" s="1"/>
  <c r="AQ26" i="51"/>
  <c r="V30" i="51" s="1"/>
  <c r="AP26" i="51"/>
  <c r="U30" i="51" s="1"/>
  <c r="AO26" i="51"/>
  <c r="T30" i="51" s="1"/>
  <c r="AN26" i="51"/>
  <c r="S30" i="51" s="1"/>
  <c r="AM26" i="51"/>
  <c r="R30" i="51" s="1"/>
  <c r="AL26" i="51"/>
  <c r="Q30" i="51" s="1"/>
  <c r="AK26" i="51"/>
  <c r="L30" i="51" s="1"/>
  <c r="AJ26" i="51"/>
  <c r="K30" i="51" s="1"/>
  <c r="AI26" i="51"/>
  <c r="J30" i="51" s="1"/>
  <c r="AH26" i="51"/>
  <c r="I30" i="51" s="1"/>
  <c r="AG26" i="51"/>
  <c r="H30" i="51" s="1"/>
  <c r="AF26" i="51"/>
  <c r="G30" i="51" s="1"/>
  <c r="AE26" i="51"/>
  <c r="F30" i="51" s="1"/>
  <c r="AD26" i="51"/>
  <c r="E30" i="51" s="1"/>
  <c r="G65" i="97"/>
  <c r="G60" i="97"/>
  <c r="J52" i="97"/>
  <c r="K42" i="97"/>
  <c r="F42" i="97"/>
  <c r="G32" i="97"/>
  <c r="G57" i="46"/>
  <c r="J56" i="46"/>
  <c r="G52" i="46"/>
  <c r="J51" i="46"/>
  <c r="V92" i="46"/>
  <c r="L68" i="97" s="1"/>
  <c r="U92" i="46"/>
  <c r="K68" i="97" s="1"/>
  <c r="T92" i="46"/>
  <c r="J68" i="97" s="1"/>
  <c r="S92" i="46"/>
  <c r="I68" i="97" s="1"/>
  <c r="R92" i="46"/>
  <c r="H68" i="97" s="1"/>
  <c r="Q92" i="46"/>
  <c r="G68" i="97" s="1"/>
  <c r="P92" i="46"/>
  <c r="F68" i="97" s="1"/>
  <c r="O92" i="46"/>
  <c r="E68" i="97" s="1"/>
  <c r="V91" i="46"/>
  <c r="L67" i="97" s="1"/>
  <c r="U91" i="46"/>
  <c r="K67" i="97" s="1"/>
  <c r="T91" i="46"/>
  <c r="J67" i="97" s="1"/>
  <c r="S91" i="46"/>
  <c r="I67" i="97" s="1"/>
  <c r="R91" i="46"/>
  <c r="H67" i="97" s="1"/>
  <c r="Q91" i="46"/>
  <c r="G67" i="97" s="1"/>
  <c r="P91" i="46"/>
  <c r="F67" i="97" s="1"/>
  <c r="O91" i="46"/>
  <c r="E67" i="97" s="1"/>
  <c r="V90" i="46"/>
  <c r="L66" i="97" s="1"/>
  <c r="U90" i="46"/>
  <c r="K66" i="97" s="1"/>
  <c r="T90" i="46"/>
  <c r="J66" i="97" s="1"/>
  <c r="S90" i="46"/>
  <c r="I66" i="97" s="1"/>
  <c r="R90" i="46"/>
  <c r="H66" i="97" s="1"/>
  <c r="Q90" i="46"/>
  <c r="G66" i="97" s="1"/>
  <c r="P90" i="46"/>
  <c r="F66" i="97" s="1"/>
  <c r="O90" i="46"/>
  <c r="E66" i="97" s="1"/>
  <c r="V89" i="46"/>
  <c r="L65" i="97" s="1"/>
  <c r="U89" i="46"/>
  <c r="K65" i="97" s="1"/>
  <c r="T89" i="46"/>
  <c r="J65" i="97" s="1"/>
  <c r="S89" i="46"/>
  <c r="I65" i="97" s="1"/>
  <c r="R89" i="46"/>
  <c r="H65" i="97" s="1"/>
  <c r="Q89" i="46"/>
  <c r="P89" i="46"/>
  <c r="F65" i="97" s="1"/>
  <c r="O89" i="46"/>
  <c r="E65" i="97" s="1"/>
  <c r="V88" i="46"/>
  <c r="L64" i="97" s="1"/>
  <c r="U88" i="46"/>
  <c r="K64" i="97" s="1"/>
  <c r="T88" i="46"/>
  <c r="J64" i="97" s="1"/>
  <c r="S88" i="46"/>
  <c r="I64" i="97" s="1"/>
  <c r="R88" i="46"/>
  <c r="H64" i="97" s="1"/>
  <c r="Q88" i="46"/>
  <c r="G64" i="97" s="1"/>
  <c r="P88" i="46"/>
  <c r="F64" i="97" s="1"/>
  <c r="O88" i="46"/>
  <c r="E64" i="97" s="1"/>
  <c r="V87" i="46"/>
  <c r="L63" i="97" s="1"/>
  <c r="U87" i="46"/>
  <c r="K63" i="97" s="1"/>
  <c r="T87" i="46"/>
  <c r="J63" i="97" s="1"/>
  <c r="S87" i="46"/>
  <c r="I63" i="97" s="1"/>
  <c r="R87" i="46"/>
  <c r="H63" i="97" s="1"/>
  <c r="Q87" i="46"/>
  <c r="G63" i="97" s="1"/>
  <c r="P87" i="46"/>
  <c r="F63" i="97" s="1"/>
  <c r="O87" i="46"/>
  <c r="E63" i="97" s="1"/>
  <c r="V86" i="46"/>
  <c r="L62" i="97" s="1"/>
  <c r="U86" i="46"/>
  <c r="K62" i="97" s="1"/>
  <c r="T86" i="46"/>
  <c r="J62" i="97" s="1"/>
  <c r="S86" i="46"/>
  <c r="I62" i="97" s="1"/>
  <c r="R86" i="46"/>
  <c r="H62" i="97" s="1"/>
  <c r="Q86" i="46"/>
  <c r="G62" i="97" s="1"/>
  <c r="P86" i="46"/>
  <c r="F62" i="97" s="1"/>
  <c r="O86" i="46"/>
  <c r="E62" i="97" s="1"/>
  <c r="V85" i="46"/>
  <c r="L61" i="97" s="1"/>
  <c r="U85" i="46"/>
  <c r="K61" i="97" s="1"/>
  <c r="T85" i="46"/>
  <c r="J61" i="97" s="1"/>
  <c r="S85" i="46"/>
  <c r="I61" i="97" s="1"/>
  <c r="R85" i="46"/>
  <c r="H61" i="97" s="1"/>
  <c r="Q85" i="46"/>
  <c r="G61" i="97" s="1"/>
  <c r="P85" i="46"/>
  <c r="F61" i="97" s="1"/>
  <c r="O85" i="46"/>
  <c r="E61" i="97" s="1"/>
  <c r="V84" i="46"/>
  <c r="L60" i="97" s="1"/>
  <c r="U84" i="46"/>
  <c r="K60" i="97" s="1"/>
  <c r="T84" i="46"/>
  <c r="J60" i="97" s="1"/>
  <c r="S84" i="46"/>
  <c r="I60" i="97" s="1"/>
  <c r="R84" i="46"/>
  <c r="H60" i="97" s="1"/>
  <c r="Q84" i="46"/>
  <c r="P84" i="46"/>
  <c r="F60" i="97" s="1"/>
  <c r="O84" i="46"/>
  <c r="E60" i="97" s="1"/>
  <c r="V83" i="46"/>
  <c r="L59" i="97" s="1"/>
  <c r="U83" i="46"/>
  <c r="K59" i="97" s="1"/>
  <c r="T83" i="46"/>
  <c r="J59" i="97" s="1"/>
  <c r="S83" i="46"/>
  <c r="I59" i="97" s="1"/>
  <c r="R83" i="46"/>
  <c r="H59" i="97" s="1"/>
  <c r="Q83" i="46"/>
  <c r="G59" i="97" s="1"/>
  <c r="P83" i="46"/>
  <c r="F59" i="97" s="1"/>
  <c r="O83" i="46"/>
  <c r="E59" i="97" s="1"/>
  <c r="V82" i="46"/>
  <c r="L57" i="97" s="1"/>
  <c r="U82" i="46"/>
  <c r="K57" i="97" s="1"/>
  <c r="T82" i="46"/>
  <c r="J57" i="97" s="1"/>
  <c r="S82" i="46"/>
  <c r="I57" i="97" s="1"/>
  <c r="R82" i="46"/>
  <c r="H57" i="97" s="1"/>
  <c r="Q82" i="46"/>
  <c r="G57" i="97" s="1"/>
  <c r="P82" i="46"/>
  <c r="F57" i="97" s="1"/>
  <c r="O82" i="46"/>
  <c r="E57" i="97" s="1"/>
  <c r="V81" i="46"/>
  <c r="L56" i="97" s="1"/>
  <c r="U81" i="46"/>
  <c r="K56" i="97" s="1"/>
  <c r="T81" i="46"/>
  <c r="J56" i="97" s="1"/>
  <c r="S81" i="46"/>
  <c r="I56" i="97" s="1"/>
  <c r="R81" i="46"/>
  <c r="H56" i="97" s="1"/>
  <c r="Q81" i="46"/>
  <c r="G56" i="97" s="1"/>
  <c r="P81" i="46"/>
  <c r="F56" i="97" s="1"/>
  <c r="O81" i="46"/>
  <c r="E56" i="97" s="1"/>
  <c r="V80" i="46"/>
  <c r="L55" i="97" s="1"/>
  <c r="U80" i="46"/>
  <c r="K55" i="97" s="1"/>
  <c r="T80" i="46"/>
  <c r="J55" i="97" s="1"/>
  <c r="S80" i="46"/>
  <c r="I55" i="97" s="1"/>
  <c r="R80" i="46"/>
  <c r="H55" i="97" s="1"/>
  <c r="Q80" i="46"/>
  <c r="G55" i="97" s="1"/>
  <c r="P80" i="46"/>
  <c r="F55" i="97" s="1"/>
  <c r="O80" i="46"/>
  <c r="E55" i="97" s="1"/>
  <c r="V79" i="46"/>
  <c r="L54" i="97" s="1"/>
  <c r="U79" i="46"/>
  <c r="K54" i="97" s="1"/>
  <c r="T79" i="46"/>
  <c r="J54" i="97" s="1"/>
  <c r="S79" i="46"/>
  <c r="I54" i="97" s="1"/>
  <c r="R79" i="46"/>
  <c r="H54" i="97" s="1"/>
  <c r="Q79" i="46"/>
  <c r="G54" i="97" s="1"/>
  <c r="P79" i="46"/>
  <c r="F54" i="97" s="1"/>
  <c r="O79" i="46"/>
  <c r="E54" i="97" s="1"/>
  <c r="V78" i="46"/>
  <c r="L53" i="97" s="1"/>
  <c r="U78" i="46"/>
  <c r="K53" i="97" s="1"/>
  <c r="T78" i="46"/>
  <c r="J53" i="97" s="1"/>
  <c r="S78" i="46"/>
  <c r="I53" i="97" s="1"/>
  <c r="R78" i="46"/>
  <c r="H53" i="97" s="1"/>
  <c r="Q78" i="46"/>
  <c r="G53" i="97" s="1"/>
  <c r="P78" i="46"/>
  <c r="F53" i="97" s="1"/>
  <c r="O78" i="46"/>
  <c r="E53" i="97" s="1"/>
  <c r="V77" i="46"/>
  <c r="L52" i="97" s="1"/>
  <c r="U77" i="46"/>
  <c r="K52" i="97" s="1"/>
  <c r="T77" i="46"/>
  <c r="S77" i="46"/>
  <c r="I52" i="97" s="1"/>
  <c r="R77" i="46"/>
  <c r="H52" i="97" s="1"/>
  <c r="Q77" i="46"/>
  <c r="G52" i="97" s="1"/>
  <c r="P77" i="46"/>
  <c r="F52" i="97" s="1"/>
  <c r="O77" i="46"/>
  <c r="E52" i="97" s="1"/>
  <c r="V76" i="46"/>
  <c r="L51" i="97" s="1"/>
  <c r="U76" i="46"/>
  <c r="K51" i="97" s="1"/>
  <c r="T76" i="46"/>
  <c r="J51" i="97" s="1"/>
  <c r="S76" i="46"/>
  <c r="I51" i="97" s="1"/>
  <c r="R76" i="46"/>
  <c r="H51" i="97" s="1"/>
  <c r="Q76" i="46"/>
  <c r="G51" i="97" s="1"/>
  <c r="P76" i="46"/>
  <c r="F51" i="97" s="1"/>
  <c r="O76" i="46"/>
  <c r="E51" i="97" s="1"/>
  <c r="V75" i="46"/>
  <c r="L50" i="97" s="1"/>
  <c r="U75" i="46"/>
  <c r="K50" i="97" s="1"/>
  <c r="T75" i="46"/>
  <c r="J50" i="97" s="1"/>
  <c r="S75" i="46"/>
  <c r="I50" i="97" s="1"/>
  <c r="R75" i="46"/>
  <c r="H50" i="97" s="1"/>
  <c r="Q75" i="46"/>
  <c r="G50" i="97" s="1"/>
  <c r="P75" i="46"/>
  <c r="F50" i="97" s="1"/>
  <c r="O75" i="46"/>
  <c r="E50" i="97" s="1"/>
  <c r="V74" i="46"/>
  <c r="L49" i="97" s="1"/>
  <c r="U74" i="46"/>
  <c r="K49" i="97" s="1"/>
  <c r="T74" i="46"/>
  <c r="J49" i="97" s="1"/>
  <c r="S74" i="46"/>
  <c r="I49" i="97" s="1"/>
  <c r="R74" i="46"/>
  <c r="H49" i="97" s="1"/>
  <c r="Q74" i="46"/>
  <c r="G49" i="97" s="1"/>
  <c r="P74" i="46"/>
  <c r="F49" i="97" s="1"/>
  <c r="O74" i="46"/>
  <c r="E49" i="97" s="1"/>
  <c r="V73" i="46"/>
  <c r="L48" i="97" s="1"/>
  <c r="U73" i="46"/>
  <c r="K48" i="97" s="1"/>
  <c r="T73" i="46"/>
  <c r="J48" i="97" s="1"/>
  <c r="S73" i="46"/>
  <c r="I48" i="97" s="1"/>
  <c r="R73" i="46"/>
  <c r="H48" i="97" s="1"/>
  <c r="Q73" i="46"/>
  <c r="G48" i="97" s="1"/>
  <c r="P73" i="46"/>
  <c r="F48" i="97" s="1"/>
  <c r="O73" i="46"/>
  <c r="E48" i="97" s="1"/>
  <c r="V72" i="46"/>
  <c r="L46" i="97" s="1"/>
  <c r="U72" i="46"/>
  <c r="K46" i="97" s="1"/>
  <c r="T72" i="46"/>
  <c r="J46" i="97" s="1"/>
  <c r="S72" i="46"/>
  <c r="I46" i="97" s="1"/>
  <c r="R72" i="46"/>
  <c r="H46" i="97" s="1"/>
  <c r="Q72" i="46"/>
  <c r="G46" i="97" s="1"/>
  <c r="P72" i="46"/>
  <c r="F46" i="97" s="1"/>
  <c r="O72" i="46"/>
  <c r="E46" i="97" s="1"/>
  <c r="V71" i="46"/>
  <c r="L45" i="97" s="1"/>
  <c r="U71" i="46"/>
  <c r="K45" i="97" s="1"/>
  <c r="T71" i="46"/>
  <c r="J45" i="97" s="1"/>
  <c r="S71" i="46"/>
  <c r="I45" i="97" s="1"/>
  <c r="R71" i="46"/>
  <c r="H45" i="97" s="1"/>
  <c r="Q71" i="46"/>
  <c r="G45" i="97" s="1"/>
  <c r="P71" i="46"/>
  <c r="F45" i="97" s="1"/>
  <c r="O71" i="46"/>
  <c r="E45" i="97" s="1"/>
  <c r="V70" i="46"/>
  <c r="L44" i="97" s="1"/>
  <c r="U70" i="46"/>
  <c r="K44" i="97" s="1"/>
  <c r="T70" i="46"/>
  <c r="J44" i="97" s="1"/>
  <c r="S70" i="46"/>
  <c r="I44" i="97" s="1"/>
  <c r="R70" i="46"/>
  <c r="H44" i="97" s="1"/>
  <c r="Q70" i="46"/>
  <c r="G44" i="97" s="1"/>
  <c r="P70" i="46"/>
  <c r="F44" i="97" s="1"/>
  <c r="O70" i="46"/>
  <c r="E44" i="97" s="1"/>
  <c r="V69" i="46"/>
  <c r="L43" i="97" s="1"/>
  <c r="U69" i="46"/>
  <c r="K43" i="97" s="1"/>
  <c r="T69" i="46"/>
  <c r="J43" i="97" s="1"/>
  <c r="S69" i="46"/>
  <c r="I43" i="97" s="1"/>
  <c r="R69" i="46"/>
  <c r="H43" i="97" s="1"/>
  <c r="Q69" i="46"/>
  <c r="G43" i="97" s="1"/>
  <c r="P69" i="46"/>
  <c r="F43" i="97" s="1"/>
  <c r="O69" i="46"/>
  <c r="E43" i="97" s="1"/>
  <c r="V68" i="46"/>
  <c r="L42" i="97" s="1"/>
  <c r="U68" i="46"/>
  <c r="T68" i="46"/>
  <c r="J42" i="97" s="1"/>
  <c r="S68" i="46"/>
  <c r="I42" i="97" s="1"/>
  <c r="R68" i="46"/>
  <c r="H42" i="97" s="1"/>
  <c r="Q68" i="46"/>
  <c r="G42" i="97" s="1"/>
  <c r="P68" i="46"/>
  <c r="O68" i="46"/>
  <c r="E42" i="97" s="1"/>
  <c r="V67" i="46"/>
  <c r="L41" i="97" s="1"/>
  <c r="U67" i="46"/>
  <c r="K41" i="97" s="1"/>
  <c r="T67" i="46"/>
  <c r="J41" i="97" s="1"/>
  <c r="S67" i="46"/>
  <c r="I41" i="97" s="1"/>
  <c r="R67" i="46"/>
  <c r="H41" i="97" s="1"/>
  <c r="Q67" i="46"/>
  <c r="G41" i="97" s="1"/>
  <c r="P67" i="46"/>
  <c r="F41" i="97" s="1"/>
  <c r="O67" i="46"/>
  <c r="E41" i="97" s="1"/>
  <c r="V66" i="46"/>
  <c r="L40" i="97" s="1"/>
  <c r="U66" i="46"/>
  <c r="K40" i="97" s="1"/>
  <c r="T66" i="46"/>
  <c r="J40" i="97" s="1"/>
  <c r="S66" i="46"/>
  <c r="I40" i="97" s="1"/>
  <c r="R66" i="46"/>
  <c r="H40" i="97" s="1"/>
  <c r="Q66" i="46"/>
  <c r="G40" i="97" s="1"/>
  <c r="P66" i="46"/>
  <c r="F40" i="97" s="1"/>
  <c r="O66" i="46"/>
  <c r="E40" i="97" s="1"/>
  <c r="V65" i="46"/>
  <c r="L39" i="97" s="1"/>
  <c r="U65" i="46"/>
  <c r="K39" i="97" s="1"/>
  <c r="T65" i="46"/>
  <c r="J39" i="97" s="1"/>
  <c r="S65" i="46"/>
  <c r="I39" i="97" s="1"/>
  <c r="R65" i="46"/>
  <c r="H39" i="97" s="1"/>
  <c r="Q65" i="46"/>
  <c r="G39" i="97" s="1"/>
  <c r="P65" i="46"/>
  <c r="F39" i="97" s="1"/>
  <c r="O65" i="46"/>
  <c r="E39" i="97" s="1"/>
  <c r="V64" i="46"/>
  <c r="L38" i="97" s="1"/>
  <c r="U64" i="46"/>
  <c r="K38" i="97" s="1"/>
  <c r="T64" i="46"/>
  <c r="J38" i="97" s="1"/>
  <c r="S64" i="46"/>
  <c r="I38" i="97" s="1"/>
  <c r="R64" i="46"/>
  <c r="H38" i="97" s="1"/>
  <c r="Q64" i="46"/>
  <c r="G38" i="97" s="1"/>
  <c r="P64" i="46"/>
  <c r="F38" i="97" s="1"/>
  <c r="O64" i="46"/>
  <c r="E38" i="97" s="1"/>
  <c r="V63" i="46"/>
  <c r="L37" i="97" s="1"/>
  <c r="U63" i="46"/>
  <c r="K37" i="97" s="1"/>
  <c r="T63" i="46"/>
  <c r="J37" i="97" s="1"/>
  <c r="S63" i="46"/>
  <c r="I37" i="97" s="1"/>
  <c r="R63" i="46"/>
  <c r="H37" i="97" s="1"/>
  <c r="Q63" i="46"/>
  <c r="G37" i="97" s="1"/>
  <c r="P63" i="46"/>
  <c r="F37" i="97" s="1"/>
  <c r="O63" i="46"/>
  <c r="E37" i="97" s="1"/>
  <c r="V62" i="46"/>
  <c r="L35" i="97" s="1"/>
  <c r="U62" i="46"/>
  <c r="K35" i="97" s="1"/>
  <c r="T62" i="46"/>
  <c r="J35" i="97" s="1"/>
  <c r="S62" i="46"/>
  <c r="I35" i="97" s="1"/>
  <c r="R62" i="46"/>
  <c r="H35" i="97" s="1"/>
  <c r="Q62" i="46"/>
  <c r="G35" i="97" s="1"/>
  <c r="P62" i="46"/>
  <c r="F35" i="97" s="1"/>
  <c r="O62" i="46"/>
  <c r="E35" i="97" s="1"/>
  <c r="V61" i="46"/>
  <c r="L34" i="97" s="1"/>
  <c r="U61" i="46"/>
  <c r="K34" i="97" s="1"/>
  <c r="T61" i="46"/>
  <c r="J34" i="97" s="1"/>
  <c r="S61" i="46"/>
  <c r="I34" i="97" s="1"/>
  <c r="R61" i="46"/>
  <c r="H34" i="97" s="1"/>
  <c r="Q61" i="46"/>
  <c r="G34" i="97" s="1"/>
  <c r="P61" i="46"/>
  <c r="F34" i="97" s="1"/>
  <c r="O61" i="46"/>
  <c r="E34" i="97" s="1"/>
  <c r="V60" i="46"/>
  <c r="L33" i="97" s="1"/>
  <c r="U60" i="46"/>
  <c r="K33" i="97" s="1"/>
  <c r="T60" i="46"/>
  <c r="J33" i="97" s="1"/>
  <c r="S60" i="46"/>
  <c r="I33" i="97" s="1"/>
  <c r="R60" i="46"/>
  <c r="H33" i="97" s="1"/>
  <c r="Q60" i="46"/>
  <c r="G33" i="97" s="1"/>
  <c r="P60" i="46"/>
  <c r="F33" i="97" s="1"/>
  <c r="O60" i="46"/>
  <c r="E33" i="97" s="1"/>
  <c r="V59" i="46"/>
  <c r="L32" i="97" s="1"/>
  <c r="U59" i="46"/>
  <c r="K32" i="97" s="1"/>
  <c r="T59" i="46"/>
  <c r="J32" i="97" s="1"/>
  <c r="S59" i="46"/>
  <c r="I32" i="97" s="1"/>
  <c r="R59" i="46"/>
  <c r="H32" i="97" s="1"/>
  <c r="Q59" i="46"/>
  <c r="P59" i="46"/>
  <c r="F32" i="97" s="1"/>
  <c r="O59" i="46"/>
  <c r="E32" i="97" s="1"/>
  <c r="V58" i="46"/>
  <c r="L31" i="97" s="1"/>
  <c r="U58" i="46"/>
  <c r="K31" i="97" s="1"/>
  <c r="T58" i="46"/>
  <c r="J31" i="97" s="1"/>
  <c r="S58" i="46"/>
  <c r="I31" i="97" s="1"/>
  <c r="R58" i="46"/>
  <c r="H31" i="97" s="1"/>
  <c r="Q58" i="46"/>
  <c r="G31" i="97" s="1"/>
  <c r="P58" i="46"/>
  <c r="F31" i="97" s="1"/>
  <c r="O58" i="46"/>
  <c r="E31" i="97" s="1"/>
  <c r="V57" i="46"/>
  <c r="L30" i="97" s="1"/>
  <c r="U57" i="46"/>
  <c r="K30" i="97" s="1"/>
  <c r="T57" i="46"/>
  <c r="J30" i="97" s="1"/>
  <c r="S57" i="46"/>
  <c r="I30" i="97" s="1"/>
  <c r="R57" i="46"/>
  <c r="H30" i="97" s="1"/>
  <c r="Q57" i="46"/>
  <c r="G30" i="97" s="1"/>
  <c r="P57" i="46"/>
  <c r="F30" i="97" s="1"/>
  <c r="O57" i="46"/>
  <c r="E30" i="97" s="1"/>
  <c r="V56" i="46"/>
  <c r="L58" i="46" s="1"/>
  <c r="U56" i="46"/>
  <c r="K58" i="46" s="1"/>
  <c r="T56" i="46"/>
  <c r="J58" i="46" s="1"/>
  <c r="S56" i="46"/>
  <c r="I58" i="46" s="1"/>
  <c r="R56" i="46"/>
  <c r="H58" i="46" s="1"/>
  <c r="Q56" i="46"/>
  <c r="G58" i="46" s="1"/>
  <c r="P56" i="46"/>
  <c r="F58" i="46" s="1"/>
  <c r="O56" i="46"/>
  <c r="E58" i="46" s="1"/>
  <c r="V55" i="46"/>
  <c r="L57" i="46" s="1"/>
  <c r="U55" i="46"/>
  <c r="K57" i="46" s="1"/>
  <c r="T55" i="46"/>
  <c r="J57" i="46" s="1"/>
  <c r="S55" i="46"/>
  <c r="I57" i="46" s="1"/>
  <c r="R55" i="46"/>
  <c r="H57" i="46" s="1"/>
  <c r="Q55" i="46"/>
  <c r="P55" i="46"/>
  <c r="F57" i="46" s="1"/>
  <c r="O55" i="46"/>
  <c r="E57" i="46" s="1"/>
  <c r="V54" i="46"/>
  <c r="L56" i="46" s="1"/>
  <c r="U54" i="46"/>
  <c r="K56" i="46" s="1"/>
  <c r="T54" i="46"/>
  <c r="S54" i="46"/>
  <c r="I56" i="46" s="1"/>
  <c r="R54" i="46"/>
  <c r="H56" i="46" s="1"/>
  <c r="Q54" i="46"/>
  <c r="G56" i="46" s="1"/>
  <c r="P54" i="46"/>
  <c r="F56" i="46" s="1"/>
  <c r="O54" i="46"/>
  <c r="E56" i="46" s="1"/>
  <c r="V53" i="46"/>
  <c r="L55" i="46" s="1"/>
  <c r="U53" i="46"/>
  <c r="K55" i="46" s="1"/>
  <c r="T53" i="46"/>
  <c r="J55" i="46" s="1"/>
  <c r="S53" i="46"/>
  <c r="I55" i="46" s="1"/>
  <c r="R53" i="46"/>
  <c r="H55" i="46" s="1"/>
  <c r="Q53" i="46"/>
  <c r="G55" i="46" s="1"/>
  <c r="P53" i="46"/>
  <c r="F55" i="46" s="1"/>
  <c r="O53" i="46"/>
  <c r="E55" i="46" s="1"/>
  <c r="V52" i="46"/>
  <c r="U52" i="46"/>
  <c r="T52" i="46"/>
  <c r="S52" i="46"/>
  <c r="R52" i="46"/>
  <c r="Q52" i="46"/>
  <c r="P52" i="46"/>
  <c r="O52" i="46"/>
  <c r="V51" i="46"/>
  <c r="L54" i="46" s="1"/>
  <c r="U51" i="46"/>
  <c r="K54" i="46" s="1"/>
  <c r="T51" i="46"/>
  <c r="J54" i="46" s="1"/>
  <c r="S51" i="46"/>
  <c r="I54" i="46" s="1"/>
  <c r="R51" i="46"/>
  <c r="H54" i="46" s="1"/>
  <c r="Q51" i="46"/>
  <c r="G54" i="46" s="1"/>
  <c r="P51" i="46"/>
  <c r="F54" i="46" s="1"/>
  <c r="O51" i="46"/>
  <c r="E54" i="46" s="1"/>
  <c r="V50" i="46"/>
  <c r="L52" i="46" s="1"/>
  <c r="U50" i="46"/>
  <c r="K52" i="46" s="1"/>
  <c r="T50" i="46"/>
  <c r="J52" i="46" s="1"/>
  <c r="S50" i="46"/>
  <c r="I52" i="46" s="1"/>
  <c r="R50" i="46"/>
  <c r="H52" i="46" s="1"/>
  <c r="Q50" i="46"/>
  <c r="P50" i="46"/>
  <c r="F52" i="46" s="1"/>
  <c r="O50" i="46"/>
  <c r="E52" i="46" s="1"/>
  <c r="V49" i="46"/>
  <c r="L51" i="46" s="1"/>
  <c r="U49" i="46"/>
  <c r="K51" i="46" s="1"/>
  <c r="T49" i="46"/>
  <c r="S49" i="46"/>
  <c r="I51" i="46" s="1"/>
  <c r="R49" i="46"/>
  <c r="H51" i="46" s="1"/>
  <c r="Q49" i="46"/>
  <c r="G51" i="46" s="1"/>
  <c r="P49" i="46"/>
  <c r="F51" i="46" s="1"/>
  <c r="O49" i="46"/>
  <c r="E51" i="46" s="1"/>
  <c r="V48" i="46"/>
  <c r="L47" i="46" s="1"/>
  <c r="U48" i="46"/>
  <c r="K47" i="46" s="1"/>
  <c r="T48" i="46"/>
  <c r="J47" i="46" s="1"/>
  <c r="S48" i="46"/>
  <c r="I47" i="46" s="1"/>
  <c r="R48" i="46"/>
  <c r="H47" i="46" s="1"/>
  <c r="Q48" i="46"/>
  <c r="G47" i="46" s="1"/>
  <c r="P48" i="46"/>
  <c r="F47" i="46" s="1"/>
  <c r="O48" i="46"/>
  <c r="E47" i="46" s="1"/>
  <c r="V47" i="46"/>
  <c r="L44" i="46" s="1"/>
  <c r="U47" i="46"/>
  <c r="K44" i="46" s="1"/>
  <c r="T47" i="46"/>
  <c r="J44" i="46" s="1"/>
  <c r="S47" i="46"/>
  <c r="I44" i="46" s="1"/>
  <c r="R47" i="46"/>
  <c r="H44" i="46" s="1"/>
  <c r="Q47" i="46"/>
  <c r="G44" i="46" s="1"/>
  <c r="P47" i="46"/>
  <c r="F44" i="46" s="1"/>
  <c r="O47" i="46"/>
  <c r="E44" i="46" s="1"/>
  <c r="V46" i="46"/>
  <c r="L39" i="46" s="1"/>
  <c r="U46" i="46"/>
  <c r="K39" i="46" s="1"/>
  <c r="T46" i="46"/>
  <c r="J39" i="46" s="1"/>
  <c r="S46" i="46"/>
  <c r="I39" i="46" s="1"/>
  <c r="R46" i="46"/>
  <c r="H39" i="46" s="1"/>
  <c r="Q46" i="46"/>
  <c r="G39" i="46" s="1"/>
  <c r="P46" i="46"/>
  <c r="F39" i="46" s="1"/>
  <c r="O46" i="46"/>
  <c r="E39" i="46" s="1"/>
  <c r="V45" i="46"/>
  <c r="U45" i="46"/>
  <c r="T45" i="46"/>
  <c r="S45" i="46"/>
  <c r="R45" i="46"/>
  <c r="Q45" i="46"/>
  <c r="P45" i="46"/>
  <c r="O45" i="46"/>
  <c r="V44" i="46"/>
  <c r="U44" i="46"/>
  <c r="T44" i="46"/>
  <c r="S44" i="46"/>
  <c r="R44" i="46"/>
  <c r="Q44" i="46"/>
  <c r="P44" i="46"/>
  <c r="O44" i="46"/>
  <c r="V43" i="46"/>
  <c r="L50" i="46" s="1"/>
  <c r="U43" i="46"/>
  <c r="K50" i="46" s="1"/>
  <c r="T43" i="46"/>
  <c r="J50" i="46" s="1"/>
  <c r="S43" i="46"/>
  <c r="I50" i="46" s="1"/>
  <c r="R43" i="46"/>
  <c r="H50" i="46" s="1"/>
  <c r="Q43" i="46"/>
  <c r="G50" i="46" s="1"/>
  <c r="P43" i="46"/>
  <c r="F50" i="46" s="1"/>
  <c r="O43" i="46"/>
  <c r="E50" i="46" s="1"/>
  <c r="V42" i="46"/>
  <c r="L49" i="46" s="1"/>
  <c r="U42" i="46"/>
  <c r="K49" i="46" s="1"/>
  <c r="T42" i="46"/>
  <c r="J49" i="46" s="1"/>
  <c r="S42" i="46"/>
  <c r="I49" i="46" s="1"/>
  <c r="R42" i="46"/>
  <c r="H49" i="46" s="1"/>
  <c r="Q42" i="46"/>
  <c r="G49" i="46" s="1"/>
  <c r="P42" i="46"/>
  <c r="F49" i="46" s="1"/>
  <c r="O42" i="46"/>
  <c r="E49" i="46" s="1"/>
  <c r="V41" i="46"/>
  <c r="L48" i="46" s="1"/>
  <c r="U41" i="46"/>
  <c r="K48" i="46" s="1"/>
  <c r="T41" i="46"/>
  <c r="J48" i="46" s="1"/>
  <c r="S41" i="46"/>
  <c r="I48" i="46" s="1"/>
  <c r="R41" i="46"/>
  <c r="H48" i="46" s="1"/>
  <c r="Q41" i="46"/>
  <c r="G48" i="46" s="1"/>
  <c r="P41" i="46"/>
  <c r="F48" i="46" s="1"/>
  <c r="O41" i="46"/>
  <c r="E48" i="46" s="1"/>
  <c r="V40" i="46"/>
  <c r="L46" i="46" s="1"/>
  <c r="U40" i="46"/>
  <c r="K46" i="46" s="1"/>
  <c r="T40" i="46"/>
  <c r="J46" i="46" s="1"/>
  <c r="S40" i="46"/>
  <c r="I46" i="46" s="1"/>
  <c r="R40" i="46"/>
  <c r="H46" i="46" s="1"/>
  <c r="Q40" i="46"/>
  <c r="G46" i="46" s="1"/>
  <c r="P40" i="46"/>
  <c r="F46" i="46" s="1"/>
  <c r="O40" i="46"/>
  <c r="E46" i="46" s="1"/>
  <c r="V39" i="46"/>
  <c r="L45" i="46" s="1"/>
  <c r="U39" i="46"/>
  <c r="K45" i="46" s="1"/>
  <c r="T39" i="46"/>
  <c r="J45" i="46" s="1"/>
  <c r="S39" i="46"/>
  <c r="I45" i="46" s="1"/>
  <c r="R39" i="46"/>
  <c r="H45" i="46" s="1"/>
  <c r="Q39" i="46"/>
  <c r="G45" i="46" s="1"/>
  <c r="P39" i="46"/>
  <c r="F45" i="46" s="1"/>
  <c r="O39" i="46"/>
  <c r="E45" i="46" s="1"/>
  <c r="V38" i="46"/>
  <c r="L43" i="46" s="1"/>
  <c r="U38" i="46"/>
  <c r="K43" i="46" s="1"/>
  <c r="T38" i="46"/>
  <c r="J43" i="46" s="1"/>
  <c r="S38" i="46"/>
  <c r="I43" i="46" s="1"/>
  <c r="R38" i="46"/>
  <c r="H43" i="46" s="1"/>
  <c r="Q38" i="46"/>
  <c r="G43" i="46" s="1"/>
  <c r="P38" i="46"/>
  <c r="F43" i="46" s="1"/>
  <c r="O38" i="46"/>
  <c r="E43" i="46" s="1"/>
  <c r="V37" i="46"/>
  <c r="L42" i="46" s="1"/>
  <c r="U37" i="46"/>
  <c r="K42" i="46" s="1"/>
  <c r="T37" i="46"/>
  <c r="J42" i="46" s="1"/>
  <c r="S37" i="46"/>
  <c r="I42" i="46" s="1"/>
  <c r="R37" i="46"/>
  <c r="H42" i="46" s="1"/>
  <c r="Q37" i="46"/>
  <c r="G42" i="46" s="1"/>
  <c r="P37" i="46"/>
  <c r="F42" i="46" s="1"/>
  <c r="O37" i="46"/>
  <c r="E42" i="46" s="1"/>
  <c r="V36" i="46"/>
  <c r="L41" i="46" s="1"/>
  <c r="U36" i="46"/>
  <c r="K41" i="46" s="1"/>
  <c r="T36" i="46"/>
  <c r="J41" i="46" s="1"/>
  <c r="S36" i="46"/>
  <c r="I41" i="46" s="1"/>
  <c r="R36" i="46"/>
  <c r="H41" i="46" s="1"/>
  <c r="Q36" i="46"/>
  <c r="G41" i="46" s="1"/>
  <c r="P36" i="46"/>
  <c r="F41" i="46" s="1"/>
  <c r="O36" i="46"/>
  <c r="E41" i="46" s="1"/>
  <c r="V35" i="46"/>
  <c r="L40" i="46" s="1"/>
  <c r="U35" i="46"/>
  <c r="K40" i="46" s="1"/>
  <c r="T35" i="46"/>
  <c r="J40" i="46" s="1"/>
  <c r="S35" i="46"/>
  <c r="I40" i="46" s="1"/>
  <c r="R35" i="46"/>
  <c r="H40" i="46" s="1"/>
  <c r="Q35" i="46"/>
  <c r="G40" i="46" s="1"/>
  <c r="P35" i="46"/>
  <c r="F40" i="46" s="1"/>
  <c r="O35" i="46"/>
  <c r="E40" i="46" s="1"/>
  <c r="V34" i="46"/>
  <c r="U34" i="46"/>
  <c r="T34" i="46"/>
  <c r="S34" i="46"/>
  <c r="R34" i="46"/>
  <c r="Q34" i="46"/>
  <c r="P34" i="46"/>
  <c r="O34" i="46"/>
  <c r="V33" i="46"/>
  <c r="L38" i="46" s="1"/>
  <c r="U33" i="46"/>
  <c r="K38" i="46" s="1"/>
  <c r="T33" i="46"/>
  <c r="J38" i="46" s="1"/>
  <c r="S33" i="46"/>
  <c r="I38" i="46" s="1"/>
  <c r="R33" i="46"/>
  <c r="H38" i="46" s="1"/>
  <c r="Q33" i="46"/>
  <c r="G38" i="46" s="1"/>
  <c r="P33" i="46"/>
  <c r="F38" i="46" s="1"/>
  <c r="O33" i="46"/>
  <c r="E38" i="46" s="1"/>
  <c r="V32" i="46"/>
  <c r="L36" i="46" s="1"/>
  <c r="U32" i="46"/>
  <c r="K36" i="46" s="1"/>
  <c r="T32" i="46"/>
  <c r="J36" i="46" s="1"/>
  <c r="S32" i="46"/>
  <c r="I36" i="46" s="1"/>
  <c r="R32" i="46"/>
  <c r="H36" i="46" s="1"/>
  <c r="Q32" i="46"/>
  <c r="G36" i="46" s="1"/>
  <c r="P32" i="46"/>
  <c r="F36" i="46" s="1"/>
  <c r="O32" i="46"/>
  <c r="E36" i="46" s="1"/>
  <c r="V31" i="46"/>
  <c r="L35" i="46" s="1"/>
  <c r="U31" i="46"/>
  <c r="K35" i="46" s="1"/>
  <c r="T31" i="46"/>
  <c r="J35" i="46" s="1"/>
  <c r="S31" i="46"/>
  <c r="I35" i="46" s="1"/>
  <c r="R31" i="46"/>
  <c r="H35" i="46" s="1"/>
  <c r="Q31" i="46"/>
  <c r="G35" i="46" s="1"/>
  <c r="P31" i="46"/>
  <c r="F35" i="46" s="1"/>
  <c r="O31" i="46"/>
  <c r="E35" i="46" s="1"/>
  <c r="V30" i="46"/>
  <c r="L34" i="46" s="1"/>
  <c r="U30" i="46"/>
  <c r="K34" i="46" s="1"/>
  <c r="T30" i="46"/>
  <c r="J34" i="46" s="1"/>
  <c r="S30" i="46"/>
  <c r="I34" i="46" s="1"/>
  <c r="R30" i="46"/>
  <c r="H34" i="46" s="1"/>
  <c r="Q30" i="46"/>
  <c r="G34" i="46" s="1"/>
  <c r="P30" i="46"/>
  <c r="F34" i="46" s="1"/>
  <c r="O30" i="46"/>
  <c r="E34" i="46" s="1"/>
  <c r="V29" i="46"/>
  <c r="L33" i="46" s="1"/>
  <c r="U29" i="46"/>
  <c r="K33" i="46" s="1"/>
  <c r="T29" i="46"/>
  <c r="J33" i="46" s="1"/>
  <c r="S29" i="46"/>
  <c r="I33" i="46" s="1"/>
  <c r="R29" i="46"/>
  <c r="H33" i="46" s="1"/>
  <c r="Q29" i="46"/>
  <c r="G33" i="46" s="1"/>
  <c r="P29" i="46"/>
  <c r="F33" i="46" s="1"/>
  <c r="O29" i="46"/>
  <c r="E33" i="46" s="1"/>
  <c r="V28" i="46"/>
  <c r="L32" i="46" s="1"/>
  <c r="U28" i="46"/>
  <c r="K32" i="46" s="1"/>
  <c r="T28" i="46"/>
  <c r="J32" i="46" s="1"/>
  <c r="S28" i="46"/>
  <c r="I32" i="46" s="1"/>
  <c r="R28" i="46"/>
  <c r="H32" i="46" s="1"/>
  <c r="Q28" i="46"/>
  <c r="G32" i="46" s="1"/>
  <c r="P28" i="46"/>
  <c r="F32" i="46" s="1"/>
  <c r="O28" i="46"/>
  <c r="E32" i="46" s="1"/>
  <c r="V27" i="46"/>
  <c r="L27" i="46" s="1"/>
  <c r="U27" i="46"/>
  <c r="K27" i="46" s="1"/>
  <c r="T27" i="46"/>
  <c r="J27" i="46" s="1"/>
  <c r="S27" i="46"/>
  <c r="I27" i="46" s="1"/>
  <c r="R27" i="46"/>
  <c r="H27" i="46" s="1"/>
  <c r="Q27" i="46"/>
  <c r="G27" i="46" s="1"/>
  <c r="P27" i="46"/>
  <c r="F27" i="46" s="1"/>
  <c r="O27" i="46"/>
  <c r="E27" i="46" s="1"/>
  <c r="I64" i="8" s="1"/>
  <c r="V26" i="46"/>
  <c r="L30" i="46" s="1"/>
  <c r="U26" i="46"/>
  <c r="K30" i="46" s="1"/>
  <c r="T26" i="46"/>
  <c r="J30" i="46" s="1"/>
  <c r="S26" i="46"/>
  <c r="I30" i="46" s="1"/>
  <c r="R26" i="46"/>
  <c r="H30" i="46" s="1"/>
  <c r="Q26" i="46"/>
  <c r="G30" i="46" s="1"/>
  <c r="P26" i="46"/>
  <c r="F30" i="46" s="1"/>
  <c r="O26" i="46"/>
  <c r="E30" i="46" s="1"/>
  <c r="V25" i="46"/>
  <c r="L29" i="46" s="1"/>
  <c r="U25" i="46"/>
  <c r="K29" i="46" s="1"/>
  <c r="T25" i="46"/>
  <c r="J29" i="46" s="1"/>
  <c r="S25" i="46"/>
  <c r="I29" i="46" s="1"/>
  <c r="R25" i="46"/>
  <c r="H29" i="46" s="1"/>
  <c r="Q25" i="46"/>
  <c r="G29" i="46" s="1"/>
  <c r="P25" i="46"/>
  <c r="F29" i="46" s="1"/>
  <c r="O25" i="46"/>
  <c r="E29" i="46" s="1"/>
  <c r="H31" i="55" l="1"/>
  <c r="P31" i="55"/>
  <c r="J31" i="55"/>
  <c r="N31" i="55"/>
  <c r="BA97" i="164"/>
  <c r="AC68" i="165" s="1"/>
  <c r="AZ97" i="164"/>
  <c r="AB68" i="165" s="1"/>
  <c r="AY97" i="164"/>
  <c r="AA68" i="165" s="1"/>
  <c r="AX97" i="164"/>
  <c r="Z68" i="165" s="1"/>
  <c r="AW97" i="164"/>
  <c r="Y68" i="165" s="1"/>
  <c r="AV97" i="164"/>
  <c r="X68" i="165" s="1"/>
  <c r="AU97" i="164"/>
  <c r="W68" i="165" s="1"/>
  <c r="AT97" i="164"/>
  <c r="V68" i="165" s="1"/>
  <c r="AS97" i="164"/>
  <c r="U68" i="165" s="1"/>
  <c r="AR97" i="164"/>
  <c r="T68" i="165" s="1"/>
  <c r="AQ97" i="164"/>
  <c r="S68" i="165" s="1"/>
  <c r="AP97" i="164"/>
  <c r="N68" i="165" s="1"/>
  <c r="AO97" i="164"/>
  <c r="M68" i="165" s="1"/>
  <c r="AN97" i="164"/>
  <c r="L68" i="165" s="1"/>
  <c r="AM97" i="164"/>
  <c r="K68" i="165" s="1"/>
  <c r="AL97" i="164"/>
  <c r="J68" i="165" s="1"/>
  <c r="AK97" i="164"/>
  <c r="I68" i="165" s="1"/>
  <c r="AJ97" i="164"/>
  <c r="H68" i="165" s="1"/>
  <c r="AI97" i="164"/>
  <c r="G68" i="165" s="1"/>
  <c r="AH97" i="164"/>
  <c r="F68" i="165" s="1"/>
  <c r="AG97" i="164"/>
  <c r="E68" i="165" s="1"/>
  <c r="BA96" i="164"/>
  <c r="AC67" i="165" s="1"/>
  <c r="AZ96" i="164"/>
  <c r="AB67" i="165" s="1"/>
  <c r="AY96" i="164"/>
  <c r="AA67" i="165" s="1"/>
  <c r="AX96" i="164"/>
  <c r="Z67" i="165" s="1"/>
  <c r="AW96" i="164"/>
  <c r="Y67" i="165" s="1"/>
  <c r="AV96" i="164"/>
  <c r="X67" i="165" s="1"/>
  <c r="AU96" i="164"/>
  <c r="W67" i="165" s="1"/>
  <c r="AT96" i="164"/>
  <c r="V67" i="165" s="1"/>
  <c r="AS96" i="164"/>
  <c r="U67" i="165" s="1"/>
  <c r="AR96" i="164"/>
  <c r="T67" i="165" s="1"/>
  <c r="AQ96" i="164"/>
  <c r="S67" i="165" s="1"/>
  <c r="AP96" i="164"/>
  <c r="N67" i="165" s="1"/>
  <c r="AO96" i="164"/>
  <c r="M67" i="165" s="1"/>
  <c r="AN96" i="164"/>
  <c r="L67" i="165" s="1"/>
  <c r="AM96" i="164"/>
  <c r="K67" i="165" s="1"/>
  <c r="AL96" i="164"/>
  <c r="J67" i="165" s="1"/>
  <c r="AK96" i="164"/>
  <c r="I67" i="165" s="1"/>
  <c r="AJ96" i="164"/>
  <c r="H67" i="165" s="1"/>
  <c r="AI96" i="164"/>
  <c r="G67" i="165" s="1"/>
  <c r="AH96" i="164"/>
  <c r="F67" i="165" s="1"/>
  <c r="AG96" i="164"/>
  <c r="E67" i="165" s="1"/>
  <c r="BA95" i="164"/>
  <c r="AC66" i="165" s="1"/>
  <c r="AZ95" i="164"/>
  <c r="AB66" i="165" s="1"/>
  <c r="AY95" i="164"/>
  <c r="AA66" i="165" s="1"/>
  <c r="AX95" i="164"/>
  <c r="Z66" i="165" s="1"/>
  <c r="AW95" i="164"/>
  <c r="Y66" i="165" s="1"/>
  <c r="AV95" i="164"/>
  <c r="X66" i="165" s="1"/>
  <c r="AU95" i="164"/>
  <c r="W66" i="165" s="1"/>
  <c r="AT95" i="164"/>
  <c r="V66" i="165" s="1"/>
  <c r="AS95" i="164"/>
  <c r="U66" i="165" s="1"/>
  <c r="AR95" i="164"/>
  <c r="T66" i="165" s="1"/>
  <c r="AQ95" i="164"/>
  <c r="S66" i="165" s="1"/>
  <c r="AP95" i="164"/>
  <c r="N66" i="165" s="1"/>
  <c r="AO95" i="164"/>
  <c r="M66" i="165" s="1"/>
  <c r="AN95" i="164"/>
  <c r="L66" i="165" s="1"/>
  <c r="AM95" i="164"/>
  <c r="K66" i="165" s="1"/>
  <c r="AL95" i="164"/>
  <c r="J66" i="165" s="1"/>
  <c r="AK95" i="164"/>
  <c r="I66" i="165" s="1"/>
  <c r="AJ95" i="164"/>
  <c r="H66" i="165" s="1"/>
  <c r="AI95" i="164"/>
  <c r="G66" i="165" s="1"/>
  <c r="AH95" i="164"/>
  <c r="F66" i="165" s="1"/>
  <c r="AG95" i="164"/>
  <c r="E66" i="165" s="1"/>
  <c r="BA94" i="164"/>
  <c r="AC65" i="165" s="1"/>
  <c r="AZ94" i="164"/>
  <c r="AB65" i="165" s="1"/>
  <c r="AY94" i="164"/>
  <c r="AA65" i="165" s="1"/>
  <c r="AX94" i="164"/>
  <c r="Z65" i="165" s="1"/>
  <c r="AW94" i="164"/>
  <c r="Y65" i="165" s="1"/>
  <c r="AV94" i="164"/>
  <c r="X65" i="165" s="1"/>
  <c r="AU94" i="164"/>
  <c r="W65" i="165" s="1"/>
  <c r="AT94" i="164"/>
  <c r="V65" i="165" s="1"/>
  <c r="AS94" i="164"/>
  <c r="U65" i="165" s="1"/>
  <c r="AR94" i="164"/>
  <c r="T65" i="165" s="1"/>
  <c r="AQ94" i="164"/>
  <c r="S65" i="165" s="1"/>
  <c r="AP94" i="164"/>
  <c r="N65" i="165" s="1"/>
  <c r="AO94" i="164"/>
  <c r="M65" i="165" s="1"/>
  <c r="AN94" i="164"/>
  <c r="L65" i="165" s="1"/>
  <c r="AM94" i="164"/>
  <c r="K65" i="165" s="1"/>
  <c r="AL94" i="164"/>
  <c r="J65" i="165" s="1"/>
  <c r="AK94" i="164"/>
  <c r="I65" i="165" s="1"/>
  <c r="AJ94" i="164"/>
  <c r="H65" i="165" s="1"/>
  <c r="AI94" i="164"/>
  <c r="G65" i="165" s="1"/>
  <c r="AH94" i="164"/>
  <c r="F65" i="165" s="1"/>
  <c r="AG94" i="164"/>
  <c r="E65" i="165" s="1"/>
  <c r="BA93" i="164"/>
  <c r="AC64" i="165" s="1"/>
  <c r="AZ93" i="164"/>
  <c r="AB64" i="165" s="1"/>
  <c r="AY93" i="164"/>
  <c r="AA64" i="165" s="1"/>
  <c r="AX93" i="164"/>
  <c r="Z64" i="165" s="1"/>
  <c r="AW93" i="164"/>
  <c r="Y64" i="165" s="1"/>
  <c r="AV93" i="164"/>
  <c r="X64" i="165" s="1"/>
  <c r="AU93" i="164"/>
  <c r="W64" i="165" s="1"/>
  <c r="AT93" i="164"/>
  <c r="V64" i="165" s="1"/>
  <c r="AS93" i="164"/>
  <c r="U64" i="165" s="1"/>
  <c r="AR93" i="164"/>
  <c r="T64" i="165" s="1"/>
  <c r="AQ93" i="164"/>
  <c r="S64" i="165" s="1"/>
  <c r="AP93" i="164"/>
  <c r="N64" i="165" s="1"/>
  <c r="AO93" i="164"/>
  <c r="M64" i="165" s="1"/>
  <c r="AN93" i="164"/>
  <c r="L64" i="165" s="1"/>
  <c r="AM93" i="164"/>
  <c r="K64" i="165" s="1"/>
  <c r="AL93" i="164"/>
  <c r="J64" i="165" s="1"/>
  <c r="AK93" i="164"/>
  <c r="I64" i="165" s="1"/>
  <c r="AJ93" i="164"/>
  <c r="H64" i="165" s="1"/>
  <c r="AI93" i="164"/>
  <c r="G64" i="165" s="1"/>
  <c r="AH93" i="164"/>
  <c r="F64" i="165" s="1"/>
  <c r="AG93" i="164"/>
  <c r="E64" i="165" s="1"/>
  <c r="BA92" i="164"/>
  <c r="AC63" i="165" s="1"/>
  <c r="AZ92" i="164"/>
  <c r="AB63" i="165" s="1"/>
  <c r="AY92" i="164"/>
  <c r="AA63" i="165" s="1"/>
  <c r="AX92" i="164"/>
  <c r="Z63" i="165" s="1"/>
  <c r="AW92" i="164"/>
  <c r="Y63" i="165" s="1"/>
  <c r="AV92" i="164"/>
  <c r="X63" i="165" s="1"/>
  <c r="AU92" i="164"/>
  <c r="W63" i="165" s="1"/>
  <c r="AT92" i="164"/>
  <c r="V63" i="165" s="1"/>
  <c r="AS92" i="164"/>
  <c r="U63" i="165" s="1"/>
  <c r="AR92" i="164"/>
  <c r="T63" i="165" s="1"/>
  <c r="AQ92" i="164"/>
  <c r="S63" i="165" s="1"/>
  <c r="AP92" i="164"/>
  <c r="N63" i="165" s="1"/>
  <c r="AO92" i="164"/>
  <c r="M63" i="165" s="1"/>
  <c r="AN92" i="164"/>
  <c r="L63" i="165" s="1"/>
  <c r="AM92" i="164"/>
  <c r="K63" i="165" s="1"/>
  <c r="AL92" i="164"/>
  <c r="J63" i="165" s="1"/>
  <c r="AK92" i="164"/>
  <c r="I63" i="165" s="1"/>
  <c r="AJ92" i="164"/>
  <c r="H63" i="165" s="1"/>
  <c r="AI92" i="164"/>
  <c r="G63" i="165" s="1"/>
  <c r="AH92" i="164"/>
  <c r="F63" i="165" s="1"/>
  <c r="AG92" i="164"/>
  <c r="E63" i="165" s="1"/>
  <c r="BA91" i="164"/>
  <c r="AC62" i="165" s="1"/>
  <c r="AZ91" i="164"/>
  <c r="AB62" i="165" s="1"/>
  <c r="AY91" i="164"/>
  <c r="AA62" i="165" s="1"/>
  <c r="AX91" i="164"/>
  <c r="Z62" i="165" s="1"/>
  <c r="AW91" i="164"/>
  <c r="Y62" i="165" s="1"/>
  <c r="AV91" i="164"/>
  <c r="X62" i="165" s="1"/>
  <c r="AU91" i="164"/>
  <c r="W62" i="165" s="1"/>
  <c r="AT91" i="164"/>
  <c r="V62" i="165" s="1"/>
  <c r="AS91" i="164"/>
  <c r="U62" i="165" s="1"/>
  <c r="AR91" i="164"/>
  <c r="T62" i="165" s="1"/>
  <c r="AQ91" i="164"/>
  <c r="S62" i="165" s="1"/>
  <c r="AP91" i="164"/>
  <c r="N62" i="165" s="1"/>
  <c r="AO91" i="164"/>
  <c r="M62" i="165" s="1"/>
  <c r="AN91" i="164"/>
  <c r="L62" i="165" s="1"/>
  <c r="AM91" i="164"/>
  <c r="K62" i="165" s="1"/>
  <c r="AL91" i="164"/>
  <c r="J62" i="165" s="1"/>
  <c r="AK91" i="164"/>
  <c r="I62" i="165" s="1"/>
  <c r="AJ91" i="164"/>
  <c r="H62" i="165" s="1"/>
  <c r="AI91" i="164"/>
  <c r="G62" i="165" s="1"/>
  <c r="AH91" i="164"/>
  <c r="F62" i="165" s="1"/>
  <c r="AG91" i="164"/>
  <c r="E62" i="165" s="1"/>
  <c r="BA90" i="164"/>
  <c r="AC61" i="165" s="1"/>
  <c r="AZ90" i="164"/>
  <c r="AB61" i="165" s="1"/>
  <c r="AY90" i="164"/>
  <c r="AA61" i="165" s="1"/>
  <c r="AX90" i="164"/>
  <c r="Z61" i="165" s="1"/>
  <c r="AW90" i="164"/>
  <c r="Y61" i="165" s="1"/>
  <c r="AV90" i="164"/>
  <c r="X61" i="165" s="1"/>
  <c r="AU90" i="164"/>
  <c r="W61" i="165" s="1"/>
  <c r="AT90" i="164"/>
  <c r="V61" i="165" s="1"/>
  <c r="AS90" i="164"/>
  <c r="U61" i="165" s="1"/>
  <c r="AR90" i="164"/>
  <c r="T61" i="165" s="1"/>
  <c r="AQ90" i="164"/>
  <c r="S61" i="165" s="1"/>
  <c r="AP90" i="164"/>
  <c r="N61" i="165" s="1"/>
  <c r="AO90" i="164"/>
  <c r="M61" i="165" s="1"/>
  <c r="AN90" i="164"/>
  <c r="L61" i="165" s="1"/>
  <c r="AM90" i="164"/>
  <c r="K61" i="165" s="1"/>
  <c r="AL90" i="164"/>
  <c r="J61" i="165" s="1"/>
  <c r="AK90" i="164"/>
  <c r="I61" i="165" s="1"/>
  <c r="AJ90" i="164"/>
  <c r="H61" i="165" s="1"/>
  <c r="AI90" i="164"/>
  <c r="G61" i="165" s="1"/>
  <c r="AH90" i="164"/>
  <c r="F61" i="165" s="1"/>
  <c r="AG90" i="164"/>
  <c r="E61" i="165" s="1"/>
  <c r="BA89" i="164"/>
  <c r="AC60" i="165" s="1"/>
  <c r="AZ89" i="164"/>
  <c r="AB60" i="165" s="1"/>
  <c r="AY89" i="164"/>
  <c r="AA60" i="165" s="1"/>
  <c r="AX89" i="164"/>
  <c r="Z60" i="165" s="1"/>
  <c r="AW89" i="164"/>
  <c r="Y60" i="165" s="1"/>
  <c r="AV89" i="164"/>
  <c r="X60" i="165" s="1"/>
  <c r="AU89" i="164"/>
  <c r="W60" i="165" s="1"/>
  <c r="AT89" i="164"/>
  <c r="V60" i="165" s="1"/>
  <c r="AS89" i="164"/>
  <c r="U60" i="165" s="1"/>
  <c r="AR89" i="164"/>
  <c r="T60" i="165" s="1"/>
  <c r="AQ89" i="164"/>
  <c r="S60" i="165" s="1"/>
  <c r="AP89" i="164"/>
  <c r="N60" i="165" s="1"/>
  <c r="AO89" i="164"/>
  <c r="M60" i="165" s="1"/>
  <c r="AN89" i="164"/>
  <c r="L60" i="165" s="1"/>
  <c r="AM89" i="164"/>
  <c r="K60" i="165" s="1"/>
  <c r="AL89" i="164"/>
  <c r="J60" i="165" s="1"/>
  <c r="AK89" i="164"/>
  <c r="I60" i="165" s="1"/>
  <c r="AJ89" i="164"/>
  <c r="H60" i="165" s="1"/>
  <c r="AI89" i="164"/>
  <c r="G60" i="165" s="1"/>
  <c r="AH89" i="164"/>
  <c r="F60" i="165" s="1"/>
  <c r="AG89" i="164"/>
  <c r="E60" i="165" s="1"/>
  <c r="BA88" i="164"/>
  <c r="AC59" i="165" s="1"/>
  <c r="AZ88" i="164"/>
  <c r="AB59" i="165" s="1"/>
  <c r="AY88" i="164"/>
  <c r="AA59" i="165" s="1"/>
  <c r="AX88" i="164"/>
  <c r="Z59" i="165" s="1"/>
  <c r="AW88" i="164"/>
  <c r="Y59" i="165" s="1"/>
  <c r="AV88" i="164"/>
  <c r="X59" i="165" s="1"/>
  <c r="AU88" i="164"/>
  <c r="W59" i="165" s="1"/>
  <c r="AT88" i="164"/>
  <c r="V59" i="165" s="1"/>
  <c r="AS88" i="164"/>
  <c r="U59" i="165" s="1"/>
  <c r="AR88" i="164"/>
  <c r="T59" i="165" s="1"/>
  <c r="AQ88" i="164"/>
  <c r="S59" i="165" s="1"/>
  <c r="AP88" i="164"/>
  <c r="N59" i="165" s="1"/>
  <c r="AO88" i="164"/>
  <c r="M59" i="165" s="1"/>
  <c r="AN88" i="164"/>
  <c r="L59" i="165" s="1"/>
  <c r="AM88" i="164"/>
  <c r="K59" i="165" s="1"/>
  <c r="AL88" i="164"/>
  <c r="J59" i="165" s="1"/>
  <c r="AK88" i="164"/>
  <c r="I59" i="165" s="1"/>
  <c r="AJ88" i="164"/>
  <c r="H59" i="165" s="1"/>
  <c r="AI88" i="164"/>
  <c r="G59" i="165" s="1"/>
  <c r="AH88" i="164"/>
  <c r="F59" i="165" s="1"/>
  <c r="AG88" i="164"/>
  <c r="E59" i="165" s="1"/>
  <c r="BA87" i="164"/>
  <c r="AC57" i="165" s="1"/>
  <c r="AZ87" i="164"/>
  <c r="AB57" i="165" s="1"/>
  <c r="AY87" i="164"/>
  <c r="AA57" i="165" s="1"/>
  <c r="AX87" i="164"/>
  <c r="Z57" i="165" s="1"/>
  <c r="AW87" i="164"/>
  <c r="Y57" i="165" s="1"/>
  <c r="AV87" i="164"/>
  <c r="X57" i="165" s="1"/>
  <c r="AU87" i="164"/>
  <c r="W57" i="165" s="1"/>
  <c r="AT87" i="164"/>
  <c r="V57" i="165" s="1"/>
  <c r="AS87" i="164"/>
  <c r="U57" i="165" s="1"/>
  <c r="AR87" i="164"/>
  <c r="T57" i="165" s="1"/>
  <c r="AQ87" i="164"/>
  <c r="S57" i="165" s="1"/>
  <c r="AP87" i="164"/>
  <c r="N57" i="165" s="1"/>
  <c r="AO87" i="164"/>
  <c r="M57" i="165" s="1"/>
  <c r="AN87" i="164"/>
  <c r="L57" i="165" s="1"/>
  <c r="AM87" i="164"/>
  <c r="K57" i="165" s="1"/>
  <c r="AL87" i="164"/>
  <c r="J57" i="165" s="1"/>
  <c r="AK87" i="164"/>
  <c r="I57" i="165" s="1"/>
  <c r="AJ87" i="164"/>
  <c r="H57" i="165" s="1"/>
  <c r="AI87" i="164"/>
  <c r="G57" i="165" s="1"/>
  <c r="AH87" i="164"/>
  <c r="F57" i="165" s="1"/>
  <c r="AG87" i="164"/>
  <c r="E57" i="165" s="1"/>
  <c r="BA86" i="164"/>
  <c r="AC56" i="165" s="1"/>
  <c r="AZ86" i="164"/>
  <c r="AB56" i="165" s="1"/>
  <c r="AY86" i="164"/>
  <c r="AA56" i="165" s="1"/>
  <c r="AX86" i="164"/>
  <c r="Z56" i="165" s="1"/>
  <c r="AW86" i="164"/>
  <c r="Y56" i="165" s="1"/>
  <c r="AV86" i="164"/>
  <c r="X56" i="165" s="1"/>
  <c r="AU86" i="164"/>
  <c r="W56" i="165" s="1"/>
  <c r="AT86" i="164"/>
  <c r="V56" i="165" s="1"/>
  <c r="AS86" i="164"/>
  <c r="U56" i="165" s="1"/>
  <c r="AR86" i="164"/>
  <c r="T56" i="165" s="1"/>
  <c r="AQ86" i="164"/>
  <c r="S56" i="165" s="1"/>
  <c r="AP86" i="164"/>
  <c r="N56" i="165" s="1"/>
  <c r="AO86" i="164"/>
  <c r="M56" i="165" s="1"/>
  <c r="AN86" i="164"/>
  <c r="L56" i="165" s="1"/>
  <c r="AM86" i="164"/>
  <c r="K56" i="165" s="1"/>
  <c r="AL86" i="164"/>
  <c r="J56" i="165" s="1"/>
  <c r="AK86" i="164"/>
  <c r="I56" i="165" s="1"/>
  <c r="AJ86" i="164"/>
  <c r="H56" i="165" s="1"/>
  <c r="AI86" i="164"/>
  <c r="G56" i="165" s="1"/>
  <c r="AH86" i="164"/>
  <c r="F56" i="165" s="1"/>
  <c r="AG86" i="164"/>
  <c r="E56" i="165" s="1"/>
  <c r="BA85" i="164"/>
  <c r="AC55" i="165" s="1"/>
  <c r="AZ85" i="164"/>
  <c r="AB55" i="165" s="1"/>
  <c r="AY85" i="164"/>
  <c r="AA55" i="165" s="1"/>
  <c r="AX85" i="164"/>
  <c r="Z55" i="165" s="1"/>
  <c r="AW85" i="164"/>
  <c r="Y55" i="165" s="1"/>
  <c r="AV85" i="164"/>
  <c r="X55" i="165" s="1"/>
  <c r="AU85" i="164"/>
  <c r="W55" i="165" s="1"/>
  <c r="AT85" i="164"/>
  <c r="V55" i="165" s="1"/>
  <c r="AS85" i="164"/>
  <c r="U55" i="165" s="1"/>
  <c r="AR85" i="164"/>
  <c r="T55" i="165" s="1"/>
  <c r="AQ85" i="164"/>
  <c r="S55" i="165" s="1"/>
  <c r="AP85" i="164"/>
  <c r="N55" i="165" s="1"/>
  <c r="AO85" i="164"/>
  <c r="M55" i="165" s="1"/>
  <c r="AN85" i="164"/>
  <c r="L55" i="165" s="1"/>
  <c r="AM85" i="164"/>
  <c r="K55" i="165" s="1"/>
  <c r="AL85" i="164"/>
  <c r="J55" i="165" s="1"/>
  <c r="AK85" i="164"/>
  <c r="I55" i="165" s="1"/>
  <c r="AJ85" i="164"/>
  <c r="H55" i="165" s="1"/>
  <c r="AI85" i="164"/>
  <c r="G55" i="165" s="1"/>
  <c r="AH85" i="164"/>
  <c r="F55" i="165" s="1"/>
  <c r="AG85" i="164"/>
  <c r="E55" i="165" s="1"/>
  <c r="BA84" i="164"/>
  <c r="AC54" i="165" s="1"/>
  <c r="AZ84" i="164"/>
  <c r="AB54" i="165" s="1"/>
  <c r="AY84" i="164"/>
  <c r="AA54" i="165" s="1"/>
  <c r="AX84" i="164"/>
  <c r="Z54" i="165" s="1"/>
  <c r="AW84" i="164"/>
  <c r="Y54" i="165" s="1"/>
  <c r="AV84" i="164"/>
  <c r="X54" i="165" s="1"/>
  <c r="AU84" i="164"/>
  <c r="W54" i="165" s="1"/>
  <c r="AT84" i="164"/>
  <c r="V54" i="165" s="1"/>
  <c r="AS84" i="164"/>
  <c r="U54" i="165" s="1"/>
  <c r="AR84" i="164"/>
  <c r="T54" i="165" s="1"/>
  <c r="AQ84" i="164"/>
  <c r="S54" i="165" s="1"/>
  <c r="AP84" i="164"/>
  <c r="N54" i="165" s="1"/>
  <c r="AO84" i="164"/>
  <c r="M54" i="165" s="1"/>
  <c r="AN84" i="164"/>
  <c r="L54" i="165" s="1"/>
  <c r="AM84" i="164"/>
  <c r="K54" i="165" s="1"/>
  <c r="AL84" i="164"/>
  <c r="J54" i="165" s="1"/>
  <c r="AK84" i="164"/>
  <c r="I54" i="165" s="1"/>
  <c r="AJ84" i="164"/>
  <c r="H54" i="165" s="1"/>
  <c r="AI84" i="164"/>
  <c r="G54" i="165" s="1"/>
  <c r="AH84" i="164"/>
  <c r="F54" i="165" s="1"/>
  <c r="AG84" i="164"/>
  <c r="E54" i="165" s="1"/>
  <c r="BA83" i="164"/>
  <c r="AC53" i="165" s="1"/>
  <c r="AZ83" i="164"/>
  <c r="AB53" i="165" s="1"/>
  <c r="AY83" i="164"/>
  <c r="AA53" i="165" s="1"/>
  <c r="AX83" i="164"/>
  <c r="Z53" i="165" s="1"/>
  <c r="AW83" i="164"/>
  <c r="Y53" i="165" s="1"/>
  <c r="AV83" i="164"/>
  <c r="X53" i="165" s="1"/>
  <c r="AU83" i="164"/>
  <c r="W53" i="165" s="1"/>
  <c r="AT83" i="164"/>
  <c r="V53" i="165" s="1"/>
  <c r="AS83" i="164"/>
  <c r="U53" i="165" s="1"/>
  <c r="AR83" i="164"/>
  <c r="T53" i="165" s="1"/>
  <c r="AQ83" i="164"/>
  <c r="S53" i="165" s="1"/>
  <c r="AP83" i="164"/>
  <c r="N53" i="165" s="1"/>
  <c r="AO83" i="164"/>
  <c r="M53" i="165" s="1"/>
  <c r="AN83" i="164"/>
  <c r="L53" i="165" s="1"/>
  <c r="AM83" i="164"/>
  <c r="K53" i="165" s="1"/>
  <c r="AL83" i="164"/>
  <c r="J53" i="165" s="1"/>
  <c r="AK83" i="164"/>
  <c r="I53" i="165" s="1"/>
  <c r="AJ83" i="164"/>
  <c r="H53" i="165" s="1"/>
  <c r="AI83" i="164"/>
  <c r="G53" i="165" s="1"/>
  <c r="AH83" i="164"/>
  <c r="F53" i="165" s="1"/>
  <c r="AG83" i="164"/>
  <c r="E53" i="165" s="1"/>
  <c r="BA82" i="164"/>
  <c r="AC52" i="165" s="1"/>
  <c r="AZ82" i="164"/>
  <c r="AB52" i="165" s="1"/>
  <c r="AY82" i="164"/>
  <c r="AA52" i="165" s="1"/>
  <c r="AX82" i="164"/>
  <c r="Z52" i="165" s="1"/>
  <c r="AW82" i="164"/>
  <c r="Y52" i="165" s="1"/>
  <c r="AV82" i="164"/>
  <c r="X52" i="165" s="1"/>
  <c r="AU82" i="164"/>
  <c r="W52" i="165" s="1"/>
  <c r="AT82" i="164"/>
  <c r="V52" i="165" s="1"/>
  <c r="AS82" i="164"/>
  <c r="U52" i="165" s="1"/>
  <c r="AR82" i="164"/>
  <c r="T52" i="165" s="1"/>
  <c r="AQ82" i="164"/>
  <c r="S52" i="165" s="1"/>
  <c r="AP82" i="164"/>
  <c r="N52" i="165" s="1"/>
  <c r="AO82" i="164"/>
  <c r="M52" i="165" s="1"/>
  <c r="AN82" i="164"/>
  <c r="L52" i="165" s="1"/>
  <c r="AM82" i="164"/>
  <c r="K52" i="165" s="1"/>
  <c r="AL82" i="164"/>
  <c r="J52" i="165" s="1"/>
  <c r="AK82" i="164"/>
  <c r="I52" i="165" s="1"/>
  <c r="AJ82" i="164"/>
  <c r="H52" i="165" s="1"/>
  <c r="AI82" i="164"/>
  <c r="G52" i="165" s="1"/>
  <c r="AH82" i="164"/>
  <c r="F52" i="165" s="1"/>
  <c r="AG82" i="164"/>
  <c r="E52" i="165" s="1"/>
  <c r="BA81" i="164"/>
  <c r="AC51" i="165" s="1"/>
  <c r="AZ81" i="164"/>
  <c r="AB51" i="165" s="1"/>
  <c r="AY81" i="164"/>
  <c r="AA51" i="165" s="1"/>
  <c r="AX81" i="164"/>
  <c r="Z51" i="165" s="1"/>
  <c r="AW81" i="164"/>
  <c r="Y51" i="165" s="1"/>
  <c r="AV81" i="164"/>
  <c r="X51" i="165" s="1"/>
  <c r="AU81" i="164"/>
  <c r="W51" i="165" s="1"/>
  <c r="AT81" i="164"/>
  <c r="V51" i="165" s="1"/>
  <c r="AS81" i="164"/>
  <c r="U51" i="165" s="1"/>
  <c r="AR81" i="164"/>
  <c r="T51" i="165" s="1"/>
  <c r="AQ81" i="164"/>
  <c r="S51" i="165" s="1"/>
  <c r="AP81" i="164"/>
  <c r="N51" i="165" s="1"/>
  <c r="AO81" i="164"/>
  <c r="M51" i="165" s="1"/>
  <c r="AN81" i="164"/>
  <c r="L51" i="165" s="1"/>
  <c r="AM81" i="164"/>
  <c r="K51" i="165" s="1"/>
  <c r="AL81" i="164"/>
  <c r="J51" i="165" s="1"/>
  <c r="AK81" i="164"/>
  <c r="I51" i="165" s="1"/>
  <c r="AJ81" i="164"/>
  <c r="H51" i="165" s="1"/>
  <c r="AI81" i="164"/>
  <c r="G51" i="165" s="1"/>
  <c r="AH81" i="164"/>
  <c r="F51" i="165" s="1"/>
  <c r="AG81" i="164"/>
  <c r="E51" i="165" s="1"/>
  <c r="BA80" i="164"/>
  <c r="AC50" i="165" s="1"/>
  <c r="AZ80" i="164"/>
  <c r="AB50" i="165" s="1"/>
  <c r="AY80" i="164"/>
  <c r="AA50" i="165" s="1"/>
  <c r="AX80" i="164"/>
  <c r="Z50" i="165" s="1"/>
  <c r="AW80" i="164"/>
  <c r="Y50" i="165" s="1"/>
  <c r="AV80" i="164"/>
  <c r="X50" i="165" s="1"/>
  <c r="AU80" i="164"/>
  <c r="W50" i="165" s="1"/>
  <c r="AT80" i="164"/>
  <c r="V50" i="165" s="1"/>
  <c r="AS80" i="164"/>
  <c r="U50" i="165" s="1"/>
  <c r="AR80" i="164"/>
  <c r="T50" i="165" s="1"/>
  <c r="AQ80" i="164"/>
  <c r="S50" i="165" s="1"/>
  <c r="AP80" i="164"/>
  <c r="N50" i="165" s="1"/>
  <c r="AO80" i="164"/>
  <c r="M50" i="165" s="1"/>
  <c r="AN80" i="164"/>
  <c r="L50" i="165" s="1"/>
  <c r="AM80" i="164"/>
  <c r="K50" i="165" s="1"/>
  <c r="AL80" i="164"/>
  <c r="J50" i="165" s="1"/>
  <c r="AK80" i="164"/>
  <c r="I50" i="165" s="1"/>
  <c r="AJ80" i="164"/>
  <c r="H50" i="165" s="1"/>
  <c r="AI80" i="164"/>
  <c r="G50" i="165" s="1"/>
  <c r="AH80" i="164"/>
  <c r="F50" i="165" s="1"/>
  <c r="AG80" i="164"/>
  <c r="E50" i="165" s="1"/>
  <c r="BA79" i="164"/>
  <c r="AC49" i="165" s="1"/>
  <c r="AZ79" i="164"/>
  <c r="AB49" i="165" s="1"/>
  <c r="AY79" i="164"/>
  <c r="AA49" i="165" s="1"/>
  <c r="AX79" i="164"/>
  <c r="Z49" i="165" s="1"/>
  <c r="AW79" i="164"/>
  <c r="Y49" i="165" s="1"/>
  <c r="AV79" i="164"/>
  <c r="X49" i="165" s="1"/>
  <c r="AU79" i="164"/>
  <c r="W49" i="165" s="1"/>
  <c r="AT79" i="164"/>
  <c r="V49" i="165" s="1"/>
  <c r="AS79" i="164"/>
  <c r="U49" i="165" s="1"/>
  <c r="AR79" i="164"/>
  <c r="T49" i="165" s="1"/>
  <c r="AQ79" i="164"/>
  <c r="S49" i="165" s="1"/>
  <c r="AP79" i="164"/>
  <c r="N49" i="165" s="1"/>
  <c r="AO79" i="164"/>
  <c r="M49" i="165" s="1"/>
  <c r="AN79" i="164"/>
  <c r="L49" i="165" s="1"/>
  <c r="AM79" i="164"/>
  <c r="K49" i="165" s="1"/>
  <c r="AL79" i="164"/>
  <c r="J49" i="165" s="1"/>
  <c r="AK79" i="164"/>
  <c r="I49" i="165" s="1"/>
  <c r="AJ79" i="164"/>
  <c r="H49" i="165" s="1"/>
  <c r="AI79" i="164"/>
  <c r="G49" i="165" s="1"/>
  <c r="AH79" i="164"/>
  <c r="F49" i="165" s="1"/>
  <c r="AG79" i="164"/>
  <c r="E49" i="165" s="1"/>
  <c r="BA78" i="164"/>
  <c r="AC48" i="165" s="1"/>
  <c r="AZ78" i="164"/>
  <c r="AB48" i="165" s="1"/>
  <c r="AY78" i="164"/>
  <c r="AA48" i="165" s="1"/>
  <c r="AX78" i="164"/>
  <c r="Z48" i="165" s="1"/>
  <c r="AW78" i="164"/>
  <c r="Y48" i="165" s="1"/>
  <c r="AV78" i="164"/>
  <c r="X48" i="165" s="1"/>
  <c r="AU78" i="164"/>
  <c r="W48" i="165" s="1"/>
  <c r="AT78" i="164"/>
  <c r="V48" i="165" s="1"/>
  <c r="AS78" i="164"/>
  <c r="U48" i="165" s="1"/>
  <c r="AR78" i="164"/>
  <c r="T48" i="165" s="1"/>
  <c r="AQ78" i="164"/>
  <c r="S48" i="165" s="1"/>
  <c r="AP78" i="164"/>
  <c r="N48" i="165" s="1"/>
  <c r="AO78" i="164"/>
  <c r="M48" i="165" s="1"/>
  <c r="AN78" i="164"/>
  <c r="L48" i="165" s="1"/>
  <c r="AM78" i="164"/>
  <c r="K48" i="165" s="1"/>
  <c r="AL78" i="164"/>
  <c r="J48" i="165" s="1"/>
  <c r="AK78" i="164"/>
  <c r="I48" i="165" s="1"/>
  <c r="AJ78" i="164"/>
  <c r="H48" i="165" s="1"/>
  <c r="AI78" i="164"/>
  <c r="G48" i="165" s="1"/>
  <c r="AH78" i="164"/>
  <c r="F48" i="165" s="1"/>
  <c r="AG78" i="164"/>
  <c r="E48" i="165" s="1"/>
  <c r="BA77" i="164"/>
  <c r="AC46" i="165" s="1"/>
  <c r="AZ77" i="164"/>
  <c r="AB46" i="165" s="1"/>
  <c r="AY77" i="164"/>
  <c r="AA46" i="165" s="1"/>
  <c r="AX77" i="164"/>
  <c r="Z46" i="165" s="1"/>
  <c r="AW77" i="164"/>
  <c r="Y46" i="165" s="1"/>
  <c r="AV77" i="164"/>
  <c r="X46" i="165" s="1"/>
  <c r="AU77" i="164"/>
  <c r="W46" i="165" s="1"/>
  <c r="AT77" i="164"/>
  <c r="V46" i="165" s="1"/>
  <c r="AS77" i="164"/>
  <c r="U46" i="165" s="1"/>
  <c r="AR77" i="164"/>
  <c r="T46" i="165" s="1"/>
  <c r="AQ77" i="164"/>
  <c r="S46" i="165" s="1"/>
  <c r="AP77" i="164"/>
  <c r="N46" i="165" s="1"/>
  <c r="AO77" i="164"/>
  <c r="M46" i="165" s="1"/>
  <c r="AN77" i="164"/>
  <c r="L46" i="165" s="1"/>
  <c r="AM77" i="164"/>
  <c r="K46" i="165" s="1"/>
  <c r="AL77" i="164"/>
  <c r="J46" i="165" s="1"/>
  <c r="AK77" i="164"/>
  <c r="I46" i="165" s="1"/>
  <c r="AJ77" i="164"/>
  <c r="H46" i="165" s="1"/>
  <c r="AI77" i="164"/>
  <c r="G46" i="165" s="1"/>
  <c r="AH77" i="164"/>
  <c r="F46" i="165" s="1"/>
  <c r="AG77" i="164"/>
  <c r="E46" i="165" s="1"/>
  <c r="BA76" i="164"/>
  <c r="AC45" i="165" s="1"/>
  <c r="AZ76" i="164"/>
  <c r="AB45" i="165" s="1"/>
  <c r="AY76" i="164"/>
  <c r="AA45" i="165" s="1"/>
  <c r="AX76" i="164"/>
  <c r="Z45" i="165" s="1"/>
  <c r="AW76" i="164"/>
  <c r="Y45" i="165" s="1"/>
  <c r="AV76" i="164"/>
  <c r="X45" i="165" s="1"/>
  <c r="AU76" i="164"/>
  <c r="W45" i="165" s="1"/>
  <c r="AT76" i="164"/>
  <c r="V45" i="165" s="1"/>
  <c r="AS76" i="164"/>
  <c r="U45" i="165" s="1"/>
  <c r="AR76" i="164"/>
  <c r="T45" i="165" s="1"/>
  <c r="AQ76" i="164"/>
  <c r="S45" i="165" s="1"/>
  <c r="AP76" i="164"/>
  <c r="N45" i="165" s="1"/>
  <c r="AO76" i="164"/>
  <c r="M45" i="165" s="1"/>
  <c r="AN76" i="164"/>
  <c r="L45" i="165" s="1"/>
  <c r="AM76" i="164"/>
  <c r="K45" i="165" s="1"/>
  <c r="AL76" i="164"/>
  <c r="J45" i="165" s="1"/>
  <c r="AK76" i="164"/>
  <c r="I45" i="165" s="1"/>
  <c r="AJ76" i="164"/>
  <c r="H45" i="165" s="1"/>
  <c r="AI76" i="164"/>
  <c r="G45" i="165" s="1"/>
  <c r="AH76" i="164"/>
  <c r="F45" i="165" s="1"/>
  <c r="AG76" i="164"/>
  <c r="E45" i="165" s="1"/>
  <c r="BA75" i="164"/>
  <c r="AC44" i="165" s="1"/>
  <c r="AZ75" i="164"/>
  <c r="AB44" i="165" s="1"/>
  <c r="AY75" i="164"/>
  <c r="AA44" i="165" s="1"/>
  <c r="AX75" i="164"/>
  <c r="Z44" i="165" s="1"/>
  <c r="AW75" i="164"/>
  <c r="Y44" i="165" s="1"/>
  <c r="AV75" i="164"/>
  <c r="X44" i="165" s="1"/>
  <c r="AU75" i="164"/>
  <c r="W44" i="165" s="1"/>
  <c r="AT75" i="164"/>
  <c r="V44" i="165" s="1"/>
  <c r="AS75" i="164"/>
  <c r="U44" i="165" s="1"/>
  <c r="AR75" i="164"/>
  <c r="T44" i="165" s="1"/>
  <c r="AQ75" i="164"/>
  <c r="S44" i="165" s="1"/>
  <c r="AP75" i="164"/>
  <c r="N44" i="165" s="1"/>
  <c r="AO75" i="164"/>
  <c r="M44" i="165" s="1"/>
  <c r="AN75" i="164"/>
  <c r="L44" i="165" s="1"/>
  <c r="AM75" i="164"/>
  <c r="K44" i="165" s="1"/>
  <c r="AL75" i="164"/>
  <c r="J44" i="165" s="1"/>
  <c r="AK75" i="164"/>
  <c r="I44" i="165" s="1"/>
  <c r="AJ75" i="164"/>
  <c r="H44" i="165" s="1"/>
  <c r="AI75" i="164"/>
  <c r="G44" i="165" s="1"/>
  <c r="AH75" i="164"/>
  <c r="F44" i="165" s="1"/>
  <c r="AG75" i="164"/>
  <c r="E44" i="165" s="1"/>
  <c r="BA74" i="164"/>
  <c r="AC43" i="165" s="1"/>
  <c r="AZ74" i="164"/>
  <c r="AB43" i="165" s="1"/>
  <c r="AY74" i="164"/>
  <c r="AA43" i="165" s="1"/>
  <c r="AX74" i="164"/>
  <c r="Z43" i="165" s="1"/>
  <c r="AW74" i="164"/>
  <c r="Y43" i="165" s="1"/>
  <c r="AV74" i="164"/>
  <c r="X43" i="165" s="1"/>
  <c r="AU74" i="164"/>
  <c r="W43" i="165" s="1"/>
  <c r="AT74" i="164"/>
  <c r="V43" i="165" s="1"/>
  <c r="AS74" i="164"/>
  <c r="U43" i="165" s="1"/>
  <c r="AR74" i="164"/>
  <c r="T43" i="165" s="1"/>
  <c r="AQ74" i="164"/>
  <c r="S43" i="165" s="1"/>
  <c r="AP74" i="164"/>
  <c r="N43" i="165" s="1"/>
  <c r="AO74" i="164"/>
  <c r="M43" i="165" s="1"/>
  <c r="AN74" i="164"/>
  <c r="L43" i="165" s="1"/>
  <c r="AM74" i="164"/>
  <c r="K43" i="165" s="1"/>
  <c r="AL74" i="164"/>
  <c r="J43" i="165" s="1"/>
  <c r="AK74" i="164"/>
  <c r="I43" i="165" s="1"/>
  <c r="AJ74" i="164"/>
  <c r="H43" i="165" s="1"/>
  <c r="AI74" i="164"/>
  <c r="G43" i="165" s="1"/>
  <c r="AH74" i="164"/>
  <c r="F43" i="165" s="1"/>
  <c r="AG74" i="164"/>
  <c r="E43" i="165" s="1"/>
  <c r="BA73" i="164"/>
  <c r="AC42" i="165" s="1"/>
  <c r="AZ73" i="164"/>
  <c r="AB42" i="165" s="1"/>
  <c r="AY73" i="164"/>
  <c r="AA42" i="165" s="1"/>
  <c r="AX73" i="164"/>
  <c r="Z42" i="165" s="1"/>
  <c r="AW73" i="164"/>
  <c r="Y42" i="165" s="1"/>
  <c r="AV73" i="164"/>
  <c r="X42" i="165" s="1"/>
  <c r="AU73" i="164"/>
  <c r="W42" i="165" s="1"/>
  <c r="AT73" i="164"/>
  <c r="V42" i="165" s="1"/>
  <c r="AS73" i="164"/>
  <c r="U42" i="165" s="1"/>
  <c r="AR73" i="164"/>
  <c r="T42" i="165" s="1"/>
  <c r="AQ73" i="164"/>
  <c r="S42" i="165" s="1"/>
  <c r="AP73" i="164"/>
  <c r="N42" i="165" s="1"/>
  <c r="AO73" i="164"/>
  <c r="M42" i="165" s="1"/>
  <c r="AN73" i="164"/>
  <c r="L42" i="165" s="1"/>
  <c r="AM73" i="164"/>
  <c r="K42" i="165" s="1"/>
  <c r="AL73" i="164"/>
  <c r="J42" i="165" s="1"/>
  <c r="AK73" i="164"/>
  <c r="I42" i="165" s="1"/>
  <c r="AJ73" i="164"/>
  <c r="H42" i="165" s="1"/>
  <c r="AI73" i="164"/>
  <c r="G42" i="165" s="1"/>
  <c r="AH73" i="164"/>
  <c r="F42" i="165" s="1"/>
  <c r="AG73" i="164"/>
  <c r="E42" i="165" s="1"/>
  <c r="BA72" i="164"/>
  <c r="AC41" i="165" s="1"/>
  <c r="AZ72" i="164"/>
  <c r="AB41" i="165" s="1"/>
  <c r="AY72" i="164"/>
  <c r="AA41" i="165" s="1"/>
  <c r="AX72" i="164"/>
  <c r="Z41" i="165" s="1"/>
  <c r="AW72" i="164"/>
  <c r="Y41" i="165" s="1"/>
  <c r="AV72" i="164"/>
  <c r="X41" i="165" s="1"/>
  <c r="AU72" i="164"/>
  <c r="W41" i="165" s="1"/>
  <c r="AT72" i="164"/>
  <c r="V41" i="165" s="1"/>
  <c r="AS72" i="164"/>
  <c r="U41" i="165" s="1"/>
  <c r="AR72" i="164"/>
  <c r="T41" i="165" s="1"/>
  <c r="AQ72" i="164"/>
  <c r="S41" i="165" s="1"/>
  <c r="AP72" i="164"/>
  <c r="N41" i="165" s="1"/>
  <c r="AO72" i="164"/>
  <c r="M41" i="165" s="1"/>
  <c r="AN72" i="164"/>
  <c r="L41" i="165" s="1"/>
  <c r="AM72" i="164"/>
  <c r="K41" i="165" s="1"/>
  <c r="AL72" i="164"/>
  <c r="J41" i="165" s="1"/>
  <c r="AK72" i="164"/>
  <c r="I41" i="165" s="1"/>
  <c r="AJ72" i="164"/>
  <c r="H41" i="165" s="1"/>
  <c r="AI72" i="164"/>
  <c r="G41" i="165" s="1"/>
  <c r="AH72" i="164"/>
  <c r="F41" i="165" s="1"/>
  <c r="AG72" i="164"/>
  <c r="E41" i="165" s="1"/>
  <c r="BA71" i="164"/>
  <c r="AC40" i="165" s="1"/>
  <c r="AZ71" i="164"/>
  <c r="AB40" i="165" s="1"/>
  <c r="AY71" i="164"/>
  <c r="AA40" i="165" s="1"/>
  <c r="AX71" i="164"/>
  <c r="Z40" i="165" s="1"/>
  <c r="AW71" i="164"/>
  <c r="Y40" i="165" s="1"/>
  <c r="AV71" i="164"/>
  <c r="X40" i="165" s="1"/>
  <c r="AU71" i="164"/>
  <c r="W40" i="165" s="1"/>
  <c r="AT71" i="164"/>
  <c r="V40" i="165" s="1"/>
  <c r="AS71" i="164"/>
  <c r="U40" i="165" s="1"/>
  <c r="AR71" i="164"/>
  <c r="T40" i="165" s="1"/>
  <c r="AQ71" i="164"/>
  <c r="S40" i="165" s="1"/>
  <c r="AP71" i="164"/>
  <c r="N40" i="165" s="1"/>
  <c r="AO71" i="164"/>
  <c r="M40" i="165" s="1"/>
  <c r="AN71" i="164"/>
  <c r="L40" i="165" s="1"/>
  <c r="AM71" i="164"/>
  <c r="K40" i="165" s="1"/>
  <c r="AL71" i="164"/>
  <c r="J40" i="165" s="1"/>
  <c r="AK71" i="164"/>
  <c r="I40" i="165" s="1"/>
  <c r="AJ71" i="164"/>
  <c r="H40" i="165" s="1"/>
  <c r="AI71" i="164"/>
  <c r="G40" i="165" s="1"/>
  <c r="AH71" i="164"/>
  <c r="F40" i="165" s="1"/>
  <c r="AG71" i="164"/>
  <c r="E40" i="165" s="1"/>
  <c r="BA70" i="164"/>
  <c r="AC39" i="165" s="1"/>
  <c r="AZ70" i="164"/>
  <c r="AB39" i="165" s="1"/>
  <c r="AY70" i="164"/>
  <c r="AA39" i="165" s="1"/>
  <c r="AX70" i="164"/>
  <c r="Z39" i="165" s="1"/>
  <c r="AW70" i="164"/>
  <c r="Y39" i="165" s="1"/>
  <c r="AV70" i="164"/>
  <c r="X39" i="165" s="1"/>
  <c r="AU70" i="164"/>
  <c r="W39" i="165" s="1"/>
  <c r="AT70" i="164"/>
  <c r="V39" i="165" s="1"/>
  <c r="AS70" i="164"/>
  <c r="U39" i="165" s="1"/>
  <c r="AR70" i="164"/>
  <c r="T39" i="165" s="1"/>
  <c r="AQ70" i="164"/>
  <c r="S39" i="165" s="1"/>
  <c r="AP70" i="164"/>
  <c r="N39" i="165" s="1"/>
  <c r="AO70" i="164"/>
  <c r="M39" i="165" s="1"/>
  <c r="AN70" i="164"/>
  <c r="L39" i="165" s="1"/>
  <c r="AM70" i="164"/>
  <c r="K39" i="165" s="1"/>
  <c r="AL70" i="164"/>
  <c r="J39" i="165" s="1"/>
  <c r="AK70" i="164"/>
  <c r="I39" i="165" s="1"/>
  <c r="AJ70" i="164"/>
  <c r="H39" i="165" s="1"/>
  <c r="AI70" i="164"/>
  <c r="G39" i="165" s="1"/>
  <c r="AH70" i="164"/>
  <c r="F39" i="165" s="1"/>
  <c r="AG70" i="164"/>
  <c r="E39" i="165" s="1"/>
  <c r="BA69" i="164"/>
  <c r="AC38" i="165" s="1"/>
  <c r="AZ69" i="164"/>
  <c r="AB38" i="165" s="1"/>
  <c r="AY69" i="164"/>
  <c r="AA38" i="165" s="1"/>
  <c r="AX69" i="164"/>
  <c r="Z38" i="165" s="1"/>
  <c r="AW69" i="164"/>
  <c r="Y38" i="165" s="1"/>
  <c r="AV69" i="164"/>
  <c r="X38" i="165" s="1"/>
  <c r="AU69" i="164"/>
  <c r="W38" i="165" s="1"/>
  <c r="AT69" i="164"/>
  <c r="V38" i="165" s="1"/>
  <c r="AS69" i="164"/>
  <c r="U38" i="165" s="1"/>
  <c r="AR69" i="164"/>
  <c r="T38" i="165" s="1"/>
  <c r="AQ69" i="164"/>
  <c r="S38" i="165" s="1"/>
  <c r="AP69" i="164"/>
  <c r="N38" i="165" s="1"/>
  <c r="AO69" i="164"/>
  <c r="M38" i="165" s="1"/>
  <c r="AN69" i="164"/>
  <c r="L38" i="165" s="1"/>
  <c r="AM69" i="164"/>
  <c r="K38" i="165" s="1"/>
  <c r="AL69" i="164"/>
  <c r="J38" i="165" s="1"/>
  <c r="AK69" i="164"/>
  <c r="I38" i="165" s="1"/>
  <c r="AJ69" i="164"/>
  <c r="H38" i="165" s="1"/>
  <c r="AI69" i="164"/>
  <c r="G38" i="165" s="1"/>
  <c r="AH69" i="164"/>
  <c r="F38" i="165" s="1"/>
  <c r="AG69" i="164"/>
  <c r="E38" i="165" s="1"/>
  <c r="BA68" i="164"/>
  <c r="AC37" i="165" s="1"/>
  <c r="AZ68" i="164"/>
  <c r="AB37" i="165" s="1"/>
  <c r="AY68" i="164"/>
  <c r="AA37" i="165" s="1"/>
  <c r="AX68" i="164"/>
  <c r="Z37" i="165" s="1"/>
  <c r="AW68" i="164"/>
  <c r="Y37" i="165" s="1"/>
  <c r="AV68" i="164"/>
  <c r="X37" i="165" s="1"/>
  <c r="AU68" i="164"/>
  <c r="W37" i="165" s="1"/>
  <c r="AT68" i="164"/>
  <c r="V37" i="165" s="1"/>
  <c r="AS68" i="164"/>
  <c r="U37" i="165" s="1"/>
  <c r="AR68" i="164"/>
  <c r="T37" i="165" s="1"/>
  <c r="AQ68" i="164"/>
  <c r="S37" i="165" s="1"/>
  <c r="AP68" i="164"/>
  <c r="N37" i="165" s="1"/>
  <c r="AO68" i="164"/>
  <c r="M37" i="165" s="1"/>
  <c r="AN68" i="164"/>
  <c r="L37" i="165" s="1"/>
  <c r="AM68" i="164"/>
  <c r="K37" i="165" s="1"/>
  <c r="AL68" i="164"/>
  <c r="J37" i="165" s="1"/>
  <c r="AK68" i="164"/>
  <c r="I37" i="165" s="1"/>
  <c r="AJ68" i="164"/>
  <c r="H37" i="165" s="1"/>
  <c r="AI68" i="164"/>
  <c r="G37" i="165" s="1"/>
  <c r="AH68" i="164"/>
  <c r="F37" i="165" s="1"/>
  <c r="AG68" i="164"/>
  <c r="E37" i="165" s="1"/>
  <c r="BA67" i="164"/>
  <c r="AC35" i="165" s="1"/>
  <c r="AZ67" i="164"/>
  <c r="AB35" i="165" s="1"/>
  <c r="AY67" i="164"/>
  <c r="AA35" i="165" s="1"/>
  <c r="AX67" i="164"/>
  <c r="Z35" i="165" s="1"/>
  <c r="AW67" i="164"/>
  <c r="Y35" i="165" s="1"/>
  <c r="AV67" i="164"/>
  <c r="X35" i="165" s="1"/>
  <c r="AU67" i="164"/>
  <c r="W35" i="165" s="1"/>
  <c r="AT67" i="164"/>
  <c r="V35" i="165" s="1"/>
  <c r="AS67" i="164"/>
  <c r="U35" i="165" s="1"/>
  <c r="AR67" i="164"/>
  <c r="T35" i="165" s="1"/>
  <c r="AQ67" i="164"/>
  <c r="S35" i="165" s="1"/>
  <c r="AP67" i="164"/>
  <c r="N35" i="165" s="1"/>
  <c r="AO67" i="164"/>
  <c r="M35" i="165" s="1"/>
  <c r="AN67" i="164"/>
  <c r="L35" i="165" s="1"/>
  <c r="AM67" i="164"/>
  <c r="K35" i="165" s="1"/>
  <c r="AL67" i="164"/>
  <c r="J35" i="165" s="1"/>
  <c r="AK67" i="164"/>
  <c r="I35" i="165" s="1"/>
  <c r="AJ67" i="164"/>
  <c r="H35" i="165" s="1"/>
  <c r="AI67" i="164"/>
  <c r="G35" i="165" s="1"/>
  <c r="AH67" i="164"/>
  <c r="F35" i="165" s="1"/>
  <c r="AG67" i="164"/>
  <c r="E35" i="165" s="1"/>
  <c r="BA66" i="164"/>
  <c r="AC34" i="165" s="1"/>
  <c r="AZ66" i="164"/>
  <c r="AB34" i="165" s="1"/>
  <c r="AY66" i="164"/>
  <c r="AA34" i="165" s="1"/>
  <c r="AX66" i="164"/>
  <c r="Z34" i="165" s="1"/>
  <c r="AW66" i="164"/>
  <c r="Y34" i="165" s="1"/>
  <c r="AV66" i="164"/>
  <c r="X34" i="165" s="1"/>
  <c r="AU66" i="164"/>
  <c r="W34" i="165" s="1"/>
  <c r="AT66" i="164"/>
  <c r="V34" i="165" s="1"/>
  <c r="AS66" i="164"/>
  <c r="U34" i="165" s="1"/>
  <c r="AR66" i="164"/>
  <c r="T34" i="165" s="1"/>
  <c r="AQ66" i="164"/>
  <c r="S34" i="165" s="1"/>
  <c r="AP66" i="164"/>
  <c r="N34" i="165" s="1"/>
  <c r="AO66" i="164"/>
  <c r="M34" i="165" s="1"/>
  <c r="AN66" i="164"/>
  <c r="L34" i="165" s="1"/>
  <c r="AM66" i="164"/>
  <c r="K34" i="165" s="1"/>
  <c r="AL66" i="164"/>
  <c r="J34" i="165" s="1"/>
  <c r="AK66" i="164"/>
  <c r="I34" i="165" s="1"/>
  <c r="AJ66" i="164"/>
  <c r="H34" i="165" s="1"/>
  <c r="AI66" i="164"/>
  <c r="G34" i="165" s="1"/>
  <c r="AH66" i="164"/>
  <c r="F34" i="165" s="1"/>
  <c r="AG66" i="164"/>
  <c r="E34" i="165" s="1"/>
  <c r="BA65" i="164"/>
  <c r="AC33" i="165" s="1"/>
  <c r="AZ65" i="164"/>
  <c r="AB33" i="165" s="1"/>
  <c r="AY65" i="164"/>
  <c r="AA33" i="165" s="1"/>
  <c r="AX65" i="164"/>
  <c r="Z33" i="165" s="1"/>
  <c r="AW65" i="164"/>
  <c r="Y33" i="165" s="1"/>
  <c r="AV65" i="164"/>
  <c r="X33" i="165" s="1"/>
  <c r="AU65" i="164"/>
  <c r="W33" i="165" s="1"/>
  <c r="AT65" i="164"/>
  <c r="V33" i="165" s="1"/>
  <c r="AS65" i="164"/>
  <c r="U33" i="165" s="1"/>
  <c r="AR65" i="164"/>
  <c r="T33" i="165" s="1"/>
  <c r="AQ65" i="164"/>
  <c r="S33" i="165" s="1"/>
  <c r="AP65" i="164"/>
  <c r="N33" i="165" s="1"/>
  <c r="AO65" i="164"/>
  <c r="M33" i="165" s="1"/>
  <c r="AN65" i="164"/>
  <c r="L33" i="165" s="1"/>
  <c r="AM65" i="164"/>
  <c r="K33" i="165" s="1"/>
  <c r="AL65" i="164"/>
  <c r="J33" i="165" s="1"/>
  <c r="AK65" i="164"/>
  <c r="I33" i="165" s="1"/>
  <c r="AJ65" i="164"/>
  <c r="H33" i="165" s="1"/>
  <c r="AI65" i="164"/>
  <c r="G33" i="165" s="1"/>
  <c r="AH65" i="164"/>
  <c r="F33" i="165" s="1"/>
  <c r="AG65" i="164"/>
  <c r="E33" i="165" s="1"/>
  <c r="BA64" i="164"/>
  <c r="AC32" i="165" s="1"/>
  <c r="AZ64" i="164"/>
  <c r="AB32" i="165" s="1"/>
  <c r="AY64" i="164"/>
  <c r="AA32" i="165" s="1"/>
  <c r="AX64" i="164"/>
  <c r="Z32" i="165" s="1"/>
  <c r="AW64" i="164"/>
  <c r="Y32" i="165" s="1"/>
  <c r="AV64" i="164"/>
  <c r="X32" i="165" s="1"/>
  <c r="AU64" i="164"/>
  <c r="W32" i="165" s="1"/>
  <c r="AT64" i="164"/>
  <c r="V32" i="165" s="1"/>
  <c r="AS64" i="164"/>
  <c r="U32" i="165" s="1"/>
  <c r="AR64" i="164"/>
  <c r="T32" i="165" s="1"/>
  <c r="AQ64" i="164"/>
  <c r="S32" i="165" s="1"/>
  <c r="AP64" i="164"/>
  <c r="N32" i="165" s="1"/>
  <c r="AO64" i="164"/>
  <c r="M32" i="165" s="1"/>
  <c r="AN64" i="164"/>
  <c r="L32" i="165" s="1"/>
  <c r="AM64" i="164"/>
  <c r="K32" i="165" s="1"/>
  <c r="AL64" i="164"/>
  <c r="J32" i="165" s="1"/>
  <c r="AK64" i="164"/>
  <c r="I32" i="165" s="1"/>
  <c r="AJ64" i="164"/>
  <c r="H32" i="165" s="1"/>
  <c r="AI64" i="164"/>
  <c r="G32" i="165" s="1"/>
  <c r="AH64" i="164"/>
  <c r="F32" i="165" s="1"/>
  <c r="AG64" i="164"/>
  <c r="E32" i="165" s="1"/>
  <c r="BA63" i="164"/>
  <c r="AC31" i="165" s="1"/>
  <c r="AZ63" i="164"/>
  <c r="AB31" i="165" s="1"/>
  <c r="AY63" i="164"/>
  <c r="AA31" i="165" s="1"/>
  <c r="AX63" i="164"/>
  <c r="Z31" i="165" s="1"/>
  <c r="AW63" i="164"/>
  <c r="Y31" i="165" s="1"/>
  <c r="AV63" i="164"/>
  <c r="X31" i="165" s="1"/>
  <c r="AU63" i="164"/>
  <c r="W31" i="165" s="1"/>
  <c r="AT63" i="164"/>
  <c r="V31" i="165" s="1"/>
  <c r="AS63" i="164"/>
  <c r="U31" i="165" s="1"/>
  <c r="AR63" i="164"/>
  <c r="T31" i="165" s="1"/>
  <c r="AQ63" i="164"/>
  <c r="S31" i="165" s="1"/>
  <c r="AP63" i="164"/>
  <c r="N31" i="165" s="1"/>
  <c r="AO63" i="164"/>
  <c r="M31" i="165" s="1"/>
  <c r="AN63" i="164"/>
  <c r="L31" i="165" s="1"/>
  <c r="AM63" i="164"/>
  <c r="K31" i="165" s="1"/>
  <c r="AL63" i="164"/>
  <c r="J31" i="165" s="1"/>
  <c r="AK63" i="164"/>
  <c r="I31" i="165" s="1"/>
  <c r="AJ63" i="164"/>
  <c r="H31" i="165" s="1"/>
  <c r="AI63" i="164"/>
  <c r="G31" i="165" s="1"/>
  <c r="AH63" i="164"/>
  <c r="F31" i="165" s="1"/>
  <c r="AG63" i="164"/>
  <c r="E31" i="165" s="1"/>
  <c r="BA62" i="164"/>
  <c r="AC30" i="165" s="1"/>
  <c r="AZ62" i="164"/>
  <c r="AB30" i="165" s="1"/>
  <c r="AY62" i="164"/>
  <c r="AA30" i="165" s="1"/>
  <c r="AX62" i="164"/>
  <c r="Z30" i="165" s="1"/>
  <c r="AW62" i="164"/>
  <c r="Y30" i="165" s="1"/>
  <c r="AV62" i="164"/>
  <c r="X30" i="165" s="1"/>
  <c r="AU62" i="164"/>
  <c r="W30" i="165" s="1"/>
  <c r="AT62" i="164"/>
  <c r="V30" i="165" s="1"/>
  <c r="AS62" i="164"/>
  <c r="U30" i="165" s="1"/>
  <c r="AR62" i="164"/>
  <c r="T30" i="165" s="1"/>
  <c r="AQ62" i="164"/>
  <c r="S30" i="165" s="1"/>
  <c r="AP62" i="164"/>
  <c r="N30" i="165" s="1"/>
  <c r="AO62" i="164"/>
  <c r="M30" i="165" s="1"/>
  <c r="AN62" i="164"/>
  <c r="L30" i="165" s="1"/>
  <c r="AM62" i="164"/>
  <c r="K30" i="165" s="1"/>
  <c r="AL62" i="164"/>
  <c r="J30" i="165" s="1"/>
  <c r="AK62" i="164"/>
  <c r="I30" i="165" s="1"/>
  <c r="AJ62" i="164"/>
  <c r="H30" i="165" s="1"/>
  <c r="AI62" i="164"/>
  <c r="G30" i="165" s="1"/>
  <c r="AH62" i="164"/>
  <c r="F30" i="165" s="1"/>
  <c r="AG62" i="164"/>
  <c r="E30" i="165" s="1"/>
  <c r="BA61" i="164"/>
  <c r="AC59" i="164" s="1"/>
  <c r="AZ61" i="164"/>
  <c r="AB59" i="164" s="1"/>
  <c r="AY61" i="164"/>
  <c r="AA59" i="164" s="1"/>
  <c r="AX61" i="164"/>
  <c r="Z59" i="164" s="1"/>
  <c r="AW61" i="164"/>
  <c r="Y59" i="164" s="1"/>
  <c r="AV61" i="164"/>
  <c r="X59" i="164" s="1"/>
  <c r="AU61" i="164"/>
  <c r="W59" i="164" s="1"/>
  <c r="AT61" i="164"/>
  <c r="V59" i="164" s="1"/>
  <c r="AS61" i="164"/>
  <c r="U59" i="164" s="1"/>
  <c r="AR61" i="164"/>
  <c r="T59" i="164" s="1"/>
  <c r="AQ61" i="164"/>
  <c r="S59" i="164" s="1"/>
  <c r="AP61" i="164"/>
  <c r="N59" i="164" s="1"/>
  <c r="AO61" i="164"/>
  <c r="M59" i="164" s="1"/>
  <c r="AN61" i="164"/>
  <c r="L59" i="164" s="1"/>
  <c r="AM61" i="164"/>
  <c r="K59" i="164" s="1"/>
  <c r="AL61" i="164"/>
  <c r="J59" i="164" s="1"/>
  <c r="AK61" i="164"/>
  <c r="I59" i="164" s="1"/>
  <c r="AJ61" i="164"/>
  <c r="H59" i="164" s="1"/>
  <c r="AI61" i="164"/>
  <c r="G59" i="164" s="1"/>
  <c r="AH61" i="164"/>
  <c r="F59" i="164" s="1"/>
  <c r="AG61" i="164"/>
  <c r="E59" i="164" s="1"/>
  <c r="BA60" i="164"/>
  <c r="AC58" i="164" s="1"/>
  <c r="AZ60" i="164"/>
  <c r="AB58" i="164" s="1"/>
  <c r="AY60" i="164"/>
  <c r="AA58" i="164" s="1"/>
  <c r="AX60" i="164"/>
  <c r="Z58" i="164" s="1"/>
  <c r="AW60" i="164"/>
  <c r="Y58" i="164" s="1"/>
  <c r="AV60" i="164"/>
  <c r="X58" i="164" s="1"/>
  <c r="AU60" i="164"/>
  <c r="W58" i="164" s="1"/>
  <c r="AT60" i="164"/>
  <c r="V58" i="164" s="1"/>
  <c r="AS60" i="164"/>
  <c r="U58" i="164" s="1"/>
  <c r="AR60" i="164"/>
  <c r="T58" i="164" s="1"/>
  <c r="AQ60" i="164"/>
  <c r="S58" i="164" s="1"/>
  <c r="AP60" i="164"/>
  <c r="N58" i="164" s="1"/>
  <c r="AO60" i="164"/>
  <c r="M58" i="164" s="1"/>
  <c r="AN60" i="164"/>
  <c r="L58" i="164" s="1"/>
  <c r="AM60" i="164"/>
  <c r="K58" i="164" s="1"/>
  <c r="AL60" i="164"/>
  <c r="J58" i="164" s="1"/>
  <c r="AK60" i="164"/>
  <c r="I58" i="164" s="1"/>
  <c r="AJ60" i="164"/>
  <c r="H58" i="164" s="1"/>
  <c r="AI60" i="164"/>
  <c r="G58" i="164" s="1"/>
  <c r="AH60" i="164"/>
  <c r="F58" i="164" s="1"/>
  <c r="AG60" i="164"/>
  <c r="E58" i="164" s="1"/>
  <c r="BA59" i="164"/>
  <c r="AC57" i="164" s="1"/>
  <c r="AZ59" i="164"/>
  <c r="AB57" i="164" s="1"/>
  <c r="AY59" i="164"/>
  <c r="AA57" i="164" s="1"/>
  <c r="AX59" i="164"/>
  <c r="Z57" i="164" s="1"/>
  <c r="AW59" i="164"/>
  <c r="Y57" i="164" s="1"/>
  <c r="AV59" i="164"/>
  <c r="X57" i="164" s="1"/>
  <c r="AU59" i="164"/>
  <c r="W57" i="164" s="1"/>
  <c r="AT59" i="164"/>
  <c r="V57" i="164" s="1"/>
  <c r="AS59" i="164"/>
  <c r="U57" i="164" s="1"/>
  <c r="AR59" i="164"/>
  <c r="T57" i="164" s="1"/>
  <c r="AQ59" i="164"/>
  <c r="S57" i="164" s="1"/>
  <c r="AP59" i="164"/>
  <c r="N57" i="164" s="1"/>
  <c r="AO59" i="164"/>
  <c r="M57" i="164" s="1"/>
  <c r="AN59" i="164"/>
  <c r="L57" i="164" s="1"/>
  <c r="AM59" i="164"/>
  <c r="K57" i="164" s="1"/>
  <c r="AL59" i="164"/>
  <c r="J57" i="164" s="1"/>
  <c r="AK59" i="164"/>
  <c r="I57" i="164" s="1"/>
  <c r="AJ59" i="164"/>
  <c r="H57" i="164" s="1"/>
  <c r="AI59" i="164"/>
  <c r="G57" i="164" s="1"/>
  <c r="AH59" i="164"/>
  <c r="F57" i="164" s="1"/>
  <c r="AG59" i="164"/>
  <c r="E57" i="164" s="1"/>
  <c r="BA58" i="164"/>
  <c r="AC56" i="164" s="1"/>
  <c r="AZ58" i="164"/>
  <c r="AB56" i="164" s="1"/>
  <c r="AY58" i="164"/>
  <c r="AA56" i="164" s="1"/>
  <c r="AX58" i="164"/>
  <c r="Z56" i="164" s="1"/>
  <c r="AW58" i="164"/>
  <c r="Y56" i="164" s="1"/>
  <c r="AV58" i="164"/>
  <c r="X56" i="164" s="1"/>
  <c r="AU58" i="164"/>
  <c r="W56" i="164" s="1"/>
  <c r="AT58" i="164"/>
  <c r="V56" i="164" s="1"/>
  <c r="AS58" i="164"/>
  <c r="U56" i="164" s="1"/>
  <c r="AR58" i="164"/>
  <c r="T56" i="164" s="1"/>
  <c r="AQ58" i="164"/>
  <c r="S56" i="164" s="1"/>
  <c r="AP58" i="164"/>
  <c r="N56" i="164" s="1"/>
  <c r="AO58" i="164"/>
  <c r="M56" i="164" s="1"/>
  <c r="AN58" i="164"/>
  <c r="L56" i="164" s="1"/>
  <c r="AM58" i="164"/>
  <c r="K56" i="164" s="1"/>
  <c r="AL58" i="164"/>
  <c r="J56" i="164" s="1"/>
  <c r="AK58" i="164"/>
  <c r="I56" i="164" s="1"/>
  <c r="AJ58" i="164"/>
  <c r="H56" i="164" s="1"/>
  <c r="AI58" i="164"/>
  <c r="G56" i="164" s="1"/>
  <c r="AH58" i="164"/>
  <c r="F56" i="164" s="1"/>
  <c r="AG58" i="164"/>
  <c r="E56" i="164" s="1"/>
  <c r="BA57" i="164"/>
  <c r="AZ57" i="164"/>
  <c r="AY57" i="164"/>
  <c r="AX57" i="164"/>
  <c r="AW57" i="164"/>
  <c r="AV57" i="164"/>
  <c r="AU57" i="164"/>
  <c r="AT57" i="164"/>
  <c r="AS57" i="164"/>
  <c r="AR57" i="164"/>
  <c r="AQ57" i="164"/>
  <c r="AP57" i="164"/>
  <c r="AO57" i="164"/>
  <c r="AN57" i="164"/>
  <c r="AM57" i="164"/>
  <c r="AL57" i="164"/>
  <c r="AK57" i="164"/>
  <c r="AJ57" i="164"/>
  <c r="AI57" i="164"/>
  <c r="AH57" i="164"/>
  <c r="AG57" i="164"/>
  <c r="BA56" i="164"/>
  <c r="AC55" i="164" s="1"/>
  <c r="AZ56" i="164"/>
  <c r="AB55" i="164" s="1"/>
  <c r="AY56" i="164"/>
  <c r="AA55" i="164" s="1"/>
  <c r="AX56" i="164"/>
  <c r="Z55" i="164" s="1"/>
  <c r="AW56" i="164"/>
  <c r="Y55" i="164" s="1"/>
  <c r="AV56" i="164"/>
  <c r="X55" i="164" s="1"/>
  <c r="AU56" i="164"/>
  <c r="W55" i="164" s="1"/>
  <c r="AT56" i="164"/>
  <c r="V55" i="164" s="1"/>
  <c r="AS56" i="164"/>
  <c r="U55" i="164" s="1"/>
  <c r="AR56" i="164"/>
  <c r="T55" i="164" s="1"/>
  <c r="AQ56" i="164"/>
  <c r="S55" i="164" s="1"/>
  <c r="AP56" i="164"/>
  <c r="N55" i="164" s="1"/>
  <c r="AO56" i="164"/>
  <c r="M55" i="164" s="1"/>
  <c r="AN56" i="164"/>
  <c r="L55" i="164" s="1"/>
  <c r="AM56" i="164"/>
  <c r="K55" i="164" s="1"/>
  <c r="AL56" i="164"/>
  <c r="J55" i="164" s="1"/>
  <c r="AK56" i="164"/>
  <c r="I55" i="164" s="1"/>
  <c r="AJ56" i="164"/>
  <c r="H55" i="164" s="1"/>
  <c r="AI56" i="164"/>
  <c r="G55" i="164" s="1"/>
  <c r="AH56" i="164"/>
  <c r="F55" i="164" s="1"/>
  <c r="AG56" i="164"/>
  <c r="E55" i="164" s="1"/>
  <c r="BA55" i="164"/>
  <c r="AC53" i="164" s="1"/>
  <c r="AZ55" i="164"/>
  <c r="AB53" i="164" s="1"/>
  <c r="AY55" i="164"/>
  <c r="AA53" i="164" s="1"/>
  <c r="AX55" i="164"/>
  <c r="Z53" i="164" s="1"/>
  <c r="AW55" i="164"/>
  <c r="Y53" i="164" s="1"/>
  <c r="AV55" i="164"/>
  <c r="X53" i="164" s="1"/>
  <c r="AU55" i="164"/>
  <c r="W53" i="164" s="1"/>
  <c r="AT55" i="164"/>
  <c r="V53" i="164" s="1"/>
  <c r="AS55" i="164"/>
  <c r="U53" i="164" s="1"/>
  <c r="AR55" i="164"/>
  <c r="T53" i="164" s="1"/>
  <c r="AQ55" i="164"/>
  <c r="S53" i="164" s="1"/>
  <c r="AP55" i="164"/>
  <c r="N53" i="164" s="1"/>
  <c r="AO55" i="164"/>
  <c r="M53" i="164" s="1"/>
  <c r="AN55" i="164"/>
  <c r="L53" i="164" s="1"/>
  <c r="AM55" i="164"/>
  <c r="K53" i="164" s="1"/>
  <c r="AL55" i="164"/>
  <c r="J53" i="164" s="1"/>
  <c r="AK55" i="164"/>
  <c r="I53" i="164" s="1"/>
  <c r="AJ55" i="164"/>
  <c r="H53" i="164" s="1"/>
  <c r="AI55" i="164"/>
  <c r="G53" i="164" s="1"/>
  <c r="AH55" i="164"/>
  <c r="F53" i="164" s="1"/>
  <c r="AG55" i="164"/>
  <c r="E53" i="164" s="1"/>
  <c r="BA54" i="164"/>
  <c r="AC52" i="164" s="1"/>
  <c r="AZ54" i="164"/>
  <c r="AB52" i="164" s="1"/>
  <c r="AY54" i="164"/>
  <c r="AA52" i="164" s="1"/>
  <c r="AX54" i="164"/>
  <c r="Z52" i="164" s="1"/>
  <c r="AW54" i="164"/>
  <c r="Y52" i="164" s="1"/>
  <c r="AV54" i="164"/>
  <c r="X52" i="164" s="1"/>
  <c r="AU54" i="164"/>
  <c r="W52" i="164" s="1"/>
  <c r="AT54" i="164"/>
  <c r="V52" i="164" s="1"/>
  <c r="AS54" i="164"/>
  <c r="U52" i="164" s="1"/>
  <c r="AR54" i="164"/>
  <c r="T52" i="164" s="1"/>
  <c r="AQ54" i="164"/>
  <c r="S52" i="164" s="1"/>
  <c r="AP54" i="164"/>
  <c r="N52" i="164" s="1"/>
  <c r="AO54" i="164"/>
  <c r="M52" i="164" s="1"/>
  <c r="AN54" i="164"/>
  <c r="L52" i="164" s="1"/>
  <c r="AM54" i="164"/>
  <c r="K52" i="164" s="1"/>
  <c r="AL54" i="164"/>
  <c r="J52" i="164" s="1"/>
  <c r="AK54" i="164"/>
  <c r="I52" i="164" s="1"/>
  <c r="AJ54" i="164"/>
  <c r="H52" i="164" s="1"/>
  <c r="AI54" i="164"/>
  <c r="G52" i="164" s="1"/>
  <c r="AH54" i="164"/>
  <c r="F52" i="164" s="1"/>
  <c r="AG54" i="164"/>
  <c r="E52" i="164" s="1"/>
  <c r="BA53" i="164"/>
  <c r="AC48" i="164" s="1"/>
  <c r="AZ53" i="164"/>
  <c r="AB48" i="164" s="1"/>
  <c r="AY53" i="164"/>
  <c r="AA48" i="164" s="1"/>
  <c r="AX53" i="164"/>
  <c r="Z48" i="164" s="1"/>
  <c r="AW53" i="164"/>
  <c r="Y48" i="164" s="1"/>
  <c r="AV53" i="164"/>
  <c r="X48" i="164" s="1"/>
  <c r="AU53" i="164"/>
  <c r="W48" i="164" s="1"/>
  <c r="AT53" i="164"/>
  <c r="V48" i="164" s="1"/>
  <c r="AS53" i="164"/>
  <c r="U48" i="164" s="1"/>
  <c r="AR53" i="164"/>
  <c r="T48" i="164" s="1"/>
  <c r="AQ53" i="164"/>
  <c r="S48" i="164" s="1"/>
  <c r="AP53" i="164"/>
  <c r="N48" i="164" s="1"/>
  <c r="AO53" i="164"/>
  <c r="M48" i="164" s="1"/>
  <c r="AN53" i="164"/>
  <c r="L48" i="164" s="1"/>
  <c r="AM53" i="164"/>
  <c r="K48" i="164" s="1"/>
  <c r="AL53" i="164"/>
  <c r="J48" i="164" s="1"/>
  <c r="AK53" i="164"/>
  <c r="I48" i="164" s="1"/>
  <c r="AJ53" i="164"/>
  <c r="H48" i="164" s="1"/>
  <c r="AI53" i="164"/>
  <c r="G48" i="164" s="1"/>
  <c r="AH53" i="164"/>
  <c r="F48" i="164" s="1"/>
  <c r="AG53" i="164"/>
  <c r="E48" i="164" s="1"/>
  <c r="BA52" i="164"/>
  <c r="AC45" i="164" s="1"/>
  <c r="AZ52" i="164"/>
  <c r="AB45" i="164" s="1"/>
  <c r="AY52" i="164"/>
  <c r="AA45" i="164" s="1"/>
  <c r="AX52" i="164"/>
  <c r="Z45" i="164" s="1"/>
  <c r="AW52" i="164"/>
  <c r="Y45" i="164" s="1"/>
  <c r="AV52" i="164"/>
  <c r="X45" i="164" s="1"/>
  <c r="AU52" i="164"/>
  <c r="W45" i="164" s="1"/>
  <c r="AT52" i="164"/>
  <c r="V45" i="164" s="1"/>
  <c r="AS52" i="164"/>
  <c r="U45" i="164" s="1"/>
  <c r="AR52" i="164"/>
  <c r="T45" i="164" s="1"/>
  <c r="AQ52" i="164"/>
  <c r="S45" i="164" s="1"/>
  <c r="AP52" i="164"/>
  <c r="N45" i="164" s="1"/>
  <c r="AO52" i="164"/>
  <c r="M45" i="164" s="1"/>
  <c r="AN52" i="164"/>
  <c r="L45" i="164" s="1"/>
  <c r="AM52" i="164"/>
  <c r="K45" i="164" s="1"/>
  <c r="AL52" i="164"/>
  <c r="J45" i="164" s="1"/>
  <c r="AK52" i="164"/>
  <c r="I45" i="164" s="1"/>
  <c r="AJ52" i="164"/>
  <c r="H45" i="164" s="1"/>
  <c r="AI52" i="164"/>
  <c r="G45" i="164" s="1"/>
  <c r="AH52" i="164"/>
  <c r="F45" i="164" s="1"/>
  <c r="AG52" i="164"/>
  <c r="E45" i="164" s="1"/>
  <c r="BA51" i="164"/>
  <c r="AC40" i="164" s="1"/>
  <c r="AZ51" i="164"/>
  <c r="AB40" i="164" s="1"/>
  <c r="AY51" i="164"/>
  <c r="AA40" i="164" s="1"/>
  <c r="AX51" i="164"/>
  <c r="Z40" i="164" s="1"/>
  <c r="AW51" i="164"/>
  <c r="Y40" i="164" s="1"/>
  <c r="AV51" i="164"/>
  <c r="X40" i="164" s="1"/>
  <c r="AU51" i="164"/>
  <c r="W40" i="164" s="1"/>
  <c r="AT51" i="164"/>
  <c r="V40" i="164" s="1"/>
  <c r="AS51" i="164"/>
  <c r="U40" i="164" s="1"/>
  <c r="AR51" i="164"/>
  <c r="T40" i="164" s="1"/>
  <c r="AQ51" i="164"/>
  <c r="S40" i="164" s="1"/>
  <c r="AP51" i="164"/>
  <c r="N40" i="164" s="1"/>
  <c r="AO51" i="164"/>
  <c r="M40" i="164" s="1"/>
  <c r="AN51" i="164"/>
  <c r="L40" i="164" s="1"/>
  <c r="AM51" i="164"/>
  <c r="K40" i="164" s="1"/>
  <c r="AL51" i="164"/>
  <c r="J40" i="164" s="1"/>
  <c r="AK51" i="164"/>
  <c r="I40" i="164" s="1"/>
  <c r="AJ51" i="164"/>
  <c r="H40" i="164" s="1"/>
  <c r="AI51" i="164"/>
  <c r="G40" i="164" s="1"/>
  <c r="AH51" i="164"/>
  <c r="F40" i="164" s="1"/>
  <c r="AG51" i="164"/>
  <c r="E40" i="164" s="1"/>
  <c r="BA50" i="164"/>
  <c r="AZ50" i="164"/>
  <c r="AY50" i="164"/>
  <c r="AX50" i="164"/>
  <c r="AW50" i="164"/>
  <c r="AV50" i="164"/>
  <c r="AU50" i="164"/>
  <c r="AT50" i="164"/>
  <c r="AS50" i="164"/>
  <c r="AR50" i="164"/>
  <c r="AQ50" i="164"/>
  <c r="AP50" i="164"/>
  <c r="AO50" i="164"/>
  <c r="AN50" i="164"/>
  <c r="AM50" i="164"/>
  <c r="AL50" i="164"/>
  <c r="AK50" i="164"/>
  <c r="AJ50" i="164"/>
  <c r="AI50" i="164"/>
  <c r="AH50" i="164"/>
  <c r="AG50" i="164"/>
  <c r="BA49" i="164"/>
  <c r="AZ49" i="164"/>
  <c r="AY49" i="164"/>
  <c r="AX49" i="164"/>
  <c r="AW49" i="164"/>
  <c r="AV49" i="164"/>
  <c r="AU49" i="164"/>
  <c r="AT49" i="164"/>
  <c r="AS49" i="164"/>
  <c r="AR49" i="164"/>
  <c r="AQ49" i="164"/>
  <c r="AP49" i="164"/>
  <c r="AO49" i="164"/>
  <c r="AN49" i="164"/>
  <c r="AM49" i="164"/>
  <c r="AL49" i="164"/>
  <c r="AK49" i="164"/>
  <c r="AJ49" i="164"/>
  <c r="AI49" i="164"/>
  <c r="AH49" i="164"/>
  <c r="AG49" i="164"/>
  <c r="BA48" i="164"/>
  <c r="AC51" i="164" s="1"/>
  <c r="AZ48" i="164"/>
  <c r="AB51" i="164" s="1"/>
  <c r="AY48" i="164"/>
  <c r="AA51" i="164" s="1"/>
  <c r="AX48" i="164"/>
  <c r="Z51" i="164" s="1"/>
  <c r="AW48" i="164"/>
  <c r="Y51" i="164" s="1"/>
  <c r="AV48" i="164"/>
  <c r="X51" i="164" s="1"/>
  <c r="AU48" i="164"/>
  <c r="W51" i="164" s="1"/>
  <c r="AT48" i="164"/>
  <c r="V51" i="164" s="1"/>
  <c r="AS48" i="164"/>
  <c r="U51" i="164" s="1"/>
  <c r="AR48" i="164"/>
  <c r="T51" i="164" s="1"/>
  <c r="AQ48" i="164"/>
  <c r="S51" i="164" s="1"/>
  <c r="AP48" i="164"/>
  <c r="N51" i="164" s="1"/>
  <c r="AO48" i="164"/>
  <c r="M51" i="164" s="1"/>
  <c r="AN48" i="164"/>
  <c r="L51" i="164" s="1"/>
  <c r="AM48" i="164"/>
  <c r="K51" i="164" s="1"/>
  <c r="AL48" i="164"/>
  <c r="J51" i="164" s="1"/>
  <c r="AK48" i="164"/>
  <c r="I51" i="164" s="1"/>
  <c r="AJ48" i="164"/>
  <c r="H51" i="164" s="1"/>
  <c r="AI48" i="164"/>
  <c r="G51" i="164" s="1"/>
  <c r="AH48" i="164"/>
  <c r="F51" i="164" s="1"/>
  <c r="AG48" i="164"/>
  <c r="E51" i="164" s="1"/>
  <c r="BA47" i="164"/>
  <c r="AC50" i="164" s="1"/>
  <c r="AZ47" i="164"/>
  <c r="AB50" i="164" s="1"/>
  <c r="AY47" i="164"/>
  <c r="AA50" i="164" s="1"/>
  <c r="AX47" i="164"/>
  <c r="Z50" i="164" s="1"/>
  <c r="AW47" i="164"/>
  <c r="Y50" i="164" s="1"/>
  <c r="AV47" i="164"/>
  <c r="X50" i="164" s="1"/>
  <c r="AU47" i="164"/>
  <c r="W50" i="164" s="1"/>
  <c r="AT47" i="164"/>
  <c r="V50" i="164" s="1"/>
  <c r="AS47" i="164"/>
  <c r="U50" i="164" s="1"/>
  <c r="AR47" i="164"/>
  <c r="T50" i="164" s="1"/>
  <c r="AQ47" i="164"/>
  <c r="S50" i="164" s="1"/>
  <c r="AP47" i="164"/>
  <c r="N50" i="164" s="1"/>
  <c r="AO47" i="164"/>
  <c r="M50" i="164" s="1"/>
  <c r="AN47" i="164"/>
  <c r="L50" i="164" s="1"/>
  <c r="AM47" i="164"/>
  <c r="K50" i="164" s="1"/>
  <c r="AL47" i="164"/>
  <c r="J50" i="164" s="1"/>
  <c r="AK47" i="164"/>
  <c r="I50" i="164" s="1"/>
  <c r="AJ47" i="164"/>
  <c r="H50" i="164" s="1"/>
  <c r="AI47" i="164"/>
  <c r="G50" i="164" s="1"/>
  <c r="AH47" i="164"/>
  <c r="F50" i="164" s="1"/>
  <c r="AG47" i="164"/>
  <c r="E50" i="164" s="1"/>
  <c r="BA46" i="164"/>
  <c r="AC49" i="164" s="1"/>
  <c r="AZ46" i="164"/>
  <c r="AB49" i="164" s="1"/>
  <c r="AY46" i="164"/>
  <c r="AA49" i="164" s="1"/>
  <c r="AX46" i="164"/>
  <c r="Z49" i="164" s="1"/>
  <c r="AW46" i="164"/>
  <c r="Y49" i="164" s="1"/>
  <c r="AV46" i="164"/>
  <c r="X49" i="164" s="1"/>
  <c r="AU46" i="164"/>
  <c r="W49" i="164" s="1"/>
  <c r="AT46" i="164"/>
  <c r="V49" i="164" s="1"/>
  <c r="AS46" i="164"/>
  <c r="U49" i="164" s="1"/>
  <c r="AR46" i="164"/>
  <c r="T49" i="164" s="1"/>
  <c r="AQ46" i="164"/>
  <c r="S49" i="164" s="1"/>
  <c r="AP46" i="164"/>
  <c r="N49" i="164" s="1"/>
  <c r="AO46" i="164"/>
  <c r="M49" i="164" s="1"/>
  <c r="AN46" i="164"/>
  <c r="L49" i="164" s="1"/>
  <c r="AM46" i="164"/>
  <c r="K49" i="164" s="1"/>
  <c r="AL46" i="164"/>
  <c r="J49" i="164" s="1"/>
  <c r="AK46" i="164"/>
  <c r="I49" i="164" s="1"/>
  <c r="AJ46" i="164"/>
  <c r="H49" i="164" s="1"/>
  <c r="AI46" i="164"/>
  <c r="G49" i="164" s="1"/>
  <c r="AH46" i="164"/>
  <c r="F49" i="164" s="1"/>
  <c r="AG46" i="164"/>
  <c r="E49" i="164" s="1"/>
  <c r="BA45" i="164"/>
  <c r="AC47" i="164" s="1"/>
  <c r="AZ45" i="164"/>
  <c r="AB47" i="164" s="1"/>
  <c r="AY45" i="164"/>
  <c r="AA47" i="164" s="1"/>
  <c r="AX45" i="164"/>
  <c r="Z47" i="164" s="1"/>
  <c r="AW45" i="164"/>
  <c r="Y47" i="164" s="1"/>
  <c r="AV45" i="164"/>
  <c r="X47" i="164" s="1"/>
  <c r="AU45" i="164"/>
  <c r="W47" i="164" s="1"/>
  <c r="AT45" i="164"/>
  <c r="V47" i="164" s="1"/>
  <c r="AS45" i="164"/>
  <c r="U47" i="164" s="1"/>
  <c r="AR45" i="164"/>
  <c r="T47" i="164" s="1"/>
  <c r="AQ45" i="164"/>
  <c r="S47" i="164" s="1"/>
  <c r="AP45" i="164"/>
  <c r="N47" i="164" s="1"/>
  <c r="AO45" i="164"/>
  <c r="M47" i="164" s="1"/>
  <c r="AN45" i="164"/>
  <c r="L47" i="164" s="1"/>
  <c r="AM45" i="164"/>
  <c r="K47" i="164" s="1"/>
  <c r="AL45" i="164"/>
  <c r="J47" i="164" s="1"/>
  <c r="AK45" i="164"/>
  <c r="I47" i="164" s="1"/>
  <c r="AJ45" i="164"/>
  <c r="H47" i="164" s="1"/>
  <c r="AI45" i="164"/>
  <c r="G47" i="164" s="1"/>
  <c r="AH45" i="164"/>
  <c r="F47" i="164" s="1"/>
  <c r="AG45" i="164"/>
  <c r="E47" i="164" s="1"/>
  <c r="BA44" i="164"/>
  <c r="AC46" i="164" s="1"/>
  <c r="AZ44" i="164"/>
  <c r="AB46" i="164" s="1"/>
  <c r="AY44" i="164"/>
  <c r="AA46" i="164" s="1"/>
  <c r="AX44" i="164"/>
  <c r="Z46" i="164" s="1"/>
  <c r="AW44" i="164"/>
  <c r="Y46" i="164" s="1"/>
  <c r="AV44" i="164"/>
  <c r="X46" i="164" s="1"/>
  <c r="AU44" i="164"/>
  <c r="W46" i="164" s="1"/>
  <c r="AT44" i="164"/>
  <c r="V46" i="164" s="1"/>
  <c r="AS44" i="164"/>
  <c r="U46" i="164" s="1"/>
  <c r="AR44" i="164"/>
  <c r="T46" i="164" s="1"/>
  <c r="AQ44" i="164"/>
  <c r="S46" i="164" s="1"/>
  <c r="AP44" i="164"/>
  <c r="N46" i="164" s="1"/>
  <c r="AO44" i="164"/>
  <c r="M46" i="164" s="1"/>
  <c r="AN44" i="164"/>
  <c r="L46" i="164" s="1"/>
  <c r="AM44" i="164"/>
  <c r="K46" i="164" s="1"/>
  <c r="AL44" i="164"/>
  <c r="J46" i="164" s="1"/>
  <c r="AK44" i="164"/>
  <c r="I46" i="164" s="1"/>
  <c r="AJ44" i="164"/>
  <c r="H46" i="164" s="1"/>
  <c r="AI44" i="164"/>
  <c r="G46" i="164" s="1"/>
  <c r="AH44" i="164"/>
  <c r="F46" i="164" s="1"/>
  <c r="AG44" i="164"/>
  <c r="E46" i="164" s="1"/>
  <c r="BA43" i="164"/>
  <c r="AC44" i="164" s="1"/>
  <c r="AZ43" i="164"/>
  <c r="AB44" i="164" s="1"/>
  <c r="AY43" i="164"/>
  <c r="AA44" i="164" s="1"/>
  <c r="AX43" i="164"/>
  <c r="Z44" i="164" s="1"/>
  <c r="AW43" i="164"/>
  <c r="Y44" i="164" s="1"/>
  <c r="AV43" i="164"/>
  <c r="X44" i="164" s="1"/>
  <c r="AU43" i="164"/>
  <c r="W44" i="164" s="1"/>
  <c r="AT43" i="164"/>
  <c r="V44" i="164" s="1"/>
  <c r="AS43" i="164"/>
  <c r="U44" i="164" s="1"/>
  <c r="AR43" i="164"/>
  <c r="T44" i="164" s="1"/>
  <c r="AQ43" i="164"/>
  <c r="S44" i="164" s="1"/>
  <c r="AP43" i="164"/>
  <c r="N44" i="164" s="1"/>
  <c r="AO43" i="164"/>
  <c r="M44" i="164" s="1"/>
  <c r="AN43" i="164"/>
  <c r="L44" i="164" s="1"/>
  <c r="AM43" i="164"/>
  <c r="K44" i="164" s="1"/>
  <c r="AL43" i="164"/>
  <c r="J44" i="164" s="1"/>
  <c r="AK43" i="164"/>
  <c r="I44" i="164" s="1"/>
  <c r="AJ43" i="164"/>
  <c r="H44" i="164" s="1"/>
  <c r="AI43" i="164"/>
  <c r="G44" i="164" s="1"/>
  <c r="AH43" i="164"/>
  <c r="F44" i="164" s="1"/>
  <c r="AG43" i="164"/>
  <c r="E44" i="164" s="1"/>
  <c r="BA42" i="164"/>
  <c r="AC43" i="164" s="1"/>
  <c r="AZ42" i="164"/>
  <c r="AB43" i="164" s="1"/>
  <c r="AY42" i="164"/>
  <c r="AA43" i="164" s="1"/>
  <c r="AX42" i="164"/>
  <c r="Z43" i="164" s="1"/>
  <c r="AW42" i="164"/>
  <c r="Y43" i="164" s="1"/>
  <c r="AV42" i="164"/>
  <c r="X43" i="164" s="1"/>
  <c r="AU42" i="164"/>
  <c r="W43" i="164" s="1"/>
  <c r="AT42" i="164"/>
  <c r="V43" i="164" s="1"/>
  <c r="AS42" i="164"/>
  <c r="U43" i="164" s="1"/>
  <c r="AR42" i="164"/>
  <c r="T43" i="164" s="1"/>
  <c r="AQ42" i="164"/>
  <c r="S43" i="164" s="1"/>
  <c r="AP42" i="164"/>
  <c r="N43" i="164" s="1"/>
  <c r="AO42" i="164"/>
  <c r="M43" i="164" s="1"/>
  <c r="AN42" i="164"/>
  <c r="L43" i="164" s="1"/>
  <c r="AM42" i="164"/>
  <c r="K43" i="164" s="1"/>
  <c r="AL42" i="164"/>
  <c r="J43" i="164" s="1"/>
  <c r="AK42" i="164"/>
  <c r="I43" i="164" s="1"/>
  <c r="AJ42" i="164"/>
  <c r="H43" i="164" s="1"/>
  <c r="AI42" i="164"/>
  <c r="G43" i="164" s="1"/>
  <c r="AH42" i="164"/>
  <c r="F43" i="164" s="1"/>
  <c r="AG42" i="164"/>
  <c r="E43" i="164" s="1"/>
  <c r="BA41" i="164"/>
  <c r="AC42" i="164" s="1"/>
  <c r="AZ41" i="164"/>
  <c r="AB42" i="164" s="1"/>
  <c r="AY41" i="164"/>
  <c r="AA42" i="164" s="1"/>
  <c r="AX41" i="164"/>
  <c r="Z42" i="164" s="1"/>
  <c r="AW41" i="164"/>
  <c r="Y42" i="164" s="1"/>
  <c r="AV41" i="164"/>
  <c r="X42" i="164" s="1"/>
  <c r="AU41" i="164"/>
  <c r="W42" i="164" s="1"/>
  <c r="AT41" i="164"/>
  <c r="V42" i="164" s="1"/>
  <c r="AS41" i="164"/>
  <c r="U42" i="164" s="1"/>
  <c r="AR41" i="164"/>
  <c r="T42" i="164" s="1"/>
  <c r="AQ41" i="164"/>
  <c r="S42" i="164" s="1"/>
  <c r="AP41" i="164"/>
  <c r="N42" i="164" s="1"/>
  <c r="AO41" i="164"/>
  <c r="M42" i="164" s="1"/>
  <c r="AN41" i="164"/>
  <c r="L42" i="164" s="1"/>
  <c r="AM41" i="164"/>
  <c r="K42" i="164" s="1"/>
  <c r="AL41" i="164"/>
  <c r="J42" i="164" s="1"/>
  <c r="AK41" i="164"/>
  <c r="I42" i="164" s="1"/>
  <c r="AJ41" i="164"/>
  <c r="H42" i="164" s="1"/>
  <c r="AI41" i="164"/>
  <c r="G42" i="164" s="1"/>
  <c r="AH41" i="164"/>
  <c r="F42" i="164" s="1"/>
  <c r="AG41" i="164"/>
  <c r="E42" i="164" s="1"/>
  <c r="BA40" i="164"/>
  <c r="AC41" i="164" s="1"/>
  <c r="AZ40" i="164"/>
  <c r="AB41" i="164" s="1"/>
  <c r="AY40" i="164"/>
  <c r="AA41" i="164" s="1"/>
  <c r="AX40" i="164"/>
  <c r="Z41" i="164" s="1"/>
  <c r="AW40" i="164"/>
  <c r="Y41" i="164" s="1"/>
  <c r="AV40" i="164"/>
  <c r="X41" i="164" s="1"/>
  <c r="AU40" i="164"/>
  <c r="W41" i="164" s="1"/>
  <c r="AT40" i="164"/>
  <c r="V41" i="164" s="1"/>
  <c r="AS40" i="164"/>
  <c r="U41" i="164" s="1"/>
  <c r="AR40" i="164"/>
  <c r="T41" i="164" s="1"/>
  <c r="AQ40" i="164"/>
  <c r="S41" i="164" s="1"/>
  <c r="AP40" i="164"/>
  <c r="N41" i="164" s="1"/>
  <c r="AO40" i="164"/>
  <c r="M41" i="164" s="1"/>
  <c r="AN40" i="164"/>
  <c r="L41" i="164" s="1"/>
  <c r="AM40" i="164"/>
  <c r="K41" i="164" s="1"/>
  <c r="AL40" i="164"/>
  <c r="J41" i="164" s="1"/>
  <c r="AK40" i="164"/>
  <c r="I41" i="164" s="1"/>
  <c r="AJ40" i="164"/>
  <c r="H41" i="164" s="1"/>
  <c r="AI40" i="164"/>
  <c r="G41" i="164" s="1"/>
  <c r="AH40" i="164"/>
  <c r="F41" i="164" s="1"/>
  <c r="AG40" i="164"/>
  <c r="E41" i="164" s="1"/>
  <c r="BA39" i="164"/>
  <c r="AZ39" i="164"/>
  <c r="AY39" i="164"/>
  <c r="AX39" i="164"/>
  <c r="AW39" i="164"/>
  <c r="AV39" i="164"/>
  <c r="AU39" i="164"/>
  <c r="AT39" i="164"/>
  <c r="AS39" i="164"/>
  <c r="AR39" i="164"/>
  <c r="AQ39" i="164"/>
  <c r="AP39" i="164"/>
  <c r="AO39" i="164"/>
  <c r="AN39" i="164"/>
  <c r="AM39" i="164"/>
  <c r="AL39" i="164"/>
  <c r="AK39" i="164"/>
  <c r="AJ39" i="164"/>
  <c r="AI39" i="164"/>
  <c r="AH39" i="164"/>
  <c r="AG39" i="164"/>
  <c r="BA38" i="164"/>
  <c r="AC39" i="164" s="1"/>
  <c r="AZ38" i="164"/>
  <c r="AB39" i="164" s="1"/>
  <c r="AY38" i="164"/>
  <c r="AA39" i="164" s="1"/>
  <c r="AX38" i="164"/>
  <c r="Z39" i="164" s="1"/>
  <c r="AW38" i="164"/>
  <c r="Y39" i="164" s="1"/>
  <c r="AV38" i="164"/>
  <c r="X39" i="164" s="1"/>
  <c r="AU38" i="164"/>
  <c r="W39" i="164" s="1"/>
  <c r="AT38" i="164"/>
  <c r="V39" i="164" s="1"/>
  <c r="AS38" i="164"/>
  <c r="U39" i="164" s="1"/>
  <c r="AR38" i="164"/>
  <c r="T39" i="164" s="1"/>
  <c r="AQ38" i="164"/>
  <c r="S39" i="164" s="1"/>
  <c r="AP38" i="164"/>
  <c r="N39" i="164" s="1"/>
  <c r="AO38" i="164"/>
  <c r="M39" i="164" s="1"/>
  <c r="AN38" i="164"/>
  <c r="L39" i="164" s="1"/>
  <c r="AM38" i="164"/>
  <c r="K39" i="164" s="1"/>
  <c r="AL38" i="164"/>
  <c r="J39" i="164" s="1"/>
  <c r="AK38" i="164"/>
  <c r="I39" i="164" s="1"/>
  <c r="AJ38" i="164"/>
  <c r="H39" i="164" s="1"/>
  <c r="AI38" i="164"/>
  <c r="G39" i="164" s="1"/>
  <c r="AH38" i="164"/>
  <c r="F39" i="164" s="1"/>
  <c r="AG38" i="164"/>
  <c r="E39" i="164" s="1"/>
  <c r="BA37" i="164"/>
  <c r="AC37" i="164" s="1"/>
  <c r="AZ37" i="164"/>
  <c r="AB37" i="164" s="1"/>
  <c r="AY37" i="164"/>
  <c r="AA37" i="164" s="1"/>
  <c r="AX37" i="164"/>
  <c r="Z37" i="164" s="1"/>
  <c r="AW37" i="164"/>
  <c r="Y37" i="164" s="1"/>
  <c r="AV37" i="164"/>
  <c r="X37" i="164" s="1"/>
  <c r="AU37" i="164"/>
  <c r="W37" i="164" s="1"/>
  <c r="AT37" i="164"/>
  <c r="V37" i="164" s="1"/>
  <c r="AS37" i="164"/>
  <c r="U37" i="164" s="1"/>
  <c r="AR37" i="164"/>
  <c r="T37" i="164" s="1"/>
  <c r="AQ37" i="164"/>
  <c r="S37" i="164" s="1"/>
  <c r="AP37" i="164"/>
  <c r="N37" i="164" s="1"/>
  <c r="AO37" i="164"/>
  <c r="M37" i="164" s="1"/>
  <c r="AN37" i="164"/>
  <c r="L37" i="164" s="1"/>
  <c r="AM37" i="164"/>
  <c r="K37" i="164" s="1"/>
  <c r="AL37" i="164"/>
  <c r="J37" i="164" s="1"/>
  <c r="AK37" i="164"/>
  <c r="I37" i="164" s="1"/>
  <c r="AJ37" i="164"/>
  <c r="H37" i="164" s="1"/>
  <c r="AI37" i="164"/>
  <c r="G37" i="164" s="1"/>
  <c r="AH37" i="164"/>
  <c r="F37" i="164" s="1"/>
  <c r="AG37" i="164"/>
  <c r="E37" i="164" s="1"/>
  <c r="BA36" i="164"/>
  <c r="AC36" i="164" s="1"/>
  <c r="AZ36" i="164"/>
  <c r="AB36" i="164" s="1"/>
  <c r="AY36" i="164"/>
  <c r="AA36" i="164" s="1"/>
  <c r="AX36" i="164"/>
  <c r="Z36" i="164" s="1"/>
  <c r="AW36" i="164"/>
  <c r="Y36" i="164" s="1"/>
  <c r="AV36" i="164"/>
  <c r="X36" i="164" s="1"/>
  <c r="AU36" i="164"/>
  <c r="W36" i="164" s="1"/>
  <c r="AT36" i="164"/>
  <c r="V36" i="164" s="1"/>
  <c r="AS36" i="164"/>
  <c r="U36" i="164" s="1"/>
  <c r="AR36" i="164"/>
  <c r="T36" i="164" s="1"/>
  <c r="AQ36" i="164"/>
  <c r="S36" i="164" s="1"/>
  <c r="AP36" i="164"/>
  <c r="N36" i="164" s="1"/>
  <c r="AO36" i="164"/>
  <c r="M36" i="164" s="1"/>
  <c r="AN36" i="164"/>
  <c r="L36" i="164" s="1"/>
  <c r="AM36" i="164"/>
  <c r="K36" i="164" s="1"/>
  <c r="AL36" i="164"/>
  <c r="J36" i="164" s="1"/>
  <c r="AK36" i="164"/>
  <c r="I36" i="164" s="1"/>
  <c r="AJ36" i="164"/>
  <c r="H36" i="164" s="1"/>
  <c r="AI36" i="164"/>
  <c r="G36" i="164" s="1"/>
  <c r="AH36" i="164"/>
  <c r="F36" i="164" s="1"/>
  <c r="AG36" i="164"/>
  <c r="E36" i="164" s="1"/>
  <c r="BA35" i="164"/>
  <c r="AC35" i="164" s="1"/>
  <c r="AZ35" i="164"/>
  <c r="AB35" i="164" s="1"/>
  <c r="AY35" i="164"/>
  <c r="AA35" i="164" s="1"/>
  <c r="AX35" i="164"/>
  <c r="Z35" i="164" s="1"/>
  <c r="AW35" i="164"/>
  <c r="Y35" i="164" s="1"/>
  <c r="AV35" i="164"/>
  <c r="X35" i="164" s="1"/>
  <c r="AU35" i="164"/>
  <c r="W35" i="164" s="1"/>
  <c r="AT35" i="164"/>
  <c r="V35" i="164" s="1"/>
  <c r="AS35" i="164"/>
  <c r="U35" i="164" s="1"/>
  <c r="AR35" i="164"/>
  <c r="T35" i="164" s="1"/>
  <c r="AQ35" i="164"/>
  <c r="S35" i="164" s="1"/>
  <c r="AP35" i="164"/>
  <c r="N35" i="164" s="1"/>
  <c r="AO35" i="164"/>
  <c r="M35" i="164" s="1"/>
  <c r="AN35" i="164"/>
  <c r="L35" i="164" s="1"/>
  <c r="AM35" i="164"/>
  <c r="K35" i="164" s="1"/>
  <c r="AL35" i="164"/>
  <c r="J35" i="164" s="1"/>
  <c r="AK35" i="164"/>
  <c r="I35" i="164" s="1"/>
  <c r="AJ35" i="164"/>
  <c r="H35" i="164" s="1"/>
  <c r="AI35" i="164"/>
  <c r="G35" i="164" s="1"/>
  <c r="AH35" i="164"/>
  <c r="F35" i="164" s="1"/>
  <c r="AG35" i="164"/>
  <c r="E35" i="164" s="1"/>
  <c r="BA34" i="164"/>
  <c r="AC34" i="164" s="1"/>
  <c r="AZ34" i="164"/>
  <c r="AB34" i="164" s="1"/>
  <c r="AY34" i="164"/>
  <c r="AA34" i="164" s="1"/>
  <c r="AX34" i="164"/>
  <c r="Z34" i="164" s="1"/>
  <c r="AW34" i="164"/>
  <c r="Y34" i="164" s="1"/>
  <c r="AV34" i="164"/>
  <c r="X34" i="164" s="1"/>
  <c r="AU34" i="164"/>
  <c r="W34" i="164" s="1"/>
  <c r="AT34" i="164"/>
  <c r="V34" i="164" s="1"/>
  <c r="AS34" i="164"/>
  <c r="U34" i="164" s="1"/>
  <c r="AR34" i="164"/>
  <c r="T34" i="164" s="1"/>
  <c r="AQ34" i="164"/>
  <c r="S34" i="164" s="1"/>
  <c r="AP34" i="164"/>
  <c r="N34" i="164" s="1"/>
  <c r="AO34" i="164"/>
  <c r="M34" i="164" s="1"/>
  <c r="AN34" i="164"/>
  <c r="L34" i="164" s="1"/>
  <c r="AM34" i="164"/>
  <c r="K34" i="164" s="1"/>
  <c r="AL34" i="164"/>
  <c r="J34" i="164" s="1"/>
  <c r="AK34" i="164"/>
  <c r="I34" i="164" s="1"/>
  <c r="AJ34" i="164"/>
  <c r="H34" i="164" s="1"/>
  <c r="AI34" i="164"/>
  <c r="G34" i="164" s="1"/>
  <c r="AH34" i="164"/>
  <c r="F34" i="164" s="1"/>
  <c r="AG34" i="164"/>
  <c r="E34" i="164" s="1"/>
  <c r="BA33" i="164"/>
  <c r="AC33" i="164" s="1"/>
  <c r="AZ33" i="164"/>
  <c r="AB33" i="164" s="1"/>
  <c r="AY33" i="164"/>
  <c r="AA33" i="164" s="1"/>
  <c r="AX33" i="164"/>
  <c r="Z33" i="164" s="1"/>
  <c r="AW33" i="164"/>
  <c r="Y33" i="164" s="1"/>
  <c r="AV33" i="164"/>
  <c r="X33" i="164" s="1"/>
  <c r="AU33" i="164"/>
  <c r="W33" i="164" s="1"/>
  <c r="AT33" i="164"/>
  <c r="V33" i="164" s="1"/>
  <c r="AS33" i="164"/>
  <c r="U33" i="164" s="1"/>
  <c r="AR33" i="164"/>
  <c r="T33" i="164" s="1"/>
  <c r="AQ33" i="164"/>
  <c r="S33" i="164" s="1"/>
  <c r="AP33" i="164"/>
  <c r="N33" i="164" s="1"/>
  <c r="AO33" i="164"/>
  <c r="M33" i="164" s="1"/>
  <c r="AN33" i="164"/>
  <c r="L33" i="164" s="1"/>
  <c r="AM33" i="164"/>
  <c r="K33" i="164" s="1"/>
  <c r="AL33" i="164"/>
  <c r="J33" i="164" s="1"/>
  <c r="AK33" i="164"/>
  <c r="I33" i="164" s="1"/>
  <c r="AJ33" i="164"/>
  <c r="H33" i="164" s="1"/>
  <c r="AI33" i="164"/>
  <c r="G33" i="164" s="1"/>
  <c r="AH33" i="164"/>
  <c r="F33" i="164" s="1"/>
  <c r="AG33" i="164"/>
  <c r="E33" i="164" s="1"/>
  <c r="BA32" i="164"/>
  <c r="AC28" i="164" s="1"/>
  <c r="AZ32" i="164"/>
  <c r="AB28" i="164" s="1"/>
  <c r="AY32" i="164"/>
  <c r="AA28" i="164" s="1"/>
  <c r="AX32" i="164"/>
  <c r="Z28" i="164" s="1"/>
  <c r="AW32" i="164"/>
  <c r="Y28" i="164" s="1"/>
  <c r="AV32" i="164"/>
  <c r="X28" i="164" s="1"/>
  <c r="AU32" i="164"/>
  <c r="W28" i="164" s="1"/>
  <c r="AT32" i="164"/>
  <c r="V28" i="164" s="1"/>
  <c r="AS32" i="164"/>
  <c r="U28" i="164" s="1"/>
  <c r="AR32" i="164"/>
  <c r="T28" i="164" s="1"/>
  <c r="AQ32" i="164"/>
  <c r="S28" i="164" s="1"/>
  <c r="AP32" i="164"/>
  <c r="N28" i="164" s="1"/>
  <c r="AO32" i="164"/>
  <c r="M28" i="164" s="1"/>
  <c r="AN32" i="164"/>
  <c r="L28" i="164" s="1"/>
  <c r="AM32" i="164"/>
  <c r="K28" i="164" s="1"/>
  <c r="AL32" i="164"/>
  <c r="J28" i="164" s="1"/>
  <c r="AK32" i="164"/>
  <c r="I28" i="164" s="1"/>
  <c r="AJ32" i="164"/>
  <c r="H28" i="164" s="1"/>
  <c r="AI32" i="164"/>
  <c r="G28" i="164" s="1"/>
  <c r="AH32" i="164"/>
  <c r="F28" i="164" s="1"/>
  <c r="AG32" i="164"/>
  <c r="E28" i="164" s="1"/>
  <c r="BA31" i="164"/>
  <c r="AC31" i="164" s="1"/>
  <c r="AZ31" i="164"/>
  <c r="AB31" i="164" s="1"/>
  <c r="AY31" i="164"/>
  <c r="AA31" i="164" s="1"/>
  <c r="AX31" i="164"/>
  <c r="Z31" i="164" s="1"/>
  <c r="AW31" i="164"/>
  <c r="Y31" i="164" s="1"/>
  <c r="AV31" i="164"/>
  <c r="X31" i="164" s="1"/>
  <c r="AU31" i="164"/>
  <c r="W31" i="164" s="1"/>
  <c r="AT31" i="164"/>
  <c r="V31" i="164" s="1"/>
  <c r="AS31" i="164"/>
  <c r="U31" i="164" s="1"/>
  <c r="AR31" i="164"/>
  <c r="T31" i="164" s="1"/>
  <c r="AQ31" i="164"/>
  <c r="S31" i="164" s="1"/>
  <c r="AP31" i="164"/>
  <c r="N31" i="164" s="1"/>
  <c r="AO31" i="164"/>
  <c r="M31" i="164" s="1"/>
  <c r="AN31" i="164"/>
  <c r="L31" i="164" s="1"/>
  <c r="AM31" i="164"/>
  <c r="K31" i="164" s="1"/>
  <c r="AL31" i="164"/>
  <c r="J31" i="164" s="1"/>
  <c r="AK31" i="164"/>
  <c r="I31" i="164" s="1"/>
  <c r="AJ31" i="164"/>
  <c r="H31" i="164" s="1"/>
  <c r="AI31" i="164"/>
  <c r="G31" i="164" s="1"/>
  <c r="AH31" i="164"/>
  <c r="F31" i="164" s="1"/>
  <c r="AG31" i="164"/>
  <c r="E31" i="164" s="1"/>
  <c r="BA30" i="164"/>
  <c r="AC30" i="164" s="1"/>
  <c r="AZ30" i="164"/>
  <c r="AB30" i="164" s="1"/>
  <c r="AY30" i="164"/>
  <c r="AA30" i="164" s="1"/>
  <c r="AX30" i="164"/>
  <c r="Z30" i="164" s="1"/>
  <c r="AW30" i="164"/>
  <c r="Y30" i="164" s="1"/>
  <c r="AV30" i="164"/>
  <c r="X30" i="164" s="1"/>
  <c r="AU30" i="164"/>
  <c r="W30" i="164" s="1"/>
  <c r="AT30" i="164"/>
  <c r="V30" i="164" s="1"/>
  <c r="AS30" i="164"/>
  <c r="U30" i="164" s="1"/>
  <c r="AR30" i="164"/>
  <c r="T30" i="164" s="1"/>
  <c r="AQ30" i="164"/>
  <c r="S30" i="164" s="1"/>
  <c r="AP30" i="164"/>
  <c r="N30" i="164" s="1"/>
  <c r="AO30" i="164"/>
  <c r="M30" i="164" s="1"/>
  <c r="AN30" i="164"/>
  <c r="L30" i="164" s="1"/>
  <c r="AM30" i="164"/>
  <c r="K30" i="164" s="1"/>
  <c r="AL30" i="164"/>
  <c r="J30" i="164" s="1"/>
  <c r="AK30" i="164"/>
  <c r="I30" i="164" s="1"/>
  <c r="AJ30" i="164"/>
  <c r="H30" i="164" s="1"/>
  <c r="AI30" i="164"/>
  <c r="G30" i="164" s="1"/>
  <c r="AH30" i="164"/>
  <c r="F30" i="164" s="1"/>
  <c r="AG30" i="164"/>
  <c r="E30" i="164" s="1"/>
  <c r="AC68" i="163"/>
  <c r="AB68" i="163"/>
  <c r="AA68" i="163"/>
  <c r="Z68" i="163"/>
  <c r="Y68" i="163"/>
  <c r="X68" i="163"/>
  <c r="W68" i="163"/>
  <c r="V68" i="163"/>
  <c r="U68" i="163"/>
  <c r="T68" i="163"/>
  <c r="AC67" i="163"/>
  <c r="AB67" i="163"/>
  <c r="AA67" i="163"/>
  <c r="Z67" i="163"/>
  <c r="Y67" i="163"/>
  <c r="X67" i="163"/>
  <c r="W67" i="163"/>
  <c r="V67" i="163"/>
  <c r="U67" i="163"/>
  <c r="T67" i="163"/>
  <c r="AC66" i="163"/>
  <c r="AB66" i="163"/>
  <c r="AA66" i="163"/>
  <c r="Z66" i="163"/>
  <c r="Y66" i="163"/>
  <c r="X66" i="163"/>
  <c r="W66" i="163"/>
  <c r="V66" i="163"/>
  <c r="U66" i="163"/>
  <c r="T66" i="163"/>
  <c r="AC65" i="163"/>
  <c r="AB65" i="163"/>
  <c r="AA65" i="163"/>
  <c r="Z65" i="163"/>
  <c r="Y65" i="163"/>
  <c r="X65" i="163"/>
  <c r="W65" i="163"/>
  <c r="V65" i="163"/>
  <c r="U65" i="163"/>
  <c r="T65" i="163"/>
  <c r="AC64" i="163"/>
  <c r="AB64" i="163"/>
  <c r="AA64" i="163"/>
  <c r="Z64" i="163"/>
  <c r="Y64" i="163"/>
  <c r="X64" i="163"/>
  <c r="W64" i="163"/>
  <c r="V64" i="163"/>
  <c r="U64" i="163"/>
  <c r="T64" i="163"/>
  <c r="AC63" i="163"/>
  <c r="AB63" i="163"/>
  <c r="AA63" i="163"/>
  <c r="Z63" i="163"/>
  <c r="Y63" i="163"/>
  <c r="X63" i="163"/>
  <c r="W63" i="163"/>
  <c r="V63" i="163"/>
  <c r="U63" i="163"/>
  <c r="T63" i="163"/>
  <c r="AC62" i="163"/>
  <c r="AB62" i="163"/>
  <c r="AA62" i="163"/>
  <c r="Z62" i="163"/>
  <c r="Y62" i="163"/>
  <c r="X62" i="163"/>
  <c r="W62" i="163"/>
  <c r="V62" i="163"/>
  <c r="U62" i="163"/>
  <c r="T62" i="163"/>
  <c r="AC61" i="163"/>
  <c r="AB61" i="163"/>
  <c r="AA61" i="163"/>
  <c r="Z61" i="163"/>
  <c r="Y61" i="163"/>
  <c r="X61" i="163"/>
  <c r="W61" i="163"/>
  <c r="V61" i="163"/>
  <c r="U61" i="163"/>
  <c r="T61" i="163"/>
  <c r="AC60" i="163"/>
  <c r="AB60" i="163"/>
  <c r="AA60" i="163"/>
  <c r="Z60" i="163"/>
  <c r="Y60" i="163"/>
  <c r="X60" i="163"/>
  <c r="W60" i="163"/>
  <c r="V60" i="163"/>
  <c r="U60" i="163"/>
  <c r="T60" i="163"/>
  <c r="AC59" i="163"/>
  <c r="AB59" i="163"/>
  <c r="AA59" i="163"/>
  <c r="Z59" i="163"/>
  <c r="Y59" i="163"/>
  <c r="X59" i="163"/>
  <c r="W59" i="163"/>
  <c r="V59" i="163"/>
  <c r="U59" i="163"/>
  <c r="T59" i="163"/>
  <c r="S60" i="163"/>
  <c r="S61" i="163"/>
  <c r="S62" i="163"/>
  <c r="S63" i="163"/>
  <c r="S64" i="163"/>
  <c r="S65" i="163"/>
  <c r="S66" i="163"/>
  <c r="S67" i="163"/>
  <c r="S68" i="163"/>
  <c r="S59" i="163"/>
  <c r="AC57" i="163"/>
  <c r="AB57" i="163"/>
  <c r="AA57" i="163"/>
  <c r="Z57" i="163"/>
  <c r="Y57" i="163"/>
  <c r="X57" i="163"/>
  <c r="W57" i="163"/>
  <c r="V57" i="163"/>
  <c r="U57" i="163"/>
  <c r="T57" i="163"/>
  <c r="AC56" i="163"/>
  <c r="AB56" i="163"/>
  <c r="AA56" i="163"/>
  <c r="Z56" i="163"/>
  <c r="Y56" i="163"/>
  <c r="X56" i="163"/>
  <c r="W56" i="163"/>
  <c r="V56" i="163"/>
  <c r="U56" i="163"/>
  <c r="T56" i="163"/>
  <c r="AC55" i="163"/>
  <c r="AB55" i="163"/>
  <c r="AA55" i="163"/>
  <c r="Z55" i="163"/>
  <c r="Y55" i="163"/>
  <c r="X55" i="163"/>
  <c r="W55" i="163"/>
  <c r="V55" i="163"/>
  <c r="U55" i="163"/>
  <c r="T55" i="163"/>
  <c r="AC54" i="163"/>
  <c r="AB54" i="163"/>
  <c r="AA54" i="163"/>
  <c r="Z54" i="163"/>
  <c r="Y54" i="163"/>
  <c r="X54" i="163"/>
  <c r="W54" i="163"/>
  <c r="V54" i="163"/>
  <c r="U54" i="163"/>
  <c r="T54" i="163"/>
  <c r="AC53" i="163"/>
  <c r="AB53" i="163"/>
  <c r="AA53" i="163"/>
  <c r="Z53" i="163"/>
  <c r="Y53" i="163"/>
  <c r="X53" i="163"/>
  <c r="W53" i="163"/>
  <c r="V53" i="163"/>
  <c r="U53" i="163"/>
  <c r="T53" i="163"/>
  <c r="AC52" i="163"/>
  <c r="AB52" i="163"/>
  <c r="AA52" i="163"/>
  <c r="Z52" i="163"/>
  <c r="Y52" i="163"/>
  <c r="X52" i="163"/>
  <c r="W52" i="163"/>
  <c r="V52" i="163"/>
  <c r="U52" i="163"/>
  <c r="T52" i="163"/>
  <c r="AC51" i="163"/>
  <c r="AB51" i="163"/>
  <c r="AA51" i="163"/>
  <c r="Z51" i="163"/>
  <c r="Y51" i="163"/>
  <c r="X51" i="163"/>
  <c r="W51" i="163"/>
  <c r="V51" i="163"/>
  <c r="U51" i="163"/>
  <c r="T51" i="163"/>
  <c r="AC50" i="163"/>
  <c r="AB50" i="163"/>
  <c r="AA50" i="163"/>
  <c r="Z50" i="163"/>
  <c r="Y50" i="163"/>
  <c r="X50" i="163"/>
  <c r="W50" i="163"/>
  <c r="V50" i="163"/>
  <c r="U50" i="163"/>
  <c r="T50" i="163"/>
  <c r="AC49" i="163"/>
  <c r="AB49" i="163"/>
  <c r="AA49" i="163"/>
  <c r="Z49" i="163"/>
  <c r="Y49" i="163"/>
  <c r="X49" i="163"/>
  <c r="W49" i="163"/>
  <c r="V49" i="163"/>
  <c r="U49" i="163"/>
  <c r="T49" i="163"/>
  <c r="AC48" i="163"/>
  <c r="AB48" i="163"/>
  <c r="AA48" i="163"/>
  <c r="Z48" i="163"/>
  <c r="Y48" i="163"/>
  <c r="X48" i="163"/>
  <c r="W48" i="163"/>
  <c r="V48" i="163"/>
  <c r="U48" i="163"/>
  <c r="T48" i="163"/>
  <c r="S49" i="163"/>
  <c r="S50" i="163"/>
  <c r="S51" i="163"/>
  <c r="S52" i="163"/>
  <c r="S53" i="163"/>
  <c r="S54" i="163"/>
  <c r="S55" i="163"/>
  <c r="S56" i="163"/>
  <c r="S57" i="163"/>
  <c r="S48" i="163"/>
  <c r="AC46" i="163"/>
  <c r="AB46" i="163"/>
  <c r="AA46" i="163"/>
  <c r="Z46" i="163"/>
  <c r="Y46" i="163"/>
  <c r="X46" i="163"/>
  <c r="W46" i="163"/>
  <c r="V46" i="163"/>
  <c r="U46" i="163"/>
  <c r="T46" i="163"/>
  <c r="AC45" i="163"/>
  <c r="AB45" i="163"/>
  <c r="AA45" i="163"/>
  <c r="Z45" i="163"/>
  <c r="Y45" i="163"/>
  <c r="X45" i="163"/>
  <c r="W45" i="163"/>
  <c r="V45" i="163"/>
  <c r="U45" i="163"/>
  <c r="T45" i="163"/>
  <c r="AC44" i="163"/>
  <c r="AB44" i="163"/>
  <c r="AA44" i="163"/>
  <c r="Z44" i="163"/>
  <c r="Y44" i="163"/>
  <c r="X44" i="163"/>
  <c r="W44" i="163"/>
  <c r="V44" i="163"/>
  <c r="U44" i="163"/>
  <c r="T44" i="163"/>
  <c r="AC43" i="163"/>
  <c r="AB43" i="163"/>
  <c r="AA43" i="163"/>
  <c r="Z43" i="163"/>
  <c r="Y43" i="163"/>
  <c r="X43" i="163"/>
  <c r="W43" i="163"/>
  <c r="V43" i="163"/>
  <c r="U43" i="163"/>
  <c r="T43" i="163"/>
  <c r="AC42" i="163"/>
  <c r="AB42" i="163"/>
  <c r="AA42" i="163"/>
  <c r="Z42" i="163"/>
  <c r="Y42" i="163"/>
  <c r="X42" i="163"/>
  <c r="W42" i="163"/>
  <c r="V42" i="163"/>
  <c r="U42" i="163"/>
  <c r="T42" i="163"/>
  <c r="AC41" i="163"/>
  <c r="AB41" i="163"/>
  <c r="AA41" i="163"/>
  <c r="Z41" i="163"/>
  <c r="Y41" i="163"/>
  <c r="X41" i="163"/>
  <c r="W41" i="163"/>
  <c r="V41" i="163"/>
  <c r="U41" i="163"/>
  <c r="T41" i="163"/>
  <c r="AC40" i="163"/>
  <c r="AB40" i="163"/>
  <c r="AA40" i="163"/>
  <c r="Z40" i="163"/>
  <c r="Y40" i="163"/>
  <c r="X40" i="163"/>
  <c r="W40" i="163"/>
  <c r="V40" i="163"/>
  <c r="U40" i="163"/>
  <c r="T40" i="163"/>
  <c r="AC39" i="163"/>
  <c r="AB39" i="163"/>
  <c r="AA39" i="163"/>
  <c r="Z39" i="163"/>
  <c r="Y39" i="163"/>
  <c r="X39" i="163"/>
  <c r="W39" i="163"/>
  <c r="V39" i="163"/>
  <c r="U39" i="163"/>
  <c r="T39" i="163"/>
  <c r="AC38" i="163"/>
  <c r="AB38" i="163"/>
  <c r="AA38" i="163"/>
  <c r="Z38" i="163"/>
  <c r="Y38" i="163"/>
  <c r="X38" i="163"/>
  <c r="W38" i="163"/>
  <c r="V38" i="163"/>
  <c r="U38" i="163"/>
  <c r="T38" i="163"/>
  <c r="AC37" i="163"/>
  <c r="AB37" i="163"/>
  <c r="AA37" i="163"/>
  <c r="Z37" i="163"/>
  <c r="Y37" i="163"/>
  <c r="X37" i="163"/>
  <c r="W37" i="163"/>
  <c r="V37" i="163"/>
  <c r="U37" i="163"/>
  <c r="T37" i="163"/>
  <c r="S38" i="163"/>
  <c r="S39" i="163"/>
  <c r="S40" i="163"/>
  <c r="S41" i="163"/>
  <c r="S42" i="163"/>
  <c r="S43" i="163"/>
  <c r="S44" i="163"/>
  <c r="S45" i="163"/>
  <c r="S46" i="163"/>
  <c r="S37" i="163"/>
  <c r="AC35" i="163"/>
  <c r="AB35" i="163"/>
  <c r="AA35" i="163"/>
  <c r="Z35" i="163"/>
  <c r="Y35" i="163"/>
  <c r="X35" i="163"/>
  <c r="W35" i="163"/>
  <c r="V35" i="163"/>
  <c r="U35" i="163"/>
  <c r="T35" i="163"/>
  <c r="AC34" i="163"/>
  <c r="AB34" i="163"/>
  <c r="AA34" i="163"/>
  <c r="Z34" i="163"/>
  <c r="Y34" i="163"/>
  <c r="X34" i="163"/>
  <c r="W34" i="163"/>
  <c r="V34" i="163"/>
  <c r="U34" i="163"/>
  <c r="T34" i="163"/>
  <c r="AC33" i="163"/>
  <c r="AB33" i="163"/>
  <c r="AA33" i="163"/>
  <c r="Z33" i="163"/>
  <c r="Y33" i="163"/>
  <c r="X33" i="163"/>
  <c r="W33" i="163"/>
  <c r="V33" i="163"/>
  <c r="U33" i="163"/>
  <c r="T33" i="163"/>
  <c r="AC32" i="163"/>
  <c r="AB32" i="163"/>
  <c r="AA32" i="163"/>
  <c r="Z32" i="163"/>
  <c r="Y32" i="163"/>
  <c r="X32" i="163"/>
  <c r="W32" i="163"/>
  <c r="V32" i="163"/>
  <c r="U32" i="163"/>
  <c r="T32" i="163"/>
  <c r="AC31" i="163"/>
  <c r="AB31" i="163"/>
  <c r="AA31" i="163"/>
  <c r="Z31" i="163"/>
  <c r="Y31" i="163"/>
  <c r="X31" i="163"/>
  <c r="W31" i="163"/>
  <c r="V31" i="163"/>
  <c r="U31" i="163"/>
  <c r="T31" i="163"/>
  <c r="AC30" i="163"/>
  <c r="AB30" i="163"/>
  <c r="AA30" i="163"/>
  <c r="Z30" i="163"/>
  <c r="Y30" i="163"/>
  <c r="X30" i="163"/>
  <c r="W30" i="163"/>
  <c r="V30" i="163"/>
  <c r="U30" i="163"/>
  <c r="T30" i="163"/>
  <c r="S31" i="163"/>
  <c r="S32" i="163"/>
  <c r="S33" i="163"/>
  <c r="S34" i="163"/>
  <c r="S35" i="163"/>
  <c r="S30" i="163"/>
  <c r="N68" i="163"/>
  <c r="M68" i="163"/>
  <c r="L68" i="163"/>
  <c r="K68" i="163"/>
  <c r="J68" i="163"/>
  <c r="I68" i="163"/>
  <c r="H68" i="163"/>
  <c r="G68" i="163"/>
  <c r="F68" i="163"/>
  <c r="N67" i="163"/>
  <c r="M67" i="163"/>
  <c r="L67" i="163"/>
  <c r="K67" i="163"/>
  <c r="J67" i="163"/>
  <c r="I67" i="163"/>
  <c r="H67" i="163"/>
  <c r="G67" i="163"/>
  <c r="F67" i="163"/>
  <c r="N66" i="163"/>
  <c r="M66" i="163"/>
  <c r="L66" i="163"/>
  <c r="K66" i="163"/>
  <c r="J66" i="163"/>
  <c r="I66" i="163"/>
  <c r="H66" i="163"/>
  <c r="G66" i="163"/>
  <c r="F66" i="163"/>
  <c r="N65" i="163"/>
  <c r="M65" i="163"/>
  <c r="L65" i="163"/>
  <c r="K65" i="163"/>
  <c r="J65" i="163"/>
  <c r="I65" i="163"/>
  <c r="H65" i="163"/>
  <c r="G65" i="163"/>
  <c r="F65" i="163"/>
  <c r="N64" i="163"/>
  <c r="M64" i="163"/>
  <c r="L64" i="163"/>
  <c r="K64" i="163"/>
  <c r="J64" i="163"/>
  <c r="I64" i="163"/>
  <c r="H64" i="163"/>
  <c r="G64" i="163"/>
  <c r="F64" i="163"/>
  <c r="N63" i="163"/>
  <c r="M63" i="163"/>
  <c r="L63" i="163"/>
  <c r="K63" i="163"/>
  <c r="J63" i="163"/>
  <c r="I63" i="163"/>
  <c r="H63" i="163"/>
  <c r="G63" i="163"/>
  <c r="F63" i="163"/>
  <c r="N62" i="163"/>
  <c r="M62" i="163"/>
  <c r="L62" i="163"/>
  <c r="K62" i="163"/>
  <c r="J62" i="163"/>
  <c r="I62" i="163"/>
  <c r="H62" i="163"/>
  <c r="G62" i="163"/>
  <c r="F62" i="163"/>
  <c r="N61" i="163"/>
  <c r="M61" i="163"/>
  <c r="L61" i="163"/>
  <c r="K61" i="163"/>
  <c r="J61" i="163"/>
  <c r="I61" i="163"/>
  <c r="H61" i="163"/>
  <c r="G61" i="163"/>
  <c r="F61" i="163"/>
  <c r="N60" i="163"/>
  <c r="M60" i="163"/>
  <c r="L60" i="163"/>
  <c r="K60" i="163"/>
  <c r="J60" i="163"/>
  <c r="I60" i="163"/>
  <c r="H60" i="163"/>
  <c r="G60" i="163"/>
  <c r="F60" i="163"/>
  <c r="N59" i="163"/>
  <c r="M59" i="163"/>
  <c r="L59" i="163"/>
  <c r="K59" i="163"/>
  <c r="J59" i="163"/>
  <c r="I59" i="163"/>
  <c r="H59" i="163"/>
  <c r="G59" i="163"/>
  <c r="F59" i="163"/>
  <c r="E60" i="163"/>
  <c r="E61" i="163"/>
  <c r="E62" i="163"/>
  <c r="E63" i="163"/>
  <c r="E64" i="163"/>
  <c r="E65" i="163"/>
  <c r="E66" i="163"/>
  <c r="E67" i="163"/>
  <c r="E68" i="163"/>
  <c r="E59" i="163"/>
  <c r="N57" i="163"/>
  <c r="M57" i="163"/>
  <c r="L57" i="163"/>
  <c r="K57" i="163"/>
  <c r="J57" i="163"/>
  <c r="I57" i="163"/>
  <c r="H57" i="163"/>
  <c r="G57" i="163"/>
  <c r="F57" i="163"/>
  <c r="N56" i="163"/>
  <c r="M56" i="163"/>
  <c r="L56" i="163"/>
  <c r="K56" i="163"/>
  <c r="J56" i="163"/>
  <c r="I56" i="163"/>
  <c r="H56" i="163"/>
  <c r="G56" i="163"/>
  <c r="F56" i="163"/>
  <c r="N55" i="163"/>
  <c r="M55" i="163"/>
  <c r="L55" i="163"/>
  <c r="K55" i="163"/>
  <c r="J55" i="163"/>
  <c r="I55" i="163"/>
  <c r="H55" i="163"/>
  <c r="G55" i="163"/>
  <c r="F55" i="163"/>
  <c r="N54" i="163"/>
  <c r="M54" i="163"/>
  <c r="L54" i="163"/>
  <c r="K54" i="163"/>
  <c r="J54" i="163"/>
  <c r="I54" i="163"/>
  <c r="H54" i="163"/>
  <c r="G54" i="163"/>
  <c r="F54" i="163"/>
  <c r="N53" i="163"/>
  <c r="M53" i="163"/>
  <c r="L53" i="163"/>
  <c r="K53" i="163"/>
  <c r="J53" i="163"/>
  <c r="I53" i="163"/>
  <c r="H53" i="163"/>
  <c r="G53" i="163"/>
  <c r="F53" i="163"/>
  <c r="N52" i="163"/>
  <c r="M52" i="163"/>
  <c r="L52" i="163"/>
  <c r="K52" i="163"/>
  <c r="J52" i="163"/>
  <c r="I52" i="163"/>
  <c r="H52" i="163"/>
  <c r="G52" i="163"/>
  <c r="F52" i="163"/>
  <c r="N51" i="163"/>
  <c r="M51" i="163"/>
  <c r="L51" i="163"/>
  <c r="K51" i="163"/>
  <c r="J51" i="163"/>
  <c r="I51" i="163"/>
  <c r="H51" i="163"/>
  <c r="G51" i="163"/>
  <c r="F51" i="163"/>
  <c r="N50" i="163"/>
  <c r="M50" i="163"/>
  <c r="L50" i="163"/>
  <c r="K50" i="163"/>
  <c r="J50" i="163"/>
  <c r="I50" i="163"/>
  <c r="H50" i="163"/>
  <c r="G50" i="163"/>
  <c r="F50" i="163"/>
  <c r="N49" i="163"/>
  <c r="M49" i="163"/>
  <c r="L49" i="163"/>
  <c r="K49" i="163"/>
  <c r="J49" i="163"/>
  <c r="I49" i="163"/>
  <c r="H49" i="163"/>
  <c r="G49" i="163"/>
  <c r="F49" i="163"/>
  <c r="N48" i="163"/>
  <c r="M48" i="163"/>
  <c r="L48" i="163"/>
  <c r="K48" i="163"/>
  <c r="J48" i="163"/>
  <c r="I48" i="163"/>
  <c r="H48" i="163"/>
  <c r="G48" i="163"/>
  <c r="F48" i="163"/>
  <c r="E49" i="163"/>
  <c r="E50" i="163"/>
  <c r="E51" i="163"/>
  <c r="E52" i="163"/>
  <c r="E53" i="163"/>
  <c r="E54" i="163"/>
  <c r="E55" i="163"/>
  <c r="E56" i="163"/>
  <c r="E57" i="163"/>
  <c r="E48" i="163"/>
  <c r="N46" i="163"/>
  <c r="M46" i="163"/>
  <c r="L46" i="163"/>
  <c r="K46" i="163"/>
  <c r="J46" i="163"/>
  <c r="I46" i="163"/>
  <c r="H46" i="163"/>
  <c r="G46" i="163"/>
  <c r="F46" i="163"/>
  <c r="N45" i="163"/>
  <c r="M45" i="163"/>
  <c r="L45" i="163"/>
  <c r="K45" i="163"/>
  <c r="J45" i="163"/>
  <c r="I45" i="163"/>
  <c r="H45" i="163"/>
  <c r="G45" i="163"/>
  <c r="F45" i="163"/>
  <c r="N44" i="163"/>
  <c r="M44" i="163"/>
  <c r="L44" i="163"/>
  <c r="K44" i="163"/>
  <c r="J44" i="163"/>
  <c r="I44" i="163"/>
  <c r="H44" i="163"/>
  <c r="G44" i="163"/>
  <c r="F44" i="163"/>
  <c r="N43" i="163"/>
  <c r="M43" i="163"/>
  <c r="L43" i="163"/>
  <c r="K43" i="163"/>
  <c r="J43" i="163"/>
  <c r="I43" i="163"/>
  <c r="H43" i="163"/>
  <c r="G43" i="163"/>
  <c r="F43" i="163"/>
  <c r="N42" i="163"/>
  <c r="M42" i="163"/>
  <c r="L42" i="163"/>
  <c r="K42" i="163"/>
  <c r="J42" i="163"/>
  <c r="I42" i="163"/>
  <c r="H42" i="163"/>
  <c r="G42" i="163"/>
  <c r="F42" i="163"/>
  <c r="N41" i="163"/>
  <c r="M41" i="163"/>
  <c r="L41" i="163"/>
  <c r="K41" i="163"/>
  <c r="J41" i="163"/>
  <c r="I41" i="163"/>
  <c r="H41" i="163"/>
  <c r="G41" i="163"/>
  <c r="F41" i="163"/>
  <c r="N40" i="163"/>
  <c r="M40" i="163"/>
  <c r="L40" i="163"/>
  <c r="K40" i="163"/>
  <c r="J40" i="163"/>
  <c r="I40" i="163"/>
  <c r="H40" i="163"/>
  <c r="G40" i="163"/>
  <c r="F40" i="163"/>
  <c r="N39" i="163"/>
  <c r="M39" i="163"/>
  <c r="L39" i="163"/>
  <c r="K39" i="163"/>
  <c r="J39" i="163"/>
  <c r="I39" i="163"/>
  <c r="H39" i="163"/>
  <c r="G39" i="163"/>
  <c r="F39" i="163"/>
  <c r="N38" i="163"/>
  <c r="M38" i="163"/>
  <c r="L38" i="163"/>
  <c r="K38" i="163"/>
  <c r="J38" i="163"/>
  <c r="I38" i="163"/>
  <c r="H38" i="163"/>
  <c r="G38" i="163"/>
  <c r="F38" i="163"/>
  <c r="N37" i="163"/>
  <c r="M37" i="163"/>
  <c r="L37" i="163"/>
  <c r="K37" i="163"/>
  <c r="J37" i="163"/>
  <c r="I37" i="163"/>
  <c r="H37" i="163"/>
  <c r="G37" i="163"/>
  <c r="F37" i="163"/>
  <c r="E38" i="163"/>
  <c r="E39" i="163"/>
  <c r="E40" i="163"/>
  <c r="E41" i="163"/>
  <c r="E42" i="163"/>
  <c r="E43" i="163"/>
  <c r="E44" i="163"/>
  <c r="E45" i="163"/>
  <c r="E46" i="163"/>
  <c r="E37" i="163"/>
  <c r="N35" i="163"/>
  <c r="M35" i="163"/>
  <c r="L35" i="163"/>
  <c r="K35" i="163"/>
  <c r="J35" i="163"/>
  <c r="I35" i="163"/>
  <c r="H35" i="163"/>
  <c r="G35" i="163"/>
  <c r="F35" i="163"/>
  <c r="N34" i="163"/>
  <c r="M34" i="163"/>
  <c r="L34" i="163"/>
  <c r="K34" i="163"/>
  <c r="J34" i="163"/>
  <c r="I34" i="163"/>
  <c r="H34" i="163"/>
  <c r="G34" i="163"/>
  <c r="F34" i="163"/>
  <c r="N33" i="163"/>
  <c r="M33" i="163"/>
  <c r="L33" i="163"/>
  <c r="K33" i="163"/>
  <c r="J33" i="163"/>
  <c r="I33" i="163"/>
  <c r="H33" i="163"/>
  <c r="G33" i="163"/>
  <c r="F33" i="163"/>
  <c r="N32" i="163"/>
  <c r="M32" i="163"/>
  <c r="L32" i="163"/>
  <c r="K32" i="163"/>
  <c r="J32" i="163"/>
  <c r="I32" i="163"/>
  <c r="H32" i="163"/>
  <c r="G32" i="163"/>
  <c r="F32" i="163"/>
  <c r="N31" i="163"/>
  <c r="M31" i="163"/>
  <c r="L31" i="163"/>
  <c r="K31" i="163"/>
  <c r="J31" i="163"/>
  <c r="I31" i="163"/>
  <c r="H31" i="163"/>
  <c r="G31" i="163"/>
  <c r="F31" i="163"/>
  <c r="N30" i="163"/>
  <c r="M30" i="163"/>
  <c r="L30" i="163"/>
  <c r="K30" i="163"/>
  <c r="J30" i="163"/>
  <c r="I30" i="163"/>
  <c r="H30" i="163"/>
  <c r="G30" i="163"/>
  <c r="F30" i="163"/>
  <c r="E31" i="163"/>
  <c r="E32" i="163"/>
  <c r="E33" i="163"/>
  <c r="E34" i="163"/>
  <c r="E35" i="163"/>
  <c r="E30" i="163"/>
  <c r="AC58" i="162"/>
  <c r="AB58" i="162"/>
  <c r="AA58" i="162"/>
  <c r="Z58" i="162"/>
  <c r="Y58" i="162"/>
  <c r="X58" i="162"/>
  <c r="W58" i="162"/>
  <c r="V58" i="162"/>
  <c r="U58" i="162"/>
  <c r="T58" i="162"/>
  <c r="S58" i="162"/>
  <c r="N58" i="162"/>
  <c r="M58" i="162"/>
  <c r="L58" i="162"/>
  <c r="K58" i="162"/>
  <c r="J58" i="162"/>
  <c r="I58" i="162"/>
  <c r="H58" i="162"/>
  <c r="G58" i="162"/>
  <c r="F58" i="162"/>
  <c r="E58" i="162"/>
  <c r="AC57" i="162"/>
  <c r="AB57" i="162"/>
  <c r="AA57" i="162"/>
  <c r="Z57" i="162"/>
  <c r="Y57" i="162"/>
  <c r="X57" i="162"/>
  <c r="W57" i="162"/>
  <c r="V57" i="162"/>
  <c r="U57" i="162"/>
  <c r="T57" i="162"/>
  <c r="S57" i="162"/>
  <c r="N57" i="162"/>
  <c r="M57" i="162"/>
  <c r="L57" i="162"/>
  <c r="K57" i="162"/>
  <c r="J57" i="162"/>
  <c r="I57" i="162"/>
  <c r="H57" i="162"/>
  <c r="G57" i="162"/>
  <c r="F57" i="162"/>
  <c r="E57" i="162"/>
  <c r="AC56" i="162"/>
  <c r="AB56" i="162"/>
  <c r="AA56" i="162"/>
  <c r="Z56" i="162"/>
  <c r="Y56" i="162"/>
  <c r="X56" i="162"/>
  <c r="W56" i="162"/>
  <c r="V56" i="162"/>
  <c r="U56" i="162"/>
  <c r="T56" i="162"/>
  <c r="S56" i="162"/>
  <c r="N56" i="162"/>
  <c r="M56" i="162"/>
  <c r="L56" i="162"/>
  <c r="K56" i="162"/>
  <c r="J56" i="162"/>
  <c r="I56" i="162"/>
  <c r="H56" i="162"/>
  <c r="G56" i="162"/>
  <c r="F56" i="162"/>
  <c r="E56" i="162"/>
  <c r="AC55" i="162"/>
  <c r="AB55" i="162"/>
  <c r="AA55" i="162"/>
  <c r="Z55" i="162"/>
  <c r="Y55" i="162"/>
  <c r="X55" i="162"/>
  <c r="W55" i="162"/>
  <c r="V55" i="162"/>
  <c r="U55" i="162"/>
  <c r="T55" i="162"/>
  <c r="S55" i="162"/>
  <c r="N55" i="162"/>
  <c r="M55" i="162"/>
  <c r="L55" i="162"/>
  <c r="K55" i="162"/>
  <c r="J55" i="162"/>
  <c r="I55" i="162"/>
  <c r="H55" i="162"/>
  <c r="G55" i="162"/>
  <c r="F55" i="162"/>
  <c r="E55" i="162"/>
  <c r="AC54" i="162"/>
  <c r="AB54" i="162"/>
  <c r="AA54" i="162"/>
  <c r="Z54" i="162"/>
  <c r="Y54" i="162"/>
  <c r="X54" i="162"/>
  <c r="W54" i="162"/>
  <c r="V54" i="162"/>
  <c r="U54" i="162"/>
  <c r="T54" i="162"/>
  <c r="S54" i="162"/>
  <c r="N54" i="162"/>
  <c r="M54" i="162"/>
  <c r="L54" i="162"/>
  <c r="K54" i="162"/>
  <c r="J54" i="162"/>
  <c r="I54" i="162"/>
  <c r="H54" i="162"/>
  <c r="G54" i="162"/>
  <c r="F54" i="162"/>
  <c r="E54" i="162"/>
  <c r="AC52" i="162"/>
  <c r="AB52" i="162"/>
  <c r="AA52" i="162"/>
  <c r="Z52" i="162"/>
  <c r="Y52" i="162"/>
  <c r="X52" i="162"/>
  <c r="W52" i="162"/>
  <c r="V52" i="162"/>
  <c r="U52" i="162"/>
  <c r="T52" i="162"/>
  <c r="S52" i="162"/>
  <c r="N52" i="162"/>
  <c r="M52" i="162"/>
  <c r="L52" i="162"/>
  <c r="K52" i="162"/>
  <c r="J52" i="162"/>
  <c r="I52" i="162"/>
  <c r="H52" i="162"/>
  <c r="G52" i="162"/>
  <c r="F52" i="162"/>
  <c r="E52" i="162"/>
  <c r="AC51" i="162"/>
  <c r="AB51" i="162"/>
  <c r="AA51" i="162"/>
  <c r="Z51" i="162"/>
  <c r="Y51" i="162"/>
  <c r="X51" i="162"/>
  <c r="W51" i="162"/>
  <c r="V51" i="162"/>
  <c r="U51" i="162"/>
  <c r="T51" i="162"/>
  <c r="S51" i="162"/>
  <c r="N51" i="162"/>
  <c r="M51" i="162"/>
  <c r="L51" i="162"/>
  <c r="K51" i="162"/>
  <c r="J51" i="162"/>
  <c r="I51" i="162"/>
  <c r="H51" i="162"/>
  <c r="G51" i="162"/>
  <c r="F51" i="162"/>
  <c r="E51" i="162"/>
  <c r="AC50" i="162"/>
  <c r="AB50" i="162"/>
  <c r="AA50" i="162"/>
  <c r="Z50" i="162"/>
  <c r="Y50" i="162"/>
  <c r="X50" i="162"/>
  <c r="W50" i="162"/>
  <c r="V50" i="162"/>
  <c r="U50" i="162"/>
  <c r="T50" i="162"/>
  <c r="S50" i="162"/>
  <c r="N50" i="162"/>
  <c r="M50" i="162"/>
  <c r="L50" i="162"/>
  <c r="K50" i="162"/>
  <c r="J50" i="162"/>
  <c r="I50" i="162"/>
  <c r="H50" i="162"/>
  <c r="G50" i="162"/>
  <c r="F50" i="162"/>
  <c r="E50" i="162"/>
  <c r="AC49" i="162"/>
  <c r="AB49" i="162"/>
  <c r="AA49" i="162"/>
  <c r="Z49" i="162"/>
  <c r="Y49" i="162"/>
  <c r="X49" i="162"/>
  <c r="W49" i="162"/>
  <c r="V49" i="162"/>
  <c r="U49" i="162"/>
  <c r="T49" i="162"/>
  <c r="S49" i="162"/>
  <c r="N49" i="162"/>
  <c r="M49" i="162"/>
  <c r="L49" i="162"/>
  <c r="K49" i="162"/>
  <c r="J49" i="162"/>
  <c r="I49" i="162"/>
  <c r="H49" i="162"/>
  <c r="G49" i="162"/>
  <c r="F49" i="162"/>
  <c r="E49" i="162"/>
  <c r="AC48" i="162"/>
  <c r="AB48" i="162"/>
  <c r="AA48" i="162"/>
  <c r="Z48" i="162"/>
  <c r="Y48" i="162"/>
  <c r="X48" i="162"/>
  <c r="W48" i="162"/>
  <c r="V48" i="162"/>
  <c r="U48" i="162"/>
  <c r="T48" i="162"/>
  <c r="S48" i="162"/>
  <c r="N48" i="162"/>
  <c r="M48" i="162"/>
  <c r="L48" i="162"/>
  <c r="K48" i="162"/>
  <c r="J48" i="162"/>
  <c r="I48" i="162"/>
  <c r="H48" i="162"/>
  <c r="G48" i="162"/>
  <c r="F48" i="162"/>
  <c r="E48" i="162"/>
  <c r="AC47" i="162"/>
  <c r="AB47" i="162"/>
  <c r="AA47" i="162"/>
  <c r="Z47" i="162"/>
  <c r="Y47" i="162"/>
  <c r="X47" i="162"/>
  <c r="W47" i="162"/>
  <c r="V47" i="162"/>
  <c r="U47" i="162"/>
  <c r="T47" i="162"/>
  <c r="S47" i="162"/>
  <c r="N47" i="162"/>
  <c r="M47" i="162"/>
  <c r="L47" i="162"/>
  <c r="K47" i="162"/>
  <c r="J47" i="162"/>
  <c r="I47" i="162"/>
  <c r="H47" i="162"/>
  <c r="G47" i="162"/>
  <c r="F47" i="162"/>
  <c r="E47" i="162"/>
  <c r="AC46" i="162"/>
  <c r="AB46" i="162"/>
  <c r="AA46" i="162"/>
  <c r="Z46" i="162"/>
  <c r="Y46" i="162"/>
  <c r="X46" i="162"/>
  <c r="W46" i="162"/>
  <c r="V46" i="162"/>
  <c r="U46" i="162"/>
  <c r="T46" i="162"/>
  <c r="S46" i="162"/>
  <c r="N46" i="162"/>
  <c r="M46" i="162"/>
  <c r="L46" i="162"/>
  <c r="K46" i="162"/>
  <c r="J46" i="162"/>
  <c r="I46" i="162"/>
  <c r="H46" i="162"/>
  <c r="G46" i="162"/>
  <c r="F46" i="162"/>
  <c r="E46" i="162"/>
  <c r="AC45" i="162"/>
  <c r="AB45" i="162"/>
  <c r="AA45" i="162"/>
  <c r="Z45" i="162"/>
  <c r="Y45" i="162"/>
  <c r="X45" i="162"/>
  <c r="W45" i="162"/>
  <c r="V45" i="162"/>
  <c r="U45" i="162"/>
  <c r="T45" i="162"/>
  <c r="S45" i="162"/>
  <c r="N45" i="162"/>
  <c r="M45" i="162"/>
  <c r="L45" i="162"/>
  <c r="K45" i="162"/>
  <c r="J45" i="162"/>
  <c r="I45" i="162"/>
  <c r="H45" i="162"/>
  <c r="G45" i="162"/>
  <c r="F45" i="162"/>
  <c r="E45" i="162"/>
  <c r="AC44" i="162"/>
  <c r="AB44" i="162"/>
  <c r="AA44" i="162"/>
  <c r="Z44" i="162"/>
  <c r="Y44" i="162"/>
  <c r="X44" i="162"/>
  <c r="W44" i="162"/>
  <c r="V44" i="162"/>
  <c r="U44" i="162"/>
  <c r="T44" i="162"/>
  <c r="S44" i="162"/>
  <c r="N44" i="162"/>
  <c r="M44" i="162"/>
  <c r="L44" i="162"/>
  <c r="K44" i="162"/>
  <c r="J44" i="162"/>
  <c r="I44" i="162"/>
  <c r="H44" i="162"/>
  <c r="G44" i="162"/>
  <c r="F44" i="162"/>
  <c r="E44" i="162"/>
  <c r="AC43" i="162"/>
  <c r="AB43" i="162"/>
  <c r="AA43" i="162"/>
  <c r="Z43" i="162"/>
  <c r="Y43" i="162"/>
  <c r="X43" i="162"/>
  <c r="W43" i="162"/>
  <c r="V43" i="162"/>
  <c r="U43" i="162"/>
  <c r="T43" i="162"/>
  <c r="S43" i="162"/>
  <c r="N43" i="162"/>
  <c r="M43" i="162"/>
  <c r="L43" i="162"/>
  <c r="K43" i="162"/>
  <c r="J43" i="162"/>
  <c r="I43" i="162"/>
  <c r="H43" i="162"/>
  <c r="G43" i="162"/>
  <c r="F43" i="162"/>
  <c r="E43" i="162"/>
  <c r="AC42" i="162"/>
  <c r="AB42" i="162"/>
  <c r="AA42" i="162"/>
  <c r="Z42" i="162"/>
  <c r="Y42" i="162"/>
  <c r="X42" i="162"/>
  <c r="W42" i="162"/>
  <c r="V42" i="162"/>
  <c r="U42" i="162"/>
  <c r="T42" i="162"/>
  <c r="S42" i="162"/>
  <c r="N42" i="162"/>
  <c r="M42" i="162"/>
  <c r="L42" i="162"/>
  <c r="K42" i="162"/>
  <c r="J42" i="162"/>
  <c r="I42" i="162"/>
  <c r="H42" i="162"/>
  <c r="G42" i="162"/>
  <c r="F42" i="162"/>
  <c r="E42" i="162"/>
  <c r="AC41" i="162"/>
  <c r="AB41" i="162"/>
  <c r="AA41" i="162"/>
  <c r="Z41" i="162"/>
  <c r="Y41" i="162"/>
  <c r="X41" i="162"/>
  <c r="W41" i="162"/>
  <c r="V41" i="162"/>
  <c r="U41" i="162"/>
  <c r="T41" i="162"/>
  <c r="S41" i="162"/>
  <c r="N41" i="162"/>
  <c r="M41" i="162"/>
  <c r="L41" i="162"/>
  <c r="K41" i="162"/>
  <c r="J41" i="162"/>
  <c r="I41" i="162"/>
  <c r="H41" i="162"/>
  <c r="G41" i="162"/>
  <c r="F41" i="162"/>
  <c r="E41" i="162"/>
  <c r="AC40" i="162"/>
  <c r="AB40" i="162"/>
  <c r="AA40" i="162"/>
  <c r="Z40" i="162"/>
  <c r="Y40" i="162"/>
  <c r="X40" i="162"/>
  <c r="W40" i="162"/>
  <c r="V40" i="162"/>
  <c r="U40" i="162"/>
  <c r="T40" i="162"/>
  <c r="S40" i="162"/>
  <c r="N40" i="162"/>
  <c r="M40" i="162"/>
  <c r="L40" i="162"/>
  <c r="K40" i="162"/>
  <c r="J40" i="162"/>
  <c r="I40" i="162"/>
  <c r="H40" i="162"/>
  <c r="G40" i="162"/>
  <c r="F40" i="162"/>
  <c r="E40" i="162"/>
  <c r="AC39" i="162"/>
  <c r="AB39" i="162"/>
  <c r="AA39" i="162"/>
  <c r="Z39" i="162"/>
  <c r="Y39" i="162"/>
  <c r="X39" i="162"/>
  <c r="W39" i="162"/>
  <c r="V39" i="162"/>
  <c r="U39" i="162"/>
  <c r="T39" i="162"/>
  <c r="S39" i="162"/>
  <c r="N39" i="162"/>
  <c r="M39" i="162"/>
  <c r="L39" i="162"/>
  <c r="K39" i="162"/>
  <c r="J39" i="162"/>
  <c r="I39" i="162"/>
  <c r="H39" i="162"/>
  <c r="G39" i="162"/>
  <c r="F39" i="162"/>
  <c r="E39" i="162"/>
  <c r="AC38" i="162"/>
  <c r="AB38" i="162"/>
  <c r="AA38" i="162"/>
  <c r="Z38" i="162"/>
  <c r="Y38" i="162"/>
  <c r="X38" i="162"/>
  <c r="W38" i="162"/>
  <c r="V38" i="162"/>
  <c r="U38" i="162"/>
  <c r="T38" i="162"/>
  <c r="S38" i="162"/>
  <c r="N38" i="162"/>
  <c r="M38" i="162"/>
  <c r="L38" i="162"/>
  <c r="K38" i="162"/>
  <c r="J38" i="162"/>
  <c r="I38" i="162"/>
  <c r="H38" i="162"/>
  <c r="G38" i="162"/>
  <c r="F38" i="162"/>
  <c r="E38" i="162"/>
  <c r="AC36" i="162"/>
  <c r="AB36" i="162"/>
  <c r="AA36" i="162"/>
  <c r="Z36" i="162"/>
  <c r="Y36" i="162"/>
  <c r="X36" i="162"/>
  <c r="W36" i="162"/>
  <c r="V36" i="162"/>
  <c r="U36" i="162"/>
  <c r="T36" i="162"/>
  <c r="S36" i="162"/>
  <c r="N36" i="162"/>
  <c r="M36" i="162"/>
  <c r="L36" i="162"/>
  <c r="K36" i="162"/>
  <c r="J36" i="162"/>
  <c r="I36" i="162"/>
  <c r="H36" i="162"/>
  <c r="G36" i="162"/>
  <c r="F36" i="162"/>
  <c r="E36" i="162"/>
  <c r="AC35" i="162"/>
  <c r="AB35" i="162"/>
  <c r="AA35" i="162"/>
  <c r="Z35" i="162"/>
  <c r="Y35" i="162"/>
  <c r="X35" i="162"/>
  <c r="W35" i="162"/>
  <c r="V35" i="162"/>
  <c r="U35" i="162"/>
  <c r="T35" i="162"/>
  <c r="S35" i="162"/>
  <c r="N35" i="162"/>
  <c r="M35" i="162"/>
  <c r="L35" i="162"/>
  <c r="K35" i="162"/>
  <c r="J35" i="162"/>
  <c r="I35" i="162"/>
  <c r="H35" i="162"/>
  <c r="G35" i="162"/>
  <c r="F35" i="162"/>
  <c r="E35" i="162"/>
  <c r="AC34" i="162"/>
  <c r="AB34" i="162"/>
  <c r="AA34" i="162"/>
  <c r="Z34" i="162"/>
  <c r="Y34" i="162"/>
  <c r="X34" i="162"/>
  <c r="W34" i="162"/>
  <c r="V34" i="162"/>
  <c r="U34" i="162"/>
  <c r="T34" i="162"/>
  <c r="S34" i="162"/>
  <c r="N34" i="162"/>
  <c r="M34" i="162"/>
  <c r="L34" i="162"/>
  <c r="K34" i="162"/>
  <c r="J34" i="162"/>
  <c r="I34" i="162"/>
  <c r="H34" i="162"/>
  <c r="G34" i="162"/>
  <c r="F34" i="162"/>
  <c r="E34" i="162"/>
  <c r="AC33" i="162"/>
  <c r="AB33" i="162"/>
  <c r="AA33" i="162"/>
  <c r="Z33" i="162"/>
  <c r="Y33" i="162"/>
  <c r="X33" i="162"/>
  <c r="W33" i="162"/>
  <c r="V33" i="162"/>
  <c r="U33" i="162"/>
  <c r="T33" i="162"/>
  <c r="S33" i="162"/>
  <c r="N33" i="162"/>
  <c r="M33" i="162"/>
  <c r="L33" i="162"/>
  <c r="K33" i="162"/>
  <c r="J33" i="162"/>
  <c r="I33" i="162"/>
  <c r="H33" i="162"/>
  <c r="G33" i="162"/>
  <c r="F33" i="162"/>
  <c r="E33" i="162"/>
  <c r="AC32" i="162"/>
  <c r="AB32" i="162"/>
  <c r="AA32" i="162"/>
  <c r="Z32" i="162"/>
  <c r="Y32" i="162"/>
  <c r="X32" i="162"/>
  <c r="W32" i="162"/>
  <c r="V32" i="162"/>
  <c r="U32" i="162"/>
  <c r="T32" i="162"/>
  <c r="S32" i="162"/>
  <c r="N32" i="162"/>
  <c r="M32" i="162"/>
  <c r="L32" i="162"/>
  <c r="K32" i="162"/>
  <c r="J32" i="162"/>
  <c r="I32" i="162"/>
  <c r="H32" i="162"/>
  <c r="G32" i="162"/>
  <c r="F32" i="162"/>
  <c r="E32" i="162"/>
  <c r="AC30" i="162"/>
  <c r="AB30" i="162"/>
  <c r="AA30" i="162"/>
  <c r="Z30" i="162"/>
  <c r="Y30" i="162"/>
  <c r="X30" i="162"/>
  <c r="W30" i="162"/>
  <c r="V30" i="162"/>
  <c r="U30" i="162"/>
  <c r="T30" i="162"/>
  <c r="S30" i="162"/>
  <c r="N30" i="162"/>
  <c r="M30" i="162"/>
  <c r="L30" i="162"/>
  <c r="K30" i="162"/>
  <c r="J30" i="162"/>
  <c r="I30" i="162"/>
  <c r="H30" i="162"/>
  <c r="G30" i="162"/>
  <c r="F30" i="162"/>
  <c r="E30" i="162"/>
  <c r="AC29" i="162"/>
  <c r="AB29" i="162"/>
  <c r="AA29" i="162"/>
  <c r="Z29" i="162"/>
  <c r="Y29" i="162"/>
  <c r="X29" i="162"/>
  <c r="W29" i="162"/>
  <c r="V29" i="162"/>
  <c r="U29" i="162"/>
  <c r="T29" i="162"/>
  <c r="S29" i="162"/>
  <c r="N29" i="162"/>
  <c r="M29" i="162"/>
  <c r="L29" i="162"/>
  <c r="K29" i="162"/>
  <c r="J29" i="162"/>
  <c r="I29" i="162"/>
  <c r="H29" i="162"/>
  <c r="G29" i="162"/>
  <c r="F29" i="162"/>
  <c r="E29" i="162"/>
  <c r="AC27" i="162"/>
  <c r="AB27" i="162"/>
  <c r="AA27" i="162"/>
  <c r="Z27" i="162"/>
  <c r="Y27" i="162"/>
  <c r="X27" i="162"/>
  <c r="W27" i="162"/>
  <c r="V27" i="162"/>
  <c r="U27" i="162"/>
  <c r="T27" i="162"/>
  <c r="S27" i="162"/>
  <c r="N27" i="162"/>
  <c r="M27" i="162"/>
  <c r="L27" i="162"/>
  <c r="K27" i="162"/>
  <c r="J27" i="162"/>
  <c r="I27" i="162"/>
  <c r="H27" i="162"/>
  <c r="G27" i="162"/>
  <c r="F27" i="162"/>
  <c r="E27" i="162"/>
  <c r="H60" i="48"/>
  <c r="G60" i="48"/>
  <c r="F60" i="48"/>
  <c r="H59" i="48"/>
  <c r="G59" i="48"/>
  <c r="F59" i="48"/>
  <c r="H58" i="48"/>
  <c r="G58" i="48"/>
  <c r="F58" i="48"/>
  <c r="H57" i="48"/>
  <c r="G57" i="48"/>
  <c r="F57" i="48"/>
  <c r="H56" i="48"/>
  <c r="G56" i="48"/>
  <c r="F56" i="48"/>
  <c r="H55" i="48"/>
  <c r="G55" i="48"/>
  <c r="F55" i="48"/>
  <c r="H54" i="48"/>
  <c r="G54" i="48"/>
  <c r="F54" i="48"/>
  <c r="H53" i="48"/>
  <c r="G53" i="48"/>
  <c r="F53" i="48"/>
  <c r="H52" i="48"/>
  <c r="G52" i="48"/>
  <c r="F52" i="48"/>
  <c r="H51" i="48"/>
  <c r="G51" i="48"/>
  <c r="F51" i="48"/>
  <c r="E52" i="48"/>
  <c r="E53" i="48"/>
  <c r="E54" i="48"/>
  <c r="E55" i="48"/>
  <c r="E56" i="48"/>
  <c r="E57" i="48"/>
  <c r="E58" i="48"/>
  <c r="E59" i="48"/>
  <c r="E60" i="48"/>
  <c r="E51" i="48"/>
  <c r="H49" i="48"/>
  <c r="G49" i="48"/>
  <c r="F49" i="48"/>
  <c r="H48" i="48"/>
  <c r="G48" i="48"/>
  <c r="F48" i="48"/>
  <c r="H47" i="48"/>
  <c r="G47" i="48"/>
  <c r="F47" i="48"/>
  <c r="H46" i="48"/>
  <c r="G46" i="48"/>
  <c r="F46" i="48"/>
  <c r="H45" i="48"/>
  <c r="G45" i="48"/>
  <c r="F45" i="48"/>
  <c r="H44" i="48"/>
  <c r="G44" i="48"/>
  <c r="F44" i="48"/>
  <c r="H43" i="48"/>
  <c r="G43" i="48"/>
  <c r="F43" i="48"/>
  <c r="H42" i="48"/>
  <c r="G42" i="48"/>
  <c r="F42" i="48"/>
  <c r="H41" i="48"/>
  <c r="G41" i="48"/>
  <c r="F41" i="48"/>
  <c r="H40" i="48"/>
  <c r="G40" i="48"/>
  <c r="F40" i="48"/>
  <c r="E41" i="48"/>
  <c r="E42" i="48"/>
  <c r="E43" i="48"/>
  <c r="E44" i="48"/>
  <c r="E45" i="48"/>
  <c r="E46" i="48"/>
  <c r="E47" i="48"/>
  <c r="E48" i="48"/>
  <c r="E49" i="48"/>
  <c r="E40" i="48"/>
  <c r="H38" i="48"/>
  <c r="G38" i="48"/>
  <c r="F38" i="48"/>
  <c r="H37" i="48"/>
  <c r="G37" i="48"/>
  <c r="F37" i="48"/>
  <c r="H36" i="48"/>
  <c r="G36" i="48"/>
  <c r="F36" i="48"/>
  <c r="H35" i="48"/>
  <c r="G35" i="48"/>
  <c r="F35" i="48"/>
  <c r="H34" i="48"/>
  <c r="G34" i="48"/>
  <c r="F34" i="48"/>
  <c r="H33" i="48"/>
  <c r="G33" i="48"/>
  <c r="F33" i="48"/>
  <c r="H32" i="48"/>
  <c r="G32" i="48"/>
  <c r="F32" i="48"/>
  <c r="H31" i="48"/>
  <c r="G31" i="48"/>
  <c r="F31" i="48"/>
  <c r="H30" i="48"/>
  <c r="G30" i="48"/>
  <c r="F30" i="48"/>
  <c r="H29" i="48"/>
  <c r="G29" i="48"/>
  <c r="F29" i="48"/>
  <c r="E30" i="48"/>
  <c r="E31" i="48"/>
  <c r="E32" i="48"/>
  <c r="E33" i="48"/>
  <c r="E34" i="48"/>
  <c r="E35" i="48"/>
  <c r="E36" i="48"/>
  <c r="E37" i="48"/>
  <c r="E38" i="48"/>
  <c r="E29" i="48"/>
  <c r="H27" i="48"/>
  <c r="G27" i="48"/>
  <c r="F27" i="48"/>
  <c r="H26" i="48"/>
  <c r="G26" i="48"/>
  <c r="F26" i="48"/>
  <c r="H25" i="48"/>
  <c r="G25" i="48"/>
  <c r="F25" i="48"/>
  <c r="H24" i="48"/>
  <c r="G24" i="48"/>
  <c r="F24" i="48"/>
  <c r="H23" i="48"/>
  <c r="G23" i="48"/>
  <c r="F23" i="48"/>
  <c r="H22" i="48"/>
  <c r="G22" i="48"/>
  <c r="F22" i="48"/>
  <c r="E23" i="48"/>
  <c r="E24" i="48"/>
  <c r="E25" i="48"/>
  <c r="E26" i="48"/>
  <c r="E27" i="48"/>
  <c r="E22" i="48"/>
  <c r="H49" i="47"/>
  <c r="H50" i="47"/>
  <c r="H51" i="47"/>
  <c r="H48" i="47"/>
  <c r="H47" i="47"/>
  <c r="H45" i="47"/>
  <c r="H44" i="47"/>
  <c r="H42" i="47"/>
  <c r="H43" i="47"/>
  <c r="H41" i="47"/>
  <c r="H40" i="47"/>
  <c r="H39" i="47"/>
  <c r="H38" i="47"/>
  <c r="H37" i="47"/>
  <c r="H34" i="47"/>
  <c r="H35" i="47"/>
  <c r="H36" i="47"/>
  <c r="H33" i="47"/>
  <c r="H32" i="47"/>
  <c r="H31" i="47"/>
  <c r="H26" i="47"/>
  <c r="H27" i="47"/>
  <c r="H28" i="47"/>
  <c r="H29" i="47"/>
  <c r="H25" i="47"/>
  <c r="H23" i="47"/>
  <c r="H22" i="47"/>
  <c r="H20" i="47"/>
  <c r="G51" i="47"/>
  <c r="F51" i="47"/>
  <c r="E51" i="47"/>
  <c r="G50" i="47"/>
  <c r="F50" i="47"/>
  <c r="E50" i="47"/>
  <c r="G49" i="47"/>
  <c r="F49" i="47"/>
  <c r="E49" i="47"/>
  <c r="G48" i="47"/>
  <c r="F48" i="47"/>
  <c r="E48" i="47"/>
  <c r="G47" i="47"/>
  <c r="F47" i="47"/>
  <c r="E47" i="47"/>
  <c r="G45" i="47"/>
  <c r="F45" i="47"/>
  <c r="E45" i="47"/>
  <c r="G44" i="47"/>
  <c r="F44" i="47"/>
  <c r="E44" i="47"/>
  <c r="G43" i="47"/>
  <c r="F43" i="47"/>
  <c r="E43" i="47"/>
  <c r="G42" i="47"/>
  <c r="F42" i="47"/>
  <c r="E42" i="47"/>
  <c r="G41" i="47"/>
  <c r="F41" i="47"/>
  <c r="E41" i="47"/>
  <c r="G40" i="47"/>
  <c r="F40" i="47"/>
  <c r="E40" i="47"/>
  <c r="G39" i="47"/>
  <c r="F39" i="47"/>
  <c r="E39" i="47"/>
  <c r="G38" i="47"/>
  <c r="F38" i="47"/>
  <c r="E38" i="47"/>
  <c r="G37" i="47"/>
  <c r="F37" i="47"/>
  <c r="E37" i="47"/>
  <c r="G36" i="47"/>
  <c r="F36" i="47"/>
  <c r="E36" i="47"/>
  <c r="G35" i="47"/>
  <c r="F35" i="47"/>
  <c r="E35" i="47"/>
  <c r="G34" i="47"/>
  <c r="F34" i="47"/>
  <c r="E34" i="47"/>
  <c r="G33" i="47"/>
  <c r="F33" i="47"/>
  <c r="E33" i="47"/>
  <c r="G32" i="47"/>
  <c r="F32" i="47"/>
  <c r="E32" i="47"/>
  <c r="G31" i="47"/>
  <c r="F31" i="47"/>
  <c r="E31" i="47"/>
  <c r="G29" i="47"/>
  <c r="F29" i="47"/>
  <c r="E29" i="47"/>
  <c r="G28" i="47"/>
  <c r="F28" i="47"/>
  <c r="E28" i="47"/>
  <c r="G27" i="47"/>
  <c r="F27" i="47"/>
  <c r="E27" i="47"/>
  <c r="G26" i="47"/>
  <c r="F26" i="47"/>
  <c r="E26" i="47"/>
  <c r="G25" i="47"/>
  <c r="F25" i="47"/>
  <c r="E25" i="47"/>
  <c r="G23" i="47"/>
  <c r="F23" i="47"/>
  <c r="E23" i="47"/>
  <c r="G22" i="47"/>
  <c r="F22" i="47"/>
  <c r="E22" i="47"/>
  <c r="G20" i="47"/>
  <c r="F20" i="47"/>
  <c r="E20" i="47"/>
  <c r="E19" i="41"/>
  <c r="EM7" i="197"/>
  <c r="EN7" i="197"/>
  <c r="EO7" i="197"/>
  <c r="EP7" i="197"/>
  <c r="CB7" i="197"/>
  <c r="CC7" i="197"/>
  <c r="CD7" i="197"/>
  <c r="CE7" i="197"/>
  <c r="CF7" i="197"/>
  <c r="CG7" i="197"/>
  <c r="CH7" i="197"/>
  <c r="CI7" i="197"/>
  <c r="CJ7" i="197"/>
  <c r="CK7" i="197"/>
  <c r="CL7" i="197"/>
  <c r="CM7" i="197"/>
  <c r="CN7" i="197"/>
  <c r="CO7" i="197"/>
  <c r="CP7" i="197"/>
  <c r="CQ7" i="197"/>
  <c r="CR7" i="197"/>
  <c r="CS7" i="197"/>
  <c r="CT7" i="197"/>
  <c r="CU7" i="197"/>
  <c r="CV7" i="197"/>
  <c r="CW7" i="197"/>
  <c r="CX7" i="197"/>
  <c r="CY7" i="197"/>
  <c r="CZ7" i="197"/>
  <c r="DA7" i="197"/>
  <c r="DB7" i="197"/>
  <c r="DC7" i="197"/>
  <c r="DD7" i="197"/>
  <c r="DE7" i="197"/>
  <c r="DF7" i="197"/>
  <c r="DG7" i="197"/>
  <c r="DH7" i="197"/>
  <c r="DI7" i="197"/>
  <c r="DJ7" i="197"/>
  <c r="DK7" i="197"/>
  <c r="DL7" i="197"/>
  <c r="DM7" i="197"/>
  <c r="DN7" i="197"/>
  <c r="DO7" i="197"/>
  <c r="DP7" i="197"/>
  <c r="DQ7" i="197"/>
  <c r="DR7" i="197"/>
  <c r="DS7" i="197"/>
  <c r="DT7" i="197"/>
  <c r="DU7" i="197"/>
  <c r="DV7" i="197"/>
  <c r="DW7" i="197"/>
  <c r="DX7" i="197"/>
  <c r="DY7" i="197"/>
  <c r="DZ7" i="197"/>
  <c r="EA7" i="197"/>
  <c r="EB7" i="197"/>
  <c r="EC7" i="197"/>
  <c r="ED7" i="197"/>
  <c r="EE7" i="197"/>
  <c r="EF7" i="197"/>
  <c r="EG7" i="197"/>
  <c r="EH7" i="197"/>
  <c r="EI7" i="197"/>
  <c r="EJ7" i="197"/>
  <c r="EK7" i="197"/>
  <c r="EL7" i="197"/>
  <c r="CA7" i="197"/>
  <c r="BX60" i="197"/>
  <c r="BW60" i="197"/>
  <c r="BV60" i="197"/>
  <c r="BU60" i="197"/>
  <c r="BT60" i="197"/>
  <c r="BS60" i="197"/>
  <c r="BR60" i="197"/>
  <c r="BQ60" i="197"/>
  <c r="BP60" i="197"/>
  <c r="BO60" i="197"/>
  <c r="BN60" i="197"/>
  <c r="BM60" i="197"/>
  <c r="BL60" i="197"/>
  <c r="BK60" i="197"/>
  <c r="BJ60" i="197"/>
  <c r="BI60" i="197"/>
  <c r="BH60" i="197"/>
  <c r="BG60" i="197"/>
  <c r="BF60" i="197"/>
  <c r="BE60" i="197"/>
  <c r="BD60" i="197"/>
  <c r="BC60" i="197"/>
  <c r="BB60" i="197"/>
  <c r="BA60" i="197"/>
  <c r="AZ60" i="197"/>
  <c r="AY60" i="197"/>
  <c r="AT60" i="197"/>
  <c r="AS60" i="197"/>
  <c r="AR60" i="197"/>
  <c r="AQ60" i="197"/>
  <c r="AP60" i="197"/>
  <c r="AO60" i="197"/>
  <c r="AN60" i="197"/>
  <c r="AM60" i="197"/>
  <c r="AL60" i="197"/>
  <c r="AK60" i="197"/>
  <c r="AJ60" i="197"/>
  <c r="AI60" i="197"/>
  <c r="AH60" i="197"/>
  <c r="AG60" i="197"/>
  <c r="AF60" i="197"/>
  <c r="AE60" i="197"/>
  <c r="AD60" i="197"/>
  <c r="AC60" i="197"/>
  <c r="AB60" i="197"/>
  <c r="AA60" i="197"/>
  <c r="Z60" i="197"/>
  <c r="Y60" i="197"/>
  <c r="X60" i="197"/>
  <c r="W60" i="197"/>
  <c r="V60" i="197"/>
  <c r="U60" i="197"/>
  <c r="T60" i="197"/>
  <c r="S60" i="197"/>
  <c r="R60" i="197"/>
  <c r="Q60" i="197"/>
  <c r="P60" i="197"/>
  <c r="O60" i="197"/>
  <c r="N60" i="197"/>
  <c r="M60" i="197"/>
  <c r="L60" i="197"/>
  <c r="K60" i="197"/>
  <c r="J60" i="197"/>
  <c r="I60" i="197"/>
  <c r="H60" i="197"/>
  <c r="G60" i="197"/>
  <c r="F60" i="197"/>
  <c r="E60" i="197"/>
  <c r="BX59" i="197"/>
  <c r="BW59" i="197"/>
  <c r="BV59" i="197"/>
  <c r="BU59" i="197"/>
  <c r="BT59" i="197"/>
  <c r="BS59" i="197"/>
  <c r="BR59" i="197"/>
  <c r="BQ59" i="197"/>
  <c r="BP59" i="197"/>
  <c r="BO59" i="197"/>
  <c r="BN59" i="197"/>
  <c r="BM59" i="197"/>
  <c r="BL59" i="197"/>
  <c r="BK59" i="197"/>
  <c r="BJ59" i="197"/>
  <c r="BI59" i="197"/>
  <c r="BH59" i="197"/>
  <c r="BG59" i="197"/>
  <c r="BF59" i="197"/>
  <c r="BE59" i="197"/>
  <c r="BD59" i="197"/>
  <c r="BC59" i="197"/>
  <c r="BB59" i="197"/>
  <c r="BA59" i="197"/>
  <c r="AZ59" i="197"/>
  <c r="AY59" i="197"/>
  <c r="AT59" i="197"/>
  <c r="AS59" i="197"/>
  <c r="AR59" i="197"/>
  <c r="AQ59" i="197"/>
  <c r="AP59" i="197"/>
  <c r="AO59" i="197"/>
  <c r="AN59" i="197"/>
  <c r="AM59" i="197"/>
  <c r="AL59" i="197"/>
  <c r="AK59" i="197"/>
  <c r="AJ59" i="197"/>
  <c r="AI59" i="197"/>
  <c r="AH59" i="197"/>
  <c r="AG59" i="197"/>
  <c r="AF59" i="197"/>
  <c r="AE59" i="197"/>
  <c r="AD59" i="197"/>
  <c r="AC59" i="197"/>
  <c r="AB59" i="197"/>
  <c r="AA59" i="197"/>
  <c r="Z59" i="197"/>
  <c r="Y59" i="197"/>
  <c r="X59" i="197"/>
  <c r="W59" i="197"/>
  <c r="V59" i="197"/>
  <c r="U59" i="197"/>
  <c r="T59" i="197"/>
  <c r="S59" i="197"/>
  <c r="R59" i="197"/>
  <c r="Q59" i="197"/>
  <c r="P59" i="197"/>
  <c r="O59" i="197"/>
  <c r="N59" i="197"/>
  <c r="M59" i="197"/>
  <c r="L59" i="197"/>
  <c r="K59" i="197"/>
  <c r="J59" i="197"/>
  <c r="I59" i="197"/>
  <c r="H59" i="197"/>
  <c r="G59" i="197"/>
  <c r="F59" i="197"/>
  <c r="E59" i="197"/>
  <c r="BX58" i="197"/>
  <c r="BW58" i="197"/>
  <c r="BV58" i="197"/>
  <c r="BU58" i="197"/>
  <c r="BT58" i="197"/>
  <c r="BS58" i="197"/>
  <c r="BR58" i="197"/>
  <c r="BQ58" i="197"/>
  <c r="BP58" i="197"/>
  <c r="BO58" i="197"/>
  <c r="BN58" i="197"/>
  <c r="BM58" i="197"/>
  <c r="BL58" i="197"/>
  <c r="BK58" i="197"/>
  <c r="BJ58" i="197"/>
  <c r="BI58" i="197"/>
  <c r="BH58" i="197"/>
  <c r="BG58" i="197"/>
  <c r="BF58" i="197"/>
  <c r="BE58" i="197"/>
  <c r="BD58" i="197"/>
  <c r="BC58" i="197"/>
  <c r="BB58" i="197"/>
  <c r="BA58" i="197"/>
  <c r="AZ58" i="197"/>
  <c r="AY58" i="197"/>
  <c r="AT58" i="197"/>
  <c r="AS58" i="197"/>
  <c r="AR58" i="197"/>
  <c r="AQ58" i="197"/>
  <c r="AP58" i="197"/>
  <c r="AO58" i="197"/>
  <c r="AN58" i="197"/>
  <c r="AM58" i="197"/>
  <c r="AL58" i="197"/>
  <c r="AK58" i="197"/>
  <c r="AJ58" i="197"/>
  <c r="AI58" i="197"/>
  <c r="AH58" i="197"/>
  <c r="AG58" i="197"/>
  <c r="AF58" i="197"/>
  <c r="AE58" i="197"/>
  <c r="AD58" i="197"/>
  <c r="AC58" i="197"/>
  <c r="AB58" i="197"/>
  <c r="AA58" i="197"/>
  <c r="Z58" i="197"/>
  <c r="Y58" i="197"/>
  <c r="X58" i="197"/>
  <c r="W58" i="197"/>
  <c r="V58" i="197"/>
  <c r="U58" i="197"/>
  <c r="T58" i="197"/>
  <c r="S58" i="197"/>
  <c r="R58" i="197"/>
  <c r="Q58" i="197"/>
  <c r="P58" i="197"/>
  <c r="O58" i="197"/>
  <c r="N58" i="197"/>
  <c r="M58" i="197"/>
  <c r="L58" i="197"/>
  <c r="K58" i="197"/>
  <c r="J58" i="197"/>
  <c r="I58" i="197"/>
  <c r="H58" i="197"/>
  <c r="G58" i="197"/>
  <c r="F58" i="197"/>
  <c r="E58" i="197"/>
  <c r="BX57" i="197"/>
  <c r="BW57" i="197"/>
  <c r="BV57" i="197"/>
  <c r="BU57" i="197"/>
  <c r="BT57" i="197"/>
  <c r="BS57" i="197"/>
  <c r="BR57" i="197"/>
  <c r="BQ57" i="197"/>
  <c r="BP57" i="197"/>
  <c r="BO57" i="197"/>
  <c r="BN57" i="197"/>
  <c r="BM57" i="197"/>
  <c r="BL57" i="197"/>
  <c r="BK57" i="197"/>
  <c r="BJ57" i="197"/>
  <c r="BI57" i="197"/>
  <c r="BH57" i="197"/>
  <c r="BG57" i="197"/>
  <c r="BF57" i="197"/>
  <c r="BE57" i="197"/>
  <c r="BD57" i="197"/>
  <c r="BC57" i="197"/>
  <c r="BB57" i="197"/>
  <c r="BA57" i="197"/>
  <c r="AZ57" i="197"/>
  <c r="AY57" i="197"/>
  <c r="AT57" i="197"/>
  <c r="AS57" i="197"/>
  <c r="AR57" i="197"/>
  <c r="AQ57" i="197"/>
  <c r="AP57" i="197"/>
  <c r="AO57" i="197"/>
  <c r="AN57" i="197"/>
  <c r="AM57" i="197"/>
  <c r="AL57" i="197"/>
  <c r="AK57" i="197"/>
  <c r="AJ57" i="197"/>
  <c r="AI57" i="197"/>
  <c r="AH57" i="197"/>
  <c r="AG57" i="197"/>
  <c r="AF57" i="197"/>
  <c r="AE57" i="197"/>
  <c r="AD57" i="197"/>
  <c r="AC57" i="197"/>
  <c r="AB57" i="197"/>
  <c r="AA57" i="197"/>
  <c r="Z57" i="197"/>
  <c r="Y57" i="197"/>
  <c r="X57" i="197"/>
  <c r="W57" i="197"/>
  <c r="V57" i="197"/>
  <c r="U57" i="197"/>
  <c r="T57" i="197"/>
  <c r="S57" i="197"/>
  <c r="R57" i="197"/>
  <c r="Q57" i="197"/>
  <c r="P57" i="197"/>
  <c r="O57" i="197"/>
  <c r="N57" i="197"/>
  <c r="M57" i="197"/>
  <c r="L57" i="197"/>
  <c r="K57" i="197"/>
  <c r="J57" i="197"/>
  <c r="I57" i="197"/>
  <c r="H57" i="197"/>
  <c r="G57" i="197"/>
  <c r="F57" i="197"/>
  <c r="E57" i="197"/>
  <c r="BX55" i="197"/>
  <c r="BW55" i="197"/>
  <c r="BV55" i="197"/>
  <c r="BU55" i="197"/>
  <c r="BT55" i="197"/>
  <c r="BS55" i="197"/>
  <c r="BR55" i="197"/>
  <c r="BQ55" i="197"/>
  <c r="BP55" i="197"/>
  <c r="BO55" i="197"/>
  <c r="BN55" i="197"/>
  <c r="BM55" i="197"/>
  <c r="BL55" i="197"/>
  <c r="BK55" i="197"/>
  <c r="BJ55" i="197"/>
  <c r="BI55" i="197"/>
  <c r="BH55" i="197"/>
  <c r="BG55" i="197"/>
  <c r="BF55" i="197"/>
  <c r="BE55" i="197"/>
  <c r="BD55" i="197"/>
  <c r="BC55" i="197"/>
  <c r="BB55" i="197"/>
  <c r="BA55" i="197"/>
  <c r="AZ55" i="197"/>
  <c r="AY55" i="197"/>
  <c r="AT55" i="197"/>
  <c r="AS55" i="197"/>
  <c r="AR55" i="197"/>
  <c r="AQ55" i="197"/>
  <c r="AP55" i="197"/>
  <c r="AO55" i="197"/>
  <c r="AN55" i="197"/>
  <c r="AM55" i="197"/>
  <c r="AL55" i="197"/>
  <c r="AK55" i="197"/>
  <c r="AJ55" i="197"/>
  <c r="AI55" i="197"/>
  <c r="AH55" i="197"/>
  <c r="AG55" i="197"/>
  <c r="AF55" i="197"/>
  <c r="AE55" i="197"/>
  <c r="AD55" i="197"/>
  <c r="AC55" i="197"/>
  <c r="AB55" i="197"/>
  <c r="AA55" i="197"/>
  <c r="Z55" i="197"/>
  <c r="Y55" i="197"/>
  <c r="X55" i="197"/>
  <c r="W55" i="197"/>
  <c r="V55" i="197"/>
  <c r="U55" i="197"/>
  <c r="T55" i="197"/>
  <c r="S55" i="197"/>
  <c r="R55" i="197"/>
  <c r="Q55" i="197"/>
  <c r="P55" i="197"/>
  <c r="O55" i="197"/>
  <c r="N55" i="197"/>
  <c r="M55" i="197"/>
  <c r="L55" i="197"/>
  <c r="K55" i="197"/>
  <c r="J55" i="197"/>
  <c r="I55" i="197"/>
  <c r="H55" i="197"/>
  <c r="G55" i="197"/>
  <c r="F55" i="197"/>
  <c r="E55" i="197"/>
  <c r="BX54" i="197"/>
  <c r="BW54" i="197"/>
  <c r="BV54" i="197"/>
  <c r="BU54" i="197"/>
  <c r="BT54" i="197"/>
  <c r="BS54" i="197"/>
  <c r="BR54" i="197"/>
  <c r="BQ54" i="197"/>
  <c r="BP54" i="197"/>
  <c r="BO54" i="197"/>
  <c r="BN54" i="197"/>
  <c r="BM54" i="197"/>
  <c r="BL54" i="197"/>
  <c r="BK54" i="197"/>
  <c r="BJ54" i="197"/>
  <c r="BI54" i="197"/>
  <c r="BH54" i="197"/>
  <c r="BG54" i="197"/>
  <c r="BF54" i="197"/>
  <c r="BE54" i="197"/>
  <c r="BD54" i="197"/>
  <c r="BC54" i="197"/>
  <c r="BB54" i="197"/>
  <c r="BA54" i="197"/>
  <c r="AZ54" i="197"/>
  <c r="AY54" i="197"/>
  <c r="AT54" i="197"/>
  <c r="AS54" i="197"/>
  <c r="AR54" i="197"/>
  <c r="AQ54" i="197"/>
  <c r="AP54" i="197"/>
  <c r="AO54" i="197"/>
  <c r="AN54" i="197"/>
  <c r="AM54" i="197"/>
  <c r="AL54" i="197"/>
  <c r="AK54" i="197"/>
  <c r="AJ54" i="197"/>
  <c r="AI54" i="197"/>
  <c r="AH54" i="197"/>
  <c r="AG54" i="197"/>
  <c r="AF54" i="197"/>
  <c r="AE54" i="197"/>
  <c r="AD54" i="197"/>
  <c r="AC54" i="197"/>
  <c r="AB54" i="197"/>
  <c r="AA54" i="197"/>
  <c r="Z54" i="197"/>
  <c r="Y54" i="197"/>
  <c r="X54" i="197"/>
  <c r="W54" i="197"/>
  <c r="V54" i="197"/>
  <c r="U54" i="197"/>
  <c r="T54" i="197"/>
  <c r="S54" i="197"/>
  <c r="R54" i="197"/>
  <c r="Q54" i="197"/>
  <c r="P54" i="197"/>
  <c r="O54" i="197"/>
  <c r="N54" i="197"/>
  <c r="M54" i="197"/>
  <c r="L54" i="197"/>
  <c r="K54" i="197"/>
  <c r="J54" i="197"/>
  <c r="I54" i="197"/>
  <c r="H54" i="197"/>
  <c r="G54" i="197"/>
  <c r="F54" i="197"/>
  <c r="E54" i="197"/>
  <c r="BX53" i="197"/>
  <c r="BW53" i="197"/>
  <c r="BV53" i="197"/>
  <c r="BU53" i="197"/>
  <c r="BT53" i="197"/>
  <c r="BS53" i="197"/>
  <c r="BR53" i="197"/>
  <c r="BQ53" i="197"/>
  <c r="BP53" i="197"/>
  <c r="BO53" i="197"/>
  <c r="BN53" i="197"/>
  <c r="BM53" i="197"/>
  <c r="BL53" i="197"/>
  <c r="BK53" i="197"/>
  <c r="BJ53" i="197"/>
  <c r="BI53" i="197"/>
  <c r="BH53" i="197"/>
  <c r="BG53" i="197"/>
  <c r="BF53" i="197"/>
  <c r="BE53" i="197"/>
  <c r="BD53" i="197"/>
  <c r="BC53" i="197"/>
  <c r="BB53" i="197"/>
  <c r="BA53" i="197"/>
  <c r="AZ53" i="197"/>
  <c r="AY53" i="197"/>
  <c r="AT53" i="197"/>
  <c r="AS53" i="197"/>
  <c r="AR53" i="197"/>
  <c r="AQ53" i="197"/>
  <c r="AP53" i="197"/>
  <c r="AO53" i="197"/>
  <c r="AN53" i="197"/>
  <c r="AM53" i="197"/>
  <c r="AL53" i="197"/>
  <c r="AK53" i="197"/>
  <c r="AJ53" i="197"/>
  <c r="AI53" i="197"/>
  <c r="AH53" i="197"/>
  <c r="AG53" i="197"/>
  <c r="AF53" i="197"/>
  <c r="AE53" i="197"/>
  <c r="AD53" i="197"/>
  <c r="AC53" i="197"/>
  <c r="AB53" i="197"/>
  <c r="AA53" i="197"/>
  <c r="Z53" i="197"/>
  <c r="Y53" i="197"/>
  <c r="X53" i="197"/>
  <c r="W53" i="197"/>
  <c r="V53" i="197"/>
  <c r="U53" i="197"/>
  <c r="T53" i="197"/>
  <c r="S53" i="197"/>
  <c r="R53" i="197"/>
  <c r="Q53" i="197"/>
  <c r="P53" i="197"/>
  <c r="O53" i="197"/>
  <c r="N53" i="197"/>
  <c r="M53" i="197"/>
  <c r="L53" i="197"/>
  <c r="K53" i="197"/>
  <c r="J53" i="197"/>
  <c r="I53" i="197"/>
  <c r="H53" i="197"/>
  <c r="G53" i="197"/>
  <c r="F53" i="197"/>
  <c r="E53" i="197"/>
  <c r="BX52" i="197"/>
  <c r="BW52" i="197"/>
  <c r="BV52" i="197"/>
  <c r="BU52" i="197"/>
  <c r="BT52" i="197"/>
  <c r="BS52" i="197"/>
  <c r="BR52" i="197"/>
  <c r="BQ52" i="197"/>
  <c r="BP52" i="197"/>
  <c r="BO52" i="197"/>
  <c r="BN52" i="197"/>
  <c r="BM52" i="197"/>
  <c r="BL52" i="197"/>
  <c r="BK52" i="197"/>
  <c r="BJ52" i="197"/>
  <c r="BI52" i="197"/>
  <c r="BH52" i="197"/>
  <c r="BG52" i="197"/>
  <c r="BF52" i="197"/>
  <c r="BE52" i="197"/>
  <c r="BD52" i="197"/>
  <c r="BC52" i="197"/>
  <c r="BB52" i="197"/>
  <c r="BA52" i="197"/>
  <c r="AZ52" i="197"/>
  <c r="AY52" i="197"/>
  <c r="AT52" i="197"/>
  <c r="AS52" i="197"/>
  <c r="AR52" i="197"/>
  <c r="AQ52" i="197"/>
  <c r="AP52" i="197"/>
  <c r="AO52" i="197"/>
  <c r="AN52" i="197"/>
  <c r="AM52" i="197"/>
  <c r="AL52" i="197"/>
  <c r="AK52" i="197"/>
  <c r="AJ52" i="197"/>
  <c r="AI52" i="197"/>
  <c r="AH52" i="197"/>
  <c r="AG52" i="197"/>
  <c r="AF52" i="197"/>
  <c r="AE52" i="197"/>
  <c r="AD52" i="197"/>
  <c r="AC52" i="197"/>
  <c r="AB52" i="197"/>
  <c r="AA52" i="197"/>
  <c r="Z52" i="197"/>
  <c r="Y52" i="197"/>
  <c r="X52" i="197"/>
  <c r="W52" i="197"/>
  <c r="V52" i="197"/>
  <c r="U52" i="197"/>
  <c r="T52" i="197"/>
  <c r="S52" i="197"/>
  <c r="R52" i="197"/>
  <c r="Q52" i="197"/>
  <c r="P52" i="197"/>
  <c r="O52" i="197"/>
  <c r="N52" i="197"/>
  <c r="M52" i="197"/>
  <c r="L52" i="197"/>
  <c r="K52" i="197"/>
  <c r="J52" i="197"/>
  <c r="I52" i="197"/>
  <c r="H52" i="197"/>
  <c r="G52" i="197"/>
  <c r="F52" i="197"/>
  <c r="E52" i="197"/>
  <c r="BX51" i="197"/>
  <c r="BW51" i="197"/>
  <c r="BV51" i="197"/>
  <c r="BU51" i="197"/>
  <c r="BT51" i="197"/>
  <c r="BS51" i="197"/>
  <c r="BR51" i="197"/>
  <c r="BQ51" i="197"/>
  <c r="BP51" i="197"/>
  <c r="BO51" i="197"/>
  <c r="BN51" i="197"/>
  <c r="BM51" i="197"/>
  <c r="BL51" i="197"/>
  <c r="BK51" i="197"/>
  <c r="BJ51" i="197"/>
  <c r="BI51" i="197"/>
  <c r="BH51" i="197"/>
  <c r="BG51" i="197"/>
  <c r="BF51" i="197"/>
  <c r="BE51" i="197"/>
  <c r="BD51" i="197"/>
  <c r="BC51" i="197"/>
  <c r="BB51" i="197"/>
  <c r="BA51" i="197"/>
  <c r="AZ51" i="197"/>
  <c r="AY51" i="197"/>
  <c r="AT51" i="197"/>
  <c r="AS51" i="197"/>
  <c r="AR51" i="197"/>
  <c r="AQ51" i="197"/>
  <c r="AP51" i="197"/>
  <c r="AO51" i="197"/>
  <c r="AN51" i="197"/>
  <c r="AM51" i="197"/>
  <c r="AL51" i="197"/>
  <c r="AK51" i="197"/>
  <c r="AJ51" i="197"/>
  <c r="AI51" i="197"/>
  <c r="AH51" i="197"/>
  <c r="AG51" i="197"/>
  <c r="AF51" i="197"/>
  <c r="AE51" i="197"/>
  <c r="AD51" i="197"/>
  <c r="AC51" i="197"/>
  <c r="AB51" i="197"/>
  <c r="AA51" i="197"/>
  <c r="Z51" i="197"/>
  <c r="Y51" i="197"/>
  <c r="X51" i="197"/>
  <c r="W51" i="197"/>
  <c r="V51" i="197"/>
  <c r="U51" i="197"/>
  <c r="T51" i="197"/>
  <c r="S51" i="197"/>
  <c r="R51" i="197"/>
  <c r="Q51" i="197"/>
  <c r="P51" i="197"/>
  <c r="O51" i="197"/>
  <c r="N51" i="197"/>
  <c r="M51" i="197"/>
  <c r="L51" i="197"/>
  <c r="K51" i="197"/>
  <c r="J51" i="197"/>
  <c r="I51" i="197"/>
  <c r="H51" i="197"/>
  <c r="G51" i="197"/>
  <c r="F51" i="197"/>
  <c r="E51" i="197"/>
  <c r="BX50" i="197"/>
  <c r="BW50" i="197"/>
  <c r="BV50" i="197"/>
  <c r="BU50" i="197"/>
  <c r="BT50" i="197"/>
  <c r="BS50" i="197"/>
  <c r="BR50" i="197"/>
  <c r="BQ50" i="197"/>
  <c r="BP50" i="197"/>
  <c r="BO50" i="197"/>
  <c r="BN50" i="197"/>
  <c r="BM50" i="197"/>
  <c r="BL50" i="197"/>
  <c r="BK50" i="197"/>
  <c r="BJ50" i="197"/>
  <c r="BI50" i="197"/>
  <c r="BH50" i="197"/>
  <c r="BG50" i="197"/>
  <c r="BF50" i="197"/>
  <c r="BE50" i="197"/>
  <c r="BD50" i="197"/>
  <c r="BC50" i="197"/>
  <c r="BB50" i="197"/>
  <c r="BA50" i="197"/>
  <c r="AZ50" i="197"/>
  <c r="AY50" i="197"/>
  <c r="AT50" i="197"/>
  <c r="AS50" i="197"/>
  <c r="AR50" i="197"/>
  <c r="AQ50" i="197"/>
  <c r="AP50" i="197"/>
  <c r="AO50" i="197"/>
  <c r="AN50" i="197"/>
  <c r="AM50" i="197"/>
  <c r="AL50" i="197"/>
  <c r="AK50" i="197"/>
  <c r="AJ50" i="197"/>
  <c r="AI50" i="197"/>
  <c r="AH50" i="197"/>
  <c r="AG50" i="197"/>
  <c r="AF50" i="197"/>
  <c r="AE50" i="197"/>
  <c r="AD50" i="197"/>
  <c r="AC50" i="197"/>
  <c r="AB50" i="197"/>
  <c r="AA50" i="197"/>
  <c r="Z50" i="197"/>
  <c r="Y50" i="197"/>
  <c r="X50" i="197"/>
  <c r="W50" i="197"/>
  <c r="V50" i="197"/>
  <c r="U50" i="197"/>
  <c r="T50" i="197"/>
  <c r="S50" i="197"/>
  <c r="R50" i="197"/>
  <c r="Q50" i="197"/>
  <c r="P50" i="197"/>
  <c r="O50" i="197"/>
  <c r="N50" i="197"/>
  <c r="M50" i="197"/>
  <c r="L50" i="197"/>
  <c r="K50" i="197"/>
  <c r="J50" i="197"/>
  <c r="I50" i="197"/>
  <c r="H50" i="197"/>
  <c r="G50" i="197"/>
  <c r="F50" i="197"/>
  <c r="E50" i="197"/>
  <c r="BX49" i="197"/>
  <c r="BW49" i="197"/>
  <c r="BV49" i="197"/>
  <c r="BU49" i="197"/>
  <c r="BT49" i="197"/>
  <c r="BS49" i="197"/>
  <c r="BR49" i="197"/>
  <c r="BQ49" i="197"/>
  <c r="BP49" i="197"/>
  <c r="BO49" i="197"/>
  <c r="BN49" i="197"/>
  <c r="BM49" i="197"/>
  <c r="BL49" i="197"/>
  <c r="BK49" i="197"/>
  <c r="BJ49" i="197"/>
  <c r="BI49" i="197"/>
  <c r="BH49" i="197"/>
  <c r="BG49" i="197"/>
  <c r="BF49" i="197"/>
  <c r="BE49" i="197"/>
  <c r="BD49" i="197"/>
  <c r="BC49" i="197"/>
  <c r="BB49" i="197"/>
  <c r="BA49" i="197"/>
  <c r="AZ49" i="197"/>
  <c r="AY49" i="197"/>
  <c r="AT49" i="197"/>
  <c r="AS49" i="197"/>
  <c r="AR49" i="197"/>
  <c r="AQ49" i="197"/>
  <c r="AP49" i="197"/>
  <c r="AO49" i="197"/>
  <c r="AN49" i="197"/>
  <c r="AM49" i="197"/>
  <c r="AL49" i="197"/>
  <c r="AK49" i="197"/>
  <c r="AJ49" i="197"/>
  <c r="AI49" i="197"/>
  <c r="AH49" i="197"/>
  <c r="AG49" i="197"/>
  <c r="AF49" i="197"/>
  <c r="AE49" i="197"/>
  <c r="AD49" i="197"/>
  <c r="AC49" i="197"/>
  <c r="AB49" i="197"/>
  <c r="AA49" i="197"/>
  <c r="Z49" i="197"/>
  <c r="Y49" i="197"/>
  <c r="X49" i="197"/>
  <c r="W49" i="197"/>
  <c r="V49" i="197"/>
  <c r="U49" i="197"/>
  <c r="T49" i="197"/>
  <c r="S49" i="197"/>
  <c r="R49" i="197"/>
  <c r="Q49" i="197"/>
  <c r="P49" i="197"/>
  <c r="O49" i="197"/>
  <c r="N49" i="197"/>
  <c r="M49" i="197"/>
  <c r="L49" i="197"/>
  <c r="K49" i="197"/>
  <c r="J49" i="197"/>
  <c r="I49" i="197"/>
  <c r="H49" i="197"/>
  <c r="G49" i="197"/>
  <c r="F49" i="197"/>
  <c r="E49" i="197"/>
  <c r="BX48" i="197"/>
  <c r="BW48" i="197"/>
  <c r="BV48" i="197"/>
  <c r="BU48" i="197"/>
  <c r="BT48" i="197"/>
  <c r="BS48" i="197"/>
  <c r="BR48" i="197"/>
  <c r="BQ48" i="197"/>
  <c r="BP48" i="197"/>
  <c r="BO48" i="197"/>
  <c r="BN48" i="197"/>
  <c r="BM48" i="197"/>
  <c r="BL48" i="197"/>
  <c r="BK48" i="197"/>
  <c r="BJ48" i="197"/>
  <c r="BI48" i="197"/>
  <c r="BH48" i="197"/>
  <c r="BG48" i="197"/>
  <c r="BF48" i="197"/>
  <c r="BE48" i="197"/>
  <c r="BD48" i="197"/>
  <c r="BC48" i="197"/>
  <c r="BB48" i="197"/>
  <c r="BA48" i="197"/>
  <c r="AZ48" i="197"/>
  <c r="AY48" i="197"/>
  <c r="AT48" i="197"/>
  <c r="AS48" i="197"/>
  <c r="AR48" i="197"/>
  <c r="AQ48" i="197"/>
  <c r="AP48" i="197"/>
  <c r="AO48" i="197"/>
  <c r="AN48" i="197"/>
  <c r="AM48" i="197"/>
  <c r="AL48" i="197"/>
  <c r="AK48" i="197"/>
  <c r="AJ48" i="197"/>
  <c r="AI48" i="197"/>
  <c r="AH48" i="197"/>
  <c r="AG48" i="197"/>
  <c r="AF48" i="197"/>
  <c r="AE48" i="197"/>
  <c r="AD48" i="197"/>
  <c r="AC48" i="197"/>
  <c r="AB48" i="197"/>
  <c r="AA48" i="197"/>
  <c r="Z48" i="197"/>
  <c r="Y48" i="197"/>
  <c r="X48" i="197"/>
  <c r="W48" i="197"/>
  <c r="V48" i="197"/>
  <c r="U48" i="197"/>
  <c r="T48" i="197"/>
  <c r="S48" i="197"/>
  <c r="R48" i="197"/>
  <c r="Q48" i="197"/>
  <c r="P48" i="197"/>
  <c r="O48" i="197"/>
  <c r="N48" i="197"/>
  <c r="M48" i="197"/>
  <c r="L48" i="197"/>
  <c r="K48" i="197"/>
  <c r="J48" i="197"/>
  <c r="I48" i="197"/>
  <c r="H48" i="197"/>
  <c r="G48" i="197"/>
  <c r="F48" i="197"/>
  <c r="E48" i="197"/>
  <c r="BX47" i="197"/>
  <c r="BW47" i="197"/>
  <c r="BV47" i="197"/>
  <c r="BU47" i="197"/>
  <c r="BT47" i="197"/>
  <c r="BS47" i="197"/>
  <c r="BR47" i="197"/>
  <c r="BQ47" i="197"/>
  <c r="BP47" i="197"/>
  <c r="BO47" i="197"/>
  <c r="BN47" i="197"/>
  <c r="BM47" i="197"/>
  <c r="BL47" i="197"/>
  <c r="BK47" i="197"/>
  <c r="BJ47" i="197"/>
  <c r="BI47" i="197"/>
  <c r="BH47" i="197"/>
  <c r="BG47" i="197"/>
  <c r="BF47" i="197"/>
  <c r="BE47" i="197"/>
  <c r="BD47" i="197"/>
  <c r="BC47" i="197"/>
  <c r="BB47" i="197"/>
  <c r="BA47" i="197"/>
  <c r="AZ47" i="197"/>
  <c r="AY47" i="197"/>
  <c r="AT47" i="197"/>
  <c r="AS47" i="197"/>
  <c r="AR47" i="197"/>
  <c r="AQ47" i="197"/>
  <c r="AP47" i="197"/>
  <c r="AO47" i="197"/>
  <c r="AN47" i="197"/>
  <c r="AM47" i="197"/>
  <c r="AL47" i="197"/>
  <c r="AK47" i="197"/>
  <c r="AJ47" i="197"/>
  <c r="AI47" i="197"/>
  <c r="AH47" i="197"/>
  <c r="AG47" i="197"/>
  <c r="AF47" i="197"/>
  <c r="AE47" i="197"/>
  <c r="AD47" i="197"/>
  <c r="AC47" i="197"/>
  <c r="AB47" i="197"/>
  <c r="AA47" i="197"/>
  <c r="Z47" i="197"/>
  <c r="Y47" i="197"/>
  <c r="X47" i="197"/>
  <c r="W47" i="197"/>
  <c r="V47" i="197"/>
  <c r="U47" i="197"/>
  <c r="T47" i="197"/>
  <c r="S47" i="197"/>
  <c r="R47" i="197"/>
  <c r="Q47" i="197"/>
  <c r="P47" i="197"/>
  <c r="O47" i="197"/>
  <c r="N47" i="197"/>
  <c r="M47" i="197"/>
  <c r="L47" i="197"/>
  <c r="K47" i="197"/>
  <c r="J47" i="197"/>
  <c r="I47" i="197"/>
  <c r="H47" i="197"/>
  <c r="G47" i="197"/>
  <c r="F47" i="197"/>
  <c r="E47" i="197"/>
  <c r="BX46" i="197"/>
  <c r="BW46" i="197"/>
  <c r="BV46" i="197"/>
  <c r="BU46" i="197"/>
  <c r="BT46" i="197"/>
  <c r="BS46" i="197"/>
  <c r="BR46" i="197"/>
  <c r="BQ46" i="197"/>
  <c r="BP46" i="197"/>
  <c r="BO46" i="197"/>
  <c r="BN46" i="197"/>
  <c r="BM46" i="197"/>
  <c r="BL46" i="197"/>
  <c r="BK46" i="197"/>
  <c r="BJ46" i="197"/>
  <c r="BI46" i="197"/>
  <c r="BH46" i="197"/>
  <c r="BG46" i="197"/>
  <c r="BF46" i="197"/>
  <c r="BE46" i="197"/>
  <c r="BD46" i="197"/>
  <c r="BC46" i="197"/>
  <c r="BB46" i="197"/>
  <c r="BA46" i="197"/>
  <c r="AZ46" i="197"/>
  <c r="AY46" i="197"/>
  <c r="AT46" i="197"/>
  <c r="AS46" i="197"/>
  <c r="AR46" i="197"/>
  <c r="AQ46" i="197"/>
  <c r="AP46" i="197"/>
  <c r="AO46" i="197"/>
  <c r="AN46" i="197"/>
  <c r="AM46" i="197"/>
  <c r="AL46" i="197"/>
  <c r="AK46" i="197"/>
  <c r="AJ46" i="197"/>
  <c r="AI46" i="197"/>
  <c r="AH46" i="197"/>
  <c r="AG46" i="197"/>
  <c r="AF46" i="197"/>
  <c r="AE46" i="197"/>
  <c r="AD46" i="197"/>
  <c r="AC46" i="197"/>
  <c r="AB46" i="197"/>
  <c r="AA46" i="197"/>
  <c r="Z46" i="197"/>
  <c r="Y46" i="197"/>
  <c r="X46" i="197"/>
  <c r="W46" i="197"/>
  <c r="V46" i="197"/>
  <c r="U46" i="197"/>
  <c r="T46" i="197"/>
  <c r="S46" i="197"/>
  <c r="R46" i="197"/>
  <c r="Q46" i="197"/>
  <c r="P46" i="197"/>
  <c r="O46" i="197"/>
  <c r="N46" i="197"/>
  <c r="M46" i="197"/>
  <c r="L46" i="197"/>
  <c r="K46" i="197"/>
  <c r="J46" i="197"/>
  <c r="I46" i="197"/>
  <c r="H46" i="197"/>
  <c r="G46" i="197"/>
  <c r="F46" i="197"/>
  <c r="E46" i="197"/>
  <c r="BX45" i="197"/>
  <c r="BW45" i="197"/>
  <c r="BV45" i="197"/>
  <c r="BU45" i="197"/>
  <c r="BT45" i="197"/>
  <c r="BS45" i="197"/>
  <c r="BR45" i="197"/>
  <c r="BQ45" i="197"/>
  <c r="BP45" i="197"/>
  <c r="BO45" i="197"/>
  <c r="BN45" i="197"/>
  <c r="BM45" i="197"/>
  <c r="BL45" i="197"/>
  <c r="BK45" i="197"/>
  <c r="BJ45" i="197"/>
  <c r="BI45" i="197"/>
  <c r="BH45" i="197"/>
  <c r="BG45" i="197"/>
  <c r="BF45" i="197"/>
  <c r="BE45" i="197"/>
  <c r="BD45" i="197"/>
  <c r="BC45" i="197"/>
  <c r="BB45" i="197"/>
  <c r="BA45" i="197"/>
  <c r="AZ45" i="197"/>
  <c r="AY45" i="197"/>
  <c r="AT45" i="197"/>
  <c r="AS45" i="197"/>
  <c r="AR45" i="197"/>
  <c r="AQ45" i="197"/>
  <c r="AP45" i="197"/>
  <c r="AO45" i="197"/>
  <c r="AN45" i="197"/>
  <c r="AM45" i="197"/>
  <c r="AL45" i="197"/>
  <c r="AK45" i="197"/>
  <c r="AJ45" i="197"/>
  <c r="AI45" i="197"/>
  <c r="AH45" i="197"/>
  <c r="AG45" i="197"/>
  <c r="AF45" i="197"/>
  <c r="AE45" i="197"/>
  <c r="AD45" i="197"/>
  <c r="AC45" i="197"/>
  <c r="AB45" i="197"/>
  <c r="AA45" i="197"/>
  <c r="Z45" i="197"/>
  <c r="Y45" i="197"/>
  <c r="X45" i="197"/>
  <c r="W45" i="197"/>
  <c r="V45" i="197"/>
  <c r="U45" i="197"/>
  <c r="T45" i="197"/>
  <c r="S45" i="197"/>
  <c r="R45" i="197"/>
  <c r="Q45" i="197"/>
  <c r="P45" i="197"/>
  <c r="O45" i="197"/>
  <c r="N45" i="197"/>
  <c r="M45" i="197"/>
  <c r="L45" i="197"/>
  <c r="K45" i="197"/>
  <c r="J45" i="197"/>
  <c r="I45" i="197"/>
  <c r="H45" i="197"/>
  <c r="G45" i="197"/>
  <c r="F45" i="197"/>
  <c r="E45" i="197"/>
  <c r="BX44" i="197"/>
  <c r="BW44" i="197"/>
  <c r="BV44" i="197"/>
  <c r="BU44" i="197"/>
  <c r="BT44" i="197"/>
  <c r="BS44" i="197"/>
  <c r="BR44" i="197"/>
  <c r="BQ44" i="197"/>
  <c r="BP44" i="197"/>
  <c r="BO44" i="197"/>
  <c r="BN44" i="197"/>
  <c r="BM44" i="197"/>
  <c r="BL44" i="197"/>
  <c r="BK44" i="197"/>
  <c r="BJ44" i="197"/>
  <c r="BI44" i="197"/>
  <c r="BH44" i="197"/>
  <c r="BG44" i="197"/>
  <c r="BF44" i="197"/>
  <c r="BE44" i="197"/>
  <c r="BD44" i="197"/>
  <c r="BC44" i="197"/>
  <c r="BB44" i="197"/>
  <c r="BA44" i="197"/>
  <c r="AZ44" i="197"/>
  <c r="AY44" i="197"/>
  <c r="AT44" i="197"/>
  <c r="AS44" i="197"/>
  <c r="AR44" i="197"/>
  <c r="AQ44" i="197"/>
  <c r="AP44" i="197"/>
  <c r="AO44" i="197"/>
  <c r="AN44" i="197"/>
  <c r="AM44" i="197"/>
  <c r="AL44" i="197"/>
  <c r="AK44" i="197"/>
  <c r="AJ44" i="197"/>
  <c r="AI44" i="197"/>
  <c r="AH44" i="197"/>
  <c r="AG44" i="197"/>
  <c r="AF44" i="197"/>
  <c r="AE44" i="197"/>
  <c r="AD44" i="197"/>
  <c r="AC44" i="197"/>
  <c r="AB44" i="197"/>
  <c r="AA44" i="197"/>
  <c r="Z44" i="197"/>
  <c r="Y44" i="197"/>
  <c r="X44" i="197"/>
  <c r="W44" i="197"/>
  <c r="V44" i="197"/>
  <c r="U44" i="197"/>
  <c r="T44" i="197"/>
  <c r="S44" i="197"/>
  <c r="R44" i="197"/>
  <c r="Q44" i="197"/>
  <c r="P44" i="197"/>
  <c r="O44" i="197"/>
  <c r="N44" i="197"/>
  <c r="M44" i="197"/>
  <c r="L44" i="197"/>
  <c r="K44" i="197"/>
  <c r="J44" i="197"/>
  <c r="I44" i="197"/>
  <c r="H44" i="197"/>
  <c r="G44" i="197"/>
  <c r="F44" i="197"/>
  <c r="E44" i="197"/>
  <c r="BX43" i="197"/>
  <c r="BW43" i="197"/>
  <c r="BV43" i="197"/>
  <c r="BU43" i="197"/>
  <c r="BT43" i="197"/>
  <c r="BS43" i="197"/>
  <c r="BR43" i="197"/>
  <c r="BQ43" i="197"/>
  <c r="BP43" i="197"/>
  <c r="BO43" i="197"/>
  <c r="BN43" i="197"/>
  <c r="BM43" i="197"/>
  <c r="BL43" i="197"/>
  <c r="BK43" i="197"/>
  <c r="BJ43" i="197"/>
  <c r="BI43" i="197"/>
  <c r="BH43" i="197"/>
  <c r="BG43" i="197"/>
  <c r="BF43" i="197"/>
  <c r="BE43" i="197"/>
  <c r="BD43" i="197"/>
  <c r="BC43" i="197"/>
  <c r="BB43" i="197"/>
  <c r="BA43" i="197"/>
  <c r="AZ43" i="197"/>
  <c r="AY43" i="197"/>
  <c r="AT43" i="197"/>
  <c r="AS43" i="197"/>
  <c r="AR43" i="197"/>
  <c r="AQ43" i="197"/>
  <c r="AP43" i="197"/>
  <c r="AO43" i="197"/>
  <c r="AN43" i="197"/>
  <c r="AM43" i="197"/>
  <c r="AL43" i="197"/>
  <c r="AK43" i="197"/>
  <c r="AJ43" i="197"/>
  <c r="AI43" i="197"/>
  <c r="AH43" i="197"/>
  <c r="AG43" i="197"/>
  <c r="AF43" i="197"/>
  <c r="AE43" i="197"/>
  <c r="AD43" i="197"/>
  <c r="AC43" i="197"/>
  <c r="AB43" i="197"/>
  <c r="AA43" i="197"/>
  <c r="Z43" i="197"/>
  <c r="Y43" i="197"/>
  <c r="X43" i="197"/>
  <c r="W43" i="197"/>
  <c r="V43" i="197"/>
  <c r="U43" i="197"/>
  <c r="T43" i="197"/>
  <c r="S43" i="197"/>
  <c r="R43" i="197"/>
  <c r="Q43" i="197"/>
  <c r="P43" i="197"/>
  <c r="O43" i="197"/>
  <c r="N43" i="197"/>
  <c r="M43" i="197"/>
  <c r="L43" i="197"/>
  <c r="K43" i="197"/>
  <c r="J43" i="197"/>
  <c r="I43" i="197"/>
  <c r="H43" i="197"/>
  <c r="G43" i="197"/>
  <c r="F43" i="197"/>
  <c r="E43" i="197"/>
  <c r="BX42" i="197"/>
  <c r="BW42" i="197"/>
  <c r="BV42" i="197"/>
  <c r="BU42" i="197"/>
  <c r="BT42" i="197"/>
  <c r="BS42" i="197"/>
  <c r="BR42" i="197"/>
  <c r="BQ42" i="197"/>
  <c r="BP42" i="197"/>
  <c r="BO42" i="197"/>
  <c r="BN42" i="197"/>
  <c r="BM42" i="197"/>
  <c r="BL42" i="197"/>
  <c r="BK42" i="197"/>
  <c r="BJ42" i="197"/>
  <c r="BI42" i="197"/>
  <c r="BH42" i="197"/>
  <c r="BG42" i="197"/>
  <c r="BF42" i="197"/>
  <c r="BE42" i="197"/>
  <c r="BD42" i="197"/>
  <c r="BC42" i="197"/>
  <c r="BB42" i="197"/>
  <c r="BA42" i="197"/>
  <c r="AZ42" i="197"/>
  <c r="AY42" i="197"/>
  <c r="AT42" i="197"/>
  <c r="AS42" i="197"/>
  <c r="AR42" i="197"/>
  <c r="AQ42" i="197"/>
  <c r="AP42" i="197"/>
  <c r="AO42" i="197"/>
  <c r="AN42" i="197"/>
  <c r="AM42" i="197"/>
  <c r="AL42" i="197"/>
  <c r="AK42" i="197"/>
  <c r="AJ42" i="197"/>
  <c r="AI42" i="197"/>
  <c r="AH42" i="197"/>
  <c r="AG42" i="197"/>
  <c r="AF42" i="197"/>
  <c r="AE42" i="197"/>
  <c r="AD42" i="197"/>
  <c r="AC42" i="197"/>
  <c r="AB42" i="197"/>
  <c r="AA42" i="197"/>
  <c r="Z42" i="197"/>
  <c r="Y42" i="197"/>
  <c r="X42" i="197"/>
  <c r="W42" i="197"/>
  <c r="V42" i="197"/>
  <c r="U42" i="197"/>
  <c r="T42" i="197"/>
  <c r="S42" i="197"/>
  <c r="R42" i="197"/>
  <c r="Q42" i="197"/>
  <c r="P42" i="197"/>
  <c r="O42" i="197"/>
  <c r="N42" i="197"/>
  <c r="M42" i="197"/>
  <c r="L42" i="197"/>
  <c r="K42" i="197"/>
  <c r="J42" i="197"/>
  <c r="I42" i="197"/>
  <c r="H42" i="197"/>
  <c r="G42" i="197"/>
  <c r="F42" i="197"/>
  <c r="E42" i="197"/>
  <c r="BX41" i="197"/>
  <c r="BW41" i="197"/>
  <c r="BV41" i="197"/>
  <c r="BU41" i="197"/>
  <c r="BT41" i="197"/>
  <c r="BS41" i="197"/>
  <c r="BR41" i="197"/>
  <c r="BQ41" i="197"/>
  <c r="BP41" i="197"/>
  <c r="BO41" i="197"/>
  <c r="BN41" i="197"/>
  <c r="BM41" i="197"/>
  <c r="BL41" i="197"/>
  <c r="BK41" i="197"/>
  <c r="BJ41" i="197"/>
  <c r="BI41" i="197"/>
  <c r="BH41" i="197"/>
  <c r="BG41" i="197"/>
  <c r="BF41" i="197"/>
  <c r="BE41" i="197"/>
  <c r="BD41" i="197"/>
  <c r="BC41" i="197"/>
  <c r="BB41" i="197"/>
  <c r="BA41" i="197"/>
  <c r="AZ41" i="197"/>
  <c r="AY41" i="197"/>
  <c r="AT41" i="197"/>
  <c r="AS41" i="197"/>
  <c r="AR41" i="197"/>
  <c r="AQ41" i="197"/>
  <c r="AP41" i="197"/>
  <c r="AO41" i="197"/>
  <c r="AN41" i="197"/>
  <c r="AM41" i="197"/>
  <c r="AL41" i="197"/>
  <c r="AK41" i="197"/>
  <c r="AJ41" i="197"/>
  <c r="AI41" i="197"/>
  <c r="AH41" i="197"/>
  <c r="AG41" i="197"/>
  <c r="AF41" i="197"/>
  <c r="AE41" i="197"/>
  <c r="AD41" i="197"/>
  <c r="AC41" i="197"/>
  <c r="AB41" i="197"/>
  <c r="AA41" i="197"/>
  <c r="Z41" i="197"/>
  <c r="Y41" i="197"/>
  <c r="X41" i="197"/>
  <c r="W41" i="197"/>
  <c r="V41" i="197"/>
  <c r="U41" i="197"/>
  <c r="T41" i="197"/>
  <c r="S41" i="197"/>
  <c r="R41" i="197"/>
  <c r="Q41" i="197"/>
  <c r="P41" i="197"/>
  <c r="O41" i="197"/>
  <c r="N41" i="197"/>
  <c r="M41" i="197"/>
  <c r="L41" i="197"/>
  <c r="K41" i="197"/>
  <c r="J41" i="197"/>
  <c r="I41" i="197"/>
  <c r="H41" i="197"/>
  <c r="G41" i="197"/>
  <c r="F41" i="197"/>
  <c r="E41" i="197"/>
  <c r="BX39" i="197"/>
  <c r="BW39" i="197"/>
  <c r="BV39" i="197"/>
  <c r="BU39" i="197"/>
  <c r="BT39" i="197"/>
  <c r="BS39" i="197"/>
  <c r="BR39" i="197"/>
  <c r="BQ39" i="197"/>
  <c r="BP39" i="197"/>
  <c r="BO39" i="197"/>
  <c r="BN39" i="197"/>
  <c r="BM39" i="197"/>
  <c r="BL39" i="197"/>
  <c r="BK39" i="197"/>
  <c r="BJ39" i="197"/>
  <c r="BI39" i="197"/>
  <c r="BH39" i="197"/>
  <c r="BG39" i="197"/>
  <c r="BF39" i="197"/>
  <c r="BE39" i="197"/>
  <c r="BD39" i="197"/>
  <c r="BC39" i="197"/>
  <c r="BB39" i="197"/>
  <c r="BA39" i="197"/>
  <c r="AZ39" i="197"/>
  <c r="AY39" i="197"/>
  <c r="AT39" i="197"/>
  <c r="AS39" i="197"/>
  <c r="AR39" i="197"/>
  <c r="AQ39" i="197"/>
  <c r="AP39" i="197"/>
  <c r="AO39" i="197"/>
  <c r="AN39" i="197"/>
  <c r="AM39" i="197"/>
  <c r="AL39" i="197"/>
  <c r="AK39" i="197"/>
  <c r="AJ39" i="197"/>
  <c r="AI39" i="197"/>
  <c r="AH39" i="197"/>
  <c r="AG39" i="197"/>
  <c r="AF39" i="197"/>
  <c r="AE39" i="197"/>
  <c r="AD39" i="197"/>
  <c r="AC39" i="197"/>
  <c r="AB39" i="197"/>
  <c r="AA39" i="197"/>
  <c r="Z39" i="197"/>
  <c r="Y39" i="197"/>
  <c r="X39" i="197"/>
  <c r="W39" i="197"/>
  <c r="V39" i="197"/>
  <c r="U39" i="197"/>
  <c r="T39" i="197"/>
  <c r="S39" i="197"/>
  <c r="R39" i="197"/>
  <c r="Q39" i="197"/>
  <c r="P39" i="197"/>
  <c r="O39" i="197"/>
  <c r="N39" i="197"/>
  <c r="M39" i="197"/>
  <c r="L39" i="197"/>
  <c r="K39" i="197"/>
  <c r="J39" i="197"/>
  <c r="I39" i="197"/>
  <c r="H39" i="197"/>
  <c r="G39" i="197"/>
  <c r="F39" i="197"/>
  <c r="E39" i="197"/>
  <c r="BX38" i="197"/>
  <c r="BW38" i="197"/>
  <c r="BV38" i="197"/>
  <c r="BU38" i="197"/>
  <c r="BT38" i="197"/>
  <c r="BS38" i="197"/>
  <c r="BR38" i="197"/>
  <c r="BQ38" i="197"/>
  <c r="BP38" i="197"/>
  <c r="BO38" i="197"/>
  <c r="BN38" i="197"/>
  <c r="BM38" i="197"/>
  <c r="BL38" i="197"/>
  <c r="BK38" i="197"/>
  <c r="BJ38" i="197"/>
  <c r="BI38" i="197"/>
  <c r="BH38" i="197"/>
  <c r="BG38" i="197"/>
  <c r="BF38" i="197"/>
  <c r="BE38" i="197"/>
  <c r="BD38" i="197"/>
  <c r="BC38" i="197"/>
  <c r="BB38" i="197"/>
  <c r="BA38" i="197"/>
  <c r="AZ38" i="197"/>
  <c r="AY38" i="197"/>
  <c r="AT38" i="197"/>
  <c r="AS38" i="197"/>
  <c r="AR38" i="197"/>
  <c r="AQ38" i="197"/>
  <c r="AP38" i="197"/>
  <c r="AO38" i="197"/>
  <c r="AN38" i="197"/>
  <c r="AM38" i="197"/>
  <c r="AL38" i="197"/>
  <c r="AK38" i="197"/>
  <c r="AJ38" i="197"/>
  <c r="AI38" i="197"/>
  <c r="AH38" i="197"/>
  <c r="AG38" i="197"/>
  <c r="AF38" i="197"/>
  <c r="AE38" i="197"/>
  <c r="AD38" i="197"/>
  <c r="AC38" i="197"/>
  <c r="AB38" i="197"/>
  <c r="AA38" i="197"/>
  <c r="Z38" i="197"/>
  <c r="Y38" i="197"/>
  <c r="X38" i="197"/>
  <c r="W38" i="197"/>
  <c r="V38" i="197"/>
  <c r="U38" i="197"/>
  <c r="T38" i="197"/>
  <c r="S38" i="197"/>
  <c r="R38" i="197"/>
  <c r="Q38" i="197"/>
  <c r="P38" i="197"/>
  <c r="O38" i="197"/>
  <c r="N38" i="197"/>
  <c r="M38" i="197"/>
  <c r="L38" i="197"/>
  <c r="K38" i="197"/>
  <c r="J38" i="197"/>
  <c r="I38" i="197"/>
  <c r="H38" i="197"/>
  <c r="G38" i="197"/>
  <c r="F38" i="197"/>
  <c r="E38" i="197"/>
  <c r="BX37" i="197"/>
  <c r="BW37" i="197"/>
  <c r="BV37" i="197"/>
  <c r="BU37" i="197"/>
  <c r="BT37" i="197"/>
  <c r="BS37" i="197"/>
  <c r="BR37" i="197"/>
  <c r="BQ37" i="197"/>
  <c r="BP37" i="197"/>
  <c r="BO37" i="197"/>
  <c r="BN37" i="197"/>
  <c r="BM37" i="197"/>
  <c r="BL37" i="197"/>
  <c r="BK37" i="197"/>
  <c r="BJ37" i="197"/>
  <c r="BI37" i="197"/>
  <c r="BH37" i="197"/>
  <c r="BG37" i="197"/>
  <c r="BF37" i="197"/>
  <c r="BE37" i="197"/>
  <c r="BD37" i="197"/>
  <c r="BC37" i="197"/>
  <c r="BB37" i="197"/>
  <c r="BA37" i="197"/>
  <c r="AZ37" i="197"/>
  <c r="AY37" i="197"/>
  <c r="AT37" i="197"/>
  <c r="AS37" i="197"/>
  <c r="AR37" i="197"/>
  <c r="AQ37" i="197"/>
  <c r="AP37" i="197"/>
  <c r="AO37" i="197"/>
  <c r="AN37" i="197"/>
  <c r="AM37" i="197"/>
  <c r="AL37" i="197"/>
  <c r="AK37" i="197"/>
  <c r="AJ37" i="197"/>
  <c r="AI37" i="197"/>
  <c r="AH37" i="197"/>
  <c r="AG37" i="197"/>
  <c r="AF37" i="197"/>
  <c r="AE37" i="197"/>
  <c r="AD37" i="197"/>
  <c r="AC37" i="197"/>
  <c r="AB37" i="197"/>
  <c r="AA37" i="197"/>
  <c r="Z37" i="197"/>
  <c r="Y37" i="197"/>
  <c r="X37" i="197"/>
  <c r="W37" i="197"/>
  <c r="V37" i="197"/>
  <c r="U37" i="197"/>
  <c r="T37" i="197"/>
  <c r="S37" i="197"/>
  <c r="R37" i="197"/>
  <c r="Q37" i="197"/>
  <c r="P37" i="197"/>
  <c r="O37" i="197"/>
  <c r="N37" i="197"/>
  <c r="M37" i="197"/>
  <c r="L37" i="197"/>
  <c r="K37" i="197"/>
  <c r="J37" i="197"/>
  <c r="I37" i="197"/>
  <c r="H37" i="197"/>
  <c r="G37" i="197"/>
  <c r="F37" i="197"/>
  <c r="E37" i="197"/>
  <c r="BX36" i="197"/>
  <c r="BW36" i="197"/>
  <c r="BV36" i="197"/>
  <c r="BU36" i="197"/>
  <c r="BT36" i="197"/>
  <c r="BS36" i="197"/>
  <c r="BR36" i="197"/>
  <c r="BQ36" i="197"/>
  <c r="BP36" i="197"/>
  <c r="BO36" i="197"/>
  <c r="BN36" i="197"/>
  <c r="BM36" i="197"/>
  <c r="BL36" i="197"/>
  <c r="BK36" i="197"/>
  <c r="BJ36" i="197"/>
  <c r="BI36" i="197"/>
  <c r="BH36" i="197"/>
  <c r="BG36" i="197"/>
  <c r="BF36" i="197"/>
  <c r="BE36" i="197"/>
  <c r="BD36" i="197"/>
  <c r="BC36" i="197"/>
  <c r="BB36" i="197"/>
  <c r="BA36" i="197"/>
  <c r="AZ36" i="197"/>
  <c r="AY36" i="197"/>
  <c r="AT36" i="197"/>
  <c r="AS36" i="197"/>
  <c r="AR36" i="197"/>
  <c r="AQ36" i="197"/>
  <c r="AP36" i="197"/>
  <c r="AO36" i="197"/>
  <c r="AN36" i="197"/>
  <c r="AM36" i="197"/>
  <c r="AL36" i="197"/>
  <c r="AK36" i="197"/>
  <c r="AJ36" i="197"/>
  <c r="AI36" i="197"/>
  <c r="AH36" i="197"/>
  <c r="AG36" i="197"/>
  <c r="AF36" i="197"/>
  <c r="AE36" i="197"/>
  <c r="AD36" i="197"/>
  <c r="AC36" i="197"/>
  <c r="AB36" i="197"/>
  <c r="AA36" i="197"/>
  <c r="Z36" i="197"/>
  <c r="Y36" i="197"/>
  <c r="X36" i="197"/>
  <c r="W36" i="197"/>
  <c r="V36" i="197"/>
  <c r="U36" i="197"/>
  <c r="T36" i="197"/>
  <c r="S36" i="197"/>
  <c r="R36" i="197"/>
  <c r="Q36" i="197"/>
  <c r="P36" i="197"/>
  <c r="O36" i="197"/>
  <c r="N36" i="197"/>
  <c r="M36" i="197"/>
  <c r="L36" i="197"/>
  <c r="K36" i="197"/>
  <c r="J36" i="197"/>
  <c r="I36" i="197"/>
  <c r="H36" i="197"/>
  <c r="G36" i="197"/>
  <c r="F36" i="197"/>
  <c r="E36" i="197"/>
  <c r="BX35" i="197"/>
  <c r="BW35" i="197"/>
  <c r="BV35" i="197"/>
  <c r="BU35" i="197"/>
  <c r="BT35" i="197"/>
  <c r="BS35" i="197"/>
  <c r="BR35" i="197"/>
  <c r="BQ35" i="197"/>
  <c r="BP35" i="197"/>
  <c r="BO35" i="197"/>
  <c r="BN35" i="197"/>
  <c r="BM35" i="197"/>
  <c r="BL35" i="197"/>
  <c r="BK35" i="197"/>
  <c r="BJ35" i="197"/>
  <c r="BI35" i="197"/>
  <c r="BH35" i="197"/>
  <c r="BG35" i="197"/>
  <c r="BF35" i="197"/>
  <c r="BE35" i="197"/>
  <c r="BD35" i="197"/>
  <c r="BC35" i="197"/>
  <c r="BB35" i="197"/>
  <c r="BA35" i="197"/>
  <c r="AZ35" i="197"/>
  <c r="AY35" i="197"/>
  <c r="AT35" i="197"/>
  <c r="AS35" i="197"/>
  <c r="AR35" i="197"/>
  <c r="AQ35" i="197"/>
  <c r="AP35" i="197"/>
  <c r="AO35" i="197"/>
  <c r="AN35" i="197"/>
  <c r="AM35" i="197"/>
  <c r="AL35" i="197"/>
  <c r="AK35" i="197"/>
  <c r="AJ35" i="197"/>
  <c r="AI35" i="197"/>
  <c r="AH35" i="197"/>
  <c r="AG35" i="197"/>
  <c r="AF35" i="197"/>
  <c r="AE35" i="197"/>
  <c r="AD35" i="197"/>
  <c r="AC35" i="197"/>
  <c r="AB35" i="197"/>
  <c r="AA35" i="197"/>
  <c r="Z35" i="197"/>
  <c r="Y35" i="197"/>
  <c r="X35" i="197"/>
  <c r="W35" i="197"/>
  <c r="V35" i="197"/>
  <c r="U35" i="197"/>
  <c r="T35" i="197"/>
  <c r="S35" i="197"/>
  <c r="R35" i="197"/>
  <c r="Q35" i="197"/>
  <c r="P35" i="197"/>
  <c r="O35" i="197"/>
  <c r="N35" i="197"/>
  <c r="M35" i="197"/>
  <c r="L35" i="197"/>
  <c r="K35" i="197"/>
  <c r="J35" i="197"/>
  <c r="I35" i="197"/>
  <c r="H35" i="197"/>
  <c r="G35" i="197"/>
  <c r="F35" i="197"/>
  <c r="BX33" i="197"/>
  <c r="BW33" i="197"/>
  <c r="BV33" i="197"/>
  <c r="BU33" i="197"/>
  <c r="BT33" i="197"/>
  <c r="BS33" i="197"/>
  <c r="BR33" i="197"/>
  <c r="BQ33" i="197"/>
  <c r="BP33" i="197"/>
  <c r="BO33" i="197"/>
  <c r="BN33" i="197"/>
  <c r="BM33" i="197"/>
  <c r="BL33" i="197"/>
  <c r="BK33" i="197"/>
  <c r="BJ33" i="197"/>
  <c r="BI33" i="197"/>
  <c r="BH33" i="197"/>
  <c r="BG33" i="197"/>
  <c r="BF33" i="197"/>
  <c r="BE33" i="197"/>
  <c r="BD33" i="197"/>
  <c r="BC33" i="197"/>
  <c r="BB33" i="197"/>
  <c r="BA33" i="197"/>
  <c r="AZ33" i="197"/>
  <c r="AY33" i="197"/>
  <c r="AT33" i="197"/>
  <c r="AS33" i="197"/>
  <c r="AR33" i="197"/>
  <c r="AQ33" i="197"/>
  <c r="AP33" i="197"/>
  <c r="AO33" i="197"/>
  <c r="AN33" i="197"/>
  <c r="AM33" i="197"/>
  <c r="AL33" i="197"/>
  <c r="AK33" i="197"/>
  <c r="AJ33" i="197"/>
  <c r="AI33" i="197"/>
  <c r="AH33" i="197"/>
  <c r="AG33" i="197"/>
  <c r="AF33" i="197"/>
  <c r="AE33" i="197"/>
  <c r="AD33" i="197"/>
  <c r="AC33" i="197"/>
  <c r="AB33" i="197"/>
  <c r="AA33" i="197"/>
  <c r="Z33" i="197"/>
  <c r="Y33" i="197"/>
  <c r="X33" i="197"/>
  <c r="W33" i="197"/>
  <c r="V33" i="197"/>
  <c r="U33" i="197"/>
  <c r="T33" i="197"/>
  <c r="S33" i="197"/>
  <c r="R33" i="197"/>
  <c r="Q33" i="197"/>
  <c r="P33" i="197"/>
  <c r="O33" i="197"/>
  <c r="N33" i="197"/>
  <c r="M33" i="197"/>
  <c r="L33" i="197"/>
  <c r="K33" i="197"/>
  <c r="J33" i="197"/>
  <c r="I33" i="197"/>
  <c r="H33" i="197"/>
  <c r="G33" i="197"/>
  <c r="F33" i="197"/>
  <c r="E33" i="197"/>
  <c r="BX32" i="197"/>
  <c r="BW32" i="197"/>
  <c r="BV32" i="197"/>
  <c r="BU32" i="197"/>
  <c r="BT32" i="197"/>
  <c r="BS32" i="197"/>
  <c r="BR32" i="197"/>
  <c r="BQ32" i="197"/>
  <c r="BP32" i="197"/>
  <c r="BO32" i="197"/>
  <c r="BN32" i="197"/>
  <c r="BM32" i="197"/>
  <c r="BL32" i="197"/>
  <c r="BK32" i="197"/>
  <c r="BJ32" i="197"/>
  <c r="BI32" i="197"/>
  <c r="BH32" i="197"/>
  <c r="BG32" i="197"/>
  <c r="BF32" i="197"/>
  <c r="BE32" i="197"/>
  <c r="BD32" i="197"/>
  <c r="BC32" i="197"/>
  <c r="BB32" i="197"/>
  <c r="BA32" i="197"/>
  <c r="AZ32" i="197"/>
  <c r="AY32" i="197"/>
  <c r="AT32" i="197"/>
  <c r="AS32" i="197"/>
  <c r="AR32" i="197"/>
  <c r="AQ32" i="197"/>
  <c r="AP32" i="197"/>
  <c r="AO32" i="197"/>
  <c r="AN32" i="197"/>
  <c r="AM32" i="197"/>
  <c r="AL32" i="197"/>
  <c r="AK32" i="197"/>
  <c r="AJ32" i="197"/>
  <c r="AI32" i="197"/>
  <c r="AH32" i="197"/>
  <c r="AG32" i="197"/>
  <c r="AF32" i="197"/>
  <c r="AE32" i="197"/>
  <c r="AD32" i="197"/>
  <c r="AC32" i="197"/>
  <c r="AB32" i="197"/>
  <c r="AA32" i="197"/>
  <c r="Z32" i="197"/>
  <c r="Y32" i="197"/>
  <c r="X32" i="197"/>
  <c r="W32" i="197"/>
  <c r="V32" i="197"/>
  <c r="U32" i="197"/>
  <c r="T32" i="197"/>
  <c r="S32" i="197"/>
  <c r="R32" i="197"/>
  <c r="Q32" i="197"/>
  <c r="P32" i="197"/>
  <c r="O32" i="197"/>
  <c r="N32" i="197"/>
  <c r="M32" i="197"/>
  <c r="L32" i="197"/>
  <c r="K32" i="197"/>
  <c r="J32" i="197"/>
  <c r="I32" i="197"/>
  <c r="H32" i="197"/>
  <c r="G32" i="197"/>
  <c r="F32" i="197"/>
  <c r="E32" i="197"/>
  <c r="BX30" i="197"/>
  <c r="BW30" i="197"/>
  <c r="BV30" i="197"/>
  <c r="BU30" i="197"/>
  <c r="BT30" i="197"/>
  <c r="BS30" i="197"/>
  <c r="BR30" i="197"/>
  <c r="BQ30" i="197"/>
  <c r="BP30" i="197"/>
  <c r="BO30" i="197"/>
  <c r="BN30" i="197"/>
  <c r="BM30" i="197"/>
  <c r="BL30" i="197"/>
  <c r="BK30" i="197"/>
  <c r="BJ30" i="197"/>
  <c r="BI30" i="197"/>
  <c r="BH30" i="197"/>
  <c r="BG30" i="197"/>
  <c r="BF30" i="197"/>
  <c r="BE30" i="197"/>
  <c r="BD30" i="197"/>
  <c r="BC30" i="197"/>
  <c r="BB30" i="197"/>
  <c r="BA30" i="197"/>
  <c r="AZ30" i="197"/>
  <c r="AY30" i="197"/>
  <c r="AT30" i="197"/>
  <c r="AS30" i="197"/>
  <c r="AR30" i="197"/>
  <c r="AQ30" i="197"/>
  <c r="AP30" i="197"/>
  <c r="AO30" i="197"/>
  <c r="AN30" i="197"/>
  <c r="AM30" i="197"/>
  <c r="AL30" i="197"/>
  <c r="AK30" i="197"/>
  <c r="AJ30" i="197"/>
  <c r="AI30" i="197"/>
  <c r="AH30" i="197"/>
  <c r="AG30" i="197"/>
  <c r="AF30" i="197"/>
  <c r="AE30" i="197"/>
  <c r="AD30" i="197"/>
  <c r="AC30" i="197"/>
  <c r="AB30" i="197"/>
  <c r="AA30" i="197"/>
  <c r="Z30" i="197"/>
  <c r="Y30" i="197"/>
  <c r="X30" i="197"/>
  <c r="W30" i="197"/>
  <c r="V30" i="197"/>
  <c r="U30" i="197"/>
  <c r="T30" i="197"/>
  <c r="S30" i="197"/>
  <c r="R30" i="197"/>
  <c r="Q30" i="197"/>
  <c r="P30" i="197"/>
  <c r="O30" i="197"/>
  <c r="N30" i="197"/>
  <c r="M30" i="197"/>
  <c r="L30" i="197"/>
  <c r="K30" i="197"/>
  <c r="J30" i="197"/>
  <c r="I30" i="197"/>
  <c r="H30" i="197"/>
  <c r="G30" i="197"/>
  <c r="F30" i="197"/>
  <c r="E30" i="197"/>
  <c r="T30" i="17"/>
  <c r="S31" i="17"/>
  <c r="T31" i="17"/>
  <c r="S32" i="17"/>
  <c r="T32" i="17"/>
  <c r="T33" i="17"/>
  <c r="S34" i="17"/>
  <c r="S35" i="17"/>
  <c r="T35" i="17"/>
  <c r="S37" i="17"/>
  <c r="T37" i="17"/>
  <c r="T38" i="17"/>
  <c r="S39" i="17"/>
  <c r="S40" i="17"/>
  <c r="T40" i="17"/>
  <c r="S41" i="17"/>
  <c r="T41" i="17"/>
  <c r="S42" i="17"/>
  <c r="T42" i="17"/>
  <c r="S43" i="17"/>
  <c r="T43" i="17"/>
  <c r="T44" i="17"/>
  <c r="S45" i="17"/>
  <c r="T45" i="17"/>
  <c r="S46" i="17"/>
  <c r="T46" i="17"/>
  <c r="S48" i="17"/>
  <c r="S49" i="17"/>
  <c r="T49" i="17"/>
  <c r="S50" i="17"/>
  <c r="T50" i="17"/>
  <c r="S51" i="17"/>
  <c r="T51" i="17"/>
  <c r="T52" i="17"/>
  <c r="T53" i="17"/>
  <c r="S54" i="17"/>
  <c r="T54" i="17"/>
  <c r="S55" i="17"/>
  <c r="T55" i="17"/>
  <c r="T56" i="17"/>
  <c r="T57" i="17"/>
  <c r="S59" i="17"/>
  <c r="T59" i="17"/>
  <c r="S60" i="17"/>
  <c r="T60" i="17"/>
  <c r="S61" i="17"/>
  <c r="T61" i="17"/>
  <c r="S62" i="17"/>
  <c r="T62" i="17"/>
  <c r="S63" i="17"/>
  <c r="T63" i="17"/>
  <c r="S64" i="17"/>
  <c r="T64" i="17"/>
  <c r="S65" i="17"/>
  <c r="T65" i="17"/>
  <c r="T66" i="17"/>
  <c r="S67" i="17"/>
  <c r="T67" i="17"/>
  <c r="S68" i="17"/>
  <c r="T68" i="17"/>
  <c r="R60" i="17"/>
  <c r="R62" i="17"/>
  <c r="R63" i="17"/>
  <c r="R64" i="17"/>
  <c r="R67" i="17"/>
  <c r="R59" i="17"/>
  <c r="R49" i="17"/>
  <c r="R51" i="17"/>
  <c r="R52" i="17"/>
  <c r="R53" i="17"/>
  <c r="R54" i="17"/>
  <c r="R55" i="17"/>
  <c r="R56" i="17"/>
  <c r="R57" i="17"/>
  <c r="R48" i="17"/>
  <c r="R38" i="17"/>
  <c r="AC50" i="2" s="1"/>
  <c r="R39" i="17"/>
  <c r="AC51" i="2" s="1"/>
  <c r="R40" i="17"/>
  <c r="AC52" i="2" s="1"/>
  <c r="R41" i="17"/>
  <c r="AC53" i="2" s="1"/>
  <c r="R43" i="17"/>
  <c r="AC55" i="2" s="1"/>
  <c r="R44" i="17"/>
  <c r="AC56" i="2" s="1"/>
  <c r="R45" i="17"/>
  <c r="AC57" i="2" s="1"/>
  <c r="R46" i="17"/>
  <c r="AC58" i="2" s="1"/>
  <c r="R37" i="17"/>
  <c r="AC49" i="2" s="1"/>
  <c r="R31" i="17"/>
  <c r="V126" i="91" s="1"/>
  <c r="R32" i="17"/>
  <c r="V127" i="91" s="1"/>
  <c r="R33" i="17"/>
  <c r="V128" i="91" s="1"/>
  <c r="R34" i="17"/>
  <c r="V129" i="91" s="1"/>
  <c r="R35" i="17"/>
  <c r="V130" i="91" s="1"/>
  <c r="R30" i="17"/>
  <c r="V125" i="91" s="1"/>
  <c r="V59" i="17"/>
  <c r="V60" i="17"/>
  <c r="V61" i="17"/>
  <c r="V62" i="17"/>
  <c r="V63" i="17"/>
  <c r="V64" i="17"/>
  <c r="V65" i="17"/>
  <c r="V66" i="17"/>
  <c r="V67" i="17"/>
  <c r="V68" i="17"/>
  <c r="U60" i="17"/>
  <c r="U61" i="17"/>
  <c r="U62" i="17"/>
  <c r="U63" i="17"/>
  <c r="U64" i="17"/>
  <c r="U65" i="17"/>
  <c r="U66" i="17"/>
  <c r="U67" i="17"/>
  <c r="U68" i="17"/>
  <c r="U59" i="17"/>
  <c r="V48" i="17"/>
  <c r="V49" i="17"/>
  <c r="V50" i="17"/>
  <c r="V51" i="17"/>
  <c r="V52" i="17"/>
  <c r="V53" i="17"/>
  <c r="V54" i="17"/>
  <c r="V55" i="17"/>
  <c r="V57" i="17"/>
  <c r="U49" i="17"/>
  <c r="U50" i="17"/>
  <c r="U51" i="17"/>
  <c r="U52" i="17"/>
  <c r="U53" i="17"/>
  <c r="U54" i="17"/>
  <c r="U55" i="17"/>
  <c r="U56" i="17"/>
  <c r="U57" i="17"/>
  <c r="U48" i="17"/>
  <c r="V37" i="17"/>
  <c r="V38" i="17"/>
  <c r="V39" i="17"/>
  <c r="V40" i="17"/>
  <c r="V41" i="17"/>
  <c r="V42" i="17"/>
  <c r="V43" i="17"/>
  <c r="V44" i="17"/>
  <c r="V45" i="17"/>
  <c r="V46" i="17"/>
  <c r="U38" i="17"/>
  <c r="U39" i="17"/>
  <c r="U40" i="17"/>
  <c r="U41" i="17"/>
  <c r="U42" i="17"/>
  <c r="U43" i="17"/>
  <c r="U44" i="17"/>
  <c r="U45" i="17"/>
  <c r="U46" i="17"/>
  <c r="U37" i="17"/>
  <c r="V30" i="17"/>
  <c r="V31" i="17"/>
  <c r="V32" i="17"/>
  <c r="V33" i="17"/>
  <c r="V34" i="17"/>
  <c r="V35" i="17"/>
  <c r="U31" i="17"/>
  <c r="U32" i="17"/>
  <c r="U33" i="17"/>
  <c r="U34" i="17"/>
  <c r="U35" i="17"/>
  <c r="U30" i="17"/>
  <c r="R68" i="17"/>
  <c r="S66" i="17"/>
  <c r="R66" i="17"/>
  <c r="R65" i="17"/>
  <c r="R61" i="17"/>
  <c r="S57" i="17"/>
  <c r="S56" i="17"/>
  <c r="S53" i="17"/>
  <c r="S52" i="17"/>
  <c r="R50" i="17"/>
  <c r="T48" i="17"/>
  <c r="S44" i="17"/>
  <c r="R42" i="17"/>
  <c r="AC54" i="2" s="1"/>
  <c r="T39" i="17"/>
  <c r="S38" i="17"/>
  <c r="S33" i="17"/>
  <c r="T34" i="17"/>
  <c r="S30" i="17"/>
  <c r="V55" i="16"/>
  <c r="V56" i="16"/>
  <c r="V57" i="16"/>
  <c r="V58" i="16"/>
  <c r="V59" i="16"/>
  <c r="U57" i="16"/>
  <c r="U58" i="16"/>
  <c r="U59" i="16"/>
  <c r="U56" i="16"/>
  <c r="U55" i="16"/>
  <c r="V39" i="16"/>
  <c r="V40" i="16"/>
  <c r="V41" i="16"/>
  <c r="V42" i="16"/>
  <c r="V43" i="16"/>
  <c r="V44" i="16"/>
  <c r="V45" i="16"/>
  <c r="V46" i="16"/>
  <c r="V47" i="16"/>
  <c r="V48" i="16"/>
  <c r="V49" i="16"/>
  <c r="V50" i="16"/>
  <c r="V51" i="16"/>
  <c r="V52" i="16"/>
  <c r="V53" i="16"/>
  <c r="U53" i="16"/>
  <c r="U52" i="16"/>
  <c r="U50" i="16"/>
  <c r="U51" i="16"/>
  <c r="U49" i="16"/>
  <c r="U48" i="16"/>
  <c r="U47" i="16"/>
  <c r="U46" i="16"/>
  <c r="U45" i="16"/>
  <c r="U42" i="16"/>
  <c r="U43" i="16"/>
  <c r="U44" i="16"/>
  <c r="U41" i="16"/>
  <c r="U40" i="16"/>
  <c r="U39" i="16"/>
  <c r="V33" i="16"/>
  <c r="L97" i="91" s="1"/>
  <c r="V34" i="16"/>
  <c r="L98" i="91" s="1"/>
  <c r="V35" i="16"/>
  <c r="L99" i="91" s="1"/>
  <c r="V36" i="16"/>
  <c r="V37" i="16"/>
  <c r="U34" i="16"/>
  <c r="U35" i="16"/>
  <c r="U36" i="16"/>
  <c r="U37" i="16"/>
  <c r="U33" i="16"/>
  <c r="V30" i="16"/>
  <c r="V31" i="16"/>
  <c r="U31" i="16"/>
  <c r="U30" i="16"/>
  <c r="V28" i="16"/>
  <c r="L95" i="91" s="1"/>
  <c r="U28" i="16"/>
  <c r="I95" i="91" s="1"/>
  <c r="BY7" i="195"/>
  <c r="BX7" i="195"/>
  <c r="R56" i="16"/>
  <c r="S52" i="16"/>
  <c r="S32" i="195"/>
  <c r="T32" i="195"/>
  <c r="U32" i="195"/>
  <c r="V32" i="195"/>
  <c r="W32" i="195"/>
  <c r="X32" i="195"/>
  <c r="Y32" i="195"/>
  <c r="Z32" i="195"/>
  <c r="AA32" i="195"/>
  <c r="AB32" i="195"/>
  <c r="AC32" i="195"/>
  <c r="AD32" i="195"/>
  <c r="AE32" i="195"/>
  <c r="AF32" i="195"/>
  <c r="AG32" i="195"/>
  <c r="AH32" i="195"/>
  <c r="AI32" i="195"/>
  <c r="AJ32" i="195"/>
  <c r="AK32" i="195"/>
  <c r="AL32" i="195"/>
  <c r="S33" i="195"/>
  <c r="T33" i="195"/>
  <c r="U33" i="195"/>
  <c r="V33" i="195"/>
  <c r="W33" i="195"/>
  <c r="X33" i="195"/>
  <c r="Y33" i="195"/>
  <c r="Z33" i="195"/>
  <c r="AA33" i="195"/>
  <c r="AB33" i="195"/>
  <c r="AC33" i="195"/>
  <c r="AD33" i="195"/>
  <c r="AE33" i="195"/>
  <c r="AF33" i="195"/>
  <c r="AG33" i="195"/>
  <c r="AH33" i="195"/>
  <c r="AI33" i="195"/>
  <c r="AJ33" i="195"/>
  <c r="AK33" i="195"/>
  <c r="AL33" i="195"/>
  <c r="S35" i="195"/>
  <c r="T35" i="195"/>
  <c r="U35" i="195"/>
  <c r="V35" i="195"/>
  <c r="W35" i="195"/>
  <c r="X35" i="195"/>
  <c r="Y35" i="195"/>
  <c r="Z35" i="195"/>
  <c r="AA35" i="195"/>
  <c r="AB35" i="195"/>
  <c r="AC35" i="195"/>
  <c r="AD35" i="195"/>
  <c r="AE35" i="195"/>
  <c r="AF35" i="195"/>
  <c r="AG35" i="195"/>
  <c r="AH35" i="195"/>
  <c r="AI35" i="195"/>
  <c r="AJ35" i="195"/>
  <c r="AK35" i="195"/>
  <c r="AL35" i="195"/>
  <c r="S36" i="195"/>
  <c r="T36" i="195"/>
  <c r="U36" i="195"/>
  <c r="V36" i="195"/>
  <c r="W36" i="195"/>
  <c r="X36" i="195"/>
  <c r="Y36" i="195"/>
  <c r="Z36" i="195"/>
  <c r="AA36" i="195"/>
  <c r="AB36" i="195"/>
  <c r="AC36" i="195"/>
  <c r="AD36" i="195"/>
  <c r="AE36" i="195"/>
  <c r="AF36" i="195"/>
  <c r="AG36" i="195"/>
  <c r="AH36" i="195"/>
  <c r="AI36" i="195"/>
  <c r="AJ36" i="195"/>
  <c r="AK36" i="195"/>
  <c r="AL36" i="195"/>
  <c r="S37" i="195"/>
  <c r="T37" i="195"/>
  <c r="U37" i="195"/>
  <c r="V37" i="195"/>
  <c r="W37" i="195"/>
  <c r="X37" i="195"/>
  <c r="Y37" i="195"/>
  <c r="Z37" i="195"/>
  <c r="AA37" i="195"/>
  <c r="AB37" i="195"/>
  <c r="AC37" i="195"/>
  <c r="AD37" i="195"/>
  <c r="AE37" i="195"/>
  <c r="AF37" i="195"/>
  <c r="AG37" i="195"/>
  <c r="AH37" i="195"/>
  <c r="AI37" i="195"/>
  <c r="AJ37" i="195"/>
  <c r="AK37" i="195"/>
  <c r="AL37" i="195"/>
  <c r="S38" i="195"/>
  <c r="T38" i="195"/>
  <c r="U38" i="195"/>
  <c r="V38" i="195"/>
  <c r="W38" i="195"/>
  <c r="X38" i="195"/>
  <c r="Y38" i="195"/>
  <c r="Z38" i="195"/>
  <c r="AA38" i="195"/>
  <c r="AB38" i="195"/>
  <c r="AC38" i="195"/>
  <c r="AD38" i="195"/>
  <c r="AE38" i="195"/>
  <c r="AF38" i="195"/>
  <c r="AG38" i="195"/>
  <c r="AH38" i="195"/>
  <c r="AI38" i="195"/>
  <c r="AJ38" i="195"/>
  <c r="AK38" i="195"/>
  <c r="AL38" i="195"/>
  <c r="S39" i="195"/>
  <c r="T39" i="195"/>
  <c r="U39" i="195"/>
  <c r="V39" i="195"/>
  <c r="W39" i="195"/>
  <c r="X39" i="195"/>
  <c r="Y39" i="195"/>
  <c r="Z39" i="195"/>
  <c r="AA39" i="195"/>
  <c r="AB39" i="195"/>
  <c r="AC39" i="195"/>
  <c r="AD39" i="195"/>
  <c r="AE39" i="195"/>
  <c r="AF39" i="195"/>
  <c r="AG39" i="195"/>
  <c r="AH39" i="195"/>
  <c r="AI39" i="195"/>
  <c r="AJ39" i="195"/>
  <c r="AK39" i="195"/>
  <c r="AL39" i="195"/>
  <c r="S41" i="195"/>
  <c r="T41" i="195"/>
  <c r="U41" i="195"/>
  <c r="V41" i="195"/>
  <c r="W41" i="195"/>
  <c r="X41" i="195"/>
  <c r="Y41" i="195"/>
  <c r="Z41" i="195"/>
  <c r="AA41" i="195"/>
  <c r="AB41" i="195"/>
  <c r="AC41" i="195"/>
  <c r="AD41" i="195"/>
  <c r="AE41" i="195"/>
  <c r="AF41" i="195"/>
  <c r="AG41" i="195"/>
  <c r="AH41" i="195"/>
  <c r="AI41" i="195"/>
  <c r="AJ41" i="195"/>
  <c r="AK41" i="195"/>
  <c r="AL41" i="195"/>
  <c r="S42" i="195"/>
  <c r="T42" i="195"/>
  <c r="U42" i="195"/>
  <c r="V42" i="195"/>
  <c r="W42" i="195"/>
  <c r="X42" i="195"/>
  <c r="Y42" i="195"/>
  <c r="Z42" i="195"/>
  <c r="AA42" i="195"/>
  <c r="AB42" i="195"/>
  <c r="AC42" i="195"/>
  <c r="AD42" i="195"/>
  <c r="AE42" i="195"/>
  <c r="AF42" i="195"/>
  <c r="AG42" i="195"/>
  <c r="AH42" i="195"/>
  <c r="AI42" i="195"/>
  <c r="AJ42" i="195"/>
  <c r="AK42" i="195"/>
  <c r="AL42" i="195"/>
  <c r="S43" i="195"/>
  <c r="T43" i="195"/>
  <c r="U43" i="195"/>
  <c r="V43" i="195"/>
  <c r="W43" i="195"/>
  <c r="X43" i="195"/>
  <c r="Y43" i="195"/>
  <c r="Z43" i="195"/>
  <c r="AA43" i="195"/>
  <c r="AB43" i="195"/>
  <c r="AC43" i="195"/>
  <c r="AD43" i="195"/>
  <c r="AE43" i="195"/>
  <c r="AF43" i="195"/>
  <c r="AG43" i="195"/>
  <c r="AH43" i="195"/>
  <c r="AI43" i="195"/>
  <c r="AJ43" i="195"/>
  <c r="AK43" i="195"/>
  <c r="AL43" i="195"/>
  <c r="S44" i="195"/>
  <c r="T44" i="195"/>
  <c r="U44" i="195"/>
  <c r="V44" i="195"/>
  <c r="W44" i="195"/>
  <c r="X44" i="195"/>
  <c r="Y44" i="195"/>
  <c r="Z44" i="195"/>
  <c r="AA44" i="195"/>
  <c r="AB44" i="195"/>
  <c r="AC44" i="195"/>
  <c r="AD44" i="195"/>
  <c r="AE44" i="195"/>
  <c r="AF44" i="195"/>
  <c r="AG44" i="195"/>
  <c r="AH44" i="195"/>
  <c r="AI44" i="195"/>
  <c r="AJ44" i="195"/>
  <c r="AK44" i="195"/>
  <c r="AL44" i="195"/>
  <c r="S45" i="195"/>
  <c r="T45" i="195"/>
  <c r="U45" i="195"/>
  <c r="V45" i="195"/>
  <c r="W45" i="195"/>
  <c r="X45" i="195"/>
  <c r="Y45" i="195"/>
  <c r="Z45" i="195"/>
  <c r="AA45" i="195"/>
  <c r="AB45" i="195"/>
  <c r="AC45" i="195"/>
  <c r="AD45" i="195"/>
  <c r="AE45" i="195"/>
  <c r="AF45" i="195"/>
  <c r="AG45" i="195"/>
  <c r="AH45" i="195"/>
  <c r="AI45" i="195"/>
  <c r="AJ45" i="195"/>
  <c r="AK45" i="195"/>
  <c r="AL45" i="195"/>
  <c r="S46" i="195"/>
  <c r="T46" i="195"/>
  <c r="U46" i="195"/>
  <c r="V46" i="195"/>
  <c r="W46" i="195"/>
  <c r="X46" i="195"/>
  <c r="Y46" i="195"/>
  <c r="Z46" i="195"/>
  <c r="AA46" i="195"/>
  <c r="AB46" i="195"/>
  <c r="AC46" i="195"/>
  <c r="AD46" i="195"/>
  <c r="AE46" i="195"/>
  <c r="AF46" i="195"/>
  <c r="AG46" i="195"/>
  <c r="AH46" i="195"/>
  <c r="AI46" i="195"/>
  <c r="AJ46" i="195"/>
  <c r="AK46" i="195"/>
  <c r="AL46" i="195"/>
  <c r="S47" i="195"/>
  <c r="T47" i="195"/>
  <c r="U47" i="195"/>
  <c r="V47" i="195"/>
  <c r="W47" i="195"/>
  <c r="X47" i="195"/>
  <c r="Y47" i="195"/>
  <c r="Z47" i="195"/>
  <c r="AA47" i="195"/>
  <c r="AB47" i="195"/>
  <c r="AC47" i="195"/>
  <c r="AD47" i="195"/>
  <c r="AE47" i="195"/>
  <c r="AF47" i="195"/>
  <c r="AG47" i="195"/>
  <c r="AH47" i="195"/>
  <c r="AI47" i="195"/>
  <c r="AJ47" i="195"/>
  <c r="AK47" i="195"/>
  <c r="AL47" i="195"/>
  <c r="S48" i="195"/>
  <c r="T48" i="195"/>
  <c r="U48" i="195"/>
  <c r="V48" i="195"/>
  <c r="W48" i="195"/>
  <c r="X48" i="195"/>
  <c r="Y48" i="195"/>
  <c r="Z48" i="195"/>
  <c r="AA48" i="195"/>
  <c r="AB48" i="195"/>
  <c r="AC48" i="195"/>
  <c r="AD48" i="195"/>
  <c r="AE48" i="195"/>
  <c r="AF48" i="195"/>
  <c r="AG48" i="195"/>
  <c r="AH48" i="195"/>
  <c r="AI48" i="195"/>
  <c r="AJ48" i="195"/>
  <c r="AK48" i="195"/>
  <c r="AL48" i="195"/>
  <c r="S49" i="195"/>
  <c r="T49" i="195"/>
  <c r="U49" i="195"/>
  <c r="V49" i="195"/>
  <c r="W49" i="195"/>
  <c r="X49" i="195"/>
  <c r="Y49" i="195"/>
  <c r="Z49" i="195"/>
  <c r="AA49" i="195"/>
  <c r="AB49" i="195"/>
  <c r="AC49" i="195"/>
  <c r="AD49" i="195"/>
  <c r="AE49" i="195"/>
  <c r="AF49" i="195"/>
  <c r="AG49" i="195"/>
  <c r="AH49" i="195"/>
  <c r="AI49" i="195"/>
  <c r="AJ49" i="195"/>
  <c r="AK49" i="195"/>
  <c r="AL49" i="195"/>
  <c r="S50" i="195"/>
  <c r="T50" i="195"/>
  <c r="U50" i="195"/>
  <c r="V50" i="195"/>
  <c r="W50" i="195"/>
  <c r="X50" i="195"/>
  <c r="Y50" i="195"/>
  <c r="Z50" i="195"/>
  <c r="AA50" i="195"/>
  <c r="AB50" i="195"/>
  <c r="AC50" i="195"/>
  <c r="AD50" i="195"/>
  <c r="AE50" i="195"/>
  <c r="AF50" i="195"/>
  <c r="AG50" i="195"/>
  <c r="AH50" i="195"/>
  <c r="AI50" i="195"/>
  <c r="AJ50" i="195"/>
  <c r="AK50" i="195"/>
  <c r="AL50" i="195"/>
  <c r="S51" i="195"/>
  <c r="T51" i="195"/>
  <c r="U51" i="195"/>
  <c r="V51" i="195"/>
  <c r="W51" i="195"/>
  <c r="X51" i="195"/>
  <c r="Y51" i="195"/>
  <c r="Z51" i="195"/>
  <c r="AA51" i="195"/>
  <c r="AB51" i="195"/>
  <c r="AC51" i="195"/>
  <c r="AD51" i="195"/>
  <c r="AE51" i="195"/>
  <c r="AF51" i="195"/>
  <c r="AG51" i="195"/>
  <c r="AH51" i="195"/>
  <c r="AI51" i="195"/>
  <c r="AJ51" i="195"/>
  <c r="AK51" i="195"/>
  <c r="AL51" i="195"/>
  <c r="S52" i="195"/>
  <c r="T52" i="195"/>
  <c r="U52" i="195"/>
  <c r="V52" i="195"/>
  <c r="W52" i="195"/>
  <c r="X52" i="195"/>
  <c r="Y52" i="195"/>
  <c r="Z52" i="195"/>
  <c r="AA52" i="195"/>
  <c r="AB52" i="195"/>
  <c r="AC52" i="195"/>
  <c r="AD52" i="195"/>
  <c r="AE52" i="195"/>
  <c r="AF52" i="195"/>
  <c r="AG52" i="195"/>
  <c r="AH52" i="195"/>
  <c r="AI52" i="195"/>
  <c r="AJ52" i="195"/>
  <c r="AK52" i="195"/>
  <c r="AL52" i="195"/>
  <c r="S53" i="195"/>
  <c r="T53" i="195"/>
  <c r="U53" i="195"/>
  <c r="V53" i="195"/>
  <c r="W53" i="195"/>
  <c r="X53" i="195"/>
  <c r="Y53" i="195"/>
  <c r="Z53" i="195"/>
  <c r="AA53" i="195"/>
  <c r="AB53" i="195"/>
  <c r="AC53" i="195"/>
  <c r="AD53" i="195"/>
  <c r="AE53" i="195"/>
  <c r="AF53" i="195"/>
  <c r="AG53" i="195"/>
  <c r="AH53" i="195"/>
  <c r="AI53" i="195"/>
  <c r="AJ53" i="195"/>
  <c r="AK53" i="195"/>
  <c r="AL53" i="195"/>
  <c r="S54" i="195"/>
  <c r="T54" i="195"/>
  <c r="U54" i="195"/>
  <c r="V54" i="195"/>
  <c r="W54" i="195"/>
  <c r="X54" i="195"/>
  <c r="Y54" i="195"/>
  <c r="Z54" i="195"/>
  <c r="AA54" i="195"/>
  <c r="AB54" i="195"/>
  <c r="AC54" i="195"/>
  <c r="AD54" i="195"/>
  <c r="AE54" i="195"/>
  <c r="AF54" i="195"/>
  <c r="AG54" i="195"/>
  <c r="AH54" i="195"/>
  <c r="AI54" i="195"/>
  <c r="AJ54" i="195"/>
  <c r="AK54" i="195"/>
  <c r="AL54" i="195"/>
  <c r="S55" i="195"/>
  <c r="T55" i="195"/>
  <c r="U55" i="195"/>
  <c r="V55" i="195"/>
  <c r="W55" i="195"/>
  <c r="X55" i="195"/>
  <c r="Y55" i="195"/>
  <c r="Z55" i="195"/>
  <c r="AA55" i="195"/>
  <c r="AB55" i="195"/>
  <c r="AC55" i="195"/>
  <c r="AD55" i="195"/>
  <c r="AE55" i="195"/>
  <c r="AF55" i="195"/>
  <c r="AG55" i="195"/>
  <c r="AH55" i="195"/>
  <c r="AI55" i="195"/>
  <c r="AJ55" i="195"/>
  <c r="AK55" i="195"/>
  <c r="AL55" i="195"/>
  <c r="S57" i="195"/>
  <c r="T57" i="195"/>
  <c r="U57" i="195"/>
  <c r="V57" i="195"/>
  <c r="W57" i="195"/>
  <c r="X57" i="195"/>
  <c r="Y57" i="195"/>
  <c r="Z57" i="195"/>
  <c r="AA57" i="195"/>
  <c r="AB57" i="195"/>
  <c r="AC57" i="195"/>
  <c r="AD57" i="195"/>
  <c r="AE57" i="195"/>
  <c r="AF57" i="195"/>
  <c r="AG57" i="195"/>
  <c r="AH57" i="195"/>
  <c r="AI57" i="195"/>
  <c r="AJ57" i="195"/>
  <c r="AK57" i="195"/>
  <c r="AL57" i="195"/>
  <c r="S58" i="195"/>
  <c r="T58" i="195"/>
  <c r="U58" i="195"/>
  <c r="V58" i="195"/>
  <c r="W58" i="195"/>
  <c r="X58" i="195"/>
  <c r="Y58" i="195"/>
  <c r="Z58" i="195"/>
  <c r="AA58" i="195"/>
  <c r="AB58" i="195"/>
  <c r="AC58" i="195"/>
  <c r="AD58" i="195"/>
  <c r="AE58" i="195"/>
  <c r="AF58" i="195"/>
  <c r="AG58" i="195"/>
  <c r="AH58" i="195"/>
  <c r="AI58" i="195"/>
  <c r="AJ58" i="195"/>
  <c r="AK58" i="195"/>
  <c r="AL58" i="195"/>
  <c r="S59" i="195"/>
  <c r="T59" i="195"/>
  <c r="U59" i="195"/>
  <c r="V59" i="195"/>
  <c r="W59" i="195"/>
  <c r="X59" i="195"/>
  <c r="Y59" i="195"/>
  <c r="Z59" i="195"/>
  <c r="AA59" i="195"/>
  <c r="AB59" i="195"/>
  <c r="AC59" i="195"/>
  <c r="AD59" i="195"/>
  <c r="AE59" i="195"/>
  <c r="AF59" i="195"/>
  <c r="AG59" i="195"/>
  <c r="AH59" i="195"/>
  <c r="AI59" i="195"/>
  <c r="AJ59" i="195"/>
  <c r="AK59" i="195"/>
  <c r="AL59" i="195"/>
  <c r="S60" i="195"/>
  <c r="T60" i="195"/>
  <c r="U60" i="195"/>
  <c r="V60" i="195"/>
  <c r="W60" i="195"/>
  <c r="X60" i="195"/>
  <c r="Y60" i="195"/>
  <c r="Z60" i="195"/>
  <c r="AA60" i="195"/>
  <c r="AB60" i="195"/>
  <c r="AC60" i="195"/>
  <c r="AD60" i="195"/>
  <c r="AE60" i="195"/>
  <c r="AF60" i="195"/>
  <c r="AG60" i="195"/>
  <c r="AH60" i="195"/>
  <c r="AI60" i="195"/>
  <c r="AJ60" i="195"/>
  <c r="AK60" i="195"/>
  <c r="AL60" i="195"/>
  <c r="F32" i="195"/>
  <c r="S30" i="16" s="1"/>
  <c r="G32" i="195"/>
  <c r="T30" i="16" s="1"/>
  <c r="H32" i="195"/>
  <c r="I32" i="195"/>
  <c r="J32" i="195"/>
  <c r="K32" i="195"/>
  <c r="L32" i="195"/>
  <c r="M32" i="195"/>
  <c r="N32" i="195"/>
  <c r="O32" i="195"/>
  <c r="P32" i="195"/>
  <c r="Q32" i="195"/>
  <c r="R32" i="195"/>
  <c r="F33" i="195"/>
  <c r="S31" i="16" s="1"/>
  <c r="G33" i="195"/>
  <c r="T31" i="16" s="1"/>
  <c r="H33" i="195"/>
  <c r="I33" i="195"/>
  <c r="J33" i="195"/>
  <c r="K33" i="195"/>
  <c r="L33" i="195"/>
  <c r="M33" i="195"/>
  <c r="N33" i="195"/>
  <c r="O33" i="195"/>
  <c r="P33" i="195"/>
  <c r="Q33" i="195"/>
  <c r="R33" i="195"/>
  <c r="F35" i="195"/>
  <c r="S33" i="16" s="1"/>
  <c r="G35" i="195"/>
  <c r="T33" i="16" s="1"/>
  <c r="H35" i="195"/>
  <c r="I35" i="195"/>
  <c r="J35" i="195"/>
  <c r="K35" i="195"/>
  <c r="L35" i="195"/>
  <c r="M35" i="195"/>
  <c r="N35" i="195"/>
  <c r="O35" i="195"/>
  <c r="P35" i="195"/>
  <c r="Q35" i="195"/>
  <c r="R35" i="195"/>
  <c r="F36" i="195"/>
  <c r="S34" i="16" s="1"/>
  <c r="G36" i="195"/>
  <c r="T34" i="16" s="1"/>
  <c r="H36" i="195"/>
  <c r="I36" i="195"/>
  <c r="J36" i="195"/>
  <c r="K36" i="195"/>
  <c r="L36" i="195"/>
  <c r="M36" i="195"/>
  <c r="N36" i="195"/>
  <c r="O36" i="195"/>
  <c r="P36" i="195"/>
  <c r="Q36" i="195"/>
  <c r="R36" i="195"/>
  <c r="F37" i="195"/>
  <c r="S35" i="16" s="1"/>
  <c r="G37" i="195"/>
  <c r="T35" i="16" s="1"/>
  <c r="H37" i="195"/>
  <c r="I37" i="195"/>
  <c r="J37" i="195"/>
  <c r="K37" i="195"/>
  <c r="L37" i="195"/>
  <c r="M37" i="195"/>
  <c r="N37" i="195"/>
  <c r="O37" i="195"/>
  <c r="P37" i="195"/>
  <c r="Q37" i="195"/>
  <c r="R37" i="195"/>
  <c r="F38" i="195"/>
  <c r="S36" i="16" s="1"/>
  <c r="G38" i="195"/>
  <c r="T36" i="16" s="1"/>
  <c r="H38" i="195"/>
  <c r="I38" i="195"/>
  <c r="J38" i="195"/>
  <c r="K38" i="195"/>
  <c r="L38" i="195"/>
  <c r="M38" i="195"/>
  <c r="N38" i="195"/>
  <c r="O38" i="195"/>
  <c r="P38" i="195"/>
  <c r="Q38" i="195"/>
  <c r="R38" i="195"/>
  <c r="F39" i="195"/>
  <c r="S37" i="16" s="1"/>
  <c r="G39" i="195"/>
  <c r="T37" i="16" s="1"/>
  <c r="H39" i="195"/>
  <c r="I39" i="195"/>
  <c r="J39" i="195"/>
  <c r="K39" i="195"/>
  <c r="L39" i="195"/>
  <c r="M39" i="195"/>
  <c r="N39" i="195"/>
  <c r="O39" i="195"/>
  <c r="P39" i="195"/>
  <c r="Q39" i="195"/>
  <c r="R39" i="195"/>
  <c r="F41" i="195"/>
  <c r="S39" i="16" s="1"/>
  <c r="G41" i="195"/>
  <c r="T39" i="16" s="1"/>
  <c r="H41" i="195"/>
  <c r="I41" i="195"/>
  <c r="J41" i="195"/>
  <c r="K41" i="195"/>
  <c r="L41" i="195"/>
  <c r="M41" i="195"/>
  <c r="N41" i="195"/>
  <c r="O41" i="195"/>
  <c r="P41" i="195"/>
  <c r="Q41" i="195"/>
  <c r="R41" i="195"/>
  <c r="F42" i="195"/>
  <c r="S40" i="16" s="1"/>
  <c r="G42" i="195"/>
  <c r="T40" i="16" s="1"/>
  <c r="H42" i="195"/>
  <c r="I42" i="195"/>
  <c r="J42" i="195"/>
  <c r="K42" i="195"/>
  <c r="L42" i="195"/>
  <c r="M42" i="195"/>
  <c r="N42" i="195"/>
  <c r="O42" i="195"/>
  <c r="P42" i="195"/>
  <c r="Q42" i="195"/>
  <c r="R42" i="195"/>
  <c r="F43" i="195"/>
  <c r="S41" i="16" s="1"/>
  <c r="G43" i="195"/>
  <c r="T41" i="16" s="1"/>
  <c r="H43" i="195"/>
  <c r="I43" i="195"/>
  <c r="J43" i="195"/>
  <c r="K43" i="195"/>
  <c r="L43" i="195"/>
  <c r="M43" i="195"/>
  <c r="N43" i="195"/>
  <c r="O43" i="195"/>
  <c r="P43" i="195"/>
  <c r="Q43" i="195"/>
  <c r="R43" i="195"/>
  <c r="F44" i="195"/>
  <c r="S42" i="16" s="1"/>
  <c r="G44" i="195"/>
  <c r="T42" i="16" s="1"/>
  <c r="H44" i="195"/>
  <c r="I44" i="195"/>
  <c r="J44" i="195"/>
  <c r="K44" i="195"/>
  <c r="L44" i="195"/>
  <c r="M44" i="195"/>
  <c r="N44" i="195"/>
  <c r="O44" i="195"/>
  <c r="P44" i="195"/>
  <c r="Q44" i="195"/>
  <c r="R44" i="195"/>
  <c r="F45" i="195"/>
  <c r="S43" i="16" s="1"/>
  <c r="G45" i="195"/>
  <c r="T43" i="16" s="1"/>
  <c r="H45" i="195"/>
  <c r="I45" i="195"/>
  <c r="J45" i="195"/>
  <c r="K45" i="195"/>
  <c r="L45" i="195"/>
  <c r="M45" i="195"/>
  <c r="N45" i="195"/>
  <c r="O45" i="195"/>
  <c r="P45" i="195"/>
  <c r="Q45" i="195"/>
  <c r="R45" i="195"/>
  <c r="F46" i="195"/>
  <c r="S44" i="16" s="1"/>
  <c r="G46" i="195"/>
  <c r="T44" i="16" s="1"/>
  <c r="H46" i="195"/>
  <c r="I46" i="195"/>
  <c r="J46" i="195"/>
  <c r="K46" i="195"/>
  <c r="L46" i="195"/>
  <c r="M46" i="195"/>
  <c r="N46" i="195"/>
  <c r="O46" i="195"/>
  <c r="P46" i="195"/>
  <c r="Q46" i="195"/>
  <c r="R46" i="195"/>
  <c r="F47" i="195"/>
  <c r="S45" i="16" s="1"/>
  <c r="G47" i="195"/>
  <c r="T45" i="16" s="1"/>
  <c r="H47" i="195"/>
  <c r="I47" i="195"/>
  <c r="J47" i="195"/>
  <c r="K47" i="195"/>
  <c r="L47" i="195"/>
  <c r="M47" i="195"/>
  <c r="N47" i="195"/>
  <c r="O47" i="195"/>
  <c r="P47" i="195"/>
  <c r="Q47" i="195"/>
  <c r="R47" i="195"/>
  <c r="F48" i="195"/>
  <c r="S46" i="16" s="1"/>
  <c r="G48" i="195"/>
  <c r="T46" i="16" s="1"/>
  <c r="H48" i="195"/>
  <c r="I48" i="195"/>
  <c r="J48" i="195"/>
  <c r="K48" i="195"/>
  <c r="L48" i="195"/>
  <c r="M48" i="195"/>
  <c r="N48" i="195"/>
  <c r="O48" i="195"/>
  <c r="P48" i="195"/>
  <c r="Q48" i="195"/>
  <c r="R48" i="195"/>
  <c r="F49" i="195"/>
  <c r="S47" i="16" s="1"/>
  <c r="G49" i="195"/>
  <c r="T47" i="16" s="1"/>
  <c r="H49" i="195"/>
  <c r="I49" i="195"/>
  <c r="J49" i="195"/>
  <c r="K49" i="195"/>
  <c r="L49" i="195"/>
  <c r="M49" i="195"/>
  <c r="N49" i="195"/>
  <c r="O49" i="195"/>
  <c r="P49" i="195"/>
  <c r="Q49" i="195"/>
  <c r="R49" i="195"/>
  <c r="F50" i="195"/>
  <c r="S48" i="16" s="1"/>
  <c r="G50" i="195"/>
  <c r="T48" i="16" s="1"/>
  <c r="H50" i="195"/>
  <c r="I50" i="195"/>
  <c r="J50" i="195"/>
  <c r="K50" i="195"/>
  <c r="L50" i="195"/>
  <c r="M50" i="195"/>
  <c r="N50" i="195"/>
  <c r="O50" i="195"/>
  <c r="P50" i="195"/>
  <c r="Q50" i="195"/>
  <c r="R50" i="195"/>
  <c r="F51" i="195"/>
  <c r="S49" i="16" s="1"/>
  <c r="G51" i="195"/>
  <c r="T49" i="16" s="1"/>
  <c r="H51" i="195"/>
  <c r="I51" i="195"/>
  <c r="J51" i="195"/>
  <c r="K51" i="195"/>
  <c r="L51" i="195"/>
  <c r="M51" i="195"/>
  <c r="N51" i="195"/>
  <c r="O51" i="195"/>
  <c r="P51" i="195"/>
  <c r="Q51" i="195"/>
  <c r="R51" i="195"/>
  <c r="F52" i="195"/>
  <c r="S50" i="16" s="1"/>
  <c r="G52" i="195"/>
  <c r="T50" i="16" s="1"/>
  <c r="H52" i="195"/>
  <c r="I52" i="195"/>
  <c r="J52" i="195"/>
  <c r="K52" i="195"/>
  <c r="L52" i="195"/>
  <c r="M52" i="195"/>
  <c r="N52" i="195"/>
  <c r="O52" i="195"/>
  <c r="P52" i="195"/>
  <c r="Q52" i="195"/>
  <c r="R52" i="195"/>
  <c r="F53" i="195"/>
  <c r="S51" i="16" s="1"/>
  <c r="G53" i="195"/>
  <c r="T51" i="16" s="1"/>
  <c r="H53" i="195"/>
  <c r="I53" i="195"/>
  <c r="J53" i="195"/>
  <c r="K53" i="195"/>
  <c r="L53" i="195"/>
  <c r="M53" i="195"/>
  <c r="N53" i="195"/>
  <c r="O53" i="195"/>
  <c r="P53" i="195"/>
  <c r="Q53" i="195"/>
  <c r="R53" i="195"/>
  <c r="F54" i="195"/>
  <c r="G54" i="195"/>
  <c r="T52" i="16" s="1"/>
  <c r="H54" i="195"/>
  <c r="I54" i="195"/>
  <c r="J54" i="195"/>
  <c r="K54" i="195"/>
  <c r="L54" i="195"/>
  <c r="M54" i="195"/>
  <c r="N54" i="195"/>
  <c r="O54" i="195"/>
  <c r="P54" i="195"/>
  <c r="Q54" i="195"/>
  <c r="R54" i="195"/>
  <c r="F55" i="195"/>
  <c r="S53" i="16" s="1"/>
  <c r="G55" i="195"/>
  <c r="T53" i="16" s="1"/>
  <c r="H55" i="195"/>
  <c r="I55" i="195"/>
  <c r="J55" i="195"/>
  <c r="K55" i="195"/>
  <c r="L55" i="195"/>
  <c r="M55" i="195"/>
  <c r="N55" i="195"/>
  <c r="O55" i="195"/>
  <c r="P55" i="195"/>
  <c r="Q55" i="195"/>
  <c r="R55" i="195"/>
  <c r="F57" i="195"/>
  <c r="S55" i="16" s="1"/>
  <c r="G57" i="195"/>
  <c r="T55" i="16" s="1"/>
  <c r="H57" i="195"/>
  <c r="I57" i="195"/>
  <c r="J57" i="195"/>
  <c r="K57" i="195"/>
  <c r="L57" i="195"/>
  <c r="M57" i="195"/>
  <c r="N57" i="195"/>
  <c r="O57" i="195"/>
  <c r="P57" i="195"/>
  <c r="Q57" i="195"/>
  <c r="R57" i="195"/>
  <c r="F58" i="195"/>
  <c r="S56" i="16" s="1"/>
  <c r="G58" i="195"/>
  <c r="T56" i="16" s="1"/>
  <c r="H58" i="195"/>
  <c r="I58" i="195"/>
  <c r="J58" i="195"/>
  <c r="K58" i="195"/>
  <c r="L58" i="195"/>
  <c r="M58" i="195"/>
  <c r="N58" i="195"/>
  <c r="O58" i="195"/>
  <c r="P58" i="195"/>
  <c r="Q58" i="195"/>
  <c r="R58" i="195"/>
  <c r="F59" i="195"/>
  <c r="S57" i="16" s="1"/>
  <c r="G59" i="195"/>
  <c r="T57" i="16" s="1"/>
  <c r="H59" i="195"/>
  <c r="I59" i="195"/>
  <c r="J59" i="195"/>
  <c r="K59" i="195"/>
  <c r="L59" i="195"/>
  <c r="M59" i="195"/>
  <c r="N59" i="195"/>
  <c r="O59" i="195"/>
  <c r="P59" i="195"/>
  <c r="Q59" i="195"/>
  <c r="R59" i="195"/>
  <c r="F60" i="195"/>
  <c r="S58" i="16" s="1"/>
  <c r="G60" i="195"/>
  <c r="T58" i="16" s="1"/>
  <c r="H60" i="195"/>
  <c r="I60" i="195"/>
  <c r="J60" i="195"/>
  <c r="K60" i="195"/>
  <c r="L60" i="195"/>
  <c r="M60" i="195"/>
  <c r="N60" i="195"/>
  <c r="O60" i="195"/>
  <c r="P60" i="195"/>
  <c r="Q60" i="195"/>
  <c r="R60" i="195"/>
  <c r="S59" i="16"/>
  <c r="T59" i="16"/>
  <c r="E59" i="195"/>
  <c r="R57" i="16" s="1"/>
  <c r="E60" i="195"/>
  <c r="R58" i="16" s="1"/>
  <c r="R59" i="16"/>
  <c r="E58" i="195"/>
  <c r="R55" i="16"/>
  <c r="E55" i="195"/>
  <c r="R53" i="16" s="1"/>
  <c r="E54" i="195"/>
  <c r="R52" i="16" s="1"/>
  <c r="E52" i="195"/>
  <c r="R50" i="16" s="1"/>
  <c r="E53" i="195"/>
  <c r="R51" i="16" s="1"/>
  <c r="E51" i="195"/>
  <c r="R49" i="16" s="1"/>
  <c r="E50" i="195"/>
  <c r="R48" i="16" s="1"/>
  <c r="E49" i="195"/>
  <c r="R47" i="16" s="1"/>
  <c r="E48" i="195"/>
  <c r="R46" i="16" s="1"/>
  <c r="E47" i="195"/>
  <c r="R45" i="16" s="1"/>
  <c r="E44" i="195"/>
  <c r="R42" i="16" s="1"/>
  <c r="E45" i="195"/>
  <c r="R43" i="16" s="1"/>
  <c r="E46" i="195"/>
  <c r="R44" i="16" s="1"/>
  <c r="E43" i="195"/>
  <c r="R41" i="16" s="1"/>
  <c r="E42" i="195"/>
  <c r="R40" i="16" s="1"/>
  <c r="E41" i="195"/>
  <c r="R39" i="16" s="1"/>
  <c r="E36" i="195"/>
  <c r="R34" i="16" s="1"/>
  <c r="E37" i="195"/>
  <c r="R35" i="16" s="1"/>
  <c r="E38" i="195"/>
  <c r="R36" i="16" s="1"/>
  <c r="E39" i="195"/>
  <c r="R37" i="16" s="1"/>
  <c r="E35" i="195"/>
  <c r="R33" i="16" s="1"/>
  <c r="F71" i="16" s="1"/>
  <c r="J71" i="16" s="1"/>
  <c r="E33" i="195"/>
  <c r="R31" i="16" s="1"/>
  <c r="V123" i="91" s="1"/>
  <c r="E32" i="195"/>
  <c r="R30" i="16" s="1"/>
  <c r="V122" i="91" s="1"/>
  <c r="S30" i="195"/>
  <c r="T30" i="195"/>
  <c r="U30" i="195"/>
  <c r="V30" i="195"/>
  <c r="W30" i="195"/>
  <c r="X30" i="195"/>
  <c r="Y30" i="195"/>
  <c r="Z30" i="195"/>
  <c r="AA30" i="195"/>
  <c r="AB30" i="195"/>
  <c r="AC30" i="195"/>
  <c r="AD30" i="195"/>
  <c r="AE30" i="195"/>
  <c r="AF30" i="195"/>
  <c r="AG30" i="195"/>
  <c r="AH30" i="195"/>
  <c r="AI30" i="195"/>
  <c r="AJ30" i="195"/>
  <c r="AK30" i="195"/>
  <c r="AL30" i="195"/>
  <c r="F30" i="195"/>
  <c r="S28" i="16" s="1"/>
  <c r="G30" i="195"/>
  <c r="T28" i="16" s="1"/>
  <c r="H30" i="195"/>
  <c r="I30" i="195"/>
  <c r="J30" i="195"/>
  <c r="K30" i="195"/>
  <c r="L30" i="195"/>
  <c r="M30" i="195"/>
  <c r="N30" i="195"/>
  <c r="O30" i="195"/>
  <c r="P30" i="195"/>
  <c r="Q30" i="195"/>
  <c r="R30" i="195"/>
  <c r="E30" i="195"/>
  <c r="R28" i="16" s="1"/>
  <c r="F69" i="16" s="1"/>
  <c r="AH5" i="16"/>
  <c r="AI5" i="16"/>
  <c r="AJ5" i="16"/>
  <c r="AK5" i="16"/>
  <c r="AL5" i="16"/>
  <c r="AM5" i="16"/>
  <c r="AN5" i="16"/>
  <c r="AO5" i="16"/>
  <c r="AP5" i="16"/>
  <c r="AQ5" i="16"/>
  <c r="AR5" i="16"/>
  <c r="AS5" i="16"/>
  <c r="AT5" i="16"/>
  <c r="AG5" i="16"/>
  <c r="E68" i="17"/>
  <c r="E67" i="17"/>
  <c r="E66" i="17"/>
  <c r="E65" i="17"/>
  <c r="E64" i="17"/>
  <c r="E63" i="17"/>
  <c r="E62" i="17"/>
  <c r="E61" i="17"/>
  <c r="E60" i="17"/>
  <c r="E59" i="17"/>
  <c r="E57" i="17"/>
  <c r="E56" i="17"/>
  <c r="E55" i="17"/>
  <c r="E54" i="17"/>
  <c r="E53" i="17"/>
  <c r="E52" i="17"/>
  <c r="E51" i="17"/>
  <c r="E50" i="17"/>
  <c r="E49" i="17"/>
  <c r="E48" i="17"/>
  <c r="E46" i="17"/>
  <c r="E45" i="17"/>
  <c r="E44" i="17"/>
  <c r="E43" i="17"/>
  <c r="E42" i="17"/>
  <c r="E41" i="17"/>
  <c r="E40" i="17"/>
  <c r="E39" i="17"/>
  <c r="E38" i="17"/>
  <c r="E37" i="17"/>
  <c r="E31" i="17"/>
  <c r="S94" i="16" s="1"/>
  <c r="E32" i="17"/>
  <c r="S95" i="16" s="1"/>
  <c r="E33" i="17"/>
  <c r="S96" i="16" s="1"/>
  <c r="E34" i="17"/>
  <c r="S97" i="16" s="1"/>
  <c r="E35" i="17"/>
  <c r="S98" i="16" s="1"/>
  <c r="E30" i="17"/>
  <c r="S93" i="16" s="1"/>
  <c r="G149" i="91" l="1"/>
  <c r="V117" i="91"/>
  <c r="V120" i="91"/>
  <c r="G152" i="91"/>
  <c r="AC70" i="2"/>
  <c r="V119" i="91"/>
  <c r="G151" i="91"/>
  <c r="V114" i="91"/>
  <c r="G147" i="91"/>
  <c r="V116" i="91"/>
  <c r="G148" i="91"/>
  <c r="G150" i="91"/>
  <c r="V118" i="91"/>
  <c r="AC71" i="2"/>
  <c r="E59" i="16"/>
  <c r="E58" i="16"/>
  <c r="E57" i="16"/>
  <c r="E56" i="16"/>
  <c r="E55" i="16"/>
  <c r="E53" i="16"/>
  <c r="S91" i="16" s="1"/>
  <c r="E52" i="16"/>
  <c r="S90" i="16" s="1"/>
  <c r="E51" i="16"/>
  <c r="S89" i="16" s="1"/>
  <c r="E50" i="16"/>
  <c r="S88" i="16" s="1"/>
  <c r="E49" i="16"/>
  <c r="S87" i="16" s="1"/>
  <c r="E48" i="16"/>
  <c r="S86" i="16" s="1"/>
  <c r="E47" i="16"/>
  <c r="S85" i="16" s="1"/>
  <c r="E46" i="16"/>
  <c r="S84" i="16" s="1"/>
  <c r="E45" i="16"/>
  <c r="S83" i="16" s="1"/>
  <c r="E44" i="16"/>
  <c r="S82" i="16" s="1"/>
  <c r="E43" i="16"/>
  <c r="S81" i="16" s="1"/>
  <c r="E42" i="16"/>
  <c r="S80" i="16" s="1"/>
  <c r="E41" i="16"/>
  <c r="S79" i="16" s="1"/>
  <c r="E40" i="16"/>
  <c r="S78" i="16" s="1"/>
  <c r="E39" i="16"/>
  <c r="S77" i="16" s="1"/>
  <c r="E37" i="16"/>
  <c r="S75" i="16" s="1"/>
  <c r="E36" i="16"/>
  <c r="S74" i="16" s="1"/>
  <c r="E35" i="16"/>
  <c r="S73" i="16" s="1"/>
  <c r="E34" i="16"/>
  <c r="S72" i="16" s="1"/>
  <c r="E33" i="16"/>
  <c r="S71" i="16" s="1"/>
  <c r="E31" i="16"/>
  <c r="E30" i="16"/>
  <c r="E28" i="16"/>
  <c r="AT97" i="16"/>
  <c r="I68" i="137" s="1"/>
  <c r="AS97" i="16"/>
  <c r="G68" i="137" s="1"/>
  <c r="AR97" i="16"/>
  <c r="Z68" i="17" s="1"/>
  <c r="AQ97" i="16"/>
  <c r="Y68" i="17" s="1"/>
  <c r="AP97" i="16"/>
  <c r="X68" i="17" s="1"/>
  <c r="AO97" i="16"/>
  <c r="W68" i="17" s="1"/>
  <c r="AN97" i="16"/>
  <c r="M68" i="17" s="1"/>
  <c r="AM97" i="16"/>
  <c r="L68" i="17" s="1"/>
  <c r="AL97" i="16"/>
  <c r="K68" i="17" s="1"/>
  <c r="AK97" i="16"/>
  <c r="J68" i="17" s="1"/>
  <c r="AJ97" i="16"/>
  <c r="I68" i="17" s="1"/>
  <c r="AI97" i="16"/>
  <c r="H68" i="17" s="1"/>
  <c r="AH97" i="16"/>
  <c r="G68" i="17" s="1"/>
  <c r="AG97" i="16"/>
  <c r="F68" i="17" s="1"/>
  <c r="AT96" i="16"/>
  <c r="I67" i="137" s="1"/>
  <c r="AS96" i="16"/>
  <c r="G67" i="137" s="1"/>
  <c r="AR96" i="16"/>
  <c r="Z67" i="17" s="1"/>
  <c r="AQ96" i="16"/>
  <c r="Y67" i="17" s="1"/>
  <c r="AP96" i="16"/>
  <c r="X67" i="17" s="1"/>
  <c r="AO96" i="16"/>
  <c r="W67" i="17" s="1"/>
  <c r="AN96" i="16"/>
  <c r="M67" i="17" s="1"/>
  <c r="AM96" i="16"/>
  <c r="L67" i="17" s="1"/>
  <c r="AL96" i="16"/>
  <c r="K67" i="17" s="1"/>
  <c r="AK96" i="16"/>
  <c r="J67" i="17" s="1"/>
  <c r="AJ96" i="16"/>
  <c r="I67" i="17" s="1"/>
  <c r="AI96" i="16"/>
  <c r="H67" i="17" s="1"/>
  <c r="AH96" i="16"/>
  <c r="G67" i="17" s="1"/>
  <c r="AG96" i="16"/>
  <c r="F67" i="17" s="1"/>
  <c r="AT95" i="16"/>
  <c r="I66" i="137" s="1"/>
  <c r="AS95" i="16"/>
  <c r="G66" i="137" s="1"/>
  <c r="AR95" i="16"/>
  <c r="Z66" i="17" s="1"/>
  <c r="AQ95" i="16"/>
  <c r="Y66" i="17" s="1"/>
  <c r="AP95" i="16"/>
  <c r="X66" i="17" s="1"/>
  <c r="AO95" i="16"/>
  <c r="W66" i="17" s="1"/>
  <c r="AN95" i="16"/>
  <c r="M66" i="17" s="1"/>
  <c r="AM95" i="16"/>
  <c r="L66" i="17" s="1"/>
  <c r="AL95" i="16"/>
  <c r="K66" i="17" s="1"/>
  <c r="AK95" i="16"/>
  <c r="J66" i="17" s="1"/>
  <c r="AJ95" i="16"/>
  <c r="I66" i="17" s="1"/>
  <c r="AI95" i="16"/>
  <c r="H66" i="17" s="1"/>
  <c r="AH95" i="16"/>
  <c r="G66" i="17" s="1"/>
  <c r="AG95" i="16"/>
  <c r="F66" i="17" s="1"/>
  <c r="AT94" i="16"/>
  <c r="I65" i="137" s="1"/>
  <c r="AS94" i="16"/>
  <c r="G65" i="137" s="1"/>
  <c r="AR94" i="16"/>
  <c r="Z65" i="17" s="1"/>
  <c r="AQ94" i="16"/>
  <c r="Y65" i="17" s="1"/>
  <c r="AP94" i="16"/>
  <c r="X65" i="17" s="1"/>
  <c r="AO94" i="16"/>
  <c r="W65" i="17" s="1"/>
  <c r="AN94" i="16"/>
  <c r="M65" i="17" s="1"/>
  <c r="AM94" i="16"/>
  <c r="L65" i="17" s="1"/>
  <c r="AL94" i="16"/>
  <c r="K65" i="17" s="1"/>
  <c r="AK94" i="16"/>
  <c r="J65" i="17" s="1"/>
  <c r="AJ94" i="16"/>
  <c r="I65" i="17" s="1"/>
  <c r="AI94" i="16"/>
  <c r="H65" i="17" s="1"/>
  <c r="AH94" i="16"/>
  <c r="G65" i="17" s="1"/>
  <c r="AG94" i="16"/>
  <c r="F65" i="17" s="1"/>
  <c r="AT93" i="16"/>
  <c r="I64" i="137" s="1"/>
  <c r="AS93" i="16"/>
  <c r="G64" i="137" s="1"/>
  <c r="AR93" i="16"/>
  <c r="Z64" i="17" s="1"/>
  <c r="AQ93" i="16"/>
  <c r="Y64" i="17" s="1"/>
  <c r="AP93" i="16"/>
  <c r="X64" i="17" s="1"/>
  <c r="AO93" i="16"/>
  <c r="W64" i="17" s="1"/>
  <c r="AN93" i="16"/>
  <c r="M64" i="17" s="1"/>
  <c r="AM93" i="16"/>
  <c r="L64" i="17" s="1"/>
  <c r="AL93" i="16"/>
  <c r="K64" i="17" s="1"/>
  <c r="AK93" i="16"/>
  <c r="J64" i="17" s="1"/>
  <c r="AJ93" i="16"/>
  <c r="I64" i="17" s="1"/>
  <c r="AI93" i="16"/>
  <c r="H64" i="17" s="1"/>
  <c r="AH93" i="16"/>
  <c r="G64" i="17" s="1"/>
  <c r="AG93" i="16"/>
  <c r="F64" i="17" s="1"/>
  <c r="AT92" i="16"/>
  <c r="I63" i="137" s="1"/>
  <c r="AS92" i="16"/>
  <c r="G63" i="137" s="1"/>
  <c r="AR92" i="16"/>
  <c r="Z63" i="17" s="1"/>
  <c r="AQ92" i="16"/>
  <c r="Y63" i="17" s="1"/>
  <c r="AP92" i="16"/>
  <c r="X63" i="17" s="1"/>
  <c r="AO92" i="16"/>
  <c r="W63" i="17" s="1"/>
  <c r="AN92" i="16"/>
  <c r="M63" i="17" s="1"/>
  <c r="AM92" i="16"/>
  <c r="L63" i="17" s="1"/>
  <c r="AL92" i="16"/>
  <c r="K63" i="17" s="1"/>
  <c r="AK92" i="16"/>
  <c r="J63" i="17" s="1"/>
  <c r="AJ92" i="16"/>
  <c r="I63" i="17" s="1"/>
  <c r="AI92" i="16"/>
  <c r="H63" i="17" s="1"/>
  <c r="AH92" i="16"/>
  <c r="G63" i="17" s="1"/>
  <c r="AG92" i="16"/>
  <c r="F63" i="17" s="1"/>
  <c r="AT91" i="16"/>
  <c r="I62" i="137" s="1"/>
  <c r="AS91" i="16"/>
  <c r="G62" i="137" s="1"/>
  <c r="AR91" i="16"/>
  <c r="Z62" i="17" s="1"/>
  <c r="AQ91" i="16"/>
  <c r="Y62" i="17" s="1"/>
  <c r="AP91" i="16"/>
  <c r="X62" i="17" s="1"/>
  <c r="AO91" i="16"/>
  <c r="W62" i="17" s="1"/>
  <c r="AN91" i="16"/>
  <c r="M62" i="17" s="1"/>
  <c r="AM91" i="16"/>
  <c r="L62" i="17" s="1"/>
  <c r="AL91" i="16"/>
  <c r="K62" i="17" s="1"/>
  <c r="AK91" i="16"/>
  <c r="J62" i="17" s="1"/>
  <c r="AJ91" i="16"/>
  <c r="I62" i="17" s="1"/>
  <c r="AI91" i="16"/>
  <c r="H62" i="17" s="1"/>
  <c r="AH91" i="16"/>
  <c r="G62" i="17" s="1"/>
  <c r="AG91" i="16"/>
  <c r="F62" i="17" s="1"/>
  <c r="AT90" i="16"/>
  <c r="I61" i="137" s="1"/>
  <c r="AS90" i="16"/>
  <c r="G61" i="137" s="1"/>
  <c r="AR90" i="16"/>
  <c r="Z61" i="17" s="1"/>
  <c r="AQ90" i="16"/>
  <c r="Y61" i="17" s="1"/>
  <c r="AP90" i="16"/>
  <c r="X61" i="17" s="1"/>
  <c r="AO90" i="16"/>
  <c r="W61" i="17" s="1"/>
  <c r="AN90" i="16"/>
  <c r="M61" i="17" s="1"/>
  <c r="AM90" i="16"/>
  <c r="L61" i="17" s="1"/>
  <c r="AL90" i="16"/>
  <c r="K61" i="17" s="1"/>
  <c r="AK90" i="16"/>
  <c r="J61" i="17" s="1"/>
  <c r="AJ90" i="16"/>
  <c r="I61" i="17" s="1"/>
  <c r="AI90" i="16"/>
  <c r="H61" i="17" s="1"/>
  <c r="AH90" i="16"/>
  <c r="G61" i="17" s="1"/>
  <c r="AG90" i="16"/>
  <c r="F61" i="17" s="1"/>
  <c r="AT89" i="16"/>
  <c r="I60" i="137" s="1"/>
  <c r="AS89" i="16"/>
  <c r="G60" i="137" s="1"/>
  <c r="AR89" i="16"/>
  <c r="Z60" i="17" s="1"/>
  <c r="AQ89" i="16"/>
  <c r="Y60" i="17" s="1"/>
  <c r="AP89" i="16"/>
  <c r="X60" i="17" s="1"/>
  <c r="AO89" i="16"/>
  <c r="W60" i="17" s="1"/>
  <c r="AN89" i="16"/>
  <c r="M60" i="17" s="1"/>
  <c r="AM89" i="16"/>
  <c r="L60" i="17" s="1"/>
  <c r="AL89" i="16"/>
  <c r="K60" i="17" s="1"/>
  <c r="AK89" i="16"/>
  <c r="J60" i="17" s="1"/>
  <c r="AJ89" i="16"/>
  <c r="I60" i="17" s="1"/>
  <c r="AI89" i="16"/>
  <c r="H60" i="17" s="1"/>
  <c r="AH89" i="16"/>
  <c r="G60" i="17" s="1"/>
  <c r="AG89" i="16"/>
  <c r="F60" i="17" s="1"/>
  <c r="AT88" i="16"/>
  <c r="I59" i="137" s="1"/>
  <c r="AS88" i="16"/>
  <c r="G59" i="137" s="1"/>
  <c r="AR88" i="16"/>
  <c r="Z59" i="17" s="1"/>
  <c r="AQ88" i="16"/>
  <c r="Y59" i="17" s="1"/>
  <c r="AP88" i="16"/>
  <c r="X59" i="17" s="1"/>
  <c r="AO88" i="16"/>
  <c r="W59" i="17" s="1"/>
  <c r="AN88" i="16"/>
  <c r="M59" i="17" s="1"/>
  <c r="AM88" i="16"/>
  <c r="L59" i="17" s="1"/>
  <c r="AL88" i="16"/>
  <c r="K59" i="17" s="1"/>
  <c r="AK88" i="16"/>
  <c r="J59" i="17" s="1"/>
  <c r="AJ88" i="16"/>
  <c r="I59" i="17" s="1"/>
  <c r="AI88" i="16"/>
  <c r="H59" i="17" s="1"/>
  <c r="AH88" i="16"/>
  <c r="G59" i="17" s="1"/>
  <c r="AG88" i="16"/>
  <c r="F59" i="17" s="1"/>
  <c r="AT87" i="16"/>
  <c r="I57" i="137" s="1"/>
  <c r="AS87" i="16"/>
  <c r="G57" i="137" s="1"/>
  <c r="AR87" i="16"/>
  <c r="Z57" i="17" s="1"/>
  <c r="AQ87" i="16"/>
  <c r="Y57" i="17" s="1"/>
  <c r="AP87" i="16"/>
  <c r="X57" i="17" s="1"/>
  <c r="AO87" i="16"/>
  <c r="W57" i="17" s="1"/>
  <c r="AN87" i="16"/>
  <c r="M57" i="17" s="1"/>
  <c r="AM87" i="16"/>
  <c r="L57" i="17" s="1"/>
  <c r="AL87" i="16"/>
  <c r="K57" i="17" s="1"/>
  <c r="AK87" i="16"/>
  <c r="J57" i="17" s="1"/>
  <c r="AJ87" i="16"/>
  <c r="I57" i="17" s="1"/>
  <c r="AI87" i="16"/>
  <c r="H57" i="17" s="1"/>
  <c r="AH87" i="16"/>
  <c r="G57" i="17" s="1"/>
  <c r="AG87" i="16"/>
  <c r="F57" i="17" s="1"/>
  <c r="AT86" i="16"/>
  <c r="I56" i="137" s="1"/>
  <c r="AS86" i="16"/>
  <c r="G56" i="137" s="1"/>
  <c r="AR86" i="16"/>
  <c r="Z56" i="17" s="1"/>
  <c r="AQ86" i="16"/>
  <c r="Y56" i="17" s="1"/>
  <c r="AP86" i="16"/>
  <c r="X56" i="17" s="1"/>
  <c r="AO86" i="16"/>
  <c r="W56" i="17" s="1"/>
  <c r="AN86" i="16"/>
  <c r="M56" i="17" s="1"/>
  <c r="AM86" i="16"/>
  <c r="L56" i="17" s="1"/>
  <c r="AL86" i="16"/>
  <c r="K56" i="17" s="1"/>
  <c r="AK86" i="16"/>
  <c r="J56" i="17" s="1"/>
  <c r="AJ86" i="16"/>
  <c r="I56" i="17" s="1"/>
  <c r="AI86" i="16"/>
  <c r="H56" i="17" s="1"/>
  <c r="AH86" i="16"/>
  <c r="G56" i="17" s="1"/>
  <c r="AG86" i="16"/>
  <c r="F56" i="17" s="1"/>
  <c r="AT85" i="16"/>
  <c r="I55" i="137" s="1"/>
  <c r="AS85" i="16"/>
  <c r="G55" i="137" s="1"/>
  <c r="AR85" i="16"/>
  <c r="Z55" i="17" s="1"/>
  <c r="AQ85" i="16"/>
  <c r="Y55" i="17" s="1"/>
  <c r="AP85" i="16"/>
  <c r="X55" i="17" s="1"/>
  <c r="AO85" i="16"/>
  <c r="W55" i="17" s="1"/>
  <c r="AN85" i="16"/>
  <c r="M55" i="17" s="1"/>
  <c r="AM85" i="16"/>
  <c r="L55" i="17" s="1"/>
  <c r="AL85" i="16"/>
  <c r="K55" i="17" s="1"/>
  <c r="AK85" i="16"/>
  <c r="J55" i="17" s="1"/>
  <c r="AJ85" i="16"/>
  <c r="I55" i="17" s="1"/>
  <c r="AI85" i="16"/>
  <c r="H55" i="17" s="1"/>
  <c r="AH85" i="16"/>
  <c r="G55" i="17" s="1"/>
  <c r="AG85" i="16"/>
  <c r="F55" i="17" s="1"/>
  <c r="AT84" i="16"/>
  <c r="I54" i="137" s="1"/>
  <c r="AS84" i="16"/>
  <c r="G54" i="137" s="1"/>
  <c r="AR84" i="16"/>
  <c r="Z54" i="17" s="1"/>
  <c r="AQ84" i="16"/>
  <c r="Y54" i="17" s="1"/>
  <c r="AP84" i="16"/>
  <c r="X54" i="17" s="1"/>
  <c r="AO84" i="16"/>
  <c r="W54" i="17" s="1"/>
  <c r="AN84" i="16"/>
  <c r="M54" i="17" s="1"/>
  <c r="AM84" i="16"/>
  <c r="L54" i="17" s="1"/>
  <c r="AL84" i="16"/>
  <c r="K54" i="17" s="1"/>
  <c r="AK84" i="16"/>
  <c r="J54" i="17" s="1"/>
  <c r="AJ84" i="16"/>
  <c r="I54" i="17" s="1"/>
  <c r="AI84" i="16"/>
  <c r="H54" i="17" s="1"/>
  <c r="AH84" i="16"/>
  <c r="G54" i="17" s="1"/>
  <c r="AG84" i="16"/>
  <c r="F54" i="17" s="1"/>
  <c r="AT83" i="16"/>
  <c r="I53" i="137" s="1"/>
  <c r="AS83" i="16"/>
  <c r="G53" i="137" s="1"/>
  <c r="AR83" i="16"/>
  <c r="Z53" i="17" s="1"/>
  <c r="AQ83" i="16"/>
  <c r="Y53" i="17" s="1"/>
  <c r="AP83" i="16"/>
  <c r="X53" i="17" s="1"/>
  <c r="AO83" i="16"/>
  <c r="W53" i="17" s="1"/>
  <c r="AN83" i="16"/>
  <c r="M53" i="17" s="1"/>
  <c r="AM83" i="16"/>
  <c r="L53" i="17" s="1"/>
  <c r="AL83" i="16"/>
  <c r="K53" i="17" s="1"/>
  <c r="AK83" i="16"/>
  <c r="J53" i="17" s="1"/>
  <c r="AJ83" i="16"/>
  <c r="I53" i="17" s="1"/>
  <c r="AI83" i="16"/>
  <c r="H53" i="17" s="1"/>
  <c r="AH83" i="16"/>
  <c r="G53" i="17" s="1"/>
  <c r="AG83" i="16"/>
  <c r="F53" i="17" s="1"/>
  <c r="AT82" i="16"/>
  <c r="I52" i="137" s="1"/>
  <c r="AS82" i="16"/>
  <c r="G52" i="137" s="1"/>
  <c r="AR82" i="16"/>
  <c r="Z52" i="17" s="1"/>
  <c r="AQ82" i="16"/>
  <c r="Y52" i="17" s="1"/>
  <c r="AP82" i="16"/>
  <c r="X52" i="17" s="1"/>
  <c r="AO82" i="16"/>
  <c r="W52" i="17" s="1"/>
  <c r="AN82" i="16"/>
  <c r="M52" i="17" s="1"/>
  <c r="AM82" i="16"/>
  <c r="L52" i="17" s="1"/>
  <c r="AL82" i="16"/>
  <c r="K52" i="17" s="1"/>
  <c r="AK82" i="16"/>
  <c r="J52" i="17" s="1"/>
  <c r="AJ82" i="16"/>
  <c r="I52" i="17" s="1"/>
  <c r="AI82" i="16"/>
  <c r="H52" i="17" s="1"/>
  <c r="AH82" i="16"/>
  <c r="G52" i="17" s="1"/>
  <c r="AG82" i="16"/>
  <c r="F52" i="17" s="1"/>
  <c r="AT81" i="16"/>
  <c r="I51" i="137" s="1"/>
  <c r="AS81" i="16"/>
  <c r="G51" i="137" s="1"/>
  <c r="AR81" i="16"/>
  <c r="Z51" i="17" s="1"/>
  <c r="AQ81" i="16"/>
  <c r="Y51" i="17" s="1"/>
  <c r="AP81" i="16"/>
  <c r="X51" i="17" s="1"/>
  <c r="AO81" i="16"/>
  <c r="W51" i="17" s="1"/>
  <c r="AN81" i="16"/>
  <c r="M51" i="17" s="1"/>
  <c r="AM81" i="16"/>
  <c r="L51" i="17" s="1"/>
  <c r="AL81" i="16"/>
  <c r="K51" i="17" s="1"/>
  <c r="AK81" i="16"/>
  <c r="J51" i="17" s="1"/>
  <c r="AJ81" i="16"/>
  <c r="I51" i="17" s="1"/>
  <c r="AI81" i="16"/>
  <c r="H51" i="17" s="1"/>
  <c r="AH81" i="16"/>
  <c r="G51" i="17" s="1"/>
  <c r="AG81" i="16"/>
  <c r="F51" i="17" s="1"/>
  <c r="AT80" i="16"/>
  <c r="I50" i="137" s="1"/>
  <c r="AS80" i="16"/>
  <c r="G50" i="137" s="1"/>
  <c r="AR80" i="16"/>
  <c r="Z50" i="17" s="1"/>
  <c r="AQ80" i="16"/>
  <c r="Y50" i="17" s="1"/>
  <c r="AP80" i="16"/>
  <c r="X50" i="17" s="1"/>
  <c r="AO80" i="16"/>
  <c r="W50" i="17" s="1"/>
  <c r="AN80" i="16"/>
  <c r="M50" i="17" s="1"/>
  <c r="AM80" i="16"/>
  <c r="L50" i="17" s="1"/>
  <c r="AL80" i="16"/>
  <c r="K50" i="17" s="1"/>
  <c r="AK80" i="16"/>
  <c r="J50" i="17" s="1"/>
  <c r="AJ80" i="16"/>
  <c r="I50" i="17" s="1"/>
  <c r="AI80" i="16"/>
  <c r="H50" i="17" s="1"/>
  <c r="AH80" i="16"/>
  <c r="G50" i="17" s="1"/>
  <c r="AG80" i="16"/>
  <c r="F50" i="17" s="1"/>
  <c r="AT79" i="16"/>
  <c r="I49" i="137" s="1"/>
  <c r="AS79" i="16"/>
  <c r="G49" i="137" s="1"/>
  <c r="AR79" i="16"/>
  <c r="Z49" i="17" s="1"/>
  <c r="AQ79" i="16"/>
  <c r="Y49" i="17" s="1"/>
  <c r="AP79" i="16"/>
  <c r="X49" i="17" s="1"/>
  <c r="AO79" i="16"/>
  <c r="W49" i="17" s="1"/>
  <c r="AN79" i="16"/>
  <c r="M49" i="17" s="1"/>
  <c r="AM79" i="16"/>
  <c r="L49" i="17" s="1"/>
  <c r="AL79" i="16"/>
  <c r="K49" i="17" s="1"/>
  <c r="AK79" i="16"/>
  <c r="J49" i="17" s="1"/>
  <c r="AJ79" i="16"/>
  <c r="I49" i="17" s="1"/>
  <c r="AI79" i="16"/>
  <c r="H49" i="17" s="1"/>
  <c r="AH79" i="16"/>
  <c r="G49" i="17" s="1"/>
  <c r="AG79" i="16"/>
  <c r="F49" i="17" s="1"/>
  <c r="AT78" i="16"/>
  <c r="I48" i="137" s="1"/>
  <c r="AS78" i="16"/>
  <c r="G48" i="137" s="1"/>
  <c r="AR78" i="16"/>
  <c r="Z48" i="17" s="1"/>
  <c r="AQ78" i="16"/>
  <c r="Y48" i="17" s="1"/>
  <c r="AP78" i="16"/>
  <c r="X48" i="17" s="1"/>
  <c r="AO78" i="16"/>
  <c r="W48" i="17" s="1"/>
  <c r="AN78" i="16"/>
  <c r="M48" i="17" s="1"/>
  <c r="AM78" i="16"/>
  <c r="L48" i="17" s="1"/>
  <c r="AL78" i="16"/>
  <c r="K48" i="17" s="1"/>
  <c r="AK78" i="16"/>
  <c r="J48" i="17" s="1"/>
  <c r="AJ78" i="16"/>
  <c r="I48" i="17" s="1"/>
  <c r="AI78" i="16"/>
  <c r="H48" i="17" s="1"/>
  <c r="AH78" i="16"/>
  <c r="G48" i="17" s="1"/>
  <c r="AG78" i="16"/>
  <c r="F48" i="17" s="1"/>
  <c r="AT77" i="16"/>
  <c r="I46" i="137" s="1"/>
  <c r="AS77" i="16"/>
  <c r="G46" i="137" s="1"/>
  <c r="AR77" i="16"/>
  <c r="Z46" i="17" s="1"/>
  <c r="AQ77" i="16"/>
  <c r="Y46" i="17" s="1"/>
  <c r="AP77" i="16"/>
  <c r="X46" i="17" s="1"/>
  <c r="AO77" i="16"/>
  <c r="W46" i="17" s="1"/>
  <c r="AN77" i="16"/>
  <c r="M46" i="17" s="1"/>
  <c r="AM77" i="16"/>
  <c r="L46" i="17" s="1"/>
  <c r="AD58" i="2" s="1"/>
  <c r="AL77" i="16"/>
  <c r="K46" i="17" s="1"/>
  <c r="AK77" i="16"/>
  <c r="J46" i="17" s="1"/>
  <c r="AJ77" i="16"/>
  <c r="I46" i="17" s="1"/>
  <c r="AI77" i="16"/>
  <c r="H46" i="17" s="1"/>
  <c r="AH77" i="16"/>
  <c r="G46" i="17" s="1"/>
  <c r="AG77" i="16"/>
  <c r="F46" i="17" s="1"/>
  <c r="AT76" i="16"/>
  <c r="I45" i="137" s="1"/>
  <c r="AS76" i="16"/>
  <c r="G45" i="137" s="1"/>
  <c r="AR76" i="16"/>
  <c r="Z45" i="17" s="1"/>
  <c r="AQ76" i="16"/>
  <c r="Y45" i="17" s="1"/>
  <c r="AP76" i="16"/>
  <c r="X45" i="17" s="1"/>
  <c r="AO76" i="16"/>
  <c r="W45" i="17" s="1"/>
  <c r="AN76" i="16"/>
  <c r="M45" i="17" s="1"/>
  <c r="AM76" i="16"/>
  <c r="L45" i="17" s="1"/>
  <c r="AD57" i="2" s="1"/>
  <c r="AD71" i="2" s="1"/>
  <c r="AL76" i="16"/>
  <c r="K45" i="17" s="1"/>
  <c r="AK76" i="16"/>
  <c r="J45" i="17" s="1"/>
  <c r="AJ76" i="16"/>
  <c r="I45" i="17" s="1"/>
  <c r="AI76" i="16"/>
  <c r="H45" i="17" s="1"/>
  <c r="AH76" i="16"/>
  <c r="G45" i="17" s="1"/>
  <c r="AG76" i="16"/>
  <c r="F45" i="17" s="1"/>
  <c r="AT75" i="16"/>
  <c r="I44" i="137" s="1"/>
  <c r="AS75" i="16"/>
  <c r="G44" i="137" s="1"/>
  <c r="AR75" i="16"/>
  <c r="Z44" i="17" s="1"/>
  <c r="AQ75" i="16"/>
  <c r="Y44" i="17" s="1"/>
  <c r="AP75" i="16"/>
  <c r="X44" i="17" s="1"/>
  <c r="AO75" i="16"/>
  <c r="W44" i="17" s="1"/>
  <c r="AN75" i="16"/>
  <c r="M44" i="17" s="1"/>
  <c r="AM75" i="16"/>
  <c r="L44" i="17" s="1"/>
  <c r="AD56" i="2" s="1"/>
  <c r="AL75" i="16"/>
  <c r="K44" i="17" s="1"/>
  <c r="AK75" i="16"/>
  <c r="J44" i="17" s="1"/>
  <c r="AJ75" i="16"/>
  <c r="I44" i="17" s="1"/>
  <c r="AI75" i="16"/>
  <c r="H44" i="17" s="1"/>
  <c r="AH75" i="16"/>
  <c r="G44" i="17" s="1"/>
  <c r="AG75" i="16"/>
  <c r="F44" i="17" s="1"/>
  <c r="AT74" i="16"/>
  <c r="I43" i="137" s="1"/>
  <c r="AS74" i="16"/>
  <c r="G43" i="137" s="1"/>
  <c r="AR74" i="16"/>
  <c r="Z43" i="17" s="1"/>
  <c r="AQ74" i="16"/>
  <c r="Y43" i="17" s="1"/>
  <c r="AP74" i="16"/>
  <c r="X43" i="17" s="1"/>
  <c r="AO74" i="16"/>
  <c r="W43" i="17" s="1"/>
  <c r="AN74" i="16"/>
  <c r="M43" i="17" s="1"/>
  <c r="AM74" i="16"/>
  <c r="L43" i="17" s="1"/>
  <c r="AD55" i="2" s="1"/>
  <c r="AL74" i="16"/>
  <c r="K43" i="17" s="1"/>
  <c r="AK74" i="16"/>
  <c r="J43" i="17" s="1"/>
  <c r="AJ74" i="16"/>
  <c r="I43" i="17" s="1"/>
  <c r="AI74" i="16"/>
  <c r="H43" i="17" s="1"/>
  <c r="AH74" i="16"/>
  <c r="G43" i="17" s="1"/>
  <c r="AG74" i="16"/>
  <c r="F43" i="17" s="1"/>
  <c r="AT73" i="16"/>
  <c r="I42" i="137" s="1"/>
  <c r="AS73" i="16"/>
  <c r="G42" i="137" s="1"/>
  <c r="AR73" i="16"/>
  <c r="Z42" i="17" s="1"/>
  <c r="AQ73" i="16"/>
  <c r="Y42" i="17" s="1"/>
  <c r="AP73" i="16"/>
  <c r="X42" i="17" s="1"/>
  <c r="AO73" i="16"/>
  <c r="W42" i="17" s="1"/>
  <c r="AN73" i="16"/>
  <c r="M42" i="17" s="1"/>
  <c r="AM73" i="16"/>
  <c r="L42" i="17" s="1"/>
  <c r="AD54" i="2" s="1"/>
  <c r="AL73" i="16"/>
  <c r="K42" i="17" s="1"/>
  <c r="AK73" i="16"/>
  <c r="J42" i="17" s="1"/>
  <c r="AJ73" i="16"/>
  <c r="I42" i="17" s="1"/>
  <c r="AI73" i="16"/>
  <c r="H42" i="17" s="1"/>
  <c r="AH73" i="16"/>
  <c r="G42" i="17" s="1"/>
  <c r="AG73" i="16"/>
  <c r="F42" i="17" s="1"/>
  <c r="AT72" i="16"/>
  <c r="I41" i="137" s="1"/>
  <c r="AS72" i="16"/>
  <c r="G41" i="137" s="1"/>
  <c r="AR72" i="16"/>
  <c r="Z41" i="17" s="1"/>
  <c r="AQ72" i="16"/>
  <c r="Y41" i="17" s="1"/>
  <c r="AP72" i="16"/>
  <c r="X41" i="17" s="1"/>
  <c r="AO72" i="16"/>
  <c r="W41" i="17" s="1"/>
  <c r="AN72" i="16"/>
  <c r="M41" i="17" s="1"/>
  <c r="AM72" i="16"/>
  <c r="L41" i="17" s="1"/>
  <c r="AD53" i="2" s="1"/>
  <c r="AL72" i="16"/>
  <c r="K41" i="17" s="1"/>
  <c r="AK72" i="16"/>
  <c r="J41" i="17" s="1"/>
  <c r="AJ72" i="16"/>
  <c r="I41" i="17" s="1"/>
  <c r="AI72" i="16"/>
  <c r="H41" i="17" s="1"/>
  <c r="AH72" i="16"/>
  <c r="G41" i="17" s="1"/>
  <c r="AG72" i="16"/>
  <c r="F41" i="17" s="1"/>
  <c r="AT71" i="16"/>
  <c r="I40" i="137" s="1"/>
  <c r="AS71" i="16"/>
  <c r="G40" i="137" s="1"/>
  <c r="AR71" i="16"/>
  <c r="Z40" i="17" s="1"/>
  <c r="AQ71" i="16"/>
  <c r="Y40" i="17" s="1"/>
  <c r="AP71" i="16"/>
  <c r="X40" i="17" s="1"/>
  <c r="AO71" i="16"/>
  <c r="W40" i="17" s="1"/>
  <c r="AN71" i="16"/>
  <c r="M40" i="17" s="1"/>
  <c r="AM71" i="16"/>
  <c r="L40" i="17" s="1"/>
  <c r="AD52" i="2" s="1"/>
  <c r="AL71" i="16"/>
  <c r="K40" i="17" s="1"/>
  <c r="AK71" i="16"/>
  <c r="J40" i="17" s="1"/>
  <c r="AJ71" i="16"/>
  <c r="I40" i="17" s="1"/>
  <c r="AI71" i="16"/>
  <c r="H40" i="17" s="1"/>
  <c r="AH71" i="16"/>
  <c r="G40" i="17" s="1"/>
  <c r="AG71" i="16"/>
  <c r="F40" i="17" s="1"/>
  <c r="AT70" i="16"/>
  <c r="I39" i="137" s="1"/>
  <c r="AS70" i="16"/>
  <c r="G39" i="137" s="1"/>
  <c r="AR70" i="16"/>
  <c r="Z39" i="17" s="1"/>
  <c r="AQ70" i="16"/>
  <c r="Y39" i="17" s="1"/>
  <c r="AP70" i="16"/>
  <c r="X39" i="17" s="1"/>
  <c r="AO70" i="16"/>
  <c r="W39" i="17" s="1"/>
  <c r="AN70" i="16"/>
  <c r="M39" i="17" s="1"/>
  <c r="AM70" i="16"/>
  <c r="L39" i="17" s="1"/>
  <c r="AD51" i="2" s="1"/>
  <c r="AL70" i="16"/>
  <c r="K39" i="17" s="1"/>
  <c r="AK70" i="16"/>
  <c r="J39" i="17" s="1"/>
  <c r="AJ70" i="16"/>
  <c r="I39" i="17" s="1"/>
  <c r="AI70" i="16"/>
  <c r="H39" i="17" s="1"/>
  <c r="AH70" i="16"/>
  <c r="G39" i="17" s="1"/>
  <c r="AG70" i="16"/>
  <c r="F39" i="17" s="1"/>
  <c r="AT69" i="16"/>
  <c r="I38" i="137" s="1"/>
  <c r="AS69" i="16"/>
  <c r="G38" i="137" s="1"/>
  <c r="AR69" i="16"/>
  <c r="Z38" i="17" s="1"/>
  <c r="AQ69" i="16"/>
  <c r="Y38" i="17" s="1"/>
  <c r="AP69" i="16"/>
  <c r="X38" i="17" s="1"/>
  <c r="AO69" i="16"/>
  <c r="W38" i="17" s="1"/>
  <c r="AN69" i="16"/>
  <c r="M38" i="17" s="1"/>
  <c r="AM69" i="16"/>
  <c r="L38" i="17" s="1"/>
  <c r="AD50" i="2" s="1"/>
  <c r="AL69" i="16"/>
  <c r="K38" i="17" s="1"/>
  <c r="AK69" i="16"/>
  <c r="J38" i="17" s="1"/>
  <c r="AJ69" i="16"/>
  <c r="I38" i="17" s="1"/>
  <c r="AI69" i="16"/>
  <c r="H38" i="17" s="1"/>
  <c r="AH69" i="16"/>
  <c r="G38" i="17" s="1"/>
  <c r="AG69" i="16"/>
  <c r="F38" i="17" s="1"/>
  <c r="AT68" i="16"/>
  <c r="I37" i="137" s="1"/>
  <c r="AS68" i="16"/>
  <c r="G37" i="137" s="1"/>
  <c r="AR68" i="16"/>
  <c r="Z37" i="17" s="1"/>
  <c r="AQ68" i="16"/>
  <c r="Y37" i="17" s="1"/>
  <c r="AP68" i="16"/>
  <c r="X37" i="17" s="1"/>
  <c r="AO68" i="16"/>
  <c r="W37" i="17" s="1"/>
  <c r="AN68" i="16"/>
  <c r="M37" i="17" s="1"/>
  <c r="AM68" i="16"/>
  <c r="L37" i="17" s="1"/>
  <c r="AD49" i="2" s="1"/>
  <c r="AD70" i="2" s="1"/>
  <c r="AL68" i="16"/>
  <c r="K37" i="17" s="1"/>
  <c r="AK68" i="16"/>
  <c r="J37" i="17" s="1"/>
  <c r="AJ68" i="16"/>
  <c r="I37" i="17" s="1"/>
  <c r="AI68" i="16"/>
  <c r="H37" i="17" s="1"/>
  <c r="AH68" i="16"/>
  <c r="G37" i="17" s="1"/>
  <c r="AG68" i="16"/>
  <c r="F37" i="17" s="1"/>
  <c r="AT67" i="16"/>
  <c r="I35" i="137" s="1"/>
  <c r="AS67" i="16"/>
  <c r="G35" i="137" s="1"/>
  <c r="AR67" i="16"/>
  <c r="Z35" i="17" s="1"/>
  <c r="AQ67" i="16"/>
  <c r="Y35" i="17" s="1"/>
  <c r="AP67" i="16"/>
  <c r="X35" i="17" s="1"/>
  <c r="T109" i="91" s="1"/>
  <c r="AO67" i="16"/>
  <c r="W35" i="17" s="1"/>
  <c r="AN67" i="16"/>
  <c r="M35" i="17" s="1"/>
  <c r="AM67" i="16"/>
  <c r="L35" i="17" s="1"/>
  <c r="T98" i="16" s="1"/>
  <c r="AL67" i="16"/>
  <c r="K35" i="17" s="1"/>
  <c r="AK67" i="16"/>
  <c r="J35" i="17" s="1"/>
  <c r="AJ67" i="16"/>
  <c r="I35" i="17" s="1"/>
  <c r="AI67" i="16"/>
  <c r="H35" i="17" s="1"/>
  <c r="AH67" i="16"/>
  <c r="G35" i="17" s="1"/>
  <c r="AG67" i="16"/>
  <c r="F35" i="17" s="1"/>
  <c r="AT66" i="16"/>
  <c r="I34" i="137" s="1"/>
  <c r="AS66" i="16"/>
  <c r="G34" i="137" s="1"/>
  <c r="AR66" i="16"/>
  <c r="Z34" i="17" s="1"/>
  <c r="AQ66" i="16"/>
  <c r="Y34" i="17" s="1"/>
  <c r="AP66" i="16"/>
  <c r="X34" i="17" s="1"/>
  <c r="T108" i="91" s="1"/>
  <c r="AO66" i="16"/>
  <c r="W34" i="17" s="1"/>
  <c r="AN66" i="16"/>
  <c r="M34" i="17" s="1"/>
  <c r="AM66" i="16"/>
  <c r="L34" i="17" s="1"/>
  <c r="T97" i="16" s="1"/>
  <c r="AL66" i="16"/>
  <c r="K34" i="17" s="1"/>
  <c r="AK66" i="16"/>
  <c r="J34" i="17" s="1"/>
  <c r="AJ66" i="16"/>
  <c r="I34" i="17" s="1"/>
  <c r="AI66" i="16"/>
  <c r="H34" i="17" s="1"/>
  <c r="AH66" i="16"/>
  <c r="G34" i="17" s="1"/>
  <c r="AG66" i="16"/>
  <c r="F34" i="17" s="1"/>
  <c r="AT65" i="16"/>
  <c r="I33" i="137" s="1"/>
  <c r="AS65" i="16"/>
  <c r="G33" i="137" s="1"/>
  <c r="AR65" i="16"/>
  <c r="Z33" i="17" s="1"/>
  <c r="AQ65" i="16"/>
  <c r="Y33" i="17" s="1"/>
  <c r="AP65" i="16"/>
  <c r="X33" i="17" s="1"/>
  <c r="T107" i="91" s="1"/>
  <c r="AO65" i="16"/>
  <c r="W33" i="17" s="1"/>
  <c r="AN65" i="16"/>
  <c r="M33" i="17" s="1"/>
  <c r="AM65" i="16"/>
  <c r="L33" i="17" s="1"/>
  <c r="T96" i="16" s="1"/>
  <c r="AL65" i="16"/>
  <c r="K33" i="17" s="1"/>
  <c r="AK65" i="16"/>
  <c r="J33" i="17" s="1"/>
  <c r="AJ65" i="16"/>
  <c r="I33" i="17" s="1"/>
  <c r="AI65" i="16"/>
  <c r="H33" i="17" s="1"/>
  <c r="AH65" i="16"/>
  <c r="G33" i="17" s="1"/>
  <c r="AG65" i="16"/>
  <c r="F33" i="17" s="1"/>
  <c r="AT64" i="16"/>
  <c r="I32" i="137" s="1"/>
  <c r="AS64" i="16"/>
  <c r="G32" i="137" s="1"/>
  <c r="AR64" i="16"/>
  <c r="Z32" i="17" s="1"/>
  <c r="AQ64" i="16"/>
  <c r="Y32" i="17" s="1"/>
  <c r="AP64" i="16"/>
  <c r="X32" i="17" s="1"/>
  <c r="T106" i="91" s="1"/>
  <c r="AO64" i="16"/>
  <c r="W32" i="17" s="1"/>
  <c r="AN64" i="16"/>
  <c r="M32" i="17" s="1"/>
  <c r="AM64" i="16"/>
  <c r="L32" i="17" s="1"/>
  <c r="T95" i="16" s="1"/>
  <c r="AL64" i="16"/>
  <c r="K32" i="17" s="1"/>
  <c r="AK64" i="16"/>
  <c r="J32" i="17" s="1"/>
  <c r="AJ64" i="16"/>
  <c r="I32" i="17" s="1"/>
  <c r="AI64" i="16"/>
  <c r="H32" i="17" s="1"/>
  <c r="AH64" i="16"/>
  <c r="G32" i="17" s="1"/>
  <c r="AG64" i="16"/>
  <c r="F32" i="17" s="1"/>
  <c r="AT63" i="16"/>
  <c r="I31" i="137" s="1"/>
  <c r="AS63" i="16"/>
  <c r="G31" i="137" s="1"/>
  <c r="AR63" i="16"/>
  <c r="Z31" i="17" s="1"/>
  <c r="AQ63" i="16"/>
  <c r="Y31" i="17" s="1"/>
  <c r="AP63" i="16"/>
  <c r="X31" i="17" s="1"/>
  <c r="T105" i="91" s="1"/>
  <c r="AO63" i="16"/>
  <c r="W31" i="17" s="1"/>
  <c r="AN63" i="16"/>
  <c r="M31" i="17" s="1"/>
  <c r="AM63" i="16"/>
  <c r="L31" i="17" s="1"/>
  <c r="T94" i="16" s="1"/>
  <c r="AL63" i="16"/>
  <c r="K31" i="17" s="1"/>
  <c r="AK63" i="16"/>
  <c r="J31" i="17" s="1"/>
  <c r="AJ63" i="16"/>
  <c r="I31" i="17" s="1"/>
  <c r="AI63" i="16"/>
  <c r="H31" i="17" s="1"/>
  <c r="AH63" i="16"/>
  <c r="G31" i="17" s="1"/>
  <c r="AG63" i="16"/>
  <c r="F31" i="17" s="1"/>
  <c r="AT62" i="16"/>
  <c r="I30" i="137" s="1"/>
  <c r="AS62" i="16"/>
  <c r="G30" i="137" s="1"/>
  <c r="AR62" i="16"/>
  <c r="Z30" i="17" s="1"/>
  <c r="AQ62" i="16"/>
  <c r="Y30" i="17" s="1"/>
  <c r="AP62" i="16"/>
  <c r="X30" i="17" s="1"/>
  <c r="T104" i="91" s="1"/>
  <c r="AO62" i="16"/>
  <c r="W30" i="17" s="1"/>
  <c r="AN62" i="16"/>
  <c r="M30" i="17" s="1"/>
  <c r="AM62" i="16"/>
  <c r="L30" i="17" s="1"/>
  <c r="T93" i="16" s="1"/>
  <c r="AL62" i="16"/>
  <c r="K30" i="17" s="1"/>
  <c r="AK62" i="16"/>
  <c r="J30" i="17" s="1"/>
  <c r="AJ62" i="16"/>
  <c r="I30" i="17" s="1"/>
  <c r="AI62" i="16"/>
  <c r="H30" i="17" s="1"/>
  <c r="AH62" i="16"/>
  <c r="G30" i="17" s="1"/>
  <c r="AG62" i="16"/>
  <c r="F30" i="17" s="1"/>
  <c r="AT61" i="16"/>
  <c r="I59" i="136" s="1"/>
  <c r="AS61" i="16"/>
  <c r="G59" i="136" s="1"/>
  <c r="AR61" i="16"/>
  <c r="Z59" i="16" s="1"/>
  <c r="AQ61" i="16"/>
  <c r="Y59" i="16" s="1"/>
  <c r="AP61" i="16"/>
  <c r="X59" i="16" s="1"/>
  <c r="AO61" i="16"/>
  <c r="W59" i="16" s="1"/>
  <c r="AN61" i="16"/>
  <c r="M59" i="16" s="1"/>
  <c r="AM61" i="16"/>
  <c r="L59" i="16" s="1"/>
  <c r="AL61" i="16"/>
  <c r="K59" i="16" s="1"/>
  <c r="AK61" i="16"/>
  <c r="J59" i="16" s="1"/>
  <c r="AJ61" i="16"/>
  <c r="I59" i="16" s="1"/>
  <c r="AI61" i="16"/>
  <c r="H59" i="16" s="1"/>
  <c r="AH61" i="16"/>
  <c r="G59" i="16" s="1"/>
  <c r="AG61" i="16"/>
  <c r="F59" i="16" s="1"/>
  <c r="AT60" i="16"/>
  <c r="I58" i="136" s="1"/>
  <c r="AS60" i="16"/>
  <c r="G58" i="136" s="1"/>
  <c r="AR60" i="16"/>
  <c r="Z58" i="16" s="1"/>
  <c r="AQ60" i="16"/>
  <c r="Y58" i="16" s="1"/>
  <c r="AP60" i="16"/>
  <c r="X58" i="16" s="1"/>
  <c r="AO60" i="16"/>
  <c r="W58" i="16" s="1"/>
  <c r="AN60" i="16"/>
  <c r="M58" i="16" s="1"/>
  <c r="AM60" i="16"/>
  <c r="L58" i="16" s="1"/>
  <c r="AL60" i="16"/>
  <c r="K58" i="16" s="1"/>
  <c r="AK60" i="16"/>
  <c r="J58" i="16" s="1"/>
  <c r="AJ60" i="16"/>
  <c r="I58" i="16" s="1"/>
  <c r="AI60" i="16"/>
  <c r="H58" i="16" s="1"/>
  <c r="AH60" i="16"/>
  <c r="G58" i="16" s="1"/>
  <c r="AG60" i="16"/>
  <c r="F58" i="16" s="1"/>
  <c r="AT59" i="16"/>
  <c r="I57" i="136" s="1"/>
  <c r="AS59" i="16"/>
  <c r="G57" i="136" s="1"/>
  <c r="AR59" i="16"/>
  <c r="Z57" i="16" s="1"/>
  <c r="AQ59" i="16"/>
  <c r="Y57" i="16" s="1"/>
  <c r="AP59" i="16"/>
  <c r="X57" i="16" s="1"/>
  <c r="AO59" i="16"/>
  <c r="W57" i="16" s="1"/>
  <c r="AN59" i="16"/>
  <c r="M57" i="16" s="1"/>
  <c r="AM59" i="16"/>
  <c r="L57" i="16" s="1"/>
  <c r="AL59" i="16"/>
  <c r="K57" i="16" s="1"/>
  <c r="AK59" i="16"/>
  <c r="J57" i="16" s="1"/>
  <c r="AJ59" i="16"/>
  <c r="I57" i="16" s="1"/>
  <c r="AI59" i="16"/>
  <c r="H57" i="16" s="1"/>
  <c r="AH59" i="16"/>
  <c r="G57" i="16" s="1"/>
  <c r="AG59" i="16"/>
  <c r="F57" i="16" s="1"/>
  <c r="AT58" i="16"/>
  <c r="I56" i="136" s="1"/>
  <c r="AS58" i="16"/>
  <c r="G56" i="136" s="1"/>
  <c r="AR58" i="16"/>
  <c r="Z56" i="16" s="1"/>
  <c r="AQ58" i="16"/>
  <c r="Y56" i="16" s="1"/>
  <c r="AP58" i="16"/>
  <c r="X56" i="16" s="1"/>
  <c r="AO58" i="16"/>
  <c r="W56" i="16" s="1"/>
  <c r="AN58" i="16"/>
  <c r="M56" i="16" s="1"/>
  <c r="AM58" i="16"/>
  <c r="L56" i="16" s="1"/>
  <c r="AL58" i="16"/>
  <c r="K56" i="16" s="1"/>
  <c r="AK58" i="16"/>
  <c r="J56" i="16" s="1"/>
  <c r="AJ58" i="16"/>
  <c r="I56" i="16" s="1"/>
  <c r="AI58" i="16"/>
  <c r="H56" i="16" s="1"/>
  <c r="AH58" i="16"/>
  <c r="G56" i="16" s="1"/>
  <c r="AG58" i="16"/>
  <c r="F56" i="16" s="1"/>
  <c r="AT57" i="16"/>
  <c r="AS57" i="16"/>
  <c r="AR57" i="16"/>
  <c r="AQ57" i="16"/>
  <c r="AP57" i="16"/>
  <c r="AO57" i="16"/>
  <c r="AN57" i="16"/>
  <c r="AM57" i="16"/>
  <c r="AL57" i="16"/>
  <c r="AK57" i="16"/>
  <c r="AJ57" i="16"/>
  <c r="AI57" i="16"/>
  <c r="AH57" i="16"/>
  <c r="AG57" i="16"/>
  <c r="AT56" i="16"/>
  <c r="I55" i="136" s="1"/>
  <c r="AS56" i="16"/>
  <c r="G55" i="136" s="1"/>
  <c r="AR56" i="16"/>
  <c r="Z55" i="16" s="1"/>
  <c r="AQ56" i="16"/>
  <c r="Y55" i="16" s="1"/>
  <c r="AP56" i="16"/>
  <c r="X55" i="16" s="1"/>
  <c r="AO56" i="16"/>
  <c r="W55" i="16" s="1"/>
  <c r="AN56" i="16"/>
  <c r="M55" i="16" s="1"/>
  <c r="AM56" i="16"/>
  <c r="L55" i="16" s="1"/>
  <c r="AL56" i="16"/>
  <c r="K55" i="16" s="1"/>
  <c r="AK56" i="16"/>
  <c r="J55" i="16" s="1"/>
  <c r="AJ56" i="16"/>
  <c r="I55" i="16" s="1"/>
  <c r="AI56" i="16"/>
  <c r="H55" i="16" s="1"/>
  <c r="AH56" i="16"/>
  <c r="G55" i="16" s="1"/>
  <c r="AG56" i="16"/>
  <c r="F55" i="16" s="1"/>
  <c r="AT55" i="16"/>
  <c r="I53" i="136" s="1"/>
  <c r="AS55" i="16"/>
  <c r="G53" i="136" s="1"/>
  <c r="AR55" i="16"/>
  <c r="AQ55" i="16"/>
  <c r="AP55" i="16"/>
  <c r="AO55" i="16"/>
  <c r="AN55" i="16"/>
  <c r="AM55" i="16"/>
  <c r="AL55" i="16"/>
  <c r="AK55" i="16"/>
  <c r="AJ55" i="16"/>
  <c r="AI55" i="16"/>
  <c r="AH55" i="16"/>
  <c r="AG55" i="16"/>
  <c r="AT54" i="16"/>
  <c r="I52" i="136" s="1"/>
  <c r="AS54" i="16"/>
  <c r="G52" i="136" s="1"/>
  <c r="AR54" i="16"/>
  <c r="AQ54" i="16"/>
  <c r="AP54" i="16"/>
  <c r="AO54" i="16"/>
  <c r="AN54" i="16"/>
  <c r="AM54" i="16"/>
  <c r="AL54" i="16"/>
  <c r="AK54" i="16"/>
  <c r="AJ54" i="16"/>
  <c r="AI54" i="16"/>
  <c r="AH54" i="16"/>
  <c r="AG54" i="16"/>
  <c r="AT53" i="16"/>
  <c r="I48" i="136" s="1"/>
  <c r="AS53" i="16"/>
  <c r="G48" i="136" s="1"/>
  <c r="AR53" i="16"/>
  <c r="Z48" i="16" s="1"/>
  <c r="AQ53" i="16"/>
  <c r="Y48" i="16" s="1"/>
  <c r="AP53" i="16"/>
  <c r="X48" i="16" s="1"/>
  <c r="T97" i="91" s="1"/>
  <c r="AO53" i="16"/>
  <c r="W48" i="16" s="1"/>
  <c r="AN53" i="16"/>
  <c r="M48" i="16" s="1"/>
  <c r="AM53" i="16"/>
  <c r="L48" i="16" s="1"/>
  <c r="T86" i="16" s="1"/>
  <c r="AL53" i="16"/>
  <c r="K48" i="16" s="1"/>
  <c r="AK53" i="16"/>
  <c r="J48" i="16" s="1"/>
  <c r="AJ53" i="16"/>
  <c r="I48" i="16" s="1"/>
  <c r="AI53" i="16"/>
  <c r="H48" i="16" s="1"/>
  <c r="AH53" i="16"/>
  <c r="G48" i="16" s="1"/>
  <c r="AG53" i="16"/>
  <c r="F48" i="16" s="1"/>
  <c r="AT52" i="16"/>
  <c r="I45" i="136" s="1"/>
  <c r="AS52" i="16"/>
  <c r="G45" i="136" s="1"/>
  <c r="AR52" i="16"/>
  <c r="Z45" i="16" s="1"/>
  <c r="AQ52" i="16"/>
  <c r="Y45" i="16" s="1"/>
  <c r="AP52" i="16"/>
  <c r="X45" i="16" s="1"/>
  <c r="T94" i="91" s="1"/>
  <c r="AO52" i="16"/>
  <c r="W45" i="16" s="1"/>
  <c r="AN52" i="16"/>
  <c r="M45" i="16" s="1"/>
  <c r="AM52" i="16"/>
  <c r="L45" i="16" s="1"/>
  <c r="T83" i="16" s="1"/>
  <c r="AL52" i="16"/>
  <c r="K45" i="16" s="1"/>
  <c r="AK52" i="16"/>
  <c r="J45" i="16" s="1"/>
  <c r="AJ52" i="16"/>
  <c r="I45" i="16" s="1"/>
  <c r="AI52" i="16"/>
  <c r="H45" i="16" s="1"/>
  <c r="AH52" i="16"/>
  <c r="G45" i="16" s="1"/>
  <c r="AG52" i="16"/>
  <c r="F45" i="16" s="1"/>
  <c r="AT51" i="16"/>
  <c r="I40" i="136" s="1"/>
  <c r="AS51" i="16"/>
  <c r="G40" i="136" s="1"/>
  <c r="AR51" i="16"/>
  <c r="Z40" i="16" s="1"/>
  <c r="AQ51" i="16"/>
  <c r="Y40" i="16" s="1"/>
  <c r="AP51" i="16"/>
  <c r="X40" i="16" s="1"/>
  <c r="T89" i="91" s="1"/>
  <c r="AO51" i="16"/>
  <c r="W40" i="16" s="1"/>
  <c r="AN51" i="16"/>
  <c r="M40" i="16" s="1"/>
  <c r="AM51" i="16"/>
  <c r="L40" i="16" s="1"/>
  <c r="T78" i="16" s="1"/>
  <c r="AL51" i="16"/>
  <c r="K40" i="16" s="1"/>
  <c r="AK51" i="16"/>
  <c r="J40" i="16" s="1"/>
  <c r="AJ51" i="16"/>
  <c r="I40" i="16" s="1"/>
  <c r="AI51" i="16"/>
  <c r="H40" i="16" s="1"/>
  <c r="AH51" i="16"/>
  <c r="G40" i="16" s="1"/>
  <c r="AG51" i="16"/>
  <c r="F40" i="16" s="1"/>
  <c r="AT50" i="16"/>
  <c r="AS50" i="16"/>
  <c r="AR50" i="16"/>
  <c r="Z53" i="16" s="1"/>
  <c r="AQ50" i="16"/>
  <c r="Y53" i="16" s="1"/>
  <c r="AP50" i="16"/>
  <c r="X53" i="16" s="1"/>
  <c r="T102" i="91" s="1"/>
  <c r="AO50" i="16"/>
  <c r="W53" i="16" s="1"/>
  <c r="AN50" i="16"/>
  <c r="M53" i="16" s="1"/>
  <c r="AM50" i="16"/>
  <c r="L53" i="16" s="1"/>
  <c r="T91" i="16" s="1"/>
  <c r="AL50" i="16"/>
  <c r="K53" i="16" s="1"/>
  <c r="AK50" i="16"/>
  <c r="J53" i="16" s="1"/>
  <c r="AJ50" i="16"/>
  <c r="I53" i="16" s="1"/>
  <c r="AI50" i="16"/>
  <c r="H53" i="16" s="1"/>
  <c r="AH50" i="16"/>
  <c r="G53" i="16" s="1"/>
  <c r="AG50" i="16"/>
  <c r="F53" i="16" s="1"/>
  <c r="AT49" i="16"/>
  <c r="AS49" i="16"/>
  <c r="AR49" i="16"/>
  <c r="Z52" i="16" s="1"/>
  <c r="AQ49" i="16"/>
  <c r="Y52" i="16" s="1"/>
  <c r="AP49" i="16"/>
  <c r="X52" i="16" s="1"/>
  <c r="T101" i="91" s="1"/>
  <c r="AO49" i="16"/>
  <c r="W52" i="16" s="1"/>
  <c r="AN49" i="16"/>
  <c r="M52" i="16" s="1"/>
  <c r="AM49" i="16"/>
  <c r="L52" i="16" s="1"/>
  <c r="T90" i="16" s="1"/>
  <c r="AL49" i="16"/>
  <c r="K52" i="16" s="1"/>
  <c r="AK49" i="16"/>
  <c r="J52" i="16" s="1"/>
  <c r="AJ49" i="16"/>
  <c r="I52" i="16" s="1"/>
  <c r="AI49" i="16"/>
  <c r="H52" i="16" s="1"/>
  <c r="AH49" i="16"/>
  <c r="G52" i="16" s="1"/>
  <c r="AG49" i="16"/>
  <c r="F52" i="16" s="1"/>
  <c r="AT48" i="16"/>
  <c r="I51" i="136" s="1"/>
  <c r="AS48" i="16"/>
  <c r="G51" i="136" s="1"/>
  <c r="AR48" i="16"/>
  <c r="Z51" i="16" s="1"/>
  <c r="AQ48" i="16"/>
  <c r="Y51" i="16" s="1"/>
  <c r="AP48" i="16"/>
  <c r="X51" i="16" s="1"/>
  <c r="T100" i="91" s="1"/>
  <c r="AO48" i="16"/>
  <c r="W51" i="16" s="1"/>
  <c r="AN48" i="16"/>
  <c r="M51" i="16" s="1"/>
  <c r="AM48" i="16"/>
  <c r="L51" i="16" s="1"/>
  <c r="T89" i="16" s="1"/>
  <c r="AL48" i="16"/>
  <c r="K51" i="16" s="1"/>
  <c r="AK48" i="16"/>
  <c r="J51" i="16" s="1"/>
  <c r="AJ48" i="16"/>
  <c r="I51" i="16" s="1"/>
  <c r="AI48" i="16"/>
  <c r="H51" i="16" s="1"/>
  <c r="AH48" i="16"/>
  <c r="G51" i="16" s="1"/>
  <c r="AG48" i="16"/>
  <c r="F51" i="16" s="1"/>
  <c r="AT47" i="16"/>
  <c r="I50" i="136" s="1"/>
  <c r="AS47" i="16"/>
  <c r="G50" i="136" s="1"/>
  <c r="AR47" i="16"/>
  <c r="Z50" i="16" s="1"/>
  <c r="AQ47" i="16"/>
  <c r="Y50" i="16" s="1"/>
  <c r="AP47" i="16"/>
  <c r="X50" i="16" s="1"/>
  <c r="T99" i="91" s="1"/>
  <c r="AO47" i="16"/>
  <c r="W50" i="16" s="1"/>
  <c r="AN47" i="16"/>
  <c r="M50" i="16" s="1"/>
  <c r="AM47" i="16"/>
  <c r="L50" i="16" s="1"/>
  <c r="T88" i="16" s="1"/>
  <c r="AL47" i="16"/>
  <c r="K50" i="16" s="1"/>
  <c r="AK47" i="16"/>
  <c r="J50" i="16" s="1"/>
  <c r="AJ47" i="16"/>
  <c r="I50" i="16" s="1"/>
  <c r="AI47" i="16"/>
  <c r="H50" i="16" s="1"/>
  <c r="AH47" i="16"/>
  <c r="G50" i="16" s="1"/>
  <c r="AG47" i="16"/>
  <c r="F50" i="16" s="1"/>
  <c r="AT46" i="16"/>
  <c r="I49" i="136" s="1"/>
  <c r="AS46" i="16"/>
  <c r="G49" i="136" s="1"/>
  <c r="AR46" i="16"/>
  <c r="Z49" i="16" s="1"/>
  <c r="AQ46" i="16"/>
  <c r="Y49" i="16" s="1"/>
  <c r="AP46" i="16"/>
  <c r="X49" i="16" s="1"/>
  <c r="T98" i="91" s="1"/>
  <c r="AO46" i="16"/>
  <c r="W49" i="16" s="1"/>
  <c r="AN46" i="16"/>
  <c r="M49" i="16" s="1"/>
  <c r="AM46" i="16"/>
  <c r="L49" i="16" s="1"/>
  <c r="T87" i="16" s="1"/>
  <c r="AL46" i="16"/>
  <c r="K49" i="16" s="1"/>
  <c r="AK46" i="16"/>
  <c r="J49" i="16" s="1"/>
  <c r="AJ46" i="16"/>
  <c r="I49" i="16" s="1"/>
  <c r="AI46" i="16"/>
  <c r="H49" i="16" s="1"/>
  <c r="AH46" i="16"/>
  <c r="G49" i="16" s="1"/>
  <c r="AG46" i="16"/>
  <c r="F49" i="16" s="1"/>
  <c r="AT45" i="16"/>
  <c r="I47" i="136" s="1"/>
  <c r="AS45" i="16"/>
  <c r="G47" i="136" s="1"/>
  <c r="AR45" i="16"/>
  <c r="Z47" i="16" s="1"/>
  <c r="AQ45" i="16"/>
  <c r="Y47" i="16" s="1"/>
  <c r="AP45" i="16"/>
  <c r="X47" i="16" s="1"/>
  <c r="T96" i="91" s="1"/>
  <c r="AO45" i="16"/>
  <c r="W47" i="16" s="1"/>
  <c r="AN45" i="16"/>
  <c r="M47" i="16" s="1"/>
  <c r="AM45" i="16"/>
  <c r="L47" i="16" s="1"/>
  <c r="T85" i="16" s="1"/>
  <c r="AL45" i="16"/>
  <c r="K47" i="16" s="1"/>
  <c r="AK45" i="16"/>
  <c r="J47" i="16" s="1"/>
  <c r="AJ45" i="16"/>
  <c r="I47" i="16" s="1"/>
  <c r="AI45" i="16"/>
  <c r="H47" i="16" s="1"/>
  <c r="AH45" i="16"/>
  <c r="G47" i="16" s="1"/>
  <c r="AG45" i="16"/>
  <c r="F47" i="16" s="1"/>
  <c r="AT44" i="16"/>
  <c r="I46" i="136" s="1"/>
  <c r="AS44" i="16"/>
  <c r="G46" i="136" s="1"/>
  <c r="AR44" i="16"/>
  <c r="Z46" i="16" s="1"/>
  <c r="AQ44" i="16"/>
  <c r="Y46" i="16" s="1"/>
  <c r="AP44" i="16"/>
  <c r="X46" i="16" s="1"/>
  <c r="T95" i="91" s="1"/>
  <c r="AO44" i="16"/>
  <c r="W46" i="16" s="1"/>
  <c r="AN44" i="16"/>
  <c r="M46" i="16" s="1"/>
  <c r="AM44" i="16"/>
  <c r="L46" i="16" s="1"/>
  <c r="T84" i="16" s="1"/>
  <c r="AL44" i="16"/>
  <c r="K46" i="16" s="1"/>
  <c r="AK44" i="16"/>
  <c r="J46" i="16" s="1"/>
  <c r="AJ44" i="16"/>
  <c r="I46" i="16" s="1"/>
  <c r="AI44" i="16"/>
  <c r="H46" i="16" s="1"/>
  <c r="AH44" i="16"/>
  <c r="G46" i="16" s="1"/>
  <c r="AG44" i="16"/>
  <c r="F46" i="16" s="1"/>
  <c r="AT43" i="16"/>
  <c r="I44" i="136" s="1"/>
  <c r="AS43" i="16"/>
  <c r="G44" i="136" s="1"/>
  <c r="AR43" i="16"/>
  <c r="Z44" i="16" s="1"/>
  <c r="AQ43" i="16"/>
  <c r="Y44" i="16" s="1"/>
  <c r="AP43" i="16"/>
  <c r="X44" i="16" s="1"/>
  <c r="T93" i="91" s="1"/>
  <c r="AO43" i="16"/>
  <c r="W44" i="16" s="1"/>
  <c r="AN43" i="16"/>
  <c r="M44" i="16" s="1"/>
  <c r="AM43" i="16"/>
  <c r="L44" i="16" s="1"/>
  <c r="T82" i="16" s="1"/>
  <c r="AL43" i="16"/>
  <c r="K44" i="16" s="1"/>
  <c r="AK43" i="16"/>
  <c r="J44" i="16" s="1"/>
  <c r="AJ43" i="16"/>
  <c r="I44" i="16" s="1"/>
  <c r="AI43" i="16"/>
  <c r="H44" i="16" s="1"/>
  <c r="AH43" i="16"/>
  <c r="G44" i="16" s="1"/>
  <c r="AG43" i="16"/>
  <c r="F44" i="16" s="1"/>
  <c r="AT42" i="16"/>
  <c r="I43" i="136" s="1"/>
  <c r="AS42" i="16"/>
  <c r="G43" i="136" s="1"/>
  <c r="AR42" i="16"/>
  <c r="Z43" i="16" s="1"/>
  <c r="AQ42" i="16"/>
  <c r="Y43" i="16" s="1"/>
  <c r="AP42" i="16"/>
  <c r="X43" i="16" s="1"/>
  <c r="T92" i="91" s="1"/>
  <c r="AO42" i="16"/>
  <c r="W43" i="16" s="1"/>
  <c r="AN42" i="16"/>
  <c r="M43" i="16" s="1"/>
  <c r="AM42" i="16"/>
  <c r="L43" i="16" s="1"/>
  <c r="T81" i="16" s="1"/>
  <c r="AL42" i="16"/>
  <c r="K43" i="16" s="1"/>
  <c r="AK42" i="16"/>
  <c r="J43" i="16" s="1"/>
  <c r="AJ42" i="16"/>
  <c r="I43" i="16" s="1"/>
  <c r="AI42" i="16"/>
  <c r="H43" i="16" s="1"/>
  <c r="AH42" i="16"/>
  <c r="G43" i="16" s="1"/>
  <c r="AG42" i="16"/>
  <c r="F43" i="16" s="1"/>
  <c r="AT41" i="16"/>
  <c r="I42" i="136" s="1"/>
  <c r="AS41" i="16"/>
  <c r="G42" i="136" s="1"/>
  <c r="AR41" i="16"/>
  <c r="Z42" i="16" s="1"/>
  <c r="AQ41" i="16"/>
  <c r="Y42" i="16" s="1"/>
  <c r="AP41" i="16"/>
  <c r="X42" i="16" s="1"/>
  <c r="T91" i="91" s="1"/>
  <c r="AO41" i="16"/>
  <c r="W42" i="16" s="1"/>
  <c r="AN41" i="16"/>
  <c r="M42" i="16" s="1"/>
  <c r="AM41" i="16"/>
  <c r="L42" i="16" s="1"/>
  <c r="T80" i="16" s="1"/>
  <c r="AL41" i="16"/>
  <c r="K42" i="16" s="1"/>
  <c r="AK41" i="16"/>
  <c r="J42" i="16" s="1"/>
  <c r="AJ41" i="16"/>
  <c r="I42" i="16" s="1"/>
  <c r="AI41" i="16"/>
  <c r="H42" i="16" s="1"/>
  <c r="AH41" i="16"/>
  <c r="G42" i="16" s="1"/>
  <c r="AG41" i="16"/>
  <c r="F42" i="16" s="1"/>
  <c r="AT40" i="16"/>
  <c r="I41" i="136" s="1"/>
  <c r="AS40" i="16"/>
  <c r="G41" i="136" s="1"/>
  <c r="AR40" i="16"/>
  <c r="Z41" i="16" s="1"/>
  <c r="AQ40" i="16"/>
  <c r="Y41" i="16" s="1"/>
  <c r="AP40" i="16"/>
  <c r="X41" i="16" s="1"/>
  <c r="T90" i="91" s="1"/>
  <c r="AO40" i="16"/>
  <c r="W41" i="16" s="1"/>
  <c r="AN40" i="16"/>
  <c r="M41" i="16" s="1"/>
  <c r="AM40" i="16"/>
  <c r="L41" i="16" s="1"/>
  <c r="T79" i="16" s="1"/>
  <c r="AL40" i="16"/>
  <c r="K41" i="16" s="1"/>
  <c r="AK40" i="16"/>
  <c r="J41" i="16" s="1"/>
  <c r="AJ40" i="16"/>
  <c r="I41" i="16" s="1"/>
  <c r="AI40" i="16"/>
  <c r="H41" i="16" s="1"/>
  <c r="AH40" i="16"/>
  <c r="G41" i="16" s="1"/>
  <c r="AG40" i="16"/>
  <c r="F41" i="16" s="1"/>
  <c r="AT39" i="16"/>
  <c r="AS39" i="16"/>
  <c r="AR39" i="16"/>
  <c r="AQ39" i="16"/>
  <c r="AP39" i="16"/>
  <c r="AO39" i="16"/>
  <c r="AN39" i="16"/>
  <c r="AM39" i="16"/>
  <c r="AL39" i="16"/>
  <c r="AK39" i="16"/>
  <c r="AJ39" i="16"/>
  <c r="AI39" i="16"/>
  <c r="AH39" i="16"/>
  <c r="AG39" i="16"/>
  <c r="AT38" i="16"/>
  <c r="I39" i="136" s="1"/>
  <c r="AS38" i="16"/>
  <c r="G39" i="136" s="1"/>
  <c r="AR38" i="16"/>
  <c r="Z39" i="16" s="1"/>
  <c r="X80" i="91" s="1"/>
  <c r="AQ38" i="16"/>
  <c r="Y39" i="16" s="1"/>
  <c r="AP38" i="16"/>
  <c r="X39" i="16" s="1"/>
  <c r="T88" i="91" s="1"/>
  <c r="AO38" i="16"/>
  <c r="W39" i="16" s="1"/>
  <c r="AN38" i="16"/>
  <c r="M39" i="16" s="1"/>
  <c r="AM38" i="16"/>
  <c r="L39" i="16" s="1"/>
  <c r="T77" i="16" s="1"/>
  <c r="AL38" i="16"/>
  <c r="K39" i="16" s="1"/>
  <c r="AK38" i="16"/>
  <c r="J39" i="16" s="1"/>
  <c r="AJ38" i="16"/>
  <c r="I39" i="16" s="1"/>
  <c r="AI38" i="16"/>
  <c r="H39" i="16" s="1"/>
  <c r="AH38" i="16"/>
  <c r="G39" i="16" s="1"/>
  <c r="AG38" i="16"/>
  <c r="F39" i="16" s="1"/>
  <c r="AT37" i="16"/>
  <c r="I37" i="136" s="1"/>
  <c r="AS37" i="16"/>
  <c r="G37" i="136" s="1"/>
  <c r="AR37" i="16"/>
  <c r="Z37" i="16" s="1"/>
  <c r="AQ37" i="16"/>
  <c r="Y37" i="16" s="1"/>
  <c r="AP37" i="16"/>
  <c r="X37" i="16" s="1"/>
  <c r="T86" i="91" s="1"/>
  <c r="AO37" i="16"/>
  <c r="W37" i="16" s="1"/>
  <c r="AN37" i="16"/>
  <c r="M37" i="16" s="1"/>
  <c r="AM37" i="16"/>
  <c r="L37" i="16" s="1"/>
  <c r="AL37" i="16"/>
  <c r="K37" i="16" s="1"/>
  <c r="AK37" i="16"/>
  <c r="J37" i="16" s="1"/>
  <c r="AJ37" i="16"/>
  <c r="I37" i="16" s="1"/>
  <c r="AI37" i="16"/>
  <c r="H37" i="16" s="1"/>
  <c r="AH37" i="16"/>
  <c r="G37" i="16" s="1"/>
  <c r="AG37" i="16"/>
  <c r="F37" i="16" s="1"/>
  <c r="AT36" i="16"/>
  <c r="I36" i="136" s="1"/>
  <c r="AS36" i="16"/>
  <c r="G36" i="136" s="1"/>
  <c r="AR36" i="16"/>
  <c r="Z36" i="16" s="1"/>
  <c r="AQ36" i="16"/>
  <c r="Y36" i="16" s="1"/>
  <c r="AP36" i="16"/>
  <c r="X36" i="16" s="1"/>
  <c r="T85" i="91" s="1"/>
  <c r="AO36" i="16"/>
  <c r="W36" i="16" s="1"/>
  <c r="AN36" i="16"/>
  <c r="M36" i="16" s="1"/>
  <c r="AM36" i="16"/>
  <c r="L36" i="16" s="1"/>
  <c r="AL36" i="16"/>
  <c r="K36" i="16" s="1"/>
  <c r="AK36" i="16"/>
  <c r="J36" i="16" s="1"/>
  <c r="AJ36" i="16"/>
  <c r="I36" i="16" s="1"/>
  <c r="AI36" i="16"/>
  <c r="H36" i="16" s="1"/>
  <c r="AH36" i="16"/>
  <c r="G36" i="16" s="1"/>
  <c r="AG36" i="16"/>
  <c r="F36" i="16" s="1"/>
  <c r="AT35" i="16"/>
  <c r="I35" i="136" s="1"/>
  <c r="AS35" i="16"/>
  <c r="G35" i="136" s="1"/>
  <c r="AR35" i="16"/>
  <c r="Z35" i="16" s="1"/>
  <c r="AQ35" i="16"/>
  <c r="Y35" i="16" s="1"/>
  <c r="AP35" i="16"/>
  <c r="X35" i="16" s="1"/>
  <c r="T84" i="91" s="1"/>
  <c r="AO35" i="16"/>
  <c r="W35" i="16" s="1"/>
  <c r="AN35" i="16"/>
  <c r="M35" i="16" s="1"/>
  <c r="AM35" i="16"/>
  <c r="L35" i="16" s="1"/>
  <c r="AL35" i="16"/>
  <c r="K35" i="16" s="1"/>
  <c r="AK35" i="16"/>
  <c r="J35" i="16" s="1"/>
  <c r="AJ35" i="16"/>
  <c r="I35" i="16" s="1"/>
  <c r="AI35" i="16"/>
  <c r="H35" i="16" s="1"/>
  <c r="AH35" i="16"/>
  <c r="G35" i="16" s="1"/>
  <c r="AG35" i="16"/>
  <c r="F35" i="16" s="1"/>
  <c r="AT34" i="16"/>
  <c r="I34" i="136" s="1"/>
  <c r="AS34" i="16"/>
  <c r="G34" i="136" s="1"/>
  <c r="AR34" i="16"/>
  <c r="Z34" i="16" s="1"/>
  <c r="AQ34" i="16"/>
  <c r="Y34" i="16" s="1"/>
  <c r="AP34" i="16"/>
  <c r="X34" i="16" s="1"/>
  <c r="T83" i="91" s="1"/>
  <c r="AO34" i="16"/>
  <c r="W34" i="16" s="1"/>
  <c r="AN34" i="16"/>
  <c r="M34" i="16" s="1"/>
  <c r="AM34" i="16"/>
  <c r="L34" i="16" s="1"/>
  <c r="AL34" i="16"/>
  <c r="K34" i="16" s="1"/>
  <c r="AK34" i="16"/>
  <c r="J34" i="16" s="1"/>
  <c r="AJ34" i="16"/>
  <c r="I34" i="16" s="1"/>
  <c r="AI34" i="16"/>
  <c r="H34" i="16" s="1"/>
  <c r="AH34" i="16"/>
  <c r="G34" i="16" s="1"/>
  <c r="AG34" i="16"/>
  <c r="F34" i="16" s="1"/>
  <c r="AT33" i="16"/>
  <c r="I33" i="136" s="1"/>
  <c r="AS33" i="16"/>
  <c r="G33" i="136" s="1"/>
  <c r="AR33" i="16"/>
  <c r="Z33" i="16" s="1"/>
  <c r="AQ33" i="16"/>
  <c r="Y33" i="16" s="1"/>
  <c r="AP33" i="16"/>
  <c r="X33" i="16" s="1"/>
  <c r="T82" i="91" s="1"/>
  <c r="AO33" i="16"/>
  <c r="W33" i="16" s="1"/>
  <c r="AN33" i="16"/>
  <c r="M33" i="16" s="1"/>
  <c r="AM33" i="16"/>
  <c r="L33" i="16" s="1"/>
  <c r="AL33" i="16"/>
  <c r="K33" i="16" s="1"/>
  <c r="AK33" i="16"/>
  <c r="J33" i="16" s="1"/>
  <c r="AJ33" i="16"/>
  <c r="I33" i="16" s="1"/>
  <c r="AI33" i="16"/>
  <c r="H33" i="16" s="1"/>
  <c r="AH33" i="16"/>
  <c r="G33" i="16" s="1"/>
  <c r="AG33" i="16"/>
  <c r="F33" i="16" s="1"/>
  <c r="AT32" i="16"/>
  <c r="I28" i="136" s="1"/>
  <c r="AS32" i="16"/>
  <c r="G28" i="136" s="1"/>
  <c r="AR32" i="16"/>
  <c r="Z28" i="16" s="1"/>
  <c r="X79" i="91" s="1"/>
  <c r="AQ32" i="16"/>
  <c r="Y28" i="16" s="1"/>
  <c r="AP32" i="16"/>
  <c r="X28" i="16" s="1"/>
  <c r="T80" i="91" s="1"/>
  <c r="AO32" i="16"/>
  <c r="W28" i="16" s="1"/>
  <c r="G69" i="16" s="1"/>
  <c r="AN32" i="16"/>
  <c r="M28" i="16" s="1"/>
  <c r="AM32" i="16"/>
  <c r="L28" i="16" s="1"/>
  <c r="AL32" i="16"/>
  <c r="K28" i="16" s="1"/>
  <c r="AK32" i="16"/>
  <c r="J28" i="16" s="1"/>
  <c r="AJ32" i="16"/>
  <c r="I28" i="16" s="1"/>
  <c r="AI32" i="16"/>
  <c r="H28" i="16" s="1"/>
  <c r="AH32" i="16"/>
  <c r="G28" i="16" s="1"/>
  <c r="AA104" i="91" s="1"/>
  <c r="AG32" i="16"/>
  <c r="F28" i="16" s="1"/>
  <c r="AT31" i="16"/>
  <c r="I31" i="136" s="1"/>
  <c r="AS31" i="16"/>
  <c r="G31" i="136" s="1"/>
  <c r="AR31" i="16"/>
  <c r="Z31" i="16" s="1"/>
  <c r="AQ31" i="16"/>
  <c r="Y31" i="16" s="1"/>
  <c r="AP31" i="16"/>
  <c r="X31" i="16" s="1"/>
  <c r="AO31" i="16"/>
  <c r="W31" i="16" s="1"/>
  <c r="AN31" i="16"/>
  <c r="M31" i="16" s="1"/>
  <c r="AM31" i="16"/>
  <c r="L31" i="16" s="1"/>
  <c r="AL31" i="16"/>
  <c r="K31" i="16" s="1"/>
  <c r="AK31" i="16"/>
  <c r="J31" i="16" s="1"/>
  <c r="AJ31" i="16"/>
  <c r="I31" i="16" s="1"/>
  <c r="AI31" i="16"/>
  <c r="H31" i="16" s="1"/>
  <c r="AH31" i="16"/>
  <c r="G31" i="16" s="1"/>
  <c r="AG31" i="16"/>
  <c r="F31" i="16" s="1"/>
  <c r="AT30" i="16"/>
  <c r="I30" i="136" s="1"/>
  <c r="AS30" i="16"/>
  <c r="G30" i="136" s="1"/>
  <c r="AR30" i="16"/>
  <c r="Z30" i="16" s="1"/>
  <c r="AQ30" i="16"/>
  <c r="Y30" i="16" s="1"/>
  <c r="AP30" i="16"/>
  <c r="X30" i="16" s="1"/>
  <c r="AO30" i="16"/>
  <c r="W30" i="16" s="1"/>
  <c r="AN30" i="16"/>
  <c r="M30" i="16" s="1"/>
  <c r="AM30" i="16"/>
  <c r="L30" i="16" s="1"/>
  <c r="AL30" i="16"/>
  <c r="K30" i="16" s="1"/>
  <c r="AK30" i="16"/>
  <c r="J30" i="16" s="1"/>
  <c r="AJ30" i="16"/>
  <c r="I30" i="16" s="1"/>
  <c r="AI30" i="16"/>
  <c r="H30" i="16" s="1"/>
  <c r="AH30" i="16"/>
  <c r="G30" i="16" s="1"/>
  <c r="AG30" i="16"/>
  <c r="F30" i="16" s="1"/>
  <c r="U60" i="79"/>
  <c r="V60" i="79"/>
  <c r="W60" i="79"/>
  <c r="X60" i="79"/>
  <c r="Y60" i="79"/>
  <c r="Z60" i="79"/>
  <c r="AA60" i="79"/>
  <c r="AB60" i="79"/>
  <c r="AC60" i="79"/>
  <c r="AD60" i="79"/>
  <c r="AE60" i="79"/>
  <c r="U61" i="79"/>
  <c r="V61" i="79"/>
  <c r="W61" i="79"/>
  <c r="X61" i="79"/>
  <c r="Y61" i="79"/>
  <c r="Z61" i="79"/>
  <c r="AA61" i="79"/>
  <c r="AB61" i="79"/>
  <c r="AC61" i="79"/>
  <c r="AD61" i="79"/>
  <c r="AE61" i="79"/>
  <c r="U62" i="79"/>
  <c r="V62" i="79"/>
  <c r="W62" i="79"/>
  <c r="X62" i="79"/>
  <c r="Y62" i="79"/>
  <c r="Z62" i="79"/>
  <c r="AA62" i="79"/>
  <c r="AB62" i="79"/>
  <c r="AC62" i="79"/>
  <c r="AD62" i="79"/>
  <c r="AE62" i="79"/>
  <c r="U63" i="79"/>
  <c r="V63" i="79"/>
  <c r="W63" i="79"/>
  <c r="X63" i="79"/>
  <c r="Y63" i="79"/>
  <c r="Z63" i="79"/>
  <c r="AA63" i="79"/>
  <c r="AB63" i="79"/>
  <c r="AC63" i="79"/>
  <c r="AD63" i="79"/>
  <c r="AE63" i="79"/>
  <c r="U64" i="79"/>
  <c r="V64" i="79"/>
  <c r="W64" i="79"/>
  <c r="X64" i="79"/>
  <c r="Y64" i="79"/>
  <c r="Z64" i="79"/>
  <c r="AA64" i="79"/>
  <c r="AB64" i="79"/>
  <c r="AC64" i="79"/>
  <c r="AD64" i="79"/>
  <c r="AE64" i="79"/>
  <c r="U65" i="79"/>
  <c r="V65" i="79"/>
  <c r="W65" i="79"/>
  <c r="X65" i="79"/>
  <c r="Y65" i="79"/>
  <c r="Z65" i="79"/>
  <c r="AA65" i="79"/>
  <c r="AB65" i="79"/>
  <c r="AC65" i="79"/>
  <c r="AD65" i="79"/>
  <c r="AE65" i="79"/>
  <c r="U66" i="79"/>
  <c r="V66" i="79"/>
  <c r="W66" i="79"/>
  <c r="X66" i="79"/>
  <c r="Y66" i="79"/>
  <c r="Z66" i="79"/>
  <c r="AA66" i="79"/>
  <c r="AB66" i="79"/>
  <c r="AC66" i="79"/>
  <c r="AD66" i="79"/>
  <c r="AE66" i="79"/>
  <c r="U67" i="79"/>
  <c r="V67" i="79"/>
  <c r="W67" i="79"/>
  <c r="X67" i="79"/>
  <c r="Y67" i="79"/>
  <c r="Z67" i="79"/>
  <c r="AA67" i="79"/>
  <c r="AB67" i="79"/>
  <c r="AC67" i="79"/>
  <c r="AD67" i="79"/>
  <c r="AE67" i="79"/>
  <c r="U68" i="79"/>
  <c r="V68" i="79"/>
  <c r="W68" i="79"/>
  <c r="X68" i="79"/>
  <c r="Y68" i="79"/>
  <c r="Z68" i="79"/>
  <c r="AA68" i="79"/>
  <c r="AB68" i="79"/>
  <c r="AC68" i="79"/>
  <c r="AD68" i="79"/>
  <c r="AE68" i="79"/>
  <c r="U69" i="79"/>
  <c r="V69" i="79"/>
  <c r="W69" i="79"/>
  <c r="X69" i="79"/>
  <c r="Y69" i="79"/>
  <c r="Z69" i="79"/>
  <c r="AA69" i="79"/>
  <c r="AB69" i="79"/>
  <c r="AC69" i="79"/>
  <c r="AD69" i="79"/>
  <c r="AE69" i="79"/>
  <c r="T61" i="79"/>
  <c r="T62" i="79"/>
  <c r="T63" i="79"/>
  <c r="T64" i="79"/>
  <c r="T65" i="79"/>
  <c r="T66" i="79"/>
  <c r="T67" i="79"/>
  <c r="T68" i="79"/>
  <c r="T69" i="79"/>
  <c r="T60" i="79"/>
  <c r="U49" i="79"/>
  <c r="V49" i="79"/>
  <c r="W49" i="79"/>
  <c r="X49" i="79"/>
  <c r="Y49" i="79"/>
  <c r="Z49" i="79"/>
  <c r="AA49" i="79"/>
  <c r="AB49" i="79"/>
  <c r="AC49" i="79"/>
  <c r="AD49" i="79"/>
  <c r="AE49" i="79"/>
  <c r="U50" i="79"/>
  <c r="V50" i="79"/>
  <c r="W50" i="79"/>
  <c r="X50" i="79"/>
  <c r="Y50" i="79"/>
  <c r="Z50" i="79"/>
  <c r="AA50" i="79"/>
  <c r="AB50" i="79"/>
  <c r="AC50" i="79"/>
  <c r="AD50" i="79"/>
  <c r="AE50" i="79"/>
  <c r="U51" i="79"/>
  <c r="V51" i="79"/>
  <c r="W51" i="79"/>
  <c r="X51" i="79"/>
  <c r="Y51" i="79"/>
  <c r="Z51" i="79"/>
  <c r="AA51" i="79"/>
  <c r="AB51" i="79"/>
  <c r="AC51" i="79"/>
  <c r="AD51" i="79"/>
  <c r="AE51" i="79"/>
  <c r="U52" i="79"/>
  <c r="V52" i="79"/>
  <c r="W52" i="79"/>
  <c r="X52" i="79"/>
  <c r="Y52" i="79"/>
  <c r="Z52" i="79"/>
  <c r="AA52" i="79"/>
  <c r="AB52" i="79"/>
  <c r="AC52" i="79"/>
  <c r="AD52" i="79"/>
  <c r="AE52" i="79"/>
  <c r="U53" i="79"/>
  <c r="V53" i="79"/>
  <c r="W53" i="79"/>
  <c r="X53" i="79"/>
  <c r="Y53" i="79"/>
  <c r="Z53" i="79"/>
  <c r="AA53" i="79"/>
  <c r="AB53" i="79"/>
  <c r="AC53" i="79"/>
  <c r="AD53" i="79"/>
  <c r="AE53" i="79"/>
  <c r="U54" i="79"/>
  <c r="V54" i="79"/>
  <c r="W54" i="79"/>
  <c r="X54" i="79"/>
  <c r="Y54" i="79"/>
  <c r="Z54" i="79"/>
  <c r="AA54" i="79"/>
  <c r="AB54" i="79"/>
  <c r="AC54" i="79"/>
  <c r="AD54" i="79"/>
  <c r="AE54" i="79"/>
  <c r="U55" i="79"/>
  <c r="V55" i="79"/>
  <c r="W55" i="79"/>
  <c r="X55" i="79"/>
  <c r="Y55" i="79"/>
  <c r="Z55" i="79"/>
  <c r="AA55" i="79"/>
  <c r="AB55" i="79"/>
  <c r="AC55" i="79"/>
  <c r="AD55" i="79"/>
  <c r="AE55" i="79"/>
  <c r="U56" i="79"/>
  <c r="V56" i="79"/>
  <c r="W56" i="79"/>
  <c r="X56" i="79"/>
  <c r="Y56" i="79"/>
  <c r="Z56" i="79"/>
  <c r="AA56" i="79"/>
  <c r="AB56" i="79"/>
  <c r="AC56" i="79"/>
  <c r="AD56" i="79"/>
  <c r="AE56" i="79"/>
  <c r="U57" i="79"/>
  <c r="V57" i="79"/>
  <c r="W57" i="79"/>
  <c r="X57" i="79"/>
  <c r="Y57" i="79"/>
  <c r="Z57" i="79"/>
  <c r="AA57" i="79"/>
  <c r="AB57" i="79"/>
  <c r="AC57" i="79"/>
  <c r="AD57" i="79"/>
  <c r="AE57" i="79"/>
  <c r="U58" i="79"/>
  <c r="V58" i="79"/>
  <c r="W58" i="79"/>
  <c r="X58" i="79"/>
  <c r="Y58" i="79"/>
  <c r="Z58" i="79"/>
  <c r="AA58" i="79"/>
  <c r="AB58" i="79"/>
  <c r="AC58" i="79"/>
  <c r="AD58" i="79"/>
  <c r="AE58" i="79"/>
  <c r="T50" i="79"/>
  <c r="T51" i="79"/>
  <c r="T52" i="79"/>
  <c r="T53" i="79"/>
  <c r="T54" i="79"/>
  <c r="T55" i="79"/>
  <c r="T56" i="79"/>
  <c r="T57" i="79"/>
  <c r="T58" i="79"/>
  <c r="T49" i="79"/>
  <c r="U38" i="79"/>
  <c r="V38" i="79"/>
  <c r="W38" i="79"/>
  <c r="X38" i="79"/>
  <c r="Y38" i="79"/>
  <c r="Z38" i="79"/>
  <c r="AA38" i="79"/>
  <c r="AB38" i="79"/>
  <c r="AC38" i="79"/>
  <c r="AD38" i="79"/>
  <c r="AE38" i="79"/>
  <c r="U39" i="79"/>
  <c r="V39" i="79"/>
  <c r="W39" i="79"/>
  <c r="X39" i="79"/>
  <c r="Y39" i="79"/>
  <c r="Z39" i="79"/>
  <c r="AA39" i="79"/>
  <c r="AB39" i="79"/>
  <c r="AC39" i="79"/>
  <c r="AD39" i="79"/>
  <c r="AE39" i="79"/>
  <c r="U40" i="79"/>
  <c r="V40" i="79"/>
  <c r="W40" i="79"/>
  <c r="X40" i="79"/>
  <c r="Y40" i="79"/>
  <c r="Z40" i="79"/>
  <c r="AA40" i="79"/>
  <c r="AB40" i="79"/>
  <c r="AC40" i="79"/>
  <c r="AD40" i="79"/>
  <c r="AE40" i="79"/>
  <c r="U41" i="79"/>
  <c r="V41" i="79"/>
  <c r="W41" i="79"/>
  <c r="X41" i="79"/>
  <c r="Y41" i="79"/>
  <c r="Z41" i="79"/>
  <c r="AA41" i="79"/>
  <c r="AB41" i="79"/>
  <c r="AC41" i="79"/>
  <c r="AD41" i="79"/>
  <c r="AE41" i="79"/>
  <c r="U42" i="79"/>
  <c r="V42" i="79"/>
  <c r="W42" i="79"/>
  <c r="X42" i="79"/>
  <c r="Y42" i="79"/>
  <c r="Z42" i="79"/>
  <c r="AA42" i="79"/>
  <c r="AB42" i="79"/>
  <c r="AC42" i="79"/>
  <c r="AD42" i="79"/>
  <c r="AE42" i="79"/>
  <c r="U43" i="79"/>
  <c r="V43" i="79"/>
  <c r="W43" i="79"/>
  <c r="X43" i="79"/>
  <c r="Y43" i="79"/>
  <c r="Z43" i="79"/>
  <c r="AA43" i="79"/>
  <c r="AB43" i="79"/>
  <c r="AC43" i="79"/>
  <c r="AD43" i="79"/>
  <c r="AE43" i="79"/>
  <c r="U44" i="79"/>
  <c r="V44" i="79"/>
  <c r="W44" i="79"/>
  <c r="X44" i="79"/>
  <c r="Y44" i="79"/>
  <c r="Z44" i="79"/>
  <c r="AA44" i="79"/>
  <c r="AB44" i="79"/>
  <c r="AC44" i="79"/>
  <c r="AD44" i="79"/>
  <c r="AE44" i="79"/>
  <c r="U45" i="79"/>
  <c r="V45" i="79"/>
  <c r="W45" i="79"/>
  <c r="X45" i="79"/>
  <c r="Y45" i="79"/>
  <c r="Z45" i="79"/>
  <c r="AA45" i="79"/>
  <c r="AB45" i="79"/>
  <c r="AC45" i="79"/>
  <c r="AD45" i="79"/>
  <c r="AE45" i="79"/>
  <c r="U46" i="79"/>
  <c r="V46" i="79"/>
  <c r="W46" i="79"/>
  <c r="X46" i="79"/>
  <c r="Y46" i="79"/>
  <c r="Z46" i="79"/>
  <c r="AA46" i="79"/>
  <c r="AB46" i="79"/>
  <c r="AC46" i="79"/>
  <c r="AD46" i="79"/>
  <c r="AE46" i="79"/>
  <c r="U47" i="79"/>
  <c r="V47" i="79"/>
  <c r="W47" i="79"/>
  <c r="X47" i="79"/>
  <c r="Y47" i="79"/>
  <c r="Z47" i="79"/>
  <c r="AA47" i="79"/>
  <c r="AB47" i="79"/>
  <c r="AC47" i="79"/>
  <c r="AD47" i="79"/>
  <c r="AE47" i="79"/>
  <c r="T39" i="79"/>
  <c r="T40" i="79"/>
  <c r="T41" i="79"/>
  <c r="T42" i="79"/>
  <c r="T43" i="79"/>
  <c r="T44" i="79"/>
  <c r="T45" i="79"/>
  <c r="T46" i="79"/>
  <c r="T47" i="79"/>
  <c r="T38" i="79"/>
  <c r="U31" i="79"/>
  <c r="V31" i="79"/>
  <c r="W31" i="79"/>
  <c r="X31" i="79"/>
  <c r="Y31" i="79"/>
  <c r="Z31" i="79"/>
  <c r="AA31" i="79"/>
  <c r="AB31" i="79"/>
  <c r="AC31" i="79"/>
  <c r="AD31" i="79"/>
  <c r="AE31" i="79"/>
  <c r="U32" i="79"/>
  <c r="V32" i="79"/>
  <c r="W32" i="79"/>
  <c r="X32" i="79"/>
  <c r="Y32" i="79"/>
  <c r="Z32" i="79"/>
  <c r="AA32" i="79"/>
  <c r="AB32" i="79"/>
  <c r="AC32" i="79"/>
  <c r="AD32" i="79"/>
  <c r="AE32" i="79"/>
  <c r="U33" i="79"/>
  <c r="V33" i="79"/>
  <c r="W33" i="79"/>
  <c r="X33" i="79"/>
  <c r="Y33" i="79"/>
  <c r="Z33" i="79"/>
  <c r="AA33" i="79"/>
  <c r="AB33" i="79"/>
  <c r="AC33" i="79"/>
  <c r="AD33" i="79"/>
  <c r="AE33" i="79"/>
  <c r="U34" i="79"/>
  <c r="V34" i="79"/>
  <c r="W34" i="79"/>
  <c r="X34" i="79"/>
  <c r="Y34" i="79"/>
  <c r="Z34" i="79"/>
  <c r="AA34" i="79"/>
  <c r="AB34" i="79"/>
  <c r="AC34" i="79"/>
  <c r="AD34" i="79"/>
  <c r="AE34" i="79"/>
  <c r="U35" i="79"/>
  <c r="V35" i="79"/>
  <c r="W35" i="79"/>
  <c r="X35" i="79"/>
  <c r="Y35" i="79"/>
  <c r="Z35" i="79"/>
  <c r="AA35" i="79"/>
  <c r="AB35" i="79"/>
  <c r="AC35" i="79"/>
  <c r="AD35" i="79"/>
  <c r="AE35" i="79"/>
  <c r="U36" i="79"/>
  <c r="V36" i="79"/>
  <c r="W36" i="79"/>
  <c r="X36" i="79"/>
  <c r="Y36" i="79"/>
  <c r="Z36" i="79"/>
  <c r="AA36" i="79"/>
  <c r="AB36" i="79"/>
  <c r="AC36" i="79"/>
  <c r="AD36" i="79"/>
  <c r="AE36" i="79"/>
  <c r="T32" i="79"/>
  <c r="T33" i="79"/>
  <c r="T34" i="79"/>
  <c r="T35" i="79"/>
  <c r="T36" i="79"/>
  <c r="T31" i="79"/>
  <c r="I60" i="79"/>
  <c r="J60" i="79"/>
  <c r="K60" i="79"/>
  <c r="L60" i="79"/>
  <c r="M60" i="79"/>
  <c r="N60" i="79"/>
  <c r="I61" i="79"/>
  <c r="J61" i="79"/>
  <c r="K61" i="79"/>
  <c r="L61" i="79"/>
  <c r="M61" i="79"/>
  <c r="N61" i="79"/>
  <c r="I62" i="79"/>
  <c r="J62" i="79"/>
  <c r="K62" i="79"/>
  <c r="L62" i="79"/>
  <c r="M62" i="79"/>
  <c r="N62" i="79"/>
  <c r="I63" i="79"/>
  <c r="J63" i="79"/>
  <c r="K63" i="79"/>
  <c r="L63" i="79"/>
  <c r="M63" i="79"/>
  <c r="N63" i="79"/>
  <c r="I64" i="79"/>
  <c r="J64" i="79"/>
  <c r="K64" i="79"/>
  <c r="L64" i="79"/>
  <c r="M64" i="79"/>
  <c r="N64" i="79"/>
  <c r="I65" i="79"/>
  <c r="J65" i="79"/>
  <c r="K65" i="79"/>
  <c r="L65" i="79"/>
  <c r="M65" i="79"/>
  <c r="N65" i="79"/>
  <c r="I66" i="79"/>
  <c r="J66" i="79"/>
  <c r="K66" i="79"/>
  <c r="L66" i="79"/>
  <c r="M66" i="79"/>
  <c r="N66" i="79"/>
  <c r="I67" i="79"/>
  <c r="J67" i="79"/>
  <c r="K67" i="79"/>
  <c r="L67" i="79"/>
  <c r="M67" i="79"/>
  <c r="N67" i="79"/>
  <c r="I68" i="79"/>
  <c r="J68" i="79"/>
  <c r="K68" i="79"/>
  <c r="L68" i="79"/>
  <c r="M68" i="79"/>
  <c r="N68" i="79"/>
  <c r="I69" i="79"/>
  <c r="J69" i="79"/>
  <c r="K69" i="79"/>
  <c r="L69" i="79"/>
  <c r="M69" i="79"/>
  <c r="N69" i="79"/>
  <c r="H61" i="79"/>
  <c r="H62" i="79"/>
  <c r="H63" i="79"/>
  <c r="H64" i="79"/>
  <c r="H65" i="79"/>
  <c r="H66" i="79"/>
  <c r="H67" i="79"/>
  <c r="H68" i="79"/>
  <c r="H69" i="79"/>
  <c r="H60" i="79"/>
  <c r="I49" i="79"/>
  <c r="J49" i="79"/>
  <c r="K49" i="79"/>
  <c r="L49" i="79"/>
  <c r="M49" i="79"/>
  <c r="N49" i="79"/>
  <c r="I50" i="79"/>
  <c r="J50" i="79"/>
  <c r="K50" i="79"/>
  <c r="L50" i="79"/>
  <c r="M50" i="79"/>
  <c r="N50" i="79"/>
  <c r="I51" i="79"/>
  <c r="J51" i="79"/>
  <c r="K51" i="79"/>
  <c r="L51" i="79"/>
  <c r="M51" i="79"/>
  <c r="N51" i="79"/>
  <c r="I52" i="79"/>
  <c r="J52" i="79"/>
  <c r="K52" i="79"/>
  <c r="L52" i="79"/>
  <c r="M52" i="79"/>
  <c r="N52" i="79"/>
  <c r="I53" i="79"/>
  <c r="J53" i="79"/>
  <c r="K53" i="79"/>
  <c r="L53" i="79"/>
  <c r="M53" i="79"/>
  <c r="N53" i="79"/>
  <c r="I54" i="79"/>
  <c r="J54" i="79"/>
  <c r="K54" i="79"/>
  <c r="L54" i="79"/>
  <c r="M54" i="79"/>
  <c r="N54" i="79"/>
  <c r="I55" i="79"/>
  <c r="J55" i="79"/>
  <c r="K55" i="79"/>
  <c r="L55" i="79"/>
  <c r="M55" i="79"/>
  <c r="N55" i="79"/>
  <c r="I56" i="79"/>
  <c r="J56" i="79"/>
  <c r="K56" i="79"/>
  <c r="L56" i="79"/>
  <c r="M56" i="79"/>
  <c r="N56" i="79"/>
  <c r="I57" i="79"/>
  <c r="J57" i="79"/>
  <c r="K57" i="79"/>
  <c r="L57" i="79"/>
  <c r="M57" i="79"/>
  <c r="N57" i="79"/>
  <c r="I58" i="79"/>
  <c r="J58" i="79"/>
  <c r="K58" i="79"/>
  <c r="L58" i="79"/>
  <c r="M58" i="79"/>
  <c r="N58" i="79"/>
  <c r="H50" i="79"/>
  <c r="H51" i="79"/>
  <c r="H52" i="79"/>
  <c r="H53" i="79"/>
  <c r="H54" i="79"/>
  <c r="H55" i="79"/>
  <c r="H56" i="79"/>
  <c r="H57" i="79"/>
  <c r="H58" i="79"/>
  <c r="H49" i="79"/>
  <c r="I38" i="79"/>
  <c r="J38" i="79"/>
  <c r="K38" i="79"/>
  <c r="L38" i="79"/>
  <c r="M38" i="79"/>
  <c r="N38" i="79"/>
  <c r="I39" i="79"/>
  <c r="J39" i="79"/>
  <c r="K39" i="79"/>
  <c r="L39" i="79"/>
  <c r="M39" i="79"/>
  <c r="N39" i="79"/>
  <c r="I40" i="79"/>
  <c r="J40" i="79"/>
  <c r="K40" i="79"/>
  <c r="L40" i="79"/>
  <c r="M40" i="79"/>
  <c r="N40" i="79"/>
  <c r="I41" i="79"/>
  <c r="J41" i="79"/>
  <c r="K41" i="79"/>
  <c r="L41" i="79"/>
  <c r="M41" i="79"/>
  <c r="N41" i="79"/>
  <c r="I42" i="79"/>
  <c r="J42" i="79"/>
  <c r="K42" i="79"/>
  <c r="L42" i="79"/>
  <c r="M42" i="79"/>
  <c r="N42" i="79"/>
  <c r="I43" i="79"/>
  <c r="J43" i="79"/>
  <c r="K43" i="79"/>
  <c r="L43" i="79"/>
  <c r="M43" i="79"/>
  <c r="N43" i="79"/>
  <c r="I44" i="79"/>
  <c r="J44" i="79"/>
  <c r="K44" i="79"/>
  <c r="L44" i="79"/>
  <c r="M44" i="79"/>
  <c r="N44" i="79"/>
  <c r="I45" i="79"/>
  <c r="J45" i="79"/>
  <c r="K45" i="79"/>
  <c r="L45" i="79"/>
  <c r="M45" i="79"/>
  <c r="N45" i="79"/>
  <c r="I46" i="79"/>
  <c r="J46" i="79"/>
  <c r="K46" i="79"/>
  <c r="L46" i="79"/>
  <c r="M46" i="79"/>
  <c r="N46" i="79"/>
  <c r="I47" i="79"/>
  <c r="J47" i="79"/>
  <c r="K47" i="79"/>
  <c r="L47" i="79"/>
  <c r="M47" i="79"/>
  <c r="N47" i="79"/>
  <c r="H39" i="79"/>
  <c r="H40" i="79"/>
  <c r="H41" i="79"/>
  <c r="H42" i="79"/>
  <c r="H43" i="79"/>
  <c r="H44" i="79"/>
  <c r="H45" i="79"/>
  <c r="H46" i="79"/>
  <c r="H47" i="79"/>
  <c r="H38" i="79"/>
  <c r="I31" i="79"/>
  <c r="J31" i="79"/>
  <c r="K31" i="79"/>
  <c r="L31" i="79"/>
  <c r="M31" i="79"/>
  <c r="N31" i="79"/>
  <c r="I32" i="79"/>
  <c r="J32" i="79"/>
  <c r="K32" i="79"/>
  <c r="L32" i="79"/>
  <c r="M32" i="79"/>
  <c r="N32" i="79"/>
  <c r="I33" i="79"/>
  <c r="J33" i="79"/>
  <c r="K33" i="79"/>
  <c r="L33" i="79"/>
  <c r="M33" i="79"/>
  <c r="N33" i="79"/>
  <c r="I34" i="79"/>
  <c r="J34" i="79"/>
  <c r="K34" i="79"/>
  <c r="L34" i="79"/>
  <c r="M34" i="79"/>
  <c r="N34" i="79"/>
  <c r="I35" i="79"/>
  <c r="J35" i="79"/>
  <c r="K35" i="79"/>
  <c r="L35" i="79"/>
  <c r="M35" i="79"/>
  <c r="N35" i="79"/>
  <c r="I36" i="79"/>
  <c r="J36" i="79"/>
  <c r="K36" i="79"/>
  <c r="L36" i="79"/>
  <c r="M36" i="79"/>
  <c r="N36" i="79"/>
  <c r="H32" i="79"/>
  <c r="H33" i="79"/>
  <c r="H34" i="79"/>
  <c r="H35" i="79"/>
  <c r="H36" i="79"/>
  <c r="H31" i="79"/>
  <c r="F60" i="79"/>
  <c r="F61" i="79"/>
  <c r="F62" i="79"/>
  <c r="F63" i="79"/>
  <c r="F64" i="79"/>
  <c r="F65" i="79"/>
  <c r="F66" i="79"/>
  <c r="F67" i="79"/>
  <c r="F68" i="79"/>
  <c r="F69" i="79"/>
  <c r="E61" i="79"/>
  <c r="E62" i="79"/>
  <c r="E63" i="79"/>
  <c r="E64" i="79"/>
  <c r="E65" i="79"/>
  <c r="E66" i="79"/>
  <c r="E67" i="79"/>
  <c r="E68" i="79"/>
  <c r="E69" i="79"/>
  <c r="E60" i="79"/>
  <c r="F49" i="79"/>
  <c r="F50" i="79"/>
  <c r="F51" i="79"/>
  <c r="F52" i="79"/>
  <c r="F53" i="79"/>
  <c r="F54" i="79"/>
  <c r="F55" i="79"/>
  <c r="F56" i="79"/>
  <c r="F57" i="79"/>
  <c r="F58" i="79"/>
  <c r="E50" i="79"/>
  <c r="E51" i="79"/>
  <c r="E52" i="79"/>
  <c r="E53" i="79"/>
  <c r="E54" i="79"/>
  <c r="E55" i="79"/>
  <c r="E56" i="79"/>
  <c r="E57" i="79"/>
  <c r="E58" i="79"/>
  <c r="E49" i="79"/>
  <c r="F38" i="79"/>
  <c r="F39" i="79"/>
  <c r="F40" i="79"/>
  <c r="F41" i="79"/>
  <c r="F42" i="79"/>
  <c r="F43" i="79"/>
  <c r="F44" i="79"/>
  <c r="F45" i="79"/>
  <c r="F46" i="79"/>
  <c r="F47" i="79"/>
  <c r="E39" i="79"/>
  <c r="E40" i="79"/>
  <c r="E41" i="79"/>
  <c r="E42" i="79"/>
  <c r="E43" i="79"/>
  <c r="E44" i="79"/>
  <c r="E45" i="79"/>
  <c r="E46" i="79"/>
  <c r="E47" i="79"/>
  <c r="E38" i="79"/>
  <c r="F31" i="79"/>
  <c r="F32" i="79"/>
  <c r="F33" i="79"/>
  <c r="F34" i="79"/>
  <c r="F35" i="79"/>
  <c r="F36" i="79"/>
  <c r="E32" i="79"/>
  <c r="E33" i="79"/>
  <c r="E34" i="79"/>
  <c r="E35" i="79"/>
  <c r="E36" i="79"/>
  <c r="E31" i="79"/>
  <c r="AE60" i="76"/>
  <c r="AD60" i="76"/>
  <c r="AC60" i="76"/>
  <c r="AB60" i="76"/>
  <c r="AA60" i="76"/>
  <c r="Z60" i="76"/>
  <c r="Y60" i="76"/>
  <c r="X60" i="76"/>
  <c r="W60" i="76"/>
  <c r="V60" i="76"/>
  <c r="U60" i="76"/>
  <c r="AE59" i="76"/>
  <c r="AD59" i="76"/>
  <c r="AC59" i="76"/>
  <c r="AB59" i="76"/>
  <c r="AA59" i="76"/>
  <c r="Z59" i="76"/>
  <c r="Y59" i="76"/>
  <c r="X59" i="76"/>
  <c r="W59" i="76"/>
  <c r="V59" i="76"/>
  <c r="U59" i="76"/>
  <c r="AE58" i="76"/>
  <c r="AD58" i="76"/>
  <c r="AC58" i="76"/>
  <c r="AB58" i="76"/>
  <c r="AA58" i="76"/>
  <c r="Z58" i="76"/>
  <c r="Y58" i="76"/>
  <c r="X58" i="76"/>
  <c r="W58" i="76"/>
  <c r="V58" i="76"/>
  <c r="U58" i="76"/>
  <c r="AE57" i="76"/>
  <c r="AD57" i="76"/>
  <c r="AC57" i="76"/>
  <c r="AB57" i="76"/>
  <c r="AA57" i="76"/>
  <c r="Z57" i="76"/>
  <c r="Y57" i="76"/>
  <c r="X57" i="76"/>
  <c r="W57" i="76"/>
  <c r="V57" i="76"/>
  <c r="U57" i="76"/>
  <c r="AE56" i="76"/>
  <c r="AD56" i="76"/>
  <c r="AC56" i="76"/>
  <c r="AB56" i="76"/>
  <c r="AA56" i="76"/>
  <c r="Z56" i="76"/>
  <c r="Y56" i="76"/>
  <c r="X56" i="76"/>
  <c r="W56" i="76"/>
  <c r="V56" i="76"/>
  <c r="U56" i="76"/>
  <c r="AE54" i="76"/>
  <c r="AD54" i="76"/>
  <c r="AC54" i="76"/>
  <c r="AB54" i="76"/>
  <c r="AA54" i="76"/>
  <c r="Z54" i="76"/>
  <c r="Y54" i="76"/>
  <c r="X54" i="76"/>
  <c r="W54" i="76"/>
  <c r="V54" i="76"/>
  <c r="U54" i="76"/>
  <c r="AE53" i="76"/>
  <c r="AD53" i="76"/>
  <c r="AC53" i="76"/>
  <c r="AB53" i="76"/>
  <c r="AA53" i="76"/>
  <c r="Z53" i="76"/>
  <c r="Y53" i="76"/>
  <c r="X53" i="76"/>
  <c r="W53" i="76"/>
  <c r="V53" i="76"/>
  <c r="U53" i="76"/>
  <c r="AE52" i="76"/>
  <c r="AD52" i="76"/>
  <c r="AC52" i="76"/>
  <c r="AB52" i="76"/>
  <c r="AA52" i="76"/>
  <c r="Z52" i="76"/>
  <c r="Y52" i="76"/>
  <c r="X52" i="76"/>
  <c r="W52" i="76"/>
  <c r="V52" i="76"/>
  <c r="U52" i="76"/>
  <c r="AE51" i="76"/>
  <c r="AD51" i="76"/>
  <c r="AC51" i="76"/>
  <c r="AB51" i="76"/>
  <c r="AA51" i="76"/>
  <c r="Z51" i="76"/>
  <c r="Y51" i="76"/>
  <c r="X51" i="76"/>
  <c r="W51" i="76"/>
  <c r="V51" i="76"/>
  <c r="U51" i="76"/>
  <c r="AE50" i="76"/>
  <c r="AD50" i="76"/>
  <c r="AC50" i="76"/>
  <c r="AB50" i="76"/>
  <c r="AA50" i="76"/>
  <c r="Z50" i="76"/>
  <c r="Y50" i="76"/>
  <c r="X50" i="76"/>
  <c r="W50" i="76"/>
  <c r="V50" i="76"/>
  <c r="U50" i="76"/>
  <c r="AE49" i="76"/>
  <c r="AD49" i="76"/>
  <c r="AC49" i="76"/>
  <c r="AB49" i="76"/>
  <c r="AA49" i="76"/>
  <c r="Z49" i="76"/>
  <c r="Y49" i="76"/>
  <c r="X49" i="76"/>
  <c r="W49" i="76"/>
  <c r="V49" i="76"/>
  <c r="U49" i="76"/>
  <c r="AE48" i="76"/>
  <c r="AD48" i="76"/>
  <c r="AC48" i="76"/>
  <c r="AB48" i="76"/>
  <c r="AA48" i="76"/>
  <c r="Z48" i="76"/>
  <c r="Y48" i="76"/>
  <c r="X48" i="76"/>
  <c r="W48" i="76"/>
  <c r="V48" i="76"/>
  <c r="U48" i="76"/>
  <c r="AE47" i="76"/>
  <c r="AD47" i="76"/>
  <c r="AC47" i="76"/>
  <c r="AB47" i="76"/>
  <c r="AA47" i="76"/>
  <c r="Z47" i="76"/>
  <c r="Y47" i="76"/>
  <c r="X47" i="76"/>
  <c r="W47" i="76"/>
  <c r="V47" i="76"/>
  <c r="U47" i="76"/>
  <c r="AE46" i="76"/>
  <c r="AD46" i="76"/>
  <c r="AC46" i="76"/>
  <c r="AB46" i="76"/>
  <c r="AA46" i="76"/>
  <c r="Z46" i="76"/>
  <c r="Y46" i="76"/>
  <c r="X46" i="76"/>
  <c r="W46" i="76"/>
  <c r="V46" i="76"/>
  <c r="U46" i="76"/>
  <c r="AE45" i="76"/>
  <c r="AD45" i="76"/>
  <c r="AC45" i="76"/>
  <c r="AB45" i="76"/>
  <c r="AA45" i="76"/>
  <c r="Z45" i="76"/>
  <c r="Y45" i="76"/>
  <c r="X45" i="76"/>
  <c r="W45" i="76"/>
  <c r="V45" i="76"/>
  <c r="U45" i="76"/>
  <c r="AE44" i="76"/>
  <c r="AD44" i="76"/>
  <c r="AC44" i="76"/>
  <c r="AB44" i="76"/>
  <c r="AA44" i="76"/>
  <c r="Z44" i="76"/>
  <c r="Y44" i="76"/>
  <c r="X44" i="76"/>
  <c r="W44" i="76"/>
  <c r="V44" i="76"/>
  <c r="U44" i="76"/>
  <c r="AE43" i="76"/>
  <c r="AD43" i="76"/>
  <c r="AC43" i="76"/>
  <c r="AB43" i="76"/>
  <c r="AA43" i="76"/>
  <c r="Z43" i="76"/>
  <c r="Y43" i="76"/>
  <c r="X43" i="76"/>
  <c r="W43" i="76"/>
  <c r="V43" i="76"/>
  <c r="U43" i="76"/>
  <c r="AE42" i="76"/>
  <c r="AD42" i="76"/>
  <c r="AC42" i="76"/>
  <c r="AB42" i="76"/>
  <c r="AA42" i="76"/>
  <c r="Z42" i="76"/>
  <c r="Y42" i="76"/>
  <c r="X42" i="76"/>
  <c r="W42" i="76"/>
  <c r="V42" i="76"/>
  <c r="U42" i="76"/>
  <c r="AE41" i="76"/>
  <c r="AD41" i="76"/>
  <c r="AC41" i="76"/>
  <c r="AB41" i="76"/>
  <c r="AA41" i="76"/>
  <c r="Z41" i="76"/>
  <c r="Y41" i="76"/>
  <c r="X41" i="76"/>
  <c r="W41" i="76"/>
  <c r="V41" i="76"/>
  <c r="U41" i="76"/>
  <c r="AE40" i="76"/>
  <c r="AD40" i="76"/>
  <c r="AC40" i="76"/>
  <c r="AB40" i="76"/>
  <c r="AA40" i="76"/>
  <c r="Z40" i="76"/>
  <c r="Y40" i="76"/>
  <c r="X40" i="76"/>
  <c r="W40" i="76"/>
  <c r="V40" i="76"/>
  <c r="U40" i="76"/>
  <c r="AE38" i="76"/>
  <c r="K93" i="76" s="1"/>
  <c r="AD38" i="76"/>
  <c r="AC38" i="76"/>
  <c r="AB38" i="76"/>
  <c r="AA38" i="76"/>
  <c r="Z38" i="76"/>
  <c r="K89" i="76" s="1"/>
  <c r="Y38" i="76"/>
  <c r="K88" i="76" s="1"/>
  <c r="X38" i="76"/>
  <c r="W38" i="76"/>
  <c r="V38" i="76"/>
  <c r="U38" i="76"/>
  <c r="AE37" i="76"/>
  <c r="J93" i="76" s="1"/>
  <c r="AD37" i="76"/>
  <c r="AC37" i="76"/>
  <c r="J92" i="76" s="1"/>
  <c r="AB37" i="76"/>
  <c r="AA37" i="76"/>
  <c r="Z37" i="76"/>
  <c r="J89" i="76" s="1"/>
  <c r="Y37" i="76"/>
  <c r="J88" i="76" s="1"/>
  <c r="X37" i="76"/>
  <c r="W37" i="76"/>
  <c r="V37" i="76"/>
  <c r="U37" i="76"/>
  <c r="AE36" i="76"/>
  <c r="I93" i="76" s="1"/>
  <c r="AD36" i="76"/>
  <c r="AC36" i="76"/>
  <c r="I92" i="76" s="1"/>
  <c r="I91" i="76" s="1"/>
  <c r="AB36" i="76"/>
  <c r="AA36" i="76"/>
  <c r="Z36" i="76"/>
  <c r="I89" i="76" s="1"/>
  <c r="Y36" i="76"/>
  <c r="I88" i="76" s="1"/>
  <c r="X36" i="76"/>
  <c r="W36" i="76"/>
  <c r="V36" i="76"/>
  <c r="U36" i="76"/>
  <c r="AE35" i="76"/>
  <c r="H93" i="76" s="1"/>
  <c r="AD35" i="76"/>
  <c r="AC35" i="76"/>
  <c r="AB35" i="76"/>
  <c r="AA35" i="76"/>
  <c r="Z35" i="76"/>
  <c r="H89" i="76" s="1"/>
  <c r="Y35" i="76"/>
  <c r="H88" i="76" s="1"/>
  <c r="X35" i="76"/>
  <c r="W35" i="76"/>
  <c r="V35" i="76"/>
  <c r="U35" i="76"/>
  <c r="AE34" i="76"/>
  <c r="G93" i="76" s="1"/>
  <c r="AD34" i="76"/>
  <c r="AC34" i="76"/>
  <c r="AB34" i="76"/>
  <c r="AA34" i="76"/>
  <c r="Z34" i="76"/>
  <c r="G89" i="76" s="1"/>
  <c r="F89" i="76" s="1"/>
  <c r="Y34" i="76"/>
  <c r="G88" i="76" s="1"/>
  <c r="X34" i="76"/>
  <c r="W34" i="76"/>
  <c r="V34" i="76"/>
  <c r="U34" i="76"/>
  <c r="AE32" i="76"/>
  <c r="AD32" i="76"/>
  <c r="AC32" i="76"/>
  <c r="AB32" i="76"/>
  <c r="AA32" i="76"/>
  <c r="Z32" i="76"/>
  <c r="Y32" i="76"/>
  <c r="X32" i="76"/>
  <c r="W32" i="76"/>
  <c r="V32" i="76"/>
  <c r="U32" i="76"/>
  <c r="AE31" i="76"/>
  <c r="AD31" i="76"/>
  <c r="AC31" i="76"/>
  <c r="AB31" i="76"/>
  <c r="AA31" i="76"/>
  <c r="Z31" i="76"/>
  <c r="Y31" i="76"/>
  <c r="X31" i="76"/>
  <c r="W31" i="76"/>
  <c r="V31" i="76"/>
  <c r="U31" i="76"/>
  <c r="AE29" i="76"/>
  <c r="Z77" i="76" s="1"/>
  <c r="AD29" i="76"/>
  <c r="AC29" i="76"/>
  <c r="Y77" i="76" s="1"/>
  <c r="AB29" i="76"/>
  <c r="X77" i="76" s="1"/>
  <c r="AA29" i="76"/>
  <c r="Z29" i="76"/>
  <c r="V77" i="76" s="1"/>
  <c r="Y29" i="76"/>
  <c r="U77" i="76" s="1"/>
  <c r="X29" i="76"/>
  <c r="W29" i="76"/>
  <c r="V29" i="76"/>
  <c r="U29" i="76"/>
  <c r="T58" i="76"/>
  <c r="T59" i="76"/>
  <c r="T60" i="76"/>
  <c r="T57" i="76"/>
  <c r="T56" i="76"/>
  <c r="T54" i="76"/>
  <c r="T53" i="76"/>
  <c r="T51" i="76"/>
  <c r="T52" i="76"/>
  <c r="T50" i="76"/>
  <c r="T49" i="76"/>
  <c r="T48" i="76"/>
  <c r="T47" i="76"/>
  <c r="T46" i="76"/>
  <c r="T43" i="76"/>
  <c r="T44" i="76"/>
  <c r="T45" i="76"/>
  <c r="T42" i="76"/>
  <c r="T41" i="76"/>
  <c r="T40" i="76"/>
  <c r="T35" i="76"/>
  <c r="T36" i="76"/>
  <c r="T37" i="76"/>
  <c r="T38" i="76"/>
  <c r="T34" i="76"/>
  <c r="T32" i="76"/>
  <c r="T31" i="76"/>
  <c r="T29" i="76"/>
  <c r="N60" i="76"/>
  <c r="M60" i="76"/>
  <c r="L60" i="76"/>
  <c r="K60" i="76"/>
  <c r="J60" i="76"/>
  <c r="I60" i="76"/>
  <c r="N59" i="76"/>
  <c r="M59" i="76"/>
  <c r="L59" i="76"/>
  <c r="K59" i="76"/>
  <c r="J59" i="76"/>
  <c r="I59" i="76"/>
  <c r="N58" i="76"/>
  <c r="M58" i="76"/>
  <c r="L58" i="76"/>
  <c r="K58" i="76"/>
  <c r="J58" i="76"/>
  <c r="I58" i="76"/>
  <c r="N57" i="76"/>
  <c r="M57" i="76"/>
  <c r="L57" i="76"/>
  <c r="K57" i="76"/>
  <c r="J57" i="76"/>
  <c r="I57" i="76"/>
  <c r="N56" i="76"/>
  <c r="M56" i="76"/>
  <c r="L56" i="76"/>
  <c r="K56" i="76"/>
  <c r="J56" i="76"/>
  <c r="I56" i="76"/>
  <c r="N54" i="76"/>
  <c r="M54" i="76"/>
  <c r="L54" i="76"/>
  <c r="K54" i="76"/>
  <c r="J54" i="76"/>
  <c r="I54" i="76"/>
  <c r="N53" i="76"/>
  <c r="M53" i="76"/>
  <c r="L53" i="76"/>
  <c r="K53" i="76"/>
  <c r="J53" i="76"/>
  <c r="I53" i="76"/>
  <c r="N52" i="76"/>
  <c r="M52" i="76"/>
  <c r="L52" i="76"/>
  <c r="K52" i="76"/>
  <c r="J52" i="76"/>
  <c r="I52" i="76"/>
  <c r="N51" i="76"/>
  <c r="M51" i="76"/>
  <c r="L51" i="76"/>
  <c r="K51" i="76"/>
  <c r="J51" i="76"/>
  <c r="I51" i="76"/>
  <c r="N50" i="76"/>
  <c r="M50" i="76"/>
  <c r="L50" i="76"/>
  <c r="K50" i="76"/>
  <c r="J50" i="76"/>
  <c r="I50" i="76"/>
  <c r="N49" i="76"/>
  <c r="M49" i="76"/>
  <c r="L49" i="76"/>
  <c r="K49" i="76"/>
  <c r="J49" i="76"/>
  <c r="I49" i="76"/>
  <c r="N48" i="76"/>
  <c r="M48" i="76"/>
  <c r="L48" i="76"/>
  <c r="K48" i="76"/>
  <c r="J48" i="76"/>
  <c r="I48" i="76"/>
  <c r="N47" i="76"/>
  <c r="M47" i="76"/>
  <c r="L47" i="76"/>
  <c r="K47" i="76"/>
  <c r="J47" i="76"/>
  <c r="I47" i="76"/>
  <c r="N46" i="76"/>
  <c r="M46" i="76"/>
  <c r="L46" i="76"/>
  <c r="K46" i="76"/>
  <c r="J46" i="76"/>
  <c r="I46" i="76"/>
  <c r="N45" i="76"/>
  <c r="M45" i="76"/>
  <c r="L45" i="76"/>
  <c r="K45" i="76"/>
  <c r="J45" i="76"/>
  <c r="I45" i="76"/>
  <c r="N44" i="76"/>
  <c r="M44" i="76"/>
  <c r="L44" i="76"/>
  <c r="K44" i="76"/>
  <c r="J44" i="76"/>
  <c r="I44" i="76"/>
  <c r="N43" i="76"/>
  <c r="M43" i="76"/>
  <c r="L43" i="76"/>
  <c r="K43" i="76"/>
  <c r="J43" i="76"/>
  <c r="I43" i="76"/>
  <c r="N42" i="76"/>
  <c r="M42" i="76"/>
  <c r="L42" i="76"/>
  <c r="K42" i="76"/>
  <c r="J42" i="76"/>
  <c r="I42" i="76"/>
  <c r="N41" i="76"/>
  <c r="M41" i="76"/>
  <c r="L41" i="76"/>
  <c r="K41" i="76"/>
  <c r="J41" i="76"/>
  <c r="I41" i="76"/>
  <c r="N40" i="76"/>
  <c r="M40" i="76"/>
  <c r="L40" i="76"/>
  <c r="K40" i="76"/>
  <c r="J40" i="76"/>
  <c r="I40" i="76"/>
  <c r="N38" i="76"/>
  <c r="K90" i="76" s="1"/>
  <c r="M38" i="76"/>
  <c r="K87" i="76" s="1"/>
  <c r="L38" i="76"/>
  <c r="K38" i="76"/>
  <c r="K85" i="76" s="1"/>
  <c r="J38" i="76"/>
  <c r="K84" i="76" s="1"/>
  <c r="I38" i="76"/>
  <c r="K83" i="76" s="1"/>
  <c r="N37" i="76"/>
  <c r="M37" i="76"/>
  <c r="J87" i="76" s="1"/>
  <c r="L37" i="76"/>
  <c r="J86" i="76" s="1"/>
  <c r="K37" i="76"/>
  <c r="J85" i="76" s="1"/>
  <c r="J37" i="76"/>
  <c r="J84" i="76" s="1"/>
  <c r="I37" i="76"/>
  <c r="J83" i="76" s="1"/>
  <c r="N36" i="76"/>
  <c r="I90" i="76" s="1"/>
  <c r="M36" i="76"/>
  <c r="I87" i="76" s="1"/>
  <c r="L36" i="76"/>
  <c r="K36" i="76"/>
  <c r="J36" i="76"/>
  <c r="I84" i="76" s="1"/>
  <c r="I36" i="76"/>
  <c r="I83" i="76" s="1"/>
  <c r="N35" i="76"/>
  <c r="M35" i="76"/>
  <c r="L35" i="76"/>
  <c r="H86" i="76" s="1"/>
  <c r="K35" i="76"/>
  <c r="H85" i="76" s="1"/>
  <c r="J35" i="76"/>
  <c r="H84" i="76" s="1"/>
  <c r="I35" i="76"/>
  <c r="N34" i="76"/>
  <c r="G90" i="76" s="1"/>
  <c r="M34" i="76"/>
  <c r="G87" i="76" s="1"/>
  <c r="L34" i="76"/>
  <c r="K34" i="76"/>
  <c r="G85" i="76" s="1"/>
  <c r="J34" i="76"/>
  <c r="G84" i="76" s="1"/>
  <c r="I34" i="76"/>
  <c r="G83" i="76" s="1"/>
  <c r="N32" i="76"/>
  <c r="M32" i="76"/>
  <c r="L32" i="76"/>
  <c r="K32" i="76"/>
  <c r="J32" i="76"/>
  <c r="I32" i="76"/>
  <c r="N31" i="76"/>
  <c r="M31" i="76"/>
  <c r="L31" i="76"/>
  <c r="K31" i="76"/>
  <c r="J31" i="76"/>
  <c r="I31" i="76"/>
  <c r="H58" i="76"/>
  <c r="H59" i="76"/>
  <c r="H60" i="76"/>
  <c r="H57" i="76"/>
  <c r="H56" i="76"/>
  <c r="H54" i="76"/>
  <c r="H53" i="76"/>
  <c r="H51" i="76"/>
  <c r="H52" i="76"/>
  <c r="H50" i="76"/>
  <c r="H49" i="76"/>
  <c r="H48" i="76"/>
  <c r="H47" i="76"/>
  <c r="H46" i="76"/>
  <c r="H43" i="76"/>
  <c r="H44" i="76"/>
  <c r="H45" i="76"/>
  <c r="H42" i="76"/>
  <c r="H41" i="76"/>
  <c r="H40" i="76"/>
  <c r="H35" i="76"/>
  <c r="H82" i="76" s="1"/>
  <c r="H36" i="76"/>
  <c r="I82" i="76" s="1"/>
  <c r="H37" i="76"/>
  <c r="J82" i="76" s="1"/>
  <c r="H38" i="76"/>
  <c r="K82" i="76" s="1"/>
  <c r="H34" i="76"/>
  <c r="G82" i="76" s="1"/>
  <c r="H32" i="76"/>
  <c r="H31" i="76"/>
  <c r="I29" i="76"/>
  <c r="X69" i="76" s="1"/>
  <c r="J29" i="76"/>
  <c r="Y69" i="76" s="1"/>
  <c r="K29" i="76"/>
  <c r="Z69" i="76" s="1"/>
  <c r="L29" i="76"/>
  <c r="AA69" i="76" s="1"/>
  <c r="M29" i="76"/>
  <c r="T77" i="76" s="1"/>
  <c r="N29" i="76"/>
  <c r="H29" i="76"/>
  <c r="W69" i="76" s="1"/>
  <c r="F60" i="76"/>
  <c r="F59" i="76"/>
  <c r="F58" i="76"/>
  <c r="F57" i="76"/>
  <c r="F56" i="76"/>
  <c r="F54" i="76"/>
  <c r="F53" i="76"/>
  <c r="F52" i="76"/>
  <c r="F51" i="76"/>
  <c r="F50" i="76"/>
  <c r="F49" i="76"/>
  <c r="F48" i="76"/>
  <c r="F47" i="76"/>
  <c r="F46" i="76"/>
  <c r="F45" i="76"/>
  <c r="F44" i="76"/>
  <c r="F43" i="76"/>
  <c r="F42" i="76"/>
  <c r="F41" i="76"/>
  <c r="F40" i="76"/>
  <c r="F38" i="76"/>
  <c r="K81" i="76" s="1"/>
  <c r="F37" i="76"/>
  <c r="J81" i="76" s="1"/>
  <c r="J97" i="76" s="1"/>
  <c r="F36" i="76"/>
  <c r="I81" i="76" s="1"/>
  <c r="F35" i="76"/>
  <c r="H81" i="76" s="1"/>
  <c r="F34" i="76"/>
  <c r="G81" i="76" s="1"/>
  <c r="F32" i="76"/>
  <c r="F31" i="76"/>
  <c r="F29" i="76"/>
  <c r="V69" i="76" s="1"/>
  <c r="E58" i="76"/>
  <c r="E59" i="76"/>
  <c r="E60" i="76"/>
  <c r="E57" i="76"/>
  <c r="E56" i="76"/>
  <c r="E54" i="76"/>
  <c r="E53" i="76"/>
  <c r="E51" i="76"/>
  <c r="E52" i="76"/>
  <c r="E50" i="76"/>
  <c r="E49" i="76"/>
  <c r="E48" i="76"/>
  <c r="E47" i="76"/>
  <c r="E46" i="76"/>
  <c r="E43" i="76"/>
  <c r="E44" i="76"/>
  <c r="E45" i="76"/>
  <c r="E42" i="76"/>
  <c r="E41" i="76"/>
  <c r="E40" i="76"/>
  <c r="E38" i="76"/>
  <c r="K80" i="76" s="1"/>
  <c r="K96" i="76" s="1"/>
  <c r="E35" i="76"/>
  <c r="H80" i="76" s="1"/>
  <c r="E36" i="76"/>
  <c r="I80" i="76" s="1"/>
  <c r="E37" i="76"/>
  <c r="J80" i="76" s="1"/>
  <c r="J96" i="76" s="1"/>
  <c r="E34" i="76"/>
  <c r="G80" i="76" s="1"/>
  <c r="E32" i="76"/>
  <c r="E31" i="76"/>
  <c r="E29" i="76"/>
  <c r="AI6" i="76"/>
  <c r="AJ6" i="76"/>
  <c r="AK6" i="76"/>
  <c r="AL6" i="76"/>
  <c r="AM6" i="76"/>
  <c r="AN6" i="76"/>
  <c r="AO6" i="76"/>
  <c r="AP6" i="76"/>
  <c r="AQ6" i="76"/>
  <c r="AR6" i="76"/>
  <c r="AS6" i="76"/>
  <c r="AT6" i="76"/>
  <c r="AU6" i="76"/>
  <c r="AV6" i="76"/>
  <c r="AW6" i="76"/>
  <c r="AX6" i="76"/>
  <c r="AY6" i="76"/>
  <c r="AZ6" i="76"/>
  <c r="BA6" i="76"/>
  <c r="BB6" i="76"/>
  <c r="AH6" i="76"/>
  <c r="L68" i="85"/>
  <c r="K68" i="85"/>
  <c r="J68" i="85"/>
  <c r="I68" i="85"/>
  <c r="H68" i="85"/>
  <c r="L67" i="85"/>
  <c r="K67" i="85"/>
  <c r="J67" i="85"/>
  <c r="I67" i="85"/>
  <c r="H67" i="85"/>
  <c r="L66" i="85"/>
  <c r="K66" i="85"/>
  <c r="J66" i="85"/>
  <c r="I66" i="85"/>
  <c r="H66" i="85"/>
  <c r="L65" i="85"/>
  <c r="K65" i="85"/>
  <c r="J65" i="85"/>
  <c r="I65" i="85"/>
  <c r="H65" i="85"/>
  <c r="L64" i="85"/>
  <c r="K64" i="85"/>
  <c r="J64" i="85"/>
  <c r="I64" i="85"/>
  <c r="H64" i="85"/>
  <c r="L63" i="85"/>
  <c r="K63" i="85"/>
  <c r="J63" i="85"/>
  <c r="I63" i="85"/>
  <c r="H63" i="85"/>
  <c r="L62" i="85"/>
  <c r="K62" i="85"/>
  <c r="J62" i="85"/>
  <c r="I62" i="85"/>
  <c r="H62" i="85"/>
  <c r="L61" i="85"/>
  <c r="K61" i="85"/>
  <c r="J61" i="85"/>
  <c r="I61" i="85"/>
  <c r="H61" i="85"/>
  <c r="L60" i="85"/>
  <c r="K60" i="85"/>
  <c r="J60" i="85"/>
  <c r="I60" i="85"/>
  <c r="H60" i="85"/>
  <c r="L59" i="85"/>
  <c r="K59" i="85"/>
  <c r="J59" i="85"/>
  <c r="I59" i="85"/>
  <c r="H59" i="85"/>
  <c r="L57" i="85"/>
  <c r="K57" i="85"/>
  <c r="J57" i="85"/>
  <c r="I57" i="85"/>
  <c r="H57" i="85"/>
  <c r="L56" i="85"/>
  <c r="K56" i="85"/>
  <c r="J56" i="85"/>
  <c r="I56" i="85"/>
  <c r="H56" i="85"/>
  <c r="L55" i="85"/>
  <c r="K55" i="85"/>
  <c r="J55" i="85"/>
  <c r="I55" i="85"/>
  <c r="H55" i="85"/>
  <c r="L54" i="85"/>
  <c r="K54" i="85"/>
  <c r="J54" i="85"/>
  <c r="I54" i="85"/>
  <c r="H54" i="85"/>
  <c r="L53" i="85"/>
  <c r="K53" i="85"/>
  <c r="J53" i="85"/>
  <c r="I53" i="85"/>
  <c r="H53" i="85"/>
  <c r="L52" i="85"/>
  <c r="K52" i="85"/>
  <c r="J52" i="85"/>
  <c r="I52" i="85"/>
  <c r="H52" i="85"/>
  <c r="L51" i="85"/>
  <c r="K51" i="85"/>
  <c r="J51" i="85"/>
  <c r="I51" i="85"/>
  <c r="H51" i="85"/>
  <c r="L50" i="85"/>
  <c r="K50" i="85"/>
  <c r="J50" i="85"/>
  <c r="I50" i="85"/>
  <c r="H50" i="85"/>
  <c r="L49" i="85"/>
  <c r="K49" i="85"/>
  <c r="J49" i="85"/>
  <c r="I49" i="85"/>
  <c r="H49" i="85"/>
  <c r="L48" i="85"/>
  <c r="K48" i="85"/>
  <c r="J48" i="85"/>
  <c r="I48" i="85"/>
  <c r="H48" i="85"/>
  <c r="L46" i="85"/>
  <c r="K46" i="85"/>
  <c r="J46" i="85"/>
  <c r="I46" i="85"/>
  <c r="H46" i="85"/>
  <c r="L45" i="85"/>
  <c r="K45" i="85"/>
  <c r="J45" i="85"/>
  <c r="I45" i="85"/>
  <c r="H45" i="85"/>
  <c r="L44" i="85"/>
  <c r="K44" i="85"/>
  <c r="J44" i="85"/>
  <c r="I44" i="85"/>
  <c r="H44" i="85"/>
  <c r="L43" i="85"/>
  <c r="K43" i="85"/>
  <c r="J43" i="85"/>
  <c r="I43" i="85"/>
  <c r="H43" i="85"/>
  <c r="L42" i="85"/>
  <c r="K42" i="85"/>
  <c r="J42" i="85"/>
  <c r="I42" i="85"/>
  <c r="H42" i="85"/>
  <c r="L41" i="85"/>
  <c r="K41" i="85"/>
  <c r="J41" i="85"/>
  <c r="I41" i="85"/>
  <c r="H41" i="85"/>
  <c r="L40" i="85"/>
  <c r="K40" i="85"/>
  <c r="J40" i="85"/>
  <c r="I40" i="85"/>
  <c r="H40" i="85"/>
  <c r="L39" i="85"/>
  <c r="K39" i="85"/>
  <c r="J39" i="85"/>
  <c r="I39" i="85"/>
  <c r="H39" i="85"/>
  <c r="L38" i="85"/>
  <c r="K38" i="85"/>
  <c r="J38" i="85"/>
  <c r="I38" i="85"/>
  <c r="H38" i="85"/>
  <c r="L37" i="85"/>
  <c r="K37" i="85"/>
  <c r="J37" i="85"/>
  <c r="I37" i="85"/>
  <c r="H37" i="85"/>
  <c r="L35" i="85"/>
  <c r="K35" i="85"/>
  <c r="J35" i="85"/>
  <c r="I35" i="85"/>
  <c r="H35" i="85"/>
  <c r="L34" i="85"/>
  <c r="K34" i="85"/>
  <c r="J34" i="85"/>
  <c r="I34" i="85"/>
  <c r="H34" i="85"/>
  <c r="L33" i="85"/>
  <c r="K33" i="85"/>
  <c r="J33" i="85"/>
  <c r="I33" i="85"/>
  <c r="H33" i="85"/>
  <c r="L32" i="85"/>
  <c r="K32" i="85"/>
  <c r="J32" i="85"/>
  <c r="I32" i="85"/>
  <c r="H32" i="85"/>
  <c r="L31" i="85"/>
  <c r="K31" i="85"/>
  <c r="J31" i="85"/>
  <c r="I31" i="85"/>
  <c r="H31" i="85"/>
  <c r="L30" i="85"/>
  <c r="K30" i="85"/>
  <c r="J30" i="85"/>
  <c r="I30" i="85"/>
  <c r="H30" i="85"/>
  <c r="G60" i="85"/>
  <c r="G61" i="85"/>
  <c r="G62" i="85"/>
  <c r="G63" i="85"/>
  <c r="G64" i="85"/>
  <c r="G65" i="85"/>
  <c r="G66" i="85"/>
  <c r="G67" i="85"/>
  <c r="G68" i="85"/>
  <c r="G59" i="85"/>
  <c r="G49" i="85"/>
  <c r="G50" i="85"/>
  <c r="G51" i="85"/>
  <c r="G52" i="85"/>
  <c r="G53" i="85"/>
  <c r="G54" i="85"/>
  <c r="G55" i="85"/>
  <c r="G56" i="85"/>
  <c r="G57" i="85"/>
  <c r="G48" i="85"/>
  <c r="G38" i="85"/>
  <c r="G39" i="85"/>
  <c r="G40" i="85"/>
  <c r="G41" i="85"/>
  <c r="G42" i="85"/>
  <c r="G43" i="85"/>
  <c r="G44" i="85"/>
  <c r="G45" i="85"/>
  <c r="G46" i="85"/>
  <c r="G37" i="85"/>
  <c r="G31" i="85"/>
  <c r="G32" i="85"/>
  <c r="G33" i="85"/>
  <c r="G34" i="85"/>
  <c r="G35" i="85"/>
  <c r="G30" i="85"/>
  <c r="L59" i="59"/>
  <c r="K59" i="59"/>
  <c r="J59" i="59"/>
  <c r="I59" i="59"/>
  <c r="H59" i="59"/>
  <c r="L58" i="59"/>
  <c r="K58" i="59"/>
  <c r="J58" i="59"/>
  <c r="I58" i="59"/>
  <c r="H58" i="59"/>
  <c r="L57" i="59"/>
  <c r="K57" i="59"/>
  <c r="J57" i="59"/>
  <c r="I57" i="59"/>
  <c r="H57" i="59"/>
  <c r="L56" i="59"/>
  <c r="K56" i="59"/>
  <c r="J56" i="59"/>
  <c r="I56" i="59"/>
  <c r="H56" i="59"/>
  <c r="L55" i="59"/>
  <c r="K55" i="59"/>
  <c r="J55" i="59"/>
  <c r="I55" i="59"/>
  <c r="H55" i="59"/>
  <c r="L53" i="59"/>
  <c r="K53" i="59"/>
  <c r="J53" i="59"/>
  <c r="I53" i="59"/>
  <c r="H53" i="59"/>
  <c r="L52" i="59"/>
  <c r="K52" i="59"/>
  <c r="J52" i="59"/>
  <c r="I52" i="59"/>
  <c r="H52" i="59"/>
  <c r="L51" i="59"/>
  <c r="K51" i="59"/>
  <c r="J51" i="59"/>
  <c r="I51" i="59"/>
  <c r="H51" i="59"/>
  <c r="L50" i="59"/>
  <c r="K50" i="59"/>
  <c r="J50" i="59"/>
  <c r="I50" i="59"/>
  <c r="H50" i="59"/>
  <c r="L49" i="59"/>
  <c r="K49" i="59"/>
  <c r="J49" i="59"/>
  <c r="I49" i="59"/>
  <c r="H49" i="59"/>
  <c r="L48" i="59"/>
  <c r="K48" i="59"/>
  <c r="J48" i="59"/>
  <c r="I48" i="59"/>
  <c r="H48" i="59"/>
  <c r="L47" i="59"/>
  <c r="K47" i="59"/>
  <c r="J47" i="59"/>
  <c r="I47" i="59"/>
  <c r="H47" i="59"/>
  <c r="L46" i="59"/>
  <c r="K46" i="59"/>
  <c r="J46" i="59"/>
  <c r="I46" i="59"/>
  <c r="H46" i="59"/>
  <c r="L45" i="59"/>
  <c r="K45" i="59"/>
  <c r="J45" i="59"/>
  <c r="I45" i="59"/>
  <c r="H45" i="59"/>
  <c r="L44" i="59"/>
  <c r="K44" i="59"/>
  <c r="J44" i="59"/>
  <c r="I44" i="59"/>
  <c r="H44" i="59"/>
  <c r="L43" i="59"/>
  <c r="K43" i="59"/>
  <c r="J43" i="59"/>
  <c r="I43" i="59"/>
  <c r="H43" i="59"/>
  <c r="L42" i="59"/>
  <c r="K42" i="59"/>
  <c r="J42" i="59"/>
  <c r="I42" i="59"/>
  <c r="H42" i="59"/>
  <c r="L41" i="59"/>
  <c r="K41" i="59"/>
  <c r="J41" i="59"/>
  <c r="I41" i="59"/>
  <c r="H41" i="59"/>
  <c r="L40" i="59"/>
  <c r="K40" i="59"/>
  <c r="J40" i="59"/>
  <c r="I40" i="59"/>
  <c r="H40" i="59"/>
  <c r="L39" i="59"/>
  <c r="K39" i="59"/>
  <c r="J39" i="59"/>
  <c r="I39" i="59"/>
  <c r="H39" i="59"/>
  <c r="L37" i="59"/>
  <c r="K37" i="59"/>
  <c r="J37" i="59"/>
  <c r="I37" i="59"/>
  <c r="H37" i="59"/>
  <c r="L36" i="59"/>
  <c r="K36" i="59"/>
  <c r="J36" i="59"/>
  <c r="I36" i="59"/>
  <c r="H36" i="59"/>
  <c r="L35" i="59"/>
  <c r="K35" i="59"/>
  <c r="J35" i="59"/>
  <c r="I35" i="59"/>
  <c r="H35" i="59"/>
  <c r="L34" i="59"/>
  <c r="K34" i="59"/>
  <c r="J34" i="59"/>
  <c r="I34" i="59"/>
  <c r="H34" i="59"/>
  <c r="L33" i="59"/>
  <c r="K33" i="59"/>
  <c r="J33" i="59"/>
  <c r="I33" i="59"/>
  <c r="H33" i="59"/>
  <c r="L31" i="59"/>
  <c r="K31" i="59"/>
  <c r="J31" i="59"/>
  <c r="I31" i="59"/>
  <c r="H31" i="59"/>
  <c r="L30" i="59"/>
  <c r="K30" i="59"/>
  <c r="J30" i="59"/>
  <c r="I30" i="59"/>
  <c r="H30" i="59"/>
  <c r="G57" i="59"/>
  <c r="G58" i="59"/>
  <c r="G59" i="59"/>
  <c r="G56" i="59"/>
  <c r="G55" i="59"/>
  <c r="G53" i="59"/>
  <c r="G52" i="59"/>
  <c r="G50" i="59"/>
  <c r="G51" i="59"/>
  <c r="G49" i="59"/>
  <c r="G48" i="59"/>
  <c r="G47" i="59"/>
  <c r="G46" i="59"/>
  <c r="G45" i="59"/>
  <c r="G42" i="59"/>
  <c r="G43" i="59"/>
  <c r="G44" i="59"/>
  <c r="G41" i="59"/>
  <c r="G40" i="59"/>
  <c r="G39" i="59"/>
  <c r="G34" i="59"/>
  <c r="G35" i="59"/>
  <c r="G36" i="59"/>
  <c r="G37" i="59"/>
  <c r="G33" i="59"/>
  <c r="G31" i="59"/>
  <c r="G30" i="59"/>
  <c r="H28" i="59"/>
  <c r="I28" i="59"/>
  <c r="J28" i="59"/>
  <c r="K28" i="59"/>
  <c r="L28" i="59"/>
  <c r="G28" i="59"/>
  <c r="I60" i="84"/>
  <c r="I61" i="84"/>
  <c r="I62" i="84"/>
  <c r="I63" i="84"/>
  <c r="I64" i="84"/>
  <c r="I65" i="84"/>
  <c r="I66" i="84"/>
  <c r="I67" i="84"/>
  <c r="I68" i="84"/>
  <c r="I59" i="84"/>
  <c r="G60" i="84"/>
  <c r="G61" i="84"/>
  <c r="G62" i="84"/>
  <c r="G63" i="84"/>
  <c r="G64" i="84"/>
  <c r="G65" i="84"/>
  <c r="G66" i="84"/>
  <c r="G67" i="84"/>
  <c r="G68" i="84"/>
  <c r="G59" i="84"/>
  <c r="I49" i="84"/>
  <c r="I50" i="84"/>
  <c r="I51" i="84"/>
  <c r="I52" i="84"/>
  <c r="I53" i="84"/>
  <c r="I54" i="84"/>
  <c r="I55" i="84"/>
  <c r="I56" i="84"/>
  <c r="I57" i="84"/>
  <c r="I48" i="84"/>
  <c r="G49" i="84"/>
  <c r="G50" i="84"/>
  <c r="G51" i="84"/>
  <c r="G52" i="84"/>
  <c r="G53" i="84"/>
  <c r="G54" i="84"/>
  <c r="G55" i="84"/>
  <c r="G56" i="84"/>
  <c r="G57" i="84"/>
  <c r="G48" i="84"/>
  <c r="I38" i="84"/>
  <c r="I39" i="84"/>
  <c r="I40" i="84"/>
  <c r="I41" i="84"/>
  <c r="I42" i="84"/>
  <c r="I43" i="84"/>
  <c r="I44" i="84"/>
  <c r="I45" i="84"/>
  <c r="I46" i="84"/>
  <c r="I37" i="84"/>
  <c r="G38" i="84"/>
  <c r="G39" i="84"/>
  <c r="G40" i="84"/>
  <c r="G41" i="84"/>
  <c r="G42" i="84"/>
  <c r="G43" i="84"/>
  <c r="G44" i="84"/>
  <c r="G45" i="84"/>
  <c r="G46" i="84"/>
  <c r="G37" i="84"/>
  <c r="I31" i="84"/>
  <c r="I32" i="84"/>
  <c r="I33" i="84"/>
  <c r="I34" i="84"/>
  <c r="I35" i="84"/>
  <c r="I30" i="84"/>
  <c r="G31" i="84"/>
  <c r="G32" i="84"/>
  <c r="G33" i="84"/>
  <c r="G34" i="84"/>
  <c r="G35" i="84"/>
  <c r="G30" i="84"/>
  <c r="I57" i="57"/>
  <c r="I58" i="57"/>
  <c r="I59" i="57"/>
  <c r="I56" i="57"/>
  <c r="I55" i="57"/>
  <c r="I53" i="57"/>
  <c r="I52" i="57"/>
  <c r="I50" i="57"/>
  <c r="I51" i="57"/>
  <c r="I49" i="57"/>
  <c r="I48" i="57"/>
  <c r="I47" i="57"/>
  <c r="I46" i="57"/>
  <c r="I45" i="57"/>
  <c r="I42" i="57"/>
  <c r="I43" i="57"/>
  <c r="I44" i="57"/>
  <c r="I41" i="57"/>
  <c r="I40" i="57"/>
  <c r="I39" i="57"/>
  <c r="I34" i="57"/>
  <c r="I35" i="57"/>
  <c r="I36" i="57"/>
  <c r="I37" i="57"/>
  <c r="I33" i="57"/>
  <c r="I31" i="57"/>
  <c r="I30" i="57"/>
  <c r="G57" i="57"/>
  <c r="G58" i="57"/>
  <c r="G59" i="57"/>
  <c r="G56" i="57"/>
  <c r="G55" i="57"/>
  <c r="G53" i="57"/>
  <c r="G52" i="57"/>
  <c r="G50" i="57"/>
  <c r="G51" i="57"/>
  <c r="G49" i="57"/>
  <c r="G48" i="57"/>
  <c r="G47" i="57"/>
  <c r="G46" i="57"/>
  <c r="G45" i="57"/>
  <c r="G42" i="57"/>
  <c r="G43" i="57"/>
  <c r="G44" i="57"/>
  <c r="G41" i="57"/>
  <c r="G40" i="57"/>
  <c r="G39" i="57"/>
  <c r="G34" i="57"/>
  <c r="G35" i="57"/>
  <c r="G36" i="57"/>
  <c r="G37" i="57"/>
  <c r="G33" i="57"/>
  <c r="G31" i="57"/>
  <c r="G30" i="57"/>
  <c r="I28" i="57"/>
  <c r="G28" i="57"/>
  <c r="N68" i="82"/>
  <c r="M68" i="82"/>
  <c r="L68" i="82"/>
  <c r="K68" i="82"/>
  <c r="J68" i="82"/>
  <c r="I68" i="82"/>
  <c r="H68" i="82"/>
  <c r="G68" i="82"/>
  <c r="F68" i="82"/>
  <c r="N67" i="82"/>
  <c r="M67" i="82"/>
  <c r="L67" i="82"/>
  <c r="K67" i="82"/>
  <c r="J67" i="82"/>
  <c r="I67" i="82"/>
  <c r="H67" i="82"/>
  <c r="G67" i="82"/>
  <c r="F67" i="82"/>
  <c r="N66" i="82"/>
  <c r="M66" i="82"/>
  <c r="L66" i="82"/>
  <c r="K66" i="82"/>
  <c r="J66" i="82"/>
  <c r="I66" i="82"/>
  <c r="H66" i="82"/>
  <c r="G66" i="82"/>
  <c r="F66" i="82"/>
  <c r="N65" i="82"/>
  <c r="M65" i="82"/>
  <c r="L65" i="82"/>
  <c r="K65" i="82"/>
  <c r="J65" i="82"/>
  <c r="I65" i="82"/>
  <c r="H65" i="82"/>
  <c r="G65" i="82"/>
  <c r="F65" i="82"/>
  <c r="N64" i="82"/>
  <c r="M64" i="82"/>
  <c r="L64" i="82"/>
  <c r="K64" i="82"/>
  <c r="J64" i="82"/>
  <c r="I64" i="82"/>
  <c r="H64" i="82"/>
  <c r="G64" i="82"/>
  <c r="F64" i="82"/>
  <c r="N63" i="82"/>
  <c r="M63" i="82"/>
  <c r="L63" i="82"/>
  <c r="K63" i="82"/>
  <c r="J63" i="82"/>
  <c r="I63" i="82"/>
  <c r="H63" i="82"/>
  <c r="G63" i="82"/>
  <c r="F63" i="82"/>
  <c r="N62" i="82"/>
  <c r="M62" i="82"/>
  <c r="L62" i="82"/>
  <c r="K62" i="82"/>
  <c r="J62" i="82"/>
  <c r="I62" i="82"/>
  <c r="H62" i="82"/>
  <c r="G62" i="82"/>
  <c r="F62" i="82"/>
  <c r="N61" i="82"/>
  <c r="M61" i="82"/>
  <c r="L61" i="82"/>
  <c r="K61" i="82"/>
  <c r="J61" i="82"/>
  <c r="I61" i="82"/>
  <c r="H61" i="82"/>
  <c r="G61" i="82"/>
  <c r="F61" i="82"/>
  <c r="N60" i="82"/>
  <c r="M60" i="82"/>
  <c r="L60" i="82"/>
  <c r="K60" i="82"/>
  <c r="J60" i="82"/>
  <c r="I60" i="82"/>
  <c r="H60" i="82"/>
  <c r="G60" i="82"/>
  <c r="F60" i="82"/>
  <c r="N59" i="82"/>
  <c r="M59" i="82"/>
  <c r="L59" i="82"/>
  <c r="K59" i="82"/>
  <c r="J59" i="82"/>
  <c r="I59" i="82"/>
  <c r="H59" i="82"/>
  <c r="G59" i="82"/>
  <c r="F59" i="82"/>
  <c r="N57" i="82"/>
  <c r="M57" i="82"/>
  <c r="L57" i="82"/>
  <c r="K57" i="82"/>
  <c r="J57" i="82"/>
  <c r="I57" i="82"/>
  <c r="H57" i="82"/>
  <c r="G57" i="82"/>
  <c r="F57" i="82"/>
  <c r="N56" i="82"/>
  <c r="M56" i="82"/>
  <c r="L56" i="82"/>
  <c r="K56" i="82"/>
  <c r="J56" i="82"/>
  <c r="I56" i="82"/>
  <c r="H56" i="82"/>
  <c r="G56" i="82"/>
  <c r="F56" i="82"/>
  <c r="N55" i="82"/>
  <c r="M55" i="82"/>
  <c r="L55" i="82"/>
  <c r="K55" i="82"/>
  <c r="J55" i="82"/>
  <c r="I55" i="82"/>
  <c r="H55" i="82"/>
  <c r="G55" i="82"/>
  <c r="F55" i="82"/>
  <c r="N54" i="82"/>
  <c r="M54" i="82"/>
  <c r="L54" i="82"/>
  <c r="K54" i="82"/>
  <c r="J54" i="82"/>
  <c r="I54" i="82"/>
  <c r="H54" i="82"/>
  <c r="G54" i="82"/>
  <c r="F54" i="82"/>
  <c r="N53" i="82"/>
  <c r="M53" i="82"/>
  <c r="L53" i="82"/>
  <c r="K53" i="82"/>
  <c r="J53" i="82"/>
  <c r="I53" i="82"/>
  <c r="H53" i="82"/>
  <c r="G53" i="82"/>
  <c r="F53" i="82"/>
  <c r="N52" i="82"/>
  <c r="M52" i="82"/>
  <c r="L52" i="82"/>
  <c r="K52" i="82"/>
  <c r="J52" i="82"/>
  <c r="I52" i="82"/>
  <c r="H52" i="82"/>
  <c r="G52" i="82"/>
  <c r="F52" i="82"/>
  <c r="N51" i="82"/>
  <c r="M51" i="82"/>
  <c r="L51" i="82"/>
  <c r="K51" i="82"/>
  <c r="J51" i="82"/>
  <c r="I51" i="82"/>
  <c r="H51" i="82"/>
  <c r="G51" i="82"/>
  <c r="F51" i="82"/>
  <c r="N50" i="82"/>
  <c r="M50" i="82"/>
  <c r="L50" i="82"/>
  <c r="K50" i="82"/>
  <c r="J50" i="82"/>
  <c r="I50" i="82"/>
  <c r="H50" i="82"/>
  <c r="G50" i="82"/>
  <c r="F50" i="82"/>
  <c r="N49" i="82"/>
  <c r="M49" i="82"/>
  <c r="L49" i="82"/>
  <c r="K49" i="82"/>
  <c r="J49" i="82"/>
  <c r="I49" i="82"/>
  <c r="H49" i="82"/>
  <c r="G49" i="82"/>
  <c r="F49" i="82"/>
  <c r="N48" i="82"/>
  <c r="M48" i="82"/>
  <c r="L48" i="82"/>
  <c r="K48" i="82"/>
  <c r="J48" i="82"/>
  <c r="I48" i="82"/>
  <c r="H48" i="82"/>
  <c r="G48" i="82"/>
  <c r="F48" i="82"/>
  <c r="N46" i="82"/>
  <c r="M46" i="82"/>
  <c r="L46" i="82"/>
  <c r="K46" i="82"/>
  <c r="J46" i="82"/>
  <c r="I46" i="82"/>
  <c r="H46" i="82"/>
  <c r="G46" i="82"/>
  <c r="F46" i="82"/>
  <c r="N45" i="82"/>
  <c r="M45" i="82"/>
  <c r="L45" i="82"/>
  <c r="K45" i="82"/>
  <c r="J45" i="82"/>
  <c r="I45" i="82"/>
  <c r="H45" i="82"/>
  <c r="G45" i="82"/>
  <c r="F45" i="82"/>
  <c r="N44" i="82"/>
  <c r="M44" i="82"/>
  <c r="L44" i="82"/>
  <c r="K44" i="82"/>
  <c r="J44" i="82"/>
  <c r="I44" i="82"/>
  <c r="H44" i="82"/>
  <c r="G44" i="82"/>
  <c r="F44" i="82"/>
  <c r="N43" i="82"/>
  <c r="M43" i="82"/>
  <c r="L43" i="82"/>
  <c r="K43" i="82"/>
  <c r="J43" i="82"/>
  <c r="I43" i="82"/>
  <c r="H43" i="82"/>
  <c r="G43" i="82"/>
  <c r="F43" i="82"/>
  <c r="N42" i="82"/>
  <c r="M42" i="82"/>
  <c r="L42" i="82"/>
  <c r="K42" i="82"/>
  <c r="J42" i="82"/>
  <c r="I42" i="82"/>
  <c r="H42" i="82"/>
  <c r="G42" i="82"/>
  <c r="F42" i="82"/>
  <c r="N41" i="82"/>
  <c r="M41" i="82"/>
  <c r="L41" i="82"/>
  <c r="K41" i="82"/>
  <c r="J41" i="82"/>
  <c r="I41" i="82"/>
  <c r="H41" i="82"/>
  <c r="G41" i="82"/>
  <c r="F41" i="82"/>
  <c r="N40" i="82"/>
  <c r="M40" i="82"/>
  <c r="L40" i="82"/>
  <c r="K40" i="82"/>
  <c r="J40" i="82"/>
  <c r="I40" i="82"/>
  <c r="H40" i="82"/>
  <c r="G40" i="82"/>
  <c r="F40" i="82"/>
  <c r="N39" i="82"/>
  <c r="M39" i="82"/>
  <c r="L39" i="82"/>
  <c r="K39" i="82"/>
  <c r="J39" i="82"/>
  <c r="I39" i="82"/>
  <c r="H39" i="82"/>
  <c r="G39" i="82"/>
  <c r="F39" i="82"/>
  <c r="N38" i="82"/>
  <c r="M38" i="82"/>
  <c r="L38" i="82"/>
  <c r="K38" i="82"/>
  <c r="J38" i="82"/>
  <c r="I38" i="82"/>
  <c r="H38" i="82"/>
  <c r="G38" i="82"/>
  <c r="F38" i="82"/>
  <c r="N37" i="82"/>
  <c r="M37" i="82"/>
  <c r="L37" i="82"/>
  <c r="K37" i="82"/>
  <c r="J37" i="82"/>
  <c r="I37" i="82"/>
  <c r="H37" i="82"/>
  <c r="G37" i="82"/>
  <c r="F37" i="82"/>
  <c r="N35" i="82"/>
  <c r="M35" i="82"/>
  <c r="L35" i="82"/>
  <c r="K35" i="82"/>
  <c r="J35" i="82"/>
  <c r="I35" i="82"/>
  <c r="H35" i="82"/>
  <c r="G35" i="82"/>
  <c r="F35" i="82"/>
  <c r="N34" i="82"/>
  <c r="M34" i="82"/>
  <c r="L34" i="82"/>
  <c r="K34" i="82"/>
  <c r="J34" i="82"/>
  <c r="I34" i="82"/>
  <c r="H34" i="82"/>
  <c r="G34" i="82"/>
  <c r="F34" i="82"/>
  <c r="N33" i="82"/>
  <c r="M33" i="82"/>
  <c r="L33" i="82"/>
  <c r="K33" i="82"/>
  <c r="J33" i="82"/>
  <c r="I33" i="82"/>
  <c r="H33" i="82"/>
  <c r="G33" i="82"/>
  <c r="F33" i="82"/>
  <c r="N32" i="82"/>
  <c r="M32" i="82"/>
  <c r="L32" i="82"/>
  <c r="K32" i="82"/>
  <c r="J32" i="82"/>
  <c r="I32" i="82"/>
  <c r="H32" i="82"/>
  <c r="G32" i="82"/>
  <c r="F32" i="82"/>
  <c r="N31" i="82"/>
  <c r="M31" i="82"/>
  <c r="L31" i="82"/>
  <c r="K31" i="82"/>
  <c r="J31" i="82"/>
  <c r="I31" i="82"/>
  <c r="H31" i="82"/>
  <c r="G31" i="82"/>
  <c r="F31" i="82"/>
  <c r="N30" i="82"/>
  <c r="M30" i="82"/>
  <c r="L30" i="82"/>
  <c r="K30" i="82"/>
  <c r="J30" i="82"/>
  <c r="I30" i="82"/>
  <c r="H30" i="82"/>
  <c r="G30" i="82"/>
  <c r="F30" i="82"/>
  <c r="E60" i="82"/>
  <c r="E61" i="82"/>
  <c r="E62" i="82"/>
  <c r="E63" i="82"/>
  <c r="E64" i="82"/>
  <c r="E65" i="82"/>
  <c r="E66" i="82"/>
  <c r="E67" i="82"/>
  <c r="E68" i="82"/>
  <c r="E59" i="82"/>
  <c r="E49" i="82"/>
  <c r="E50" i="82"/>
  <c r="E51" i="82"/>
  <c r="E52" i="82"/>
  <c r="E53" i="82"/>
  <c r="E54" i="82"/>
  <c r="E55" i="82"/>
  <c r="E56" i="82"/>
  <c r="E57" i="82"/>
  <c r="E48" i="82"/>
  <c r="E38" i="82"/>
  <c r="E39" i="82"/>
  <c r="E40" i="82"/>
  <c r="E41" i="82"/>
  <c r="E42" i="82"/>
  <c r="E43" i="82"/>
  <c r="E44" i="82"/>
  <c r="E45" i="82"/>
  <c r="E46" i="82"/>
  <c r="E37" i="82"/>
  <c r="E31" i="82"/>
  <c r="E32" i="82"/>
  <c r="E33" i="82"/>
  <c r="E34" i="82"/>
  <c r="E35" i="82"/>
  <c r="E30" i="82"/>
  <c r="N59" i="54"/>
  <c r="M59" i="54"/>
  <c r="L59" i="54"/>
  <c r="K59" i="54"/>
  <c r="J59" i="54"/>
  <c r="I59" i="54"/>
  <c r="H59" i="54"/>
  <c r="G59" i="54"/>
  <c r="F59" i="54"/>
  <c r="N58" i="54"/>
  <c r="M58" i="54"/>
  <c r="L58" i="54"/>
  <c r="K58" i="54"/>
  <c r="J58" i="54"/>
  <c r="I58" i="54"/>
  <c r="H58" i="54"/>
  <c r="G58" i="54"/>
  <c r="F58" i="54"/>
  <c r="N57" i="54"/>
  <c r="M57" i="54"/>
  <c r="L57" i="54"/>
  <c r="K57" i="54"/>
  <c r="J57" i="54"/>
  <c r="I57" i="54"/>
  <c r="H57" i="54"/>
  <c r="G57" i="54"/>
  <c r="F57" i="54"/>
  <c r="N56" i="54"/>
  <c r="M56" i="54"/>
  <c r="L56" i="54"/>
  <c r="K56" i="54"/>
  <c r="J56" i="54"/>
  <c r="I56" i="54"/>
  <c r="H56" i="54"/>
  <c r="G56" i="54"/>
  <c r="F56" i="54"/>
  <c r="N55" i="54"/>
  <c r="M55" i="54"/>
  <c r="L55" i="54"/>
  <c r="K55" i="54"/>
  <c r="J55" i="54"/>
  <c r="I55" i="54"/>
  <c r="H55" i="54"/>
  <c r="G55" i="54"/>
  <c r="F55" i="54"/>
  <c r="N53" i="54"/>
  <c r="M53" i="54"/>
  <c r="L53" i="54"/>
  <c r="K53" i="54"/>
  <c r="J53" i="54"/>
  <c r="I53" i="54"/>
  <c r="H53" i="54"/>
  <c r="G53" i="54"/>
  <c r="F53" i="54"/>
  <c r="N52" i="54"/>
  <c r="M52" i="54"/>
  <c r="L52" i="54"/>
  <c r="K52" i="54"/>
  <c r="J52" i="54"/>
  <c r="I52" i="54"/>
  <c r="H52" i="54"/>
  <c r="G52" i="54"/>
  <c r="F52" i="54"/>
  <c r="N51" i="54"/>
  <c r="M51" i="54"/>
  <c r="L51" i="54"/>
  <c r="K51" i="54"/>
  <c r="J51" i="54"/>
  <c r="I51" i="54"/>
  <c r="H51" i="54"/>
  <c r="G51" i="54"/>
  <c r="F51" i="54"/>
  <c r="N50" i="54"/>
  <c r="M50" i="54"/>
  <c r="L50" i="54"/>
  <c r="K50" i="54"/>
  <c r="J50" i="54"/>
  <c r="I50" i="54"/>
  <c r="H50" i="54"/>
  <c r="G50" i="54"/>
  <c r="F50" i="54"/>
  <c r="N49" i="54"/>
  <c r="M49" i="54"/>
  <c r="L49" i="54"/>
  <c r="K49" i="54"/>
  <c r="J49" i="54"/>
  <c r="I49" i="54"/>
  <c r="H49" i="54"/>
  <c r="G49" i="54"/>
  <c r="F49" i="54"/>
  <c r="N48" i="54"/>
  <c r="M48" i="54"/>
  <c r="L48" i="54"/>
  <c r="K48" i="54"/>
  <c r="J48" i="54"/>
  <c r="I48" i="54"/>
  <c r="H48" i="54"/>
  <c r="G48" i="54"/>
  <c r="F48" i="54"/>
  <c r="N47" i="54"/>
  <c r="M47" i="54"/>
  <c r="L47" i="54"/>
  <c r="K47" i="54"/>
  <c r="J47" i="54"/>
  <c r="I47" i="54"/>
  <c r="H47" i="54"/>
  <c r="G47" i="54"/>
  <c r="F47" i="54"/>
  <c r="N46" i="54"/>
  <c r="M46" i="54"/>
  <c r="L46" i="54"/>
  <c r="K46" i="54"/>
  <c r="J46" i="54"/>
  <c r="I46" i="54"/>
  <c r="H46" i="54"/>
  <c r="G46" i="54"/>
  <c r="F46" i="54"/>
  <c r="N45" i="54"/>
  <c r="M45" i="54"/>
  <c r="L45" i="54"/>
  <c r="K45" i="54"/>
  <c r="J45" i="54"/>
  <c r="I45" i="54"/>
  <c r="H45" i="54"/>
  <c r="G45" i="54"/>
  <c r="F45" i="54"/>
  <c r="N44" i="54"/>
  <c r="M44" i="54"/>
  <c r="L44" i="54"/>
  <c r="K44" i="54"/>
  <c r="J44" i="54"/>
  <c r="I44" i="54"/>
  <c r="H44" i="54"/>
  <c r="G44" i="54"/>
  <c r="F44" i="54"/>
  <c r="N43" i="54"/>
  <c r="M43" i="54"/>
  <c r="L43" i="54"/>
  <c r="K43" i="54"/>
  <c r="J43" i="54"/>
  <c r="I43" i="54"/>
  <c r="H43" i="54"/>
  <c r="G43" i="54"/>
  <c r="F43" i="54"/>
  <c r="N42" i="54"/>
  <c r="M42" i="54"/>
  <c r="L42" i="54"/>
  <c r="K42" i="54"/>
  <c r="J42" i="54"/>
  <c r="I42" i="54"/>
  <c r="H42" i="54"/>
  <c r="G42" i="54"/>
  <c r="F42" i="54"/>
  <c r="N41" i="54"/>
  <c r="M41" i="54"/>
  <c r="L41" i="54"/>
  <c r="K41" i="54"/>
  <c r="J41" i="54"/>
  <c r="I41" i="54"/>
  <c r="H41" i="54"/>
  <c r="G41" i="54"/>
  <c r="F41" i="54"/>
  <c r="N40" i="54"/>
  <c r="M40" i="54"/>
  <c r="L40" i="54"/>
  <c r="K40" i="54"/>
  <c r="J40" i="54"/>
  <c r="I40" i="54"/>
  <c r="H40" i="54"/>
  <c r="G40" i="54"/>
  <c r="F40" i="54"/>
  <c r="N39" i="54"/>
  <c r="M39" i="54"/>
  <c r="L39" i="54"/>
  <c r="K39" i="54"/>
  <c r="J39" i="54"/>
  <c r="I39" i="54"/>
  <c r="H39" i="54"/>
  <c r="G39" i="54"/>
  <c r="F39" i="54"/>
  <c r="N37" i="54"/>
  <c r="M37" i="54"/>
  <c r="L37" i="54"/>
  <c r="K37" i="54"/>
  <c r="J37" i="54"/>
  <c r="I37" i="54"/>
  <c r="H37" i="54"/>
  <c r="G37" i="54"/>
  <c r="F37" i="54"/>
  <c r="N36" i="54"/>
  <c r="M36" i="54"/>
  <c r="L36" i="54"/>
  <c r="K36" i="54"/>
  <c r="J36" i="54"/>
  <c r="I36" i="54"/>
  <c r="H36" i="54"/>
  <c r="G36" i="54"/>
  <c r="F36" i="54"/>
  <c r="N35" i="54"/>
  <c r="M35" i="54"/>
  <c r="L35" i="54"/>
  <c r="K35" i="54"/>
  <c r="J35" i="54"/>
  <c r="I35" i="54"/>
  <c r="H35" i="54"/>
  <c r="G35" i="54"/>
  <c r="F35" i="54"/>
  <c r="N34" i="54"/>
  <c r="M34" i="54"/>
  <c r="L34" i="54"/>
  <c r="K34" i="54"/>
  <c r="J34" i="54"/>
  <c r="I34" i="54"/>
  <c r="H34" i="54"/>
  <c r="G34" i="54"/>
  <c r="F34" i="54"/>
  <c r="N33" i="54"/>
  <c r="M33" i="54"/>
  <c r="L33" i="54"/>
  <c r="K33" i="54"/>
  <c r="J33" i="54"/>
  <c r="I33" i="54"/>
  <c r="H33" i="54"/>
  <c r="G33" i="54"/>
  <c r="F33" i="54"/>
  <c r="N31" i="54"/>
  <c r="M31" i="54"/>
  <c r="L31" i="54"/>
  <c r="K31" i="54"/>
  <c r="J31" i="54"/>
  <c r="I31" i="54"/>
  <c r="H31" i="54"/>
  <c r="G31" i="54"/>
  <c r="F31" i="54"/>
  <c r="N30" i="54"/>
  <c r="M30" i="54"/>
  <c r="L30" i="54"/>
  <c r="K30" i="54"/>
  <c r="J30" i="54"/>
  <c r="I30" i="54"/>
  <c r="H30" i="54"/>
  <c r="G30" i="54"/>
  <c r="F30" i="54"/>
  <c r="E57" i="54"/>
  <c r="E58" i="54"/>
  <c r="E59" i="54"/>
  <c r="E56" i="54"/>
  <c r="E55" i="54"/>
  <c r="E53" i="54"/>
  <c r="E52" i="54"/>
  <c r="E50" i="54"/>
  <c r="E51" i="54"/>
  <c r="E49" i="54"/>
  <c r="E48" i="54"/>
  <c r="E47" i="54"/>
  <c r="E46" i="54"/>
  <c r="E45" i="54"/>
  <c r="E42" i="54"/>
  <c r="E43" i="54"/>
  <c r="E44" i="54"/>
  <c r="E41" i="54"/>
  <c r="E40" i="54"/>
  <c r="E39" i="54"/>
  <c r="E34" i="54"/>
  <c r="E35" i="54"/>
  <c r="E36" i="54"/>
  <c r="E37" i="54"/>
  <c r="E33" i="54"/>
  <c r="E31" i="54"/>
  <c r="E30" i="54"/>
  <c r="L28" i="54"/>
  <c r="M28" i="54"/>
  <c r="N28" i="54"/>
  <c r="I28" i="54"/>
  <c r="Q107" i="54" s="1"/>
  <c r="J28" i="54"/>
  <c r="K28" i="54"/>
  <c r="L82" i="54" s="1"/>
  <c r="F28" i="54"/>
  <c r="L77" i="54" s="1"/>
  <c r="G28" i="54"/>
  <c r="O107" i="54" s="1"/>
  <c r="H28" i="54"/>
  <c r="P107" i="54" s="1"/>
  <c r="E28" i="54"/>
  <c r="L107" i="54" s="1"/>
  <c r="M107" i="54" s="1"/>
  <c r="O60" i="95"/>
  <c r="O61" i="95"/>
  <c r="O62" i="95"/>
  <c r="O63" i="95"/>
  <c r="O64" i="95"/>
  <c r="O65" i="95"/>
  <c r="O66" i="95"/>
  <c r="O67" i="95"/>
  <c r="O68" i="95"/>
  <c r="O59" i="95"/>
  <c r="O49" i="95"/>
  <c r="O50" i="95"/>
  <c r="O51" i="95"/>
  <c r="O52" i="95"/>
  <c r="O53" i="95"/>
  <c r="O54" i="95"/>
  <c r="O55" i="95"/>
  <c r="O56" i="95"/>
  <c r="O57" i="95"/>
  <c r="O48" i="95"/>
  <c r="M60" i="95"/>
  <c r="M61" i="95"/>
  <c r="M62" i="95"/>
  <c r="M63" i="95"/>
  <c r="M64" i="95"/>
  <c r="M65" i="95"/>
  <c r="M66" i="95"/>
  <c r="M67" i="95"/>
  <c r="M68" i="95"/>
  <c r="M59" i="95"/>
  <c r="M49" i="95"/>
  <c r="M50" i="95"/>
  <c r="M51" i="95"/>
  <c r="M52" i="95"/>
  <c r="M53" i="95"/>
  <c r="M54" i="95"/>
  <c r="M55" i="95"/>
  <c r="M56" i="95"/>
  <c r="M57" i="95"/>
  <c r="M48" i="95"/>
  <c r="K60" i="95"/>
  <c r="K61" i="95"/>
  <c r="K62" i="95"/>
  <c r="K63" i="95"/>
  <c r="K64" i="95"/>
  <c r="K65" i="95"/>
  <c r="K66" i="95"/>
  <c r="K67" i="95"/>
  <c r="K68" i="95"/>
  <c r="K59" i="95"/>
  <c r="K49" i="95"/>
  <c r="K50" i="95"/>
  <c r="K51" i="95"/>
  <c r="K52" i="95"/>
  <c r="K53" i="95"/>
  <c r="K54" i="95"/>
  <c r="K55" i="95"/>
  <c r="K56" i="95"/>
  <c r="K57" i="95"/>
  <c r="K48" i="95"/>
  <c r="I60" i="95"/>
  <c r="I61" i="95"/>
  <c r="I62" i="95"/>
  <c r="I63" i="95"/>
  <c r="I64" i="95"/>
  <c r="I65" i="95"/>
  <c r="I66" i="95"/>
  <c r="I67" i="95"/>
  <c r="I68" i="95"/>
  <c r="I59" i="95"/>
  <c r="I49" i="95"/>
  <c r="I50" i="95"/>
  <c r="I51" i="95"/>
  <c r="I52" i="95"/>
  <c r="I53" i="95"/>
  <c r="I54" i="95"/>
  <c r="I55" i="95"/>
  <c r="I56" i="95"/>
  <c r="I57" i="95"/>
  <c r="I48" i="95"/>
  <c r="G60" i="95"/>
  <c r="G61" i="95"/>
  <c r="G62" i="95"/>
  <c r="G63" i="95"/>
  <c r="G64" i="95"/>
  <c r="G65" i="95"/>
  <c r="G66" i="95"/>
  <c r="G67" i="95"/>
  <c r="G68" i="95"/>
  <c r="G59" i="95"/>
  <c r="G49" i="95"/>
  <c r="G50" i="95"/>
  <c r="G51" i="95"/>
  <c r="G52" i="95"/>
  <c r="G53" i="95"/>
  <c r="G54" i="95"/>
  <c r="G55" i="95"/>
  <c r="G56" i="95"/>
  <c r="G57" i="95"/>
  <c r="G48" i="95"/>
  <c r="E60" i="95"/>
  <c r="E61" i="95"/>
  <c r="E62" i="95"/>
  <c r="E63" i="95"/>
  <c r="E64" i="95"/>
  <c r="E65" i="95"/>
  <c r="E66" i="95"/>
  <c r="E67" i="95"/>
  <c r="E68" i="95"/>
  <c r="E59" i="95"/>
  <c r="E49" i="95"/>
  <c r="E50" i="95"/>
  <c r="E51" i="95"/>
  <c r="E52" i="95"/>
  <c r="E53" i="95"/>
  <c r="E54" i="95"/>
  <c r="E55" i="95"/>
  <c r="E56" i="95"/>
  <c r="E57" i="95"/>
  <c r="E48" i="95"/>
  <c r="K98" i="76" l="1"/>
  <c r="W77" i="76"/>
  <c r="X86" i="76" s="1"/>
  <c r="X82" i="76"/>
  <c r="AA86" i="76"/>
  <c r="F69" i="76"/>
  <c r="M69" i="76" s="1"/>
  <c r="T69" i="76"/>
  <c r="U69" i="76" s="1"/>
  <c r="V82" i="76"/>
  <c r="W82" i="76"/>
  <c r="V86" i="76"/>
  <c r="Z86" i="76"/>
  <c r="U86" i="76"/>
  <c r="Y82" i="76"/>
  <c r="W86" i="76"/>
  <c r="F31" i="59"/>
  <c r="I65" i="54"/>
  <c r="H96" i="53"/>
  <c r="N117" i="54"/>
  <c r="L84" i="54"/>
  <c r="L79" i="54"/>
  <c r="R107" i="54"/>
  <c r="N107" i="54" s="1"/>
  <c r="P117" i="54" s="1"/>
  <c r="M117" i="54"/>
  <c r="L83" i="54"/>
  <c r="O117" i="54"/>
  <c r="L85" i="54"/>
  <c r="L80" i="54"/>
  <c r="H65" i="54"/>
  <c r="L78" i="54"/>
  <c r="G65" i="54"/>
  <c r="L81" i="54"/>
  <c r="J65" i="54"/>
  <c r="H83" i="76"/>
  <c r="F83" i="76" s="1"/>
  <c r="I85" i="76"/>
  <c r="I86" i="76"/>
  <c r="I102" i="76" s="1"/>
  <c r="J90" i="76"/>
  <c r="J106" i="76" s="1"/>
  <c r="F93" i="76"/>
  <c r="F85" i="76"/>
  <c r="H87" i="76"/>
  <c r="F87" i="76" s="1"/>
  <c r="G86" i="76"/>
  <c r="G102" i="76" s="1"/>
  <c r="H90" i="76"/>
  <c r="K86" i="76"/>
  <c r="F88" i="76"/>
  <c r="G92" i="76"/>
  <c r="G108" i="76" s="1"/>
  <c r="K92" i="76"/>
  <c r="J101" i="76"/>
  <c r="K99" i="76"/>
  <c r="K103" i="76"/>
  <c r="J104" i="76"/>
  <c r="J91" i="76"/>
  <c r="J107" i="76" s="1"/>
  <c r="J108" i="76"/>
  <c r="K105" i="76"/>
  <c r="K97" i="76"/>
  <c r="J98" i="76"/>
  <c r="G100" i="76"/>
  <c r="F84" i="76"/>
  <c r="J102" i="76"/>
  <c r="K100" i="76"/>
  <c r="K106" i="76"/>
  <c r="J105" i="76"/>
  <c r="K109" i="76"/>
  <c r="J99" i="76"/>
  <c r="J103" i="76"/>
  <c r="K101" i="76"/>
  <c r="H92" i="76"/>
  <c r="H91" i="76" s="1"/>
  <c r="J109" i="76"/>
  <c r="F82" i="76"/>
  <c r="J100" i="76"/>
  <c r="K102" i="76"/>
  <c r="K104" i="76"/>
  <c r="K91" i="76"/>
  <c r="K107" i="76" s="1"/>
  <c r="K108" i="76"/>
  <c r="H104" i="76"/>
  <c r="H102" i="76"/>
  <c r="H100" i="76"/>
  <c r="H96" i="76"/>
  <c r="H106" i="76"/>
  <c r="H101" i="76"/>
  <c r="H99" i="76"/>
  <c r="H109" i="76"/>
  <c r="H107" i="76"/>
  <c r="H98" i="76"/>
  <c r="H105" i="76"/>
  <c r="G109" i="76"/>
  <c r="G98" i="76"/>
  <c r="G104" i="76"/>
  <c r="G103" i="76"/>
  <c r="G96" i="76"/>
  <c r="G106" i="76"/>
  <c r="G101" i="76"/>
  <c r="G99" i="76"/>
  <c r="F80" i="76"/>
  <c r="G105" i="76"/>
  <c r="F81" i="76"/>
  <c r="G97" i="76"/>
  <c r="H97" i="76"/>
  <c r="I96" i="76"/>
  <c r="I108" i="76"/>
  <c r="I106" i="76"/>
  <c r="I101" i="76"/>
  <c r="I99" i="76"/>
  <c r="I104" i="76"/>
  <c r="I105" i="76"/>
  <c r="I103" i="76"/>
  <c r="I109" i="76"/>
  <c r="I107" i="76"/>
  <c r="I100" i="76"/>
  <c r="I98" i="76"/>
  <c r="I97" i="76"/>
  <c r="L76" i="54"/>
  <c r="L88" i="54" s="1"/>
  <c r="L66" i="54"/>
  <c r="L67" i="54"/>
  <c r="M76" i="54"/>
  <c r="S69" i="16"/>
  <c r="H148" i="91"/>
  <c r="J148" i="91" s="1"/>
  <c r="T71" i="16"/>
  <c r="H150" i="91"/>
  <c r="J150" i="91" s="1"/>
  <c r="T73" i="16"/>
  <c r="H152" i="91"/>
  <c r="J152" i="91" s="1"/>
  <c r="T75" i="16"/>
  <c r="E28" i="136"/>
  <c r="E43" i="136"/>
  <c r="E30" i="137"/>
  <c r="E37" i="137"/>
  <c r="E31" i="136"/>
  <c r="H147" i="91"/>
  <c r="T69" i="16"/>
  <c r="E33" i="136"/>
  <c r="T72" i="16"/>
  <c r="H149" i="91"/>
  <c r="J149" i="91" s="1"/>
  <c r="E35" i="136"/>
  <c r="T74" i="16"/>
  <c r="H151" i="91"/>
  <c r="J151" i="91" s="1"/>
  <c r="E37" i="136"/>
  <c r="E42" i="136"/>
  <c r="E44" i="136"/>
  <c r="E47" i="136"/>
  <c r="E48" i="136"/>
  <c r="E53" i="136"/>
  <c r="E57" i="136"/>
  <c r="E31" i="137"/>
  <c r="E33" i="137"/>
  <c r="E35" i="137"/>
  <c r="E38" i="137"/>
  <c r="E49" i="137"/>
  <c r="E51" i="137"/>
  <c r="E53" i="137"/>
  <c r="E55" i="137"/>
  <c r="E57" i="137"/>
  <c r="E60" i="137"/>
  <c r="E50" i="136"/>
  <c r="E59" i="136"/>
  <c r="E40" i="137"/>
  <c r="E42" i="137"/>
  <c r="E44" i="137"/>
  <c r="E46" i="137"/>
  <c r="E62" i="137"/>
  <c r="E64" i="137"/>
  <c r="E66" i="137"/>
  <c r="E68" i="137"/>
  <c r="E40" i="136"/>
  <c r="E30" i="136"/>
  <c r="E34" i="136"/>
  <c r="E36" i="136"/>
  <c r="E39" i="136"/>
  <c r="E41" i="136"/>
  <c r="E46" i="136"/>
  <c r="E49" i="136"/>
  <c r="E51" i="136"/>
  <c r="E45" i="136"/>
  <c r="E52" i="136"/>
  <c r="E55" i="136"/>
  <c r="E56" i="136"/>
  <c r="E58" i="136"/>
  <c r="E32" i="137"/>
  <c r="E34" i="137"/>
  <c r="E39" i="137"/>
  <c r="E41" i="137"/>
  <c r="E43" i="137"/>
  <c r="E45" i="137"/>
  <c r="E48" i="137"/>
  <c r="E50" i="137"/>
  <c r="E52" i="137"/>
  <c r="E54" i="137"/>
  <c r="E56" i="137"/>
  <c r="E59" i="137"/>
  <c r="E61" i="137"/>
  <c r="E63" i="137"/>
  <c r="E65" i="137"/>
  <c r="E67" i="137"/>
  <c r="S31" i="76"/>
  <c r="O38" i="95"/>
  <c r="O39" i="95"/>
  <c r="O40" i="95"/>
  <c r="O41" i="95"/>
  <c r="O42" i="95"/>
  <c r="O43" i="95"/>
  <c r="O44" i="95"/>
  <c r="O45" i="95"/>
  <c r="O46" i="95"/>
  <c r="O37" i="95"/>
  <c r="M38" i="95"/>
  <c r="M39" i="95"/>
  <c r="M40" i="95"/>
  <c r="M41" i="95"/>
  <c r="M42" i="95"/>
  <c r="M43" i="95"/>
  <c r="M44" i="95"/>
  <c r="M45" i="95"/>
  <c r="M46" i="95"/>
  <c r="M37" i="95"/>
  <c r="K38" i="95"/>
  <c r="K39" i="95"/>
  <c r="K40" i="95"/>
  <c r="K41" i="95"/>
  <c r="K42" i="95"/>
  <c r="K43" i="95"/>
  <c r="K44" i="95"/>
  <c r="K45" i="95"/>
  <c r="K46" i="95"/>
  <c r="K37" i="95"/>
  <c r="I38" i="95"/>
  <c r="I39" i="95"/>
  <c r="I40" i="95"/>
  <c r="I41" i="95"/>
  <c r="I42" i="95"/>
  <c r="I43" i="95"/>
  <c r="I44" i="95"/>
  <c r="I45" i="95"/>
  <c r="I46" i="95"/>
  <c r="I37" i="95"/>
  <c r="G38" i="95"/>
  <c r="G39" i="95"/>
  <c r="G40" i="95"/>
  <c r="G41" i="95"/>
  <c r="G42" i="95"/>
  <c r="G43" i="95"/>
  <c r="G44" i="95"/>
  <c r="G45" i="95"/>
  <c r="G46" i="95"/>
  <c r="G37" i="95"/>
  <c r="E38" i="95"/>
  <c r="E39" i="95"/>
  <c r="E40" i="95"/>
  <c r="E41" i="95"/>
  <c r="E42" i="95"/>
  <c r="E43" i="95"/>
  <c r="E44" i="95"/>
  <c r="E45" i="95"/>
  <c r="E46" i="95"/>
  <c r="E37" i="95"/>
  <c r="O31" i="95"/>
  <c r="O32" i="95"/>
  <c r="O33" i="95"/>
  <c r="O34" i="95"/>
  <c r="O35" i="95"/>
  <c r="O30" i="95"/>
  <c r="M31" i="95"/>
  <c r="M32" i="95"/>
  <c r="M33" i="95"/>
  <c r="M34" i="95"/>
  <c r="M35" i="95"/>
  <c r="M30" i="95"/>
  <c r="K31" i="95"/>
  <c r="K32" i="95"/>
  <c r="K33" i="95"/>
  <c r="K34" i="95"/>
  <c r="K35" i="95"/>
  <c r="K30" i="95"/>
  <c r="I31" i="95"/>
  <c r="I32" i="95"/>
  <c r="I33" i="95"/>
  <c r="I34" i="95"/>
  <c r="I35" i="95"/>
  <c r="I30" i="95"/>
  <c r="G31" i="95"/>
  <c r="G32" i="95"/>
  <c r="G33" i="95"/>
  <c r="G34" i="95"/>
  <c r="G35" i="95"/>
  <c r="G30" i="95"/>
  <c r="E31" i="95"/>
  <c r="E32" i="95"/>
  <c r="E33" i="95"/>
  <c r="E34" i="95"/>
  <c r="E35" i="95"/>
  <c r="E30" i="95"/>
  <c r="O57" i="53"/>
  <c r="O58" i="53"/>
  <c r="O59" i="53"/>
  <c r="O56" i="53"/>
  <c r="O55" i="53"/>
  <c r="O53" i="53"/>
  <c r="O52" i="53"/>
  <c r="O50" i="53"/>
  <c r="O51" i="53"/>
  <c r="O49" i="53"/>
  <c r="O48" i="53"/>
  <c r="O47" i="53"/>
  <c r="O46" i="53"/>
  <c r="O45" i="53"/>
  <c r="O42" i="53"/>
  <c r="O43" i="53"/>
  <c r="O44" i="53"/>
  <c r="O41" i="53"/>
  <c r="O40" i="53"/>
  <c r="O39" i="53"/>
  <c r="O34" i="53"/>
  <c r="O35" i="53"/>
  <c r="O36" i="53"/>
  <c r="O37" i="53"/>
  <c r="O33" i="53"/>
  <c r="O31" i="53"/>
  <c r="O30" i="53"/>
  <c r="O28" i="53"/>
  <c r="F73" i="53" s="1"/>
  <c r="G101" i="53" s="1"/>
  <c r="H101" i="53" s="1"/>
  <c r="M57" i="53"/>
  <c r="M58" i="53"/>
  <c r="M59" i="53"/>
  <c r="M56" i="53"/>
  <c r="M55" i="53"/>
  <c r="M53" i="53"/>
  <c r="M52" i="53"/>
  <c r="M50" i="53"/>
  <c r="M51" i="53"/>
  <c r="M49" i="53"/>
  <c r="M48" i="53"/>
  <c r="M47" i="53"/>
  <c r="M46" i="53"/>
  <c r="M45" i="53"/>
  <c r="M42" i="53"/>
  <c r="M43" i="53"/>
  <c r="M44" i="53"/>
  <c r="M41" i="53"/>
  <c r="M40" i="53"/>
  <c r="M39" i="53"/>
  <c r="M34" i="53"/>
  <c r="M35" i="53"/>
  <c r="M36" i="53"/>
  <c r="M37" i="53"/>
  <c r="M33" i="53"/>
  <c r="M31" i="53"/>
  <c r="M30" i="53"/>
  <c r="M28" i="53"/>
  <c r="F72" i="53" s="1"/>
  <c r="G100" i="53" s="1"/>
  <c r="H100" i="53" s="1"/>
  <c r="K57" i="53"/>
  <c r="K58" i="53"/>
  <c r="K59" i="53"/>
  <c r="K56" i="53"/>
  <c r="K55" i="53"/>
  <c r="K53" i="53"/>
  <c r="K52" i="53"/>
  <c r="K50" i="53"/>
  <c r="K51" i="53"/>
  <c r="K49" i="53"/>
  <c r="K48" i="53"/>
  <c r="K47" i="53"/>
  <c r="K46" i="53"/>
  <c r="K45" i="53"/>
  <c r="K42" i="53"/>
  <c r="K43" i="53"/>
  <c r="K44" i="53"/>
  <c r="K41" i="53"/>
  <c r="K40" i="53"/>
  <c r="K39" i="53"/>
  <c r="K34" i="53"/>
  <c r="K35" i="53"/>
  <c r="K36" i="53"/>
  <c r="K37" i="53"/>
  <c r="K33" i="53"/>
  <c r="K31" i="53"/>
  <c r="K30" i="53"/>
  <c r="K28" i="53"/>
  <c r="F71" i="53" s="1"/>
  <c r="G99" i="53" s="1"/>
  <c r="H99" i="53" s="1"/>
  <c r="I57" i="53"/>
  <c r="I58" i="53"/>
  <c r="I59" i="53"/>
  <c r="I56" i="53"/>
  <c r="I55" i="53"/>
  <c r="I53" i="53"/>
  <c r="I52" i="53"/>
  <c r="I50" i="53"/>
  <c r="I51" i="53"/>
  <c r="I49" i="53"/>
  <c r="I48" i="53"/>
  <c r="I47" i="53"/>
  <c r="I46" i="53"/>
  <c r="I45" i="53"/>
  <c r="I42" i="53"/>
  <c r="I43" i="53"/>
  <c r="I44" i="53"/>
  <c r="I41" i="53"/>
  <c r="I40" i="53"/>
  <c r="I39" i="53"/>
  <c r="I34" i="53"/>
  <c r="I35" i="53"/>
  <c r="I36" i="53"/>
  <c r="I37" i="53"/>
  <c r="I33" i="53"/>
  <c r="I31" i="53"/>
  <c r="I30" i="53"/>
  <c r="I28" i="53"/>
  <c r="F70" i="53" s="1"/>
  <c r="G98" i="53" s="1"/>
  <c r="H98" i="53" s="1"/>
  <c r="G57" i="53"/>
  <c r="G58" i="53"/>
  <c r="G59" i="53"/>
  <c r="G56" i="53"/>
  <c r="G55" i="53"/>
  <c r="G53" i="53"/>
  <c r="G52" i="53"/>
  <c r="G50" i="53"/>
  <c r="G51" i="53"/>
  <c r="G49" i="53"/>
  <c r="G48" i="53"/>
  <c r="G47" i="53"/>
  <c r="G46" i="53"/>
  <c r="G45" i="53"/>
  <c r="G42" i="53"/>
  <c r="G43" i="53"/>
  <c r="G44" i="53"/>
  <c r="G41" i="53"/>
  <c r="G40" i="53"/>
  <c r="G39" i="53"/>
  <c r="G34" i="53"/>
  <c r="G35" i="53"/>
  <c r="G36" i="53"/>
  <c r="G37" i="53"/>
  <c r="G33" i="53"/>
  <c r="G31" i="53"/>
  <c r="G30" i="53"/>
  <c r="G28" i="53"/>
  <c r="F69" i="53" s="1"/>
  <c r="G97" i="53" s="1"/>
  <c r="H97" i="53" s="1"/>
  <c r="E57" i="53"/>
  <c r="E58" i="53"/>
  <c r="E59" i="53"/>
  <c r="E56" i="53"/>
  <c r="E55" i="53"/>
  <c r="E53" i="53"/>
  <c r="E52" i="53"/>
  <c r="E50" i="53"/>
  <c r="E51" i="53"/>
  <c r="E49" i="53"/>
  <c r="E48" i="53"/>
  <c r="E47" i="53"/>
  <c r="E46" i="53"/>
  <c r="E45" i="53"/>
  <c r="E42" i="53"/>
  <c r="E43" i="53"/>
  <c r="E44" i="53"/>
  <c r="E41" i="53"/>
  <c r="E40" i="53"/>
  <c r="E39" i="53"/>
  <c r="E34" i="53"/>
  <c r="E35" i="53"/>
  <c r="E36" i="53"/>
  <c r="E37" i="53"/>
  <c r="E33" i="53"/>
  <c r="E28" i="53"/>
  <c r="F68" i="53" s="1"/>
  <c r="G96" i="53" s="1"/>
  <c r="E31" i="53"/>
  <c r="E30" i="53"/>
  <c r="T5" i="53"/>
  <c r="U5" i="53"/>
  <c r="V5" i="53"/>
  <c r="W5" i="53"/>
  <c r="X5" i="53"/>
  <c r="Y5" i="53"/>
  <c r="Z5" i="53"/>
  <c r="AA5" i="53"/>
  <c r="AB5" i="53"/>
  <c r="AC5" i="53"/>
  <c r="AD5" i="53"/>
  <c r="AE5" i="53"/>
  <c r="AF5" i="53"/>
  <c r="AG5" i="53"/>
  <c r="AH5" i="53"/>
  <c r="S5" i="53"/>
  <c r="T32" i="50"/>
  <c r="AA68" i="50"/>
  <c r="Z68" i="50"/>
  <c r="Y68" i="50"/>
  <c r="X68" i="50"/>
  <c r="W68" i="50"/>
  <c r="V68" i="50"/>
  <c r="U68" i="50"/>
  <c r="T68" i="50"/>
  <c r="S68" i="50"/>
  <c r="R68" i="50"/>
  <c r="AA67" i="50"/>
  <c r="Z67" i="50"/>
  <c r="Y67" i="50"/>
  <c r="X67" i="50"/>
  <c r="W67" i="50"/>
  <c r="V67" i="50"/>
  <c r="U67" i="50"/>
  <c r="T67" i="50"/>
  <c r="S67" i="50"/>
  <c r="R67" i="50"/>
  <c r="AA66" i="50"/>
  <c r="Z66" i="50"/>
  <c r="Y66" i="50"/>
  <c r="X66" i="50"/>
  <c r="W66" i="50"/>
  <c r="V66" i="50"/>
  <c r="U66" i="50"/>
  <c r="T66" i="50"/>
  <c r="S66" i="50"/>
  <c r="R66" i="50"/>
  <c r="AA65" i="50"/>
  <c r="Z65" i="50"/>
  <c r="Y65" i="50"/>
  <c r="X65" i="50"/>
  <c r="W65" i="50"/>
  <c r="V65" i="50"/>
  <c r="U65" i="50"/>
  <c r="T65" i="50"/>
  <c r="S65" i="50"/>
  <c r="R65" i="50"/>
  <c r="AA64" i="50"/>
  <c r="Z64" i="50"/>
  <c r="Y64" i="50"/>
  <c r="X64" i="50"/>
  <c r="W64" i="50"/>
  <c r="V64" i="50"/>
  <c r="U64" i="50"/>
  <c r="T64" i="50"/>
  <c r="S64" i="50"/>
  <c r="R64" i="50"/>
  <c r="AA63" i="50"/>
  <c r="Z63" i="50"/>
  <c r="Y63" i="50"/>
  <c r="X63" i="50"/>
  <c r="W63" i="50"/>
  <c r="V63" i="50"/>
  <c r="U63" i="50"/>
  <c r="T63" i="50"/>
  <c r="S63" i="50"/>
  <c r="R63" i="50"/>
  <c r="AA62" i="50"/>
  <c r="Z62" i="50"/>
  <c r="Y62" i="50"/>
  <c r="X62" i="50"/>
  <c r="W62" i="50"/>
  <c r="V62" i="50"/>
  <c r="U62" i="50"/>
  <c r="T62" i="50"/>
  <c r="S62" i="50"/>
  <c r="R62" i="50"/>
  <c r="AA61" i="50"/>
  <c r="Z61" i="50"/>
  <c r="Y61" i="50"/>
  <c r="X61" i="50"/>
  <c r="W61" i="50"/>
  <c r="V61" i="50"/>
  <c r="U61" i="50"/>
  <c r="T61" i="50"/>
  <c r="S61" i="50"/>
  <c r="R61" i="50"/>
  <c r="AA60" i="50"/>
  <c r="Z60" i="50"/>
  <c r="Y60" i="50"/>
  <c r="X60" i="50"/>
  <c r="W60" i="50"/>
  <c r="V60" i="50"/>
  <c r="U60" i="50"/>
  <c r="T60" i="50"/>
  <c r="S60" i="50"/>
  <c r="R60" i="50"/>
  <c r="AA59" i="50"/>
  <c r="Z59" i="50"/>
  <c r="Y59" i="50"/>
  <c r="X59" i="50"/>
  <c r="W59" i="50"/>
  <c r="V59" i="50"/>
  <c r="U59" i="50"/>
  <c r="T59" i="50"/>
  <c r="S59" i="50"/>
  <c r="R59" i="50"/>
  <c r="AA57" i="50"/>
  <c r="Z57" i="50"/>
  <c r="Y57" i="50"/>
  <c r="X57" i="50"/>
  <c r="W57" i="50"/>
  <c r="V57" i="50"/>
  <c r="U57" i="50"/>
  <c r="T57" i="50"/>
  <c r="S57" i="50"/>
  <c r="R57" i="50"/>
  <c r="AA56" i="50"/>
  <c r="Z56" i="50"/>
  <c r="Y56" i="50"/>
  <c r="X56" i="50"/>
  <c r="W56" i="50"/>
  <c r="V56" i="50"/>
  <c r="U56" i="50"/>
  <c r="T56" i="50"/>
  <c r="S56" i="50"/>
  <c r="R56" i="50"/>
  <c r="AA55" i="50"/>
  <c r="Z55" i="50"/>
  <c r="Y55" i="50"/>
  <c r="X55" i="50"/>
  <c r="W55" i="50"/>
  <c r="V55" i="50"/>
  <c r="U55" i="50"/>
  <c r="T55" i="50"/>
  <c r="S55" i="50"/>
  <c r="R55" i="50"/>
  <c r="AA54" i="50"/>
  <c r="Z54" i="50"/>
  <c r="Y54" i="50"/>
  <c r="X54" i="50"/>
  <c r="W54" i="50"/>
  <c r="V54" i="50"/>
  <c r="U54" i="50"/>
  <c r="T54" i="50"/>
  <c r="S54" i="50"/>
  <c r="R54" i="50"/>
  <c r="AA53" i="50"/>
  <c r="Z53" i="50"/>
  <c r="Y53" i="50"/>
  <c r="X53" i="50"/>
  <c r="W53" i="50"/>
  <c r="V53" i="50"/>
  <c r="U53" i="50"/>
  <c r="T53" i="50"/>
  <c r="S53" i="50"/>
  <c r="R53" i="50"/>
  <c r="AA52" i="50"/>
  <c r="Z52" i="50"/>
  <c r="Y52" i="50"/>
  <c r="X52" i="50"/>
  <c r="W52" i="50"/>
  <c r="V52" i="50"/>
  <c r="U52" i="50"/>
  <c r="T52" i="50"/>
  <c r="S52" i="50"/>
  <c r="R52" i="50"/>
  <c r="AA51" i="50"/>
  <c r="Z51" i="50"/>
  <c r="Y51" i="50"/>
  <c r="X51" i="50"/>
  <c r="W51" i="50"/>
  <c r="V51" i="50"/>
  <c r="U51" i="50"/>
  <c r="T51" i="50"/>
  <c r="S51" i="50"/>
  <c r="R51" i="50"/>
  <c r="AA50" i="50"/>
  <c r="Z50" i="50"/>
  <c r="Y50" i="50"/>
  <c r="X50" i="50"/>
  <c r="W50" i="50"/>
  <c r="V50" i="50"/>
  <c r="U50" i="50"/>
  <c r="T50" i="50"/>
  <c r="S50" i="50"/>
  <c r="R50" i="50"/>
  <c r="AA49" i="50"/>
  <c r="Z49" i="50"/>
  <c r="Y49" i="50"/>
  <c r="X49" i="50"/>
  <c r="W49" i="50"/>
  <c r="V49" i="50"/>
  <c r="U49" i="50"/>
  <c r="T49" i="50"/>
  <c r="S49" i="50"/>
  <c r="R49" i="50"/>
  <c r="AA48" i="50"/>
  <c r="Z48" i="50"/>
  <c r="Y48" i="50"/>
  <c r="X48" i="50"/>
  <c r="W48" i="50"/>
  <c r="V48" i="50"/>
  <c r="U48" i="50"/>
  <c r="T48" i="50"/>
  <c r="S48" i="50"/>
  <c r="R48" i="50"/>
  <c r="AA46" i="50"/>
  <c r="Z46" i="50"/>
  <c r="Y46" i="50"/>
  <c r="X46" i="50"/>
  <c r="W46" i="50"/>
  <c r="V46" i="50"/>
  <c r="U46" i="50"/>
  <c r="T46" i="50"/>
  <c r="S46" i="50"/>
  <c r="R46" i="50"/>
  <c r="AA45" i="50"/>
  <c r="Z45" i="50"/>
  <c r="Y45" i="50"/>
  <c r="X45" i="50"/>
  <c r="W45" i="50"/>
  <c r="V45" i="50"/>
  <c r="U45" i="50"/>
  <c r="T45" i="50"/>
  <c r="S45" i="50"/>
  <c r="R45" i="50"/>
  <c r="AA44" i="50"/>
  <c r="Z44" i="50"/>
  <c r="Y44" i="50"/>
  <c r="X44" i="50"/>
  <c r="W44" i="50"/>
  <c r="V44" i="50"/>
  <c r="U44" i="50"/>
  <c r="T44" i="50"/>
  <c r="S44" i="50"/>
  <c r="R44" i="50"/>
  <c r="AA43" i="50"/>
  <c r="Z43" i="50"/>
  <c r="Y43" i="50"/>
  <c r="X43" i="50"/>
  <c r="W43" i="50"/>
  <c r="V43" i="50"/>
  <c r="U43" i="50"/>
  <c r="T43" i="50"/>
  <c r="S43" i="50"/>
  <c r="R43" i="50"/>
  <c r="AA42" i="50"/>
  <c r="Z42" i="50"/>
  <c r="Y42" i="50"/>
  <c r="X42" i="50"/>
  <c r="W42" i="50"/>
  <c r="V42" i="50"/>
  <c r="U42" i="50"/>
  <c r="T42" i="50"/>
  <c r="S42" i="50"/>
  <c r="R42" i="50"/>
  <c r="AA41" i="50"/>
  <c r="Z41" i="50"/>
  <c r="Y41" i="50"/>
  <c r="X41" i="50"/>
  <c r="W41" i="50"/>
  <c r="V41" i="50"/>
  <c r="U41" i="50"/>
  <c r="T41" i="50"/>
  <c r="S41" i="50"/>
  <c r="R41" i="50"/>
  <c r="AA40" i="50"/>
  <c r="Z40" i="50"/>
  <c r="Y40" i="50"/>
  <c r="X40" i="50"/>
  <c r="W40" i="50"/>
  <c r="V40" i="50"/>
  <c r="U40" i="50"/>
  <c r="T40" i="50"/>
  <c r="S40" i="50"/>
  <c r="R40" i="50"/>
  <c r="AA39" i="50"/>
  <c r="Z39" i="50"/>
  <c r="Y39" i="50"/>
  <c r="X39" i="50"/>
  <c r="W39" i="50"/>
  <c r="V39" i="50"/>
  <c r="U39" i="50"/>
  <c r="T39" i="50"/>
  <c r="S39" i="50"/>
  <c r="R39" i="50"/>
  <c r="AA38" i="50"/>
  <c r="Z38" i="50"/>
  <c r="Y38" i="50"/>
  <c r="X38" i="50"/>
  <c r="W38" i="50"/>
  <c r="V38" i="50"/>
  <c r="U38" i="50"/>
  <c r="T38" i="50"/>
  <c r="S38" i="50"/>
  <c r="R38" i="50"/>
  <c r="AA37" i="50"/>
  <c r="Z37" i="50"/>
  <c r="Y37" i="50"/>
  <c r="X37" i="50"/>
  <c r="W37" i="50"/>
  <c r="V37" i="50"/>
  <c r="U37" i="50"/>
  <c r="T37" i="50"/>
  <c r="S37" i="50"/>
  <c r="R37" i="50"/>
  <c r="AA35" i="50"/>
  <c r="Z35" i="50"/>
  <c r="Y35" i="50"/>
  <c r="X35" i="50"/>
  <c r="W35" i="50"/>
  <c r="V35" i="50"/>
  <c r="U35" i="50"/>
  <c r="T35" i="50"/>
  <c r="S35" i="50"/>
  <c r="R35" i="50"/>
  <c r="AA34" i="50"/>
  <c r="Z34" i="50"/>
  <c r="Y34" i="50"/>
  <c r="X34" i="50"/>
  <c r="W34" i="50"/>
  <c r="V34" i="50"/>
  <c r="U34" i="50"/>
  <c r="T34" i="50"/>
  <c r="S34" i="50"/>
  <c r="R34" i="50"/>
  <c r="AA33" i="50"/>
  <c r="Z33" i="50"/>
  <c r="Y33" i="50"/>
  <c r="X33" i="50"/>
  <c r="W33" i="50"/>
  <c r="V33" i="50"/>
  <c r="U33" i="50"/>
  <c r="T33" i="50"/>
  <c r="S33" i="50"/>
  <c r="R33" i="50"/>
  <c r="AA32" i="50"/>
  <c r="Z32" i="50"/>
  <c r="Y32" i="50"/>
  <c r="X32" i="50"/>
  <c r="W32" i="50"/>
  <c r="V32" i="50"/>
  <c r="U32" i="50"/>
  <c r="S32" i="50"/>
  <c r="R32" i="50"/>
  <c r="AA31" i="50"/>
  <c r="Z31" i="50"/>
  <c r="Y31" i="50"/>
  <c r="X31" i="50"/>
  <c r="W31" i="50"/>
  <c r="V31" i="50"/>
  <c r="U31" i="50"/>
  <c r="T31" i="50"/>
  <c r="S31" i="50"/>
  <c r="R31" i="50"/>
  <c r="AA30" i="50"/>
  <c r="Z30" i="50"/>
  <c r="Y30" i="50"/>
  <c r="X30" i="50"/>
  <c r="W30" i="50"/>
  <c r="V30" i="50"/>
  <c r="U30" i="50"/>
  <c r="T30" i="50"/>
  <c r="S30" i="50"/>
  <c r="R30" i="50"/>
  <c r="Q60" i="50"/>
  <c r="Q61" i="50"/>
  <c r="Q62" i="50"/>
  <c r="Q63" i="50"/>
  <c r="Q64" i="50"/>
  <c r="Q65" i="50"/>
  <c r="Q66" i="50"/>
  <c r="Q67" i="50"/>
  <c r="Q68" i="50"/>
  <c r="Q59" i="50"/>
  <c r="Q49" i="50"/>
  <c r="Q50" i="50"/>
  <c r="Q51" i="50"/>
  <c r="Q52" i="50"/>
  <c r="Q53" i="50"/>
  <c r="Q54" i="50"/>
  <c r="Q55" i="50"/>
  <c r="Q56" i="50"/>
  <c r="Q57" i="50"/>
  <c r="Q48" i="50"/>
  <c r="Q38" i="50"/>
  <c r="Q39" i="50"/>
  <c r="Q40" i="50"/>
  <c r="Q41" i="50"/>
  <c r="Q42" i="50"/>
  <c r="Q43" i="50"/>
  <c r="Q44" i="50"/>
  <c r="Q45" i="50"/>
  <c r="Q46" i="50"/>
  <c r="Q37" i="50"/>
  <c r="Q31" i="50"/>
  <c r="Q32" i="50"/>
  <c r="Q33" i="50"/>
  <c r="Q34" i="50"/>
  <c r="Q35" i="50"/>
  <c r="Q30" i="50"/>
  <c r="L68" i="50"/>
  <c r="K68" i="50"/>
  <c r="J68" i="50"/>
  <c r="I68" i="50"/>
  <c r="H68" i="50"/>
  <c r="G68" i="50"/>
  <c r="F68" i="50"/>
  <c r="L67" i="50"/>
  <c r="K67" i="50"/>
  <c r="J67" i="50"/>
  <c r="I67" i="50"/>
  <c r="H67" i="50"/>
  <c r="G67" i="50"/>
  <c r="F67" i="50"/>
  <c r="L66" i="50"/>
  <c r="K66" i="50"/>
  <c r="J66" i="50"/>
  <c r="I66" i="50"/>
  <c r="H66" i="50"/>
  <c r="G66" i="50"/>
  <c r="F66" i="50"/>
  <c r="L65" i="50"/>
  <c r="K65" i="50"/>
  <c r="J65" i="50"/>
  <c r="I65" i="50"/>
  <c r="H65" i="50"/>
  <c r="G65" i="50"/>
  <c r="F65" i="50"/>
  <c r="L64" i="50"/>
  <c r="K64" i="50"/>
  <c r="J64" i="50"/>
  <c r="I64" i="50"/>
  <c r="H64" i="50"/>
  <c r="G64" i="50"/>
  <c r="F64" i="50"/>
  <c r="L63" i="50"/>
  <c r="K63" i="50"/>
  <c r="J63" i="50"/>
  <c r="I63" i="50"/>
  <c r="H63" i="50"/>
  <c r="G63" i="50"/>
  <c r="F63" i="50"/>
  <c r="L62" i="50"/>
  <c r="K62" i="50"/>
  <c r="J62" i="50"/>
  <c r="I62" i="50"/>
  <c r="H62" i="50"/>
  <c r="G62" i="50"/>
  <c r="F62" i="50"/>
  <c r="L61" i="50"/>
  <c r="K61" i="50"/>
  <c r="J61" i="50"/>
  <c r="I61" i="50"/>
  <c r="H61" i="50"/>
  <c r="G61" i="50"/>
  <c r="F61" i="50"/>
  <c r="L60" i="50"/>
  <c r="K60" i="50"/>
  <c r="J60" i="50"/>
  <c r="I60" i="50"/>
  <c r="H60" i="50"/>
  <c r="G60" i="50"/>
  <c r="F60" i="50"/>
  <c r="L59" i="50"/>
  <c r="K59" i="50"/>
  <c r="J59" i="50"/>
  <c r="I59" i="50"/>
  <c r="H59" i="50"/>
  <c r="G59" i="50"/>
  <c r="F59" i="50"/>
  <c r="L57" i="50"/>
  <c r="K57" i="50"/>
  <c r="J57" i="50"/>
  <c r="I57" i="50"/>
  <c r="H57" i="50"/>
  <c r="G57" i="50"/>
  <c r="F57" i="50"/>
  <c r="L56" i="50"/>
  <c r="K56" i="50"/>
  <c r="J56" i="50"/>
  <c r="I56" i="50"/>
  <c r="H56" i="50"/>
  <c r="G56" i="50"/>
  <c r="F56" i="50"/>
  <c r="L55" i="50"/>
  <c r="K55" i="50"/>
  <c r="J55" i="50"/>
  <c r="I55" i="50"/>
  <c r="H55" i="50"/>
  <c r="G55" i="50"/>
  <c r="F55" i="50"/>
  <c r="L54" i="50"/>
  <c r="K54" i="50"/>
  <c r="J54" i="50"/>
  <c r="I54" i="50"/>
  <c r="H54" i="50"/>
  <c r="G54" i="50"/>
  <c r="F54" i="50"/>
  <c r="L53" i="50"/>
  <c r="K53" i="50"/>
  <c r="J53" i="50"/>
  <c r="I53" i="50"/>
  <c r="H53" i="50"/>
  <c r="G53" i="50"/>
  <c r="F53" i="50"/>
  <c r="L52" i="50"/>
  <c r="K52" i="50"/>
  <c r="J52" i="50"/>
  <c r="I52" i="50"/>
  <c r="H52" i="50"/>
  <c r="G52" i="50"/>
  <c r="F52" i="50"/>
  <c r="L51" i="50"/>
  <c r="K51" i="50"/>
  <c r="J51" i="50"/>
  <c r="I51" i="50"/>
  <c r="H51" i="50"/>
  <c r="G51" i="50"/>
  <c r="F51" i="50"/>
  <c r="L50" i="50"/>
  <c r="K50" i="50"/>
  <c r="J50" i="50"/>
  <c r="I50" i="50"/>
  <c r="H50" i="50"/>
  <c r="G50" i="50"/>
  <c r="F50" i="50"/>
  <c r="L49" i="50"/>
  <c r="K49" i="50"/>
  <c r="J49" i="50"/>
  <c r="I49" i="50"/>
  <c r="H49" i="50"/>
  <c r="G49" i="50"/>
  <c r="F49" i="50"/>
  <c r="L48" i="50"/>
  <c r="K48" i="50"/>
  <c r="J48" i="50"/>
  <c r="I48" i="50"/>
  <c r="H48" i="50"/>
  <c r="G48" i="50"/>
  <c r="F48" i="50"/>
  <c r="L46" i="50"/>
  <c r="K46" i="50"/>
  <c r="J46" i="50"/>
  <c r="I46" i="50"/>
  <c r="H46" i="50"/>
  <c r="G46" i="50"/>
  <c r="F46" i="50"/>
  <c r="L45" i="50"/>
  <c r="K45" i="50"/>
  <c r="J45" i="50"/>
  <c r="I45" i="50"/>
  <c r="H45" i="50"/>
  <c r="G45" i="50"/>
  <c r="F45" i="50"/>
  <c r="L44" i="50"/>
  <c r="K44" i="50"/>
  <c r="J44" i="50"/>
  <c r="I44" i="50"/>
  <c r="H44" i="50"/>
  <c r="G44" i="50"/>
  <c r="F44" i="50"/>
  <c r="L43" i="50"/>
  <c r="K43" i="50"/>
  <c r="J43" i="50"/>
  <c r="I43" i="50"/>
  <c r="H43" i="50"/>
  <c r="G43" i="50"/>
  <c r="F43" i="50"/>
  <c r="L42" i="50"/>
  <c r="K42" i="50"/>
  <c r="J42" i="50"/>
  <c r="I42" i="50"/>
  <c r="H42" i="50"/>
  <c r="G42" i="50"/>
  <c r="F42" i="50"/>
  <c r="L41" i="50"/>
  <c r="K41" i="50"/>
  <c r="J41" i="50"/>
  <c r="I41" i="50"/>
  <c r="H41" i="50"/>
  <c r="G41" i="50"/>
  <c r="F41" i="50"/>
  <c r="L40" i="50"/>
  <c r="K40" i="50"/>
  <c r="J40" i="50"/>
  <c r="I40" i="50"/>
  <c r="H40" i="50"/>
  <c r="G40" i="50"/>
  <c r="F40" i="50"/>
  <c r="L39" i="50"/>
  <c r="K39" i="50"/>
  <c r="J39" i="50"/>
  <c r="I39" i="50"/>
  <c r="H39" i="50"/>
  <c r="G39" i="50"/>
  <c r="F39" i="50"/>
  <c r="L38" i="50"/>
  <c r="K38" i="50"/>
  <c r="J38" i="50"/>
  <c r="I38" i="50"/>
  <c r="H38" i="50"/>
  <c r="G38" i="50"/>
  <c r="F38" i="50"/>
  <c r="L37" i="50"/>
  <c r="K37" i="50"/>
  <c r="J37" i="50"/>
  <c r="I37" i="50"/>
  <c r="H37" i="50"/>
  <c r="G37" i="50"/>
  <c r="F37" i="50"/>
  <c r="L35" i="50"/>
  <c r="K35" i="50"/>
  <c r="J35" i="50"/>
  <c r="I35" i="50"/>
  <c r="H35" i="50"/>
  <c r="G35" i="50"/>
  <c r="F35" i="50"/>
  <c r="L34" i="50"/>
  <c r="K34" i="50"/>
  <c r="J34" i="50"/>
  <c r="I34" i="50"/>
  <c r="H34" i="50"/>
  <c r="G34" i="50"/>
  <c r="F34" i="50"/>
  <c r="L33" i="50"/>
  <c r="K33" i="50"/>
  <c r="J33" i="50"/>
  <c r="I33" i="50"/>
  <c r="H33" i="50"/>
  <c r="G33" i="50"/>
  <c r="F33" i="50"/>
  <c r="L32" i="50"/>
  <c r="K32" i="50"/>
  <c r="J32" i="50"/>
  <c r="I32" i="50"/>
  <c r="H32" i="50"/>
  <c r="G32" i="50"/>
  <c r="F32" i="50"/>
  <c r="L31" i="50"/>
  <c r="K31" i="50"/>
  <c r="J31" i="50"/>
  <c r="I31" i="50"/>
  <c r="H31" i="50"/>
  <c r="G31" i="50"/>
  <c r="F31" i="50"/>
  <c r="L30" i="50"/>
  <c r="K30" i="50"/>
  <c r="J30" i="50"/>
  <c r="I30" i="50"/>
  <c r="H30" i="50"/>
  <c r="G30" i="50"/>
  <c r="F30" i="50"/>
  <c r="E68" i="50"/>
  <c r="E67" i="50"/>
  <c r="E66" i="50"/>
  <c r="E65" i="50"/>
  <c r="E64" i="50"/>
  <c r="E63" i="50"/>
  <c r="E62" i="50"/>
  <c r="E61" i="50"/>
  <c r="E60" i="50"/>
  <c r="E59" i="50"/>
  <c r="E49" i="50"/>
  <c r="E50" i="50"/>
  <c r="E51" i="50"/>
  <c r="E52" i="50"/>
  <c r="E53" i="50"/>
  <c r="E54" i="50"/>
  <c r="E55" i="50"/>
  <c r="E56" i="50"/>
  <c r="E57" i="50"/>
  <c r="E48" i="50"/>
  <c r="E38" i="50"/>
  <c r="E39" i="50"/>
  <c r="E40" i="50"/>
  <c r="E41" i="50"/>
  <c r="E42" i="50"/>
  <c r="E43" i="50"/>
  <c r="E44" i="50"/>
  <c r="E45" i="50"/>
  <c r="E46" i="50"/>
  <c r="E37" i="50"/>
  <c r="E31" i="50"/>
  <c r="E32" i="50"/>
  <c r="E33" i="50"/>
  <c r="E34" i="50"/>
  <c r="E35" i="50"/>
  <c r="E30" i="50"/>
  <c r="AA59" i="49"/>
  <c r="Z59" i="49"/>
  <c r="Y59" i="49"/>
  <c r="X59" i="49"/>
  <c r="W59" i="49"/>
  <c r="V59" i="49"/>
  <c r="U59" i="49"/>
  <c r="T59" i="49"/>
  <c r="S59" i="49"/>
  <c r="R59" i="49"/>
  <c r="AA58" i="49"/>
  <c r="Z58" i="49"/>
  <c r="Y58" i="49"/>
  <c r="X58" i="49"/>
  <c r="W58" i="49"/>
  <c r="V58" i="49"/>
  <c r="U58" i="49"/>
  <c r="T58" i="49"/>
  <c r="S58" i="49"/>
  <c r="R58" i="49"/>
  <c r="AA57" i="49"/>
  <c r="Z57" i="49"/>
  <c r="Y57" i="49"/>
  <c r="X57" i="49"/>
  <c r="W57" i="49"/>
  <c r="V57" i="49"/>
  <c r="U57" i="49"/>
  <c r="T57" i="49"/>
  <c r="S57" i="49"/>
  <c r="R57" i="49"/>
  <c r="AA56" i="49"/>
  <c r="Z56" i="49"/>
  <c r="Y56" i="49"/>
  <c r="X56" i="49"/>
  <c r="W56" i="49"/>
  <c r="V56" i="49"/>
  <c r="U56" i="49"/>
  <c r="T56" i="49"/>
  <c r="S56" i="49"/>
  <c r="R56" i="49"/>
  <c r="AA55" i="49"/>
  <c r="Z55" i="49"/>
  <c r="Y55" i="49"/>
  <c r="X55" i="49"/>
  <c r="W55" i="49"/>
  <c r="V55" i="49"/>
  <c r="U55" i="49"/>
  <c r="T55" i="49"/>
  <c r="S55" i="49"/>
  <c r="R55" i="49"/>
  <c r="AA53" i="49"/>
  <c r="Z53" i="49"/>
  <c r="Y53" i="49"/>
  <c r="X53" i="49"/>
  <c r="W53" i="49"/>
  <c r="V53" i="49"/>
  <c r="U53" i="49"/>
  <c r="T53" i="49"/>
  <c r="S53" i="49"/>
  <c r="R53" i="49"/>
  <c r="AA52" i="49"/>
  <c r="Z52" i="49"/>
  <c r="Y52" i="49"/>
  <c r="X52" i="49"/>
  <c r="W52" i="49"/>
  <c r="V52" i="49"/>
  <c r="U52" i="49"/>
  <c r="T52" i="49"/>
  <c r="S52" i="49"/>
  <c r="R52" i="49"/>
  <c r="AA51" i="49"/>
  <c r="Z51" i="49"/>
  <c r="Y51" i="49"/>
  <c r="X51" i="49"/>
  <c r="W51" i="49"/>
  <c r="V51" i="49"/>
  <c r="U51" i="49"/>
  <c r="T51" i="49"/>
  <c r="S51" i="49"/>
  <c r="R51" i="49"/>
  <c r="AA50" i="49"/>
  <c r="Z50" i="49"/>
  <c r="Y50" i="49"/>
  <c r="X50" i="49"/>
  <c r="W50" i="49"/>
  <c r="V50" i="49"/>
  <c r="U50" i="49"/>
  <c r="T50" i="49"/>
  <c r="S50" i="49"/>
  <c r="R50" i="49"/>
  <c r="AA49" i="49"/>
  <c r="Z49" i="49"/>
  <c r="Y49" i="49"/>
  <c r="X49" i="49"/>
  <c r="W49" i="49"/>
  <c r="V49" i="49"/>
  <c r="U49" i="49"/>
  <c r="T49" i="49"/>
  <c r="S49" i="49"/>
  <c r="R49" i="49"/>
  <c r="AA48" i="49"/>
  <c r="Z48" i="49"/>
  <c r="Y48" i="49"/>
  <c r="X48" i="49"/>
  <c r="W48" i="49"/>
  <c r="V48" i="49"/>
  <c r="U48" i="49"/>
  <c r="T48" i="49"/>
  <c r="S48" i="49"/>
  <c r="R48" i="49"/>
  <c r="AA47" i="49"/>
  <c r="Z47" i="49"/>
  <c r="Y47" i="49"/>
  <c r="X47" i="49"/>
  <c r="W47" i="49"/>
  <c r="V47" i="49"/>
  <c r="U47" i="49"/>
  <c r="T47" i="49"/>
  <c r="S47" i="49"/>
  <c r="R47" i="49"/>
  <c r="AA46" i="49"/>
  <c r="Z46" i="49"/>
  <c r="Y46" i="49"/>
  <c r="X46" i="49"/>
  <c r="W46" i="49"/>
  <c r="V46" i="49"/>
  <c r="U46" i="49"/>
  <c r="T46" i="49"/>
  <c r="S46" i="49"/>
  <c r="R46" i="49"/>
  <c r="AA45" i="49"/>
  <c r="Z45" i="49"/>
  <c r="Y45" i="49"/>
  <c r="X45" i="49"/>
  <c r="W45" i="49"/>
  <c r="V45" i="49"/>
  <c r="U45" i="49"/>
  <c r="T45" i="49"/>
  <c r="S45" i="49"/>
  <c r="R45" i="49"/>
  <c r="AA44" i="49"/>
  <c r="Z44" i="49"/>
  <c r="Y44" i="49"/>
  <c r="X44" i="49"/>
  <c r="W44" i="49"/>
  <c r="V44" i="49"/>
  <c r="U44" i="49"/>
  <c r="T44" i="49"/>
  <c r="S44" i="49"/>
  <c r="R44" i="49"/>
  <c r="AA43" i="49"/>
  <c r="Z43" i="49"/>
  <c r="Y43" i="49"/>
  <c r="X43" i="49"/>
  <c r="W43" i="49"/>
  <c r="V43" i="49"/>
  <c r="U43" i="49"/>
  <c r="T43" i="49"/>
  <c r="S43" i="49"/>
  <c r="R43" i="49"/>
  <c r="AA42" i="49"/>
  <c r="Z42" i="49"/>
  <c r="Y42" i="49"/>
  <c r="X42" i="49"/>
  <c r="W42" i="49"/>
  <c r="V42" i="49"/>
  <c r="U42" i="49"/>
  <c r="T42" i="49"/>
  <c r="S42" i="49"/>
  <c r="R42" i="49"/>
  <c r="AA41" i="49"/>
  <c r="Z41" i="49"/>
  <c r="Y41" i="49"/>
  <c r="X41" i="49"/>
  <c r="W41" i="49"/>
  <c r="V41" i="49"/>
  <c r="U41" i="49"/>
  <c r="T41" i="49"/>
  <c r="S41" i="49"/>
  <c r="R41" i="49"/>
  <c r="AA40" i="49"/>
  <c r="Z40" i="49"/>
  <c r="Y40" i="49"/>
  <c r="X40" i="49"/>
  <c r="W40" i="49"/>
  <c r="V40" i="49"/>
  <c r="U40" i="49"/>
  <c r="T40" i="49"/>
  <c r="S40" i="49"/>
  <c r="R40" i="49"/>
  <c r="AA39" i="49"/>
  <c r="Z39" i="49"/>
  <c r="Y39" i="49"/>
  <c r="X39" i="49"/>
  <c r="W39" i="49"/>
  <c r="V39" i="49"/>
  <c r="U39" i="49"/>
  <c r="T39" i="49"/>
  <c r="S39" i="49"/>
  <c r="R39" i="49"/>
  <c r="AA37" i="49"/>
  <c r="Z37" i="49"/>
  <c r="Y37" i="49"/>
  <c r="X37" i="49"/>
  <c r="W37" i="49"/>
  <c r="V37" i="49"/>
  <c r="U37" i="49"/>
  <c r="T37" i="49"/>
  <c r="S37" i="49"/>
  <c r="R37" i="49"/>
  <c r="AA36" i="49"/>
  <c r="Z36" i="49"/>
  <c r="Y36" i="49"/>
  <c r="X36" i="49"/>
  <c r="W36" i="49"/>
  <c r="V36" i="49"/>
  <c r="U36" i="49"/>
  <c r="T36" i="49"/>
  <c r="S36" i="49"/>
  <c r="R36" i="49"/>
  <c r="AA35" i="49"/>
  <c r="Z35" i="49"/>
  <c r="Y35" i="49"/>
  <c r="X35" i="49"/>
  <c r="W35" i="49"/>
  <c r="V35" i="49"/>
  <c r="U35" i="49"/>
  <c r="T35" i="49"/>
  <c r="S35" i="49"/>
  <c r="R35" i="49"/>
  <c r="AA34" i="49"/>
  <c r="Z34" i="49"/>
  <c r="Y34" i="49"/>
  <c r="X34" i="49"/>
  <c r="W34" i="49"/>
  <c r="V34" i="49"/>
  <c r="U34" i="49"/>
  <c r="T34" i="49"/>
  <c r="S34" i="49"/>
  <c r="R34" i="49"/>
  <c r="AA33" i="49"/>
  <c r="Z33" i="49"/>
  <c r="Y33" i="49"/>
  <c r="X33" i="49"/>
  <c r="W33" i="49"/>
  <c r="V33" i="49"/>
  <c r="U33" i="49"/>
  <c r="T33" i="49"/>
  <c r="S33" i="49"/>
  <c r="R33" i="49"/>
  <c r="AA31" i="49"/>
  <c r="Z31" i="49"/>
  <c r="Y31" i="49"/>
  <c r="X31" i="49"/>
  <c r="W31" i="49"/>
  <c r="V31" i="49"/>
  <c r="U31" i="49"/>
  <c r="T31" i="49"/>
  <c r="S31" i="49"/>
  <c r="R31" i="49"/>
  <c r="AA30" i="49"/>
  <c r="Z30" i="49"/>
  <c r="Y30" i="49"/>
  <c r="X30" i="49"/>
  <c r="W30" i="49"/>
  <c r="V30" i="49"/>
  <c r="U30" i="49"/>
  <c r="T30" i="49"/>
  <c r="S30" i="49"/>
  <c r="R30" i="49"/>
  <c r="L59" i="49"/>
  <c r="K59" i="49"/>
  <c r="J59" i="49"/>
  <c r="I59" i="49"/>
  <c r="H59" i="49"/>
  <c r="G59" i="49"/>
  <c r="F59" i="49"/>
  <c r="L58" i="49"/>
  <c r="K58" i="49"/>
  <c r="J58" i="49"/>
  <c r="I58" i="49"/>
  <c r="H58" i="49"/>
  <c r="G58" i="49"/>
  <c r="F58" i="49"/>
  <c r="L57" i="49"/>
  <c r="K57" i="49"/>
  <c r="J57" i="49"/>
  <c r="I57" i="49"/>
  <c r="H57" i="49"/>
  <c r="G57" i="49"/>
  <c r="F57" i="49"/>
  <c r="L56" i="49"/>
  <c r="K56" i="49"/>
  <c r="J56" i="49"/>
  <c r="I56" i="49"/>
  <c r="H56" i="49"/>
  <c r="G56" i="49"/>
  <c r="F56" i="49"/>
  <c r="L55" i="49"/>
  <c r="K55" i="49"/>
  <c r="J55" i="49"/>
  <c r="I55" i="49"/>
  <c r="H55" i="49"/>
  <c r="G55" i="49"/>
  <c r="F55" i="49"/>
  <c r="L53" i="49"/>
  <c r="K53" i="49"/>
  <c r="J53" i="49"/>
  <c r="I53" i="49"/>
  <c r="H53" i="49"/>
  <c r="G53" i="49"/>
  <c r="F53" i="49"/>
  <c r="L52" i="49"/>
  <c r="K52" i="49"/>
  <c r="J52" i="49"/>
  <c r="I52" i="49"/>
  <c r="H52" i="49"/>
  <c r="G52" i="49"/>
  <c r="F52" i="49"/>
  <c r="L51" i="49"/>
  <c r="K51" i="49"/>
  <c r="J51" i="49"/>
  <c r="I51" i="49"/>
  <c r="H51" i="49"/>
  <c r="G51" i="49"/>
  <c r="F51" i="49"/>
  <c r="L50" i="49"/>
  <c r="K50" i="49"/>
  <c r="J50" i="49"/>
  <c r="I50" i="49"/>
  <c r="H50" i="49"/>
  <c r="G50" i="49"/>
  <c r="F50" i="49"/>
  <c r="L49" i="49"/>
  <c r="K49" i="49"/>
  <c r="J49" i="49"/>
  <c r="I49" i="49"/>
  <c r="H49" i="49"/>
  <c r="G49" i="49"/>
  <c r="F49" i="49"/>
  <c r="L48" i="49"/>
  <c r="K48" i="49"/>
  <c r="J48" i="49"/>
  <c r="I48" i="49"/>
  <c r="H48" i="49"/>
  <c r="G48" i="49"/>
  <c r="F48" i="49"/>
  <c r="L47" i="49"/>
  <c r="K47" i="49"/>
  <c r="J47" i="49"/>
  <c r="I47" i="49"/>
  <c r="H47" i="49"/>
  <c r="G47" i="49"/>
  <c r="F47" i="49"/>
  <c r="L46" i="49"/>
  <c r="K46" i="49"/>
  <c r="J46" i="49"/>
  <c r="I46" i="49"/>
  <c r="H46" i="49"/>
  <c r="G46" i="49"/>
  <c r="F46" i="49"/>
  <c r="L45" i="49"/>
  <c r="K45" i="49"/>
  <c r="J45" i="49"/>
  <c r="I45" i="49"/>
  <c r="H45" i="49"/>
  <c r="G45" i="49"/>
  <c r="F45" i="49"/>
  <c r="L44" i="49"/>
  <c r="K44" i="49"/>
  <c r="J44" i="49"/>
  <c r="I44" i="49"/>
  <c r="H44" i="49"/>
  <c r="G44" i="49"/>
  <c r="F44" i="49"/>
  <c r="L43" i="49"/>
  <c r="K43" i="49"/>
  <c r="J43" i="49"/>
  <c r="I43" i="49"/>
  <c r="H43" i="49"/>
  <c r="G43" i="49"/>
  <c r="F43" i="49"/>
  <c r="L42" i="49"/>
  <c r="K42" i="49"/>
  <c r="J42" i="49"/>
  <c r="I42" i="49"/>
  <c r="H42" i="49"/>
  <c r="G42" i="49"/>
  <c r="F42" i="49"/>
  <c r="L41" i="49"/>
  <c r="K41" i="49"/>
  <c r="J41" i="49"/>
  <c r="I41" i="49"/>
  <c r="H41" i="49"/>
  <c r="G41" i="49"/>
  <c r="F41" i="49"/>
  <c r="L40" i="49"/>
  <c r="K40" i="49"/>
  <c r="J40" i="49"/>
  <c r="I40" i="49"/>
  <c r="H40" i="49"/>
  <c r="G40" i="49"/>
  <c r="F40" i="49"/>
  <c r="L39" i="49"/>
  <c r="K39" i="49"/>
  <c r="J39" i="49"/>
  <c r="I39" i="49"/>
  <c r="H39" i="49"/>
  <c r="G39" i="49"/>
  <c r="F39" i="49"/>
  <c r="L37" i="49"/>
  <c r="K37" i="49"/>
  <c r="J37" i="49"/>
  <c r="I37" i="49"/>
  <c r="H37" i="49"/>
  <c r="G37" i="49"/>
  <c r="F37" i="49"/>
  <c r="L36" i="49"/>
  <c r="K36" i="49"/>
  <c r="J36" i="49"/>
  <c r="I36" i="49"/>
  <c r="H36" i="49"/>
  <c r="G36" i="49"/>
  <c r="F36" i="49"/>
  <c r="L35" i="49"/>
  <c r="K35" i="49"/>
  <c r="J35" i="49"/>
  <c r="I35" i="49"/>
  <c r="H35" i="49"/>
  <c r="G35" i="49"/>
  <c r="F35" i="49"/>
  <c r="L34" i="49"/>
  <c r="K34" i="49"/>
  <c r="J34" i="49"/>
  <c r="I34" i="49"/>
  <c r="H34" i="49"/>
  <c r="G34" i="49"/>
  <c r="F34" i="49"/>
  <c r="L33" i="49"/>
  <c r="K33" i="49"/>
  <c r="J33" i="49"/>
  <c r="I33" i="49"/>
  <c r="H33" i="49"/>
  <c r="G33" i="49"/>
  <c r="F33" i="49"/>
  <c r="L31" i="49"/>
  <c r="K31" i="49"/>
  <c r="J31" i="49"/>
  <c r="I31" i="49"/>
  <c r="H31" i="49"/>
  <c r="G31" i="49"/>
  <c r="F31" i="49"/>
  <c r="L30" i="49"/>
  <c r="K30" i="49"/>
  <c r="J30" i="49"/>
  <c r="I30" i="49"/>
  <c r="H30" i="49"/>
  <c r="G30" i="49"/>
  <c r="F30" i="49"/>
  <c r="Q57" i="49"/>
  <c r="Q58" i="49"/>
  <c r="Q59" i="49"/>
  <c r="Q56" i="49"/>
  <c r="E57" i="49"/>
  <c r="E58" i="49"/>
  <c r="E59" i="49"/>
  <c r="E56" i="49"/>
  <c r="Q55" i="49"/>
  <c r="E55" i="49"/>
  <c r="Q53" i="49"/>
  <c r="Q52" i="49"/>
  <c r="E53" i="49"/>
  <c r="E52" i="49"/>
  <c r="Q50" i="49"/>
  <c r="Q51" i="49"/>
  <c r="Q49" i="49"/>
  <c r="E50" i="49"/>
  <c r="E51" i="49"/>
  <c r="E49" i="49"/>
  <c r="Q48" i="49"/>
  <c r="E48" i="49"/>
  <c r="Q47" i="49"/>
  <c r="Q46" i="49"/>
  <c r="E47" i="49"/>
  <c r="E46" i="49"/>
  <c r="Q45" i="49"/>
  <c r="E45" i="49"/>
  <c r="Q42" i="49"/>
  <c r="Q43" i="49"/>
  <c r="Q44" i="49"/>
  <c r="Q41" i="49"/>
  <c r="E42" i="49"/>
  <c r="E43" i="49"/>
  <c r="E44" i="49"/>
  <c r="E41" i="49"/>
  <c r="Q40" i="49"/>
  <c r="E40" i="49"/>
  <c r="Q39" i="49"/>
  <c r="E39" i="49"/>
  <c r="Q34" i="49"/>
  <c r="Q35" i="49"/>
  <c r="Q36" i="49"/>
  <c r="Q37" i="49"/>
  <c r="Q33" i="49"/>
  <c r="E34" i="49"/>
  <c r="E35" i="49"/>
  <c r="E36" i="49"/>
  <c r="E37" i="49"/>
  <c r="E33" i="49"/>
  <c r="Q31" i="49"/>
  <c r="Q30" i="49"/>
  <c r="E31" i="49"/>
  <c r="E30" i="49"/>
  <c r="AE5" i="49"/>
  <c r="AF5" i="49"/>
  <c r="AG5" i="49"/>
  <c r="AH5" i="49"/>
  <c r="AI5" i="49"/>
  <c r="AJ5" i="49"/>
  <c r="AK5" i="49"/>
  <c r="AL5" i="49"/>
  <c r="AM5" i="49"/>
  <c r="AN5" i="49"/>
  <c r="AO5" i="49"/>
  <c r="AP5" i="49"/>
  <c r="AQ5" i="49"/>
  <c r="AR5" i="49"/>
  <c r="AS5" i="49"/>
  <c r="AT5" i="49"/>
  <c r="AU5" i="49"/>
  <c r="AV5" i="49"/>
  <c r="AD5" i="49"/>
  <c r="AA28" i="49"/>
  <c r="U28" i="49"/>
  <c r="T66" i="49" s="1"/>
  <c r="V28" i="49"/>
  <c r="U66" i="49" s="1"/>
  <c r="W28" i="49"/>
  <c r="V66" i="49" s="1"/>
  <c r="X28" i="49"/>
  <c r="Y28" i="49"/>
  <c r="Z28" i="49"/>
  <c r="X66" i="49" s="1"/>
  <c r="R28" i="49"/>
  <c r="S28" i="49"/>
  <c r="T28" i="49"/>
  <c r="S66" i="49" s="1"/>
  <c r="Q28" i="49"/>
  <c r="I64" i="49" s="1"/>
  <c r="F28" i="49"/>
  <c r="G64" i="49" s="1"/>
  <c r="G28" i="49"/>
  <c r="H28" i="49"/>
  <c r="I28" i="49"/>
  <c r="J28" i="49"/>
  <c r="K28" i="49"/>
  <c r="F82" i="49" s="1"/>
  <c r="H81" i="49" s="1"/>
  <c r="L28" i="49"/>
  <c r="H64" i="49" s="1"/>
  <c r="E28" i="49"/>
  <c r="F64" i="49" s="1"/>
  <c r="M68" i="78"/>
  <c r="L68" i="78"/>
  <c r="K68" i="78"/>
  <c r="J68" i="78"/>
  <c r="I68" i="78"/>
  <c r="H68" i="78"/>
  <c r="G68" i="78"/>
  <c r="F68" i="78"/>
  <c r="M67" i="78"/>
  <c r="L67" i="78"/>
  <c r="K67" i="78"/>
  <c r="J67" i="78"/>
  <c r="I67" i="78"/>
  <c r="H67" i="78"/>
  <c r="G67" i="78"/>
  <c r="F67" i="78"/>
  <c r="M66" i="78"/>
  <c r="L66" i="78"/>
  <c r="K66" i="78"/>
  <c r="J66" i="78"/>
  <c r="I66" i="78"/>
  <c r="H66" i="78"/>
  <c r="G66" i="78"/>
  <c r="F66" i="78"/>
  <c r="M65" i="78"/>
  <c r="L65" i="78"/>
  <c r="K65" i="78"/>
  <c r="J65" i="78"/>
  <c r="I65" i="78"/>
  <c r="H65" i="78"/>
  <c r="G65" i="78"/>
  <c r="F65" i="78"/>
  <c r="M64" i="78"/>
  <c r="L64" i="78"/>
  <c r="K64" i="78"/>
  <c r="J64" i="78"/>
  <c r="I64" i="78"/>
  <c r="H64" i="78"/>
  <c r="G64" i="78"/>
  <c r="F64" i="78"/>
  <c r="M63" i="78"/>
  <c r="L63" i="78"/>
  <c r="K63" i="78"/>
  <c r="J63" i="78"/>
  <c r="I63" i="78"/>
  <c r="H63" i="78"/>
  <c r="G63" i="78"/>
  <c r="F63" i="78"/>
  <c r="M62" i="78"/>
  <c r="L62" i="78"/>
  <c r="K62" i="78"/>
  <c r="J62" i="78"/>
  <c r="I62" i="78"/>
  <c r="H62" i="78"/>
  <c r="G62" i="78"/>
  <c r="F62" i="78"/>
  <c r="M61" i="78"/>
  <c r="L61" i="78"/>
  <c r="K61" i="78"/>
  <c r="J61" i="78"/>
  <c r="I61" i="78"/>
  <c r="H61" i="78"/>
  <c r="G61" i="78"/>
  <c r="F61" i="78"/>
  <c r="M60" i="78"/>
  <c r="L60" i="78"/>
  <c r="K60" i="78"/>
  <c r="J60" i="78"/>
  <c r="I60" i="78"/>
  <c r="H60" i="78"/>
  <c r="G60" i="78"/>
  <c r="F60" i="78"/>
  <c r="M59" i="78"/>
  <c r="L59" i="78"/>
  <c r="K59" i="78"/>
  <c r="J59" i="78"/>
  <c r="I59" i="78"/>
  <c r="H59" i="78"/>
  <c r="G59" i="78"/>
  <c r="F59" i="78"/>
  <c r="M57" i="78"/>
  <c r="L57" i="78"/>
  <c r="K57" i="78"/>
  <c r="J57" i="78"/>
  <c r="I57" i="78"/>
  <c r="H57" i="78"/>
  <c r="G57" i="78"/>
  <c r="F57" i="78"/>
  <c r="M56" i="78"/>
  <c r="L56" i="78"/>
  <c r="K56" i="78"/>
  <c r="J56" i="78"/>
  <c r="I56" i="78"/>
  <c r="H56" i="78"/>
  <c r="G56" i="78"/>
  <c r="F56" i="78"/>
  <c r="M55" i="78"/>
  <c r="L55" i="78"/>
  <c r="K55" i="78"/>
  <c r="J55" i="78"/>
  <c r="I55" i="78"/>
  <c r="H55" i="78"/>
  <c r="G55" i="78"/>
  <c r="F55" i="78"/>
  <c r="M54" i="78"/>
  <c r="L54" i="78"/>
  <c r="K54" i="78"/>
  <c r="J54" i="78"/>
  <c r="I54" i="78"/>
  <c r="H54" i="78"/>
  <c r="G54" i="78"/>
  <c r="F54" i="78"/>
  <c r="M53" i="78"/>
  <c r="L53" i="78"/>
  <c r="K53" i="78"/>
  <c r="J53" i="78"/>
  <c r="I53" i="78"/>
  <c r="H53" i="78"/>
  <c r="G53" i="78"/>
  <c r="F53" i="78"/>
  <c r="M52" i="78"/>
  <c r="L52" i="78"/>
  <c r="K52" i="78"/>
  <c r="J52" i="78"/>
  <c r="I52" i="78"/>
  <c r="H52" i="78"/>
  <c r="G52" i="78"/>
  <c r="F52" i="78"/>
  <c r="M51" i="78"/>
  <c r="L51" i="78"/>
  <c r="K51" i="78"/>
  <c r="J51" i="78"/>
  <c r="I51" i="78"/>
  <c r="H51" i="78"/>
  <c r="G51" i="78"/>
  <c r="F51" i="78"/>
  <c r="M50" i="78"/>
  <c r="L50" i="78"/>
  <c r="K50" i="78"/>
  <c r="J50" i="78"/>
  <c r="I50" i="78"/>
  <c r="H50" i="78"/>
  <c r="G50" i="78"/>
  <c r="F50" i="78"/>
  <c r="M49" i="78"/>
  <c r="L49" i="78"/>
  <c r="K49" i="78"/>
  <c r="J49" i="78"/>
  <c r="I49" i="78"/>
  <c r="H49" i="78"/>
  <c r="G49" i="78"/>
  <c r="F49" i="78"/>
  <c r="M48" i="78"/>
  <c r="L48" i="78"/>
  <c r="K48" i="78"/>
  <c r="J48" i="78"/>
  <c r="I48" i="78"/>
  <c r="H48" i="78"/>
  <c r="G48" i="78"/>
  <c r="F48" i="78"/>
  <c r="M46" i="78"/>
  <c r="L46" i="78"/>
  <c r="K46" i="78"/>
  <c r="J46" i="78"/>
  <c r="I46" i="78"/>
  <c r="H46" i="78"/>
  <c r="G46" i="78"/>
  <c r="F46" i="78"/>
  <c r="M45" i="78"/>
  <c r="L45" i="78"/>
  <c r="K45" i="78"/>
  <c r="J45" i="78"/>
  <c r="I45" i="78"/>
  <c r="H45" i="78"/>
  <c r="G45" i="78"/>
  <c r="F45" i="78"/>
  <c r="M44" i="78"/>
  <c r="L44" i="78"/>
  <c r="K44" i="78"/>
  <c r="J44" i="78"/>
  <c r="I44" i="78"/>
  <c r="H44" i="78"/>
  <c r="G44" i="78"/>
  <c r="F44" i="78"/>
  <c r="M43" i="78"/>
  <c r="L43" i="78"/>
  <c r="K43" i="78"/>
  <c r="J43" i="78"/>
  <c r="I43" i="78"/>
  <c r="H43" i="78"/>
  <c r="G43" i="78"/>
  <c r="F43" i="78"/>
  <c r="M42" i="78"/>
  <c r="L42" i="78"/>
  <c r="K42" i="78"/>
  <c r="J42" i="78"/>
  <c r="I42" i="78"/>
  <c r="H42" i="78"/>
  <c r="G42" i="78"/>
  <c r="F42" i="78"/>
  <c r="M41" i="78"/>
  <c r="L41" i="78"/>
  <c r="K41" i="78"/>
  <c r="J41" i="78"/>
  <c r="I41" i="78"/>
  <c r="H41" i="78"/>
  <c r="G41" i="78"/>
  <c r="F41" i="78"/>
  <c r="M40" i="78"/>
  <c r="L40" i="78"/>
  <c r="K40" i="78"/>
  <c r="J40" i="78"/>
  <c r="I40" i="78"/>
  <c r="H40" i="78"/>
  <c r="G40" i="78"/>
  <c r="F40" i="78"/>
  <c r="M39" i="78"/>
  <c r="L39" i="78"/>
  <c r="K39" i="78"/>
  <c r="J39" i="78"/>
  <c r="I39" i="78"/>
  <c r="H39" i="78"/>
  <c r="G39" i="78"/>
  <c r="F39" i="78"/>
  <c r="M38" i="78"/>
  <c r="L38" i="78"/>
  <c r="K38" i="78"/>
  <c r="J38" i="78"/>
  <c r="I38" i="78"/>
  <c r="H38" i="78"/>
  <c r="G38" i="78"/>
  <c r="F38" i="78"/>
  <c r="M37" i="78"/>
  <c r="L37" i="78"/>
  <c r="K37" i="78"/>
  <c r="J37" i="78"/>
  <c r="I37" i="78"/>
  <c r="H37" i="78"/>
  <c r="G37" i="78"/>
  <c r="F37" i="78"/>
  <c r="M35" i="78"/>
  <c r="L35" i="78"/>
  <c r="K35" i="78"/>
  <c r="J35" i="78"/>
  <c r="I35" i="78"/>
  <c r="H35" i="78"/>
  <c r="G35" i="78"/>
  <c r="F35" i="78"/>
  <c r="M34" i="78"/>
  <c r="L34" i="78"/>
  <c r="K34" i="78"/>
  <c r="J34" i="78"/>
  <c r="I34" i="78"/>
  <c r="H34" i="78"/>
  <c r="G34" i="78"/>
  <c r="F34" i="78"/>
  <c r="M33" i="78"/>
  <c r="L33" i="78"/>
  <c r="K33" i="78"/>
  <c r="J33" i="78"/>
  <c r="I33" i="78"/>
  <c r="H33" i="78"/>
  <c r="G33" i="78"/>
  <c r="F33" i="78"/>
  <c r="M32" i="78"/>
  <c r="L32" i="78"/>
  <c r="K32" i="78"/>
  <c r="J32" i="78"/>
  <c r="I32" i="78"/>
  <c r="H32" i="78"/>
  <c r="G32" i="78"/>
  <c r="F32" i="78"/>
  <c r="M31" i="78"/>
  <c r="L31" i="78"/>
  <c r="K31" i="78"/>
  <c r="J31" i="78"/>
  <c r="I31" i="78"/>
  <c r="H31" i="78"/>
  <c r="G31" i="78"/>
  <c r="F31" i="78"/>
  <c r="M30" i="78"/>
  <c r="L30" i="78"/>
  <c r="K30" i="78"/>
  <c r="J30" i="78"/>
  <c r="I30" i="78"/>
  <c r="H30" i="78"/>
  <c r="G30" i="78"/>
  <c r="F30" i="78"/>
  <c r="E68" i="78"/>
  <c r="E67" i="78"/>
  <c r="E66" i="78"/>
  <c r="E65" i="78"/>
  <c r="E64" i="78"/>
  <c r="E63" i="78"/>
  <c r="E62" i="78"/>
  <c r="E61" i="78"/>
  <c r="E60" i="78"/>
  <c r="E59" i="78"/>
  <c r="E49" i="78"/>
  <c r="E50" i="78"/>
  <c r="E51" i="78"/>
  <c r="E52" i="78"/>
  <c r="E53" i="78"/>
  <c r="E54" i="78"/>
  <c r="E55" i="78"/>
  <c r="E56" i="78"/>
  <c r="E57" i="78"/>
  <c r="E48" i="78"/>
  <c r="E38" i="78"/>
  <c r="E39" i="78"/>
  <c r="E40" i="78"/>
  <c r="E41" i="78"/>
  <c r="E42" i="78"/>
  <c r="E43" i="78"/>
  <c r="E44" i="78"/>
  <c r="E45" i="78"/>
  <c r="E46" i="78"/>
  <c r="E37" i="78"/>
  <c r="E31" i="78"/>
  <c r="E32" i="78"/>
  <c r="E33" i="78"/>
  <c r="E34" i="78"/>
  <c r="E35" i="78"/>
  <c r="E30" i="78"/>
  <c r="M59" i="92"/>
  <c r="L59" i="92"/>
  <c r="K59" i="92"/>
  <c r="J59" i="92"/>
  <c r="I59" i="92"/>
  <c r="H59" i="92"/>
  <c r="G59" i="92"/>
  <c r="F59" i="92"/>
  <c r="M58" i="92"/>
  <c r="L58" i="92"/>
  <c r="K58" i="92"/>
  <c r="J58" i="92"/>
  <c r="I58" i="92"/>
  <c r="H58" i="92"/>
  <c r="G58" i="92"/>
  <c r="F58" i="92"/>
  <c r="M57" i="92"/>
  <c r="L57" i="92"/>
  <c r="K57" i="92"/>
  <c r="J57" i="92"/>
  <c r="I57" i="92"/>
  <c r="H57" i="92"/>
  <c r="G57" i="92"/>
  <c r="F57" i="92"/>
  <c r="M56" i="92"/>
  <c r="L56" i="92"/>
  <c r="K56" i="92"/>
  <c r="J56" i="92"/>
  <c r="I56" i="92"/>
  <c r="H56" i="92"/>
  <c r="G56" i="92"/>
  <c r="F56" i="92"/>
  <c r="M55" i="92"/>
  <c r="L55" i="92"/>
  <c r="K55" i="92"/>
  <c r="J55" i="92"/>
  <c r="I55" i="92"/>
  <c r="H55" i="92"/>
  <c r="G55" i="92"/>
  <c r="F55" i="92"/>
  <c r="M53" i="92"/>
  <c r="L53" i="92"/>
  <c r="K53" i="92"/>
  <c r="J53" i="92"/>
  <c r="I53" i="92"/>
  <c r="H53" i="92"/>
  <c r="G53" i="92"/>
  <c r="F53" i="92"/>
  <c r="M52" i="92"/>
  <c r="L52" i="92"/>
  <c r="K52" i="92"/>
  <c r="J52" i="92"/>
  <c r="I52" i="92"/>
  <c r="H52" i="92"/>
  <c r="G52" i="92"/>
  <c r="F52" i="92"/>
  <c r="M51" i="92"/>
  <c r="L51" i="92"/>
  <c r="K51" i="92"/>
  <c r="J51" i="92"/>
  <c r="I51" i="92"/>
  <c r="H51" i="92"/>
  <c r="G51" i="92"/>
  <c r="F51" i="92"/>
  <c r="M50" i="92"/>
  <c r="L50" i="92"/>
  <c r="K50" i="92"/>
  <c r="J50" i="92"/>
  <c r="I50" i="92"/>
  <c r="H50" i="92"/>
  <c r="G50" i="92"/>
  <c r="F50" i="92"/>
  <c r="M49" i="92"/>
  <c r="L49" i="92"/>
  <c r="K49" i="92"/>
  <c r="J49" i="92"/>
  <c r="I49" i="92"/>
  <c r="H49" i="92"/>
  <c r="G49" i="92"/>
  <c r="F49" i="92"/>
  <c r="M48" i="92"/>
  <c r="L48" i="92"/>
  <c r="K48" i="92"/>
  <c r="J48" i="92"/>
  <c r="I48" i="92"/>
  <c r="H48" i="92"/>
  <c r="G48" i="92"/>
  <c r="F48" i="92"/>
  <c r="M47" i="92"/>
  <c r="L47" i="92"/>
  <c r="K47" i="92"/>
  <c r="J47" i="92"/>
  <c r="I47" i="92"/>
  <c r="H47" i="92"/>
  <c r="G47" i="92"/>
  <c r="F47" i="92"/>
  <c r="M46" i="92"/>
  <c r="L46" i="92"/>
  <c r="K46" i="92"/>
  <c r="J46" i="92"/>
  <c r="I46" i="92"/>
  <c r="H46" i="92"/>
  <c r="G46" i="92"/>
  <c r="F46" i="92"/>
  <c r="M45" i="92"/>
  <c r="L45" i="92"/>
  <c r="K45" i="92"/>
  <c r="J45" i="92"/>
  <c r="I45" i="92"/>
  <c r="H45" i="92"/>
  <c r="G45" i="92"/>
  <c r="F45" i="92"/>
  <c r="M44" i="92"/>
  <c r="L44" i="92"/>
  <c r="K44" i="92"/>
  <c r="J44" i="92"/>
  <c r="I44" i="92"/>
  <c r="H44" i="92"/>
  <c r="G44" i="92"/>
  <c r="F44" i="92"/>
  <c r="M43" i="92"/>
  <c r="L43" i="92"/>
  <c r="K43" i="92"/>
  <c r="J43" i="92"/>
  <c r="I43" i="92"/>
  <c r="H43" i="92"/>
  <c r="G43" i="92"/>
  <c r="F43" i="92"/>
  <c r="M42" i="92"/>
  <c r="L42" i="92"/>
  <c r="K42" i="92"/>
  <c r="J42" i="92"/>
  <c r="I42" i="92"/>
  <c r="H42" i="92"/>
  <c r="G42" i="92"/>
  <c r="F42" i="92"/>
  <c r="M41" i="92"/>
  <c r="L41" i="92"/>
  <c r="K41" i="92"/>
  <c r="J41" i="92"/>
  <c r="I41" i="92"/>
  <c r="H41" i="92"/>
  <c r="G41" i="92"/>
  <c r="F41" i="92"/>
  <c r="M40" i="92"/>
  <c r="L40" i="92"/>
  <c r="K40" i="92"/>
  <c r="J40" i="92"/>
  <c r="I40" i="92"/>
  <c r="H40" i="92"/>
  <c r="G40" i="92"/>
  <c r="F40" i="92"/>
  <c r="M39" i="92"/>
  <c r="L39" i="92"/>
  <c r="K39" i="92"/>
  <c r="J39" i="92"/>
  <c r="I39" i="92"/>
  <c r="H39" i="92"/>
  <c r="G39" i="92"/>
  <c r="F39" i="92"/>
  <c r="M37" i="92"/>
  <c r="L37" i="92"/>
  <c r="K37" i="92"/>
  <c r="J37" i="92"/>
  <c r="I37" i="92"/>
  <c r="H37" i="92"/>
  <c r="G37" i="92"/>
  <c r="F37" i="92"/>
  <c r="M36" i="92"/>
  <c r="L36" i="92"/>
  <c r="K36" i="92"/>
  <c r="J36" i="92"/>
  <c r="I36" i="92"/>
  <c r="H36" i="92"/>
  <c r="G36" i="92"/>
  <c r="F36" i="92"/>
  <c r="M35" i="92"/>
  <c r="L35" i="92"/>
  <c r="K35" i="92"/>
  <c r="J35" i="92"/>
  <c r="I35" i="92"/>
  <c r="H35" i="92"/>
  <c r="G35" i="92"/>
  <c r="F35" i="92"/>
  <c r="M34" i="92"/>
  <c r="L34" i="92"/>
  <c r="K34" i="92"/>
  <c r="J34" i="92"/>
  <c r="I34" i="92"/>
  <c r="H34" i="92"/>
  <c r="G34" i="92"/>
  <c r="F34" i="92"/>
  <c r="M33" i="92"/>
  <c r="L33" i="92"/>
  <c r="K33" i="92"/>
  <c r="J33" i="92"/>
  <c r="I33" i="92"/>
  <c r="H33" i="92"/>
  <c r="G33" i="92"/>
  <c r="F33" i="92"/>
  <c r="M31" i="92"/>
  <c r="L31" i="92"/>
  <c r="K31" i="92"/>
  <c r="J31" i="92"/>
  <c r="I31" i="92"/>
  <c r="H31" i="92"/>
  <c r="G31" i="92"/>
  <c r="F31" i="92"/>
  <c r="M30" i="92"/>
  <c r="L30" i="92"/>
  <c r="K30" i="92"/>
  <c r="J30" i="92"/>
  <c r="I30" i="92"/>
  <c r="H30" i="92"/>
  <c r="G30" i="92"/>
  <c r="F30" i="92"/>
  <c r="E57" i="92"/>
  <c r="E58" i="92"/>
  <c r="E59" i="92"/>
  <c r="E56" i="92"/>
  <c r="E55" i="92"/>
  <c r="E53" i="92"/>
  <c r="E52" i="92"/>
  <c r="E50" i="92"/>
  <c r="E51" i="92"/>
  <c r="E49" i="92"/>
  <c r="E48" i="92"/>
  <c r="E47" i="92"/>
  <c r="E46" i="92"/>
  <c r="E45" i="92"/>
  <c r="E42" i="92"/>
  <c r="E43" i="92"/>
  <c r="E44" i="92"/>
  <c r="E41" i="92"/>
  <c r="E40" i="92"/>
  <c r="E39" i="92"/>
  <c r="E34" i="92"/>
  <c r="E35" i="92"/>
  <c r="E36" i="92"/>
  <c r="E37" i="92"/>
  <c r="E33" i="92"/>
  <c r="E31" i="92"/>
  <c r="E30" i="92"/>
  <c r="F28" i="92"/>
  <c r="G28" i="92"/>
  <c r="H28" i="92"/>
  <c r="I28" i="92"/>
  <c r="J28" i="92"/>
  <c r="K28" i="92"/>
  <c r="L28" i="92"/>
  <c r="M28" i="92"/>
  <c r="E28" i="92"/>
  <c r="Q5" i="92"/>
  <c r="R5" i="92"/>
  <c r="S5" i="92"/>
  <c r="T5" i="92"/>
  <c r="U5" i="92"/>
  <c r="V5" i="92"/>
  <c r="W5" i="92"/>
  <c r="X5" i="92"/>
  <c r="P5" i="92"/>
  <c r="L68" i="94"/>
  <c r="K68" i="94"/>
  <c r="J68" i="94"/>
  <c r="I68" i="94"/>
  <c r="H68" i="94"/>
  <c r="G68" i="94"/>
  <c r="F68" i="94"/>
  <c r="L67" i="94"/>
  <c r="K67" i="94"/>
  <c r="J67" i="94"/>
  <c r="I67" i="94"/>
  <c r="H67" i="94"/>
  <c r="G67" i="94"/>
  <c r="F67" i="94"/>
  <c r="L66" i="94"/>
  <c r="K66" i="94"/>
  <c r="J66" i="94"/>
  <c r="I66" i="94"/>
  <c r="H66" i="94"/>
  <c r="G66" i="94"/>
  <c r="F66" i="94"/>
  <c r="L65" i="94"/>
  <c r="K65" i="94"/>
  <c r="J65" i="94"/>
  <c r="I65" i="94"/>
  <c r="H65" i="94"/>
  <c r="G65" i="94"/>
  <c r="F65" i="94"/>
  <c r="L64" i="94"/>
  <c r="K64" i="94"/>
  <c r="J64" i="94"/>
  <c r="I64" i="94"/>
  <c r="H64" i="94"/>
  <c r="G64" i="94"/>
  <c r="F64" i="94"/>
  <c r="L63" i="94"/>
  <c r="K63" i="94"/>
  <c r="J63" i="94"/>
  <c r="I63" i="94"/>
  <c r="H63" i="94"/>
  <c r="G63" i="94"/>
  <c r="F63" i="94"/>
  <c r="L62" i="94"/>
  <c r="K62" i="94"/>
  <c r="J62" i="94"/>
  <c r="I62" i="94"/>
  <c r="H62" i="94"/>
  <c r="G62" i="94"/>
  <c r="F62" i="94"/>
  <c r="L61" i="94"/>
  <c r="K61" i="94"/>
  <c r="J61" i="94"/>
  <c r="I61" i="94"/>
  <c r="H61" i="94"/>
  <c r="G61" i="94"/>
  <c r="F61" i="94"/>
  <c r="L60" i="94"/>
  <c r="K60" i="94"/>
  <c r="J60" i="94"/>
  <c r="I60" i="94"/>
  <c r="H60" i="94"/>
  <c r="G60" i="94"/>
  <c r="F60" i="94"/>
  <c r="L59" i="94"/>
  <c r="K59" i="94"/>
  <c r="J59" i="94"/>
  <c r="I59" i="94"/>
  <c r="H59" i="94"/>
  <c r="G59" i="94"/>
  <c r="F59" i="94"/>
  <c r="L57" i="94"/>
  <c r="K57" i="94"/>
  <c r="J57" i="94"/>
  <c r="I57" i="94"/>
  <c r="H57" i="94"/>
  <c r="G57" i="94"/>
  <c r="F57" i="94"/>
  <c r="L56" i="94"/>
  <c r="K56" i="94"/>
  <c r="J56" i="94"/>
  <c r="I56" i="94"/>
  <c r="H56" i="94"/>
  <c r="G56" i="94"/>
  <c r="F56" i="94"/>
  <c r="L55" i="94"/>
  <c r="K55" i="94"/>
  <c r="J55" i="94"/>
  <c r="I55" i="94"/>
  <c r="H55" i="94"/>
  <c r="G55" i="94"/>
  <c r="F55" i="94"/>
  <c r="L54" i="94"/>
  <c r="K54" i="94"/>
  <c r="J54" i="94"/>
  <c r="I54" i="94"/>
  <c r="H54" i="94"/>
  <c r="G54" i="94"/>
  <c r="F54" i="94"/>
  <c r="L53" i="94"/>
  <c r="K53" i="94"/>
  <c r="J53" i="94"/>
  <c r="I53" i="94"/>
  <c r="H53" i="94"/>
  <c r="G53" i="94"/>
  <c r="F53" i="94"/>
  <c r="L52" i="94"/>
  <c r="K52" i="94"/>
  <c r="J52" i="94"/>
  <c r="I52" i="94"/>
  <c r="H52" i="94"/>
  <c r="G52" i="94"/>
  <c r="F52" i="94"/>
  <c r="L51" i="94"/>
  <c r="K51" i="94"/>
  <c r="J51" i="94"/>
  <c r="I51" i="94"/>
  <c r="H51" i="94"/>
  <c r="G51" i="94"/>
  <c r="F51" i="94"/>
  <c r="L50" i="94"/>
  <c r="K50" i="94"/>
  <c r="J50" i="94"/>
  <c r="I50" i="94"/>
  <c r="H50" i="94"/>
  <c r="G50" i="94"/>
  <c r="F50" i="94"/>
  <c r="L49" i="94"/>
  <c r="K49" i="94"/>
  <c r="J49" i="94"/>
  <c r="I49" i="94"/>
  <c r="H49" i="94"/>
  <c r="G49" i="94"/>
  <c r="F49" i="94"/>
  <c r="L48" i="94"/>
  <c r="K48" i="94"/>
  <c r="J48" i="94"/>
  <c r="I48" i="94"/>
  <c r="H48" i="94"/>
  <c r="G48" i="94"/>
  <c r="F48" i="94"/>
  <c r="L46" i="94"/>
  <c r="K46" i="94"/>
  <c r="J46" i="94"/>
  <c r="I46" i="94"/>
  <c r="H46" i="94"/>
  <c r="G46" i="94"/>
  <c r="F46" i="94"/>
  <c r="L45" i="94"/>
  <c r="K45" i="94"/>
  <c r="J45" i="94"/>
  <c r="I45" i="94"/>
  <c r="H45" i="94"/>
  <c r="G45" i="94"/>
  <c r="F45" i="94"/>
  <c r="L44" i="94"/>
  <c r="K44" i="94"/>
  <c r="J44" i="94"/>
  <c r="I44" i="94"/>
  <c r="H44" i="94"/>
  <c r="G44" i="94"/>
  <c r="F44" i="94"/>
  <c r="L43" i="94"/>
  <c r="K43" i="94"/>
  <c r="J43" i="94"/>
  <c r="I43" i="94"/>
  <c r="H43" i="94"/>
  <c r="G43" i="94"/>
  <c r="F43" i="94"/>
  <c r="L42" i="94"/>
  <c r="K42" i="94"/>
  <c r="J42" i="94"/>
  <c r="I42" i="94"/>
  <c r="H42" i="94"/>
  <c r="G42" i="94"/>
  <c r="F42" i="94"/>
  <c r="L41" i="94"/>
  <c r="K41" i="94"/>
  <c r="J41" i="94"/>
  <c r="I41" i="94"/>
  <c r="H41" i="94"/>
  <c r="G41" i="94"/>
  <c r="F41" i="94"/>
  <c r="L40" i="94"/>
  <c r="K40" i="94"/>
  <c r="J40" i="94"/>
  <c r="I40" i="94"/>
  <c r="H40" i="94"/>
  <c r="G40" i="94"/>
  <c r="F40" i="94"/>
  <c r="L39" i="94"/>
  <c r="K39" i="94"/>
  <c r="J39" i="94"/>
  <c r="I39" i="94"/>
  <c r="H39" i="94"/>
  <c r="G39" i="94"/>
  <c r="F39" i="94"/>
  <c r="L38" i="94"/>
  <c r="K38" i="94"/>
  <c r="J38" i="94"/>
  <c r="I38" i="94"/>
  <c r="H38" i="94"/>
  <c r="G38" i="94"/>
  <c r="F38" i="94"/>
  <c r="L37" i="94"/>
  <c r="K37" i="94"/>
  <c r="J37" i="94"/>
  <c r="I37" i="94"/>
  <c r="H37" i="94"/>
  <c r="G37" i="94"/>
  <c r="F37" i="94"/>
  <c r="L35" i="94"/>
  <c r="K35" i="94"/>
  <c r="J35" i="94"/>
  <c r="I35" i="94"/>
  <c r="H35" i="94"/>
  <c r="G35" i="94"/>
  <c r="F35" i="94"/>
  <c r="L34" i="94"/>
  <c r="K34" i="94"/>
  <c r="J34" i="94"/>
  <c r="I34" i="94"/>
  <c r="H34" i="94"/>
  <c r="G34" i="94"/>
  <c r="F34" i="94"/>
  <c r="L33" i="94"/>
  <c r="K33" i="94"/>
  <c r="J33" i="94"/>
  <c r="I33" i="94"/>
  <c r="H33" i="94"/>
  <c r="G33" i="94"/>
  <c r="F33" i="94"/>
  <c r="L32" i="94"/>
  <c r="K32" i="94"/>
  <c r="J32" i="94"/>
  <c r="I32" i="94"/>
  <c r="H32" i="94"/>
  <c r="G32" i="94"/>
  <c r="F32" i="94"/>
  <c r="L31" i="94"/>
  <c r="K31" i="94"/>
  <c r="J31" i="94"/>
  <c r="I31" i="94"/>
  <c r="H31" i="94"/>
  <c r="G31" i="94"/>
  <c r="F31" i="94"/>
  <c r="L30" i="94"/>
  <c r="K30" i="94"/>
  <c r="J30" i="94"/>
  <c r="I30" i="94"/>
  <c r="H30" i="94"/>
  <c r="G30" i="94"/>
  <c r="F30" i="94"/>
  <c r="E60" i="94"/>
  <c r="E61" i="94"/>
  <c r="E62" i="94"/>
  <c r="E63" i="94"/>
  <c r="E64" i="94"/>
  <c r="E65" i="94"/>
  <c r="E66" i="94"/>
  <c r="E67" i="94"/>
  <c r="E68" i="94"/>
  <c r="E59" i="94"/>
  <c r="E49" i="94"/>
  <c r="E50" i="94"/>
  <c r="E51" i="94"/>
  <c r="E52" i="94"/>
  <c r="E53" i="94"/>
  <c r="E54" i="94"/>
  <c r="E55" i="94"/>
  <c r="E56" i="94"/>
  <c r="E57" i="94"/>
  <c r="E48" i="94"/>
  <c r="E38" i="94"/>
  <c r="E39" i="94"/>
  <c r="E40" i="94"/>
  <c r="E41" i="94"/>
  <c r="E42" i="94"/>
  <c r="E43" i="94"/>
  <c r="E44" i="94"/>
  <c r="E45" i="94"/>
  <c r="E46" i="94"/>
  <c r="E37" i="94"/>
  <c r="E31" i="94"/>
  <c r="E32" i="94"/>
  <c r="E33" i="94"/>
  <c r="E34" i="94"/>
  <c r="E35" i="94"/>
  <c r="E30" i="94"/>
  <c r="L58" i="8"/>
  <c r="K58" i="8"/>
  <c r="J58" i="8"/>
  <c r="I58" i="8"/>
  <c r="H58" i="8"/>
  <c r="G58" i="8"/>
  <c r="F58" i="8"/>
  <c r="L57" i="8"/>
  <c r="K57" i="8"/>
  <c r="J57" i="8"/>
  <c r="I57" i="8"/>
  <c r="H57" i="8"/>
  <c r="G57" i="8"/>
  <c r="F57" i="8"/>
  <c r="L56" i="8"/>
  <c r="K56" i="8"/>
  <c r="J56" i="8"/>
  <c r="I56" i="8"/>
  <c r="H56" i="8"/>
  <c r="G56" i="8"/>
  <c r="F56" i="8"/>
  <c r="L55" i="8"/>
  <c r="K55" i="8"/>
  <c r="J55" i="8"/>
  <c r="I55" i="8"/>
  <c r="H55" i="8"/>
  <c r="G55" i="8"/>
  <c r="F55" i="8"/>
  <c r="L54" i="8"/>
  <c r="K54" i="8"/>
  <c r="J54" i="8"/>
  <c r="I54" i="8"/>
  <c r="H54" i="8"/>
  <c r="G54" i="8"/>
  <c r="F54" i="8"/>
  <c r="L52" i="8"/>
  <c r="K52" i="8"/>
  <c r="J52" i="8"/>
  <c r="I52" i="8"/>
  <c r="H52" i="8"/>
  <c r="G52" i="8"/>
  <c r="F52" i="8"/>
  <c r="L51" i="8"/>
  <c r="K51" i="8"/>
  <c r="J51" i="8"/>
  <c r="I51" i="8"/>
  <c r="H51" i="8"/>
  <c r="G51" i="8"/>
  <c r="F51" i="8"/>
  <c r="L50" i="8"/>
  <c r="K50" i="8"/>
  <c r="J50" i="8"/>
  <c r="I50" i="8"/>
  <c r="H50" i="8"/>
  <c r="G50" i="8"/>
  <c r="F50" i="8"/>
  <c r="L49" i="8"/>
  <c r="K49" i="8"/>
  <c r="J49" i="8"/>
  <c r="I49" i="8"/>
  <c r="H49" i="8"/>
  <c r="G49" i="8"/>
  <c r="F49" i="8"/>
  <c r="L48" i="8"/>
  <c r="K48" i="8"/>
  <c r="J48" i="8"/>
  <c r="I48" i="8"/>
  <c r="H48" i="8"/>
  <c r="G48" i="8"/>
  <c r="F48" i="8"/>
  <c r="L47" i="8"/>
  <c r="K47" i="8"/>
  <c r="J47" i="8"/>
  <c r="I47" i="8"/>
  <c r="H47" i="8"/>
  <c r="G47" i="8"/>
  <c r="F47" i="8"/>
  <c r="L46" i="8"/>
  <c r="K46" i="8"/>
  <c r="J46" i="8"/>
  <c r="I46" i="8"/>
  <c r="H46" i="8"/>
  <c r="G46" i="8"/>
  <c r="F46" i="8"/>
  <c r="L45" i="8"/>
  <c r="K45" i="8"/>
  <c r="J45" i="8"/>
  <c r="I45" i="8"/>
  <c r="H45" i="8"/>
  <c r="G45" i="8"/>
  <c r="F45" i="8"/>
  <c r="L44" i="8"/>
  <c r="K44" i="8"/>
  <c r="J44" i="8"/>
  <c r="I44" i="8"/>
  <c r="H44" i="8"/>
  <c r="G44" i="8"/>
  <c r="F44" i="8"/>
  <c r="L43" i="8"/>
  <c r="K43" i="8"/>
  <c r="J43" i="8"/>
  <c r="I43" i="8"/>
  <c r="H43" i="8"/>
  <c r="G43" i="8"/>
  <c r="F43" i="8"/>
  <c r="L42" i="8"/>
  <c r="K42" i="8"/>
  <c r="J42" i="8"/>
  <c r="I42" i="8"/>
  <c r="H42" i="8"/>
  <c r="G42" i="8"/>
  <c r="F42" i="8"/>
  <c r="L41" i="8"/>
  <c r="K41" i="8"/>
  <c r="J41" i="8"/>
  <c r="I41" i="8"/>
  <c r="H41" i="8"/>
  <c r="G41" i="8"/>
  <c r="F41" i="8"/>
  <c r="L40" i="8"/>
  <c r="K40" i="8"/>
  <c r="J40" i="8"/>
  <c r="I40" i="8"/>
  <c r="H40" i="8"/>
  <c r="G40" i="8"/>
  <c r="F40" i="8"/>
  <c r="L39" i="8"/>
  <c r="K39" i="8"/>
  <c r="J39" i="8"/>
  <c r="I39" i="8"/>
  <c r="H39" i="8"/>
  <c r="G39" i="8"/>
  <c r="F39" i="8"/>
  <c r="L38" i="8"/>
  <c r="K38" i="8"/>
  <c r="J38" i="8"/>
  <c r="I38" i="8"/>
  <c r="H38" i="8"/>
  <c r="G38" i="8"/>
  <c r="F38" i="8"/>
  <c r="L36" i="8"/>
  <c r="K36" i="8"/>
  <c r="J36" i="8"/>
  <c r="I36" i="8"/>
  <c r="H36" i="8"/>
  <c r="G36" i="8"/>
  <c r="F36" i="8"/>
  <c r="L35" i="8"/>
  <c r="K35" i="8"/>
  <c r="J35" i="8"/>
  <c r="I35" i="8"/>
  <c r="H35" i="8"/>
  <c r="G35" i="8"/>
  <c r="F35" i="8"/>
  <c r="L34" i="8"/>
  <c r="K34" i="8"/>
  <c r="J34" i="8"/>
  <c r="I34" i="8"/>
  <c r="H34" i="8"/>
  <c r="G34" i="8"/>
  <c r="F34" i="8"/>
  <c r="L33" i="8"/>
  <c r="K33" i="8"/>
  <c r="J33" i="8"/>
  <c r="I33" i="8"/>
  <c r="H33" i="8"/>
  <c r="G33" i="8"/>
  <c r="F33" i="8"/>
  <c r="L32" i="8"/>
  <c r="K32" i="8"/>
  <c r="J32" i="8"/>
  <c r="I32" i="8"/>
  <c r="H32" i="8"/>
  <c r="G32" i="8"/>
  <c r="F32" i="8"/>
  <c r="L30" i="8"/>
  <c r="K30" i="8"/>
  <c r="J30" i="8"/>
  <c r="I30" i="8"/>
  <c r="H30" i="8"/>
  <c r="G30" i="8"/>
  <c r="F30" i="8"/>
  <c r="L29" i="8"/>
  <c r="K29" i="8"/>
  <c r="J29" i="8"/>
  <c r="I29" i="8"/>
  <c r="H29" i="8"/>
  <c r="G29" i="8"/>
  <c r="F29" i="8"/>
  <c r="E56" i="8"/>
  <c r="E57" i="8"/>
  <c r="E58" i="8"/>
  <c r="E55" i="8"/>
  <c r="E54" i="8"/>
  <c r="E52" i="8"/>
  <c r="E51" i="8"/>
  <c r="E49" i="8"/>
  <c r="E50" i="8"/>
  <c r="E48" i="8"/>
  <c r="E47" i="8"/>
  <c r="E46" i="8"/>
  <c r="E45" i="8"/>
  <c r="E44" i="8"/>
  <c r="E41" i="8"/>
  <c r="E42" i="8"/>
  <c r="E43" i="8"/>
  <c r="E40" i="8"/>
  <c r="E39" i="8"/>
  <c r="E38" i="8"/>
  <c r="E33" i="8"/>
  <c r="E34" i="8"/>
  <c r="E35" i="8"/>
  <c r="E36" i="8"/>
  <c r="E32" i="8"/>
  <c r="F65" i="8" s="1"/>
  <c r="K65" i="8" s="1"/>
  <c r="E30" i="8"/>
  <c r="E29" i="8"/>
  <c r="F27" i="8"/>
  <c r="G27" i="8"/>
  <c r="H27" i="8"/>
  <c r="I27" i="8"/>
  <c r="J27" i="8"/>
  <c r="H64" i="8" s="1"/>
  <c r="K62" i="8" s="1"/>
  <c r="K27" i="8"/>
  <c r="L27" i="8"/>
  <c r="E27" i="8"/>
  <c r="F64" i="8" s="1"/>
  <c r="P5" i="8"/>
  <c r="Q5" i="8"/>
  <c r="R5" i="8"/>
  <c r="S5" i="8"/>
  <c r="T5" i="8"/>
  <c r="U5" i="8"/>
  <c r="V5" i="8"/>
  <c r="O5" i="8"/>
  <c r="AC68" i="161"/>
  <c r="AB68" i="161"/>
  <c r="AA68" i="161"/>
  <c r="Z68" i="161"/>
  <c r="Y68" i="161"/>
  <c r="X68" i="161"/>
  <c r="W68" i="161"/>
  <c r="V68" i="161"/>
  <c r="U68" i="161"/>
  <c r="T68" i="161"/>
  <c r="AC67" i="161"/>
  <c r="AB67" i="161"/>
  <c r="AA67" i="161"/>
  <c r="Z67" i="161"/>
  <c r="Y67" i="161"/>
  <c r="X67" i="161"/>
  <c r="W67" i="161"/>
  <c r="V67" i="161"/>
  <c r="U67" i="161"/>
  <c r="T67" i="161"/>
  <c r="AC66" i="161"/>
  <c r="AB66" i="161"/>
  <c r="AA66" i="161"/>
  <c r="Z66" i="161"/>
  <c r="Y66" i="161"/>
  <c r="X66" i="161"/>
  <c r="W66" i="161"/>
  <c r="V66" i="161"/>
  <c r="U66" i="161"/>
  <c r="T66" i="161"/>
  <c r="AC65" i="161"/>
  <c r="AB65" i="161"/>
  <c r="AA65" i="161"/>
  <c r="Z65" i="161"/>
  <c r="Y65" i="161"/>
  <c r="X65" i="161"/>
  <c r="W65" i="161"/>
  <c r="V65" i="161"/>
  <c r="U65" i="161"/>
  <c r="T65" i="161"/>
  <c r="AC64" i="161"/>
  <c r="AB64" i="161"/>
  <c r="AA64" i="161"/>
  <c r="Z64" i="161"/>
  <c r="Y64" i="161"/>
  <c r="X64" i="161"/>
  <c r="W64" i="161"/>
  <c r="V64" i="161"/>
  <c r="U64" i="161"/>
  <c r="T64" i="161"/>
  <c r="AC63" i="161"/>
  <c r="AB63" i="161"/>
  <c r="AA63" i="161"/>
  <c r="Z63" i="161"/>
  <c r="Y63" i="161"/>
  <c r="X63" i="161"/>
  <c r="W63" i="161"/>
  <c r="V63" i="161"/>
  <c r="U63" i="161"/>
  <c r="T63" i="161"/>
  <c r="AC62" i="161"/>
  <c r="AB62" i="161"/>
  <c r="AA62" i="161"/>
  <c r="Z62" i="161"/>
  <c r="Y62" i="161"/>
  <c r="X62" i="161"/>
  <c r="W62" i="161"/>
  <c r="V62" i="161"/>
  <c r="U62" i="161"/>
  <c r="T62" i="161"/>
  <c r="AC61" i="161"/>
  <c r="AB61" i="161"/>
  <c r="AA61" i="161"/>
  <c r="Z61" i="161"/>
  <c r="Y61" i="161"/>
  <c r="X61" i="161"/>
  <c r="W61" i="161"/>
  <c r="V61" i="161"/>
  <c r="U61" i="161"/>
  <c r="T61" i="161"/>
  <c r="AC60" i="161"/>
  <c r="AB60" i="161"/>
  <c r="AA60" i="161"/>
  <c r="Z60" i="161"/>
  <c r="Y60" i="161"/>
  <c r="X60" i="161"/>
  <c r="W60" i="161"/>
  <c r="V60" i="161"/>
  <c r="U60" i="161"/>
  <c r="T60" i="161"/>
  <c r="AC59" i="161"/>
  <c r="AB59" i="161"/>
  <c r="AA59" i="161"/>
  <c r="Z59" i="161"/>
  <c r="Y59" i="161"/>
  <c r="X59" i="161"/>
  <c r="W59" i="161"/>
  <c r="V59" i="161"/>
  <c r="U59" i="161"/>
  <c r="T59" i="161"/>
  <c r="AC57" i="161"/>
  <c r="AB57" i="161"/>
  <c r="AA57" i="161"/>
  <c r="Z57" i="161"/>
  <c r="Y57" i="161"/>
  <c r="X57" i="161"/>
  <c r="W57" i="161"/>
  <c r="V57" i="161"/>
  <c r="U57" i="161"/>
  <c r="T57" i="161"/>
  <c r="AC56" i="161"/>
  <c r="AB56" i="161"/>
  <c r="AA56" i="161"/>
  <c r="Z56" i="161"/>
  <c r="Y56" i="161"/>
  <c r="X56" i="161"/>
  <c r="W56" i="161"/>
  <c r="V56" i="161"/>
  <c r="U56" i="161"/>
  <c r="T56" i="161"/>
  <c r="AC55" i="161"/>
  <c r="AB55" i="161"/>
  <c r="AA55" i="161"/>
  <c r="Z55" i="161"/>
  <c r="Y55" i="161"/>
  <c r="X55" i="161"/>
  <c r="W55" i="161"/>
  <c r="V55" i="161"/>
  <c r="U55" i="161"/>
  <c r="T55" i="161"/>
  <c r="AC54" i="161"/>
  <c r="AB54" i="161"/>
  <c r="AA54" i="161"/>
  <c r="Z54" i="161"/>
  <c r="Y54" i="161"/>
  <c r="X54" i="161"/>
  <c r="W54" i="161"/>
  <c r="V54" i="161"/>
  <c r="U54" i="161"/>
  <c r="T54" i="161"/>
  <c r="AC53" i="161"/>
  <c r="AB53" i="161"/>
  <c r="AA53" i="161"/>
  <c r="Z53" i="161"/>
  <c r="Y53" i="161"/>
  <c r="X53" i="161"/>
  <c r="W53" i="161"/>
  <c r="V53" i="161"/>
  <c r="U53" i="161"/>
  <c r="T53" i="161"/>
  <c r="AC52" i="161"/>
  <c r="AB52" i="161"/>
  <c r="AA52" i="161"/>
  <c r="Z52" i="161"/>
  <c r="Y52" i="161"/>
  <c r="X52" i="161"/>
  <c r="W52" i="161"/>
  <c r="V52" i="161"/>
  <c r="U52" i="161"/>
  <c r="T52" i="161"/>
  <c r="AC51" i="161"/>
  <c r="AB51" i="161"/>
  <c r="AA51" i="161"/>
  <c r="Z51" i="161"/>
  <c r="Y51" i="161"/>
  <c r="X51" i="161"/>
  <c r="W51" i="161"/>
  <c r="V51" i="161"/>
  <c r="U51" i="161"/>
  <c r="T51" i="161"/>
  <c r="AC50" i="161"/>
  <c r="AB50" i="161"/>
  <c r="AA50" i="161"/>
  <c r="Z50" i="161"/>
  <c r="Y50" i="161"/>
  <c r="X50" i="161"/>
  <c r="W50" i="161"/>
  <c r="V50" i="161"/>
  <c r="U50" i="161"/>
  <c r="T50" i="161"/>
  <c r="AC49" i="161"/>
  <c r="AB49" i="161"/>
  <c r="AA49" i="161"/>
  <c r="Z49" i="161"/>
  <c r="Y49" i="161"/>
  <c r="X49" i="161"/>
  <c r="W49" i="161"/>
  <c r="V49" i="161"/>
  <c r="U49" i="161"/>
  <c r="T49" i="161"/>
  <c r="AC48" i="161"/>
  <c r="AB48" i="161"/>
  <c r="AA48" i="161"/>
  <c r="Z48" i="161"/>
  <c r="Y48" i="161"/>
  <c r="X48" i="161"/>
  <c r="W48" i="161"/>
  <c r="V48" i="161"/>
  <c r="U48" i="161"/>
  <c r="T48" i="161"/>
  <c r="AC46" i="161"/>
  <c r="AB46" i="161"/>
  <c r="AA46" i="161"/>
  <c r="Z46" i="161"/>
  <c r="Y46" i="161"/>
  <c r="X46" i="161"/>
  <c r="W46" i="161"/>
  <c r="V46" i="161"/>
  <c r="U46" i="161"/>
  <c r="T46" i="161"/>
  <c r="AC45" i="161"/>
  <c r="AB45" i="161"/>
  <c r="AA45" i="161"/>
  <c r="Z45" i="161"/>
  <c r="Y45" i="161"/>
  <c r="X45" i="161"/>
  <c r="W45" i="161"/>
  <c r="V45" i="161"/>
  <c r="U45" i="161"/>
  <c r="T45" i="161"/>
  <c r="AC44" i="161"/>
  <c r="AB44" i="161"/>
  <c r="AA44" i="161"/>
  <c r="Z44" i="161"/>
  <c r="Y44" i="161"/>
  <c r="X44" i="161"/>
  <c r="W44" i="161"/>
  <c r="V44" i="161"/>
  <c r="U44" i="161"/>
  <c r="T44" i="161"/>
  <c r="AC43" i="161"/>
  <c r="AB43" i="161"/>
  <c r="AA43" i="161"/>
  <c r="Z43" i="161"/>
  <c r="Y43" i="161"/>
  <c r="X43" i="161"/>
  <c r="W43" i="161"/>
  <c r="V43" i="161"/>
  <c r="U43" i="161"/>
  <c r="T43" i="161"/>
  <c r="AC42" i="161"/>
  <c r="AB42" i="161"/>
  <c r="AA42" i="161"/>
  <c r="Z42" i="161"/>
  <c r="Y42" i="161"/>
  <c r="X42" i="161"/>
  <c r="W42" i="161"/>
  <c r="V42" i="161"/>
  <c r="U42" i="161"/>
  <c r="T42" i="161"/>
  <c r="AC41" i="161"/>
  <c r="AB41" i="161"/>
  <c r="AA41" i="161"/>
  <c r="Z41" i="161"/>
  <c r="Y41" i="161"/>
  <c r="X41" i="161"/>
  <c r="W41" i="161"/>
  <c r="V41" i="161"/>
  <c r="U41" i="161"/>
  <c r="T41" i="161"/>
  <c r="AC40" i="161"/>
  <c r="AB40" i="161"/>
  <c r="AA40" i="161"/>
  <c r="Z40" i="161"/>
  <c r="Y40" i="161"/>
  <c r="X40" i="161"/>
  <c r="W40" i="161"/>
  <c r="V40" i="161"/>
  <c r="U40" i="161"/>
  <c r="T40" i="161"/>
  <c r="AC39" i="161"/>
  <c r="AB39" i="161"/>
  <c r="AA39" i="161"/>
  <c r="Z39" i="161"/>
  <c r="Y39" i="161"/>
  <c r="X39" i="161"/>
  <c r="W39" i="161"/>
  <c r="V39" i="161"/>
  <c r="U39" i="161"/>
  <c r="T39" i="161"/>
  <c r="AC38" i="161"/>
  <c r="AB38" i="161"/>
  <c r="AA38" i="161"/>
  <c r="Z38" i="161"/>
  <c r="Y38" i="161"/>
  <c r="X38" i="161"/>
  <c r="W38" i="161"/>
  <c r="V38" i="161"/>
  <c r="U38" i="161"/>
  <c r="T38" i="161"/>
  <c r="AC37" i="161"/>
  <c r="AB37" i="161"/>
  <c r="AA37" i="161"/>
  <c r="Z37" i="161"/>
  <c r="Y37" i="161"/>
  <c r="X37" i="161"/>
  <c r="W37" i="161"/>
  <c r="V37" i="161"/>
  <c r="U37" i="161"/>
  <c r="T37" i="161"/>
  <c r="AC35" i="161"/>
  <c r="AB35" i="161"/>
  <c r="AA35" i="161"/>
  <c r="Z35" i="161"/>
  <c r="Y35" i="161"/>
  <c r="X35" i="161"/>
  <c r="W35" i="161"/>
  <c r="V35" i="161"/>
  <c r="U35" i="161"/>
  <c r="T35" i="161"/>
  <c r="AC34" i="161"/>
  <c r="AB34" i="161"/>
  <c r="AA34" i="161"/>
  <c r="Z34" i="161"/>
  <c r="Y34" i="161"/>
  <c r="X34" i="161"/>
  <c r="W34" i="161"/>
  <c r="V34" i="161"/>
  <c r="U34" i="161"/>
  <c r="T34" i="161"/>
  <c r="AC33" i="161"/>
  <c r="AB33" i="161"/>
  <c r="AA33" i="161"/>
  <c r="Z33" i="161"/>
  <c r="Y33" i="161"/>
  <c r="X33" i="161"/>
  <c r="W33" i="161"/>
  <c r="V33" i="161"/>
  <c r="U33" i="161"/>
  <c r="T33" i="161"/>
  <c r="AC32" i="161"/>
  <c r="AB32" i="161"/>
  <c r="AA32" i="161"/>
  <c r="Z32" i="161"/>
  <c r="Y32" i="161"/>
  <c r="X32" i="161"/>
  <c r="W32" i="161"/>
  <c r="V32" i="161"/>
  <c r="U32" i="161"/>
  <c r="T32" i="161"/>
  <c r="AC31" i="161"/>
  <c r="AB31" i="161"/>
  <c r="AA31" i="161"/>
  <c r="Z31" i="161"/>
  <c r="Y31" i="161"/>
  <c r="X31" i="161"/>
  <c r="W31" i="161"/>
  <c r="V31" i="161"/>
  <c r="U31" i="161"/>
  <c r="T31" i="161"/>
  <c r="AC30" i="161"/>
  <c r="AB30" i="161"/>
  <c r="AA30" i="161"/>
  <c r="Z30" i="161"/>
  <c r="Y30" i="161"/>
  <c r="X30" i="161"/>
  <c r="W30" i="161"/>
  <c r="V30" i="161"/>
  <c r="U30" i="161"/>
  <c r="T30" i="161"/>
  <c r="S60" i="161"/>
  <c r="S61" i="161"/>
  <c r="S62" i="161"/>
  <c r="S63" i="161"/>
  <c r="S64" i="161"/>
  <c r="S65" i="161"/>
  <c r="S66" i="161"/>
  <c r="S67" i="161"/>
  <c r="S68" i="161"/>
  <c r="S59" i="161"/>
  <c r="S49" i="161"/>
  <c r="S50" i="161"/>
  <c r="S51" i="161"/>
  <c r="S52" i="161"/>
  <c r="S53" i="161"/>
  <c r="S54" i="161"/>
  <c r="S55" i="161"/>
  <c r="S56" i="161"/>
  <c r="S57" i="161"/>
  <c r="S48" i="161"/>
  <c r="S38" i="161"/>
  <c r="S39" i="161"/>
  <c r="S40" i="161"/>
  <c r="S41" i="161"/>
  <c r="S42" i="161"/>
  <c r="S43" i="161"/>
  <c r="S44" i="161"/>
  <c r="S45" i="161"/>
  <c r="S46" i="161"/>
  <c r="S37" i="161"/>
  <c r="S31" i="161"/>
  <c r="S32" i="161"/>
  <c r="S33" i="161"/>
  <c r="S34" i="161"/>
  <c r="S35" i="161"/>
  <c r="S30" i="161"/>
  <c r="N68" i="161"/>
  <c r="M68" i="161"/>
  <c r="L68" i="161"/>
  <c r="K68" i="161"/>
  <c r="J68" i="161"/>
  <c r="I68" i="161"/>
  <c r="H68" i="161"/>
  <c r="G68" i="161"/>
  <c r="F68" i="161"/>
  <c r="N67" i="161"/>
  <c r="M67" i="161"/>
  <c r="L67" i="161"/>
  <c r="K67" i="161"/>
  <c r="J67" i="161"/>
  <c r="I67" i="161"/>
  <c r="H67" i="161"/>
  <c r="G67" i="161"/>
  <c r="F67" i="161"/>
  <c r="N66" i="161"/>
  <c r="M66" i="161"/>
  <c r="L66" i="161"/>
  <c r="K66" i="161"/>
  <c r="J66" i="161"/>
  <c r="I66" i="161"/>
  <c r="H66" i="161"/>
  <c r="G66" i="161"/>
  <c r="F66" i="161"/>
  <c r="N65" i="161"/>
  <c r="M65" i="161"/>
  <c r="L65" i="161"/>
  <c r="K65" i="161"/>
  <c r="J65" i="161"/>
  <c r="I65" i="161"/>
  <c r="H65" i="161"/>
  <c r="G65" i="161"/>
  <c r="F65" i="161"/>
  <c r="N64" i="161"/>
  <c r="M64" i="161"/>
  <c r="L64" i="161"/>
  <c r="K64" i="161"/>
  <c r="J64" i="161"/>
  <c r="I64" i="161"/>
  <c r="H64" i="161"/>
  <c r="G64" i="161"/>
  <c r="F64" i="161"/>
  <c r="N63" i="161"/>
  <c r="M63" i="161"/>
  <c r="L63" i="161"/>
  <c r="K63" i="161"/>
  <c r="J63" i="161"/>
  <c r="I63" i="161"/>
  <c r="H63" i="161"/>
  <c r="G63" i="161"/>
  <c r="F63" i="161"/>
  <c r="N62" i="161"/>
  <c r="M62" i="161"/>
  <c r="L62" i="161"/>
  <c r="K62" i="161"/>
  <c r="J62" i="161"/>
  <c r="I62" i="161"/>
  <c r="H62" i="161"/>
  <c r="G62" i="161"/>
  <c r="F62" i="161"/>
  <c r="N61" i="161"/>
  <c r="M61" i="161"/>
  <c r="L61" i="161"/>
  <c r="K61" i="161"/>
  <c r="J61" i="161"/>
  <c r="I61" i="161"/>
  <c r="H61" i="161"/>
  <c r="G61" i="161"/>
  <c r="F61" i="161"/>
  <c r="N60" i="161"/>
  <c r="M60" i="161"/>
  <c r="L60" i="161"/>
  <c r="K60" i="161"/>
  <c r="J60" i="161"/>
  <c r="I60" i="161"/>
  <c r="H60" i="161"/>
  <c r="G60" i="161"/>
  <c r="F60" i="161"/>
  <c r="N59" i="161"/>
  <c r="M59" i="161"/>
  <c r="L59" i="161"/>
  <c r="K59" i="161"/>
  <c r="J59" i="161"/>
  <c r="I59" i="161"/>
  <c r="H59" i="161"/>
  <c r="G59" i="161"/>
  <c r="F59" i="161"/>
  <c r="N57" i="161"/>
  <c r="M57" i="161"/>
  <c r="L57" i="161"/>
  <c r="K57" i="161"/>
  <c r="J57" i="161"/>
  <c r="I57" i="161"/>
  <c r="H57" i="161"/>
  <c r="G57" i="161"/>
  <c r="F57" i="161"/>
  <c r="N56" i="161"/>
  <c r="M56" i="161"/>
  <c r="L56" i="161"/>
  <c r="K56" i="161"/>
  <c r="J56" i="161"/>
  <c r="I56" i="161"/>
  <c r="H56" i="161"/>
  <c r="G56" i="161"/>
  <c r="F56" i="161"/>
  <c r="N55" i="161"/>
  <c r="M55" i="161"/>
  <c r="L55" i="161"/>
  <c r="K55" i="161"/>
  <c r="J55" i="161"/>
  <c r="I55" i="161"/>
  <c r="H55" i="161"/>
  <c r="G55" i="161"/>
  <c r="F55" i="161"/>
  <c r="N54" i="161"/>
  <c r="M54" i="161"/>
  <c r="L54" i="161"/>
  <c r="K54" i="161"/>
  <c r="J54" i="161"/>
  <c r="I54" i="161"/>
  <c r="H54" i="161"/>
  <c r="G54" i="161"/>
  <c r="F54" i="161"/>
  <c r="N53" i="161"/>
  <c r="M53" i="161"/>
  <c r="L53" i="161"/>
  <c r="K53" i="161"/>
  <c r="J53" i="161"/>
  <c r="I53" i="161"/>
  <c r="H53" i="161"/>
  <c r="G53" i="161"/>
  <c r="F53" i="161"/>
  <c r="N52" i="161"/>
  <c r="M52" i="161"/>
  <c r="L52" i="161"/>
  <c r="K52" i="161"/>
  <c r="J52" i="161"/>
  <c r="I52" i="161"/>
  <c r="H52" i="161"/>
  <c r="G52" i="161"/>
  <c r="F52" i="161"/>
  <c r="N51" i="161"/>
  <c r="M51" i="161"/>
  <c r="L51" i="161"/>
  <c r="K51" i="161"/>
  <c r="J51" i="161"/>
  <c r="I51" i="161"/>
  <c r="H51" i="161"/>
  <c r="G51" i="161"/>
  <c r="F51" i="161"/>
  <c r="N50" i="161"/>
  <c r="M50" i="161"/>
  <c r="L50" i="161"/>
  <c r="K50" i="161"/>
  <c r="J50" i="161"/>
  <c r="I50" i="161"/>
  <c r="H50" i="161"/>
  <c r="G50" i="161"/>
  <c r="F50" i="161"/>
  <c r="N49" i="161"/>
  <c r="M49" i="161"/>
  <c r="L49" i="161"/>
  <c r="K49" i="161"/>
  <c r="J49" i="161"/>
  <c r="I49" i="161"/>
  <c r="H49" i="161"/>
  <c r="G49" i="161"/>
  <c r="F49" i="161"/>
  <c r="N48" i="161"/>
  <c r="M48" i="161"/>
  <c r="L48" i="161"/>
  <c r="K48" i="161"/>
  <c r="J48" i="161"/>
  <c r="I48" i="161"/>
  <c r="H48" i="161"/>
  <c r="G48" i="161"/>
  <c r="F48" i="161"/>
  <c r="N46" i="161"/>
  <c r="M46" i="161"/>
  <c r="L46" i="161"/>
  <c r="K46" i="161"/>
  <c r="J46" i="161"/>
  <c r="I46" i="161"/>
  <c r="H46" i="161"/>
  <c r="G46" i="161"/>
  <c r="F46" i="161"/>
  <c r="N45" i="161"/>
  <c r="M45" i="161"/>
  <c r="L45" i="161"/>
  <c r="K45" i="161"/>
  <c r="J45" i="161"/>
  <c r="I45" i="161"/>
  <c r="H45" i="161"/>
  <c r="G45" i="161"/>
  <c r="F45" i="161"/>
  <c r="N44" i="161"/>
  <c r="M44" i="161"/>
  <c r="L44" i="161"/>
  <c r="K44" i="161"/>
  <c r="J44" i="161"/>
  <c r="I44" i="161"/>
  <c r="H44" i="161"/>
  <c r="G44" i="161"/>
  <c r="F44" i="161"/>
  <c r="N43" i="161"/>
  <c r="M43" i="161"/>
  <c r="L43" i="161"/>
  <c r="K43" i="161"/>
  <c r="J43" i="161"/>
  <c r="I43" i="161"/>
  <c r="H43" i="161"/>
  <c r="G43" i="161"/>
  <c r="F43" i="161"/>
  <c r="N42" i="161"/>
  <c r="M42" i="161"/>
  <c r="L42" i="161"/>
  <c r="K42" i="161"/>
  <c r="J42" i="161"/>
  <c r="I42" i="161"/>
  <c r="H42" i="161"/>
  <c r="G42" i="161"/>
  <c r="F42" i="161"/>
  <c r="N41" i="161"/>
  <c r="M41" i="161"/>
  <c r="L41" i="161"/>
  <c r="K41" i="161"/>
  <c r="J41" i="161"/>
  <c r="I41" i="161"/>
  <c r="H41" i="161"/>
  <c r="G41" i="161"/>
  <c r="F41" i="161"/>
  <c r="N40" i="161"/>
  <c r="M40" i="161"/>
  <c r="L40" i="161"/>
  <c r="K40" i="161"/>
  <c r="J40" i="161"/>
  <c r="I40" i="161"/>
  <c r="H40" i="161"/>
  <c r="G40" i="161"/>
  <c r="F40" i="161"/>
  <c r="N39" i="161"/>
  <c r="M39" i="161"/>
  <c r="L39" i="161"/>
  <c r="K39" i="161"/>
  <c r="J39" i="161"/>
  <c r="I39" i="161"/>
  <c r="H39" i="161"/>
  <c r="G39" i="161"/>
  <c r="F39" i="161"/>
  <c r="N38" i="161"/>
  <c r="M38" i="161"/>
  <c r="L38" i="161"/>
  <c r="K38" i="161"/>
  <c r="J38" i="161"/>
  <c r="I38" i="161"/>
  <c r="H38" i="161"/>
  <c r="G38" i="161"/>
  <c r="F38" i="161"/>
  <c r="N37" i="161"/>
  <c r="M37" i="161"/>
  <c r="L37" i="161"/>
  <c r="K37" i="161"/>
  <c r="J37" i="161"/>
  <c r="I37" i="161"/>
  <c r="H37" i="161"/>
  <c r="G37" i="161"/>
  <c r="F37" i="161"/>
  <c r="N35" i="161"/>
  <c r="M35" i="161"/>
  <c r="L35" i="161"/>
  <c r="K35" i="161"/>
  <c r="J35" i="161"/>
  <c r="I35" i="161"/>
  <c r="H35" i="161"/>
  <c r="G35" i="161"/>
  <c r="F35" i="161"/>
  <c r="N34" i="161"/>
  <c r="M34" i="161"/>
  <c r="L34" i="161"/>
  <c r="K34" i="161"/>
  <c r="J34" i="161"/>
  <c r="I34" i="161"/>
  <c r="H34" i="161"/>
  <c r="G34" i="161"/>
  <c r="F34" i="161"/>
  <c r="N33" i="161"/>
  <c r="M33" i="161"/>
  <c r="L33" i="161"/>
  <c r="K33" i="161"/>
  <c r="J33" i="161"/>
  <c r="I33" i="161"/>
  <c r="H33" i="161"/>
  <c r="G33" i="161"/>
  <c r="F33" i="161"/>
  <c r="N32" i="161"/>
  <c r="M32" i="161"/>
  <c r="L32" i="161"/>
  <c r="K32" i="161"/>
  <c r="J32" i="161"/>
  <c r="I32" i="161"/>
  <c r="H32" i="161"/>
  <c r="G32" i="161"/>
  <c r="F32" i="161"/>
  <c r="N31" i="161"/>
  <c r="M31" i="161"/>
  <c r="L31" i="161"/>
  <c r="K31" i="161"/>
  <c r="J31" i="161"/>
  <c r="I31" i="161"/>
  <c r="H31" i="161"/>
  <c r="G31" i="161"/>
  <c r="F31" i="161"/>
  <c r="N30" i="161"/>
  <c r="M30" i="161"/>
  <c r="L30" i="161"/>
  <c r="K30" i="161"/>
  <c r="J30" i="161"/>
  <c r="I30" i="161"/>
  <c r="H30" i="161"/>
  <c r="G30" i="161"/>
  <c r="F30" i="161"/>
  <c r="E60" i="161"/>
  <c r="E61" i="161"/>
  <c r="E62" i="161"/>
  <c r="E63" i="161"/>
  <c r="E64" i="161"/>
  <c r="E65" i="161"/>
  <c r="E66" i="161"/>
  <c r="E67" i="161"/>
  <c r="E68" i="161"/>
  <c r="E59" i="161"/>
  <c r="E49" i="161"/>
  <c r="E50" i="161"/>
  <c r="E51" i="161"/>
  <c r="E52" i="161"/>
  <c r="E53" i="161"/>
  <c r="E54" i="161"/>
  <c r="E55" i="161"/>
  <c r="E56" i="161"/>
  <c r="E57" i="161"/>
  <c r="E48" i="161"/>
  <c r="E38" i="161"/>
  <c r="E39" i="161"/>
  <c r="E40" i="161"/>
  <c r="E41" i="161"/>
  <c r="E42" i="161"/>
  <c r="E43" i="161"/>
  <c r="E44" i="161"/>
  <c r="E45" i="161"/>
  <c r="E46" i="161"/>
  <c r="E37" i="161"/>
  <c r="E31" i="161"/>
  <c r="E32" i="161"/>
  <c r="E33" i="161"/>
  <c r="E34" i="161"/>
  <c r="E35" i="161"/>
  <c r="E30" i="161"/>
  <c r="AC59" i="160"/>
  <c r="AB59" i="160"/>
  <c r="AA59" i="160"/>
  <c r="Z59" i="160"/>
  <c r="Y59" i="160"/>
  <c r="X59" i="160"/>
  <c r="W59" i="160"/>
  <c r="V59" i="160"/>
  <c r="U59" i="160"/>
  <c r="T59" i="160"/>
  <c r="AC58" i="160"/>
  <c r="AB58" i="160"/>
  <c r="AA58" i="160"/>
  <c r="Z58" i="160"/>
  <c r="Y58" i="160"/>
  <c r="X58" i="160"/>
  <c r="W58" i="160"/>
  <c r="V58" i="160"/>
  <c r="U58" i="160"/>
  <c r="T58" i="160"/>
  <c r="AC57" i="160"/>
  <c r="AB57" i="160"/>
  <c r="AA57" i="160"/>
  <c r="Z57" i="160"/>
  <c r="Y57" i="160"/>
  <c r="X57" i="160"/>
  <c r="W57" i="160"/>
  <c r="V57" i="160"/>
  <c r="U57" i="160"/>
  <c r="T57" i="160"/>
  <c r="AC56" i="160"/>
  <c r="AB56" i="160"/>
  <c r="AA56" i="160"/>
  <c r="Z56" i="160"/>
  <c r="Y56" i="160"/>
  <c r="X56" i="160"/>
  <c r="W56" i="160"/>
  <c r="V56" i="160"/>
  <c r="U56" i="160"/>
  <c r="T56" i="160"/>
  <c r="AC55" i="160"/>
  <c r="AB55" i="160"/>
  <c r="AA55" i="160"/>
  <c r="Z55" i="160"/>
  <c r="Y55" i="160"/>
  <c r="X55" i="160"/>
  <c r="W55" i="160"/>
  <c r="V55" i="160"/>
  <c r="U55" i="160"/>
  <c r="T55" i="160"/>
  <c r="AC53" i="160"/>
  <c r="AB53" i="160"/>
  <c r="AA53" i="160"/>
  <c r="Z53" i="160"/>
  <c r="Y53" i="160"/>
  <c r="X53" i="160"/>
  <c r="W53" i="160"/>
  <c r="V53" i="160"/>
  <c r="U53" i="160"/>
  <c r="T53" i="160"/>
  <c r="AC52" i="160"/>
  <c r="AB52" i="160"/>
  <c r="AA52" i="160"/>
  <c r="Z52" i="160"/>
  <c r="Y52" i="160"/>
  <c r="X52" i="160"/>
  <c r="W52" i="160"/>
  <c r="V52" i="160"/>
  <c r="U52" i="160"/>
  <c r="T52" i="160"/>
  <c r="AC51" i="160"/>
  <c r="AB51" i="160"/>
  <c r="AA51" i="160"/>
  <c r="Z51" i="160"/>
  <c r="Y51" i="160"/>
  <c r="X51" i="160"/>
  <c r="W51" i="160"/>
  <c r="V51" i="160"/>
  <c r="U51" i="160"/>
  <c r="T51" i="160"/>
  <c r="AC50" i="160"/>
  <c r="AB50" i="160"/>
  <c r="AA50" i="160"/>
  <c r="Z50" i="160"/>
  <c r="Y50" i="160"/>
  <c r="X50" i="160"/>
  <c r="W50" i="160"/>
  <c r="V50" i="160"/>
  <c r="U50" i="160"/>
  <c r="T50" i="160"/>
  <c r="AC49" i="160"/>
  <c r="AB49" i="160"/>
  <c r="AA49" i="160"/>
  <c r="Z49" i="160"/>
  <c r="Y49" i="160"/>
  <c r="X49" i="160"/>
  <c r="W49" i="160"/>
  <c r="V49" i="160"/>
  <c r="U49" i="160"/>
  <c r="T49" i="160"/>
  <c r="AC48" i="160"/>
  <c r="AB48" i="160"/>
  <c r="AA48" i="160"/>
  <c r="Z48" i="160"/>
  <c r="Y48" i="160"/>
  <c r="X48" i="160"/>
  <c r="W48" i="160"/>
  <c r="V48" i="160"/>
  <c r="U48" i="160"/>
  <c r="T48" i="160"/>
  <c r="AC47" i="160"/>
  <c r="AB47" i="160"/>
  <c r="AA47" i="160"/>
  <c r="Z47" i="160"/>
  <c r="Y47" i="160"/>
  <c r="X47" i="160"/>
  <c r="W47" i="160"/>
  <c r="V47" i="160"/>
  <c r="U47" i="160"/>
  <c r="T47" i="160"/>
  <c r="AC46" i="160"/>
  <c r="AB46" i="160"/>
  <c r="AA46" i="160"/>
  <c r="Z46" i="160"/>
  <c r="Y46" i="160"/>
  <c r="X46" i="160"/>
  <c r="W46" i="160"/>
  <c r="V46" i="160"/>
  <c r="U46" i="160"/>
  <c r="T46" i="160"/>
  <c r="AC45" i="160"/>
  <c r="AB45" i="160"/>
  <c r="AA45" i="160"/>
  <c r="Z45" i="160"/>
  <c r="Y45" i="160"/>
  <c r="X45" i="160"/>
  <c r="W45" i="160"/>
  <c r="V45" i="160"/>
  <c r="U45" i="160"/>
  <c r="T45" i="160"/>
  <c r="AC44" i="160"/>
  <c r="AB44" i="160"/>
  <c r="AA44" i="160"/>
  <c r="Z44" i="160"/>
  <c r="Y44" i="160"/>
  <c r="X44" i="160"/>
  <c r="W44" i="160"/>
  <c r="V44" i="160"/>
  <c r="U44" i="160"/>
  <c r="T44" i="160"/>
  <c r="AC43" i="160"/>
  <c r="AB43" i="160"/>
  <c r="AA43" i="160"/>
  <c r="Z43" i="160"/>
  <c r="Y43" i="160"/>
  <c r="X43" i="160"/>
  <c r="W43" i="160"/>
  <c r="V43" i="160"/>
  <c r="U43" i="160"/>
  <c r="T43" i="160"/>
  <c r="AC42" i="160"/>
  <c r="AB42" i="160"/>
  <c r="AA42" i="160"/>
  <c r="Z42" i="160"/>
  <c r="Y42" i="160"/>
  <c r="X42" i="160"/>
  <c r="W42" i="160"/>
  <c r="V42" i="160"/>
  <c r="U42" i="160"/>
  <c r="T42" i="160"/>
  <c r="AC41" i="160"/>
  <c r="AB41" i="160"/>
  <c r="AA41" i="160"/>
  <c r="Z41" i="160"/>
  <c r="Y41" i="160"/>
  <c r="X41" i="160"/>
  <c r="W41" i="160"/>
  <c r="V41" i="160"/>
  <c r="U41" i="160"/>
  <c r="T41" i="160"/>
  <c r="AC40" i="160"/>
  <c r="AB40" i="160"/>
  <c r="AA40" i="160"/>
  <c r="Z40" i="160"/>
  <c r="Y40" i="160"/>
  <c r="X40" i="160"/>
  <c r="W40" i="160"/>
  <c r="V40" i="160"/>
  <c r="U40" i="160"/>
  <c r="T40" i="160"/>
  <c r="AC39" i="160"/>
  <c r="AB39" i="160"/>
  <c r="AA39" i="160"/>
  <c r="Z39" i="160"/>
  <c r="Y39" i="160"/>
  <c r="X39" i="160"/>
  <c r="W39" i="160"/>
  <c r="V39" i="160"/>
  <c r="U39" i="160"/>
  <c r="T39" i="160"/>
  <c r="AC37" i="160"/>
  <c r="AB37" i="160"/>
  <c r="AA37" i="160"/>
  <c r="Z37" i="160"/>
  <c r="Y37" i="160"/>
  <c r="X37" i="160"/>
  <c r="W37" i="160"/>
  <c r="V37" i="160"/>
  <c r="U37" i="160"/>
  <c r="T37" i="160"/>
  <c r="AC36" i="160"/>
  <c r="AB36" i="160"/>
  <c r="AA36" i="160"/>
  <c r="Z36" i="160"/>
  <c r="Y36" i="160"/>
  <c r="X36" i="160"/>
  <c r="W36" i="160"/>
  <c r="V36" i="160"/>
  <c r="U36" i="160"/>
  <c r="T36" i="160"/>
  <c r="AC35" i="160"/>
  <c r="AB35" i="160"/>
  <c r="AA35" i="160"/>
  <c r="Z35" i="160"/>
  <c r="Y35" i="160"/>
  <c r="X35" i="160"/>
  <c r="W35" i="160"/>
  <c r="V35" i="160"/>
  <c r="U35" i="160"/>
  <c r="T35" i="160"/>
  <c r="AC34" i="160"/>
  <c r="AB34" i="160"/>
  <c r="AA34" i="160"/>
  <c r="Z34" i="160"/>
  <c r="Y34" i="160"/>
  <c r="X34" i="160"/>
  <c r="W34" i="160"/>
  <c r="V34" i="160"/>
  <c r="U34" i="160"/>
  <c r="T34" i="160"/>
  <c r="AC33" i="160"/>
  <c r="AB33" i="160"/>
  <c r="AA33" i="160"/>
  <c r="Z33" i="160"/>
  <c r="Y33" i="160"/>
  <c r="X33" i="160"/>
  <c r="W33" i="160"/>
  <c r="V33" i="160"/>
  <c r="U33" i="160"/>
  <c r="T33" i="160"/>
  <c r="AC31" i="160"/>
  <c r="AB31" i="160"/>
  <c r="AA31" i="160"/>
  <c r="Z31" i="160"/>
  <c r="Y31" i="160"/>
  <c r="X31" i="160"/>
  <c r="W31" i="160"/>
  <c r="V31" i="160"/>
  <c r="U31" i="160"/>
  <c r="T31" i="160"/>
  <c r="AC30" i="160"/>
  <c r="AB30" i="160"/>
  <c r="AA30" i="160"/>
  <c r="Z30" i="160"/>
  <c r="Y30" i="160"/>
  <c r="X30" i="160"/>
  <c r="W30" i="160"/>
  <c r="V30" i="160"/>
  <c r="U30" i="160"/>
  <c r="T30" i="160"/>
  <c r="N59" i="160"/>
  <c r="M59" i="160"/>
  <c r="L59" i="160"/>
  <c r="K59" i="160"/>
  <c r="J59" i="160"/>
  <c r="I59" i="160"/>
  <c r="H59" i="160"/>
  <c r="G59" i="160"/>
  <c r="F59" i="160"/>
  <c r="N58" i="160"/>
  <c r="M58" i="160"/>
  <c r="L58" i="160"/>
  <c r="K58" i="160"/>
  <c r="J58" i="160"/>
  <c r="I58" i="160"/>
  <c r="H58" i="160"/>
  <c r="G58" i="160"/>
  <c r="F58" i="160"/>
  <c r="N57" i="160"/>
  <c r="M57" i="160"/>
  <c r="L57" i="160"/>
  <c r="K57" i="160"/>
  <c r="J57" i="160"/>
  <c r="I57" i="160"/>
  <c r="H57" i="160"/>
  <c r="G57" i="160"/>
  <c r="F57" i="160"/>
  <c r="N56" i="160"/>
  <c r="M56" i="160"/>
  <c r="L56" i="160"/>
  <c r="K56" i="160"/>
  <c r="J56" i="160"/>
  <c r="I56" i="160"/>
  <c r="H56" i="160"/>
  <c r="G56" i="160"/>
  <c r="F56" i="160"/>
  <c r="N55" i="160"/>
  <c r="M55" i="160"/>
  <c r="L55" i="160"/>
  <c r="K55" i="160"/>
  <c r="J55" i="160"/>
  <c r="I55" i="160"/>
  <c r="H55" i="160"/>
  <c r="G55" i="160"/>
  <c r="F55" i="160"/>
  <c r="N53" i="160"/>
  <c r="M53" i="160"/>
  <c r="L53" i="160"/>
  <c r="K53" i="160"/>
  <c r="J53" i="160"/>
  <c r="I53" i="160"/>
  <c r="H53" i="160"/>
  <c r="G53" i="160"/>
  <c r="F53" i="160"/>
  <c r="N52" i="160"/>
  <c r="M52" i="160"/>
  <c r="L52" i="160"/>
  <c r="K52" i="160"/>
  <c r="J52" i="160"/>
  <c r="I52" i="160"/>
  <c r="H52" i="160"/>
  <c r="G52" i="160"/>
  <c r="F52" i="160"/>
  <c r="N51" i="160"/>
  <c r="M51" i="160"/>
  <c r="L51" i="160"/>
  <c r="K51" i="160"/>
  <c r="J51" i="160"/>
  <c r="I51" i="160"/>
  <c r="H51" i="160"/>
  <c r="G51" i="160"/>
  <c r="F51" i="160"/>
  <c r="N50" i="160"/>
  <c r="M50" i="160"/>
  <c r="L50" i="160"/>
  <c r="K50" i="160"/>
  <c r="J50" i="160"/>
  <c r="I50" i="160"/>
  <c r="H50" i="160"/>
  <c r="G50" i="160"/>
  <c r="F50" i="160"/>
  <c r="N49" i="160"/>
  <c r="M49" i="160"/>
  <c r="L49" i="160"/>
  <c r="K49" i="160"/>
  <c r="J49" i="160"/>
  <c r="I49" i="160"/>
  <c r="H49" i="160"/>
  <c r="G49" i="160"/>
  <c r="F49" i="160"/>
  <c r="N48" i="160"/>
  <c r="M48" i="160"/>
  <c r="L48" i="160"/>
  <c r="K48" i="160"/>
  <c r="J48" i="160"/>
  <c r="I48" i="160"/>
  <c r="H48" i="160"/>
  <c r="G48" i="160"/>
  <c r="F48" i="160"/>
  <c r="N47" i="160"/>
  <c r="M47" i="160"/>
  <c r="L47" i="160"/>
  <c r="K47" i="160"/>
  <c r="J47" i="160"/>
  <c r="I47" i="160"/>
  <c r="H47" i="160"/>
  <c r="G47" i="160"/>
  <c r="F47" i="160"/>
  <c r="N46" i="160"/>
  <c r="M46" i="160"/>
  <c r="L46" i="160"/>
  <c r="K46" i="160"/>
  <c r="J46" i="160"/>
  <c r="I46" i="160"/>
  <c r="H46" i="160"/>
  <c r="G46" i="160"/>
  <c r="F46" i="160"/>
  <c r="N45" i="160"/>
  <c r="M45" i="160"/>
  <c r="L45" i="160"/>
  <c r="K45" i="160"/>
  <c r="J45" i="160"/>
  <c r="I45" i="160"/>
  <c r="H45" i="160"/>
  <c r="G45" i="160"/>
  <c r="F45" i="160"/>
  <c r="N44" i="160"/>
  <c r="M44" i="160"/>
  <c r="L44" i="160"/>
  <c r="K44" i="160"/>
  <c r="J44" i="160"/>
  <c r="I44" i="160"/>
  <c r="H44" i="160"/>
  <c r="G44" i="160"/>
  <c r="F44" i="160"/>
  <c r="N43" i="160"/>
  <c r="M43" i="160"/>
  <c r="L43" i="160"/>
  <c r="K43" i="160"/>
  <c r="J43" i="160"/>
  <c r="I43" i="160"/>
  <c r="H43" i="160"/>
  <c r="G43" i="160"/>
  <c r="F43" i="160"/>
  <c r="N42" i="160"/>
  <c r="M42" i="160"/>
  <c r="L42" i="160"/>
  <c r="K42" i="160"/>
  <c r="J42" i="160"/>
  <c r="I42" i="160"/>
  <c r="H42" i="160"/>
  <c r="G42" i="160"/>
  <c r="F42" i="160"/>
  <c r="N41" i="160"/>
  <c r="M41" i="160"/>
  <c r="L41" i="160"/>
  <c r="K41" i="160"/>
  <c r="J41" i="160"/>
  <c r="I41" i="160"/>
  <c r="H41" i="160"/>
  <c r="G41" i="160"/>
  <c r="F41" i="160"/>
  <c r="N40" i="160"/>
  <c r="M40" i="160"/>
  <c r="L40" i="160"/>
  <c r="K40" i="160"/>
  <c r="J40" i="160"/>
  <c r="I40" i="160"/>
  <c r="H40" i="160"/>
  <c r="G40" i="160"/>
  <c r="F40" i="160"/>
  <c r="N39" i="160"/>
  <c r="M39" i="160"/>
  <c r="L39" i="160"/>
  <c r="K39" i="160"/>
  <c r="J39" i="160"/>
  <c r="I39" i="160"/>
  <c r="H39" i="160"/>
  <c r="G39" i="160"/>
  <c r="F39" i="160"/>
  <c r="N37" i="160"/>
  <c r="M37" i="160"/>
  <c r="L37" i="160"/>
  <c r="K37" i="160"/>
  <c r="J37" i="160"/>
  <c r="I37" i="160"/>
  <c r="H37" i="160"/>
  <c r="G37" i="160"/>
  <c r="F37" i="160"/>
  <c r="N36" i="160"/>
  <c r="M36" i="160"/>
  <c r="L36" i="160"/>
  <c r="K36" i="160"/>
  <c r="J36" i="160"/>
  <c r="I36" i="160"/>
  <c r="H36" i="160"/>
  <c r="G36" i="160"/>
  <c r="F36" i="160"/>
  <c r="N35" i="160"/>
  <c r="M35" i="160"/>
  <c r="L35" i="160"/>
  <c r="K35" i="160"/>
  <c r="J35" i="160"/>
  <c r="I35" i="160"/>
  <c r="H35" i="160"/>
  <c r="G35" i="160"/>
  <c r="F35" i="160"/>
  <c r="N34" i="160"/>
  <c r="M34" i="160"/>
  <c r="L34" i="160"/>
  <c r="K34" i="160"/>
  <c r="J34" i="160"/>
  <c r="I34" i="160"/>
  <c r="H34" i="160"/>
  <c r="G34" i="160"/>
  <c r="F34" i="160"/>
  <c r="N33" i="160"/>
  <c r="M33" i="160"/>
  <c r="L33" i="160"/>
  <c r="K33" i="160"/>
  <c r="J33" i="160"/>
  <c r="I33" i="160"/>
  <c r="H33" i="160"/>
  <c r="G33" i="160"/>
  <c r="F33" i="160"/>
  <c r="N31" i="160"/>
  <c r="M31" i="160"/>
  <c r="L31" i="160"/>
  <c r="K31" i="160"/>
  <c r="J31" i="160"/>
  <c r="I31" i="160"/>
  <c r="H31" i="160"/>
  <c r="G31" i="160"/>
  <c r="F31" i="160"/>
  <c r="N30" i="160"/>
  <c r="M30" i="160"/>
  <c r="L30" i="160"/>
  <c r="K30" i="160"/>
  <c r="J30" i="160"/>
  <c r="I30" i="160"/>
  <c r="H30" i="160"/>
  <c r="G30" i="160"/>
  <c r="F30" i="160"/>
  <c r="S57" i="160"/>
  <c r="S58" i="160"/>
  <c r="S59" i="160"/>
  <c r="S56" i="160"/>
  <c r="S55" i="160"/>
  <c r="E57" i="160"/>
  <c r="E58" i="160"/>
  <c r="E59" i="160"/>
  <c r="E56" i="160"/>
  <c r="E55" i="160"/>
  <c r="S53" i="160"/>
  <c r="S52" i="160"/>
  <c r="S50" i="160"/>
  <c r="S51" i="160"/>
  <c r="S49" i="160"/>
  <c r="S48" i="160"/>
  <c r="S47" i="160"/>
  <c r="S46" i="160"/>
  <c r="S45" i="160"/>
  <c r="S42" i="160"/>
  <c r="S43" i="160"/>
  <c r="S44" i="160"/>
  <c r="S41" i="160"/>
  <c r="S40" i="160"/>
  <c r="S39" i="160"/>
  <c r="E53" i="160"/>
  <c r="E52" i="160"/>
  <c r="E50" i="160"/>
  <c r="E51" i="160"/>
  <c r="E49" i="160"/>
  <c r="E48" i="160"/>
  <c r="E47" i="160"/>
  <c r="E46" i="160"/>
  <c r="E45" i="160"/>
  <c r="E42" i="160"/>
  <c r="E43" i="160"/>
  <c r="E44" i="160"/>
  <c r="E41" i="160"/>
  <c r="E40" i="160"/>
  <c r="E39" i="160"/>
  <c r="S34" i="160"/>
  <c r="S35" i="160"/>
  <c r="S36" i="160"/>
  <c r="S37" i="160"/>
  <c r="S33" i="160"/>
  <c r="E34" i="160"/>
  <c r="E35" i="160"/>
  <c r="E36" i="160"/>
  <c r="E37" i="160"/>
  <c r="E33" i="160"/>
  <c r="S31" i="160"/>
  <c r="S30" i="160"/>
  <c r="E31" i="160"/>
  <c r="E30" i="160"/>
  <c r="AA28" i="160"/>
  <c r="AB28" i="160"/>
  <c r="AC28" i="160"/>
  <c r="X28" i="160"/>
  <c r="Y28" i="160"/>
  <c r="Z28" i="160"/>
  <c r="T28" i="160"/>
  <c r="U28" i="160"/>
  <c r="V28" i="160"/>
  <c r="W28" i="160"/>
  <c r="S28" i="160"/>
  <c r="L28" i="160"/>
  <c r="M28" i="160"/>
  <c r="N28" i="160"/>
  <c r="I28" i="160"/>
  <c r="J28" i="160"/>
  <c r="K28" i="160"/>
  <c r="G28" i="160"/>
  <c r="H28" i="160"/>
  <c r="F28" i="160"/>
  <c r="E28" i="160"/>
  <c r="AH5" i="160"/>
  <c r="AI5" i="160"/>
  <c r="AJ5" i="160"/>
  <c r="AK5" i="160"/>
  <c r="AL5" i="160"/>
  <c r="AM5" i="160"/>
  <c r="AN5" i="160"/>
  <c r="AO5" i="160"/>
  <c r="AP5" i="160"/>
  <c r="AQ5" i="160"/>
  <c r="AR5" i="160"/>
  <c r="AS5" i="160"/>
  <c r="AT5" i="160"/>
  <c r="AU5" i="160"/>
  <c r="AV5" i="160"/>
  <c r="AW5" i="160"/>
  <c r="AX5" i="160"/>
  <c r="AY5" i="160"/>
  <c r="AZ5" i="160"/>
  <c r="BA5" i="160"/>
  <c r="AG5" i="160"/>
  <c r="AC68" i="159"/>
  <c r="AB68" i="159"/>
  <c r="AA68" i="159"/>
  <c r="Z68" i="159"/>
  <c r="Y68" i="159"/>
  <c r="X68" i="159"/>
  <c r="W68" i="159"/>
  <c r="V68" i="159"/>
  <c r="U68" i="159"/>
  <c r="T68" i="159"/>
  <c r="AC67" i="159"/>
  <c r="AB67" i="159"/>
  <c r="AA67" i="159"/>
  <c r="Z67" i="159"/>
  <c r="Y67" i="159"/>
  <c r="X67" i="159"/>
  <c r="W67" i="159"/>
  <c r="V67" i="159"/>
  <c r="U67" i="159"/>
  <c r="T67" i="159"/>
  <c r="AC66" i="159"/>
  <c r="AB66" i="159"/>
  <c r="AA66" i="159"/>
  <c r="Z66" i="159"/>
  <c r="Y66" i="159"/>
  <c r="X66" i="159"/>
  <c r="W66" i="159"/>
  <c r="V66" i="159"/>
  <c r="U66" i="159"/>
  <c r="T66" i="159"/>
  <c r="AC65" i="159"/>
  <c r="AB65" i="159"/>
  <c r="AA65" i="159"/>
  <c r="Z65" i="159"/>
  <c r="Y65" i="159"/>
  <c r="X65" i="159"/>
  <c r="W65" i="159"/>
  <c r="V65" i="159"/>
  <c r="U65" i="159"/>
  <c r="T65" i="159"/>
  <c r="AC64" i="159"/>
  <c r="AB64" i="159"/>
  <c r="AA64" i="159"/>
  <c r="Z64" i="159"/>
  <c r="Y64" i="159"/>
  <c r="X64" i="159"/>
  <c r="W64" i="159"/>
  <c r="V64" i="159"/>
  <c r="U64" i="159"/>
  <c r="T64" i="159"/>
  <c r="AC63" i="159"/>
  <c r="AB63" i="159"/>
  <c r="AA63" i="159"/>
  <c r="Z63" i="159"/>
  <c r="Y63" i="159"/>
  <c r="X63" i="159"/>
  <c r="W63" i="159"/>
  <c r="V63" i="159"/>
  <c r="U63" i="159"/>
  <c r="T63" i="159"/>
  <c r="AC62" i="159"/>
  <c r="AB62" i="159"/>
  <c r="AA62" i="159"/>
  <c r="Z62" i="159"/>
  <c r="Y62" i="159"/>
  <c r="X62" i="159"/>
  <c r="W62" i="159"/>
  <c r="V62" i="159"/>
  <c r="U62" i="159"/>
  <c r="T62" i="159"/>
  <c r="AC61" i="159"/>
  <c r="AB61" i="159"/>
  <c r="AA61" i="159"/>
  <c r="Z61" i="159"/>
  <c r="Y61" i="159"/>
  <c r="X61" i="159"/>
  <c r="W61" i="159"/>
  <c r="V61" i="159"/>
  <c r="U61" i="159"/>
  <c r="T61" i="159"/>
  <c r="AC60" i="159"/>
  <c r="AB60" i="159"/>
  <c r="AA60" i="159"/>
  <c r="Z60" i="159"/>
  <c r="Y60" i="159"/>
  <c r="X60" i="159"/>
  <c r="W60" i="159"/>
  <c r="V60" i="159"/>
  <c r="U60" i="159"/>
  <c r="T60" i="159"/>
  <c r="AC59" i="159"/>
  <c r="AB59" i="159"/>
  <c r="AA59" i="159"/>
  <c r="Z59" i="159"/>
  <c r="Y59" i="159"/>
  <c r="X59" i="159"/>
  <c r="W59" i="159"/>
  <c r="V59" i="159"/>
  <c r="U59" i="159"/>
  <c r="T59" i="159"/>
  <c r="AC57" i="159"/>
  <c r="AB57" i="159"/>
  <c r="AA57" i="159"/>
  <c r="Z57" i="159"/>
  <c r="Y57" i="159"/>
  <c r="X57" i="159"/>
  <c r="W57" i="159"/>
  <c r="V57" i="159"/>
  <c r="U57" i="159"/>
  <c r="T57" i="159"/>
  <c r="AC56" i="159"/>
  <c r="AB56" i="159"/>
  <c r="AA56" i="159"/>
  <c r="Z56" i="159"/>
  <c r="Y56" i="159"/>
  <c r="X56" i="159"/>
  <c r="W56" i="159"/>
  <c r="V56" i="159"/>
  <c r="U56" i="159"/>
  <c r="T56" i="159"/>
  <c r="AC55" i="159"/>
  <c r="AB55" i="159"/>
  <c r="AA55" i="159"/>
  <c r="Z55" i="159"/>
  <c r="Y55" i="159"/>
  <c r="X55" i="159"/>
  <c r="W55" i="159"/>
  <c r="V55" i="159"/>
  <c r="U55" i="159"/>
  <c r="T55" i="159"/>
  <c r="AC54" i="159"/>
  <c r="AB54" i="159"/>
  <c r="AA54" i="159"/>
  <c r="Z54" i="159"/>
  <c r="Y54" i="159"/>
  <c r="X54" i="159"/>
  <c r="W54" i="159"/>
  <c r="V54" i="159"/>
  <c r="U54" i="159"/>
  <c r="T54" i="159"/>
  <c r="AC53" i="159"/>
  <c r="AB53" i="159"/>
  <c r="AA53" i="159"/>
  <c r="Z53" i="159"/>
  <c r="Y53" i="159"/>
  <c r="X53" i="159"/>
  <c r="W53" i="159"/>
  <c r="V53" i="159"/>
  <c r="U53" i="159"/>
  <c r="T53" i="159"/>
  <c r="AC52" i="159"/>
  <c r="AB52" i="159"/>
  <c r="AA52" i="159"/>
  <c r="Z52" i="159"/>
  <c r="Y52" i="159"/>
  <c r="X52" i="159"/>
  <c r="W52" i="159"/>
  <c r="V52" i="159"/>
  <c r="U52" i="159"/>
  <c r="T52" i="159"/>
  <c r="AC51" i="159"/>
  <c r="AB51" i="159"/>
  <c r="AA51" i="159"/>
  <c r="Z51" i="159"/>
  <c r="Y51" i="159"/>
  <c r="X51" i="159"/>
  <c r="W51" i="159"/>
  <c r="V51" i="159"/>
  <c r="U51" i="159"/>
  <c r="T51" i="159"/>
  <c r="AC50" i="159"/>
  <c r="AB50" i="159"/>
  <c r="AA50" i="159"/>
  <c r="Z50" i="159"/>
  <c r="Y50" i="159"/>
  <c r="X50" i="159"/>
  <c r="W50" i="159"/>
  <c r="V50" i="159"/>
  <c r="U50" i="159"/>
  <c r="T50" i="159"/>
  <c r="AC49" i="159"/>
  <c r="AB49" i="159"/>
  <c r="AA49" i="159"/>
  <c r="Z49" i="159"/>
  <c r="Y49" i="159"/>
  <c r="X49" i="159"/>
  <c r="W49" i="159"/>
  <c r="V49" i="159"/>
  <c r="U49" i="159"/>
  <c r="T49" i="159"/>
  <c r="AC48" i="159"/>
  <c r="AB48" i="159"/>
  <c r="AA48" i="159"/>
  <c r="Z48" i="159"/>
  <c r="Y48" i="159"/>
  <c r="X48" i="159"/>
  <c r="W48" i="159"/>
  <c r="V48" i="159"/>
  <c r="U48" i="159"/>
  <c r="T48" i="159"/>
  <c r="AC46" i="159"/>
  <c r="AB46" i="159"/>
  <c r="AA46" i="159"/>
  <c r="Z46" i="159"/>
  <c r="Y46" i="159"/>
  <c r="X46" i="159"/>
  <c r="W46" i="159"/>
  <c r="V46" i="159"/>
  <c r="U46" i="159"/>
  <c r="T46" i="159"/>
  <c r="AC45" i="159"/>
  <c r="AB45" i="159"/>
  <c r="AA45" i="159"/>
  <c r="Z45" i="159"/>
  <c r="Y45" i="159"/>
  <c r="X45" i="159"/>
  <c r="W45" i="159"/>
  <c r="V45" i="159"/>
  <c r="U45" i="159"/>
  <c r="T45" i="159"/>
  <c r="AC44" i="159"/>
  <c r="AB44" i="159"/>
  <c r="AA44" i="159"/>
  <c r="Z44" i="159"/>
  <c r="Y44" i="159"/>
  <c r="X44" i="159"/>
  <c r="W44" i="159"/>
  <c r="V44" i="159"/>
  <c r="U44" i="159"/>
  <c r="T44" i="159"/>
  <c r="AC43" i="159"/>
  <c r="AB43" i="159"/>
  <c r="AA43" i="159"/>
  <c r="Z43" i="159"/>
  <c r="Y43" i="159"/>
  <c r="X43" i="159"/>
  <c r="W43" i="159"/>
  <c r="V43" i="159"/>
  <c r="U43" i="159"/>
  <c r="T43" i="159"/>
  <c r="AC42" i="159"/>
  <c r="AB42" i="159"/>
  <c r="AA42" i="159"/>
  <c r="Z42" i="159"/>
  <c r="Y42" i="159"/>
  <c r="X42" i="159"/>
  <c r="W42" i="159"/>
  <c r="V42" i="159"/>
  <c r="U42" i="159"/>
  <c r="T42" i="159"/>
  <c r="AC41" i="159"/>
  <c r="AB41" i="159"/>
  <c r="AA41" i="159"/>
  <c r="Z41" i="159"/>
  <c r="Y41" i="159"/>
  <c r="X41" i="159"/>
  <c r="W41" i="159"/>
  <c r="V41" i="159"/>
  <c r="U41" i="159"/>
  <c r="T41" i="159"/>
  <c r="AC40" i="159"/>
  <c r="AB40" i="159"/>
  <c r="AA40" i="159"/>
  <c r="Z40" i="159"/>
  <c r="Y40" i="159"/>
  <c r="X40" i="159"/>
  <c r="W40" i="159"/>
  <c r="V40" i="159"/>
  <c r="U40" i="159"/>
  <c r="T40" i="159"/>
  <c r="AC39" i="159"/>
  <c r="AB39" i="159"/>
  <c r="AA39" i="159"/>
  <c r="Z39" i="159"/>
  <c r="Y39" i="159"/>
  <c r="X39" i="159"/>
  <c r="W39" i="159"/>
  <c r="V39" i="159"/>
  <c r="U39" i="159"/>
  <c r="T39" i="159"/>
  <c r="AC38" i="159"/>
  <c r="AB38" i="159"/>
  <c r="AA38" i="159"/>
  <c r="Z38" i="159"/>
  <c r="Y38" i="159"/>
  <c r="X38" i="159"/>
  <c r="W38" i="159"/>
  <c r="V38" i="159"/>
  <c r="U38" i="159"/>
  <c r="T38" i="159"/>
  <c r="AC37" i="159"/>
  <c r="AB37" i="159"/>
  <c r="AA37" i="159"/>
  <c r="Z37" i="159"/>
  <c r="Y37" i="159"/>
  <c r="X37" i="159"/>
  <c r="W37" i="159"/>
  <c r="V37" i="159"/>
  <c r="U37" i="159"/>
  <c r="T37" i="159"/>
  <c r="AC35" i="159"/>
  <c r="AB35" i="159"/>
  <c r="AA35" i="159"/>
  <c r="Z35" i="159"/>
  <c r="Y35" i="159"/>
  <c r="X35" i="159"/>
  <c r="W35" i="159"/>
  <c r="V35" i="159"/>
  <c r="U35" i="159"/>
  <c r="T35" i="159"/>
  <c r="AC34" i="159"/>
  <c r="AB34" i="159"/>
  <c r="AA34" i="159"/>
  <c r="Z34" i="159"/>
  <c r="Y34" i="159"/>
  <c r="X34" i="159"/>
  <c r="W34" i="159"/>
  <c r="V34" i="159"/>
  <c r="U34" i="159"/>
  <c r="T34" i="159"/>
  <c r="AC33" i="159"/>
  <c r="AB33" i="159"/>
  <c r="AA33" i="159"/>
  <c r="Z33" i="159"/>
  <c r="Y33" i="159"/>
  <c r="X33" i="159"/>
  <c r="W33" i="159"/>
  <c r="V33" i="159"/>
  <c r="U33" i="159"/>
  <c r="T33" i="159"/>
  <c r="AC32" i="159"/>
  <c r="AB32" i="159"/>
  <c r="AA32" i="159"/>
  <c r="Z32" i="159"/>
  <c r="Y32" i="159"/>
  <c r="X32" i="159"/>
  <c r="W32" i="159"/>
  <c r="V32" i="159"/>
  <c r="U32" i="159"/>
  <c r="T32" i="159"/>
  <c r="AC31" i="159"/>
  <c r="AB31" i="159"/>
  <c r="AA31" i="159"/>
  <c r="Z31" i="159"/>
  <c r="Y31" i="159"/>
  <c r="X31" i="159"/>
  <c r="W31" i="159"/>
  <c r="V31" i="159"/>
  <c r="U31" i="159"/>
  <c r="T31" i="159"/>
  <c r="AC30" i="159"/>
  <c r="AB30" i="159"/>
  <c r="AA30" i="159"/>
  <c r="Z30" i="159"/>
  <c r="Y30" i="159"/>
  <c r="X30" i="159"/>
  <c r="W30" i="159"/>
  <c r="V30" i="159"/>
  <c r="U30" i="159"/>
  <c r="T30" i="159"/>
  <c r="S60" i="159"/>
  <c r="S61" i="159"/>
  <c r="S62" i="159"/>
  <c r="S63" i="159"/>
  <c r="S64" i="159"/>
  <c r="S65" i="159"/>
  <c r="S66" i="159"/>
  <c r="S67" i="159"/>
  <c r="S68" i="159"/>
  <c r="S59" i="159"/>
  <c r="S49" i="159"/>
  <c r="S50" i="159"/>
  <c r="S51" i="159"/>
  <c r="S52" i="159"/>
  <c r="S53" i="159"/>
  <c r="S54" i="159"/>
  <c r="S55" i="159"/>
  <c r="S56" i="159"/>
  <c r="S57" i="159"/>
  <c r="S48" i="159"/>
  <c r="S38" i="159"/>
  <c r="S39" i="159"/>
  <c r="S40" i="159"/>
  <c r="S41" i="159"/>
  <c r="S42" i="159"/>
  <c r="S43" i="159"/>
  <c r="S44" i="159"/>
  <c r="S45" i="159"/>
  <c r="S46" i="159"/>
  <c r="S37" i="159"/>
  <c r="S31" i="159"/>
  <c r="S32" i="159"/>
  <c r="S33" i="159"/>
  <c r="S34" i="159"/>
  <c r="S35" i="159"/>
  <c r="S30" i="159"/>
  <c r="N68" i="159"/>
  <c r="M68" i="159"/>
  <c r="L68" i="159"/>
  <c r="K68" i="159"/>
  <c r="J68" i="159"/>
  <c r="I68" i="159"/>
  <c r="H68" i="159"/>
  <c r="G68" i="159"/>
  <c r="F68" i="159"/>
  <c r="N67" i="159"/>
  <c r="M67" i="159"/>
  <c r="L67" i="159"/>
  <c r="K67" i="159"/>
  <c r="J67" i="159"/>
  <c r="I67" i="159"/>
  <c r="H67" i="159"/>
  <c r="G67" i="159"/>
  <c r="F67" i="159"/>
  <c r="N66" i="159"/>
  <c r="M66" i="159"/>
  <c r="L66" i="159"/>
  <c r="K66" i="159"/>
  <c r="J66" i="159"/>
  <c r="I66" i="159"/>
  <c r="H66" i="159"/>
  <c r="G66" i="159"/>
  <c r="F66" i="159"/>
  <c r="N65" i="159"/>
  <c r="M65" i="159"/>
  <c r="L65" i="159"/>
  <c r="K65" i="159"/>
  <c r="J65" i="159"/>
  <c r="I65" i="159"/>
  <c r="H65" i="159"/>
  <c r="G65" i="159"/>
  <c r="F65" i="159"/>
  <c r="N64" i="159"/>
  <c r="M64" i="159"/>
  <c r="L64" i="159"/>
  <c r="K64" i="159"/>
  <c r="J64" i="159"/>
  <c r="I64" i="159"/>
  <c r="H64" i="159"/>
  <c r="G64" i="159"/>
  <c r="F64" i="159"/>
  <c r="N63" i="159"/>
  <c r="M63" i="159"/>
  <c r="L63" i="159"/>
  <c r="K63" i="159"/>
  <c r="J63" i="159"/>
  <c r="I63" i="159"/>
  <c r="H63" i="159"/>
  <c r="G63" i="159"/>
  <c r="F63" i="159"/>
  <c r="N62" i="159"/>
  <c r="M62" i="159"/>
  <c r="L62" i="159"/>
  <c r="K62" i="159"/>
  <c r="J62" i="159"/>
  <c r="I62" i="159"/>
  <c r="H62" i="159"/>
  <c r="G62" i="159"/>
  <c r="F62" i="159"/>
  <c r="N61" i="159"/>
  <c r="M61" i="159"/>
  <c r="L61" i="159"/>
  <c r="K61" i="159"/>
  <c r="J61" i="159"/>
  <c r="I61" i="159"/>
  <c r="H61" i="159"/>
  <c r="G61" i="159"/>
  <c r="F61" i="159"/>
  <c r="N60" i="159"/>
  <c r="M60" i="159"/>
  <c r="L60" i="159"/>
  <c r="K60" i="159"/>
  <c r="J60" i="159"/>
  <c r="I60" i="159"/>
  <c r="H60" i="159"/>
  <c r="G60" i="159"/>
  <c r="F60" i="159"/>
  <c r="N59" i="159"/>
  <c r="M59" i="159"/>
  <c r="L59" i="159"/>
  <c r="K59" i="159"/>
  <c r="J59" i="159"/>
  <c r="I59" i="159"/>
  <c r="H59" i="159"/>
  <c r="G59" i="159"/>
  <c r="F59" i="159"/>
  <c r="N57" i="159"/>
  <c r="M57" i="159"/>
  <c r="L57" i="159"/>
  <c r="K57" i="159"/>
  <c r="J57" i="159"/>
  <c r="I57" i="159"/>
  <c r="H57" i="159"/>
  <c r="G57" i="159"/>
  <c r="F57" i="159"/>
  <c r="N56" i="159"/>
  <c r="M56" i="159"/>
  <c r="L56" i="159"/>
  <c r="K56" i="159"/>
  <c r="J56" i="159"/>
  <c r="I56" i="159"/>
  <c r="H56" i="159"/>
  <c r="G56" i="159"/>
  <c r="F56" i="159"/>
  <c r="N55" i="159"/>
  <c r="M55" i="159"/>
  <c r="L55" i="159"/>
  <c r="K55" i="159"/>
  <c r="J55" i="159"/>
  <c r="I55" i="159"/>
  <c r="H55" i="159"/>
  <c r="G55" i="159"/>
  <c r="F55" i="159"/>
  <c r="N54" i="159"/>
  <c r="M54" i="159"/>
  <c r="L54" i="159"/>
  <c r="K54" i="159"/>
  <c r="J54" i="159"/>
  <c r="I54" i="159"/>
  <c r="H54" i="159"/>
  <c r="G54" i="159"/>
  <c r="F54" i="159"/>
  <c r="N53" i="159"/>
  <c r="M53" i="159"/>
  <c r="L53" i="159"/>
  <c r="K53" i="159"/>
  <c r="J53" i="159"/>
  <c r="I53" i="159"/>
  <c r="H53" i="159"/>
  <c r="G53" i="159"/>
  <c r="F53" i="159"/>
  <c r="N52" i="159"/>
  <c r="M52" i="159"/>
  <c r="L52" i="159"/>
  <c r="K52" i="159"/>
  <c r="J52" i="159"/>
  <c r="I52" i="159"/>
  <c r="H52" i="159"/>
  <c r="G52" i="159"/>
  <c r="F52" i="159"/>
  <c r="N51" i="159"/>
  <c r="M51" i="159"/>
  <c r="L51" i="159"/>
  <c r="K51" i="159"/>
  <c r="J51" i="159"/>
  <c r="I51" i="159"/>
  <c r="H51" i="159"/>
  <c r="G51" i="159"/>
  <c r="F51" i="159"/>
  <c r="N50" i="159"/>
  <c r="M50" i="159"/>
  <c r="L50" i="159"/>
  <c r="K50" i="159"/>
  <c r="J50" i="159"/>
  <c r="I50" i="159"/>
  <c r="H50" i="159"/>
  <c r="G50" i="159"/>
  <c r="F50" i="159"/>
  <c r="N49" i="159"/>
  <c r="M49" i="159"/>
  <c r="L49" i="159"/>
  <c r="K49" i="159"/>
  <c r="J49" i="159"/>
  <c r="I49" i="159"/>
  <c r="H49" i="159"/>
  <c r="G49" i="159"/>
  <c r="F49" i="159"/>
  <c r="N48" i="159"/>
  <c r="M48" i="159"/>
  <c r="L48" i="159"/>
  <c r="K48" i="159"/>
  <c r="J48" i="159"/>
  <c r="I48" i="159"/>
  <c r="H48" i="159"/>
  <c r="G48" i="159"/>
  <c r="F48" i="159"/>
  <c r="N46" i="159"/>
  <c r="M46" i="159"/>
  <c r="L46" i="159"/>
  <c r="K46" i="159"/>
  <c r="J46" i="159"/>
  <c r="I46" i="159"/>
  <c r="H46" i="159"/>
  <c r="G46" i="159"/>
  <c r="F46" i="159"/>
  <c r="N45" i="159"/>
  <c r="M45" i="159"/>
  <c r="L45" i="159"/>
  <c r="K45" i="159"/>
  <c r="J45" i="159"/>
  <c r="I45" i="159"/>
  <c r="H45" i="159"/>
  <c r="G45" i="159"/>
  <c r="F45" i="159"/>
  <c r="N44" i="159"/>
  <c r="M44" i="159"/>
  <c r="L44" i="159"/>
  <c r="K44" i="159"/>
  <c r="J44" i="159"/>
  <c r="I44" i="159"/>
  <c r="H44" i="159"/>
  <c r="G44" i="159"/>
  <c r="F44" i="159"/>
  <c r="N43" i="159"/>
  <c r="M43" i="159"/>
  <c r="L43" i="159"/>
  <c r="K43" i="159"/>
  <c r="J43" i="159"/>
  <c r="I43" i="159"/>
  <c r="H43" i="159"/>
  <c r="G43" i="159"/>
  <c r="F43" i="159"/>
  <c r="N42" i="159"/>
  <c r="M42" i="159"/>
  <c r="L42" i="159"/>
  <c r="K42" i="159"/>
  <c r="J42" i="159"/>
  <c r="I42" i="159"/>
  <c r="H42" i="159"/>
  <c r="G42" i="159"/>
  <c r="F42" i="159"/>
  <c r="N41" i="159"/>
  <c r="M41" i="159"/>
  <c r="L41" i="159"/>
  <c r="K41" i="159"/>
  <c r="J41" i="159"/>
  <c r="I41" i="159"/>
  <c r="H41" i="159"/>
  <c r="G41" i="159"/>
  <c r="F41" i="159"/>
  <c r="N40" i="159"/>
  <c r="M40" i="159"/>
  <c r="L40" i="159"/>
  <c r="K40" i="159"/>
  <c r="J40" i="159"/>
  <c r="I40" i="159"/>
  <c r="H40" i="159"/>
  <c r="G40" i="159"/>
  <c r="F40" i="159"/>
  <c r="N39" i="159"/>
  <c r="M39" i="159"/>
  <c r="L39" i="159"/>
  <c r="K39" i="159"/>
  <c r="J39" i="159"/>
  <c r="I39" i="159"/>
  <c r="H39" i="159"/>
  <c r="G39" i="159"/>
  <c r="F39" i="159"/>
  <c r="N38" i="159"/>
  <c r="M38" i="159"/>
  <c r="L38" i="159"/>
  <c r="K38" i="159"/>
  <c r="J38" i="159"/>
  <c r="I38" i="159"/>
  <c r="H38" i="159"/>
  <c r="G38" i="159"/>
  <c r="F38" i="159"/>
  <c r="N37" i="159"/>
  <c r="M37" i="159"/>
  <c r="L37" i="159"/>
  <c r="K37" i="159"/>
  <c r="J37" i="159"/>
  <c r="I37" i="159"/>
  <c r="H37" i="159"/>
  <c r="G37" i="159"/>
  <c r="F37" i="159"/>
  <c r="N35" i="159"/>
  <c r="M35" i="159"/>
  <c r="L35" i="159"/>
  <c r="K35" i="159"/>
  <c r="J35" i="159"/>
  <c r="I35" i="159"/>
  <c r="H35" i="159"/>
  <c r="G35" i="159"/>
  <c r="F35" i="159"/>
  <c r="N34" i="159"/>
  <c r="M34" i="159"/>
  <c r="L34" i="159"/>
  <c r="K34" i="159"/>
  <c r="J34" i="159"/>
  <c r="I34" i="159"/>
  <c r="H34" i="159"/>
  <c r="G34" i="159"/>
  <c r="F34" i="159"/>
  <c r="N33" i="159"/>
  <c r="M33" i="159"/>
  <c r="L33" i="159"/>
  <c r="K33" i="159"/>
  <c r="J33" i="159"/>
  <c r="I33" i="159"/>
  <c r="H33" i="159"/>
  <c r="G33" i="159"/>
  <c r="F33" i="159"/>
  <c r="N32" i="159"/>
  <c r="M32" i="159"/>
  <c r="L32" i="159"/>
  <c r="K32" i="159"/>
  <c r="J32" i="159"/>
  <c r="I32" i="159"/>
  <c r="H32" i="159"/>
  <c r="G32" i="159"/>
  <c r="F32" i="159"/>
  <c r="N31" i="159"/>
  <c r="M31" i="159"/>
  <c r="L31" i="159"/>
  <c r="K31" i="159"/>
  <c r="J31" i="159"/>
  <c r="I31" i="159"/>
  <c r="H31" i="159"/>
  <c r="G31" i="159"/>
  <c r="F31" i="159"/>
  <c r="N30" i="159"/>
  <c r="M30" i="159"/>
  <c r="L30" i="159"/>
  <c r="K30" i="159"/>
  <c r="J30" i="159"/>
  <c r="I30" i="159"/>
  <c r="H30" i="159"/>
  <c r="G30" i="159"/>
  <c r="F30" i="159"/>
  <c r="E60" i="159"/>
  <c r="E61" i="159"/>
  <c r="E62" i="159"/>
  <c r="E63" i="159"/>
  <c r="E64" i="159"/>
  <c r="E65" i="159"/>
  <c r="E66" i="159"/>
  <c r="E67" i="159"/>
  <c r="E68" i="159"/>
  <c r="E59" i="159"/>
  <c r="E49" i="159"/>
  <c r="E50" i="159"/>
  <c r="E51" i="159"/>
  <c r="E52" i="159"/>
  <c r="E53" i="159"/>
  <c r="E54" i="159"/>
  <c r="E55" i="159"/>
  <c r="E56" i="159"/>
  <c r="E57" i="159"/>
  <c r="E48" i="159"/>
  <c r="E38" i="159"/>
  <c r="E39" i="159"/>
  <c r="E40" i="159"/>
  <c r="E41" i="159"/>
  <c r="E42" i="159"/>
  <c r="E43" i="159"/>
  <c r="E44" i="159"/>
  <c r="E45" i="159"/>
  <c r="E46" i="159"/>
  <c r="E37" i="159"/>
  <c r="E31" i="159"/>
  <c r="E32" i="159"/>
  <c r="E33" i="159"/>
  <c r="E34" i="159"/>
  <c r="E35" i="159"/>
  <c r="E30" i="159"/>
  <c r="AC59" i="5"/>
  <c r="AB59" i="5"/>
  <c r="AA59" i="5"/>
  <c r="Z59" i="5"/>
  <c r="Y59" i="5"/>
  <c r="X59" i="5"/>
  <c r="W59" i="5"/>
  <c r="V59" i="5"/>
  <c r="U59" i="5"/>
  <c r="T59" i="5"/>
  <c r="AC58" i="5"/>
  <c r="AB58" i="5"/>
  <c r="AA58" i="5"/>
  <c r="Z58" i="5"/>
  <c r="Y58" i="5"/>
  <c r="X58" i="5"/>
  <c r="W58" i="5"/>
  <c r="V58" i="5"/>
  <c r="U58" i="5"/>
  <c r="T58" i="5"/>
  <c r="AC57" i="5"/>
  <c r="AB57" i="5"/>
  <c r="AA57" i="5"/>
  <c r="Z57" i="5"/>
  <c r="Y57" i="5"/>
  <c r="X57" i="5"/>
  <c r="W57" i="5"/>
  <c r="V57" i="5"/>
  <c r="U57" i="5"/>
  <c r="T57" i="5"/>
  <c r="AC56" i="5"/>
  <c r="AB56" i="5"/>
  <c r="AA56" i="5"/>
  <c r="Z56" i="5"/>
  <c r="Y56" i="5"/>
  <c r="X56" i="5"/>
  <c r="W56" i="5"/>
  <c r="V56" i="5"/>
  <c r="U56" i="5"/>
  <c r="T56" i="5"/>
  <c r="AC55" i="5"/>
  <c r="AB55" i="5"/>
  <c r="AA55" i="5"/>
  <c r="Z55" i="5"/>
  <c r="Y55" i="5"/>
  <c r="X55" i="5"/>
  <c r="W55" i="5"/>
  <c r="V55" i="5"/>
  <c r="U55" i="5"/>
  <c r="T55" i="5"/>
  <c r="AC53" i="5"/>
  <c r="AB53" i="5"/>
  <c r="AA53" i="5"/>
  <c r="Z53" i="5"/>
  <c r="Y53" i="5"/>
  <c r="X53" i="5"/>
  <c r="W53" i="5"/>
  <c r="V53" i="5"/>
  <c r="U53" i="5"/>
  <c r="T53" i="5"/>
  <c r="AC52" i="5"/>
  <c r="AB52" i="5"/>
  <c r="AA52" i="5"/>
  <c r="Z52" i="5"/>
  <c r="Y52" i="5"/>
  <c r="X52" i="5"/>
  <c r="W52" i="5"/>
  <c r="V52" i="5"/>
  <c r="U52" i="5"/>
  <c r="T52" i="5"/>
  <c r="AC51" i="5"/>
  <c r="AB51" i="5"/>
  <c r="AA51" i="5"/>
  <c r="Z51" i="5"/>
  <c r="Y51" i="5"/>
  <c r="X51" i="5"/>
  <c r="W51" i="5"/>
  <c r="V51" i="5"/>
  <c r="U51" i="5"/>
  <c r="T51" i="5"/>
  <c r="AC50" i="5"/>
  <c r="AB50" i="5"/>
  <c r="AA50" i="5"/>
  <c r="Z50" i="5"/>
  <c r="Y50" i="5"/>
  <c r="X50" i="5"/>
  <c r="W50" i="5"/>
  <c r="V50" i="5"/>
  <c r="U50" i="5"/>
  <c r="T50" i="5"/>
  <c r="AC49" i="5"/>
  <c r="AB49" i="5"/>
  <c r="AA49" i="5"/>
  <c r="Z49" i="5"/>
  <c r="Y49" i="5"/>
  <c r="X49" i="5"/>
  <c r="W49" i="5"/>
  <c r="V49" i="5"/>
  <c r="U49" i="5"/>
  <c r="T49" i="5"/>
  <c r="AC48" i="5"/>
  <c r="AB48" i="5"/>
  <c r="AA48" i="5"/>
  <c r="Z48" i="5"/>
  <c r="Y48" i="5"/>
  <c r="X48" i="5"/>
  <c r="W48" i="5"/>
  <c r="V48" i="5"/>
  <c r="U48" i="5"/>
  <c r="T48" i="5"/>
  <c r="AC47" i="5"/>
  <c r="AB47" i="5"/>
  <c r="AA47" i="5"/>
  <c r="Z47" i="5"/>
  <c r="Y47" i="5"/>
  <c r="X47" i="5"/>
  <c r="W47" i="5"/>
  <c r="V47" i="5"/>
  <c r="U47" i="5"/>
  <c r="T47" i="5"/>
  <c r="AC46" i="5"/>
  <c r="AB46" i="5"/>
  <c r="AA46" i="5"/>
  <c r="Z46" i="5"/>
  <c r="Y46" i="5"/>
  <c r="X46" i="5"/>
  <c r="W46" i="5"/>
  <c r="V46" i="5"/>
  <c r="U46" i="5"/>
  <c r="T46" i="5"/>
  <c r="AC45" i="5"/>
  <c r="AB45" i="5"/>
  <c r="AA45" i="5"/>
  <c r="Z45" i="5"/>
  <c r="Y45" i="5"/>
  <c r="X45" i="5"/>
  <c r="W45" i="5"/>
  <c r="V45" i="5"/>
  <c r="U45" i="5"/>
  <c r="T45" i="5"/>
  <c r="AC44" i="5"/>
  <c r="AB44" i="5"/>
  <c r="AA44" i="5"/>
  <c r="Z44" i="5"/>
  <c r="Y44" i="5"/>
  <c r="X44" i="5"/>
  <c r="W44" i="5"/>
  <c r="V44" i="5"/>
  <c r="U44" i="5"/>
  <c r="T44" i="5"/>
  <c r="AC43" i="5"/>
  <c r="AB43" i="5"/>
  <c r="AA43" i="5"/>
  <c r="Z43" i="5"/>
  <c r="Y43" i="5"/>
  <c r="X43" i="5"/>
  <c r="W43" i="5"/>
  <c r="V43" i="5"/>
  <c r="U43" i="5"/>
  <c r="T43" i="5"/>
  <c r="AC42" i="5"/>
  <c r="AB42" i="5"/>
  <c r="AA42" i="5"/>
  <c r="Z42" i="5"/>
  <c r="Y42" i="5"/>
  <c r="X42" i="5"/>
  <c r="W42" i="5"/>
  <c r="V42" i="5"/>
  <c r="U42" i="5"/>
  <c r="T42" i="5"/>
  <c r="AC41" i="5"/>
  <c r="AB41" i="5"/>
  <c r="AA41" i="5"/>
  <c r="Z41" i="5"/>
  <c r="Y41" i="5"/>
  <c r="X41" i="5"/>
  <c r="W41" i="5"/>
  <c r="V41" i="5"/>
  <c r="U41" i="5"/>
  <c r="T41" i="5"/>
  <c r="AC40" i="5"/>
  <c r="AB40" i="5"/>
  <c r="AA40" i="5"/>
  <c r="Z40" i="5"/>
  <c r="Y40" i="5"/>
  <c r="X40" i="5"/>
  <c r="W40" i="5"/>
  <c r="V40" i="5"/>
  <c r="U40" i="5"/>
  <c r="T40" i="5"/>
  <c r="AC39" i="5"/>
  <c r="AB39" i="5"/>
  <c r="AA39" i="5"/>
  <c r="Z39" i="5"/>
  <c r="Y39" i="5"/>
  <c r="X39" i="5"/>
  <c r="W39" i="5"/>
  <c r="V39" i="5"/>
  <c r="U39" i="5"/>
  <c r="T39" i="5"/>
  <c r="AC37" i="5"/>
  <c r="AB37" i="5"/>
  <c r="AA37" i="5"/>
  <c r="Z37" i="5"/>
  <c r="Y37" i="5"/>
  <c r="X37" i="5"/>
  <c r="W37" i="5"/>
  <c r="V37" i="5"/>
  <c r="U37" i="5"/>
  <c r="T37" i="5"/>
  <c r="AC36" i="5"/>
  <c r="AB36" i="5"/>
  <c r="AA36" i="5"/>
  <c r="Z36" i="5"/>
  <c r="Y36" i="5"/>
  <c r="X36" i="5"/>
  <c r="W36" i="5"/>
  <c r="V36" i="5"/>
  <c r="U36" i="5"/>
  <c r="T36" i="5"/>
  <c r="AC35" i="5"/>
  <c r="AB35" i="5"/>
  <c r="AA35" i="5"/>
  <c r="Z35" i="5"/>
  <c r="Y35" i="5"/>
  <c r="X35" i="5"/>
  <c r="W35" i="5"/>
  <c r="V35" i="5"/>
  <c r="U35" i="5"/>
  <c r="T35" i="5"/>
  <c r="AC34" i="5"/>
  <c r="AB34" i="5"/>
  <c r="AA34" i="5"/>
  <c r="Z34" i="5"/>
  <c r="Y34" i="5"/>
  <c r="X34" i="5"/>
  <c r="W34" i="5"/>
  <c r="V34" i="5"/>
  <c r="U34" i="5"/>
  <c r="T34" i="5"/>
  <c r="AC33" i="5"/>
  <c r="AB33" i="5"/>
  <c r="AA33" i="5"/>
  <c r="Z33" i="5"/>
  <c r="AC69" i="5" s="1"/>
  <c r="Y33" i="5"/>
  <c r="X33" i="5"/>
  <c r="W33" i="5"/>
  <c r="V33" i="5"/>
  <c r="U33" i="5"/>
  <c r="T33" i="5"/>
  <c r="AC31" i="5"/>
  <c r="AB31" i="5"/>
  <c r="AA31" i="5"/>
  <c r="Z31" i="5"/>
  <c r="Y31" i="5"/>
  <c r="X31" i="5"/>
  <c r="W31" i="5"/>
  <c r="V31" i="5"/>
  <c r="U31" i="5"/>
  <c r="T31" i="5"/>
  <c r="AC30" i="5"/>
  <c r="AB30" i="5"/>
  <c r="AA30" i="5"/>
  <c r="Z30" i="5"/>
  <c r="Y30" i="5"/>
  <c r="X30" i="5"/>
  <c r="W30" i="5"/>
  <c r="V30" i="5"/>
  <c r="U30" i="5"/>
  <c r="T30" i="5"/>
  <c r="S57" i="5"/>
  <c r="S58" i="5"/>
  <c r="S59" i="5"/>
  <c r="S56" i="5"/>
  <c r="S55" i="5"/>
  <c r="S53" i="5"/>
  <c r="S52" i="5"/>
  <c r="S50" i="5"/>
  <c r="S51" i="5"/>
  <c r="S49" i="5"/>
  <c r="S48" i="5"/>
  <c r="S47" i="5"/>
  <c r="S46" i="5"/>
  <c r="S45" i="5"/>
  <c r="S42" i="5"/>
  <c r="S43" i="5"/>
  <c r="S44" i="5"/>
  <c r="S41" i="5"/>
  <c r="S40" i="5"/>
  <c r="S39" i="5"/>
  <c r="S34" i="5"/>
  <c r="S35" i="5"/>
  <c r="S36" i="5"/>
  <c r="S37" i="5"/>
  <c r="S33" i="5"/>
  <c r="S31" i="5"/>
  <c r="S30" i="5"/>
  <c r="N59" i="5"/>
  <c r="M59" i="5"/>
  <c r="L59" i="5"/>
  <c r="K59" i="5"/>
  <c r="J59" i="5"/>
  <c r="I59" i="5"/>
  <c r="H59" i="5"/>
  <c r="G59" i="5"/>
  <c r="F59" i="5"/>
  <c r="N58" i="5"/>
  <c r="M58" i="5"/>
  <c r="L58" i="5"/>
  <c r="K58" i="5"/>
  <c r="J58" i="5"/>
  <c r="I58" i="5"/>
  <c r="H58" i="5"/>
  <c r="G58" i="5"/>
  <c r="F58" i="5"/>
  <c r="N57" i="5"/>
  <c r="M57" i="5"/>
  <c r="L57" i="5"/>
  <c r="K57" i="5"/>
  <c r="J57" i="5"/>
  <c r="I57" i="5"/>
  <c r="H57" i="5"/>
  <c r="G57" i="5"/>
  <c r="F57" i="5"/>
  <c r="N56" i="5"/>
  <c r="M56" i="5"/>
  <c r="L56" i="5"/>
  <c r="K56" i="5"/>
  <c r="J56" i="5"/>
  <c r="I56" i="5"/>
  <c r="H56" i="5"/>
  <c r="G56" i="5"/>
  <c r="F56" i="5"/>
  <c r="N55" i="5"/>
  <c r="M55" i="5"/>
  <c r="L55" i="5"/>
  <c r="K55" i="5"/>
  <c r="J55" i="5"/>
  <c r="I55" i="5"/>
  <c r="H55" i="5"/>
  <c r="G55" i="5"/>
  <c r="F55" i="5"/>
  <c r="N53" i="5"/>
  <c r="M53" i="5"/>
  <c r="L53" i="5"/>
  <c r="K53" i="5"/>
  <c r="J53" i="5"/>
  <c r="I53" i="5"/>
  <c r="H53" i="5"/>
  <c r="G53" i="5"/>
  <c r="F53" i="5"/>
  <c r="N52" i="5"/>
  <c r="M52" i="5"/>
  <c r="L52" i="5"/>
  <c r="K52" i="5"/>
  <c r="J52" i="5"/>
  <c r="I52" i="5"/>
  <c r="H52" i="5"/>
  <c r="G52" i="5"/>
  <c r="F52" i="5"/>
  <c r="N51" i="5"/>
  <c r="M51" i="5"/>
  <c r="L51" i="5"/>
  <c r="K51" i="5"/>
  <c r="J51" i="5"/>
  <c r="I51" i="5"/>
  <c r="H51" i="5"/>
  <c r="G51" i="5"/>
  <c r="F51" i="5"/>
  <c r="N50" i="5"/>
  <c r="M50" i="5"/>
  <c r="L50" i="5"/>
  <c r="K50" i="5"/>
  <c r="J50" i="5"/>
  <c r="I50" i="5"/>
  <c r="H50" i="5"/>
  <c r="G50" i="5"/>
  <c r="F50" i="5"/>
  <c r="N49" i="5"/>
  <c r="M49" i="5"/>
  <c r="L49" i="5"/>
  <c r="K49" i="5"/>
  <c r="J49" i="5"/>
  <c r="I49" i="5"/>
  <c r="H49" i="5"/>
  <c r="G49" i="5"/>
  <c r="F49" i="5"/>
  <c r="N48" i="5"/>
  <c r="M48" i="5"/>
  <c r="L48" i="5"/>
  <c r="K48" i="5"/>
  <c r="J48" i="5"/>
  <c r="I48" i="5"/>
  <c r="H48" i="5"/>
  <c r="G48" i="5"/>
  <c r="F48" i="5"/>
  <c r="N47" i="5"/>
  <c r="M47" i="5"/>
  <c r="L47" i="5"/>
  <c r="K47" i="5"/>
  <c r="J47" i="5"/>
  <c r="I47" i="5"/>
  <c r="H47" i="5"/>
  <c r="G47" i="5"/>
  <c r="F47" i="5"/>
  <c r="N46" i="5"/>
  <c r="M46" i="5"/>
  <c r="L46" i="5"/>
  <c r="K46" i="5"/>
  <c r="J46" i="5"/>
  <c r="I46" i="5"/>
  <c r="H46" i="5"/>
  <c r="G46" i="5"/>
  <c r="F46" i="5"/>
  <c r="N45" i="5"/>
  <c r="M45" i="5"/>
  <c r="L45" i="5"/>
  <c r="K45" i="5"/>
  <c r="J45" i="5"/>
  <c r="I45" i="5"/>
  <c r="H45" i="5"/>
  <c r="G45" i="5"/>
  <c r="F45" i="5"/>
  <c r="N44" i="5"/>
  <c r="M44" i="5"/>
  <c r="L44" i="5"/>
  <c r="K44" i="5"/>
  <c r="J44" i="5"/>
  <c r="I44" i="5"/>
  <c r="H44" i="5"/>
  <c r="G44" i="5"/>
  <c r="F44" i="5"/>
  <c r="N43" i="5"/>
  <c r="M43" i="5"/>
  <c r="L43" i="5"/>
  <c r="K43" i="5"/>
  <c r="J43" i="5"/>
  <c r="I43" i="5"/>
  <c r="H43" i="5"/>
  <c r="G43" i="5"/>
  <c r="F43" i="5"/>
  <c r="N42" i="5"/>
  <c r="M42" i="5"/>
  <c r="L42" i="5"/>
  <c r="K42" i="5"/>
  <c r="J42" i="5"/>
  <c r="I42" i="5"/>
  <c r="H42" i="5"/>
  <c r="G42" i="5"/>
  <c r="F42" i="5"/>
  <c r="N41" i="5"/>
  <c r="M41" i="5"/>
  <c r="L41" i="5"/>
  <c r="K41" i="5"/>
  <c r="J41" i="5"/>
  <c r="I41" i="5"/>
  <c r="H41" i="5"/>
  <c r="G41" i="5"/>
  <c r="F41" i="5"/>
  <c r="N40" i="5"/>
  <c r="M40" i="5"/>
  <c r="L40" i="5"/>
  <c r="K40" i="5"/>
  <c r="J40" i="5"/>
  <c r="I40" i="5"/>
  <c r="H40" i="5"/>
  <c r="G40" i="5"/>
  <c r="F40" i="5"/>
  <c r="N39" i="5"/>
  <c r="M39" i="5"/>
  <c r="L39" i="5"/>
  <c r="K39" i="5"/>
  <c r="J39" i="5"/>
  <c r="I39" i="5"/>
  <c r="H39" i="5"/>
  <c r="G39" i="5"/>
  <c r="F39" i="5"/>
  <c r="N37" i="5"/>
  <c r="M37" i="5"/>
  <c r="L37" i="5"/>
  <c r="K37" i="5"/>
  <c r="J37" i="5"/>
  <c r="I37" i="5"/>
  <c r="H37" i="5"/>
  <c r="G37" i="5"/>
  <c r="F37" i="5"/>
  <c r="N36" i="5"/>
  <c r="M36" i="5"/>
  <c r="L36" i="5"/>
  <c r="K36" i="5"/>
  <c r="J36" i="5"/>
  <c r="I36" i="5"/>
  <c r="H36" i="5"/>
  <c r="G36" i="5"/>
  <c r="F36" i="5"/>
  <c r="N35" i="5"/>
  <c r="M35" i="5"/>
  <c r="L35" i="5"/>
  <c r="K35" i="5"/>
  <c r="J35" i="5"/>
  <c r="I35" i="5"/>
  <c r="H35" i="5"/>
  <c r="G35" i="5"/>
  <c r="F35" i="5"/>
  <c r="N34" i="5"/>
  <c r="M34" i="5"/>
  <c r="L34" i="5"/>
  <c r="K34" i="5"/>
  <c r="J34" i="5"/>
  <c r="I34" i="5"/>
  <c r="H34" i="5"/>
  <c r="G34" i="5"/>
  <c r="F34" i="5"/>
  <c r="N33" i="5"/>
  <c r="M33" i="5"/>
  <c r="L33" i="5"/>
  <c r="K33" i="5"/>
  <c r="J33" i="5"/>
  <c r="I33" i="5"/>
  <c r="H33" i="5"/>
  <c r="G33" i="5"/>
  <c r="AC66" i="5" s="1"/>
  <c r="F33" i="5"/>
  <c r="N31" i="5"/>
  <c r="M31" i="5"/>
  <c r="L31" i="5"/>
  <c r="K31" i="5"/>
  <c r="J31" i="5"/>
  <c r="I31" i="5"/>
  <c r="H31" i="5"/>
  <c r="G31" i="5"/>
  <c r="F31" i="5"/>
  <c r="N30" i="5"/>
  <c r="M30" i="5"/>
  <c r="L30" i="5"/>
  <c r="K30" i="5"/>
  <c r="J30" i="5"/>
  <c r="I30" i="5"/>
  <c r="H30" i="5"/>
  <c r="G30" i="5"/>
  <c r="F30" i="5"/>
  <c r="E57" i="5"/>
  <c r="E58" i="5"/>
  <c r="E59" i="5"/>
  <c r="E56" i="5"/>
  <c r="E55" i="5"/>
  <c r="E53" i="5"/>
  <c r="E52" i="5"/>
  <c r="E50" i="5"/>
  <c r="E51" i="5"/>
  <c r="E49" i="5"/>
  <c r="E48" i="5"/>
  <c r="E47" i="5"/>
  <c r="E46" i="5"/>
  <c r="E45" i="5"/>
  <c r="E42" i="5"/>
  <c r="E43" i="5"/>
  <c r="E44" i="5"/>
  <c r="E41" i="5"/>
  <c r="E40" i="5"/>
  <c r="E39" i="5"/>
  <c r="E34" i="5"/>
  <c r="E35" i="5"/>
  <c r="E36" i="5"/>
  <c r="E37" i="5"/>
  <c r="E33" i="5"/>
  <c r="E31" i="5"/>
  <c r="E30" i="5"/>
  <c r="AC28" i="5"/>
  <c r="AB28" i="5"/>
  <c r="AA28" i="5"/>
  <c r="Z28" i="5"/>
  <c r="Y28" i="5"/>
  <c r="X28" i="5"/>
  <c r="W28" i="5"/>
  <c r="I77" i="5" s="1"/>
  <c r="V28" i="5"/>
  <c r="I76" i="5" s="1"/>
  <c r="U28" i="5"/>
  <c r="I75" i="5" s="1"/>
  <c r="T28" i="5"/>
  <c r="I74" i="5" s="1"/>
  <c r="S28" i="5"/>
  <c r="I73" i="5" s="1"/>
  <c r="N28" i="5"/>
  <c r="I72" i="5" s="1"/>
  <c r="M28" i="5"/>
  <c r="L28" i="5"/>
  <c r="K28" i="5"/>
  <c r="I69" i="5" s="1"/>
  <c r="J28" i="5"/>
  <c r="I68" i="5" s="1"/>
  <c r="I28" i="5"/>
  <c r="I67" i="5" s="1"/>
  <c r="H28" i="5"/>
  <c r="I66" i="5" s="1"/>
  <c r="G28" i="5"/>
  <c r="F28" i="5"/>
  <c r="E28" i="5"/>
  <c r="AM5" i="5"/>
  <c r="AN5" i="5"/>
  <c r="AO5" i="5"/>
  <c r="AP5" i="5"/>
  <c r="AQ5" i="5"/>
  <c r="AR5" i="5"/>
  <c r="AS5" i="5"/>
  <c r="AT5" i="5"/>
  <c r="AU5" i="5"/>
  <c r="AV5" i="5"/>
  <c r="AW5" i="5"/>
  <c r="AX5" i="5"/>
  <c r="AY5" i="5"/>
  <c r="AZ5" i="5"/>
  <c r="BA5" i="5"/>
  <c r="BB5" i="5"/>
  <c r="BC5" i="5"/>
  <c r="BD5" i="5"/>
  <c r="BE5" i="5"/>
  <c r="BF5" i="5"/>
  <c r="AL5" i="5"/>
  <c r="H51" i="42"/>
  <c r="H52" i="42"/>
  <c r="H53" i="42"/>
  <c r="H54" i="42"/>
  <c r="H55" i="42"/>
  <c r="H56" i="42"/>
  <c r="H57" i="42"/>
  <c r="H58" i="42"/>
  <c r="H59" i="42"/>
  <c r="H50" i="42"/>
  <c r="H40" i="42"/>
  <c r="H41" i="42"/>
  <c r="H42" i="42"/>
  <c r="H43" i="42"/>
  <c r="H44" i="42"/>
  <c r="H45" i="42"/>
  <c r="H46" i="42"/>
  <c r="H47" i="42"/>
  <c r="H48" i="42"/>
  <c r="H39" i="42"/>
  <c r="H37" i="42"/>
  <c r="H29" i="42"/>
  <c r="H30" i="42"/>
  <c r="H31" i="42"/>
  <c r="H32" i="42"/>
  <c r="H33" i="42"/>
  <c r="H34" i="42"/>
  <c r="H35" i="42"/>
  <c r="H36" i="42"/>
  <c r="H28" i="42"/>
  <c r="H22" i="42"/>
  <c r="H23" i="42"/>
  <c r="H24" i="42"/>
  <c r="H25" i="42"/>
  <c r="H26" i="42"/>
  <c r="H21" i="42"/>
  <c r="F50" i="42"/>
  <c r="G50" i="42"/>
  <c r="F51" i="42"/>
  <c r="G51" i="42"/>
  <c r="F52" i="42"/>
  <c r="G52" i="42"/>
  <c r="F53" i="42"/>
  <c r="G53" i="42"/>
  <c r="F54" i="42"/>
  <c r="G54" i="42"/>
  <c r="F55" i="42"/>
  <c r="G55" i="42"/>
  <c r="F56" i="42"/>
  <c r="G56" i="42"/>
  <c r="F57" i="42"/>
  <c r="G57" i="42"/>
  <c r="F58" i="42"/>
  <c r="G58" i="42"/>
  <c r="F59" i="42"/>
  <c r="G59" i="42"/>
  <c r="E51" i="42"/>
  <c r="E52" i="42"/>
  <c r="E53" i="42"/>
  <c r="E54" i="42"/>
  <c r="E55" i="42"/>
  <c r="E56" i="42"/>
  <c r="E57" i="42"/>
  <c r="E58" i="42"/>
  <c r="E59" i="42"/>
  <c r="E50" i="42"/>
  <c r="F39" i="42"/>
  <c r="G39" i="42"/>
  <c r="F40" i="42"/>
  <c r="G40" i="42"/>
  <c r="F41" i="42"/>
  <c r="G41" i="42"/>
  <c r="F42" i="42"/>
  <c r="G42" i="42"/>
  <c r="F43" i="42"/>
  <c r="G43" i="42"/>
  <c r="F44" i="42"/>
  <c r="G44" i="42"/>
  <c r="F45" i="42"/>
  <c r="G45" i="42"/>
  <c r="F46" i="42"/>
  <c r="G46" i="42"/>
  <c r="F47" i="42"/>
  <c r="G47" i="42"/>
  <c r="F48" i="42"/>
  <c r="G48" i="42"/>
  <c r="E40" i="42"/>
  <c r="E41" i="42"/>
  <c r="E42" i="42"/>
  <c r="E43" i="42"/>
  <c r="E44" i="42"/>
  <c r="E45" i="42"/>
  <c r="E46" i="42"/>
  <c r="E47" i="42"/>
  <c r="E48" i="42"/>
  <c r="E39" i="42"/>
  <c r="F28" i="42"/>
  <c r="G28" i="42"/>
  <c r="F29" i="42"/>
  <c r="G29" i="42"/>
  <c r="F30" i="42"/>
  <c r="G30" i="42"/>
  <c r="F31" i="42"/>
  <c r="G31" i="42"/>
  <c r="F32" i="42"/>
  <c r="G32" i="42"/>
  <c r="F33" i="42"/>
  <c r="G33" i="42"/>
  <c r="F34" i="42"/>
  <c r="G34" i="42"/>
  <c r="F35" i="42"/>
  <c r="G35" i="42"/>
  <c r="F36" i="42"/>
  <c r="G36" i="42"/>
  <c r="F37" i="42"/>
  <c r="G37" i="42"/>
  <c r="E29" i="42"/>
  <c r="E30" i="42"/>
  <c r="E31" i="42"/>
  <c r="E32" i="42"/>
  <c r="E33" i="42"/>
  <c r="E34" i="42"/>
  <c r="E35" i="42"/>
  <c r="E36" i="42"/>
  <c r="E37" i="42"/>
  <c r="E28" i="42"/>
  <c r="F21" i="42"/>
  <c r="G21" i="42"/>
  <c r="F22" i="42"/>
  <c r="G22" i="42"/>
  <c r="F23" i="42"/>
  <c r="G23" i="42"/>
  <c r="F24" i="42"/>
  <c r="G24" i="42"/>
  <c r="F25" i="42"/>
  <c r="G25" i="42"/>
  <c r="F26" i="42"/>
  <c r="G26" i="42"/>
  <c r="E22" i="42"/>
  <c r="E23" i="42"/>
  <c r="E24" i="42"/>
  <c r="E25" i="42"/>
  <c r="E26" i="42"/>
  <c r="E21" i="42"/>
  <c r="H48" i="41"/>
  <c r="H49" i="41"/>
  <c r="H50" i="41"/>
  <c r="H47" i="41"/>
  <c r="H46" i="41"/>
  <c r="F46" i="41"/>
  <c r="G46" i="41"/>
  <c r="F47" i="41"/>
  <c r="G47" i="41"/>
  <c r="F48" i="41"/>
  <c r="G48" i="41"/>
  <c r="F49" i="41"/>
  <c r="G49" i="41"/>
  <c r="F50" i="41"/>
  <c r="G50" i="41"/>
  <c r="E50" i="41"/>
  <c r="E48" i="41"/>
  <c r="E49" i="41"/>
  <c r="E47" i="41"/>
  <c r="E46" i="41"/>
  <c r="H44" i="41"/>
  <c r="H43" i="41"/>
  <c r="H41" i="41"/>
  <c r="H42" i="41"/>
  <c r="H40" i="41"/>
  <c r="H39" i="41"/>
  <c r="H38" i="41"/>
  <c r="H37" i="41"/>
  <c r="H36" i="41"/>
  <c r="H33" i="41"/>
  <c r="H34" i="41"/>
  <c r="H35" i="41"/>
  <c r="H32" i="41"/>
  <c r="H31" i="41"/>
  <c r="H30" i="41"/>
  <c r="H25" i="41"/>
  <c r="H26" i="41"/>
  <c r="H27" i="41"/>
  <c r="H28" i="41"/>
  <c r="H24" i="41"/>
  <c r="H22" i="41"/>
  <c r="H21" i="41"/>
  <c r="H19" i="41"/>
  <c r="F30" i="41"/>
  <c r="G30" i="41"/>
  <c r="F31" i="41"/>
  <c r="G31" i="41"/>
  <c r="F32" i="41"/>
  <c r="G32" i="41"/>
  <c r="F33" i="41"/>
  <c r="G33" i="41"/>
  <c r="F34" i="41"/>
  <c r="G34" i="41"/>
  <c r="F35" i="41"/>
  <c r="G35" i="41"/>
  <c r="F36" i="41"/>
  <c r="G36" i="41"/>
  <c r="F37" i="41"/>
  <c r="G37" i="41"/>
  <c r="F38" i="41"/>
  <c r="G38" i="41"/>
  <c r="F39" i="41"/>
  <c r="G39" i="41"/>
  <c r="F40" i="41"/>
  <c r="G40" i="41"/>
  <c r="F41" i="41"/>
  <c r="G41" i="41"/>
  <c r="F42" i="41"/>
  <c r="G42" i="41"/>
  <c r="F43" i="41"/>
  <c r="G43" i="41"/>
  <c r="F44" i="41"/>
  <c r="G44" i="41"/>
  <c r="E44" i="41"/>
  <c r="E43" i="41"/>
  <c r="E41" i="41"/>
  <c r="E42" i="41"/>
  <c r="E40" i="41"/>
  <c r="E39" i="41"/>
  <c r="E38" i="41"/>
  <c r="E37" i="41"/>
  <c r="E36" i="41"/>
  <c r="E33" i="41"/>
  <c r="E34" i="41"/>
  <c r="E35" i="41"/>
  <c r="E32" i="41"/>
  <c r="E31" i="41"/>
  <c r="E30" i="41"/>
  <c r="F24" i="41"/>
  <c r="G24" i="41"/>
  <c r="F25" i="41"/>
  <c r="G25" i="41"/>
  <c r="F26" i="41"/>
  <c r="G26" i="41"/>
  <c r="F27" i="41"/>
  <c r="G27" i="41"/>
  <c r="F28" i="41"/>
  <c r="G28" i="41"/>
  <c r="E25" i="41"/>
  <c r="E26" i="41"/>
  <c r="E27" i="41"/>
  <c r="E28" i="41"/>
  <c r="E24" i="41"/>
  <c r="F21" i="41"/>
  <c r="G21" i="41"/>
  <c r="F22" i="41"/>
  <c r="G22" i="41"/>
  <c r="E22" i="41"/>
  <c r="E21" i="41"/>
  <c r="F19" i="41"/>
  <c r="G19" i="41"/>
  <c r="AZ32" i="194"/>
  <c r="BA32" i="194"/>
  <c r="BB32" i="194"/>
  <c r="BC32" i="194"/>
  <c r="BD32" i="194"/>
  <c r="BE32" i="194"/>
  <c r="BF32" i="194"/>
  <c r="BG32" i="194"/>
  <c r="BH32" i="194"/>
  <c r="BI32" i="194"/>
  <c r="BJ32" i="194"/>
  <c r="BK32" i="194"/>
  <c r="BL32" i="194"/>
  <c r="BM32" i="194"/>
  <c r="BN32" i="194"/>
  <c r="BO32" i="194"/>
  <c r="BP32" i="194"/>
  <c r="BQ32" i="194"/>
  <c r="BR32" i="194"/>
  <c r="BS32" i="194"/>
  <c r="BT32" i="194"/>
  <c r="BU32" i="194"/>
  <c r="BV32" i="194"/>
  <c r="BW32" i="194"/>
  <c r="BX32" i="194"/>
  <c r="AZ33" i="194"/>
  <c r="BA33" i="194"/>
  <c r="BB33" i="194"/>
  <c r="BC33" i="194"/>
  <c r="BD33" i="194"/>
  <c r="BE33" i="194"/>
  <c r="BF33" i="194"/>
  <c r="BG33" i="194"/>
  <c r="BH33" i="194"/>
  <c r="BI33" i="194"/>
  <c r="BJ33" i="194"/>
  <c r="BK33" i="194"/>
  <c r="BL33" i="194"/>
  <c r="BM33" i="194"/>
  <c r="BN33" i="194"/>
  <c r="BO33" i="194"/>
  <c r="BP33" i="194"/>
  <c r="BQ33" i="194"/>
  <c r="BR33" i="194"/>
  <c r="BS33" i="194"/>
  <c r="BT33" i="194"/>
  <c r="BU33" i="194"/>
  <c r="BV33" i="194"/>
  <c r="BW33" i="194"/>
  <c r="BX33" i="194"/>
  <c r="AZ34" i="194"/>
  <c r="BA34" i="194"/>
  <c r="BB34" i="194"/>
  <c r="BC34" i="194"/>
  <c r="BD34" i="194"/>
  <c r="BE34" i="194"/>
  <c r="BF34" i="194"/>
  <c r="BG34" i="194"/>
  <c r="BH34" i="194"/>
  <c r="BI34" i="194"/>
  <c r="BJ34" i="194"/>
  <c r="BK34" i="194"/>
  <c r="BL34" i="194"/>
  <c r="BM34" i="194"/>
  <c r="BN34" i="194"/>
  <c r="BO34" i="194"/>
  <c r="BP34" i="194"/>
  <c r="BQ34" i="194"/>
  <c r="BR34" i="194"/>
  <c r="BS34" i="194"/>
  <c r="BT34" i="194"/>
  <c r="BU34" i="194"/>
  <c r="BV34" i="194"/>
  <c r="BW34" i="194"/>
  <c r="BX34" i="194"/>
  <c r="AZ35" i="194"/>
  <c r="BA35" i="194"/>
  <c r="BB35" i="194"/>
  <c r="BC35" i="194"/>
  <c r="BD35" i="194"/>
  <c r="BE35" i="194"/>
  <c r="BF35" i="194"/>
  <c r="BG35" i="194"/>
  <c r="BH35" i="194"/>
  <c r="BI35" i="194"/>
  <c r="BJ35" i="194"/>
  <c r="BK35" i="194"/>
  <c r="BL35" i="194"/>
  <c r="BM35" i="194"/>
  <c r="BN35" i="194"/>
  <c r="BO35" i="194"/>
  <c r="BP35" i="194"/>
  <c r="BQ35" i="194"/>
  <c r="BR35" i="194"/>
  <c r="BS35" i="194"/>
  <c r="BT35" i="194"/>
  <c r="BU35" i="194"/>
  <c r="BV35" i="194"/>
  <c r="BW35" i="194"/>
  <c r="BX35" i="194"/>
  <c r="AZ36" i="194"/>
  <c r="BA36" i="194"/>
  <c r="BB36" i="194"/>
  <c r="BC36" i="194"/>
  <c r="BD36" i="194"/>
  <c r="BE36" i="194"/>
  <c r="BF36" i="194"/>
  <c r="BG36" i="194"/>
  <c r="BH36" i="194"/>
  <c r="BI36" i="194"/>
  <c r="BJ36" i="194"/>
  <c r="BK36" i="194"/>
  <c r="BL36" i="194"/>
  <c r="BM36" i="194"/>
  <c r="BN36" i="194"/>
  <c r="BO36" i="194"/>
  <c r="BP36" i="194"/>
  <c r="BQ36" i="194"/>
  <c r="BR36" i="194"/>
  <c r="BS36" i="194"/>
  <c r="BT36" i="194"/>
  <c r="BU36" i="194"/>
  <c r="BV36" i="194"/>
  <c r="BW36" i="194"/>
  <c r="BX36" i="194"/>
  <c r="AZ37" i="194"/>
  <c r="BA37" i="194"/>
  <c r="BB37" i="194"/>
  <c r="BC37" i="194"/>
  <c r="BD37" i="194"/>
  <c r="BE37" i="194"/>
  <c r="BF37" i="194"/>
  <c r="BG37" i="194"/>
  <c r="BH37" i="194"/>
  <c r="BI37" i="194"/>
  <c r="BJ37" i="194"/>
  <c r="BK37" i="194"/>
  <c r="BL37" i="194"/>
  <c r="BM37" i="194"/>
  <c r="BN37" i="194"/>
  <c r="BO37" i="194"/>
  <c r="BP37" i="194"/>
  <c r="BQ37" i="194"/>
  <c r="BR37" i="194"/>
  <c r="BS37" i="194"/>
  <c r="BT37" i="194"/>
  <c r="BU37" i="194"/>
  <c r="BV37" i="194"/>
  <c r="BW37" i="194"/>
  <c r="BX37" i="194"/>
  <c r="AZ39" i="194"/>
  <c r="BA39" i="194"/>
  <c r="BB39" i="194"/>
  <c r="BC39" i="194"/>
  <c r="BD39" i="194"/>
  <c r="BE39" i="194"/>
  <c r="BF39" i="194"/>
  <c r="BG39" i="194"/>
  <c r="BH39" i="194"/>
  <c r="BI39" i="194"/>
  <c r="BJ39" i="194"/>
  <c r="BK39" i="194"/>
  <c r="BL39" i="194"/>
  <c r="BM39" i="194"/>
  <c r="BN39" i="194"/>
  <c r="BO39" i="194"/>
  <c r="BP39" i="194"/>
  <c r="BQ39" i="194"/>
  <c r="BR39" i="194"/>
  <c r="BS39" i="194"/>
  <c r="BT39" i="194"/>
  <c r="BU39" i="194"/>
  <c r="BV39" i="194"/>
  <c r="BW39" i="194"/>
  <c r="BX39" i="194"/>
  <c r="AZ40" i="194"/>
  <c r="BA40" i="194"/>
  <c r="BB40" i="194"/>
  <c r="BC40" i="194"/>
  <c r="BD40" i="194"/>
  <c r="BE40" i="194"/>
  <c r="BF40" i="194"/>
  <c r="BG40" i="194"/>
  <c r="BH40" i="194"/>
  <c r="BI40" i="194"/>
  <c r="BJ40" i="194"/>
  <c r="BK40" i="194"/>
  <c r="BL40" i="194"/>
  <c r="BM40" i="194"/>
  <c r="BN40" i="194"/>
  <c r="BO40" i="194"/>
  <c r="BP40" i="194"/>
  <c r="BQ40" i="194"/>
  <c r="BR40" i="194"/>
  <c r="BS40" i="194"/>
  <c r="BT40" i="194"/>
  <c r="BU40" i="194"/>
  <c r="BV40" i="194"/>
  <c r="BW40" i="194"/>
  <c r="BX40" i="194"/>
  <c r="AZ41" i="194"/>
  <c r="BA41" i="194"/>
  <c r="BB41" i="194"/>
  <c r="BC41" i="194"/>
  <c r="BD41" i="194"/>
  <c r="BE41" i="194"/>
  <c r="BF41" i="194"/>
  <c r="BG41" i="194"/>
  <c r="BH41" i="194"/>
  <c r="BI41" i="194"/>
  <c r="BJ41" i="194"/>
  <c r="BK41" i="194"/>
  <c r="BL41" i="194"/>
  <c r="BM41" i="194"/>
  <c r="BN41" i="194"/>
  <c r="BO41" i="194"/>
  <c r="BP41" i="194"/>
  <c r="BQ41" i="194"/>
  <c r="BR41" i="194"/>
  <c r="BS41" i="194"/>
  <c r="BT41" i="194"/>
  <c r="BU41" i="194"/>
  <c r="BV41" i="194"/>
  <c r="BW41" i="194"/>
  <c r="BX41" i="194"/>
  <c r="AZ42" i="194"/>
  <c r="BA42" i="194"/>
  <c r="BB42" i="194"/>
  <c r="BC42" i="194"/>
  <c r="BD42" i="194"/>
  <c r="BE42" i="194"/>
  <c r="BF42" i="194"/>
  <c r="BG42" i="194"/>
  <c r="BH42" i="194"/>
  <c r="BI42" i="194"/>
  <c r="BJ42" i="194"/>
  <c r="BK42" i="194"/>
  <c r="BL42" i="194"/>
  <c r="BM42" i="194"/>
  <c r="BN42" i="194"/>
  <c r="BO42" i="194"/>
  <c r="BP42" i="194"/>
  <c r="BQ42" i="194"/>
  <c r="BR42" i="194"/>
  <c r="BS42" i="194"/>
  <c r="BT42" i="194"/>
  <c r="BU42" i="194"/>
  <c r="BV42" i="194"/>
  <c r="BW42" i="194"/>
  <c r="BX42" i="194"/>
  <c r="AZ43" i="194"/>
  <c r="BA43" i="194"/>
  <c r="BB43" i="194"/>
  <c r="BC43" i="194"/>
  <c r="BD43" i="194"/>
  <c r="BE43" i="194"/>
  <c r="BF43" i="194"/>
  <c r="BG43" i="194"/>
  <c r="BH43" i="194"/>
  <c r="BI43" i="194"/>
  <c r="BJ43" i="194"/>
  <c r="BK43" i="194"/>
  <c r="BL43" i="194"/>
  <c r="BM43" i="194"/>
  <c r="BN43" i="194"/>
  <c r="BO43" i="194"/>
  <c r="BP43" i="194"/>
  <c r="BQ43" i="194"/>
  <c r="BR43" i="194"/>
  <c r="BS43" i="194"/>
  <c r="BT43" i="194"/>
  <c r="BU43" i="194"/>
  <c r="BV43" i="194"/>
  <c r="BW43" i="194"/>
  <c r="BX43" i="194"/>
  <c r="AZ44" i="194"/>
  <c r="BA44" i="194"/>
  <c r="BB44" i="194"/>
  <c r="BC44" i="194"/>
  <c r="BD44" i="194"/>
  <c r="BE44" i="194"/>
  <c r="BF44" i="194"/>
  <c r="BG44" i="194"/>
  <c r="BH44" i="194"/>
  <c r="BI44" i="194"/>
  <c r="BJ44" i="194"/>
  <c r="BK44" i="194"/>
  <c r="BL44" i="194"/>
  <c r="BM44" i="194"/>
  <c r="BN44" i="194"/>
  <c r="BO44" i="194"/>
  <c r="BP44" i="194"/>
  <c r="BQ44" i="194"/>
  <c r="BR44" i="194"/>
  <c r="BS44" i="194"/>
  <c r="BT44" i="194"/>
  <c r="BU44" i="194"/>
  <c r="BV44" i="194"/>
  <c r="BW44" i="194"/>
  <c r="BX44" i="194"/>
  <c r="AZ45" i="194"/>
  <c r="BA45" i="194"/>
  <c r="BB45" i="194"/>
  <c r="BC45" i="194"/>
  <c r="BD45" i="194"/>
  <c r="BE45" i="194"/>
  <c r="BF45" i="194"/>
  <c r="BG45" i="194"/>
  <c r="BH45" i="194"/>
  <c r="BI45" i="194"/>
  <c r="BJ45" i="194"/>
  <c r="BK45" i="194"/>
  <c r="BL45" i="194"/>
  <c r="BM45" i="194"/>
  <c r="BN45" i="194"/>
  <c r="BO45" i="194"/>
  <c r="BP45" i="194"/>
  <c r="BQ45" i="194"/>
  <c r="BR45" i="194"/>
  <c r="BS45" i="194"/>
  <c r="BT45" i="194"/>
  <c r="BU45" i="194"/>
  <c r="BV45" i="194"/>
  <c r="BW45" i="194"/>
  <c r="BX45" i="194"/>
  <c r="AZ46" i="194"/>
  <c r="BA46" i="194"/>
  <c r="BB46" i="194"/>
  <c r="BC46" i="194"/>
  <c r="BD46" i="194"/>
  <c r="BE46" i="194"/>
  <c r="BF46" i="194"/>
  <c r="BG46" i="194"/>
  <c r="BH46" i="194"/>
  <c r="BI46" i="194"/>
  <c r="BJ46" i="194"/>
  <c r="BK46" i="194"/>
  <c r="BL46" i="194"/>
  <c r="BM46" i="194"/>
  <c r="BN46" i="194"/>
  <c r="BO46" i="194"/>
  <c r="BP46" i="194"/>
  <c r="BQ46" i="194"/>
  <c r="BR46" i="194"/>
  <c r="BS46" i="194"/>
  <c r="BT46" i="194"/>
  <c r="BU46" i="194"/>
  <c r="BV46" i="194"/>
  <c r="BW46" i="194"/>
  <c r="BX46" i="194"/>
  <c r="AZ47" i="194"/>
  <c r="BA47" i="194"/>
  <c r="BB47" i="194"/>
  <c r="BC47" i="194"/>
  <c r="BD47" i="194"/>
  <c r="BE47" i="194"/>
  <c r="BF47" i="194"/>
  <c r="BG47" i="194"/>
  <c r="BH47" i="194"/>
  <c r="BI47" i="194"/>
  <c r="BJ47" i="194"/>
  <c r="BK47" i="194"/>
  <c r="BL47" i="194"/>
  <c r="BM47" i="194"/>
  <c r="BN47" i="194"/>
  <c r="BO47" i="194"/>
  <c r="BP47" i="194"/>
  <c r="BQ47" i="194"/>
  <c r="BR47" i="194"/>
  <c r="BS47" i="194"/>
  <c r="BT47" i="194"/>
  <c r="BU47" i="194"/>
  <c r="BV47" i="194"/>
  <c r="BW47" i="194"/>
  <c r="BX47" i="194"/>
  <c r="AZ48" i="194"/>
  <c r="BA48" i="194"/>
  <c r="BB48" i="194"/>
  <c r="BC48" i="194"/>
  <c r="BD48" i="194"/>
  <c r="BE48" i="194"/>
  <c r="BF48" i="194"/>
  <c r="BG48" i="194"/>
  <c r="BH48" i="194"/>
  <c r="BI48" i="194"/>
  <c r="BJ48" i="194"/>
  <c r="BK48" i="194"/>
  <c r="BL48" i="194"/>
  <c r="BM48" i="194"/>
  <c r="BN48" i="194"/>
  <c r="BO48" i="194"/>
  <c r="BP48" i="194"/>
  <c r="BQ48" i="194"/>
  <c r="BR48" i="194"/>
  <c r="BS48" i="194"/>
  <c r="BT48" i="194"/>
  <c r="BU48" i="194"/>
  <c r="BV48" i="194"/>
  <c r="BW48" i="194"/>
  <c r="BX48" i="194"/>
  <c r="AZ50" i="194"/>
  <c r="BA50" i="194"/>
  <c r="BB50" i="194"/>
  <c r="BC50" i="194"/>
  <c r="BD50" i="194"/>
  <c r="BE50" i="194"/>
  <c r="BF50" i="194"/>
  <c r="BG50" i="194"/>
  <c r="BH50" i="194"/>
  <c r="BI50" i="194"/>
  <c r="BJ50" i="194"/>
  <c r="BK50" i="194"/>
  <c r="BL50" i="194"/>
  <c r="BM50" i="194"/>
  <c r="BN50" i="194"/>
  <c r="BO50" i="194"/>
  <c r="BP50" i="194"/>
  <c r="BQ50" i="194"/>
  <c r="BR50" i="194"/>
  <c r="BS50" i="194"/>
  <c r="BT50" i="194"/>
  <c r="BU50" i="194"/>
  <c r="BV50" i="194"/>
  <c r="BW50" i="194"/>
  <c r="BX50" i="194"/>
  <c r="AZ51" i="194"/>
  <c r="BA51" i="194"/>
  <c r="BB51" i="194"/>
  <c r="BC51" i="194"/>
  <c r="BD51" i="194"/>
  <c r="BE51" i="194"/>
  <c r="BF51" i="194"/>
  <c r="BG51" i="194"/>
  <c r="BH51" i="194"/>
  <c r="BI51" i="194"/>
  <c r="BJ51" i="194"/>
  <c r="BK51" i="194"/>
  <c r="BL51" i="194"/>
  <c r="BM51" i="194"/>
  <c r="BN51" i="194"/>
  <c r="BO51" i="194"/>
  <c r="BP51" i="194"/>
  <c r="BQ51" i="194"/>
  <c r="BR51" i="194"/>
  <c r="BS51" i="194"/>
  <c r="BT51" i="194"/>
  <c r="BU51" i="194"/>
  <c r="BV51" i="194"/>
  <c r="BW51" i="194"/>
  <c r="BX51" i="194"/>
  <c r="AZ52" i="194"/>
  <c r="BA52" i="194"/>
  <c r="BB52" i="194"/>
  <c r="BC52" i="194"/>
  <c r="BD52" i="194"/>
  <c r="BE52" i="194"/>
  <c r="BF52" i="194"/>
  <c r="BG52" i="194"/>
  <c r="BH52" i="194"/>
  <c r="BI52" i="194"/>
  <c r="BJ52" i="194"/>
  <c r="BK52" i="194"/>
  <c r="BL52" i="194"/>
  <c r="BM52" i="194"/>
  <c r="BN52" i="194"/>
  <c r="BO52" i="194"/>
  <c r="BP52" i="194"/>
  <c r="BQ52" i="194"/>
  <c r="BR52" i="194"/>
  <c r="BS52" i="194"/>
  <c r="BT52" i="194"/>
  <c r="BU52" i="194"/>
  <c r="BV52" i="194"/>
  <c r="BW52" i="194"/>
  <c r="BX52" i="194"/>
  <c r="AZ53" i="194"/>
  <c r="BA53" i="194"/>
  <c r="BB53" i="194"/>
  <c r="BC53" i="194"/>
  <c r="BD53" i="194"/>
  <c r="BE53" i="194"/>
  <c r="BF53" i="194"/>
  <c r="BG53" i="194"/>
  <c r="BH53" i="194"/>
  <c r="BI53" i="194"/>
  <c r="BJ53" i="194"/>
  <c r="BK53" i="194"/>
  <c r="BL53" i="194"/>
  <c r="BM53" i="194"/>
  <c r="BN53" i="194"/>
  <c r="BO53" i="194"/>
  <c r="BP53" i="194"/>
  <c r="BQ53" i="194"/>
  <c r="BR53" i="194"/>
  <c r="BS53" i="194"/>
  <c r="BT53" i="194"/>
  <c r="BU53" i="194"/>
  <c r="BV53" i="194"/>
  <c r="BW53" i="194"/>
  <c r="BX53" i="194"/>
  <c r="AZ54" i="194"/>
  <c r="BA54" i="194"/>
  <c r="BB54" i="194"/>
  <c r="BC54" i="194"/>
  <c r="BD54" i="194"/>
  <c r="BE54" i="194"/>
  <c r="BF54" i="194"/>
  <c r="BG54" i="194"/>
  <c r="BH54" i="194"/>
  <c r="BI54" i="194"/>
  <c r="BJ54" i="194"/>
  <c r="BK54" i="194"/>
  <c r="BL54" i="194"/>
  <c r="BM54" i="194"/>
  <c r="BN54" i="194"/>
  <c r="BO54" i="194"/>
  <c r="BP54" i="194"/>
  <c r="BQ54" i="194"/>
  <c r="BR54" i="194"/>
  <c r="BS54" i="194"/>
  <c r="BT54" i="194"/>
  <c r="BU54" i="194"/>
  <c r="BV54" i="194"/>
  <c r="BW54" i="194"/>
  <c r="BX54" i="194"/>
  <c r="AZ55" i="194"/>
  <c r="BA55" i="194"/>
  <c r="BB55" i="194"/>
  <c r="BC55" i="194"/>
  <c r="BD55" i="194"/>
  <c r="BE55" i="194"/>
  <c r="BF55" i="194"/>
  <c r="BG55" i="194"/>
  <c r="BH55" i="194"/>
  <c r="BI55" i="194"/>
  <c r="BJ55" i="194"/>
  <c r="BK55" i="194"/>
  <c r="BL55" i="194"/>
  <c r="BM55" i="194"/>
  <c r="BN55" i="194"/>
  <c r="BO55" i="194"/>
  <c r="BP55" i="194"/>
  <c r="BQ55" i="194"/>
  <c r="BR55" i="194"/>
  <c r="BS55" i="194"/>
  <c r="BT55" i="194"/>
  <c r="BU55" i="194"/>
  <c r="BV55" i="194"/>
  <c r="BW55" i="194"/>
  <c r="BX55" i="194"/>
  <c r="AZ56" i="194"/>
  <c r="BA56" i="194"/>
  <c r="BB56" i="194"/>
  <c r="BC56" i="194"/>
  <c r="BD56" i="194"/>
  <c r="BE56" i="194"/>
  <c r="BF56" i="194"/>
  <c r="BG56" i="194"/>
  <c r="BH56" i="194"/>
  <c r="BI56" i="194"/>
  <c r="BJ56" i="194"/>
  <c r="BK56" i="194"/>
  <c r="BL56" i="194"/>
  <c r="BM56" i="194"/>
  <c r="BN56" i="194"/>
  <c r="BO56" i="194"/>
  <c r="BP56" i="194"/>
  <c r="BQ56" i="194"/>
  <c r="BR56" i="194"/>
  <c r="BS56" i="194"/>
  <c r="BT56" i="194"/>
  <c r="BU56" i="194"/>
  <c r="BV56" i="194"/>
  <c r="BW56" i="194"/>
  <c r="BX56" i="194"/>
  <c r="AZ57" i="194"/>
  <c r="BA57" i="194"/>
  <c r="BB57" i="194"/>
  <c r="BC57" i="194"/>
  <c r="BD57" i="194"/>
  <c r="BE57" i="194"/>
  <c r="BF57" i="194"/>
  <c r="BG57" i="194"/>
  <c r="BH57" i="194"/>
  <c r="BI57" i="194"/>
  <c r="BJ57" i="194"/>
  <c r="BK57" i="194"/>
  <c r="BL57" i="194"/>
  <c r="BM57" i="194"/>
  <c r="BN57" i="194"/>
  <c r="BO57" i="194"/>
  <c r="BP57" i="194"/>
  <c r="BQ57" i="194"/>
  <c r="BR57" i="194"/>
  <c r="BS57" i="194"/>
  <c r="BT57" i="194"/>
  <c r="BU57" i="194"/>
  <c r="BV57" i="194"/>
  <c r="BW57" i="194"/>
  <c r="BX57" i="194"/>
  <c r="AZ58" i="194"/>
  <c r="BA58" i="194"/>
  <c r="BB58" i="194"/>
  <c r="BC58" i="194"/>
  <c r="BD58" i="194"/>
  <c r="BE58" i="194"/>
  <c r="BF58" i="194"/>
  <c r="BG58" i="194"/>
  <c r="BH58" i="194"/>
  <c r="BI58" i="194"/>
  <c r="BJ58" i="194"/>
  <c r="BK58" i="194"/>
  <c r="BL58" i="194"/>
  <c r="BM58" i="194"/>
  <c r="BN58" i="194"/>
  <c r="BO58" i="194"/>
  <c r="BP58" i="194"/>
  <c r="BQ58" i="194"/>
  <c r="BR58" i="194"/>
  <c r="BS58" i="194"/>
  <c r="BT58" i="194"/>
  <c r="BU58" i="194"/>
  <c r="BV58" i="194"/>
  <c r="BW58" i="194"/>
  <c r="BX58" i="194"/>
  <c r="AZ59" i="194"/>
  <c r="BA59" i="194"/>
  <c r="BB59" i="194"/>
  <c r="BC59" i="194"/>
  <c r="BD59" i="194"/>
  <c r="BE59" i="194"/>
  <c r="BF59" i="194"/>
  <c r="BG59" i="194"/>
  <c r="BH59" i="194"/>
  <c r="BI59" i="194"/>
  <c r="BJ59" i="194"/>
  <c r="BK59" i="194"/>
  <c r="BL59" i="194"/>
  <c r="BM59" i="194"/>
  <c r="BN59" i="194"/>
  <c r="BO59" i="194"/>
  <c r="BP59" i="194"/>
  <c r="BQ59" i="194"/>
  <c r="BR59" i="194"/>
  <c r="BS59" i="194"/>
  <c r="BT59" i="194"/>
  <c r="BU59" i="194"/>
  <c r="BV59" i="194"/>
  <c r="BW59" i="194"/>
  <c r="BX59" i="194"/>
  <c r="AZ61" i="194"/>
  <c r="BA61" i="194"/>
  <c r="BB61" i="194"/>
  <c r="BC61" i="194"/>
  <c r="BD61" i="194"/>
  <c r="BE61" i="194"/>
  <c r="BF61" i="194"/>
  <c r="BG61" i="194"/>
  <c r="BH61" i="194"/>
  <c r="BI61" i="194"/>
  <c r="BJ61" i="194"/>
  <c r="BK61" i="194"/>
  <c r="BL61" i="194"/>
  <c r="BM61" i="194"/>
  <c r="BN61" i="194"/>
  <c r="BO61" i="194"/>
  <c r="BP61" i="194"/>
  <c r="BQ61" i="194"/>
  <c r="BR61" i="194"/>
  <c r="BS61" i="194"/>
  <c r="BT61" i="194"/>
  <c r="BU61" i="194"/>
  <c r="BV61" i="194"/>
  <c r="BW61" i="194"/>
  <c r="BX61" i="194"/>
  <c r="AZ62" i="194"/>
  <c r="BA62" i="194"/>
  <c r="BB62" i="194"/>
  <c r="BC62" i="194"/>
  <c r="BD62" i="194"/>
  <c r="BE62" i="194"/>
  <c r="BF62" i="194"/>
  <c r="BG62" i="194"/>
  <c r="BH62" i="194"/>
  <c r="BI62" i="194"/>
  <c r="BJ62" i="194"/>
  <c r="BK62" i="194"/>
  <c r="BL62" i="194"/>
  <c r="BM62" i="194"/>
  <c r="BN62" i="194"/>
  <c r="BO62" i="194"/>
  <c r="BP62" i="194"/>
  <c r="BQ62" i="194"/>
  <c r="BR62" i="194"/>
  <c r="BS62" i="194"/>
  <c r="BT62" i="194"/>
  <c r="BU62" i="194"/>
  <c r="BV62" i="194"/>
  <c r="BW62" i="194"/>
  <c r="BX62" i="194"/>
  <c r="AZ63" i="194"/>
  <c r="BA63" i="194"/>
  <c r="BB63" i="194"/>
  <c r="BC63" i="194"/>
  <c r="BD63" i="194"/>
  <c r="BE63" i="194"/>
  <c r="BF63" i="194"/>
  <c r="BG63" i="194"/>
  <c r="BH63" i="194"/>
  <c r="BI63" i="194"/>
  <c r="BJ63" i="194"/>
  <c r="BK63" i="194"/>
  <c r="BL63" i="194"/>
  <c r="BM63" i="194"/>
  <c r="BN63" i="194"/>
  <c r="BO63" i="194"/>
  <c r="BP63" i="194"/>
  <c r="BQ63" i="194"/>
  <c r="BR63" i="194"/>
  <c r="BS63" i="194"/>
  <c r="BT63" i="194"/>
  <c r="BU63" i="194"/>
  <c r="BV63" i="194"/>
  <c r="BW63" i="194"/>
  <c r="BX63" i="194"/>
  <c r="AZ64" i="194"/>
  <c r="BA64" i="194"/>
  <c r="BB64" i="194"/>
  <c r="BC64" i="194"/>
  <c r="BD64" i="194"/>
  <c r="BE64" i="194"/>
  <c r="BF64" i="194"/>
  <c r="BG64" i="194"/>
  <c r="BH64" i="194"/>
  <c r="BI64" i="194"/>
  <c r="BJ64" i="194"/>
  <c r="BK64" i="194"/>
  <c r="BL64" i="194"/>
  <c r="BM64" i="194"/>
  <c r="BN64" i="194"/>
  <c r="BO64" i="194"/>
  <c r="BP64" i="194"/>
  <c r="BQ64" i="194"/>
  <c r="BR64" i="194"/>
  <c r="BS64" i="194"/>
  <c r="BT64" i="194"/>
  <c r="BU64" i="194"/>
  <c r="BV64" i="194"/>
  <c r="BW64" i="194"/>
  <c r="BX64" i="194"/>
  <c r="AZ65" i="194"/>
  <c r="BA65" i="194"/>
  <c r="BB65" i="194"/>
  <c r="BC65" i="194"/>
  <c r="BD65" i="194"/>
  <c r="BE65" i="194"/>
  <c r="BF65" i="194"/>
  <c r="BG65" i="194"/>
  <c r="BH65" i="194"/>
  <c r="BI65" i="194"/>
  <c r="BJ65" i="194"/>
  <c r="BK65" i="194"/>
  <c r="BL65" i="194"/>
  <c r="BM65" i="194"/>
  <c r="BN65" i="194"/>
  <c r="BO65" i="194"/>
  <c r="BP65" i="194"/>
  <c r="BQ65" i="194"/>
  <c r="BR65" i="194"/>
  <c r="BS65" i="194"/>
  <c r="BT65" i="194"/>
  <c r="BU65" i="194"/>
  <c r="BV65" i="194"/>
  <c r="BW65" i="194"/>
  <c r="BX65" i="194"/>
  <c r="AZ66" i="194"/>
  <c r="BA66" i="194"/>
  <c r="BB66" i="194"/>
  <c r="BC66" i="194"/>
  <c r="BD66" i="194"/>
  <c r="BE66" i="194"/>
  <c r="BF66" i="194"/>
  <c r="BG66" i="194"/>
  <c r="BH66" i="194"/>
  <c r="BI66" i="194"/>
  <c r="BJ66" i="194"/>
  <c r="BK66" i="194"/>
  <c r="BL66" i="194"/>
  <c r="BM66" i="194"/>
  <c r="BN66" i="194"/>
  <c r="BO66" i="194"/>
  <c r="BP66" i="194"/>
  <c r="BQ66" i="194"/>
  <c r="BR66" i="194"/>
  <c r="BS66" i="194"/>
  <c r="BT66" i="194"/>
  <c r="BU66" i="194"/>
  <c r="BV66" i="194"/>
  <c r="BW66" i="194"/>
  <c r="BX66" i="194"/>
  <c r="AZ67" i="194"/>
  <c r="BA67" i="194"/>
  <c r="BB67" i="194"/>
  <c r="BC67" i="194"/>
  <c r="BD67" i="194"/>
  <c r="BE67" i="194"/>
  <c r="BF67" i="194"/>
  <c r="BG67" i="194"/>
  <c r="BH67" i="194"/>
  <c r="BI67" i="194"/>
  <c r="BJ67" i="194"/>
  <c r="BK67" i="194"/>
  <c r="BL67" i="194"/>
  <c r="BM67" i="194"/>
  <c r="BN67" i="194"/>
  <c r="BO67" i="194"/>
  <c r="BP67" i="194"/>
  <c r="BQ67" i="194"/>
  <c r="BR67" i="194"/>
  <c r="BS67" i="194"/>
  <c r="BT67" i="194"/>
  <c r="BU67" i="194"/>
  <c r="BV67" i="194"/>
  <c r="BW67" i="194"/>
  <c r="BX67" i="194"/>
  <c r="AZ68" i="194"/>
  <c r="BA68" i="194"/>
  <c r="BB68" i="194"/>
  <c r="BC68" i="194"/>
  <c r="BD68" i="194"/>
  <c r="BE68" i="194"/>
  <c r="BF68" i="194"/>
  <c r="BG68" i="194"/>
  <c r="BH68" i="194"/>
  <c r="BI68" i="194"/>
  <c r="BJ68" i="194"/>
  <c r="BK68" i="194"/>
  <c r="BL68" i="194"/>
  <c r="BM68" i="194"/>
  <c r="BN68" i="194"/>
  <c r="BO68" i="194"/>
  <c r="BP68" i="194"/>
  <c r="BQ68" i="194"/>
  <c r="BR68" i="194"/>
  <c r="BS68" i="194"/>
  <c r="BT68" i="194"/>
  <c r="BU68" i="194"/>
  <c r="BV68" i="194"/>
  <c r="BW68" i="194"/>
  <c r="BX68" i="194"/>
  <c r="AZ69" i="194"/>
  <c r="BA69" i="194"/>
  <c r="BB69" i="194"/>
  <c r="BC69" i="194"/>
  <c r="BD69" i="194"/>
  <c r="BE69" i="194"/>
  <c r="BF69" i="194"/>
  <c r="BG69" i="194"/>
  <c r="BH69" i="194"/>
  <c r="BI69" i="194"/>
  <c r="BJ69" i="194"/>
  <c r="BK69" i="194"/>
  <c r="BL69" i="194"/>
  <c r="BM69" i="194"/>
  <c r="BN69" i="194"/>
  <c r="BO69" i="194"/>
  <c r="BP69" i="194"/>
  <c r="BQ69" i="194"/>
  <c r="BR69" i="194"/>
  <c r="BS69" i="194"/>
  <c r="BT69" i="194"/>
  <c r="BU69" i="194"/>
  <c r="BV69" i="194"/>
  <c r="BW69" i="194"/>
  <c r="BX69" i="194"/>
  <c r="AZ70" i="194"/>
  <c r="BA70" i="194"/>
  <c r="BB70" i="194"/>
  <c r="BC70" i="194"/>
  <c r="BD70" i="194"/>
  <c r="BE70" i="194"/>
  <c r="BF70" i="194"/>
  <c r="BG70" i="194"/>
  <c r="BH70" i="194"/>
  <c r="BI70" i="194"/>
  <c r="BJ70" i="194"/>
  <c r="BK70" i="194"/>
  <c r="BL70" i="194"/>
  <c r="BM70" i="194"/>
  <c r="BN70" i="194"/>
  <c r="BO70" i="194"/>
  <c r="BP70" i="194"/>
  <c r="BQ70" i="194"/>
  <c r="BR70" i="194"/>
  <c r="BS70" i="194"/>
  <c r="BT70" i="194"/>
  <c r="BU70" i="194"/>
  <c r="BV70" i="194"/>
  <c r="BW70" i="194"/>
  <c r="BX70" i="194"/>
  <c r="AY62" i="194"/>
  <c r="AY63" i="194"/>
  <c r="AY64" i="194"/>
  <c r="AY65" i="194"/>
  <c r="AY66" i="194"/>
  <c r="AY67" i="194"/>
  <c r="AY68" i="194"/>
  <c r="AY69" i="194"/>
  <c r="AY70" i="194"/>
  <c r="AY61" i="194"/>
  <c r="AY51" i="194"/>
  <c r="AY52" i="194"/>
  <c r="AY53" i="194"/>
  <c r="AY54" i="194"/>
  <c r="AY55" i="194"/>
  <c r="AY56" i="194"/>
  <c r="AY57" i="194"/>
  <c r="AY58" i="194"/>
  <c r="AY59" i="194"/>
  <c r="AY50" i="194"/>
  <c r="AY40" i="194"/>
  <c r="AY41" i="194"/>
  <c r="AY42" i="194"/>
  <c r="AY43" i="194"/>
  <c r="AY44" i="194"/>
  <c r="AY45" i="194"/>
  <c r="AY46" i="194"/>
  <c r="AY47" i="194"/>
  <c r="AY48" i="194"/>
  <c r="AY39" i="194"/>
  <c r="AY33" i="194"/>
  <c r="AY34" i="194"/>
  <c r="AY35" i="194"/>
  <c r="AY36" i="194"/>
  <c r="AY37" i="194"/>
  <c r="AY32" i="194"/>
  <c r="F61" i="194"/>
  <c r="G61" i="194"/>
  <c r="H61" i="194"/>
  <c r="I61" i="194"/>
  <c r="J61" i="194"/>
  <c r="K61" i="194"/>
  <c r="L61" i="194"/>
  <c r="M61" i="194"/>
  <c r="N61" i="194"/>
  <c r="O61" i="194"/>
  <c r="P61" i="194"/>
  <c r="Q61" i="194"/>
  <c r="R61" i="194"/>
  <c r="S61" i="194"/>
  <c r="T61" i="194"/>
  <c r="U61" i="194"/>
  <c r="V61" i="194"/>
  <c r="W61" i="194"/>
  <c r="X61" i="194"/>
  <c r="Y61" i="194"/>
  <c r="Z61" i="194"/>
  <c r="AA61" i="194"/>
  <c r="AB61" i="194"/>
  <c r="AC61" i="194"/>
  <c r="AD61" i="194"/>
  <c r="AE61" i="194"/>
  <c r="AF61" i="194"/>
  <c r="AG61" i="194"/>
  <c r="AH61" i="194"/>
  <c r="AI61" i="194"/>
  <c r="AJ61" i="194"/>
  <c r="AK61" i="194"/>
  <c r="AL61" i="194"/>
  <c r="AM61" i="194"/>
  <c r="AN61" i="194"/>
  <c r="AO61" i="194"/>
  <c r="AP61" i="194"/>
  <c r="AQ61" i="194"/>
  <c r="AR61" i="194"/>
  <c r="AS61" i="194"/>
  <c r="F62" i="194"/>
  <c r="G62" i="194"/>
  <c r="H62" i="194"/>
  <c r="I62" i="194"/>
  <c r="J62" i="194"/>
  <c r="K62" i="194"/>
  <c r="L62" i="194"/>
  <c r="M62" i="194"/>
  <c r="N62" i="194"/>
  <c r="O62" i="194"/>
  <c r="P62" i="194"/>
  <c r="Q62" i="194"/>
  <c r="R62" i="194"/>
  <c r="S62" i="194"/>
  <c r="T62" i="194"/>
  <c r="U62" i="194"/>
  <c r="V62" i="194"/>
  <c r="W62" i="194"/>
  <c r="X62" i="194"/>
  <c r="Y62" i="194"/>
  <c r="Z62" i="194"/>
  <c r="AA62" i="194"/>
  <c r="AB62" i="194"/>
  <c r="AC62" i="194"/>
  <c r="AD62" i="194"/>
  <c r="AE62" i="194"/>
  <c r="AF62" i="194"/>
  <c r="AG62" i="194"/>
  <c r="AH62" i="194"/>
  <c r="AI62" i="194"/>
  <c r="AJ62" i="194"/>
  <c r="AK62" i="194"/>
  <c r="AL62" i="194"/>
  <c r="AM62" i="194"/>
  <c r="AN62" i="194"/>
  <c r="AO62" i="194"/>
  <c r="AP62" i="194"/>
  <c r="AQ62" i="194"/>
  <c r="AR62" i="194"/>
  <c r="AS62" i="194"/>
  <c r="F63" i="194"/>
  <c r="G63" i="194"/>
  <c r="H63" i="194"/>
  <c r="I63" i="194"/>
  <c r="J63" i="194"/>
  <c r="K63" i="194"/>
  <c r="L63" i="194"/>
  <c r="M63" i="194"/>
  <c r="N63" i="194"/>
  <c r="O63" i="194"/>
  <c r="P63" i="194"/>
  <c r="Q63" i="194"/>
  <c r="R63" i="194"/>
  <c r="S63" i="194"/>
  <c r="T63" i="194"/>
  <c r="U63" i="194"/>
  <c r="V63" i="194"/>
  <c r="W63" i="194"/>
  <c r="X63" i="194"/>
  <c r="Y63" i="194"/>
  <c r="Z63" i="194"/>
  <c r="AA63" i="194"/>
  <c r="AB63" i="194"/>
  <c r="AC63" i="194"/>
  <c r="AD63" i="194"/>
  <c r="AE63" i="194"/>
  <c r="AF63" i="194"/>
  <c r="AG63" i="194"/>
  <c r="AH63" i="194"/>
  <c r="AI63" i="194"/>
  <c r="AJ63" i="194"/>
  <c r="AK63" i="194"/>
  <c r="AL63" i="194"/>
  <c r="AM63" i="194"/>
  <c r="AN63" i="194"/>
  <c r="AO63" i="194"/>
  <c r="AP63" i="194"/>
  <c r="AQ63" i="194"/>
  <c r="AR63" i="194"/>
  <c r="AS63" i="194"/>
  <c r="F64" i="194"/>
  <c r="G64" i="194"/>
  <c r="H64" i="194"/>
  <c r="I64" i="194"/>
  <c r="J64" i="194"/>
  <c r="K64" i="194"/>
  <c r="L64" i="194"/>
  <c r="M64" i="194"/>
  <c r="N64" i="194"/>
  <c r="O64" i="194"/>
  <c r="P64" i="194"/>
  <c r="Q64" i="194"/>
  <c r="R64" i="194"/>
  <c r="S64" i="194"/>
  <c r="T64" i="194"/>
  <c r="U64" i="194"/>
  <c r="V64" i="194"/>
  <c r="W64" i="194"/>
  <c r="X64" i="194"/>
  <c r="Y64" i="194"/>
  <c r="Z64" i="194"/>
  <c r="AA64" i="194"/>
  <c r="AB64" i="194"/>
  <c r="AC64" i="194"/>
  <c r="AD64" i="194"/>
  <c r="AE64" i="194"/>
  <c r="AF64" i="194"/>
  <c r="AG64" i="194"/>
  <c r="AH64" i="194"/>
  <c r="AI64" i="194"/>
  <c r="AJ64" i="194"/>
  <c r="AK64" i="194"/>
  <c r="AL64" i="194"/>
  <c r="AM64" i="194"/>
  <c r="AN64" i="194"/>
  <c r="AO64" i="194"/>
  <c r="AP64" i="194"/>
  <c r="AQ64" i="194"/>
  <c r="AR64" i="194"/>
  <c r="AS64" i="194"/>
  <c r="F65" i="194"/>
  <c r="G65" i="194"/>
  <c r="H65" i="194"/>
  <c r="I65" i="194"/>
  <c r="J65" i="194"/>
  <c r="K65" i="194"/>
  <c r="L65" i="194"/>
  <c r="M65" i="194"/>
  <c r="N65" i="194"/>
  <c r="O65" i="194"/>
  <c r="P65" i="194"/>
  <c r="Q65" i="194"/>
  <c r="R65" i="194"/>
  <c r="S65" i="194"/>
  <c r="T65" i="194"/>
  <c r="U65" i="194"/>
  <c r="V65" i="194"/>
  <c r="W65" i="194"/>
  <c r="X65" i="194"/>
  <c r="Y65" i="194"/>
  <c r="Z65" i="194"/>
  <c r="AA65" i="194"/>
  <c r="AB65" i="194"/>
  <c r="AC65" i="194"/>
  <c r="AD65" i="194"/>
  <c r="AE65" i="194"/>
  <c r="AF65" i="194"/>
  <c r="AG65" i="194"/>
  <c r="AH65" i="194"/>
  <c r="AI65" i="194"/>
  <c r="AJ65" i="194"/>
  <c r="AK65" i="194"/>
  <c r="AL65" i="194"/>
  <c r="AM65" i="194"/>
  <c r="AN65" i="194"/>
  <c r="AO65" i="194"/>
  <c r="AP65" i="194"/>
  <c r="AQ65" i="194"/>
  <c r="AR65" i="194"/>
  <c r="AS65" i="194"/>
  <c r="F66" i="194"/>
  <c r="G66" i="194"/>
  <c r="H66" i="194"/>
  <c r="I66" i="194"/>
  <c r="J66" i="194"/>
  <c r="K66" i="194"/>
  <c r="L66" i="194"/>
  <c r="M66" i="194"/>
  <c r="N66" i="194"/>
  <c r="O66" i="194"/>
  <c r="P66" i="194"/>
  <c r="Q66" i="194"/>
  <c r="R66" i="194"/>
  <c r="S66" i="194"/>
  <c r="T66" i="194"/>
  <c r="U66" i="194"/>
  <c r="V66" i="194"/>
  <c r="W66" i="194"/>
  <c r="X66" i="194"/>
  <c r="Y66" i="194"/>
  <c r="Z66" i="194"/>
  <c r="AA66" i="194"/>
  <c r="AB66" i="194"/>
  <c r="AC66" i="194"/>
  <c r="AD66" i="194"/>
  <c r="AE66" i="194"/>
  <c r="AF66" i="194"/>
  <c r="AG66" i="194"/>
  <c r="AH66" i="194"/>
  <c r="AI66" i="194"/>
  <c r="AJ66" i="194"/>
  <c r="AK66" i="194"/>
  <c r="AL66" i="194"/>
  <c r="AM66" i="194"/>
  <c r="AN66" i="194"/>
  <c r="AO66" i="194"/>
  <c r="AP66" i="194"/>
  <c r="AQ66" i="194"/>
  <c r="AR66" i="194"/>
  <c r="AS66" i="194"/>
  <c r="F67" i="194"/>
  <c r="G67" i="194"/>
  <c r="H67" i="194"/>
  <c r="I67" i="194"/>
  <c r="J67" i="194"/>
  <c r="K67" i="194"/>
  <c r="L67" i="194"/>
  <c r="M67" i="194"/>
  <c r="N67" i="194"/>
  <c r="O67" i="194"/>
  <c r="P67" i="194"/>
  <c r="Q67" i="194"/>
  <c r="R67" i="194"/>
  <c r="S67" i="194"/>
  <c r="T67" i="194"/>
  <c r="U67" i="194"/>
  <c r="V67" i="194"/>
  <c r="W67" i="194"/>
  <c r="X67" i="194"/>
  <c r="Y67" i="194"/>
  <c r="Z67" i="194"/>
  <c r="AA67" i="194"/>
  <c r="AB67" i="194"/>
  <c r="AC67" i="194"/>
  <c r="AD67" i="194"/>
  <c r="AE67" i="194"/>
  <c r="AF67" i="194"/>
  <c r="AG67" i="194"/>
  <c r="AH67" i="194"/>
  <c r="AI67" i="194"/>
  <c r="AJ67" i="194"/>
  <c r="AK67" i="194"/>
  <c r="AL67" i="194"/>
  <c r="AM67" i="194"/>
  <c r="AN67" i="194"/>
  <c r="AO67" i="194"/>
  <c r="AP67" i="194"/>
  <c r="AQ67" i="194"/>
  <c r="AR67" i="194"/>
  <c r="AS67" i="194"/>
  <c r="F68" i="194"/>
  <c r="G68" i="194"/>
  <c r="H68" i="194"/>
  <c r="I68" i="194"/>
  <c r="J68" i="194"/>
  <c r="K68" i="194"/>
  <c r="L68" i="194"/>
  <c r="M68" i="194"/>
  <c r="N68" i="194"/>
  <c r="O68" i="194"/>
  <c r="P68" i="194"/>
  <c r="Q68" i="194"/>
  <c r="R68" i="194"/>
  <c r="S68" i="194"/>
  <c r="T68" i="194"/>
  <c r="U68" i="194"/>
  <c r="V68" i="194"/>
  <c r="W68" i="194"/>
  <c r="X68" i="194"/>
  <c r="Y68" i="194"/>
  <c r="Z68" i="194"/>
  <c r="AA68" i="194"/>
  <c r="AB68" i="194"/>
  <c r="AC68" i="194"/>
  <c r="AD68" i="194"/>
  <c r="AE68" i="194"/>
  <c r="AF68" i="194"/>
  <c r="AG68" i="194"/>
  <c r="AH68" i="194"/>
  <c r="AI68" i="194"/>
  <c r="AJ68" i="194"/>
  <c r="AK68" i="194"/>
  <c r="AL68" i="194"/>
  <c r="AM68" i="194"/>
  <c r="AN68" i="194"/>
  <c r="AO68" i="194"/>
  <c r="AP68" i="194"/>
  <c r="AQ68" i="194"/>
  <c r="AR68" i="194"/>
  <c r="AS68" i="194"/>
  <c r="F69" i="194"/>
  <c r="G69" i="194"/>
  <c r="H69" i="194"/>
  <c r="I69" i="194"/>
  <c r="J69" i="194"/>
  <c r="K69" i="194"/>
  <c r="L69" i="194"/>
  <c r="M69" i="194"/>
  <c r="N69" i="194"/>
  <c r="O69" i="194"/>
  <c r="P69" i="194"/>
  <c r="Q69" i="194"/>
  <c r="R69" i="194"/>
  <c r="S69" i="194"/>
  <c r="T69" i="194"/>
  <c r="U69" i="194"/>
  <c r="V69" i="194"/>
  <c r="W69" i="194"/>
  <c r="X69" i="194"/>
  <c r="Y69" i="194"/>
  <c r="Z69" i="194"/>
  <c r="AA69" i="194"/>
  <c r="AB69" i="194"/>
  <c r="AC69" i="194"/>
  <c r="AD69" i="194"/>
  <c r="AE69" i="194"/>
  <c r="AF69" i="194"/>
  <c r="AG69" i="194"/>
  <c r="AH69" i="194"/>
  <c r="AI69" i="194"/>
  <c r="AJ69" i="194"/>
  <c r="AK69" i="194"/>
  <c r="AL69" i="194"/>
  <c r="AM69" i="194"/>
  <c r="AN69" i="194"/>
  <c r="AO69" i="194"/>
  <c r="AP69" i="194"/>
  <c r="AQ69" i="194"/>
  <c r="AR69" i="194"/>
  <c r="AS69" i="194"/>
  <c r="F70" i="194"/>
  <c r="G70" i="194"/>
  <c r="H70" i="194"/>
  <c r="I70" i="194"/>
  <c r="J70" i="194"/>
  <c r="K70" i="194"/>
  <c r="L70" i="194"/>
  <c r="M70" i="194"/>
  <c r="N70" i="194"/>
  <c r="O70" i="194"/>
  <c r="P70" i="194"/>
  <c r="Q70" i="194"/>
  <c r="R70" i="194"/>
  <c r="S70" i="194"/>
  <c r="T70" i="194"/>
  <c r="U70" i="194"/>
  <c r="V70" i="194"/>
  <c r="W70" i="194"/>
  <c r="X70" i="194"/>
  <c r="Y70" i="194"/>
  <c r="Z70" i="194"/>
  <c r="AA70" i="194"/>
  <c r="AB70" i="194"/>
  <c r="AC70" i="194"/>
  <c r="AD70" i="194"/>
  <c r="AE70" i="194"/>
  <c r="AF70" i="194"/>
  <c r="AG70" i="194"/>
  <c r="AH70" i="194"/>
  <c r="AI70" i="194"/>
  <c r="AJ70" i="194"/>
  <c r="AK70" i="194"/>
  <c r="AL70" i="194"/>
  <c r="AM70" i="194"/>
  <c r="AN70" i="194"/>
  <c r="AO70" i="194"/>
  <c r="AP70" i="194"/>
  <c r="AQ70" i="194"/>
  <c r="AR70" i="194"/>
  <c r="AS70" i="194"/>
  <c r="E62" i="194"/>
  <c r="E63" i="194"/>
  <c r="E64" i="194"/>
  <c r="E65" i="194"/>
  <c r="E66" i="194"/>
  <c r="E67" i="194"/>
  <c r="E68" i="194"/>
  <c r="E69" i="194"/>
  <c r="E70" i="194"/>
  <c r="E61" i="194"/>
  <c r="F50" i="194"/>
  <c r="G50" i="194"/>
  <c r="H50" i="194"/>
  <c r="I50" i="194"/>
  <c r="J50" i="194"/>
  <c r="K50" i="194"/>
  <c r="L50" i="194"/>
  <c r="M50" i="194"/>
  <c r="N50" i="194"/>
  <c r="O50" i="194"/>
  <c r="P50" i="194"/>
  <c r="Q50" i="194"/>
  <c r="R50" i="194"/>
  <c r="S50" i="194"/>
  <c r="T50" i="194"/>
  <c r="U50" i="194"/>
  <c r="V50" i="194"/>
  <c r="W50" i="194"/>
  <c r="X50" i="194"/>
  <c r="Y50" i="194"/>
  <c r="Z50" i="194"/>
  <c r="AA50" i="194"/>
  <c r="AB50" i="194"/>
  <c r="AC50" i="194"/>
  <c r="AD50" i="194"/>
  <c r="AE50" i="194"/>
  <c r="AF50" i="194"/>
  <c r="AG50" i="194"/>
  <c r="AH50" i="194"/>
  <c r="AI50" i="194"/>
  <c r="AJ50" i="194"/>
  <c r="AK50" i="194"/>
  <c r="AL50" i="194"/>
  <c r="AM50" i="194"/>
  <c r="AN50" i="194"/>
  <c r="AO50" i="194"/>
  <c r="AP50" i="194"/>
  <c r="AQ50" i="194"/>
  <c r="AR50" i="194"/>
  <c r="AS50" i="194"/>
  <c r="AT50" i="194"/>
  <c r="F51" i="194"/>
  <c r="G51" i="194"/>
  <c r="H51" i="194"/>
  <c r="I51" i="194"/>
  <c r="J51" i="194"/>
  <c r="K51" i="194"/>
  <c r="L51" i="194"/>
  <c r="M51" i="194"/>
  <c r="N51" i="194"/>
  <c r="O51" i="194"/>
  <c r="P51" i="194"/>
  <c r="Q51" i="194"/>
  <c r="R51" i="194"/>
  <c r="S51" i="194"/>
  <c r="T51" i="194"/>
  <c r="U51" i="194"/>
  <c r="V51" i="194"/>
  <c r="W51" i="194"/>
  <c r="X51" i="194"/>
  <c r="Y51" i="194"/>
  <c r="Z51" i="194"/>
  <c r="AA51" i="194"/>
  <c r="AB51" i="194"/>
  <c r="AC51" i="194"/>
  <c r="AD51" i="194"/>
  <c r="AE51" i="194"/>
  <c r="AF51" i="194"/>
  <c r="AG51" i="194"/>
  <c r="AH51" i="194"/>
  <c r="AI51" i="194"/>
  <c r="AJ51" i="194"/>
  <c r="AK51" i="194"/>
  <c r="AL51" i="194"/>
  <c r="AM51" i="194"/>
  <c r="AN51" i="194"/>
  <c r="AO51" i="194"/>
  <c r="AP51" i="194"/>
  <c r="AQ51" i="194"/>
  <c r="AR51" i="194"/>
  <c r="AS51" i="194"/>
  <c r="AT51" i="194"/>
  <c r="F52" i="194"/>
  <c r="G52" i="194"/>
  <c r="H52" i="194"/>
  <c r="I52" i="194"/>
  <c r="J52" i="194"/>
  <c r="K52" i="194"/>
  <c r="L52" i="194"/>
  <c r="M52" i="194"/>
  <c r="N52" i="194"/>
  <c r="O52" i="194"/>
  <c r="P52" i="194"/>
  <c r="Q52" i="194"/>
  <c r="R52" i="194"/>
  <c r="S52" i="194"/>
  <c r="T52" i="194"/>
  <c r="U52" i="194"/>
  <c r="V52" i="194"/>
  <c r="W52" i="194"/>
  <c r="X52" i="194"/>
  <c r="Y52" i="194"/>
  <c r="Z52" i="194"/>
  <c r="AA52" i="194"/>
  <c r="AB52" i="194"/>
  <c r="AC52" i="194"/>
  <c r="AD52" i="194"/>
  <c r="AE52" i="194"/>
  <c r="AF52" i="194"/>
  <c r="AG52" i="194"/>
  <c r="AH52" i="194"/>
  <c r="AI52" i="194"/>
  <c r="AJ52" i="194"/>
  <c r="AK52" i="194"/>
  <c r="AL52" i="194"/>
  <c r="AM52" i="194"/>
  <c r="AN52" i="194"/>
  <c r="AO52" i="194"/>
  <c r="AP52" i="194"/>
  <c r="AQ52" i="194"/>
  <c r="AR52" i="194"/>
  <c r="AS52" i="194"/>
  <c r="AT52" i="194"/>
  <c r="F53" i="194"/>
  <c r="G53" i="194"/>
  <c r="H53" i="194"/>
  <c r="I53" i="194"/>
  <c r="J53" i="194"/>
  <c r="K53" i="194"/>
  <c r="L53" i="194"/>
  <c r="M53" i="194"/>
  <c r="N53" i="194"/>
  <c r="O53" i="194"/>
  <c r="P53" i="194"/>
  <c r="Q53" i="194"/>
  <c r="R53" i="194"/>
  <c r="S53" i="194"/>
  <c r="T53" i="194"/>
  <c r="U53" i="194"/>
  <c r="V53" i="194"/>
  <c r="W53" i="194"/>
  <c r="X53" i="194"/>
  <c r="Y53" i="194"/>
  <c r="Z53" i="194"/>
  <c r="AA53" i="194"/>
  <c r="AB53" i="194"/>
  <c r="AC53" i="194"/>
  <c r="AD53" i="194"/>
  <c r="AE53" i="194"/>
  <c r="AF53" i="194"/>
  <c r="AG53" i="194"/>
  <c r="AH53" i="194"/>
  <c r="AI53" i="194"/>
  <c r="AJ53" i="194"/>
  <c r="AK53" i="194"/>
  <c r="AL53" i="194"/>
  <c r="AM53" i="194"/>
  <c r="AN53" i="194"/>
  <c r="AO53" i="194"/>
  <c r="AP53" i="194"/>
  <c r="AQ53" i="194"/>
  <c r="AR53" i="194"/>
  <c r="AS53" i="194"/>
  <c r="AT53" i="194"/>
  <c r="F54" i="194"/>
  <c r="G54" i="194"/>
  <c r="H54" i="194"/>
  <c r="I54" i="194"/>
  <c r="J54" i="194"/>
  <c r="K54" i="194"/>
  <c r="L54" i="194"/>
  <c r="M54" i="194"/>
  <c r="N54" i="194"/>
  <c r="O54" i="194"/>
  <c r="P54" i="194"/>
  <c r="Q54" i="194"/>
  <c r="R54" i="194"/>
  <c r="S54" i="194"/>
  <c r="T54" i="194"/>
  <c r="U54" i="194"/>
  <c r="V54" i="194"/>
  <c r="W54" i="194"/>
  <c r="X54" i="194"/>
  <c r="Y54" i="194"/>
  <c r="Z54" i="194"/>
  <c r="AA54" i="194"/>
  <c r="AB54" i="194"/>
  <c r="AC54" i="194"/>
  <c r="AD54" i="194"/>
  <c r="AE54" i="194"/>
  <c r="AF54" i="194"/>
  <c r="AG54" i="194"/>
  <c r="AH54" i="194"/>
  <c r="AI54" i="194"/>
  <c r="AJ54" i="194"/>
  <c r="AK54" i="194"/>
  <c r="AL54" i="194"/>
  <c r="AM54" i="194"/>
  <c r="AN54" i="194"/>
  <c r="AO54" i="194"/>
  <c r="AP54" i="194"/>
  <c r="AQ54" i="194"/>
  <c r="AR54" i="194"/>
  <c r="AS54" i="194"/>
  <c r="AT54" i="194"/>
  <c r="F55" i="194"/>
  <c r="G55" i="194"/>
  <c r="H55" i="194"/>
  <c r="I55" i="194"/>
  <c r="J55" i="194"/>
  <c r="K55" i="194"/>
  <c r="L55" i="194"/>
  <c r="M55" i="194"/>
  <c r="N55" i="194"/>
  <c r="O55" i="194"/>
  <c r="P55" i="194"/>
  <c r="Q55" i="194"/>
  <c r="R55" i="194"/>
  <c r="S55" i="194"/>
  <c r="T55" i="194"/>
  <c r="U55" i="194"/>
  <c r="V55" i="194"/>
  <c r="W55" i="194"/>
  <c r="X55" i="194"/>
  <c r="Y55" i="194"/>
  <c r="Z55" i="194"/>
  <c r="AA55" i="194"/>
  <c r="AB55" i="194"/>
  <c r="AC55" i="194"/>
  <c r="AD55" i="194"/>
  <c r="AE55" i="194"/>
  <c r="AF55" i="194"/>
  <c r="AG55" i="194"/>
  <c r="AH55" i="194"/>
  <c r="AI55" i="194"/>
  <c r="AJ55" i="194"/>
  <c r="AK55" i="194"/>
  <c r="AL55" i="194"/>
  <c r="AM55" i="194"/>
  <c r="AN55" i="194"/>
  <c r="AO55" i="194"/>
  <c r="AP55" i="194"/>
  <c r="AQ55" i="194"/>
  <c r="AR55" i="194"/>
  <c r="AS55" i="194"/>
  <c r="AT55" i="194"/>
  <c r="F56" i="194"/>
  <c r="G56" i="194"/>
  <c r="H56" i="194"/>
  <c r="I56" i="194"/>
  <c r="J56" i="194"/>
  <c r="K56" i="194"/>
  <c r="L56" i="194"/>
  <c r="M56" i="194"/>
  <c r="N56" i="194"/>
  <c r="O56" i="194"/>
  <c r="P56" i="194"/>
  <c r="Q56" i="194"/>
  <c r="R56" i="194"/>
  <c r="S56" i="194"/>
  <c r="T56" i="194"/>
  <c r="U56" i="194"/>
  <c r="V56" i="194"/>
  <c r="W56" i="194"/>
  <c r="X56" i="194"/>
  <c r="Y56" i="194"/>
  <c r="Z56" i="194"/>
  <c r="AA56" i="194"/>
  <c r="AB56" i="194"/>
  <c r="AC56" i="194"/>
  <c r="AD56" i="194"/>
  <c r="AE56" i="194"/>
  <c r="AF56" i="194"/>
  <c r="AG56" i="194"/>
  <c r="AH56" i="194"/>
  <c r="AI56" i="194"/>
  <c r="AJ56" i="194"/>
  <c r="AK56" i="194"/>
  <c r="AL56" i="194"/>
  <c r="AM56" i="194"/>
  <c r="AN56" i="194"/>
  <c r="AO56" i="194"/>
  <c r="AP56" i="194"/>
  <c r="AQ56" i="194"/>
  <c r="AR56" i="194"/>
  <c r="AS56" i="194"/>
  <c r="AT56" i="194"/>
  <c r="F57" i="194"/>
  <c r="G57" i="194"/>
  <c r="H57" i="194"/>
  <c r="I57" i="194"/>
  <c r="J57" i="194"/>
  <c r="K57" i="194"/>
  <c r="L57" i="194"/>
  <c r="M57" i="194"/>
  <c r="N57" i="194"/>
  <c r="O57" i="194"/>
  <c r="P57" i="194"/>
  <c r="Q57" i="194"/>
  <c r="R57" i="194"/>
  <c r="S57" i="194"/>
  <c r="T57" i="194"/>
  <c r="U57" i="194"/>
  <c r="V57" i="194"/>
  <c r="W57" i="194"/>
  <c r="X57" i="194"/>
  <c r="Y57" i="194"/>
  <c r="Z57" i="194"/>
  <c r="AA57" i="194"/>
  <c r="AB57" i="194"/>
  <c r="AC57" i="194"/>
  <c r="AD57" i="194"/>
  <c r="AE57" i="194"/>
  <c r="AF57" i="194"/>
  <c r="AG57" i="194"/>
  <c r="AH57" i="194"/>
  <c r="AI57" i="194"/>
  <c r="AJ57" i="194"/>
  <c r="AK57" i="194"/>
  <c r="AL57" i="194"/>
  <c r="AM57" i="194"/>
  <c r="AN57" i="194"/>
  <c r="AO57" i="194"/>
  <c r="AP57" i="194"/>
  <c r="AQ57" i="194"/>
  <c r="AR57" i="194"/>
  <c r="AS57" i="194"/>
  <c r="AT57" i="194"/>
  <c r="F58" i="194"/>
  <c r="G58" i="194"/>
  <c r="H58" i="194"/>
  <c r="I58" i="194"/>
  <c r="J58" i="194"/>
  <c r="K58" i="194"/>
  <c r="L58" i="194"/>
  <c r="M58" i="194"/>
  <c r="N58" i="194"/>
  <c r="O58" i="194"/>
  <c r="P58" i="194"/>
  <c r="Q58" i="194"/>
  <c r="R58" i="194"/>
  <c r="S58" i="194"/>
  <c r="T58" i="194"/>
  <c r="U58" i="194"/>
  <c r="V58" i="194"/>
  <c r="W58" i="194"/>
  <c r="X58" i="194"/>
  <c r="Y58" i="194"/>
  <c r="Z58" i="194"/>
  <c r="AA58" i="194"/>
  <c r="AB58" i="194"/>
  <c r="AC58" i="194"/>
  <c r="AD58" i="194"/>
  <c r="AE58" i="194"/>
  <c r="AF58" i="194"/>
  <c r="AG58" i="194"/>
  <c r="AH58" i="194"/>
  <c r="AI58" i="194"/>
  <c r="AJ58" i="194"/>
  <c r="AK58" i="194"/>
  <c r="AL58" i="194"/>
  <c r="AM58" i="194"/>
  <c r="AN58" i="194"/>
  <c r="AO58" i="194"/>
  <c r="AP58" i="194"/>
  <c r="AQ58" i="194"/>
  <c r="AR58" i="194"/>
  <c r="AS58" i="194"/>
  <c r="AT58" i="194"/>
  <c r="F59" i="194"/>
  <c r="G59" i="194"/>
  <c r="H59" i="194"/>
  <c r="I59" i="194"/>
  <c r="J59" i="194"/>
  <c r="K59" i="194"/>
  <c r="L59" i="194"/>
  <c r="M59" i="194"/>
  <c r="N59" i="194"/>
  <c r="O59" i="194"/>
  <c r="P59" i="194"/>
  <c r="Q59" i="194"/>
  <c r="R59" i="194"/>
  <c r="S59" i="194"/>
  <c r="T59" i="194"/>
  <c r="U59" i="194"/>
  <c r="V59" i="194"/>
  <c r="W59" i="194"/>
  <c r="X59" i="194"/>
  <c r="Y59" i="194"/>
  <c r="Z59" i="194"/>
  <c r="AA59" i="194"/>
  <c r="AB59" i="194"/>
  <c r="AC59" i="194"/>
  <c r="AD59" i="194"/>
  <c r="AE59" i="194"/>
  <c r="AF59" i="194"/>
  <c r="AG59" i="194"/>
  <c r="AH59" i="194"/>
  <c r="AI59" i="194"/>
  <c r="AJ59" i="194"/>
  <c r="AK59" i="194"/>
  <c r="AL59" i="194"/>
  <c r="AM59" i="194"/>
  <c r="AN59" i="194"/>
  <c r="AO59" i="194"/>
  <c r="AP59" i="194"/>
  <c r="AQ59" i="194"/>
  <c r="AR59" i="194"/>
  <c r="AS59" i="194"/>
  <c r="AT59" i="194"/>
  <c r="E51" i="194"/>
  <c r="E52" i="194"/>
  <c r="E53" i="194"/>
  <c r="E54" i="194"/>
  <c r="E55" i="194"/>
  <c r="E56" i="194"/>
  <c r="E57" i="194"/>
  <c r="E58" i="194"/>
  <c r="E59" i="194"/>
  <c r="E50" i="194"/>
  <c r="F39" i="194"/>
  <c r="G39" i="194"/>
  <c r="H39" i="194"/>
  <c r="I39" i="194"/>
  <c r="J39" i="194"/>
  <c r="K39" i="194"/>
  <c r="L39" i="194"/>
  <c r="M39" i="194"/>
  <c r="N39" i="194"/>
  <c r="O39" i="194"/>
  <c r="P39" i="194"/>
  <c r="Q39" i="194"/>
  <c r="R39" i="194"/>
  <c r="S39" i="194"/>
  <c r="T39" i="194"/>
  <c r="U39" i="194"/>
  <c r="V39" i="194"/>
  <c r="W39" i="194"/>
  <c r="X39" i="194"/>
  <c r="Y39" i="194"/>
  <c r="Z39" i="194"/>
  <c r="AA39" i="194"/>
  <c r="AB39" i="194"/>
  <c r="AC39" i="194"/>
  <c r="AD39" i="194"/>
  <c r="AE39" i="194"/>
  <c r="AF39" i="194"/>
  <c r="AG39" i="194"/>
  <c r="AH39" i="194"/>
  <c r="AI39" i="194"/>
  <c r="AJ39" i="194"/>
  <c r="AK39" i="194"/>
  <c r="AL39" i="194"/>
  <c r="AM39" i="194"/>
  <c r="AN39" i="194"/>
  <c r="AO39" i="194"/>
  <c r="AP39" i="194"/>
  <c r="AQ39" i="194"/>
  <c r="AR39" i="194"/>
  <c r="AS39" i="194"/>
  <c r="AT39" i="194"/>
  <c r="F40" i="194"/>
  <c r="G40" i="194"/>
  <c r="H40" i="194"/>
  <c r="I40" i="194"/>
  <c r="J40" i="194"/>
  <c r="K40" i="194"/>
  <c r="L40" i="194"/>
  <c r="M40" i="194"/>
  <c r="N40" i="194"/>
  <c r="O40" i="194"/>
  <c r="P40" i="194"/>
  <c r="Q40" i="194"/>
  <c r="R40" i="194"/>
  <c r="S40" i="194"/>
  <c r="T40" i="194"/>
  <c r="U40" i="194"/>
  <c r="V40" i="194"/>
  <c r="W40" i="194"/>
  <c r="X40" i="194"/>
  <c r="Y40" i="194"/>
  <c r="Z40" i="194"/>
  <c r="AA40" i="194"/>
  <c r="AB40" i="194"/>
  <c r="AC40" i="194"/>
  <c r="AD40" i="194"/>
  <c r="AE40" i="194"/>
  <c r="AF40" i="194"/>
  <c r="AG40" i="194"/>
  <c r="AH40" i="194"/>
  <c r="AI40" i="194"/>
  <c r="AJ40" i="194"/>
  <c r="AK40" i="194"/>
  <c r="AL40" i="194"/>
  <c r="AM40" i="194"/>
  <c r="AN40" i="194"/>
  <c r="AO40" i="194"/>
  <c r="AP40" i="194"/>
  <c r="AQ40" i="194"/>
  <c r="AR40" i="194"/>
  <c r="AS40" i="194"/>
  <c r="AT40" i="194"/>
  <c r="F41" i="194"/>
  <c r="G41" i="194"/>
  <c r="H41" i="194"/>
  <c r="I41" i="194"/>
  <c r="J41" i="194"/>
  <c r="K41" i="194"/>
  <c r="L41" i="194"/>
  <c r="M41" i="194"/>
  <c r="N41" i="194"/>
  <c r="O41" i="194"/>
  <c r="P41" i="194"/>
  <c r="Q41" i="194"/>
  <c r="R41" i="194"/>
  <c r="S41" i="194"/>
  <c r="T41" i="194"/>
  <c r="U41" i="194"/>
  <c r="V41" i="194"/>
  <c r="W41" i="194"/>
  <c r="X41" i="194"/>
  <c r="Y41" i="194"/>
  <c r="Z41" i="194"/>
  <c r="AA41" i="194"/>
  <c r="AB41" i="194"/>
  <c r="AC41" i="194"/>
  <c r="AD41" i="194"/>
  <c r="AE41" i="194"/>
  <c r="AF41" i="194"/>
  <c r="AG41" i="194"/>
  <c r="AH41" i="194"/>
  <c r="AI41" i="194"/>
  <c r="AJ41" i="194"/>
  <c r="AK41" i="194"/>
  <c r="AL41" i="194"/>
  <c r="AM41" i="194"/>
  <c r="AN41" i="194"/>
  <c r="AO41" i="194"/>
  <c r="AP41" i="194"/>
  <c r="AQ41" i="194"/>
  <c r="AR41" i="194"/>
  <c r="AS41" i="194"/>
  <c r="AT41" i="194"/>
  <c r="F42" i="194"/>
  <c r="G42" i="194"/>
  <c r="H42" i="194"/>
  <c r="I42" i="194"/>
  <c r="J42" i="194"/>
  <c r="K42" i="194"/>
  <c r="L42" i="194"/>
  <c r="M42" i="194"/>
  <c r="N42" i="194"/>
  <c r="O42" i="194"/>
  <c r="P42" i="194"/>
  <c r="Q42" i="194"/>
  <c r="R42" i="194"/>
  <c r="S42" i="194"/>
  <c r="T42" i="194"/>
  <c r="U42" i="194"/>
  <c r="V42" i="194"/>
  <c r="W42" i="194"/>
  <c r="X42" i="194"/>
  <c r="Y42" i="194"/>
  <c r="Z42" i="194"/>
  <c r="AA42" i="194"/>
  <c r="AB42" i="194"/>
  <c r="AC42" i="194"/>
  <c r="AD42" i="194"/>
  <c r="AE42" i="194"/>
  <c r="AF42" i="194"/>
  <c r="AG42" i="194"/>
  <c r="AH42" i="194"/>
  <c r="AI42" i="194"/>
  <c r="AJ42" i="194"/>
  <c r="AK42" i="194"/>
  <c r="AL42" i="194"/>
  <c r="AM42" i="194"/>
  <c r="AN42" i="194"/>
  <c r="AO42" i="194"/>
  <c r="AP42" i="194"/>
  <c r="AQ42" i="194"/>
  <c r="AR42" i="194"/>
  <c r="AS42" i="194"/>
  <c r="AT42" i="194"/>
  <c r="F43" i="194"/>
  <c r="G43" i="194"/>
  <c r="H43" i="194"/>
  <c r="I43" i="194"/>
  <c r="J43" i="194"/>
  <c r="K43" i="194"/>
  <c r="L43" i="194"/>
  <c r="M43" i="194"/>
  <c r="N43" i="194"/>
  <c r="O43" i="194"/>
  <c r="P43" i="194"/>
  <c r="Q43" i="194"/>
  <c r="R43" i="194"/>
  <c r="S43" i="194"/>
  <c r="T43" i="194"/>
  <c r="U43" i="194"/>
  <c r="V43" i="194"/>
  <c r="W43" i="194"/>
  <c r="X43" i="194"/>
  <c r="Y43" i="194"/>
  <c r="Z43" i="194"/>
  <c r="AA43" i="194"/>
  <c r="AB43" i="194"/>
  <c r="AC43" i="194"/>
  <c r="AD43" i="194"/>
  <c r="AE43" i="194"/>
  <c r="AF43" i="194"/>
  <c r="AG43" i="194"/>
  <c r="AH43" i="194"/>
  <c r="AI43" i="194"/>
  <c r="AJ43" i="194"/>
  <c r="AK43" i="194"/>
  <c r="AL43" i="194"/>
  <c r="AM43" i="194"/>
  <c r="AN43" i="194"/>
  <c r="AO43" i="194"/>
  <c r="AP43" i="194"/>
  <c r="AQ43" i="194"/>
  <c r="AR43" i="194"/>
  <c r="AS43" i="194"/>
  <c r="AT43" i="194"/>
  <c r="F44" i="194"/>
  <c r="G44" i="194"/>
  <c r="H44" i="194"/>
  <c r="I44" i="194"/>
  <c r="J44" i="194"/>
  <c r="K44" i="194"/>
  <c r="L44" i="194"/>
  <c r="M44" i="194"/>
  <c r="N44" i="194"/>
  <c r="O44" i="194"/>
  <c r="P44" i="194"/>
  <c r="Q44" i="194"/>
  <c r="R44" i="194"/>
  <c r="S44" i="194"/>
  <c r="T44" i="194"/>
  <c r="U44" i="194"/>
  <c r="V44" i="194"/>
  <c r="W44" i="194"/>
  <c r="X44" i="194"/>
  <c r="Y44" i="194"/>
  <c r="Z44" i="194"/>
  <c r="AA44" i="194"/>
  <c r="AB44" i="194"/>
  <c r="AC44" i="194"/>
  <c r="AD44" i="194"/>
  <c r="AE44" i="194"/>
  <c r="AF44" i="194"/>
  <c r="AG44" i="194"/>
  <c r="AH44" i="194"/>
  <c r="AI44" i="194"/>
  <c r="AJ44" i="194"/>
  <c r="AK44" i="194"/>
  <c r="AL44" i="194"/>
  <c r="AM44" i="194"/>
  <c r="AN44" i="194"/>
  <c r="AO44" i="194"/>
  <c r="AP44" i="194"/>
  <c r="AQ44" i="194"/>
  <c r="AR44" i="194"/>
  <c r="AS44" i="194"/>
  <c r="AT44" i="194"/>
  <c r="F45" i="194"/>
  <c r="G45" i="194"/>
  <c r="H45" i="194"/>
  <c r="I45" i="194"/>
  <c r="J45" i="194"/>
  <c r="K45" i="194"/>
  <c r="L45" i="194"/>
  <c r="M45" i="194"/>
  <c r="N45" i="194"/>
  <c r="O45" i="194"/>
  <c r="P45" i="194"/>
  <c r="Q45" i="194"/>
  <c r="R45" i="194"/>
  <c r="S45" i="194"/>
  <c r="T45" i="194"/>
  <c r="U45" i="194"/>
  <c r="V45" i="194"/>
  <c r="W45" i="194"/>
  <c r="X45" i="194"/>
  <c r="Y45" i="194"/>
  <c r="Z45" i="194"/>
  <c r="AA45" i="194"/>
  <c r="AB45" i="194"/>
  <c r="AC45" i="194"/>
  <c r="AD45" i="194"/>
  <c r="AE45" i="194"/>
  <c r="AF45" i="194"/>
  <c r="AG45" i="194"/>
  <c r="AH45" i="194"/>
  <c r="AI45" i="194"/>
  <c r="AJ45" i="194"/>
  <c r="AK45" i="194"/>
  <c r="AL45" i="194"/>
  <c r="AM45" i="194"/>
  <c r="AN45" i="194"/>
  <c r="AO45" i="194"/>
  <c r="AP45" i="194"/>
  <c r="AQ45" i="194"/>
  <c r="AR45" i="194"/>
  <c r="AS45" i="194"/>
  <c r="AT45" i="194"/>
  <c r="F46" i="194"/>
  <c r="G46" i="194"/>
  <c r="H46" i="194"/>
  <c r="I46" i="194"/>
  <c r="J46" i="194"/>
  <c r="K46" i="194"/>
  <c r="L46" i="194"/>
  <c r="M46" i="194"/>
  <c r="N46" i="194"/>
  <c r="O46" i="194"/>
  <c r="P46" i="194"/>
  <c r="Q46" i="194"/>
  <c r="R46" i="194"/>
  <c r="S46" i="194"/>
  <c r="T46" i="194"/>
  <c r="U46" i="194"/>
  <c r="V46" i="194"/>
  <c r="W46" i="194"/>
  <c r="X46" i="194"/>
  <c r="Y46" i="194"/>
  <c r="Z46" i="194"/>
  <c r="AA46" i="194"/>
  <c r="AB46" i="194"/>
  <c r="AC46" i="194"/>
  <c r="AD46" i="194"/>
  <c r="AE46" i="194"/>
  <c r="AF46" i="194"/>
  <c r="AG46" i="194"/>
  <c r="AH46" i="194"/>
  <c r="AI46" i="194"/>
  <c r="AJ46" i="194"/>
  <c r="AK46" i="194"/>
  <c r="AL46" i="194"/>
  <c r="AM46" i="194"/>
  <c r="AN46" i="194"/>
  <c r="AO46" i="194"/>
  <c r="AP46" i="194"/>
  <c r="AQ46" i="194"/>
  <c r="AR46" i="194"/>
  <c r="AS46" i="194"/>
  <c r="AT46" i="194"/>
  <c r="F47" i="194"/>
  <c r="G47" i="194"/>
  <c r="H47" i="194"/>
  <c r="I47" i="194"/>
  <c r="J47" i="194"/>
  <c r="K47" i="194"/>
  <c r="L47" i="194"/>
  <c r="M47" i="194"/>
  <c r="N47" i="194"/>
  <c r="O47" i="194"/>
  <c r="P47" i="194"/>
  <c r="Q47" i="194"/>
  <c r="R47" i="194"/>
  <c r="S47" i="194"/>
  <c r="T47" i="194"/>
  <c r="U47" i="194"/>
  <c r="V47" i="194"/>
  <c r="W47" i="194"/>
  <c r="X47" i="194"/>
  <c r="Y47" i="194"/>
  <c r="Z47" i="194"/>
  <c r="AA47" i="194"/>
  <c r="AB47" i="194"/>
  <c r="AC47" i="194"/>
  <c r="AD47" i="194"/>
  <c r="AE47" i="194"/>
  <c r="AF47" i="194"/>
  <c r="AG47" i="194"/>
  <c r="AH47" i="194"/>
  <c r="AI47" i="194"/>
  <c r="AJ47" i="194"/>
  <c r="AK47" i="194"/>
  <c r="AL47" i="194"/>
  <c r="AM47" i="194"/>
  <c r="AN47" i="194"/>
  <c r="AO47" i="194"/>
  <c r="AP47" i="194"/>
  <c r="AQ47" i="194"/>
  <c r="AR47" i="194"/>
  <c r="AS47" i="194"/>
  <c r="AT47" i="194"/>
  <c r="F48" i="194"/>
  <c r="G48" i="194"/>
  <c r="H48" i="194"/>
  <c r="I48" i="194"/>
  <c r="J48" i="194"/>
  <c r="K48" i="194"/>
  <c r="L48" i="194"/>
  <c r="M48" i="194"/>
  <c r="N48" i="194"/>
  <c r="O48" i="194"/>
  <c r="P48" i="194"/>
  <c r="Q48" i="194"/>
  <c r="R48" i="194"/>
  <c r="S48" i="194"/>
  <c r="T48" i="194"/>
  <c r="U48" i="194"/>
  <c r="V48" i="194"/>
  <c r="W48" i="194"/>
  <c r="X48" i="194"/>
  <c r="Y48" i="194"/>
  <c r="Z48" i="194"/>
  <c r="AA48" i="194"/>
  <c r="AB48" i="194"/>
  <c r="AC48" i="194"/>
  <c r="AD48" i="194"/>
  <c r="AE48" i="194"/>
  <c r="AF48" i="194"/>
  <c r="AG48" i="194"/>
  <c r="AH48" i="194"/>
  <c r="AI48" i="194"/>
  <c r="AJ48" i="194"/>
  <c r="AK48" i="194"/>
  <c r="AL48" i="194"/>
  <c r="AM48" i="194"/>
  <c r="AN48" i="194"/>
  <c r="AO48" i="194"/>
  <c r="AP48" i="194"/>
  <c r="AQ48" i="194"/>
  <c r="AR48" i="194"/>
  <c r="AS48" i="194"/>
  <c r="AT48" i="194"/>
  <c r="E40" i="194"/>
  <c r="E41" i="194"/>
  <c r="E42" i="194"/>
  <c r="E43" i="194"/>
  <c r="E44" i="194"/>
  <c r="E45" i="194"/>
  <c r="E46" i="194"/>
  <c r="E47" i="194"/>
  <c r="E48" i="194"/>
  <c r="E39" i="194"/>
  <c r="AO32" i="194"/>
  <c r="AP32" i="194"/>
  <c r="AQ32" i="194"/>
  <c r="AR32" i="194"/>
  <c r="AS32" i="194"/>
  <c r="AT32" i="194"/>
  <c r="AO33" i="194"/>
  <c r="AP33" i="194"/>
  <c r="AQ33" i="194"/>
  <c r="AR33" i="194"/>
  <c r="AS33" i="194"/>
  <c r="AT33" i="194"/>
  <c r="AO34" i="194"/>
  <c r="AP34" i="194"/>
  <c r="AQ34" i="194"/>
  <c r="AR34" i="194"/>
  <c r="AS34" i="194"/>
  <c r="AT34" i="194"/>
  <c r="AO35" i="194"/>
  <c r="AP35" i="194"/>
  <c r="AQ35" i="194"/>
  <c r="AR35" i="194"/>
  <c r="AS35" i="194"/>
  <c r="AT35" i="194"/>
  <c r="AO36" i="194"/>
  <c r="AP36" i="194"/>
  <c r="AQ36" i="194"/>
  <c r="AR36" i="194"/>
  <c r="AS36" i="194"/>
  <c r="AT36" i="194"/>
  <c r="AO37" i="194"/>
  <c r="AP37" i="194"/>
  <c r="AQ37" i="194"/>
  <c r="AR37" i="194"/>
  <c r="AS37" i="194"/>
  <c r="AT37" i="194"/>
  <c r="F32" i="194"/>
  <c r="G32" i="194"/>
  <c r="H32" i="194"/>
  <c r="I32" i="194"/>
  <c r="J32" i="194"/>
  <c r="K32" i="194"/>
  <c r="L32" i="194"/>
  <c r="M32" i="194"/>
  <c r="N32" i="194"/>
  <c r="O32" i="194"/>
  <c r="P32" i="194"/>
  <c r="Q32" i="194"/>
  <c r="R32" i="194"/>
  <c r="S32" i="194"/>
  <c r="T32" i="194"/>
  <c r="U32" i="194"/>
  <c r="V32" i="194"/>
  <c r="W32" i="194"/>
  <c r="X32" i="194"/>
  <c r="Y32" i="194"/>
  <c r="Z32" i="194"/>
  <c r="AA32" i="194"/>
  <c r="AB32" i="194"/>
  <c r="AC32" i="194"/>
  <c r="AD32" i="194"/>
  <c r="AE32" i="194"/>
  <c r="AF32" i="194"/>
  <c r="AG32" i="194"/>
  <c r="AH32" i="194"/>
  <c r="AI32" i="194"/>
  <c r="AJ32" i="194"/>
  <c r="AK32" i="194"/>
  <c r="AL32" i="194"/>
  <c r="AM32" i="194"/>
  <c r="AN32" i="194"/>
  <c r="F33" i="194"/>
  <c r="G33" i="194"/>
  <c r="H33" i="194"/>
  <c r="I33" i="194"/>
  <c r="J33" i="194"/>
  <c r="K33" i="194"/>
  <c r="L33" i="194"/>
  <c r="M33" i="194"/>
  <c r="N33" i="194"/>
  <c r="O33" i="194"/>
  <c r="P33" i="194"/>
  <c r="Q33" i="194"/>
  <c r="R33" i="194"/>
  <c r="S33" i="194"/>
  <c r="T33" i="194"/>
  <c r="U33" i="194"/>
  <c r="V33" i="194"/>
  <c r="W33" i="194"/>
  <c r="X33" i="194"/>
  <c r="Y33" i="194"/>
  <c r="Z33" i="194"/>
  <c r="AA33" i="194"/>
  <c r="AB33" i="194"/>
  <c r="AC33" i="194"/>
  <c r="AD33" i="194"/>
  <c r="AE33" i="194"/>
  <c r="AF33" i="194"/>
  <c r="AG33" i="194"/>
  <c r="AH33" i="194"/>
  <c r="AI33" i="194"/>
  <c r="AJ33" i="194"/>
  <c r="AK33" i="194"/>
  <c r="AL33" i="194"/>
  <c r="AM33" i="194"/>
  <c r="AN33" i="194"/>
  <c r="F34" i="194"/>
  <c r="G34" i="194"/>
  <c r="H34" i="194"/>
  <c r="I34" i="194"/>
  <c r="J34" i="194"/>
  <c r="K34" i="194"/>
  <c r="L34" i="194"/>
  <c r="M34" i="194"/>
  <c r="N34" i="194"/>
  <c r="O34" i="194"/>
  <c r="P34" i="194"/>
  <c r="Q34" i="194"/>
  <c r="R34" i="194"/>
  <c r="S34" i="194"/>
  <c r="T34" i="194"/>
  <c r="U34" i="194"/>
  <c r="V34" i="194"/>
  <c r="W34" i="194"/>
  <c r="X34" i="194"/>
  <c r="Y34" i="194"/>
  <c r="Z34" i="194"/>
  <c r="AA34" i="194"/>
  <c r="AB34" i="194"/>
  <c r="AC34" i="194"/>
  <c r="AD34" i="194"/>
  <c r="AE34" i="194"/>
  <c r="AF34" i="194"/>
  <c r="AG34" i="194"/>
  <c r="AH34" i="194"/>
  <c r="AI34" i="194"/>
  <c r="AJ34" i="194"/>
  <c r="AK34" i="194"/>
  <c r="AL34" i="194"/>
  <c r="AM34" i="194"/>
  <c r="AN34" i="194"/>
  <c r="F35" i="194"/>
  <c r="G35" i="194"/>
  <c r="H35" i="194"/>
  <c r="I35" i="194"/>
  <c r="J35" i="194"/>
  <c r="K35" i="194"/>
  <c r="L35" i="194"/>
  <c r="M35" i="194"/>
  <c r="N35" i="194"/>
  <c r="O35" i="194"/>
  <c r="P35" i="194"/>
  <c r="Q35" i="194"/>
  <c r="R35" i="194"/>
  <c r="S35" i="194"/>
  <c r="T35" i="194"/>
  <c r="U35" i="194"/>
  <c r="V35" i="194"/>
  <c r="W35" i="194"/>
  <c r="X35" i="194"/>
  <c r="Y35" i="194"/>
  <c r="Z35" i="194"/>
  <c r="AA35" i="194"/>
  <c r="AB35" i="194"/>
  <c r="AC35" i="194"/>
  <c r="AD35" i="194"/>
  <c r="AE35" i="194"/>
  <c r="AF35" i="194"/>
  <c r="AG35" i="194"/>
  <c r="AH35" i="194"/>
  <c r="AI35" i="194"/>
  <c r="AJ35" i="194"/>
  <c r="AK35" i="194"/>
  <c r="AL35" i="194"/>
  <c r="AM35" i="194"/>
  <c r="AN35" i="194"/>
  <c r="F36" i="194"/>
  <c r="G36" i="194"/>
  <c r="H36" i="194"/>
  <c r="I36" i="194"/>
  <c r="J36" i="194"/>
  <c r="K36" i="194"/>
  <c r="L36" i="194"/>
  <c r="M36" i="194"/>
  <c r="N36" i="194"/>
  <c r="O36" i="194"/>
  <c r="P36" i="194"/>
  <c r="Q36" i="194"/>
  <c r="R36" i="194"/>
  <c r="S36" i="194"/>
  <c r="T36" i="194"/>
  <c r="U36" i="194"/>
  <c r="V36" i="194"/>
  <c r="W36" i="194"/>
  <c r="X36" i="194"/>
  <c r="Y36" i="194"/>
  <c r="Z36" i="194"/>
  <c r="AA36" i="194"/>
  <c r="AB36" i="194"/>
  <c r="AC36" i="194"/>
  <c r="AD36" i="194"/>
  <c r="AE36" i="194"/>
  <c r="AF36" i="194"/>
  <c r="AG36" i="194"/>
  <c r="AH36" i="194"/>
  <c r="AI36" i="194"/>
  <c r="AJ36" i="194"/>
  <c r="AK36" i="194"/>
  <c r="AL36" i="194"/>
  <c r="AM36" i="194"/>
  <c r="AN36" i="194"/>
  <c r="F37" i="194"/>
  <c r="G37" i="194"/>
  <c r="H37" i="194"/>
  <c r="I37" i="194"/>
  <c r="J37" i="194"/>
  <c r="K37" i="194"/>
  <c r="L37" i="194"/>
  <c r="M37" i="194"/>
  <c r="N37" i="194"/>
  <c r="O37" i="194"/>
  <c r="P37" i="194"/>
  <c r="Q37" i="194"/>
  <c r="R37" i="194"/>
  <c r="S37" i="194"/>
  <c r="T37" i="194"/>
  <c r="U37" i="194"/>
  <c r="V37" i="194"/>
  <c r="W37" i="194"/>
  <c r="X37" i="194"/>
  <c r="Y37" i="194"/>
  <c r="Z37" i="194"/>
  <c r="AA37" i="194"/>
  <c r="AB37" i="194"/>
  <c r="AC37" i="194"/>
  <c r="AD37" i="194"/>
  <c r="AE37" i="194"/>
  <c r="AF37" i="194"/>
  <c r="AG37" i="194"/>
  <c r="AH37" i="194"/>
  <c r="AI37" i="194"/>
  <c r="AJ37" i="194"/>
  <c r="AK37" i="194"/>
  <c r="AL37" i="194"/>
  <c r="AM37" i="194"/>
  <c r="AN37" i="194"/>
  <c r="E33" i="194"/>
  <c r="E34" i="194"/>
  <c r="E35" i="194"/>
  <c r="E36" i="194"/>
  <c r="E37" i="194"/>
  <c r="E32" i="194"/>
  <c r="V60" i="2"/>
  <c r="V61" i="2"/>
  <c r="V62" i="2"/>
  <c r="V63" i="2"/>
  <c r="V64" i="2"/>
  <c r="V65" i="2"/>
  <c r="V66" i="2"/>
  <c r="V67" i="2"/>
  <c r="V68" i="2"/>
  <c r="V69" i="2"/>
  <c r="U61" i="2"/>
  <c r="U62" i="2"/>
  <c r="U63" i="2"/>
  <c r="U64" i="2"/>
  <c r="U65" i="2"/>
  <c r="U66" i="2"/>
  <c r="U67" i="2"/>
  <c r="U68" i="2"/>
  <c r="U69" i="2"/>
  <c r="U60" i="2"/>
  <c r="V49" i="2"/>
  <c r="V50" i="2"/>
  <c r="V51" i="2"/>
  <c r="V52" i="2"/>
  <c r="V53" i="2"/>
  <c r="V54" i="2"/>
  <c r="V55" i="2"/>
  <c r="V56" i="2"/>
  <c r="V57" i="2"/>
  <c r="V58" i="2"/>
  <c r="U50" i="2"/>
  <c r="U51" i="2"/>
  <c r="U52" i="2"/>
  <c r="U53" i="2"/>
  <c r="U54" i="2"/>
  <c r="U55" i="2"/>
  <c r="U56" i="2"/>
  <c r="U57" i="2"/>
  <c r="U58" i="2"/>
  <c r="U49" i="2"/>
  <c r="V38" i="2"/>
  <c r="V39" i="2"/>
  <c r="V40" i="2"/>
  <c r="V41" i="2"/>
  <c r="V42" i="2"/>
  <c r="V43" i="2"/>
  <c r="V44" i="2"/>
  <c r="V45" i="2"/>
  <c r="V46" i="2"/>
  <c r="V47" i="2"/>
  <c r="U39" i="2"/>
  <c r="U40" i="2"/>
  <c r="U41" i="2"/>
  <c r="U42" i="2"/>
  <c r="U43" i="2"/>
  <c r="U44" i="2"/>
  <c r="U45" i="2"/>
  <c r="U46" i="2"/>
  <c r="U47" i="2"/>
  <c r="U38" i="2"/>
  <c r="V31" i="2"/>
  <c r="V32" i="2"/>
  <c r="V33" i="2"/>
  <c r="V34" i="2"/>
  <c r="V35" i="2"/>
  <c r="V36" i="2"/>
  <c r="U32" i="2"/>
  <c r="U33" i="2"/>
  <c r="U34" i="2"/>
  <c r="U35" i="2"/>
  <c r="U36" i="2"/>
  <c r="U31" i="2"/>
  <c r="U58" i="91"/>
  <c r="V58" i="91"/>
  <c r="U59" i="91"/>
  <c r="V59" i="91"/>
  <c r="U60" i="91"/>
  <c r="V60" i="91"/>
  <c r="V57" i="91"/>
  <c r="U57" i="91"/>
  <c r="V56" i="91"/>
  <c r="U56" i="91"/>
  <c r="V40" i="91"/>
  <c r="V41" i="91"/>
  <c r="V42" i="91"/>
  <c r="V43" i="91"/>
  <c r="V44" i="91"/>
  <c r="V45" i="91"/>
  <c r="V46" i="91"/>
  <c r="V47" i="91"/>
  <c r="V48" i="91"/>
  <c r="V49" i="91"/>
  <c r="V50" i="91"/>
  <c r="V51" i="91"/>
  <c r="V52" i="91"/>
  <c r="V53" i="91"/>
  <c r="V54" i="91"/>
  <c r="U54" i="91"/>
  <c r="U53" i="91"/>
  <c r="U51" i="91"/>
  <c r="U52" i="91"/>
  <c r="U50" i="91"/>
  <c r="U49" i="91"/>
  <c r="U48" i="91"/>
  <c r="U47" i="91"/>
  <c r="U46" i="91"/>
  <c r="U43" i="91"/>
  <c r="U44" i="91"/>
  <c r="U45" i="91"/>
  <c r="U42" i="91"/>
  <c r="U41" i="91"/>
  <c r="U40" i="91"/>
  <c r="V34" i="91"/>
  <c r="K97" i="91" s="1"/>
  <c r="V35" i="91"/>
  <c r="K98" i="91" s="1"/>
  <c r="V36" i="91"/>
  <c r="K99" i="91" s="1"/>
  <c r="V37" i="91"/>
  <c r="V38" i="91"/>
  <c r="U35" i="91"/>
  <c r="U36" i="91"/>
  <c r="U37" i="91"/>
  <c r="U38" i="91"/>
  <c r="U34" i="91"/>
  <c r="V31" i="91"/>
  <c r="V32" i="91"/>
  <c r="U32" i="91"/>
  <c r="U31" i="91"/>
  <c r="V29" i="91"/>
  <c r="U29" i="91"/>
  <c r="AZ41" i="192"/>
  <c r="BA41" i="192"/>
  <c r="BB41" i="192"/>
  <c r="BC41" i="192"/>
  <c r="BD41" i="192"/>
  <c r="BE41" i="192"/>
  <c r="BF41" i="192"/>
  <c r="BG41" i="192"/>
  <c r="BH41" i="192"/>
  <c r="BI41" i="192"/>
  <c r="BJ41" i="192"/>
  <c r="BK41" i="192"/>
  <c r="BL41" i="192"/>
  <c r="BM41" i="192"/>
  <c r="BN41" i="192"/>
  <c r="BO41" i="192"/>
  <c r="BP41" i="192"/>
  <c r="BQ41" i="192"/>
  <c r="BR41" i="192"/>
  <c r="BS41" i="192"/>
  <c r="BT41" i="192"/>
  <c r="BU41" i="192"/>
  <c r="BV41" i="192"/>
  <c r="BW41" i="192"/>
  <c r="BX41" i="192"/>
  <c r="AZ42" i="192"/>
  <c r="BA42" i="192"/>
  <c r="BB42" i="192"/>
  <c r="BC42" i="192"/>
  <c r="BD42" i="192"/>
  <c r="BE42" i="192"/>
  <c r="BF42" i="192"/>
  <c r="BG42" i="192"/>
  <c r="BH42" i="192"/>
  <c r="BI42" i="192"/>
  <c r="BJ42" i="192"/>
  <c r="BK42" i="192"/>
  <c r="BL42" i="192"/>
  <c r="BM42" i="192"/>
  <c r="BN42" i="192"/>
  <c r="BO42" i="192"/>
  <c r="BP42" i="192"/>
  <c r="BQ42" i="192"/>
  <c r="BR42" i="192"/>
  <c r="BS42" i="192"/>
  <c r="BT42" i="192"/>
  <c r="BU42" i="192"/>
  <c r="BV42" i="192"/>
  <c r="BW42" i="192"/>
  <c r="BX42" i="192"/>
  <c r="AZ43" i="192"/>
  <c r="BA43" i="192"/>
  <c r="BB43" i="192"/>
  <c r="BC43" i="192"/>
  <c r="BD43" i="192"/>
  <c r="BE43" i="192"/>
  <c r="BF43" i="192"/>
  <c r="BG43" i="192"/>
  <c r="BH43" i="192"/>
  <c r="BI43" i="192"/>
  <c r="BJ43" i="192"/>
  <c r="BK43" i="192"/>
  <c r="BL43" i="192"/>
  <c r="BM43" i="192"/>
  <c r="BN43" i="192"/>
  <c r="BO43" i="192"/>
  <c r="BP43" i="192"/>
  <c r="BQ43" i="192"/>
  <c r="BR43" i="192"/>
  <c r="BS43" i="192"/>
  <c r="BT43" i="192"/>
  <c r="BU43" i="192"/>
  <c r="BV43" i="192"/>
  <c r="BW43" i="192"/>
  <c r="BX43" i="192"/>
  <c r="AZ44" i="192"/>
  <c r="BA44" i="192"/>
  <c r="BB44" i="192"/>
  <c r="BC44" i="192"/>
  <c r="BD44" i="192"/>
  <c r="BE44" i="192"/>
  <c r="BF44" i="192"/>
  <c r="BG44" i="192"/>
  <c r="BH44" i="192"/>
  <c r="BI44" i="192"/>
  <c r="BJ44" i="192"/>
  <c r="BK44" i="192"/>
  <c r="BL44" i="192"/>
  <c r="BM44" i="192"/>
  <c r="BN44" i="192"/>
  <c r="BO44" i="192"/>
  <c r="BP44" i="192"/>
  <c r="BQ44" i="192"/>
  <c r="BR44" i="192"/>
  <c r="BS44" i="192"/>
  <c r="BT44" i="192"/>
  <c r="BU44" i="192"/>
  <c r="BV44" i="192"/>
  <c r="BW44" i="192"/>
  <c r="BX44" i="192"/>
  <c r="AZ45" i="192"/>
  <c r="BA45" i="192"/>
  <c r="BB45" i="192"/>
  <c r="BC45" i="192"/>
  <c r="BD45" i="192"/>
  <c r="BE45" i="192"/>
  <c r="BF45" i="192"/>
  <c r="BG45" i="192"/>
  <c r="BH45" i="192"/>
  <c r="BI45" i="192"/>
  <c r="BJ45" i="192"/>
  <c r="BK45" i="192"/>
  <c r="BL45" i="192"/>
  <c r="BM45" i="192"/>
  <c r="BN45" i="192"/>
  <c r="BO45" i="192"/>
  <c r="BP45" i="192"/>
  <c r="BQ45" i="192"/>
  <c r="BR45" i="192"/>
  <c r="BS45" i="192"/>
  <c r="BT45" i="192"/>
  <c r="BU45" i="192"/>
  <c r="BV45" i="192"/>
  <c r="BW45" i="192"/>
  <c r="BX45" i="192"/>
  <c r="AZ46" i="192"/>
  <c r="BA46" i="192"/>
  <c r="BB46" i="192"/>
  <c r="BC46" i="192"/>
  <c r="BD46" i="192"/>
  <c r="BE46" i="192"/>
  <c r="BF46" i="192"/>
  <c r="BG46" i="192"/>
  <c r="BH46" i="192"/>
  <c r="BI46" i="192"/>
  <c r="BJ46" i="192"/>
  <c r="BK46" i="192"/>
  <c r="BL46" i="192"/>
  <c r="BM46" i="192"/>
  <c r="BN46" i="192"/>
  <c r="BO46" i="192"/>
  <c r="BP46" i="192"/>
  <c r="BQ46" i="192"/>
  <c r="BR46" i="192"/>
  <c r="BS46" i="192"/>
  <c r="BT46" i="192"/>
  <c r="BU46" i="192"/>
  <c r="BV46" i="192"/>
  <c r="BW46" i="192"/>
  <c r="BX46" i="192"/>
  <c r="AZ47" i="192"/>
  <c r="BA47" i="192"/>
  <c r="BB47" i="192"/>
  <c r="BC47" i="192"/>
  <c r="BD47" i="192"/>
  <c r="BE47" i="192"/>
  <c r="BF47" i="192"/>
  <c r="BG47" i="192"/>
  <c r="BH47" i="192"/>
  <c r="BI47" i="192"/>
  <c r="BJ47" i="192"/>
  <c r="BK47" i="192"/>
  <c r="BL47" i="192"/>
  <c r="BM47" i="192"/>
  <c r="BN47" i="192"/>
  <c r="BO47" i="192"/>
  <c r="BP47" i="192"/>
  <c r="BQ47" i="192"/>
  <c r="BR47" i="192"/>
  <c r="BS47" i="192"/>
  <c r="BT47" i="192"/>
  <c r="BU47" i="192"/>
  <c r="BV47" i="192"/>
  <c r="BW47" i="192"/>
  <c r="BX47" i="192"/>
  <c r="AZ48" i="192"/>
  <c r="BA48" i="192"/>
  <c r="BB48" i="192"/>
  <c r="BC48" i="192"/>
  <c r="BD48" i="192"/>
  <c r="BE48" i="192"/>
  <c r="BF48" i="192"/>
  <c r="BG48" i="192"/>
  <c r="BH48" i="192"/>
  <c r="BI48" i="192"/>
  <c r="BJ48" i="192"/>
  <c r="BK48" i="192"/>
  <c r="BL48" i="192"/>
  <c r="BM48" i="192"/>
  <c r="BN48" i="192"/>
  <c r="BO48" i="192"/>
  <c r="BP48" i="192"/>
  <c r="BQ48" i="192"/>
  <c r="BR48" i="192"/>
  <c r="BS48" i="192"/>
  <c r="BT48" i="192"/>
  <c r="BU48" i="192"/>
  <c r="BV48" i="192"/>
  <c r="BW48" i="192"/>
  <c r="BX48" i="192"/>
  <c r="AZ49" i="192"/>
  <c r="BA49" i="192"/>
  <c r="BB49" i="192"/>
  <c r="BC49" i="192"/>
  <c r="BD49" i="192"/>
  <c r="BE49" i="192"/>
  <c r="BF49" i="192"/>
  <c r="BG49" i="192"/>
  <c r="BH49" i="192"/>
  <c r="BI49" i="192"/>
  <c r="BJ49" i="192"/>
  <c r="BK49" i="192"/>
  <c r="BL49" i="192"/>
  <c r="BM49" i="192"/>
  <c r="BN49" i="192"/>
  <c r="BO49" i="192"/>
  <c r="BP49" i="192"/>
  <c r="BQ49" i="192"/>
  <c r="BR49" i="192"/>
  <c r="BS49" i="192"/>
  <c r="BT49" i="192"/>
  <c r="BU49" i="192"/>
  <c r="BV49" i="192"/>
  <c r="BW49" i="192"/>
  <c r="BX49" i="192"/>
  <c r="AZ50" i="192"/>
  <c r="BA50" i="192"/>
  <c r="BB50" i="192"/>
  <c r="BC50" i="192"/>
  <c r="BD50" i="192"/>
  <c r="BE50" i="192"/>
  <c r="BF50" i="192"/>
  <c r="BG50" i="192"/>
  <c r="BH50" i="192"/>
  <c r="BI50" i="192"/>
  <c r="BJ50" i="192"/>
  <c r="BK50" i="192"/>
  <c r="BL50" i="192"/>
  <c r="BM50" i="192"/>
  <c r="BN50" i="192"/>
  <c r="BO50" i="192"/>
  <c r="BP50" i="192"/>
  <c r="BQ50" i="192"/>
  <c r="BR50" i="192"/>
  <c r="BS50" i="192"/>
  <c r="BT50" i="192"/>
  <c r="BU50" i="192"/>
  <c r="BV50" i="192"/>
  <c r="BW50" i="192"/>
  <c r="BX50" i="192"/>
  <c r="AZ51" i="192"/>
  <c r="BA51" i="192"/>
  <c r="BB51" i="192"/>
  <c r="BC51" i="192"/>
  <c r="BD51" i="192"/>
  <c r="BE51" i="192"/>
  <c r="BF51" i="192"/>
  <c r="BG51" i="192"/>
  <c r="BH51" i="192"/>
  <c r="BI51" i="192"/>
  <c r="BJ51" i="192"/>
  <c r="BK51" i="192"/>
  <c r="BL51" i="192"/>
  <c r="BM51" i="192"/>
  <c r="BN51" i="192"/>
  <c r="BO51" i="192"/>
  <c r="BP51" i="192"/>
  <c r="BQ51" i="192"/>
  <c r="BR51" i="192"/>
  <c r="BS51" i="192"/>
  <c r="BT51" i="192"/>
  <c r="BU51" i="192"/>
  <c r="BV51" i="192"/>
  <c r="BW51" i="192"/>
  <c r="BX51" i="192"/>
  <c r="AZ52" i="192"/>
  <c r="BA52" i="192"/>
  <c r="BB52" i="192"/>
  <c r="BC52" i="192"/>
  <c r="BD52" i="192"/>
  <c r="BE52" i="192"/>
  <c r="BF52" i="192"/>
  <c r="BG52" i="192"/>
  <c r="BH52" i="192"/>
  <c r="BI52" i="192"/>
  <c r="BJ52" i="192"/>
  <c r="BK52" i="192"/>
  <c r="BL52" i="192"/>
  <c r="BM52" i="192"/>
  <c r="BN52" i="192"/>
  <c r="BO52" i="192"/>
  <c r="BP52" i="192"/>
  <c r="BQ52" i="192"/>
  <c r="BR52" i="192"/>
  <c r="BS52" i="192"/>
  <c r="BT52" i="192"/>
  <c r="BU52" i="192"/>
  <c r="BV52" i="192"/>
  <c r="BW52" i="192"/>
  <c r="BX52" i="192"/>
  <c r="AZ53" i="192"/>
  <c r="BA53" i="192"/>
  <c r="BB53" i="192"/>
  <c r="BC53" i="192"/>
  <c r="BD53" i="192"/>
  <c r="BE53" i="192"/>
  <c r="BF53" i="192"/>
  <c r="BG53" i="192"/>
  <c r="BH53" i="192"/>
  <c r="BI53" i="192"/>
  <c r="BJ53" i="192"/>
  <c r="BK53" i="192"/>
  <c r="BL53" i="192"/>
  <c r="BM53" i="192"/>
  <c r="BN53" i="192"/>
  <c r="BO53" i="192"/>
  <c r="BP53" i="192"/>
  <c r="BQ53" i="192"/>
  <c r="BR53" i="192"/>
  <c r="BS53" i="192"/>
  <c r="BT53" i="192"/>
  <c r="BU53" i="192"/>
  <c r="BV53" i="192"/>
  <c r="BW53" i="192"/>
  <c r="BX53" i="192"/>
  <c r="AZ54" i="192"/>
  <c r="BA54" i="192"/>
  <c r="BB54" i="192"/>
  <c r="BC54" i="192"/>
  <c r="BD54" i="192"/>
  <c r="BE54" i="192"/>
  <c r="BF54" i="192"/>
  <c r="BG54" i="192"/>
  <c r="BH54" i="192"/>
  <c r="BI54" i="192"/>
  <c r="BJ54" i="192"/>
  <c r="BK54" i="192"/>
  <c r="BL54" i="192"/>
  <c r="BM54" i="192"/>
  <c r="BN54" i="192"/>
  <c r="BO54" i="192"/>
  <c r="BP54" i="192"/>
  <c r="BQ54" i="192"/>
  <c r="BR54" i="192"/>
  <c r="BS54" i="192"/>
  <c r="BT54" i="192"/>
  <c r="BU54" i="192"/>
  <c r="BV54" i="192"/>
  <c r="BW54" i="192"/>
  <c r="BX54" i="192"/>
  <c r="AZ55" i="192"/>
  <c r="BA55" i="192"/>
  <c r="BB55" i="192"/>
  <c r="BC55" i="192"/>
  <c r="BD55" i="192"/>
  <c r="BE55" i="192"/>
  <c r="BF55" i="192"/>
  <c r="BG55" i="192"/>
  <c r="BH55" i="192"/>
  <c r="BI55" i="192"/>
  <c r="BJ55" i="192"/>
  <c r="BK55" i="192"/>
  <c r="BL55" i="192"/>
  <c r="BM55" i="192"/>
  <c r="BN55" i="192"/>
  <c r="BO55" i="192"/>
  <c r="BP55" i="192"/>
  <c r="BQ55" i="192"/>
  <c r="BR55" i="192"/>
  <c r="BS55" i="192"/>
  <c r="BT55" i="192"/>
  <c r="BU55" i="192"/>
  <c r="BV55" i="192"/>
  <c r="BW55" i="192"/>
  <c r="BX55" i="192"/>
  <c r="AZ57" i="192"/>
  <c r="BA57" i="192"/>
  <c r="BB57" i="192"/>
  <c r="BC57" i="192"/>
  <c r="BD57" i="192"/>
  <c r="BE57" i="192"/>
  <c r="BF57" i="192"/>
  <c r="BG57" i="192"/>
  <c r="BH57" i="192"/>
  <c r="BI57" i="192"/>
  <c r="BJ57" i="192"/>
  <c r="BK57" i="192"/>
  <c r="BL57" i="192"/>
  <c r="BM57" i="192"/>
  <c r="BN57" i="192"/>
  <c r="BO57" i="192"/>
  <c r="BP57" i="192"/>
  <c r="BQ57" i="192"/>
  <c r="BR57" i="192"/>
  <c r="BS57" i="192"/>
  <c r="BT57" i="192"/>
  <c r="BU57" i="192"/>
  <c r="BV57" i="192"/>
  <c r="BW57" i="192"/>
  <c r="BX57" i="192"/>
  <c r="AZ58" i="192"/>
  <c r="BA58" i="192"/>
  <c r="BB58" i="192"/>
  <c r="BC58" i="192"/>
  <c r="BD58" i="192"/>
  <c r="BE58" i="192"/>
  <c r="BF58" i="192"/>
  <c r="BG58" i="192"/>
  <c r="BH58" i="192"/>
  <c r="BI58" i="192"/>
  <c r="BJ58" i="192"/>
  <c r="BK58" i="192"/>
  <c r="BL58" i="192"/>
  <c r="BM58" i="192"/>
  <c r="BN58" i="192"/>
  <c r="BO58" i="192"/>
  <c r="BP58" i="192"/>
  <c r="BQ58" i="192"/>
  <c r="BR58" i="192"/>
  <c r="BS58" i="192"/>
  <c r="BT58" i="192"/>
  <c r="BU58" i="192"/>
  <c r="BV58" i="192"/>
  <c r="BW58" i="192"/>
  <c r="BX58" i="192"/>
  <c r="AZ59" i="192"/>
  <c r="BA59" i="192"/>
  <c r="BB59" i="192"/>
  <c r="BC59" i="192"/>
  <c r="BD59" i="192"/>
  <c r="BE59" i="192"/>
  <c r="BF59" i="192"/>
  <c r="BG59" i="192"/>
  <c r="BH59" i="192"/>
  <c r="BI59" i="192"/>
  <c r="BJ59" i="192"/>
  <c r="BK59" i="192"/>
  <c r="BL59" i="192"/>
  <c r="BM59" i="192"/>
  <c r="BN59" i="192"/>
  <c r="BO59" i="192"/>
  <c r="BP59" i="192"/>
  <c r="BQ59" i="192"/>
  <c r="BR59" i="192"/>
  <c r="BS59" i="192"/>
  <c r="BT59" i="192"/>
  <c r="BU59" i="192"/>
  <c r="BV59" i="192"/>
  <c r="BW59" i="192"/>
  <c r="BX59" i="192"/>
  <c r="AZ60" i="192"/>
  <c r="BA60" i="192"/>
  <c r="BB60" i="192"/>
  <c r="BC60" i="192"/>
  <c r="BD60" i="192"/>
  <c r="BE60" i="192"/>
  <c r="BF60" i="192"/>
  <c r="BG60" i="192"/>
  <c r="BH60" i="192"/>
  <c r="BI60" i="192"/>
  <c r="BJ60" i="192"/>
  <c r="BK60" i="192"/>
  <c r="BL60" i="192"/>
  <c r="BM60" i="192"/>
  <c r="BN60" i="192"/>
  <c r="BO60" i="192"/>
  <c r="BP60" i="192"/>
  <c r="BQ60" i="192"/>
  <c r="BR60" i="192"/>
  <c r="BS60" i="192"/>
  <c r="BT60" i="192"/>
  <c r="BU60" i="192"/>
  <c r="BV60" i="192"/>
  <c r="BW60" i="192"/>
  <c r="BX60" i="192"/>
  <c r="AZ61" i="192"/>
  <c r="BA61" i="192"/>
  <c r="BB61" i="192"/>
  <c r="BC61" i="192"/>
  <c r="BD61" i="192"/>
  <c r="BE61" i="192"/>
  <c r="BF61" i="192"/>
  <c r="BG61" i="192"/>
  <c r="BH61" i="192"/>
  <c r="BI61" i="192"/>
  <c r="BJ61" i="192"/>
  <c r="BK61" i="192"/>
  <c r="BL61" i="192"/>
  <c r="BM61" i="192"/>
  <c r="BN61" i="192"/>
  <c r="BO61" i="192"/>
  <c r="BP61" i="192"/>
  <c r="BQ61" i="192"/>
  <c r="BR61" i="192"/>
  <c r="BS61" i="192"/>
  <c r="BT61" i="192"/>
  <c r="BU61" i="192"/>
  <c r="BV61" i="192"/>
  <c r="BW61" i="192"/>
  <c r="BX61" i="192"/>
  <c r="AY59" i="192"/>
  <c r="AY60" i="192"/>
  <c r="AY61" i="192"/>
  <c r="AY58" i="192"/>
  <c r="AY57" i="192"/>
  <c r="AY55" i="192"/>
  <c r="AY54" i="192"/>
  <c r="AY52" i="192"/>
  <c r="AY53" i="192"/>
  <c r="AY51" i="192"/>
  <c r="AY50" i="192"/>
  <c r="AY49" i="192"/>
  <c r="AY48" i="192"/>
  <c r="AY47" i="192"/>
  <c r="AY44" i="192"/>
  <c r="AY45" i="192"/>
  <c r="AY46" i="192"/>
  <c r="AY43" i="192"/>
  <c r="AY42" i="192"/>
  <c r="AY41" i="192"/>
  <c r="F41" i="192"/>
  <c r="G41" i="192"/>
  <c r="H41" i="192"/>
  <c r="I41" i="192"/>
  <c r="J41" i="192"/>
  <c r="K41" i="192"/>
  <c r="L41" i="192"/>
  <c r="M41" i="192"/>
  <c r="N41" i="192"/>
  <c r="O41" i="192"/>
  <c r="P41" i="192"/>
  <c r="Q41" i="192"/>
  <c r="R41" i="192"/>
  <c r="S41" i="192"/>
  <c r="T41" i="192"/>
  <c r="U41" i="192"/>
  <c r="V41" i="192"/>
  <c r="W41" i="192"/>
  <c r="X41" i="192"/>
  <c r="Y41" i="192"/>
  <c r="Z41" i="192"/>
  <c r="AA41" i="192"/>
  <c r="AB41" i="192"/>
  <c r="AC41" i="192"/>
  <c r="AD41" i="192"/>
  <c r="AE41" i="192"/>
  <c r="AF41" i="192"/>
  <c r="AG41" i="192"/>
  <c r="AH41" i="192"/>
  <c r="AI41" i="192"/>
  <c r="AJ41" i="192"/>
  <c r="AK41" i="192"/>
  <c r="AL41" i="192"/>
  <c r="AM41" i="192"/>
  <c r="AN41" i="192"/>
  <c r="AO41" i="192"/>
  <c r="AP41" i="192"/>
  <c r="AQ41" i="192"/>
  <c r="AR41" i="192"/>
  <c r="AS41" i="192"/>
  <c r="AT41" i="192"/>
  <c r="F42" i="192"/>
  <c r="G42" i="192"/>
  <c r="H42" i="192"/>
  <c r="I42" i="192"/>
  <c r="J42" i="192"/>
  <c r="K42" i="192"/>
  <c r="L42" i="192"/>
  <c r="M42" i="192"/>
  <c r="N42" i="192"/>
  <c r="O42" i="192"/>
  <c r="P42" i="192"/>
  <c r="Q42" i="192"/>
  <c r="R42" i="192"/>
  <c r="S42" i="192"/>
  <c r="T42" i="192"/>
  <c r="U42" i="192"/>
  <c r="V42" i="192"/>
  <c r="W42" i="192"/>
  <c r="X42" i="192"/>
  <c r="Y42" i="192"/>
  <c r="Z42" i="192"/>
  <c r="AA42" i="192"/>
  <c r="AB42" i="192"/>
  <c r="AC42" i="192"/>
  <c r="AD42" i="192"/>
  <c r="AE42" i="192"/>
  <c r="AF42" i="192"/>
  <c r="AG42" i="192"/>
  <c r="AH42" i="192"/>
  <c r="AI42" i="192"/>
  <c r="AJ42" i="192"/>
  <c r="AK42" i="192"/>
  <c r="AL42" i="192"/>
  <c r="AM42" i="192"/>
  <c r="AN42" i="192"/>
  <c r="AO42" i="192"/>
  <c r="AP42" i="192"/>
  <c r="AQ42" i="192"/>
  <c r="AR42" i="192"/>
  <c r="AS42" i="192"/>
  <c r="AT42" i="192"/>
  <c r="F43" i="192"/>
  <c r="G43" i="192"/>
  <c r="H43" i="192"/>
  <c r="I43" i="192"/>
  <c r="J43" i="192"/>
  <c r="K43" i="192"/>
  <c r="L43" i="192"/>
  <c r="M43" i="192"/>
  <c r="N43" i="192"/>
  <c r="O43" i="192"/>
  <c r="P43" i="192"/>
  <c r="Q43" i="192"/>
  <c r="R43" i="192"/>
  <c r="S43" i="192"/>
  <c r="T43" i="192"/>
  <c r="U43" i="192"/>
  <c r="V43" i="192"/>
  <c r="W43" i="192"/>
  <c r="X43" i="192"/>
  <c r="Y43" i="192"/>
  <c r="Z43" i="192"/>
  <c r="AA43" i="192"/>
  <c r="AB43" i="192"/>
  <c r="AC43" i="192"/>
  <c r="AD43" i="192"/>
  <c r="AE43" i="192"/>
  <c r="AF43" i="192"/>
  <c r="AG43" i="192"/>
  <c r="AH43" i="192"/>
  <c r="AI43" i="192"/>
  <c r="AJ43" i="192"/>
  <c r="AK43" i="192"/>
  <c r="AL43" i="192"/>
  <c r="AM43" i="192"/>
  <c r="AN43" i="192"/>
  <c r="AO43" i="192"/>
  <c r="AP43" i="192"/>
  <c r="AQ43" i="192"/>
  <c r="AR43" i="192"/>
  <c r="AS43" i="192"/>
  <c r="AT43" i="192"/>
  <c r="F44" i="192"/>
  <c r="G44" i="192"/>
  <c r="H44" i="192"/>
  <c r="I44" i="192"/>
  <c r="J44" i="192"/>
  <c r="K44" i="192"/>
  <c r="L44" i="192"/>
  <c r="M44" i="192"/>
  <c r="N44" i="192"/>
  <c r="O44" i="192"/>
  <c r="P44" i="192"/>
  <c r="Q44" i="192"/>
  <c r="R44" i="192"/>
  <c r="S44" i="192"/>
  <c r="T44" i="192"/>
  <c r="U44" i="192"/>
  <c r="V44" i="192"/>
  <c r="W44" i="192"/>
  <c r="X44" i="192"/>
  <c r="Y44" i="192"/>
  <c r="Z44" i="192"/>
  <c r="AA44" i="192"/>
  <c r="AB44" i="192"/>
  <c r="AC44" i="192"/>
  <c r="AD44" i="192"/>
  <c r="AE44" i="192"/>
  <c r="AF44" i="192"/>
  <c r="AG44" i="192"/>
  <c r="AH44" i="192"/>
  <c r="AI44" i="192"/>
  <c r="AJ44" i="192"/>
  <c r="AK44" i="192"/>
  <c r="AL44" i="192"/>
  <c r="AM44" i="192"/>
  <c r="AN44" i="192"/>
  <c r="AO44" i="192"/>
  <c r="AP44" i="192"/>
  <c r="AQ44" i="192"/>
  <c r="AR44" i="192"/>
  <c r="AS44" i="192"/>
  <c r="AT44" i="192"/>
  <c r="F45" i="192"/>
  <c r="G45" i="192"/>
  <c r="H45" i="192"/>
  <c r="I45" i="192"/>
  <c r="J45" i="192"/>
  <c r="K45" i="192"/>
  <c r="L45" i="192"/>
  <c r="M45" i="192"/>
  <c r="N45" i="192"/>
  <c r="O45" i="192"/>
  <c r="P45" i="192"/>
  <c r="Q45" i="192"/>
  <c r="R45" i="192"/>
  <c r="S45" i="192"/>
  <c r="T45" i="192"/>
  <c r="U45" i="192"/>
  <c r="V45" i="192"/>
  <c r="W45" i="192"/>
  <c r="X45" i="192"/>
  <c r="Y45" i="192"/>
  <c r="Z45" i="192"/>
  <c r="AA45" i="192"/>
  <c r="AB45" i="192"/>
  <c r="AC45" i="192"/>
  <c r="AD45" i="192"/>
  <c r="AE45" i="192"/>
  <c r="AF45" i="192"/>
  <c r="AG45" i="192"/>
  <c r="AH45" i="192"/>
  <c r="AI45" i="192"/>
  <c r="AJ45" i="192"/>
  <c r="AK45" i="192"/>
  <c r="AL45" i="192"/>
  <c r="AM45" i="192"/>
  <c r="AN45" i="192"/>
  <c r="AO45" i="192"/>
  <c r="AP45" i="192"/>
  <c r="AQ45" i="192"/>
  <c r="AR45" i="192"/>
  <c r="AS45" i="192"/>
  <c r="AT45" i="192"/>
  <c r="F46" i="192"/>
  <c r="G46" i="192"/>
  <c r="H46" i="192"/>
  <c r="I46" i="192"/>
  <c r="J46" i="192"/>
  <c r="K46" i="192"/>
  <c r="L46" i="192"/>
  <c r="M46" i="192"/>
  <c r="N46" i="192"/>
  <c r="O46" i="192"/>
  <c r="P46" i="192"/>
  <c r="Q46" i="192"/>
  <c r="R46" i="192"/>
  <c r="S46" i="192"/>
  <c r="T46" i="192"/>
  <c r="U46" i="192"/>
  <c r="V46" i="192"/>
  <c r="W46" i="192"/>
  <c r="X46" i="192"/>
  <c r="Y46" i="192"/>
  <c r="Z46" i="192"/>
  <c r="AA46" i="192"/>
  <c r="AB46" i="192"/>
  <c r="AC46" i="192"/>
  <c r="AD46" i="192"/>
  <c r="AE46" i="192"/>
  <c r="AF46" i="192"/>
  <c r="AG46" i="192"/>
  <c r="AH46" i="192"/>
  <c r="AI46" i="192"/>
  <c r="AJ46" i="192"/>
  <c r="AK46" i="192"/>
  <c r="AL46" i="192"/>
  <c r="AM46" i="192"/>
  <c r="AN46" i="192"/>
  <c r="AO46" i="192"/>
  <c r="AP46" i="192"/>
  <c r="AQ46" i="192"/>
  <c r="AR46" i="192"/>
  <c r="AS46" i="192"/>
  <c r="AT46" i="192"/>
  <c r="F47" i="192"/>
  <c r="G47" i="192"/>
  <c r="H47" i="192"/>
  <c r="I47" i="192"/>
  <c r="J47" i="192"/>
  <c r="K47" i="192"/>
  <c r="L47" i="192"/>
  <c r="M47" i="192"/>
  <c r="N47" i="192"/>
  <c r="O47" i="192"/>
  <c r="P47" i="192"/>
  <c r="Q47" i="192"/>
  <c r="R47" i="192"/>
  <c r="S47" i="192"/>
  <c r="T47" i="192"/>
  <c r="U47" i="192"/>
  <c r="V47" i="192"/>
  <c r="W47" i="192"/>
  <c r="X47" i="192"/>
  <c r="Y47" i="192"/>
  <c r="Z47" i="192"/>
  <c r="AA47" i="192"/>
  <c r="AB47" i="192"/>
  <c r="AC47" i="192"/>
  <c r="AD47" i="192"/>
  <c r="AE47" i="192"/>
  <c r="AF47" i="192"/>
  <c r="AG47" i="192"/>
  <c r="AH47" i="192"/>
  <c r="AI47" i="192"/>
  <c r="AJ47" i="192"/>
  <c r="AK47" i="192"/>
  <c r="AL47" i="192"/>
  <c r="AM47" i="192"/>
  <c r="AN47" i="192"/>
  <c r="AO47" i="192"/>
  <c r="AP47" i="192"/>
  <c r="AQ47" i="192"/>
  <c r="AR47" i="192"/>
  <c r="AS47" i="192"/>
  <c r="AT47" i="192"/>
  <c r="F48" i="192"/>
  <c r="G48" i="192"/>
  <c r="H48" i="192"/>
  <c r="I48" i="192"/>
  <c r="J48" i="192"/>
  <c r="K48" i="192"/>
  <c r="L48" i="192"/>
  <c r="M48" i="192"/>
  <c r="N48" i="192"/>
  <c r="O48" i="192"/>
  <c r="P48" i="192"/>
  <c r="Q48" i="192"/>
  <c r="R48" i="192"/>
  <c r="S48" i="192"/>
  <c r="T48" i="192"/>
  <c r="U48" i="192"/>
  <c r="V48" i="192"/>
  <c r="W48" i="192"/>
  <c r="X48" i="192"/>
  <c r="Y48" i="192"/>
  <c r="Z48" i="192"/>
  <c r="AA48" i="192"/>
  <c r="AB48" i="192"/>
  <c r="AC48" i="192"/>
  <c r="AD48" i="192"/>
  <c r="AE48" i="192"/>
  <c r="AF48" i="192"/>
  <c r="AG48" i="192"/>
  <c r="AH48" i="192"/>
  <c r="AI48" i="192"/>
  <c r="AJ48" i="192"/>
  <c r="AK48" i="192"/>
  <c r="AL48" i="192"/>
  <c r="AM48" i="192"/>
  <c r="AN48" i="192"/>
  <c r="AO48" i="192"/>
  <c r="AP48" i="192"/>
  <c r="AQ48" i="192"/>
  <c r="AR48" i="192"/>
  <c r="AS48" i="192"/>
  <c r="AT48" i="192"/>
  <c r="F49" i="192"/>
  <c r="G49" i="192"/>
  <c r="H49" i="192"/>
  <c r="I49" i="192"/>
  <c r="J49" i="192"/>
  <c r="K49" i="192"/>
  <c r="L49" i="192"/>
  <c r="M49" i="192"/>
  <c r="N49" i="192"/>
  <c r="O49" i="192"/>
  <c r="P49" i="192"/>
  <c r="Q49" i="192"/>
  <c r="R49" i="192"/>
  <c r="S49" i="192"/>
  <c r="T49" i="192"/>
  <c r="U49" i="192"/>
  <c r="V49" i="192"/>
  <c r="W49" i="192"/>
  <c r="X49" i="192"/>
  <c r="Y49" i="192"/>
  <c r="Z49" i="192"/>
  <c r="AA49" i="192"/>
  <c r="AB49" i="192"/>
  <c r="AC49" i="192"/>
  <c r="AD49" i="192"/>
  <c r="AE49" i="192"/>
  <c r="AF49" i="192"/>
  <c r="AG49" i="192"/>
  <c r="AH49" i="192"/>
  <c r="AI49" i="192"/>
  <c r="AJ49" i="192"/>
  <c r="AK49" i="192"/>
  <c r="AL49" i="192"/>
  <c r="AM49" i="192"/>
  <c r="AN49" i="192"/>
  <c r="AO49" i="192"/>
  <c r="AP49" i="192"/>
  <c r="AQ49" i="192"/>
  <c r="AR49" i="192"/>
  <c r="AS49" i="192"/>
  <c r="AT49" i="192"/>
  <c r="F50" i="192"/>
  <c r="G50" i="192"/>
  <c r="H50" i="192"/>
  <c r="I50" i="192"/>
  <c r="J50" i="192"/>
  <c r="K50" i="192"/>
  <c r="L50" i="192"/>
  <c r="M50" i="192"/>
  <c r="N50" i="192"/>
  <c r="O50" i="192"/>
  <c r="P50" i="192"/>
  <c r="Q50" i="192"/>
  <c r="R50" i="192"/>
  <c r="S50" i="192"/>
  <c r="T50" i="192"/>
  <c r="U50" i="192"/>
  <c r="V50" i="192"/>
  <c r="W50" i="192"/>
  <c r="X50" i="192"/>
  <c r="Y50" i="192"/>
  <c r="Z50" i="192"/>
  <c r="AA50" i="192"/>
  <c r="AB50" i="192"/>
  <c r="AC50" i="192"/>
  <c r="AD50" i="192"/>
  <c r="AE50" i="192"/>
  <c r="AF50" i="192"/>
  <c r="AG50" i="192"/>
  <c r="AH50" i="192"/>
  <c r="AI50" i="192"/>
  <c r="AJ50" i="192"/>
  <c r="AK50" i="192"/>
  <c r="AL50" i="192"/>
  <c r="AM50" i="192"/>
  <c r="AN50" i="192"/>
  <c r="AO50" i="192"/>
  <c r="AP50" i="192"/>
  <c r="AQ50" i="192"/>
  <c r="AR50" i="192"/>
  <c r="AS50" i="192"/>
  <c r="AT50" i="192"/>
  <c r="F51" i="192"/>
  <c r="G51" i="192"/>
  <c r="H51" i="192"/>
  <c r="I51" i="192"/>
  <c r="J51" i="192"/>
  <c r="K51" i="192"/>
  <c r="L51" i="192"/>
  <c r="M51" i="192"/>
  <c r="N51" i="192"/>
  <c r="O51" i="192"/>
  <c r="P51" i="192"/>
  <c r="Q51" i="192"/>
  <c r="R51" i="192"/>
  <c r="S51" i="192"/>
  <c r="T51" i="192"/>
  <c r="U51" i="192"/>
  <c r="V51" i="192"/>
  <c r="W51" i="192"/>
  <c r="X51" i="192"/>
  <c r="Y51" i="192"/>
  <c r="Z51" i="192"/>
  <c r="AA51" i="192"/>
  <c r="AB51" i="192"/>
  <c r="AC51" i="192"/>
  <c r="AD51" i="192"/>
  <c r="AE51" i="192"/>
  <c r="AF51" i="192"/>
  <c r="AG51" i="192"/>
  <c r="AH51" i="192"/>
  <c r="AI51" i="192"/>
  <c r="AJ51" i="192"/>
  <c r="AK51" i="192"/>
  <c r="AL51" i="192"/>
  <c r="AM51" i="192"/>
  <c r="AN51" i="192"/>
  <c r="AO51" i="192"/>
  <c r="AP51" i="192"/>
  <c r="AQ51" i="192"/>
  <c r="AR51" i="192"/>
  <c r="AS51" i="192"/>
  <c r="AT51" i="192"/>
  <c r="F52" i="192"/>
  <c r="G52" i="192"/>
  <c r="H52" i="192"/>
  <c r="I52" i="192"/>
  <c r="J52" i="192"/>
  <c r="K52" i="192"/>
  <c r="L52" i="192"/>
  <c r="M52" i="192"/>
  <c r="N52" i="192"/>
  <c r="O52" i="192"/>
  <c r="P52" i="192"/>
  <c r="Q52" i="192"/>
  <c r="R52" i="192"/>
  <c r="S52" i="192"/>
  <c r="T52" i="192"/>
  <c r="U52" i="192"/>
  <c r="V52" i="192"/>
  <c r="W52" i="192"/>
  <c r="X52" i="192"/>
  <c r="Y52" i="192"/>
  <c r="Z52" i="192"/>
  <c r="AA52" i="192"/>
  <c r="AB52" i="192"/>
  <c r="AC52" i="192"/>
  <c r="AD52" i="192"/>
  <c r="AE52" i="192"/>
  <c r="AF52" i="192"/>
  <c r="AG52" i="192"/>
  <c r="AH52" i="192"/>
  <c r="AI52" i="192"/>
  <c r="AJ52" i="192"/>
  <c r="AK52" i="192"/>
  <c r="AL52" i="192"/>
  <c r="AM52" i="192"/>
  <c r="AN52" i="192"/>
  <c r="AO52" i="192"/>
  <c r="AP52" i="192"/>
  <c r="AQ52" i="192"/>
  <c r="AR52" i="192"/>
  <c r="AS52" i="192"/>
  <c r="AT52" i="192"/>
  <c r="F53" i="192"/>
  <c r="G53" i="192"/>
  <c r="H53" i="192"/>
  <c r="I53" i="192"/>
  <c r="J53" i="192"/>
  <c r="K53" i="192"/>
  <c r="L53" i="192"/>
  <c r="M53" i="192"/>
  <c r="N53" i="192"/>
  <c r="O53" i="192"/>
  <c r="P53" i="192"/>
  <c r="Q53" i="192"/>
  <c r="R53" i="192"/>
  <c r="S53" i="192"/>
  <c r="T53" i="192"/>
  <c r="U53" i="192"/>
  <c r="V53" i="192"/>
  <c r="W53" i="192"/>
  <c r="X53" i="192"/>
  <c r="Y53" i="192"/>
  <c r="Z53" i="192"/>
  <c r="AA53" i="192"/>
  <c r="AB53" i="192"/>
  <c r="AC53" i="192"/>
  <c r="AD53" i="192"/>
  <c r="AE53" i="192"/>
  <c r="AF53" i="192"/>
  <c r="AG53" i="192"/>
  <c r="AH53" i="192"/>
  <c r="AI53" i="192"/>
  <c r="AJ53" i="192"/>
  <c r="AK53" i="192"/>
  <c r="AL53" i="192"/>
  <c r="AM53" i="192"/>
  <c r="AN53" i="192"/>
  <c r="AO53" i="192"/>
  <c r="AP53" i="192"/>
  <c r="AQ53" i="192"/>
  <c r="AR53" i="192"/>
  <c r="AS53" i="192"/>
  <c r="AT53" i="192"/>
  <c r="F54" i="192"/>
  <c r="G54" i="192"/>
  <c r="H54" i="192"/>
  <c r="I54" i="192"/>
  <c r="J54" i="192"/>
  <c r="K54" i="192"/>
  <c r="L54" i="192"/>
  <c r="M54" i="192"/>
  <c r="N54" i="192"/>
  <c r="O54" i="192"/>
  <c r="P54" i="192"/>
  <c r="Q54" i="192"/>
  <c r="R54" i="192"/>
  <c r="S54" i="192"/>
  <c r="T54" i="192"/>
  <c r="U54" i="192"/>
  <c r="V54" i="192"/>
  <c r="W54" i="192"/>
  <c r="X54" i="192"/>
  <c r="Y54" i="192"/>
  <c r="Z54" i="192"/>
  <c r="AA54" i="192"/>
  <c r="AB54" i="192"/>
  <c r="AC54" i="192"/>
  <c r="AD54" i="192"/>
  <c r="AE54" i="192"/>
  <c r="AF54" i="192"/>
  <c r="AG54" i="192"/>
  <c r="AH54" i="192"/>
  <c r="AI54" i="192"/>
  <c r="AJ54" i="192"/>
  <c r="AK54" i="192"/>
  <c r="AL54" i="192"/>
  <c r="AM54" i="192"/>
  <c r="AN54" i="192"/>
  <c r="AO54" i="192"/>
  <c r="AP54" i="192"/>
  <c r="AQ54" i="192"/>
  <c r="AR54" i="192"/>
  <c r="AS54" i="192"/>
  <c r="AT54" i="192"/>
  <c r="F55" i="192"/>
  <c r="G55" i="192"/>
  <c r="H55" i="192"/>
  <c r="I55" i="192"/>
  <c r="J55" i="192"/>
  <c r="K55" i="192"/>
  <c r="L55" i="192"/>
  <c r="M55" i="192"/>
  <c r="N55" i="192"/>
  <c r="O55" i="192"/>
  <c r="P55" i="192"/>
  <c r="Q55" i="192"/>
  <c r="R55" i="192"/>
  <c r="S55" i="192"/>
  <c r="T55" i="192"/>
  <c r="U55" i="192"/>
  <c r="V55" i="192"/>
  <c r="W55" i="192"/>
  <c r="X55" i="192"/>
  <c r="Y55" i="192"/>
  <c r="Z55" i="192"/>
  <c r="AA55" i="192"/>
  <c r="AB55" i="192"/>
  <c r="AC55" i="192"/>
  <c r="AD55" i="192"/>
  <c r="AE55" i="192"/>
  <c r="AF55" i="192"/>
  <c r="AG55" i="192"/>
  <c r="AH55" i="192"/>
  <c r="AI55" i="192"/>
  <c r="AJ55" i="192"/>
  <c r="AK55" i="192"/>
  <c r="AL55" i="192"/>
  <c r="AM55" i="192"/>
  <c r="AN55" i="192"/>
  <c r="AO55" i="192"/>
  <c r="AP55" i="192"/>
  <c r="AQ55" i="192"/>
  <c r="AR55" i="192"/>
  <c r="AS55" i="192"/>
  <c r="AT55" i="192"/>
  <c r="F57" i="192"/>
  <c r="G57" i="192"/>
  <c r="H57" i="192"/>
  <c r="I57" i="192"/>
  <c r="J57" i="192"/>
  <c r="K57" i="192"/>
  <c r="L57" i="192"/>
  <c r="M57" i="192"/>
  <c r="N57" i="192"/>
  <c r="O57" i="192"/>
  <c r="P57" i="192"/>
  <c r="Q57" i="192"/>
  <c r="R57" i="192"/>
  <c r="S57" i="192"/>
  <c r="T57" i="192"/>
  <c r="U57" i="192"/>
  <c r="V57" i="192"/>
  <c r="W57" i="192"/>
  <c r="X57" i="192"/>
  <c r="Y57" i="192"/>
  <c r="Z57" i="192"/>
  <c r="AA57" i="192"/>
  <c r="AB57" i="192"/>
  <c r="AC57" i="192"/>
  <c r="AD57" i="192"/>
  <c r="AE57" i="192"/>
  <c r="AF57" i="192"/>
  <c r="AG57" i="192"/>
  <c r="AH57" i="192"/>
  <c r="AI57" i="192"/>
  <c r="AJ57" i="192"/>
  <c r="AK57" i="192"/>
  <c r="AL57" i="192"/>
  <c r="AM57" i="192"/>
  <c r="AN57" i="192"/>
  <c r="AO57" i="192"/>
  <c r="AP57" i="192"/>
  <c r="AQ57" i="192"/>
  <c r="AR57" i="192"/>
  <c r="AS57" i="192"/>
  <c r="AT57" i="192"/>
  <c r="F58" i="192"/>
  <c r="G58" i="192"/>
  <c r="H58" i="192"/>
  <c r="I58" i="192"/>
  <c r="J58" i="192"/>
  <c r="K58" i="192"/>
  <c r="L58" i="192"/>
  <c r="M58" i="192"/>
  <c r="N58" i="192"/>
  <c r="O58" i="192"/>
  <c r="P58" i="192"/>
  <c r="Q58" i="192"/>
  <c r="R58" i="192"/>
  <c r="S58" i="192"/>
  <c r="T58" i="192"/>
  <c r="U58" i="192"/>
  <c r="V58" i="192"/>
  <c r="W58" i="192"/>
  <c r="X58" i="192"/>
  <c r="Y58" i="192"/>
  <c r="Z58" i="192"/>
  <c r="AA58" i="192"/>
  <c r="AB58" i="192"/>
  <c r="AC58" i="192"/>
  <c r="AD58" i="192"/>
  <c r="AE58" i="192"/>
  <c r="AF58" i="192"/>
  <c r="AG58" i="192"/>
  <c r="AH58" i="192"/>
  <c r="AI58" i="192"/>
  <c r="AJ58" i="192"/>
  <c r="AK58" i="192"/>
  <c r="AL58" i="192"/>
  <c r="AM58" i="192"/>
  <c r="AN58" i="192"/>
  <c r="AO58" i="192"/>
  <c r="AP58" i="192"/>
  <c r="AQ58" i="192"/>
  <c r="AR58" i="192"/>
  <c r="AS58" i="192"/>
  <c r="AT58" i="192"/>
  <c r="F59" i="192"/>
  <c r="G59" i="192"/>
  <c r="H59" i="192"/>
  <c r="I59" i="192"/>
  <c r="J59" i="192"/>
  <c r="K59" i="192"/>
  <c r="L59" i="192"/>
  <c r="M59" i="192"/>
  <c r="N59" i="192"/>
  <c r="O59" i="192"/>
  <c r="P59" i="192"/>
  <c r="Q59" i="192"/>
  <c r="R59" i="192"/>
  <c r="S59" i="192"/>
  <c r="T59" i="192"/>
  <c r="U59" i="192"/>
  <c r="V59" i="192"/>
  <c r="W59" i="192"/>
  <c r="X59" i="192"/>
  <c r="Y59" i="192"/>
  <c r="Z59" i="192"/>
  <c r="AA59" i="192"/>
  <c r="AB59" i="192"/>
  <c r="AC59" i="192"/>
  <c r="AD59" i="192"/>
  <c r="AE59" i="192"/>
  <c r="AF59" i="192"/>
  <c r="AG59" i="192"/>
  <c r="AH59" i="192"/>
  <c r="AI59" i="192"/>
  <c r="AJ59" i="192"/>
  <c r="AK59" i="192"/>
  <c r="AL59" i="192"/>
  <c r="AM59" i="192"/>
  <c r="AN59" i="192"/>
  <c r="AO59" i="192"/>
  <c r="AP59" i="192"/>
  <c r="AQ59" i="192"/>
  <c r="AR59" i="192"/>
  <c r="AS59" i="192"/>
  <c r="AT59" i="192"/>
  <c r="F60" i="192"/>
  <c r="G60" i="192"/>
  <c r="H60" i="192"/>
  <c r="I60" i="192"/>
  <c r="J60" i="192"/>
  <c r="K60" i="192"/>
  <c r="L60" i="192"/>
  <c r="M60" i="192"/>
  <c r="N60" i="192"/>
  <c r="O60" i="192"/>
  <c r="P60" i="192"/>
  <c r="Q60" i="192"/>
  <c r="R60" i="192"/>
  <c r="S60" i="192"/>
  <c r="T60" i="192"/>
  <c r="U60" i="192"/>
  <c r="V60" i="192"/>
  <c r="W60" i="192"/>
  <c r="X60" i="192"/>
  <c r="Y60" i="192"/>
  <c r="Z60" i="192"/>
  <c r="AA60" i="192"/>
  <c r="AB60" i="192"/>
  <c r="AC60" i="192"/>
  <c r="AD60" i="192"/>
  <c r="AE60" i="192"/>
  <c r="AF60" i="192"/>
  <c r="AG60" i="192"/>
  <c r="AH60" i="192"/>
  <c r="AI60" i="192"/>
  <c r="AJ60" i="192"/>
  <c r="AK60" i="192"/>
  <c r="AL60" i="192"/>
  <c r="AM60" i="192"/>
  <c r="AN60" i="192"/>
  <c r="AO60" i="192"/>
  <c r="AP60" i="192"/>
  <c r="AQ60" i="192"/>
  <c r="AR60" i="192"/>
  <c r="AS60" i="192"/>
  <c r="AT60" i="192"/>
  <c r="F61" i="192"/>
  <c r="G61" i="192"/>
  <c r="H61" i="192"/>
  <c r="I61" i="192"/>
  <c r="J61" i="192"/>
  <c r="K61" i="192"/>
  <c r="L61" i="192"/>
  <c r="M61" i="192"/>
  <c r="N61" i="192"/>
  <c r="O61" i="192"/>
  <c r="P61" i="192"/>
  <c r="Q61" i="192"/>
  <c r="R61" i="192"/>
  <c r="S61" i="192"/>
  <c r="T61" i="192"/>
  <c r="U61" i="192"/>
  <c r="V61" i="192"/>
  <c r="W61" i="192"/>
  <c r="X61" i="192"/>
  <c r="Y61" i="192"/>
  <c r="Z61" i="192"/>
  <c r="AA61" i="192"/>
  <c r="AB61" i="192"/>
  <c r="AC61" i="192"/>
  <c r="AD61" i="192"/>
  <c r="AE61" i="192"/>
  <c r="AF61" i="192"/>
  <c r="AG61" i="192"/>
  <c r="AH61" i="192"/>
  <c r="AI61" i="192"/>
  <c r="AJ61" i="192"/>
  <c r="AK61" i="192"/>
  <c r="AL61" i="192"/>
  <c r="AM61" i="192"/>
  <c r="AN61" i="192"/>
  <c r="AO61" i="192"/>
  <c r="AP61" i="192"/>
  <c r="AQ61" i="192"/>
  <c r="AR61" i="192"/>
  <c r="AS61" i="192"/>
  <c r="AT61" i="192"/>
  <c r="E59" i="192"/>
  <c r="E60" i="192"/>
  <c r="E61" i="192"/>
  <c r="E58" i="192"/>
  <c r="E57" i="192"/>
  <c r="E55" i="192"/>
  <c r="E54" i="192"/>
  <c r="E52" i="192"/>
  <c r="E53" i="192"/>
  <c r="E51" i="192"/>
  <c r="E50" i="192"/>
  <c r="E49" i="192"/>
  <c r="E48" i="192"/>
  <c r="E47" i="192"/>
  <c r="E44" i="192"/>
  <c r="E45" i="192"/>
  <c r="E46" i="192"/>
  <c r="E43" i="192"/>
  <c r="E42" i="192"/>
  <c r="E41" i="192"/>
  <c r="AZ35" i="192"/>
  <c r="P69" i="192" s="1"/>
  <c r="BA35" i="192"/>
  <c r="BB35" i="192"/>
  <c r="BC35" i="192"/>
  <c r="BD35" i="192"/>
  <c r="T69" i="192" s="1"/>
  <c r="BE35" i="192"/>
  <c r="BF35" i="192"/>
  <c r="BG35" i="192"/>
  <c r="BH35" i="192"/>
  <c r="BI35" i="192"/>
  <c r="BJ35" i="192"/>
  <c r="BK35" i="192"/>
  <c r="BL35" i="192"/>
  <c r="BM35" i="192"/>
  <c r="BN35" i="192"/>
  <c r="BO35" i="192"/>
  <c r="BP35" i="192"/>
  <c r="BQ35" i="192"/>
  <c r="BR35" i="192"/>
  <c r="BS35" i="192"/>
  <c r="BT35" i="192"/>
  <c r="BU35" i="192"/>
  <c r="BV35" i="192"/>
  <c r="BW35" i="192"/>
  <c r="BX35" i="192"/>
  <c r="W69" i="192" s="1"/>
  <c r="AZ36" i="192"/>
  <c r="BA36" i="192"/>
  <c r="BB36" i="192"/>
  <c r="BC36" i="192"/>
  <c r="S70" i="192" s="1"/>
  <c r="BD36" i="192"/>
  <c r="BE36" i="192"/>
  <c r="BF36" i="192"/>
  <c r="BG36" i="192"/>
  <c r="BH36" i="192"/>
  <c r="BI36" i="192"/>
  <c r="BJ36" i="192"/>
  <c r="BK36" i="192"/>
  <c r="BL36" i="192"/>
  <c r="BM36" i="192"/>
  <c r="BN36" i="192"/>
  <c r="BO36" i="192"/>
  <c r="BP36" i="192"/>
  <c r="BQ36" i="192"/>
  <c r="BR36" i="192"/>
  <c r="BS36" i="192"/>
  <c r="BT36" i="192"/>
  <c r="BU36" i="192"/>
  <c r="BV36" i="192"/>
  <c r="BW36" i="192"/>
  <c r="BX36" i="192"/>
  <c r="W70" i="192" s="1"/>
  <c r="AZ37" i="192"/>
  <c r="BA37" i="192"/>
  <c r="BB37" i="192"/>
  <c r="R71" i="192" s="1"/>
  <c r="BC37" i="192"/>
  <c r="BD37" i="192"/>
  <c r="BE37" i="192"/>
  <c r="BF37" i="192"/>
  <c r="V71" i="192" s="1"/>
  <c r="BG37" i="192"/>
  <c r="BH37" i="192"/>
  <c r="BI37" i="192"/>
  <c r="BJ37" i="192"/>
  <c r="BK37" i="192"/>
  <c r="BL37" i="192"/>
  <c r="BM37" i="192"/>
  <c r="BN37" i="192"/>
  <c r="BO37" i="192"/>
  <c r="BP37" i="192"/>
  <c r="BQ37" i="192"/>
  <c r="BR37" i="192"/>
  <c r="BS37" i="192"/>
  <c r="BT37" i="192"/>
  <c r="BU37" i="192"/>
  <c r="BV37" i="192"/>
  <c r="BW37" i="192"/>
  <c r="BX37" i="192"/>
  <c r="W71" i="192" s="1"/>
  <c r="AZ38" i="192"/>
  <c r="BA38" i="192"/>
  <c r="Q72" i="192" s="1"/>
  <c r="BB38" i="192"/>
  <c r="BC38" i="192"/>
  <c r="BD38" i="192"/>
  <c r="BE38" i="192"/>
  <c r="U72" i="192" s="1"/>
  <c r="BF38" i="192"/>
  <c r="BG38" i="192"/>
  <c r="BH38" i="192"/>
  <c r="BI38" i="192"/>
  <c r="BJ38" i="192"/>
  <c r="BK38" i="192"/>
  <c r="BL38" i="192"/>
  <c r="BM38" i="192"/>
  <c r="BN38" i="192"/>
  <c r="BO38" i="192"/>
  <c r="BP38" i="192"/>
  <c r="BQ38" i="192"/>
  <c r="BR38" i="192"/>
  <c r="BS38" i="192"/>
  <c r="BT38" i="192"/>
  <c r="BU38" i="192"/>
  <c r="BV38" i="192"/>
  <c r="BW38" i="192"/>
  <c r="BX38" i="192"/>
  <c r="W72" i="192" s="1"/>
  <c r="AZ39" i="192"/>
  <c r="P73" i="192" s="1"/>
  <c r="BA39" i="192"/>
  <c r="BB39" i="192"/>
  <c r="BC39" i="192"/>
  <c r="BD39" i="192"/>
  <c r="T73" i="192" s="1"/>
  <c r="BE39" i="192"/>
  <c r="BF39" i="192"/>
  <c r="BG39" i="192"/>
  <c r="BH39" i="192"/>
  <c r="BI39" i="192"/>
  <c r="BJ39" i="192"/>
  <c r="BK39" i="192"/>
  <c r="BL39" i="192"/>
  <c r="BM39" i="192"/>
  <c r="BN39" i="192"/>
  <c r="BO39" i="192"/>
  <c r="BP39" i="192"/>
  <c r="BQ39" i="192"/>
  <c r="BR39" i="192"/>
  <c r="BS39" i="192"/>
  <c r="BT39" i="192"/>
  <c r="BU39" i="192"/>
  <c r="BV39" i="192"/>
  <c r="BW39" i="192"/>
  <c r="BX39" i="192"/>
  <c r="W73" i="192" s="1"/>
  <c r="AY36" i="192"/>
  <c r="AY37" i="192"/>
  <c r="AY38" i="192"/>
  <c r="AY39" i="192"/>
  <c r="AY35" i="192"/>
  <c r="F35" i="192"/>
  <c r="G35" i="192"/>
  <c r="H35" i="192"/>
  <c r="I69" i="192" s="1"/>
  <c r="I35" i="192"/>
  <c r="J35" i="192"/>
  <c r="K35" i="192"/>
  <c r="L35" i="192"/>
  <c r="M69" i="192" s="1"/>
  <c r="M35" i="192"/>
  <c r="N35" i="192"/>
  <c r="O35" i="192"/>
  <c r="P35" i="192"/>
  <c r="Q35" i="192"/>
  <c r="R35" i="192"/>
  <c r="S35" i="192"/>
  <c r="T35" i="192"/>
  <c r="U35" i="192"/>
  <c r="V35" i="192"/>
  <c r="W35" i="192"/>
  <c r="X35" i="192"/>
  <c r="Y35" i="192"/>
  <c r="Z35" i="192"/>
  <c r="AA35" i="192"/>
  <c r="AB35" i="192"/>
  <c r="AC35" i="192"/>
  <c r="AD35" i="192"/>
  <c r="AE35" i="192"/>
  <c r="AF35" i="192"/>
  <c r="AG35" i="192"/>
  <c r="AH35" i="192"/>
  <c r="AI35" i="192"/>
  <c r="AJ35" i="192"/>
  <c r="AK35" i="192"/>
  <c r="AL35" i="192"/>
  <c r="AM35" i="192"/>
  <c r="AN35" i="192"/>
  <c r="AO35" i="192"/>
  <c r="AP35" i="192"/>
  <c r="AQ35" i="192"/>
  <c r="AR35" i="192"/>
  <c r="AS35" i="192"/>
  <c r="AT35" i="192"/>
  <c r="F36" i="192"/>
  <c r="G36" i="192"/>
  <c r="H70" i="192" s="1"/>
  <c r="H36" i="192"/>
  <c r="I36" i="192"/>
  <c r="J36" i="192"/>
  <c r="K36" i="192"/>
  <c r="L70" i="192" s="1"/>
  <c r="L36" i="192"/>
  <c r="M36" i="192"/>
  <c r="N36" i="192"/>
  <c r="O36" i="192"/>
  <c r="P36" i="192"/>
  <c r="Q36" i="192"/>
  <c r="R36" i="192"/>
  <c r="S36" i="192"/>
  <c r="T36" i="192"/>
  <c r="U36" i="192"/>
  <c r="V36" i="192"/>
  <c r="W36" i="192"/>
  <c r="X36" i="192"/>
  <c r="Y36" i="192"/>
  <c r="Z36" i="192"/>
  <c r="AA36" i="192"/>
  <c r="AB36" i="192"/>
  <c r="AC36" i="192"/>
  <c r="AD36" i="192"/>
  <c r="AE36" i="192"/>
  <c r="AF36" i="192"/>
  <c r="AG36" i="192"/>
  <c r="AH36" i="192"/>
  <c r="AI36" i="192"/>
  <c r="AJ36" i="192"/>
  <c r="AK36" i="192"/>
  <c r="AL36" i="192"/>
  <c r="AM36" i="192"/>
  <c r="AN36" i="192"/>
  <c r="AO36" i="192"/>
  <c r="AP36" i="192"/>
  <c r="AQ36" i="192"/>
  <c r="AR36" i="192"/>
  <c r="AS36" i="192"/>
  <c r="AT36" i="192"/>
  <c r="F37" i="192"/>
  <c r="G37" i="192"/>
  <c r="H37" i="192"/>
  <c r="I37" i="192"/>
  <c r="J37" i="192"/>
  <c r="K71" i="192" s="1"/>
  <c r="K37" i="192"/>
  <c r="L37" i="192"/>
  <c r="M37" i="192"/>
  <c r="N37" i="192"/>
  <c r="O37" i="192"/>
  <c r="P37" i="192"/>
  <c r="Q37" i="192"/>
  <c r="R37" i="192"/>
  <c r="S37" i="192"/>
  <c r="T37" i="192"/>
  <c r="U37" i="192"/>
  <c r="V37" i="192"/>
  <c r="W37" i="192"/>
  <c r="X37" i="192"/>
  <c r="Y37" i="192"/>
  <c r="Z37" i="192"/>
  <c r="AA37" i="192"/>
  <c r="AB37" i="192"/>
  <c r="AC37" i="192"/>
  <c r="AD37" i="192"/>
  <c r="AE37" i="192"/>
  <c r="AF37" i="192"/>
  <c r="AG37" i="192"/>
  <c r="AH37" i="192"/>
  <c r="AI37" i="192"/>
  <c r="AJ37" i="192"/>
  <c r="AK37" i="192"/>
  <c r="AL37" i="192"/>
  <c r="AM37" i="192"/>
  <c r="AN37" i="192"/>
  <c r="AO37" i="192"/>
  <c r="AP37" i="192"/>
  <c r="AQ37" i="192"/>
  <c r="AR37" i="192"/>
  <c r="AS37" i="192"/>
  <c r="AT37" i="192"/>
  <c r="F38" i="192"/>
  <c r="G38" i="192"/>
  <c r="H38" i="192"/>
  <c r="I38" i="192"/>
  <c r="J72" i="192" s="1"/>
  <c r="J38" i="192"/>
  <c r="K38" i="192"/>
  <c r="L38" i="192"/>
  <c r="M38" i="192"/>
  <c r="N72" i="192" s="1"/>
  <c r="N38" i="192"/>
  <c r="O38" i="192"/>
  <c r="P38" i="192"/>
  <c r="Q38" i="192"/>
  <c r="R38" i="192"/>
  <c r="S38" i="192"/>
  <c r="T38" i="192"/>
  <c r="U38" i="192"/>
  <c r="V38" i="192"/>
  <c r="W38" i="192"/>
  <c r="X38" i="192"/>
  <c r="Y38" i="192"/>
  <c r="Z38" i="192"/>
  <c r="AA38" i="192"/>
  <c r="AB38" i="192"/>
  <c r="AC38" i="192"/>
  <c r="AD38" i="192"/>
  <c r="AE38" i="192"/>
  <c r="AF38" i="192"/>
  <c r="AG38" i="192"/>
  <c r="AH38" i="192"/>
  <c r="AI38" i="192"/>
  <c r="AJ38" i="192"/>
  <c r="AK38" i="192"/>
  <c r="AL38" i="192"/>
  <c r="AM38" i="192"/>
  <c r="AN38" i="192"/>
  <c r="AO38" i="192"/>
  <c r="AP38" i="192"/>
  <c r="AQ38" i="192"/>
  <c r="AR38" i="192"/>
  <c r="AS38" i="192"/>
  <c r="AT38" i="192"/>
  <c r="F39" i="192"/>
  <c r="G39" i="192"/>
  <c r="H39" i="192"/>
  <c r="I73" i="192" s="1"/>
  <c r="I39" i="192"/>
  <c r="J39" i="192"/>
  <c r="K39" i="192"/>
  <c r="L39" i="192"/>
  <c r="M73" i="192" s="1"/>
  <c r="M39" i="192"/>
  <c r="N39" i="192"/>
  <c r="O39" i="192"/>
  <c r="P39" i="192"/>
  <c r="Q39" i="192"/>
  <c r="R39" i="192"/>
  <c r="S39" i="192"/>
  <c r="T39" i="192"/>
  <c r="U39" i="192"/>
  <c r="V39" i="192"/>
  <c r="W39" i="192"/>
  <c r="X39" i="192"/>
  <c r="Y39" i="192"/>
  <c r="Z39" i="192"/>
  <c r="AA39" i="192"/>
  <c r="AB39" i="192"/>
  <c r="AC39" i="192"/>
  <c r="AD39" i="192"/>
  <c r="AE39" i="192"/>
  <c r="AF39" i="192"/>
  <c r="AG39" i="192"/>
  <c r="AH39" i="192"/>
  <c r="AI39" i="192"/>
  <c r="AJ39" i="192"/>
  <c r="AK39" i="192"/>
  <c r="AL39" i="192"/>
  <c r="AM39" i="192"/>
  <c r="AN39" i="192"/>
  <c r="AO39" i="192"/>
  <c r="AP39" i="192"/>
  <c r="AQ39" i="192"/>
  <c r="AR39" i="192"/>
  <c r="AS39" i="192"/>
  <c r="AT39" i="192"/>
  <c r="E36" i="192"/>
  <c r="F70" i="192" s="1"/>
  <c r="E37" i="192"/>
  <c r="F71" i="192" s="1"/>
  <c r="E38" i="192"/>
  <c r="F72" i="192" s="1"/>
  <c r="E39" i="192"/>
  <c r="F73" i="192" s="1"/>
  <c r="E35" i="192"/>
  <c r="F69" i="192" s="1"/>
  <c r="BX33" i="192"/>
  <c r="BX32" i="192"/>
  <c r="AZ32" i="192"/>
  <c r="BA32" i="192"/>
  <c r="BB32" i="192"/>
  <c r="BC32" i="192"/>
  <c r="BD32" i="192"/>
  <c r="BE32" i="192"/>
  <c r="BF32" i="192"/>
  <c r="BG32" i="192"/>
  <c r="BH32" i="192"/>
  <c r="BI32" i="192"/>
  <c r="BJ32" i="192"/>
  <c r="BK32" i="192"/>
  <c r="BL32" i="192"/>
  <c r="BM32" i="192"/>
  <c r="BN32" i="192"/>
  <c r="BO32" i="192"/>
  <c r="BP32" i="192"/>
  <c r="BQ32" i="192"/>
  <c r="BR32" i="192"/>
  <c r="BS32" i="192"/>
  <c r="BT32" i="192"/>
  <c r="BU32" i="192"/>
  <c r="BV32" i="192"/>
  <c r="BW32" i="192"/>
  <c r="AZ33" i="192"/>
  <c r="BA33" i="192"/>
  <c r="BB33" i="192"/>
  <c r="BC33" i="192"/>
  <c r="BD33" i="192"/>
  <c r="BE33" i="192"/>
  <c r="BF33" i="192"/>
  <c r="BG33" i="192"/>
  <c r="BH33" i="192"/>
  <c r="BI33" i="192"/>
  <c r="BJ33" i="192"/>
  <c r="BK33" i="192"/>
  <c r="BL33" i="192"/>
  <c r="BM33" i="192"/>
  <c r="BN33" i="192"/>
  <c r="BO33" i="192"/>
  <c r="BP33" i="192"/>
  <c r="BQ33" i="192"/>
  <c r="BR33" i="192"/>
  <c r="BS33" i="192"/>
  <c r="BT33" i="192"/>
  <c r="BU33" i="192"/>
  <c r="BV33" i="192"/>
  <c r="BW33" i="192"/>
  <c r="AY33" i="192"/>
  <c r="AY32" i="192"/>
  <c r="F32" i="192"/>
  <c r="G32" i="192"/>
  <c r="H32" i="192"/>
  <c r="I32" i="192"/>
  <c r="J32" i="192"/>
  <c r="K32" i="192"/>
  <c r="L32" i="192"/>
  <c r="M32" i="192"/>
  <c r="N32" i="192"/>
  <c r="O32" i="192"/>
  <c r="P32" i="192"/>
  <c r="Q32" i="192"/>
  <c r="R32" i="192"/>
  <c r="S32" i="192"/>
  <c r="T32" i="192"/>
  <c r="U32" i="192"/>
  <c r="V32" i="192"/>
  <c r="W32" i="192"/>
  <c r="X32" i="192"/>
  <c r="Y32" i="192"/>
  <c r="Z32" i="192"/>
  <c r="AA32" i="192"/>
  <c r="AB32" i="192"/>
  <c r="AC32" i="192"/>
  <c r="AD32" i="192"/>
  <c r="AE32" i="192"/>
  <c r="AF32" i="192"/>
  <c r="AG32" i="192"/>
  <c r="AH32" i="192"/>
  <c r="AI32" i="192"/>
  <c r="AJ32" i="192"/>
  <c r="AK32" i="192"/>
  <c r="AL32" i="192"/>
  <c r="AM32" i="192"/>
  <c r="AN32" i="192"/>
  <c r="AO32" i="192"/>
  <c r="AP32" i="192"/>
  <c r="AQ32" i="192"/>
  <c r="AR32" i="192"/>
  <c r="AS32" i="192"/>
  <c r="AT32" i="192"/>
  <c r="F33" i="192"/>
  <c r="G33" i="192"/>
  <c r="H33" i="192"/>
  <c r="I33" i="192"/>
  <c r="J33" i="192"/>
  <c r="K33" i="192"/>
  <c r="L33" i="192"/>
  <c r="M33" i="192"/>
  <c r="N33" i="192"/>
  <c r="O33" i="192"/>
  <c r="P33" i="192"/>
  <c r="Q33" i="192"/>
  <c r="R33" i="192"/>
  <c r="S33" i="192"/>
  <c r="T33" i="192"/>
  <c r="U33" i="192"/>
  <c r="V33" i="192"/>
  <c r="W33" i="192"/>
  <c r="X33" i="192"/>
  <c r="Y33" i="192"/>
  <c r="Z33" i="192"/>
  <c r="AA33" i="192"/>
  <c r="AB33" i="192"/>
  <c r="AC33" i="192"/>
  <c r="AD33" i="192"/>
  <c r="AE33" i="192"/>
  <c r="AF33" i="192"/>
  <c r="AG33" i="192"/>
  <c r="AH33" i="192"/>
  <c r="AI33" i="192"/>
  <c r="AJ33" i="192"/>
  <c r="AK33" i="192"/>
  <c r="AL33" i="192"/>
  <c r="AM33" i="192"/>
  <c r="AN33" i="192"/>
  <c r="AO33" i="192"/>
  <c r="AP33" i="192"/>
  <c r="AQ33" i="192"/>
  <c r="AR33" i="192"/>
  <c r="AS33" i="192"/>
  <c r="AT33" i="192"/>
  <c r="E33" i="192"/>
  <c r="E32" i="192"/>
  <c r="AZ30" i="192"/>
  <c r="BA30" i="192"/>
  <c r="BB30" i="192"/>
  <c r="BC30" i="192"/>
  <c r="BD30" i="192"/>
  <c r="BE30" i="192"/>
  <c r="BF30" i="192"/>
  <c r="BG30" i="192"/>
  <c r="BH30" i="192"/>
  <c r="BI30" i="192"/>
  <c r="BJ30" i="192"/>
  <c r="BK30" i="192"/>
  <c r="BL30" i="192"/>
  <c r="BM30" i="192"/>
  <c r="BN30" i="192"/>
  <c r="BO30" i="192"/>
  <c r="BP30" i="192"/>
  <c r="BQ30" i="192"/>
  <c r="BR30" i="192"/>
  <c r="BS30" i="192"/>
  <c r="BT30" i="192"/>
  <c r="BU30" i="192"/>
  <c r="BV30" i="192"/>
  <c r="BW30" i="192"/>
  <c r="BX30" i="192"/>
  <c r="AY30" i="192"/>
  <c r="AL30" i="192"/>
  <c r="AM30" i="192"/>
  <c r="AN30" i="192"/>
  <c r="AO30" i="192"/>
  <c r="AP30" i="192"/>
  <c r="AQ30" i="192"/>
  <c r="AR30" i="192"/>
  <c r="AS30" i="192"/>
  <c r="AT30" i="192"/>
  <c r="W30" i="192"/>
  <c r="X30" i="192"/>
  <c r="Y30" i="192"/>
  <c r="Z30" i="192"/>
  <c r="AA30" i="192"/>
  <c r="AB30" i="192"/>
  <c r="AC30" i="192"/>
  <c r="AD30" i="192"/>
  <c r="AE30" i="192"/>
  <c r="AF30" i="192"/>
  <c r="AG30" i="192"/>
  <c r="AH30" i="192"/>
  <c r="AI30" i="192"/>
  <c r="AJ30" i="192"/>
  <c r="AK30" i="192"/>
  <c r="F30" i="192"/>
  <c r="G30" i="192"/>
  <c r="H30" i="192"/>
  <c r="I30" i="192"/>
  <c r="J30" i="192"/>
  <c r="K30" i="192"/>
  <c r="L30" i="192"/>
  <c r="M30" i="192"/>
  <c r="N30" i="192"/>
  <c r="O30" i="192"/>
  <c r="P30" i="192"/>
  <c r="Q30" i="192"/>
  <c r="R30" i="192"/>
  <c r="S30" i="192"/>
  <c r="T30" i="192"/>
  <c r="U30" i="192"/>
  <c r="V30" i="192"/>
  <c r="E30" i="192"/>
  <c r="ED7" i="192"/>
  <c r="CB7" i="192"/>
  <c r="CC7" i="192"/>
  <c r="CD7" i="192"/>
  <c r="CE7" i="192"/>
  <c r="CF7" i="192"/>
  <c r="CG7" i="192"/>
  <c r="CH7" i="192"/>
  <c r="CI7" i="192"/>
  <c r="CJ7" i="192"/>
  <c r="CK7" i="192"/>
  <c r="CL7" i="192"/>
  <c r="CM7" i="192"/>
  <c r="CN7" i="192"/>
  <c r="CO7" i="192"/>
  <c r="CP7" i="192"/>
  <c r="CQ7" i="192"/>
  <c r="CR7" i="192"/>
  <c r="CS7" i="192"/>
  <c r="CT7" i="192"/>
  <c r="CU7" i="192"/>
  <c r="CV7" i="192"/>
  <c r="CW7" i="192"/>
  <c r="CX7" i="192"/>
  <c r="CY7" i="192"/>
  <c r="CZ7" i="192"/>
  <c r="DA7" i="192"/>
  <c r="DB7" i="192"/>
  <c r="DC7" i="192"/>
  <c r="DD7" i="192"/>
  <c r="DE7" i="192"/>
  <c r="DF7" i="192"/>
  <c r="DG7" i="192"/>
  <c r="DH7" i="192"/>
  <c r="DI7" i="192"/>
  <c r="DJ7" i="192"/>
  <c r="DK7" i="192"/>
  <c r="DL7" i="192"/>
  <c r="DM7" i="192"/>
  <c r="DN7" i="192"/>
  <c r="DO7" i="192"/>
  <c r="DP7" i="192"/>
  <c r="DQ7" i="192"/>
  <c r="DR7" i="192"/>
  <c r="DS7" i="192"/>
  <c r="DT7" i="192"/>
  <c r="DU7" i="192"/>
  <c r="DV7" i="192"/>
  <c r="DW7" i="192"/>
  <c r="DX7" i="192"/>
  <c r="DY7" i="192"/>
  <c r="DZ7" i="192"/>
  <c r="EA7" i="192"/>
  <c r="EB7" i="192"/>
  <c r="EC7" i="192"/>
  <c r="EE7" i="192"/>
  <c r="EF7" i="192"/>
  <c r="EG7" i="192"/>
  <c r="EH7" i="192"/>
  <c r="EI7" i="192"/>
  <c r="EJ7" i="192"/>
  <c r="EK7" i="192"/>
  <c r="EL7" i="192"/>
  <c r="EM7" i="192"/>
  <c r="EN7" i="192"/>
  <c r="EO7" i="192"/>
  <c r="EP7" i="192"/>
  <c r="CA7" i="192"/>
  <c r="S60" i="2"/>
  <c r="T60" i="2"/>
  <c r="S61" i="2"/>
  <c r="T61" i="2"/>
  <c r="S62" i="2"/>
  <c r="T62" i="2"/>
  <c r="S63" i="2"/>
  <c r="T63" i="2"/>
  <c r="S64" i="2"/>
  <c r="T64" i="2"/>
  <c r="S65" i="2"/>
  <c r="T65" i="2"/>
  <c r="S66" i="2"/>
  <c r="T66" i="2"/>
  <c r="S67" i="2"/>
  <c r="T67" i="2"/>
  <c r="S68" i="2"/>
  <c r="T68" i="2"/>
  <c r="S69" i="2"/>
  <c r="T69" i="2"/>
  <c r="R61" i="2"/>
  <c r="R62" i="2"/>
  <c r="R63" i="2"/>
  <c r="R64" i="2"/>
  <c r="R65" i="2"/>
  <c r="R66" i="2"/>
  <c r="R67" i="2"/>
  <c r="R68" i="2"/>
  <c r="R69" i="2"/>
  <c r="R60" i="2"/>
  <c r="S49" i="2"/>
  <c r="T49" i="2"/>
  <c r="S50" i="2"/>
  <c r="T50" i="2"/>
  <c r="S51" i="2"/>
  <c r="T51" i="2"/>
  <c r="S52" i="2"/>
  <c r="T52" i="2"/>
  <c r="S53" i="2"/>
  <c r="T53" i="2"/>
  <c r="S54" i="2"/>
  <c r="T54" i="2"/>
  <c r="S55" i="2"/>
  <c r="T55" i="2"/>
  <c r="S56" i="2"/>
  <c r="T56" i="2"/>
  <c r="S57" i="2"/>
  <c r="T57" i="2"/>
  <c r="S58" i="2"/>
  <c r="T58" i="2"/>
  <c r="R50" i="2"/>
  <c r="R51" i="2"/>
  <c r="R52" i="2"/>
  <c r="R53" i="2"/>
  <c r="R54" i="2"/>
  <c r="R55" i="2"/>
  <c r="R56" i="2"/>
  <c r="R57" i="2"/>
  <c r="R58" i="2"/>
  <c r="R49" i="2"/>
  <c r="S38" i="2"/>
  <c r="T38" i="2"/>
  <c r="S39" i="2"/>
  <c r="T39" i="2"/>
  <c r="S40" i="2"/>
  <c r="T40" i="2"/>
  <c r="S41" i="2"/>
  <c r="T41" i="2"/>
  <c r="S42" i="2"/>
  <c r="T42" i="2"/>
  <c r="S43" i="2"/>
  <c r="T43" i="2"/>
  <c r="S44" i="2"/>
  <c r="T44" i="2"/>
  <c r="S45" i="2"/>
  <c r="T45" i="2"/>
  <c r="S46" i="2"/>
  <c r="T46" i="2"/>
  <c r="S47" i="2"/>
  <c r="T47" i="2"/>
  <c r="R39" i="2"/>
  <c r="R40" i="2"/>
  <c r="R41" i="2"/>
  <c r="R42" i="2"/>
  <c r="R43" i="2"/>
  <c r="R44" i="2"/>
  <c r="R45" i="2"/>
  <c r="R46" i="2"/>
  <c r="R47" i="2"/>
  <c r="R38" i="2"/>
  <c r="S31" i="2"/>
  <c r="T31" i="2"/>
  <c r="S32" i="2"/>
  <c r="T32" i="2"/>
  <c r="S33" i="2"/>
  <c r="T33" i="2"/>
  <c r="S34" i="2"/>
  <c r="T34" i="2"/>
  <c r="S35" i="2"/>
  <c r="T35" i="2"/>
  <c r="S36" i="2"/>
  <c r="T36" i="2"/>
  <c r="R32" i="2"/>
  <c r="T126" i="91" s="1"/>
  <c r="R33" i="2"/>
  <c r="T127" i="91" s="1"/>
  <c r="R34" i="2"/>
  <c r="T128" i="91" s="1"/>
  <c r="R35" i="2"/>
  <c r="T129" i="91" s="1"/>
  <c r="R36" i="2"/>
  <c r="T130" i="91" s="1"/>
  <c r="R31" i="2"/>
  <c r="T125" i="91" s="1"/>
  <c r="F57" i="190"/>
  <c r="S56" i="91" s="1"/>
  <c r="G57" i="190"/>
  <c r="T56" i="91" s="1"/>
  <c r="H57" i="190"/>
  <c r="I57" i="190"/>
  <c r="J57" i="190"/>
  <c r="K57" i="190"/>
  <c r="L57" i="190"/>
  <c r="M57" i="190"/>
  <c r="N57" i="190"/>
  <c r="O57" i="190"/>
  <c r="P57" i="190"/>
  <c r="Q57" i="190"/>
  <c r="R57" i="190"/>
  <c r="S57" i="190"/>
  <c r="T57" i="190"/>
  <c r="U57" i="190"/>
  <c r="V57" i="190"/>
  <c r="W57" i="190"/>
  <c r="X57" i="190"/>
  <c r="Y57" i="190"/>
  <c r="Z57" i="190"/>
  <c r="AA57" i="190"/>
  <c r="AB57" i="190"/>
  <c r="AC57" i="190"/>
  <c r="AD57" i="190"/>
  <c r="AE57" i="190"/>
  <c r="AF57" i="190"/>
  <c r="AG57" i="190"/>
  <c r="AH57" i="190"/>
  <c r="AI57" i="190"/>
  <c r="AJ57" i="190"/>
  <c r="AK57" i="190"/>
  <c r="AL57" i="190"/>
  <c r="F58" i="190"/>
  <c r="S57" i="91" s="1"/>
  <c r="G58" i="190"/>
  <c r="T57" i="91" s="1"/>
  <c r="H58" i="190"/>
  <c r="I58" i="190"/>
  <c r="J58" i="190"/>
  <c r="K58" i="190"/>
  <c r="L58" i="190"/>
  <c r="M58" i="190"/>
  <c r="N58" i="190"/>
  <c r="O58" i="190"/>
  <c r="P58" i="190"/>
  <c r="Q58" i="190"/>
  <c r="R58" i="190"/>
  <c r="S58" i="190"/>
  <c r="T58" i="190"/>
  <c r="U58" i="190"/>
  <c r="V58" i="190"/>
  <c r="W58" i="190"/>
  <c r="X58" i="190"/>
  <c r="Y58" i="190"/>
  <c r="Z58" i="190"/>
  <c r="AA58" i="190"/>
  <c r="AB58" i="190"/>
  <c r="AC58" i="190"/>
  <c r="AD58" i="190"/>
  <c r="AE58" i="190"/>
  <c r="AF58" i="190"/>
  <c r="AG58" i="190"/>
  <c r="AH58" i="190"/>
  <c r="AI58" i="190"/>
  <c r="AJ58" i="190"/>
  <c r="AK58" i="190"/>
  <c r="AL58" i="190"/>
  <c r="F59" i="190"/>
  <c r="S58" i="91" s="1"/>
  <c r="G59" i="190"/>
  <c r="T58" i="91" s="1"/>
  <c r="H59" i="190"/>
  <c r="I59" i="190"/>
  <c r="J59" i="190"/>
  <c r="K59" i="190"/>
  <c r="L59" i="190"/>
  <c r="M59" i="190"/>
  <c r="N59" i="190"/>
  <c r="O59" i="190"/>
  <c r="P59" i="190"/>
  <c r="Q59" i="190"/>
  <c r="R59" i="190"/>
  <c r="S59" i="190"/>
  <c r="T59" i="190"/>
  <c r="U59" i="190"/>
  <c r="V59" i="190"/>
  <c r="W59" i="190"/>
  <c r="X59" i="190"/>
  <c r="Y59" i="190"/>
  <c r="Z59" i="190"/>
  <c r="AA59" i="190"/>
  <c r="AB59" i="190"/>
  <c r="AC59" i="190"/>
  <c r="AD59" i="190"/>
  <c r="AE59" i="190"/>
  <c r="AF59" i="190"/>
  <c r="AG59" i="190"/>
  <c r="AH59" i="190"/>
  <c r="AI59" i="190"/>
  <c r="AJ59" i="190"/>
  <c r="AK59" i="190"/>
  <c r="AL59" i="190"/>
  <c r="F60" i="190"/>
  <c r="S59" i="91" s="1"/>
  <c r="G60" i="190"/>
  <c r="T59" i="91" s="1"/>
  <c r="H60" i="190"/>
  <c r="I60" i="190"/>
  <c r="J60" i="190"/>
  <c r="K60" i="190"/>
  <c r="L60" i="190"/>
  <c r="M60" i="190"/>
  <c r="N60" i="190"/>
  <c r="O60" i="190"/>
  <c r="P60" i="190"/>
  <c r="Q60" i="190"/>
  <c r="R60" i="190"/>
  <c r="S60" i="190"/>
  <c r="T60" i="190"/>
  <c r="U60" i="190"/>
  <c r="V60" i="190"/>
  <c r="W60" i="190"/>
  <c r="X60" i="190"/>
  <c r="Y60" i="190"/>
  <c r="Z60" i="190"/>
  <c r="AA60" i="190"/>
  <c r="AB60" i="190"/>
  <c r="AC60" i="190"/>
  <c r="AD60" i="190"/>
  <c r="AE60" i="190"/>
  <c r="AF60" i="190"/>
  <c r="AG60" i="190"/>
  <c r="AH60" i="190"/>
  <c r="AI60" i="190"/>
  <c r="AJ60" i="190"/>
  <c r="AK60" i="190"/>
  <c r="AL60" i="190"/>
  <c r="S60" i="91"/>
  <c r="T60" i="91"/>
  <c r="E59" i="190"/>
  <c r="R58" i="91" s="1"/>
  <c r="E60" i="190"/>
  <c r="R59" i="91" s="1"/>
  <c r="R60" i="91"/>
  <c r="E58" i="190"/>
  <c r="R57" i="91" s="1"/>
  <c r="R56" i="91"/>
  <c r="AL55" i="190"/>
  <c r="AK55" i="190"/>
  <c r="AJ55" i="190"/>
  <c r="AI55" i="190"/>
  <c r="AH55" i="190"/>
  <c r="AG55" i="190"/>
  <c r="AF55" i="190"/>
  <c r="AE55" i="190"/>
  <c r="AD55" i="190"/>
  <c r="AC55" i="190"/>
  <c r="AB55" i="190"/>
  <c r="AA55" i="190"/>
  <c r="Z55" i="190"/>
  <c r="Y55" i="190"/>
  <c r="X55" i="190"/>
  <c r="W55" i="190"/>
  <c r="V55" i="190"/>
  <c r="U55" i="190"/>
  <c r="T55" i="190"/>
  <c r="S55" i="190"/>
  <c r="AL54" i="190"/>
  <c r="AK54" i="190"/>
  <c r="AJ54" i="190"/>
  <c r="AI54" i="190"/>
  <c r="AH54" i="190"/>
  <c r="AG54" i="190"/>
  <c r="AF54" i="190"/>
  <c r="AE54" i="190"/>
  <c r="AD54" i="190"/>
  <c r="AC54" i="190"/>
  <c r="AB54" i="190"/>
  <c r="AA54" i="190"/>
  <c r="Z54" i="190"/>
  <c r="Y54" i="190"/>
  <c r="X54" i="190"/>
  <c r="W54" i="190"/>
  <c r="V54" i="190"/>
  <c r="U54" i="190"/>
  <c r="T54" i="190"/>
  <c r="S54" i="190"/>
  <c r="AL53" i="190"/>
  <c r="AK53" i="190"/>
  <c r="AJ53" i="190"/>
  <c r="AI53" i="190"/>
  <c r="AH53" i="190"/>
  <c r="AG53" i="190"/>
  <c r="AF53" i="190"/>
  <c r="AE53" i="190"/>
  <c r="AD53" i="190"/>
  <c r="AC53" i="190"/>
  <c r="AB53" i="190"/>
  <c r="AA53" i="190"/>
  <c r="Z53" i="190"/>
  <c r="Y53" i="190"/>
  <c r="X53" i="190"/>
  <c r="W53" i="190"/>
  <c r="V53" i="190"/>
  <c r="U53" i="190"/>
  <c r="T53" i="190"/>
  <c r="S53" i="190"/>
  <c r="AL52" i="190"/>
  <c r="AK52" i="190"/>
  <c r="AJ52" i="190"/>
  <c r="AI52" i="190"/>
  <c r="AH52" i="190"/>
  <c r="AG52" i="190"/>
  <c r="AF52" i="190"/>
  <c r="AE52" i="190"/>
  <c r="AD52" i="190"/>
  <c r="AC52" i="190"/>
  <c r="AB52" i="190"/>
  <c r="AA52" i="190"/>
  <c r="Z52" i="190"/>
  <c r="Y52" i="190"/>
  <c r="X52" i="190"/>
  <c r="W52" i="190"/>
  <c r="V52" i="190"/>
  <c r="U52" i="190"/>
  <c r="T52" i="190"/>
  <c r="S52" i="190"/>
  <c r="AL51" i="190"/>
  <c r="AK51" i="190"/>
  <c r="AJ51" i="190"/>
  <c r="AI51" i="190"/>
  <c r="AH51" i="190"/>
  <c r="AG51" i="190"/>
  <c r="AF51" i="190"/>
  <c r="AE51" i="190"/>
  <c r="AD51" i="190"/>
  <c r="AC51" i="190"/>
  <c r="AB51" i="190"/>
  <c r="AA51" i="190"/>
  <c r="Z51" i="190"/>
  <c r="Y51" i="190"/>
  <c r="X51" i="190"/>
  <c r="W51" i="190"/>
  <c r="V51" i="190"/>
  <c r="U51" i="190"/>
  <c r="T51" i="190"/>
  <c r="S51" i="190"/>
  <c r="AL50" i="190"/>
  <c r="AK50" i="190"/>
  <c r="AJ50" i="190"/>
  <c r="AI50" i="190"/>
  <c r="AH50" i="190"/>
  <c r="AG50" i="190"/>
  <c r="AF50" i="190"/>
  <c r="AE50" i="190"/>
  <c r="AD50" i="190"/>
  <c r="AC50" i="190"/>
  <c r="AB50" i="190"/>
  <c r="AA50" i="190"/>
  <c r="Z50" i="190"/>
  <c r="Y50" i="190"/>
  <c r="X50" i="190"/>
  <c r="W50" i="190"/>
  <c r="V50" i="190"/>
  <c r="U50" i="190"/>
  <c r="T50" i="190"/>
  <c r="S50" i="190"/>
  <c r="AL49" i="190"/>
  <c r="AK49" i="190"/>
  <c r="AJ49" i="190"/>
  <c r="AI49" i="190"/>
  <c r="AH49" i="190"/>
  <c r="AG49" i="190"/>
  <c r="AF49" i="190"/>
  <c r="AE49" i="190"/>
  <c r="AD49" i="190"/>
  <c r="AC49" i="190"/>
  <c r="AB49" i="190"/>
  <c r="AA49" i="190"/>
  <c r="Z49" i="190"/>
  <c r="Y49" i="190"/>
  <c r="X49" i="190"/>
  <c r="W49" i="190"/>
  <c r="V49" i="190"/>
  <c r="U49" i="190"/>
  <c r="T49" i="190"/>
  <c r="S49" i="190"/>
  <c r="AL48" i="190"/>
  <c r="AK48" i="190"/>
  <c r="AJ48" i="190"/>
  <c r="AI48" i="190"/>
  <c r="AH48" i="190"/>
  <c r="AG48" i="190"/>
  <c r="AF48" i="190"/>
  <c r="AE48" i="190"/>
  <c r="AD48" i="190"/>
  <c r="AC48" i="190"/>
  <c r="AB48" i="190"/>
  <c r="AA48" i="190"/>
  <c r="Z48" i="190"/>
  <c r="Y48" i="190"/>
  <c r="X48" i="190"/>
  <c r="W48" i="190"/>
  <c r="V48" i="190"/>
  <c r="U48" i="190"/>
  <c r="T48" i="190"/>
  <c r="S48" i="190"/>
  <c r="AL47" i="190"/>
  <c r="AK47" i="190"/>
  <c r="AJ47" i="190"/>
  <c r="AI47" i="190"/>
  <c r="AH47" i="190"/>
  <c r="AG47" i="190"/>
  <c r="AF47" i="190"/>
  <c r="AE47" i="190"/>
  <c r="AD47" i="190"/>
  <c r="AC47" i="190"/>
  <c r="AB47" i="190"/>
  <c r="AA47" i="190"/>
  <c r="Z47" i="190"/>
  <c r="Y47" i="190"/>
  <c r="X47" i="190"/>
  <c r="W47" i="190"/>
  <c r="V47" i="190"/>
  <c r="U47" i="190"/>
  <c r="T47" i="190"/>
  <c r="S47" i="190"/>
  <c r="AL46" i="190"/>
  <c r="AK46" i="190"/>
  <c r="AJ46" i="190"/>
  <c r="AI46" i="190"/>
  <c r="AH46" i="190"/>
  <c r="AG46" i="190"/>
  <c r="AF46" i="190"/>
  <c r="AE46" i="190"/>
  <c r="AD46" i="190"/>
  <c r="AC46" i="190"/>
  <c r="AB46" i="190"/>
  <c r="AA46" i="190"/>
  <c r="Z46" i="190"/>
  <c r="Y46" i="190"/>
  <c r="X46" i="190"/>
  <c r="W46" i="190"/>
  <c r="V46" i="190"/>
  <c r="U46" i="190"/>
  <c r="T46" i="190"/>
  <c r="S46" i="190"/>
  <c r="AL45" i="190"/>
  <c r="AK45" i="190"/>
  <c r="AJ45" i="190"/>
  <c r="AI45" i="190"/>
  <c r="AH45" i="190"/>
  <c r="AG45" i="190"/>
  <c r="AF45" i="190"/>
  <c r="AE45" i="190"/>
  <c r="AD45" i="190"/>
  <c r="AC45" i="190"/>
  <c r="AB45" i="190"/>
  <c r="AA45" i="190"/>
  <c r="Z45" i="190"/>
  <c r="Y45" i="190"/>
  <c r="X45" i="190"/>
  <c r="W45" i="190"/>
  <c r="V45" i="190"/>
  <c r="U45" i="190"/>
  <c r="T45" i="190"/>
  <c r="S45" i="190"/>
  <c r="AL44" i="190"/>
  <c r="AK44" i="190"/>
  <c r="AJ44" i="190"/>
  <c r="AI44" i="190"/>
  <c r="AH44" i="190"/>
  <c r="AG44" i="190"/>
  <c r="AF44" i="190"/>
  <c r="AE44" i="190"/>
  <c r="AD44" i="190"/>
  <c r="AC44" i="190"/>
  <c r="AB44" i="190"/>
  <c r="AA44" i="190"/>
  <c r="Z44" i="190"/>
  <c r="Y44" i="190"/>
  <c r="X44" i="190"/>
  <c r="W44" i="190"/>
  <c r="V44" i="190"/>
  <c r="U44" i="190"/>
  <c r="T44" i="190"/>
  <c r="S44" i="190"/>
  <c r="AL43" i="190"/>
  <c r="AK43" i="190"/>
  <c r="AJ43" i="190"/>
  <c r="AI43" i="190"/>
  <c r="AH43" i="190"/>
  <c r="AG43" i="190"/>
  <c r="AF43" i="190"/>
  <c r="AE43" i="190"/>
  <c r="AD43" i="190"/>
  <c r="AC43" i="190"/>
  <c r="AB43" i="190"/>
  <c r="AA43" i="190"/>
  <c r="Z43" i="190"/>
  <c r="Y43" i="190"/>
  <c r="X43" i="190"/>
  <c r="W43" i="190"/>
  <c r="V43" i="190"/>
  <c r="U43" i="190"/>
  <c r="T43" i="190"/>
  <c r="S43" i="190"/>
  <c r="AL42" i="190"/>
  <c r="AK42" i="190"/>
  <c r="AJ42" i="190"/>
  <c r="AI42" i="190"/>
  <c r="AH42" i="190"/>
  <c r="AG42" i="190"/>
  <c r="AF42" i="190"/>
  <c r="AE42" i="190"/>
  <c r="AD42" i="190"/>
  <c r="AC42" i="190"/>
  <c r="AB42" i="190"/>
  <c r="AA42" i="190"/>
  <c r="Z42" i="190"/>
  <c r="Y42" i="190"/>
  <c r="X42" i="190"/>
  <c r="W42" i="190"/>
  <c r="V42" i="190"/>
  <c r="U42" i="190"/>
  <c r="T42" i="190"/>
  <c r="S42" i="190"/>
  <c r="AL41" i="190"/>
  <c r="AK41" i="190"/>
  <c r="AJ41" i="190"/>
  <c r="AI41" i="190"/>
  <c r="AH41" i="190"/>
  <c r="AG41" i="190"/>
  <c r="AF41" i="190"/>
  <c r="AE41" i="190"/>
  <c r="AD41" i="190"/>
  <c r="AC41" i="190"/>
  <c r="AB41" i="190"/>
  <c r="AA41" i="190"/>
  <c r="Z41" i="190"/>
  <c r="Y41" i="190"/>
  <c r="X41" i="190"/>
  <c r="W41" i="190"/>
  <c r="V41" i="190"/>
  <c r="U41" i="190"/>
  <c r="T41" i="190"/>
  <c r="S41" i="190"/>
  <c r="F41" i="190"/>
  <c r="S40" i="91" s="1"/>
  <c r="G41" i="190"/>
  <c r="T40" i="91" s="1"/>
  <c r="H41" i="190"/>
  <c r="I41" i="190"/>
  <c r="J41" i="190"/>
  <c r="K41" i="190"/>
  <c r="L41" i="190"/>
  <c r="M41" i="190"/>
  <c r="N41" i="190"/>
  <c r="O41" i="190"/>
  <c r="P41" i="190"/>
  <c r="Q41" i="190"/>
  <c r="R41" i="190"/>
  <c r="F42" i="190"/>
  <c r="S41" i="91" s="1"/>
  <c r="G42" i="190"/>
  <c r="T41" i="91" s="1"/>
  <c r="H42" i="190"/>
  <c r="I42" i="190"/>
  <c r="J42" i="190"/>
  <c r="K42" i="190"/>
  <c r="L42" i="190"/>
  <c r="M42" i="190"/>
  <c r="N42" i="190"/>
  <c r="O42" i="190"/>
  <c r="P42" i="190"/>
  <c r="Q42" i="190"/>
  <c r="R42" i="190"/>
  <c r="F43" i="190"/>
  <c r="S42" i="91" s="1"/>
  <c r="G43" i="190"/>
  <c r="T42" i="91" s="1"/>
  <c r="H43" i="190"/>
  <c r="I43" i="190"/>
  <c r="J43" i="190"/>
  <c r="K43" i="190"/>
  <c r="L43" i="190"/>
  <c r="M43" i="190"/>
  <c r="N43" i="190"/>
  <c r="O43" i="190"/>
  <c r="P43" i="190"/>
  <c r="Q43" i="190"/>
  <c r="R43" i="190"/>
  <c r="F44" i="190"/>
  <c r="S43" i="91" s="1"/>
  <c r="G44" i="190"/>
  <c r="T43" i="91" s="1"/>
  <c r="H44" i="190"/>
  <c r="I44" i="190"/>
  <c r="J44" i="190"/>
  <c r="K44" i="190"/>
  <c r="L44" i="190"/>
  <c r="M44" i="190"/>
  <c r="N44" i="190"/>
  <c r="O44" i="190"/>
  <c r="P44" i="190"/>
  <c r="Q44" i="190"/>
  <c r="R44" i="190"/>
  <c r="F45" i="190"/>
  <c r="S44" i="91" s="1"/>
  <c r="G45" i="190"/>
  <c r="T44" i="91" s="1"/>
  <c r="H45" i="190"/>
  <c r="I45" i="190"/>
  <c r="J45" i="190"/>
  <c r="K45" i="190"/>
  <c r="L45" i="190"/>
  <c r="M45" i="190"/>
  <c r="N45" i="190"/>
  <c r="O45" i="190"/>
  <c r="P45" i="190"/>
  <c r="Q45" i="190"/>
  <c r="R45" i="190"/>
  <c r="F46" i="190"/>
  <c r="S45" i="91" s="1"/>
  <c r="G46" i="190"/>
  <c r="T45" i="91" s="1"/>
  <c r="H46" i="190"/>
  <c r="I46" i="190"/>
  <c r="J46" i="190"/>
  <c r="K46" i="190"/>
  <c r="L46" i="190"/>
  <c r="M46" i="190"/>
  <c r="N46" i="190"/>
  <c r="O46" i="190"/>
  <c r="P46" i="190"/>
  <c r="Q46" i="190"/>
  <c r="R46" i="190"/>
  <c r="F47" i="190"/>
  <c r="S46" i="91" s="1"/>
  <c r="G47" i="190"/>
  <c r="T46" i="91" s="1"/>
  <c r="H47" i="190"/>
  <c r="I47" i="190"/>
  <c r="J47" i="190"/>
  <c r="K47" i="190"/>
  <c r="L47" i="190"/>
  <c r="M47" i="190"/>
  <c r="N47" i="190"/>
  <c r="O47" i="190"/>
  <c r="P47" i="190"/>
  <c r="Q47" i="190"/>
  <c r="R47" i="190"/>
  <c r="F48" i="190"/>
  <c r="S47" i="91" s="1"/>
  <c r="G48" i="190"/>
  <c r="T47" i="91" s="1"/>
  <c r="H48" i="190"/>
  <c r="I48" i="190"/>
  <c r="J48" i="190"/>
  <c r="K48" i="190"/>
  <c r="L48" i="190"/>
  <c r="M48" i="190"/>
  <c r="N48" i="190"/>
  <c r="O48" i="190"/>
  <c r="P48" i="190"/>
  <c r="Q48" i="190"/>
  <c r="R48" i="190"/>
  <c r="F49" i="190"/>
  <c r="S48" i="91" s="1"/>
  <c r="G49" i="190"/>
  <c r="T48" i="91" s="1"/>
  <c r="H49" i="190"/>
  <c r="I49" i="190"/>
  <c r="J49" i="190"/>
  <c r="K49" i="190"/>
  <c r="L49" i="190"/>
  <c r="M49" i="190"/>
  <c r="N49" i="190"/>
  <c r="O49" i="190"/>
  <c r="P49" i="190"/>
  <c r="Q49" i="190"/>
  <c r="R49" i="190"/>
  <c r="F50" i="190"/>
  <c r="S49" i="91" s="1"/>
  <c r="G50" i="190"/>
  <c r="T49" i="91" s="1"/>
  <c r="H50" i="190"/>
  <c r="I50" i="190"/>
  <c r="J50" i="190"/>
  <c r="K50" i="190"/>
  <c r="L50" i="190"/>
  <c r="M50" i="190"/>
  <c r="N50" i="190"/>
  <c r="O50" i="190"/>
  <c r="P50" i="190"/>
  <c r="Q50" i="190"/>
  <c r="R50" i="190"/>
  <c r="F51" i="190"/>
  <c r="S50" i="91" s="1"/>
  <c r="G51" i="190"/>
  <c r="T50" i="91" s="1"/>
  <c r="H51" i="190"/>
  <c r="I51" i="190"/>
  <c r="J51" i="190"/>
  <c r="K51" i="190"/>
  <c r="L51" i="190"/>
  <c r="M51" i="190"/>
  <c r="N51" i="190"/>
  <c r="O51" i="190"/>
  <c r="P51" i="190"/>
  <c r="Q51" i="190"/>
  <c r="R51" i="190"/>
  <c r="F52" i="190"/>
  <c r="S51" i="91" s="1"/>
  <c r="G52" i="190"/>
  <c r="T51" i="91" s="1"/>
  <c r="H52" i="190"/>
  <c r="I52" i="190"/>
  <c r="J52" i="190"/>
  <c r="K52" i="190"/>
  <c r="L52" i="190"/>
  <c r="M52" i="190"/>
  <c r="N52" i="190"/>
  <c r="O52" i="190"/>
  <c r="P52" i="190"/>
  <c r="Q52" i="190"/>
  <c r="R52" i="190"/>
  <c r="F53" i="190"/>
  <c r="S52" i="91" s="1"/>
  <c r="G53" i="190"/>
  <c r="T52" i="91" s="1"/>
  <c r="H53" i="190"/>
  <c r="I53" i="190"/>
  <c r="J53" i="190"/>
  <c r="K53" i="190"/>
  <c r="L53" i="190"/>
  <c r="M53" i="190"/>
  <c r="N53" i="190"/>
  <c r="O53" i="190"/>
  <c r="P53" i="190"/>
  <c r="Q53" i="190"/>
  <c r="R53" i="190"/>
  <c r="F54" i="190"/>
  <c r="S53" i="91" s="1"/>
  <c r="G54" i="190"/>
  <c r="T53" i="91" s="1"/>
  <c r="H54" i="190"/>
  <c r="I54" i="190"/>
  <c r="J54" i="190"/>
  <c r="K54" i="190"/>
  <c r="L54" i="190"/>
  <c r="M54" i="190"/>
  <c r="N54" i="190"/>
  <c r="O54" i="190"/>
  <c r="P54" i="190"/>
  <c r="Q54" i="190"/>
  <c r="R54" i="190"/>
  <c r="F55" i="190"/>
  <c r="S54" i="91" s="1"/>
  <c r="G55" i="190"/>
  <c r="T54" i="91" s="1"/>
  <c r="H55" i="190"/>
  <c r="I55" i="190"/>
  <c r="J55" i="190"/>
  <c r="K55" i="190"/>
  <c r="L55" i="190"/>
  <c r="M55" i="190"/>
  <c r="N55" i="190"/>
  <c r="O55" i="190"/>
  <c r="P55" i="190"/>
  <c r="Q55" i="190"/>
  <c r="R55" i="190"/>
  <c r="E55" i="190"/>
  <c r="R54" i="91" s="1"/>
  <c r="E54" i="190"/>
  <c r="R53" i="91" s="1"/>
  <c r="E52" i="190"/>
  <c r="R51" i="91" s="1"/>
  <c r="E53" i="190"/>
  <c r="R52" i="91" s="1"/>
  <c r="E51" i="190"/>
  <c r="R50" i="91" s="1"/>
  <c r="E50" i="190"/>
  <c r="R49" i="91" s="1"/>
  <c r="E49" i="190"/>
  <c r="R48" i="91" s="1"/>
  <c r="E48" i="190"/>
  <c r="R47" i="91" s="1"/>
  <c r="E47" i="190"/>
  <c r="R46" i="91" s="1"/>
  <c r="E44" i="190"/>
  <c r="R43" i="91" s="1"/>
  <c r="E45" i="190"/>
  <c r="R44" i="91" s="1"/>
  <c r="E46" i="190"/>
  <c r="R45" i="91" s="1"/>
  <c r="E43" i="190"/>
  <c r="R42" i="91" s="1"/>
  <c r="E42" i="190"/>
  <c r="R41" i="91" s="1"/>
  <c r="E41" i="190"/>
  <c r="R40" i="91" s="1"/>
  <c r="F35" i="190"/>
  <c r="S34" i="91" s="1"/>
  <c r="G35" i="190"/>
  <c r="T34" i="91" s="1"/>
  <c r="H35" i="190"/>
  <c r="T80" i="190" s="1"/>
  <c r="I35" i="190"/>
  <c r="F66" i="190" s="1"/>
  <c r="J35" i="190"/>
  <c r="K35" i="190"/>
  <c r="L35" i="190"/>
  <c r="G66" i="190" s="1"/>
  <c r="M35" i="190"/>
  <c r="N35" i="190"/>
  <c r="O35" i="190"/>
  <c r="P35" i="190"/>
  <c r="Q35" i="190"/>
  <c r="R35" i="190"/>
  <c r="S35" i="190"/>
  <c r="T35" i="190"/>
  <c r="U35" i="190"/>
  <c r="V35" i="190"/>
  <c r="H66" i="190" s="1"/>
  <c r="W35" i="190"/>
  <c r="X35" i="190"/>
  <c r="Y35" i="190"/>
  <c r="U80" i="190" s="1"/>
  <c r="Z35" i="190"/>
  <c r="I66" i="190" s="1"/>
  <c r="AA35" i="190"/>
  <c r="AB35" i="190"/>
  <c r="AC35" i="190"/>
  <c r="J66" i="190" s="1"/>
  <c r="AD35" i="190"/>
  <c r="AE35" i="190"/>
  <c r="AF35" i="190"/>
  <c r="AG35" i="190"/>
  <c r="AH35" i="190"/>
  <c r="AI35" i="190"/>
  <c r="AJ35" i="190"/>
  <c r="K66" i="190" s="1"/>
  <c r="AK35" i="190"/>
  <c r="AL35" i="190"/>
  <c r="F36" i="190"/>
  <c r="S35" i="91" s="1"/>
  <c r="G36" i="190"/>
  <c r="T35" i="91" s="1"/>
  <c r="H36" i="190"/>
  <c r="V80" i="190" s="1"/>
  <c r="I36" i="190"/>
  <c r="F67" i="190" s="1"/>
  <c r="J36" i="190"/>
  <c r="K36" i="190"/>
  <c r="L36" i="190"/>
  <c r="G67" i="190" s="1"/>
  <c r="M36" i="190"/>
  <c r="N36" i="190"/>
  <c r="O36" i="190"/>
  <c r="P36" i="190"/>
  <c r="Q36" i="190"/>
  <c r="R36" i="190"/>
  <c r="S36" i="190"/>
  <c r="T36" i="190"/>
  <c r="U36" i="190"/>
  <c r="V36" i="190"/>
  <c r="H67" i="190" s="1"/>
  <c r="W36" i="190"/>
  <c r="X36" i="190"/>
  <c r="Y36" i="190"/>
  <c r="W80" i="190" s="1"/>
  <c r="Z36" i="190"/>
  <c r="I67" i="190" s="1"/>
  <c r="AA36" i="190"/>
  <c r="AB36" i="190"/>
  <c r="AC36" i="190"/>
  <c r="J67" i="190" s="1"/>
  <c r="AD36" i="190"/>
  <c r="AE36" i="190"/>
  <c r="AF36" i="190"/>
  <c r="AG36" i="190"/>
  <c r="AH36" i="190"/>
  <c r="AI36" i="190"/>
  <c r="AJ36" i="190"/>
  <c r="K67" i="190" s="1"/>
  <c r="AK36" i="190"/>
  <c r="AL36" i="190"/>
  <c r="F37" i="190"/>
  <c r="S36" i="91" s="1"/>
  <c r="G37" i="190"/>
  <c r="T36" i="91" s="1"/>
  <c r="H37" i="190"/>
  <c r="X80" i="190" s="1"/>
  <c r="I37" i="190"/>
  <c r="F68" i="190" s="1"/>
  <c r="J37" i="190"/>
  <c r="K37" i="190"/>
  <c r="L37" i="190"/>
  <c r="G68" i="190" s="1"/>
  <c r="M37" i="190"/>
  <c r="N37" i="190"/>
  <c r="O37" i="190"/>
  <c r="P37" i="190"/>
  <c r="Q37" i="190"/>
  <c r="R37" i="190"/>
  <c r="S37" i="190"/>
  <c r="T37" i="190"/>
  <c r="U37" i="190"/>
  <c r="V37" i="190"/>
  <c r="H68" i="190" s="1"/>
  <c r="W37" i="190"/>
  <c r="X37" i="190"/>
  <c r="Y37" i="190"/>
  <c r="Y80" i="190" s="1"/>
  <c r="Z37" i="190"/>
  <c r="I68" i="190" s="1"/>
  <c r="AA37" i="190"/>
  <c r="AB37" i="190"/>
  <c r="AC37" i="190"/>
  <c r="J68" i="190" s="1"/>
  <c r="AD37" i="190"/>
  <c r="AE37" i="190"/>
  <c r="AF37" i="190"/>
  <c r="AG37" i="190"/>
  <c r="AH37" i="190"/>
  <c r="AI37" i="190"/>
  <c r="AJ37" i="190"/>
  <c r="K68" i="190" s="1"/>
  <c r="AK37" i="190"/>
  <c r="AL37" i="190"/>
  <c r="F38" i="190"/>
  <c r="S37" i="91" s="1"/>
  <c r="G38" i="190"/>
  <c r="T37" i="91" s="1"/>
  <c r="H38" i="190"/>
  <c r="Z80" i="190" s="1"/>
  <c r="I38" i="190"/>
  <c r="F69" i="190" s="1"/>
  <c r="J38" i="190"/>
  <c r="K38" i="190"/>
  <c r="L38" i="190"/>
  <c r="G69" i="190" s="1"/>
  <c r="M38" i="190"/>
  <c r="N38" i="190"/>
  <c r="O38" i="190"/>
  <c r="P38" i="190"/>
  <c r="Q38" i="190"/>
  <c r="R38" i="190"/>
  <c r="S38" i="190"/>
  <c r="T38" i="190"/>
  <c r="U38" i="190"/>
  <c r="V38" i="190"/>
  <c r="H69" i="190" s="1"/>
  <c r="W38" i="190"/>
  <c r="X38" i="190"/>
  <c r="Y38" i="190"/>
  <c r="AA80" i="190" s="1"/>
  <c r="Z38" i="190"/>
  <c r="I69" i="190" s="1"/>
  <c r="AA38" i="190"/>
  <c r="AB38" i="190"/>
  <c r="AC38" i="190"/>
  <c r="J69" i="190" s="1"/>
  <c r="AD38" i="190"/>
  <c r="AE38" i="190"/>
  <c r="AF38" i="190"/>
  <c r="AG38" i="190"/>
  <c r="AH38" i="190"/>
  <c r="AI38" i="190"/>
  <c r="AJ38" i="190"/>
  <c r="K69" i="190" s="1"/>
  <c r="AK38" i="190"/>
  <c r="AL38" i="190"/>
  <c r="F39" i="190"/>
  <c r="S38" i="91" s="1"/>
  <c r="G39" i="190"/>
  <c r="T38" i="91" s="1"/>
  <c r="H39" i="190"/>
  <c r="AB80" i="190" s="1"/>
  <c r="I39" i="190"/>
  <c r="F70" i="190" s="1"/>
  <c r="J39" i="190"/>
  <c r="K39" i="190"/>
  <c r="L39" i="190"/>
  <c r="G70" i="190" s="1"/>
  <c r="M39" i="190"/>
  <c r="N39" i="190"/>
  <c r="O39" i="190"/>
  <c r="P39" i="190"/>
  <c r="Q39" i="190"/>
  <c r="R39" i="190"/>
  <c r="S39" i="190"/>
  <c r="T39" i="190"/>
  <c r="U39" i="190"/>
  <c r="V39" i="190"/>
  <c r="H70" i="190" s="1"/>
  <c r="W39" i="190"/>
  <c r="X39" i="190"/>
  <c r="Y39" i="190"/>
  <c r="AC80" i="190" s="1"/>
  <c r="Z39" i="190"/>
  <c r="I70" i="190" s="1"/>
  <c r="AA39" i="190"/>
  <c r="AB39" i="190"/>
  <c r="AC39" i="190"/>
  <c r="J70" i="190" s="1"/>
  <c r="AD39" i="190"/>
  <c r="AE39" i="190"/>
  <c r="AF39" i="190"/>
  <c r="AG39" i="190"/>
  <c r="AH39" i="190"/>
  <c r="AI39" i="190"/>
  <c r="AJ39" i="190"/>
  <c r="K70" i="190" s="1"/>
  <c r="AK39" i="190"/>
  <c r="AL39" i="190"/>
  <c r="E36" i="190"/>
  <c r="R35" i="91" s="1"/>
  <c r="T117" i="91" s="1"/>
  <c r="E37" i="190"/>
  <c r="R36" i="91" s="1"/>
  <c r="T118" i="91" s="1"/>
  <c r="E38" i="190"/>
  <c r="R37" i="91" s="1"/>
  <c r="T119" i="91" s="1"/>
  <c r="E39" i="190"/>
  <c r="R38" i="91" s="1"/>
  <c r="T120" i="91" s="1"/>
  <c r="E35" i="190"/>
  <c r="R34" i="91" s="1"/>
  <c r="T116" i="91" s="1"/>
  <c r="S32" i="190"/>
  <c r="T32" i="190"/>
  <c r="U32" i="190"/>
  <c r="V32" i="190"/>
  <c r="W32" i="190"/>
  <c r="X32" i="190"/>
  <c r="Y32" i="190"/>
  <c r="Z32" i="190"/>
  <c r="AA32" i="190"/>
  <c r="AB32" i="190"/>
  <c r="AC32" i="190"/>
  <c r="AD32" i="190"/>
  <c r="AE32" i="190"/>
  <c r="AF32" i="190"/>
  <c r="AG32" i="190"/>
  <c r="AH32" i="190"/>
  <c r="AI32" i="190"/>
  <c r="AJ32" i="190"/>
  <c r="AK32" i="190"/>
  <c r="AL32" i="190"/>
  <c r="S33" i="190"/>
  <c r="T33" i="190"/>
  <c r="U33" i="190"/>
  <c r="V33" i="190"/>
  <c r="W33" i="190"/>
  <c r="X33" i="190"/>
  <c r="Y33" i="190"/>
  <c r="Z33" i="190"/>
  <c r="AA33" i="190"/>
  <c r="AB33" i="190"/>
  <c r="AC33" i="190"/>
  <c r="AD33" i="190"/>
  <c r="AE33" i="190"/>
  <c r="AF33" i="190"/>
  <c r="AG33" i="190"/>
  <c r="AH33" i="190"/>
  <c r="AI33" i="190"/>
  <c r="AJ33" i="190"/>
  <c r="AK33" i="190"/>
  <c r="AL33" i="190"/>
  <c r="F32" i="190"/>
  <c r="S31" i="91" s="1"/>
  <c r="G32" i="190"/>
  <c r="T31" i="91" s="1"/>
  <c r="H32" i="190"/>
  <c r="I32" i="190"/>
  <c r="J32" i="190"/>
  <c r="K32" i="190"/>
  <c r="L32" i="190"/>
  <c r="M32" i="190"/>
  <c r="N32" i="190"/>
  <c r="O32" i="190"/>
  <c r="P32" i="190"/>
  <c r="Q32" i="190"/>
  <c r="R32" i="190"/>
  <c r="F33" i="190"/>
  <c r="S32" i="91" s="1"/>
  <c r="G33" i="190"/>
  <c r="T32" i="91" s="1"/>
  <c r="H33" i="190"/>
  <c r="I33" i="190"/>
  <c r="J33" i="190"/>
  <c r="K33" i="190"/>
  <c r="L33" i="190"/>
  <c r="M33" i="190"/>
  <c r="N33" i="190"/>
  <c r="O33" i="190"/>
  <c r="P33" i="190"/>
  <c r="Q33" i="190"/>
  <c r="R33" i="190"/>
  <c r="E33" i="190"/>
  <c r="R32" i="91" s="1"/>
  <c r="T123" i="91" s="1"/>
  <c r="E32" i="190"/>
  <c r="R31" i="91" s="1"/>
  <c r="T122" i="91" s="1"/>
  <c r="AJ30" i="190"/>
  <c r="AD72" i="190" s="1"/>
  <c r="AK30" i="190"/>
  <c r="AL30" i="190"/>
  <c r="Z30" i="190"/>
  <c r="AA72" i="190" s="1"/>
  <c r="AA30" i="190"/>
  <c r="AB30" i="190"/>
  <c r="AC30" i="190"/>
  <c r="AD30" i="190"/>
  <c r="AB72" i="190" s="1"/>
  <c r="AE30" i="190"/>
  <c r="AF30" i="190"/>
  <c r="AG30" i="190"/>
  <c r="AC72" i="190" s="1"/>
  <c r="AH30" i="190"/>
  <c r="AI30" i="190"/>
  <c r="S30" i="190"/>
  <c r="T30" i="190"/>
  <c r="U30" i="190"/>
  <c r="V30" i="190"/>
  <c r="Y72" i="190" s="1"/>
  <c r="W30" i="190"/>
  <c r="X30" i="190"/>
  <c r="Y30" i="190"/>
  <c r="Z72" i="190" s="1"/>
  <c r="G30" i="190"/>
  <c r="T29" i="91" s="1"/>
  <c r="H30" i="190"/>
  <c r="V72" i="190" s="1"/>
  <c r="I30" i="190"/>
  <c r="W72" i="190" s="1"/>
  <c r="J30" i="190"/>
  <c r="K30" i="190"/>
  <c r="L30" i="190"/>
  <c r="X72" i="190" s="1"/>
  <c r="M30" i="190"/>
  <c r="N30" i="190"/>
  <c r="O30" i="190"/>
  <c r="P30" i="190"/>
  <c r="Q30" i="190"/>
  <c r="R30" i="190"/>
  <c r="E30" i="190"/>
  <c r="AV7" i="190"/>
  <c r="AW7" i="190"/>
  <c r="AX7" i="190"/>
  <c r="AY7" i="190"/>
  <c r="AZ7" i="190"/>
  <c r="BA7" i="190"/>
  <c r="BB7" i="190"/>
  <c r="BC7" i="190"/>
  <c r="BD7" i="190"/>
  <c r="BE7" i="190"/>
  <c r="BF7" i="190"/>
  <c r="BG7" i="190"/>
  <c r="BH7" i="190"/>
  <c r="BI7" i="190"/>
  <c r="BJ7" i="190"/>
  <c r="BK7" i="190"/>
  <c r="BL7" i="190"/>
  <c r="BM7" i="190"/>
  <c r="BN7" i="190"/>
  <c r="BO7" i="190"/>
  <c r="BP7" i="190"/>
  <c r="BQ7" i="190"/>
  <c r="BR7" i="190"/>
  <c r="BS7" i="190"/>
  <c r="BT7" i="190"/>
  <c r="BU7" i="190"/>
  <c r="BV7" i="190"/>
  <c r="BW7" i="190"/>
  <c r="BX7" i="190"/>
  <c r="BY7" i="190"/>
  <c r="AQ7" i="190"/>
  <c r="AR7" i="190"/>
  <c r="AS7" i="190"/>
  <c r="AT7" i="190"/>
  <c r="AU7" i="190"/>
  <c r="AP7" i="190"/>
  <c r="F30" i="190"/>
  <c r="S29" i="91" s="1"/>
  <c r="K31" i="91"/>
  <c r="I60" i="133"/>
  <c r="I61" i="133"/>
  <c r="I62" i="133"/>
  <c r="I63" i="133"/>
  <c r="I64" i="133"/>
  <c r="I65" i="133"/>
  <c r="I66" i="133"/>
  <c r="I67" i="133"/>
  <c r="I68" i="133"/>
  <c r="I59" i="133"/>
  <c r="G60" i="133"/>
  <c r="G61" i="133"/>
  <c r="G62" i="133"/>
  <c r="G63" i="133"/>
  <c r="G64" i="133"/>
  <c r="G65" i="133"/>
  <c r="G66" i="133"/>
  <c r="G67" i="133"/>
  <c r="G68" i="133"/>
  <c r="G59" i="133"/>
  <c r="X60" i="2"/>
  <c r="Y60" i="2"/>
  <c r="Z60" i="2"/>
  <c r="X61" i="2"/>
  <c r="Y61" i="2"/>
  <c r="Z61" i="2"/>
  <c r="X62" i="2"/>
  <c r="Y62" i="2"/>
  <c r="Z62" i="2"/>
  <c r="X63" i="2"/>
  <c r="Y63" i="2"/>
  <c r="Z63" i="2"/>
  <c r="X64" i="2"/>
  <c r="Y64" i="2"/>
  <c r="Z64" i="2"/>
  <c r="X65" i="2"/>
  <c r="Y65" i="2"/>
  <c r="Z65" i="2"/>
  <c r="X66" i="2"/>
  <c r="Y66" i="2"/>
  <c r="Z66" i="2"/>
  <c r="X67" i="2"/>
  <c r="Y67" i="2"/>
  <c r="Z67" i="2"/>
  <c r="X68" i="2"/>
  <c r="Y68" i="2"/>
  <c r="Z68" i="2"/>
  <c r="X69" i="2"/>
  <c r="Y69" i="2"/>
  <c r="Z69" i="2"/>
  <c r="W61" i="2"/>
  <c r="W62" i="2"/>
  <c r="W63" i="2"/>
  <c r="W64" i="2"/>
  <c r="W65" i="2"/>
  <c r="W66" i="2"/>
  <c r="W67" i="2"/>
  <c r="W68" i="2"/>
  <c r="W69" i="2"/>
  <c r="W60" i="2"/>
  <c r="G60" i="2"/>
  <c r="H60" i="2"/>
  <c r="I60" i="2"/>
  <c r="J60" i="2"/>
  <c r="K60" i="2"/>
  <c r="L60" i="2"/>
  <c r="M60" i="2"/>
  <c r="G61" i="2"/>
  <c r="H61" i="2"/>
  <c r="I61" i="2"/>
  <c r="J61" i="2"/>
  <c r="K61" i="2"/>
  <c r="L61" i="2"/>
  <c r="M61" i="2"/>
  <c r="G62" i="2"/>
  <c r="H62" i="2"/>
  <c r="I62" i="2"/>
  <c r="J62" i="2"/>
  <c r="K62" i="2"/>
  <c r="L62" i="2"/>
  <c r="M62" i="2"/>
  <c r="G63" i="2"/>
  <c r="H63" i="2"/>
  <c r="I63" i="2"/>
  <c r="J63" i="2"/>
  <c r="K63" i="2"/>
  <c r="L63" i="2"/>
  <c r="M63" i="2"/>
  <c r="G64" i="2"/>
  <c r="H64" i="2"/>
  <c r="I64" i="2"/>
  <c r="J64" i="2"/>
  <c r="K64" i="2"/>
  <c r="L64" i="2"/>
  <c r="M64" i="2"/>
  <c r="G65" i="2"/>
  <c r="H65" i="2"/>
  <c r="I65" i="2"/>
  <c r="J65" i="2"/>
  <c r="K65" i="2"/>
  <c r="L65" i="2"/>
  <c r="M65" i="2"/>
  <c r="G66" i="2"/>
  <c r="H66" i="2"/>
  <c r="I66" i="2"/>
  <c r="J66" i="2"/>
  <c r="K66" i="2"/>
  <c r="L66" i="2"/>
  <c r="M66" i="2"/>
  <c r="G67" i="2"/>
  <c r="H67" i="2"/>
  <c r="I67" i="2"/>
  <c r="J67" i="2"/>
  <c r="K67" i="2"/>
  <c r="L67" i="2"/>
  <c r="M67" i="2"/>
  <c r="G68" i="2"/>
  <c r="H68" i="2"/>
  <c r="I68" i="2"/>
  <c r="J68" i="2"/>
  <c r="K68" i="2"/>
  <c r="L68" i="2"/>
  <c r="M68" i="2"/>
  <c r="G69" i="2"/>
  <c r="H69" i="2"/>
  <c r="I69" i="2"/>
  <c r="J69" i="2"/>
  <c r="K69" i="2"/>
  <c r="L69" i="2"/>
  <c r="M69" i="2"/>
  <c r="F69" i="2"/>
  <c r="F61" i="2"/>
  <c r="F62" i="2"/>
  <c r="F63" i="2"/>
  <c r="F64" i="2"/>
  <c r="F65" i="2"/>
  <c r="F66" i="2"/>
  <c r="F67" i="2"/>
  <c r="F68" i="2"/>
  <c r="F60" i="2"/>
  <c r="I49" i="133"/>
  <c r="I50" i="133"/>
  <c r="I51" i="133"/>
  <c r="I52" i="133"/>
  <c r="I53" i="133"/>
  <c r="I54" i="133"/>
  <c r="I55" i="133"/>
  <c r="I56" i="133"/>
  <c r="I57" i="133"/>
  <c r="I48" i="133"/>
  <c r="G49" i="133"/>
  <c r="G50" i="133"/>
  <c r="G51" i="133"/>
  <c r="G52" i="133"/>
  <c r="G53" i="133"/>
  <c r="G54" i="133"/>
  <c r="G55" i="133"/>
  <c r="G56" i="133"/>
  <c r="G57" i="133"/>
  <c r="G48" i="133"/>
  <c r="X49" i="2"/>
  <c r="Y49" i="2"/>
  <c r="Z49" i="2"/>
  <c r="X50" i="2"/>
  <c r="Y50" i="2"/>
  <c r="Z50" i="2"/>
  <c r="X51" i="2"/>
  <c r="Y51" i="2"/>
  <c r="Z51" i="2"/>
  <c r="X52" i="2"/>
  <c r="Y52" i="2"/>
  <c r="Z52" i="2"/>
  <c r="X53" i="2"/>
  <c r="Y53" i="2"/>
  <c r="Z53" i="2"/>
  <c r="X54" i="2"/>
  <c r="Y54" i="2"/>
  <c r="Z54" i="2"/>
  <c r="X55" i="2"/>
  <c r="Y55" i="2"/>
  <c r="Z55" i="2"/>
  <c r="X56" i="2"/>
  <c r="Y56" i="2"/>
  <c r="Z56" i="2"/>
  <c r="X57" i="2"/>
  <c r="Y57" i="2"/>
  <c r="Z57" i="2"/>
  <c r="X58" i="2"/>
  <c r="Y58" i="2"/>
  <c r="Z58" i="2"/>
  <c r="W50" i="2"/>
  <c r="W51" i="2"/>
  <c r="W52" i="2"/>
  <c r="W53" i="2"/>
  <c r="W54" i="2"/>
  <c r="W55" i="2"/>
  <c r="W56" i="2"/>
  <c r="W57" i="2"/>
  <c r="W58" i="2"/>
  <c r="W49" i="2"/>
  <c r="G49" i="2"/>
  <c r="H49" i="2"/>
  <c r="I49" i="2"/>
  <c r="J49" i="2"/>
  <c r="K49" i="2"/>
  <c r="L49" i="2"/>
  <c r="M49" i="2"/>
  <c r="G50" i="2"/>
  <c r="H50" i="2"/>
  <c r="I50" i="2"/>
  <c r="J50" i="2"/>
  <c r="K50" i="2"/>
  <c r="L50" i="2"/>
  <c r="M50" i="2"/>
  <c r="G51" i="2"/>
  <c r="H51" i="2"/>
  <c r="I51" i="2"/>
  <c r="J51" i="2"/>
  <c r="K51" i="2"/>
  <c r="L51" i="2"/>
  <c r="M51" i="2"/>
  <c r="G52" i="2"/>
  <c r="H52" i="2"/>
  <c r="I52" i="2"/>
  <c r="J52" i="2"/>
  <c r="K52" i="2"/>
  <c r="L52" i="2"/>
  <c r="M52" i="2"/>
  <c r="G53" i="2"/>
  <c r="H53" i="2"/>
  <c r="I53" i="2"/>
  <c r="J53" i="2"/>
  <c r="K53" i="2"/>
  <c r="L53" i="2"/>
  <c r="M53" i="2"/>
  <c r="G54" i="2"/>
  <c r="H54" i="2"/>
  <c r="I54" i="2"/>
  <c r="J54" i="2"/>
  <c r="K54" i="2"/>
  <c r="L54" i="2"/>
  <c r="M54" i="2"/>
  <c r="G55" i="2"/>
  <c r="H55" i="2"/>
  <c r="I55" i="2"/>
  <c r="J55" i="2"/>
  <c r="K55" i="2"/>
  <c r="L55" i="2"/>
  <c r="M55" i="2"/>
  <c r="G56" i="2"/>
  <c r="H56" i="2"/>
  <c r="I56" i="2"/>
  <c r="J56" i="2"/>
  <c r="K56" i="2"/>
  <c r="L56" i="2"/>
  <c r="M56" i="2"/>
  <c r="G57" i="2"/>
  <c r="H57" i="2"/>
  <c r="I57" i="2"/>
  <c r="J57" i="2"/>
  <c r="K57" i="2"/>
  <c r="L57" i="2"/>
  <c r="M57" i="2"/>
  <c r="G58" i="2"/>
  <c r="H58" i="2"/>
  <c r="I58" i="2"/>
  <c r="J58" i="2"/>
  <c r="K58" i="2"/>
  <c r="L58" i="2"/>
  <c r="M58" i="2"/>
  <c r="F50" i="2"/>
  <c r="F51" i="2"/>
  <c r="F52" i="2"/>
  <c r="F53" i="2"/>
  <c r="F54" i="2"/>
  <c r="F55" i="2"/>
  <c r="F56" i="2"/>
  <c r="F57" i="2"/>
  <c r="F58" i="2"/>
  <c r="F49" i="2"/>
  <c r="I38" i="133"/>
  <c r="I39" i="133"/>
  <c r="I40" i="133"/>
  <c r="I41" i="133"/>
  <c r="I42" i="133"/>
  <c r="I43" i="133"/>
  <c r="I44" i="133"/>
  <c r="I45" i="133"/>
  <c r="I46" i="133"/>
  <c r="I37" i="133"/>
  <c r="G38" i="133"/>
  <c r="G39" i="133"/>
  <c r="G40" i="133"/>
  <c r="G41" i="133"/>
  <c r="G42" i="133"/>
  <c r="G43" i="133"/>
  <c r="G44" i="133"/>
  <c r="G45" i="133"/>
  <c r="G46" i="133"/>
  <c r="G37" i="133"/>
  <c r="X38" i="2"/>
  <c r="Y38" i="2"/>
  <c r="Z38" i="2"/>
  <c r="X39" i="2"/>
  <c r="Y39" i="2"/>
  <c r="Z39" i="2"/>
  <c r="X40" i="2"/>
  <c r="Y40" i="2"/>
  <c r="Z40" i="2"/>
  <c r="X41" i="2"/>
  <c r="Y41" i="2"/>
  <c r="Z41" i="2"/>
  <c r="X42" i="2"/>
  <c r="Y42" i="2"/>
  <c r="Z42" i="2"/>
  <c r="X43" i="2"/>
  <c r="Y43" i="2"/>
  <c r="Z43" i="2"/>
  <c r="X44" i="2"/>
  <c r="Y44" i="2"/>
  <c r="Z44" i="2"/>
  <c r="X45" i="2"/>
  <c r="Y45" i="2"/>
  <c r="Z45" i="2"/>
  <c r="X46" i="2"/>
  <c r="Y46" i="2"/>
  <c r="Z46" i="2"/>
  <c r="X47" i="2"/>
  <c r="Y47" i="2"/>
  <c r="Z47" i="2"/>
  <c r="W39" i="2"/>
  <c r="W40" i="2"/>
  <c r="W41" i="2"/>
  <c r="W42" i="2"/>
  <c r="W43" i="2"/>
  <c r="W44" i="2"/>
  <c r="W45" i="2"/>
  <c r="W46" i="2"/>
  <c r="W47" i="2"/>
  <c r="W38" i="2"/>
  <c r="G38" i="2"/>
  <c r="H38" i="2"/>
  <c r="I38" i="2"/>
  <c r="J38" i="2"/>
  <c r="K38" i="2"/>
  <c r="L38" i="2"/>
  <c r="M38" i="2"/>
  <c r="G39" i="2"/>
  <c r="H39" i="2"/>
  <c r="I39" i="2"/>
  <c r="J39" i="2"/>
  <c r="K39" i="2"/>
  <c r="L39" i="2"/>
  <c r="M39" i="2"/>
  <c r="G40" i="2"/>
  <c r="H40" i="2"/>
  <c r="I40" i="2"/>
  <c r="J40" i="2"/>
  <c r="K40" i="2"/>
  <c r="L40" i="2"/>
  <c r="M40" i="2"/>
  <c r="G41" i="2"/>
  <c r="H41" i="2"/>
  <c r="I41" i="2"/>
  <c r="J41" i="2"/>
  <c r="K41" i="2"/>
  <c r="L41" i="2"/>
  <c r="M41" i="2"/>
  <c r="G42" i="2"/>
  <c r="H42" i="2"/>
  <c r="I42" i="2"/>
  <c r="J42" i="2"/>
  <c r="K42" i="2"/>
  <c r="L42" i="2"/>
  <c r="M42" i="2"/>
  <c r="G43" i="2"/>
  <c r="H43" i="2"/>
  <c r="I43" i="2"/>
  <c r="J43" i="2"/>
  <c r="K43" i="2"/>
  <c r="L43" i="2"/>
  <c r="M43" i="2"/>
  <c r="G44" i="2"/>
  <c r="H44" i="2"/>
  <c r="I44" i="2"/>
  <c r="J44" i="2"/>
  <c r="K44" i="2"/>
  <c r="L44" i="2"/>
  <c r="M44" i="2"/>
  <c r="G45" i="2"/>
  <c r="H45" i="2"/>
  <c r="I45" i="2"/>
  <c r="J45" i="2"/>
  <c r="K45" i="2"/>
  <c r="L45" i="2"/>
  <c r="M45" i="2"/>
  <c r="G46" i="2"/>
  <c r="H46" i="2"/>
  <c r="I46" i="2"/>
  <c r="J46" i="2"/>
  <c r="K46" i="2"/>
  <c r="L46" i="2"/>
  <c r="M46" i="2"/>
  <c r="G47" i="2"/>
  <c r="H47" i="2"/>
  <c r="I47" i="2"/>
  <c r="J47" i="2"/>
  <c r="K47" i="2"/>
  <c r="L47" i="2"/>
  <c r="M47" i="2"/>
  <c r="F39" i="2"/>
  <c r="F40" i="2"/>
  <c r="F41" i="2"/>
  <c r="F42" i="2"/>
  <c r="F43" i="2"/>
  <c r="F44" i="2"/>
  <c r="F45" i="2"/>
  <c r="F46" i="2"/>
  <c r="F47" i="2"/>
  <c r="F38" i="2"/>
  <c r="I31" i="133"/>
  <c r="I32" i="133"/>
  <c r="I33" i="133"/>
  <c r="I34" i="133"/>
  <c r="I35" i="133"/>
  <c r="I30" i="133"/>
  <c r="G31" i="133"/>
  <c r="G32" i="133"/>
  <c r="G33" i="133"/>
  <c r="G34" i="133"/>
  <c r="G35" i="133"/>
  <c r="G30" i="133"/>
  <c r="X31" i="2"/>
  <c r="Y31" i="2"/>
  <c r="Z31" i="2"/>
  <c r="X32" i="2"/>
  <c r="Y32" i="2"/>
  <c r="Z32" i="2"/>
  <c r="X33" i="2"/>
  <c r="Y33" i="2"/>
  <c r="Z33" i="2"/>
  <c r="X34" i="2"/>
  <c r="Y34" i="2"/>
  <c r="Z34" i="2"/>
  <c r="X35" i="2"/>
  <c r="Y35" i="2"/>
  <c r="Z35" i="2"/>
  <c r="X36" i="2"/>
  <c r="Y36" i="2"/>
  <c r="Z36" i="2"/>
  <c r="W32" i="2"/>
  <c r="W33" i="2"/>
  <c r="W34" i="2"/>
  <c r="W35" i="2"/>
  <c r="W36" i="2"/>
  <c r="W31" i="2"/>
  <c r="G31" i="2"/>
  <c r="G81" i="2" s="1"/>
  <c r="H31" i="2"/>
  <c r="I31" i="2"/>
  <c r="J31" i="2"/>
  <c r="K31" i="2"/>
  <c r="L31" i="2"/>
  <c r="M31" i="2"/>
  <c r="G32" i="2"/>
  <c r="H32" i="2"/>
  <c r="I32" i="2"/>
  <c r="J32" i="2"/>
  <c r="K32" i="2"/>
  <c r="L32" i="2"/>
  <c r="M32" i="2"/>
  <c r="G33" i="2"/>
  <c r="H33" i="2"/>
  <c r="I33" i="2"/>
  <c r="J33" i="2"/>
  <c r="K33" i="2"/>
  <c r="L33" i="2"/>
  <c r="M33" i="2"/>
  <c r="G34" i="2"/>
  <c r="H34" i="2"/>
  <c r="I34" i="2"/>
  <c r="J34" i="2"/>
  <c r="K34" i="2"/>
  <c r="L34" i="2"/>
  <c r="M34" i="2"/>
  <c r="G35" i="2"/>
  <c r="H35" i="2"/>
  <c r="I35" i="2"/>
  <c r="J35" i="2"/>
  <c r="K35" i="2"/>
  <c r="L35" i="2"/>
  <c r="M35" i="2"/>
  <c r="G36" i="2"/>
  <c r="H36" i="2"/>
  <c r="I36" i="2"/>
  <c r="J36" i="2"/>
  <c r="K36" i="2"/>
  <c r="L36" i="2"/>
  <c r="M36" i="2"/>
  <c r="F32" i="2"/>
  <c r="F33" i="2"/>
  <c r="F34" i="2"/>
  <c r="F35" i="2"/>
  <c r="F36" i="2"/>
  <c r="F31" i="2"/>
  <c r="I59" i="132"/>
  <c r="G59" i="132"/>
  <c r="Z60" i="91"/>
  <c r="Y60" i="91"/>
  <c r="X60" i="91"/>
  <c r="W60" i="91"/>
  <c r="M60" i="91"/>
  <c r="L60" i="91"/>
  <c r="K60" i="91"/>
  <c r="J60" i="91"/>
  <c r="I60" i="91"/>
  <c r="H60" i="91"/>
  <c r="G60" i="91"/>
  <c r="F60" i="91"/>
  <c r="I57" i="132"/>
  <c r="I58" i="132"/>
  <c r="I56" i="132"/>
  <c r="G57" i="132"/>
  <c r="G58" i="132"/>
  <c r="G56" i="132"/>
  <c r="I55" i="132"/>
  <c r="G55" i="132"/>
  <c r="X57" i="91"/>
  <c r="Y57" i="91"/>
  <c r="Z57" i="91"/>
  <c r="X58" i="91"/>
  <c r="Y58" i="91"/>
  <c r="Z58" i="91"/>
  <c r="X59" i="91"/>
  <c r="Y59" i="91"/>
  <c r="Z59" i="91"/>
  <c r="W58" i="91"/>
  <c r="W59" i="91"/>
  <c r="W57" i="91"/>
  <c r="G57" i="91"/>
  <c r="H57" i="91"/>
  <c r="I57" i="91"/>
  <c r="J57" i="91"/>
  <c r="K57" i="91"/>
  <c r="L57" i="91"/>
  <c r="M57" i="91"/>
  <c r="G58" i="91"/>
  <c r="H58" i="91"/>
  <c r="I58" i="91"/>
  <c r="J58" i="91"/>
  <c r="K58" i="91"/>
  <c r="L58" i="91"/>
  <c r="M58" i="91"/>
  <c r="G59" i="91"/>
  <c r="H59" i="91"/>
  <c r="I59" i="91"/>
  <c r="J59" i="91"/>
  <c r="K59" i="91"/>
  <c r="L59" i="91"/>
  <c r="M59" i="91"/>
  <c r="F58" i="91"/>
  <c r="F59" i="91"/>
  <c r="F57" i="91"/>
  <c r="X56" i="91"/>
  <c r="Y56" i="91"/>
  <c r="Z56" i="91"/>
  <c r="W56" i="91"/>
  <c r="G56" i="91"/>
  <c r="H56" i="91"/>
  <c r="I56" i="91"/>
  <c r="J56" i="91"/>
  <c r="K56" i="91"/>
  <c r="L56" i="91"/>
  <c r="M56" i="91"/>
  <c r="F56" i="91"/>
  <c r="I53" i="132"/>
  <c r="I52" i="132"/>
  <c r="G53" i="132"/>
  <c r="G52" i="132"/>
  <c r="X53" i="91"/>
  <c r="Y53" i="91"/>
  <c r="Z53" i="91"/>
  <c r="X54" i="91"/>
  <c r="Y54" i="91"/>
  <c r="Z54" i="91"/>
  <c r="W54" i="91"/>
  <c r="W53" i="91"/>
  <c r="G53" i="91"/>
  <c r="H53" i="91"/>
  <c r="I53" i="91"/>
  <c r="J53" i="91"/>
  <c r="K53" i="91"/>
  <c r="L53" i="91"/>
  <c r="M53" i="91"/>
  <c r="G54" i="91"/>
  <c r="H54" i="91"/>
  <c r="I54" i="91"/>
  <c r="J54" i="91"/>
  <c r="K54" i="91"/>
  <c r="L54" i="91"/>
  <c r="M54" i="91"/>
  <c r="F54" i="91"/>
  <c r="F53" i="91"/>
  <c r="I50" i="132"/>
  <c r="I51" i="132"/>
  <c r="I49" i="132"/>
  <c r="G50" i="132"/>
  <c r="G51" i="132"/>
  <c r="G49" i="132"/>
  <c r="X50" i="91"/>
  <c r="Y50" i="91"/>
  <c r="Z50" i="91"/>
  <c r="X51" i="91"/>
  <c r="Y51" i="91"/>
  <c r="Z51" i="91"/>
  <c r="X52" i="91"/>
  <c r="Y52" i="91"/>
  <c r="Z52" i="91"/>
  <c r="W51" i="91"/>
  <c r="W52" i="91"/>
  <c r="W50" i="91"/>
  <c r="F51" i="91"/>
  <c r="G51" i="91"/>
  <c r="H51" i="91"/>
  <c r="I51" i="91"/>
  <c r="J51" i="91"/>
  <c r="K51" i="91"/>
  <c r="L51" i="91"/>
  <c r="M51" i="91"/>
  <c r="F52" i="91"/>
  <c r="G52" i="91"/>
  <c r="H52" i="91"/>
  <c r="I52" i="91"/>
  <c r="J52" i="91"/>
  <c r="K52" i="91"/>
  <c r="L52" i="91"/>
  <c r="M52" i="91"/>
  <c r="G50" i="91"/>
  <c r="H50" i="91"/>
  <c r="I50" i="91"/>
  <c r="J50" i="91"/>
  <c r="K50" i="91"/>
  <c r="L50" i="91"/>
  <c r="M50" i="91"/>
  <c r="F50" i="91"/>
  <c r="I48" i="132"/>
  <c r="G48" i="132"/>
  <c r="X49" i="91"/>
  <c r="Y49" i="91"/>
  <c r="Z49" i="91"/>
  <c r="W49" i="91"/>
  <c r="G49" i="91"/>
  <c r="H49" i="91"/>
  <c r="I49" i="91"/>
  <c r="J49" i="91"/>
  <c r="K49" i="91"/>
  <c r="L49" i="91"/>
  <c r="M49" i="91"/>
  <c r="F49" i="91"/>
  <c r="I47" i="132"/>
  <c r="I46" i="132"/>
  <c r="G47" i="132"/>
  <c r="G46" i="132"/>
  <c r="X47" i="91"/>
  <c r="Y47" i="91"/>
  <c r="Z47" i="91"/>
  <c r="X48" i="91"/>
  <c r="Y48" i="91"/>
  <c r="Z48" i="91"/>
  <c r="W48" i="91"/>
  <c r="W47" i="91"/>
  <c r="F48" i="91"/>
  <c r="G48" i="91"/>
  <c r="H48" i="91"/>
  <c r="I48" i="91"/>
  <c r="J48" i="91"/>
  <c r="K48" i="91"/>
  <c r="L48" i="91"/>
  <c r="M48" i="91"/>
  <c r="G47" i="91"/>
  <c r="H47" i="91"/>
  <c r="I47" i="91"/>
  <c r="J47" i="91"/>
  <c r="K47" i="91"/>
  <c r="L47" i="91"/>
  <c r="M47" i="91"/>
  <c r="F47" i="91"/>
  <c r="I45" i="132"/>
  <c r="G45" i="132"/>
  <c r="X46" i="91"/>
  <c r="Y46" i="91"/>
  <c r="Z46" i="91"/>
  <c r="W46" i="91"/>
  <c r="G46" i="91"/>
  <c r="H46" i="91"/>
  <c r="I46" i="91"/>
  <c r="J46" i="91"/>
  <c r="K46" i="91"/>
  <c r="L46" i="91"/>
  <c r="M46" i="91"/>
  <c r="F46" i="91"/>
  <c r="I42" i="132"/>
  <c r="I43" i="132"/>
  <c r="I44" i="132"/>
  <c r="G42" i="132"/>
  <c r="G43" i="132"/>
  <c r="G44" i="132"/>
  <c r="X42" i="91"/>
  <c r="Y42" i="91"/>
  <c r="Z42" i="91"/>
  <c r="X43" i="91"/>
  <c r="Y43" i="91"/>
  <c r="Z43" i="91"/>
  <c r="X44" i="91"/>
  <c r="Y44" i="91"/>
  <c r="Z44" i="91"/>
  <c r="X45" i="91"/>
  <c r="Y45" i="91"/>
  <c r="Z45" i="91"/>
  <c r="W43" i="91"/>
  <c r="W44" i="91"/>
  <c r="W45" i="91"/>
  <c r="M45" i="91"/>
  <c r="L45" i="91"/>
  <c r="K45" i="91"/>
  <c r="J45" i="91"/>
  <c r="I45" i="91"/>
  <c r="M44" i="91"/>
  <c r="L44" i="91"/>
  <c r="K44" i="91"/>
  <c r="J44" i="91"/>
  <c r="I44" i="91"/>
  <c r="M43" i="91"/>
  <c r="L43" i="91"/>
  <c r="K43" i="91"/>
  <c r="J43" i="91"/>
  <c r="I43" i="91"/>
  <c r="H45" i="91"/>
  <c r="H44" i="91"/>
  <c r="H43" i="91"/>
  <c r="G45" i="91"/>
  <c r="G44" i="91"/>
  <c r="G43" i="91"/>
  <c r="F45" i="91"/>
  <c r="F44" i="91"/>
  <c r="F43" i="91"/>
  <c r="I41" i="132"/>
  <c r="G41" i="132"/>
  <c r="W42" i="91"/>
  <c r="M42" i="91"/>
  <c r="L42" i="91"/>
  <c r="K42" i="91"/>
  <c r="J42" i="91"/>
  <c r="I42" i="91"/>
  <c r="H42" i="91"/>
  <c r="G42" i="91"/>
  <c r="F42" i="91"/>
  <c r="I40" i="132"/>
  <c r="G40" i="132"/>
  <c r="Z41" i="91"/>
  <c r="Y41" i="91"/>
  <c r="X41" i="91"/>
  <c r="W41" i="91"/>
  <c r="M41" i="91"/>
  <c r="L41" i="91"/>
  <c r="K41" i="91"/>
  <c r="J41" i="91"/>
  <c r="I41" i="91"/>
  <c r="H41" i="91"/>
  <c r="G41" i="91"/>
  <c r="F41" i="91"/>
  <c r="I39" i="132"/>
  <c r="G39" i="132"/>
  <c r="Z40" i="91"/>
  <c r="Y40" i="91"/>
  <c r="X40" i="91"/>
  <c r="W40" i="91"/>
  <c r="M40" i="91"/>
  <c r="L40" i="91"/>
  <c r="K40" i="91"/>
  <c r="J40" i="91"/>
  <c r="I40" i="91"/>
  <c r="H40" i="91"/>
  <c r="G40" i="91"/>
  <c r="F40" i="91"/>
  <c r="I37" i="132"/>
  <c r="I36" i="132"/>
  <c r="I35" i="132"/>
  <c r="I34" i="132"/>
  <c r="I33" i="132"/>
  <c r="G37" i="132"/>
  <c r="G36" i="132"/>
  <c r="G35" i="132"/>
  <c r="G34" i="132"/>
  <c r="G33" i="132"/>
  <c r="Z38" i="91"/>
  <c r="Z37" i="91"/>
  <c r="Z36" i="91"/>
  <c r="Z35" i="91"/>
  <c r="Z34" i="91"/>
  <c r="Y38" i="91"/>
  <c r="Y37" i="91"/>
  <c r="Y36" i="91"/>
  <c r="Y35" i="91"/>
  <c r="Y34" i="91"/>
  <c r="X38" i="91"/>
  <c r="X37" i="91"/>
  <c r="X36" i="91"/>
  <c r="X35" i="91"/>
  <c r="X34" i="91"/>
  <c r="W35" i="91"/>
  <c r="W36" i="91"/>
  <c r="W37" i="91"/>
  <c r="W38" i="91"/>
  <c r="W34" i="91"/>
  <c r="M38" i="91"/>
  <c r="M37" i="91"/>
  <c r="M36" i="91"/>
  <c r="M35" i="91"/>
  <c r="M34" i="91"/>
  <c r="L38" i="91"/>
  <c r="L37" i="91"/>
  <c r="L36" i="91"/>
  <c r="L35" i="91"/>
  <c r="L34" i="91"/>
  <c r="K38" i="91"/>
  <c r="K37" i="91"/>
  <c r="K36" i="91"/>
  <c r="K35" i="91"/>
  <c r="K34" i="91"/>
  <c r="J38" i="91"/>
  <c r="J37" i="91"/>
  <c r="J36" i="91"/>
  <c r="J35" i="91"/>
  <c r="J34" i="91"/>
  <c r="I38" i="91"/>
  <c r="I37" i="91"/>
  <c r="I36" i="91"/>
  <c r="I35" i="91"/>
  <c r="I34" i="91"/>
  <c r="H38" i="91"/>
  <c r="H37" i="91"/>
  <c r="H36" i="91"/>
  <c r="H35" i="91"/>
  <c r="H34" i="91"/>
  <c r="G38" i="91"/>
  <c r="G37" i="91"/>
  <c r="G36" i="91"/>
  <c r="G35" i="91"/>
  <c r="G34" i="91"/>
  <c r="F71" i="91" s="1"/>
  <c r="F38" i="91"/>
  <c r="F35" i="91"/>
  <c r="F36" i="91"/>
  <c r="F37" i="91"/>
  <c r="F34" i="91"/>
  <c r="I31" i="132"/>
  <c r="I30" i="132"/>
  <c r="G31" i="132"/>
  <c r="G30" i="132"/>
  <c r="Z31" i="91"/>
  <c r="Z32" i="91"/>
  <c r="Y31" i="91"/>
  <c r="Y32" i="91"/>
  <c r="X32" i="91"/>
  <c r="X31" i="91"/>
  <c r="W32" i="91"/>
  <c r="W31" i="91"/>
  <c r="M32" i="91"/>
  <c r="M31" i="91"/>
  <c r="L32" i="91"/>
  <c r="L31" i="91"/>
  <c r="K32" i="91"/>
  <c r="J32" i="91"/>
  <c r="J31" i="91"/>
  <c r="G31" i="91"/>
  <c r="H31" i="91"/>
  <c r="I31" i="91"/>
  <c r="G32" i="91"/>
  <c r="H32" i="91"/>
  <c r="I32" i="91"/>
  <c r="F32" i="91"/>
  <c r="F31" i="91"/>
  <c r="I28" i="132"/>
  <c r="G28" i="132"/>
  <c r="Z29" i="91"/>
  <c r="Y29" i="91"/>
  <c r="T67" i="91" s="1"/>
  <c r="X29" i="91"/>
  <c r="W29" i="91"/>
  <c r="S67" i="91" s="1"/>
  <c r="M29" i="91"/>
  <c r="L29" i="91"/>
  <c r="K29" i="91"/>
  <c r="J29" i="91"/>
  <c r="I29" i="91"/>
  <c r="H29" i="91"/>
  <c r="G29" i="91"/>
  <c r="F29" i="91"/>
  <c r="G91" i="76" l="1"/>
  <c r="G107" i="76" s="1"/>
  <c r="Z82" i="76"/>
  <c r="W66" i="49"/>
  <c r="AB5" i="49"/>
  <c r="F92" i="76"/>
  <c r="AA82" i="76"/>
  <c r="AG28" i="2"/>
  <c r="F90" i="76"/>
  <c r="F106" i="76" s="1"/>
  <c r="Y86" i="76"/>
  <c r="Q117" i="54"/>
  <c r="L90" i="54"/>
  <c r="L117" i="54"/>
  <c r="L89" i="54"/>
  <c r="M1" i="8"/>
  <c r="G64" i="8"/>
  <c r="J62" i="8" s="1"/>
  <c r="K70" i="8"/>
  <c r="K64" i="8"/>
  <c r="U97" i="5"/>
  <c r="AB65" i="5"/>
  <c r="I64" i="5"/>
  <c r="Z97" i="5"/>
  <c r="AB69" i="5"/>
  <c r="I80" i="5"/>
  <c r="V97" i="5"/>
  <c r="AB66" i="5"/>
  <c r="I65" i="5"/>
  <c r="AA97" i="5"/>
  <c r="I81" i="5"/>
  <c r="AB67" i="5"/>
  <c r="I70" i="5"/>
  <c r="X97" i="5"/>
  <c r="I78" i="5"/>
  <c r="AB97" i="5"/>
  <c r="I82" i="5"/>
  <c r="T97" i="5"/>
  <c r="T103" i="5" s="1"/>
  <c r="AB64" i="5"/>
  <c r="AB85" i="5"/>
  <c r="W97" i="5"/>
  <c r="I71" i="5"/>
  <c r="Y97" i="5"/>
  <c r="Y103" i="5" s="1"/>
  <c r="I79" i="5"/>
  <c r="AC97" i="5"/>
  <c r="AB68" i="5"/>
  <c r="W68" i="192"/>
  <c r="F68" i="192"/>
  <c r="L73" i="192"/>
  <c r="H73" i="192"/>
  <c r="M72" i="192"/>
  <c r="I72" i="192"/>
  <c r="N71" i="192"/>
  <c r="J71" i="192"/>
  <c r="K70" i="192"/>
  <c r="L69" i="192"/>
  <c r="H69" i="192"/>
  <c r="S73" i="192"/>
  <c r="T72" i="192"/>
  <c r="P72" i="192"/>
  <c r="U71" i="192"/>
  <c r="Q71" i="192"/>
  <c r="V70" i="192"/>
  <c r="R70" i="192"/>
  <c r="S69" i="192"/>
  <c r="S68" i="192" s="1"/>
  <c r="K73" i="192"/>
  <c r="L72" i="192"/>
  <c r="H72" i="192"/>
  <c r="M71" i="192"/>
  <c r="I71" i="192"/>
  <c r="N70" i="192"/>
  <c r="J70" i="192"/>
  <c r="K69" i="192"/>
  <c r="V73" i="192"/>
  <c r="R73" i="192"/>
  <c r="S72" i="192"/>
  <c r="T71" i="192"/>
  <c r="P71" i="192"/>
  <c r="U70" i="192"/>
  <c r="Q70" i="192"/>
  <c r="V69" i="192"/>
  <c r="R69" i="192"/>
  <c r="N73" i="192"/>
  <c r="J73" i="192"/>
  <c r="K72" i="192"/>
  <c r="L71" i="192"/>
  <c r="H71" i="192"/>
  <c r="M70" i="192"/>
  <c r="I70" i="192"/>
  <c r="N69" i="192"/>
  <c r="J69" i="192"/>
  <c r="U73" i="192"/>
  <c r="Q73" i="192"/>
  <c r="V72" i="192"/>
  <c r="R72" i="192"/>
  <c r="S71" i="192"/>
  <c r="T70" i="192"/>
  <c r="T68" i="192" s="1"/>
  <c r="P70" i="192"/>
  <c r="P68" i="192" s="1"/>
  <c r="U69" i="192"/>
  <c r="Q69" i="192"/>
  <c r="F65" i="190"/>
  <c r="R29" i="91"/>
  <c r="Z104" i="91" s="1"/>
  <c r="L41" i="132"/>
  <c r="T72" i="190"/>
  <c r="U72" i="190" s="1"/>
  <c r="X104" i="91"/>
  <c r="F65" i="54"/>
  <c r="F69" i="91"/>
  <c r="L29" i="132"/>
  <c r="P29" i="132" s="1"/>
  <c r="Q41" i="132"/>
  <c r="G74" i="54"/>
  <c r="W79" i="91"/>
  <c r="AA79" i="91" s="1"/>
  <c r="AB79" i="91" s="1"/>
  <c r="W69" i="91"/>
  <c r="E59" i="133"/>
  <c r="E65" i="133"/>
  <c r="E61" i="133"/>
  <c r="L28" i="132"/>
  <c r="O41" i="132"/>
  <c r="J64" i="49"/>
  <c r="R66" i="49"/>
  <c r="U76" i="49" s="1"/>
  <c r="E31" i="132"/>
  <c r="E49" i="132"/>
  <c r="H108" i="76"/>
  <c r="H103" i="76"/>
  <c r="F91" i="76"/>
  <c r="F107" i="76" s="1"/>
  <c r="F86" i="76"/>
  <c r="F102" i="76" s="1"/>
  <c r="F97" i="76"/>
  <c r="F105" i="76"/>
  <c r="F103" i="76"/>
  <c r="F109" i="76"/>
  <c r="F100" i="76"/>
  <c r="F101" i="76"/>
  <c r="F104" i="76"/>
  <c r="F96" i="76"/>
  <c r="F108" i="76"/>
  <c r="F99" i="76"/>
  <c r="F98" i="76"/>
  <c r="S66" i="54"/>
  <c r="L91" i="54"/>
  <c r="P28" i="132"/>
  <c r="L70" i="190"/>
  <c r="L78" i="190" s="1"/>
  <c r="J65" i="190"/>
  <c r="L66" i="190"/>
  <c r="I74" i="190" s="1"/>
  <c r="I65" i="190"/>
  <c r="L67" i="190"/>
  <c r="L75" i="190" s="1"/>
  <c r="L69" i="190"/>
  <c r="L77" i="190" s="1"/>
  <c r="K65" i="190"/>
  <c r="G65" i="190"/>
  <c r="H65" i="190"/>
  <c r="T114" i="91"/>
  <c r="U117" i="91" s="1"/>
  <c r="L68" i="190"/>
  <c r="L76" i="190" s="1"/>
  <c r="AJ37" i="2"/>
  <c r="AG44" i="2"/>
  <c r="E37" i="133"/>
  <c r="E43" i="133"/>
  <c r="E39" i="133"/>
  <c r="E48" i="133"/>
  <c r="E54" i="133"/>
  <c r="E50" i="133"/>
  <c r="E42" i="132"/>
  <c r="E56" i="132"/>
  <c r="AM37" i="2"/>
  <c r="E46" i="133"/>
  <c r="E42" i="133"/>
  <c r="E38" i="133"/>
  <c r="E57" i="133"/>
  <c r="E53" i="133"/>
  <c r="E49" i="133"/>
  <c r="E68" i="133"/>
  <c r="E64" i="133"/>
  <c r="E60" i="133"/>
  <c r="E33" i="132"/>
  <c r="E37" i="132"/>
  <c r="E40" i="132"/>
  <c r="E48" i="132"/>
  <c r="E55" i="132"/>
  <c r="AG37" i="2"/>
  <c r="E55" i="133"/>
  <c r="E59" i="132"/>
  <c r="AM36" i="2"/>
  <c r="AJ33" i="2"/>
  <c r="AM32" i="2"/>
  <c r="AJ29" i="2"/>
  <c r="AM28" i="2"/>
  <c r="AG36" i="2"/>
  <c r="AG39" i="2" s="1"/>
  <c r="AG32" i="2"/>
  <c r="AJ34" i="2"/>
  <c r="AM33" i="2"/>
  <c r="AJ30" i="2"/>
  <c r="AM29" i="2"/>
  <c r="E45" i="133"/>
  <c r="E41" i="133"/>
  <c r="E67" i="133"/>
  <c r="AG35" i="2"/>
  <c r="AG31" i="2"/>
  <c r="AJ35" i="2"/>
  <c r="AM34" i="2"/>
  <c r="AJ31" i="2"/>
  <c r="AM30" i="2"/>
  <c r="E44" i="133"/>
  <c r="E40" i="133"/>
  <c r="E51" i="133"/>
  <c r="AG34" i="2"/>
  <c r="AG30" i="2"/>
  <c r="AJ36" i="2"/>
  <c r="AM35" i="2"/>
  <c r="AJ32" i="2"/>
  <c r="AM31" i="2"/>
  <c r="AJ28" i="2"/>
  <c r="AG33" i="2"/>
  <c r="AG29" i="2"/>
  <c r="E43" i="132"/>
  <c r="E46" i="132"/>
  <c r="E50" i="132"/>
  <c r="E52" i="132"/>
  <c r="E34" i="133"/>
  <c r="E33" i="133"/>
  <c r="E30" i="133"/>
  <c r="E32" i="133"/>
  <c r="E36" i="132"/>
  <c r="E35" i="132"/>
  <c r="E41" i="132"/>
  <c r="E44" i="132"/>
  <c r="E45" i="132"/>
  <c r="E47" i="132"/>
  <c r="E51" i="132"/>
  <c r="E53" i="132"/>
  <c r="E58" i="132"/>
  <c r="E57" i="132"/>
  <c r="E35" i="133"/>
  <c r="E31" i="133"/>
  <c r="E28" i="132"/>
  <c r="E30" i="132"/>
  <c r="E66" i="133"/>
  <c r="E62" i="133"/>
  <c r="E63" i="133"/>
  <c r="E56" i="133"/>
  <c r="E52" i="133"/>
  <c r="E39" i="132"/>
  <c r="E34" i="132"/>
  <c r="S25" i="130"/>
  <c r="F27" i="160"/>
  <c r="L24" i="160"/>
  <c r="F24" i="160" s="1"/>
  <c r="AK30" i="196"/>
  <c r="AJ30" i="196"/>
  <c r="AI30" i="196"/>
  <c r="AH30" i="196"/>
  <c r="AG30" i="196"/>
  <c r="AF30" i="196"/>
  <c r="AE30" i="196"/>
  <c r="AD30" i="196"/>
  <c r="AC30" i="196"/>
  <c r="AB30" i="196"/>
  <c r="AA30" i="196"/>
  <c r="Z30" i="196"/>
  <c r="Y30" i="196"/>
  <c r="X30" i="196"/>
  <c r="W30" i="196"/>
  <c r="V30" i="196"/>
  <c r="U30" i="196"/>
  <c r="T30" i="196"/>
  <c r="S30" i="196"/>
  <c r="R30" i="196"/>
  <c r="Q30" i="196"/>
  <c r="P30" i="196"/>
  <c r="O30" i="196"/>
  <c r="N30" i="196"/>
  <c r="M30" i="196"/>
  <c r="L30" i="196"/>
  <c r="K30" i="196"/>
  <c r="J30" i="196"/>
  <c r="I30" i="196"/>
  <c r="H30" i="196"/>
  <c r="G30" i="196"/>
  <c r="Y30" i="191"/>
  <c r="X30" i="191"/>
  <c r="H30" i="191"/>
  <c r="S76" i="49" l="1"/>
  <c r="AC103" i="5"/>
  <c r="W103" i="5"/>
  <c r="AB103" i="5"/>
  <c r="Z103" i="5"/>
  <c r="O72" i="192"/>
  <c r="U68" i="192"/>
  <c r="N68" i="192"/>
  <c r="M68" i="192"/>
  <c r="AD70" i="192" s="1"/>
  <c r="R68" i="192"/>
  <c r="O71" i="192"/>
  <c r="V68" i="192"/>
  <c r="H78" i="190"/>
  <c r="G78" i="190"/>
  <c r="K78" i="190"/>
  <c r="Q78" i="190" s="1"/>
  <c r="AF85" i="5"/>
  <c r="AG85" i="5"/>
  <c r="V103" i="5"/>
  <c r="X103" i="5"/>
  <c r="AA103" i="5"/>
  <c r="U103" i="5"/>
  <c r="Q68" i="192"/>
  <c r="J68" i="192"/>
  <c r="AA70" i="192" s="1"/>
  <c r="K68" i="192"/>
  <c r="AB70" i="192" s="1"/>
  <c r="G73" i="192"/>
  <c r="G70" i="192"/>
  <c r="H68" i="192"/>
  <c r="Y70" i="192" s="1"/>
  <c r="G71" i="192"/>
  <c r="AE70" i="192"/>
  <c r="G72" i="192"/>
  <c r="G69" i="192"/>
  <c r="O69" i="192"/>
  <c r="O70" i="192"/>
  <c r="O73" i="192"/>
  <c r="L68" i="192"/>
  <c r="AC70" i="192" s="1"/>
  <c r="I68" i="192"/>
  <c r="Z70" i="192" s="1"/>
  <c r="K69" i="91"/>
  <c r="J69" i="91"/>
  <c r="AB69" i="91"/>
  <c r="AA69" i="91"/>
  <c r="L27" i="132"/>
  <c r="P27" i="132" s="1"/>
  <c r="M41" i="132"/>
  <c r="R41" i="132" s="1"/>
  <c r="K74" i="190"/>
  <c r="Q74" i="190" s="1"/>
  <c r="H74" i="190"/>
  <c r="I78" i="190"/>
  <c r="G74" i="190"/>
  <c r="AJ39" i="2"/>
  <c r="F74" i="190"/>
  <c r="U125" i="91"/>
  <c r="G77" i="190"/>
  <c r="H75" i="190"/>
  <c r="K77" i="190"/>
  <c r="Q77" i="190" s="1"/>
  <c r="J75" i="190"/>
  <c r="J77" i="190"/>
  <c r="I75" i="190"/>
  <c r="J76" i="190"/>
  <c r="U122" i="91"/>
  <c r="G75" i="190"/>
  <c r="U120" i="91"/>
  <c r="F75" i="190"/>
  <c r="K75" i="190"/>
  <c r="Q75" i="190" s="1"/>
  <c r="I76" i="190"/>
  <c r="F76" i="190"/>
  <c r="F78" i="190"/>
  <c r="O78" i="190" s="1"/>
  <c r="U127" i="91"/>
  <c r="U130" i="91"/>
  <c r="G76" i="190"/>
  <c r="U123" i="91"/>
  <c r="F77" i="190"/>
  <c r="U129" i="91"/>
  <c r="H77" i="190"/>
  <c r="J78" i="190"/>
  <c r="P78" i="190" s="1"/>
  <c r="U116" i="91"/>
  <c r="K76" i="190"/>
  <c r="Q76" i="190" s="1"/>
  <c r="U128" i="91"/>
  <c r="U118" i="91"/>
  <c r="L74" i="190"/>
  <c r="L65" i="190"/>
  <c r="L73" i="190" s="1"/>
  <c r="J74" i="190"/>
  <c r="P74" i="190" s="1"/>
  <c r="I77" i="190"/>
  <c r="U119" i="91"/>
  <c r="H76" i="190"/>
  <c r="U126" i="91"/>
  <c r="AL51" i="2"/>
  <c r="AM39" i="2"/>
  <c r="AJ38" i="2"/>
  <c r="AJ40" i="2"/>
  <c r="AK54" i="2"/>
  <c r="AL54" i="2"/>
  <c r="AM54" i="2"/>
  <c r="AM57" i="2"/>
  <c r="AK57" i="2"/>
  <c r="AM40" i="2"/>
  <c r="AL57" i="2"/>
  <c r="AK51" i="2"/>
  <c r="AG40" i="2"/>
  <c r="AM51" i="2"/>
  <c r="AG38" i="2"/>
  <c r="AM38" i="2"/>
  <c r="F9" i="189"/>
  <c r="G9" i="189"/>
  <c r="H9" i="189"/>
  <c r="I9" i="189"/>
  <c r="J9" i="189"/>
  <c r="K9" i="189"/>
  <c r="L9" i="189"/>
  <c r="M9" i="189"/>
  <c r="N9" i="189"/>
  <c r="O9" i="189"/>
  <c r="P9" i="189"/>
  <c r="Q9" i="189"/>
  <c r="R9" i="189"/>
  <c r="S9" i="189"/>
  <c r="T9" i="189"/>
  <c r="U9" i="189"/>
  <c r="V9" i="189"/>
  <c r="W9" i="189"/>
  <c r="X9" i="189"/>
  <c r="Y9" i="189"/>
  <c r="Z9" i="189"/>
  <c r="AA9" i="189"/>
  <c r="AB9" i="189"/>
  <c r="AC9" i="189"/>
  <c r="AD9" i="189"/>
  <c r="AE9" i="189"/>
  <c r="AF9" i="189"/>
  <c r="AG9" i="189"/>
  <c r="AH9" i="189"/>
  <c r="F8" i="189"/>
  <c r="K9" i="187"/>
  <c r="J9" i="187"/>
  <c r="I9" i="187"/>
  <c r="H9" i="187"/>
  <c r="G9" i="187"/>
  <c r="O14" i="185"/>
  <c r="N16" i="185"/>
  <c r="M16" i="185"/>
  <c r="L16" i="185"/>
  <c r="K16" i="185"/>
  <c r="J16" i="185"/>
  <c r="I16" i="185"/>
  <c r="H16" i="185"/>
  <c r="G16" i="185"/>
  <c r="F69" i="183"/>
  <c r="F68" i="183"/>
  <c r="F67" i="183"/>
  <c r="F66" i="183"/>
  <c r="F65" i="183"/>
  <c r="F64" i="183"/>
  <c r="F63" i="183"/>
  <c r="F62" i="183"/>
  <c r="F61" i="183"/>
  <c r="F60" i="183"/>
  <c r="F58" i="183"/>
  <c r="F57" i="183"/>
  <c r="F56" i="183"/>
  <c r="F55" i="183"/>
  <c r="F54" i="183"/>
  <c r="F53" i="183"/>
  <c r="F52" i="183"/>
  <c r="F51" i="183"/>
  <c r="F50" i="183"/>
  <c r="F49" i="183"/>
  <c r="F47" i="183"/>
  <c r="F46" i="183"/>
  <c r="F45" i="183"/>
  <c r="F44" i="183"/>
  <c r="F43" i="183"/>
  <c r="F42" i="183"/>
  <c r="F41" i="183"/>
  <c r="F40" i="183"/>
  <c r="F39" i="183"/>
  <c r="F38" i="183"/>
  <c r="F36" i="183"/>
  <c r="F35" i="183"/>
  <c r="F34" i="183"/>
  <c r="F33" i="183"/>
  <c r="F32" i="183"/>
  <c r="F31" i="183"/>
  <c r="AF29" i="183"/>
  <c r="AE29" i="183"/>
  <c r="AD29" i="183"/>
  <c r="AC29" i="183"/>
  <c r="AB29" i="183"/>
  <c r="AA29" i="183"/>
  <c r="Z29" i="183"/>
  <c r="Y29" i="183"/>
  <c r="X29" i="183"/>
  <c r="W29" i="183"/>
  <c r="V29" i="183"/>
  <c r="U29" i="183"/>
  <c r="T29" i="183"/>
  <c r="S29" i="183"/>
  <c r="R29" i="183"/>
  <c r="Q29" i="183"/>
  <c r="P29" i="183"/>
  <c r="O29" i="183"/>
  <c r="N29" i="183"/>
  <c r="M29" i="183"/>
  <c r="L29" i="183"/>
  <c r="K29" i="183"/>
  <c r="I29" i="183"/>
  <c r="H29" i="183"/>
  <c r="G29" i="183"/>
  <c r="F29" i="182"/>
  <c r="F31" i="182"/>
  <c r="F32" i="182"/>
  <c r="F34" i="182"/>
  <c r="F35" i="182"/>
  <c r="F36" i="182"/>
  <c r="F37" i="182"/>
  <c r="F38" i="182"/>
  <c r="F40" i="182"/>
  <c r="F41" i="182"/>
  <c r="F42" i="182"/>
  <c r="F43" i="182"/>
  <c r="F44" i="182"/>
  <c r="F45" i="182"/>
  <c r="F46" i="182"/>
  <c r="F47" i="182"/>
  <c r="F48" i="182"/>
  <c r="F49" i="182"/>
  <c r="F50" i="182"/>
  <c r="F51" i="182"/>
  <c r="F52" i="182"/>
  <c r="F53" i="182"/>
  <c r="F54" i="182"/>
  <c r="F56" i="182"/>
  <c r="F57" i="182"/>
  <c r="F58" i="182"/>
  <c r="F59" i="182"/>
  <c r="F60" i="182"/>
  <c r="K9" i="181"/>
  <c r="J9" i="181"/>
  <c r="I9" i="181"/>
  <c r="H9" i="181"/>
  <c r="G9" i="181"/>
  <c r="F9" i="181"/>
  <c r="AK31" i="179"/>
  <c r="AJ31" i="179"/>
  <c r="AI31" i="179"/>
  <c r="AH31" i="179"/>
  <c r="AG31" i="179"/>
  <c r="AF31" i="179"/>
  <c r="AE31" i="179"/>
  <c r="AD31" i="179"/>
  <c r="AC31" i="179"/>
  <c r="AB31" i="179"/>
  <c r="W31" i="179"/>
  <c r="AA31" i="179"/>
  <c r="Z31" i="179"/>
  <c r="Y31" i="179"/>
  <c r="X31" i="179"/>
  <c r="R31" i="179"/>
  <c r="Q31" i="179"/>
  <c r="P31" i="179"/>
  <c r="O31" i="179"/>
  <c r="N31" i="179"/>
  <c r="M31" i="179"/>
  <c r="L31" i="179"/>
  <c r="K31" i="179"/>
  <c r="J31" i="179"/>
  <c r="I31" i="179"/>
  <c r="H31" i="179"/>
  <c r="G31" i="179"/>
  <c r="F31" i="179"/>
  <c r="S28" i="114"/>
  <c r="R28" i="114"/>
  <c r="Q28" i="114"/>
  <c r="P28" i="114"/>
  <c r="O28" i="114"/>
  <c r="N28" i="114"/>
  <c r="M28" i="114"/>
  <c r="S28" i="113"/>
  <c r="R28" i="113"/>
  <c r="Q28" i="113"/>
  <c r="P28" i="113"/>
  <c r="O28" i="113"/>
  <c r="N28" i="113"/>
  <c r="M28" i="113"/>
  <c r="AD28" i="111"/>
  <c r="AC28" i="111"/>
  <c r="AB28" i="111"/>
  <c r="AA28" i="111"/>
  <c r="Z28" i="111"/>
  <c r="Y28" i="111"/>
  <c r="X28" i="111"/>
  <c r="W28" i="111"/>
  <c r="V28" i="111"/>
  <c r="U28" i="111"/>
  <c r="T28" i="111"/>
  <c r="G28" i="111"/>
  <c r="F28" i="111"/>
  <c r="E28" i="111"/>
  <c r="U27" i="109"/>
  <c r="R27" i="109"/>
  <c r="Q27" i="109"/>
  <c r="P27" i="109"/>
  <c r="O27" i="109"/>
  <c r="N27" i="109"/>
  <c r="M27" i="109"/>
  <c r="L27" i="109"/>
  <c r="K27" i="109"/>
  <c r="AD28" i="107"/>
  <c r="AC28" i="107"/>
  <c r="AB28" i="107"/>
  <c r="AA28" i="107"/>
  <c r="Z28" i="107"/>
  <c r="Y28" i="107"/>
  <c r="X28" i="107"/>
  <c r="W28" i="107"/>
  <c r="V28" i="107"/>
  <c r="U28" i="107"/>
  <c r="T28" i="107"/>
  <c r="S28" i="107"/>
  <c r="R28" i="107"/>
  <c r="Q28" i="107"/>
  <c r="P28" i="107"/>
  <c r="O28" i="107"/>
  <c r="P41" i="132" l="1"/>
  <c r="M29" i="132"/>
  <c r="O68" i="192"/>
  <c r="AB66" i="192" s="1"/>
  <c r="P77" i="190"/>
  <c r="O74" i="190"/>
  <c r="J27" i="109"/>
  <c r="Z71" i="192"/>
  <c r="G68" i="192"/>
  <c r="AB65" i="192" s="1"/>
  <c r="AF70" i="192"/>
  <c r="AD71" i="192" s="1"/>
  <c r="AE71" i="192"/>
  <c r="F73" i="190"/>
  <c r="M28" i="132"/>
  <c r="G28" i="114"/>
  <c r="L63" i="107"/>
  <c r="S27" i="109"/>
  <c r="G73" i="190"/>
  <c r="O75" i="190"/>
  <c r="P75" i="190"/>
  <c r="O76" i="190"/>
  <c r="P76" i="190"/>
  <c r="J73" i="190"/>
  <c r="I73" i="190"/>
  <c r="H73" i="190"/>
  <c r="K73" i="190"/>
  <c r="Q73" i="190" s="1"/>
  <c r="O77" i="190"/>
  <c r="L28" i="114"/>
  <c r="F47" i="184"/>
  <c r="F40" i="186" s="1"/>
  <c r="J60" i="182"/>
  <c r="F34" i="184"/>
  <c r="F27" i="186" s="1"/>
  <c r="J47" i="182"/>
  <c r="F21" i="184"/>
  <c r="F14" i="186" s="1"/>
  <c r="J34" i="182"/>
  <c r="F33" i="185"/>
  <c r="F26" i="187" s="1"/>
  <c r="J46" i="183"/>
  <c r="F42" i="185"/>
  <c r="F35" i="187" s="1"/>
  <c r="J55" i="183"/>
  <c r="F47" i="185"/>
  <c r="F40" i="187" s="1"/>
  <c r="J60" i="183"/>
  <c r="F55" i="185"/>
  <c r="F48" i="187" s="1"/>
  <c r="J68" i="183"/>
  <c r="F46" i="184"/>
  <c r="F39" i="186" s="1"/>
  <c r="J59" i="182"/>
  <c r="F41" i="184"/>
  <c r="F34" i="186" s="1"/>
  <c r="J54" i="182"/>
  <c r="J50" i="182"/>
  <c r="F37" i="184"/>
  <c r="F30" i="186" s="1"/>
  <c r="J46" i="182"/>
  <c r="F33" i="184"/>
  <c r="F26" i="186" s="1"/>
  <c r="J42" i="182"/>
  <c r="F29" i="184"/>
  <c r="F22" i="186" s="1"/>
  <c r="J37" i="182"/>
  <c r="F24" i="184"/>
  <c r="F17" i="186" s="1"/>
  <c r="J32" i="182"/>
  <c r="F19" i="184"/>
  <c r="F12" i="186" s="1"/>
  <c r="F21" i="185"/>
  <c r="F14" i="187" s="1"/>
  <c r="J34" i="183"/>
  <c r="F26" i="185"/>
  <c r="F19" i="187" s="1"/>
  <c r="J39" i="183"/>
  <c r="J43" i="183"/>
  <c r="F30" i="185"/>
  <c r="F23" i="187" s="1"/>
  <c r="F34" i="185"/>
  <c r="F27" i="187" s="1"/>
  <c r="J47" i="183"/>
  <c r="J52" i="183"/>
  <c r="F39" i="185"/>
  <c r="F32" i="187" s="1"/>
  <c r="F43" i="185"/>
  <c r="F36" i="187" s="1"/>
  <c r="J56" i="183"/>
  <c r="J61" i="183"/>
  <c r="F48" i="185"/>
  <c r="F41" i="187" s="1"/>
  <c r="F52" i="185"/>
  <c r="F45" i="187" s="1"/>
  <c r="J65" i="183"/>
  <c r="J69" i="183"/>
  <c r="F56" i="185"/>
  <c r="F49" i="187" s="1"/>
  <c r="F43" i="184"/>
  <c r="F36" i="186" s="1"/>
  <c r="J56" i="182"/>
  <c r="F30" i="184"/>
  <c r="F23" i="186" s="1"/>
  <c r="J43" i="182"/>
  <c r="F25" i="185"/>
  <c r="F18" i="187" s="1"/>
  <c r="J38" i="183"/>
  <c r="F45" i="184"/>
  <c r="F38" i="186" s="1"/>
  <c r="J58" i="182"/>
  <c r="F40" i="184"/>
  <c r="F33" i="186" s="1"/>
  <c r="J53" i="182"/>
  <c r="F36" i="184"/>
  <c r="F29" i="186" s="1"/>
  <c r="J49" i="182"/>
  <c r="F32" i="184"/>
  <c r="F25" i="186" s="1"/>
  <c r="J45" i="182"/>
  <c r="F28" i="184"/>
  <c r="F21" i="186" s="1"/>
  <c r="J41" i="182"/>
  <c r="F23" i="184"/>
  <c r="F16" i="186" s="1"/>
  <c r="J36" i="182"/>
  <c r="F18" i="184"/>
  <c r="F11" i="186" s="1"/>
  <c r="J31" i="182"/>
  <c r="J31" i="183"/>
  <c r="F18" i="185"/>
  <c r="F11" i="187" s="1"/>
  <c r="J35" i="183"/>
  <c r="F22" i="185"/>
  <c r="F15" i="187" s="1"/>
  <c r="F27" i="185"/>
  <c r="F20" i="187" s="1"/>
  <c r="J40" i="183"/>
  <c r="F31" i="185"/>
  <c r="F24" i="187" s="1"/>
  <c r="J44" i="183"/>
  <c r="F36" i="185"/>
  <c r="F29" i="187" s="1"/>
  <c r="J49" i="183"/>
  <c r="F40" i="185"/>
  <c r="F33" i="187" s="1"/>
  <c r="J53" i="183"/>
  <c r="F44" i="185"/>
  <c r="F37" i="187" s="1"/>
  <c r="J57" i="183"/>
  <c r="F49" i="185"/>
  <c r="F42" i="187" s="1"/>
  <c r="J62" i="183"/>
  <c r="F53" i="185"/>
  <c r="F46" i="187" s="1"/>
  <c r="J66" i="183"/>
  <c r="F38" i="184"/>
  <c r="F31" i="186" s="1"/>
  <c r="J51" i="182"/>
  <c r="F25" i="184"/>
  <c r="F18" i="186" s="1"/>
  <c r="J38" i="182"/>
  <c r="J33" i="183"/>
  <c r="F20" i="185"/>
  <c r="F13" i="187" s="1"/>
  <c r="F29" i="185"/>
  <c r="F22" i="187" s="1"/>
  <c r="J42" i="183"/>
  <c r="F38" i="185"/>
  <c r="F31" i="187" s="1"/>
  <c r="J51" i="183"/>
  <c r="F51" i="185"/>
  <c r="F44" i="187" s="1"/>
  <c r="J64" i="183"/>
  <c r="F44" i="184"/>
  <c r="F37" i="186" s="1"/>
  <c r="J57" i="182"/>
  <c r="F39" i="184"/>
  <c r="F32" i="186" s="1"/>
  <c r="J52" i="182"/>
  <c r="J48" i="182"/>
  <c r="F35" i="184"/>
  <c r="F28" i="186" s="1"/>
  <c r="F31" i="184"/>
  <c r="F24" i="186" s="1"/>
  <c r="J44" i="182"/>
  <c r="J40" i="182"/>
  <c r="F27" i="184"/>
  <c r="F20" i="186" s="1"/>
  <c r="F22" i="184"/>
  <c r="F15" i="186" s="1"/>
  <c r="J35" i="182"/>
  <c r="F29" i="183"/>
  <c r="F16" i="184"/>
  <c r="J29" i="182"/>
  <c r="J29" i="183" s="1"/>
  <c r="F19" i="185"/>
  <c r="F12" i="187" s="1"/>
  <c r="J32" i="183"/>
  <c r="F23" i="185"/>
  <c r="F16" i="187" s="1"/>
  <c r="J36" i="183"/>
  <c r="F28" i="185"/>
  <c r="F21" i="187" s="1"/>
  <c r="J41" i="183"/>
  <c r="F32" i="185"/>
  <c r="F25" i="187" s="1"/>
  <c r="J45" i="183"/>
  <c r="F37" i="185"/>
  <c r="F30" i="187" s="1"/>
  <c r="J50" i="183"/>
  <c r="F41" i="185"/>
  <c r="F34" i="187" s="1"/>
  <c r="J54" i="183"/>
  <c r="F45" i="185"/>
  <c r="F38" i="187" s="1"/>
  <c r="J58" i="183"/>
  <c r="F50" i="185"/>
  <c r="F43" i="187" s="1"/>
  <c r="J63" i="183"/>
  <c r="F54" i="185"/>
  <c r="F47" i="187" s="1"/>
  <c r="J67" i="183"/>
  <c r="I27" i="109"/>
  <c r="J63" i="109" s="1"/>
  <c r="G28" i="113"/>
  <c r="J64" i="113" s="1"/>
  <c r="O16" i="185"/>
  <c r="F28" i="114"/>
  <c r="F28" i="113"/>
  <c r="F27" i="109"/>
  <c r="G63" i="109" s="1"/>
  <c r="E27" i="109"/>
  <c r="F63" i="109" s="1"/>
  <c r="H28" i="111"/>
  <c r="J95" i="91" s="1"/>
  <c r="L28" i="111"/>
  <c r="K28" i="111"/>
  <c r="O28" i="111"/>
  <c r="J28" i="111"/>
  <c r="I63" i="111" s="1"/>
  <c r="N28" i="111"/>
  <c r="H28" i="113"/>
  <c r="K28" i="113"/>
  <c r="M63" i="113" s="1"/>
  <c r="R28" i="111"/>
  <c r="S28" i="111"/>
  <c r="J28" i="113"/>
  <c r="J28" i="114"/>
  <c r="E28" i="114"/>
  <c r="K28" i="114"/>
  <c r="T27" i="109"/>
  <c r="P28" i="111"/>
  <c r="I28" i="114"/>
  <c r="H28" i="114"/>
  <c r="L28" i="113"/>
  <c r="E28" i="113"/>
  <c r="F64" i="113" s="1"/>
  <c r="H64" i="113" s="1"/>
  <c r="I28" i="113"/>
  <c r="I28" i="111"/>
  <c r="M95" i="91" s="1"/>
  <c r="M28" i="111"/>
  <c r="Q28" i="111"/>
  <c r="Q63" i="111" s="1"/>
  <c r="G27" i="109"/>
  <c r="H63" i="109" s="1"/>
  <c r="H27" i="109"/>
  <c r="I63" i="109" s="1"/>
  <c r="AA71" i="192" l="1"/>
  <c r="Y71" i="192"/>
  <c r="AC71" i="192"/>
  <c r="AB71" i="192"/>
  <c r="M63" i="111"/>
  <c r="AB104" i="91"/>
  <c r="O73" i="190"/>
  <c r="P73" i="190"/>
  <c r="F9" i="186"/>
  <c r="F9" i="187" s="1"/>
  <c r="F16" i="185"/>
  <c r="E28" i="107"/>
  <c r="N28" i="107"/>
  <c r="M28" i="107"/>
  <c r="M63" i="107" s="1"/>
  <c r="L28" i="107"/>
  <c r="K28" i="107"/>
  <c r="F63" i="107" s="1"/>
  <c r="J28" i="107"/>
  <c r="H28" i="107"/>
  <c r="G28" i="107"/>
  <c r="F28" i="107"/>
  <c r="G69" i="131"/>
  <c r="G68" i="131"/>
  <c r="G67" i="131"/>
  <c r="G66" i="131"/>
  <c r="G65" i="131"/>
  <c r="G64" i="131"/>
  <c r="G63" i="131"/>
  <c r="G62" i="131"/>
  <c r="G61" i="131"/>
  <c r="G60" i="131"/>
  <c r="G58" i="131"/>
  <c r="G57" i="131"/>
  <c r="G56" i="131"/>
  <c r="G55" i="131"/>
  <c r="G54" i="131"/>
  <c r="G53" i="131"/>
  <c r="G52" i="131"/>
  <c r="G51" i="131"/>
  <c r="G50" i="131"/>
  <c r="G49" i="131"/>
  <c r="G47" i="131"/>
  <c r="G46" i="131"/>
  <c r="G45" i="131"/>
  <c r="G44" i="131"/>
  <c r="G43" i="131"/>
  <c r="G42" i="131"/>
  <c r="G41" i="131"/>
  <c r="G40" i="131"/>
  <c r="G39" i="131"/>
  <c r="G38" i="131"/>
  <c r="G36" i="131"/>
  <c r="G35" i="131"/>
  <c r="G34" i="131"/>
  <c r="G33" i="131"/>
  <c r="G32" i="131"/>
  <c r="G31" i="131"/>
  <c r="AE29" i="131"/>
  <c r="AD29" i="131"/>
  <c r="AC29" i="131"/>
  <c r="AB29" i="131"/>
  <c r="AA29" i="131"/>
  <c r="Z29" i="131"/>
  <c r="Y29" i="131"/>
  <c r="X29" i="131"/>
  <c r="W29" i="131"/>
  <c r="V29" i="131"/>
  <c r="U29" i="131"/>
  <c r="T29" i="131"/>
  <c r="S29" i="131"/>
  <c r="N29" i="131"/>
  <c r="M29" i="131"/>
  <c r="L29" i="131"/>
  <c r="K29" i="131"/>
  <c r="J29" i="131"/>
  <c r="I29" i="131"/>
  <c r="H29" i="131"/>
  <c r="G29" i="131"/>
  <c r="F29" i="131"/>
  <c r="E29" i="131"/>
  <c r="F68" i="100"/>
  <c r="F67" i="100"/>
  <c r="F66" i="100"/>
  <c r="F65" i="100"/>
  <c r="F64" i="100"/>
  <c r="F63" i="100"/>
  <c r="F62" i="100"/>
  <c r="F61" i="100"/>
  <c r="F60" i="100"/>
  <c r="F59" i="100"/>
  <c r="F57" i="100"/>
  <c r="F56" i="100"/>
  <c r="F55" i="100"/>
  <c r="F54" i="100"/>
  <c r="F53" i="100"/>
  <c r="F52" i="100"/>
  <c r="F51" i="100"/>
  <c r="F50" i="100"/>
  <c r="F49" i="100"/>
  <c r="F48" i="100"/>
  <c r="F46" i="100"/>
  <c r="F45" i="100"/>
  <c r="F44" i="100"/>
  <c r="F43" i="100"/>
  <c r="F42" i="100"/>
  <c r="F41" i="100"/>
  <c r="F40" i="100"/>
  <c r="F39" i="100"/>
  <c r="F38" i="100"/>
  <c r="F37" i="100"/>
  <c r="F35" i="100"/>
  <c r="F34" i="100"/>
  <c r="F33" i="100"/>
  <c r="F32" i="100"/>
  <c r="F31" i="100"/>
  <c r="F30" i="100"/>
  <c r="L28" i="100"/>
  <c r="K28" i="100"/>
  <c r="J28" i="100"/>
  <c r="I28" i="100"/>
  <c r="H28" i="100"/>
  <c r="G28" i="100"/>
  <c r="F28" i="100"/>
  <c r="E28" i="100"/>
  <c r="E68" i="87"/>
  <c r="E67" i="87"/>
  <c r="E66" i="87"/>
  <c r="E65" i="87"/>
  <c r="E64" i="87"/>
  <c r="E63" i="87"/>
  <c r="E62" i="87"/>
  <c r="E61" i="87"/>
  <c r="E60" i="87"/>
  <c r="E59" i="87"/>
  <c r="E57" i="87"/>
  <c r="E56" i="87"/>
  <c r="E55" i="87"/>
  <c r="E54" i="87"/>
  <c r="E53" i="87"/>
  <c r="E52" i="87"/>
  <c r="E51" i="87"/>
  <c r="E50" i="87"/>
  <c r="E49" i="87"/>
  <c r="E48" i="87"/>
  <c r="E46" i="87"/>
  <c r="E45" i="87"/>
  <c r="E44" i="87"/>
  <c r="E43" i="87"/>
  <c r="E42" i="87"/>
  <c r="E41" i="87"/>
  <c r="E40" i="87"/>
  <c r="E39" i="87"/>
  <c r="E38" i="87"/>
  <c r="E37" i="87"/>
  <c r="E35" i="87"/>
  <c r="E34" i="87"/>
  <c r="E33" i="87"/>
  <c r="E32" i="87"/>
  <c r="E31" i="87"/>
  <c r="E30" i="87"/>
  <c r="E27" i="87"/>
  <c r="G28" i="87"/>
  <c r="I28" i="87"/>
  <c r="E59" i="58"/>
  <c r="E58" i="58"/>
  <c r="E57" i="58"/>
  <c r="E56" i="58"/>
  <c r="E55" i="58"/>
  <c r="E53" i="58"/>
  <c r="E52" i="58"/>
  <c r="E51" i="58"/>
  <c r="E50" i="58"/>
  <c r="E49" i="58"/>
  <c r="E48" i="58"/>
  <c r="E47" i="58"/>
  <c r="E46" i="58"/>
  <c r="E45" i="58"/>
  <c r="E44" i="58"/>
  <c r="E43" i="58"/>
  <c r="E42" i="58"/>
  <c r="E41" i="58"/>
  <c r="E40" i="58"/>
  <c r="E39" i="58"/>
  <c r="E37" i="58"/>
  <c r="E36" i="58"/>
  <c r="E35" i="58"/>
  <c r="E34" i="58"/>
  <c r="E33" i="58"/>
  <c r="E31" i="58"/>
  <c r="E30" i="58"/>
  <c r="E28" i="58"/>
  <c r="E27" i="58"/>
  <c r="N28" i="99"/>
  <c r="M28" i="99"/>
  <c r="L28" i="99"/>
  <c r="K28" i="99"/>
  <c r="J28" i="99"/>
  <c r="I28" i="99"/>
  <c r="H28" i="99"/>
  <c r="G28" i="99"/>
  <c r="F28" i="99"/>
  <c r="AE48" i="2" s="1"/>
  <c r="E28" i="99"/>
  <c r="P29" i="98"/>
  <c r="O29" i="98"/>
  <c r="N29" i="98"/>
  <c r="M29" i="98"/>
  <c r="L29" i="98"/>
  <c r="K29" i="98"/>
  <c r="J29" i="98"/>
  <c r="I29" i="98"/>
  <c r="H29" i="98"/>
  <c r="G29" i="98"/>
  <c r="F29" i="98"/>
  <c r="E29" i="98"/>
  <c r="AA27" i="52"/>
  <c r="Z27" i="52"/>
  <c r="Y27" i="52"/>
  <c r="X27" i="52"/>
  <c r="W27" i="52"/>
  <c r="V27" i="52"/>
  <c r="U27" i="52"/>
  <c r="T27" i="52"/>
  <c r="S27" i="52"/>
  <c r="R27" i="52"/>
  <c r="Q27" i="52"/>
  <c r="L27" i="52"/>
  <c r="K27" i="52"/>
  <c r="J27" i="52"/>
  <c r="I27" i="52"/>
  <c r="H27" i="52"/>
  <c r="G27" i="52"/>
  <c r="F27" i="52"/>
  <c r="E27" i="52"/>
  <c r="L28" i="97"/>
  <c r="K28" i="97"/>
  <c r="J28" i="97"/>
  <c r="I28" i="97"/>
  <c r="H28" i="97"/>
  <c r="G28" i="97"/>
  <c r="F28" i="97"/>
  <c r="E28" i="97"/>
  <c r="C3" i="149"/>
  <c r="C4" i="149" s="1"/>
  <c r="C5" i="149" s="1"/>
  <c r="C6" i="149" s="1"/>
  <c r="C7" i="149" s="1"/>
  <c r="C8" i="149" s="1"/>
  <c r="C9" i="149" s="1"/>
  <c r="C10" i="149" s="1"/>
  <c r="C11" i="149" s="1"/>
  <c r="C12" i="149" s="1"/>
  <c r="C13" i="149" s="1"/>
  <c r="C14" i="149" s="1"/>
  <c r="C15" i="149" s="1"/>
  <c r="C16" i="149" s="1"/>
  <c r="C17" i="149" s="1"/>
  <c r="C18" i="149" s="1"/>
  <c r="C19" i="149" s="1"/>
  <c r="C20" i="149" s="1"/>
  <c r="C21" i="149" s="1"/>
  <c r="C22" i="149" s="1"/>
  <c r="C23" i="149" s="1"/>
  <c r="C24" i="149" s="1"/>
  <c r="C25" i="149" s="1"/>
  <c r="C26" i="149" s="1"/>
  <c r="C27" i="149" s="1"/>
  <c r="C28" i="149" s="1"/>
  <c r="C29" i="149" s="1"/>
  <c r="C30" i="149" s="1"/>
  <c r="C31" i="149" s="1"/>
  <c r="C32" i="149" s="1"/>
  <c r="C33" i="149" s="1"/>
  <c r="C34" i="149" s="1"/>
  <c r="C35" i="149" s="1"/>
  <c r="C36" i="149" s="1"/>
  <c r="C37" i="149" s="1"/>
  <c r="C38" i="149" s="1"/>
  <c r="C39" i="149" s="1"/>
  <c r="C40" i="149" s="1"/>
  <c r="C41" i="149" s="1"/>
  <c r="C42" i="149" s="1"/>
  <c r="C43" i="149" s="1"/>
  <c r="C44" i="149" s="1"/>
  <c r="C45" i="149" s="1"/>
  <c r="C47" i="149" s="1"/>
  <c r="C48" i="149" s="1"/>
  <c r="C49" i="149" s="1"/>
  <c r="C50" i="149" s="1"/>
  <c r="C51" i="149" s="1"/>
  <c r="C52" i="149" s="1"/>
  <c r="C53" i="149" s="1"/>
  <c r="C54" i="149" s="1"/>
  <c r="C55" i="149" s="1"/>
  <c r="C56" i="149" s="1"/>
  <c r="C57" i="149" s="1"/>
  <c r="C58" i="149" s="1"/>
  <c r="C59" i="149" s="1"/>
  <c r="C60" i="149" s="1"/>
  <c r="C61" i="149" s="1"/>
  <c r="C62" i="149" s="1"/>
  <c r="C63" i="149" s="1"/>
  <c r="C64" i="149" s="1"/>
  <c r="C65" i="149" s="1"/>
  <c r="C66" i="149" s="1"/>
  <c r="C67" i="149" s="1"/>
  <c r="C68" i="149" s="1"/>
  <c r="C69" i="149" s="1"/>
  <c r="C70" i="149" s="1"/>
  <c r="C71" i="149" s="1"/>
  <c r="C72" i="149" s="1"/>
  <c r="C73" i="149" s="1"/>
  <c r="C74" i="149" s="1"/>
  <c r="C75" i="149" s="1"/>
  <c r="C76" i="149" s="1"/>
  <c r="C77" i="149" s="1"/>
  <c r="C78" i="149" s="1"/>
  <c r="C79" i="149" s="1"/>
  <c r="C80" i="149" s="1"/>
  <c r="E28" i="87" l="1"/>
  <c r="W28" i="57"/>
  <c r="AC28" i="165"/>
  <c r="AB28" i="165"/>
  <c r="AA28" i="165"/>
  <c r="Z28" i="165"/>
  <c r="Y28" i="165"/>
  <c r="X28" i="165"/>
  <c r="W28" i="165"/>
  <c r="V28" i="165"/>
  <c r="U28" i="165"/>
  <c r="T28" i="165"/>
  <c r="S28" i="165"/>
  <c r="N28" i="165"/>
  <c r="M28" i="165"/>
  <c r="L28" i="165"/>
  <c r="K28" i="165"/>
  <c r="J28" i="165"/>
  <c r="I28" i="165"/>
  <c r="H28" i="165"/>
  <c r="G28" i="165"/>
  <c r="F28" i="165"/>
  <c r="E28" i="165"/>
  <c r="AD28" i="163"/>
  <c r="AC28" i="163"/>
  <c r="AB28" i="163"/>
  <c r="AA28" i="163"/>
  <c r="Z28" i="163"/>
  <c r="Y28" i="163"/>
  <c r="X28" i="163"/>
  <c r="W28" i="163"/>
  <c r="V28" i="163"/>
  <c r="U28" i="163"/>
  <c r="T28" i="163"/>
  <c r="S28" i="163"/>
  <c r="N28" i="163"/>
  <c r="M28" i="163"/>
  <c r="L28" i="163"/>
  <c r="K28" i="163"/>
  <c r="J28" i="163"/>
  <c r="I28" i="163"/>
  <c r="H28" i="163"/>
  <c r="G28" i="163"/>
  <c r="F28" i="163"/>
  <c r="E28" i="163"/>
  <c r="H20" i="48"/>
  <c r="G20" i="48"/>
  <c r="F20" i="48"/>
  <c r="E20" i="48"/>
  <c r="BX30" i="198"/>
  <c r="BW30" i="198"/>
  <c r="BV30" i="198"/>
  <c r="BU30" i="198"/>
  <c r="BT30" i="198"/>
  <c r="BS30" i="198"/>
  <c r="BR30" i="198"/>
  <c r="BQ30" i="198"/>
  <c r="BP30" i="198"/>
  <c r="BO30" i="198"/>
  <c r="BN30" i="198"/>
  <c r="BM30" i="198"/>
  <c r="BL30" i="198"/>
  <c r="BK30" i="198"/>
  <c r="BJ30" i="198"/>
  <c r="BI30" i="198"/>
  <c r="BH30" i="198"/>
  <c r="BG30" i="198"/>
  <c r="BF30" i="198"/>
  <c r="BE30" i="198"/>
  <c r="BD30" i="198"/>
  <c r="BC30" i="198"/>
  <c r="BB30" i="198"/>
  <c r="BA30" i="198"/>
  <c r="AZ30" i="198"/>
  <c r="AY30" i="198"/>
  <c r="AT30" i="198"/>
  <c r="AS30" i="198"/>
  <c r="AR30" i="198"/>
  <c r="AQ30" i="198"/>
  <c r="AP30" i="198"/>
  <c r="AO30" i="198"/>
  <c r="AN30" i="198"/>
  <c r="AM30" i="198"/>
  <c r="AL30" i="198"/>
  <c r="AK30" i="198"/>
  <c r="AJ30" i="198"/>
  <c r="AI30" i="198"/>
  <c r="AH30" i="198"/>
  <c r="AG30" i="198"/>
  <c r="AF30" i="198"/>
  <c r="AE30" i="198"/>
  <c r="AD30" i="198"/>
  <c r="AC30" i="198"/>
  <c r="AB30" i="198"/>
  <c r="AA30" i="198"/>
  <c r="Z30" i="198"/>
  <c r="Y30" i="198"/>
  <c r="X30" i="198"/>
  <c r="W30" i="198"/>
  <c r="V30" i="198"/>
  <c r="U30" i="198"/>
  <c r="T30" i="198"/>
  <c r="S30" i="198"/>
  <c r="R30" i="198"/>
  <c r="Q30" i="198"/>
  <c r="P30" i="198"/>
  <c r="O30" i="198"/>
  <c r="N30" i="198"/>
  <c r="M30" i="198"/>
  <c r="L30" i="198"/>
  <c r="K30" i="198"/>
  <c r="J30" i="198"/>
  <c r="I30" i="198"/>
  <c r="H30" i="198"/>
  <c r="G30" i="198"/>
  <c r="F30" i="198"/>
  <c r="E30" i="198"/>
  <c r="AL30" i="196"/>
  <c r="F30" i="196"/>
  <c r="E30" i="196"/>
  <c r="I28" i="137"/>
  <c r="G28" i="137"/>
  <c r="E28" i="137" s="1"/>
  <c r="Z28" i="17"/>
  <c r="Y28" i="17"/>
  <c r="X28" i="17"/>
  <c r="W28" i="17"/>
  <c r="V28" i="17"/>
  <c r="U28" i="17"/>
  <c r="T28" i="17"/>
  <c r="G28" i="112" s="1"/>
  <c r="S28" i="17"/>
  <c r="F28" i="112" s="1"/>
  <c r="R28" i="17"/>
  <c r="M28" i="17"/>
  <c r="L28" i="17"/>
  <c r="AD48" i="2" s="1"/>
  <c r="K28" i="17"/>
  <c r="J28" i="17"/>
  <c r="I28" i="17"/>
  <c r="H28" i="17"/>
  <c r="G28" i="17"/>
  <c r="F28" i="17"/>
  <c r="E28" i="17"/>
  <c r="S29" i="76"/>
  <c r="S29" i="79" s="1"/>
  <c r="G29" i="76"/>
  <c r="AE28" i="107" s="1"/>
  <c r="G31" i="76"/>
  <c r="G32" i="76"/>
  <c r="G34" i="76"/>
  <c r="G35" i="76"/>
  <c r="G36" i="76"/>
  <c r="G37" i="76"/>
  <c r="G38" i="76"/>
  <c r="G40" i="76"/>
  <c r="G41" i="76"/>
  <c r="G42" i="76"/>
  <c r="G43" i="76"/>
  <c r="G44" i="76"/>
  <c r="G45" i="76"/>
  <c r="G46" i="76"/>
  <c r="G47" i="76"/>
  <c r="G48" i="76"/>
  <c r="G49" i="76"/>
  <c r="G50" i="76"/>
  <c r="G51" i="76"/>
  <c r="G52" i="76"/>
  <c r="G53" i="76"/>
  <c r="G54" i="76"/>
  <c r="G56" i="76"/>
  <c r="G57" i="76"/>
  <c r="G58" i="76"/>
  <c r="G59" i="76"/>
  <c r="G60" i="76"/>
  <c r="AE29" i="79"/>
  <c r="AD29" i="79"/>
  <c r="AC29" i="79"/>
  <c r="AB29" i="79"/>
  <c r="AA29" i="79"/>
  <c r="Z29" i="79"/>
  <c r="Y29" i="79"/>
  <c r="X29" i="79"/>
  <c r="W29" i="79"/>
  <c r="V29" i="79"/>
  <c r="U29" i="79"/>
  <c r="T29" i="79"/>
  <c r="N29" i="79"/>
  <c r="M29" i="79"/>
  <c r="L29" i="79"/>
  <c r="K29" i="79"/>
  <c r="J29" i="79"/>
  <c r="I29" i="79"/>
  <c r="H29" i="79"/>
  <c r="F29" i="79"/>
  <c r="E29" i="79"/>
  <c r="E68" i="85"/>
  <c r="E67" i="85"/>
  <c r="E66" i="85"/>
  <c r="E65" i="85"/>
  <c r="E64" i="85"/>
  <c r="E63" i="85"/>
  <c r="E62" i="85"/>
  <c r="E61" i="85"/>
  <c r="E60" i="85"/>
  <c r="E59" i="85"/>
  <c r="E57" i="85"/>
  <c r="E56" i="85"/>
  <c r="E55" i="85"/>
  <c r="E54" i="85"/>
  <c r="E53" i="85"/>
  <c r="E52" i="85"/>
  <c r="E51" i="85"/>
  <c r="E50" i="85"/>
  <c r="E49" i="85"/>
  <c r="E48" i="85"/>
  <c r="E46" i="85"/>
  <c r="E45" i="85"/>
  <c r="E44" i="85"/>
  <c r="E43" i="85"/>
  <c r="E42" i="85"/>
  <c r="E41" i="85"/>
  <c r="E40" i="85"/>
  <c r="E39" i="85"/>
  <c r="E38" i="85"/>
  <c r="E37" i="85"/>
  <c r="E35" i="85"/>
  <c r="E34" i="85"/>
  <c r="E33" i="85"/>
  <c r="E32" i="85"/>
  <c r="E31" i="85"/>
  <c r="E30" i="85"/>
  <c r="L28" i="85"/>
  <c r="AC28" i="108" s="1"/>
  <c r="K28" i="85"/>
  <c r="J28" i="85"/>
  <c r="I28" i="85"/>
  <c r="H28" i="85"/>
  <c r="G28" i="85"/>
  <c r="E28" i="59"/>
  <c r="F28" i="59"/>
  <c r="F28" i="85" s="1"/>
  <c r="E59" i="59"/>
  <c r="E58" i="59"/>
  <c r="E57" i="59"/>
  <c r="E56" i="59"/>
  <c r="E55" i="59"/>
  <c r="E53" i="59"/>
  <c r="E52" i="59"/>
  <c r="E51" i="59"/>
  <c r="E50" i="59"/>
  <c r="E49" i="59"/>
  <c r="E48" i="59"/>
  <c r="E47" i="59"/>
  <c r="E46" i="59"/>
  <c r="E45" i="59"/>
  <c r="E44" i="59"/>
  <c r="E43" i="59"/>
  <c r="E42" i="59"/>
  <c r="E41" i="59"/>
  <c r="E40" i="59"/>
  <c r="E39" i="59"/>
  <c r="E37" i="59"/>
  <c r="E36" i="59"/>
  <c r="E35" i="59"/>
  <c r="E34" i="59"/>
  <c r="E33" i="59"/>
  <c r="E31" i="59"/>
  <c r="E30" i="59"/>
  <c r="I28" i="84"/>
  <c r="G28" i="84"/>
  <c r="E28" i="57"/>
  <c r="N28" i="82"/>
  <c r="M28" i="82"/>
  <c r="L28" i="82"/>
  <c r="K28" i="82"/>
  <c r="J28" i="82"/>
  <c r="I28" i="82"/>
  <c r="H28" i="82"/>
  <c r="G28" i="82"/>
  <c r="F28" i="82"/>
  <c r="E28" i="82"/>
  <c r="Z28" i="108" s="1"/>
  <c r="O28" i="95"/>
  <c r="M28" i="95"/>
  <c r="K28" i="95"/>
  <c r="I28" i="95"/>
  <c r="G28" i="95"/>
  <c r="F28" i="95"/>
  <c r="E28" i="95"/>
  <c r="P28" i="53"/>
  <c r="P28" i="95" s="1"/>
  <c r="N28" i="53"/>
  <c r="N28" i="95" s="1"/>
  <c r="L28" i="53"/>
  <c r="L28" i="95" s="1"/>
  <c r="J28" i="53"/>
  <c r="J28" i="95" s="1"/>
  <c r="H28" i="53"/>
  <c r="H28" i="95" s="1"/>
  <c r="H30" i="53"/>
  <c r="J30" i="53"/>
  <c r="L30" i="53"/>
  <c r="N30" i="53"/>
  <c r="H31" i="53"/>
  <c r="J31" i="53"/>
  <c r="L31" i="53"/>
  <c r="N31" i="53"/>
  <c r="H33" i="53"/>
  <c r="J33" i="53"/>
  <c r="L33" i="53"/>
  <c r="N33" i="53"/>
  <c r="H34" i="53"/>
  <c r="J34" i="53"/>
  <c r="L34" i="53"/>
  <c r="N34" i="53"/>
  <c r="H35" i="53"/>
  <c r="J35" i="53"/>
  <c r="L35" i="53"/>
  <c r="N35" i="53"/>
  <c r="H36" i="53"/>
  <c r="J36" i="53"/>
  <c r="L36" i="53"/>
  <c r="N36" i="53"/>
  <c r="H37" i="53"/>
  <c r="J37" i="53"/>
  <c r="L37" i="53"/>
  <c r="N37" i="53"/>
  <c r="H39" i="53"/>
  <c r="J39" i="53"/>
  <c r="L39" i="53"/>
  <c r="N39" i="53"/>
  <c r="H40" i="53"/>
  <c r="J40" i="53"/>
  <c r="L40" i="53"/>
  <c r="N40" i="53"/>
  <c r="H41" i="53"/>
  <c r="J41" i="53"/>
  <c r="L41" i="53"/>
  <c r="N41" i="53"/>
  <c r="H42" i="53"/>
  <c r="J42" i="53"/>
  <c r="L42" i="53"/>
  <c r="N42" i="53"/>
  <c r="H43" i="53"/>
  <c r="J43" i="53"/>
  <c r="L43" i="53"/>
  <c r="N43" i="53"/>
  <c r="H44" i="53"/>
  <c r="J44" i="53"/>
  <c r="L44" i="53"/>
  <c r="N44" i="53"/>
  <c r="H45" i="53"/>
  <c r="J45" i="53"/>
  <c r="L45" i="53"/>
  <c r="N45" i="53"/>
  <c r="H46" i="53"/>
  <c r="J46" i="53"/>
  <c r="L46" i="53"/>
  <c r="N46" i="53"/>
  <c r="H47" i="53"/>
  <c r="J47" i="53"/>
  <c r="L47" i="53"/>
  <c r="N47" i="53"/>
  <c r="H48" i="53"/>
  <c r="J48" i="53"/>
  <c r="L48" i="53"/>
  <c r="N48" i="53"/>
  <c r="H49" i="53"/>
  <c r="J49" i="53"/>
  <c r="L49" i="53"/>
  <c r="N49" i="53"/>
  <c r="H50" i="53"/>
  <c r="J50" i="53"/>
  <c r="L50" i="53"/>
  <c r="N50" i="53"/>
  <c r="H51" i="53"/>
  <c r="J51" i="53"/>
  <c r="L51" i="53"/>
  <c r="N51" i="53"/>
  <c r="H52" i="53"/>
  <c r="J52" i="53"/>
  <c r="L52" i="53"/>
  <c r="N52" i="53"/>
  <c r="H53" i="53"/>
  <c r="J53" i="53"/>
  <c r="L53" i="53"/>
  <c r="N53" i="53"/>
  <c r="H55" i="53"/>
  <c r="J55" i="53"/>
  <c r="L55" i="53"/>
  <c r="N55" i="53"/>
  <c r="H56" i="53"/>
  <c r="J56" i="53"/>
  <c r="L56" i="53"/>
  <c r="N56" i="53"/>
  <c r="H57" i="53"/>
  <c r="J57" i="53"/>
  <c r="L57" i="53"/>
  <c r="N57" i="53"/>
  <c r="H58" i="53"/>
  <c r="J58" i="53"/>
  <c r="L58" i="53"/>
  <c r="N58" i="53"/>
  <c r="H59" i="53"/>
  <c r="J59" i="53"/>
  <c r="L59" i="53"/>
  <c r="N59" i="53"/>
  <c r="E28" i="84" l="1"/>
  <c r="V28" i="57"/>
  <c r="L66" i="107"/>
  <c r="I28" i="107"/>
  <c r="I63" i="107" s="1"/>
  <c r="E28" i="112"/>
  <c r="AC48" i="2"/>
  <c r="G29" i="79"/>
  <c r="AE28" i="108" s="1"/>
  <c r="E28" i="85"/>
  <c r="Y28" i="112"/>
  <c r="S28" i="108"/>
  <c r="P30" i="53"/>
  <c r="P31" i="53"/>
  <c r="P33" i="53"/>
  <c r="P34" i="53"/>
  <c r="P35" i="53"/>
  <c r="P36" i="53"/>
  <c r="P37" i="53"/>
  <c r="P39" i="53"/>
  <c r="P40" i="53"/>
  <c r="AA28" i="50"/>
  <c r="Z28" i="50"/>
  <c r="Y28" i="50"/>
  <c r="X28" i="50"/>
  <c r="W28" i="50"/>
  <c r="V28" i="50"/>
  <c r="U28" i="50"/>
  <c r="T28" i="50"/>
  <c r="S28" i="50"/>
  <c r="R28" i="50"/>
  <c r="Q28" i="50"/>
  <c r="L28" i="50"/>
  <c r="K28" i="50"/>
  <c r="J28" i="50"/>
  <c r="I28" i="50"/>
  <c r="H28" i="50"/>
  <c r="G28" i="50"/>
  <c r="F28" i="50"/>
  <c r="E28" i="50"/>
  <c r="M28" i="78"/>
  <c r="L28" i="78"/>
  <c r="AB28" i="108" s="1"/>
  <c r="K28" i="78"/>
  <c r="AA28" i="108" s="1"/>
  <c r="J28" i="78"/>
  <c r="I28" i="78"/>
  <c r="H28" i="78"/>
  <c r="G28" i="78"/>
  <c r="F28" i="78"/>
  <c r="E28" i="78"/>
  <c r="L28" i="94"/>
  <c r="K28" i="94"/>
  <c r="J28" i="94"/>
  <c r="R27" i="110" s="1"/>
  <c r="I28" i="94"/>
  <c r="H28" i="94"/>
  <c r="O27" i="110" s="1"/>
  <c r="G28" i="94"/>
  <c r="N27" i="110" s="1"/>
  <c r="F28" i="94"/>
  <c r="P27" i="110" s="1"/>
  <c r="E28" i="94"/>
  <c r="L28" i="161"/>
  <c r="K28" i="161"/>
  <c r="J28" i="161"/>
  <c r="I28" i="161"/>
  <c r="H28" i="161"/>
  <c r="G28" i="161"/>
  <c r="F28" i="161"/>
  <c r="Y28" i="108" s="1"/>
  <c r="E28" i="161"/>
  <c r="AD28" i="159"/>
  <c r="AC28" i="159"/>
  <c r="AB28" i="159"/>
  <c r="AA28" i="159"/>
  <c r="Z28" i="159"/>
  <c r="Y28" i="159"/>
  <c r="X28" i="159"/>
  <c r="S27" i="110" s="1"/>
  <c r="W28" i="159"/>
  <c r="V28" i="159"/>
  <c r="U28" i="159"/>
  <c r="T28" i="159"/>
  <c r="S28" i="159"/>
  <c r="N28" i="159"/>
  <c r="M28" i="159"/>
  <c r="K27" i="110" s="1"/>
  <c r="L28" i="159"/>
  <c r="K28" i="159"/>
  <c r="J28" i="159"/>
  <c r="V28" i="108" s="1"/>
  <c r="I28" i="159"/>
  <c r="U28" i="108" s="1"/>
  <c r="H28" i="159"/>
  <c r="T28" i="108" s="1"/>
  <c r="G28" i="159"/>
  <c r="L27" i="110" s="1"/>
  <c r="F28" i="159"/>
  <c r="E28" i="159"/>
  <c r="H19" i="42"/>
  <c r="G19" i="42"/>
  <c r="F19" i="42"/>
  <c r="E19" i="42"/>
  <c r="BX30" i="194"/>
  <c r="BW30" i="194"/>
  <c r="BV30" i="194"/>
  <c r="BU30" i="194"/>
  <c r="BT30" i="194"/>
  <c r="BS30" i="194"/>
  <c r="BR30" i="194"/>
  <c r="BQ30" i="194"/>
  <c r="BP30" i="194"/>
  <c r="BO30" i="194"/>
  <c r="BN30" i="194"/>
  <c r="BM30" i="194"/>
  <c r="BL30" i="194"/>
  <c r="BK30" i="194"/>
  <c r="BJ30" i="194"/>
  <c r="BI30" i="194"/>
  <c r="BH30" i="194"/>
  <c r="BG30" i="194"/>
  <c r="BF30" i="194"/>
  <c r="BE30" i="194"/>
  <c r="BD30" i="194"/>
  <c r="BC30" i="194"/>
  <c r="BB30" i="194"/>
  <c r="BA30" i="194"/>
  <c r="AZ30" i="194"/>
  <c r="AY30" i="194"/>
  <c r="AT30" i="194"/>
  <c r="AS30" i="194"/>
  <c r="AR30" i="194"/>
  <c r="AQ30" i="194"/>
  <c r="AP30" i="194"/>
  <c r="AO30" i="194"/>
  <c r="AN30" i="194"/>
  <c r="AM30" i="194"/>
  <c r="AL30" i="194"/>
  <c r="AK30" i="194"/>
  <c r="AJ30" i="194"/>
  <c r="AI30" i="194"/>
  <c r="AH30" i="194"/>
  <c r="AG30" i="194"/>
  <c r="AF30" i="194"/>
  <c r="AE30" i="194"/>
  <c r="AD30" i="194"/>
  <c r="AC30" i="194"/>
  <c r="AB30" i="194"/>
  <c r="AA30" i="194"/>
  <c r="Z30" i="194"/>
  <c r="Y30" i="194"/>
  <c r="X30" i="194"/>
  <c r="W30" i="194"/>
  <c r="V30" i="194"/>
  <c r="U30" i="194"/>
  <c r="T30" i="194"/>
  <c r="S30" i="194"/>
  <c r="R30" i="194"/>
  <c r="Q30" i="194"/>
  <c r="P30" i="194"/>
  <c r="O30" i="194"/>
  <c r="N30" i="194"/>
  <c r="M30" i="194"/>
  <c r="L30" i="194"/>
  <c r="K30" i="194"/>
  <c r="J30" i="194"/>
  <c r="I30" i="194"/>
  <c r="H30" i="194"/>
  <c r="G30" i="194"/>
  <c r="F30" i="194"/>
  <c r="E30" i="194"/>
  <c r="AL30" i="191"/>
  <c r="AK30" i="191"/>
  <c r="AJ30" i="191"/>
  <c r="AI30" i="191"/>
  <c r="AH30" i="191"/>
  <c r="AG30" i="191"/>
  <c r="AF30" i="191"/>
  <c r="AE30" i="191"/>
  <c r="AD30" i="191"/>
  <c r="AC30" i="191"/>
  <c r="AB30" i="191"/>
  <c r="AA30" i="191"/>
  <c r="Z30" i="191"/>
  <c r="W30" i="191"/>
  <c r="V30" i="191"/>
  <c r="U30" i="191"/>
  <c r="T30" i="191"/>
  <c r="S30" i="191"/>
  <c r="R30" i="191"/>
  <c r="Q30" i="191"/>
  <c r="P30" i="191"/>
  <c r="O30" i="191"/>
  <c r="N30" i="191"/>
  <c r="M30" i="191"/>
  <c r="L30" i="191"/>
  <c r="K30" i="191"/>
  <c r="J30" i="191"/>
  <c r="I30" i="191"/>
  <c r="G30" i="191"/>
  <c r="F30" i="191"/>
  <c r="E30" i="191"/>
  <c r="I28" i="133"/>
  <c r="G28" i="133"/>
  <c r="E28" i="133"/>
  <c r="Z29" i="2"/>
  <c r="Y29" i="2"/>
  <c r="X29" i="2"/>
  <c r="AG45" i="2" s="1"/>
  <c r="W29" i="2"/>
  <c r="AD28" i="112" s="1"/>
  <c r="V29" i="2"/>
  <c r="V28" i="112" s="1"/>
  <c r="U29" i="2"/>
  <c r="U28" i="112" s="1"/>
  <c r="T29" i="2"/>
  <c r="S29" i="2"/>
  <c r="R29" i="2"/>
  <c r="M29" i="2"/>
  <c r="L29" i="2"/>
  <c r="K29" i="2"/>
  <c r="Q27" i="110" s="1"/>
  <c r="J29" i="2"/>
  <c r="I29" i="2"/>
  <c r="H29" i="2"/>
  <c r="G29" i="2"/>
  <c r="F29" i="2"/>
  <c r="T28" i="112" l="1"/>
  <c r="T77" i="2"/>
  <c r="N28" i="108"/>
  <c r="I28" i="108"/>
  <c r="L28" i="112"/>
  <c r="I27" i="110"/>
  <c r="E27" i="110"/>
  <c r="J27" i="110"/>
  <c r="G27" i="110"/>
  <c r="W28" i="108"/>
  <c r="K28" i="108" s="1"/>
  <c r="M27" i="110"/>
  <c r="H28" i="112"/>
  <c r="I28" i="112"/>
  <c r="X28" i="108"/>
  <c r="J28" i="108" s="1"/>
  <c r="X28" i="112"/>
  <c r="AD28" i="108"/>
  <c r="L28" i="108" s="1"/>
  <c r="W28" i="112"/>
  <c r="J28" i="112" s="1"/>
  <c r="AC28" i="112"/>
  <c r="Q28" i="108"/>
  <c r="P28" i="108"/>
  <c r="AB28" i="112"/>
  <c r="O28" i="112" s="1"/>
  <c r="AA28" i="112"/>
  <c r="O28" i="108"/>
  <c r="R28" i="108"/>
  <c r="Z28" i="112"/>
  <c r="CP19" i="198"/>
  <c r="CO19" i="198"/>
  <c r="CO18" i="198"/>
  <c r="CP18" i="198" s="1"/>
  <c r="CO19" i="197"/>
  <c r="CP19" i="197" s="1"/>
  <c r="CO18" i="197"/>
  <c r="CP18" i="197" s="1"/>
  <c r="BC19" i="196"/>
  <c r="BD19" i="196" s="1"/>
  <c r="BD18" i="196"/>
  <c r="BC18" i="196"/>
  <c r="BC19" i="195"/>
  <c r="BD19" i="195" s="1"/>
  <c r="BC18" i="195"/>
  <c r="BD18" i="195" s="1"/>
  <c r="K28" i="112" l="1"/>
  <c r="H27" i="110"/>
  <c r="F27" i="110"/>
  <c r="S28" i="112"/>
  <c r="P28" i="112"/>
  <c r="N28" i="112"/>
  <c r="Q28" i="112"/>
  <c r="F28" i="108"/>
  <c r="E28" i="108"/>
  <c r="M28" i="112"/>
  <c r="R28" i="112"/>
  <c r="H28" i="108"/>
  <c r="M28" i="108"/>
  <c r="G28" i="108"/>
  <c r="CO19" i="194"/>
  <c r="CP19" i="194" s="1"/>
  <c r="CO18" i="194"/>
  <c r="CP18" i="194" s="1"/>
  <c r="CO19" i="192" l="1"/>
  <c r="CP19" i="192" s="1"/>
  <c r="CO18" i="192"/>
  <c r="CP18" i="192" s="1"/>
  <c r="BC19" i="191" l="1"/>
  <c r="BD19" i="191" s="1"/>
  <c r="BC18" i="191"/>
  <c r="BD18" i="191" s="1"/>
  <c r="BC19" i="190"/>
  <c r="BD19" i="190" s="1"/>
  <c r="BC18" i="190"/>
  <c r="BD18" i="190" s="1"/>
  <c r="E26" i="87" l="1"/>
  <c r="E25" i="87"/>
  <c r="E24" i="87"/>
  <c r="E23" i="87"/>
  <c r="E25" i="58"/>
  <c r="E26" i="58"/>
  <c r="E24" i="58"/>
  <c r="E23" i="58"/>
  <c r="F48" i="85"/>
  <c r="F49" i="85"/>
  <c r="F50" i="85"/>
  <c r="F51" i="85"/>
  <c r="F52" i="85"/>
  <c r="F53" i="85"/>
  <c r="F54" i="85"/>
  <c r="F55" i="85"/>
  <c r="F56" i="85"/>
  <c r="F57" i="85"/>
  <c r="E27" i="84"/>
  <c r="E30" i="84"/>
  <c r="E31" i="84"/>
  <c r="E32" i="84"/>
  <c r="E33" i="84"/>
  <c r="E34" i="84"/>
  <c r="E35" i="84"/>
  <c r="E37" i="84"/>
  <c r="E38" i="84"/>
  <c r="E39" i="84"/>
  <c r="E40" i="84"/>
  <c r="E41" i="84"/>
  <c r="E42" i="84"/>
  <c r="E43" i="84"/>
  <c r="E44" i="84"/>
  <c r="E45" i="84"/>
  <c r="E46" i="84"/>
  <c r="E48" i="84"/>
  <c r="E49" i="84"/>
  <c r="E50" i="84"/>
  <c r="E51" i="84"/>
  <c r="E52" i="84"/>
  <c r="E53" i="84"/>
  <c r="E54" i="84"/>
  <c r="E55" i="84"/>
  <c r="E56" i="84"/>
  <c r="E57" i="84"/>
  <c r="E59" i="84"/>
  <c r="E60" i="84"/>
  <c r="E61" i="84"/>
  <c r="E62" i="84"/>
  <c r="E63" i="84"/>
  <c r="E64" i="84"/>
  <c r="E65" i="84"/>
  <c r="E66" i="84"/>
  <c r="E67" i="84"/>
  <c r="E68" i="84"/>
  <c r="E27" i="57"/>
  <c r="E30" i="57"/>
  <c r="E31" i="57"/>
  <c r="E33" i="57"/>
  <c r="V30" i="57" s="1"/>
  <c r="E34" i="57"/>
  <c r="V31" i="57" s="1"/>
  <c r="E35" i="57"/>
  <c r="V32" i="57" s="1"/>
  <c r="E36" i="57"/>
  <c r="V33" i="57" s="1"/>
  <c r="E37" i="57"/>
  <c r="V34" i="57" s="1"/>
  <c r="E39" i="57"/>
  <c r="V36" i="57" s="1"/>
  <c r="E40" i="57"/>
  <c r="V37" i="57" s="1"/>
  <c r="E41" i="57"/>
  <c r="V38" i="57" s="1"/>
  <c r="E42" i="57"/>
  <c r="V39" i="57" s="1"/>
  <c r="E43" i="57"/>
  <c r="V40" i="57" s="1"/>
  <c r="E44" i="57"/>
  <c r="V41" i="57" s="1"/>
  <c r="E45" i="57"/>
  <c r="V42" i="57" s="1"/>
  <c r="E46" i="57"/>
  <c r="V43" i="57" s="1"/>
  <c r="E47" i="57"/>
  <c r="V44" i="57" s="1"/>
  <c r="E48" i="57"/>
  <c r="V45" i="57" s="1"/>
  <c r="E49" i="57"/>
  <c r="V46" i="57" s="1"/>
  <c r="E50" i="57"/>
  <c r="V47" i="57" s="1"/>
  <c r="E51" i="57"/>
  <c r="V48" i="57" s="1"/>
  <c r="E52" i="57"/>
  <c r="V49" i="57" s="1"/>
  <c r="E53" i="57"/>
  <c r="V50" i="57" s="1"/>
  <c r="E55" i="57"/>
  <c r="E56" i="57"/>
  <c r="E57" i="57"/>
  <c r="E58" i="57"/>
  <c r="E59" i="57"/>
  <c r="M27" i="57" l="1"/>
  <c r="M30" i="57"/>
  <c r="M31" i="57"/>
  <c r="M32" i="57"/>
  <c r="M33" i="57"/>
  <c r="M34" i="57"/>
  <c r="M36" i="57"/>
  <c r="M37" i="57"/>
  <c r="M38" i="57"/>
  <c r="M39" i="57"/>
  <c r="M40" i="57"/>
  <c r="M41" i="57"/>
  <c r="M42" i="57"/>
  <c r="M43" i="57"/>
  <c r="M44" i="57"/>
  <c r="M45" i="57"/>
  <c r="M46" i="57"/>
  <c r="M47" i="57"/>
  <c r="M48" i="57"/>
  <c r="M49" i="57"/>
  <c r="M50" i="57"/>
  <c r="X81" i="91"/>
  <c r="X82" i="91"/>
  <c r="X83" i="91"/>
  <c r="X84" i="91"/>
  <c r="X85" i="91"/>
  <c r="X86" i="91"/>
  <c r="X87" i="91"/>
  <c r="X88" i="91"/>
  <c r="X89" i="91"/>
  <c r="X90" i="91"/>
  <c r="X91" i="91"/>
  <c r="X92" i="91"/>
  <c r="X93" i="91"/>
  <c r="X94" i="91"/>
  <c r="W81" i="91"/>
  <c r="AA81" i="91" s="1"/>
  <c r="AB81" i="91" s="1"/>
  <c r="W82" i="91"/>
  <c r="AA82" i="91" s="1"/>
  <c r="AB82" i="91" s="1"/>
  <c r="W83" i="91"/>
  <c r="AA83" i="91" s="1"/>
  <c r="AB83" i="91" s="1"/>
  <c r="W84" i="91"/>
  <c r="AA84" i="91" s="1"/>
  <c r="AB84" i="91" s="1"/>
  <c r="W85" i="91"/>
  <c r="AA85" i="91" s="1"/>
  <c r="AB85" i="91" s="1"/>
  <c r="W86" i="91"/>
  <c r="AA86" i="91" s="1"/>
  <c r="AB86" i="91" s="1"/>
  <c r="W87" i="91"/>
  <c r="AA87" i="91" s="1"/>
  <c r="AB87" i="91" s="1"/>
  <c r="W88" i="91"/>
  <c r="AA88" i="91" s="1"/>
  <c r="AB88" i="91" s="1"/>
  <c r="W89" i="91"/>
  <c r="AA89" i="91" s="1"/>
  <c r="AB89" i="91" s="1"/>
  <c r="W90" i="91"/>
  <c r="AA90" i="91" s="1"/>
  <c r="AB90" i="91" s="1"/>
  <c r="W91" i="91"/>
  <c r="AA91" i="91" s="1"/>
  <c r="AB91" i="91" s="1"/>
  <c r="W92" i="91"/>
  <c r="AA92" i="91" s="1"/>
  <c r="AB92" i="91" s="1"/>
  <c r="W93" i="91"/>
  <c r="AA93" i="91" s="1"/>
  <c r="AB93" i="91" s="1"/>
  <c r="W94" i="91"/>
  <c r="AA94" i="91" s="1"/>
  <c r="AB94" i="91" s="1"/>
  <c r="W80" i="91"/>
  <c r="AA80" i="91" s="1"/>
  <c r="AB80" i="91" s="1"/>
  <c r="G71" i="53" l="1"/>
  <c r="J71" i="53" s="1"/>
  <c r="G73" i="53"/>
  <c r="J73" i="53" s="1"/>
  <c r="G72" i="53"/>
  <c r="J72" i="53" s="1"/>
  <c r="G70" i="53"/>
  <c r="J70" i="53" s="1"/>
  <c r="G69" i="53"/>
  <c r="J69" i="53" s="1"/>
  <c r="W71" i="91"/>
  <c r="AA71" i="91" s="1"/>
  <c r="W72" i="91"/>
  <c r="AA72" i="91" s="1"/>
  <c r="W73" i="91"/>
  <c r="AA73" i="91" s="1"/>
  <c r="W74" i="91"/>
  <c r="AA74" i="91" s="1"/>
  <c r="W70" i="91"/>
  <c r="X70" i="91" s="1"/>
  <c r="X74" i="91" l="1"/>
  <c r="AA70" i="91"/>
  <c r="X73" i="91"/>
  <c r="X72" i="91"/>
  <c r="X71" i="91"/>
  <c r="AB87" i="5"/>
  <c r="AF87" i="5" s="1"/>
  <c r="AB88" i="5"/>
  <c r="AF88" i="5" s="1"/>
  <c r="AB89" i="5"/>
  <c r="AF89" i="5" s="1"/>
  <c r="AB90" i="5"/>
  <c r="AF90" i="5" s="1"/>
  <c r="AB86" i="5"/>
  <c r="H71" i="76"/>
  <c r="L71" i="76" s="1"/>
  <c r="H72" i="76"/>
  <c r="L72" i="76" s="1"/>
  <c r="H73" i="76"/>
  <c r="L73" i="76" s="1"/>
  <c r="H74" i="76"/>
  <c r="L74" i="76" s="1"/>
  <c r="H70" i="76"/>
  <c r="L70" i="76" s="1"/>
  <c r="F71" i="76"/>
  <c r="F72" i="76"/>
  <c r="G72" i="76" s="1"/>
  <c r="F73" i="76"/>
  <c r="F74" i="76"/>
  <c r="F70" i="76"/>
  <c r="G70" i="76" s="1"/>
  <c r="Q77" i="54"/>
  <c r="P77" i="54"/>
  <c r="O77" i="54"/>
  <c r="N77" i="54"/>
  <c r="M77" i="54"/>
  <c r="Q85" i="54"/>
  <c r="Q84" i="54"/>
  <c r="Q83" i="54"/>
  <c r="P85" i="54"/>
  <c r="P84" i="54"/>
  <c r="P83" i="54"/>
  <c r="O85" i="54"/>
  <c r="O84" i="54"/>
  <c r="O83" i="54"/>
  <c r="N85" i="54"/>
  <c r="N84" i="54"/>
  <c r="N83" i="54"/>
  <c r="M85" i="54"/>
  <c r="M84" i="54"/>
  <c r="M83" i="54"/>
  <c r="Q82" i="54"/>
  <c r="P82" i="54"/>
  <c r="O82" i="54"/>
  <c r="N82" i="54"/>
  <c r="M82" i="54"/>
  <c r="Q81" i="54"/>
  <c r="P81" i="54"/>
  <c r="O81" i="54"/>
  <c r="N81" i="54"/>
  <c r="M81" i="54"/>
  <c r="Q80" i="54"/>
  <c r="P80" i="54"/>
  <c r="O80" i="54"/>
  <c r="N80" i="54"/>
  <c r="M80" i="54"/>
  <c r="Q79" i="54"/>
  <c r="Q78" i="54"/>
  <c r="P79" i="54"/>
  <c r="P78" i="54"/>
  <c r="O79" i="54"/>
  <c r="O78" i="54"/>
  <c r="N78" i="54"/>
  <c r="N79" i="54"/>
  <c r="M79" i="54"/>
  <c r="M78" i="54"/>
  <c r="M90" i="54" s="1"/>
  <c r="Q76" i="54"/>
  <c r="P76" i="54"/>
  <c r="P88" i="54" s="1"/>
  <c r="O76" i="54"/>
  <c r="O88" i="54" s="1"/>
  <c r="N76" i="54"/>
  <c r="N88" i="54" s="1"/>
  <c r="M88" i="54"/>
  <c r="T69" i="91"/>
  <c r="T70" i="91"/>
  <c r="T71" i="91"/>
  <c r="T72" i="91"/>
  <c r="T68" i="91"/>
  <c r="S69" i="91"/>
  <c r="S70" i="91"/>
  <c r="S71" i="91"/>
  <c r="S72" i="91"/>
  <c r="S68" i="91"/>
  <c r="G91" i="16"/>
  <c r="K91" i="16" s="1"/>
  <c r="G72" i="16"/>
  <c r="K72" i="16" s="1"/>
  <c r="G73" i="16"/>
  <c r="K73" i="16" s="1"/>
  <c r="G74" i="16"/>
  <c r="K74" i="16" s="1"/>
  <c r="G75" i="16"/>
  <c r="K75" i="16" s="1"/>
  <c r="G77" i="16"/>
  <c r="K77" i="16" s="1"/>
  <c r="G78" i="16"/>
  <c r="K78" i="16" s="1"/>
  <c r="G79" i="16"/>
  <c r="K79" i="16" s="1"/>
  <c r="G80" i="16"/>
  <c r="K80" i="16" s="1"/>
  <c r="G81" i="16"/>
  <c r="K81" i="16" s="1"/>
  <c r="G82" i="16"/>
  <c r="K82" i="16" s="1"/>
  <c r="G83" i="16"/>
  <c r="K83" i="16" s="1"/>
  <c r="G84" i="16"/>
  <c r="K84" i="16" s="1"/>
  <c r="G85" i="16"/>
  <c r="K85" i="16" s="1"/>
  <c r="G86" i="16"/>
  <c r="K86" i="16" s="1"/>
  <c r="G87" i="16"/>
  <c r="K87" i="16" s="1"/>
  <c r="G88" i="16"/>
  <c r="K88" i="16" s="1"/>
  <c r="G89" i="16"/>
  <c r="K89" i="16" s="1"/>
  <c r="G90" i="16"/>
  <c r="K90" i="16" s="1"/>
  <c r="G71" i="16"/>
  <c r="K71" i="16" s="1"/>
  <c r="K69" i="16"/>
  <c r="F72" i="16"/>
  <c r="J72" i="16" s="1"/>
  <c r="F73" i="16"/>
  <c r="J73" i="16" s="1"/>
  <c r="F74" i="16"/>
  <c r="J74" i="16" s="1"/>
  <c r="F75" i="16"/>
  <c r="J75" i="16" s="1"/>
  <c r="F77" i="16"/>
  <c r="J77" i="16" s="1"/>
  <c r="F78" i="16"/>
  <c r="J78" i="16" s="1"/>
  <c r="F79" i="16"/>
  <c r="J79" i="16" s="1"/>
  <c r="F80" i="16"/>
  <c r="J80" i="16" s="1"/>
  <c r="F81" i="16"/>
  <c r="J81" i="16" s="1"/>
  <c r="F82" i="16"/>
  <c r="J82" i="16" s="1"/>
  <c r="F83" i="16"/>
  <c r="J83" i="16" s="1"/>
  <c r="F84" i="16"/>
  <c r="J84" i="16" s="1"/>
  <c r="F85" i="16"/>
  <c r="J85" i="16" s="1"/>
  <c r="F86" i="16"/>
  <c r="J86" i="16" s="1"/>
  <c r="F87" i="16"/>
  <c r="J87" i="16" s="1"/>
  <c r="F88" i="16"/>
  <c r="J88" i="16" s="1"/>
  <c r="F89" i="16"/>
  <c r="J89" i="16" s="1"/>
  <c r="F90" i="16"/>
  <c r="J90" i="16" s="1"/>
  <c r="F91" i="16"/>
  <c r="J91" i="16" s="1"/>
  <c r="J69" i="16"/>
  <c r="V89" i="2"/>
  <c r="V90" i="2"/>
  <c r="V91" i="2"/>
  <c r="V92" i="2"/>
  <c r="V93" i="2"/>
  <c r="V88" i="2"/>
  <c r="V86" i="2"/>
  <c r="V85" i="2"/>
  <c r="V80" i="2"/>
  <c r="V81" i="2"/>
  <c r="V82" i="2"/>
  <c r="V83" i="2"/>
  <c r="V79" i="2"/>
  <c r="V77" i="2"/>
  <c r="T89" i="2"/>
  <c r="T90" i="2"/>
  <c r="T91" i="2"/>
  <c r="T92" i="2"/>
  <c r="T93" i="2"/>
  <c r="T88" i="2"/>
  <c r="T86" i="2"/>
  <c r="T85" i="2"/>
  <c r="T80" i="2"/>
  <c r="T81" i="2"/>
  <c r="T82" i="2"/>
  <c r="T83" i="2"/>
  <c r="T79" i="2"/>
  <c r="S89" i="2"/>
  <c r="S90" i="2"/>
  <c r="S91" i="2"/>
  <c r="S92" i="2"/>
  <c r="S93" i="2"/>
  <c r="S88" i="2"/>
  <c r="S86" i="2"/>
  <c r="S85" i="2"/>
  <c r="S80" i="2"/>
  <c r="S81" i="2"/>
  <c r="S82" i="2"/>
  <c r="S83" i="2"/>
  <c r="S79" i="2"/>
  <c r="N68" i="54"/>
  <c r="R68" i="54" s="1"/>
  <c r="N69" i="54"/>
  <c r="R69" i="54" s="1"/>
  <c r="N70" i="54"/>
  <c r="R70" i="54" s="1"/>
  <c r="N71" i="54"/>
  <c r="R71" i="54" s="1"/>
  <c r="N67" i="54"/>
  <c r="R67" i="54" s="1"/>
  <c r="L68" i="54"/>
  <c r="M68" i="54" s="1"/>
  <c r="L69" i="54"/>
  <c r="L70" i="54"/>
  <c r="M70" i="54" s="1"/>
  <c r="L71" i="54"/>
  <c r="L100" i="91"/>
  <c r="L101" i="91"/>
  <c r="L103" i="91"/>
  <c r="L104" i="91"/>
  <c r="L105" i="91"/>
  <c r="L106" i="91"/>
  <c r="L107" i="91"/>
  <c r="L108" i="91"/>
  <c r="L109" i="91"/>
  <c r="L110" i="91"/>
  <c r="L111" i="91"/>
  <c r="L112" i="91"/>
  <c r="L113" i="91"/>
  <c r="L114" i="91"/>
  <c r="L115" i="91"/>
  <c r="L116" i="91"/>
  <c r="L117" i="91"/>
  <c r="K100" i="91"/>
  <c r="K101" i="91"/>
  <c r="K103" i="91"/>
  <c r="K104" i="91"/>
  <c r="K105" i="91"/>
  <c r="K106" i="91"/>
  <c r="K107" i="91"/>
  <c r="K108" i="91"/>
  <c r="K109" i="91"/>
  <c r="K110" i="91"/>
  <c r="K111" i="91"/>
  <c r="K112" i="91"/>
  <c r="K113" i="91"/>
  <c r="K114" i="91"/>
  <c r="K115" i="91"/>
  <c r="K116" i="91"/>
  <c r="K117" i="91"/>
  <c r="AF86" i="5" l="1"/>
  <c r="AC86" i="5"/>
  <c r="U70" i="91"/>
  <c r="N94" i="54"/>
  <c r="K95" i="91"/>
  <c r="S77" i="2"/>
  <c r="U92" i="2"/>
  <c r="Q90" i="54"/>
  <c r="O92" i="54"/>
  <c r="O96" i="54"/>
  <c r="Q92" i="54"/>
  <c r="U72" i="91"/>
  <c r="L92" i="54"/>
  <c r="M69" i="54"/>
  <c r="N91" i="54"/>
  <c r="N95" i="54"/>
  <c r="U80" i="2"/>
  <c r="U89" i="2"/>
  <c r="M71" i="54"/>
  <c r="O29" i="132"/>
  <c r="U67" i="91"/>
  <c r="O90" i="54"/>
  <c r="N97" i="54"/>
  <c r="Q96" i="54"/>
  <c r="N93" i="54"/>
  <c r="U79" i="2"/>
  <c r="U93" i="2"/>
  <c r="N90" i="54"/>
  <c r="U86" i="2"/>
  <c r="U91" i="2"/>
  <c r="U68" i="91"/>
  <c r="U69" i="91"/>
  <c r="Q89" i="54"/>
  <c r="G71" i="76"/>
  <c r="P93" i="54"/>
  <c r="L95" i="54"/>
  <c r="P95" i="54"/>
  <c r="N96" i="54"/>
  <c r="M67" i="54"/>
  <c r="U81" i="2"/>
  <c r="U88" i="2"/>
  <c r="U90" i="2"/>
  <c r="M91" i="54"/>
  <c r="O91" i="54"/>
  <c r="Q91" i="54"/>
  <c r="N92" i="54"/>
  <c r="M93" i="54"/>
  <c r="Q93" i="54"/>
  <c r="O94" i="54"/>
  <c r="L96" i="54"/>
  <c r="M97" i="54"/>
  <c r="O95" i="54"/>
  <c r="P96" i="54"/>
  <c r="Q97" i="54"/>
  <c r="AC87" i="5"/>
  <c r="U71" i="91"/>
  <c r="P90" i="54"/>
  <c r="L94" i="54"/>
  <c r="P94" i="54"/>
  <c r="L97" i="54"/>
  <c r="P97" i="54"/>
  <c r="P89" i="54"/>
  <c r="G74" i="76"/>
  <c r="AC90" i="5"/>
  <c r="U83" i="2"/>
  <c r="U85" i="2"/>
  <c r="P91" i="54"/>
  <c r="L93" i="54"/>
  <c r="P92" i="54"/>
  <c r="O93" i="54"/>
  <c r="M94" i="54"/>
  <c r="Q94" i="54"/>
  <c r="M95" i="54"/>
  <c r="O97" i="54"/>
  <c r="Q95" i="54"/>
  <c r="G73" i="76"/>
  <c r="AC89" i="5"/>
  <c r="M92" i="54"/>
  <c r="M89" i="54"/>
  <c r="AC88" i="5"/>
  <c r="U82" i="2"/>
  <c r="Q88" i="54"/>
  <c r="N89" i="54"/>
  <c r="O89" i="54"/>
  <c r="M96" i="54"/>
  <c r="I98" i="91"/>
  <c r="I99" i="91"/>
  <c r="I100" i="91"/>
  <c r="I101" i="91"/>
  <c r="I103" i="91"/>
  <c r="I104" i="91"/>
  <c r="I105" i="91"/>
  <c r="I106" i="91"/>
  <c r="I107" i="91"/>
  <c r="I108" i="91"/>
  <c r="I109" i="91"/>
  <c r="I110" i="91"/>
  <c r="I111" i="91"/>
  <c r="I112" i="91"/>
  <c r="I113" i="91"/>
  <c r="I114" i="91"/>
  <c r="I115" i="91"/>
  <c r="I116" i="91"/>
  <c r="I117" i="91"/>
  <c r="I97" i="91"/>
  <c r="H98" i="91"/>
  <c r="H99" i="91"/>
  <c r="H100" i="91"/>
  <c r="H101" i="91"/>
  <c r="H103" i="91"/>
  <c r="H104" i="91"/>
  <c r="H105" i="91"/>
  <c r="H106" i="91"/>
  <c r="H107" i="91"/>
  <c r="H108" i="91"/>
  <c r="H109" i="91"/>
  <c r="H110" i="91"/>
  <c r="H111" i="91"/>
  <c r="H112" i="91"/>
  <c r="H113" i="91"/>
  <c r="H114" i="91"/>
  <c r="H115" i="91"/>
  <c r="H116" i="91"/>
  <c r="H117" i="91"/>
  <c r="H97" i="91"/>
  <c r="F98" i="91"/>
  <c r="G98" i="91"/>
  <c r="F99" i="91"/>
  <c r="G99" i="91"/>
  <c r="F100" i="91"/>
  <c r="G100" i="91"/>
  <c r="F101" i="91"/>
  <c r="G101" i="91"/>
  <c r="F103" i="91"/>
  <c r="G103" i="91"/>
  <c r="F104" i="91"/>
  <c r="G104" i="91"/>
  <c r="F105" i="91"/>
  <c r="G105" i="91"/>
  <c r="F106" i="91"/>
  <c r="G106" i="91"/>
  <c r="F107" i="91"/>
  <c r="G107" i="91"/>
  <c r="F108" i="91"/>
  <c r="G108" i="91"/>
  <c r="F109" i="91"/>
  <c r="G109" i="91"/>
  <c r="F110" i="91"/>
  <c r="G110" i="91"/>
  <c r="F111" i="91"/>
  <c r="G111" i="91"/>
  <c r="F112" i="91"/>
  <c r="G112" i="91"/>
  <c r="F113" i="91"/>
  <c r="G113" i="91"/>
  <c r="F114" i="91"/>
  <c r="G114" i="91"/>
  <c r="F115" i="91"/>
  <c r="G115" i="91"/>
  <c r="F116" i="91"/>
  <c r="G116" i="91"/>
  <c r="F117" i="91"/>
  <c r="G117" i="91"/>
  <c r="G97" i="91"/>
  <c r="F97" i="91"/>
  <c r="X68" i="49"/>
  <c r="X69" i="49"/>
  <c r="X70" i="49"/>
  <c r="X71" i="49"/>
  <c r="X67" i="49"/>
  <c r="W68" i="49"/>
  <c r="W69" i="49"/>
  <c r="W70" i="49"/>
  <c r="W71" i="49"/>
  <c r="W67" i="49"/>
  <c r="V68" i="49"/>
  <c r="V69" i="49"/>
  <c r="V70" i="49"/>
  <c r="V71" i="49"/>
  <c r="V67" i="49"/>
  <c r="U68" i="49"/>
  <c r="U69" i="49"/>
  <c r="U70" i="49"/>
  <c r="U71" i="49"/>
  <c r="U67" i="49"/>
  <c r="T68" i="49"/>
  <c r="T69" i="49"/>
  <c r="T70" i="49"/>
  <c r="T71" i="49"/>
  <c r="T67" i="49"/>
  <c r="S68" i="49"/>
  <c r="S69" i="49"/>
  <c r="S70" i="49"/>
  <c r="S71" i="49"/>
  <c r="S67" i="49"/>
  <c r="R68" i="49"/>
  <c r="R78" i="49" s="1"/>
  <c r="R69" i="49"/>
  <c r="R79" i="49" s="1"/>
  <c r="R70" i="49"/>
  <c r="R80" i="49" s="1"/>
  <c r="R71" i="49"/>
  <c r="R81" i="49" s="1"/>
  <c r="R67" i="49"/>
  <c r="R77" i="49" s="1"/>
  <c r="R76" i="49"/>
  <c r="F85" i="49"/>
  <c r="G85" i="49" s="1"/>
  <c r="F86" i="49"/>
  <c r="F87" i="49"/>
  <c r="F88" i="49"/>
  <c r="F90" i="49"/>
  <c r="F91" i="49"/>
  <c r="F92" i="49"/>
  <c r="F93" i="49"/>
  <c r="F94" i="49"/>
  <c r="F95" i="49"/>
  <c r="F96" i="49"/>
  <c r="F97" i="49"/>
  <c r="F98" i="49"/>
  <c r="F99" i="49"/>
  <c r="F100" i="49"/>
  <c r="F101" i="49"/>
  <c r="F102" i="49"/>
  <c r="F103" i="49"/>
  <c r="F104" i="49"/>
  <c r="F84" i="49"/>
  <c r="I69" i="49"/>
  <c r="J69" i="49"/>
  <c r="I66" i="49"/>
  <c r="J66" i="49"/>
  <c r="I67" i="49"/>
  <c r="J67" i="49"/>
  <c r="I68" i="49"/>
  <c r="J68" i="49"/>
  <c r="J65" i="49"/>
  <c r="I65" i="49"/>
  <c r="H66" i="49"/>
  <c r="H67" i="49"/>
  <c r="H68" i="49"/>
  <c r="H69" i="49"/>
  <c r="H65" i="49"/>
  <c r="G66" i="49"/>
  <c r="G67" i="49"/>
  <c r="G68" i="49"/>
  <c r="G69" i="49"/>
  <c r="G65" i="49"/>
  <c r="F66" i="49"/>
  <c r="F74" i="49" s="1"/>
  <c r="F67" i="49"/>
  <c r="F75" i="49" s="1"/>
  <c r="F68" i="49"/>
  <c r="F76" i="49" s="1"/>
  <c r="F69" i="49"/>
  <c r="F77" i="49" s="1"/>
  <c r="F65" i="49"/>
  <c r="F73" i="49" s="1"/>
  <c r="F72" i="49"/>
  <c r="G67" i="54"/>
  <c r="G68" i="54"/>
  <c r="G69" i="54"/>
  <c r="G70" i="54"/>
  <c r="G66" i="54"/>
  <c r="J67" i="54"/>
  <c r="J68" i="54"/>
  <c r="J69" i="54"/>
  <c r="J70" i="54"/>
  <c r="J66" i="54"/>
  <c r="I67" i="54"/>
  <c r="I68" i="54"/>
  <c r="I69" i="54"/>
  <c r="I70" i="54"/>
  <c r="I66" i="54"/>
  <c r="H67" i="54"/>
  <c r="H68" i="54"/>
  <c r="H69" i="54"/>
  <c r="H70" i="54"/>
  <c r="H66" i="54"/>
  <c r="F67" i="54"/>
  <c r="G76" i="54" s="1"/>
  <c r="F68" i="54"/>
  <c r="F69" i="54"/>
  <c r="F70" i="54"/>
  <c r="F66" i="54"/>
  <c r="G100" i="2"/>
  <c r="G101" i="2"/>
  <c r="G102" i="2"/>
  <c r="G103" i="2"/>
  <c r="G104" i="2"/>
  <c r="G105" i="2"/>
  <c r="G106" i="2"/>
  <c r="G107" i="2"/>
  <c r="G108" i="2"/>
  <c r="G99" i="2"/>
  <c r="G82" i="2"/>
  <c r="G83" i="2"/>
  <c r="G84" i="2"/>
  <c r="G85" i="2"/>
  <c r="G86" i="2"/>
  <c r="G88" i="2"/>
  <c r="G89" i="2"/>
  <c r="G90" i="2"/>
  <c r="G91" i="2"/>
  <c r="G92" i="2"/>
  <c r="G93" i="2"/>
  <c r="G94" i="2"/>
  <c r="G95" i="2"/>
  <c r="G96" i="2"/>
  <c r="G97" i="2"/>
  <c r="F100" i="2"/>
  <c r="F101" i="2"/>
  <c r="F102" i="2"/>
  <c r="F103" i="2"/>
  <c r="F104" i="2"/>
  <c r="F105" i="2"/>
  <c r="F106" i="2"/>
  <c r="F107" i="2"/>
  <c r="F108" i="2"/>
  <c r="F99" i="2"/>
  <c r="F81" i="2"/>
  <c r="F82" i="2"/>
  <c r="F83" i="2"/>
  <c r="F84" i="2"/>
  <c r="F85" i="2"/>
  <c r="F86" i="2"/>
  <c r="F88" i="2"/>
  <c r="F89" i="2"/>
  <c r="F90" i="2"/>
  <c r="F91" i="2"/>
  <c r="F92" i="2"/>
  <c r="F93" i="2"/>
  <c r="F94" i="2"/>
  <c r="F95" i="2"/>
  <c r="F96" i="2"/>
  <c r="F97" i="2"/>
  <c r="F72" i="91"/>
  <c r="F73" i="91"/>
  <c r="J73" i="91" s="1"/>
  <c r="F74" i="91"/>
  <c r="F75" i="91"/>
  <c r="J75" i="91" s="1"/>
  <c r="F77" i="91"/>
  <c r="F78" i="91"/>
  <c r="J78" i="91" s="1"/>
  <c r="F79" i="91"/>
  <c r="F80" i="91"/>
  <c r="J80" i="91" s="1"/>
  <c r="F81" i="91"/>
  <c r="F82" i="91"/>
  <c r="J82" i="91" s="1"/>
  <c r="F83" i="91"/>
  <c r="F84" i="91"/>
  <c r="F85" i="91"/>
  <c r="F86" i="91"/>
  <c r="J86" i="91" s="1"/>
  <c r="F87" i="91"/>
  <c r="J87" i="91" s="1"/>
  <c r="F88" i="91"/>
  <c r="J88" i="91" s="1"/>
  <c r="F89" i="91"/>
  <c r="F90" i="91"/>
  <c r="J90" i="91" s="1"/>
  <c r="F91" i="91"/>
  <c r="I88" i="8"/>
  <c r="I89" i="8"/>
  <c r="I90" i="8"/>
  <c r="I91" i="8"/>
  <c r="I92" i="8"/>
  <c r="I87" i="8"/>
  <c r="I66" i="8"/>
  <c r="I67" i="8"/>
  <c r="I68" i="8"/>
  <c r="I69" i="8"/>
  <c r="I71" i="8"/>
  <c r="I72" i="8"/>
  <c r="I73" i="8"/>
  <c r="I74" i="8"/>
  <c r="I75" i="8"/>
  <c r="I76" i="8"/>
  <c r="I77" i="8"/>
  <c r="I78" i="8"/>
  <c r="I79" i="8"/>
  <c r="I80" i="8"/>
  <c r="I81" i="8"/>
  <c r="I82" i="8"/>
  <c r="I83" i="8"/>
  <c r="I84" i="8"/>
  <c r="I85" i="8"/>
  <c r="I65" i="8"/>
  <c r="H88" i="8"/>
  <c r="H89" i="8"/>
  <c r="H90" i="8"/>
  <c r="H91" i="8"/>
  <c r="H92" i="8"/>
  <c r="H87" i="8"/>
  <c r="H66" i="8"/>
  <c r="H67" i="8"/>
  <c r="H68" i="8"/>
  <c r="H69" i="8"/>
  <c r="H71" i="8"/>
  <c r="H72" i="8"/>
  <c r="H73" i="8"/>
  <c r="H74" i="8"/>
  <c r="H75" i="8"/>
  <c r="H76" i="8"/>
  <c r="H77" i="8"/>
  <c r="H78" i="8"/>
  <c r="H79" i="8"/>
  <c r="H80" i="8"/>
  <c r="H81" i="8"/>
  <c r="H82" i="8"/>
  <c r="H83" i="8"/>
  <c r="H84" i="8"/>
  <c r="H85" i="8"/>
  <c r="H65" i="8"/>
  <c r="G88" i="8"/>
  <c r="G89" i="8"/>
  <c r="G90" i="8"/>
  <c r="G91" i="8"/>
  <c r="G92" i="8"/>
  <c r="G87" i="8"/>
  <c r="G71" i="8"/>
  <c r="G72" i="8"/>
  <c r="G73" i="8"/>
  <c r="G74" i="8"/>
  <c r="G75" i="8"/>
  <c r="G76" i="8"/>
  <c r="G77" i="8"/>
  <c r="G78" i="8"/>
  <c r="G79" i="8"/>
  <c r="G80" i="8"/>
  <c r="G81" i="8"/>
  <c r="G82" i="8"/>
  <c r="G83" i="8"/>
  <c r="G84" i="8"/>
  <c r="G85" i="8"/>
  <c r="G66" i="8"/>
  <c r="G67" i="8"/>
  <c r="G68" i="8"/>
  <c r="G69" i="8"/>
  <c r="G65" i="8"/>
  <c r="F88" i="8"/>
  <c r="F89" i="8"/>
  <c r="F90" i="8"/>
  <c r="F91" i="8"/>
  <c r="F92" i="8"/>
  <c r="F87" i="8"/>
  <c r="F72" i="8"/>
  <c r="F73" i="8"/>
  <c r="F74" i="8"/>
  <c r="F75" i="8"/>
  <c r="F76" i="8"/>
  <c r="F77" i="8"/>
  <c r="F78" i="8"/>
  <c r="F79" i="8"/>
  <c r="F80" i="8"/>
  <c r="F81" i="8"/>
  <c r="F82" i="8"/>
  <c r="F83" i="8"/>
  <c r="F84" i="8"/>
  <c r="F85" i="8"/>
  <c r="F71" i="8"/>
  <c r="F66" i="8"/>
  <c r="K66" i="8" s="1"/>
  <c r="F67" i="8"/>
  <c r="K67" i="8" s="1"/>
  <c r="F68" i="8"/>
  <c r="K68" i="8" s="1"/>
  <c r="F69" i="8"/>
  <c r="K69" i="8" s="1"/>
  <c r="N64" i="5"/>
  <c r="Y64" i="5" s="1"/>
  <c r="M64" i="5"/>
  <c r="X64" i="5" s="1"/>
  <c r="L64" i="5"/>
  <c r="W64" i="5" s="1"/>
  <c r="K64" i="5"/>
  <c r="J64" i="5"/>
  <c r="K65" i="5"/>
  <c r="N82" i="5"/>
  <c r="N81" i="5"/>
  <c r="N80" i="5"/>
  <c r="N79" i="5"/>
  <c r="N78" i="5"/>
  <c r="N77" i="5"/>
  <c r="N76" i="5"/>
  <c r="N75" i="5"/>
  <c r="N74" i="5"/>
  <c r="M82" i="5"/>
  <c r="M81" i="5"/>
  <c r="M80" i="5"/>
  <c r="M79" i="5"/>
  <c r="M78" i="5"/>
  <c r="M77" i="5"/>
  <c r="M76" i="5"/>
  <c r="M75" i="5"/>
  <c r="M74" i="5"/>
  <c r="L82" i="5"/>
  <c r="L81" i="5"/>
  <c r="L80" i="5"/>
  <c r="L79" i="5"/>
  <c r="L78" i="5"/>
  <c r="L77" i="5"/>
  <c r="L76" i="5"/>
  <c r="L75" i="5"/>
  <c r="L74" i="5"/>
  <c r="K82" i="5"/>
  <c r="K81" i="5"/>
  <c r="K80" i="5"/>
  <c r="K79" i="5"/>
  <c r="K78" i="5"/>
  <c r="V78" i="5" s="1"/>
  <c r="K77" i="5"/>
  <c r="K76" i="5"/>
  <c r="K75" i="5"/>
  <c r="K74" i="5"/>
  <c r="J82" i="5"/>
  <c r="J81" i="5"/>
  <c r="J80" i="5"/>
  <c r="J79" i="5"/>
  <c r="J78" i="5"/>
  <c r="J77" i="5"/>
  <c r="J76" i="5"/>
  <c r="J75" i="5"/>
  <c r="J74" i="5"/>
  <c r="N73" i="5"/>
  <c r="M73" i="5"/>
  <c r="L73" i="5"/>
  <c r="K73" i="5"/>
  <c r="J73" i="5"/>
  <c r="N72" i="5"/>
  <c r="M72" i="5"/>
  <c r="L72" i="5"/>
  <c r="K72" i="5"/>
  <c r="J72" i="5"/>
  <c r="N71" i="5"/>
  <c r="M71" i="5"/>
  <c r="L71" i="5"/>
  <c r="K71" i="5"/>
  <c r="J71" i="5"/>
  <c r="N70" i="5"/>
  <c r="M70" i="5"/>
  <c r="L70" i="5"/>
  <c r="K70" i="5"/>
  <c r="V70" i="5" s="1"/>
  <c r="J70" i="5"/>
  <c r="N69" i="5"/>
  <c r="M69" i="5"/>
  <c r="L69" i="5"/>
  <c r="K69" i="5"/>
  <c r="J69" i="5"/>
  <c r="N68" i="5"/>
  <c r="M68" i="5"/>
  <c r="L68" i="5"/>
  <c r="K68" i="5"/>
  <c r="J68" i="5"/>
  <c r="N67" i="5"/>
  <c r="M67" i="5"/>
  <c r="L67" i="5"/>
  <c r="K67" i="5"/>
  <c r="J67" i="5"/>
  <c r="N66" i="5"/>
  <c r="M66" i="5"/>
  <c r="L66" i="5"/>
  <c r="K66" i="5"/>
  <c r="J66" i="5"/>
  <c r="N65" i="5"/>
  <c r="M65" i="5"/>
  <c r="L65" i="5"/>
  <c r="J65" i="5"/>
  <c r="F79" i="2" l="1"/>
  <c r="F95" i="91"/>
  <c r="G79" i="2"/>
  <c r="H79" i="2" s="1"/>
  <c r="S78" i="49"/>
  <c r="I77" i="54"/>
  <c r="G75" i="49"/>
  <c r="T68" i="5"/>
  <c r="T66" i="5"/>
  <c r="T70" i="5"/>
  <c r="T74" i="5"/>
  <c r="T82" i="5"/>
  <c r="Y70" i="5"/>
  <c r="Y74" i="5"/>
  <c r="Y78" i="5"/>
  <c r="T72" i="5"/>
  <c r="T76" i="5"/>
  <c r="T80" i="5"/>
  <c r="H95" i="91"/>
  <c r="G95" i="91"/>
  <c r="X66" i="5"/>
  <c r="X70" i="5"/>
  <c r="X74" i="5"/>
  <c r="X78" i="5"/>
  <c r="X82" i="5"/>
  <c r="X68" i="5"/>
  <c r="X72" i="5"/>
  <c r="X76" i="5"/>
  <c r="X80" i="5"/>
  <c r="H79" i="54"/>
  <c r="U69" i="5"/>
  <c r="U73" i="5"/>
  <c r="Y73" i="5"/>
  <c r="Y67" i="5"/>
  <c r="Y71" i="5"/>
  <c r="U79" i="5"/>
  <c r="Y72" i="5"/>
  <c r="U80" i="5"/>
  <c r="Y76" i="5"/>
  <c r="Y80" i="5"/>
  <c r="H78" i="54"/>
  <c r="S88" i="49"/>
  <c r="S79" i="49"/>
  <c r="V68" i="5"/>
  <c r="V76" i="5"/>
  <c r="H74" i="54"/>
  <c r="H77" i="54"/>
  <c r="S77" i="49"/>
  <c r="W68" i="5"/>
  <c r="W72" i="5"/>
  <c r="W76" i="5"/>
  <c r="W80" i="5"/>
  <c r="T67" i="5"/>
  <c r="X67" i="5"/>
  <c r="X71" i="5"/>
  <c r="V77" i="5"/>
  <c r="X75" i="5"/>
  <c r="X79" i="5"/>
  <c r="G84" i="49"/>
  <c r="I84" i="49" s="1"/>
  <c r="G101" i="49"/>
  <c r="I101" i="49" s="1"/>
  <c r="G97" i="49"/>
  <c r="I97" i="49" s="1"/>
  <c r="X65" i="5"/>
  <c r="X69" i="5"/>
  <c r="V71" i="5"/>
  <c r="X73" i="5"/>
  <c r="X77" i="5"/>
  <c r="X81" i="5"/>
  <c r="G71" i="91"/>
  <c r="G76" i="49"/>
  <c r="I75" i="49"/>
  <c r="I77" i="49"/>
  <c r="G103" i="49"/>
  <c r="I103" i="49" s="1"/>
  <c r="G99" i="49"/>
  <c r="I99" i="49" s="1"/>
  <c r="G95" i="49"/>
  <c r="I95" i="49" s="1"/>
  <c r="G91" i="49"/>
  <c r="I91" i="49" s="1"/>
  <c r="G86" i="49"/>
  <c r="I86" i="49" s="1"/>
  <c r="U88" i="49"/>
  <c r="U79" i="49"/>
  <c r="W76" i="49"/>
  <c r="W88" i="49" s="1"/>
  <c r="W79" i="49"/>
  <c r="W91" i="49" s="1"/>
  <c r="H73" i="49"/>
  <c r="T81" i="49"/>
  <c r="W67" i="5"/>
  <c r="W71" i="5"/>
  <c r="W75" i="5"/>
  <c r="W79" i="5"/>
  <c r="Y77" i="5"/>
  <c r="G77" i="49"/>
  <c r="H72" i="49"/>
  <c r="H75" i="49"/>
  <c r="J72" i="49"/>
  <c r="J75" i="49"/>
  <c r="J77" i="49"/>
  <c r="G104" i="49"/>
  <c r="I104" i="49" s="1"/>
  <c r="G100" i="49"/>
  <c r="I100" i="49" s="1"/>
  <c r="G96" i="49"/>
  <c r="I96" i="49" s="1"/>
  <c r="G92" i="49"/>
  <c r="I92" i="49" s="1"/>
  <c r="G87" i="49"/>
  <c r="I87" i="49" s="1"/>
  <c r="S80" i="49"/>
  <c r="T77" i="49"/>
  <c r="T78" i="49"/>
  <c r="U80" i="49"/>
  <c r="V77" i="49"/>
  <c r="V78" i="49"/>
  <c r="W80" i="49"/>
  <c r="W92" i="49" s="1"/>
  <c r="X77" i="49"/>
  <c r="X78" i="49"/>
  <c r="H74" i="49"/>
  <c r="V81" i="49"/>
  <c r="X81" i="49"/>
  <c r="W65" i="5"/>
  <c r="W69" i="5"/>
  <c r="W73" i="5"/>
  <c r="W77" i="5"/>
  <c r="W81" i="5"/>
  <c r="Y79" i="5"/>
  <c r="G72" i="49"/>
  <c r="H77" i="49"/>
  <c r="I72" i="49"/>
  <c r="J76" i="49"/>
  <c r="J74" i="49"/>
  <c r="G102" i="49"/>
  <c r="I102" i="49" s="1"/>
  <c r="G98" i="49"/>
  <c r="I98" i="49" s="1"/>
  <c r="G94" i="49"/>
  <c r="I94" i="49" s="1"/>
  <c r="G90" i="49"/>
  <c r="I90" i="49" s="1"/>
  <c r="I85" i="49"/>
  <c r="T80" i="49"/>
  <c r="U77" i="49"/>
  <c r="U78" i="49"/>
  <c r="V80" i="49"/>
  <c r="W77" i="49"/>
  <c r="W89" i="49" s="1"/>
  <c r="W78" i="49"/>
  <c r="W90" i="49" s="1"/>
  <c r="X80" i="49"/>
  <c r="J73" i="49"/>
  <c r="W66" i="5"/>
  <c r="W70" i="5"/>
  <c r="W74" i="5"/>
  <c r="W78" i="5"/>
  <c r="W82" i="5"/>
  <c r="H75" i="54"/>
  <c r="H76" i="54"/>
  <c r="G73" i="49"/>
  <c r="G74" i="49"/>
  <c r="H76" i="49"/>
  <c r="I73" i="49"/>
  <c r="I76" i="49"/>
  <c r="I74" i="49"/>
  <c r="G93" i="49"/>
  <c r="I93" i="49" s="1"/>
  <c r="G88" i="49"/>
  <c r="I88" i="49" s="1"/>
  <c r="S81" i="49"/>
  <c r="T76" i="49"/>
  <c r="T88" i="49" s="1"/>
  <c r="T79" i="49"/>
  <c r="U81" i="49"/>
  <c r="V76" i="49"/>
  <c r="V88" i="49" s="1"/>
  <c r="V79" i="49"/>
  <c r="W81" i="49"/>
  <c r="W93" i="49" s="1"/>
  <c r="X76" i="49"/>
  <c r="X88" i="49" s="1"/>
  <c r="X79" i="49"/>
  <c r="H82" i="2"/>
  <c r="H85" i="2"/>
  <c r="H97" i="2"/>
  <c r="H89" i="2"/>
  <c r="H108" i="2"/>
  <c r="G77" i="54"/>
  <c r="G79" i="54"/>
  <c r="U78" i="5"/>
  <c r="Y82" i="5"/>
  <c r="G84" i="91"/>
  <c r="V82" i="5"/>
  <c r="G91" i="91"/>
  <c r="G87" i="91"/>
  <c r="G83" i="91"/>
  <c r="G79" i="91"/>
  <c r="G74" i="91"/>
  <c r="J74" i="91"/>
  <c r="J91" i="91"/>
  <c r="J79" i="91"/>
  <c r="T78" i="5"/>
  <c r="G89" i="91"/>
  <c r="G85" i="91"/>
  <c r="G81" i="91"/>
  <c r="G77" i="91"/>
  <c r="G72" i="91"/>
  <c r="J83" i="91"/>
  <c r="F79" i="54"/>
  <c r="G75" i="54"/>
  <c r="F75" i="54"/>
  <c r="J76" i="54"/>
  <c r="J75" i="54"/>
  <c r="J79" i="54"/>
  <c r="G88" i="91"/>
  <c r="G80" i="91"/>
  <c r="J71" i="91"/>
  <c r="J84" i="91"/>
  <c r="F78" i="54"/>
  <c r="J78" i="54"/>
  <c r="J74" i="54"/>
  <c r="G90" i="91"/>
  <c r="G86" i="91"/>
  <c r="G82" i="91"/>
  <c r="G78" i="91"/>
  <c r="G73" i="91"/>
  <c r="J72" i="91"/>
  <c r="J77" i="91"/>
  <c r="J81" i="91"/>
  <c r="J85" i="91"/>
  <c r="J89" i="91"/>
  <c r="F77" i="54"/>
  <c r="I79" i="54"/>
  <c r="I78" i="54"/>
  <c r="I76" i="54"/>
  <c r="I75" i="54"/>
  <c r="I74" i="54"/>
  <c r="G75" i="91"/>
  <c r="G78" i="54"/>
  <c r="J77" i="54"/>
  <c r="F74" i="54"/>
  <c r="F76" i="54"/>
  <c r="Y65" i="5"/>
  <c r="Y66" i="5"/>
  <c r="Y68" i="5"/>
  <c r="Y69" i="5"/>
  <c r="Y75" i="5"/>
  <c r="Y81" i="5"/>
  <c r="V64" i="5"/>
  <c r="V66" i="5"/>
  <c r="V67" i="5"/>
  <c r="V72" i="5"/>
  <c r="V79" i="5"/>
  <c r="V65" i="5"/>
  <c r="V73" i="5"/>
  <c r="V80" i="5"/>
  <c r="V81" i="5"/>
  <c r="V69" i="5"/>
  <c r="V74" i="5"/>
  <c r="V75" i="5"/>
  <c r="U65" i="5"/>
  <c r="U66" i="5"/>
  <c r="U76" i="5"/>
  <c r="U70" i="5"/>
  <c r="U77" i="5"/>
  <c r="U81" i="5"/>
  <c r="U68" i="5"/>
  <c r="U71" i="5"/>
  <c r="U74" i="5"/>
  <c r="T64" i="5"/>
  <c r="U82" i="5"/>
  <c r="U64" i="5"/>
  <c r="U67" i="5"/>
  <c r="U72" i="5"/>
  <c r="U75" i="5"/>
  <c r="T69" i="5"/>
  <c r="T71" i="5"/>
  <c r="T73" i="5"/>
  <c r="T75" i="5"/>
  <c r="T77" i="5"/>
  <c r="T79" i="5"/>
  <c r="T81" i="5"/>
  <c r="T65" i="5"/>
  <c r="AG69" i="5"/>
  <c r="AF69" i="5"/>
  <c r="AE69" i="5"/>
  <c r="AD69" i="5"/>
  <c r="AG68" i="5"/>
  <c r="AF68" i="5"/>
  <c r="AE68" i="5"/>
  <c r="AD68" i="5"/>
  <c r="AC68" i="5"/>
  <c r="AG67" i="5"/>
  <c r="AF67" i="5"/>
  <c r="AE67" i="5"/>
  <c r="AD67" i="5"/>
  <c r="AC67" i="5"/>
  <c r="AG66" i="5"/>
  <c r="AF66" i="5"/>
  <c r="AE66" i="5"/>
  <c r="AG65" i="5"/>
  <c r="AF65" i="5"/>
  <c r="AE65" i="5"/>
  <c r="AD65" i="5"/>
  <c r="AC65" i="5"/>
  <c r="H94" i="2" l="1"/>
  <c r="H100" i="2"/>
  <c r="H105" i="2"/>
  <c r="H103" i="2"/>
  <c r="H91" i="2"/>
  <c r="H102" i="2"/>
  <c r="H92" i="2"/>
  <c r="H104" i="2"/>
  <c r="H93" i="2"/>
  <c r="H99" i="2"/>
  <c r="H81" i="2"/>
  <c r="H86" i="2"/>
  <c r="H107" i="2"/>
  <c r="H84" i="2"/>
  <c r="H101" i="2"/>
  <c r="H90" i="2"/>
  <c r="H106" i="2"/>
  <c r="H95" i="2"/>
  <c r="H96" i="2"/>
  <c r="H88" i="2"/>
  <c r="H83" i="2"/>
  <c r="S28" i="79"/>
  <c r="S31" i="79"/>
  <c r="S32" i="79"/>
  <c r="S33" i="79"/>
  <c r="S34" i="79"/>
  <c r="S35" i="79"/>
  <c r="S36" i="79"/>
  <c r="S38" i="79"/>
  <c r="S39" i="79"/>
  <c r="S40" i="79"/>
  <c r="S41" i="79"/>
  <c r="S42" i="79"/>
  <c r="S43" i="79"/>
  <c r="S44" i="79"/>
  <c r="S45" i="79"/>
  <c r="S46" i="79"/>
  <c r="S47" i="79"/>
  <c r="S49" i="79"/>
  <c r="S50" i="79"/>
  <c r="S51" i="79"/>
  <c r="S52" i="79"/>
  <c r="S53" i="79"/>
  <c r="S54" i="79"/>
  <c r="S55" i="79"/>
  <c r="S56" i="79"/>
  <c r="S57" i="79"/>
  <c r="S58" i="79"/>
  <c r="S60" i="79"/>
  <c r="S61" i="79"/>
  <c r="S62" i="79"/>
  <c r="S63" i="79"/>
  <c r="S64" i="79"/>
  <c r="S65" i="79"/>
  <c r="S66" i="79"/>
  <c r="S67" i="79"/>
  <c r="S68" i="79"/>
  <c r="S69" i="79"/>
  <c r="G28" i="79"/>
  <c r="G31" i="79"/>
  <c r="G32" i="79"/>
  <c r="G33" i="79"/>
  <c r="G34" i="79"/>
  <c r="G35" i="79"/>
  <c r="G36" i="79"/>
  <c r="G38" i="79"/>
  <c r="G39" i="79"/>
  <c r="G40" i="79"/>
  <c r="G41" i="79"/>
  <c r="G42" i="79"/>
  <c r="G43" i="79"/>
  <c r="G44" i="79"/>
  <c r="G45" i="79"/>
  <c r="G46" i="79"/>
  <c r="G47" i="79"/>
  <c r="G49" i="79"/>
  <c r="G50" i="79"/>
  <c r="G51" i="79"/>
  <c r="G52" i="79"/>
  <c r="G53" i="79"/>
  <c r="G54" i="79"/>
  <c r="G55" i="79"/>
  <c r="G56" i="79"/>
  <c r="G57" i="79"/>
  <c r="G58" i="79"/>
  <c r="G60" i="79"/>
  <c r="G61" i="79"/>
  <c r="G62" i="79"/>
  <c r="G63" i="79"/>
  <c r="G64" i="79"/>
  <c r="G65" i="79"/>
  <c r="G66" i="79"/>
  <c r="G67" i="79"/>
  <c r="G68" i="79"/>
  <c r="G69" i="79"/>
  <c r="E27" i="59"/>
  <c r="E27" i="85"/>
  <c r="F27" i="85"/>
  <c r="F30" i="85"/>
  <c r="F31" i="85"/>
  <c r="F32" i="85"/>
  <c r="F33" i="85"/>
  <c r="F34" i="85"/>
  <c r="F35" i="85"/>
  <c r="F37" i="85"/>
  <c r="F38" i="85"/>
  <c r="F39" i="85"/>
  <c r="F40" i="85"/>
  <c r="F41" i="85"/>
  <c r="F42" i="85"/>
  <c r="F43" i="85"/>
  <c r="F44" i="85"/>
  <c r="F45" i="85"/>
  <c r="F46" i="85"/>
  <c r="F59" i="85"/>
  <c r="F60" i="85"/>
  <c r="F61" i="85"/>
  <c r="F62" i="85"/>
  <c r="F63" i="85"/>
  <c r="F64" i="85"/>
  <c r="F65" i="85"/>
  <c r="F66" i="85"/>
  <c r="F67" i="85"/>
  <c r="F68" i="85"/>
  <c r="L26" i="5"/>
  <c r="AD66" i="5"/>
  <c r="AG64" i="5"/>
  <c r="AG76" i="5" s="1"/>
  <c r="AF64" i="5"/>
  <c r="AF75" i="5" s="1"/>
  <c r="AE64" i="5"/>
  <c r="AE74" i="5" s="1"/>
  <c r="AD64" i="5"/>
  <c r="AC64" i="5"/>
  <c r="AC78" i="5" s="1"/>
  <c r="AB73" i="5"/>
  <c r="AB75" i="5" l="1"/>
  <c r="AB78" i="5"/>
  <c r="AG78" i="5"/>
  <c r="AB77" i="5"/>
  <c r="AF77" i="5"/>
  <c r="AE75" i="5"/>
  <c r="AC75" i="5"/>
  <c r="AE76" i="5"/>
  <c r="AG74" i="5"/>
  <c r="AC74" i="5"/>
  <c r="AD74" i="5"/>
  <c r="AD76" i="5"/>
  <c r="AD73" i="5"/>
  <c r="AF73" i="5"/>
  <c r="AF74" i="5"/>
  <c r="AF76" i="5"/>
  <c r="AF78" i="5"/>
  <c r="AD75" i="5"/>
  <c r="AB74" i="5"/>
  <c r="AD78" i="5"/>
  <c r="AE73" i="5"/>
  <c r="AE78" i="5"/>
  <c r="AC73" i="5"/>
  <c r="AC77" i="5"/>
  <c r="AG73" i="5"/>
  <c r="AG77" i="5"/>
  <c r="AB76" i="5"/>
  <c r="AD77" i="5"/>
  <c r="AG75" i="5"/>
  <c r="AC76" i="5"/>
  <c r="AE77" i="5"/>
  <c r="E49" i="189"/>
  <c r="E48" i="189"/>
  <c r="E47" i="189"/>
  <c r="E46" i="189"/>
  <c r="E45" i="189"/>
  <c r="E44" i="189"/>
  <c r="E43" i="189"/>
  <c r="E42" i="189"/>
  <c r="E41" i="189"/>
  <c r="E40" i="189"/>
  <c r="E38" i="189"/>
  <c r="E37" i="189"/>
  <c r="E36" i="189"/>
  <c r="E35" i="189"/>
  <c r="E34" i="189"/>
  <c r="E33" i="189"/>
  <c r="E32" i="189"/>
  <c r="E31" i="189"/>
  <c r="E30" i="189"/>
  <c r="E29" i="189"/>
  <c r="E27" i="189"/>
  <c r="E26" i="189"/>
  <c r="E25" i="189"/>
  <c r="E24" i="189"/>
  <c r="E23" i="189"/>
  <c r="E22" i="189"/>
  <c r="E21" i="189"/>
  <c r="E20" i="189"/>
  <c r="E19" i="189"/>
  <c r="E18" i="189"/>
  <c r="E16" i="189"/>
  <c r="E15" i="189"/>
  <c r="E14" i="189"/>
  <c r="E13" i="189"/>
  <c r="E12" i="189"/>
  <c r="E11" i="189"/>
  <c r="F8" i="188"/>
  <c r="E49" i="187"/>
  <c r="E48" i="187"/>
  <c r="E47" i="187"/>
  <c r="E46" i="187"/>
  <c r="E45" i="187"/>
  <c r="E44" i="187"/>
  <c r="E43" i="187"/>
  <c r="E42" i="187"/>
  <c r="E41" i="187"/>
  <c r="E40" i="187"/>
  <c r="E38" i="187"/>
  <c r="E37" i="187"/>
  <c r="E36" i="187"/>
  <c r="E35" i="187"/>
  <c r="E34" i="187"/>
  <c r="E33" i="187"/>
  <c r="E32" i="187"/>
  <c r="E31" i="187"/>
  <c r="E30" i="187"/>
  <c r="E29" i="187"/>
  <c r="E27" i="187"/>
  <c r="E26" i="187"/>
  <c r="E25" i="187"/>
  <c r="E24" i="187"/>
  <c r="E23" i="187"/>
  <c r="E22" i="187"/>
  <c r="E21" i="187"/>
  <c r="E20" i="187"/>
  <c r="E19" i="187"/>
  <c r="E18" i="187"/>
  <c r="E16" i="187"/>
  <c r="E15" i="187"/>
  <c r="E14" i="187"/>
  <c r="E13" i="187"/>
  <c r="E12" i="187"/>
  <c r="E11" i="187"/>
  <c r="E56" i="185"/>
  <c r="E55" i="185"/>
  <c r="E54" i="185"/>
  <c r="E53" i="185"/>
  <c r="E52" i="185"/>
  <c r="E51" i="185"/>
  <c r="E50" i="185"/>
  <c r="E49" i="185"/>
  <c r="E48" i="185"/>
  <c r="E47" i="185"/>
  <c r="E45" i="185"/>
  <c r="E44" i="185"/>
  <c r="E43" i="185"/>
  <c r="E42" i="185"/>
  <c r="E41" i="185"/>
  <c r="E40" i="185"/>
  <c r="E39" i="185"/>
  <c r="E38" i="185"/>
  <c r="E37" i="185"/>
  <c r="E36" i="185"/>
  <c r="E34" i="185"/>
  <c r="E33" i="185"/>
  <c r="E32" i="185"/>
  <c r="E31" i="185"/>
  <c r="E30" i="185"/>
  <c r="E29" i="185"/>
  <c r="E28" i="185"/>
  <c r="E27" i="185"/>
  <c r="E26" i="185"/>
  <c r="E25" i="185"/>
  <c r="E23" i="185"/>
  <c r="E22" i="185"/>
  <c r="E21" i="185"/>
  <c r="E20" i="185"/>
  <c r="E19" i="185"/>
  <c r="E18" i="185"/>
  <c r="E69" i="183"/>
  <c r="E68" i="183"/>
  <c r="E67" i="183"/>
  <c r="E66" i="183"/>
  <c r="E65" i="183"/>
  <c r="E64" i="183"/>
  <c r="E63" i="183"/>
  <c r="E62" i="183"/>
  <c r="E61" i="183"/>
  <c r="E60" i="183"/>
  <c r="E58" i="183"/>
  <c r="E57" i="183"/>
  <c r="E56" i="183"/>
  <c r="E55" i="183"/>
  <c r="E54" i="183"/>
  <c r="E53" i="183"/>
  <c r="E52" i="183"/>
  <c r="E51" i="183"/>
  <c r="E50" i="183"/>
  <c r="E49" i="183"/>
  <c r="E47" i="183"/>
  <c r="E46" i="183"/>
  <c r="E45" i="183"/>
  <c r="E44" i="183"/>
  <c r="E43" i="183"/>
  <c r="E42" i="183"/>
  <c r="E41" i="183"/>
  <c r="E40" i="183"/>
  <c r="E39" i="183"/>
  <c r="E38" i="183"/>
  <c r="E36" i="183"/>
  <c r="E35" i="183"/>
  <c r="E34" i="183"/>
  <c r="E33" i="183"/>
  <c r="E32" i="183"/>
  <c r="E31" i="183"/>
  <c r="J28" i="183"/>
  <c r="J27" i="183"/>
  <c r="J26" i="183"/>
  <c r="J25" i="183"/>
  <c r="J23" i="183"/>
  <c r="J22" i="183"/>
  <c r="J21" i="183"/>
  <c r="J28" i="182"/>
  <c r="J27" i="182"/>
  <c r="J26" i="182"/>
  <c r="J25" i="182"/>
  <c r="J23" i="182"/>
  <c r="J22" i="182"/>
  <c r="J21" i="182"/>
  <c r="E49" i="181"/>
  <c r="E48" i="181"/>
  <c r="E47" i="181"/>
  <c r="E46" i="181"/>
  <c r="E45" i="181"/>
  <c r="E44" i="181"/>
  <c r="E43" i="181"/>
  <c r="E42" i="181"/>
  <c r="E41" i="181"/>
  <c r="E40" i="181"/>
  <c r="E38" i="181"/>
  <c r="E37" i="181"/>
  <c r="E36" i="181"/>
  <c r="E35" i="181"/>
  <c r="E34" i="181"/>
  <c r="E33" i="181"/>
  <c r="E32" i="181"/>
  <c r="E31" i="181"/>
  <c r="E30" i="181"/>
  <c r="E29" i="181"/>
  <c r="E27" i="181"/>
  <c r="E26" i="181"/>
  <c r="E25" i="181"/>
  <c r="E24" i="181"/>
  <c r="E23" i="181"/>
  <c r="E22" i="181"/>
  <c r="E21" i="181"/>
  <c r="E20" i="181"/>
  <c r="E19" i="181"/>
  <c r="E18" i="181"/>
  <c r="E16" i="181"/>
  <c r="E15" i="181"/>
  <c r="E14" i="181"/>
  <c r="E13" i="181"/>
  <c r="E12" i="181"/>
  <c r="E11" i="181"/>
  <c r="E71" i="179"/>
  <c r="E70" i="179"/>
  <c r="E69" i="179"/>
  <c r="E68" i="179"/>
  <c r="E67" i="179"/>
  <c r="E66" i="179"/>
  <c r="E65" i="179"/>
  <c r="E64" i="179"/>
  <c r="E63" i="179"/>
  <c r="E62" i="179"/>
  <c r="E60" i="179"/>
  <c r="E59" i="179"/>
  <c r="E58" i="179"/>
  <c r="E57" i="179"/>
  <c r="E56" i="179"/>
  <c r="E55" i="179"/>
  <c r="E54" i="179"/>
  <c r="E53" i="179"/>
  <c r="E52" i="179"/>
  <c r="E51" i="179"/>
  <c r="E49" i="179"/>
  <c r="E48" i="179"/>
  <c r="E47" i="179"/>
  <c r="E46" i="179"/>
  <c r="E45" i="179"/>
  <c r="E44" i="179"/>
  <c r="E43" i="179"/>
  <c r="E42" i="179"/>
  <c r="E41" i="179"/>
  <c r="E40" i="179"/>
  <c r="E38" i="179"/>
  <c r="E37" i="179"/>
  <c r="E36" i="179"/>
  <c r="E35" i="179"/>
  <c r="E34" i="179"/>
  <c r="E33" i="179"/>
  <c r="J30" i="179"/>
  <c r="J29" i="179"/>
  <c r="J28" i="179"/>
  <c r="J27" i="179"/>
  <c r="J25" i="179"/>
  <c r="J24" i="179"/>
  <c r="J23" i="179"/>
  <c r="J22" i="179"/>
  <c r="J20" i="179"/>
  <c r="J30" i="178"/>
  <c r="J29" i="178"/>
  <c r="J28" i="178"/>
  <c r="J27" i="178"/>
  <c r="J25" i="178"/>
  <c r="J24" i="178"/>
  <c r="J23" i="178"/>
  <c r="J22" i="178"/>
  <c r="J20" i="178"/>
  <c r="E27" i="112" l="1"/>
  <c r="F27" i="112"/>
  <c r="G27" i="112"/>
  <c r="E27" i="111"/>
  <c r="F27" i="111"/>
  <c r="G27" i="111"/>
  <c r="AE27" i="108"/>
  <c r="AD27" i="108"/>
  <c r="AC27" i="108"/>
  <c r="AB27" i="108"/>
  <c r="AA27" i="108"/>
  <c r="Z27" i="108"/>
  <c r="Y27" i="108"/>
  <c r="X27" i="108"/>
  <c r="W27" i="108"/>
  <c r="V27" i="108"/>
  <c r="U27" i="108"/>
  <c r="T27" i="108"/>
  <c r="S27" i="108"/>
  <c r="R27" i="108"/>
  <c r="Q27" i="108"/>
  <c r="P27" i="108"/>
  <c r="O27" i="108"/>
  <c r="AD27" i="107"/>
  <c r="AC27" i="107"/>
  <c r="AB27" i="107"/>
  <c r="AA27" i="107"/>
  <c r="Z27" i="107"/>
  <c r="Y27" i="107"/>
  <c r="X27" i="107"/>
  <c r="W27" i="107"/>
  <c r="V27" i="107"/>
  <c r="U27" i="107"/>
  <c r="T27" i="107"/>
  <c r="S27" i="107"/>
  <c r="R27" i="107"/>
  <c r="Q27" i="107"/>
  <c r="P27" i="107"/>
  <c r="O27" i="107"/>
  <c r="G28" i="131"/>
  <c r="G28" i="130"/>
  <c r="M27" i="107" l="1"/>
  <c r="P2" i="107"/>
  <c r="G27" i="108"/>
  <c r="H27" i="108"/>
  <c r="F27" i="107"/>
  <c r="E27" i="108"/>
  <c r="J27" i="108"/>
  <c r="K27" i="107"/>
  <c r="E27" i="107"/>
  <c r="G27" i="107"/>
  <c r="I27" i="108"/>
  <c r="L27" i="108"/>
  <c r="K27" i="108"/>
  <c r="M27" i="108"/>
  <c r="N27" i="108"/>
  <c r="N27" i="107"/>
  <c r="H27" i="107"/>
  <c r="F27" i="108"/>
  <c r="L27" i="107"/>
  <c r="J27" i="107"/>
  <c r="S28" i="131" l="1"/>
  <c r="S28" i="130"/>
  <c r="F27" i="100"/>
  <c r="F27" i="88"/>
  <c r="F26" i="88"/>
  <c r="F25" i="88"/>
  <c r="F24" i="88"/>
  <c r="P28" i="98" l="1"/>
  <c r="N28" i="98"/>
  <c r="L28" i="98"/>
  <c r="J28" i="98"/>
  <c r="H28" i="98"/>
  <c r="P28" i="55"/>
  <c r="N28" i="55"/>
  <c r="L28" i="55"/>
  <c r="J28" i="55"/>
  <c r="H28" i="55"/>
  <c r="S28" i="76"/>
  <c r="G28" i="76"/>
  <c r="AE27" i="107" s="1"/>
  <c r="F59" i="59"/>
  <c r="F58" i="59"/>
  <c r="F57" i="59"/>
  <c r="F56" i="59"/>
  <c r="F55" i="59"/>
  <c r="F53" i="59"/>
  <c r="F52" i="59"/>
  <c r="F51" i="59"/>
  <c r="F50" i="59"/>
  <c r="F49" i="59"/>
  <c r="F48" i="59"/>
  <c r="F47" i="59"/>
  <c r="F46" i="59"/>
  <c r="F45" i="59"/>
  <c r="F44" i="59"/>
  <c r="F43" i="59"/>
  <c r="F42" i="59"/>
  <c r="F41" i="59"/>
  <c r="F40" i="59"/>
  <c r="F39" i="59"/>
  <c r="F37" i="59"/>
  <c r="F36" i="59"/>
  <c r="F35" i="59"/>
  <c r="F34" i="59"/>
  <c r="F33" i="59"/>
  <c r="F30" i="59"/>
  <c r="F27" i="59"/>
  <c r="L50" i="57"/>
  <c r="L49" i="57"/>
  <c r="L48" i="57"/>
  <c r="L47" i="57"/>
  <c r="L46" i="57"/>
  <c r="L45" i="57"/>
  <c r="L44" i="57"/>
  <c r="L43" i="57"/>
  <c r="L42" i="57"/>
  <c r="L41" i="57"/>
  <c r="L40" i="57"/>
  <c r="L39" i="57"/>
  <c r="L38" i="57"/>
  <c r="L37" i="57"/>
  <c r="L36" i="57"/>
  <c r="L34" i="57"/>
  <c r="L33" i="57"/>
  <c r="L32" i="57"/>
  <c r="L31" i="57"/>
  <c r="L30" i="57"/>
  <c r="L27" i="57"/>
  <c r="O2" i="107" l="1"/>
  <c r="Q2" i="107" s="1"/>
  <c r="I27" i="107"/>
  <c r="L25" i="5"/>
  <c r="S27" i="114" l="1"/>
  <c r="R27" i="114"/>
  <c r="Q27" i="114"/>
  <c r="P27" i="114"/>
  <c r="O27" i="114"/>
  <c r="N27" i="114"/>
  <c r="M27" i="114"/>
  <c r="M27" i="113"/>
  <c r="N27" i="113"/>
  <c r="O27" i="113"/>
  <c r="P27" i="113"/>
  <c r="Q27" i="113"/>
  <c r="R27" i="113"/>
  <c r="S27" i="113"/>
  <c r="E45" i="111"/>
  <c r="F45" i="111"/>
  <c r="G45" i="111"/>
  <c r="K26" i="110"/>
  <c r="L26" i="110"/>
  <c r="M26" i="110"/>
  <c r="N26" i="110"/>
  <c r="O26" i="110"/>
  <c r="P26" i="110"/>
  <c r="Q26" i="110"/>
  <c r="R26" i="110"/>
  <c r="S26" i="110"/>
  <c r="K26" i="109"/>
  <c r="L26" i="109"/>
  <c r="M26" i="109"/>
  <c r="N26" i="109"/>
  <c r="O26" i="109"/>
  <c r="P26" i="109"/>
  <c r="Q26" i="109"/>
  <c r="R26" i="109"/>
  <c r="U26" i="109"/>
  <c r="T27" i="111"/>
  <c r="U27" i="111"/>
  <c r="V27" i="111"/>
  <c r="W27" i="111"/>
  <c r="X27" i="111"/>
  <c r="K27" i="111" s="1"/>
  <c r="Y27" i="111"/>
  <c r="Z27" i="111"/>
  <c r="AA27" i="111"/>
  <c r="AB27" i="111"/>
  <c r="O27" i="111" s="1"/>
  <c r="AC27" i="111"/>
  <c r="AD27" i="111"/>
  <c r="R27" i="111" s="1"/>
  <c r="T27" i="112"/>
  <c r="U27" i="112"/>
  <c r="V27" i="112"/>
  <c r="W27" i="112"/>
  <c r="X27" i="112"/>
  <c r="K27" i="112" s="1"/>
  <c r="Y27" i="112"/>
  <c r="Z27" i="112"/>
  <c r="AA27" i="112"/>
  <c r="AB27" i="112"/>
  <c r="O27" i="112" s="1"/>
  <c r="AC27" i="112"/>
  <c r="AD27" i="112"/>
  <c r="F22" i="88"/>
  <c r="P27" i="95"/>
  <c r="N27" i="95"/>
  <c r="L27" i="95"/>
  <c r="J27" i="95"/>
  <c r="H27" i="95"/>
  <c r="P27" i="53"/>
  <c r="N27" i="53"/>
  <c r="L27" i="53"/>
  <c r="J27" i="53"/>
  <c r="H27" i="53"/>
  <c r="I26" i="110" l="1"/>
  <c r="E26" i="109"/>
  <c r="S27" i="112"/>
  <c r="P27" i="112"/>
  <c r="L27" i="112"/>
  <c r="H27" i="112"/>
  <c r="N27" i="112"/>
  <c r="Q27" i="112"/>
  <c r="J27" i="112"/>
  <c r="I27" i="112"/>
  <c r="L27" i="114"/>
  <c r="M27" i="112"/>
  <c r="R27" i="112"/>
  <c r="L27" i="113"/>
  <c r="E26" i="110"/>
  <c r="I26" i="109"/>
  <c r="J27" i="111"/>
  <c r="I27" i="111"/>
  <c r="L27" i="111"/>
  <c r="M27" i="111"/>
  <c r="H27" i="111"/>
  <c r="J27" i="113"/>
  <c r="I27" i="113"/>
  <c r="G27" i="114"/>
  <c r="H27" i="114"/>
  <c r="N27" i="111"/>
  <c r="Q27" i="111"/>
  <c r="G27" i="113"/>
  <c r="K64" i="113" s="1"/>
  <c r="H27" i="113"/>
  <c r="J27" i="114"/>
  <c r="I27" i="114"/>
  <c r="E27" i="114"/>
  <c r="K27" i="113"/>
  <c r="F27" i="113"/>
  <c r="F27" i="114"/>
  <c r="K27" i="114"/>
  <c r="P27" i="111"/>
  <c r="S27" i="111"/>
  <c r="E27" i="113"/>
  <c r="J26" i="110"/>
  <c r="G26" i="110"/>
  <c r="F26" i="110"/>
  <c r="H26" i="110"/>
  <c r="F26" i="109"/>
  <c r="H26" i="109"/>
  <c r="J26" i="109"/>
  <c r="G26" i="109"/>
  <c r="S26" i="109"/>
  <c r="T26" i="109" s="1"/>
  <c r="O22" i="107"/>
  <c r="O23" i="107"/>
  <c r="O24" i="107"/>
  <c r="O25" i="107"/>
  <c r="O26" i="107"/>
  <c r="P22" i="107"/>
  <c r="P23" i="107"/>
  <c r="P24" i="107"/>
  <c r="P25" i="107"/>
  <c r="P26" i="107"/>
  <c r="S27" i="131"/>
  <c r="G27" i="131"/>
  <c r="S26" i="131"/>
  <c r="G26" i="131"/>
  <c r="S25" i="131"/>
  <c r="G25" i="131"/>
  <c r="S23" i="131"/>
  <c r="G23" i="131"/>
  <c r="F26" i="100"/>
  <c r="F25" i="100"/>
  <c r="F24" i="100"/>
  <c r="F23" i="100"/>
  <c r="F22" i="100"/>
  <c r="J31" i="98"/>
  <c r="J32" i="98"/>
  <c r="J33" i="98"/>
  <c r="J34" i="98"/>
  <c r="J35" i="98"/>
  <c r="J36" i="98"/>
  <c r="J38" i="98"/>
  <c r="J39" i="98"/>
  <c r="J40" i="98"/>
  <c r="J41" i="98"/>
  <c r="J42" i="98"/>
  <c r="J43" i="98"/>
  <c r="J44" i="98"/>
  <c r="J45" i="98"/>
  <c r="J46" i="98"/>
  <c r="J47" i="98"/>
  <c r="J49" i="98"/>
  <c r="J50" i="98"/>
  <c r="J51" i="98"/>
  <c r="J52" i="98"/>
  <c r="J53" i="98"/>
  <c r="J54" i="98"/>
  <c r="J55" i="98"/>
  <c r="J56" i="98"/>
  <c r="J57" i="98"/>
  <c r="J58" i="98"/>
  <c r="J60" i="98"/>
  <c r="J61" i="98"/>
  <c r="J62" i="98"/>
  <c r="J63" i="98"/>
  <c r="J64" i="98"/>
  <c r="J65" i="98"/>
  <c r="J66" i="98"/>
  <c r="J67" i="98"/>
  <c r="J68" i="98"/>
  <c r="J69" i="98"/>
  <c r="P27" i="98"/>
  <c r="N27" i="98"/>
  <c r="L27" i="98"/>
  <c r="J27" i="98"/>
  <c r="H27" i="98"/>
  <c r="P26" i="98"/>
  <c r="N26" i="98"/>
  <c r="L26" i="98"/>
  <c r="J26" i="98"/>
  <c r="H26" i="98"/>
  <c r="P25" i="98"/>
  <c r="N25" i="98"/>
  <c r="L25" i="98"/>
  <c r="J25" i="98"/>
  <c r="H25" i="98"/>
  <c r="P24" i="98"/>
  <c r="L24" i="98"/>
  <c r="J24" i="98"/>
  <c r="H24" i="98"/>
  <c r="P23" i="98"/>
  <c r="N23" i="98"/>
  <c r="L23" i="98"/>
  <c r="J23" i="98"/>
  <c r="H23" i="98"/>
  <c r="L26" i="165" l="1"/>
  <c r="L25" i="165"/>
  <c r="L24" i="165"/>
  <c r="L22" i="165"/>
  <c r="L26" i="163"/>
  <c r="L25" i="163"/>
  <c r="L24" i="163"/>
  <c r="L22" i="163"/>
  <c r="S27" i="79"/>
  <c r="G27" i="79"/>
  <c r="S26" i="79"/>
  <c r="G26" i="79"/>
  <c r="S25" i="79"/>
  <c r="G25" i="79"/>
  <c r="S23" i="79"/>
  <c r="G23" i="79"/>
  <c r="S23" i="76"/>
  <c r="F26" i="85" l="1"/>
  <c r="F25" i="85"/>
  <c r="F24" i="85"/>
  <c r="F23" i="85"/>
  <c r="F22" i="85"/>
  <c r="F22" i="59"/>
  <c r="F23" i="59"/>
  <c r="F24" i="59"/>
  <c r="F25" i="59"/>
  <c r="P26" i="95"/>
  <c r="N26" i="95"/>
  <c r="L26" i="95"/>
  <c r="J26" i="95"/>
  <c r="H26" i="95"/>
  <c r="P25" i="95"/>
  <c r="N25" i="95"/>
  <c r="L25" i="95"/>
  <c r="J25" i="95"/>
  <c r="H25" i="95"/>
  <c r="P24" i="95"/>
  <c r="N24" i="95"/>
  <c r="L24" i="95"/>
  <c r="J24" i="95"/>
  <c r="H24" i="95"/>
  <c r="P23" i="95"/>
  <c r="L23" i="95"/>
  <c r="J23" i="95"/>
  <c r="H23" i="95"/>
  <c r="P22" i="95"/>
  <c r="N22" i="95"/>
  <c r="L22" i="95"/>
  <c r="J22" i="95"/>
  <c r="H22" i="95"/>
  <c r="L26" i="161"/>
  <c r="L25" i="161"/>
  <c r="L24" i="161"/>
  <c r="L22" i="161"/>
  <c r="L26" i="159"/>
  <c r="L25" i="159"/>
  <c r="L24" i="159"/>
  <c r="L22" i="159"/>
  <c r="S67" i="110" l="1"/>
  <c r="R67" i="110"/>
  <c r="Q67" i="110"/>
  <c r="P67" i="110"/>
  <c r="O67" i="110"/>
  <c r="N67" i="110"/>
  <c r="M67" i="110"/>
  <c r="L67" i="110"/>
  <c r="K67" i="110"/>
  <c r="S66" i="110"/>
  <c r="R66" i="110"/>
  <c r="Q66" i="110"/>
  <c r="P66" i="110"/>
  <c r="O66" i="110"/>
  <c r="N66" i="110"/>
  <c r="M66" i="110"/>
  <c r="L66" i="110"/>
  <c r="K66" i="110"/>
  <c r="S65" i="110"/>
  <c r="R65" i="110"/>
  <c r="Q65" i="110"/>
  <c r="P65" i="110"/>
  <c r="O65" i="110"/>
  <c r="N65" i="110"/>
  <c r="M65" i="110"/>
  <c r="L65" i="110"/>
  <c r="K65" i="110"/>
  <c r="S64" i="110"/>
  <c r="R64" i="110"/>
  <c r="Q64" i="110"/>
  <c r="P64" i="110"/>
  <c r="O64" i="110"/>
  <c r="N64" i="110"/>
  <c r="M64" i="110"/>
  <c r="L64" i="110"/>
  <c r="K64" i="110"/>
  <c r="S63" i="110"/>
  <c r="R63" i="110"/>
  <c r="Q63" i="110"/>
  <c r="P63" i="110"/>
  <c r="O63" i="110"/>
  <c r="N63" i="110"/>
  <c r="M63" i="110"/>
  <c r="L63" i="110"/>
  <c r="K63" i="110"/>
  <c r="S62" i="110"/>
  <c r="R62" i="110"/>
  <c r="Q62" i="110"/>
  <c r="P62" i="110"/>
  <c r="O62" i="110"/>
  <c r="N62" i="110"/>
  <c r="M62" i="110"/>
  <c r="L62" i="110"/>
  <c r="K62" i="110"/>
  <c r="S61" i="110"/>
  <c r="R61" i="110"/>
  <c r="Q61" i="110"/>
  <c r="P61" i="110"/>
  <c r="O61" i="110"/>
  <c r="N61" i="110"/>
  <c r="M61" i="110"/>
  <c r="L61" i="110"/>
  <c r="K61" i="110"/>
  <c r="S60" i="110"/>
  <c r="R60" i="110"/>
  <c r="Q60" i="110"/>
  <c r="P60" i="110"/>
  <c r="O60" i="110"/>
  <c r="N60" i="110"/>
  <c r="M60" i="110"/>
  <c r="L60" i="110"/>
  <c r="K60" i="110"/>
  <c r="S59" i="110"/>
  <c r="R59" i="110"/>
  <c r="Q59" i="110"/>
  <c r="P59" i="110"/>
  <c r="O59" i="110"/>
  <c r="N59" i="110"/>
  <c r="M59" i="110"/>
  <c r="L59" i="110"/>
  <c r="K59" i="110"/>
  <c r="S58" i="110"/>
  <c r="R58" i="110"/>
  <c r="Q58" i="110"/>
  <c r="P58" i="110"/>
  <c r="O58" i="110"/>
  <c r="N58" i="110"/>
  <c r="M58" i="110"/>
  <c r="L58" i="110"/>
  <c r="K58" i="110"/>
  <c r="S56" i="110"/>
  <c r="R56" i="110"/>
  <c r="Q56" i="110"/>
  <c r="P56" i="110"/>
  <c r="O56" i="110"/>
  <c r="N56" i="110"/>
  <c r="M56" i="110"/>
  <c r="L56" i="110"/>
  <c r="K56" i="110"/>
  <c r="S55" i="110"/>
  <c r="R55" i="110"/>
  <c r="Q55" i="110"/>
  <c r="P55" i="110"/>
  <c r="O55" i="110"/>
  <c r="N55" i="110"/>
  <c r="M55" i="110"/>
  <c r="L55" i="110"/>
  <c r="K55" i="110"/>
  <c r="S54" i="110"/>
  <c r="R54" i="110"/>
  <c r="Q54" i="110"/>
  <c r="P54" i="110"/>
  <c r="O54" i="110"/>
  <c r="N54" i="110"/>
  <c r="M54" i="110"/>
  <c r="L54" i="110"/>
  <c r="K54" i="110"/>
  <c r="S53" i="110"/>
  <c r="R53" i="110"/>
  <c r="Q53" i="110"/>
  <c r="P53" i="110"/>
  <c r="O53" i="110"/>
  <c r="N53" i="110"/>
  <c r="M53" i="110"/>
  <c r="L53" i="110"/>
  <c r="K53" i="110"/>
  <c r="S52" i="110"/>
  <c r="R52" i="110"/>
  <c r="Q52" i="110"/>
  <c r="P52" i="110"/>
  <c r="O52" i="110"/>
  <c r="N52" i="110"/>
  <c r="M52" i="110"/>
  <c r="L52" i="110"/>
  <c r="K52" i="110"/>
  <c r="S51" i="110"/>
  <c r="R51" i="110"/>
  <c r="Q51" i="110"/>
  <c r="P51" i="110"/>
  <c r="O51" i="110"/>
  <c r="N51" i="110"/>
  <c r="M51" i="110"/>
  <c r="L51" i="110"/>
  <c r="K51" i="110"/>
  <c r="S50" i="110"/>
  <c r="R50" i="110"/>
  <c r="Q50" i="110"/>
  <c r="P50" i="110"/>
  <c r="O50" i="110"/>
  <c r="N50" i="110"/>
  <c r="M50" i="110"/>
  <c r="L50" i="110"/>
  <c r="K50" i="110"/>
  <c r="S49" i="110"/>
  <c r="R49" i="110"/>
  <c r="Q49" i="110"/>
  <c r="P49" i="110"/>
  <c r="O49" i="110"/>
  <c r="N49" i="110"/>
  <c r="M49" i="110"/>
  <c r="L49" i="110"/>
  <c r="K49" i="110"/>
  <c r="S48" i="110"/>
  <c r="R48" i="110"/>
  <c r="Q48" i="110"/>
  <c r="P48" i="110"/>
  <c r="O48" i="110"/>
  <c r="N48" i="110"/>
  <c r="M48" i="110"/>
  <c r="L48" i="110"/>
  <c r="K48" i="110"/>
  <c r="S47" i="110"/>
  <c r="R47" i="110"/>
  <c r="Q47" i="110"/>
  <c r="P47" i="110"/>
  <c r="O47" i="110"/>
  <c r="N47" i="110"/>
  <c r="M47" i="110"/>
  <c r="L47" i="110"/>
  <c r="K47" i="110"/>
  <c r="S45" i="110"/>
  <c r="R45" i="110"/>
  <c r="Q45" i="110"/>
  <c r="P45" i="110"/>
  <c r="O45" i="110"/>
  <c r="N45" i="110"/>
  <c r="M45" i="110"/>
  <c r="L45" i="110"/>
  <c r="K45" i="110"/>
  <c r="S44" i="110"/>
  <c r="R44" i="110"/>
  <c r="Q44" i="110"/>
  <c r="P44" i="110"/>
  <c r="O44" i="110"/>
  <c r="N44" i="110"/>
  <c r="M44" i="110"/>
  <c r="L44" i="110"/>
  <c r="K44" i="110"/>
  <c r="S43" i="110"/>
  <c r="R43" i="110"/>
  <c r="Q43" i="110"/>
  <c r="P43" i="110"/>
  <c r="O43" i="110"/>
  <c r="N43" i="110"/>
  <c r="M43" i="110"/>
  <c r="L43" i="110"/>
  <c r="K43" i="110"/>
  <c r="S42" i="110"/>
  <c r="R42" i="110"/>
  <c r="Q42" i="110"/>
  <c r="P42" i="110"/>
  <c r="O42" i="110"/>
  <c r="N42" i="110"/>
  <c r="M42" i="110"/>
  <c r="L42" i="110"/>
  <c r="K42" i="110"/>
  <c r="S41" i="110"/>
  <c r="R41" i="110"/>
  <c r="Q41" i="110"/>
  <c r="P41" i="110"/>
  <c r="O41" i="110"/>
  <c r="N41" i="110"/>
  <c r="M41" i="110"/>
  <c r="L41" i="110"/>
  <c r="K41" i="110"/>
  <c r="S40" i="110"/>
  <c r="R40" i="110"/>
  <c r="Q40" i="110"/>
  <c r="P40" i="110"/>
  <c r="O40" i="110"/>
  <c r="N40" i="110"/>
  <c r="M40" i="110"/>
  <c r="L40" i="110"/>
  <c r="K40" i="110"/>
  <c r="S39" i="110"/>
  <c r="R39" i="110"/>
  <c r="Q39" i="110"/>
  <c r="P39" i="110"/>
  <c r="O39" i="110"/>
  <c r="N39" i="110"/>
  <c r="M39" i="110"/>
  <c r="L39" i="110"/>
  <c r="K39" i="110"/>
  <c r="S38" i="110"/>
  <c r="R38" i="110"/>
  <c r="Q38" i="110"/>
  <c r="P38" i="110"/>
  <c r="O38" i="110"/>
  <c r="N38" i="110"/>
  <c r="M38" i="110"/>
  <c r="L38" i="110"/>
  <c r="K38" i="110"/>
  <c r="S37" i="110"/>
  <c r="R37" i="110"/>
  <c r="Q37" i="110"/>
  <c r="P37" i="110"/>
  <c r="O37" i="110"/>
  <c r="N37" i="110"/>
  <c r="M37" i="110"/>
  <c r="L37" i="110"/>
  <c r="K37" i="110"/>
  <c r="S36" i="110"/>
  <c r="R36" i="110"/>
  <c r="Q36" i="110"/>
  <c r="P36" i="110"/>
  <c r="O36" i="110"/>
  <c r="N36" i="110"/>
  <c r="M36" i="110"/>
  <c r="L36" i="110"/>
  <c r="K36" i="110"/>
  <c r="S34" i="110"/>
  <c r="R34" i="110"/>
  <c r="Q34" i="110"/>
  <c r="P34" i="110"/>
  <c r="O34" i="110"/>
  <c r="N34" i="110"/>
  <c r="M34" i="110"/>
  <c r="L34" i="110"/>
  <c r="K34" i="110"/>
  <c r="S33" i="110"/>
  <c r="R33" i="110"/>
  <c r="Q33" i="110"/>
  <c r="P33" i="110"/>
  <c r="O33" i="110"/>
  <c r="N33" i="110"/>
  <c r="M33" i="110"/>
  <c r="L33" i="110"/>
  <c r="K33" i="110"/>
  <c r="S32" i="110"/>
  <c r="R32" i="110"/>
  <c r="Q32" i="110"/>
  <c r="P32" i="110"/>
  <c r="O32" i="110"/>
  <c r="N32" i="110"/>
  <c r="M32" i="110"/>
  <c r="L32" i="110"/>
  <c r="K32" i="110"/>
  <c r="S31" i="110"/>
  <c r="R31" i="110"/>
  <c r="Q31" i="110"/>
  <c r="P31" i="110"/>
  <c r="O31" i="110"/>
  <c r="N31" i="110"/>
  <c r="M31" i="110"/>
  <c r="L31" i="110"/>
  <c r="K31" i="110"/>
  <c r="S30" i="110"/>
  <c r="R30" i="110"/>
  <c r="Q30" i="110"/>
  <c r="P30" i="110"/>
  <c r="O30" i="110"/>
  <c r="N30" i="110"/>
  <c r="M30" i="110"/>
  <c r="L30" i="110"/>
  <c r="K30" i="110"/>
  <c r="S29" i="110"/>
  <c r="R29" i="110"/>
  <c r="Q29" i="110"/>
  <c r="P29" i="110"/>
  <c r="O29" i="110"/>
  <c r="N29" i="110"/>
  <c r="M29" i="110"/>
  <c r="L29" i="110"/>
  <c r="K29" i="110"/>
  <c r="R25" i="110"/>
  <c r="R24" i="110"/>
  <c r="P25" i="110"/>
  <c r="P24" i="110"/>
  <c r="O25" i="110"/>
  <c r="O24" i="110"/>
  <c r="N24" i="110"/>
  <c r="N25" i="110"/>
  <c r="M25" i="110"/>
  <c r="L25" i="110"/>
  <c r="K25" i="110"/>
  <c r="L22" i="164"/>
  <c r="L24" i="164"/>
  <c r="L25" i="164"/>
  <c r="L22" i="162"/>
  <c r="L25" i="160"/>
  <c r="F25" i="160" s="1"/>
  <c r="L22" i="160"/>
  <c r="L24" i="5"/>
  <c r="L22" i="5"/>
  <c r="G29" i="110" l="1"/>
  <c r="G33" i="110"/>
  <c r="E29" i="110"/>
  <c r="G34" i="110"/>
  <c r="G30" i="110"/>
  <c r="G31" i="110"/>
  <c r="G32" i="110"/>
  <c r="E25" i="110"/>
  <c r="H25" i="110"/>
  <c r="F25" i="110"/>
  <c r="J25" i="110"/>
  <c r="S26" i="114"/>
  <c r="R26" i="114"/>
  <c r="Q26" i="114"/>
  <c r="P26" i="114"/>
  <c r="O26" i="114"/>
  <c r="N26" i="114"/>
  <c r="M26" i="114"/>
  <c r="N68" i="114"/>
  <c r="N67" i="114"/>
  <c r="N66" i="114"/>
  <c r="N65" i="114"/>
  <c r="N64" i="114"/>
  <c r="N63" i="114"/>
  <c r="N62" i="114"/>
  <c r="N61" i="114"/>
  <c r="N60" i="114"/>
  <c r="N59" i="114"/>
  <c r="N57" i="114"/>
  <c r="N56" i="114"/>
  <c r="N55" i="114"/>
  <c r="N54" i="114"/>
  <c r="N53" i="114"/>
  <c r="N52" i="114"/>
  <c r="N51" i="114"/>
  <c r="N50" i="114"/>
  <c r="N49" i="114"/>
  <c r="N48" i="114"/>
  <c r="N46" i="114"/>
  <c r="N45" i="114"/>
  <c r="N44" i="114"/>
  <c r="N43" i="114"/>
  <c r="N42" i="114"/>
  <c r="N41" i="114"/>
  <c r="N40" i="114"/>
  <c r="N39" i="114"/>
  <c r="N38" i="114"/>
  <c r="N37" i="114"/>
  <c r="N35" i="114"/>
  <c r="N34" i="114"/>
  <c r="N33" i="114"/>
  <c r="N32" i="114"/>
  <c r="N31" i="114"/>
  <c r="N30" i="114"/>
  <c r="N25" i="114"/>
  <c r="N24" i="114"/>
  <c r="N22" i="114"/>
  <c r="M26" i="113"/>
  <c r="N26" i="113"/>
  <c r="O26" i="113"/>
  <c r="P26" i="113"/>
  <c r="Q26" i="113"/>
  <c r="R26" i="113"/>
  <c r="S26" i="113"/>
  <c r="N59" i="113"/>
  <c r="N58" i="113"/>
  <c r="N57" i="113"/>
  <c r="N56" i="113"/>
  <c r="N55" i="113"/>
  <c r="N53" i="113"/>
  <c r="N52" i="113"/>
  <c r="N51" i="113"/>
  <c r="N50" i="113"/>
  <c r="N49" i="113"/>
  <c r="N48" i="113"/>
  <c r="N47" i="113"/>
  <c r="N46" i="113"/>
  <c r="N45" i="113"/>
  <c r="N44" i="113"/>
  <c r="N43" i="113"/>
  <c r="N42" i="113"/>
  <c r="N41" i="113"/>
  <c r="N40" i="113"/>
  <c r="N39" i="113"/>
  <c r="N37" i="113"/>
  <c r="N36" i="113"/>
  <c r="N35" i="113"/>
  <c r="N34" i="113"/>
  <c r="N33" i="113"/>
  <c r="N31" i="113"/>
  <c r="N30" i="113"/>
  <c r="N25" i="113"/>
  <c r="N24" i="113"/>
  <c r="N22" i="113"/>
  <c r="E26" i="112"/>
  <c r="F26" i="112"/>
  <c r="G26" i="112"/>
  <c r="T26" i="112"/>
  <c r="U26" i="112"/>
  <c r="V26" i="112"/>
  <c r="W26" i="112"/>
  <c r="X26" i="112"/>
  <c r="K26" i="112" s="1"/>
  <c r="Y26" i="112"/>
  <c r="Z26" i="112"/>
  <c r="AA26" i="112"/>
  <c r="AB26" i="112"/>
  <c r="O26" i="112" s="1"/>
  <c r="AC26" i="112"/>
  <c r="AD26" i="112"/>
  <c r="T26" i="111"/>
  <c r="U26" i="111"/>
  <c r="V26" i="111"/>
  <c r="W26" i="111"/>
  <c r="X26" i="111"/>
  <c r="K26" i="111" s="1"/>
  <c r="Y26" i="111"/>
  <c r="Z26" i="111"/>
  <c r="AA26" i="111"/>
  <c r="AB26" i="111"/>
  <c r="O26" i="111" s="1"/>
  <c r="AC26" i="111"/>
  <c r="AD26" i="111"/>
  <c r="G26" i="111"/>
  <c r="F26" i="111"/>
  <c r="E26" i="111"/>
  <c r="S25" i="110"/>
  <c r="G25" i="110" s="1"/>
  <c r="S24" i="110"/>
  <c r="S23" i="110"/>
  <c r="S22" i="110"/>
  <c r="S21" i="110"/>
  <c r="M24" i="110"/>
  <c r="F24" i="110" s="1"/>
  <c r="M23" i="110"/>
  <c r="M22" i="110"/>
  <c r="M21" i="110"/>
  <c r="L24" i="110"/>
  <c r="E24" i="110" s="1"/>
  <c r="L23" i="110"/>
  <c r="L22" i="110"/>
  <c r="L21" i="110"/>
  <c r="K24" i="110"/>
  <c r="K23" i="110"/>
  <c r="K22" i="110"/>
  <c r="K21" i="110"/>
  <c r="M58" i="109"/>
  <c r="M57" i="109"/>
  <c r="M56" i="109"/>
  <c r="M55" i="109"/>
  <c r="M54" i="109"/>
  <c r="M52" i="109"/>
  <c r="M51" i="109"/>
  <c r="M50" i="109"/>
  <c r="M49" i="109"/>
  <c r="M48" i="109"/>
  <c r="M47" i="109"/>
  <c r="M46" i="109"/>
  <c r="M45" i="109"/>
  <c r="M44" i="109"/>
  <c r="M43" i="109"/>
  <c r="M42" i="109"/>
  <c r="M41" i="109"/>
  <c r="M40" i="109"/>
  <c r="M39" i="109"/>
  <c r="M38" i="109"/>
  <c r="M36" i="109"/>
  <c r="M35" i="109"/>
  <c r="M34" i="109"/>
  <c r="M33" i="109"/>
  <c r="M32" i="109"/>
  <c r="M30" i="109"/>
  <c r="M29" i="109"/>
  <c r="M25" i="109"/>
  <c r="M24" i="109"/>
  <c r="M23" i="109"/>
  <c r="M21" i="109"/>
  <c r="L21" i="109"/>
  <c r="L58" i="109"/>
  <c r="L57" i="109"/>
  <c r="L56" i="109"/>
  <c r="L55" i="109"/>
  <c r="L54" i="109"/>
  <c r="L52" i="109"/>
  <c r="L51" i="109"/>
  <c r="L50" i="109"/>
  <c r="L49" i="109"/>
  <c r="L48" i="109"/>
  <c r="L47" i="109"/>
  <c r="L46" i="109"/>
  <c r="L45" i="109"/>
  <c r="L44" i="109"/>
  <c r="L43" i="109"/>
  <c r="L42" i="109"/>
  <c r="L41" i="109"/>
  <c r="L40" i="109"/>
  <c r="L39" i="109"/>
  <c r="L38" i="109"/>
  <c r="L36" i="109"/>
  <c r="L35" i="109"/>
  <c r="L34" i="109"/>
  <c r="L33" i="109"/>
  <c r="L32" i="109"/>
  <c r="L30" i="109"/>
  <c r="L29" i="109"/>
  <c r="L25" i="109"/>
  <c r="L24" i="109"/>
  <c r="L23" i="109"/>
  <c r="K58" i="109"/>
  <c r="K57" i="109"/>
  <c r="K56" i="109"/>
  <c r="K55" i="109"/>
  <c r="K54" i="109"/>
  <c r="K52" i="109"/>
  <c r="K51" i="109"/>
  <c r="K50" i="109"/>
  <c r="K49" i="109"/>
  <c r="K48" i="109"/>
  <c r="K47" i="109"/>
  <c r="K46" i="109"/>
  <c r="K45" i="109"/>
  <c r="K44" i="109"/>
  <c r="K43" i="109"/>
  <c r="K42" i="109"/>
  <c r="K41" i="109"/>
  <c r="K40" i="109"/>
  <c r="K39" i="109"/>
  <c r="K38" i="109"/>
  <c r="K36" i="109"/>
  <c r="K35" i="109"/>
  <c r="K34" i="109"/>
  <c r="K33" i="109"/>
  <c r="K32" i="109"/>
  <c r="K30" i="109"/>
  <c r="K29" i="109"/>
  <c r="K25" i="109"/>
  <c r="K24" i="109"/>
  <c r="K23" i="109"/>
  <c r="K21" i="109"/>
  <c r="O26" i="108"/>
  <c r="P26" i="108"/>
  <c r="Q26" i="108"/>
  <c r="R26" i="108"/>
  <c r="S26" i="108"/>
  <c r="T26" i="108"/>
  <c r="U26" i="108"/>
  <c r="V26" i="108"/>
  <c r="W26" i="108"/>
  <c r="X26" i="108"/>
  <c r="Y26" i="108"/>
  <c r="Z26" i="108"/>
  <c r="AA26" i="108"/>
  <c r="AB26" i="108"/>
  <c r="AC26" i="108"/>
  <c r="AD26" i="108"/>
  <c r="Y68" i="108"/>
  <c r="Y67" i="108"/>
  <c r="Y66" i="108"/>
  <c r="Y65" i="108"/>
  <c r="Y64" i="108"/>
  <c r="Y63" i="108"/>
  <c r="Y62" i="108"/>
  <c r="Y61" i="108"/>
  <c r="Y60" i="108"/>
  <c r="Y59" i="108"/>
  <c r="Y57" i="108"/>
  <c r="Y56" i="108"/>
  <c r="Y55" i="108"/>
  <c r="Y54" i="108"/>
  <c r="Y53" i="108"/>
  <c r="Y52" i="108"/>
  <c r="Y51" i="108"/>
  <c r="Y50" i="108"/>
  <c r="Y49" i="108"/>
  <c r="Y48" i="108"/>
  <c r="Y46" i="108"/>
  <c r="Y45" i="108"/>
  <c r="Y44" i="108"/>
  <c r="Y43" i="108"/>
  <c r="Y42" i="108"/>
  <c r="Y41" i="108"/>
  <c r="Y40" i="108"/>
  <c r="Y39" i="108"/>
  <c r="Y38" i="108"/>
  <c r="Y37" i="108"/>
  <c r="Y35" i="108"/>
  <c r="Y34" i="108"/>
  <c r="Y33" i="108"/>
  <c r="Y32" i="108"/>
  <c r="Y31" i="108"/>
  <c r="Y30" i="108"/>
  <c r="Y25" i="108"/>
  <c r="Y24" i="108"/>
  <c r="Y23" i="108"/>
  <c r="Y22" i="108"/>
  <c r="W68" i="108"/>
  <c r="W67" i="108"/>
  <c r="W66" i="108"/>
  <c r="W65" i="108"/>
  <c r="W64" i="108"/>
  <c r="W63" i="108"/>
  <c r="W62" i="108"/>
  <c r="W61" i="108"/>
  <c r="W60" i="108"/>
  <c r="W59" i="108"/>
  <c r="W57" i="108"/>
  <c r="W56" i="108"/>
  <c r="W55" i="108"/>
  <c r="W54" i="108"/>
  <c r="W53" i="108"/>
  <c r="W52" i="108"/>
  <c r="W51" i="108"/>
  <c r="W50" i="108"/>
  <c r="W49" i="108"/>
  <c r="W48" i="108"/>
  <c r="W46" i="108"/>
  <c r="W45" i="108"/>
  <c r="W44" i="108"/>
  <c r="W43" i="108"/>
  <c r="W42" i="108"/>
  <c r="W41" i="108"/>
  <c r="W40" i="108"/>
  <c r="W39" i="108"/>
  <c r="W38" i="108"/>
  <c r="W37" i="108"/>
  <c r="W35" i="108"/>
  <c r="W34" i="108"/>
  <c r="W33" i="108"/>
  <c r="W32" i="108"/>
  <c r="W31" i="108"/>
  <c r="W30" i="108"/>
  <c r="W25" i="108"/>
  <c r="W24" i="108"/>
  <c r="W23" i="108"/>
  <c r="W22" i="108"/>
  <c r="V68" i="108"/>
  <c r="V67" i="108"/>
  <c r="V66" i="108"/>
  <c r="V65" i="108"/>
  <c r="V64" i="108"/>
  <c r="V63" i="108"/>
  <c r="V62" i="108"/>
  <c r="V61" i="108"/>
  <c r="V60" i="108"/>
  <c r="V59" i="108"/>
  <c r="V57" i="108"/>
  <c r="V56" i="108"/>
  <c r="V55" i="108"/>
  <c r="V54" i="108"/>
  <c r="V53" i="108"/>
  <c r="V52" i="108"/>
  <c r="V51" i="108"/>
  <c r="V50" i="108"/>
  <c r="V49" i="108"/>
  <c r="V48" i="108"/>
  <c r="V46" i="108"/>
  <c r="V45" i="108"/>
  <c r="V44" i="108"/>
  <c r="V43" i="108"/>
  <c r="V42" i="108"/>
  <c r="V41" i="108"/>
  <c r="V40" i="108"/>
  <c r="V39" i="108"/>
  <c r="V38" i="108"/>
  <c r="V37" i="108"/>
  <c r="V35" i="108"/>
  <c r="V34" i="108"/>
  <c r="V33" i="108"/>
  <c r="V32" i="108"/>
  <c r="V31" i="108"/>
  <c r="V30" i="108"/>
  <c r="V25" i="108"/>
  <c r="V24" i="108"/>
  <c r="V22" i="108"/>
  <c r="U68" i="108"/>
  <c r="U67" i="108"/>
  <c r="U66" i="108"/>
  <c r="U65" i="108"/>
  <c r="U64" i="108"/>
  <c r="U63" i="108"/>
  <c r="U62" i="108"/>
  <c r="U61" i="108"/>
  <c r="U60" i="108"/>
  <c r="U59" i="108"/>
  <c r="U57" i="108"/>
  <c r="U56" i="108"/>
  <c r="U55" i="108"/>
  <c r="U54" i="108"/>
  <c r="U53" i="108"/>
  <c r="U52" i="108"/>
  <c r="U51" i="108"/>
  <c r="U50" i="108"/>
  <c r="U49" i="108"/>
  <c r="U48" i="108"/>
  <c r="U46" i="108"/>
  <c r="U45" i="108"/>
  <c r="U44" i="108"/>
  <c r="U43" i="108"/>
  <c r="U42" i="108"/>
  <c r="U41" i="108"/>
  <c r="U40" i="108"/>
  <c r="U39" i="108"/>
  <c r="U38" i="108"/>
  <c r="U37" i="108"/>
  <c r="U35" i="108"/>
  <c r="U34" i="108"/>
  <c r="U33" i="108"/>
  <c r="U32" i="108"/>
  <c r="U31" i="108"/>
  <c r="U30" i="108"/>
  <c r="U25" i="108"/>
  <c r="U24" i="108"/>
  <c r="U22" i="108"/>
  <c r="T68" i="108"/>
  <c r="T67" i="108"/>
  <c r="T66" i="108"/>
  <c r="T65" i="108"/>
  <c r="T64" i="108"/>
  <c r="T63" i="108"/>
  <c r="T62" i="108"/>
  <c r="T61" i="108"/>
  <c r="T60" i="108"/>
  <c r="T59" i="108"/>
  <c r="T57" i="108"/>
  <c r="T56" i="108"/>
  <c r="T55" i="108"/>
  <c r="T54" i="108"/>
  <c r="T53" i="108"/>
  <c r="T52" i="108"/>
  <c r="T51" i="108"/>
  <c r="T50" i="108"/>
  <c r="T49" i="108"/>
  <c r="T48" i="108"/>
  <c r="T46" i="108"/>
  <c r="T45" i="108"/>
  <c r="T44" i="108"/>
  <c r="T43" i="108"/>
  <c r="T42" i="108"/>
  <c r="T41" i="108"/>
  <c r="T40" i="108"/>
  <c r="T39" i="108"/>
  <c r="T38" i="108"/>
  <c r="T37" i="108"/>
  <c r="T35" i="108"/>
  <c r="T34" i="108"/>
  <c r="T33" i="108"/>
  <c r="T32" i="108"/>
  <c r="T31" i="108"/>
  <c r="T30" i="108"/>
  <c r="T25" i="108"/>
  <c r="T24" i="108"/>
  <c r="T22" i="108"/>
  <c r="Y59" i="107"/>
  <c r="Y58" i="107"/>
  <c r="Y57" i="107"/>
  <c r="Y56" i="107"/>
  <c r="Y55" i="107"/>
  <c r="Y53" i="107"/>
  <c r="Y52" i="107"/>
  <c r="Y51" i="107"/>
  <c r="Y50" i="107"/>
  <c r="Y49" i="107"/>
  <c r="Y48" i="107"/>
  <c r="Y47" i="107"/>
  <c r="Y46" i="107"/>
  <c r="Y45" i="107"/>
  <c r="Y44" i="107"/>
  <c r="Y43" i="107"/>
  <c r="Y42" i="107"/>
  <c r="Y41" i="107"/>
  <c r="Y40" i="107"/>
  <c r="Y39" i="107"/>
  <c r="Y37" i="107"/>
  <c r="Y36" i="107"/>
  <c r="Y35" i="107"/>
  <c r="Y34" i="107"/>
  <c r="Y33" i="107"/>
  <c r="Y31" i="107"/>
  <c r="Y30" i="107"/>
  <c r="Y23" i="107"/>
  <c r="Y24" i="107"/>
  <c r="Y25" i="107"/>
  <c r="Y22" i="107"/>
  <c r="X59" i="107"/>
  <c r="X58" i="107"/>
  <c r="X57" i="107"/>
  <c r="X56" i="107"/>
  <c r="X55" i="107"/>
  <c r="X53" i="107"/>
  <c r="X52" i="107"/>
  <c r="X51" i="107"/>
  <c r="X50" i="107"/>
  <c r="X49" i="107"/>
  <c r="X48" i="107"/>
  <c r="X47" i="107"/>
  <c r="X46" i="107"/>
  <c r="X45" i="107"/>
  <c r="X44" i="107"/>
  <c r="X43" i="107"/>
  <c r="X42" i="107"/>
  <c r="X41" i="107"/>
  <c r="X40" i="107"/>
  <c r="X39" i="107"/>
  <c r="X37" i="107"/>
  <c r="X36" i="107"/>
  <c r="X35" i="107"/>
  <c r="X34" i="107"/>
  <c r="X33" i="107"/>
  <c r="X31" i="107"/>
  <c r="X30" i="107"/>
  <c r="W59" i="107"/>
  <c r="W58" i="107"/>
  <c r="W57" i="107"/>
  <c r="W56" i="107"/>
  <c r="W55" i="107"/>
  <c r="W53" i="107"/>
  <c r="W52" i="107"/>
  <c r="W51" i="107"/>
  <c r="W50" i="107"/>
  <c r="W49" i="107"/>
  <c r="W48" i="107"/>
  <c r="W47" i="107"/>
  <c r="W46" i="107"/>
  <c r="W45" i="107"/>
  <c r="W44" i="107"/>
  <c r="W43" i="107"/>
  <c r="W42" i="107"/>
  <c r="W41" i="107"/>
  <c r="W40" i="107"/>
  <c r="W39" i="107"/>
  <c r="W37" i="107"/>
  <c r="W36" i="107"/>
  <c r="W35" i="107"/>
  <c r="W34" i="107"/>
  <c r="W33" i="107"/>
  <c r="W31" i="107"/>
  <c r="W30" i="107"/>
  <c r="W26" i="107"/>
  <c r="W25" i="107"/>
  <c r="W24" i="107"/>
  <c r="W22" i="107"/>
  <c r="V59" i="107"/>
  <c r="V58" i="107"/>
  <c r="V57" i="107"/>
  <c r="V56" i="107"/>
  <c r="V55" i="107"/>
  <c r="V53" i="107"/>
  <c r="V52" i="107"/>
  <c r="V51" i="107"/>
  <c r="V50" i="107"/>
  <c r="V49" i="107"/>
  <c r="V48" i="107"/>
  <c r="V47" i="107"/>
  <c r="V46" i="107"/>
  <c r="V45" i="107"/>
  <c r="V44" i="107"/>
  <c r="V43" i="107"/>
  <c r="V42" i="107"/>
  <c r="V41" i="107"/>
  <c r="V40" i="107"/>
  <c r="V39" i="107"/>
  <c r="V37" i="107"/>
  <c r="V36" i="107"/>
  <c r="V35" i="107"/>
  <c r="V34" i="107"/>
  <c r="V33" i="107"/>
  <c r="V31" i="107"/>
  <c r="V30" i="107"/>
  <c r="V26" i="107"/>
  <c r="V25" i="107"/>
  <c r="V24" i="107"/>
  <c r="V22" i="107"/>
  <c r="U59" i="107"/>
  <c r="U58" i="107"/>
  <c r="U57" i="107"/>
  <c r="U56" i="107"/>
  <c r="U55" i="107"/>
  <c r="U53" i="107"/>
  <c r="U52" i="107"/>
  <c r="U51" i="107"/>
  <c r="U50" i="107"/>
  <c r="U49" i="107"/>
  <c r="U48" i="107"/>
  <c r="U47" i="107"/>
  <c r="U46" i="107"/>
  <c r="U45" i="107"/>
  <c r="U44" i="107"/>
  <c r="U43" i="107"/>
  <c r="U42" i="107"/>
  <c r="U41" i="107"/>
  <c r="U40" i="107"/>
  <c r="U39" i="107"/>
  <c r="U37" i="107"/>
  <c r="U36" i="107"/>
  <c r="U35" i="107"/>
  <c r="U34" i="107"/>
  <c r="U33" i="107"/>
  <c r="U31" i="107"/>
  <c r="U30" i="107"/>
  <c r="U26" i="107"/>
  <c r="U25" i="107"/>
  <c r="U24" i="107"/>
  <c r="U22" i="107"/>
  <c r="T59" i="107"/>
  <c r="T58" i="107"/>
  <c r="T57" i="107"/>
  <c r="T56" i="107"/>
  <c r="T55" i="107"/>
  <c r="T53" i="107"/>
  <c r="T52" i="107"/>
  <c r="T51" i="107"/>
  <c r="T50" i="107"/>
  <c r="T49" i="107"/>
  <c r="T48" i="107"/>
  <c r="T47" i="107"/>
  <c r="T46" i="107"/>
  <c r="T45" i="107"/>
  <c r="T44" i="107"/>
  <c r="T43" i="107"/>
  <c r="T42" i="107"/>
  <c r="T41" i="107"/>
  <c r="T40" i="107"/>
  <c r="T39" i="107"/>
  <c r="T37" i="107"/>
  <c r="T36" i="107"/>
  <c r="T35" i="107"/>
  <c r="T34" i="107"/>
  <c r="T33" i="107"/>
  <c r="T31" i="107"/>
  <c r="T30" i="107"/>
  <c r="T26" i="107"/>
  <c r="T25" i="107"/>
  <c r="T24" i="107"/>
  <c r="T23" i="107"/>
  <c r="T22" i="107"/>
  <c r="I26" i="113" l="1"/>
  <c r="H26" i="113"/>
  <c r="L26" i="111"/>
  <c r="H26" i="111"/>
  <c r="J26" i="108"/>
  <c r="F26" i="114"/>
  <c r="F26" i="108"/>
  <c r="L26" i="112"/>
  <c r="L26" i="113"/>
  <c r="N26" i="111"/>
  <c r="M26" i="111"/>
  <c r="I26" i="111"/>
  <c r="E26" i="113"/>
  <c r="L26" i="108"/>
  <c r="N26" i="108"/>
  <c r="K26" i="108"/>
  <c r="J26" i="111"/>
  <c r="M26" i="108"/>
  <c r="S26" i="111"/>
  <c r="Q26" i="112"/>
  <c r="J26" i="112"/>
  <c r="K26" i="113"/>
  <c r="I26" i="114"/>
  <c r="I26" i="112"/>
  <c r="G24" i="110"/>
  <c r="J24" i="110"/>
  <c r="H26" i="112"/>
  <c r="H24" i="110"/>
  <c r="R26" i="112"/>
  <c r="S26" i="112"/>
  <c r="G26" i="114"/>
  <c r="E26" i="114"/>
  <c r="F26" i="113"/>
  <c r="N26" i="112"/>
  <c r="H26" i="114"/>
  <c r="J26" i="114"/>
  <c r="E26" i="108"/>
  <c r="L26" i="114"/>
  <c r="K26" i="114"/>
  <c r="M26" i="112"/>
  <c r="H26" i="108"/>
  <c r="R26" i="111"/>
  <c r="G26" i="108"/>
  <c r="P26" i="112"/>
  <c r="J26" i="113"/>
  <c r="P26" i="111"/>
  <c r="Q26" i="111"/>
  <c r="G26" i="113"/>
  <c r="V23" i="108" l="1"/>
  <c r="U23" i="108"/>
  <c r="T23" i="108"/>
  <c r="X25" i="107"/>
  <c r="X24" i="107"/>
  <c r="X22" i="107"/>
  <c r="Q26" i="107"/>
  <c r="R26" i="107"/>
  <c r="S26" i="107"/>
  <c r="K26" i="107" s="1"/>
  <c r="X26" i="107"/>
  <c r="Z26" i="107"/>
  <c r="AA26" i="107"/>
  <c r="AB26" i="107"/>
  <c r="AC26" i="107"/>
  <c r="AD26" i="107"/>
  <c r="S27" i="130"/>
  <c r="G27" i="130"/>
  <c r="P27" i="55"/>
  <c r="N27" i="55"/>
  <c r="L27" i="55"/>
  <c r="J27" i="55"/>
  <c r="H27" i="55"/>
  <c r="L26" i="164"/>
  <c r="AE26" i="108"/>
  <c r="I26" i="108" s="1"/>
  <c r="F26" i="59"/>
  <c r="G27" i="76"/>
  <c r="AE26" i="107" s="1"/>
  <c r="I26" i="107" s="1"/>
  <c r="S27" i="76"/>
  <c r="P26" i="53"/>
  <c r="N26" i="53"/>
  <c r="L26" i="53"/>
  <c r="J26" i="53"/>
  <c r="H26" i="53"/>
  <c r="L26" i="107" l="1"/>
  <c r="J26" i="107"/>
  <c r="M26" i="107"/>
  <c r="H26" i="107"/>
  <c r="N26" i="107"/>
  <c r="G26" i="107"/>
  <c r="F26" i="107"/>
  <c r="E26" i="107"/>
  <c r="L26" i="160"/>
  <c r="F26" i="160" s="1"/>
  <c r="Y26" i="107" s="1"/>
  <c r="G18" i="165" l="1"/>
  <c r="E18" i="165" s="1"/>
  <c r="G15" i="165"/>
  <c r="E15" i="165" s="1"/>
  <c r="G14" i="165"/>
  <c r="E14" i="165" s="1"/>
  <c r="G13" i="165"/>
  <c r="E13" i="165" s="1"/>
  <c r="G8" i="165"/>
  <c r="E8" i="165" s="1"/>
  <c r="G18" i="164"/>
  <c r="E18" i="164" s="1"/>
  <c r="G15" i="164"/>
  <c r="E15" i="164" s="1"/>
  <c r="G14" i="164"/>
  <c r="E14" i="164" s="1"/>
  <c r="G13" i="164"/>
  <c r="E13" i="164" s="1"/>
  <c r="X13" i="164"/>
  <c r="G8" i="164"/>
  <c r="E8" i="164" s="1"/>
  <c r="G18" i="163"/>
  <c r="E18" i="163" s="1"/>
  <c r="G15" i="163"/>
  <c r="E15" i="163" s="1"/>
  <c r="G14" i="163"/>
  <c r="E14" i="163" s="1"/>
  <c r="G13" i="163"/>
  <c r="E13" i="163" s="1"/>
  <c r="AL11" i="163"/>
  <c r="AK11" i="163"/>
  <c r="AJ11" i="163"/>
  <c r="AI11" i="163"/>
  <c r="AH11" i="163"/>
  <c r="AG11" i="163"/>
  <c r="AF11" i="163"/>
  <c r="G8" i="163"/>
  <c r="E8" i="163" s="1"/>
  <c r="G18" i="162"/>
  <c r="E18" i="162" s="1"/>
  <c r="G15" i="162"/>
  <c r="E15" i="162" s="1"/>
  <c r="G14" i="162"/>
  <c r="E14" i="162" s="1"/>
  <c r="G13" i="162"/>
  <c r="E13" i="162" s="1"/>
  <c r="G8" i="162"/>
  <c r="E8" i="162" s="1"/>
  <c r="X13" i="162" l="1"/>
  <c r="T13" i="163"/>
  <c r="AA13" i="162"/>
  <c r="AH12" i="163"/>
  <c r="AK12" i="163"/>
  <c r="AA13" i="163" s="1"/>
  <c r="AL12" i="163"/>
  <c r="AB13" i="163" s="1"/>
  <c r="AB13" i="165"/>
  <c r="N13" i="165"/>
  <c r="V13" i="165"/>
  <c r="T13" i="164"/>
  <c r="U13" i="164"/>
  <c r="S13" i="164"/>
  <c r="W13" i="164"/>
  <c r="AG12" i="163"/>
  <c r="N13" i="163"/>
  <c r="V13" i="163"/>
  <c r="N13" i="162"/>
  <c r="V13" i="162"/>
  <c r="T13" i="162"/>
  <c r="AB13" i="162"/>
  <c r="W13" i="162"/>
  <c r="U13" i="162"/>
  <c r="U13" i="163"/>
  <c r="AJ12" i="163"/>
  <c r="X13" i="163" s="1"/>
  <c r="N13" i="164"/>
  <c r="V13" i="164"/>
  <c r="AA13" i="164"/>
  <c r="T13" i="165"/>
  <c r="U13" i="165"/>
  <c r="X13" i="165"/>
  <c r="AB13" i="164"/>
  <c r="AA13" i="165"/>
  <c r="S13" i="165"/>
  <c r="W13" i="165"/>
  <c r="S13" i="163"/>
  <c r="W13" i="163"/>
  <c r="S13" i="162"/>
  <c r="AJ18" i="161"/>
  <c r="AL18" i="161" s="1"/>
  <c r="G18" i="161"/>
  <c r="E18" i="161" s="1"/>
  <c r="G15" i="161"/>
  <c r="E15" i="161" s="1"/>
  <c r="G14" i="161"/>
  <c r="E14" i="161" s="1"/>
  <c r="G13" i="161"/>
  <c r="E13" i="161" s="1"/>
  <c r="AY11" i="161"/>
  <c r="AX11" i="161"/>
  <c r="AW11" i="161"/>
  <c r="AV11" i="161"/>
  <c r="AU11" i="161"/>
  <c r="AT11" i="161"/>
  <c r="AS11" i="161"/>
  <c r="AR11" i="161"/>
  <c r="AQ11" i="161"/>
  <c r="AP11" i="161"/>
  <c r="AO11" i="161"/>
  <c r="AN11" i="161"/>
  <c r="AM11" i="161"/>
  <c r="AL11" i="161"/>
  <c r="AK11" i="161"/>
  <c r="AJ11" i="161"/>
  <c r="AI11" i="161"/>
  <c r="G8" i="161"/>
  <c r="E8" i="161" s="1"/>
  <c r="AW12" i="161" l="1"/>
  <c r="X13" i="161" s="1"/>
  <c r="AI12" i="161"/>
  <c r="AR12" i="161"/>
  <c r="T13" i="161" s="1"/>
  <c r="AL12" i="161"/>
  <c r="N13" i="161" s="1"/>
  <c r="AT12" i="161"/>
  <c r="V13" i="161" s="1"/>
  <c r="AX12" i="161"/>
  <c r="AA13" i="161" s="1"/>
  <c r="AS12" i="161"/>
  <c r="U13" i="161" s="1"/>
  <c r="AY12" i="161"/>
  <c r="AB13" i="161" s="1"/>
  <c r="AJ12" i="161"/>
  <c r="AQ12" i="161"/>
  <c r="S13" i="161" s="1"/>
  <c r="AU12" i="161"/>
  <c r="W13" i="161" s="1"/>
  <c r="AK18" i="161"/>
  <c r="G18" i="160"/>
  <c r="E18" i="160" s="1"/>
  <c r="G15" i="160"/>
  <c r="E15" i="160" s="1"/>
  <c r="G14" i="160"/>
  <c r="E14" i="160" s="1"/>
  <c r="G13" i="160"/>
  <c r="E13" i="160" s="1"/>
  <c r="AG11" i="160"/>
  <c r="AF11" i="160"/>
  <c r="AE11" i="160"/>
  <c r="G8" i="160"/>
  <c r="E8" i="160" s="1"/>
  <c r="AJ18" i="159"/>
  <c r="AL18" i="159" s="1"/>
  <c r="G18" i="159"/>
  <c r="E18" i="159" s="1"/>
  <c r="G15" i="159"/>
  <c r="E15" i="159" s="1"/>
  <c r="G14" i="159"/>
  <c r="E14" i="159" s="1"/>
  <c r="G13" i="159"/>
  <c r="E13" i="159" s="1"/>
  <c r="AY11" i="159"/>
  <c r="AX11" i="159"/>
  <c r="AW11" i="159"/>
  <c r="AV11" i="159"/>
  <c r="AU11" i="159"/>
  <c r="AT11" i="159"/>
  <c r="AS11" i="159"/>
  <c r="AR11" i="159"/>
  <c r="AQ11" i="159"/>
  <c r="AP11" i="159"/>
  <c r="AO11" i="159"/>
  <c r="AN11" i="159"/>
  <c r="AM11" i="159"/>
  <c r="AL11" i="159"/>
  <c r="AK11" i="159"/>
  <c r="AJ11" i="159"/>
  <c r="G8" i="159"/>
  <c r="E8" i="159" s="1"/>
  <c r="AG12" i="160" l="1"/>
  <c r="AB13" i="160" s="1"/>
  <c r="T13" i="160"/>
  <c r="AE12" i="160"/>
  <c r="X13" i="160" s="1"/>
  <c r="AF12" i="160"/>
  <c r="AA13" i="160" s="1"/>
  <c r="N13" i="160"/>
  <c r="AX12" i="159"/>
  <c r="AA13" i="159" s="1"/>
  <c r="AQ12" i="159"/>
  <c r="S13" i="159" s="1"/>
  <c r="AU12" i="159"/>
  <c r="W13" i="159" s="1"/>
  <c r="U13" i="160"/>
  <c r="AJ12" i="159"/>
  <c r="AR12" i="159"/>
  <c r="T13" i="159" s="1"/>
  <c r="V13" i="160"/>
  <c r="S13" i="160"/>
  <c r="W13" i="160"/>
  <c r="AS12" i="159"/>
  <c r="U13" i="159" s="1"/>
  <c r="AW12" i="159"/>
  <c r="X13" i="159" s="1"/>
  <c r="AL12" i="159"/>
  <c r="N13" i="159" s="1"/>
  <c r="AT12" i="159"/>
  <c r="V13" i="159" s="1"/>
  <c r="AY12" i="159"/>
  <c r="AB13" i="159" s="1"/>
  <c r="AK18" i="159"/>
  <c r="Q25" i="110" l="1"/>
  <c r="I25" i="110" s="1"/>
  <c r="U25" i="109"/>
  <c r="R25" i="109"/>
  <c r="Q25" i="109"/>
  <c r="P25" i="109"/>
  <c r="F25" i="109" s="1"/>
  <c r="O25" i="109"/>
  <c r="N25" i="109"/>
  <c r="E25" i="109" s="1"/>
  <c r="AE30" i="107"/>
  <c r="AE31" i="107"/>
  <c r="AE33" i="107"/>
  <c r="AE34" i="107"/>
  <c r="AE35" i="107"/>
  <c r="AE36" i="107"/>
  <c r="AE37" i="107"/>
  <c r="AE39" i="107"/>
  <c r="AE40" i="107"/>
  <c r="AE41" i="107"/>
  <c r="AE42" i="107"/>
  <c r="AE43" i="107"/>
  <c r="AE44" i="107"/>
  <c r="AE45" i="107"/>
  <c r="AE46" i="107"/>
  <c r="AE47" i="107"/>
  <c r="AE48" i="107"/>
  <c r="AE49" i="107"/>
  <c r="AE50" i="107"/>
  <c r="AE51" i="107"/>
  <c r="AE52" i="107"/>
  <c r="AE53" i="107"/>
  <c r="AE55" i="107"/>
  <c r="AE56" i="107"/>
  <c r="AE57" i="107"/>
  <c r="AE58" i="107"/>
  <c r="AE59" i="107"/>
  <c r="I25" i="109" l="1"/>
  <c r="J25" i="109"/>
  <c r="H25" i="109"/>
  <c r="G25" i="109"/>
  <c r="S25" i="109"/>
  <c r="T25" i="109" s="1"/>
  <c r="F21" i="94" l="1"/>
  <c r="F20" i="8"/>
  <c r="U58" i="109" l="1"/>
  <c r="U57" i="109"/>
  <c r="U56" i="109"/>
  <c r="U55" i="109"/>
  <c r="U54" i="109"/>
  <c r="U52" i="109"/>
  <c r="U51" i="109"/>
  <c r="U50" i="109"/>
  <c r="U49" i="109"/>
  <c r="U48" i="109"/>
  <c r="U47" i="109"/>
  <c r="U46" i="109"/>
  <c r="U45" i="109"/>
  <c r="U44" i="109"/>
  <c r="U43" i="109"/>
  <c r="U42" i="109"/>
  <c r="U41" i="109"/>
  <c r="U40" i="109"/>
  <c r="U39" i="109"/>
  <c r="U38" i="109"/>
  <c r="U36" i="109"/>
  <c r="U35" i="109"/>
  <c r="U34" i="109"/>
  <c r="U33" i="109"/>
  <c r="U32" i="109"/>
  <c r="U30" i="109"/>
  <c r="U29" i="109"/>
  <c r="U24" i="109"/>
  <c r="U23" i="109"/>
  <c r="U21" i="109"/>
  <c r="U20" i="109"/>
  <c r="S20" i="110"/>
  <c r="R20" i="109" l="1"/>
  <c r="U22" i="109"/>
  <c r="F23" i="88" l="1"/>
  <c r="P23" i="53"/>
  <c r="L23" i="53"/>
  <c r="J23" i="53"/>
  <c r="H23" i="53"/>
  <c r="S26" i="130" l="1"/>
  <c r="G26" i="130"/>
  <c r="P25" i="53"/>
  <c r="N25" i="53"/>
  <c r="L25" i="53"/>
  <c r="J25" i="53"/>
  <c r="H25" i="53"/>
  <c r="M23" i="114" l="1"/>
  <c r="N23" i="114"/>
  <c r="O23" i="114"/>
  <c r="P23" i="114"/>
  <c r="Q23" i="114"/>
  <c r="R23" i="114"/>
  <c r="S23" i="114"/>
  <c r="M24" i="114"/>
  <c r="O24" i="114"/>
  <c r="P24" i="114"/>
  <c r="Q24" i="114"/>
  <c r="R24" i="114"/>
  <c r="S24" i="114"/>
  <c r="M25" i="114"/>
  <c r="O25" i="114"/>
  <c r="P25" i="114"/>
  <c r="Q25" i="114"/>
  <c r="R25" i="114"/>
  <c r="S25" i="114"/>
  <c r="M23" i="113"/>
  <c r="N23" i="113"/>
  <c r="O23" i="113"/>
  <c r="P23" i="113"/>
  <c r="Q23" i="113"/>
  <c r="R23" i="113"/>
  <c r="S23" i="113"/>
  <c r="M24" i="113"/>
  <c r="E24" i="113" s="1"/>
  <c r="O24" i="113"/>
  <c r="P24" i="113"/>
  <c r="Q24" i="113"/>
  <c r="R24" i="113"/>
  <c r="S24" i="113"/>
  <c r="M25" i="113"/>
  <c r="O25" i="113"/>
  <c r="P25" i="113"/>
  <c r="Q25" i="113"/>
  <c r="R25" i="113"/>
  <c r="S25" i="113"/>
  <c r="T23" i="112"/>
  <c r="U23" i="112"/>
  <c r="V23" i="112"/>
  <c r="W23" i="112"/>
  <c r="X23" i="112"/>
  <c r="Y23" i="112"/>
  <c r="Z23" i="112"/>
  <c r="AA23" i="112"/>
  <c r="AB23" i="112"/>
  <c r="O23" i="112" s="1"/>
  <c r="AC23" i="112"/>
  <c r="AD23" i="112"/>
  <c r="T24" i="112"/>
  <c r="U24" i="112"/>
  <c r="V24" i="112"/>
  <c r="W24" i="112"/>
  <c r="X24" i="112"/>
  <c r="K24" i="112" s="1"/>
  <c r="Y24" i="112"/>
  <c r="Z24" i="112"/>
  <c r="AA24" i="112"/>
  <c r="AB24" i="112"/>
  <c r="O24" i="112" s="1"/>
  <c r="AC24" i="112"/>
  <c r="AD24" i="112"/>
  <c r="T25" i="112"/>
  <c r="U25" i="112"/>
  <c r="V25" i="112"/>
  <c r="W25" i="112"/>
  <c r="X25" i="112"/>
  <c r="Y25" i="112"/>
  <c r="Z25" i="112"/>
  <c r="AA25" i="112"/>
  <c r="AB25" i="112"/>
  <c r="O25" i="112" s="1"/>
  <c r="AC25" i="112"/>
  <c r="AD25" i="112"/>
  <c r="R25" i="112" s="1"/>
  <c r="E23" i="112"/>
  <c r="F23" i="112"/>
  <c r="G23" i="112"/>
  <c r="E24" i="112"/>
  <c r="F24" i="112"/>
  <c r="G24" i="112"/>
  <c r="E25" i="112"/>
  <c r="F25" i="112"/>
  <c r="G25" i="112"/>
  <c r="T23" i="111"/>
  <c r="U23" i="111"/>
  <c r="V23" i="111"/>
  <c r="W23" i="111"/>
  <c r="X23" i="111"/>
  <c r="Y23" i="111"/>
  <c r="Z23" i="111"/>
  <c r="AA23" i="111"/>
  <c r="AB23" i="111"/>
  <c r="AC23" i="111"/>
  <c r="AD23" i="111"/>
  <c r="T24" i="111"/>
  <c r="U24" i="111"/>
  <c r="V24" i="111"/>
  <c r="W24" i="111"/>
  <c r="X24" i="111"/>
  <c r="Y24" i="111"/>
  <c r="Z24" i="111"/>
  <c r="AA24" i="111"/>
  <c r="AB24" i="111"/>
  <c r="O24" i="111" s="1"/>
  <c r="AC24" i="111"/>
  <c r="AD24" i="111"/>
  <c r="T25" i="111"/>
  <c r="U25" i="111"/>
  <c r="V25" i="111"/>
  <c r="W25" i="111"/>
  <c r="X25" i="111"/>
  <c r="Y25" i="111"/>
  <c r="Z25" i="111"/>
  <c r="AA25" i="111"/>
  <c r="AB25" i="111"/>
  <c r="AC25" i="111"/>
  <c r="AD25" i="111"/>
  <c r="E23" i="111"/>
  <c r="F23" i="111"/>
  <c r="G23" i="111"/>
  <c r="E24" i="111"/>
  <c r="F24" i="111"/>
  <c r="G24" i="111"/>
  <c r="E25" i="111"/>
  <c r="F25" i="111"/>
  <c r="G25" i="111"/>
  <c r="N22" i="110"/>
  <c r="O22" i="110"/>
  <c r="P22" i="110"/>
  <c r="Q22" i="110"/>
  <c r="R22" i="110"/>
  <c r="N23" i="110"/>
  <c r="E23" i="110" s="1"/>
  <c r="O23" i="110"/>
  <c r="P23" i="110"/>
  <c r="F23" i="110" s="1"/>
  <c r="Q23" i="110"/>
  <c r="R23" i="110"/>
  <c r="Q24" i="110"/>
  <c r="I24" i="110" s="1"/>
  <c r="K22" i="109"/>
  <c r="L22" i="109"/>
  <c r="M22" i="109"/>
  <c r="N22" i="109"/>
  <c r="O22" i="109"/>
  <c r="P22" i="109"/>
  <c r="Q22" i="109"/>
  <c r="R22" i="109"/>
  <c r="N23" i="109"/>
  <c r="O23" i="109"/>
  <c r="P23" i="109"/>
  <c r="Q23" i="109"/>
  <c r="R23" i="109"/>
  <c r="N24" i="109"/>
  <c r="O24" i="109"/>
  <c r="P24" i="109"/>
  <c r="Q24" i="109"/>
  <c r="R24" i="109"/>
  <c r="AD23" i="108"/>
  <c r="AD24" i="108"/>
  <c r="AD25" i="108"/>
  <c r="O23" i="108"/>
  <c r="P23" i="108"/>
  <c r="Q23" i="108"/>
  <c r="R23" i="108"/>
  <c r="S23" i="108"/>
  <c r="X23" i="108"/>
  <c r="Z23" i="108"/>
  <c r="AA23" i="108"/>
  <c r="AB23" i="108"/>
  <c r="AC23" i="108"/>
  <c r="AE23" i="108"/>
  <c r="O24" i="108"/>
  <c r="P24" i="108"/>
  <c r="Q24" i="108"/>
  <c r="R24" i="108"/>
  <c r="S24" i="108"/>
  <c r="X24" i="108"/>
  <c r="Z24" i="108"/>
  <c r="AA24" i="108"/>
  <c r="AB24" i="108"/>
  <c r="AC24" i="108"/>
  <c r="O25" i="108"/>
  <c r="P25" i="108"/>
  <c r="Q25" i="108"/>
  <c r="R25" i="108"/>
  <c r="S25" i="108"/>
  <c r="X25" i="108"/>
  <c r="Z25" i="108"/>
  <c r="AA25" i="108"/>
  <c r="AB25" i="108"/>
  <c r="AC25" i="108"/>
  <c r="Q23" i="107"/>
  <c r="F23" i="107" s="1"/>
  <c r="R23" i="107"/>
  <c r="S23" i="107"/>
  <c r="U23" i="107"/>
  <c r="V23" i="107"/>
  <c r="W23" i="107"/>
  <c r="X23" i="107"/>
  <c r="Z23" i="107"/>
  <c r="AA23" i="107"/>
  <c r="AB23" i="107"/>
  <c r="AC23" i="107"/>
  <c r="AD23" i="107"/>
  <c r="Q24" i="107"/>
  <c r="R24" i="107"/>
  <c r="S24" i="107"/>
  <c r="Z24" i="107"/>
  <c r="AA24" i="107"/>
  <c r="AB24" i="107"/>
  <c r="AC24" i="107"/>
  <c r="AD24" i="107"/>
  <c r="Q25" i="107"/>
  <c r="R25" i="107"/>
  <c r="S25" i="107"/>
  <c r="Z25" i="107"/>
  <c r="AA25" i="107"/>
  <c r="AB25" i="107"/>
  <c r="AC25" i="107"/>
  <c r="AD25" i="107"/>
  <c r="P26" i="55"/>
  <c r="P25" i="55"/>
  <c r="P24" i="55"/>
  <c r="N26" i="55"/>
  <c r="N25" i="55"/>
  <c r="L26" i="55"/>
  <c r="L25" i="55"/>
  <c r="L24" i="55"/>
  <c r="J26" i="55"/>
  <c r="J25" i="55"/>
  <c r="J24" i="55"/>
  <c r="H26" i="55"/>
  <c r="H24" i="55"/>
  <c r="K24" i="111" l="1"/>
  <c r="E25" i="107"/>
  <c r="I24" i="113"/>
  <c r="P24" i="111"/>
  <c r="L24" i="111"/>
  <c r="L24" i="114"/>
  <c r="I23" i="110"/>
  <c r="H23" i="110"/>
  <c r="J23" i="110"/>
  <c r="G23" i="110"/>
  <c r="L25" i="114"/>
  <c r="E25" i="114"/>
  <c r="F25" i="114"/>
  <c r="K25" i="114"/>
  <c r="H24" i="114"/>
  <c r="G24" i="114"/>
  <c r="I25" i="114"/>
  <c r="J25" i="114"/>
  <c r="H25" i="114"/>
  <c r="G25" i="114"/>
  <c r="E24" i="114"/>
  <c r="F24" i="114"/>
  <c r="K24" i="114"/>
  <c r="I24" i="114"/>
  <c r="J24" i="114"/>
  <c r="I25" i="113"/>
  <c r="K24" i="113"/>
  <c r="S24" i="112"/>
  <c r="H24" i="111"/>
  <c r="H24" i="113"/>
  <c r="R24" i="111"/>
  <c r="L24" i="112"/>
  <c r="Q24" i="111"/>
  <c r="S23" i="111"/>
  <c r="G24" i="113"/>
  <c r="R25" i="111"/>
  <c r="K25" i="112"/>
  <c r="E24" i="109"/>
  <c r="J24" i="109"/>
  <c r="F24" i="109"/>
  <c r="M25" i="108"/>
  <c r="G23" i="109"/>
  <c r="J24" i="111"/>
  <c r="F24" i="113"/>
  <c r="N25" i="107"/>
  <c r="K25" i="107"/>
  <c r="J25" i="107"/>
  <c r="L25" i="108"/>
  <c r="J25" i="108"/>
  <c r="H24" i="109"/>
  <c r="S24" i="111"/>
  <c r="M24" i="111"/>
  <c r="I24" i="111"/>
  <c r="G24" i="109"/>
  <c r="M25" i="111"/>
  <c r="L25" i="111"/>
  <c r="H25" i="111"/>
  <c r="G25" i="108"/>
  <c r="M25" i="112"/>
  <c r="K25" i="113"/>
  <c r="L24" i="113"/>
  <c r="P24" i="112"/>
  <c r="H24" i="112"/>
  <c r="R24" i="112"/>
  <c r="P23" i="112"/>
  <c r="L23" i="112"/>
  <c r="I24" i="112"/>
  <c r="Q24" i="112"/>
  <c r="J24" i="112"/>
  <c r="M23" i="112"/>
  <c r="N23" i="108"/>
  <c r="M23" i="108"/>
  <c r="M23" i="107"/>
  <c r="R23" i="112"/>
  <c r="S23" i="112"/>
  <c r="F23" i="108"/>
  <c r="R23" i="111"/>
  <c r="N23" i="107"/>
  <c r="G23" i="107"/>
  <c r="S22" i="109"/>
  <c r="T22" i="109" s="1"/>
  <c r="S23" i="109"/>
  <c r="T23" i="109" s="1"/>
  <c r="E23" i="108"/>
  <c r="Q23" i="112"/>
  <c r="Q23" i="111"/>
  <c r="M23" i="111"/>
  <c r="O23" i="111"/>
  <c r="P23" i="111"/>
  <c r="L23" i="111"/>
  <c r="E23" i="107"/>
  <c r="H23" i="107"/>
  <c r="L25" i="107"/>
  <c r="M25" i="107"/>
  <c r="S24" i="109"/>
  <c r="T24" i="109" s="1"/>
  <c r="J25" i="112"/>
  <c r="N25" i="108"/>
  <c r="Q25" i="112"/>
  <c r="F25" i="107"/>
  <c r="G25" i="113"/>
  <c r="I25" i="112"/>
  <c r="L25" i="112"/>
  <c r="H25" i="112"/>
  <c r="N25" i="111"/>
  <c r="J25" i="111"/>
  <c r="O25" i="111"/>
  <c r="K25" i="111"/>
  <c r="I25" i="111"/>
  <c r="E25" i="113"/>
  <c r="S25" i="112"/>
  <c r="H25" i="108"/>
  <c r="S25" i="111"/>
  <c r="Q25" i="111"/>
  <c r="H25" i="107"/>
  <c r="J25" i="113"/>
  <c r="F25" i="113"/>
  <c r="G25" i="107"/>
  <c r="H25" i="113"/>
  <c r="L25" i="113"/>
  <c r="J24" i="113"/>
  <c r="P25" i="112"/>
  <c r="N23" i="112"/>
  <c r="N24" i="112"/>
  <c r="N25" i="112"/>
  <c r="M24" i="112"/>
  <c r="P25" i="111"/>
  <c r="N23" i="111"/>
  <c r="N24" i="111"/>
  <c r="I24" i="109"/>
  <c r="G23" i="108"/>
  <c r="H23" i="108"/>
  <c r="E25" i="108"/>
  <c r="K25" i="108"/>
  <c r="F25" i="108"/>
  <c r="AE24" i="108"/>
  <c r="AE25" i="108"/>
  <c r="I25" i="108" s="1"/>
  <c r="S26" i="76"/>
  <c r="AE23" i="107"/>
  <c r="G25" i="76"/>
  <c r="AE24" i="107" s="1"/>
  <c r="G26" i="76"/>
  <c r="AE25" i="107" l="1"/>
  <c r="I25" i="107" s="1"/>
  <c r="E31" i="111" l="1"/>
  <c r="G25" i="130" l="1"/>
  <c r="H25" i="55"/>
  <c r="S25" i="76"/>
  <c r="P24" i="53"/>
  <c r="N24" i="53"/>
  <c r="L24" i="53"/>
  <c r="J24" i="53"/>
  <c r="J22" i="53"/>
  <c r="H24" i="53"/>
  <c r="K24" i="108" l="1"/>
  <c r="N24" i="108" l="1"/>
  <c r="L24" i="108"/>
  <c r="M24" i="108"/>
  <c r="J24" i="108"/>
  <c r="I24" i="108"/>
  <c r="F24" i="108"/>
  <c r="H24" i="108"/>
  <c r="E24" i="108"/>
  <c r="G24" i="108"/>
  <c r="F24" i="107"/>
  <c r="E24" i="107"/>
  <c r="I23" i="109"/>
  <c r="H23" i="109"/>
  <c r="F23" i="109"/>
  <c r="E23" i="109"/>
  <c r="J23" i="109"/>
  <c r="H24" i="107"/>
  <c r="G24" i="107"/>
  <c r="M24" i="107"/>
  <c r="I24" i="107"/>
  <c r="L24" i="107"/>
  <c r="K24" i="107"/>
  <c r="N24" i="107"/>
  <c r="J24" i="107"/>
  <c r="S22" i="131" l="1"/>
  <c r="G22" i="131"/>
  <c r="S21" i="131"/>
  <c r="G21" i="131"/>
  <c r="S20" i="131"/>
  <c r="G20" i="131"/>
  <c r="AE19" i="131"/>
  <c r="AD19" i="131"/>
  <c r="AB19" i="131"/>
  <c r="AA19" i="131"/>
  <c r="Y19" i="131"/>
  <c r="X19" i="131"/>
  <c r="V19" i="131"/>
  <c r="U19" i="131"/>
  <c r="T19" i="131"/>
  <c r="S19" i="131"/>
  <c r="N19" i="131"/>
  <c r="M19" i="131"/>
  <c r="L19" i="131"/>
  <c r="K19" i="131"/>
  <c r="J19" i="131"/>
  <c r="I19" i="131"/>
  <c r="H19" i="131"/>
  <c r="G19" i="131"/>
  <c r="F19" i="131"/>
  <c r="E19" i="131"/>
  <c r="S22" i="130"/>
  <c r="G22" i="130"/>
  <c r="S21" i="130"/>
  <c r="G21" i="130"/>
  <c r="S20" i="130"/>
  <c r="G20" i="130"/>
  <c r="AE19" i="130"/>
  <c r="AD19" i="130"/>
  <c r="AB19" i="130"/>
  <c r="AA19" i="130"/>
  <c r="Y19" i="130"/>
  <c r="X19" i="130"/>
  <c r="V19" i="130"/>
  <c r="U19" i="130"/>
  <c r="T19" i="130"/>
  <c r="S19" i="130"/>
  <c r="N19" i="130"/>
  <c r="M19" i="130"/>
  <c r="L19" i="130"/>
  <c r="K19" i="130"/>
  <c r="J19" i="130"/>
  <c r="I19" i="130"/>
  <c r="H19" i="130"/>
  <c r="G19" i="130"/>
  <c r="F19" i="130"/>
  <c r="E19" i="130"/>
  <c r="F21" i="100"/>
  <c r="F20" i="100"/>
  <c r="F19" i="100"/>
  <c r="L18" i="100"/>
  <c r="K18" i="100"/>
  <c r="J18" i="100"/>
  <c r="I18" i="100"/>
  <c r="H18" i="100"/>
  <c r="G18" i="100"/>
  <c r="F18" i="100"/>
  <c r="E18" i="100"/>
  <c r="F21" i="88"/>
  <c r="F20" i="88"/>
  <c r="F19" i="88"/>
  <c r="L18" i="88"/>
  <c r="K18" i="88"/>
  <c r="J18" i="88"/>
  <c r="I18" i="88"/>
  <c r="H18" i="88"/>
  <c r="G18" i="88"/>
  <c r="F18" i="88"/>
  <c r="E18" i="88"/>
  <c r="E21" i="87"/>
  <c r="E20" i="87"/>
  <c r="E19" i="87"/>
  <c r="I18" i="87"/>
  <c r="G18" i="87"/>
  <c r="E21" i="58"/>
  <c r="E20" i="58"/>
  <c r="E19" i="58"/>
  <c r="I18" i="58"/>
  <c r="G18" i="58"/>
  <c r="N18" i="99"/>
  <c r="M18" i="99"/>
  <c r="L18" i="99"/>
  <c r="K18" i="99"/>
  <c r="J18" i="99"/>
  <c r="I18" i="99"/>
  <c r="H18" i="99"/>
  <c r="G18" i="99"/>
  <c r="F18" i="99"/>
  <c r="E18" i="99"/>
  <c r="N18" i="56"/>
  <c r="M18" i="56"/>
  <c r="L18" i="56"/>
  <c r="K18" i="56"/>
  <c r="J18" i="56"/>
  <c r="I18" i="56"/>
  <c r="H18" i="56"/>
  <c r="G18" i="56"/>
  <c r="F18" i="56"/>
  <c r="E18" i="56"/>
  <c r="P22" i="98"/>
  <c r="N22" i="98"/>
  <c r="L22" i="98"/>
  <c r="J22" i="98"/>
  <c r="H22" i="98"/>
  <c r="P21" i="98"/>
  <c r="N21" i="98"/>
  <c r="L21" i="98"/>
  <c r="J21" i="98"/>
  <c r="H21" i="98"/>
  <c r="P20" i="98"/>
  <c r="N20" i="98"/>
  <c r="L20" i="98"/>
  <c r="J20" i="98"/>
  <c r="H20" i="98"/>
  <c r="O19" i="98"/>
  <c r="K19" i="98"/>
  <c r="I19" i="98"/>
  <c r="G19" i="98"/>
  <c r="E19" i="98"/>
  <c r="P19" i="98" s="1"/>
  <c r="P22" i="55"/>
  <c r="N22" i="55"/>
  <c r="L22" i="55"/>
  <c r="J22" i="55"/>
  <c r="H22" i="55"/>
  <c r="P21" i="55"/>
  <c r="N21" i="55"/>
  <c r="L21" i="55"/>
  <c r="J21" i="55"/>
  <c r="H21" i="55"/>
  <c r="P20" i="55"/>
  <c r="N20" i="55"/>
  <c r="L20" i="55"/>
  <c r="J20" i="55"/>
  <c r="H20" i="55"/>
  <c r="O19" i="55"/>
  <c r="K19" i="55"/>
  <c r="I19" i="55"/>
  <c r="G19" i="55"/>
  <c r="E19" i="55"/>
  <c r="AA18" i="52"/>
  <c r="Z18" i="52"/>
  <c r="Y18" i="52"/>
  <c r="X18" i="52"/>
  <c r="W18" i="52"/>
  <c r="U18" i="52"/>
  <c r="T18" i="52"/>
  <c r="S18" i="52"/>
  <c r="R18" i="52"/>
  <c r="Q18" i="52"/>
  <c r="L18" i="52"/>
  <c r="K18" i="52"/>
  <c r="J18" i="52"/>
  <c r="I18" i="52"/>
  <c r="H18" i="52"/>
  <c r="G18" i="52"/>
  <c r="F18" i="52"/>
  <c r="E18" i="52"/>
  <c r="AA18" i="51"/>
  <c r="Z18" i="51"/>
  <c r="Y18" i="51"/>
  <c r="X18" i="51"/>
  <c r="W18" i="51"/>
  <c r="U18" i="51"/>
  <c r="T18" i="51"/>
  <c r="S18" i="51"/>
  <c r="R18" i="51"/>
  <c r="Q18" i="51"/>
  <c r="L18" i="51"/>
  <c r="K18" i="51"/>
  <c r="J18" i="51"/>
  <c r="I18" i="51"/>
  <c r="H18" i="51"/>
  <c r="G18" i="51"/>
  <c r="F18" i="51"/>
  <c r="E18" i="51"/>
  <c r="Z18" i="17"/>
  <c r="Y18" i="17"/>
  <c r="X18" i="17"/>
  <c r="W18" i="17"/>
  <c r="R18" i="17"/>
  <c r="M18" i="17"/>
  <c r="L18" i="17"/>
  <c r="J18" i="17"/>
  <c r="I18" i="17"/>
  <c r="H18" i="17"/>
  <c r="G18" i="17"/>
  <c r="Z18" i="16"/>
  <c r="Y18" i="16"/>
  <c r="X18" i="16"/>
  <c r="W18" i="16"/>
  <c r="R18" i="16"/>
  <c r="M18" i="16"/>
  <c r="L18" i="16"/>
  <c r="J18" i="16"/>
  <c r="I18" i="16"/>
  <c r="H18" i="16"/>
  <c r="G18" i="16"/>
  <c r="S22" i="79"/>
  <c r="G22" i="79"/>
  <c r="S21" i="79"/>
  <c r="G21" i="79"/>
  <c r="S20" i="79"/>
  <c r="G20" i="79"/>
  <c r="S19" i="79"/>
  <c r="G19" i="79"/>
  <c r="S22" i="76"/>
  <c r="G22" i="76"/>
  <c r="S21" i="76"/>
  <c r="G21" i="76"/>
  <c r="S20" i="76"/>
  <c r="G20" i="76"/>
  <c r="S19" i="76"/>
  <c r="G19" i="76"/>
  <c r="F21" i="85"/>
  <c r="F20" i="85"/>
  <c r="F19" i="85"/>
  <c r="F18" i="85"/>
  <c r="F21" i="59"/>
  <c r="F20" i="59"/>
  <c r="F19" i="59"/>
  <c r="F18" i="59"/>
  <c r="E21" i="84"/>
  <c r="E20" i="84"/>
  <c r="E19" i="84"/>
  <c r="E18" i="84"/>
  <c r="E21" i="57"/>
  <c r="E20" i="57"/>
  <c r="E19" i="57"/>
  <c r="E18" i="57"/>
  <c r="P21" i="95"/>
  <c r="N21" i="95"/>
  <c r="L21" i="95"/>
  <c r="J21" i="95"/>
  <c r="H21" i="95"/>
  <c r="P20" i="95"/>
  <c r="N20" i="95"/>
  <c r="L20" i="95"/>
  <c r="J20" i="95"/>
  <c r="H20" i="95"/>
  <c r="P19" i="95"/>
  <c r="N19" i="95"/>
  <c r="L19" i="95"/>
  <c r="J19" i="95"/>
  <c r="H19" i="95"/>
  <c r="P18" i="95"/>
  <c r="L18" i="95"/>
  <c r="J18" i="95"/>
  <c r="H18" i="95"/>
  <c r="P21" i="53"/>
  <c r="N21" i="53"/>
  <c r="L21" i="53"/>
  <c r="J21" i="53"/>
  <c r="H21" i="53"/>
  <c r="P20" i="53"/>
  <c r="N20" i="53"/>
  <c r="L20" i="53"/>
  <c r="J20" i="53"/>
  <c r="H20" i="53"/>
  <c r="P19" i="53"/>
  <c r="N19" i="53"/>
  <c r="L19" i="53"/>
  <c r="J19" i="53"/>
  <c r="H19" i="53"/>
  <c r="P18" i="53"/>
  <c r="L18" i="53"/>
  <c r="J18" i="53"/>
  <c r="H18" i="53"/>
  <c r="E18" i="58" l="1"/>
  <c r="J19" i="55"/>
  <c r="H19" i="55"/>
  <c r="L19" i="55"/>
  <c r="H19" i="98"/>
  <c r="L19" i="98"/>
  <c r="E18" i="87"/>
  <c r="J19" i="98"/>
  <c r="P19" i="55"/>
  <c r="G18" i="5" l="1"/>
  <c r="E18" i="5" s="1"/>
  <c r="S22" i="114" l="1"/>
  <c r="R22" i="114"/>
  <c r="Q22" i="114"/>
  <c r="P22" i="114"/>
  <c r="O22" i="114"/>
  <c r="M22" i="114"/>
  <c r="S22" i="113"/>
  <c r="R22" i="113"/>
  <c r="Q22" i="113"/>
  <c r="P22" i="113"/>
  <c r="O22" i="113"/>
  <c r="M22" i="113"/>
  <c r="AD22" i="112"/>
  <c r="AC22" i="112"/>
  <c r="AB22" i="112"/>
  <c r="AA22" i="112"/>
  <c r="Z22" i="112"/>
  <c r="R22" i="112" s="1"/>
  <c r="Y22" i="112"/>
  <c r="X22" i="112"/>
  <c r="W22" i="112"/>
  <c r="V22" i="112"/>
  <c r="U22" i="112"/>
  <c r="T22" i="112"/>
  <c r="G22" i="112"/>
  <c r="F22" i="112"/>
  <c r="E22" i="112"/>
  <c r="G22" i="111"/>
  <c r="F22" i="111"/>
  <c r="E22" i="111"/>
  <c r="AD22" i="111"/>
  <c r="AC22" i="111"/>
  <c r="AB22" i="111"/>
  <c r="AA22" i="111"/>
  <c r="Z22" i="111"/>
  <c r="Y22" i="111"/>
  <c r="X22" i="111"/>
  <c r="W22" i="111"/>
  <c r="V22" i="111"/>
  <c r="U22" i="111"/>
  <c r="T22" i="111"/>
  <c r="O22" i="111" s="1"/>
  <c r="R21" i="110"/>
  <c r="Q21" i="110"/>
  <c r="P21" i="110"/>
  <c r="F21" i="110" s="1"/>
  <c r="O21" i="110"/>
  <c r="N21" i="110"/>
  <c r="E21" i="110" s="1"/>
  <c r="R21" i="109"/>
  <c r="Q21" i="109"/>
  <c r="P21" i="109"/>
  <c r="O21" i="109"/>
  <c r="N21" i="109"/>
  <c r="AE22" i="108"/>
  <c r="AD22" i="108"/>
  <c r="AC22" i="108"/>
  <c r="AB22" i="108"/>
  <c r="AA22" i="108"/>
  <c r="Z22" i="108"/>
  <c r="X22" i="108"/>
  <c r="S22" i="108"/>
  <c r="R22" i="108"/>
  <c r="Q22" i="108"/>
  <c r="P22" i="108"/>
  <c r="O22" i="108"/>
  <c r="AD22" i="107"/>
  <c r="AC22" i="107"/>
  <c r="AB22" i="107"/>
  <c r="AA22" i="107"/>
  <c r="Z22" i="107"/>
  <c r="S22" i="107"/>
  <c r="K22" i="107" s="1"/>
  <c r="R22" i="107"/>
  <c r="Q22" i="107"/>
  <c r="P18" i="107"/>
  <c r="Q18" i="107"/>
  <c r="R18" i="107"/>
  <c r="S18" i="107"/>
  <c r="T18" i="107"/>
  <c r="U18" i="107"/>
  <c r="V18" i="107"/>
  <c r="W18" i="107"/>
  <c r="X18" i="107"/>
  <c r="Y18" i="107"/>
  <c r="Z18" i="107"/>
  <c r="AA18" i="107"/>
  <c r="AB18" i="107"/>
  <c r="AC18" i="107"/>
  <c r="AD18" i="107"/>
  <c r="AE18" i="107"/>
  <c r="P19" i="107"/>
  <c r="Q19" i="107"/>
  <c r="R19" i="107"/>
  <c r="S19" i="107"/>
  <c r="T19" i="107"/>
  <c r="U19" i="107"/>
  <c r="V19" i="107"/>
  <c r="W19" i="107"/>
  <c r="X19" i="107"/>
  <c r="Y19" i="107"/>
  <c r="Z19" i="107"/>
  <c r="AA19" i="107"/>
  <c r="AB19" i="107"/>
  <c r="AC19" i="107"/>
  <c r="AD19" i="107"/>
  <c r="AE19" i="107"/>
  <c r="P20" i="107"/>
  <c r="Q20" i="107"/>
  <c r="R20" i="107"/>
  <c r="S20" i="107"/>
  <c r="T20" i="107"/>
  <c r="U20" i="107"/>
  <c r="V20" i="107"/>
  <c r="W20" i="107"/>
  <c r="X20" i="107"/>
  <c r="Y20" i="107"/>
  <c r="Z20" i="107"/>
  <c r="AA20" i="107"/>
  <c r="AB20" i="107"/>
  <c r="AC20" i="107"/>
  <c r="AD20" i="107"/>
  <c r="AE20" i="107"/>
  <c r="P21" i="107"/>
  <c r="Q21" i="107"/>
  <c r="R21" i="107"/>
  <c r="S21" i="107"/>
  <c r="T21" i="107"/>
  <c r="U21" i="107"/>
  <c r="V21" i="107"/>
  <c r="W21" i="107"/>
  <c r="X21" i="107"/>
  <c r="Y21" i="107"/>
  <c r="Z21" i="107"/>
  <c r="AA21" i="107"/>
  <c r="AB21" i="107"/>
  <c r="AC21" i="107"/>
  <c r="AD21" i="107"/>
  <c r="AE21" i="107"/>
  <c r="S23" i="130"/>
  <c r="G23" i="130"/>
  <c r="P23" i="55"/>
  <c r="N23" i="55"/>
  <c r="L23" i="55"/>
  <c r="J23" i="55"/>
  <c r="H23" i="55"/>
  <c r="I21" i="110" l="1"/>
  <c r="H21" i="110"/>
  <c r="J21" i="110"/>
  <c r="G21" i="110"/>
  <c r="L22" i="114"/>
  <c r="G21" i="109"/>
  <c r="E22" i="114"/>
  <c r="F22" i="114"/>
  <c r="K22" i="114"/>
  <c r="H22" i="114"/>
  <c r="G22" i="114"/>
  <c r="I22" i="114"/>
  <c r="J22" i="114"/>
  <c r="J22" i="112"/>
  <c r="J22" i="113"/>
  <c r="N22" i="108"/>
  <c r="Q22" i="111"/>
  <c r="L22" i="113"/>
  <c r="S21" i="109"/>
  <c r="T21" i="109" s="1"/>
  <c r="I21" i="109"/>
  <c r="H22" i="113"/>
  <c r="I22" i="111"/>
  <c r="K22" i="108"/>
  <c r="M22" i="108"/>
  <c r="G22" i="108"/>
  <c r="R22" i="111"/>
  <c r="M22" i="107"/>
  <c r="E21" i="109"/>
  <c r="E22" i="113"/>
  <c r="H22" i="111"/>
  <c r="L22" i="111"/>
  <c r="P22" i="111"/>
  <c r="E22" i="107"/>
  <c r="G22" i="107"/>
  <c r="F22" i="107"/>
  <c r="N22" i="111"/>
  <c r="J21" i="109"/>
  <c r="F21" i="109"/>
  <c r="I22" i="108"/>
  <c r="H21" i="109"/>
  <c r="F22" i="108"/>
  <c r="K22" i="111"/>
  <c r="M22" i="111"/>
  <c r="G22" i="113"/>
  <c r="S22" i="111"/>
  <c r="H22" i="107"/>
  <c r="F22" i="113"/>
  <c r="I22" i="113"/>
  <c r="K22" i="113"/>
  <c r="M22" i="112"/>
  <c r="H22" i="108"/>
  <c r="S22" i="112"/>
  <c r="E22" i="108"/>
  <c r="L22" i="112"/>
  <c r="H22" i="112"/>
  <c r="O22" i="112"/>
  <c r="P22" i="112"/>
  <c r="K22" i="112"/>
  <c r="N22" i="112"/>
  <c r="J22" i="111"/>
  <c r="L22" i="108"/>
  <c r="J22" i="108"/>
  <c r="L22" i="107"/>
  <c r="J22" i="107"/>
  <c r="N22" i="107"/>
  <c r="I22" i="112"/>
  <c r="Q22" i="112"/>
  <c r="G23" i="76" l="1"/>
  <c r="F17" i="85"/>
  <c r="E17" i="84"/>
  <c r="P22" i="53"/>
  <c r="N22" i="53"/>
  <c r="L22" i="53"/>
  <c r="H22" i="53"/>
  <c r="S44" i="76"/>
  <c r="S43" i="76"/>
  <c r="E43" i="111"/>
  <c r="F43" i="111"/>
  <c r="G43" i="111"/>
  <c r="AE22" i="107" l="1"/>
  <c r="I22" i="107" s="1"/>
  <c r="E8" i="114" l="1"/>
  <c r="F8" i="114"/>
  <c r="G8" i="114"/>
  <c r="H8" i="114"/>
  <c r="I8" i="114"/>
  <c r="J8" i="114"/>
  <c r="K8" i="114"/>
  <c r="L8" i="114"/>
  <c r="E9" i="114"/>
  <c r="F9" i="114"/>
  <c r="G9" i="114"/>
  <c r="H9" i="114"/>
  <c r="I9" i="114"/>
  <c r="J9" i="114"/>
  <c r="K9" i="114"/>
  <c r="L9" i="114"/>
  <c r="E10" i="114"/>
  <c r="F10" i="114"/>
  <c r="G10" i="114"/>
  <c r="H10" i="114"/>
  <c r="I10" i="114"/>
  <c r="J10" i="114"/>
  <c r="K10" i="114"/>
  <c r="L10" i="114"/>
  <c r="E11" i="114"/>
  <c r="F11" i="114"/>
  <c r="G11" i="114"/>
  <c r="H11" i="114"/>
  <c r="I11" i="114"/>
  <c r="J11" i="114"/>
  <c r="K11" i="114"/>
  <c r="L11" i="114"/>
  <c r="E12" i="114"/>
  <c r="F12" i="114"/>
  <c r="G12" i="114"/>
  <c r="H12" i="114"/>
  <c r="I12" i="114"/>
  <c r="J12" i="114"/>
  <c r="K12" i="114"/>
  <c r="L12" i="114"/>
  <c r="M13" i="114"/>
  <c r="O13" i="114"/>
  <c r="P13" i="114"/>
  <c r="Q13" i="114"/>
  <c r="R13" i="114"/>
  <c r="S13" i="114"/>
  <c r="M14" i="114"/>
  <c r="O14" i="114"/>
  <c r="P14" i="114"/>
  <c r="Q14" i="114"/>
  <c r="R14" i="114"/>
  <c r="K14" i="114" s="1"/>
  <c r="S14" i="114"/>
  <c r="M15" i="114"/>
  <c r="O15" i="114"/>
  <c r="P15" i="114"/>
  <c r="Q15" i="114"/>
  <c r="R15" i="114"/>
  <c r="K15" i="114" s="1"/>
  <c r="S15" i="114"/>
  <c r="M16" i="114"/>
  <c r="N16" i="114"/>
  <c r="O16" i="114"/>
  <c r="P16" i="114"/>
  <c r="Q16" i="114"/>
  <c r="I16" i="114" s="1"/>
  <c r="R16" i="114"/>
  <c r="S16" i="114"/>
  <c r="M17" i="114"/>
  <c r="N17" i="114"/>
  <c r="O17" i="114"/>
  <c r="P17" i="114"/>
  <c r="Q17" i="114"/>
  <c r="I17" i="114" s="1"/>
  <c r="R17" i="114"/>
  <c r="S17" i="114"/>
  <c r="M18" i="114"/>
  <c r="O18" i="114"/>
  <c r="P18" i="114"/>
  <c r="Q18" i="114"/>
  <c r="R18" i="114"/>
  <c r="K18" i="114" s="1"/>
  <c r="S18" i="114"/>
  <c r="M19" i="114"/>
  <c r="N19" i="114"/>
  <c r="O19" i="114"/>
  <c r="P19" i="114"/>
  <c r="Q19" i="114"/>
  <c r="R19" i="114"/>
  <c r="S19" i="114"/>
  <c r="M20" i="114"/>
  <c r="N20" i="114"/>
  <c r="O20" i="114"/>
  <c r="P20" i="114"/>
  <c r="Q20" i="114"/>
  <c r="I20" i="114" s="1"/>
  <c r="R20" i="114"/>
  <c r="S20" i="114"/>
  <c r="M21" i="114"/>
  <c r="N21" i="114"/>
  <c r="O21" i="114"/>
  <c r="P21" i="114"/>
  <c r="Q21" i="114"/>
  <c r="R21" i="114"/>
  <c r="S21" i="114"/>
  <c r="M30" i="114"/>
  <c r="E30" i="114" s="1"/>
  <c r="O30" i="114"/>
  <c r="P30" i="114"/>
  <c r="Q30" i="114"/>
  <c r="R30" i="114"/>
  <c r="S30" i="114"/>
  <c r="M31" i="114"/>
  <c r="E31" i="114" s="1"/>
  <c r="O31" i="114"/>
  <c r="P31" i="114"/>
  <c r="Q31" i="114"/>
  <c r="R31" i="114"/>
  <c r="S31" i="114"/>
  <c r="M32" i="114"/>
  <c r="E32" i="114" s="1"/>
  <c r="O32" i="114"/>
  <c r="P32" i="114"/>
  <c r="Q32" i="114"/>
  <c r="R32" i="114"/>
  <c r="S32" i="114"/>
  <c r="M33" i="114"/>
  <c r="E33" i="114" s="1"/>
  <c r="O33" i="114"/>
  <c r="P33" i="114"/>
  <c r="Q33" i="114"/>
  <c r="R33" i="114"/>
  <c r="S33" i="114"/>
  <c r="M34" i="114"/>
  <c r="E34" i="114" s="1"/>
  <c r="O34" i="114"/>
  <c r="P34" i="114"/>
  <c r="Q34" i="114"/>
  <c r="R34" i="114"/>
  <c r="S34" i="114"/>
  <c r="M35" i="114"/>
  <c r="E35" i="114" s="1"/>
  <c r="O35" i="114"/>
  <c r="P35" i="114"/>
  <c r="Q35" i="114"/>
  <c r="R35" i="114"/>
  <c r="S35" i="114"/>
  <c r="M37" i="114"/>
  <c r="O37" i="114"/>
  <c r="P37" i="114"/>
  <c r="Q37" i="114"/>
  <c r="R37" i="114"/>
  <c r="S37" i="114"/>
  <c r="M38" i="114"/>
  <c r="O38" i="114"/>
  <c r="P38" i="114"/>
  <c r="Q38" i="114"/>
  <c r="R38" i="114"/>
  <c r="S38" i="114"/>
  <c r="M39" i="114"/>
  <c r="O39" i="114"/>
  <c r="P39" i="114"/>
  <c r="Q39" i="114"/>
  <c r="R39" i="114"/>
  <c r="S39" i="114"/>
  <c r="M40" i="114"/>
  <c r="O40" i="114"/>
  <c r="P40" i="114"/>
  <c r="Q40" i="114"/>
  <c r="R40" i="114"/>
  <c r="S40" i="114"/>
  <c r="M41" i="114"/>
  <c r="O41" i="114"/>
  <c r="P41" i="114"/>
  <c r="Q41" i="114"/>
  <c r="R41" i="114"/>
  <c r="S41" i="114"/>
  <c r="M42" i="114"/>
  <c r="O42" i="114"/>
  <c r="P42" i="114"/>
  <c r="Q42" i="114"/>
  <c r="R42" i="114"/>
  <c r="S42" i="114"/>
  <c r="M43" i="114"/>
  <c r="O43" i="114"/>
  <c r="P43" i="114"/>
  <c r="Q43" i="114"/>
  <c r="R43" i="114"/>
  <c r="S43" i="114"/>
  <c r="M44" i="114"/>
  <c r="O44" i="114"/>
  <c r="P44" i="114"/>
  <c r="Q44" i="114"/>
  <c r="R44" i="114"/>
  <c r="S44" i="114"/>
  <c r="M45" i="114"/>
  <c r="O45" i="114"/>
  <c r="P45" i="114"/>
  <c r="Q45" i="114"/>
  <c r="R45" i="114"/>
  <c r="S45" i="114"/>
  <c r="M46" i="114"/>
  <c r="O46" i="114"/>
  <c r="P46" i="114"/>
  <c r="Q46" i="114"/>
  <c r="R46" i="114"/>
  <c r="S46" i="114"/>
  <c r="M48" i="114"/>
  <c r="O48" i="114"/>
  <c r="P48" i="114"/>
  <c r="Q48" i="114"/>
  <c r="R48" i="114"/>
  <c r="S48" i="114"/>
  <c r="M49" i="114"/>
  <c r="O49" i="114"/>
  <c r="P49" i="114"/>
  <c r="Q49" i="114"/>
  <c r="R49" i="114"/>
  <c r="S49" i="114"/>
  <c r="M50" i="114"/>
  <c r="O50" i="114"/>
  <c r="P50" i="114"/>
  <c r="Q50" i="114"/>
  <c r="R50" i="114"/>
  <c r="S50" i="114"/>
  <c r="M51" i="114"/>
  <c r="O51" i="114"/>
  <c r="P51" i="114"/>
  <c r="Q51" i="114"/>
  <c r="R51" i="114"/>
  <c r="S51" i="114"/>
  <c r="M52" i="114"/>
  <c r="O52" i="114"/>
  <c r="P52" i="114"/>
  <c r="Q52" i="114"/>
  <c r="R52" i="114"/>
  <c r="S52" i="114"/>
  <c r="M53" i="114"/>
  <c r="O53" i="114"/>
  <c r="P53" i="114"/>
  <c r="Q53" i="114"/>
  <c r="R53" i="114"/>
  <c r="S53" i="114"/>
  <c r="M54" i="114"/>
  <c r="O54" i="114"/>
  <c r="P54" i="114"/>
  <c r="Q54" i="114"/>
  <c r="R54" i="114"/>
  <c r="S54" i="114"/>
  <c r="M55" i="114"/>
  <c r="O55" i="114"/>
  <c r="P55" i="114"/>
  <c r="Q55" i="114"/>
  <c r="R55" i="114"/>
  <c r="S55" i="114"/>
  <c r="M56" i="114"/>
  <c r="O56" i="114"/>
  <c r="P56" i="114"/>
  <c r="Q56" i="114"/>
  <c r="R56" i="114"/>
  <c r="S56" i="114"/>
  <c r="M57" i="114"/>
  <c r="O57" i="114"/>
  <c r="P57" i="114"/>
  <c r="Q57" i="114"/>
  <c r="R57" i="114"/>
  <c r="S57" i="114"/>
  <c r="M59" i="114"/>
  <c r="O59" i="114"/>
  <c r="P59" i="114"/>
  <c r="Q59" i="114"/>
  <c r="R59" i="114"/>
  <c r="S59" i="114"/>
  <c r="M60" i="114"/>
  <c r="O60" i="114"/>
  <c r="P60" i="114"/>
  <c r="Q60" i="114"/>
  <c r="R60" i="114"/>
  <c r="S60" i="114"/>
  <c r="M61" i="114"/>
  <c r="O61" i="114"/>
  <c r="P61" i="114"/>
  <c r="Q61" i="114"/>
  <c r="R61" i="114"/>
  <c r="S61" i="114"/>
  <c r="M62" i="114"/>
  <c r="O62" i="114"/>
  <c r="P62" i="114"/>
  <c r="Q62" i="114"/>
  <c r="R62" i="114"/>
  <c r="S62" i="114"/>
  <c r="M63" i="114"/>
  <c r="O63" i="114"/>
  <c r="P63" i="114"/>
  <c r="Q63" i="114"/>
  <c r="R63" i="114"/>
  <c r="S63" i="114"/>
  <c r="M64" i="114"/>
  <c r="O64" i="114"/>
  <c r="P64" i="114"/>
  <c r="Q64" i="114"/>
  <c r="R64" i="114"/>
  <c r="S64" i="114"/>
  <c r="M65" i="114"/>
  <c r="O65" i="114"/>
  <c r="P65" i="114"/>
  <c r="Q65" i="114"/>
  <c r="R65" i="114"/>
  <c r="S65" i="114"/>
  <c r="M66" i="114"/>
  <c r="O66" i="114"/>
  <c r="P66" i="114"/>
  <c r="Q66" i="114"/>
  <c r="R66" i="114"/>
  <c r="S66" i="114"/>
  <c r="M67" i="114"/>
  <c r="O67" i="114"/>
  <c r="P67" i="114"/>
  <c r="Q67" i="114"/>
  <c r="R67" i="114"/>
  <c r="S67" i="114"/>
  <c r="M68" i="114"/>
  <c r="O68" i="114"/>
  <c r="P68" i="114"/>
  <c r="Q68" i="114"/>
  <c r="R68" i="114"/>
  <c r="S68" i="114"/>
  <c r="E8" i="113"/>
  <c r="F8" i="113"/>
  <c r="G8" i="113"/>
  <c r="H8" i="113"/>
  <c r="I8" i="113"/>
  <c r="J8" i="113"/>
  <c r="K8" i="113"/>
  <c r="L8" i="113"/>
  <c r="E9" i="113"/>
  <c r="F9" i="113"/>
  <c r="G9" i="113"/>
  <c r="H9" i="113"/>
  <c r="I9" i="113"/>
  <c r="J9" i="113"/>
  <c r="K9" i="113"/>
  <c r="L9" i="113"/>
  <c r="E10" i="113"/>
  <c r="F10" i="113"/>
  <c r="G10" i="113"/>
  <c r="H10" i="113"/>
  <c r="I10" i="113"/>
  <c r="J10" i="113"/>
  <c r="K10" i="113"/>
  <c r="L10" i="113"/>
  <c r="E11" i="113"/>
  <c r="F11" i="113"/>
  <c r="G11" i="113"/>
  <c r="H11" i="113"/>
  <c r="I11" i="113"/>
  <c r="J11" i="113"/>
  <c r="K11" i="113"/>
  <c r="L11" i="113"/>
  <c r="E12" i="113"/>
  <c r="F12" i="113"/>
  <c r="G12" i="113"/>
  <c r="H12" i="113"/>
  <c r="I12" i="113"/>
  <c r="J12" i="113"/>
  <c r="K12" i="113"/>
  <c r="L12" i="113"/>
  <c r="M13" i="113"/>
  <c r="O13" i="113"/>
  <c r="P13" i="113"/>
  <c r="Q13" i="113"/>
  <c r="S13" i="113"/>
  <c r="M14" i="113"/>
  <c r="O14" i="113"/>
  <c r="P14" i="113"/>
  <c r="Q14" i="113"/>
  <c r="R14" i="113"/>
  <c r="S14" i="113"/>
  <c r="M15" i="113"/>
  <c r="O15" i="113"/>
  <c r="P15" i="113"/>
  <c r="Q15" i="113"/>
  <c r="R15" i="113"/>
  <c r="K15" i="113" s="1"/>
  <c r="S15" i="113"/>
  <c r="M16" i="113"/>
  <c r="N16" i="113"/>
  <c r="O16" i="113"/>
  <c r="P16" i="113"/>
  <c r="Q16" i="113"/>
  <c r="R16" i="113"/>
  <c r="S16" i="113"/>
  <c r="M17" i="113"/>
  <c r="N17" i="113"/>
  <c r="O17" i="113"/>
  <c r="P17" i="113"/>
  <c r="Q17" i="113"/>
  <c r="I17" i="113" s="1"/>
  <c r="R17" i="113"/>
  <c r="S17" i="113"/>
  <c r="M18" i="113"/>
  <c r="O18" i="113"/>
  <c r="P18" i="113"/>
  <c r="Q18" i="113"/>
  <c r="R18" i="113"/>
  <c r="S18" i="113"/>
  <c r="M19" i="113"/>
  <c r="N19" i="113"/>
  <c r="O19" i="113"/>
  <c r="P19" i="113"/>
  <c r="Q19" i="113"/>
  <c r="I19" i="113" s="1"/>
  <c r="R19" i="113"/>
  <c r="S19" i="113"/>
  <c r="M20" i="113"/>
  <c r="N20" i="113"/>
  <c r="O20" i="113"/>
  <c r="P20" i="113"/>
  <c r="Q20" i="113"/>
  <c r="R20" i="113"/>
  <c r="S20" i="113"/>
  <c r="M21" i="113"/>
  <c r="N21" i="113"/>
  <c r="O21" i="113"/>
  <c r="P21" i="113"/>
  <c r="Q21" i="113"/>
  <c r="I21" i="113" s="1"/>
  <c r="R21" i="113"/>
  <c r="S21" i="113"/>
  <c r="M30" i="113"/>
  <c r="O30" i="113"/>
  <c r="P30" i="113"/>
  <c r="Q30" i="113"/>
  <c r="R30" i="113"/>
  <c r="S30" i="113"/>
  <c r="M31" i="113"/>
  <c r="O31" i="113"/>
  <c r="P31" i="113"/>
  <c r="Q31" i="113"/>
  <c r="R31" i="113"/>
  <c r="S31" i="113"/>
  <c r="M33" i="113"/>
  <c r="O33" i="113"/>
  <c r="P33" i="113"/>
  <c r="Q33" i="113"/>
  <c r="R33" i="113"/>
  <c r="S33" i="113"/>
  <c r="M34" i="113"/>
  <c r="O34" i="113"/>
  <c r="P34" i="113"/>
  <c r="Q34" i="113"/>
  <c r="R34" i="113"/>
  <c r="S34" i="113"/>
  <c r="M35" i="113"/>
  <c r="O35" i="113"/>
  <c r="P35" i="113"/>
  <c r="Q35" i="113"/>
  <c r="R35" i="113"/>
  <c r="S35" i="113"/>
  <c r="M36" i="113"/>
  <c r="O36" i="113"/>
  <c r="P36" i="113"/>
  <c r="Q36" i="113"/>
  <c r="R36" i="113"/>
  <c r="S36" i="113"/>
  <c r="M37" i="113"/>
  <c r="O37" i="113"/>
  <c r="P37" i="113"/>
  <c r="Q37" i="113"/>
  <c r="R37" i="113"/>
  <c r="S37" i="113"/>
  <c r="M39" i="113"/>
  <c r="O39" i="113"/>
  <c r="P39" i="113"/>
  <c r="Q39" i="113"/>
  <c r="R39" i="113"/>
  <c r="S39" i="113"/>
  <c r="M40" i="113"/>
  <c r="O40" i="113"/>
  <c r="P40" i="113"/>
  <c r="Q40" i="113"/>
  <c r="R40" i="113"/>
  <c r="S40" i="113"/>
  <c r="M41" i="113"/>
  <c r="O41" i="113"/>
  <c r="P41" i="113"/>
  <c r="Q41" i="113"/>
  <c r="R41" i="113"/>
  <c r="S41" i="113"/>
  <c r="M42" i="113"/>
  <c r="O42" i="113"/>
  <c r="P42" i="113"/>
  <c r="Q42" i="113"/>
  <c r="R42" i="113"/>
  <c r="S42" i="113"/>
  <c r="M43" i="113"/>
  <c r="O43" i="113"/>
  <c r="P43" i="113"/>
  <c r="Q43" i="113"/>
  <c r="R43" i="113"/>
  <c r="S43" i="113"/>
  <c r="M44" i="113"/>
  <c r="O44" i="113"/>
  <c r="P44" i="113"/>
  <c r="Q44" i="113"/>
  <c r="R44" i="113"/>
  <c r="S44" i="113"/>
  <c r="M45" i="113"/>
  <c r="O45" i="113"/>
  <c r="P45" i="113"/>
  <c r="Q45" i="113"/>
  <c r="R45" i="113"/>
  <c r="S45" i="113"/>
  <c r="M46" i="113"/>
  <c r="O46" i="113"/>
  <c r="P46" i="113"/>
  <c r="Q46" i="113"/>
  <c r="R46" i="113"/>
  <c r="S46" i="113"/>
  <c r="M47" i="113"/>
  <c r="O47" i="113"/>
  <c r="P47" i="113"/>
  <c r="Q47" i="113"/>
  <c r="R47" i="113"/>
  <c r="S47" i="113"/>
  <c r="M48" i="113"/>
  <c r="O48" i="113"/>
  <c r="P48" i="113"/>
  <c r="Q48" i="113"/>
  <c r="R48" i="113"/>
  <c r="S48" i="113"/>
  <c r="M49" i="113"/>
  <c r="O49" i="113"/>
  <c r="P49" i="113"/>
  <c r="Q49" i="113"/>
  <c r="R49" i="113"/>
  <c r="S49" i="113"/>
  <c r="M50" i="113"/>
  <c r="O50" i="113"/>
  <c r="P50" i="113"/>
  <c r="Q50" i="113"/>
  <c r="R50" i="113"/>
  <c r="S50" i="113"/>
  <c r="M51" i="113"/>
  <c r="O51" i="113"/>
  <c r="P51" i="113"/>
  <c r="Q51" i="113"/>
  <c r="R51" i="113"/>
  <c r="S51" i="113"/>
  <c r="M52" i="113"/>
  <c r="O52" i="113"/>
  <c r="P52" i="113"/>
  <c r="Q52" i="113"/>
  <c r="R52" i="113"/>
  <c r="S52" i="113"/>
  <c r="M53" i="113"/>
  <c r="O53" i="113"/>
  <c r="P53" i="113"/>
  <c r="Q53" i="113"/>
  <c r="R53" i="113"/>
  <c r="S53" i="113"/>
  <c r="M55" i="113"/>
  <c r="O55" i="113"/>
  <c r="P55" i="113"/>
  <c r="Q55" i="113"/>
  <c r="R55" i="113"/>
  <c r="S55" i="113"/>
  <c r="M56" i="113"/>
  <c r="O56" i="113"/>
  <c r="P56" i="113"/>
  <c r="Q56" i="113"/>
  <c r="R56" i="113"/>
  <c r="S56" i="113"/>
  <c r="M57" i="113"/>
  <c r="O57" i="113"/>
  <c r="P57" i="113"/>
  <c r="Q57" i="113"/>
  <c r="R57" i="113"/>
  <c r="S57" i="113"/>
  <c r="M58" i="113"/>
  <c r="O58" i="113"/>
  <c r="P58" i="113"/>
  <c r="Q58" i="113"/>
  <c r="R58" i="113"/>
  <c r="S58" i="113"/>
  <c r="M59" i="113"/>
  <c r="O59" i="113"/>
  <c r="P59" i="113"/>
  <c r="Q59" i="113"/>
  <c r="R59" i="113"/>
  <c r="S59" i="113"/>
  <c r="H8" i="112"/>
  <c r="I8" i="112"/>
  <c r="J8" i="112"/>
  <c r="K8" i="112"/>
  <c r="L8" i="112"/>
  <c r="M8" i="112"/>
  <c r="N8" i="112"/>
  <c r="O8" i="112"/>
  <c r="P8" i="112"/>
  <c r="Q8" i="112"/>
  <c r="R8" i="112"/>
  <c r="S8" i="112"/>
  <c r="H9" i="112"/>
  <c r="I9" i="112"/>
  <c r="J9" i="112"/>
  <c r="K9" i="112"/>
  <c r="L9" i="112"/>
  <c r="M9" i="112"/>
  <c r="N9" i="112"/>
  <c r="O9" i="112"/>
  <c r="P9" i="112"/>
  <c r="Q9" i="112"/>
  <c r="R9" i="112"/>
  <c r="S9" i="112"/>
  <c r="H10" i="112"/>
  <c r="I10" i="112"/>
  <c r="J10" i="112"/>
  <c r="K10" i="112"/>
  <c r="L10" i="112"/>
  <c r="M10" i="112"/>
  <c r="N10" i="112"/>
  <c r="O10" i="112"/>
  <c r="P10" i="112"/>
  <c r="Q10" i="112"/>
  <c r="R10" i="112"/>
  <c r="S10" i="112"/>
  <c r="H11" i="112"/>
  <c r="I11" i="112"/>
  <c r="J11" i="112"/>
  <c r="K11" i="112"/>
  <c r="L11" i="112"/>
  <c r="M11" i="112"/>
  <c r="N11" i="112"/>
  <c r="O11" i="112"/>
  <c r="P11" i="112"/>
  <c r="Q11" i="112"/>
  <c r="R11" i="112"/>
  <c r="S11" i="112"/>
  <c r="H12" i="112"/>
  <c r="I12" i="112"/>
  <c r="J12" i="112"/>
  <c r="K12" i="112"/>
  <c r="L12" i="112"/>
  <c r="M12" i="112"/>
  <c r="N12" i="112"/>
  <c r="O12" i="112"/>
  <c r="P12" i="112"/>
  <c r="Q12" i="112"/>
  <c r="R12" i="112"/>
  <c r="S12" i="112"/>
  <c r="E13" i="112"/>
  <c r="T13" i="112"/>
  <c r="U13" i="112"/>
  <c r="V13" i="112"/>
  <c r="W13" i="112"/>
  <c r="X13" i="112"/>
  <c r="Y13" i="112"/>
  <c r="Z13" i="112"/>
  <c r="AA13" i="112"/>
  <c r="AB13" i="112"/>
  <c r="O13" i="112" s="1"/>
  <c r="AC13" i="112"/>
  <c r="AD13" i="112"/>
  <c r="R13" i="112" s="1"/>
  <c r="E14" i="112"/>
  <c r="T14" i="112"/>
  <c r="U14" i="112"/>
  <c r="V14" i="112"/>
  <c r="W14" i="112"/>
  <c r="X14" i="112"/>
  <c r="Y14" i="112"/>
  <c r="Z14" i="112"/>
  <c r="AA14" i="112"/>
  <c r="AB14" i="112"/>
  <c r="AC14" i="112"/>
  <c r="AD14" i="112"/>
  <c r="E15" i="112"/>
  <c r="T15" i="112"/>
  <c r="U15" i="112"/>
  <c r="V15" i="112"/>
  <c r="W15" i="112"/>
  <c r="X15" i="112"/>
  <c r="Y15" i="112"/>
  <c r="Z15" i="112"/>
  <c r="AA15" i="112"/>
  <c r="AB15" i="112"/>
  <c r="AC15" i="112"/>
  <c r="AD15" i="112"/>
  <c r="E16" i="112"/>
  <c r="T16" i="112"/>
  <c r="U16" i="112"/>
  <c r="V16" i="112"/>
  <c r="W16" i="112"/>
  <c r="X16" i="112"/>
  <c r="Y16" i="112"/>
  <c r="Z16" i="112"/>
  <c r="AA16" i="112"/>
  <c r="AB16" i="112"/>
  <c r="AC16" i="112"/>
  <c r="AD16" i="112"/>
  <c r="E17" i="112"/>
  <c r="T17" i="112"/>
  <c r="U17" i="112"/>
  <c r="V17" i="112"/>
  <c r="W17" i="112"/>
  <c r="X17" i="112"/>
  <c r="Y17" i="112"/>
  <c r="Z17" i="112"/>
  <c r="AA17" i="112"/>
  <c r="AB17" i="112"/>
  <c r="O17" i="112" s="1"/>
  <c r="AC17" i="112"/>
  <c r="AD17" i="112"/>
  <c r="T18" i="112"/>
  <c r="U18" i="112"/>
  <c r="V18" i="112"/>
  <c r="W18" i="112"/>
  <c r="X18" i="112"/>
  <c r="K18" i="112" s="1"/>
  <c r="Y18" i="112"/>
  <c r="Z18" i="112"/>
  <c r="AA18" i="112"/>
  <c r="AB18" i="112"/>
  <c r="O18" i="112" s="1"/>
  <c r="AC18" i="112"/>
  <c r="AD18" i="112"/>
  <c r="E19" i="112"/>
  <c r="F19" i="112"/>
  <c r="G19" i="112"/>
  <c r="T19" i="112"/>
  <c r="U19" i="112"/>
  <c r="V19" i="112"/>
  <c r="W19" i="112"/>
  <c r="X19" i="112"/>
  <c r="K19" i="112" s="1"/>
  <c r="Y19" i="112"/>
  <c r="Z19" i="112"/>
  <c r="AA19" i="112"/>
  <c r="AB19" i="112"/>
  <c r="O19" i="112" s="1"/>
  <c r="AC19" i="112"/>
  <c r="AD19" i="112"/>
  <c r="E20" i="112"/>
  <c r="F20" i="112"/>
  <c r="G20" i="112"/>
  <c r="T20" i="112"/>
  <c r="U20" i="112"/>
  <c r="V20" i="112"/>
  <c r="W20" i="112"/>
  <c r="X20" i="112"/>
  <c r="K20" i="112" s="1"/>
  <c r="Y20" i="112"/>
  <c r="Z20" i="112"/>
  <c r="AA20" i="112"/>
  <c r="AB20" i="112"/>
  <c r="AC20" i="112"/>
  <c r="AD20" i="112"/>
  <c r="E21" i="112"/>
  <c r="F21" i="112"/>
  <c r="G21" i="112"/>
  <c r="T21" i="112"/>
  <c r="U21" i="112"/>
  <c r="V21" i="112"/>
  <c r="W21" i="112"/>
  <c r="X21" i="112"/>
  <c r="K21" i="112" s="1"/>
  <c r="Y21" i="112"/>
  <c r="Z21" i="112"/>
  <c r="AA21" i="112"/>
  <c r="AB21" i="112"/>
  <c r="O21" i="112" s="1"/>
  <c r="AC21" i="112"/>
  <c r="AD21" i="112"/>
  <c r="E30" i="112"/>
  <c r="F30" i="112"/>
  <c r="G30" i="112"/>
  <c r="T30" i="112"/>
  <c r="U30" i="112"/>
  <c r="V30" i="112"/>
  <c r="W30" i="112"/>
  <c r="X30" i="112"/>
  <c r="Y30" i="112"/>
  <c r="Z30" i="112"/>
  <c r="AA30" i="112"/>
  <c r="AB30" i="112"/>
  <c r="AC30" i="112"/>
  <c r="AD30" i="112"/>
  <c r="R30" i="112" s="1"/>
  <c r="E31" i="112"/>
  <c r="F31" i="112"/>
  <c r="G31" i="112"/>
  <c r="T31" i="112"/>
  <c r="U31" i="112"/>
  <c r="V31" i="112"/>
  <c r="W31" i="112"/>
  <c r="X31" i="112"/>
  <c r="Y31" i="112"/>
  <c r="Z31" i="112"/>
  <c r="AA31" i="112"/>
  <c r="AB31" i="112"/>
  <c r="AC31" i="112"/>
  <c r="AD31" i="112"/>
  <c r="E32" i="112"/>
  <c r="F32" i="112"/>
  <c r="G32" i="112"/>
  <c r="T32" i="112"/>
  <c r="U32" i="112"/>
  <c r="V32" i="112"/>
  <c r="W32" i="112"/>
  <c r="X32" i="112"/>
  <c r="Y32" i="112"/>
  <c r="Z32" i="112"/>
  <c r="AA32" i="112"/>
  <c r="AB32" i="112"/>
  <c r="AC32" i="112"/>
  <c r="AD32" i="112"/>
  <c r="E33" i="112"/>
  <c r="F33" i="112"/>
  <c r="G33" i="112"/>
  <c r="T33" i="112"/>
  <c r="U33" i="112"/>
  <c r="V33" i="112"/>
  <c r="W33" i="112"/>
  <c r="X33" i="112"/>
  <c r="K33" i="112" s="1"/>
  <c r="Y33" i="112"/>
  <c r="Z33" i="112"/>
  <c r="AA33" i="112"/>
  <c r="AB33" i="112"/>
  <c r="O33" i="112" s="1"/>
  <c r="AC33" i="112"/>
  <c r="AD33" i="112"/>
  <c r="E34" i="112"/>
  <c r="F34" i="112"/>
  <c r="G34" i="112"/>
  <c r="T34" i="112"/>
  <c r="U34" i="112"/>
  <c r="V34" i="112"/>
  <c r="W34" i="112"/>
  <c r="X34" i="112"/>
  <c r="Y34" i="112"/>
  <c r="Z34" i="112"/>
  <c r="AA34" i="112"/>
  <c r="AB34" i="112"/>
  <c r="AC34" i="112"/>
  <c r="AD34" i="112"/>
  <c r="E35" i="112"/>
  <c r="F35" i="112"/>
  <c r="G35" i="112"/>
  <c r="T35" i="112"/>
  <c r="U35" i="112"/>
  <c r="V35" i="112"/>
  <c r="W35" i="112"/>
  <c r="X35" i="112"/>
  <c r="Y35" i="112"/>
  <c r="Z35" i="112"/>
  <c r="AA35" i="112"/>
  <c r="AB35" i="112"/>
  <c r="AC35" i="112"/>
  <c r="AD35" i="112"/>
  <c r="E37" i="112"/>
  <c r="F37" i="112"/>
  <c r="G37" i="112"/>
  <c r="T37" i="112"/>
  <c r="U37" i="112"/>
  <c r="V37" i="112"/>
  <c r="W37" i="112"/>
  <c r="X37" i="112"/>
  <c r="Y37" i="112"/>
  <c r="Z37" i="112"/>
  <c r="AA37" i="112"/>
  <c r="AB37" i="112"/>
  <c r="AC37" i="112"/>
  <c r="AD37" i="112"/>
  <c r="E38" i="112"/>
  <c r="F38" i="112"/>
  <c r="G38" i="112"/>
  <c r="T38" i="112"/>
  <c r="U38" i="112"/>
  <c r="V38" i="112"/>
  <c r="W38" i="112"/>
  <c r="X38" i="112"/>
  <c r="Y38" i="112"/>
  <c r="Z38" i="112"/>
  <c r="AA38" i="112"/>
  <c r="AB38" i="112"/>
  <c r="AC38" i="112"/>
  <c r="AD38" i="112"/>
  <c r="E39" i="112"/>
  <c r="F39" i="112"/>
  <c r="G39" i="112"/>
  <c r="T39" i="112"/>
  <c r="U39" i="112"/>
  <c r="V39" i="112"/>
  <c r="W39" i="112"/>
  <c r="X39" i="112"/>
  <c r="Y39" i="112"/>
  <c r="Z39" i="112"/>
  <c r="AA39" i="112"/>
  <c r="AB39" i="112"/>
  <c r="AC39" i="112"/>
  <c r="AD39" i="112"/>
  <c r="E40" i="112"/>
  <c r="F40" i="112"/>
  <c r="G40" i="112"/>
  <c r="T40" i="112"/>
  <c r="U40" i="112"/>
  <c r="V40" i="112"/>
  <c r="W40" i="112"/>
  <c r="X40" i="112"/>
  <c r="Y40" i="112"/>
  <c r="Z40" i="112"/>
  <c r="AA40" i="112"/>
  <c r="AB40" i="112"/>
  <c r="AC40" i="112"/>
  <c r="AD40" i="112"/>
  <c r="E41" i="112"/>
  <c r="F41" i="112"/>
  <c r="G41" i="112"/>
  <c r="T41" i="112"/>
  <c r="U41" i="112"/>
  <c r="V41" i="112"/>
  <c r="W41" i="112"/>
  <c r="X41" i="112"/>
  <c r="Y41" i="112"/>
  <c r="Z41" i="112"/>
  <c r="AA41" i="112"/>
  <c r="AB41" i="112"/>
  <c r="AC41" i="112"/>
  <c r="AD41" i="112"/>
  <c r="E42" i="112"/>
  <c r="F42" i="112"/>
  <c r="G42" i="112"/>
  <c r="T42" i="112"/>
  <c r="U42" i="112"/>
  <c r="V42" i="112"/>
  <c r="W42" i="112"/>
  <c r="X42" i="112"/>
  <c r="Y42" i="112"/>
  <c r="Z42" i="112"/>
  <c r="AA42" i="112"/>
  <c r="AB42" i="112"/>
  <c r="O42" i="112" s="1"/>
  <c r="AC42" i="112"/>
  <c r="AD42" i="112"/>
  <c r="E43" i="112"/>
  <c r="F43" i="112"/>
  <c r="G43" i="112"/>
  <c r="T43" i="112"/>
  <c r="U43" i="112"/>
  <c r="V43" i="112"/>
  <c r="W43" i="112"/>
  <c r="X43" i="112"/>
  <c r="Y43" i="112"/>
  <c r="Z43" i="112"/>
  <c r="AA43" i="112"/>
  <c r="AB43" i="112"/>
  <c r="AC43" i="112"/>
  <c r="AD43" i="112"/>
  <c r="E44" i="112"/>
  <c r="F44" i="112"/>
  <c r="G44" i="112"/>
  <c r="T44" i="112"/>
  <c r="U44" i="112"/>
  <c r="V44" i="112"/>
  <c r="W44" i="112"/>
  <c r="X44" i="112"/>
  <c r="K44" i="112" s="1"/>
  <c r="Y44" i="112"/>
  <c r="Z44" i="112"/>
  <c r="AA44" i="112"/>
  <c r="AB44" i="112"/>
  <c r="O44" i="112" s="1"/>
  <c r="AC44" i="112"/>
  <c r="AD44" i="112"/>
  <c r="E45" i="112"/>
  <c r="F45" i="112"/>
  <c r="G45" i="112"/>
  <c r="T45" i="112"/>
  <c r="U45" i="112"/>
  <c r="V45" i="112"/>
  <c r="W45" i="112"/>
  <c r="X45" i="112"/>
  <c r="Y45" i="112"/>
  <c r="Z45" i="112"/>
  <c r="AA45" i="112"/>
  <c r="AB45" i="112"/>
  <c r="O45" i="112" s="1"/>
  <c r="AC45" i="112"/>
  <c r="AD45" i="112"/>
  <c r="E46" i="112"/>
  <c r="F46" i="112"/>
  <c r="G46" i="112"/>
  <c r="T46" i="112"/>
  <c r="U46" i="112"/>
  <c r="V46" i="112"/>
  <c r="W46" i="112"/>
  <c r="X46" i="112"/>
  <c r="Y46" i="112"/>
  <c r="Z46" i="112"/>
  <c r="AA46" i="112"/>
  <c r="AB46" i="112"/>
  <c r="O46" i="112" s="1"/>
  <c r="AC46" i="112"/>
  <c r="AD46" i="112"/>
  <c r="E48" i="112"/>
  <c r="F48" i="112"/>
  <c r="G48" i="112"/>
  <c r="T48" i="112"/>
  <c r="U48" i="112"/>
  <c r="V48" i="112"/>
  <c r="W48" i="112"/>
  <c r="X48" i="112"/>
  <c r="Y48" i="112"/>
  <c r="Z48" i="112"/>
  <c r="AA48" i="112"/>
  <c r="AB48" i="112"/>
  <c r="AC48" i="112"/>
  <c r="AD48" i="112"/>
  <c r="E49" i="112"/>
  <c r="F49" i="112"/>
  <c r="G49" i="112"/>
  <c r="T49" i="112"/>
  <c r="U49" i="112"/>
  <c r="V49" i="112"/>
  <c r="W49" i="112"/>
  <c r="X49" i="112"/>
  <c r="Y49" i="112"/>
  <c r="Z49" i="112"/>
  <c r="AA49" i="112"/>
  <c r="AB49" i="112"/>
  <c r="O49" i="112" s="1"/>
  <c r="AC49" i="112"/>
  <c r="AD49" i="112"/>
  <c r="E50" i="112"/>
  <c r="F50" i="112"/>
  <c r="G50" i="112"/>
  <c r="T50" i="112"/>
  <c r="U50" i="112"/>
  <c r="V50" i="112"/>
  <c r="W50" i="112"/>
  <c r="X50" i="112"/>
  <c r="Y50" i="112"/>
  <c r="Z50" i="112"/>
  <c r="AA50" i="112"/>
  <c r="AB50" i="112"/>
  <c r="AC50" i="112"/>
  <c r="AD50" i="112"/>
  <c r="E51" i="112"/>
  <c r="F51" i="112"/>
  <c r="G51" i="112"/>
  <c r="T51" i="112"/>
  <c r="U51" i="112"/>
  <c r="V51" i="112"/>
  <c r="W51" i="112"/>
  <c r="X51" i="112"/>
  <c r="K51" i="112" s="1"/>
  <c r="Y51" i="112"/>
  <c r="Z51" i="112"/>
  <c r="AA51" i="112"/>
  <c r="AB51" i="112"/>
  <c r="O51" i="112" s="1"/>
  <c r="AC51" i="112"/>
  <c r="AD51" i="112"/>
  <c r="E52" i="112"/>
  <c r="F52" i="112"/>
  <c r="G52" i="112"/>
  <c r="T52" i="112"/>
  <c r="U52" i="112"/>
  <c r="V52" i="112"/>
  <c r="W52" i="112"/>
  <c r="X52" i="112"/>
  <c r="Y52" i="112"/>
  <c r="Z52" i="112"/>
  <c r="AA52" i="112"/>
  <c r="AB52" i="112"/>
  <c r="AC52" i="112"/>
  <c r="AD52" i="112"/>
  <c r="E53" i="112"/>
  <c r="F53" i="112"/>
  <c r="G53" i="112"/>
  <c r="T53" i="112"/>
  <c r="U53" i="112"/>
  <c r="V53" i="112"/>
  <c r="W53" i="112"/>
  <c r="X53" i="112"/>
  <c r="Y53" i="112"/>
  <c r="Z53" i="112"/>
  <c r="AA53" i="112"/>
  <c r="AB53" i="112"/>
  <c r="AC53" i="112"/>
  <c r="AD53" i="112"/>
  <c r="E54" i="112"/>
  <c r="F54" i="112"/>
  <c r="G54" i="112"/>
  <c r="T54" i="112"/>
  <c r="U54" i="112"/>
  <c r="V54" i="112"/>
  <c r="W54" i="112"/>
  <c r="X54" i="112"/>
  <c r="Y54" i="112"/>
  <c r="Z54" i="112"/>
  <c r="AA54" i="112"/>
  <c r="AB54" i="112"/>
  <c r="AC54" i="112"/>
  <c r="AD54" i="112"/>
  <c r="E55" i="112"/>
  <c r="F55" i="112"/>
  <c r="G55" i="112"/>
  <c r="T55" i="112"/>
  <c r="U55" i="112"/>
  <c r="V55" i="112"/>
  <c r="W55" i="112"/>
  <c r="X55" i="112"/>
  <c r="Y55" i="112"/>
  <c r="Z55" i="112"/>
  <c r="AA55" i="112"/>
  <c r="AB55" i="112"/>
  <c r="O55" i="112" s="1"/>
  <c r="AC55" i="112"/>
  <c r="AD55" i="112"/>
  <c r="E56" i="112"/>
  <c r="F56" i="112"/>
  <c r="G56" i="112"/>
  <c r="T56" i="112"/>
  <c r="U56" i="112"/>
  <c r="V56" i="112"/>
  <c r="W56" i="112"/>
  <c r="X56" i="112"/>
  <c r="Y56" i="112"/>
  <c r="Z56" i="112"/>
  <c r="AA56" i="112"/>
  <c r="AB56" i="112"/>
  <c r="AC56" i="112"/>
  <c r="AD56" i="112"/>
  <c r="E57" i="112"/>
  <c r="F57" i="112"/>
  <c r="G57" i="112"/>
  <c r="T57" i="112"/>
  <c r="U57" i="112"/>
  <c r="V57" i="112"/>
  <c r="W57" i="112"/>
  <c r="X57" i="112"/>
  <c r="Y57" i="112"/>
  <c r="Z57" i="112"/>
  <c r="AA57" i="112"/>
  <c r="AB57" i="112"/>
  <c r="O57" i="112" s="1"/>
  <c r="AC57" i="112"/>
  <c r="AD57" i="112"/>
  <c r="E59" i="112"/>
  <c r="F59" i="112"/>
  <c r="G59" i="112"/>
  <c r="T59" i="112"/>
  <c r="U59" i="112"/>
  <c r="V59" i="112"/>
  <c r="W59" i="112"/>
  <c r="X59" i="112"/>
  <c r="Y59" i="112"/>
  <c r="Z59" i="112"/>
  <c r="AA59" i="112"/>
  <c r="AB59" i="112"/>
  <c r="AC59" i="112"/>
  <c r="AD59" i="112"/>
  <c r="E60" i="112"/>
  <c r="F60" i="112"/>
  <c r="G60" i="112"/>
  <c r="T60" i="112"/>
  <c r="U60" i="112"/>
  <c r="V60" i="112"/>
  <c r="W60" i="112"/>
  <c r="X60" i="112"/>
  <c r="Y60" i="112"/>
  <c r="Z60" i="112"/>
  <c r="AA60" i="112"/>
  <c r="AB60" i="112"/>
  <c r="AC60" i="112"/>
  <c r="AD60" i="112"/>
  <c r="E61" i="112"/>
  <c r="F61" i="112"/>
  <c r="G61" i="112"/>
  <c r="T61" i="112"/>
  <c r="U61" i="112"/>
  <c r="V61" i="112"/>
  <c r="W61" i="112"/>
  <c r="X61" i="112"/>
  <c r="K61" i="112" s="1"/>
  <c r="Y61" i="112"/>
  <c r="Z61" i="112"/>
  <c r="AA61" i="112"/>
  <c r="AB61" i="112"/>
  <c r="O61" i="112" s="1"/>
  <c r="AC61" i="112"/>
  <c r="AD61" i="112"/>
  <c r="E62" i="112"/>
  <c r="F62" i="112"/>
  <c r="G62" i="112"/>
  <c r="T62" i="112"/>
  <c r="U62" i="112"/>
  <c r="V62" i="112"/>
  <c r="W62" i="112"/>
  <c r="X62" i="112"/>
  <c r="Y62" i="112"/>
  <c r="Z62" i="112"/>
  <c r="AA62" i="112"/>
  <c r="AB62" i="112"/>
  <c r="O62" i="112" s="1"/>
  <c r="AC62" i="112"/>
  <c r="AD62" i="112"/>
  <c r="E63" i="112"/>
  <c r="F63" i="112"/>
  <c r="G63" i="112"/>
  <c r="T63" i="112"/>
  <c r="U63" i="112"/>
  <c r="V63" i="112"/>
  <c r="W63" i="112"/>
  <c r="X63" i="112"/>
  <c r="Y63" i="112"/>
  <c r="Z63" i="112"/>
  <c r="AA63" i="112"/>
  <c r="AB63" i="112"/>
  <c r="AC63" i="112"/>
  <c r="AD63" i="112"/>
  <c r="E64" i="112"/>
  <c r="F64" i="112"/>
  <c r="G64" i="112"/>
  <c r="T64" i="112"/>
  <c r="U64" i="112"/>
  <c r="V64" i="112"/>
  <c r="W64" i="112"/>
  <c r="X64" i="112"/>
  <c r="Y64" i="112"/>
  <c r="Z64" i="112"/>
  <c r="AA64" i="112"/>
  <c r="AB64" i="112"/>
  <c r="O64" i="112" s="1"/>
  <c r="AC64" i="112"/>
  <c r="AD64" i="112"/>
  <c r="E65" i="112"/>
  <c r="F65" i="112"/>
  <c r="G65" i="112"/>
  <c r="T65" i="112"/>
  <c r="U65" i="112"/>
  <c r="V65" i="112"/>
  <c r="W65" i="112"/>
  <c r="X65" i="112"/>
  <c r="Y65" i="112"/>
  <c r="Z65" i="112"/>
  <c r="AA65" i="112"/>
  <c r="AB65" i="112"/>
  <c r="AC65" i="112"/>
  <c r="AD65" i="112"/>
  <c r="E66" i="112"/>
  <c r="F66" i="112"/>
  <c r="G66" i="112"/>
  <c r="T66" i="112"/>
  <c r="U66" i="112"/>
  <c r="V66" i="112"/>
  <c r="W66" i="112"/>
  <c r="X66" i="112"/>
  <c r="Y66" i="112"/>
  <c r="Z66" i="112"/>
  <c r="AA66" i="112"/>
  <c r="AB66" i="112"/>
  <c r="O66" i="112" s="1"/>
  <c r="AC66" i="112"/>
  <c r="AD66" i="112"/>
  <c r="E67" i="112"/>
  <c r="F67" i="112"/>
  <c r="G67" i="112"/>
  <c r="T67" i="112"/>
  <c r="U67" i="112"/>
  <c r="V67" i="112"/>
  <c r="W67" i="112"/>
  <c r="X67" i="112"/>
  <c r="Y67" i="112"/>
  <c r="Z67" i="112"/>
  <c r="AA67" i="112"/>
  <c r="AB67" i="112"/>
  <c r="AC67" i="112"/>
  <c r="AD67" i="112"/>
  <c r="E68" i="112"/>
  <c r="F68" i="112"/>
  <c r="G68" i="112"/>
  <c r="T68" i="112"/>
  <c r="U68" i="112"/>
  <c r="V68" i="112"/>
  <c r="W68" i="112"/>
  <c r="X68" i="112"/>
  <c r="Y68" i="112"/>
  <c r="Z68" i="112"/>
  <c r="AA68" i="112"/>
  <c r="AB68" i="112"/>
  <c r="O68" i="112" s="1"/>
  <c r="AC68" i="112"/>
  <c r="AD68" i="112"/>
  <c r="H8" i="111"/>
  <c r="I8" i="111"/>
  <c r="J8" i="111"/>
  <c r="K8" i="111"/>
  <c r="L8" i="111"/>
  <c r="M8" i="111"/>
  <c r="N8" i="111"/>
  <c r="O8" i="111"/>
  <c r="P8" i="111"/>
  <c r="Q8" i="111"/>
  <c r="R8" i="111"/>
  <c r="S8" i="111"/>
  <c r="H9" i="111"/>
  <c r="I9" i="111"/>
  <c r="J9" i="111"/>
  <c r="K9" i="111"/>
  <c r="L9" i="111"/>
  <c r="M9" i="111"/>
  <c r="N9" i="111"/>
  <c r="O9" i="111"/>
  <c r="P9" i="111"/>
  <c r="Q9" i="111"/>
  <c r="R9" i="111"/>
  <c r="S9" i="111"/>
  <c r="H10" i="111"/>
  <c r="I10" i="111"/>
  <c r="J10" i="111"/>
  <c r="K10" i="111"/>
  <c r="L10" i="111"/>
  <c r="M10" i="111"/>
  <c r="N10" i="111"/>
  <c r="O10" i="111"/>
  <c r="P10" i="111"/>
  <c r="Q10" i="111"/>
  <c r="R10" i="111"/>
  <c r="S10" i="111"/>
  <c r="J11" i="111"/>
  <c r="K11" i="111"/>
  <c r="L11" i="111"/>
  <c r="M11" i="111"/>
  <c r="N11" i="111"/>
  <c r="O11" i="111"/>
  <c r="P11" i="111"/>
  <c r="Q11" i="111"/>
  <c r="R11" i="111"/>
  <c r="S11" i="111"/>
  <c r="H12" i="111"/>
  <c r="I12" i="111"/>
  <c r="J12" i="111"/>
  <c r="K12" i="111"/>
  <c r="L12" i="111"/>
  <c r="M12" i="111"/>
  <c r="N12" i="111"/>
  <c r="O12" i="111"/>
  <c r="P12" i="111"/>
  <c r="Q12" i="111"/>
  <c r="R12" i="111"/>
  <c r="S12" i="111"/>
  <c r="E13" i="111"/>
  <c r="T13" i="111"/>
  <c r="U13" i="111"/>
  <c r="V13" i="111"/>
  <c r="W13" i="111"/>
  <c r="X13" i="111"/>
  <c r="K13" i="111" s="1"/>
  <c r="Y13" i="111"/>
  <c r="AA13" i="111"/>
  <c r="AB13" i="111"/>
  <c r="AC13" i="111"/>
  <c r="AD13" i="111"/>
  <c r="E14" i="111"/>
  <c r="T14" i="111"/>
  <c r="U14" i="111"/>
  <c r="V14" i="111"/>
  <c r="W14" i="111"/>
  <c r="X14" i="111"/>
  <c r="Y14" i="111"/>
  <c r="Z14" i="111"/>
  <c r="AA14" i="111"/>
  <c r="AB14" i="111"/>
  <c r="AC14" i="111"/>
  <c r="AD14" i="111"/>
  <c r="T15" i="111"/>
  <c r="U15" i="111"/>
  <c r="V15" i="111"/>
  <c r="W15" i="111"/>
  <c r="X15" i="111"/>
  <c r="Y15" i="111"/>
  <c r="Z15" i="111"/>
  <c r="AA15" i="111"/>
  <c r="AB15" i="111"/>
  <c r="O15" i="111" s="1"/>
  <c r="AC15" i="111"/>
  <c r="AD15" i="111"/>
  <c r="E16" i="111"/>
  <c r="T16" i="111"/>
  <c r="U16" i="111"/>
  <c r="V16" i="111"/>
  <c r="W16" i="111"/>
  <c r="X16" i="111"/>
  <c r="Y16" i="111"/>
  <c r="Z16" i="111"/>
  <c r="AA16" i="111"/>
  <c r="AB16" i="111"/>
  <c r="AC16" i="111"/>
  <c r="AD16" i="111"/>
  <c r="E17" i="111"/>
  <c r="T17" i="111"/>
  <c r="U17" i="111"/>
  <c r="V17" i="111"/>
  <c r="W17" i="111"/>
  <c r="X17" i="111"/>
  <c r="Y17" i="111"/>
  <c r="Z17" i="111"/>
  <c r="AA17" i="111"/>
  <c r="AB17" i="111"/>
  <c r="O17" i="111" s="1"/>
  <c r="AC17" i="111"/>
  <c r="AD17" i="111"/>
  <c r="T18" i="111"/>
  <c r="U18" i="111"/>
  <c r="V18" i="111"/>
  <c r="W18" i="111"/>
  <c r="X18" i="111"/>
  <c r="K18" i="111" s="1"/>
  <c r="Y18" i="111"/>
  <c r="Z18" i="111"/>
  <c r="AA18" i="111"/>
  <c r="AB18" i="111"/>
  <c r="AC18" i="111"/>
  <c r="AD18" i="111"/>
  <c r="E19" i="111"/>
  <c r="F19" i="111"/>
  <c r="G19" i="111"/>
  <c r="T19" i="111"/>
  <c r="U19" i="111"/>
  <c r="V19" i="111"/>
  <c r="W19" i="111"/>
  <c r="X19" i="111"/>
  <c r="K19" i="111" s="1"/>
  <c r="Y19" i="111"/>
  <c r="Z19" i="111"/>
  <c r="AA19" i="111"/>
  <c r="AB19" i="111"/>
  <c r="O19" i="111" s="1"/>
  <c r="AC19" i="111"/>
  <c r="AD19" i="111"/>
  <c r="R19" i="111" s="1"/>
  <c r="E20" i="111"/>
  <c r="F20" i="111"/>
  <c r="G20" i="111"/>
  <c r="T20" i="111"/>
  <c r="U20" i="111"/>
  <c r="V20" i="111"/>
  <c r="W20" i="111"/>
  <c r="X20" i="111"/>
  <c r="Y20" i="111"/>
  <c r="Z20" i="111"/>
  <c r="AA20" i="111"/>
  <c r="AB20" i="111"/>
  <c r="O20" i="111" s="1"/>
  <c r="AC20" i="111"/>
  <c r="AD20" i="111"/>
  <c r="E21" i="111"/>
  <c r="F21" i="111"/>
  <c r="G21" i="111"/>
  <c r="T21" i="111"/>
  <c r="U21" i="111"/>
  <c r="V21" i="111"/>
  <c r="W21" i="111"/>
  <c r="X21" i="111"/>
  <c r="K21" i="111" s="1"/>
  <c r="Y21" i="111"/>
  <c r="Z21" i="111"/>
  <c r="AA21" i="111"/>
  <c r="AB21" i="111"/>
  <c r="O21" i="111" s="1"/>
  <c r="AC21" i="111"/>
  <c r="AD21" i="111"/>
  <c r="E30" i="111"/>
  <c r="F30" i="111"/>
  <c r="G30" i="111"/>
  <c r="T30" i="111"/>
  <c r="U30" i="111"/>
  <c r="V30" i="111"/>
  <c r="W30" i="111"/>
  <c r="X30" i="111"/>
  <c r="Y30" i="111"/>
  <c r="Z30" i="111"/>
  <c r="AA30" i="111"/>
  <c r="AB30" i="111"/>
  <c r="AC30" i="111"/>
  <c r="AD30" i="111"/>
  <c r="F31" i="111"/>
  <c r="G31" i="111"/>
  <c r="T31" i="111"/>
  <c r="U31" i="111"/>
  <c r="V31" i="111"/>
  <c r="W31" i="111"/>
  <c r="X31" i="111"/>
  <c r="Y31" i="111"/>
  <c r="Z31" i="111"/>
  <c r="AA31" i="111"/>
  <c r="AB31" i="111"/>
  <c r="AC31" i="111"/>
  <c r="AD31" i="111"/>
  <c r="E33" i="111"/>
  <c r="F33" i="111"/>
  <c r="G33" i="111"/>
  <c r="T33" i="111"/>
  <c r="U33" i="111"/>
  <c r="V33" i="111"/>
  <c r="W33" i="111"/>
  <c r="X33" i="111"/>
  <c r="Y33" i="111"/>
  <c r="Z33" i="111"/>
  <c r="AA33" i="111"/>
  <c r="AB33" i="111"/>
  <c r="AC33" i="111"/>
  <c r="AD33" i="111"/>
  <c r="E34" i="111"/>
  <c r="F34" i="111"/>
  <c r="G34" i="111"/>
  <c r="T34" i="111"/>
  <c r="U34" i="111"/>
  <c r="V34" i="111"/>
  <c r="W34" i="111"/>
  <c r="X34" i="111"/>
  <c r="Y34" i="111"/>
  <c r="Z34" i="111"/>
  <c r="AA34" i="111"/>
  <c r="AB34" i="111"/>
  <c r="AC34" i="111"/>
  <c r="AD34" i="111"/>
  <c r="E35" i="111"/>
  <c r="F35" i="111"/>
  <c r="G35" i="111"/>
  <c r="T35" i="111"/>
  <c r="U35" i="111"/>
  <c r="V35" i="111"/>
  <c r="W35" i="111"/>
  <c r="X35" i="111"/>
  <c r="K35" i="111" s="1"/>
  <c r="Y35" i="111"/>
  <c r="Z35" i="111"/>
  <c r="AA35" i="111"/>
  <c r="AB35" i="111"/>
  <c r="AC35" i="111"/>
  <c r="AD35" i="111"/>
  <c r="R35" i="111" s="1"/>
  <c r="E36" i="111"/>
  <c r="F36" i="111"/>
  <c r="G36" i="111"/>
  <c r="T36" i="111"/>
  <c r="U36" i="111"/>
  <c r="V36" i="111"/>
  <c r="W36" i="111"/>
  <c r="X36" i="111"/>
  <c r="K36" i="111" s="1"/>
  <c r="Y36" i="111"/>
  <c r="Z36" i="111"/>
  <c r="AA36" i="111"/>
  <c r="AB36" i="111"/>
  <c r="O36" i="111" s="1"/>
  <c r="AC36" i="111"/>
  <c r="AD36" i="111"/>
  <c r="E37" i="111"/>
  <c r="F37" i="111"/>
  <c r="G37" i="111"/>
  <c r="T37" i="111"/>
  <c r="U37" i="111"/>
  <c r="V37" i="111"/>
  <c r="W37" i="111"/>
  <c r="X37" i="111"/>
  <c r="Y37" i="111"/>
  <c r="Z37" i="111"/>
  <c r="AA37" i="111"/>
  <c r="AB37" i="111"/>
  <c r="AC37" i="111"/>
  <c r="AD37" i="111"/>
  <c r="E39" i="111"/>
  <c r="F39" i="111"/>
  <c r="G39" i="111"/>
  <c r="T39" i="111"/>
  <c r="U39" i="111"/>
  <c r="V39" i="111"/>
  <c r="W39" i="111"/>
  <c r="X39" i="111"/>
  <c r="Y39" i="111"/>
  <c r="Z39" i="111"/>
  <c r="AA39" i="111"/>
  <c r="AB39" i="111"/>
  <c r="AC39" i="111"/>
  <c r="AD39" i="111"/>
  <c r="R39" i="111" s="1"/>
  <c r="E40" i="111"/>
  <c r="F40" i="111"/>
  <c r="G40" i="111"/>
  <c r="T40" i="111"/>
  <c r="U40" i="111"/>
  <c r="V40" i="111"/>
  <c r="W40" i="111"/>
  <c r="X40" i="111"/>
  <c r="Y40" i="111"/>
  <c r="Z40" i="111"/>
  <c r="AA40" i="111"/>
  <c r="AB40" i="111"/>
  <c r="AC40" i="111"/>
  <c r="AD40" i="111"/>
  <c r="E41" i="111"/>
  <c r="F41" i="111"/>
  <c r="G41" i="111"/>
  <c r="T41" i="111"/>
  <c r="U41" i="111"/>
  <c r="V41" i="111"/>
  <c r="W41" i="111"/>
  <c r="X41" i="111"/>
  <c r="K41" i="111" s="1"/>
  <c r="Y41" i="111"/>
  <c r="Z41" i="111"/>
  <c r="AA41" i="111"/>
  <c r="AB41" i="111"/>
  <c r="O41" i="111" s="1"/>
  <c r="AC41" i="111"/>
  <c r="AD41" i="111"/>
  <c r="E42" i="111"/>
  <c r="F42" i="111"/>
  <c r="G42" i="111"/>
  <c r="T42" i="111"/>
  <c r="U42" i="111"/>
  <c r="V42" i="111"/>
  <c r="W42" i="111"/>
  <c r="X42" i="111"/>
  <c r="Y42" i="111"/>
  <c r="Z42" i="111"/>
  <c r="AA42" i="111"/>
  <c r="AB42" i="111"/>
  <c r="AC42" i="111"/>
  <c r="AD42" i="111"/>
  <c r="T43" i="111"/>
  <c r="U43" i="111"/>
  <c r="V43" i="111"/>
  <c r="W43" i="111"/>
  <c r="X43" i="111"/>
  <c r="Y43" i="111"/>
  <c r="Z43" i="111"/>
  <c r="AA43" i="111"/>
  <c r="AB43" i="111"/>
  <c r="O43" i="111" s="1"/>
  <c r="AC43" i="111"/>
  <c r="AD43" i="111"/>
  <c r="E44" i="111"/>
  <c r="F44" i="111"/>
  <c r="G44" i="111"/>
  <c r="T44" i="111"/>
  <c r="U44" i="111"/>
  <c r="V44" i="111"/>
  <c r="W44" i="111"/>
  <c r="X44" i="111"/>
  <c r="Y44" i="111"/>
  <c r="Z44" i="111"/>
  <c r="AA44" i="111"/>
  <c r="AB44" i="111"/>
  <c r="AC44" i="111"/>
  <c r="AD44" i="111"/>
  <c r="T45" i="111"/>
  <c r="U45" i="111"/>
  <c r="V45" i="111"/>
  <c r="W45" i="111"/>
  <c r="X45" i="111"/>
  <c r="Y45" i="111"/>
  <c r="Z45" i="111"/>
  <c r="AA45" i="111"/>
  <c r="AB45" i="111"/>
  <c r="AC45" i="111"/>
  <c r="AD45" i="111"/>
  <c r="E46" i="111"/>
  <c r="F46" i="111"/>
  <c r="G46" i="111"/>
  <c r="T46" i="111"/>
  <c r="U46" i="111"/>
  <c r="V46" i="111"/>
  <c r="W46" i="111"/>
  <c r="X46" i="111"/>
  <c r="Y46" i="111"/>
  <c r="Z46" i="111"/>
  <c r="AA46" i="111"/>
  <c r="AB46" i="111"/>
  <c r="AC46" i="111"/>
  <c r="AD46" i="111"/>
  <c r="E47" i="111"/>
  <c r="F47" i="111"/>
  <c r="G47" i="111"/>
  <c r="T47" i="111"/>
  <c r="U47" i="111"/>
  <c r="V47" i="111"/>
  <c r="W47" i="111"/>
  <c r="X47" i="111"/>
  <c r="Y47" i="111"/>
  <c r="Z47" i="111"/>
  <c r="AA47" i="111"/>
  <c r="AB47" i="111"/>
  <c r="AC47" i="111"/>
  <c r="AD47" i="111"/>
  <c r="R47" i="111" s="1"/>
  <c r="E48" i="111"/>
  <c r="F48" i="111"/>
  <c r="G48" i="111"/>
  <c r="T48" i="111"/>
  <c r="U48" i="111"/>
  <c r="V48" i="111"/>
  <c r="W48" i="111"/>
  <c r="X48" i="111"/>
  <c r="Y48" i="111"/>
  <c r="Z48" i="111"/>
  <c r="AA48" i="111"/>
  <c r="AB48" i="111"/>
  <c r="AC48" i="111"/>
  <c r="AD48" i="111"/>
  <c r="E49" i="111"/>
  <c r="F49" i="111"/>
  <c r="G49" i="111"/>
  <c r="T49" i="111"/>
  <c r="U49" i="111"/>
  <c r="V49" i="111"/>
  <c r="W49" i="111"/>
  <c r="X49" i="111"/>
  <c r="Y49" i="111"/>
  <c r="Z49" i="111"/>
  <c r="AA49" i="111"/>
  <c r="AB49" i="111"/>
  <c r="AC49" i="111"/>
  <c r="AD49" i="111"/>
  <c r="E50" i="111"/>
  <c r="F50" i="111"/>
  <c r="G50" i="111"/>
  <c r="T50" i="111"/>
  <c r="U50" i="111"/>
  <c r="V50" i="111"/>
  <c r="W50" i="111"/>
  <c r="X50" i="111"/>
  <c r="Y50" i="111"/>
  <c r="Z50" i="111"/>
  <c r="AA50" i="111"/>
  <c r="AB50" i="111"/>
  <c r="AC50" i="111"/>
  <c r="AD50" i="111"/>
  <c r="E51" i="111"/>
  <c r="F51" i="111"/>
  <c r="G51" i="111"/>
  <c r="T51" i="111"/>
  <c r="U51" i="111"/>
  <c r="V51" i="111"/>
  <c r="W51" i="111"/>
  <c r="X51" i="111"/>
  <c r="Y51" i="111"/>
  <c r="Z51" i="111"/>
  <c r="AA51" i="111"/>
  <c r="AB51" i="111"/>
  <c r="AC51" i="111"/>
  <c r="AD51" i="111"/>
  <c r="E52" i="111"/>
  <c r="F52" i="111"/>
  <c r="G52" i="111"/>
  <c r="T52" i="111"/>
  <c r="U52" i="111"/>
  <c r="V52" i="111"/>
  <c r="W52" i="111"/>
  <c r="X52" i="111"/>
  <c r="Y52" i="111"/>
  <c r="Z52" i="111"/>
  <c r="AA52" i="111"/>
  <c r="AB52" i="111"/>
  <c r="AC52" i="111"/>
  <c r="AD52" i="111"/>
  <c r="E53" i="111"/>
  <c r="F53" i="111"/>
  <c r="G53" i="111"/>
  <c r="T53" i="111"/>
  <c r="U53" i="111"/>
  <c r="V53" i="111"/>
  <c r="W53" i="111"/>
  <c r="X53" i="111"/>
  <c r="Y53" i="111"/>
  <c r="Z53" i="111"/>
  <c r="AA53" i="111"/>
  <c r="AB53" i="111"/>
  <c r="AC53" i="111"/>
  <c r="AD53" i="111"/>
  <c r="E55" i="111"/>
  <c r="F55" i="111"/>
  <c r="G55" i="111"/>
  <c r="T55" i="111"/>
  <c r="U55" i="111"/>
  <c r="V55" i="111"/>
  <c r="W55" i="111"/>
  <c r="X55" i="111"/>
  <c r="Y55" i="111"/>
  <c r="Z55" i="111"/>
  <c r="AA55" i="111"/>
  <c r="AB55" i="111"/>
  <c r="AC55" i="111"/>
  <c r="AD55" i="111"/>
  <c r="E56" i="111"/>
  <c r="F56" i="111"/>
  <c r="G56" i="111"/>
  <c r="T56" i="111"/>
  <c r="U56" i="111"/>
  <c r="V56" i="111"/>
  <c r="W56" i="111"/>
  <c r="X56" i="111"/>
  <c r="Y56" i="111"/>
  <c r="Z56" i="111"/>
  <c r="AA56" i="111"/>
  <c r="AB56" i="111"/>
  <c r="AC56" i="111"/>
  <c r="AD56" i="111"/>
  <c r="R56" i="111" s="1"/>
  <c r="E57" i="111"/>
  <c r="F57" i="111"/>
  <c r="G57" i="111"/>
  <c r="T57" i="111"/>
  <c r="U57" i="111"/>
  <c r="V57" i="111"/>
  <c r="W57" i="111"/>
  <c r="X57" i="111"/>
  <c r="K57" i="111" s="1"/>
  <c r="Y57" i="111"/>
  <c r="Z57" i="111"/>
  <c r="AA57" i="111"/>
  <c r="AB57" i="111"/>
  <c r="AC57" i="111"/>
  <c r="AD57" i="111"/>
  <c r="E58" i="111"/>
  <c r="F58" i="111"/>
  <c r="G58" i="111"/>
  <c r="T58" i="111"/>
  <c r="U58" i="111"/>
  <c r="V58" i="111"/>
  <c r="W58" i="111"/>
  <c r="X58" i="111"/>
  <c r="Y58" i="111"/>
  <c r="Z58" i="111"/>
  <c r="AA58" i="111"/>
  <c r="AB58" i="111"/>
  <c r="AC58" i="111"/>
  <c r="AD58" i="111"/>
  <c r="R58" i="111" s="1"/>
  <c r="E59" i="111"/>
  <c r="F59" i="111"/>
  <c r="G59" i="111"/>
  <c r="T59" i="111"/>
  <c r="U59" i="111"/>
  <c r="V59" i="111"/>
  <c r="W59" i="111"/>
  <c r="X59" i="111"/>
  <c r="Y59" i="111"/>
  <c r="Z59" i="111"/>
  <c r="AA59" i="111"/>
  <c r="AB59" i="111"/>
  <c r="O59" i="111" s="1"/>
  <c r="AC59" i="111"/>
  <c r="AD59" i="111"/>
  <c r="E8" i="110"/>
  <c r="F8" i="110"/>
  <c r="G8" i="110"/>
  <c r="H8" i="110"/>
  <c r="J8" i="110"/>
  <c r="E9" i="110"/>
  <c r="F9" i="110"/>
  <c r="G9" i="110"/>
  <c r="H9" i="110"/>
  <c r="J9" i="110"/>
  <c r="E10" i="110"/>
  <c r="F10" i="110"/>
  <c r="G10" i="110"/>
  <c r="H10" i="110"/>
  <c r="J10" i="110"/>
  <c r="E11" i="110"/>
  <c r="F11" i="110"/>
  <c r="G11" i="110"/>
  <c r="H11" i="110"/>
  <c r="J11" i="110"/>
  <c r="K13" i="110"/>
  <c r="N13" i="110"/>
  <c r="O13" i="110"/>
  <c r="Q13" i="110"/>
  <c r="R13" i="110"/>
  <c r="K14" i="110"/>
  <c r="N14" i="110"/>
  <c r="O14" i="110"/>
  <c r="Q14" i="110"/>
  <c r="R14" i="110"/>
  <c r="K15" i="110"/>
  <c r="L15" i="110"/>
  <c r="M15" i="110"/>
  <c r="N15" i="110"/>
  <c r="O15" i="110"/>
  <c r="P15" i="110"/>
  <c r="Q15" i="110"/>
  <c r="R15" i="110"/>
  <c r="K16" i="110"/>
  <c r="L16" i="110"/>
  <c r="M16" i="110"/>
  <c r="N16" i="110"/>
  <c r="O16" i="110"/>
  <c r="P16" i="110"/>
  <c r="Q16" i="110"/>
  <c r="R16" i="110"/>
  <c r="K17" i="110"/>
  <c r="N17" i="110"/>
  <c r="O17" i="110"/>
  <c r="P17" i="110"/>
  <c r="Q17" i="110"/>
  <c r="R17" i="110"/>
  <c r="K18" i="110"/>
  <c r="L18" i="110"/>
  <c r="M18" i="110"/>
  <c r="N18" i="110"/>
  <c r="O18" i="110"/>
  <c r="P18" i="110"/>
  <c r="Q18" i="110"/>
  <c r="R18" i="110"/>
  <c r="K19" i="110"/>
  <c r="L19" i="110"/>
  <c r="M19" i="110"/>
  <c r="N19" i="110"/>
  <c r="O19" i="110"/>
  <c r="P19" i="110"/>
  <c r="Q19" i="110"/>
  <c r="R19" i="110"/>
  <c r="K20" i="110"/>
  <c r="L20" i="110"/>
  <c r="M20" i="110"/>
  <c r="N20" i="110"/>
  <c r="O20" i="110"/>
  <c r="P20" i="110"/>
  <c r="Q20" i="110"/>
  <c r="R20" i="110"/>
  <c r="E8" i="109"/>
  <c r="F8" i="109"/>
  <c r="G8" i="109"/>
  <c r="H8" i="109"/>
  <c r="I8" i="109"/>
  <c r="J8" i="109"/>
  <c r="E9" i="109"/>
  <c r="F9" i="109"/>
  <c r="G9" i="109"/>
  <c r="H9" i="109"/>
  <c r="I9" i="109"/>
  <c r="J9" i="109"/>
  <c r="E10" i="109"/>
  <c r="F10" i="109"/>
  <c r="G10" i="109"/>
  <c r="H10" i="109"/>
  <c r="I10" i="109"/>
  <c r="J10" i="109"/>
  <c r="E11" i="109"/>
  <c r="F11" i="109"/>
  <c r="G11" i="109"/>
  <c r="H11" i="109"/>
  <c r="I11" i="109"/>
  <c r="J11" i="109"/>
  <c r="K13" i="109"/>
  <c r="N13" i="109"/>
  <c r="O13" i="109"/>
  <c r="Q13" i="109"/>
  <c r="R13" i="109"/>
  <c r="K14" i="109"/>
  <c r="N14" i="109"/>
  <c r="O14" i="109"/>
  <c r="Q14" i="109"/>
  <c r="R14" i="109"/>
  <c r="K15" i="109"/>
  <c r="L15" i="109"/>
  <c r="M15" i="109"/>
  <c r="N15" i="109"/>
  <c r="O15" i="109"/>
  <c r="P15" i="109"/>
  <c r="Q15" i="109"/>
  <c r="R15" i="109"/>
  <c r="K16" i="109"/>
  <c r="L16" i="109"/>
  <c r="M16" i="109"/>
  <c r="N16" i="109"/>
  <c r="O16" i="109"/>
  <c r="P16" i="109"/>
  <c r="Q16" i="109"/>
  <c r="R16" i="109"/>
  <c r="K17" i="109"/>
  <c r="N17" i="109"/>
  <c r="O17" i="109"/>
  <c r="P17" i="109"/>
  <c r="Q17" i="109"/>
  <c r="R17" i="109"/>
  <c r="K18" i="109"/>
  <c r="L18" i="109"/>
  <c r="M18" i="109"/>
  <c r="N18" i="109"/>
  <c r="O18" i="109"/>
  <c r="P18" i="109"/>
  <c r="Q18" i="109"/>
  <c r="R18" i="109"/>
  <c r="K19" i="109"/>
  <c r="L19" i="109"/>
  <c r="M19" i="109"/>
  <c r="N19" i="109"/>
  <c r="O19" i="109"/>
  <c r="P19" i="109"/>
  <c r="Q19" i="109"/>
  <c r="R19" i="109"/>
  <c r="K20" i="109"/>
  <c r="L20" i="109"/>
  <c r="M20" i="109"/>
  <c r="N20" i="109"/>
  <c r="O20" i="109"/>
  <c r="P20" i="109"/>
  <c r="Q20" i="109"/>
  <c r="N29" i="109"/>
  <c r="O29" i="109"/>
  <c r="P29" i="109"/>
  <c r="Q29" i="109"/>
  <c r="R29" i="109"/>
  <c r="N30" i="109"/>
  <c r="O30" i="109"/>
  <c r="P30" i="109"/>
  <c r="Q30" i="109"/>
  <c r="R30" i="109"/>
  <c r="N32" i="109"/>
  <c r="O32" i="109"/>
  <c r="P32" i="109"/>
  <c r="Q32" i="109"/>
  <c r="R32" i="109"/>
  <c r="N33" i="109"/>
  <c r="O33" i="109"/>
  <c r="P33" i="109"/>
  <c r="Q33" i="109"/>
  <c r="R33" i="109"/>
  <c r="N34" i="109"/>
  <c r="O34" i="109"/>
  <c r="P34" i="109"/>
  <c r="Q34" i="109"/>
  <c r="R34" i="109"/>
  <c r="N35" i="109"/>
  <c r="O35" i="109"/>
  <c r="P35" i="109"/>
  <c r="Q35" i="109"/>
  <c r="R35" i="109"/>
  <c r="N36" i="109"/>
  <c r="O36" i="109"/>
  <c r="P36" i="109"/>
  <c r="Q36" i="109"/>
  <c r="R36" i="109"/>
  <c r="N38" i="109"/>
  <c r="O38" i="109"/>
  <c r="P38" i="109"/>
  <c r="Q38" i="109"/>
  <c r="R38" i="109"/>
  <c r="N39" i="109"/>
  <c r="O39" i="109"/>
  <c r="P39" i="109"/>
  <c r="Q39" i="109"/>
  <c r="R39" i="109"/>
  <c r="N40" i="109"/>
  <c r="O40" i="109"/>
  <c r="P40" i="109"/>
  <c r="Q40" i="109"/>
  <c r="R40" i="109"/>
  <c r="N41" i="109"/>
  <c r="O41" i="109"/>
  <c r="P41" i="109"/>
  <c r="Q41" i="109"/>
  <c r="R41" i="109"/>
  <c r="N42" i="109"/>
  <c r="O42" i="109"/>
  <c r="P42" i="109"/>
  <c r="Q42" i="109"/>
  <c r="R42" i="109"/>
  <c r="N43" i="109"/>
  <c r="O43" i="109"/>
  <c r="P43" i="109"/>
  <c r="Q43" i="109"/>
  <c r="R43" i="109"/>
  <c r="N44" i="109"/>
  <c r="O44" i="109"/>
  <c r="P44" i="109"/>
  <c r="Q44" i="109"/>
  <c r="R44" i="109"/>
  <c r="N45" i="109"/>
  <c r="O45" i="109"/>
  <c r="P45" i="109"/>
  <c r="Q45" i="109"/>
  <c r="R45" i="109"/>
  <c r="N46" i="109"/>
  <c r="O46" i="109"/>
  <c r="P46" i="109"/>
  <c r="Q46" i="109"/>
  <c r="R46" i="109"/>
  <c r="N47" i="109"/>
  <c r="O47" i="109"/>
  <c r="P47" i="109"/>
  <c r="Q47" i="109"/>
  <c r="R47" i="109"/>
  <c r="N48" i="109"/>
  <c r="O48" i="109"/>
  <c r="P48" i="109"/>
  <c r="Q48" i="109"/>
  <c r="R48" i="109"/>
  <c r="N49" i="109"/>
  <c r="O49" i="109"/>
  <c r="P49" i="109"/>
  <c r="Q49" i="109"/>
  <c r="R49" i="109"/>
  <c r="N50" i="109"/>
  <c r="O50" i="109"/>
  <c r="P50" i="109"/>
  <c r="Q50" i="109"/>
  <c r="R50" i="109"/>
  <c r="N51" i="109"/>
  <c r="O51" i="109"/>
  <c r="P51" i="109"/>
  <c r="Q51" i="109"/>
  <c r="R51" i="109"/>
  <c r="N52" i="109"/>
  <c r="O52" i="109"/>
  <c r="P52" i="109"/>
  <c r="Q52" i="109"/>
  <c r="R52" i="109"/>
  <c r="N54" i="109"/>
  <c r="O54" i="109"/>
  <c r="P54" i="109"/>
  <c r="Q54" i="109"/>
  <c r="R54" i="109"/>
  <c r="N55" i="109"/>
  <c r="O55" i="109"/>
  <c r="P55" i="109"/>
  <c r="Q55" i="109"/>
  <c r="R55" i="109"/>
  <c r="N56" i="109"/>
  <c r="O56" i="109"/>
  <c r="P56" i="109"/>
  <c r="Q56" i="109"/>
  <c r="R56" i="109"/>
  <c r="N57" i="109"/>
  <c r="O57" i="109"/>
  <c r="P57" i="109"/>
  <c r="Q57" i="109"/>
  <c r="R57" i="109"/>
  <c r="N58" i="109"/>
  <c r="O58" i="109"/>
  <c r="P58" i="109"/>
  <c r="Q58" i="109"/>
  <c r="R58" i="109"/>
  <c r="I6" i="108"/>
  <c r="K6" i="108"/>
  <c r="L6" i="108"/>
  <c r="I7" i="108"/>
  <c r="K7" i="108"/>
  <c r="L7" i="108"/>
  <c r="E8" i="108"/>
  <c r="F8" i="108"/>
  <c r="G8" i="108"/>
  <c r="H8" i="108"/>
  <c r="I8" i="108"/>
  <c r="J8" i="108"/>
  <c r="K8" i="108"/>
  <c r="L8" i="108"/>
  <c r="M8" i="108"/>
  <c r="N8" i="108"/>
  <c r="E9" i="108"/>
  <c r="F9" i="108"/>
  <c r="G9" i="108"/>
  <c r="H9" i="108"/>
  <c r="I9" i="108"/>
  <c r="J9" i="108"/>
  <c r="K9" i="108"/>
  <c r="L9" i="108"/>
  <c r="M9" i="108"/>
  <c r="N9" i="108"/>
  <c r="E10" i="108"/>
  <c r="F10" i="108"/>
  <c r="G10" i="108"/>
  <c r="H10" i="108"/>
  <c r="I10" i="108"/>
  <c r="J10" i="108"/>
  <c r="K10" i="108"/>
  <c r="L10" i="108"/>
  <c r="M10" i="108"/>
  <c r="N10" i="108"/>
  <c r="E11" i="108"/>
  <c r="F11" i="108"/>
  <c r="G11" i="108"/>
  <c r="H11" i="108"/>
  <c r="I11" i="108"/>
  <c r="J11" i="108"/>
  <c r="K11" i="108"/>
  <c r="L11" i="108"/>
  <c r="M11" i="108"/>
  <c r="N11" i="108"/>
  <c r="E12" i="108"/>
  <c r="F12" i="108"/>
  <c r="G12" i="108"/>
  <c r="H12" i="108"/>
  <c r="I12" i="108"/>
  <c r="J12" i="108"/>
  <c r="K12" i="108"/>
  <c r="L12" i="108"/>
  <c r="M12" i="108"/>
  <c r="N12" i="108"/>
  <c r="O13" i="108"/>
  <c r="P13" i="108"/>
  <c r="Q13" i="108"/>
  <c r="R13" i="108"/>
  <c r="S13" i="108"/>
  <c r="T13" i="108"/>
  <c r="U13" i="108"/>
  <c r="V13" i="108"/>
  <c r="X13" i="108"/>
  <c r="Z13" i="108"/>
  <c r="AC13" i="108"/>
  <c r="AD13" i="108"/>
  <c r="O14" i="108"/>
  <c r="P14" i="108"/>
  <c r="Q14" i="108"/>
  <c r="R14" i="108"/>
  <c r="S14" i="108"/>
  <c r="T14" i="108"/>
  <c r="U14" i="108"/>
  <c r="V14" i="108"/>
  <c r="X14" i="108"/>
  <c r="Z14" i="108"/>
  <c r="AA14" i="108"/>
  <c r="AB14" i="108"/>
  <c r="AC14" i="108"/>
  <c r="AD14" i="108"/>
  <c r="O15" i="108"/>
  <c r="P15" i="108"/>
  <c r="Q15" i="108"/>
  <c r="R15" i="108"/>
  <c r="S15" i="108"/>
  <c r="T15" i="108"/>
  <c r="U15" i="108"/>
  <c r="V15" i="108"/>
  <c r="X15" i="108"/>
  <c r="Z15" i="108"/>
  <c r="AA15" i="108"/>
  <c r="AB15" i="108"/>
  <c r="AC15" i="108"/>
  <c r="AD15" i="108"/>
  <c r="O16" i="108"/>
  <c r="P16" i="108"/>
  <c r="Q16" i="108"/>
  <c r="R16" i="108"/>
  <c r="S16" i="108"/>
  <c r="T16" i="108"/>
  <c r="U16" i="108"/>
  <c r="V16" i="108"/>
  <c r="W16" i="108"/>
  <c r="X16" i="108"/>
  <c r="Y16" i="108"/>
  <c r="Z16" i="108"/>
  <c r="AA16" i="108"/>
  <c r="AB16" i="108"/>
  <c r="AC16" i="108"/>
  <c r="AD16" i="108"/>
  <c r="O17" i="108"/>
  <c r="P17" i="108"/>
  <c r="Q17" i="108"/>
  <c r="R17" i="108"/>
  <c r="S17" i="108"/>
  <c r="T17" i="108"/>
  <c r="U17" i="108"/>
  <c r="V17" i="108"/>
  <c r="W17" i="108"/>
  <c r="X17" i="108"/>
  <c r="Y17" i="108"/>
  <c r="Z17" i="108"/>
  <c r="AA17" i="108"/>
  <c r="AB17" i="108"/>
  <c r="AC17" i="108"/>
  <c r="AD17" i="108"/>
  <c r="O18" i="108"/>
  <c r="P18" i="108"/>
  <c r="Q18" i="108"/>
  <c r="R18" i="108"/>
  <c r="S18" i="108"/>
  <c r="T18" i="108"/>
  <c r="U18" i="108"/>
  <c r="V18" i="108"/>
  <c r="X18" i="108"/>
  <c r="Z18" i="108"/>
  <c r="AA18" i="108"/>
  <c r="AB18" i="108"/>
  <c r="AC18" i="108"/>
  <c r="AD18" i="108"/>
  <c r="O19" i="108"/>
  <c r="P19" i="108"/>
  <c r="Q19" i="108"/>
  <c r="R19" i="108"/>
  <c r="S19" i="108"/>
  <c r="T19" i="108"/>
  <c r="U19" i="108"/>
  <c r="V19" i="108"/>
  <c r="W19" i="108"/>
  <c r="K19" i="108" s="1"/>
  <c r="X19" i="108"/>
  <c r="Y19" i="108"/>
  <c r="Z19" i="108"/>
  <c r="AA19" i="108"/>
  <c r="AB19" i="108"/>
  <c r="AC19" i="108"/>
  <c r="AD19" i="108"/>
  <c r="O20" i="108"/>
  <c r="P20" i="108"/>
  <c r="Q20" i="108"/>
  <c r="R20" i="108"/>
  <c r="S20" i="108"/>
  <c r="T20" i="108"/>
  <c r="U20" i="108"/>
  <c r="V20" i="108"/>
  <c r="W20" i="108"/>
  <c r="X20" i="108"/>
  <c r="Y20" i="108"/>
  <c r="Z20" i="108"/>
  <c r="AA20" i="108"/>
  <c r="AB20" i="108"/>
  <c r="AC20" i="108"/>
  <c r="AD20" i="108"/>
  <c r="O21" i="108"/>
  <c r="P21" i="108"/>
  <c r="Q21" i="108"/>
  <c r="R21" i="108"/>
  <c r="S21" i="108"/>
  <c r="T21" i="108"/>
  <c r="U21" i="108"/>
  <c r="V21" i="108"/>
  <c r="W21" i="108"/>
  <c r="X21" i="108"/>
  <c r="Y21" i="108"/>
  <c r="Z21" i="108"/>
  <c r="AA21" i="108"/>
  <c r="AB21" i="108"/>
  <c r="AC21" i="108"/>
  <c r="AD21" i="108"/>
  <c r="O30" i="108"/>
  <c r="P30" i="108"/>
  <c r="Q30" i="108"/>
  <c r="R30" i="108"/>
  <c r="S30" i="108"/>
  <c r="K30" i="108" s="1"/>
  <c r="X30" i="108"/>
  <c r="Z30" i="108"/>
  <c r="AA30" i="108"/>
  <c r="AB30" i="108"/>
  <c r="AC30" i="108"/>
  <c r="AD30" i="108"/>
  <c r="O31" i="108"/>
  <c r="P31" i="108"/>
  <c r="Q31" i="108"/>
  <c r="R31" i="108"/>
  <c r="S31" i="108"/>
  <c r="X31" i="108"/>
  <c r="Z31" i="108"/>
  <c r="AA31" i="108"/>
  <c r="AB31" i="108"/>
  <c r="AC31" i="108"/>
  <c r="AD31" i="108"/>
  <c r="O32" i="108"/>
  <c r="P32" i="108"/>
  <c r="Q32" i="108"/>
  <c r="R32" i="108"/>
  <c r="S32" i="108"/>
  <c r="X32" i="108"/>
  <c r="Z32" i="108"/>
  <c r="AA32" i="108"/>
  <c r="AB32" i="108"/>
  <c r="AC32" i="108"/>
  <c r="AD32" i="108"/>
  <c r="O33" i="108"/>
  <c r="P33" i="108"/>
  <c r="Q33" i="108"/>
  <c r="R33" i="108"/>
  <c r="S33" i="108"/>
  <c r="X33" i="108"/>
  <c r="Z33" i="108"/>
  <c r="AA33" i="108"/>
  <c r="AB33" i="108"/>
  <c r="AC33" i="108"/>
  <c r="AD33" i="108"/>
  <c r="O34" i="108"/>
  <c r="P34" i="108"/>
  <c r="Q34" i="108"/>
  <c r="R34" i="108"/>
  <c r="S34" i="108"/>
  <c r="X34" i="108"/>
  <c r="Z34" i="108"/>
  <c r="AA34" i="108"/>
  <c r="AB34" i="108"/>
  <c r="AC34" i="108"/>
  <c r="AD34" i="108"/>
  <c r="O35" i="108"/>
  <c r="P35" i="108"/>
  <c r="Q35" i="108"/>
  <c r="R35" i="108"/>
  <c r="S35" i="108"/>
  <c r="X35" i="108"/>
  <c r="Z35" i="108"/>
  <c r="AA35" i="108"/>
  <c r="AB35" i="108"/>
  <c r="AC35" i="108"/>
  <c r="AD35" i="108"/>
  <c r="O37" i="108"/>
  <c r="P37" i="108"/>
  <c r="Q37" i="108"/>
  <c r="R37" i="108"/>
  <c r="S37" i="108"/>
  <c r="X37" i="108"/>
  <c r="Z37" i="108"/>
  <c r="AA37" i="108"/>
  <c r="AB37" i="108"/>
  <c r="AC37" i="108"/>
  <c r="AD37" i="108"/>
  <c r="O38" i="108"/>
  <c r="P38" i="108"/>
  <c r="Q38" i="108"/>
  <c r="R38" i="108"/>
  <c r="S38" i="108"/>
  <c r="X38" i="108"/>
  <c r="Z38" i="108"/>
  <c r="AA38" i="108"/>
  <c r="AB38" i="108"/>
  <c r="AC38" i="108"/>
  <c r="AD38" i="108"/>
  <c r="O39" i="108"/>
  <c r="P39" i="108"/>
  <c r="Q39" i="108"/>
  <c r="R39" i="108"/>
  <c r="S39" i="108"/>
  <c r="X39" i="108"/>
  <c r="Z39" i="108"/>
  <c r="AA39" i="108"/>
  <c r="AB39" i="108"/>
  <c r="AC39" i="108"/>
  <c r="AD39" i="108"/>
  <c r="O40" i="108"/>
  <c r="P40" i="108"/>
  <c r="Q40" i="108"/>
  <c r="R40" i="108"/>
  <c r="S40" i="108"/>
  <c r="X40" i="108"/>
  <c r="Z40" i="108"/>
  <c r="AA40" i="108"/>
  <c r="AB40" i="108"/>
  <c r="AC40" i="108"/>
  <c r="AD40" i="108"/>
  <c r="O41" i="108"/>
  <c r="P41" i="108"/>
  <c r="Q41" i="108"/>
  <c r="R41" i="108"/>
  <c r="S41" i="108"/>
  <c r="X41" i="108"/>
  <c r="Z41" i="108"/>
  <c r="AA41" i="108"/>
  <c r="AB41" i="108"/>
  <c r="AC41" i="108"/>
  <c r="AD41" i="108"/>
  <c r="O42" i="108"/>
  <c r="P42" i="108"/>
  <c r="Q42" i="108"/>
  <c r="R42" i="108"/>
  <c r="S42" i="108"/>
  <c r="X42" i="108"/>
  <c r="Z42" i="108"/>
  <c r="AA42" i="108"/>
  <c r="AB42" i="108"/>
  <c r="AC42" i="108"/>
  <c r="AD42" i="108"/>
  <c r="O43" i="108"/>
  <c r="P43" i="108"/>
  <c r="Q43" i="108"/>
  <c r="R43" i="108"/>
  <c r="S43" i="108"/>
  <c r="X43" i="108"/>
  <c r="Z43" i="108"/>
  <c r="AA43" i="108"/>
  <c r="AB43" i="108"/>
  <c r="AC43" i="108"/>
  <c r="AD43" i="108"/>
  <c r="O44" i="108"/>
  <c r="P44" i="108"/>
  <c r="Q44" i="108"/>
  <c r="R44" i="108"/>
  <c r="S44" i="108"/>
  <c r="X44" i="108"/>
  <c r="Z44" i="108"/>
  <c r="AA44" i="108"/>
  <c r="AB44" i="108"/>
  <c r="AC44" i="108"/>
  <c r="AD44" i="108"/>
  <c r="O45" i="108"/>
  <c r="P45" i="108"/>
  <c r="Q45" i="108"/>
  <c r="R45" i="108"/>
  <c r="S45" i="108"/>
  <c r="X45" i="108"/>
  <c r="Z45" i="108"/>
  <c r="AA45" i="108"/>
  <c r="AB45" i="108"/>
  <c r="AC45" i="108"/>
  <c r="AD45" i="108"/>
  <c r="O46" i="108"/>
  <c r="P46" i="108"/>
  <c r="Q46" i="108"/>
  <c r="R46" i="108"/>
  <c r="S46" i="108"/>
  <c r="X46" i="108"/>
  <c r="Z46" i="108"/>
  <c r="AA46" i="108"/>
  <c r="AB46" i="108"/>
  <c r="AC46" i="108"/>
  <c r="AD46" i="108"/>
  <c r="O48" i="108"/>
  <c r="P48" i="108"/>
  <c r="Q48" i="108"/>
  <c r="R48" i="108"/>
  <c r="S48" i="108"/>
  <c r="X48" i="108"/>
  <c r="Z48" i="108"/>
  <c r="AA48" i="108"/>
  <c r="AB48" i="108"/>
  <c r="AC48" i="108"/>
  <c r="AD48" i="108"/>
  <c r="O49" i="108"/>
  <c r="P49" i="108"/>
  <c r="Q49" i="108"/>
  <c r="R49" i="108"/>
  <c r="S49" i="108"/>
  <c r="X49" i="108"/>
  <c r="Z49" i="108"/>
  <c r="AA49" i="108"/>
  <c r="AB49" i="108"/>
  <c r="AC49" i="108"/>
  <c r="AD49" i="108"/>
  <c r="O50" i="108"/>
  <c r="P50" i="108"/>
  <c r="Q50" i="108"/>
  <c r="R50" i="108"/>
  <c r="S50" i="108"/>
  <c r="X50" i="108"/>
  <c r="Z50" i="108"/>
  <c r="AA50" i="108"/>
  <c r="AB50" i="108"/>
  <c r="AC50" i="108"/>
  <c r="AD50" i="108"/>
  <c r="O51" i="108"/>
  <c r="P51" i="108"/>
  <c r="Q51" i="108"/>
  <c r="R51" i="108"/>
  <c r="S51" i="108"/>
  <c r="X51" i="108"/>
  <c r="Z51" i="108"/>
  <c r="AA51" i="108"/>
  <c r="AB51" i="108"/>
  <c r="AC51" i="108"/>
  <c r="AD51" i="108"/>
  <c r="O52" i="108"/>
  <c r="P52" i="108"/>
  <c r="Q52" i="108"/>
  <c r="R52" i="108"/>
  <c r="S52" i="108"/>
  <c r="X52" i="108"/>
  <c r="Z52" i="108"/>
  <c r="AA52" i="108"/>
  <c r="AB52" i="108"/>
  <c r="AC52" i="108"/>
  <c r="AD52" i="108"/>
  <c r="O53" i="108"/>
  <c r="P53" i="108"/>
  <c r="Q53" i="108"/>
  <c r="R53" i="108"/>
  <c r="S53" i="108"/>
  <c r="X53" i="108"/>
  <c r="Z53" i="108"/>
  <c r="AA53" i="108"/>
  <c r="AB53" i="108"/>
  <c r="AC53" i="108"/>
  <c r="AD53" i="108"/>
  <c r="O54" i="108"/>
  <c r="P54" i="108"/>
  <c r="Q54" i="108"/>
  <c r="R54" i="108"/>
  <c r="S54" i="108"/>
  <c r="X54" i="108"/>
  <c r="Z54" i="108"/>
  <c r="AA54" i="108"/>
  <c r="AB54" i="108"/>
  <c r="AC54" i="108"/>
  <c r="AD54" i="108"/>
  <c r="O55" i="108"/>
  <c r="P55" i="108"/>
  <c r="Q55" i="108"/>
  <c r="R55" i="108"/>
  <c r="S55" i="108"/>
  <c r="X55" i="108"/>
  <c r="Z55" i="108"/>
  <c r="AA55" i="108"/>
  <c r="AB55" i="108"/>
  <c r="AC55" i="108"/>
  <c r="AD55" i="108"/>
  <c r="O56" i="108"/>
  <c r="P56" i="108"/>
  <c r="Q56" i="108"/>
  <c r="R56" i="108"/>
  <c r="S56" i="108"/>
  <c r="X56" i="108"/>
  <c r="Z56" i="108"/>
  <c r="AA56" i="108"/>
  <c r="AB56" i="108"/>
  <c r="AC56" i="108"/>
  <c r="AD56" i="108"/>
  <c r="O57" i="108"/>
  <c r="P57" i="108"/>
  <c r="Q57" i="108"/>
  <c r="R57" i="108"/>
  <c r="S57" i="108"/>
  <c r="X57" i="108"/>
  <c r="Z57" i="108"/>
  <c r="AA57" i="108"/>
  <c r="AB57" i="108"/>
  <c r="AC57" i="108"/>
  <c r="AD57" i="108"/>
  <c r="O59" i="108"/>
  <c r="P59" i="108"/>
  <c r="Q59" i="108"/>
  <c r="R59" i="108"/>
  <c r="S59" i="108"/>
  <c r="X59" i="108"/>
  <c r="Z59" i="108"/>
  <c r="AA59" i="108"/>
  <c r="AB59" i="108"/>
  <c r="AC59" i="108"/>
  <c r="AD59" i="108"/>
  <c r="O60" i="108"/>
  <c r="P60" i="108"/>
  <c r="Q60" i="108"/>
  <c r="R60" i="108"/>
  <c r="S60" i="108"/>
  <c r="X60" i="108"/>
  <c r="Z60" i="108"/>
  <c r="AA60" i="108"/>
  <c r="AB60" i="108"/>
  <c r="AC60" i="108"/>
  <c r="AD60" i="108"/>
  <c r="O61" i="108"/>
  <c r="P61" i="108"/>
  <c r="Q61" i="108"/>
  <c r="R61" i="108"/>
  <c r="S61" i="108"/>
  <c r="X61" i="108"/>
  <c r="Z61" i="108"/>
  <c r="AA61" i="108"/>
  <c r="AB61" i="108"/>
  <c r="AC61" i="108"/>
  <c r="AD61" i="108"/>
  <c r="O62" i="108"/>
  <c r="P62" i="108"/>
  <c r="Q62" i="108"/>
  <c r="R62" i="108"/>
  <c r="S62" i="108"/>
  <c r="X62" i="108"/>
  <c r="Z62" i="108"/>
  <c r="AA62" i="108"/>
  <c r="AB62" i="108"/>
  <c r="AC62" i="108"/>
  <c r="AD62" i="108"/>
  <c r="O63" i="108"/>
  <c r="P63" i="108"/>
  <c r="Q63" i="108"/>
  <c r="R63" i="108"/>
  <c r="S63" i="108"/>
  <c r="X63" i="108"/>
  <c r="Z63" i="108"/>
  <c r="AA63" i="108"/>
  <c r="AB63" i="108"/>
  <c r="AC63" i="108"/>
  <c r="AD63" i="108"/>
  <c r="O64" i="108"/>
  <c r="P64" i="108"/>
  <c r="Q64" i="108"/>
  <c r="R64" i="108"/>
  <c r="S64" i="108"/>
  <c r="X64" i="108"/>
  <c r="Z64" i="108"/>
  <c r="AA64" i="108"/>
  <c r="AB64" i="108"/>
  <c r="AC64" i="108"/>
  <c r="AD64" i="108"/>
  <c r="O65" i="108"/>
  <c r="P65" i="108"/>
  <c r="Q65" i="108"/>
  <c r="R65" i="108"/>
  <c r="S65" i="108"/>
  <c r="X65" i="108"/>
  <c r="Z65" i="108"/>
  <c r="AA65" i="108"/>
  <c r="AB65" i="108"/>
  <c r="AC65" i="108"/>
  <c r="AD65" i="108"/>
  <c r="O66" i="108"/>
  <c r="P66" i="108"/>
  <c r="Q66" i="108"/>
  <c r="R66" i="108"/>
  <c r="S66" i="108"/>
  <c r="X66" i="108"/>
  <c r="Z66" i="108"/>
  <c r="AA66" i="108"/>
  <c r="AB66" i="108"/>
  <c r="AC66" i="108"/>
  <c r="AD66" i="108"/>
  <c r="O67" i="108"/>
  <c r="P67" i="108"/>
  <c r="Q67" i="108"/>
  <c r="R67" i="108"/>
  <c r="S67" i="108"/>
  <c r="X67" i="108"/>
  <c r="Z67" i="108"/>
  <c r="AA67" i="108"/>
  <c r="AB67" i="108"/>
  <c r="AC67" i="108"/>
  <c r="AD67" i="108"/>
  <c r="O68" i="108"/>
  <c r="P68" i="108"/>
  <c r="Q68" i="108"/>
  <c r="R68" i="108"/>
  <c r="S68" i="108"/>
  <c r="X68" i="108"/>
  <c r="Z68" i="108"/>
  <c r="AA68" i="108"/>
  <c r="AB68" i="108"/>
  <c r="AC68" i="108"/>
  <c r="AD68" i="108"/>
  <c r="E6" i="107"/>
  <c r="F6" i="107"/>
  <c r="G6" i="107"/>
  <c r="H6" i="107"/>
  <c r="I6" i="107"/>
  <c r="J6" i="107"/>
  <c r="K6" i="107"/>
  <c r="L6" i="107"/>
  <c r="M6" i="107"/>
  <c r="N6" i="107"/>
  <c r="E7" i="107"/>
  <c r="F7" i="107"/>
  <c r="G7" i="107"/>
  <c r="H7" i="107"/>
  <c r="I7" i="107"/>
  <c r="J7" i="107"/>
  <c r="K7" i="107"/>
  <c r="L7" i="107"/>
  <c r="M7" i="107"/>
  <c r="N7" i="107"/>
  <c r="E8" i="107"/>
  <c r="F8" i="107"/>
  <c r="G8" i="107"/>
  <c r="H8" i="107"/>
  <c r="I8" i="107"/>
  <c r="J8" i="107"/>
  <c r="K8" i="107"/>
  <c r="L8" i="107"/>
  <c r="M8" i="107"/>
  <c r="N8" i="107"/>
  <c r="E9" i="107"/>
  <c r="F9" i="107"/>
  <c r="G9" i="107"/>
  <c r="H9" i="107"/>
  <c r="I9" i="107"/>
  <c r="J9" i="107"/>
  <c r="K9" i="107"/>
  <c r="L9" i="107"/>
  <c r="M9" i="107"/>
  <c r="N9" i="107"/>
  <c r="E10" i="107"/>
  <c r="F10" i="107"/>
  <c r="G10" i="107"/>
  <c r="H10" i="107"/>
  <c r="I10" i="107"/>
  <c r="J10" i="107"/>
  <c r="K10" i="107"/>
  <c r="L10" i="107"/>
  <c r="M10" i="107"/>
  <c r="N10" i="107"/>
  <c r="E11" i="107"/>
  <c r="F11" i="107"/>
  <c r="G11" i="107"/>
  <c r="H11" i="107"/>
  <c r="I11" i="107"/>
  <c r="J11" i="107"/>
  <c r="K11" i="107"/>
  <c r="L11" i="107"/>
  <c r="M11" i="107"/>
  <c r="N11" i="107"/>
  <c r="E12" i="107"/>
  <c r="F12" i="107"/>
  <c r="G12" i="107"/>
  <c r="H12" i="107"/>
  <c r="I12" i="107"/>
  <c r="J12" i="107"/>
  <c r="K12" i="107"/>
  <c r="L12" i="107"/>
  <c r="M12" i="107"/>
  <c r="N12" i="107"/>
  <c r="O13" i="107"/>
  <c r="P13" i="107"/>
  <c r="Q13" i="107"/>
  <c r="S13" i="107"/>
  <c r="T13" i="107"/>
  <c r="U13" i="107"/>
  <c r="V13" i="107"/>
  <c r="X13" i="107"/>
  <c r="Z13" i="107"/>
  <c r="AC13" i="107"/>
  <c r="AD13" i="107"/>
  <c r="O14" i="107"/>
  <c r="P14" i="107"/>
  <c r="Q14" i="107"/>
  <c r="R14" i="107"/>
  <c r="S14" i="107"/>
  <c r="T14" i="107"/>
  <c r="U14" i="107"/>
  <c r="V14" i="107"/>
  <c r="X14" i="107"/>
  <c r="Z14" i="107"/>
  <c r="AA14" i="107"/>
  <c r="AB14" i="107"/>
  <c r="AC14" i="107"/>
  <c r="AD14" i="107"/>
  <c r="O15" i="107"/>
  <c r="P15" i="107"/>
  <c r="Q15" i="107"/>
  <c r="R15" i="107"/>
  <c r="S15" i="107"/>
  <c r="T15" i="107"/>
  <c r="U15" i="107"/>
  <c r="V15" i="107"/>
  <c r="X15" i="107"/>
  <c r="Z15" i="107"/>
  <c r="AA15" i="107"/>
  <c r="AB15" i="107"/>
  <c r="AC15" i="107"/>
  <c r="AD15" i="107"/>
  <c r="O16" i="107"/>
  <c r="P16" i="107"/>
  <c r="Q16" i="107"/>
  <c r="R16" i="107"/>
  <c r="S16" i="107"/>
  <c r="T16" i="107"/>
  <c r="U16" i="107"/>
  <c r="V16" i="107"/>
  <c r="W16" i="107"/>
  <c r="K16" i="107" s="1"/>
  <c r="X16" i="107"/>
  <c r="Y16" i="107"/>
  <c r="Z16" i="107"/>
  <c r="AA16" i="107"/>
  <c r="AB16" i="107"/>
  <c r="AC16" i="107"/>
  <c r="AD16" i="107"/>
  <c r="O17" i="107"/>
  <c r="P17" i="107"/>
  <c r="Q17" i="107"/>
  <c r="R17" i="107"/>
  <c r="S17" i="107"/>
  <c r="T17" i="107"/>
  <c r="U17" i="107"/>
  <c r="V17" i="107"/>
  <c r="W17" i="107"/>
  <c r="K17" i="107" s="1"/>
  <c r="X17" i="107"/>
  <c r="Y17" i="107"/>
  <c r="Z17" i="107"/>
  <c r="AA17" i="107"/>
  <c r="AB17" i="107"/>
  <c r="AC17" i="107"/>
  <c r="AD17" i="107"/>
  <c r="O18" i="107"/>
  <c r="G18" i="107"/>
  <c r="L18" i="107"/>
  <c r="O19" i="107"/>
  <c r="O20" i="107"/>
  <c r="J20" i="107"/>
  <c r="O21" i="107"/>
  <c r="E21" i="107" s="1"/>
  <c r="G21" i="107"/>
  <c r="O30" i="107"/>
  <c r="P30" i="107"/>
  <c r="Q30" i="107"/>
  <c r="R30" i="107"/>
  <c r="S30" i="107"/>
  <c r="Z30" i="107"/>
  <c r="AA30" i="107"/>
  <c r="AB30" i="107"/>
  <c r="AC30" i="107"/>
  <c r="AD30" i="107"/>
  <c r="O31" i="107"/>
  <c r="P31" i="107"/>
  <c r="Q31" i="107"/>
  <c r="R31" i="107"/>
  <c r="S31" i="107"/>
  <c r="J31" i="107" s="1"/>
  <c r="Z31" i="107"/>
  <c r="AA31" i="107"/>
  <c r="AB31" i="107"/>
  <c r="AC31" i="107"/>
  <c r="AD31" i="107"/>
  <c r="O33" i="107"/>
  <c r="P33" i="107"/>
  <c r="Q33" i="107"/>
  <c r="R33" i="107"/>
  <c r="S33" i="107"/>
  <c r="Z33" i="107"/>
  <c r="AA33" i="107"/>
  <c r="AB33" i="107"/>
  <c r="AC33" i="107"/>
  <c r="AD33" i="107"/>
  <c r="O34" i="107"/>
  <c r="P34" i="107"/>
  <c r="Q34" i="107"/>
  <c r="R34" i="107"/>
  <c r="S34" i="107"/>
  <c r="Z34" i="107"/>
  <c r="AA34" i="107"/>
  <c r="AB34" i="107"/>
  <c r="AC34" i="107"/>
  <c r="AD34" i="107"/>
  <c r="O35" i="107"/>
  <c r="P35" i="107"/>
  <c r="Q35" i="107"/>
  <c r="R35" i="107"/>
  <c r="S35" i="107"/>
  <c r="Z35" i="107"/>
  <c r="AA35" i="107"/>
  <c r="AB35" i="107"/>
  <c r="AC35" i="107"/>
  <c r="AD35" i="107"/>
  <c r="O36" i="107"/>
  <c r="P36" i="107"/>
  <c r="Q36" i="107"/>
  <c r="R36" i="107"/>
  <c r="S36" i="107"/>
  <c r="Z36" i="107"/>
  <c r="AA36" i="107"/>
  <c r="AB36" i="107"/>
  <c r="AC36" i="107"/>
  <c r="AD36" i="107"/>
  <c r="O37" i="107"/>
  <c r="P37" i="107"/>
  <c r="Q37" i="107"/>
  <c r="R37" i="107"/>
  <c r="S37" i="107"/>
  <c r="Z37" i="107"/>
  <c r="AA37" i="107"/>
  <c r="AB37" i="107"/>
  <c r="AC37" i="107"/>
  <c r="AD37" i="107"/>
  <c r="O39" i="107"/>
  <c r="P39" i="107"/>
  <c r="Q39" i="107"/>
  <c r="R39" i="107"/>
  <c r="S39" i="107"/>
  <c r="Z39" i="107"/>
  <c r="AA39" i="107"/>
  <c r="AB39" i="107"/>
  <c r="AC39" i="107"/>
  <c r="AD39" i="107"/>
  <c r="O40" i="107"/>
  <c r="P40" i="107"/>
  <c r="Q40" i="107"/>
  <c r="R40" i="107"/>
  <c r="S40" i="107"/>
  <c r="Z40" i="107"/>
  <c r="AA40" i="107"/>
  <c r="AB40" i="107"/>
  <c r="AC40" i="107"/>
  <c r="AD40" i="107"/>
  <c r="O41" i="107"/>
  <c r="P41" i="107"/>
  <c r="Q41" i="107"/>
  <c r="R41" i="107"/>
  <c r="S41" i="107"/>
  <c r="Z41" i="107"/>
  <c r="AA41" i="107"/>
  <c r="AB41" i="107"/>
  <c r="AC41" i="107"/>
  <c r="AD41" i="107"/>
  <c r="O42" i="107"/>
  <c r="P42" i="107"/>
  <c r="Q42" i="107"/>
  <c r="R42" i="107"/>
  <c r="S42" i="107"/>
  <c r="Z42" i="107"/>
  <c r="AA42" i="107"/>
  <c r="AB42" i="107"/>
  <c r="AC42" i="107"/>
  <c r="AD42" i="107"/>
  <c r="O43" i="107"/>
  <c r="P43" i="107"/>
  <c r="Q43" i="107"/>
  <c r="R43" i="107"/>
  <c r="S43" i="107"/>
  <c r="Z43" i="107"/>
  <c r="AA43" i="107"/>
  <c r="AB43" i="107"/>
  <c r="AC43" i="107"/>
  <c r="AD43" i="107"/>
  <c r="O44" i="107"/>
  <c r="P44" i="107"/>
  <c r="Q44" i="107"/>
  <c r="R44" i="107"/>
  <c r="S44" i="107"/>
  <c r="K44" i="107" s="1"/>
  <c r="Z44" i="107"/>
  <c r="AA44" i="107"/>
  <c r="AB44" i="107"/>
  <c r="AC44" i="107"/>
  <c r="AD44" i="107"/>
  <c r="O45" i="107"/>
  <c r="P45" i="107"/>
  <c r="Q45" i="107"/>
  <c r="R45" i="107"/>
  <c r="S45" i="107"/>
  <c r="Z45" i="107"/>
  <c r="AA45" i="107"/>
  <c r="AB45" i="107"/>
  <c r="AC45" i="107"/>
  <c r="AD45" i="107"/>
  <c r="O46" i="107"/>
  <c r="P46" i="107"/>
  <c r="Q46" i="107"/>
  <c r="R46" i="107"/>
  <c r="S46" i="107"/>
  <c r="Z46" i="107"/>
  <c r="AA46" i="107"/>
  <c r="AB46" i="107"/>
  <c r="AC46" i="107"/>
  <c r="AD46" i="107"/>
  <c r="O47" i="107"/>
  <c r="P47" i="107"/>
  <c r="Q47" i="107"/>
  <c r="R47" i="107"/>
  <c r="S47" i="107"/>
  <c r="Z47" i="107"/>
  <c r="AA47" i="107"/>
  <c r="AB47" i="107"/>
  <c r="AC47" i="107"/>
  <c r="AD47" i="107"/>
  <c r="O48" i="107"/>
  <c r="P48" i="107"/>
  <c r="Q48" i="107"/>
  <c r="R48" i="107"/>
  <c r="S48" i="107"/>
  <c r="Z48" i="107"/>
  <c r="AA48" i="107"/>
  <c r="AB48" i="107"/>
  <c r="AC48" i="107"/>
  <c r="AD48" i="107"/>
  <c r="O49" i="107"/>
  <c r="P49" i="107"/>
  <c r="Q49" i="107"/>
  <c r="R49" i="107"/>
  <c r="S49" i="107"/>
  <c r="Z49" i="107"/>
  <c r="AA49" i="107"/>
  <c r="AB49" i="107"/>
  <c r="AC49" i="107"/>
  <c r="AD49" i="107"/>
  <c r="O50" i="107"/>
  <c r="P50" i="107"/>
  <c r="Q50" i="107"/>
  <c r="R50" i="107"/>
  <c r="S50" i="107"/>
  <c r="Z50" i="107"/>
  <c r="AA50" i="107"/>
  <c r="AB50" i="107"/>
  <c r="AC50" i="107"/>
  <c r="AD50" i="107"/>
  <c r="O51" i="107"/>
  <c r="P51" i="107"/>
  <c r="Q51" i="107"/>
  <c r="R51" i="107"/>
  <c r="S51" i="107"/>
  <c r="Z51" i="107"/>
  <c r="AA51" i="107"/>
  <c r="AB51" i="107"/>
  <c r="AC51" i="107"/>
  <c r="AD51" i="107"/>
  <c r="O52" i="107"/>
  <c r="P52" i="107"/>
  <c r="Q52" i="107"/>
  <c r="R52" i="107"/>
  <c r="S52" i="107"/>
  <c r="Z52" i="107"/>
  <c r="AA52" i="107"/>
  <c r="AB52" i="107"/>
  <c r="AC52" i="107"/>
  <c r="AD52" i="107"/>
  <c r="O53" i="107"/>
  <c r="P53" i="107"/>
  <c r="Q53" i="107"/>
  <c r="R53" i="107"/>
  <c r="S53" i="107"/>
  <c r="K53" i="107" s="1"/>
  <c r="Z53" i="107"/>
  <c r="AA53" i="107"/>
  <c r="AB53" i="107"/>
  <c r="AC53" i="107"/>
  <c r="AD53" i="107"/>
  <c r="O55" i="107"/>
  <c r="P55" i="107"/>
  <c r="Q55" i="107"/>
  <c r="R55" i="107"/>
  <c r="S55" i="107"/>
  <c r="Z55" i="107"/>
  <c r="AA55" i="107"/>
  <c r="AB55" i="107"/>
  <c r="AC55" i="107"/>
  <c r="AD55" i="107"/>
  <c r="O56" i="107"/>
  <c r="P56" i="107"/>
  <c r="Q56" i="107"/>
  <c r="R56" i="107"/>
  <c r="S56" i="107"/>
  <c r="Z56" i="107"/>
  <c r="AA56" i="107"/>
  <c r="AB56" i="107"/>
  <c r="AC56" i="107"/>
  <c r="AD56" i="107"/>
  <c r="O57" i="107"/>
  <c r="P57" i="107"/>
  <c r="Q57" i="107"/>
  <c r="R57" i="107"/>
  <c r="S57" i="107"/>
  <c r="Z57" i="107"/>
  <c r="AA57" i="107"/>
  <c r="AB57" i="107"/>
  <c r="AC57" i="107"/>
  <c r="AD57" i="107"/>
  <c r="O58" i="107"/>
  <c r="P58" i="107"/>
  <c r="Q58" i="107"/>
  <c r="R58" i="107"/>
  <c r="S58" i="107"/>
  <c r="Z58" i="107"/>
  <c r="AA58" i="107"/>
  <c r="AB58" i="107"/>
  <c r="AC58" i="107"/>
  <c r="AD58" i="107"/>
  <c r="O59" i="107"/>
  <c r="P59" i="107"/>
  <c r="Q59" i="107"/>
  <c r="R59" i="107"/>
  <c r="S59" i="107"/>
  <c r="Z59" i="107"/>
  <c r="AA59" i="107"/>
  <c r="AB59" i="107"/>
  <c r="AC59" i="107"/>
  <c r="AD59" i="107"/>
  <c r="AB10" i="131"/>
  <c r="G12" i="131"/>
  <c r="S12" i="131"/>
  <c r="G13" i="131"/>
  <c r="S13" i="131"/>
  <c r="E14" i="131"/>
  <c r="F14" i="131"/>
  <c r="H14" i="131"/>
  <c r="I14" i="131"/>
  <c r="J14" i="131"/>
  <c r="K14" i="131"/>
  <c r="L14" i="131"/>
  <c r="M14" i="131"/>
  <c r="N14" i="131"/>
  <c r="T14" i="131"/>
  <c r="U14" i="131"/>
  <c r="V14" i="131"/>
  <c r="X14" i="131"/>
  <c r="Y14" i="131"/>
  <c r="AA14" i="131"/>
  <c r="AB14" i="131"/>
  <c r="AD14" i="131"/>
  <c r="AE14" i="131"/>
  <c r="G15" i="131"/>
  <c r="S15" i="131"/>
  <c r="G17" i="131"/>
  <c r="S17" i="131"/>
  <c r="G18" i="131"/>
  <c r="S18" i="131"/>
  <c r="S31" i="131"/>
  <c r="S32" i="131"/>
  <c r="S33" i="131"/>
  <c r="S34" i="131"/>
  <c r="S35" i="131"/>
  <c r="S36" i="131"/>
  <c r="S38" i="131"/>
  <c r="S39" i="131"/>
  <c r="S41" i="131"/>
  <c r="S42" i="131"/>
  <c r="S43" i="131"/>
  <c r="S44" i="131"/>
  <c r="S45" i="131"/>
  <c r="S46" i="131"/>
  <c r="S47" i="131"/>
  <c r="S49" i="131"/>
  <c r="S50" i="131"/>
  <c r="S51" i="131"/>
  <c r="S52" i="131"/>
  <c r="S53" i="131"/>
  <c r="S54" i="131"/>
  <c r="S55" i="131"/>
  <c r="S56" i="131"/>
  <c r="S57" i="131"/>
  <c r="S58" i="131"/>
  <c r="S60" i="131"/>
  <c r="S61" i="131"/>
  <c r="S62" i="131"/>
  <c r="S63" i="131"/>
  <c r="S64" i="131"/>
  <c r="S65" i="131"/>
  <c r="S66" i="131"/>
  <c r="S67" i="131"/>
  <c r="S68" i="131"/>
  <c r="S69" i="131"/>
  <c r="AB10" i="130"/>
  <c r="G12" i="130"/>
  <c r="S12" i="130"/>
  <c r="G13" i="130"/>
  <c r="S13" i="130"/>
  <c r="E14" i="130"/>
  <c r="F14" i="130"/>
  <c r="H14" i="130"/>
  <c r="I14" i="130"/>
  <c r="J14" i="130"/>
  <c r="K14" i="130"/>
  <c r="L14" i="130"/>
  <c r="M14" i="130"/>
  <c r="N14" i="130"/>
  <c r="T14" i="130"/>
  <c r="U14" i="130"/>
  <c r="V14" i="130"/>
  <c r="X14" i="130"/>
  <c r="Y14" i="130"/>
  <c r="AA14" i="130"/>
  <c r="AB14" i="130"/>
  <c r="AD14" i="130"/>
  <c r="AE14" i="130"/>
  <c r="G15" i="130"/>
  <c r="S15" i="130"/>
  <c r="G17" i="130"/>
  <c r="S17" i="130"/>
  <c r="G18" i="130"/>
  <c r="S18" i="130"/>
  <c r="Z10" i="102"/>
  <c r="G12" i="102"/>
  <c r="S12" i="102"/>
  <c r="G13" i="102"/>
  <c r="S13" i="102"/>
  <c r="E14" i="102"/>
  <c r="F14" i="102"/>
  <c r="H14" i="102"/>
  <c r="I14" i="102"/>
  <c r="J14" i="102"/>
  <c r="K14" i="102"/>
  <c r="L14" i="102"/>
  <c r="M14" i="102"/>
  <c r="N14" i="102"/>
  <c r="T14" i="102"/>
  <c r="U14" i="102"/>
  <c r="V14" i="102"/>
  <c r="W14" i="102"/>
  <c r="X14" i="102"/>
  <c r="Y14" i="102"/>
  <c r="Z14" i="102"/>
  <c r="AA14" i="102"/>
  <c r="AB14" i="102"/>
  <c r="G15" i="102"/>
  <c r="S15" i="102"/>
  <c r="S18" i="102"/>
  <c r="G20" i="102"/>
  <c r="S20" i="102"/>
  <c r="S23" i="102"/>
  <c r="S24" i="102"/>
  <c r="S25" i="102"/>
  <c r="S26" i="102"/>
  <c r="S27" i="102"/>
  <c r="S28" i="102"/>
  <c r="S30" i="102"/>
  <c r="S31" i="102"/>
  <c r="S32" i="102"/>
  <c r="S33" i="102"/>
  <c r="S34" i="102"/>
  <c r="S35" i="102"/>
  <c r="S36" i="102"/>
  <c r="S37" i="102"/>
  <c r="S38" i="102"/>
  <c r="S39" i="102"/>
  <c r="S41" i="102"/>
  <c r="S42" i="102"/>
  <c r="S43" i="102"/>
  <c r="S44" i="102"/>
  <c r="S45" i="102"/>
  <c r="S46" i="102"/>
  <c r="S47" i="102"/>
  <c r="S48" i="102"/>
  <c r="S49" i="102"/>
  <c r="S50" i="102"/>
  <c r="S52" i="102"/>
  <c r="S53" i="102"/>
  <c r="S54" i="102"/>
  <c r="S55" i="102"/>
  <c r="S56" i="102"/>
  <c r="S57" i="102"/>
  <c r="S58" i="102"/>
  <c r="S59" i="102"/>
  <c r="S60" i="102"/>
  <c r="S61" i="102"/>
  <c r="Z10" i="62"/>
  <c r="G12" i="62"/>
  <c r="S12" i="62"/>
  <c r="G13" i="62"/>
  <c r="S13" i="62"/>
  <c r="E14" i="62"/>
  <c r="F14" i="62"/>
  <c r="H14" i="62"/>
  <c r="I14" i="62"/>
  <c r="J14" i="62"/>
  <c r="K14" i="62"/>
  <c r="L14" i="62"/>
  <c r="M14" i="62"/>
  <c r="N14" i="62"/>
  <c r="T14" i="62"/>
  <c r="U14" i="62"/>
  <c r="V14" i="62"/>
  <c r="W14" i="62"/>
  <c r="X14" i="62"/>
  <c r="Y14" i="62"/>
  <c r="Z14" i="62"/>
  <c r="AA14" i="62"/>
  <c r="AB14" i="62"/>
  <c r="G15" i="62"/>
  <c r="S15" i="62"/>
  <c r="E16" i="62"/>
  <c r="F16" i="62"/>
  <c r="H16" i="62"/>
  <c r="I16" i="62"/>
  <c r="J16" i="62"/>
  <c r="K16" i="62"/>
  <c r="L16" i="62"/>
  <c r="M16" i="62"/>
  <c r="N16" i="62"/>
  <c r="T16" i="62"/>
  <c r="U16" i="62"/>
  <c r="V16" i="62"/>
  <c r="W16" i="62"/>
  <c r="X16" i="62"/>
  <c r="Y16" i="62"/>
  <c r="Z16" i="62"/>
  <c r="AA16" i="62"/>
  <c r="AB16" i="62"/>
  <c r="E17" i="62"/>
  <c r="F17" i="62"/>
  <c r="H17" i="62"/>
  <c r="I17" i="62"/>
  <c r="J17" i="62"/>
  <c r="K17" i="62"/>
  <c r="L17" i="62"/>
  <c r="M17" i="62"/>
  <c r="N17" i="62"/>
  <c r="T17" i="62"/>
  <c r="U17" i="62"/>
  <c r="V17" i="62"/>
  <c r="W17" i="62"/>
  <c r="X17" i="62"/>
  <c r="Y17" i="62"/>
  <c r="Z17" i="62"/>
  <c r="AA17" i="62"/>
  <c r="AB17" i="62"/>
  <c r="S18" i="62"/>
  <c r="G20" i="62"/>
  <c r="S20" i="62"/>
  <c r="S23" i="62"/>
  <c r="S24" i="62"/>
  <c r="S26" i="62"/>
  <c r="S27" i="62"/>
  <c r="S28" i="62"/>
  <c r="S29" i="62"/>
  <c r="S30" i="62"/>
  <c r="S32" i="62"/>
  <c r="S33" i="62"/>
  <c r="S34" i="62"/>
  <c r="S35" i="62"/>
  <c r="S36" i="62"/>
  <c r="S37" i="62"/>
  <c r="S38" i="62"/>
  <c r="S39" i="62"/>
  <c r="S40" i="62"/>
  <c r="S41" i="62"/>
  <c r="S42" i="62"/>
  <c r="S43" i="62"/>
  <c r="S44" i="62"/>
  <c r="S45" i="62"/>
  <c r="S47" i="62"/>
  <c r="S48" i="62"/>
  <c r="S49" i="62"/>
  <c r="S50" i="62"/>
  <c r="S51" i="62"/>
  <c r="E9" i="100"/>
  <c r="E10" i="100"/>
  <c r="E11" i="100"/>
  <c r="G16" i="100"/>
  <c r="H16" i="100"/>
  <c r="I16" i="100"/>
  <c r="J16" i="100"/>
  <c r="K16" i="100"/>
  <c r="L16" i="100"/>
  <c r="F17" i="100"/>
  <c r="E9" i="88"/>
  <c r="E10" i="88"/>
  <c r="E11" i="88"/>
  <c r="G15" i="88"/>
  <c r="H15" i="88"/>
  <c r="I15" i="88"/>
  <c r="J15" i="88"/>
  <c r="K15" i="88"/>
  <c r="L15" i="88"/>
  <c r="G16" i="88"/>
  <c r="H16" i="88"/>
  <c r="I16" i="88"/>
  <c r="J16" i="88"/>
  <c r="K16" i="88"/>
  <c r="L16" i="88"/>
  <c r="F17" i="88"/>
  <c r="E6" i="87"/>
  <c r="E7" i="87"/>
  <c r="E8" i="87"/>
  <c r="E9" i="87"/>
  <c r="E10" i="87"/>
  <c r="E16" i="87"/>
  <c r="E17" i="87"/>
  <c r="E7" i="58"/>
  <c r="E8" i="58"/>
  <c r="E9" i="58"/>
  <c r="E10" i="58"/>
  <c r="E11" i="58"/>
  <c r="E12" i="58"/>
  <c r="E14" i="58"/>
  <c r="G15" i="58"/>
  <c r="I15" i="58"/>
  <c r="E16" i="58"/>
  <c r="E17" i="58"/>
  <c r="E13" i="56"/>
  <c r="F13" i="56"/>
  <c r="G13" i="56"/>
  <c r="H13" i="56"/>
  <c r="I13" i="56"/>
  <c r="J13" i="56"/>
  <c r="K13" i="56"/>
  <c r="L13" i="56"/>
  <c r="M13" i="56"/>
  <c r="N13" i="56"/>
  <c r="E15" i="56"/>
  <c r="F15" i="56"/>
  <c r="G15" i="56"/>
  <c r="H15" i="56"/>
  <c r="I15" i="56"/>
  <c r="J15" i="56"/>
  <c r="K15" i="56"/>
  <c r="L15" i="56"/>
  <c r="M15" i="56"/>
  <c r="N15" i="56"/>
  <c r="F6" i="98"/>
  <c r="E6" i="98" s="1"/>
  <c r="F7" i="98"/>
  <c r="E7" i="98" s="1"/>
  <c r="F8" i="98"/>
  <c r="E8" i="98" s="1"/>
  <c r="F9" i="98"/>
  <c r="E9" i="98" s="1"/>
  <c r="F10" i="98"/>
  <c r="E10" i="98" s="1"/>
  <c r="F11" i="98"/>
  <c r="E11" i="98" s="1"/>
  <c r="H15" i="98"/>
  <c r="J15" i="98"/>
  <c r="L15" i="98"/>
  <c r="N15" i="98"/>
  <c r="P15" i="98"/>
  <c r="H16" i="98"/>
  <c r="L16" i="98"/>
  <c r="N16" i="98"/>
  <c r="P16" i="98"/>
  <c r="H17" i="98"/>
  <c r="I17" i="98"/>
  <c r="J17" i="98" s="1"/>
  <c r="K17" i="98"/>
  <c r="L17" i="98" s="1"/>
  <c r="M17" i="98"/>
  <c r="N17" i="98" s="1"/>
  <c r="O17" i="98"/>
  <c r="P17" i="98" s="1"/>
  <c r="H18" i="98"/>
  <c r="J18" i="98"/>
  <c r="L18" i="98"/>
  <c r="N18" i="98"/>
  <c r="P18" i="98"/>
  <c r="H31" i="98"/>
  <c r="L31" i="98"/>
  <c r="N31" i="98"/>
  <c r="P31" i="98"/>
  <c r="H32" i="98"/>
  <c r="L32" i="98"/>
  <c r="N32" i="98"/>
  <c r="P32" i="98"/>
  <c r="H33" i="98"/>
  <c r="L33" i="98"/>
  <c r="N33" i="98"/>
  <c r="P33" i="98"/>
  <c r="H34" i="98"/>
  <c r="L34" i="98"/>
  <c r="N34" i="98"/>
  <c r="P34" i="98"/>
  <c r="H35" i="98"/>
  <c r="L35" i="98"/>
  <c r="N35" i="98"/>
  <c r="P35" i="98"/>
  <c r="H36" i="98"/>
  <c r="L36" i="98"/>
  <c r="N36" i="98"/>
  <c r="P36" i="98"/>
  <c r="H38" i="98"/>
  <c r="L38" i="98"/>
  <c r="N38" i="98"/>
  <c r="P38" i="98"/>
  <c r="H39" i="98"/>
  <c r="L39" i="98"/>
  <c r="N39" i="98"/>
  <c r="P39" i="98"/>
  <c r="H40" i="98"/>
  <c r="L40" i="98"/>
  <c r="N40" i="98"/>
  <c r="P40" i="98"/>
  <c r="H41" i="98"/>
  <c r="L41" i="98"/>
  <c r="N41" i="98"/>
  <c r="P41" i="98"/>
  <c r="H42" i="98"/>
  <c r="L42" i="98"/>
  <c r="N42" i="98"/>
  <c r="P42" i="98"/>
  <c r="H43" i="98"/>
  <c r="L43" i="98"/>
  <c r="N43" i="98"/>
  <c r="P43" i="98"/>
  <c r="H44" i="98"/>
  <c r="L44" i="98"/>
  <c r="N44" i="98"/>
  <c r="P44" i="98"/>
  <c r="H45" i="98"/>
  <c r="L45" i="98"/>
  <c r="N45" i="98"/>
  <c r="P45" i="98"/>
  <c r="H46" i="98"/>
  <c r="L46" i="98"/>
  <c r="N46" i="98"/>
  <c r="P46" i="98"/>
  <c r="H47" i="98"/>
  <c r="L47" i="98"/>
  <c r="N47" i="98"/>
  <c r="P47" i="98"/>
  <c r="H49" i="98"/>
  <c r="L49" i="98"/>
  <c r="N49" i="98"/>
  <c r="P49" i="98"/>
  <c r="H50" i="98"/>
  <c r="L50" i="98"/>
  <c r="N50" i="98"/>
  <c r="P50" i="98"/>
  <c r="H51" i="98"/>
  <c r="L51" i="98"/>
  <c r="N51" i="98"/>
  <c r="P51" i="98"/>
  <c r="H52" i="98"/>
  <c r="L52" i="98"/>
  <c r="N52" i="98"/>
  <c r="P52" i="98"/>
  <c r="H53" i="98"/>
  <c r="L53" i="98"/>
  <c r="N53" i="98"/>
  <c r="P53" i="98"/>
  <c r="H54" i="98"/>
  <c r="L54" i="98"/>
  <c r="N54" i="98"/>
  <c r="P54" i="98"/>
  <c r="H55" i="98"/>
  <c r="L55" i="98"/>
  <c r="N55" i="98"/>
  <c r="P55" i="98"/>
  <c r="H56" i="98"/>
  <c r="L56" i="98"/>
  <c r="N56" i="98"/>
  <c r="P56" i="98"/>
  <c r="H57" i="98"/>
  <c r="L57" i="98"/>
  <c r="N57" i="98"/>
  <c r="P57" i="98"/>
  <c r="H58" i="98"/>
  <c r="L58" i="98"/>
  <c r="N58" i="98"/>
  <c r="P58" i="98"/>
  <c r="H60" i="98"/>
  <c r="L60" i="98"/>
  <c r="N60" i="98"/>
  <c r="P60" i="98"/>
  <c r="H61" i="98"/>
  <c r="L61" i="98"/>
  <c r="N61" i="98"/>
  <c r="P61" i="98"/>
  <c r="H62" i="98"/>
  <c r="L62" i="98"/>
  <c r="N62" i="98"/>
  <c r="P62" i="98"/>
  <c r="H63" i="98"/>
  <c r="L63" i="98"/>
  <c r="N63" i="98"/>
  <c r="P63" i="98"/>
  <c r="H64" i="98"/>
  <c r="L64" i="98"/>
  <c r="N64" i="98"/>
  <c r="P64" i="98"/>
  <c r="H65" i="98"/>
  <c r="L65" i="98"/>
  <c r="N65" i="98"/>
  <c r="P65" i="98"/>
  <c r="H66" i="98"/>
  <c r="L66" i="98"/>
  <c r="N66" i="98"/>
  <c r="P66" i="98"/>
  <c r="H67" i="98"/>
  <c r="L67" i="98"/>
  <c r="N67" i="98"/>
  <c r="P67" i="98"/>
  <c r="H68" i="98"/>
  <c r="L68" i="98"/>
  <c r="N68" i="98"/>
  <c r="P68" i="98"/>
  <c r="H69" i="98"/>
  <c r="L69" i="98"/>
  <c r="N69" i="98"/>
  <c r="P69" i="98"/>
  <c r="H6" i="55"/>
  <c r="J6" i="55"/>
  <c r="L6" i="55"/>
  <c r="P6" i="55"/>
  <c r="H7" i="55"/>
  <c r="J7" i="55"/>
  <c r="L7" i="55"/>
  <c r="P7" i="55"/>
  <c r="H8" i="55"/>
  <c r="J8" i="55"/>
  <c r="L8" i="55"/>
  <c r="P8" i="55"/>
  <c r="H9" i="55"/>
  <c r="J9" i="55"/>
  <c r="L9" i="55"/>
  <c r="P9" i="55"/>
  <c r="H10" i="55"/>
  <c r="J10" i="55"/>
  <c r="L10" i="55"/>
  <c r="N10" i="55"/>
  <c r="P10" i="55"/>
  <c r="H11" i="55"/>
  <c r="J11" i="55"/>
  <c r="L11" i="55"/>
  <c r="N11" i="55"/>
  <c r="P11" i="55"/>
  <c r="H13" i="55"/>
  <c r="J13" i="55"/>
  <c r="L13" i="55"/>
  <c r="N13" i="55"/>
  <c r="P13" i="55"/>
  <c r="H15" i="55"/>
  <c r="J15" i="55"/>
  <c r="L15" i="55"/>
  <c r="N15" i="55"/>
  <c r="P15" i="55"/>
  <c r="E16" i="55"/>
  <c r="G16" i="55"/>
  <c r="I16" i="55"/>
  <c r="K16" i="55"/>
  <c r="M16" i="55"/>
  <c r="O16" i="55"/>
  <c r="H17" i="55"/>
  <c r="I17" i="55"/>
  <c r="J17" i="55" s="1"/>
  <c r="K17" i="55"/>
  <c r="L17" i="55" s="1"/>
  <c r="M17" i="55"/>
  <c r="N17" i="55" s="1"/>
  <c r="O17" i="55"/>
  <c r="P17" i="55" s="1"/>
  <c r="H18" i="55"/>
  <c r="J18" i="55"/>
  <c r="L18" i="55"/>
  <c r="N18" i="55"/>
  <c r="P18" i="55"/>
  <c r="E13" i="51"/>
  <c r="F13" i="51"/>
  <c r="G13" i="51"/>
  <c r="H13" i="51"/>
  <c r="I13" i="51"/>
  <c r="J13" i="51"/>
  <c r="K13" i="51"/>
  <c r="Q13" i="51"/>
  <c r="R13" i="51"/>
  <c r="S13" i="51"/>
  <c r="T13" i="51"/>
  <c r="U13" i="51"/>
  <c r="W13" i="51"/>
  <c r="X13" i="51"/>
  <c r="Y13" i="51"/>
  <c r="AA13" i="51"/>
  <c r="E15" i="51"/>
  <c r="F15" i="51"/>
  <c r="G15" i="51"/>
  <c r="H15" i="51"/>
  <c r="I15" i="51"/>
  <c r="J15" i="51"/>
  <c r="K15" i="51"/>
  <c r="L15" i="51"/>
  <c r="Q15" i="51"/>
  <c r="R15" i="51"/>
  <c r="S15" i="51"/>
  <c r="T15" i="51"/>
  <c r="U15" i="51"/>
  <c r="W15" i="51"/>
  <c r="X15" i="51"/>
  <c r="Y15" i="51"/>
  <c r="AA15" i="51"/>
  <c r="G14" i="46"/>
  <c r="H14" i="46"/>
  <c r="I14" i="46"/>
  <c r="J14" i="46"/>
  <c r="K14" i="46"/>
  <c r="L14" i="46"/>
  <c r="E7" i="47"/>
  <c r="F7" i="47"/>
  <c r="G7" i="47"/>
  <c r="H7" i="47"/>
  <c r="M7" i="17"/>
  <c r="M9" i="17"/>
  <c r="G13" i="16"/>
  <c r="H13" i="16"/>
  <c r="I13" i="16"/>
  <c r="J13" i="16"/>
  <c r="L13" i="16"/>
  <c r="M13" i="16"/>
  <c r="R13" i="16"/>
  <c r="U13" i="16"/>
  <c r="V13" i="16"/>
  <c r="W13" i="16"/>
  <c r="X13" i="16"/>
  <c r="Y13" i="16"/>
  <c r="Z13" i="16"/>
  <c r="G15" i="16"/>
  <c r="H15" i="16"/>
  <c r="I15" i="16"/>
  <c r="J15" i="16"/>
  <c r="K15" i="16"/>
  <c r="L15" i="16"/>
  <c r="M15" i="16"/>
  <c r="R15" i="16"/>
  <c r="E15" i="111" s="1"/>
  <c r="U15" i="16"/>
  <c r="V15" i="16"/>
  <c r="W15" i="16"/>
  <c r="X15" i="16"/>
  <c r="Y15" i="16"/>
  <c r="Z15" i="16"/>
  <c r="E18" i="111"/>
  <c r="E18" i="112" s="1"/>
  <c r="G7" i="79"/>
  <c r="S7" i="79"/>
  <c r="G8" i="79"/>
  <c r="S8" i="79"/>
  <c r="G9" i="79"/>
  <c r="S9" i="79"/>
  <c r="G10" i="79"/>
  <c r="S10" i="79"/>
  <c r="G11" i="79"/>
  <c r="S11" i="79"/>
  <c r="G12" i="79"/>
  <c r="S12" i="79"/>
  <c r="AG12" i="79"/>
  <c r="G13" i="79"/>
  <c r="S13" i="79"/>
  <c r="G14" i="79"/>
  <c r="AE13" i="108" s="1"/>
  <c r="S14" i="79"/>
  <c r="G15" i="79"/>
  <c r="AE14" i="108" s="1"/>
  <c r="S15" i="79"/>
  <c r="G16" i="79"/>
  <c r="AE15" i="108" s="1"/>
  <c r="S16" i="79"/>
  <c r="G17" i="79"/>
  <c r="AE16" i="108" s="1"/>
  <c r="S17" i="79"/>
  <c r="G18" i="79"/>
  <c r="AE17" i="108" s="1"/>
  <c r="S18" i="79"/>
  <c r="AE19" i="108"/>
  <c r="AE20" i="108"/>
  <c r="AE21" i="108"/>
  <c r="AE30" i="108"/>
  <c r="AE31" i="108"/>
  <c r="AE32" i="108"/>
  <c r="AE33" i="108"/>
  <c r="AE34" i="108"/>
  <c r="AE35" i="108"/>
  <c r="AE37" i="108"/>
  <c r="AE38" i="108"/>
  <c r="AE39" i="108"/>
  <c r="AE40" i="108"/>
  <c r="AE41" i="108"/>
  <c r="AE42" i="108"/>
  <c r="AE43" i="108"/>
  <c r="AE44" i="108"/>
  <c r="AE45" i="108"/>
  <c r="AE46" i="108"/>
  <c r="AE48" i="108"/>
  <c r="AE49" i="108"/>
  <c r="AE50" i="108"/>
  <c r="AE51" i="108"/>
  <c r="AE52" i="108"/>
  <c r="AE53" i="108"/>
  <c r="AE54" i="108"/>
  <c r="AE55" i="108"/>
  <c r="AE56" i="108"/>
  <c r="AE57" i="108"/>
  <c r="AE59" i="108"/>
  <c r="AE60" i="108"/>
  <c r="AE61" i="108"/>
  <c r="AE62" i="108"/>
  <c r="AE63" i="108"/>
  <c r="AE64" i="108"/>
  <c r="AE65" i="108"/>
  <c r="AE66" i="108"/>
  <c r="AE67" i="108"/>
  <c r="AE68" i="108"/>
  <c r="G7" i="76"/>
  <c r="S7" i="76"/>
  <c r="G8" i="76"/>
  <c r="S8" i="76"/>
  <c r="G9" i="76"/>
  <c r="S9" i="76"/>
  <c r="G10" i="76"/>
  <c r="S10" i="76"/>
  <c r="G11" i="76"/>
  <c r="S11" i="76"/>
  <c r="G12" i="76"/>
  <c r="S12" i="76"/>
  <c r="AF12" i="76"/>
  <c r="AG12" i="76"/>
  <c r="AH12" i="76"/>
  <c r="AH13" i="76" s="1"/>
  <c r="AI12" i="76"/>
  <c r="AJ12" i="76"/>
  <c r="AK12" i="76"/>
  <c r="AP12" i="76"/>
  <c r="AP13" i="76" s="1"/>
  <c r="AQ12" i="76"/>
  <c r="AR12" i="76"/>
  <c r="AS12" i="76"/>
  <c r="AT12" i="76"/>
  <c r="AT13" i="76" s="1"/>
  <c r="AU12" i="76"/>
  <c r="AV12" i="76"/>
  <c r="AW12" i="76"/>
  <c r="AX12" i="76"/>
  <c r="G13" i="76"/>
  <c r="S13" i="76"/>
  <c r="G14" i="76"/>
  <c r="AE13" i="107" s="1"/>
  <c r="S14" i="76"/>
  <c r="G15" i="76"/>
  <c r="AE14" i="107" s="1"/>
  <c r="S15" i="76"/>
  <c r="G16" i="76"/>
  <c r="S16" i="76"/>
  <c r="S16" i="62" s="1"/>
  <c r="G17" i="76"/>
  <c r="AE16" i="107" s="1"/>
  <c r="S17" i="76"/>
  <c r="S17" i="62" s="1"/>
  <c r="G18" i="76"/>
  <c r="AE17" i="107" s="1"/>
  <c r="S18" i="76"/>
  <c r="S32" i="76"/>
  <c r="S34" i="76"/>
  <c r="S35" i="76"/>
  <c r="S36" i="76"/>
  <c r="S37" i="76"/>
  <c r="S38" i="76"/>
  <c r="S40" i="76"/>
  <c r="S41" i="76"/>
  <c r="S42" i="76"/>
  <c r="S45" i="76"/>
  <c r="S46" i="76"/>
  <c r="S47" i="76"/>
  <c r="S48" i="76"/>
  <c r="S49" i="76"/>
  <c r="S50" i="76"/>
  <c r="S51" i="76"/>
  <c r="S52" i="76"/>
  <c r="S53" i="76"/>
  <c r="S54" i="76"/>
  <c r="S56" i="76"/>
  <c r="S57" i="76"/>
  <c r="S58" i="76"/>
  <c r="S59" i="76"/>
  <c r="S60" i="76"/>
  <c r="F6" i="85"/>
  <c r="F7" i="85"/>
  <c r="F8" i="85"/>
  <c r="E9" i="85"/>
  <c r="F9" i="85"/>
  <c r="E10" i="85"/>
  <c r="F10" i="85"/>
  <c r="E11" i="85"/>
  <c r="M11" i="85" s="1"/>
  <c r="F11" i="85"/>
  <c r="N11" i="85"/>
  <c r="O11" i="85"/>
  <c r="F12" i="85"/>
  <c r="F14" i="85"/>
  <c r="E15" i="85"/>
  <c r="F15" i="85"/>
  <c r="F16" i="85"/>
  <c r="F6" i="59"/>
  <c r="F7" i="59"/>
  <c r="F8" i="59"/>
  <c r="E9" i="59"/>
  <c r="F9" i="59"/>
  <c r="E10" i="59"/>
  <c r="F10" i="59"/>
  <c r="E11" i="59"/>
  <c r="F11" i="59"/>
  <c r="F12" i="59"/>
  <c r="F14" i="59"/>
  <c r="E15" i="59"/>
  <c r="E15" i="88" s="1"/>
  <c r="F15" i="59"/>
  <c r="F15" i="88" s="1"/>
  <c r="F16" i="59"/>
  <c r="F16" i="100" s="1"/>
  <c r="F17" i="59"/>
  <c r="E6" i="84"/>
  <c r="E7" i="84"/>
  <c r="E8" i="84"/>
  <c r="E9" i="84"/>
  <c r="E10" i="84"/>
  <c r="E11" i="84"/>
  <c r="E12" i="84"/>
  <c r="E13" i="84"/>
  <c r="E14" i="84"/>
  <c r="E15" i="84"/>
  <c r="E16" i="84"/>
  <c r="E6" i="57"/>
  <c r="E7" i="57"/>
  <c r="E8" i="57"/>
  <c r="E9" i="57"/>
  <c r="E10" i="57"/>
  <c r="E11" i="57"/>
  <c r="E12" i="57"/>
  <c r="E13" i="57"/>
  <c r="E14" i="57"/>
  <c r="E15" i="57"/>
  <c r="E16" i="57"/>
  <c r="E17" i="57"/>
  <c r="P11" i="82"/>
  <c r="Q11" i="82"/>
  <c r="R11" i="82"/>
  <c r="S11" i="82"/>
  <c r="T11" i="82"/>
  <c r="T12" i="82" s="1"/>
  <c r="J13" i="82" s="1"/>
  <c r="J13" i="54"/>
  <c r="F6" i="95"/>
  <c r="E6" i="95" s="1"/>
  <c r="Q6" i="95"/>
  <c r="F7" i="95"/>
  <c r="E7" i="95" s="1"/>
  <c r="Q7" i="95"/>
  <c r="F8" i="95"/>
  <c r="E8" i="95" s="1"/>
  <c r="Q8" i="95"/>
  <c r="F9" i="95"/>
  <c r="E9" i="95" s="1"/>
  <c r="Q9" i="95"/>
  <c r="F10" i="95"/>
  <c r="E10" i="95" s="1"/>
  <c r="Q10" i="95"/>
  <c r="F11" i="95"/>
  <c r="E11" i="95" s="1"/>
  <c r="Q11" i="95"/>
  <c r="Q12" i="95"/>
  <c r="H16" i="95"/>
  <c r="J16" i="95"/>
  <c r="L16" i="95"/>
  <c r="N16" i="95"/>
  <c r="P16" i="95"/>
  <c r="H17" i="95"/>
  <c r="J17" i="95"/>
  <c r="L17" i="95"/>
  <c r="N17" i="95"/>
  <c r="P17" i="95"/>
  <c r="H30" i="95"/>
  <c r="J30" i="95"/>
  <c r="L30" i="95"/>
  <c r="N30" i="95"/>
  <c r="P30" i="95"/>
  <c r="H31" i="95"/>
  <c r="J31" i="95"/>
  <c r="L31" i="95"/>
  <c r="N31" i="95"/>
  <c r="P31" i="95"/>
  <c r="H32" i="95"/>
  <c r="J32" i="95"/>
  <c r="L32" i="95"/>
  <c r="N32" i="95"/>
  <c r="P32" i="95"/>
  <c r="H33" i="95"/>
  <c r="J33" i="95"/>
  <c r="L33" i="95"/>
  <c r="N33" i="95"/>
  <c r="P33" i="95"/>
  <c r="H34" i="95"/>
  <c r="J34" i="95"/>
  <c r="L34" i="95"/>
  <c r="N34" i="95"/>
  <c r="P34" i="95"/>
  <c r="H35" i="95"/>
  <c r="J35" i="95"/>
  <c r="L35" i="95"/>
  <c r="N35" i="95"/>
  <c r="P35" i="95"/>
  <c r="H37" i="95"/>
  <c r="J37" i="95"/>
  <c r="L37" i="95"/>
  <c r="N37" i="95"/>
  <c r="P37" i="95"/>
  <c r="H38" i="95"/>
  <c r="J38" i="95"/>
  <c r="L38" i="95"/>
  <c r="N38" i="95"/>
  <c r="P38" i="95"/>
  <c r="H39" i="95"/>
  <c r="J39" i="95"/>
  <c r="L39" i="95"/>
  <c r="N39" i="95"/>
  <c r="P39" i="95"/>
  <c r="H40" i="95"/>
  <c r="J40" i="95"/>
  <c r="L40" i="95"/>
  <c r="N40" i="95"/>
  <c r="P40" i="95"/>
  <c r="H41" i="95"/>
  <c r="J41" i="95"/>
  <c r="L41" i="95"/>
  <c r="N41" i="95"/>
  <c r="P41" i="95"/>
  <c r="H42" i="95"/>
  <c r="J42" i="95"/>
  <c r="L42" i="95"/>
  <c r="N42" i="95"/>
  <c r="P42" i="95"/>
  <c r="H43" i="95"/>
  <c r="J43" i="95"/>
  <c r="L43" i="95"/>
  <c r="N43" i="95"/>
  <c r="P43" i="95"/>
  <c r="H44" i="95"/>
  <c r="J44" i="95"/>
  <c r="L44" i="95"/>
  <c r="N44" i="95"/>
  <c r="P44" i="95"/>
  <c r="H45" i="95"/>
  <c r="J45" i="95"/>
  <c r="L45" i="95"/>
  <c r="N45" i="95"/>
  <c r="P45" i="95"/>
  <c r="H46" i="95"/>
  <c r="J46" i="95"/>
  <c r="L46" i="95"/>
  <c r="N46" i="95"/>
  <c r="P46" i="95"/>
  <c r="H48" i="95"/>
  <c r="J48" i="95"/>
  <c r="L48" i="95"/>
  <c r="N48" i="95"/>
  <c r="P48" i="95"/>
  <c r="H49" i="95"/>
  <c r="J49" i="95"/>
  <c r="L49" i="95"/>
  <c r="N49" i="95"/>
  <c r="P49" i="95"/>
  <c r="H50" i="95"/>
  <c r="J50" i="95"/>
  <c r="L50" i="95"/>
  <c r="N50" i="95"/>
  <c r="P50" i="95"/>
  <c r="H51" i="95"/>
  <c r="J51" i="95"/>
  <c r="L51" i="95"/>
  <c r="N51" i="95"/>
  <c r="P51" i="95"/>
  <c r="H52" i="95"/>
  <c r="J52" i="95"/>
  <c r="L52" i="95"/>
  <c r="N52" i="95"/>
  <c r="P52" i="95"/>
  <c r="H53" i="95"/>
  <c r="J53" i="95"/>
  <c r="L53" i="95"/>
  <c r="N53" i="95"/>
  <c r="P53" i="95"/>
  <c r="H54" i="95"/>
  <c r="J54" i="95"/>
  <c r="L54" i="95"/>
  <c r="N54" i="95"/>
  <c r="P54" i="95"/>
  <c r="H55" i="95"/>
  <c r="J55" i="95"/>
  <c r="L55" i="95"/>
  <c r="N55" i="95"/>
  <c r="P55" i="95"/>
  <c r="H56" i="95"/>
  <c r="J56" i="95"/>
  <c r="L56" i="95"/>
  <c r="N56" i="95"/>
  <c r="P56" i="95"/>
  <c r="H57" i="95"/>
  <c r="J57" i="95"/>
  <c r="L57" i="95"/>
  <c r="N57" i="95"/>
  <c r="P57" i="95"/>
  <c r="H59" i="95"/>
  <c r="J59" i="95"/>
  <c r="L59" i="95"/>
  <c r="N59" i="95"/>
  <c r="P59" i="95"/>
  <c r="H60" i="95"/>
  <c r="J60" i="95"/>
  <c r="L60" i="95"/>
  <c r="N60" i="95"/>
  <c r="P60" i="95"/>
  <c r="H61" i="95"/>
  <c r="J61" i="95"/>
  <c r="L61" i="95"/>
  <c r="N61" i="95"/>
  <c r="P61" i="95"/>
  <c r="H62" i="95"/>
  <c r="J62" i="95"/>
  <c r="L62" i="95"/>
  <c r="N62" i="95"/>
  <c r="P62" i="95"/>
  <c r="H63" i="95"/>
  <c r="J63" i="95"/>
  <c r="L63" i="95"/>
  <c r="N63" i="95"/>
  <c r="P63" i="95"/>
  <c r="H64" i="95"/>
  <c r="J64" i="95"/>
  <c r="L64" i="95"/>
  <c r="N64" i="95"/>
  <c r="P64" i="95"/>
  <c r="H65" i="95"/>
  <c r="J65" i="95"/>
  <c r="L65" i="95"/>
  <c r="N65" i="95"/>
  <c r="P65" i="95"/>
  <c r="H66" i="95"/>
  <c r="J66" i="95"/>
  <c r="L66" i="95"/>
  <c r="N66" i="95"/>
  <c r="P66" i="95"/>
  <c r="H67" i="95"/>
  <c r="J67" i="95"/>
  <c r="L67" i="95"/>
  <c r="N67" i="95"/>
  <c r="P67" i="95"/>
  <c r="H68" i="95"/>
  <c r="J68" i="95"/>
  <c r="L68" i="95"/>
  <c r="N68" i="95"/>
  <c r="P68" i="95"/>
  <c r="H6" i="53"/>
  <c r="J6" i="53"/>
  <c r="L6" i="53"/>
  <c r="P6" i="53"/>
  <c r="H7" i="53"/>
  <c r="J7" i="53"/>
  <c r="L7" i="53"/>
  <c r="P7" i="53"/>
  <c r="H8" i="53"/>
  <c r="J8" i="53"/>
  <c r="L8" i="53"/>
  <c r="P8" i="53"/>
  <c r="H9" i="53"/>
  <c r="J9" i="53"/>
  <c r="L9" i="53"/>
  <c r="P9" i="53"/>
  <c r="H10" i="53"/>
  <c r="J10" i="53"/>
  <c r="L10" i="53"/>
  <c r="N10" i="53"/>
  <c r="P10" i="53"/>
  <c r="H11" i="53"/>
  <c r="J11" i="53"/>
  <c r="L11" i="53"/>
  <c r="N11" i="53"/>
  <c r="P11" i="53"/>
  <c r="H12" i="53"/>
  <c r="J12" i="53"/>
  <c r="L12" i="53"/>
  <c r="N12" i="53"/>
  <c r="P12" i="53"/>
  <c r="H14" i="53"/>
  <c r="J14" i="53"/>
  <c r="L14" i="53"/>
  <c r="N14" i="53"/>
  <c r="P14" i="53"/>
  <c r="H15" i="53"/>
  <c r="J15" i="53"/>
  <c r="L15" i="53"/>
  <c r="N15" i="53"/>
  <c r="P15" i="53"/>
  <c r="H16" i="53"/>
  <c r="J16" i="53"/>
  <c r="L16" i="53"/>
  <c r="N16" i="53"/>
  <c r="P16" i="53"/>
  <c r="H17" i="53"/>
  <c r="J17" i="53"/>
  <c r="L17" i="53"/>
  <c r="N17" i="53"/>
  <c r="P17" i="53"/>
  <c r="P41" i="53"/>
  <c r="P42" i="53"/>
  <c r="P43" i="53"/>
  <c r="P44" i="53"/>
  <c r="P45" i="53"/>
  <c r="P46" i="53"/>
  <c r="P47" i="53"/>
  <c r="P48" i="53"/>
  <c r="P49" i="53"/>
  <c r="P50" i="53"/>
  <c r="P51" i="53"/>
  <c r="P52" i="53"/>
  <c r="P53" i="53"/>
  <c r="P55" i="53"/>
  <c r="P56" i="53"/>
  <c r="P57" i="53"/>
  <c r="P58" i="53"/>
  <c r="P59" i="53"/>
  <c r="H13" i="49"/>
  <c r="F13" i="49" s="1"/>
  <c r="K13" i="49"/>
  <c r="W13" i="49"/>
  <c r="AA13" i="49" s="1"/>
  <c r="F6" i="78"/>
  <c r="E6" i="78" s="1"/>
  <c r="F7" i="78"/>
  <c r="E7" i="78" s="1"/>
  <c r="F8" i="78"/>
  <c r="E8" i="78" s="1"/>
  <c r="F9" i="78"/>
  <c r="E9" i="78" s="1"/>
  <c r="F10" i="78"/>
  <c r="E10" i="78" s="1"/>
  <c r="F11" i="78"/>
  <c r="E11" i="78" s="1"/>
  <c r="F6" i="92"/>
  <c r="F7" i="92"/>
  <c r="F8" i="92"/>
  <c r="F9" i="92"/>
  <c r="F10" i="92"/>
  <c r="F11" i="92"/>
  <c r="F12" i="92"/>
  <c r="F14" i="92"/>
  <c r="F15" i="92"/>
  <c r="F14" i="94"/>
  <c r="P13" i="110" s="1"/>
  <c r="F15" i="94"/>
  <c r="P14" i="110" s="1"/>
  <c r="F13" i="8"/>
  <c r="F14" i="8"/>
  <c r="P14" i="109" s="1"/>
  <c r="Y14" i="108"/>
  <c r="L14" i="110"/>
  <c r="G8" i="5"/>
  <c r="E8" i="5" s="1"/>
  <c r="U13" i="5"/>
  <c r="L14" i="109"/>
  <c r="M8" i="91"/>
  <c r="M10" i="91"/>
  <c r="M21" i="107"/>
  <c r="M19" i="107"/>
  <c r="N16" i="55" l="1"/>
  <c r="K49" i="111"/>
  <c r="O47" i="111"/>
  <c r="L40" i="112"/>
  <c r="O48" i="112"/>
  <c r="O34" i="112"/>
  <c r="O53" i="111"/>
  <c r="O42" i="111"/>
  <c r="K43" i="111"/>
  <c r="K56" i="111"/>
  <c r="J13" i="108"/>
  <c r="E31" i="107"/>
  <c r="N13" i="85"/>
  <c r="I13" i="85" s="1"/>
  <c r="F13" i="85" s="1"/>
  <c r="K68" i="112"/>
  <c r="K62" i="112"/>
  <c r="O45" i="111"/>
  <c r="K51" i="111"/>
  <c r="M42" i="107"/>
  <c r="M74" i="107" s="1"/>
  <c r="M37" i="107"/>
  <c r="M69" i="107" s="1"/>
  <c r="M58" i="107"/>
  <c r="O58" i="111"/>
  <c r="K53" i="111"/>
  <c r="K45" i="111"/>
  <c r="I30" i="113"/>
  <c r="F15" i="113"/>
  <c r="I67" i="114"/>
  <c r="I65" i="114"/>
  <c r="I63" i="114"/>
  <c r="I61" i="114"/>
  <c r="I56" i="113"/>
  <c r="I45" i="113"/>
  <c r="I41" i="113"/>
  <c r="I36" i="113"/>
  <c r="I58" i="113"/>
  <c r="I53" i="113"/>
  <c r="I49" i="113"/>
  <c r="I31" i="113"/>
  <c r="I52" i="114"/>
  <c r="I45" i="114"/>
  <c r="I39" i="114"/>
  <c r="I34" i="114"/>
  <c r="I32" i="114"/>
  <c r="I59" i="114"/>
  <c r="I54" i="114"/>
  <c r="I50" i="114"/>
  <c r="I48" i="114"/>
  <c r="I43" i="114"/>
  <c r="I41" i="114"/>
  <c r="I37" i="114"/>
  <c r="I30" i="114"/>
  <c r="M59" i="108"/>
  <c r="M49" i="107"/>
  <c r="M81" i="107" s="1"/>
  <c r="M46" i="108"/>
  <c r="M48" i="108"/>
  <c r="M49" i="108"/>
  <c r="M44" i="108"/>
  <c r="M35" i="108"/>
  <c r="M57" i="107"/>
  <c r="M39" i="107"/>
  <c r="M71" i="107" s="1"/>
  <c r="M48" i="107"/>
  <c r="M80" i="107" s="1"/>
  <c r="J18" i="108"/>
  <c r="M40" i="107"/>
  <c r="M72" i="107" s="1"/>
  <c r="K48" i="112"/>
  <c r="I47" i="113"/>
  <c r="K32" i="108"/>
  <c r="O30" i="111"/>
  <c r="K30" i="107"/>
  <c r="K58" i="111"/>
  <c r="K47" i="111"/>
  <c r="I31" i="107"/>
  <c r="J30" i="107"/>
  <c r="G17" i="113"/>
  <c r="M14" i="108"/>
  <c r="G20" i="109"/>
  <c r="G20" i="110"/>
  <c r="K31" i="108"/>
  <c r="G67" i="110"/>
  <c r="G66" i="110"/>
  <c r="G65" i="110"/>
  <c r="G64" i="110"/>
  <c r="G63" i="110"/>
  <c r="G62" i="110"/>
  <c r="G61" i="110"/>
  <c r="G60" i="110"/>
  <c r="G59" i="110"/>
  <c r="G58" i="110"/>
  <c r="G56" i="110"/>
  <c r="G55" i="110"/>
  <c r="G54" i="110"/>
  <c r="G53" i="110"/>
  <c r="G52" i="110"/>
  <c r="G51" i="110"/>
  <c r="G50" i="110"/>
  <c r="G49" i="110"/>
  <c r="G48" i="110"/>
  <c r="G47" i="110"/>
  <c r="G45" i="110"/>
  <c r="G44" i="110"/>
  <c r="G43" i="110"/>
  <c r="G42" i="110"/>
  <c r="G41" i="110"/>
  <c r="G40" i="110"/>
  <c r="G39" i="110"/>
  <c r="G38" i="110"/>
  <c r="G37" i="110"/>
  <c r="G36" i="110"/>
  <c r="G58" i="109"/>
  <c r="G57" i="109"/>
  <c r="G56" i="109"/>
  <c r="G55" i="109"/>
  <c r="G54" i="109"/>
  <c r="G52" i="109"/>
  <c r="G51" i="109"/>
  <c r="G50" i="109"/>
  <c r="G49" i="109"/>
  <c r="G48" i="109"/>
  <c r="G47" i="109"/>
  <c r="G46" i="109"/>
  <c r="G45" i="109"/>
  <c r="G44" i="109"/>
  <c r="G43" i="109"/>
  <c r="G42" i="109"/>
  <c r="G41" i="109"/>
  <c r="G40" i="109"/>
  <c r="G39" i="109"/>
  <c r="G38" i="109"/>
  <c r="G36" i="109"/>
  <c r="H68" i="109" s="1"/>
  <c r="G35" i="109"/>
  <c r="H67" i="109" s="1"/>
  <c r="G34" i="109"/>
  <c r="H66" i="109" s="1"/>
  <c r="G33" i="109"/>
  <c r="H65" i="109" s="1"/>
  <c r="G32" i="109"/>
  <c r="H64" i="109" s="1"/>
  <c r="G29" i="109"/>
  <c r="G30" i="109"/>
  <c r="O67" i="112"/>
  <c r="K52" i="112"/>
  <c r="O32" i="112"/>
  <c r="AS13" i="76"/>
  <c r="AK13" i="76"/>
  <c r="AR13" i="76"/>
  <c r="AJ13" i="76"/>
  <c r="AF13" i="76"/>
  <c r="AU13" i="76"/>
  <c r="AQ13" i="76"/>
  <c r="R21" i="111"/>
  <c r="K31" i="107"/>
  <c r="L30" i="107"/>
  <c r="L31" i="107"/>
  <c r="K56" i="112"/>
  <c r="K45" i="112"/>
  <c r="M35" i="107"/>
  <c r="M67" i="107" s="1"/>
  <c r="M46" i="107"/>
  <c r="M78" i="107" s="1"/>
  <c r="I39" i="113"/>
  <c r="I30" i="107"/>
  <c r="I56" i="114"/>
  <c r="J16" i="111"/>
  <c r="K17" i="108"/>
  <c r="L17" i="108"/>
  <c r="K16" i="108"/>
  <c r="L16" i="108"/>
  <c r="G13" i="110"/>
  <c r="H60" i="114"/>
  <c r="O59" i="112"/>
  <c r="P46" i="112"/>
  <c r="L46" i="112"/>
  <c r="L44" i="112"/>
  <c r="L42" i="112"/>
  <c r="K46" i="107"/>
  <c r="K56" i="107"/>
  <c r="Q15" i="111"/>
  <c r="R57" i="111"/>
  <c r="J13" i="109"/>
  <c r="S15" i="109"/>
  <c r="T15" i="109" s="1"/>
  <c r="M21" i="111"/>
  <c r="Q17" i="111"/>
  <c r="Q16" i="111"/>
  <c r="Q13" i="111"/>
  <c r="H66" i="114"/>
  <c r="G15" i="113"/>
  <c r="H15" i="113"/>
  <c r="L14" i="113"/>
  <c r="M16" i="107"/>
  <c r="M30" i="107"/>
  <c r="J14" i="109"/>
  <c r="S15" i="111"/>
  <c r="H14" i="113"/>
  <c r="J15" i="109"/>
  <c r="K20" i="108"/>
  <c r="E14" i="107"/>
  <c r="R30" i="111"/>
  <c r="M55" i="107"/>
  <c r="M34" i="107"/>
  <c r="M66" i="107" s="1"/>
  <c r="E14" i="110"/>
  <c r="E14" i="109"/>
  <c r="H32" i="109"/>
  <c r="I64" i="109" s="1"/>
  <c r="J14" i="110"/>
  <c r="E54" i="109"/>
  <c r="H41" i="109"/>
  <c r="H39" i="109"/>
  <c r="H18" i="109"/>
  <c r="S16" i="109"/>
  <c r="T16" i="109" s="1"/>
  <c r="J13" i="114"/>
  <c r="H14" i="108"/>
  <c r="L16" i="114"/>
  <c r="F16" i="114"/>
  <c r="G14" i="114"/>
  <c r="I13" i="114"/>
  <c r="S41" i="111"/>
  <c r="J15" i="113"/>
  <c r="H13" i="113"/>
  <c r="J19" i="113"/>
  <c r="N16" i="111"/>
  <c r="F14" i="107"/>
  <c r="S17" i="111"/>
  <c r="H59" i="113"/>
  <c r="K57" i="113"/>
  <c r="E57" i="113"/>
  <c r="H55" i="113"/>
  <c r="H50" i="113"/>
  <c r="G14" i="113"/>
  <c r="Y14" i="107"/>
  <c r="H37" i="113"/>
  <c r="L38" i="114"/>
  <c r="E14" i="94"/>
  <c r="S12" i="82"/>
  <c r="I13" i="82" s="1"/>
  <c r="G13" i="108"/>
  <c r="M19" i="111"/>
  <c r="S14" i="102"/>
  <c r="G16" i="107"/>
  <c r="F16" i="108"/>
  <c r="F44" i="109"/>
  <c r="E15" i="109"/>
  <c r="N21" i="111"/>
  <c r="J21" i="111"/>
  <c r="S20" i="111"/>
  <c r="L20" i="111"/>
  <c r="H20" i="111"/>
  <c r="P19" i="111"/>
  <c r="L19" i="111"/>
  <c r="J19" i="111"/>
  <c r="H19" i="111"/>
  <c r="P18" i="111"/>
  <c r="P15" i="111"/>
  <c r="H15" i="111"/>
  <c r="H46" i="112"/>
  <c r="Q43" i="112"/>
  <c r="H42" i="112"/>
  <c r="Q20" i="112"/>
  <c r="L19" i="112"/>
  <c r="H19" i="112"/>
  <c r="Q18" i="112"/>
  <c r="S15" i="112"/>
  <c r="H19" i="113"/>
  <c r="H16" i="113"/>
  <c r="L20" i="114"/>
  <c r="E20" i="114"/>
  <c r="H18" i="114"/>
  <c r="G16" i="114"/>
  <c r="J14" i="114"/>
  <c r="T13" i="5"/>
  <c r="AI13" i="76"/>
  <c r="AG13" i="76"/>
  <c r="G14" i="102"/>
  <c r="F19" i="108"/>
  <c r="E20" i="109"/>
  <c r="E18" i="109"/>
  <c r="F15" i="109"/>
  <c r="F15" i="110"/>
  <c r="L33" i="113"/>
  <c r="J13" i="113"/>
  <c r="G18" i="114"/>
  <c r="K34" i="108"/>
  <c r="R45" i="112"/>
  <c r="G31" i="107"/>
  <c r="L50" i="113"/>
  <c r="L46" i="113"/>
  <c r="L37" i="113"/>
  <c r="F65" i="110"/>
  <c r="H52" i="110"/>
  <c r="F50" i="110"/>
  <c r="H36" i="109"/>
  <c r="I68" i="109" s="1"/>
  <c r="J58" i="109"/>
  <c r="J43" i="109"/>
  <c r="H34" i="109"/>
  <c r="I66" i="109" s="1"/>
  <c r="E51" i="109"/>
  <c r="E48" i="109"/>
  <c r="S50" i="109"/>
  <c r="T50" i="109" s="1"/>
  <c r="F49" i="109"/>
  <c r="F47" i="109"/>
  <c r="F45" i="109"/>
  <c r="F42" i="109"/>
  <c r="F40" i="109"/>
  <c r="F38" i="109"/>
  <c r="F35" i="109"/>
  <c r="G67" i="109" s="1"/>
  <c r="F33" i="109"/>
  <c r="G65" i="109" s="1"/>
  <c r="P66" i="112"/>
  <c r="L66" i="112"/>
  <c r="Q65" i="112"/>
  <c r="P64" i="112"/>
  <c r="L64" i="112"/>
  <c r="Q63" i="112"/>
  <c r="L62" i="112"/>
  <c r="H62" i="112"/>
  <c r="Q61" i="112"/>
  <c r="P57" i="112"/>
  <c r="L57" i="112"/>
  <c r="Q56" i="112"/>
  <c r="Q95" i="111" s="1"/>
  <c r="P55" i="112"/>
  <c r="Q54" i="112"/>
  <c r="Q93" i="111" s="1"/>
  <c r="Q45" i="112"/>
  <c r="S65" i="112"/>
  <c r="Q66" i="112"/>
  <c r="H68" i="114"/>
  <c r="Q64" i="112"/>
  <c r="Q62" i="112"/>
  <c r="Q60" i="112"/>
  <c r="Q57" i="112"/>
  <c r="Q96" i="111" s="1"/>
  <c r="Q55" i="112"/>
  <c r="Q94" i="111" s="1"/>
  <c r="Q53" i="112"/>
  <c r="Q92" i="111" s="1"/>
  <c r="Q51" i="112"/>
  <c r="Q90" i="111" s="1"/>
  <c r="G56" i="114"/>
  <c r="H55" i="114"/>
  <c r="G48" i="114"/>
  <c r="H46" i="114"/>
  <c r="G39" i="114"/>
  <c r="H33" i="114"/>
  <c r="G30" i="114"/>
  <c r="H53" i="114"/>
  <c r="H31" i="114"/>
  <c r="O46" i="111"/>
  <c r="O37" i="111"/>
  <c r="G31" i="113"/>
  <c r="F59" i="107"/>
  <c r="F58" i="107"/>
  <c r="F56" i="107"/>
  <c r="F53" i="107"/>
  <c r="F50" i="107"/>
  <c r="F45" i="107"/>
  <c r="F43" i="107"/>
  <c r="K41" i="113"/>
  <c r="P31" i="111"/>
  <c r="J58" i="113"/>
  <c r="J51" i="113"/>
  <c r="J49" i="113"/>
  <c r="J45" i="113"/>
  <c r="F41" i="113"/>
  <c r="J36" i="113"/>
  <c r="J34" i="113"/>
  <c r="J31" i="113"/>
  <c r="F31" i="113"/>
  <c r="L30" i="113"/>
  <c r="M59" i="107"/>
  <c r="M50" i="107"/>
  <c r="M82" i="107" s="1"/>
  <c r="M52" i="107"/>
  <c r="M84" i="107" s="1"/>
  <c r="M41" i="107"/>
  <c r="M73" i="107" s="1"/>
  <c r="M36" i="107"/>
  <c r="M68" i="107" s="1"/>
  <c r="M31" i="107"/>
  <c r="K54" i="114"/>
  <c r="K50" i="114"/>
  <c r="K41" i="114"/>
  <c r="K32" i="114"/>
  <c r="K63" i="114"/>
  <c r="M75" i="113" s="1"/>
  <c r="O75" i="113" s="1"/>
  <c r="K59" i="114"/>
  <c r="M71" i="113" s="1"/>
  <c r="O71" i="113" s="1"/>
  <c r="K45" i="114"/>
  <c r="K37" i="114"/>
  <c r="M44" i="107"/>
  <c r="M76" i="107" s="1"/>
  <c r="M33" i="107"/>
  <c r="M65" i="107" s="1"/>
  <c r="G52" i="107"/>
  <c r="G50" i="107"/>
  <c r="M33" i="111"/>
  <c r="M51" i="107"/>
  <c r="M83" i="107" s="1"/>
  <c r="R49" i="111"/>
  <c r="L48" i="113"/>
  <c r="L44" i="113"/>
  <c r="L40" i="113"/>
  <c r="L35" i="113"/>
  <c r="E57" i="109"/>
  <c r="O63" i="112"/>
  <c r="K54" i="112"/>
  <c r="O43" i="112"/>
  <c r="K37" i="112"/>
  <c r="S61" i="112"/>
  <c r="N57" i="112"/>
  <c r="S56" i="112"/>
  <c r="N51" i="112"/>
  <c r="S48" i="112"/>
  <c r="K61" i="114"/>
  <c r="M73" i="113" s="1"/>
  <c r="O73" i="113" s="1"/>
  <c r="H37" i="114"/>
  <c r="L46" i="108"/>
  <c r="I51" i="113"/>
  <c r="L35" i="107"/>
  <c r="L33" i="107"/>
  <c r="N42" i="108"/>
  <c r="N42" i="107"/>
  <c r="N33" i="107"/>
  <c r="F50" i="109"/>
  <c r="F48" i="109"/>
  <c r="F46" i="109"/>
  <c r="F43" i="109"/>
  <c r="F41" i="109"/>
  <c r="F39" i="109"/>
  <c r="F36" i="109"/>
  <c r="G68" i="109" s="1"/>
  <c r="F34" i="109"/>
  <c r="G66" i="109" s="1"/>
  <c r="S33" i="109"/>
  <c r="T33" i="109" s="1"/>
  <c r="F32" i="109"/>
  <c r="G64" i="109" s="1"/>
  <c r="F30" i="109"/>
  <c r="F29" i="109"/>
  <c r="K67" i="112"/>
  <c r="K59" i="112"/>
  <c r="K63" i="112"/>
  <c r="H29" i="109"/>
  <c r="I58" i="107"/>
  <c r="I42" i="107"/>
  <c r="I74" i="107" s="1"/>
  <c r="I40" i="107"/>
  <c r="I72" i="107" s="1"/>
  <c r="H59" i="110"/>
  <c r="H45" i="110"/>
  <c r="J57" i="109"/>
  <c r="J56" i="109"/>
  <c r="J51" i="109"/>
  <c r="K51" i="107"/>
  <c r="H49" i="109"/>
  <c r="J48" i="109"/>
  <c r="J47" i="109"/>
  <c r="J46" i="109"/>
  <c r="J45" i="109"/>
  <c r="J44" i="109"/>
  <c r="E44" i="109"/>
  <c r="H42" i="109"/>
  <c r="H40" i="109"/>
  <c r="H38" i="109"/>
  <c r="H35" i="109"/>
  <c r="I67" i="109" s="1"/>
  <c r="H33" i="109"/>
  <c r="I65" i="109" s="1"/>
  <c r="J54" i="109"/>
  <c r="N50" i="112"/>
  <c r="S40" i="112"/>
  <c r="N37" i="112"/>
  <c r="H61" i="114"/>
  <c r="H30" i="114"/>
  <c r="K65" i="114"/>
  <c r="M77" i="113" s="1"/>
  <c r="O77" i="113" s="1"/>
  <c r="H59" i="114"/>
  <c r="H50" i="114"/>
  <c r="H45" i="114"/>
  <c r="H65" i="114"/>
  <c r="L64" i="114"/>
  <c r="L60" i="114"/>
  <c r="H56" i="114"/>
  <c r="L55" i="114"/>
  <c r="H52" i="114"/>
  <c r="L51" i="114"/>
  <c r="H48" i="114"/>
  <c r="L46" i="114"/>
  <c r="H43" i="114"/>
  <c r="H39" i="114"/>
  <c r="H34" i="114"/>
  <c r="L33" i="114"/>
  <c r="G65" i="114"/>
  <c r="J78" i="113" s="1"/>
  <c r="H64" i="114"/>
  <c r="O48" i="111"/>
  <c r="K48" i="111"/>
  <c r="S40" i="111"/>
  <c r="R34" i="111"/>
  <c r="L36" i="113"/>
  <c r="P57" i="111"/>
  <c r="P52" i="111"/>
  <c r="J39" i="113"/>
  <c r="L56" i="107"/>
  <c r="E55" i="107"/>
  <c r="L53" i="107"/>
  <c r="E52" i="107"/>
  <c r="E49" i="107"/>
  <c r="E47" i="107"/>
  <c r="L37" i="107"/>
  <c r="L59" i="113"/>
  <c r="G57" i="113"/>
  <c r="H56" i="113"/>
  <c r="G52" i="113"/>
  <c r="P55" i="111"/>
  <c r="P44" i="111"/>
  <c r="G55" i="107"/>
  <c r="G45" i="107"/>
  <c r="G43" i="107"/>
  <c r="H39" i="107"/>
  <c r="R32" i="112"/>
  <c r="S13" i="112"/>
  <c r="H14" i="114"/>
  <c r="L61" i="114"/>
  <c r="J16" i="114"/>
  <c r="R20" i="112"/>
  <c r="Q46" i="112"/>
  <c r="Q44" i="112"/>
  <c r="E15" i="108"/>
  <c r="R63" i="112"/>
  <c r="G67" i="114"/>
  <c r="J80" i="113" s="1"/>
  <c r="G63" i="114"/>
  <c r="J76" i="113" s="1"/>
  <c r="H62" i="114"/>
  <c r="H57" i="114"/>
  <c r="L56" i="114"/>
  <c r="G54" i="114"/>
  <c r="L52" i="114"/>
  <c r="H49" i="114"/>
  <c r="L48" i="114"/>
  <c r="H44" i="114"/>
  <c r="L43" i="114"/>
  <c r="G41" i="114"/>
  <c r="H40" i="114"/>
  <c r="L39" i="114"/>
  <c r="H35" i="114"/>
  <c r="L34" i="114"/>
  <c r="G32" i="114"/>
  <c r="L30" i="114"/>
  <c r="H34" i="108"/>
  <c r="S43" i="112"/>
  <c r="N19" i="112"/>
  <c r="J19" i="112"/>
  <c r="S18" i="112"/>
  <c r="H16" i="112"/>
  <c r="J67" i="114"/>
  <c r="J63" i="114"/>
  <c r="G61" i="114"/>
  <c r="J74" i="113" s="1"/>
  <c r="J59" i="114"/>
  <c r="J54" i="114"/>
  <c r="G52" i="114"/>
  <c r="H51" i="114"/>
  <c r="J50" i="114"/>
  <c r="J45" i="114"/>
  <c r="G43" i="114"/>
  <c r="H42" i="114"/>
  <c r="J41" i="114"/>
  <c r="F41" i="114"/>
  <c r="H38" i="114"/>
  <c r="J37" i="114"/>
  <c r="G34" i="114"/>
  <c r="J32" i="114"/>
  <c r="J18" i="114"/>
  <c r="L17" i="114"/>
  <c r="J15" i="108"/>
  <c r="N54" i="112"/>
  <c r="N63" i="112"/>
  <c r="S53" i="112"/>
  <c r="N52" i="112"/>
  <c r="S49" i="112"/>
  <c r="N39" i="112"/>
  <c r="S38" i="112"/>
  <c r="S35" i="112"/>
  <c r="N34" i="112"/>
  <c r="N32" i="112"/>
  <c r="S31" i="112"/>
  <c r="N30" i="112"/>
  <c r="Q21" i="112"/>
  <c r="N20" i="112"/>
  <c r="Q19" i="112"/>
  <c r="E67" i="114"/>
  <c r="F80" i="113" s="1"/>
  <c r="E63" i="114"/>
  <c r="F76" i="113" s="1"/>
  <c r="E59" i="114"/>
  <c r="F72" i="113" s="1"/>
  <c r="E50" i="114"/>
  <c r="E45" i="114"/>
  <c r="E41" i="114"/>
  <c r="K66" i="112"/>
  <c r="K64" i="112"/>
  <c r="K53" i="112"/>
  <c r="K49" i="112"/>
  <c r="K46" i="112"/>
  <c r="N66" i="112"/>
  <c r="J66" i="112"/>
  <c r="N64" i="112"/>
  <c r="J64" i="112"/>
  <c r="N62" i="112"/>
  <c r="J62" i="112"/>
  <c r="N60" i="112"/>
  <c r="J60" i="112"/>
  <c r="N55" i="112"/>
  <c r="J55" i="112"/>
  <c r="N46" i="112"/>
  <c r="J46" i="112"/>
  <c r="N44" i="112"/>
  <c r="J44" i="112"/>
  <c r="N42" i="112"/>
  <c r="J42" i="112"/>
  <c r="K57" i="112"/>
  <c r="K55" i="112"/>
  <c r="K42" i="112"/>
  <c r="O40" i="112"/>
  <c r="K40" i="112"/>
  <c r="O38" i="112"/>
  <c r="K38" i="112"/>
  <c r="O35" i="112"/>
  <c r="K35" i="112"/>
  <c r="O31" i="112"/>
  <c r="K31" i="112"/>
  <c r="I51" i="112"/>
  <c r="I46" i="112"/>
  <c r="M42" i="112"/>
  <c r="I42" i="112"/>
  <c r="K52" i="111"/>
  <c r="O50" i="111"/>
  <c r="K30" i="111"/>
  <c r="K59" i="111"/>
  <c r="K44" i="111"/>
  <c r="J17" i="108"/>
  <c r="H20" i="108"/>
  <c r="L21" i="114"/>
  <c r="L20" i="113"/>
  <c r="G19" i="110"/>
  <c r="G18" i="109"/>
  <c r="F18" i="109"/>
  <c r="G19" i="109"/>
  <c r="E19" i="109"/>
  <c r="E20" i="113"/>
  <c r="F21" i="108"/>
  <c r="G19" i="114"/>
  <c r="K20" i="114"/>
  <c r="E19" i="108"/>
  <c r="G19" i="108"/>
  <c r="L19" i="114"/>
  <c r="I19" i="111"/>
  <c r="N18" i="112"/>
  <c r="G20" i="114"/>
  <c r="G21" i="108"/>
  <c r="G20" i="108"/>
  <c r="N21" i="112"/>
  <c r="S20" i="112"/>
  <c r="H21" i="114"/>
  <c r="J20" i="114"/>
  <c r="S21" i="112"/>
  <c r="Q21" i="111"/>
  <c r="N20" i="111"/>
  <c r="J20" i="111"/>
  <c r="K21" i="113"/>
  <c r="E21" i="113"/>
  <c r="M20" i="111"/>
  <c r="E54" i="114"/>
  <c r="E37" i="114"/>
  <c r="K17" i="114"/>
  <c r="F17" i="114"/>
  <c r="J15" i="114"/>
  <c r="H16" i="114"/>
  <c r="L13" i="114"/>
  <c r="H20" i="114"/>
  <c r="L68" i="114"/>
  <c r="L42" i="114"/>
  <c r="L18" i="114"/>
  <c r="K16" i="114"/>
  <c r="H13" i="114"/>
  <c r="L15" i="113"/>
  <c r="L21" i="113"/>
  <c r="J47" i="113"/>
  <c r="G36" i="113"/>
  <c r="J69" i="113" s="1"/>
  <c r="K17" i="113"/>
  <c r="J16" i="113"/>
  <c r="F13" i="113"/>
  <c r="G19" i="113"/>
  <c r="H31" i="113"/>
  <c r="I13" i="113"/>
  <c r="J21" i="113"/>
  <c r="E52" i="113"/>
  <c r="F46" i="113"/>
  <c r="F37" i="113"/>
  <c r="F33" i="113"/>
  <c r="L31" i="113"/>
  <c r="G21" i="113"/>
  <c r="L19" i="113"/>
  <c r="L16" i="113"/>
  <c r="I15" i="113"/>
  <c r="G13" i="113"/>
  <c r="N67" i="112"/>
  <c r="N59" i="112"/>
  <c r="N17" i="112"/>
  <c r="J16" i="112"/>
  <c r="J15" i="112"/>
  <c r="N13" i="112"/>
  <c r="Q49" i="112"/>
  <c r="Q88" i="111" s="1"/>
  <c r="P67" i="112"/>
  <c r="L67" i="112"/>
  <c r="H67" i="112"/>
  <c r="L63" i="112"/>
  <c r="H63" i="112"/>
  <c r="P61" i="112"/>
  <c r="L61" i="112"/>
  <c r="H61" i="112"/>
  <c r="L45" i="112"/>
  <c r="H45" i="112"/>
  <c r="H43" i="112"/>
  <c r="P17" i="112"/>
  <c r="L17" i="112"/>
  <c r="P13" i="112"/>
  <c r="L13" i="112"/>
  <c r="J67" i="112"/>
  <c r="J63" i="112"/>
  <c r="J50" i="112"/>
  <c r="N48" i="112"/>
  <c r="J45" i="112"/>
  <c r="J13" i="112"/>
  <c r="N65" i="112"/>
  <c r="S64" i="112"/>
  <c r="N68" i="112"/>
  <c r="I67" i="112"/>
  <c r="M63" i="112"/>
  <c r="I63" i="112"/>
  <c r="N53" i="112"/>
  <c r="M32" i="112"/>
  <c r="I32" i="112"/>
  <c r="M13" i="112"/>
  <c r="I13" i="112"/>
  <c r="R55" i="111"/>
  <c r="O51" i="111"/>
  <c r="R48" i="111"/>
  <c r="M44" i="111"/>
  <c r="R36" i="111"/>
  <c r="R31" i="111"/>
  <c r="S18" i="111"/>
  <c r="M58" i="111"/>
  <c r="I58" i="111"/>
  <c r="M56" i="111"/>
  <c r="M51" i="111"/>
  <c r="I51" i="111"/>
  <c r="M115" i="91" s="1"/>
  <c r="I49" i="111"/>
  <c r="M113" i="91" s="1"/>
  <c r="O44" i="111"/>
  <c r="H44" i="111"/>
  <c r="J108" i="91" s="1"/>
  <c r="S42" i="111"/>
  <c r="S37" i="111"/>
  <c r="I37" i="111"/>
  <c r="M101" i="91" s="1"/>
  <c r="S33" i="111"/>
  <c r="M30" i="111"/>
  <c r="I30" i="111"/>
  <c r="M18" i="111"/>
  <c r="H17" i="111"/>
  <c r="L16" i="111"/>
  <c r="I16" i="111"/>
  <c r="M15" i="111"/>
  <c r="I15" i="111"/>
  <c r="R52" i="111"/>
  <c r="R46" i="111"/>
  <c r="R44" i="111"/>
  <c r="J44" i="111"/>
  <c r="I76" i="111" s="1"/>
  <c r="H14" i="111"/>
  <c r="N14" i="111"/>
  <c r="L44" i="111"/>
  <c r="P21" i="111"/>
  <c r="L21" i="111"/>
  <c r="H21" i="111"/>
  <c r="N15" i="111"/>
  <c r="J15" i="111"/>
  <c r="Q14" i="111"/>
  <c r="J14" i="111"/>
  <c r="N13" i="111"/>
  <c r="J19" i="110"/>
  <c r="F43" i="110"/>
  <c r="F37" i="110"/>
  <c r="F30" i="110"/>
  <c r="E18" i="110"/>
  <c r="H15" i="110"/>
  <c r="G18" i="110"/>
  <c r="F58" i="109"/>
  <c r="S57" i="109"/>
  <c r="T57" i="109" s="1"/>
  <c r="S56" i="109"/>
  <c r="T56" i="109" s="1"/>
  <c r="S55" i="109"/>
  <c r="T55" i="109" s="1"/>
  <c r="F52" i="109"/>
  <c r="I43" i="109"/>
  <c r="I33" i="109"/>
  <c r="J65" i="109" s="1"/>
  <c r="H20" i="109"/>
  <c r="H19" i="109"/>
  <c r="J18" i="109"/>
  <c r="F20" i="109"/>
  <c r="F57" i="109"/>
  <c r="E55" i="109"/>
  <c r="E52" i="109"/>
  <c r="J20" i="109"/>
  <c r="I14" i="109"/>
  <c r="J19" i="109"/>
  <c r="J49" i="109"/>
  <c r="F56" i="109"/>
  <c r="E50" i="109"/>
  <c r="E49" i="109"/>
  <c r="E47" i="109"/>
  <c r="E46" i="109"/>
  <c r="E45" i="109"/>
  <c r="E43" i="109"/>
  <c r="S42" i="109"/>
  <c r="S40" i="109"/>
  <c r="T40" i="109" s="1"/>
  <c r="S35" i="109"/>
  <c r="T35" i="109" s="1"/>
  <c r="S18" i="109"/>
  <c r="T18" i="109" s="1"/>
  <c r="J16" i="109"/>
  <c r="M13" i="108"/>
  <c r="J42" i="108"/>
  <c r="E18" i="108"/>
  <c r="I14" i="108"/>
  <c r="J68" i="108"/>
  <c r="J67" i="108"/>
  <c r="E67" i="108"/>
  <c r="J66" i="108"/>
  <c r="J65" i="108"/>
  <c r="J64" i="108"/>
  <c r="E63" i="108"/>
  <c r="J62" i="108"/>
  <c r="J61" i="108"/>
  <c r="J60" i="108"/>
  <c r="J59" i="108"/>
  <c r="E59" i="108"/>
  <c r="J57" i="108"/>
  <c r="J55" i="108"/>
  <c r="E54" i="108"/>
  <c r="J53" i="108"/>
  <c r="J51" i="108"/>
  <c r="J50" i="108"/>
  <c r="E50" i="108"/>
  <c r="J49" i="108"/>
  <c r="J46" i="108"/>
  <c r="J45" i="108"/>
  <c r="E45" i="108"/>
  <c r="J44" i="108"/>
  <c r="J43" i="108"/>
  <c r="J41" i="108"/>
  <c r="E41" i="108"/>
  <c r="J40" i="108"/>
  <c r="J38" i="108"/>
  <c r="E37" i="108"/>
  <c r="J35" i="108"/>
  <c r="E35" i="108"/>
  <c r="J34" i="108"/>
  <c r="J33" i="108"/>
  <c r="J32" i="108"/>
  <c r="J30" i="108"/>
  <c r="N20" i="108"/>
  <c r="J20" i="108"/>
  <c r="J19" i="108"/>
  <c r="L15" i="108"/>
  <c r="N46" i="107"/>
  <c r="N44" i="107"/>
  <c r="I59" i="107"/>
  <c r="I57" i="107"/>
  <c r="I46" i="107"/>
  <c r="I78" i="107" s="1"/>
  <c r="I44" i="107"/>
  <c r="I76" i="107" s="1"/>
  <c r="I41" i="107"/>
  <c r="I73" i="107" s="1"/>
  <c r="I39" i="107"/>
  <c r="I71" i="107" s="1"/>
  <c r="I36" i="107"/>
  <c r="I68" i="107" s="1"/>
  <c r="K68" i="107" s="1"/>
  <c r="I34" i="107"/>
  <c r="I66" i="107" s="1"/>
  <c r="K66" i="107" s="1"/>
  <c r="I21" i="107"/>
  <c r="I13" i="107"/>
  <c r="E15" i="107"/>
  <c r="K48" i="107"/>
  <c r="L20" i="107"/>
  <c r="M43" i="107"/>
  <c r="M75" i="107" s="1"/>
  <c r="H57" i="107"/>
  <c r="H49" i="107"/>
  <c r="H43" i="107"/>
  <c r="H36" i="107"/>
  <c r="H21" i="107"/>
  <c r="H19" i="107"/>
  <c r="I16" i="108"/>
  <c r="I20" i="107"/>
  <c r="N40" i="108"/>
  <c r="N38" i="108"/>
  <c r="N32" i="108"/>
  <c r="O13" i="85"/>
  <c r="J13" i="85" s="1"/>
  <c r="N53" i="108"/>
  <c r="N30" i="108"/>
  <c r="N68" i="108"/>
  <c r="N66" i="108"/>
  <c r="N64" i="108"/>
  <c r="N62" i="108"/>
  <c r="N60" i="108"/>
  <c r="N57" i="108"/>
  <c r="N55" i="108"/>
  <c r="N44" i="108"/>
  <c r="N35" i="108"/>
  <c r="L68" i="108"/>
  <c r="L66" i="108"/>
  <c r="L64" i="108"/>
  <c r="L62" i="108"/>
  <c r="L60" i="108"/>
  <c r="L57" i="108"/>
  <c r="L55" i="108"/>
  <c r="L53" i="108"/>
  <c r="L51" i="108"/>
  <c r="L50" i="108"/>
  <c r="L49" i="108"/>
  <c r="L48" i="108"/>
  <c r="L45" i="108"/>
  <c r="L44" i="108"/>
  <c r="L43" i="108"/>
  <c r="L42" i="108"/>
  <c r="L41" i="108"/>
  <c r="L40" i="108"/>
  <c r="L38" i="108"/>
  <c r="L35" i="108"/>
  <c r="L34" i="108"/>
  <c r="L32" i="108"/>
  <c r="L31" i="108"/>
  <c r="L30" i="108"/>
  <c r="L20" i="108"/>
  <c r="N15" i="108"/>
  <c r="L54" i="112"/>
  <c r="L41" i="112"/>
  <c r="R12" i="82"/>
  <c r="H13" i="82" s="1"/>
  <c r="Q12" i="82"/>
  <c r="G13" i="82" s="1"/>
  <c r="M16" i="108"/>
  <c r="M67" i="108"/>
  <c r="M65" i="108"/>
  <c r="M63" i="108"/>
  <c r="M61" i="108"/>
  <c r="M56" i="108"/>
  <c r="M54" i="108"/>
  <c r="M52" i="108"/>
  <c r="M50" i="108"/>
  <c r="M45" i="108"/>
  <c r="M43" i="108"/>
  <c r="M41" i="108"/>
  <c r="M39" i="108"/>
  <c r="M37" i="108"/>
  <c r="M33" i="108"/>
  <c r="M19" i="108"/>
  <c r="L48" i="107"/>
  <c r="N51" i="107"/>
  <c r="N48" i="107"/>
  <c r="N20" i="107"/>
  <c r="M18" i="108"/>
  <c r="J56" i="107"/>
  <c r="J53" i="107"/>
  <c r="J45" i="107"/>
  <c r="J37" i="107"/>
  <c r="J36" i="107"/>
  <c r="J35" i="107"/>
  <c r="J34" i="107"/>
  <c r="J33" i="107"/>
  <c r="J21" i="107"/>
  <c r="L17" i="107"/>
  <c r="L15" i="107"/>
  <c r="L59" i="111"/>
  <c r="L48" i="111"/>
  <c r="L46" i="111"/>
  <c r="L52" i="107"/>
  <c r="L47" i="107"/>
  <c r="L46" i="107"/>
  <c r="L45" i="107"/>
  <c r="L44" i="107"/>
  <c r="L43" i="107"/>
  <c r="L39" i="107"/>
  <c r="L19" i="107"/>
  <c r="J17" i="107"/>
  <c r="L14" i="107"/>
  <c r="L58" i="111"/>
  <c r="L53" i="111"/>
  <c r="L45" i="111"/>
  <c r="M62" i="108"/>
  <c r="M55" i="108"/>
  <c r="M51" i="108"/>
  <c r="R60" i="112"/>
  <c r="R42" i="112"/>
  <c r="K56" i="114"/>
  <c r="K52" i="114"/>
  <c r="K48" i="114"/>
  <c r="K43" i="114"/>
  <c r="K39" i="114"/>
  <c r="K34" i="114"/>
  <c r="K30" i="114"/>
  <c r="M68" i="108"/>
  <c r="M64" i="108"/>
  <c r="M60" i="108"/>
  <c r="M42" i="108"/>
  <c r="L65" i="114"/>
  <c r="M66" i="108"/>
  <c r="M57" i="108"/>
  <c r="M53" i="108"/>
  <c r="M40" i="108"/>
  <c r="M38" i="108"/>
  <c r="R55" i="112"/>
  <c r="L15" i="114"/>
  <c r="M21" i="108"/>
  <c r="H52" i="108"/>
  <c r="H32" i="108"/>
  <c r="H30" i="108"/>
  <c r="H19" i="108"/>
  <c r="L66" i="114"/>
  <c r="L62" i="114"/>
  <c r="L57" i="114"/>
  <c r="L53" i="114"/>
  <c r="L49" i="114"/>
  <c r="L44" i="114"/>
  <c r="L40" i="114"/>
  <c r="L35" i="114"/>
  <c r="L31" i="114"/>
  <c r="H16" i="108"/>
  <c r="M34" i="111"/>
  <c r="L39" i="113"/>
  <c r="L34" i="113"/>
  <c r="G19" i="107"/>
  <c r="H18" i="108"/>
  <c r="L53" i="113"/>
  <c r="L41" i="113"/>
  <c r="K18" i="113"/>
  <c r="L17" i="113"/>
  <c r="N51" i="108"/>
  <c r="N49" i="108"/>
  <c r="N46" i="108"/>
  <c r="N34" i="108"/>
  <c r="N17" i="108"/>
  <c r="N16" i="107"/>
  <c r="N17" i="107"/>
  <c r="N57" i="107"/>
  <c r="N37" i="107"/>
  <c r="N35" i="107"/>
  <c r="N30" i="107"/>
  <c r="G14" i="110"/>
  <c r="I14" i="110"/>
  <c r="E16" i="110"/>
  <c r="E15" i="110"/>
  <c r="H67" i="110"/>
  <c r="F63" i="110"/>
  <c r="H61" i="110"/>
  <c r="F59" i="110"/>
  <c r="F56" i="110"/>
  <c r="H54" i="110"/>
  <c r="F52" i="110"/>
  <c r="H50" i="110"/>
  <c r="F48" i="110"/>
  <c r="F45" i="110"/>
  <c r="H43" i="110"/>
  <c r="H41" i="110"/>
  <c r="F39" i="110"/>
  <c r="H37" i="110"/>
  <c r="H34" i="110"/>
  <c r="H32" i="110"/>
  <c r="H20" i="110"/>
  <c r="I19" i="110"/>
  <c r="H18" i="110"/>
  <c r="G16" i="110"/>
  <c r="G15" i="110"/>
  <c r="E58" i="109"/>
  <c r="E56" i="109"/>
  <c r="J50" i="109"/>
  <c r="F16" i="109"/>
  <c r="J55" i="109"/>
  <c r="J52" i="109"/>
  <c r="F55" i="109"/>
  <c r="I54" i="109"/>
  <c r="F54" i="109"/>
  <c r="F51" i="109"/>
  <c r="I19" i="109"/>
  <c r="I16" i="109"/>
  <c r="E16" i="109"/>
  <c r="J66" i="110"/>
  <c r="J64" i="110"/>
  <c r="J62" i="110"/>
  <c r="J58" i="110"/>
  <c r="J55" i="110"/>
  <c r="J53" i="110"/>
  <c r="J49" i="110"/>
  <c r="J47" i="110"/>
  <c r="J44" i="110"/>
  <c r="J42" i="110"/>
  <c r="J40" i="110"/>
  <c r="J38" i="110"/>
  <c r="J36" i="110"/>
  <c r="J33" i="110"/>
  <c r="J31" i="110"/>
  <c r="J29" i="110"/>
  <c r="F20" i="110"/>
  <c r="F34" i="110"/>
  <c r="F41" i="110"/>
  <c r="F19" i="110"/>
  <c r="F18" i="110"/>
  <c r="F32" i="110"/>
  <c r="F54" i="110"/>
  <c r="F61" i="110"/>
  <c r="H63" i="110"/>
  <c r="F67" i="110"/>
  <c r="F16" i="110"/>
  <c r="H30" i="109"/>
  <c r="S30" i="109"/>
  <c r="T30" i="109" s="1"/>
  <c r="I17" i="107"/>
  <c r="H16" i="109"/>
  <c r="S20" i="109"/>
  <c r="T20" i="109" s="1"/>
  <c r="S19" i="109"/>
  <c r="T19" i="109" s="1"/>
  <c r="F19" i="109"/>
  <c r="Q16" i="112"/>
  <c r="N41" i="112"/>
  <c r="Q38" i="112"/>
  <c r="Q35" i="112"/>
  <c r="H50" i="112"/>
  <c r="S39" i="112"/>
  <c r="P34" i="112"/>
  <c r="L34" i="112"/>
  <c r="H34" i="112"/>
  <c r="N33" i="112"/>
  <c r="S32" i="112"/>
  <c r="L32" i="112"/>
  <c r="S30" i="112"/>
  <c r="H60" i="112"/>
  <c r="J34" i="112"/>
  <c r="I91" i="111" s="1"/>
  <c r="S33" i="112"/>
  <c r="Q32" i="112"/>
  <c r="J32" i="112"/>
  <c r="I89" i="111" s="1"/>
  <c r="Q30" i="112"/>
  <c r="H32" i="114"/>
  <c r="H41" i="114"/>
  <c r="H54" i="114"/>
  <c r="H67" i="114"/>
  <c r="F56" i="108"/>
  <c r="F33" i="108"/>
  <c r="F31" i="108"/>
  <c r="L32" i="114"/>
  <c r="L41" i="114"/>
  <c r="L50" i="114"/>
  <c r="L54" i="114"/>
  <c r="L59" i="114"/>
  <c r="L63" i="114"/>
  <c r="L67" i="114"/>
  <c r="E39" i="114"/>
  <c r="E43" i="114"/>
  <c r="E48" i="114"/>
  <c r="E52" i="114"/>
  <c r="E56" i="114"/>
  <c r="E61" i="114"/>
  <c r="F74" i="113" s="1"/>
  <c r="E65" i="114"/>
  <c r="F78" i="113" s="1"/>
  <c r="G37" i="114"/>
  <c r="G45" i="114"/>
  <c r="G50" i="114"/>
  <c r="G59" i="114"/>
  <c r="J72" i="113" s="1"/>
  <c r="N45" i="112"/>
  <c r="S57" i="112"/>
  <c r="Q52" i="112"/>
  <c r="Q91" i="111" s="1"/>
  <c r="N49" i="112"/>
  <c r="Q48" i="112"/>
  <c r="Q87" i="111" s="1"/>
  <c r="F68" i="114"/>
  <c r="K67" i="114"/>
  <c r="M79" i="113" s="1"/>
  <c r="O79" i="113" s="1"/>
  <c r="F64" i="114"/>
  <c r="F60" i="114"/>
  <c r="F55" i="114"/>
  <c r="F51" i="114"/>
  <c r="F46" i="114"/>
  <c r="F42" i="114"/>
  <c r="F38" i="114"/>
  <c r="F33" i="114"/>
  <c r="H63" i="114"/>
  <c r="F61" i="108"/>
  <c r="Q40" i="112"/>
  <c r="L37" i="114"/>
  <c r="L45" i="114"/>
  <c r="J30" i="114"/>
  <c r="J34" i="114"/>
  <c r="J39" i="114"/>
  <c r="J43" i="114"/>
  <c r="J48" i="114"/>
  <c r="J52" i="114"/>
  <c r="J56" i="114"/>
  <c r="J61" i="114"/>
  <c r="J65" i="114"/>
  <c r="N61" i="112"/>
  <c r="S46" i="112"/>
  <c r="Q33" i="112"/>
  <c r="S66" i="112"/>
  <c r="H67" i="108"/>
  <c r="H65" i="108"/>
  <c r="H61" i="108"/>
  <c r="H59" i="108"/>
  <c r="H56" i="108"/>
  <c r="G44" i="108"/>
  <c r="G42" i="108"/>
  <c r="H41" i="108"/>
  <c r="G40" i="108"/>
  <c r="H39" i="108"/>
  <c r="G38" i="108"/>
  <c r="H37" i="108"/>
  <c r="G33" i="108"/>
  <c r="G30" i="108"/>
  <c r="N40" i="112"/>
  <c r="N38" i="112"/>
  <c r="N35" i="112"/>
  <c r="Q34" i="112"/>
  <c r="F56" i="114"/>
  <c r="F43" i="114"/>
  <c r="F30" i="114"/>
  <c r="H13" i="108"/>
  <c r="F13" i="108"/>
  <c r="R68" i="112"/>
  <c r="S68" i="112"/>
  <c r="P54" i="112"/>
  <c r="S54" i="112"/>
  <c r="I54" i="112"/>
  <c r="P44" i="112"/>
  <c r="S44" i="112"/>
  <c r="P42" i="112"/>
  <c r="S42" i="112"/>
  <c r="I40" i="112"/>
  <c r="I38" i="112"/>
  <c r="I35" i="112"/>
  <c r="P18" i="112"/>
  <c r="M18" i="112"/>
  <c r="P16" i="112"/>
  <c r="G15" i="114"/>
  <c r="L14" i="114"/>
  <c r="E16" i="114"/>
  <c r="H19" i="114"/>
  <c r="N56" i="112"/>
  <c r="S55" i="112"/>
  <c r="Q68" i="112"/>
  <c r="E14" i="108"/>
  <c r="G14" i="108"/>
  <c r="F14" i="108"/>
  <c r="P62" i="112"/>
  <c r="S62" i="112"/>
  <c r="P60" i="112"/>
  <c r="S60" i="112"/>
  <c r="L60" i="112"/>
  <c r="P50" i="112"/>
  <c r="S50" i="112"/>
  <c r="L50" i="112"/>
  <c r="M48" i="112"/>
  <c r="I48" i="112"/>
  <c r="P19" i="112"/>
  <c r="S19" i="112"/>
  <c r="S67" i="112"/>
  <c r="Q67" i="112"/>
  <c r="R51" i="112"/>
  <c r="S51" i="112"/>
  <c r="P45" i="112"/>
  <c r="S45" i="112"/>
  <c r="R41" i="112"/>
  <c r="S41" i="112"/>
  <c r="Q41" i="112"/>
  <c r="R39" i="112"/>
  <c r="Q39" i="112"/>
  <c r="R37" i="112"/>
  <c r="Q37" i="112"/>
  <c r="S37" i="112"/>
  <c r="H17" i="114"/>
  <c r="H15" i="114"/>
  <c r="S16" i="112"/>
  <c r="S34" i="112"/>
  <c r="S52" i="112"/>
  <c r="N43" i="112"/>
  <c r="Q42" i="112"/>
  <c r="E16" i="108"/>
  <c r="G16" i="108"/>
  <c r="P63" i="112"/>
  <c r="S63" i="112"/>
  <c r="R59" i="112"/>
  <c r="S59" i="112"/>
  <c r="Q59" i="112"/>
  <c r="Q50" i="112"/>
  <c r="Q89" i="111" s="1"/>
  <c r="F46" i="108"/>
  <c r="F20" i="108"/>
  <c r="F17" i="108"/>
  <c r="L13" i="108"/>
  <c r="P68" i="112"/>
  <c r="L68" i="112"/>
  <c r="H68" i="112"/>
  <c r="I64" i="112"/>
  <c r="I60" i="112"/>
  <c r="J54" i="112"/>
  <c r="P53" i="112"/>
  <c r="L53" i="112"/>
  <c r="P51" i="112"/>
  <c r="L51" i="112"/>
  <c r="H51" i="112"/>
  <c r="O50" i="112"/>
  <c r="K50" i="112"/>
  <c r="P48" i="112"/>
  <c r="L48" i="112"/>
  <c r="H48" i="112"/>
  <c r="I45" i="112"/>
  <c r="P40" i="112"/>
  <c r="P38" i="112"/>
  <c r="L38" i="112"/>
  <c r="H38" i="112"/>
  <c r="P35" i="112"/>
  <c r="L35" i="112"/>
  <c r="I19" i="112"/>
  <c r="J18" i="112"/>
  <c r="M17" i="112"/>
  <c r="M16" i="112"/>
  <c r="Q15" i="112"/>
  <c r="F63" i="114"/>
  <c r="F59" i="114"/>
  <c r="F37" i="114"/>
  <c r="F32" i="114"/>
  <c r="K31" i="114"/>
  <c r="K19" i="114"/>
  <c r="F19" i="114"/>
  <c r="F15" i="114"/>
  <c r="I14" i="114"/>
  <c r="G18" i="108"/>
  <c r="J16" i="108"/>
  <c r="F15" i="108"/>
  <c r="J68" i="112"/>
  <c r="O60" i="112"/>
  <c r="K60" i="112"/>
  <c r="O54" i="112"/>
  <c r="H54" i="112"/>
  <c r="J51" i="112"/>
  <c r="I50" i="112"/>
  <c r="J48" i="112"/>
  <c r="H41" i="112"/>
  <c r="J40" i="112"/>
  <c r="J38" i="112"/>
  <c r="J35" i="112"/>
  <c r="I92" i="111" s="1"/>
  <c r="L18" i="112"/>
  <c r="O16" i="112"/>
  <c r="K16" i="112"/>
  <c r="S14" i="112"/>
  <c r="K64" i="114"/>
  <c r="M76" i="113" s="1"/>
  <c r="O76" i="113" s="1"/>
  <c r="K55" i="114"/>
  <c r="K51" i="114"/>
  <c r="K46" i="114"/>
  <c r="K42" i="114"/>
  <c r="K38" i="114"/>
  <c r="K33" i="114"/>
  <c r="G31" i="114"/>
  <c r="F14" i="114"/>
  <c r="S17" i="112"/>
  <c r="E17" i="108"/>
  <c r="I17" i="112"/>
  <c r="J17" i="114"/>
  <c r="P51" i="111"/>
  <c r="I45" i="111"/>
  <c r="M109" i="91" s="1"/>
  <c r="I33" i="111"/>
  <c r="M97" i="91" s="1"/>
  <c r="J31" i="111"/>
  <c r="P58" i="111"/>
  <c r="R33" i="111"/>
  <c r="S30" i="111"/>
  <c r="P53" i="111"/>
  <c r="J33" i="111"/>
  <c r="I65" i="111" s="1"/>
  <c r="J51" i="111"/>
  <c r="I83" i="111" s="1"/>
  <c r="P50" i="111"/>
  <c r="L50" i="111"/>
  <c r="N40" i="111"/>
  <c r="M72" i="111" s="1"/>
  <c r="J40" i="111"/>
  <c r="I72" i="111" s="1"/>
  <c r="S39" i="111"/>
  <c r="J37" i="111"/>
  <c r="I69" i="111" s="1"/>
  <c r="L36" i="111"/>
  <c r="N35" i="111"/>
  <c r="M67" i="111" s="1"/>
  <c r="P34" i="111"/>
  <c r="L34" i="111"/>
  <c r="S31" i="111"/>
  <c r="J30" i="111"/>
  <c r="P45" i="111"/>
  <c r="P56" i="111"/>
  <c r="L56" i="111"/>
  <c r="P37" i="111"/>
  <c r="L37" i="111"/>
  <c r="P33" i="111"/>
  <c r="L33" i="111"/>
  <c r="P30" i="111"/>
  <c r="L30" i="111"/>
  <c r="H30" i="111"/>
  <c r="K55" i="111"/>
  <c r="P46" i="111"/>
  <c r="M59" i="111"/>
  <c r="I59" i="111"/>
  <c r="I55" i="111"/>
  <c r="L51" i="111"/>
  <c r="H51" i="111"/>
  <c r="J115" i="91" s="1"/>
  <c r="P47" i="111"/>
  <c r="L47" i="111"/>
  <c r="I43" i="111"/>
  <c r="M107" i="91" s="1"/>
  <c r="H37" i="111"/>
  <c r="J101" i="91" s="1"/>
  <c r="N36" i="111"/>
  <c r="M68" i="111" s="1"/>
  <c r="J36" i="111"/>
  <c r="I68" i="111" s="1"/>
  <c r="J34" i="111"/>
  <c r="I66" i="111" s="1"/>
  <c r="J43" i="111"/>
  <c r="I75" i="111" s="1"/>
  <c r="L31" i="111"/>
  <c r="M31" i="111"/>
  <c r="P48" i="111"/>
  <c r="J58" i="111"/>
  <c r="L57" i="111"/>
  <c r="L55" i="111"/>
  <c r="M50" i="111"/>
  <c r="I50" i="111"/>
  <c r="M114" i="91" s="1"/>
  <c r="L43" i="111"/>
  <c r="H43" i="111"/>
  <c r="J107" i="91" s="1"/>
  <c r="M36" i="111"/>
  <c r="I36" i="111"/>
  <c r="M100" i="91" s="1"/>
  <c r="J53" i="113"/>
  <c r="F51" i="113"/>
  <c r="F47" i="113"/>
  <c r="F39" i="113"/>
  <c r="F34" i="113"/>
  <c r="E36" i="113"/>
  <c r="F69" i="113" s="1"/>
  <c r="H69" i="113" s="1"/>
  <c r="J41" i="113"/>
  <c r="J59" i="113"/>
  <c r="K51" i="113"/>
  <c r="E51" i="113"/>
  <c r="H44" i="113"/>
  <c r="G41" i="113"/>
  <c r="K39" i="113"/>
  <c r="E39" i="113"/>
  <c r="H36" i="113"/>
  <c r="K34" i="113"/>
  <c r="M66" i="113" s="1"/>
  <c r="E34" i="113"/>
  <c r="F67" i="113" s="1"/>
  <c r="H67" i="113" s="1"/>
  <c r="H30" i="113"/>
  <c r="H41" i="107"/>
  <c r="E39" i="107"/>
  <c r="P49" i="111"/>
  <c r="L49" i="113"/>
  <c r="H42" i="113"/>
  <c r="E41" i="113"/>
  <c r="G39" i="113"/>
  <c r="K36" i="113"/>
  <c r="M68" i="113" s="1"/>
  <c r="G34" i="113"/>
  <c r="J67" i="113" s="1"/>
  <c r="H33" i="113"/>
  <c r="K31" i="113"/>
  <c r="E31" i="113"/>
  <c r="Q34" i="111"/>
  <c r="Q66" i="111" s="1"/>
  <c r="N34" i="111"/>
  <c r="M66" i="111" s="1"/>
  <c r="Q31" i="111"/>
  <c r="N31" i="111"/>
  <c r="P14" i="111"/>
  <c r="L14" i="111"/>
  <c r="F58" i="113"/>
  <c r="J56" i="113"/>
  <c r="K52" i="113"/>
  <c r="L52" i="113"/>
  <c r="F30" i="113"/>
  <c r="J20" i="113"/>
  <c r="G18" i="113"/>
  <c r="H21" i="113"/>
  <c r="H34" i="113"/>
  <c r="H39" i="113"/>
  <c r="H41" i="113"/>
  <c r="H40" i="113"/>
  <c r="H48" i="113"/>
  <c r="S21" i="111"/>
  <c r="S34" i="111"/>
  <c r="P59" i="111"/>
  <c r="E16" i="107"/>
  <c r="H59" i="107"/>
  <c r="F41" i="107"/>
  <c r="G41" i="107"/>
  <c r="O52" i="111"/>
  <c r="L52" i="111"/>
  <c r="M46" i="111"/>
  <c r="I46" i="111"/>
  <c r="M110" i="91" s="1"/>
  <c r="M41" i="111"/>
  <c r="I41" i="111"/>
  <c r="M105" i="91" s="1"/>
  <c r="P13" i="111"/>
  <c r="S13" i="111"/>
  <c r="F19" i="113"/>
  <c r="F18" i="113"/>
  <c r="P36" i="111"/>
  <c r="S36" i="111"/>
  <c r="N33" i="111"/>
  <c r="M65" i="111" s="1"/>
  <c r="Q33" i="111"/>
  <c r="Q65" i="111" s="1"/>
  <c r="N30" i="111"/>
  <c r="Q30" i="111"/>
  <c r="K55" i="113"/>
  <c r="L55" i="113"/>
  <c r="H35" i="113"/>
  <c r="L42" i="113"/>
  <c r="H52" i="113"/>
  <c r="L57" i="113"/>
  <c r="S19" i="111"/>
  <c r="S14" i="111"/>
  <c r="E19" i="107"/>
  <c r="Q35" i="111"/>
  <c r="Q67" i="111" s="1"/>
  <c r="L49" i="111"/>
  <c r="P16" i="111"/>
  <c r="S16" i="111"/>
  <c r="M14" i="111"/>
  <c r="E19" i="113"/>
  <c r="K19" i="113"/>
  <c r="F14" i="113"/>
  <c r="E58" i="107"/>
  <c r="E57" i="107"/>
  <c r="E56" i="107"/>
  <c r="E51" i="107"/>
  <c r="E48" i="107"/>
  <c r="E45" i="107"/>
  <c r="E44" i="107"/>
  <c r="H34" i="107"/>
  <c r="H31" i="107"/>
  <c r="F16" i="107"/>
  <c r="F13" i="107"/>
  <c r="J59" i="111"/>
  <c r="O55" i="111"/>
  <c r="H55" i="111"/>
  <c r="O49" i="111"/>
  <c r="H49" i="111"/>
  <c r="J113" i="91" s="1"/>
  <c r="M47" i="111"/>
  <c r="J42" i="111"/>
  <c r="I74" i="111" s="1"/>
  <c r="P41" i="111"/>
  <c r="L41" i="111"/>
  <c r="H41" i="111"/>
  <c r="J105" i="91" s="1"/>
  <c r="I21" i="111"/>
  <c r="I20" i="111"/>
  <c r="R18" i="111"/>
  <c r="N18" i="111"/>
  <c r="O14" i="111"/>
  <c r="K14" i="111"/>
  <c r="G44" i="113"/>
  <c r="K42" i="113"/>
  <c r="G40" i="113"/>
  <c r="K33" i="113"/>
  <c r="M65" i="113" s="1"/>
  <c r="G30" i="113"/>
  <c r="E16" i="113"/>
  <c r="K14" i="113"/>
  <c r="H58" i="107"/>
  <c r="E20" i="107"/>
  <c r="H59" i="111"/>
  <c r="O56" i="111"/>
  <c r="M55" i="111"/>
  <c r="J55" i="111"/>
  <c r="M49" i="111"/>
  <c r="J49" i="111"/>
  <c r="I81" i="111" s="1"/>
  <c r="P42" i="111"/>
  <c r="L42" i="111"/>
  <c r="N41" i="111"/>
  <c r="M73" i="111" s="1"/>
  <c r="J41" i="111"/>
  <c r="I73" i="111" s="1"/>
  <c r="H31" i="111"/>
  <c r="N17" i="111"/>
  <c r="O16" i="111"/>
  <c r="K16" i="111"/>
  <c r="H16" i="111"/>
  <c r="I14" i="111"/>
  <c r="O13" i="111"/>
  <c r="R18" i="112"/>
  <c r="K53" i="113"/>
  <c r="K44" i="113"/>
  <c r="E44" i="113"/>
  <c r="G33" i="113"/>
  <c r="J66" i="113" s="1"/>
  <c r="K30" i="113"/>
  <c r="G20" i="113"/>
  <c r="L18" i="113"/>
  <c r="H17" i="113"/>
  <c r="E17" i="113"/>
  <c r="J17" i="113"/>
  <c r="J17" i="111"/>
  <c r="I17" i="111"/>
  <c r="L13" i="109"/>
  <c r="E13" i="109" s="1"/>
  <c r="G14" i="5"/>
  <c r="E14" i="5" s="1"/>
  <c r="P13" i="109"/>
  <c r="E13" i="8"/>
  <c r="M47" i="107"/>
  <c r="M79" i="107" s="1"/>
  <c r="G47" i="107"/>
  <c r="H45" i="107"/>
  <c r="M45" i="107"/>
  <c r="M77" i="107" s="1"/>
  <c r="L42" i="107"/>
  <c r="J42" i="107"/>
  <c r="K40" i="107"/>
  <c r="N40" i="107"/>
  <c r="L40" i="107"/>
  <c r="F36" i="107"/>
  <c r="E36" i="107"/>
  <c r="F34" i="107"/>
  <c r="G34" i="107"/>
  <c r="E34" i="107"/>
  <c r="F31" i="107"/>
  <c r="J18" i="107"/>
  <c r="G31" i="108"/>
  <c r="M31" i="108"/>
  <c r="M20" i="108"/>
  <c r="Y13" i="107"/>
  <c r="Y13" i="108"/>
  <c r="I55" i="107"/>
  <c r="I52" i="107"/>
  <c r="I84" i="107" s="1"/>
  <c r="I50" i="107"/>
  <c r="I82" i="107" s="1"/>
  <c r="I48" i="107"/>
  <c r="I80" i="107" s="1"/>
  <c r="AE15" i="107"/>
  <c r="I15" i="107" s="1"/>
  <c r="G16" i="62"/>
  <c r="G20" i="107"/>
  <c r="H20" i="107"/>
  <c r="J15" i="107"/>
  <c r="N15" i="107"/>
  <c r="H14" i="107"/>
  <c r="G14" i="107"/>
  <c r="J13" i="107"/>
  <c r="J14" i="108"/>
  <c r="L14" i="108"/>
  <c r="L13" i="110"/>
  <c r="E13" i="110" s="1"/>
  <c r="S14" i="130"/>
  <c r="J58" i="107"/>
  <c r="K58" i="107"/>
  <c r="L58" i="107"/>
  <c r="F17" i="107"/>
  <c r="E17" i="107"/>
  <c r="E13" i="108"/>
  <c r="I68" i="108"/>
  <c r="I66" i="108"/>
  <c r="I64" i="108"/>
  <c r="I62" i="108"/>
  <c r="I60" i="108"/>
  <c r="I57" i="108"/>
  <c r="I55" i="108"/>
  <c r="I53" i="108"/>
  <c r="I51" i="108"/>
  <c r="I49" i="108"/>
  <c r="I46" i="108"/>
  <c r="I44" i="108"/>
  <c r="I42" i="108"/>
  <c r="I40" i="108"/>
  <c r="I38" i="108"/>
  <c r="I35" i="108"/>
  <c r="I33" i="108"/>
  <c r="I31" i="108"/>
  <c r="I21" i="108"/>
  <c r="I19" i="108"/>
  <c r="I17" i="108"/>
  <c r="I15" i="108"/>
  <c r="I13" i="108"/>
  <c r="E15" i="58"/>
  <c r="F16" i="88"/>
  <c r="G14" i="62"/>
  <c r="G14" i="131"/>
  <c r="F55" i="107"/>
  <c r="F52" i="107"/>
  <c r="F49" i="107"/>
  <c r="K19" i="107"/>
  <c r="F19" i="107"/>
  <c r="E18" i="107"/>
  <c r="F48" i="108"/>
  <c r="L18" i="108"/>
  <c r="I49" i="109"/>
  <c r="J16" i="110"/>
  <c r="I16" i="110"/>
  <c r="Q43" i="111"/>
  <c r="Q75" i="111" s="1"/>
  <c r="N43" i="111"/>
  <c r="M75" i="111" s="1"/>
  <c r="I18" i="114"/>
  <c r="W13" i="5"/>
  <c r="S13" i="5"/>
  <c r="Y15" i="107"/>
  <c r="I56" i="107"/>
  <c r="I51" i="107"/>
  <c r="I83" i="107" s="1"/>
  <c r="I49" i="107"/>
  <c r="I81" i="107" s="1"/>
  <c r="I47" i="107"/>
  <c r="I79" i="107" s="1"/>
  <c r="I45" i="107"/>
  <c r="I77" i="107" s="1"/>
  <c r="I37" i="107"/>
  <c r="I69" i="107" s="1"/>
  <c r="K69" i="107" s="1"/>
  <c r="I35" i="107"/>
  <c r="I67" i="107" s="1"/>
  <c r="K67" i="107" s="1"/>
  <c r="I33" i="107"/>
  <c r="I65" i="107" s="1"/>
  <c r="K65" i="107" s="1"/>
  <c r="I16" i="107"/>
  <c r="I14" i="107"/>
  <c r="S14" i="62"/>
  <c r="S14" i="131"/>
  <c r="L36" i="107"/>
  <c r="G36" i="107"/>
  <c r="L34" i="107"/>
  <c r="L21" i="107"/>
  <c r="K20" i="107"/>
  <c r="J16" i="107"/>
  <c r="M14" i="107"/>
  <c r="G68" i="108"/>
  <c r="L67" i="108"/>
  <c r="G66" i="108"/>
  <c r="L65" i="108"/>
  <c r="G64" i="108"/>
  <c r="G62" i="108"/>
  <c r="L61" i="108"/>
  <c r="G60" i="108"/>
  <c r="L59" i="108"/>
  <c r="G57" i="108"/>
  <c r="G55" i="108"/>
  <c r="G53" i="108"/>
  <c r="F41" i="108"/>
  <c r="J31" i="108"/>
  <c r="E31" i="108"/>
  <c r="J21" i="108"/>
  <c r="E20" i="108"/>
  <c r="L19" i="108"/>
  <c r="N16" i="108"/>
  <c r="H56" i="109"/>
  <c r="S48" i="109"/>
  <c r="T48" i="109" s="1"/>
  <c r="S46" i="109"/>
  <c r="T46" i="109" s="1"/>
  <c r="S44" i="109"/>
  <c r="T44" i="109" s="1"/>
  <c r="L18" i="111"/>
  <c r="J41" i="112"/>
  <c r="I20" i="112"/>
  <c r="P20" i="112"/>
  <c r="I43" i="113"/>
  <c r="J43" i="113"/>
  <c r="K35" i="113"/>
  <c r="M67" i="113" s="1"/>
  <c r="V13" i="5"/>
  <c r="N13" i="5"/>
  <c r="G13" i="54"/>
  <c r="AV13" i="76"/>
  <c r="I67" i="108"/>
  <c r="I65" i="108"/>
  <c r="I63" i="108"/>
  <c r="I61" i="108"/>
  <c r="I59" i="108"/>
  <c r="I56" i="108"/>
  <c r="I54" i="108"/>
  <c r="I52" i="108"/>
  <c r="I50" i="108"/>
  <c r="I48" i="108"/>
  <c r="I45" i="108"/>
  <c r="I43" i="108"/>
  <c r="I41" i="108"/>
  <c r="I39" i="108"/>
  <c r="I37" i="108"/>
  <c r="I34" i="108"/>
  <c r="I32" i="108"/>
  <c r="I30" i="108"/>
  <c r="I20" i="108"/>
  <c r="G17" i="62"/>
  <c r="G14" i="130"/>
  <c r="H55" i="107"/>
  <c r="H52" i="107"/>
  <c r="J46" i="107"/>
  <c r="E41" i="107"/>
  <c r="E40" i="107"/>
  <c r="M20" i="107"/>
  <c r="N19" i="107"/>
  <c r="J19" i="107"/>
  <c r="M18" i="107"/>
  <c r="F18" i="107"/>
  <c r="F15" i="107"/>
  <c r="N14" i="107"/>
  <c r="J14" i="107"/>
  <c r="E13" i="107"/>
  <c r="F53" i="108"/>
  <c r="G51" i="108"/>
  <c r="H50" i="108"/>
  <c r="G49" i="108"/>
  <c r="H48" i="108"/>
  <c r="G46" i="108"/>
  <c r="N19" i="108"/>
  <c r="H51" i="109"/>
  <c r="I18" i="109"/>
  <c r="N19" i="111"/>
  <c r="Q19" i="111"/>
  <c r="F17" i="113"/>
  <c r="F18" i="114"/>
  <c r="H43" i="109"/>
  <c r="I42" i="109"/>
  <c r="I38" i="109"/>
  <c r="I67" i="110"/>
  <c r="O57" i="111"/>
  <c r="H52" i="111"/>
  <c r="J116" i="91" s="1"/>
  <c r="R50" i="111"/>
  <c r="I47" i="111"/>
  <c r="M111" i="91" s="1"/>
  <c r="K46" i="111"/>
  <c r="O31" i="111"/>
  <c r="K31" i="111"/>
  <c r="R15" i="111"/>
  <c r="L13" i="111"/>
  <c r="P59" i="112"/>
  <c r="L59" i="112"/>
  <c r="H59" i="112"/>
  <c r="P49" i="112"/>
  <c r="L49" i="112"/>
  <c r="H49" i="112"/>
  <c r="P37" i="112"/>
  <c r="P31" i="112"/>
  <c r="L31" i="112"/>
  <c r="P21" i="112"/>
  <c r="L21" i="112"/>
  <c r="H21" i="112"/>
  <c r="R17" i="112"/>
  <c r="J17" i="112"/>
  <c r="L16" i="112"/>
  <c r="I16" i="112"/>
  <c r="O15" i="112"/>
  <c r="K15" i="112"/>
  <c r="H15" i="112"/>
  <c r="K50" i="113"/>
  <c r="K45" i="113"/>
  <c r="K43" i="113"/>
  <c r="L43" i="113"/>
  <c r="E43" i="113"/>
  <c r="E42" i="113"/>
  <c r="I34" i="113"/>
  <c r="E33" i="113"/>
  <c r="F66" i="113" s="1"/>
  <c r="H66" i="113" s="1"/>
  <c r="F67" i="114"/>
  <c r="K66" i="114"/>
  <c r="M78" i="113" s="1"/>
  <c r="O78" i="113" s="1"/>
  <c r="K62" i="114"/>
  <c r="M74" i="113" s="1"/>
  <c r="O74" i="113" s="1"/>
  <c r="K57" i="114"/>
  <c r="F54" i="114"/>
  <c r="F50" i="114"/>
  <c r="K49" i="114"/>
  <c r="F45" i="114"/>
  <c r="K44" i="114"/>
  <c r="K40" i="114"/>
  <c r="K35" i="114"/>
  <c r="K21" i="114"/>
  <c r="J19" i="114"/>
  <c r="E19" i="114"/>
  <c r="G16" i="109"/>
  <c r="G14" i="109"/>
  <c r="F66" i="110"/>
  <c r="F64" i="110"/>
  <c r="F62" i="110"/>
  <c r="F58" i="110"/>
  <c r="F55" i="110"/>
  <c r="F53" i="110"/>
  <c r="F49" i="110"/>
  <c r="F47" i="110"/>
  <c r="F44" i="110"/>
  <c r="F42" i="110"/>
  <c r="F40" i="110"/>
  <c r="F38" i="110"/>
  <c r="F36" i="110"/>
  <c r="F33" i="110"/>
  <c r="F31" i="110"/>
  <c r="F29" i="110"/>
  <c r="M57" i="111"/>
  <c r="J56" i="111"/>
  <c r="J53" i="111"/>
  <c r="I85" i="111" s="1"/>
  <c r="M52" i="111"/>
  <c r="J52" i="111"/>
  <c r="I84" i="111" s="1"/>
  <c r="M43" i="111"/>
  <c r="R43" i="111"/>
  <c r="I42" i="111"/>
  <c r="M106" i="91" s="1"/>
  <c r="I31" i="111"/>
  <c r="Q20" i="111"/>
  <c r="J18" i="111"/>
  <c r="L15" i="111"/>
  <c r="J59" i="112"/>
  <c r="I55" i="112"/>
  <c r="J49" i="112"/>
  <c r="I41" i="112"/>
  <c r="J39" i="112"/>
  <c r="J37" i="112"/>
  <c r="N31" i="112"/>
  <c r="J21" i="112"/>
  <c r="J20" i="112"/>
  <c r="R16" i="112"/>
  <c r="R15" i="112"/>
  <c r="K13" i="112"/>
  <c r="L58" i="113"/>
  <c r="G43" i="113"/>
  <c r="H43" i="113"/>
  <c r="G42" i="113"/>
  <c r="E37" i="113"/>
  <c r="F70" i="113" s="1"/>
  <c r="H70" i="113" s="1"/>
  <c r="G35" i="113"/>
  <c r="J68" i="113" s="1"/>
  <c r="G16" i="113"/>
  <c r="G66" i="114"/>
  <c r="J79" i="113" s="1"/>
  <c r="G62" i="114"/>
  <c r="J75" i="113" s="1"/>
  <c r="G57" i="114"/>
  <c r="G53" i="114"/>
  <c r="G49" i="114"/>
  <c r="G44" i="114"/>
  <c r="G40" i="114"/>
  <c r="G35" i="114"/>
  <c r="G21" i="114"/>
  <c r="F20" i="114"/>
  <c r="E17" i="114"/>
  <c r="I30" i="109"/>
  <c r="G13" i="109"/>
  <c r="E19" i="110"/>
  <c r="H16" i="110"/>
  <c r="I15" i="110"/>
  <c r="R59" i="111"/>
  <c r="I57" i="111"/>
  <c r="I56" i="111"/>
  <c r="M53" i="111"/>
  <c r="I53" i="111"/>
  <c r="M117" i="91" s="1"/>
  <c r="I52" i="111"/>
  <c r="M116" i="91" s="1"/>
  <c r="K50" i="111"/>
  <c r="M48" i="111"/>
  <c r="I48" i="111"/>
  <c r="M112" i="91" s="1"/>
  <c r="J47" i="111"/>
  <c r="I79" i="111" s="1"/>
  <c r="S43" i="111"/>
  <c r="P43" i="111"/>
  <c r="H42" i="111"/>
  <c r="J106" i="91" s="1"/>
  <c r="P40" i="111"/>
  <c r="L40" i="111"/>
  <c r="I40" i="111"/>
  <c r="M104" i="91" s="1"/>
  <c r="H36" i="111"/>
  <c r="J100" i="91" s="1"/>
  <c r="P20" i="111"/>
  <c r="R20" i="111"/>
  <c r="K20" i="111"/>
  <c r="O18" i="111"/>
  <c r="K17" i="111"/>
  <c r="K15" i="111"/>
  <c r="R14" i="111"/>
  <c r="H13" i="111"/>
  <c r="I59" i="112"/>
  <c r="L55" i="112"/>
  <c r="H55" i="112"/>
  <c r="O41" i="112"/>
  <c r="I33" i="112"/>
  <c r="I31" i="112"/>
  <c r="I21" i="112"/>
  <c r="K17" i="112"/>
  <c r="P15" i="112"/>
  <c r="L15" i="112"/>
  <c r="I15" i="112"/>
  <c r="F56" i="113"/>
  <c r="E55" i="113"/>
  <c r="F50" i="113"/>
  <c r="F49" i="113"/>
  <c r="F43" i="113"/>
  <c r="F36" i="113"/>
  <c r="E51" i="114"/>
  <c r="E46" i="114"/>
  <c r="F21" i="114"/>
  <c r="G17" i="114"/>
  <c r="G13" i="114"/>
  <c r="N61" i="108"/>
  <c r="N59" i="108"/>
  <c r="N45" i="108"/>
  <c r="N41" i="108"/>
  <c r="N31" i="107"/>
  <c r="J48" i="108"/>
  <c r="L56" i="108"/>
  <c r="J56" i="108"/>
  <c r="M56" i="107"/>
  <c r="F53" i="113"/>
  <c r="F45" i="113"/>
  <c r="F42" i="113"/>
  <c r="J52" i="107"/>
  <c r="L49" i="107"/>
  <c r="J49" i="107"/>
  <c r="L41" i="107"/>
  <c r="J41" i="107"/>
  <c r="F44" i="113"/>
  <c r="R46" i="112"/>
  <c r="R53" i="111"/>
  <c r="R51" i="111"/>
  <c r="R45" i="111"/>
  <c r="G39" i="107"/>
  <c r="M45" i="111"/>
  <c r="K47" i="113"/>
  <c r="I64" i="110"/>
  <c r="I62" i="110"/>
  <c r="I58" i="110"/>
  <c r="I55" i="110"/>
  <c r="I53" i="110"/>
  <c r="I49" i="110"/>
  <c r="I47" i="110"/>
  <c r="I44" i="110"/>
  <c r="I42" i="110"/>
  <c r="I40" i="110"/>
  <c r="I38" i="110"/>
  <c r="I36" i="110"/>
  <c r="I33" i="110"/>
  <c r="I31" i="110"/>
  <c r="I45" i="109"/>
  <c r="J33" i="109"/>
  <c r="I51" i="109"/>
  <c r="I40" i="109"/>
  <c r="J40" i="109"/>
  <c r="S39" i="109"/>
  <c r="T39" i="109" s="1"/>
  <c r="S36" i="109"/>
  <c r="T36" i="109" s="1"/>
  <c r="J30" i="109"/>
  <c r="E68" i="114"/>
  <c r="F81" i="113" s="1"/>
  <c r="S43" i="109"/>
  <c r="T43" i="109" s="1"/>
  <c r="E58" i="113"/>
  <c r="K50" i="107"/>
  <c r="S52" i="109"/>
  <c r="T52" i="109" s="1"/>
  <c r="S49" i="109"/>
  <c r="T49" i="109" s="1"/>
  <c r="E49" i="113"/>
  <c r="R67" i="112"/>
  <c r="H66" i="112"/>
  <c r="H64" i="112"/>
  <c r="R50" i="112"/>
  <c r="O53" i="112"/>
  <c r="H35" i="112"/>
  <c r="I34" i="112"/>
  <c r="P33" i="112"/>
  <c r="L33" i="112"/>
  <c r="H32" i="112"/>
  <c r="J31" i="112"/>
  <c r="I88" i="111" s="1"/>
  <c r="J30" i="112"/>
  <c r="I87" i="111" s="1"/>
  <c r="H45" i="108"/>
  <c r="H43" i="108"/>
  <c r="F40" i="108"/>
  <c r="F34" i="108"/>
  <c r="K68" i="114"/>
  <c r="M80" i="113" s="1"/>
  <c r="O80" i="113" s="1"/>
  <c r="F65" i="108"/>
  <c r="H63" i="108"/>
  <c r="H54" i="108"/>
  <c r="H21" i="108"/>
  <c r="E21" i="108"/>
  <c r="I59" i="110"/>
  <c r="I50" i="110"/>
  <c r="I41" i="110"/>
  <c r="I32" i="110"/>
  <c r="I20" i="110"/>
  <c r="K60" i="114"/>
  <c r="M72" i="113" s="1"/>
  <c r="O72" i="113" s="1"/>
  <c r="J57" i="111"/>
  <c r="H57" i="111"/>
  <c r="H56" i="111"/>
  <c r="H53" i="111"/>
  <c r="J117" i="91" s="1"/>
  <c r="H47" i="111"/>
  <c r="J111" i="91" s="1"/>
  <c r="S35" i="111"/>
  <c r="H58" i="111"/>
  <c r="J50" i="111"/>
  <c r="I82" i="111" s="1"/>
  <c r="H50" i="111"/>
  <c r="J114" i="91" s="1"/>
  <c r="J48" i="111"/>
  <c r="I80" i="111" s="1"/>
  <c r="H48" i="111"/>
  <c r="J112" i="91" s="1"/>
  <c r="J46" i="111"/>
  <c r="I78" i="111" s="1"/>
  <c r="H46" i="111"/>
  <c r="J110" i="91" s="1"/>
  <c r="J45" i="111"/>
  <c r="I77" i="111" s="1"/>
  <c r="H45" i="111"/>
  <c r="J109" i="91" s="1"/>
  <c r="H50" i="107"/>
  <c r="H47" i="107"/>
  <c r="E46" i="107"/>
  <c r="E43" i="107"/>
  <c r="E33" i="107"/>
  <c r="I47" i="109"/>
  <c r="I20" i="109"/>
  <c r="J50" i="113"/>
  <c r="K48" i="113"/>
  <c r="G48" i="113"/>
  <c r="E48" i="113"/>
  <c r="H47" i="113"/>
  <c r="K46" i="113"/>
  <c r="G46" i="113"/>
  <c r="K37" i="113"/>
  <c r="M69" i="113" s="1"/>
  <c r="E59" i="107"/>
  <c r="F57" i="107"/>
  <c r="E53" i="107"/>
  <c r="F21" i="107"/>
  <c r="K56" i="113"/>
  <c r="E56" i="113"/>
  <c r="J55" i="113"/>
  <c r="H51" i="113"/>
  <c r="E50" i="113"/>
  <c r="J46" i="113"/>
  <c r="J37" i="113"/>
  <c r="J33" i="113"/>
  <c r="I43" i="107"/>
  <c r="I75" i="107" s="1"/>
  <c r="N67" i="108"/>
  <c r="N65" i="108"/>
  <c r="N56" i="108"/>
  <c r="N48" i="108"/>
  <c r="N33" i="108"/>
  <c r="N21" i="108"/>
  <c r="N56" i="107"/>
  <c r="N55" i="107"/>
  <c r="N49" i="107"/>
  <c r="N47" i="107"/>
  <c r="N45" i="107"/>
  <c r="N41" i="107"/>
  <c r="N34" i="107"/>
  <c r="N21" i="107"/>
  <c r="M32" i="108"/>
  <c r="F65" i="114"/>
  <c r="F61" i="114"/>
  <c r="F57" i="114"/>
  <c r="F52" i="114"/>
  <c r="F48" i="114"/>
  <c r="F44" i="114"/>
  <c r="F39" i="114"/>
  <c r="F34" i="114"/>
  <c r="F31" i="114"/>
  <c r="L63" i="108"/>
  <c r="J63" i="108"/>
  <c r="L54" i="108"/>
  <c r="N54" i="108"/>
  <c r="J54" i="108"/>
  <c r="L52" i="108"/>
  <c r="N52" i="108"/>
  <c r="J52" i="108"/>
  <c r="L39" i="108"/>
  <c r="J39" i="108"/>
  <c r="L37" i="108"/>
  <c r="N37" i="108"/>
  <c r="J37" i="108"/>
  <c r="F66" i="114"/>
  <c r="F62" i="114"/>
  <c r="F53" i="114"/>
  <c r="F49" i="114"/>
  <c r="F40" i="114"/>
  <c r="F35" i="114"/>
  <c r="N59" i="107"/>
  <c r="N58" i="107"/>
  <c r="J50" i="107"/>
  <c r="J47" i="107"/>
  <c r="J43" i="107"/>
  <c r="N39" i="107"/>
  <c r="J39" i="107"/>
  <c r="F57" i="113"/>
  <c r="F21" i="113"/>
  <c r="M53" i="107"/>
  <c r="M85" i="107" s="1"/>
  <c r="F52" i="113"/>
  <c r="F48" i="113"/>
  <c r="F40" i="113"/>
  <c r="F35" i="113"/>
  <c r="G35" i="108"/>
  <c r="R64" i="112"/>
  <c r="M55" i="112"/>
  <c r="R54" i="112"/>
  <c r="M46" i="112"/>
  <c r="M41" i="112"/>
  <c r="R34" i="112"/>
  <c r="H31" i="108"/>
  <c r="M68" i="112"/>
  <c r="M67" i="112"/>
  <c r="M64" i="112"/>
  <c r="M60" i="112"/>
  <c r="M59" i="112"/>
  <c r="M54" i="112"/>
  <c r="M51" i="112"/>
  <c r="M50" i="112"/>
  <c r="M45" i="112"/>
  <c r="M34" i="112"/>
  <c r="R41" i="111"/>
  <c r="H56" i="107"/>
  <c r="H53" i="107"/>
  <c r="L45" i="113"/>
  <c r="N43" i="108"/>
  <c r="N31" i="108"/>
  <c r="N63" i="108"/>
  <c r="N50" i="108"/>
  <c r="N39" i="108"/>
  <c r="N43" i="107"/>
  <c r="N36" i="107"/>
  <c r="N53" i="107"/>
  <c r="N52" i="107"/>
  <c r="N50" i="107"/>
  <c r="I66" i="110"/>
  <c r="E66" i="110"/>
  <c r="E65" i="110"/>
  <c r="E62" i="110"/>
  <c r="E61" i="110"/>
  <c r="E60" i="110"/>
  <c r="E59" i="110"/>
  <c r="H56" i="110"/>
  <c r="E55" i="110"/>
  <c r="E54" i="110"/>
  <c r="I51" i="110"/>
  <c r="F51" i="110"/>
  <c r="E49" i="110"/>
  <c r="E48" i="110"/>
  <c r="E44" i="110"/>
  <c r="E43" i="110"/>
  <c r="E40" i="110"/>
  <c r="E39" i="110"/>
  <c r="E36" i="110"/>
  <c r="E34" i="110"/>
  <c r="E31" i="110"/>
  <c r="E30" i="110"/>
  <c r="E67" i="110"/>
  <c r="H65" i="110"/>
  <c r="E64" i="110"/>
  <c r="E63" i="110"/>
  <c r="I60" i="110"/>
  <c r="F60" i="110"/>
  <c r="E58" i="110"/>
  <c r="E56" i="110"/>
  <c r="E53" i="110"/>
  <c r="E52" i="110"/>
  <c r="E51" i="110"/>
  <c r="E50" i="110"/>
  <c r="H48" i="110"/>
  <c r="E47" i="110"/>
  <c r="E45" i="110"/>
  <c r="E42" i="110"/>
  <c r="E41" i="110"/>
  <c r="H39" i="110"/>
  <c r="E38" i="110"/>
  <c r="E37" i="110"/>
  <c r="E33" i="110"/>
  <c r="E32" i="110"/>
  <c r="H30" i="110"/>
  <c r="I29" i="110"/>
  <c r="E20" i="110"/>
  <c r="H55" i="109"/>
  <c r="H50" i="109"/>
  <c r="H46" i="109"/>
  <c r="J42" i="109"/>
  <c r="E41" i="109"/>
  <c r="E38" i="109"/>
  <c r="E34" i="109"/>
  <c r="F66" i="109" s="1"/>
  <c r="E32" i="109"/>
  <c r="F64" i="109" s="1"/>
  <c r="S29" i="109"/>
  <c r="T29" i="109" s="1"/>
  <c r="I58" i="109"/>
  <c r="I56" i="109"/>
  <c r="H47" i="109"/>
  <c r="E42" i="109"/>
  <c r="S41" i="109"/>
  <c r="T41" i="109" s="1"/>
  <c r="E39" i="109"/>
  <c r="S38" i="109"/>
  <c r="T38" i="109" s="1"/>
  <c r="J38" i="109"/>
  <c r="E36" i="109"/>
  <c r="F68" i="109" s="1"/>
  <c r="I35" i="109"/>
  <c r="J67" i="109" s="1"/>
  <c r="J35" i="109"/>
  <c r="S34" i="109"/>
  <c r="T34" i="109" s="1"/>
  <c r="E33" i="109"/>
  <c r="F65" i="109" s="1"/>
  <c r="S32" i="109"/>
  <c r="T32" i="109" s="1"/>
  <c r="E29" i="109"/>
  <c r="K66" i="108"/>
  <c r="F78" i="107" s="1"/>
  <c r="K64" i="108"/>
  <c r="F76" i="107" s="1"/>
  <c r="K63" i="108"/>
  <c r="F75" i="107" s="1"/>
  <c r="K61" i="108"/>
  <c r="F73" i="107" s="1"/>
  <c r="K57" i="108"/>
  <c r="K55" i="108"/>
  <c r="K54" i="108"/>
  <c r="K51" i="108"/>
  <c r="K50" i="108"/>
  <c r="K48" i="108"/>
  <c r="K45" i="108"/>
  <c r="K42" i="108"/>
  <c r="K40" i="108"/>
  <c r="K39" i="108"/>
  <c r="K35" i="108"/>
  <c r="K21" i="108"/>
  <c r="J51" i="110"/>
  <c r="E64" i="114"/>
  <c r="F77" i="113" s="1"/>
  <c r="E38" i="114"/>
  <c r="K68" i="108"/>
  <c r="F80" i="107" s="1"/>
  <c r="K67" i="108"/>
  <c r="F79" i="107" s="1"/>
  <c r="K65" i="108"/>
  <c r="F77" i="107" s="1"/>
  <c r="K62" i="108"/>
  <c r="F74" i="107" s="1"/>
  <c r="K60" i="108"/>
  <c r="F72" i="107" s="1"/>
  <c r="K59" i="108"/>
  <c r="F71" i="107" s="1"/>
  <c r="K56" i="108"/>
  <c r="K53" i="108"/>
  <c r="K52" i="108"/>
  <c r="K49" i="108"/>
  <c r="K46" i="108"/>
  <c r="K44" i="108"/>
  <c r="K43" i="108"/>
  <c r="K41" i="108"/>
  <c r="K38" i="108"/>
  <c r="K37" i="108"/>
  <c r="K33" i="108"/>
  <c r="J60" i="110"/>
  <c r="E55" i="114"/>
  <c r="E21" i="114"/>
  <c r="K59" i="107"/>
  <c r="K55" i="107"/>
  <c r="I53" i="107"/>
  <c r="I85" i="107" s="1"/>
  <c r="K49" i="107"/>
  <c r="K42" i="107"/>
  <c r="K37" i="107"/>
  <c r="F69" i="107" s="1"/>
  <c r="K36" i="107"/>
  <c r="F68" i="107" s="1"/>
  <c r="K34" i="107"/>
  <c r="F66" i="107" s="1"/>
  <c r="K21" i="107"/>
  <c r="H58" i="109"/>
  <c r="S58" i="109"/>
  <c r="T58" i="109" s="1"/>
  <c r="H54" i="109"/>
  <c r="S54" i="109"/>
  <c r="T54" i="109" s="1"/>
  <c r="S47" i="109"/>
  <c r="T47" i="109" s="1"/>
  <c r="H45" i="109"/>
  <c r="S45" i="109"/>
  <c r="T45" i="109" s="1"/>
  <c r="E45" i="113"/>
  <c r="K57" i="107"/>
  <c r="K52" i="107"/>
  <c r="K47" i="107"/>
  <c r="K45" i="107"/>
  <c r="K43" i="107"/>
  <c r="K41" i="107"/>
  <c r="K39" i="107"/>
  <c r="K35" i="107"/>
  <c r="F67" i="107" s="1"/>
  <c r="K33" i="107"/>
  <c r="F65" i="107" s="1"/>
  <c r="S51" i="109"/>
  <c r="T51" i="109" s="1"/>
  <c r="E53" i="113"/>
  <c r="I62" i="112"/>
  <c r="J57" i="112"/>
  <c r="H57" i="112"/>
  <c r="J53" i="112"/>
  <c r="H53" i="112"/>
  <c r="I44" i="112"/>
  <c r="I37" i="112"/>
  <c r="H31" i="112"/>
  <c r="I68" i="112"/>
  <c r="I66" i="112"/>
  <c r="I61" i="112"/>
  <c r="I57" i="112"/>
  <c r="I53" i="112"/>
  <c r="I49" i="112"/>
  <c r="H44" i="112"/>
  <c r="H40" i="112"/>
  <c r="K34" i="112"/>
  <c r="J33" i="112"/>
  <c r="I90" i="111" s="1"/>
  <c r="H33" i="112"/>
  <c r="F49" i="108"/>
  <c r="E49" i="108"/>
  <c r="F44" i="108"/>
  <c r="H33" i="108"/>
  <c r="E33" i="108"/>
  <c r="E32" i="108"/>
  <c r="F51" i="108"/>
  <c r="F42" i="108"/>
  <c r="F37" i="108"/>
  <c r="E44" i="108"/>
  <c r="J64" i="114"/>
  <c r="J55" i="114"/>
  <c r="J51" i="114"/>
  <c r="J42" i="114"/>
  <c r="J33" i="114"/>
  <c r="F66" i="108"/>
  <c r="E66" i="108"/>
  <c r="F62" i="108"/>
  <c r="E62" i="108"/>
  <c r="F57" i="108"/>
  <c r="E57" i="108"/>
  <c r="E53" i="108"/>
  <c r="E42" i="108"/>
  <c r="F38" i="108"/>
  <c r="E38" i="108"/>
  <c r="F30" i="108"/>
  <c r="E30" i="108"/>
  <c r="J68" i="114"/>
  <c r="J60" i="114"/>
  <c r="J46" i="114"/>
  <c r="J38" i="114"/>
  <c r="J21" i="114"/>
  <c r="F68" i="108"/>
  <c r="E68" i="108"/>
  <c r="F67" i="108"/>
  <c r="F64" i="108"/>
  <c r="E64" i="108"/>
  <c r="F63" i="108"/>
  <c r="F60" i="108"/>
  <c r="E60" i="108"/>
  <c r="F59" i="108"/>
  <c r="F55" i="108"/>
  <c r="E55" i="108"/>
  <c r="F54" i="108"/>
  <c r="E51" i="108"/>
  <c r="F50" i="108"/>
  <c r="E46" i="108"/>
  <c r="F45" i="108"/>
  <c r="K43" i="112"/>
  <c r="I68" i="114"/>
  <c r="G68" i="114"/>
  <c r="J81" i="113" s="1"/>
  <c r="J62" i="114"/>
  <c r="E62" i="114"/>
  <c r="F75" i="113" s="1"/>
  <c r="I60" i="114"/>
  <c r="G60" i="114"/>
  <c r="J73" i="113" s="1"/>
  <c r="E60" i="114"/>
  <c r="F73" i="113" s="1"/>
  <c r="K53" i="114"/>
  <c r="J53" i="114"/>
  <c r="E53" i="114"/>
  <c r="I51" i="114"/>
  <c r="G51" i="114"/>
  <c r="J44" i="114"/>
  <c r="E44" i="114"/>
  <c r="I42" i="114"/>
  <c r="G42" i="114"/>
  <c r="E42" i="114"/>
  <c r="J35" i="114"/>
  <c r="I33" i="114"/>
  <c r="G33" i="114"/>
  <c r="F52" i="108"/>
  <c r="F43" i="108"/>
  <c r="E40" i="108"/>
  <c r="F39" i="108"/>
  <c r="F35" i="108"/>
  <c r="G34" i="108"/>
  <c r="E34" i="108"/>
  <c r="F32" i="108"/>
  <c r="G32" i="108"/>
  <c r="P41" i="112"/>
  <c r="P32" i="112"/>
  <c r="J66" i="114"/>
  <c r="E66" i="114"/>
  <c r="F79" i="113" s="1"/>
  <c r="I64" i="114"/>
  <c r="G64" i="114"/>
  <c r="J77" i="113" s="1"/>
  <c r="J57" i="114"/>
  <c r="E57" i="114"/>
  <c r="I55" i="114"/>
  <c r="G55" i="114"/>
  <c r="J49" i="114"/>
  <c r="E49" i="114"/>
  <c r="I46" i="114"/>
  <c r="G46" i="114"/>
  <c r="J40" i="114"/>
  <c r="E40" i="114"/>
  <c r="I38" i="114"/>
  <c r="G38" i="114"/>
  <c r="J31" i="114"/>
  <c r="I21" i="114"/>
  <c r="R42" i="111"/>
  <c r="Q37" i="111"/>
  <c r="Q69" i="111" s="1"/>
  <c r="S59" i="111"/>
  <c r="S58" i="111"/>
  <c r="S57" i="111"/>
  <c r="S56" i="111"/>
  <c r="S55" i="111"/>
  <c r="S53" i="111"/>
  <c r="S52" i="111"/>
  <c r="S51" i="111"/>
  <c r="S50" i="111"/>
  <c r="S49" i="111"/>
  <c r="S48" i="111"/>
  <c r="S47" i="111"/>
  <c r="S46" i="111"/>
  <c r="S45" i="111"/>
  <c r="S44" i="111"/>
  <c r="I44" i="111"/>
  <c r="M108" i="91" s="1"/>
  <c r="Q42" i="111"/>
  <c r="Q74" i="111" s="1"/>
  <c r="Q41" i="111"/>
  <c r="Q73" i="111" s="1"/>
  <c r="O40" i="111"/>
  <c r="M40" i="111"/>
  <c r="K40" i="111"/>
  <c r="H40" i="111"/>
  <c r="J104" i="91" s="1"/>
  <c r="R37" i="111"/>
  <c r="Q36" i="111"/>
  <c r="Q68" i="111" s="1"/>
  <c r="O33" i="111"/>
  <c r="K33" i="111"/>
  <c r="H33" i="111"/>
  <c r="J97" i="91" s="1"/>
  <c r="E50" i="107"/>
  <c r="G49" i="107"/>
  <c r="J48" i="107"/>
  <c r="F47" i="107"/>
  <c r="J44" i="107"/>
  <c r="E42" i="107"/>
  <c r="J40" i="107"/>
  <c r="F39" i="107"/>
  <c r="E37" i="107"/>
  <c r="K42" i="111"/>
  <c r="I59" i="113"/>
  <c r="K58" i="113"/>
  <c r="H57" i="113"/>
  <c r="L56" i="113"/>
  <c r="G51" i="113"/>
  <c r="I50" i="113"/>
  <c r="K49" i="113"/>
  <c r="L47" i="113"/>
  <c r="E47" i="113"/>
  <c r="K40" i="113"/>
  <c r="J40" i="113"/>
  <c r="E40" i="113"/>
  <c r="I37" i="113"/>
  <c r="G37" i="113"/>
  <c r="J70" i="113" s="1"/>
  <c r="E30" i="113"/>
  <c r="G59" i="107"/>
  <c r="G57" i="107"/>
  <c r="J51" i="107"/>
  <c r="E35" i="107"/>
  <c r="E30" i="107"/>
  <c r="K37" i="111"/>
  <c r="G56" i="113"/>
  <c r="I55" i="113"/>
  <c r="L51" i="113"/>
  <c r="G47" i="113"/>
  <c r="I46" i="113"/>
  <c r="J35" i="113"/>
  <c r="E35" i="113"/>
  <c r="F68" i="113" s="1"/>
  <c r="H68" i="113" s="1"/>
  <c r="I33" i="113"/>
  <c r="L16" i="55"/>
  <c r="F10" i="53"/>
  <c r="J16" i="55"/>
  <c r="P16" i="55"/>
  <c r="H16" i="55"/>
  <c r="F11" i="53"/>
  <c r="F12" i="53"/>
  <c r="F14" i="53"/>
  <c r="R13" i="113"/>
  <c r="Z13" i="111"/>
  <c r="R13" i="107"/>
  <c r="Y15" i="108"/>
  <c r="N13" i="114"/>
  <c r="E13" i="114" s="1"/>
  <c r="W13" i="108"/>
  <c r="K13" i="108" s="1"/>
  <c r="M12" i="110"/>
  <c r="F44" i="107"/>
  <c r="H44" i="107"/>
  <c r="F37" i="107"/>
  <c r="H37" i="107"/>
  <c r="F35" i="107"/>
  <c r="H35" i="107"/>
  <c r="L65" i="112"/>
  <c r="I65" i="112"/>
  <c r="M53" i="112"/>
  <c r="R53" i="112"/>
  <c r="J42" i="113"/>
  <c r="I42" i="113"/>
  <c r="G37" i="108"/>
  <c r="G41" i="108"/>
  <c r="G45" i="108"/>
  <c r="G50" i="108"/>
  <c r="G54" i="108"/>
  <c r="G59" i="108"/>
  <c r="G63" i="108"/>
  <c r="G67" i="108"/>
  <c r="Q31" i="112"/>
  <c r="L17" i="110"/>
  <c r="L17" i="109"/>
  <c r="G15" i="5"/>
  <c r="I13" i="54"/>
  <c r="I19" i="107"/>
  <c r="L59" i="107"/>
  <c r="J59" i="107"/>
  <c r="L57" i="107"/>
  <c r="J57" i="107"/>
  <c r="G56" i="107"/>
  <c r="G53" i="107"/>
  <c r="F20" i="107"/>
  <c r="I48" i="109"/>
  <c r="H48" i="109"/>
  <c r="I29" i="109"/>
  <c r="J29" i="109"/>
  <c r="Q58" i="111"/>
  <c r="N58" i="111"/>
  <c r="Q56" i="111"/>
  <c r="N56" i="111"/>
  <c r="Q53" i="111"/>
  <c r="Q85" i="111" s="1"/>
  <c r="N53" i="111"/>
  <c r="M85" i="111" s="1"/>
  <c r="Q51" i="111"/>
  <c r="Q83" i="111" s="1"/>
  <c r="N51" i="111"/>
  <c r="M83" i="111" s="1"/>
  <c r="Q49" i="111"/>
  <c r="Q81" i="111" s="1"/>
  <c r="N49" i="111"/>
  <c r="M81" i="111" s="1"/>
  <c r="Q47" i="111"/>
  <c r="Q79" i="111" s="1"/>
  <c r="N47" i="111"/>
  <c r="M79" i="111" s="1"/>
  <c r="Q45" i="111"/>
  <c r="Q77" i="111" s="1"/>
  <c r="N45" i="111"/>
  <c r="M77" i="111" s="1"/>
  <c r="O39" i="111"/>
  <c r="H39" i="111"/>
  <c r="J103" i="91" s="1"/>
  <c r="N39" i="111"/>
  <c r="M71" i="111" s="1"/>
  <c r="L39" i="111"/>
  <c r="K39" i="111"/>
  <c r="O34" i="111"/>
  <c r="I34" i="111"/>
  <c r="M98" i="91" s="1"/>
  <c r="F40" i="107"/>
  <c r="H40" i="107"/>
  <c r="F33" i="107"/>
  <c r="H33" i="107"/>
  <c r="G17" i="107"/>
  <c r="H17" i="107"/>
  <c r="M17" i="107"/>
  <c r="K65" i="112"/>
  <c r="J52" i="113"/>
  <c r="I52" i="113"/>
  <c r="G49" i="113"/>
  <c r="H49" i="113"/>
  <c r="H18" i="113"/>
  <c r="H20" i="113"/>
  <c r="L13" i="107"/>
  <c r="E39" i="108"/>
  <c r="E43" i="108"/>
  <c r="E48" i="108"/>
  <c r="E52" i="108"/>
  <c r="E56" i="108"/>
  <c r="E61" i="108"/>
  <c r="E65" i="108"/>
  <c r="E14" i="8"/>
  <c r="E14" i="46" s="1"/>
  <c r="E15" i="94"/>
  <c r="H13" i="54"/>
  <c r="G58" i="107"/>
  <c r="F51" i="107"/>
  <c r="H51" i="107"/>
  <c r="G15" i="107"/>
  <c r="H15" i="107"/>
  <c r="M15" i="107"/>
  <c r="H35" i="108"/>
  <c r="F18" i="108"/>
  <c r="I34" i="109"/>
  <c r="J66" i="109" s="1"/>
  <c r="J34" i="109"/>
  <c r="Q39" i="111"/>
  <c r="Q71" i="111" s="1"/>
  <c r="N15" i="114"/>
  <c r="E15" i="114" s="1"/>
  <c r="W15" i="108"/>
  <c r="K15" i="108" s="1"/>
  <c r="F48" i="107"/>
  <c r="H48" i="107"/>
  <c r="F46" i="107"/>
  <c r="H46" i="107"/>
  <c r="F42" i="107"/>
  <c r="H42" i="107"/>
  <c r="F30" i="107"/>
  <c r="H30" i="107"/>
  <c r="H46" i="113"/>
  <c r="H18" i="107"/>
  <c r="G39" i="108"/>
  <c r="G43" i="108"/>
  <c r="G48" i="108"/>
  <c r="G52" i="108"/>
  <c r="G56" i="108"/>
  <c r="G61" i="108"/>
  <c r="G65" i="108"/>
  <c r="L51" i="107"/>
  <c r="I18" i="107"/>
  <c r="AE18" i="108"/>
  <c r="I18" i="108" s="1"/>
  <c r="F14" i="46"/>
  <c r="L55" i="107"/>
  <c r="J55" i="107"/>
  <c r="H16" i="107"/>
  <c r="I39" i="109"/>
  <c r="J39" i="109"/>
  <c r="M14" i="110"/>
  <c r="H14" i="110" s="1"/>
  <c r="H35" i="111"/>
  <c r="J99" i="91" s="1"/>
  <c r="O35" i="111"/>
  <c r="G51" i="107"/>
  <c r="G48" i="107"/>
  <c r="G46" i="107"/>
  <c r="G44" i="107"/>
  <c r="G42" i="107"/>
  <c r="G40" i="107"/>
  <c r="G37" i="107"/>
  <c r="G35" i="107"/>
  <c r="G33" i="107"/>
  <c r="G30" i="107"/>
  <c r="H68" i="108"/>
  <c r="H66" i="108"/>
  <c r="H64" i="108"/>
  <c r="H62" i="108"/>
  <c r="H60" i="108"/>
  <c r="H57" i="108"/>
  <c r="H55" i="108"/>
  <c r="H53" i="108"/>
  <c r="H51" i="108"/>
  <c r="H49" i="108"/>
  <c r="H46" i="108"/>
  <c r="H44" i="108"/>
  <c r="H42" i="108"/>
  <c r="H40" i="108"/>
  <c r="H38" i="108"/>
  <c r="M34" i="108"/>
  <c r="L33" i="108"/>
  <c r="M30" i="108"/>
  <c r="L21" i="108"/>
  <c r="I52" i="109"/>
  <c r="H52" i="109"/>
  <c r="I41" i="109"/>
  <c r="I36" i="109"/>
  <c r="J68" i="109" s="1"/>
  <c r="I32" i="109"/>
  <c r="J64" i="109" s="1"/>
  <c r="I15" i="109"/>
  <c r="H15" i="109"/>
  <c r="G15" i="109"/>
  <c r="I61" i="110"/>
  <c r="I52" i="110"/>
  <c r="I43" i="110"/>
  <c r="I34" i="110"/>
  <c r="I18" i="110"/>
  <c r="Q44" i="111"/>
  <c r="Q76" i="111" s="1"/>
  <c r="N44" i="111"/>
  <c r="M76" i="111" s="1"/>
  <c r="P39" i="111"/>
  <c r="M39" i="111"/>
  <c r="J39" i="111"/>
  <c r="I71" i="111" s="1"/>
  <c r="J35" i="111"/>
  <c r="I67" i="111" s="1"/>
  <c r="R16" i="111"/>
  <c r="M16" i="111"/>
  <c r="M66" i="112"/>
  <c r="R66" i="112"/>
  <c r="L56" i="112"/>
  <c r="I56" i="112"/>
  <c r="L16" i="107"/>
  <c r="I57" i="109"/>
  <c r="H57" i="109"/>
  <c r="E40" i="109"/>
  <c r="E35" i="109"/>
  <c r="F67" i="109" s="1"/>
  <c r="E30" i="109"/>
  <c r="I63" i="110"/>
  <c r="I54" i="110"/>
  <c r="I45" i="110"/>
  <c r="I37" i="110"/>
  <c r="Q59" i="111"/>
  <c r="N59" i="111"/>
  <c r="Q57" i="111"/>
  <c r="N57" i="111"/>
  <c r="Q55" i="111"/>
  <c r="N55" i="111"/>
  <c r="Q52" i="111"/>
  <c r="Q84" i="111" s="1"/>
  <c r="N52" i="111"/>
  <c r="M84" i="111" s="1"/>
  <c r="Q50" i="111"/>
  <c r="Q82" i="111" s="1"/>
  <c r="N50" i="111"/>
  <c r="M82" i="111" s="1"/>
  <c r="Q48" i="111"/>
  <c r="Q80" i="111" s="1"/>
  <c r="N48" i="111"/>
  <c r="M80" i="111" s="1"/>
  <c r="Q46" i="111"/>
  <c r="Q78" i="111" s="1"/>
  <c r="N46" i="111"/>
  <c r="M78" i="111" s="1"/>
  <c r="I39" i="111"/>
  <c r="M103" i="91" s="1"/>
  <c r="M37" i="111"/>
  <c r="M35" i="111"/>
  <c r="I35" i="111"/>
  <c r="M99" i="91" s="1"/>
  <c r="M57" i="112"/>
  <c r="R57" i="112"/>
  <c r="M17" i="108"/>
  <c r="G17" i="108"/>
  <c r="H17" i="108"/>
  <c r="G15" i="108"/>
  <c r="H15" i="108"/>
  <c r="M15" i="108"/>
  <c r="N14" i="108"/>
  <c r="I44" i="109"/>
  <c r="H44" i="109"/>
  <c r="I65" i="110"/>
  <c r="I56" i="110"/>
  <c r="I48" i="110"/>
  <c r="I39" i="110"/>
  <c r="I30" i="110"/>
  <c r="I13" i="110"/>
  <c r="M42" i="111"/>
  <c r="Q40" i="111"/>
  <c r="Q72" i="111" s="1"/>
  <c r="P35" i="111"/>
  <c r="L35" i="111"/>
  <c r="K34" i="111"/>
  <c r="H34" i="111"/>
  <c r="J98" i="91" s="1"/>
  <c r="L52" i="112"/>
  <c r="I52" i="112"/>
  <c r="I55" i="109"/>
  <c r="I50" i="109"/>
  <c r="I46" i="109"/>
  <c r="I13" i="109"/>
  <c r="H66" i="110"/>
  <c r="H64" i="110"/>
  <c r="H62" i="110"/>
  <c r="H60" i="110"/>
  <c r="H58" i="110"/>
  <c r="H55" i="110"/>
  <c r="H53" i="110"/>
  <c r="H51" i="110"/>
  <c r="H49" i="110"/>
  <c r="H47" i="110"/>
  <c r="H44" i="110"/>
  <c r="H42" i="110"/>
  <c r="H40" i="110"/>
  <c r="H38" i="110"/>
  <c r="H36" i="110"/>
  <c r="H33" i="110"/>
  <c r="H31" i="110"/>
  <c r="H29" i="110"/>
  <c r="H19" i="110"/>
  <c r="N42" i="111"/>
  <c r="M74" i="111" s="1"/>
  <c r="R40" i="111"/>
  <c r="N37" i="111"/>
  <c r="M69" i="111" s="1"/>
  <c r="Q18" i="111"/>
  <c r="M65" i="112"/>
  <c r="J65" i="112"/>
  <c r="M56" i="112"/>
  <c r="J56" i="112"/>
  <c r="M52" i="112"/>
  <c r="J52" i="112"/>
  <c r="M44" i="112"/>
  <c r="R44" i="112"/>
  <c r="M33" i="112"/>
  <c r="R33" i="112"/>
  <c r="P30" i="112"/>
  <c r="I30" i="112"/>
  <c r="H30" i="112"/>
  <c r="M30" i="112"/>
  <c r="L30" i="112"/>
  <c r="J41" i="109"/>
  <c r="J36" i="109"/>
  <c r="J32" i="109"/>
  <c r="J67" i="110"/>
  <c r="J65" i="110"/>
  <c r="J63" i="110"/>
  <c r="J61" i="110"/>
  <c r="J59" i="110"/>
  <c r="J56" i="110"/>
  <c r="J54" i="110"/>
  <c r="J52" i="110"/>
  <c r="J50" i="110"/>
  <c r="J48" i="110"/>
  <c r="J45" i="110"/>
  <c r="J43" i="110"/>
  <c r="J41" i="110"/>
  <c r="J39" i="110"/>
  <c r="J37" i="110"/>
  <c r="J34" i="110"/>
  <c r="J32" i="110"/>
  <c r="J30" i="110"/>
  <c r="J20" i="110"/>
  <c r="J18" i="110"/>
  <c r="J15" i="110"/>
  <c r="J13" i="110"/>
  <c r="M17" i="111"/>
  <c r="R17" i="111"/>
  <c r="J13" i="111"/>
  <c r="I13" i="111"/>
  <c r="P65" i="112"/>
  <c r="M62" i="112"/>
  <c r="R62" i="112"/>
  <c r="P56" i="112"/>
  <c r="P52" i="112"/>
  <c r="M43" i="112"/>
  <c r="J43" i="112"/>
  <c r="I43" i="112"/>
  <c r="P14" i="112"/>
  <c r="N14" i="112"/>
  <c r="L14" i="112"/>
  <c r="K14" i="112"/>
  <c r="P17" i="111"/>
  <c r="L17" i="111"/>
  <c r="O65" i="112"/>
  <c r="H65" i="112"/>
  <c r="M61" i="112"/>
  <c r="J61" i="112"/>
  <c r="O56" i="112"/>
  <c r="H56" i="112"/>
  <c r="O52" i="112"/>
  <c r="H52" i="112"/>
  <c r="M49" i="112"/>
  <c r="R49" i="112"/>
  <c r="P43" i="112"/>
  <c r="L43" i="112"/>
  <c r="P39" i="112"/>
  <c r="I39" i="112"/>
  <c r="H39" i="112"/>
  <c r="M39" i="112"/>
  <c r="L39" i="112"/>
  <c r="Q14" i="112"/>
  <c r="M40" i="112"/>
  <c r="R40" i="112"/>
  <c r="O39" i="112"/>
  <c r="M31" i="112"/>
  <c r="R31" i="112"/>
  <c r="O30" i="112"/>
  <c r="M14" i="112"/>
  <c r="J14" i="112"/>
  <c r="G59" i="113"/>
  <c r="J48" i="113"/>
  <c r="I48" i="113"/>
  <c r="G45" i="113"/>
  <c r="H45" i="113"/>
  <c r="R65" i="112"/>
  <c r="R61" i="112"/>
  <c r="R56" i="112"/>
  <c r="R52" i="112"/>
  <c r="R48" i="112"/>
  <c r="R43" i="112"/>
  <c r="K41" i="112"/>
  <c r="M38" i="112"/>
  <c r="R38" i="112"/>
  <c r="O37" i="112"/>
  <c r="L37" i="112"/>
  <c r="M37" i="112"/>
  <c r="K32" i="112"/>
  <c r="M21" i="112"/>
  <c r="R21" i="112"/>
  <c r="O20" i="112"/>
  <c r="L20" i="112"/>
  <c r="M20" i="112"/>
  <c r="M15" i="112"/>
  <c r="O14" i="112"/>
  <c r="I14" i="112"/>
  <c r="F59" i="113"/>
  <c r="G58" i="113"/>
  <c r="H58" i="113"/>
  <c r="G55" i="113"/>
  <c r="E46" i="113"/>
  <c r="J44" i="113"/>
  <c r="I44" i="113"/>
  <c r="K39" i="112"/>
  <c r="H37" i="112"/>
  <c r="M35" i="112"/>
  <c r="R35" i="112"/>
  <c r="K30" i="112"/>
  <c r="H20" i="112"/>
  <c r="M19" i="112"/>
  <c r="R19" i="112"/>
  <c r="Q17" i="112"/>
  <c r="H14" i="112"/>
  <c r="Q13" i="112"/>
  <c r="K59" i="113"/>
  <c r="E59" i="113"/>
  <c r="J57" i="113"/>
  <c r="I57" i="113"/>
  <c r="F55" i="113"/>
  <c r="G53" i="113"/>
  <c r="H53" i="113"/>
  <c r="G50" i="113"/>
  <c r="H17" i="112"/>
  <c r="N15" i="112"/>
  <c r="H13" i="112"/>
  <c r="K20" i="113"/>
  <c r="F20" i="113"/>
  <c r="K16" i="113"/>
  <c r="F16" i="113"/>
  <c r="K13" i="114"/>
  <c r="F13" i="114"/>
  <c r="N16" i="112"/>
  <c r="R14" i="112"/>
  <c r="I40" i="113"/>
  <c r="I35" i="113"/>
  <c r="I20" i="113"/>
  <c r="I16" i="113"/>
  <c r="J30" i="113"/>
  <c r="J18" i="113"/>
  <c r="I18" i="113"/>
  <c r="J14" i="113"/>
  <c r="I14" i="113"/>
  <c r="I66" i="114"/>
  <c r="I62" i="114"/>
  <c r="I57" i="114"/>
  <c r="I53" i="114"/>
  <c r="I49" i="114"/>
  <c r="I44" i="114"/>
  <c r="I40" i="114"/>
  <c r="I35" i="114"/>
  <c r="I31" i="114"/>
  <c r="I19" i="114"/>
  <c r="I15" i="114"/>
  <c r="M13" i="109" l="1"/>
  <c r="H13" i="109" s="1"/>
  <c r="N14" i="113"/>
  <c r="E14" i="113" s="1"/>
  <c r="W14" i="107"/>
  <c r="K14" i="107" s="1"/>
  <c r="N14" i="114"/>
  <c r="E14" i="114" s="1"/>
  <c r="W14" i="108"/>
  <c r="K14" i="108" s="1"/>
  <c r="F14" i="110"/>
  <c r="M13" i="110"/>
  <c r="F13" i="110" s="1"/>
  <c r="Y18" i="108"/>
  <c r="G13" i="107"/>
  <c r="M13" i="107"/>
  <c r="H13" i="107"/>
  <c r="N18" i="114"/>
  <c r="E18" i="114" s="1"/>
  <c r="N18" i="113"/>
  <c r="E18" i="113" s="1"/>
  <c r="M17" i="110"/>
  <c r="M17" i="109"/>
  <c r="S17" i="109" s="1"/>
  <c r="T17" i="109" s="1"/>
  <c r="K18" i="107"/>
  <c r="W18" i="108"/>
  <c r="K18" i="108" s="1"/>
  <c r="N15" i="113"/>
  <c r="E15" i="113" s="1"/>
  <c r="M14" i="109"/>
  <c r="W15" i="107"/>
  <c r="K15" i="107" s="1"/>
  <c r="E15" i="5"/>
  <c r="M13" i="111"/>
  <c r="R13" i="111"/>
  <c r="L13" i="113"/>
  <c r="K13" i="113"/>
  <c r="F13" i="109" l="1"/>
  <c r="S13" i="109"/>
  <c r="T13" i="109" s="1"/>
  <c r="H13" i="110"/>
  <c r="S14" i="109"/>
  <c r="T14" i="109" s="1"/>
  <c r="F14" i="109"/>
  <c r="H14" i="109"/>
  <c r="X13" i="5" l="1"/>
  <c r="AB13" i="5"/>
  <c r="AA13" i="5"/>
  <c r="G13" i="5"/>
  <c r="E13" i="5" s="1"/>
  <c r="W13" i="107" l="1"/>
  <c r="K13" i="107" s="1"/>
  <c r="N13" i="113"/>
  <c r="E13" i="113" s="1"/>
  <c r="M12" i="109"/>
</calcChain>
</file>

<file path=xl/comments1.xml><?xml version="1.0" encoding="utf-8"?>
<comments xmlns="http://schemas.openxmlformats.org/spreadsheetml/2006/main">
  <authors>
    <author>user</author>
  </authors>
  <commentList>
    <comment ref="L19" authorId="0" shapeId="0">
      <text>
        <r>
          <rPr>
            <b/>
            <sz val="9"/>
            <color indexed="81"/>
            <rFont val="Tahoma"/>
            <family val="2"/>
          </rPr>
          <t>user:</t>
        </r>
        <r>
          <rPr>
            <sz val="9"/>
            <color indexed="81"/>
            <rFont val="Tahoma"/>
            <family val="2"/>
          </rPr>
          <t xml:space="preserve">
</t>
        </r>
        <r>
          <rPr>
            <sz val="9"/>
            <color indexed="81"/>
            <rFont val="細明體"/>
            <family val="3"/>
            <charset val="136"/>
          </rPr>
          <t>由表</t>
        </r>
        <r>
          <rPr>
            <sz val="9"/>
            <color indexed="81"/>
            <rFont val="Tahoma"/>
            <family val="2"/>
          </rPr>
          <t>7</t>
        </r>
        <r>
          <rPr>
            <sz val="9"/>
            <color indexed="81"/>
            <rFont val="細明體"/>
            <family val="3"/>
            <charset val="136"/>
          </rPr>
          <t>貼回。</t>
        </r>
      </text>
    </comment>
  </commentList>
</comments>
</file>

<file path=xl/comments2.xml><?xml version="1.0" encoding="utf-8"?>
<comments xmlns="http://schemas.openxmlformats.org/spreadsheetml/2006/main">
  <authors>
    <author>CPA</author>
    <author>user</author>
  </authors>
  <commentList>
    <comment ref="J13" authorId="0" shapeId="0">
      <text>
        <r>
          <rPr>
            <b/>
            <sz val="9"/>
            <color indexed="81"/>
            <rFont val="新細明體"/>
            <family val="1"/>
            <charset val="136"/>
          </rPr>
          <t>CPA:</t>
        </r>
        <r>
          <rPr>
            <sz val="9"/>
            <color indexed="81"/>
            <rFont val="新細明體"/>
            <family val="1"/>
            <charset val="136"/>
          </rPr>
          <t xml:space="preserve">
99年資料將調查表在建承包工程及自地自建合建房屋施工成本價值=q703+q802，為了與99年一致性，將96~98年的在建承包工程及自地自建合建房屋施工成本價值(調整後)相加，與調整前相加的增率，作為95年的在建承包工程及自地自建合建房屋施工成本價值(=AZ13)，其作法可參考AX3~BB17的儲存格,</t>
        </r>
      </text>
    </comment>
    <comment ref="J18" authorId="1" shapeId="0">
      <text>
        <r>
          <rPr>
            <b/>
            <sz val="9"/>
            <color indexed="81"/>
            <rFont val="Tahoma"/>
            <family val="2"/>
          </rPr>
          <t>user:</t>
        </r>
        <r>
          <rPr>
            <sz val="9"/>
            <color indexed="81"/>
            <rFont val="Tahoma"/>
            <family val="2"/>
          </rPr>
          <t xml:space="preserve">
99</t>
        </r>
        <r>
          <rPr>
            <sz val="9"/>
            <color indexed="81"/>
            <rFont val="細明體"/>
            <family val="3"/>
            <charset val="136"/>
          </rPr>
          <t>年資料將調查表在建承包工程及自地自建合建房屋施工成本價值</t>
        </r>
        <r>
          <rPr>
            <sz val="9"/>
            <color indexed="81"/>
            <rFont val="Tahoma"/>
            <family val="2"/>
          </rPr>
          <t>=q703+q802</t>
        </r>
        <r>
          <rPr>
            <sz val="9"/>
            <color indexed="81"/>
            <rFont val="細明體"/>
            <family val="3"/>
            <charset val="136"/>
          </rPr>
          <t>，為了與</t>
        </r>
        <r>
          <rPr>
            <sz val="9"/>
            <color indexed="81"/>
            <rFont val="Tahoma"/>
            <family val="2"/>
          </rPr>
          <t>99</t>
        </r>
        <r>
          <rPr>
            <sz val="9"/>
            <color indexed="81"/>
            <rFont val="細明體"/>
            <family val="3"/>
            <charset val="136"/>
          </rPr>
          <t>年一致性，將</t>
        </r>
        <r>
          <rPr>
            <sz val="9"/>
            <color indexed="81"/>
            <rFont val="Tahoma"/>
            <family val="2"/>
          </rPr>
          <t>98</t>
        </r>
        <r>
          <rPr>
            <sz val="9"/>
            <color indexed="81"/>
            <rFont val="細明體"/>
            <family val="3"/>
            <charset val="136"/>
          </rPr>
          <t>、</t>
        </r>
        <r>
          <rPr>
            <sz val="9"/>
            <color indexed="81"/>
            <rFont val="Tahoma"/>
            <family val="2"/>
          </rPr>
          <t>98</t>
        </r>
        <r>
          <rPr>
            <sz val="9"/>
            <color indexed="81"/>
            <rFont val="細明體"/>
            <family val="3"/>
            <charset val="136"/>
          </rPr>
          <t>、</t>
        </r>
        <r>
          <rPr>
            <sz val="9"/>
            <color indexed="81"/>
            <rFont val="Tahoma"/>
            <family val="2"/>
          </rPr>
          <t>101</t>
        </r>
        <r>
          <rPr>
            <sz val="9"/>
            <color indexed="81"/>
            <rFont val="細明體"/>
            <family val="3"/>
            <charset val="136"/>
          </rPr>
          <t>年的在建承包工程及自地自建合建房屋施工成本價值</t>
        </r>
        <r>
          <rPr>
            <sz val="9"/>
            <color indexed="81"/>
            <rFont val="Tahoma"/>
            <family val="2"/>
          </rPr>
          <t>(</t>
        </r>
        <r>
          <rPr>
            <sz val="9"/>
            <color indexed="81"/>
            <rFont val="細明體"/>
            <family val="3"/>
            <charset val="136"/>
          </rPr>
          <t>調整後</t>
        </r>
        <r>
          <rPr>
            <sz val="9"/>
            <color indexed="81"/>
            <rFont val="Tahoma"/>
            <family val="2"/>
          </rPr>
          <t>)</t>
        </r>
        <r>
          <rPr>
            <sz val="9"/>
            <color indexed="81"/>
            <rFont val="細明體"/>
            <family val="3"/>
            <charset val="136"/>
          </rPr>
          <t>相加，與調整前相加的增率，作為</t>
        </r>
        <r>
          <rPr>
            <sz val="9"/>
            <color indexed="81"/>
            <rFont val="Tahoma"/>
            <family val="2"/>
          </rPr>
          <t>100</t>
        </r>
        <r>
          <rPr>
            <sz val="9"/>
            <color indexed="81"/>
            <rFont val="細明體"/>
            <family val="3"/>
            <charset val="136"/>
          </rPr>
          <t>年的在建承包工程及自地自建合建房屋施工成本價值</t>
        </r>
        <r>
          <rPr>
            <sz val="9"/>
            <color indexed="81"/>
            <rFont val="Tahoma"/>
            <family val="2"/>
          </rPr>
          <t>(=AZ13)</t>
        </r>
        <r>
          <rPr>
            <sz val="9"/>
            <color indexed="81"/>
            <rFont val="細明體"/>
            <family val="3"/>
            <charset val="136"/>
          </rPr>
          <t>，其作法可參考</t>
        </r>
        <r>
          <rPr>
            <sz val="9"/>
            <color indexed="81"/>
            <rFont val="Tahoma"/>
            <family val="2"/>
          </rPr>
          <t>AX3~BB17</t>
        </r>
        <r>
          <rPr>
            <sz val="9"/>
            <color indexed="81"/>
            <rFont val="細明體"/>
            <family val="3"/>
            <charset val="136"/>
          </rPr>
          <t>的儲存格</t>
        </r>
        <r>
          <rPr>
            <sz val="9"/>
            <color indexed="81"/>
            <rFont val="Tahoma"/>
            <family val="2"/>
          </rPr>
          <t>,</t>
        </r>
      </text>
    </comment>
  </commentList>
</comments>
</file>

<file path=xl/sharedStrings.xml><?xml version="1.0" encoding="utf-8"?>
<sst xmlns="http://schemas.openxmlformats.org/spreadsheetml/2006/main" count="17933" uniqueCount="2684">
  <si>
    <t>單位：家數；百分比</t>
    <phoneticPr fontId="5" type="noConversion"/>
  </si>
  <si>
    <t>經營規模別</t>
    <phoneticPr fontId="3" type="noConversion"/>
  </si>
  <si>
    <t>合計</t>
    <phoneticPr fontId="5" type="noConversion"/>
  </si>
  <si>
    <t>。。。</t>
    <phoneticPr fontId="3" type="noConversion"/>
  </si>
  <si>
    <t>...</t>
    <phoneticPr fontId="5" type="noConversion"/>
  </si>
  <si>
    <r>
      <t>總　計</t>
    </r>
    <r>
      <rPr>
        <b/>
        <sz val="11"/>
        <rFont val="Times New Roman"/>
        <family val="1"/>
      </rPr>
      <t xml:space="preserve">  /  95</t>
    </r>
    <r>
      <rPr>
        <b/>
        <sz val="11"/>
        <rFont val="細明體"/>
        <family val="3"/>
        <charset val="136"/>
      </rPr>
      <t>年</t>
    </r>
    <phoneticPr fontId="3" type="noConversion"/>
  </si>
  <si>
    <t>收入總額</t>
    <phoneticPr fontId="3" type="noConversion"/>
  </si>
  <si>
    <t>生產總額</t>
    <phoneticPr fontId="3" type="noConversion"/>
  </si>
  <si>
    <t>實際運用資產淨額</t>
    <phoneticPr fontId="3" type="noConversion"/>
  </si>
  <si>
    <t xml:space="preserve">                 表五十  營造業平均每企業</t>
    <phoneticPr fontId="3" type="noConversion"/>
  </si>
  <si>
    <t>經營特性別</t>
    <phoneticPr fontId="3" type="noConversion"/>
  </si>
  <si>
    <t>家數</t>
    <phoneticPr fontId="5" type="noConversion"/>
  </si>
  <si>
    <t>獨資或合夥</t>
    <phoneticPr fontId="3" type="noConversion"/>
  </si>
  <si>
    <t>等級別</t>
    <phoneticPr fontId="3" type="noConversion"/>
  </si>
  <si>
    <t>地區別</t>
    <phoneticPr fontId="3" type="noConversion"/>
  </si>
  <si>
    <t>北部地區</t>
    <phoneticPr fontId="3" type="noConversion"/>
  </si>
  <si>
    <r>
      <t xml:space="preserve"> </t>
    </r>
    <r>
      <rPr>
        <sz val="11"/>
        <rFont val="標楷體"/>
        <family val="4"/>
        <charset val="136"/>
      </rPr>
      <t>北部其他</t>
    </r>
    <phoneticPr fontId="3" type="noConversion"/>
  </si>
  <si>
    <t>中部地區</t>
    <phoneticPr fontId="3" type="noConversion"/>
  </si>
  <si>
    <t>南部地區</t>
    <phoneticPr fontId="3" type="noConversion"/>
  </si>
  <si>
    <r>
      <t xml:space="preserve"> </t>
    </r>
    <r>
      <rPr>
        <sz val="11"/>
        <rFont val="標楷體"/>
        <family val="4"/>
        <charset val="136"/>
      </rPr>
      <t>南部其他</t>
    </r>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</si>
  <si>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</si>
  <si>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</si>
  <si>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</si>
  <si>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</si>
  <si>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</si>
  <si>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</si>
  <si>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</si>
  <si>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非常
不看好</t>
    <phoneticPr fontId="5" type="noConversion"/>
  </si>
  <si>
    <t xml:space="preserve"> 淨額</t>
    <phoneticPr fontId="3" type="noConversion"/>
  </si>
  <si>
    <t>年底實際運用
固定資產淨額</t>
    <phoneticPr fontId="3" type="noConversion"/>
  </si>
  <si>
    <t>全年勞動
報酬支出</t>
    <phoneticPr fontId="3" type="noConversion"/>
  </si>
  <si>
    <t>全年各項
收入總額</t>
    <phoneticPr fontId="3" type="noConversion"/>
  </si>
  <si>
    <t>全年各項
支出總額</t>
    <phoneticPr fontId="3" type="noConversion"/>
  </si>
  <si>
    <t>按要素成本計算</t>
    <phoneticPr fontId="3" type="noConversion"/>
  </si>
  <si>
    <t>公司組織</t>
    <phoneticPr fontId="3" type="noConversion"/>
  </si>
  <si>
    <t>按市價計算</t>
    <phoneticPr fontId="3" type="noConversion"/>
  </si>
  <si>
    <t>單位：人</t>
    <phoneticPr fontId="3" type="noConversion"/>
  </si>
  <si>
    <t>每月最多
使用人數</t>
    <phoneticPr fontId="3" type="noConversion"/>
  </si>
  <si>
    <t>全年費用支出
(元)</t>
    <phoneticPr fontId="3" type="noConversion"/>
  </si>
  <si>
    <t>s1 生產總額</t>
  </si>
  <si>
    <t>生產淨額</t>
    <phoneticPr fontId="3" type="noConversion"/>
  </si>
  <si>
    <t>利　　潤</t>
    <phoneticPr fontId="3" type="noConversion"/>
  </si>
  <si>
    <t>經營特性別</t>
    <phoneticPr fontId="3" type="noConversion"/>
  </si>
  <si>
    <t>組織型態別</t>
  </si>
  <si>
    <t>公司組織</t>
  </si>
  <si>
    <t>臺灣地區</t>
  </si>
  <si>
    <t>單位：新臺幣元</t>
  </si>
  <si>
    <t>小計</t>
    <phoneticPr fontId="3" type="noConversion"/>
  </si>
  <si>
    <t>。。。</t>
  </si>
  <si>
    <t>總計</t>
    <phoneticPr fontId="3" type="noConversion"/>
  </si>
  <si>
    <t>移轉支出
及其他支出
(6)</t>
    <phoneticPr fontId="3" type="noConversion"/>
  </si>
  <si>
    <t>生產毛額</t>
    <phoneticPr fontId="3" type="noConversion"/>
  </si>
  <si>
    <t>甲等綜合營造業</t>
  </si>
  <si>
    <t>乙等綜合營造業</t>
  </si>
  <si>
    <t>丙等綜合營造業</t>
  </si>
  <si>
    <t>其他費用</t>
  </si>
  <si>
    <t>s1</t>
  </si>
  <si>
    <t>s4</t>
  </si>
  <si>
    <t>s8</t>
  </si>
  <si>
    <t>s13</t>
  </si>
  <si>
    <t>q604f</t>
  </si>
  <si>
    <t>q701</t>
  </si>
  <si>
    <t>q702</t>
  </si>
  <si>
    <t>s14</t>
  </si>
  <si>
    <t>s17</t>
  </si>
  <si>
    <t>s21</t>
  </si>
  <si>
    <t>q609f</t>
  </si>
  <si>
    <t>T01V0023  S14</t>
  </si>
  <si>
    <t>Sum</t>
  </si>
  <si>
    <t>s15</t>
  </si>
  <si>
    <t>s19</t>
  </si>
  <si>
    <t>T01V0025  S15</t>
  </si>
  <si>
    <t>T01V0029  S19</t>
  </si>
  <si>
    <t>T01V0043  Q716</t>
  </si>
  <si>
    <t>T01V0045  Q801</t>
  </si>
  <si>
    <t>T01V0047  Q802</t>
  </si>
  <si>
    <t>T01V0049  Q804</t>
  </si>
  <si>
    <t>T01V0051  Q805</t>
  </si>
  <si>
    <t>T01V0053  Q806A</t>
  </si>
  <si>
    <t>T01V0015  Q115</t>
  </si>
  <si>
    <t>T01V0019  Q201</t>
  </si>
  <si>
    <t>T01V0021  Q202</t>
  </si>
  <si>
    <t>T01V0025  S17</t>
  </si>
  <si>
    <t>T01V0027  Q604F</t>
  </si>
  <si>
    <t>T01V0031  S1</t>
  </si>
  <si>
    <t>T01V0033  S4</t>
  </si>
  <si>
    <t>T01V0035  S8</t>
  </si>
  <si>
    <t>T01V0037  S9</t>
  </si>
  <si>
    <t>T01V0039  S13</t>
  </si>
  <si>
    <t>T01V0015  S14</t>
  </si>
  <si>
    <t>T01V0019  Q604F</t>
  </si>
  <si>
    <t>T01V0021  S1</t>
  </si>
  <si>
    <t>T01V0023  S8</t>
  </si>
  <si>
    <t>T01V0025  S13</t>
  </si>
  <si>
    <t>T01V0029  S17</t>
  </si>
  <si>
    <t>T01V0017  Q716</t>
  </si>
  <si>
    <t>生產總額</t>
  </si>
  <si>
    <t>生產毛額(S1-S3)</t>
  </si>
  <si>
    <t>生產淨額，按要素成本計算</t>
  </si>
  <si>
    <t>利潤</t>
  </si>
  <si>
    <t>營業收入</t>
  </si>
  <si>
    <t>q701 存料</t>
  </si>
  <si>
    <t>q702 建築用地</t>
  </si>
  <si>
    <t>年底實際運用資產淨額(S20+q720-q721)</t>
  </si>
  <si>
    <t>年底實際運用固定資產淨額</t>
  </si>
  <si>
    <t>全年各項收入總額</t>
  </si>
  <si>
    <t>q115</t>
  </si>
  <si>
    <t>q201 使用土地面積</t>
  </si>
  <si>
    <t>q202 使用樓地板面積</t>
  </si>
  <si>
    <t>全年勞動報酬支出</t>
  </si>
  <si>
    <t>其他</t>
  </si>
  <si>
    <t xml:space="preserve"> </t>
  </si>
  <si>
    <t>...</t>
  </si>
  <si>
    <t>自有資產</t>
    <phoneticPr fontId="3" type="noConversion"/>
  </si>
  <si>
    <t>營業收入</t>
    <phoneticPr fontId="3" type="noConversion"/>
  </si>
  <si>
    <t>實際運用
資產淨額</t>
    <phoneticPr fontId="3" type="noConversion"/>
  </si>
  <si>
    <t>每月最少
使用人數</t>
    <phoneticPr fontId="3" type="noConversion"/>
  </si>
  <si>
    <t>每月最常
使用人數</t>
    <phoneticPr fontId="3" type="noConversion"/>
  </si>
  <si>
    <t>有無承攬政府工程</t>
  </si>
  <si>
    <t>年底家數
（家）</t>
    <phoneticPr fontId="3" type="noConversion"/>
  </si>
  <si>
    <t>　　　生產　　　</t>
    <phoneticPr fontId="3" type="noConversion"/>
  </si>
  <si>
    <t>年底實收資本總額</t>
    <phoneticPr fontId="3" type="noConversion"/>
  </si>
  <si>
    <t>薪資支出與
福利津貼</t>
    <phoneticPr fontId="3" type="noConversion"/>
  </si>
  <si>
    <t>生　產　淨　額</t>
    <phoneticPr fontId="3" type="noConversion"/>
  </si>
  <si>
    <t>財　產　報　酬</t>
    <phoneticPr fontId="3" type="noConversion"/>
  </si>
  <si>
    <t>營建材料耗用價值</t>
    <phoneticPr fontId="3" type="noConversion"/>
  </si>
  <si>
    <t>由業主及營造
同業提供材料
估計價值</t>
    <phoneticPr fontId="3" type="noConversion"/>
  </si>
  <si>
    <t>工程費用－
租金支出</t>
    <phoneticPr fontId="3" type="noConversion"/>
  </si>
  <si>
    <t>租金淨額</t>
    <phoneticPr fontId="3" type="noConversion"/>
  </si>
  <si>
    <t>利息淨額</t>
    <phoneticPr fontId="3" type="noConversion"/>
  </si>
  <si>
    <t>年底實際運
用資產淨額</t>
    <phoneticPr fontId="3" type="noConversion"/>
  </si>
  <si>
    <t>年底員工人數
（人）</t>
    <phoneticPr fontId="3" type="noConversion"/>
  </si>
  <si>
    <t>年底使用
土地面積
（平方公尺）</t>
    <phoneticPr fontId="3" type="noConversion"/>
  </si>
  <si>
    <t>年底使用建築
物樓地板面積
（平方公尺）</t>
    <phoneticPr fontId="3" type="noConversion"/>
  </si>
  <si>
    <t>住宅工程</t>
    <phoneticPr fontId="3" type="noConversion"/>
  </si>
  <si>
    <t>其他房屋工程</t>
    <phoneticPr fontId="3" type="noConversion"/>
  </si>
  <si>
    <t>公共設施工程</t>
    <phoneticPr fontId="3" type="noConversion"/>
  </si>
  <si>
    <t>機電、電路、管道工程</t>
    <phoneticPr fontId="3" type="noConversion"/>
  </si>
  <si>
    <t>百分比</t>
    <phoneticPr fontId="3" type="noConversion"/>
  </si>
  <si>
    <t xml:space="preserve">        </t>
    <phoneticPr fontId="3" type="noConversion"/>
  </si>
  <si>
    <t>流動負債</t>
    <phoneticPr fontId="3" type="noConversion"/>
  </si>
  <si>
    <t>長期負債</t>
    <phoneticPr fontId="3" type="noConversion"/>
  </si>
  <si>
    <t>其他負債</t>
    <phoneticPr fontId="3" type="noConversion"/>
  </si>
  <si>
    <t>實收資本</t>
    <phoneticPr fontId="3" type="noConversion"/>
  </si>
  <si>
    <t>合計</t>
    <phoneticPr fontId="3" type="noConversion"/>
  </si>
  <si>
    <t>租金收入</t>
    <phoneticPr fontId="3" type="noConversion"/>
  </si>
  <si>
    <t>利息收入</t>
    <phoneticPr fontId="3" type="noConversion"/>
  </si>
  <si>
    <t>由業主及營造同業
提供材料估計價值</t>
    <phoneticPr fontId="3" type="noConversion"/>
  </si>
  <si>
    <t xml:space="preserve">生　產 </t>
    <phoneticPr fontId="3" type="noConversion"/>
  </si>
  <si>
    <r>
      <t>平　均</t>
    </r>
    <r>
      <rPr>
        <b/>
        <sz val="11"/>
        <rFont val="Times New Roman"/>
        <family val="1"/>
      </rPr>
      <t xml:space="preserve">  /  88</t>
    </r>
    <r>
      <rPr>
        <b/>
        <sz val="11"/>
        <rFont val="細明體"/>
        <family val="3"/>
        <charset val="136"/>
      </rPr>
      <t>年</t>
    </r>
  </si>
  <si>
    <r>
      <t>平　均</t>
    </r>
    <r>
      <rPr>
        <b/>
        <sz val="11"/>
        <rFont val="Times New Roman"/>
        <family val="1"/>
      </rPr>
      <t xml:space="preserve">  /  89</t>
    </r>
    <r>
      <rPr>
        <b/>
        <sz val="11"/>
        <rFont val="細明體"/>
        <family val="3"/>
        <charset val="136"/>
      </rPr>
      <t>年</t>
    </r>
  </si>
  <si>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</si>
  <si>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</si>
  <si>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</si>
  <si>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</si>
  <si>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</si>
  <si>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</si>
  <si>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</si>
  <si>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</si>
  <si>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98</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</si>
  <si>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</si>
  <si>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89</t>
    </r>
    <r>
      <rPr>
        <b/>
        <sz val="11"/>
        <rFont val="細明體"/>
        <family val="3"/>
        <charset val="136"/>
      </rPr>
      <t>年</t>
    </r>
    <phoneticPr fontId="3" type="noConversion"/>
  </si>
  <si>
    <t>營　　　　　　　　　　業　　　　　　　　　　支　　　　　　　　　　出</t>
    <phoneticPr fontId="3" type="noConversion"/>
  </si>
  <si>
    <t>營                 業                   支                 出</t>
    <phoneticPr fontId="3" type="noConversion"/>
  </si>
  <si>
    <t>營業成本</t>
    <phoneticPr fontId="3" type="noConversion"/>
  </si>
  <si>
    <t>營業費用及損失</t>
    <phoneticPr fontId="3" type="noConversion"/>
  </si>
  <si>
    <t>利息支出</t>
    <phoneticPr fontId="3" type="noConversion"/>
  </si>
  <si>
    <t>其他非營業
支出</t>
    <phoneticPr fontId="3" type="noConversion"/>
  </si>
  <si>
    <t>營建材料
耗用價值</t>
    <phoneticPr fontId="3" type="noConversion"/>
  </si>
  <si>
    <t>直接及間接
人工成本與職工福利</t>
    <phoneticPr fontId="3" type="noConversion"/>
  </si>
  <si>
    <t>出售房地產
土地成本</t>
    <phoneticPr fontId="3" type="noConversion"/>
  </si>
  <si>
    <t>工程費用－
稅捐支出</t>
    <phoneticPr fontId="3" type="noConversion"/>
  </si>
  <si>
    <t>工程費用－
折舊支出</t>
    <phoneticPr fontId="3" type="noConversion"/>
  </si>
  <si>
    <t>工程費用－
其他成本</t>
    <phoneticPr fontId="3" type="noConversion"/>
  </si>
  <si>
    <t>租金支出</t>
    <phoneticPr fontId="3" type="noConversion"/>
  </si>
  <si>
    <t>稅捐及規費</t>
    <phoneticPr fontId="3" type="noConversion"/>
  </si>
  <si>
    <t>各項折舊</t>
    <phoneticPr fontId="3" type="noConversion"/>
  </si>
  <si>
    <t>呆帳損失
及捐贈</t>
    <phoneticPr fontId="3" type="noConversion"/>
  </si>
  <si>
    <t>其他營
業費用</t>
    <phoneticPr fontId="3" type="noConversion"/>
  </si>
  <si>
    <t>營業支出</t>
    <phoneticPr fontId="4" type="noConversion"/>
  </si>
  <si>
    <t>單位：百分比</t>
    <phoneticPr fontId="3" type="noConversion"/>
  </si>
  <si>
    <t>存　貨
及存料
週轉率</t>
    <phoneticPr fontId="3" type="noConversion"/>
  </si>
  <si>
    <t>總資產
週轉率</t>
    <phoneticPr fontId="3" type="noConversion"/>
  </si>
  <si>
    <t>純益率</t>
    <phoneticPr fontId="3" type="noConversion"/>
  </si>
  <si>
    <t>營　業
純益率</t>
    <phoneticPr fontId="4" type="noConversion"/>
  </si>
  <si>
    <t>年初</t>
    <phoneticPr fontId="4" type="noConversion"/>
  </si>
  <si>
    <t>資產淨額－按經營特性分</t>
    <phoneticPr fontId="3" type="noConversion"/>
  </si>
  <si>
    <t>要素所得－按經營規模分</t>
    <phoneticPr fontId="3" type="noConversion"/>
  </si>
  <si>
    <t>要素所得－按經營規模分(續)</t>
    <phoneticPr fontId="3" type="noConversion"/>
  </si>
  <si>
    <t xml:space="preserve">　 </t>
    <phoneticPr fontId="3" type="noConversion"/>
  </si>
  <si>
    <t>及勞動生產力－按經營規模分</t>
    <phoneticPr fontId="3" type="noConversion"/>
  </si>
  <si>
    <t>營業成本</t>
  </si>
  <si>
    <t>自有資產淨額</t>
  </si>
  <si>
    <t>自有資產淨額</t>
    <phoneticPr fontId="4" type="noConversion"/>
  </si>
  <si>
    <t>年底實際運
用資產淨額</t>
  </si>
  <si>
    <t>自有資產毛額Sum</t>
  </si>
  <si>
    <t>s20</t>
  </si>
  <si>
    <t>營業收入（減發包工程款）</t>
    <phoneticPr fontId="4" type="noConversion"/>
  </si>
  <si>
    <t>在建承包工程及自地自建合建房屋施工成本價值</t>
    <phoneticPr fontId="4" type="noConversion"/>
  </si>
  <si>
    <t>年底在建承包工程</t>
    <phoneticPr fontId="4" type="noConversion"/>
  </si>
  <si>
    <t>流動負債</t>
    <phoneticPr fontId="4" type="noConversion"/>
  </si>
  <si>
    <t>資產總額</t>
    <phoneticPr fontId="4" type="noConversion"/>
  </si>
  <si>
    <t>負債總額</t>
    <phoneticPr fontId="4" type="noConversion"/>
  </si>
  <si>
    <t>長期負債</t>
    <phoneticPr fontId="4" type="noConversion"/>
  </si>
  <si>
    <t>淨值總額</t>
    <phoneticPr fontId="4" type="noConversion"/>
  </si>
  <si>
    <t>實收資本</t>
    <phoneticPr fontId="4" type="noConversion"/>
  </si>
  <si>
    <t>收入總額</t>
    <phoneticPr fontId="4" type="noConversion"/>
  </si>
  <si>
    <t xml:space="preserve">各項收入總額－按經營規模分                        </t>
    <phoneticPr fontId="3" type="noConversion"/>
  </si>
  <si>
    <t>經營概況－按經營特性分</t>
    <phoneticPr fontId="3" type="noConversion"/>
  </si>
  <si>
    <t>經營概況－按經營特性分(續)</t>
    <phoneticPr fontId="3" type="noConversion"/>
  </si>
  <si>
    <t>全年生產淨額－按經營規模分</t>
    <phoneticPr fontId="3" type="noConversion"/>
  </si>
  <si>
    <t>全年生產淨額－按經營規模分(續)</t>
    <phoneticPr fontId="3" type="noConversion"/>
  </si>
  <si>
    <t>全年生產淨額－按經營特性分(續)</t>
    <phoneticPr fontId="3" type="noConversion"/>
  </si>
  <si>
    <t>實際運用資產淨額－按經營規模分</t>
    <phoneticPr fontId="3" type="noConversion"/>
  </si>
  <si>
    <t>運用資產淨額－按經營特性分(續)</t>
    <phoneticPr fontId="3" type="noConversion"/>
  </si>
  <si>
    <t>經營概況－按經營規模分</t>
    <phoneticPr fontId="3" type="noConversion"/>
  </si>
  <si>
    <t>經營概況－按經營規模分(續)</t>
    <phoneticPr fontId="3" type="noConversion"/>
  </si>
  <si>
    <t xml:space="preserve">各項成本費用支出－按經營規模分                        </t>
    <phoneticPr fontId="3" type="noConversion"/>
  </si>
  <si>
    <t>成本費用支出－按經營規模分(續)</t>
    <phoneticPr fontId="3" type="noConversion"/>
  </si>
  <si>
    <r>
      <t>總　計</t>
    </r>
    <r>
      <rPr>
        <b/>
        <sz val="11"/>
        <rFont val="Times New Roman"/>
        <family val="1"/>
      </rPr>
      <t xml:space="preserve">  /  95</t>
    </r>
    <r>
      <rPr>
        <b/>
        <sz val="11"/>
        <rFont val="細明體"/>
        <family val="3"/>
        <charset val="136"/>
      </rPr>
      <t>年</t>
    </r>
    <phoneticPr fontId="3" type="noConversion"/>
  </si>
  <si>
    <t xml:space="preserve">各項收入總額－按經營特性分                        </t>
    <phoneticPr fontId="3" type="noConversion"/>
  </si>
  <si>
    <t>利潤-按經營特性分</t>
    <phoneticPr fontId="3" type="noConversion"/>
  </si>
  <si>
    <t>利潤-按經營規模分</t>
    <phoneticPr fontId="3" type="noConversion"/>
  </si>
  <si>
    <t>員工人數</t>
    <phoneticPr fontId="3" type="noConversion"/>
  </si>
  <si>
    <r>
      <t>9</t>
    </r>
    <r>
      <rPr>
        <sz val="11"/>
        <rFont val="標楷體"/>
        <family val="4"/>
        <charset val="136"/>
      </rPr>
      <t>人及以下</t>
    </r>
    <phoneticPr fontId="3" type="noConversion"/>
  </si>
  <si>
    <r>
      <t>10</t>
    </r>
    <r>
      <rPr>
        <sz val="11"/>
        <rFont val="標楷體"/>
        <family val="4"/>
        <charset val="136"/>
      </rPr>
      <t>～</t>
    </r>
    <r>
      <rPr>
        <sz val="11"/>
        <rFont val="Times New Roman"/>
        <family val="1"/>
      </rPr>
      <t>19</t>
    </r>
    <r>
      <rPr>
        <sz val="11"/>
        <rFont val="標楷體"/>
        <family val="4"/>
        <charset val="136"/>
      </rPr>
      <t>人</t>
    </r>
    <phoneticPr fontId="3" type="noConversion"/>
  </si>
  <si>
    <r>
      <t>20</t>
    </r>
    <r>
      <rPr>
        <sz val="11"/>
        <rFont val="標楷體"/>
        <family val="4"/>
        <charset val="136"/>
      </rPr>
      <t>～</t>
    </r>
    <r>
      <rPr>
        <sz val="11"/>
        <rFont val="Times New Roman"/>
        <family val="1"/>
      </rPr>
      <t>49</t>
    </r>
    <r>
      <rPr>
        <sz val="11"/>
        <rFont val="標楷體"/>
        <family val="4"/>
        <charset val="136"/>
      </rPr>
      <t>人</t>
    </r>
    <phoneticPr fontId="3" type="noConversion"/>
  </si>
  <si>
    <r>
      <t>50</t>
    </r>
    <r>
      <rPr>
        <sz val="11"/>
        <rFont val="標楷體"/>
        <family val="4"/>
        <charset val="136"/>
      </rPr>
      <t>～</t>
    </r>
    <r>
      <rPr>
        <sz val="11"/>
        <rFont val="Times New Roman"/>
        <family val="1"/>
      </rPr>
      <t>99</t>
    </r>
    <r>
      <rPr>
        <sz val="11"/>
        <rFont val="標楷體"/>
        <family val="4"/>
        <charset val="136"/>
      </rPr>
      <t>人</t>
    </r>
    <phoneticPr fontId="3" type="noConversion"/>
  </si>
  <si>
    <r>
      <t>100</t>
    </r>
    <r>
      <rPr>
        <sz val="11"/>
        <rFont val="標楷體"/>
        <family val="4"/>
        <charset val="136"/>
      </rPr>
      <t>～</t>
    </r>
    <r>
      <rPr>
        <sz val="11"/>
        <rFont val="Times New Roman"/>
        <family val="1"/>
      </rPr>
      <t>299</t>
    </r>
    <r>
      <rPr>
        <sz val="11"/>
        <rFont val="標楷體"/>
        <family val="4"/>
        <charset val="136"/>
      </rPr>
      <t>人</t>
    </r>
    <phoneticPr fontId="3" type="noConversion"/>
  </si>
  <si>
    <r>
      <t>300</t>
    </r>
    <r>
      <rPr>
        <sz val="11"/>
        <rFont val="標楷體"/>
        <family val="4"/>
        <charset val="136"/>
      </rPr>
      <t>人以上</t>
    </r>
    <phoneticPr fontId="3" type="noConversion"/>
  </si>
  <si>
    <t>結構及資本生產力－按經營特性分　</t>
    <phoneticPr fontId="3" type="noConversion"/>
  </si>
  <si>
    <t>全年生產淨額－按經營特性分</t>
    <phoneticPr fontId="3" type="noConversion"/>
  </si>
  <si>
    <t>全年各項收入總額－按經營特性分</t>
    <phoneticPr fontId="3" type="noConversion"/>
  </si>
  <si>
    <t>利潤－按經營特性分</t>
    <phoneticPr fontId="3" type="noConversion"/>
  </si>
  <si>
    <t>全年各項成本費用支出－按經營特性分</t>
    <phoneticPr fontId="3" type="noConversion"/>
  </si>
  <si>
    <t xml:space="preserve">效率－按經營特性分     </t>
    <phoneticPr fontId="4" type="noConversion"/>
  </si>
  <si>
    <t>全年各項成本費用支出－按經營特性分(續)</t>
    <phoneticPr fontId="3" type="noConversion"/>
  </si>
  <si>
    <t>總額－按經營規模分</t>
    <phoneticPr fontId="3" type="noConversion"/>
  </si>
  <si>
    <t>表二  營造業經營</t>
    <phoneticPr fontId="3" type="noConversion"/>
  </si>
  <si>
    <t>概況 －按經營規模分(續)</t>
    <phoneticPr fontId="3" type="noConversion"/>
  </si>
  <si>
    <t xml:space="preserve">要素所得－按經營特性分                        </t>
    <phoneticPr fontId="3" type="noConversion"/>
  </si>
  <si>
    <t xml:space="preserve">要素所得－按經營特性分(續)                        </t>
    <phoneticPr fontId="3" type="noConversion"/>
  </si>
  <si>
    <t xml:space="preserve">成本費用支出－按經營特性分                        </t>
    <phoneticPr fontId="3" type="noConversion"/>
  </si>
  <si>
    <t>成本費用支出－按經營特性分(續)</t>
    <phoneticPr fontId="3" type="noConversion"/>
  </si>
  <si>
    <t>流動比率</t>
    <phoneticPr fontId="4" type="noConversion"/>
  </si>
  <si>
    <t>負債比率</t>
    <phoneticPr fontId="4" type="noConversion"/>
  </si>
  <si>
    <t>固定資產</t>
    <phoneticPr fontId="3" type="noConversion"/>
  </si>
  <si>
    <t>固定資產</t>
    <phoneticPr fontId="4" type="noConversion"/>
  </si>
  <si>
    <t>流動資產</t>
    <phoneticPr fontId="4"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</si>
  <si>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</si>
  <si>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</si>
  <si>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</si>
  <si>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</si>
  <si>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t>專業營造業</t>
    <phoneticPr fontId="3" type="noConversion"/>
  </si>
  <si>
    <t>土木包工業</t>
    <phoneticPr fontId="3" type="noConversion"/>
  </si>
  <si>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</si>
  <si>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</si>
  <si>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</si>
  <si>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t>單位：新臺幣千元</t>
  </si>
  <si>
    <t>單位：新臺幣千元；百分比</t>
  </si>
  <si>
    <t>全年各項
營建工程價值</t>
    <phoneticPr fontId="3" type="noConversion"/>
  </si>
  <si>
    <t>廣義
生產總額</t>
    <phoneticPr fontId="3" type="noConversion"/>
  </si>
  <si>
    <t>總額－按經營特性分</t>
    <phoneticPr fontId="3" type="noConversion"/>
  </si>
  <si>
    <t>2.「發包給本調查對象之發包工程款」係指本調查對象發包給同為調查對象之營造業者；</t>
    <phoneticPr fontId="3" type="noConversion"/>
  </si>
  <si>
    <t xml:space="preserve">    </t>
    <phoneticPr fontId="3" type="noConversion"/>
  </si>
  <si>
    <t>營建工程收入結構－按經營規模分</t>
    <phoneticPr fontId="3" type="noConversion"/>
  </si>
  <si>
    <r>
      <t>平　均</t>
    </r>
    <r>
      <rPr>
        <b/>
        <sz val="11"/>
        <rFont val="Times New Roman"/>
        <family val="1"/>
      </rPr>
      <t xml:space="preserve">  /  99</t>
    </r>
    <r>
      <rPr>
        <b/>
        <sz val="11"/>
        <rFont val="細明體"/>
        <family val="3"/>
        <charset val="136"/>
      </rPr>
      <t>年</t>
    </r>
    <phoneticPr fontId="3" type="noConversion"/>
  </si>
  <si>
    <t>利潤－按經營規模分</t>
    <phoneticPr fontId="3" type="noConversion"/>
  </si>
  <si>
    <t xml:space="preserve">  表四十九  營造業平均每企業</t>
    <phoneticPr fontId="3" type="noConversion"/>
  </si>
  <si>
    <t xml:space="preserve">                表四十九  營造業平均每企業</t>
    <phoneticPr fontId="3" type="noConversion"/>
  </si>
  <si>
    <t>營　　　　　　　　　　業　　　　　　　　　　支　　　　　　　　　　出</t>
    <phoneticPr fontId="3" type="noConversion"/>
  </si>
  <si>
    <t>營                 業                   支                 出</t>
    <phoneticPr fontId="3" type="noConversion"/>
  </si>
  <si>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支</t>
    </r>
    <r>
      <rPr>
        <sz val="11"/>
        <rFont val="Times New Roman"/>
        <family val="1"/>
      </rPr>
      <t xml:space="preserve">  </t>
    </r>
    <r>
      <rPr>
        <sz val="11"/>
        <rFont val="標楷體"/>
        <family val="4"/>
        <charset val="136"/>
      </rPr>
      <t>出</t>
    </r>
    <phoneticPr fontId="3" type="noConversion"/>
  </si>
  <si>
    <t>營業成本</t>
    <phoneticPr fontId="3" type="noConversion"/>
  </si>
  <si>
    <t>營業費用及損失</t>
    <phoneticPr fontId="3" type="noConversion"/>
  </si>
  <si>
    <t>利息支出</t>
    <phoneticPr fontId="3" type="noConversion"/>
  </si>
  <si>
    <t>其他非營業
支出</t>
    <phoneticPr fontId="3" type="noConversion"/>
  </si>
  <si>
    <t>營建材料
耗用價值</t>
    <phoneticPr fontId="3" type="noConversion"/>
  </si>
  <si>
    <t>直接及間接
人工成本與職工福利</t>
    <phoneticPr fontId="3" type="noConversion"/>
  </si>
  <si>
    <t>出售房地產
土地成本</t>
    <phoneticPr fontId="3" type="noConversion"/>
  </si>
  <si>
    <t>工程費用－
稅捐支出</t>
    <phoneticPr fontId="3" type="noConversion"/>
  </si>
  <si>
    <t>工程費用－
折舊支出</t>
    <phoneticPr fontId="3" type="noConversion"/>
  </si>
  <si>
    <t>工程費用－
其他成本</t>
    <phoneticPr fontId="3" type="noConversion"/>
  </si>
  <si>
    <t>租金支出</t>
    <phoneticPr fontId="3" type="noConversion"/>
  </si>
  <si>
    <t>稅捐及規費</t>
    <phoneticPr fontId="3" type="noConversion"/>
  </si>
  <si>
    <t>各項折舊</t>
    <phoneticPr fontId="3" type="noConversion"/>
  </si>
  <si>
    <t>呆帳損失
及捐贈</t>
    <phoneticPr fontId="3" type="noConversion"/>
  </si>
  <si>
    <t>其他營
業費用</t>
    <phoneticPr fontId="3" type="noConversion"/>
  </si>
  <si>
    <r>
      <t>平　均</t>
    </r>
    <r>
      <rPr>
        <b/>
        <sz val="11"/>
        <rFont val="Times New Roman"/>
        <family val="1"/>
      </rPr>
      <t xml:space="preserve">  /  89</t>
    </r>
    <r>
      <rPr>
        <b/>
        <sz val="11"/>
        <rFont val="細明體"/>
        <family val="3"/>
        <charset val="136"/>
      </rPr>
      <t>年</t>
    </r>
    <phoneticPr fontId="3" type="noConversion"/>
  </si>
  <si>
    <t xml:space="preserve">  表五十  營造業平均每企業</t>
    <phoneticPr fontId="3" type="noConversion"/>
  </si>
  <si>
    <t>實際運用資產毛額－按經營規模分(續)</t>
    <phoneticPr fontId="3" type="noConversion"/>
  </si>
  <si>
    <t xml:space="preserve">全年各項收入總額－按經營規模分                        </t>
    <phoneticPr fontId="3" type="noConversion"/>
  </si>
  <si>
    <t>全年各項成本費用支出－按經營規模分</t>
    <phoneticPr fontId="3" type="noConversion"/>
  </si>
  <si>
    <t>全年各項成本費用支出－按經營規模分(續)</t>
    <phoneticPr fontId="3" type="noConversion"/>
  </si>
  <si>
    <t>及勞動生產力－按經營特性分</t>
    <phoneticPr fontId="3" type="noConversion"/>
  </si>
  <si>
    <t>...</t>
    <phoneticPr fontId="3" type="noConversion"/>
  </si>
  <si>
    <t>經營效率－按經營規模分</t>
    <phoneticPr fontId="4" type="noConversion"/>
  </si>
  <si>
    <t>固定資產淨額</t>
    <phoneticPr fontId="4" type="noConversion"/>
  </si>
  <si>
    <t>s14</t>
    <phoneticPr fontId="3" type="noConversion"/>
  </si>
  <si>
    <t>s20</t>
    <phoneticPr fontId="3" type="noConversion"/>
  </si>
  <si>
    <t>s1</t>
    <phoneticPr fontId="3" type="noConversion"/>
  </si>
  <si>
    <t>s8</t>
    <phoneticPr fontId="3" type="noConversion"/>
  </si>
  <si>
    <t>s13</t>
    <phoneticPr fontId="3" type="noConversion"/>
  </si>
  <si>
    <t>s17</t>
    <phoneticPr fontId="3" type="noConversion"/>
  </si>
  <si>
    <t>T01V0017  Q720</t>
    <phoneticPr fontId="3" type="noConversion"/>
  </si>
  <si>
    <t>結構及資本生產力－按經營規模分</t>
    <phoneticPr fontId="3" type="noConversion"/>
  </si>
  <si>
    <t>全年各項營建
工程價值</t>
    <phoneticPr fontId="3" type="noConversion"/>
  </si>
  <si>
    <t>其他營建工程</t>
    <phoneticPr fontId="3" type="noConversion"/>
  </si>
  <si>
    <t>協助的項目</t>
  </si>
  <si>
    <r>
      <t>平　均</t>
    </r>
    <r>
      <rPr>
        <b/>
        <sz val="11"/>
        <rFont val="Times New Roman"/>
        <family val="1"/>
      </rPr>
      <t xml:space="preserve">  / 101</t>
    </r>
    <r>
      <rPr>
        <b/>
        <sz val="11"/>
        <rFont val="細明體"/>
        <family val="3"/>
        <charset val="136"/>
      </rPr>
      <t>年</t>
    </r>
    <phoneticPr fontId="3" type="noConversion"/>
  </si>
  <si>
    <r>
      <t xml:space="preserve"> </t>
    </r>
    <r>
      <rPr>
        <sz val="11"/>
        <rFont val="標楷體"/>
        <family val="4"/>
        <charset val="136"/>
      </rPr>
      <t>中部其他</t>
    </r>
    <phoneticPr fontId="3" type="noConversion"/>
  </si>
  <si>
    <t>生產毛額</t>
  </si>
  <si>
    <t>生產淨額(按要素成本)</t>
  </si>
  <si>
    <t>營業收入-發包工程款</t>
  </si>
  <si>
    <t>q701  存料</t>
  </si>
  <si>
    <t>q702  建築用地</t>
  </si>
  <si>
    <t>實際運用固定資產淨額</t>
  </si>
  <si>
    <t>自有資產毛額</t>
  </si>
  <si>
    <t>收入總額-發包工程款</t>
  </si>
  <si>
    <t>年底在建承包工程及自地自建合建房屋施工價值</t>
  </si>
  <si>
    <t>年初在建承包工程及自地自建合建房屋施工價值</t>
  </si>
  <si>
    <t>營業支出</t>
  </si>
  <si>
    <t>實際運用資產淨額</t>
  </si>
  <si>
    <t>男性</t>
    <phoneticPr fontId="3" type="noConversion"/>
  </si>
  <si>
    <t>女性</t>
    <phoneticPr fontId="3" type="noConversion"/>
  </si>
  <si>
    <t>年底員工人數（人）</t>
    <phoneticPr fontId="3" type="noConversion"/>
  </si>
  <si>
    <t>平均</t>
    <phoneticPr fontId="3" type="noConversion"/>
  </si>
  <si>
    <t>男性平均</t>
    <phoneticPr fontId="3" type="noConversion"/>
  </si>
  <si>
    <t>女性平均</t>
    <phoneticPr fontId="3" type="noConversion"/>
  </si>
  <si>
    <t>員　工（人）</t>
  </si>
  <si>
    <t>其他房屋</t>
    <phoneticPr fontId="3" type="noConversion"/>
  </si>
  <si>
    <t>工程</t>
    <phoneticPr fontId="3" type="noConversion"/>
  </si>
  <si>
    <t>300,000萬元以上</t>
    <phoneticPr fontId="3" type="noConversion"/>
  </si>
  <si>
    <t>未滿600萬元</t>
    <phoneticPr fontId="3" type="noConversion"/>
  </si>
  <si>
    <t xml:space="preserve">    600萬元～ </t>
    <phoneticPr fontId="3" type="noConversion"/>
  </si>
  <si>
    <t xml:space="preserve">  1,000萬元～ </t>
    <phoneticPr fontId="3" type="noConversion"/>
  </si>
  <si>
    <t xml:space="preserve">  2,000萬元～</t>
    <phoneticPr fontId="3" type="noConversion"/>
  </si>
  <si>
    <t xml:space="preserve">  5,000萬元～</t>
    <phoneticPr fontId="3" type="noConversion"/>
  </si>
  <si>
    <t xml:space="preserve"> 10,000萬元～ </t>
    <phoneticPr fontId="3" type="noConversion"/>
  </si>
  <si>
    <t xml:space="preserve"> 30,000萬元～ </t>
    <phoneticPr fontId="3" type="noConversion"/>
  </si>
  <si>
    <t xml:space="preserve"> 50,000萬元～</t>
    <phoneticPr fontId="3" type="noConversion"/>
  </si>
  <si>
    <t xml:space="preserve">100,000萬元～ </t>
    <phoneticPr fontId="3"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</si>
  <si>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</si>
  <si>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</si>
  <si>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中</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</si>
  <si>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</si>
  <si>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高</t>
    </r>
    <r>
      <rPr>
        <sz val="11"/>
        <rFont val="Times New Roman"/>
        <family val="1"/>
      </rPr>
      <t xml:space="preserve">   </t>
    </r>
    <r>
      <rPr>
        <sz val="11"/>
        <rFont val="標楷體"/>
        <family val="4"/>
        <charset val="136"/>
      </rPr>
      <t>雄</t>
    </r>
    <r>
      <rPr>
        <sz val="11"/>
        <rFont val="Times New Roman"/>
        <family val="1"/>
      </rPr>
      <t xml:space="preserve">   </t>
    </r>
    <r>
      <rPr>
        <sz val="11"/>
        <rFont val="標楷體"/>
        <family val="4"/>
        <charset val="136"/>
      </rPr>
      <t>市</t>
    </r>
    <phoneticPr fontId="3" type="noConversion"/>
  </si>
  <si>
    <t>需要協助-</t>
  </si>
  <si>
    <t>產業環境</t>
  </si>
  <si>
    <t>融資部分</t>
    <phoneticPr fontId="5" type="noConversion"/>
  </si>
  <si>
    <t>制度部分</t>
    <phoneticPr fontId="5" type="noConversion"/>
  </si>
  <si>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支</t>
    </r>
    <r>
      <rPr>
        <sz val="11"/>
        <rFont val="Times New Roman"/>
        <family val="1"/>
      </rPr>
      <t xml:space="preserve">  </t>
    </r>
    <r>
      <rPr>
        <sz val="11"/>
        <rFont val="標楷體"/>
        <family val="4"/>
        <charset val="136"/>
      </rPr>
      <t>出</t>
    </r>
    <phoneticPr fontId="3" type="noConversion"/>
  </si>
  <si>
    <r>
      <t>平　均</t>
    </r>
    <r>
      <rPr>
        <b/>
        <sz val="11"/>
        <rFont val="Times New Roman"/>
        <family val="1"/>
      </rPr>
      <t xml:space="preserve">  /  100</t>
    </r>
    <r>
      <rPr>
        <b/>
        <sz val="11"/>
        <rFont val="細明體"/>
        <family val="3"/>
        <charset val="136"/>
      </rPr>
      <t>年</t>
    </r>
    <phoneticPr fontId="3" type="noConversion"/>
  </si>
  <si>
    <r>
      <t>平　均</t>
    </r>
    <r>
      <rPr>
        <b/>
        <sz val="11"/>
        <rFont val="Times New Roman"/>
        <family val="1"/>
      </rPr>
      <t xml:space="preserve">  /  102</t>
    </r>
    <r>
      <rPr>
        <b/>
        <sz val="11"/>
        <rFont val="細明體"/>
        <family val="3"/>
        <charset val="136"/>
      </rPr>
      <t>年</t>
    </r>
    <phoneticPr fontId="3" type="noConversion"/>
  </si>
  <si>
    <t>消　　　                   費</t>
    <phoneticPr fontId="3" type="noConversion"/>
  </si>
  <si>
    <t xml:space="preserve">中　　        　間　 </t>
    <phoneticPr fontId="3" type="noConversion"/>
  </si>
  <si>
    <t>中　　           　間</t>
    <phoneticPr fontId="3" type="noConversion"/>
  </si>
  <si>
    <t>…</t>
    <phoneticPr fontId="3" type="noConversion"/>
  </si>
  <si>
    <t>平均每單位員工人數(人)</t>
    <phoneticPr fontId="3" type="noConversion"/>
  </si>
  <si>
    <t>其他營業外
支出</t>
    <phoneticPr fontId="3" type="noConversion"/>
  </si>
  <si>
    <t>員</t>
    <phoneticPr fontId="3" type="noConversion"/>
  </si>
  <si>
    <t>職</t>
  </si>
  <si>
    <t>直接及間接人工
成本與職工福利</t>
    <phoneticPr fontId="3" type="noConversion"/>
  </si>
  <si>
    <t>表三  營造業年底</t>
    <phoneticPr fontId="3" type="noConversion"/>
  </si>
  <si>
    <t>註：1.「發包工程款」於98年(含)以後分為發包給「本調查對象」及「非本調查對象」之發包工程款。</t>
    <phoneticPr fontId="3" type="noConversion"/>
  </si>
  <si>
    <t>協助營建廠商承攬海外營繕工程</t>
  </si>
  <si>
    <t>政府協助減輕工程保險與再保的壓力</t>
  </si>
  <si>
    <t>外交捐助工程款指定本國廠商承攬</t>
  </si>
  <si>
    <t>技術人員</t>
  </si>
  <si>
    <t xml:space="preserve"> </t>
    <phoneticPr fontId="3" type="noConversion"/>
  </si>
  <si>
    <t>S20</t>
    <phoneticPr fontId="3" type="noConversion"/>
  </si>
  <si>
    <t>員工人數</t>
    <phoneticPr fontId="3" type="noConversion"/>
  </si>
  <si>
    <t>生產總額</t>
    <phoneticPr fontId="3" type="noConversion"/>
  </si>
  <si>
    <t>實際運用資產淨額</t>
    <phoneticPr fontId="3"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</si>
  <si>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</si>
  <si>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</si>
  <si>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</si>
  <si>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</si>
  <si>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</si>
  <si>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</si>
  <si>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</si>
  <si>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</si>
  <si>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</si>
  <si>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</si>
  <si>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</si>
  <si>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</si>
  <si>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</si>
  <si>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</si>
  <si>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</si>
  <si>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t>
    <phoneticPr fontId="5" type="noConversion"/>
  </si>
  <si>
    <t>s20</t>
    <phoneticPr fontId="4" type="noConversion"/>
  </si>
  <si>
    <t xml:space="preserve"> q801f + </t>
    <phoneticPr fontId="4" type="noConversion"/>
  </si>
  <si>
    <t>q804 +</t>
    <phoneticPr fontId="4" type="noConversion"/>
  </si>
  <si>
    <t>q806 +</t>
    <phoneticPr fontId="4" type="noConversion"/>
  </si>
  <si>
    <t>q807+</t>
    <phoneticPr fontId="4" type="noConversion"/>
  </si>
  <si>
    <t xml:space="preserve"> q808a (q807 + q808) </t>
    <phoneticPr fontId="4" type="noConversion"/>
  </si>
  <si>
    <t>...</t>
    <phoneticPr fontId="5" type="noConversion"/>
  </si>
  <si>
    <t>收入總額</t>
    <phoneticPr fontId="3" type="noConversion"/>
  </si>
  <si>
    <t>S20</t>
    <phoneticPr fontId="4" type="noConversion"/>
  </si>
  <si>
    <t>年底</t>
    <phoneticPr fontId="4" type="noConversion"/>
  </si>
  <si>
    <t>年初</t>
    <phoneticPr fontId="4" type="noConversion"/>
  </si>
  <si>
    <t>營業支出</t>
    <phoneticPr fontId="4" type="noConversion"/>
  </si>
  <si>
    <t>生產毛額</t>
    <phoneticPr fontId="3" type="noConversion"/>
  </si>
  <si>
    <t>生產淨額</t>
    <phoneticPr fontId="3" type="noConversion"/>
  </si>
  <si>
    <t>q703f</t>
    <phoneticPr fontId="4" type="noConversion"/>
  </si>
  <si>
    <t>...</t>
    <phoneticPr fontId="3"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</si>
  <si>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</si>
  <si>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</si>
  <si>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</si>
  <si>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</si>
  <si>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</si>
  <si>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</si>
  <si>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</si>
  <si>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</si>
  <si>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</si>
  <si>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</si>
  <si>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</si>
  <si>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</si>
  <si>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</si>
  <si>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</si>
  <si>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100年調整前</t>
    <phoneticPr fontId="3" type="noConversion"/>
  </si>
  <si>
    <t>100年調整後</t>
    <phoneticPr fontId="3" type="noConversion"/>
  </si>
  <si>
    <t>。。。</t>
    <phoneticPr fontId="3" type="noConversion"/>
  </si>
  <si>
    <t>在建承包工程及
自地自建合建房
屋施工成本價值</t>
    <phoneticPr fontId="3" type="noConversion"/>
  </si>
  <si>
    <t>公司組織</t>
    <phoneticPr fontId="3"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</si>
  <si>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</si>
  <si>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</si>
  <si>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</si>
  <si>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</si>
  <si>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</si>
  <si>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</si>
  <si>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</si>
  <si>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</si>
  <si>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</si>
  <si>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</si>
  <si>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</si>
  <si>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</si>
  <si>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</si>
  <si>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</si>
  <si>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</si>
  <si>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t>
    <phoneticPr fontId="3" type="noConversion"/>
  </si>
  <si>
    <t>…</t>
    <phoneticPr fontId="3" type="noConversion"/>
  </si>
  <si>
    <t>...</t>
    <phoneticPr fontId="5" type="noConversion"/>
  </si>
  <si>
    <t>...</t>
    <phoneticPr fontId="5" type="noConversion"/>
  </si>
  <si>
    <t>...</t>
    <phoneticPr fontId="3" type="noConversion"/>
  </si>
  <si>
    <t>…</t>
    <phoneticPr fontId="3" type="noConversion"/>
  </si>
  <si>
    <t>...</t>
    <phoneticPr fontId="5" type="noConversion"/>
  </si>
  <si>
    <t>平均每員工
使用土地面積
(平方公尺/家)</t>
    <phoneticPr fontId="3" type="noConversion"/>
  </si>
  <si>
    <t>年底使用
土地面積
（平方公尺/家）</t>
    <phoneticPr fontId="3" type="noConversion"/>
  </si>
  <si>
    <t>年底使用建築
物樓地板面積
（平方公尺/家）</t>
    <phoneticPr fontId="3" type="noConversion"/>
  </si>
  <si>
    <t>…</t>
  </si>
  <si>
    <t>…</t>
    <phoneticPr fontId="5" type="noConversion"/>
  </si>
  <si>
    <t>…</t>
    <phoneticPr fontId="3" type="noConversion"/>
  </si>
  <si>
    <t>…</t>
    <phoneticPr fontId="3" type="noConversion"/>
  </si>
  <si>
    <t>…</t>
    <phoneticPr fontId="5" type="noConversion"/>
  </si>
  <si>
    <t>…</t>
    <phoneticPr fontId="3" type="noConversion"/>
  </si>
  <si>
    <t>…</t>
    <phoneticPr fontId="3" type="noConversion"/>
  </si>
  <si>
    <t>…</t>
    <phoneticPr fontId="3" type="noConversion"/>
  </si>
  <si>
    <t>…</t>
    <phoneticPr fontId="3" type="noConversion"/>
  </si>
  <si>
    <t>…</t>
    <phoneticPr fontId="5" type="noConversion"/>
  </si>
  <si>
    <t>…</t>
    <phoneticPr fontId="3" type="noConversion"/>
  </si>
  <si>
    <t>…</t>
    <phoneticPr fontId="3" type="noConversion"/>
  </si>
  <si>
    <t>…</t>
    <phoneticPr fontId="4" type="noConversion"/>
  </si>
  <si>
    <t>…</t>
    <phoneticPr fontId="3" type="noConversion"/>
  </si>
  <si>
    <t>…</t>
    <phoneticPr fontId="3" type="noConversion"/>
  </si>
  <si>
    <t>長期投資</t>
    <phoneticPr fontId="4" type="noConversion"/>
  </si>
  <si>
    <t>q715</t>
    <phoneticPr fontId="4" type="noConversion"/>
  </si>
  <si>
    <t xml:space="preserve"> q808a (q806 + q807) </t>
    <phoneticPr fontId="4" type="noConversion"/>
  </si>
  <si>
    <t>非　　營　　業　　收　　益</t>
    <phoneticPr fontId="3" type="noConversion"/>
  </si>
  <si>
    <t>其他非營業
收益</t>
    <phoneticPr fontId="3" type="noConversion"/>
  </si>
  <si>
    <t>負債及權益總額</t>
    <phoneticPr fontId="3" type="noConversion"/>
  </si>
  <si>
    <t>權　　益　　總　　額</t>
    <phoneticPr fontId="3" type="noConversion"/>
  </si>
  <si>
    <t>公積及盈餘等</t>
    <phoneticPr fontId="3" type="noConversion"/>
  </si>
  <si>
    <t>資本或股本
(實收)</t>
    <phoneticPr fontId="3" type="noConversion"/>
  </si>
  <si>
    <t>負債及權益總額－按經營特性分</t>
    <phoneticPr fontId="3" type="noConversion"/>
  </si>
  <si>
    <t>負債及權益總額－按經營規模分</t>
    <phoneticPr fontId="3" type="noConversion"/>
  </si>
  <si>
    <t>利息支出</t>
    <phoneticPr fontId="3" type="noConversion"/>
  </si>
  <si>
    <t>其他非營業
損失</t>
    <phoneticPr fontId="3" type="noConversion"/>
  </si>
  <si>
    <t>權益總額－按經營特性分</t>
    <phoneticPr fontId="3" type="noConversion"/>
  </si>
  <si>
    <t>由業主及營造同業
提供材料估計價值</t>
    <phoneticPr fontId="3" type="noConversion"/>
  </si>
  <si>
    <t>營建工程收入結構－按經營特性分</t>
    <phoneticPr fontId="3" type="noConversion"/>
  </si>
  <si>
    <t>自　有
資本率</t>
    <phoneticPr fontId="4" type="noConversion"/>
  </si>
  <si>
    <t>年底實際運用
固定資產淨額</t>
    <phoneticPr fontId="3" type="noConversion"/>
  </si>
  <si>
    <t>研究發展
費用性支出</t>
    <phoneticPr fontId="3" type="noConversion"/>
  </si>
  <si>
    <t>研究發展
費用性支出</t>
    <phoneticPr fontId="5" type="noConversion"/>
  </si>
  <si>
    <t>資產淨額－按經營特性分(續)</t>
    <phoneticPr fontId="3" type="noConversion"/>
  </si>
  <si>
    <t>資產淨額－按經營規模分</t>
    <phoneticPr fontId="3" type="noConversion"/>
  </si>
  <si>
    <t>資產淨額－按經營規模分(續)</t>
    <phoneticPr fontId="3" type="noConversion"/>
  </si>
  <si>
    <t>註：108年「出租及出借不動產廠房及設備」修正為「投資性不動產」。</t>
    <phoneticPr fontId="3" type="noConversion"/>
  </si>
  <si>
    <t>資產毛額－按經營規模分</t>
    <phoneticPr fontId="3" type="noConversion"/>
  </si>
  <si>
    <t>資產毛額－按經營規模分(續)</t>
    <phoneticPr fontId="3" type="noConversion"/>
  </si>
  <si>
    <t>運用資產淨額－按經營規模分(續)</t>
    <phoneticPr fontId="3" type="noConversion"/>
  </si>
  <si>
    <t>實際運用資產毛額－按經營特性分</t>
    <phoneticPr fontId="3" type="noConversion"/>
  </si>
  <si>
    <t>實際運用資產毛額－按經營特性分 (續)</t>
    <phoneticPr fontId="3" type="noConversion"/>
  </si>
  <si>
    <t>實際運用資產毛額－按經營規模分</t>
    <phoneticPr fontId="3" type="noConversion"/>
  </si>
  <si>
    <t>表十二  營造業年底實際運用</t>
    <phoneticPr fontId="3" type="noConversion"/>
  </si>
  <si>
    <t>在建承包工程及自地自建合建房屋施工價值</t>
    <phoneticPr fontId="4" type="noConversion"/>
  </si>
  <si>
    <t>…</t>
    <phoneticPr fontId="3" type="noConversion"/>
  </si>
  <si>
    <t>運用資產毛額－按經營特性分(續)</t>
    <phoneticPr fontId="3" type="noConversion"/>
  </si>
  <si>
    <t>-</t>
    <phoneticPr fontId="5" type="noConversion"/>
  </si>
  <si>
    <t>權益總額</t>
    <phoneticPr fontId="3" type="noConversion"/>
  </si>
  <si>
    <t>全年費用支出
(千元)</t>
    <phoneticPr fontId="3" type="noConversion"/>
  </si>
  <si>
    <t>…</t>
    <phoneticPr fontId="5" type="noConversion"/>
  </si>
  <si>
    <t>…</t>
    <phoneticPr fontId="3" type="noConversion"/>
  </si>
  <si>
    <t>…</t>
    <phoneticPr fontId="5" type="noConversion"/>
  </si>
  <si>
    <t>…</t>
    <phoneticPr fontId="5" type="noConversion"/>
  </si>
  <si>
    <t>…</t>
    <phoneticPr fontId="5" type="noConversion"/>
  </si>
  <si>
    <t>平均每員工
實 際 運 用
資 產 淨 額
(千元/家)</t>
    <phoneticPr fontId="3" type="noConversion"/>
  </si>
  <si>
    <t>平均每員工實際運用固定資產淨額
(千元/家)</t>
    <phoneticPr fontId="3" type="noConversion"/>
  </si>
  <si>
    <t>平　　均
每 員 工
營業收入
(千元/家)</t>
    <phoneticPr fontId="3" type="noConversion"/>
  </si>
  <si>
    <t>平　均
每員工
利　潤
(千元/家)</t>
    <phoneticPr fontId="3" type="noConversion"/>
  </si>
  <si>
    <t>平　　均
每 員 工
生產總額
(千元/家)</t>
    <phoneticPr fontId="3" type="noConversion"/>
  </si>
  <si>
    <t>平　均
每 員 工
生產毛額
(千元/家)</t>
    <phoneticPr fontId="3" type="noConversion"/>
  </si>
  <si>
    <t>平　均
每 員 工
生產淨額
(千元/家)</t>
    <phoneticPr fontId="3" type="noConversion"/>
  </si>
  <si>
    <t>平均每元
勞動報酬
生產總額
(千元/家)</t>
    <phoneticPr fontId="3" type="noConversion"/>
  </si>
  <si>
    <t>平均每元
勞動報酬
利　　潤
(千元/家)</t>
    <phoneticPr fontId="3" type="noConversion"/>
  </si>
  <si>
    <t>平均每元
勞動報酬
生產淨額
(千元/家)</t>
    <phoneticPr fontId="3" type="noConversion"/>
  </si>
  <si>
    <t>平均每員工
使用建築物
樓地板面積
(平方公尺/家)</t>
    <phoneticPr fontId="3" type="noConversion"/>
  </si>
  <si>
    <t>男性
平均</t>
    <phoneticPr fontId="3" type="noConversion"/>
  </si>
  <si>
    <t>女性
平均</t>
    <phoneticPr fontId="3" type="noConversion"/>
  </si>
  <si>
    <t>單位：人、平方公尺、千元</t>
    <phoneticPr fontId="3" type="noConversion"/>
  </si>
  <si>
    <t>固定長期
資產適合率</t>
    <phoneticPr fontId="4" type="noConversion"/>
  </si>
  <si>
    <t>直接及間接
人工成本與
職工福利</t>
    <phoneticPr fontId="3" type="noConversion"/>
  </si>
  <si>
    <t>其他營業
費用</t>
    <phoneticPr fontId="3" type="noConversion"/>
  </si>
  <si>
    <t>單位：新臺幣千元</t>
    <phoneticPr fontId="5" type="noConversion"/>
  </si>
  <si>
    <t>單位：新臺幣千元</t>
    <phoneticPr fontId="3" type="noConversion"/>
  </si>
  <si>
    <t>其他營業
收入</t>
    <phoneticPr fontId="3" type="noConversion"/>
  </si>
  <si>
    <t>單位：新臺幣千元</t>
    <phoneticPr fontId="3" type="noConversion"/>
  </si>
  <si>
    <t>負　　　債　　　　　　</t>
    <phoneticPr fontId="3" type="noConversion"/>
  </si>
  <si>
    <t>總　　　額</t>
    <phoneticPr fontId="3" type="noConversion"/>
  </si>
  <si>
    <t>負　　　債　　　</t>
    <phoneticPr fontId="3" type="noConversion"/>
  </si>
  <si>
    <t>單位：新臺幣千元</t>
    <phoneticPr fontId="5" type="noConversion"/>
  </si>
  <si>
    <t>實際運用資產淨額－按經營特性分</t>
    <phoneticPr fontId="3" type="noConversion"/>
  </si>
  <si>
    <t>經營特性別</t>
    <phoneticPr fontId="3" type="noConversion"/>
  </si>
  <si>
    <t>單位：新臺幣千元</t>
    <phoneticPr fontId="5" type="noConversion"/>
  </si>
  <si>
    <t>單位：新臺幣百萬元</t>
  </si>
  <si>
    <t>概況 －按經營規模分</t>
    <phoneticPr fontId="3" type="noConversion"/>
  </si>
  <si>
    <t>經營規模別</t>
    <phoneticPr fontId="3" type="noConversion"/>
  </si>
  <si>
    <t xml:space="preserve">運用資產毛額－按經營特性分  </t>
    <phoneticPr fontId="3" type="noConversion"/>
  </si>
  <si>
    <t xml:space="preserve">    資   產</t>
    <phoneticPr fontId="5" type="noConversion"/>
  </si>
  <si>
    <t>總　　　額</t>
    <phoneticPr fontId="3" type="noConversion"/>
  </si>
  <si>
    <t>權益總額－按經營規模分</t>
    <phoneticPr fontId="3" type="noConversion"/>
  </si>
  <si>
    <t xml:space="preserve">負　　　債    </t>
    <phoneticPr fontId="3" type="noConversion"/>
  </si>
  <si>
    <t xml:space="preserve">  總　　　額</t>
    <phoneticPr fontId="3" type="noConversion"/>
  </si>
  <si>
    <t>其他房屋工程</t>
    <phoneticPr fontId="3" type="noConversion"/>
  </si>
  <si>
    <t>實際運用
固定資產淨額</t>
    <phoneticPr fontId="3" type="noConversion"/>
  </si>
  <si>
    <t>淨　額</t>
    <phoneticPr fontId="3" type="noConversion"/>
  </si>
  <si>
    <t>淨　額</t>
    <phoneticPr fontId="3" type="noConversion"/>
  </si>
  <si>
    <t>實際運用
固定資產
淨額週轉率</t>
    <phoneticPr fontId="3" type="noConversion"/>
  </si>
  <si>
    <t>實際運用
資產淨額
週轉率</t>
    <phoneticPr fontId="3" type="noConversion"/>
  </si>
  <si>
    <t>註：1.「生產總額」為本調查對象（綜合營造業、專業營造業、土木包工業）之生產總額。</t>
    <phoneticPr fontId="3" type="noConversion"/>
  </si>
  <si>
    <t>註：1.直接營建工程收入係指當年度施工部分應認列（攤提）之收入所估算的營建工程價值</t>
    <phoneticPr fontId="3" type="noConversion"/>
  </si>
  <si>
    <t xml:space="preserve">      ，故該收入不等同損益表之工程收入。</t>
    <phoneticPr fontId="3" type="noConversion"/>
  </si>
  <si>
    <t>單位：新臺幣百萬元</t>
    <phoneticPr fontId="3" type="noConversion"/>
  </si>
  <si>
    <t>單位：新臺幣百萬元；百分比</t>
    <phoneticPr fontId="3" type="noConversion"/>
  </si>
  <si>
    <t>使用權資產淨額</t>
    <phoneticPr fontId="3" type="noConversion"/>
  </si>
  <si>
    <t>自有固定資產折舊</t>
    <phoneticPr fontId="3" type="noConversion"/>
  </si>
  <si>
    <t>使用權資產折舊</t>
    <phoneticPr fontId="3" type="noConversion"/>
  </si>
  <si>
    <t>租任負債利息支出</t>
    <phoneticPr fontId="3" type="noConversion"/>
  </si>
  <si>
    <t>其他利息支出</t>
    <phoneticPr fontId="3" type="noConversion"/>
  </si>
  <si>
    <t>訂定情事變更的處理辦法</t>
    <phoneticPr fontId="5" type="noConversion"/>
  </si>
  <si>
    <t>在建工程及待售房屋</t>
    <phoneticPr fontId="3" type="noConversion"/>
  </si>
  <si>
    <t>在建工程及
待售房屋</t>
    <phoneticPr fontId="3" type="noConversion"/>
  </si>
  <si>
    <t>北部地區</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</si>
  <si>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</si>
  <si>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</si>
  <si>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</si>
  <si>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</si>
  <si>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先協助的項目─按經營特性分</t>
    <phoneticPr fontId="3" type="noConversion"/>
  </si>
  <si>
    <t>單位：家數；百分比；家/百家</t>
    <phoneticPr fontId="5" type="noConversion"/>
  </si>
  <si>
    <t>不需要協助</t>
    <phoneticPr fontId="5" type="noConversion"/>
  </si>
  <si>
    <t>非常
看好</t>
    <phoneticPr fontId="5" type="noConversion"/>
  </si>
  <si>
    <t>不看好</t>
    <phoneticPr fontId="5" type="noConversion"/>
  </si>
  <si>
    <t>研究發展
費用性
支出</t>
    <phoneticPr fontId="3" type="noConversion"/>
  </si>
  <si>
    <t>遭遇之困難─按經營特性分</t>
    <phoneticPr fontId="5" type="noConversion"/>
  </si>
  <si>
    <t>遭遇之困難─按經營特性分(續)</t>
    <phoneticPr fontId="5" type="noConversion"/>
  </si>
  <si>
    <t>單位：家數；百分比；家/百家</t>
    <phoneticPr fontId="5" type="noConversion"/>
  </si>
  <si>
    <t>經營特性別</t>
    <phoneticPr fontId="3" type="noConversion"/>
  </si>
  <si>
    <t>合計</t>
    <phoneticPr fontId="5" type="noConversion"/>
  </si>
  <si>
    <t>家數</t>
    <phoneticPr fontId="5" type="noConversion"/>
  </si>
  <si>
    <t>無困難</t>
    <phoneticPr fontId="3" type="noConversion"/>
  </si>
  <si>
    <t>有困難</t>
    <phoneticPr fontId="3" type="noConversion"/>
  </si>
  <si>
    <t>有困難
家數</t>
    <phoneticPr fontId="3" type="noConversion"/>
  </si>
  <si>
    <t>有困難-遭遇</t>
    <phoneticPr fontId="3" type="noConversion"/>
  </si>
  <si>
    <t>的困難項目</t>
    <phoneticPr fontId="5" type="noConversion"/>
  </si>
  <si>
    <t>價格</t>
    <phoneticPr fontId="3" type="noConversion"/>
  </si>
  <si>
    <t>行政</t>
    <phoneticPr fontId="3" type="noConversion"/>
  </si>
  <si>
    <t>制度</t>
    <phoneticPr fontId="5" type="noConversion"/>
  </si>
  <si>
    <t>融資</t>
    <phoneticPr fontId="3" type="noConversion"/>
  </si>
  <si>
    <t>產業環境</t>
    <phoneticPr fontId="3" type="noConversion"/>
  </si>
  <si>
    <t>人力</t>
    <phoneticPr fontId="3" type="noConversion"/>
  </si>
  <si>
    <t>原材物料
價格持續
上漲</t>
    <phoneticPr fontId="5" type="noConversion"/>
  </si>
  <si>
    <t>物價波動
過劇，成本
控制不易</t>
    <phoneticPr fontId="3" type="noConversion"/>
  </si>
  <si>
    <t>同行殺價
競爭，
得標困難</t>
    <phoneticPr fontId="5" type="noConversion"/>
  </si>
  <si>
    <t>業主安排
之工期
不足</t>
    <phoneticPr fontId="5" type="noConversion"/>
  </si>
  <si>
    <t xml:space="preserve">業主預算單價偏低，致利潤偏低    </t>
    <phoneticPr fontId="5" type="noConversion"/>
  </si>
  <si>
    <t>業主訂定
底價過低
致得標後
經營不易</t>
    <phoneticPr fontId="5" type="noConversion"/>
  </si>
  <si>
    <t>業主撥款
程序繁瑣
，請款時
間過長</t>
    <phoneticPr fontId="5" type="noConversion"/>
  </si>
  <si>
    <t>資金調度
困難</t>
    <phoneticPr fontId="5" type="noConversion"/>
  </si>
  <si>
    <t>同業水準提高，致競爭力
不足</t>
    <phoneticPr fontId="5" type="noConversion"/>
  </si>
  <si>
    <t>遭遇居民
抗爭，
工程延宕</t>
    <phoneticPr fontId="5" type="noConversion"/>
  </si>
  <si>
    <t>原材物料
短缺不易
取得</t>
    <phoneticPr fontId="5" type="noConversion"/>
  </si>
  <si>
    <t>專業技術不足，承包量小</t>
    <phoneticPr fontId="5" type="noConversion"/>
  </si>
  <si>
    <t>依營造業法第66條逐案簽章之適用有困難</t>
    <phoneticPr fontId="5" type="noConversion"/>
  </si>
  <si>
    <t>勞工人力管道不足</t>
    <phoneticPr fontId="5" type="noConversion"/>
  </si>
  <si>
    <t>基層勞工短缺</t>
    <phoneticPr fontId="5" type="noConversion"/>
  </si>
  <si>
    <t>技術士短缺</t>
    <phoneticPr fontId="5" type="noConversion"/>
  </si>
  <si>
    <t>工地主任短缺</t>
    <phoneticPr fontId="5" type="noConversion"/>
  </si>
  <si>
    <t>專任工程人員短缺</t>
    <phoneticPr fontId="5" type="noConversion"/>
  </si>
  <si>
    <t>公司內部管理人員短缺</t>
    <phoneticPr fontId="5" type="noConversion"/>
  </si>
  <si>
    <t>勞力工</t>
    <phoneticPr fontId="5" type="noConversion"/>
  </si>
  <si>
    <t>技術性勞工</t>
    <phoneticPr fontId="5" type="noConversion"/>
  </si>
  <si>
    <t>專業營造業管理人員技術士</t>
    <phoneticPr fontId="5" type="noConversion"/>
  </si>
  <si>
    <t>。。。</t>
    <phoneticPr fontId="3" type="noConversion"/>
  </si>
  <si>
    <t>...</t>
    <phoneticPr fontId="5" type="noConversion"/>
  </si>
  <si>
    <t>…</t>
    <phoneticPr fontId="5" type="noConversion"/>
  </si>
  <si>
    <t>組織型態別</t>
    <phoneticPr fontId="3" type="noConversion"/>
  </si>
  <si>
    <t>獨資或合夥</t>
    <phoneticPr fontId="3" type="noConversion"/>
  </si>
  <si>
    <t>等級別</t>
    <phoneticPr fontId="3" type="noConversion"/>
  </si>
  <si>
    <t>土木包工業</t>
    <phoneticPr fontId="3" type="noConversion"/>
  </si>
  <si>
    <t>土木包工業</t>
    <phoneticPr fontId="3" type="noConversion"/>
  </si>
  <si>
    <t>專業營造業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</si>
  <si>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</si>
  <si>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</si>
  <si>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</si>
  <si>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</si>
  <si>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</si>
  <si>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</si>
  <si>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</si>
  <si>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</si>
  <si>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</si>
  <si>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</si>
  <si>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</si>
  <si>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</si>
  <si>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遭遇之困難─按經營規模分</t>
    <phoneticPr fontId="5" type="noConversion"/>
  </si>
  <si>
    <t>遭遇之困難─按經營規模分(續)</t>
    <phoneticPr fontId="3" type="noConversion"/>
  </si>
  <si>
    <t>經營規模別</t>
    <phoneticPr fontId="3" type="noConversion"/>
  </si>
  <si>
    <t>單位：家數；家/百家</t>
    <phoneticPr fontId="5" type="noConversion"/>
  </si>
  <si>
    <t>經營特性別</t>
    <phoneticPr fontId="3" type="noConversion"/>
  </si>
  <si>
    <t>合計</t>
    <phoneticPr fontId="5" type="noConversion"/>
  </si>
  <si>
    <t>家數</t>
    <phoneticPr fontId="5" type="noConversion"/>
  </si>
  <si>
    <t>工程行
企業社</t>
    <phoneticPr fontId="5" type="noConversion"/>
  </si>
  <si>
    <t>自行招募</t>
    <phoneticPr fontId="5" type="noConversion"/>
  </si>
  <si>
    <t>官方平台
媒合</t>
    <phoneticPr fontId="5" type="noConversion"/>
  </si>
  <si>
    <t>與學校建教
方式提供</t>
    <phoneticPr fontId="5" type="noConversion"/>
  </si>
  <si>
    <t>其他</t>
    <phoneticPr fontId="5"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</si>
  <si>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</si>
  <si>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</si>
  <si>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</si>
  <si>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</si>
  <si>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</si>
  <si>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</si>
  <si>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</si>
  <si>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</si>
  <si>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</si>
  <si>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</si>
  <si>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</si>
  <si>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</si>
  <si>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</si>
  <si>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</si>
  <si>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</si>
  <si>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經營規模別</t>
    <phoneticPr fontId="3" type="noConversion"/>
  </si>
  <si>
    <t>需要
協助</t>
    <phoneticPr fontId="5" type="noConversion"/>
  </si>
  <si>
    <t>需要協助家數</t>
    <phoneticPr fontId="5" type="noConversion"/>
  </si>
  <si>
    <t>市場調查
及開發</t>
    <phoneticPr fontId="3" type="noConversion"/>
  </si>
  <si>
    <t>改善</t>
    <phoneticPr fontId="3" type="noConversion"/>
  </si>
  <si>
    <t>強化技術研發及資訊整合</t>
    <phoneticPr fontId="3" type="noConversion"/>
  </si>
  <si>
    <t>提升產業國際
競爭力</t>
    <phoneticPr fontId="3" type="noConversion"/>
  </si>
  <si>
    <t>健全人力
培訓機制</t>
    <phoneticPr fontId="3" type="noConversion"/>
  </si>
  <si>
    <t>價格部分</t>
    <phoneticPr fontId="5" type="noConversion"/>
  </si>
  <si>
    <t>行政程序部分</t>
    <phoneticPr fontId="5" type="noConversion"/>
  </si>
  <si>
    <t>人力
部分</t>
    <phoneticPr fontId="5" type="noConversion"/>
  </si>
  <si>
    <t>增加土地開發</t>
    <phoneticPr fontId="3" type="noConversion"/>
  </si>
  <si>
    <t>輔導走入國際市場</t>
    <phoneticPr fontId="5" type="noConversion"/>
  </si>
  <si>
    <t>政府資訊透明化</t>
    <phoneticPr fontId="5" type="noConversion"/>
  </si>
  <si>
    <t>平抑原材物料價格</t>
    <phoneticPr fontId="5" type="noConversion"/>
  </si>
  <si>
    <t>協助降低保險費，提高保險理賠，減少不賠項目</t>
    <phoneticPr fontId="5" type="noConversion"/>
  </si>
  <si>
    <t>研擬標價隨原材物料人力價格之升降調整之規則</t>
    <phoneticPr fontId="5" type="noConversion"/>
  </si>
  <si>
    <t>協助降低融資貸款之利率</t>
    <phoneticPr fontId="5" type="noConversion"/>
  </si>
  <si>
    <t>協調排除各項抗爭問題</t>
    <phoneticPr fontId="5" type="noConversion"/>
  </si>
  <si>
    <t>協助營建廢棄物處理</t>
    <phoneticPr fontId="5" type="noConversion"/>
  </si>
  <si>
    <t>協助廣設土石方資源堆置場</t>
    <phoneticPr fontId="5" type="noConversion"/>
  </si>
  <si>
    <t>解決勞工短缺問題</t>
    <phoneticPr fontId="5" type="noConversion"/>
  </si>
  <si>
    <t>協助購置自動化設備</t>
    <phoneticPr fontId="3" type="noConversion"/>
  </si>
  <si>
    <t>放寬原材物料進口或出口限制</t>
    <phoneticPr fontId="5" type="noConversion"/>
  </si>
  <si>
    <t>輔導產業國際化</t>
    <phoneticPr fontId="3" type="noConversion"/>
  </si>
  <si>
    <t>專業技術人員缺額臨時派遺僱用</t>
    <phoneticPr fontId="5" type="noConversion"/>
  </si>
  <si>
    <t>加開專業技術人員教育訓練課程</t>
    <phoneticPr fontId="5" type="noConversion"/>
  </si>
  <si>
    <t>先協助的項目─按經營規模分</t>
    <phoneticPr fontId="3" type="noConversion"/>
  </si>
  <si>
    <t>單位：家數；百分比；家/百家</t>
    <phoneticPr fontId="5" type="noConversion"/>
  </si>
  <si>
    <t>經營規模別</t>
    <phoneticPr fontId="3" type="noConversion"/>
  </si>
  <si>
    <t>合計</t>
    <phoneticPr fontId="5" type="noConversion"/>
  </si>
  <si>
    <t>家數</t>
    <phoneticPr fontId="5" type="noConversion"/>
  </si>
  <si>
    <t>不需要協助</t>
    <phoneticPr fontId="5" type="noConversion"/>
  </si>
  <si>
    <t>需要
協助</t>
    <phoneticPr fontId="5" type="noConversion"/>
  </si>
  <si>
    <t>需要協助家數</t>
    <phoneticPr fontId="5" type="noConversion"/>
  </si>
  <si>
    <t>市場調查
及開發</t>
    <phoneticPr fontId="3" type="noConversion"/>
  </si>
  <si>
    <t>改善</t>
    <phoneticPr fontId="3" type="noConversion"/>
  </si>
  <si>
    <t>強化技術研發及資訊整合</t>
    <phoneticPr fontId="3" type="noConversion"/>
  </si>
  <si>
    <t>提升產業國際
競爭力</t>
    <phoneticPr fontId="3" type="noConversion"/>
  </si>
  <si>
    <t>健全人力
培訓機制</t>
    <phoneticPr fontId="3" type="noConversion"/>
  </si>
  <si>
    <t>價格部分</t>
    <phoneticPr fontId="5" type="noConversion"/>
  </si>
  <si>
    <t>制度部分</t>
    <phoneticPr fontId="5" type="noConversion"/>
  </si>
  <si>
    <t>融資部分</t>
    <phoneticPr fontId="5" type="noConversion"/>
  </si>
  <si>
    <t>行政程序部分</t>
    <phoneticPr fontId="5" type="noConversion"/>
  </si>
  <si>
    <t>人力
部分</t>
    <phoneticPr fontId="5" type="noConversion"/>
  </si>
  <si>
    <t>增加土地開發</t>
    <phoneticPr fontId="3" type="noConversion"/>
  </si>
  <si>
    <t>輔導走入國際市場</t>
    <phoneticPr fontId="5" type="noConversion"/>
  </si>
  <si>
    <t>政府資訊透明化</t>
    <phoneticPr fontId="5" type="noConversion"/>
  </si>
  <si>
    <t>平抑原材物料價格</t>
    <phoneticPr fontId="5" type="noConversion"/>
  </si>
  <si>
    <t>協助降低保險費，提高保險理賠，減少不賠項目</t>
    <phoneticPr fontId="5" type="noConversion"/>
  </si>
  <si>
    <t>訂定情事變更的處理辦法</t>
    <phoneticPr fontId="5" type="noConversion"/>
  </si>
  <si>
    <t>研擬標價隨原材物料人力價格之升降調整之規則</t>
    <phoneticPr fontId="5" type="noConversion"/>
  </si>
  <si>
    <t>協助降低融資貸款之利率</t>
    <phoneticPr fontId="5" type="noConversion"/>
  </si>
  <si>
    <t>協調排除各項抗爭問題</t>
    <phoneticPr fontId="5" type="noConversion"/>
  </si>
  <si>
    <t>協助營建廢棄物處理</t>
    <phoneticPr fontId="5" type="noConversion"/>
  </si>
  <si>
    <t>協助廣設土石方資源堆置場</t>
    <phoneticPr fontId="5" type="noConversion"/>
  </si>
  <si>
    <t>解決勞工短缺問題</t>
    <phoneticPr fontId="5" type="noConversion"/>
  </si>
  <si>
    <t>協助購置自動化設備</t>
    <phoneticPr fontId="3" type="noConversion"/>
  </si>
  <si>
    <t>放寬原材物料進口或出口限制</t>
    <phoneticPr fontId="5" type="noConversion"/>
  </si>
  <si>
    <t>輔導產業國際化</t>
    <phoneticPr fontId="3" type="noConversion"/>
  </si>
  <si>
    <t>專業技術人員缺額臨時派遺僱用</t>
    <phoneticPr fontId="5" type="noConversion"/>
  </si>
  <si>
    <t>加開專業技術人員教育訓練課程</t>
    <phoneticPr fontId="5" type="noConversion"/>
  </si>
  <si>
    <t>。。。</t>
    <phoneticPr fontId="3" type="noConversion"/>
  </si>
  <si>
    <t>...</t>
    <phoneticPr fontId="5" type="noConversion"/>
  </si>
  <si>
    <t>看好</t>
    <phoneticPr fontId="5" type="noConversion"/>
  </si>
  <si>
    <t>持平</t>
    <phoneticPr fontId="5" type="noConversion"/>
  </si>
  <si>
    <t>很難說
無意見</t>
    <phoneticPr fontId="5" type="noConversion"/>
  </si>
  <si>
    <t>不知道
拒答</t>
    <phoneticPr fontId="5" type="noConversion"/>
  </si>
  <si>
    <t>獨資或合夥</t>
    <phoneticPr fontId="3" type="noConversion"/>
  </si>
  <si>
    <t>純政府工程</t>
    <phoneticPr fontId="3" type="noConversion"/>
  </si>
  <si>
    <t>政府工程未滿50%</t>
    <phoneticPr fontId="3" type="noConversion"/>
  </si>
  <si>
    <t>無承攬政府工程</t>
    <phoneticPr fontId="3" type="noConversion"/>
  </si>
  <si>
    <t>單位：家數；百分比</t>
    <phoneticPr fontId="5" type="noConversion"/>
  </si>
  <si>
    <t>非常
看好</t>
    <phoneticPr fontId="5" type="noConversion"/>
  </si>
  <si>
    <t>看好</t>
    <phoneticPr fontId="5" type="noConversion"/>
  </si>
  <si>
    <t>持平</t>
    <phoneticPr fontId="5" type="noConversion"/>
  </si>
  <si>
    <t>不看好</t>
    <phoneticPr fontId="5" type="noConversion"/>
  </si>
  <si>
    <t>很難說
無意見</t>
    <phoneticPr fontId="5" type="noConversion"/>
  </si>
  <si>
    <t>不知道
拒答</t>
    <phoneticPr fontId="5" type="noConversion"/>
  </si>
  <si>
    <t>經營特性別</t>
    <phoneticPr fontId="3" type="noConversion"/>
  </si>
  <si>
    <t>1~20%</t>
    <phoneticPr fontId="5" type="noConversion"/>
  </si>
  <si>
    <t>21~40%</t>
    <phoneticPr fontId="5" type="noConversion"/>
  </si>
  <si>
    <t>40%以上</t>
    <phoneticPr fontId="5"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</si>
  <si>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</si>
  <si>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</si>
  <si>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</si>
  <si>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</si>
  <si>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</si>
  <si>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</si>
  <si>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</si>
  <si>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</si>
  <si>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</si>
  <si>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</si>
  <si>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</si>
  <si>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單位：人</t>
    <phoneticPr fontId="5" type="noConversion"/>
  </si>
  <si>
    <t>基層勞工</t>
    <phoneticPr fontId="5" type="noConversion"/>
  </si>
  <si>
    <t>專任工程人員</t>
    <phoneticPr fontId="5" type="noConversion"/>
  </si>
  <si>
    <t>公司內部管理人員</t>
    <phoneticPr fontId="5"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</si>
  <si>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</si>
  <si>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</si>
  <si>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</si>
  <si>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</si>
  <si>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單位：人</t>
    <phoneticPr fontId="5" type="noConversion"/>
  </si>
  <si>
    <t>總人數</t>
    <phoneticPr fontId="5" type="noConversion"/>
  </si>
  <si>
    <t>技術士</t>
    <phoneticPr fontId="5" type="noConversion"/>
  </si>
  <si>
    <t>工地
主任</t>
    <phoneticPr fontId="5" type="noConversion"/>
  </si>
  <si>
    <t>計</t>
    <phoneticPr fontId="5" type="noConversion"/>
  </si>
  <si>
    <t>　　　   生產　　　</t>
    <phoneticPr fontId="3" type="noConversion"/>
  </si>
  <si>
    <t xml:space="preserve"> 淨額</t>
    <phoneticPr fontId="3" type="noConversion"/>
  </si>
  <si>
    <t>概況－按經營特性分</t>
    <phoneticPr fontId="3" type="noConversion"/>
  </si>
  <si>
    <t>表一  營造業經營</t>
    <phoneticPr fontId="3" type="noConversion"/>
  </si>
  <si>
    <t>使用權
資產淨額</t>
    <phoneticPr fontId="3" type="noConversion"/>
  </si>
  <si>
    <t>其他營業
收入</t>
    <phoneticPr fontId="3" type="noConversion"/>
  </si>
  <si>
    <t>收             入</t>
    <phoneticPr fontId="3" type="noConversion"/>
  </si>
  <si>
    <t xml:space="preserve">              營             業    　   </t>
    <phoneticPr fontId="3" type="noConversion"/>
  </si>
  <si>
    <t>在建工程及
待售房屋</t>
    <phoneticPr fontId="3" type="noConversion"/>
  </si>
  <si>
    <t xml:space="preserve"> 資          產　</t>
    <phoneticPr fontId="5" type="noConversion"/>
  </si>
  <si>
    <t>中　　　間　　　　　　</t>
    <phoneticPr fontId="3" type="noConversion"/>
  </si>
  <si>
    <t>消　　　費</t>
    <phoneticPr fontId="3" type="noConversion"/>
  </si>
  <si>
    <r>
      <t>109</t>
    </r>
    <r>
      <rPr>
        <b/>
        <sz val="12"/>
        <rFont val="標楷體"/>
        <family val="4"/>
        <charset val="136"/>
      </rPr>
      <t>年總計</t>
    </r>
  </si>
  <si>
    <r>
      <t xml:space="preserve"> </t>
    </r>
    <r>
      <rPr>
        <sz val="12"/>
        <rFont val="標楷體"/>
        <family val="4"/>
        <charset val="136"/>
      </rPr>
      <t>流動資產</t>
    </r>
  </si>
  <si>
    <r>
      <t xml:space="preserve"> </t>
    </r>
    <r>
      <rPr>
        <sz val="12"/>
        <rFont val="標楷體"/>
        <family val="4"/>
        <charset val="136"/>
      </rPr>
      <t>非流動資產</t>
    </r>
  </si>
  <si>
    <r>
      <t>租</t>
    </r>
    <r>
      <rPr>
        <b/>
        <sz val="10"/>
        <rFont val="Times New Roman"/>
        <family val="1"/>
      </rPr>
      <t>(</t>
    </r>
    <r>
      <rPr>
        <b/>
        <sz val="10"/>
        <rFont val="標楷體"/>
        <family val="4"/>
        <charset val="136"/>
      </rPr>
      <t>借</t>
    </r>
    <r>
      <rPr>
        <b/>
        <sz val="10"/>
        <rFont val="Times New Roman"/>
        <family val="1"/>
      </rPr>
      <t>)</t>
    </r>
    <r>
      <rPr>
        <b/>
        <sz val="10"/>
        <rFont val="標楷體"/>
        <family val="4"/>
        <charset val="136"/>
      </rPr>
      <t>用不動產廠房及設備</t>
    </r>
  </si>
  <si>
    <r>
      <t>(</t>
    </r>
    <r>
      <rPr>
        <b/>
        <sz val="10"/>
        <rFont val="標楷體"/>
        <family val="4"/>
        <charset val="136"/>
      </rPr>
      <t>－</t>
    </r>
    <r>
      <rPr>
        <b/>
        <sz val="10"/>
        <rFont val="Times New Roman"/>
        <family val="1"/>
      </rPr>
      <t>)</t>
    </r>
    <r>
      <rPr>
        <sz val="13"/>
        <rFont val="Times New Roman"/>
        <family val="1"/>
      </rPr>
      <t xml:space="preserve"> </t>
    </r>
    <r>
      <rPr>
        <b/>
        <sz val="10"/>
        <rFont val="標楷體"/>
        <family val="4"/>
        <charset val="136"/>
      </rPr>
      <t>投資性不動產</t>
    </r>
  </si>
  <si>
    <t>總計</t>
  </si>
  <si>
    <t>甲等綜合</t>
  </si>
  <si>
    <t>營造業</t>
  </si>
  <si>
    <t>乙等綜合</t>
  </si>
  <si>
    <t>丙等綜合</t>
  </si>
  <si>
    <t>土木</t>
  </si>
  <si>
    <t>包工業</t>
  </si>
  <si>
    <t>專業</t>
  </si>
  <si>
    <r>
      <t>總　計</t>
    </r>
    <r>
      <rPr>
        <b/>
        <sz val="11"/>
        <rFont val="Times New Roman"/>
        <family val="1"/>
      </rPr>
      <t xml:space="preserve">  /  89</t>
    </r>
    <r>
      <rPr>
        <b/>
        <sz val="11"/>
        <rFont val="細明體"/>
        <family val="3"/>
        <charset val="136"/>
      </rPr>
      <t>年</t>
    </r>
  </si>
  <si>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</si>
  <si>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</si>
  <si>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88</t>
    </r>
    <r>
      <rPr>
        <b/>
        <sz val="11"/>
        <rFont val="細明體"/>
        <family val="3"/>
        <charset val="136"/>
      </rPr>
      <t>年</t>
    </r>
  </si>
  <si>
    <r>
      <rPr>
        <sz val="11"/>
        <rFont val="標楷體"/>
        <family val="4"/>
        <charset val="136"/>
      </rPr>
      <t>其他費用</t>
    </r>
  </si>
  <si>
    <t>109年總計</t>
  </si>
  <si>
    <t xml:space="preserve"> 流動資產</t>
  </si>
  <si>
    <t xml:space="preserve"> 非流動資產</t>
  </si>
  <si>
    <t>租(借)用不動產廠房及設備</t>
  </si>
  <si>
    <t>(－) 投資性不動產</t>
  </si>
  <si>
    <t>項目別</t>
  </si>
  <si>
    <t>流動資產</t>
  </si>
  <si>
    <t>存料</t>
  </si>
  <si>
    <t>建築用地</t>
  </si>
  <si>
    <t>在建工程及待售房屋</t>
  </si>
  <si>
    <t>現金及其他流動資產</t>
  </si>
  <si>
    <t>非流動資產</t>
  </si>
  <si>
    <r>
      <t xml:space="preserve"> </t>
    </r>
    <r>
      <rPr>
        <sz val="12"/>
        <rFont val="標楷體"/>
        <family val="4"/>
        <charset val="136"/>
      </rPr>
      <t>不動產廠房及設備淨額</t>
    </r>
  </si>
  <si>
    <r>
      <t xml:space="preserve">  </t>
    </r>
    <r>
      <rPr>
        <sz val="12"/>
        <rFont val="標楷體"/>
        <family val="4"/>
        <charset val="136"/>
      </rPr>
      <t>土地</t>
    </r>
  </si>
  <si>
    <r>
      <t xml:space="preserve">  </t>
    </r>
    <r>
      <rPr>
        <sz val="12"/>
        <rFont val="標楷體"/>
        <family val="4"/>
        <charset val="136"/>
      </rPr>
      <t>房屋及其他營建淨額</t>
    </r>
  </si>
  <si>
    <r>
      <t xml:space="preserve">  </t>
    </r>
    <r>
      <rPr>
        <sz val="12"/>
        <rFont val="標楷體"/>
        <family val="4"/>
        <charset val="136"/>
      </rPr>
      <t>運輸設備淨額</t>
    </r>
  </si>
  <si>
    <r>
      <t xml:space="preserve">  </t>
    </r>
    <r>
      <rPr>
        <sz val="12"/>
        <rFont val="標楷體"/>
        <family val="4"/>
        <charset val="136"/>
      </rPr>
      <t>機械設備淨額</t>
    </r>
  </si>
  <si>
    <r>
      <t xml:space="preserve">  </t>
    </r>
    <r>
      <rPr>
        <sz val="12"/>
        <rFont val="標楷體"/>
        <family val="4"/>
        <charset val="136"/>
      </rPr>
      <t>辦公設備及雜項設備淨額</t>
    </r>
  </si>
  <si>
    <r>
      <t xml:space="preserve">  </t>
    </r>
    <r>
      <rPr>
        <sz val="12"/>
        <rFont val="標楷體"/>
        <family val="4"/>
        <charset val="136"/>
      </rPr>
      <t>未完工程及預付購置設備</t>
    </r>
  </si>
  <si>
    <r>
      <t xml:space="preserve"> </t>
    </r>
    <r>
      <rPr>
        <sz val="12"/>
        <rFont val="標楷體"/>
        <family val="4"/>
        <charset val="136"/>
      </rPr>
      <t>長期投資</t>
    </r>
  </si>
  <si>
    <r>
      <t xml:space="preserve"> </t>
    </r>
    <r>
      <rPr>
        <sz val="12"/>
        <rFont val="標楷體"/>
        <family val="4"/>
        <charset val="136"/>
      </rPr>
      <t>使用權資產淨額</t>
    </r>
  </si>
  <si>
    <r>
      <t xml:space="preserve"> </t>
    </r>
    <r>
      <rPr>
        <sz val="12"/>
        <rFont val="標楷體"/>
        <family val="4"/>
        <charset val="136"/>
      </rPr>
      <t>投資性不動產</t>
    </r>
  </si>
  <si>
    <r>
      <t xml:space="preserve"> </t>
    </r>
    <r>
      <rPr>
        <sz val="12"/>
        <rFont val="標楷體"/>
        <family val="4"/>
        <charset val="136"/>
      </rPr>
      <t>無形資產</t>
    </r>
  </si>
  <si>
    <r>
      <t xml:space="preserve"> </t>
    </r>
    <r>
      <rPr>
        <sz val="12"/>
        <rFont val="標楷體"/>
        <family val="4"/>
        <charset val="136"/>
      </rPr>
      <t>其他資產</t>
    </r>
  </si>
  <si>
    <t>經營特性別</t>
  </si>
  <si>
    <t>負債及權益</t>
  </si>
  <si>
    <t>平均每企業</t>
  </si>
  <si>
    <r>
      <t>總額</t>
    </r>
    <r>
      <rPr>
        <sz val="12"/>
        <rFont val="Times New Roman"/>
        <family val="1"/>
      </rPr>
      <t>(</t>
    </r>
    <r>
      <rPr>
        <sz val="12"/>
        <rFont val="標楷體"/>
        <family val="4"/>
        <charset val="136"/>
      </rPr>
      <t>千元</t>
    </r>
    <r>
      <rPr>
        <sz val="12"/>
        <rFont val="Times New Roman"/>
        <family val="1"/>
      </rPr>
      <t>/</t>
    </r>
    <r>
      <rPr>
        <sz val="12"/>
        <rFont val="標楷體"/>
        <family val="4"/>
        <charset val="136"/>
      </rPr>
      <t>家</t>
    </r>
    <r>
      <rPr>
        <sz val="12"/>
        <rFont val="Times New Roman"/>
        <family val="1"/>
      </rPr>
      <t>)</t>
    </r>
  </si>
  <si>
    <t>總額</t>
  </si>
  <si>
    <r>
      <t>(</t>
    </r>
    <r>
      <rPr>
        <sz val="12"/>
        <rFont val="標楷體"/>
        <family val="4"/>
        <charset val="136"/>
      </rPr>
      <t>百萬元</t>
    </r>
    <r>
      <rPr>
        <sz val="12"/>
        <rFont val="Times New Roman"/>
        <family val="1"/>
      </rPr>
      <t>)</t>
    </r>
  </si>
  <si>
    <t>權益</t>
  </si>
  <si>
    <t>等級別</t>
  </si>
  <si>
    <t>土木包工業</t>
  </si>
  <si>
    <t>專業營造業</t>
  </si>
  <si>
    <t>地區別</t>
  </si>
  <si>
    <t>北部地區</t>
  </si>
  <si>
    <t>新北市</t>
  </si>
  <si>
    <t>臺北市</t>
  </si>
  <si>
    <t>桃園市</t>
  </si>
  <si>
    <t>北部其他</t>
  </si>
  <si>
    <t>中部地區</t>
  </si>
  <si>
    <t>臺中市</t>
  </si>
  <si>
    <t>中部其他</t>
  </si>
  <si>
    <t>南部地區</t>
  </si>
  <si>
    <t>臺南市</t>
  </si>
  <si>
    <t>高雄市</t>
  </si>
  <si>
    <t>南部其他</t>
  </si>
  <si>
    <t>東部地區</t>
  </si>
  <si>
    <t>金馬地區</t>
  </si>
  <si>
    <t>員工人數</t>
  </si>
  <si>
    <r>
      <t>9</t>
    </r>
    <r>
      <rPr>
        <sz val="11"/>
        <rFont val="標楷體"/>
        <family val="4"/>
        <charset val="136"/>
      </rPr>
      <t>人及以下</t>
    </r>
  </si>
  <si>
    <r>
      <t>300</t>
    </r>
    <r>
      <rPr>
        <sz val="11"/>
        <rFont val="標楷體"/>
        <family val="4"/>
        <charset val="136"/>
      </rPr>
      <t>人以上</t>
    </r>
  </si>
  <si>
    <r>
      <t>109</t>
    </r>
    <r>
      <rPr>
        <sz val="11"/>
        <rFont val="標楷體"/>
        <family val="4"/>
        <charset val="136"/>
      </rPr>
      <t>年</t>
    </r>
  </si>
  <si>
    <r>
      <t>108</t>
    </r>
    <r>
      <rPr>
        <sz val="11"/>
        <rFont val="標楷體"/>
        <family val="4"/>
        <charset val="136"/>
      </rPr>
      <t>年</t>
    </r>
  </si>
  <si>
    <t>(%)</t>
  </si>
  <si>
    <t>(百萬元)</t>
  </si>
  <si>
    <t>百分比</t>
  </si>
  <si>
    <t>經營規模</t>
  </si>
  <si>
    <t>家數</t>
  </si>
  <si>
    <r>
      <t>(</t>
    </r>
    <r>
      <rPr>
        <sz val="12"/>
        <rFont val="標楷體"/>
        <family val="4"/>
        <charset val="136"/>
      </rPr>
      <t>家</t>
    </r>
    <r>
      <rPr>
        <sz val="12"/>
        <rFont val="Times New Roman"/>
        <family val="1"/>
      </rPr>
      <t>)</t>
    </r>
  </si>
  <si>
    <t>金額</t>
  </si>
  <si>
    <r>
      <t>百分比</t>
    </r>
    <r>
      <rPr>
        <sz val="12"/>
        <rFont val="Times New Roman"/>
        <family val="1"/>
      </rPr>
      <t>(%)</t>
    </r>
  </si>
  <si>
    <r>
      <t>9</t>
    </r>
    <r>
      <rPr>
        <sz val="11"/>
        <rFont val="標楷體"/>
        <family val="4"/>
        <charset val="136"/>
      </rPr>
      <t>人以下</t>
    </r>
  </si>
  <si>
    <t>收入總額</t>
  </si>
  <si>
    <r>
      <t>6</t>
    </r>
    <r>
      <rPr>
        <sz val="11"/>
        <rFont val="標楷體"/>
        <family val="4"/>
        <charset val="136"/>
      </rPr>
      <t>百萬元～</t>
    </r>
  </si>
  <si>
    <r>
      <t>1</t>
    </r>
    <r>
      <rPr>
        <sz val="11"/>
        <rFont val="標楷體"/>
        <family val="4"/>
        <charset val="136"/>
      </rPr>
      <t>千萬元～</t>
    </r>
  </si>
  <si>
    <r>
      <t>2</t>
    </r>
    <r>
      <rPr>
        <sz val="11"/>
        <rFont val="標楷體"/>
        <family val="4"/>
        <charset val="136"/>
      </rPr>
      <t>千萬元～</t>
    </r>
  </si>
  <si>
    <r>
      <t>5</t>
    </r>
    <r>
      <rPr>
        <sz val="11"/>
        <rFont val="標楷體"/>
        <family val="4"/>
        <charset val="136"/>
      </rPr>
      <t>千萬元～</t>
    </r>
  </si>
  <si>
    <r>
      <t>1</t>
    </r>
    <r>
      <rPr>
        <sz val="11"/>
        <rFont val="標楷體"/>
        <family val="4"/>
        <charset val="136"/>
      </rPr>
      <t>億元～</t>
    </r>
  </si>
  <si>
    <r>
      <t>3</t>
    </r>
    <r>
      <rPr>
        <sz val="11"/>
        <rFont val="標楷體"/>
        <family val="4"/>
        <charset val="136"/>
      </rPr>
      <t>億元～</t>
    </r>
  </si>
  <si>
    <r>
      <t>5</t>
    </r>
    <r>
      <rPr>
        <sz val="11"/>
        <rFont val="標楷體"/>
        <family val="4"/>
        <charset val="136"/>
      </rPr>
      <t>億元～</t>
    </r>
  </si>
  <si>
    <r>
      <t>10</t>
    </r>
    <r>
      <rPr>
        <sz val="11"/>
        <rFont val="標楷體"/>
        <family val="4"/>
        <charset val="136"/>
      </rPr>
      <t>億元～</t>
    </r>
  </si>
  <si>
    <r>
      <t>30</t>
    </r>
    <r>
      <rPr>
        <sz val="11"/>
        <rFont val="標楷體"/>
        <family val="4"/>
        <charset val="136"/>
      </rPr>
      <t>億元以上</t>
    </r>
  </si>
  <si>
    <t>承包工程收入</t>
  </si>
  <si>
    <t>出售自地自建</t>
  </si>
  <si>
    <t>及合建收入</t>
  </si>
  <si>
    <t>由業主及營建同業供應之</t>
  </si>
  <si>
    <t>材料總值</t>
  </si>
  <si>
    <t>項目合計</t>
  </si>
  <si>
    <r>
      <t>(</t>
    </r>
    <r>
      <rPr>
        <sz val="12"/>
        <rFont val="標楷體"/>
        <family val="4"/>
        <charset val="136"/>
      </rPr>
      <t>扣除發包</t>
    </r>
  </si>
  <si>
    <r>
      <t>工程款</t>
    </r>
    <r>
      <rPr>
        <sz val="12"/>
        <rFont val="Times New Roman"/>
        <family val="1"/>
      </rPr>
      <t>)</t>
    </r>
  </si>
  <si>
    <r>
      <t>109</t>
    </r>
    <r>
      <rPr>
        <b/>
        <sz val="12"/>
        <rFont val="標楷體"/>
        <family val="4"/>
        <charset val="136"/>
      </rPr>
      <t>年</t>
    </r>
  </si>
  <si>
    <t>中間消費</t>
  </si>
  <si>
    <t>各項折舊</t>
  </si>
  <si>
    <t>間接稅</t>
  </si>
  <si>
    <t>生產淨額</t>
  </si>
  <si>
    <r>
      <t>(</t>
    </r>
    <r>
      <rPr>
        <sz val="10"/>
        <rFont val="標楷體"/>
        <family val="4"/>
        <charset val="136"/>
      </rPr>
      <t>按要素成本</t>
    </r>
    <r>
      <rPr>
        <sz val="10"/>
        <rFont val="Times New Roman"/>
        <family val="1"/>
      </rPr>
      <t>)</t>
    </r>
  </si>
  <si>
    <r>
      <t>109</t>
    </r>
    <r>
      <rPr>
        <sz val="12"/>
        <rFont val="標楷體"/>
        <family val="4"/>
        <charset val="136"/>
      </rPr>
      <t>年</t>
    </r>
  </si>
  <si>
    <r>
      <t xml:space="preserve"> (</t>
    </r>
    <r>
      <rPr>
        <sz val="12"/>
        <rFont val="標楷體"/>
        <family val="4"/>
        <charset val="136"/>
      </rPr>
      <t>百萬元</t>
    </r>
    <r>
      <rPr>
        <sz val="12"/>
        <rFont val="Times New Roman"/>
        <family val="1"/>
      </rPr>
      <t>)</t>
    </r>
  </si>
  <si>
    <r>
      <t>百分比</t>
    </r>
    <r>
      <rPr>
        <sz val="12"/>
        <rFont val="Times New Roman"/>
        <family val="1"/>
      </rPr>
      <t xml:space="preserve"> (%)</t>
    </r>
  </si>
  <si>
    <r>
      <t>地區</t>
    </r>
    <r>
      <rPr>
        <b/>
        <sz val="11"/>
        <rFont val="標楷體"/>
        <family val="4"/>
        <charset val="136"/>
      </rPr>
      <t>別</t>
    </r>
  </si>
  <si>
    <t>(1)+(2)+(3)+(4)-(5)</t>
  </si>
  <si>
    <t>勞動</t>
  </si>
  <si>
    <t>報酬</t>
  </si>
  <si>
    <t>移轉支出及其他支出</t>
  </si>
  <si>
    <t>研究發展</t>
  </si>
  <si>
    <t>費用性</t>
  </si>
  <si>
    <t>支出</t>
  </si>
  <si>
    <t>財產</t>
  </si>
  <si>
    <t>其他非營業</t>
  </si>
  <si>
    <t>收益</t>
  </si>
  <si>
    <t>等級別及地區別</t>
  </si>
  <si>
    <t>年底使用土地總面積（㎡）</t>
  </si>
  <si>
    <t>每企業</t>
  </si>
  <si>
    <t>每員工</t>
  </si>
  <si>
    <t>年底使用建築物</t>
  </si>
  <si>
    <t>樓地板面積(㎡)</t>
    <phoneticPr fontId="3" type="noConversion"/>
  </si>
  <si>
    <t>年底使用建築物樓地板面積（㎡/家）</t>
    <phoneticPr fontId="3" type="noConversion"/>
  </si>
  <si>
    <t>使用建築物樓地板面積（㎡/人）</t>
    <phoneticPr fontId="3" type="noConversion"/>
  </si>
  <si>
    <r>
      <rPr>
        <sz val="11"/>
        <rFont val="標楷體"/>
        <family val="4"/>
        <charset val="136"/>
      </rPr>
      <t>工程費用－
租金支出</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</si>
  <si>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</si>
  <si>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</si>
  <si>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t>收入</t>
  </si>
  <si>
    <t>平均每企業收入總額</t>
  </si>
  <si>
    <r>
      <t>員工人數</t>
    </r>
    <r>
      <rPr>
        <sz val="12"/>
        <rFont val="Times New Roman"/>
        <family val="1"/>
      </rPr>
      <t>(</t>
    </r>
    <r>
      <rPr>
        <sz val="12"/>
        <rFont val="標楷體"/>
        <family val="4"/>
        <charset val="136"/>
      </rPr>
      <t>人</t>
    </r>
    <r>
      <rPr>
        <sz val="12"/>
        <rFont val="Times New Roman"/>
        <family val="1"/>
      </rPr>
      <t>)</t>
    </r>
  </si>
  <si>
    <r>
      <t>人數</t>
    </r>
    <r>
      <rPr>
        <sz val="12"/>
        <rFont val="Times New Roman"/>
        <family val="1"/>
      </rPr>
      <t>(</t>
    </r>
    <r>
      <rPr>
        <sz val="12"/>
        <rFont val="標楷體"/>
        <family val="4"/>
        <charset val="136"/>
      </rPr>
      <t>人</t>
    </r>
    <r>
      <rPr>
        <sz val="12"/>
        <rFont val="Times New Roman"/>
        <family val="1"/>
      </rPr>
      <t>)</t>
    </r>
  </si>
  <si>
    <t>獨資或合夥</t>
  </si>
  <si>
    <r>
      <t>9</t>
    </r>
    <r>
      <rPr>
        <sz val="12"/>
        <rFont val="標楷體"/>
        <family val="4"/>
        <charset val="136"/>
      </rPr>
      <t>人及以下</t>
    </r>
  </si>
  <si>
    <r>
      <t>10</t>
    </r>
    <r>
      <rPr>
        <sz val="12"/>
        <rFont val="標楷體"/>
        <family val="4"/>
        <charset val="136"/>
      </rPr>
      <t>～</t>
    </r>
    <r>
      <rPr>
        <sz val="12"/>
        <rFont val="Times New Roman"/>
        <family val="1"/>
      </rPr>
      <t>19</t>
    </r>
    <r>
      <rPr>
        <sz val="12"/>
        <rFont val="標楷體"/>
        <family val="4"/>
        <charset val="136"/>
      </rPr>
      <t>人</t>
    </r>
  </si>
  <si>
    <r>
      <t>20</t>
    </r>
    <r>
      <rPr>
        <sz val="12"/>
        <rFont val="標楷體"/>
        <family val="4"/>
        <charset val="136"/>
      </rPr>
      <t>～</t>
    </r>
    <r>
      <rPr>
        <sz val="12"/>
        <rFont val="Times New Roman"/>
        <family val="1"/>
      </rPr>
      <t>49</t>
    </r>
    <r>
      <rPr>
        <sz val="12"/>
        <rFont val="標楷體"/>
        <family val="4"/>
        <charset val="136"/>
      </rPr>
      <t>人</t>
    </r>
  </si>
  <si>
    <r>
      <t>50</t>
    </r>
    <r>
      <rPr>
        <sz val="12"/>
        <rFont val="標楷體"/>
        <family val="4"/>
        <charset val="136"/>
      </rPr>
      <t>～</t>
    </r>
    <r>
      <rPr>
        <sz val="12"/>
        <rFont val="Times New Roman"/>
        <family val="1"/>
      </rPr>
      <t>99</t>
    </r>
    <r>
      <rPr>
        <sz val="12"/>
        <rFont val="標楷體"/>
        <family val="4"/>
        <charset val="136"/>
      </rPr>
      <t>人</t>
    </r>
  </si>
  <si>
    <r>
      <t>100</t>
    </r>
    <r>
      <rPr>
        <sz val="12"/>
        <rFont val="標楷體"/>
        <family val="4"/>
        <charset val="136"/>
      </rPr>
      <t>～</t>
    </r>
    <r>
      <rPr>
        <sz val="12"/>
        <rFont val="Times New Roman"/>
        <family val="1"/>
      </rPr>
      <t>299</t>
    </r>
    <r>
      <rPr>
        <sz val="12"/>
        <rFont val="標楷體"/>
        <family val="4"/>
        <charset val="136"/>
      </rPr>
      <t>人</t>
    </r>
  </si>
  <si>
    <r>
      <t>300</t>
    </r>
    <r>
      <rPr>
        <sz val="12"/>
        <rFont val="標楷體"/>
        <family val="4"/>
        <charset val="136"/>
      </rPr>
      <t>人以上</t>
    </r>
  </si>
  <si>
    <t>註：從業員工人數不包括所使用之派遣勞工人數及發包工程承包業者所雇用之人數。</t>
  </si>
  <si>
    <t>職員</t>
  </si>
  <si>
    <t>小計</t>
  </si>
  <si>
    <t>單位：人</t>
  </si>
  <si>
    <t>工員</t>
  </si>
  <si>
    <t>自營作業者及無酬家屬工作者</t>
  </si>
  <si>
    <r>
      <t>108</t>
    </r>
    <r>
      <rPr>
        <sz val="12"/>
        <rFont val="標楷體"/>
        <family val="4"/>
        <charset val="136"/>
      </rPr>
      <t>年</t>
    </r>
  </si>
  <si>
    <r>
      <t>109</t>
    </r>
    <r>
      <rPr>
        <sz val="12"/>
        <rFont val="標楷體"/>
        <family val="4"/>
        <charset val="136"/>
      </rPr>
      <t>年相對</t>
    </r>
  </si>
  <si>
    <r>
      <t>（</t>
    </r>
    <r>
      <rPr>
        <sz val="14"/>
        <rFont val="Times New Roman"/>
        <family val="1"/>
      </rPr>
      <t>%</t>
    </r>
    <r>
      <rPr>
        <sz val="12"/>
        <rFont val="標楷體"/>
        <family val="4"/>
        <charset val="136"/>
      </rPr>
      <t>）</t>
    </r>
  </si>
  <si>
    <t>勞動報酬</t>
  </si>
  <si>
    <t>（百萬元）</t>
  </si>
  <si>
    <t>直接及間接人工成本與職工福利</t>
  </si>
  <si>
    <t>薪資支出與福利津貼　</t>
  </si>
  <si>
    <t>等級別及</t>
  </si>
  <si>
    <t>平均每企業員工人數</t>
  </si>
  <si>
    <t>平均每企業勞動報酬</t>
  </si>
  <si>
    <r>
      <t>各項支出總額</t>
    </r>
    <r>
      <rPr>
        <sz val="12"/>
        <rFont val="Times New Roman"/>
        <family val="1"/>
      </rPr>
      <t>(</t>
    </r>
    <r>
      <rPr>
        <sz val="12"/>
        <rFont val="標楷體"/>
        <family val="4"/>
        <charset val="136"/>
      </rPr>
      <t>百萬元</t>
    </r>
    <r>
      <rPr>
        <sz val="12"/>
        <rFont val="Times New Roman"/>
        <family val="1"/>
      </rPr>
      <t>)</t>
    </r>
  </si>
  <si>
    <t>營業收入（扣除發包工程款）</t>
  </si>
  <si>
    <t>承包工程收入（含發包工程及向同業分包收入部分）</t>
  </si>
  <si>
    <r>
      <t>(-)</t>
    </r>
    <r>
      <rPr>
        <sz val="12"/>
        <rFont val="標楷體"/>
        <family val="4"/>
        <charset val="136"/>
      </rPr>
      <t>發包工程款</t>
    </r>
  </si>
  <si>
    <t>出售自地自建及合建房地產收入</t>
  </si>
  <si>
    <t>其他營業收入</t>
  </si>
  <si>
    <t>非營業收益</t>
  </si>
  <si>
    <t>租金收入</t>
  </si>
  <si>
    <t>利息收入</t>
  </si>
  <si>
    <t>其他非營業收益</t>
  </si>
  <si>
    <t>支出總額</t>
  </si>
  <si>
    <t>平均每企業支出</t>
  </si>
  <si>
    <t>實際運用</t>
  </si>
  <si>
    <t>資產淨額</t>
  </si>
  <si>
    <t>價值</t>
  </si>
  <si>
    <t>營建工程價值</t>
  </si>
  <si>
    <r>
      <t>(</t>
    </r>
    <r>
      <rPr>
        <sz val="12"/>
        <rFont val="標楷體"/>
        <family val="4"/>
        <charset val="136"/>
      </rPr>
      <t>千元</t>
    </r>
    <r>
      <rPr>
        <sz val="12"/>
        <rFont val="Times New Roman"/>
        <family val="1"/>
      </rPr>
      <t>/</t>
    </r>
    <r>
      <rPr>
        <sz val="12"/>
        <rFont val="標楷體"/>
        <family val="4"/>
        <charset val="136"/>
      </rPr>
      <t>家</t>
    </r>
    <r>
      <rPr>
        <sz val="12"/>
        <rFont val="Times New Roman"/>
        <family val="1"/>
      </rPr>
      <t>)</t>
    </r>
  </si>
  <si>
    <t>營建工程價值
 (百萬元)</t>
    <phoneticPr fontId="3" type="noConversion"/>
  </si>
  <si>
    <t>各項工程</t>
  </si>
  <si>
    <t>直接營建</t>
  </si>
  <si>
    <t>工程收入</t>
  </si>
  <si>
    <t>住宅工程</t>
  </si>
  <si>
    <t>其他房屋工程</t>
  </si>
  <si>
    <t>公共設施工程</t>
  </si>
  <si>
    <t>機電、電路、管道工程</t>
  </si>
  <si>
    <t>其他營建工程</t>
  </si>
  <si>
    <t>實際耗用</t>
  </si>
  <si>
    <t>材料價值</t>
  </si>
  <si>
    <t>每企業實際</t>
  </si>
  <si>
    <t>耗用材料價值</t>
  </si>
  <si>
    <t>在建工程
及待售房屋</t>
    <phoneticPr fontId="3" type="noConversion"/>
  </si>
  <si>
    <t xml:space="preserve">  </t>
    <phoneticPr fontId="3" type="noConversion"/>
  </si>
  <si>
    <r>
      <t>總　計</t>
    </r>
    <r>
      <rPr>
        <b/>
        <sz val="11"/>
        <rFont val="Times New Roman"/>
        <family val="1"/>
      </rPr>
      <t xml:space="preserve">  /  91</t>
    </r>
    <r>
      <rPr>
        <b/>
        <sz val="11"/>
        <rFont val="細明體"/>
        <family val="3"/>
        <charset val="136"/>
      </rPr>
      <t>年</t>
    </r>
    <phoneticPr fontId="3" type="noConversion"/>
  </si>
  <si>
    <r>
      <t>100</t>
    </r>
    <r>
      <rPr>
        <b/>
        <sz val="11"/>
        <rFont val="細明體"/>
        <family val="3"/>
        <charset val="136"/>
      </rPr>
      <t>年</t>
    </r>
    <phoneticPr fontId="3" type="noConversion"/>
  </si>
  <si>
    <t>專業工程特定施工項目</t>
    <phoneticPr fontId="5" type="noConversion"/>
  </si>
  <si>
    <t>其他營建土木類群</t>
    <phoneticPr fontId="5" type="noConversion"/>
  </si>
  <si>
    <t>租任負債
利息支出</t>
    <phoneticPr fontId="3" type="noConversion"/>
  </si>
  <si>
    <t>其他利息支出</t>
    <phoneticPr fontId="3" type="noConversion"/>
  </si>
  <si>
    <t>自有固定
資產折舊</t>
    <phoneticPr fontId="3" type="noConversion"/>
  </si>
  <si>
    <t>使用權資產折舊</t>
    <phoneticPr fontId="3" type="noConversion"/>
  </si>
  <si>
    <r>
      <t>平　均</t>
    </r>
    <r>
      <rPr>
        <b/>
        <sz val="11"/>
        <rFont val="Times New Roman"/>
        <family val="1"/>
      </rPr>
      <t xml:space="preserve">  /  103</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</si>
  <si>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</si>
  <si>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</si>
  <si>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</si>
  <si>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rPr>
        <sz val="11"/>
        <rFont val="標楷體"/>
        <family val="4"/>
        <charset val="136"/>
      </rPr>
      <t>營建材料耗用價值</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</si>
  <si>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</si>
  <si>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</si>
  <si>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</si>
  <si>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</si>
  <si>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t>空缺人數─按經營特性分</t>
    <phoneticPr fontId="5" type="noConversion"/>
  </si>
  <si>
    <t>營業成本</t>
    <phoneticPr fontId="4" type="noConversion"/>
  </si>
  <si>
    <t>存貨存料價值</t>
    <phoneticPr fontId="4" type="noConversion"/>
  </si>
  <si>
    <r>
      <t>總　計</t>
    </r>
    <r>
      <rPr>
        <b/>
        <sz val="11"/>
        <rFont val="Times New Roman"/>
        <family val="1"/>
      </rPr>
      <t xml:space="preserve">  /  90</t>
    </r>
    <r>
      <rPr>
        <b/>
        <sz val="11"/>
        <rFont val="細明體"/>
        <family val="3"/>
        <charset val="136"/>
      </rPr>
      <t>年</t>
    </r>
    <phoneticPr fontId="3" type="noConversion"/>
  </si>
  <si>
    <r>
      <t xml:space="preserve">104 </t>
    </r>
    <r>
      <rPr>
        <b/>
        <sz val="11"/>
        <rFont val="標楷體"/>
        <family val="4"/>
        <charset val="136"/>
      </rPr>
      <t>年</t>
    </r>
    <phoneticPr fontId="5" type="noConversion"/>
  </si>
  <si>
    <r>
      <t>平　均</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</si>
  <si>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88</t>
    </r>
    <r>
      <rPr>
        <b/>
        <sz val="11"/>
        <rFont val="細明體"/>
        <family val="3"/>
        <charset val="136"/>
      </rPr>
      <t>年</t>
    </r>
    <phoneticPr fontId="3" type="noConversion"/>
  </si>
  <si>
    <r>
      <t>平　均</t>
    </r>
    <r>
      <rPr>
        <b/>
        <sz val="12"/>
        <rFont val="Times New Roman"/>
        <family val="1"/>
      </rPr>
      <t xml:space="preserve">  / 101</t>
    </r>
    <r>
      <rPr>
        <b/>
        <sz val="12"/>
        <rFont val="細明體"/>
        <family val="3"/>
        <charset val="136"/>
      </rPr>
      <t>年</t>
    </r>
    <phoneticPr fontId="3" type="noConversion"/>
  </si>
  <si>
    <r>
      <t>平　均</t>
    </r>
    <r>
      <rPr>
        <b/>
        <sz val="12"/>
        <rFont val="Times New Roman"/>
        <family val="1"/>
      </rPr>
      <t xml:space="preserve">  /  102</t>
    </r>
    <r>
      <rPr>
        <b/>
        <sz val="12"/>
        <rFont val="細明體"/>
        <family val="3"/>
        <charset val="136"/>
      </rPr>
      <t>年</t>
    </r>
    <phoneticPr fontId="3" type="noConversion"/>
  </si>
  <si>
    <t xml:space="preserve">      </t>
    <phoneticPr fontId="3" type="noConversion"/>
  </si>
  <si>
    <t xml:space="preserve">    2.「廣義生產總額」為整體營造業之生產總額，除本調查對象外，亦包含非本調查對象營造業者如工程行、企業社之生產總額;</t>
    <phoneticPr fontId="3" type="noConversion"/>
  </si>
  <si>
    <t xml:space="preserve">      非本調查對象之生產總額即為本調查對象發包給非本調對象營造業者之工程款，並將此工程款併入原發包業者之生產總額中。</t>
    <phoneticPr fontId="3" type="noConversion"/>
  </si>
  <si>
    <t xml:space="preserve">     非本調查對象之生產總額即為本調查對象發包給非本調對象營造業者之工程款，並將此工程款併入原發包業者之生產總額中。</t>
    <phoneticPr fontId="3" type="noConversion"/>
  </si>
  <si>
    <t>空缺人數─按經營規模分</t>
    <phoneticPr fontId="5" type="noConversion"/>
  </si>
  <si>
    <t>經營規模別</t>
  </si>
  <si>
    <r>
      <t xml:space="preserve">105 </t>
    </r>
    <r>
      <rPr>
        <b/>
        <sz val="11"/>
        <rFont val="標楷體"/>
        <family val="4"/>
        <charset val="136"/>
      </rPr>
      <t>年</t>
    </r>
    <phoneticPr fontId="5" type="noConversion"/>
  </si>
  <si>
    <r>
      <t xml:space="preserve">106 </t>
    </r>
    <r>
      <rPr>
        <b/>
        <sz val="11"/>
        <rFont val="標楷體"/>
        <family val="4"/>
        <charset val="136"/>
      </rPr>
      <t>年</t>
    </r>
    <phoneticPr fontId="5" type="noConversion"/>
  </si>
  <si>
    <r>
      <t xml:space="preserve">107 </t>
    </r>
    <r>
      <rPr>
        <b/>
        <sz val="11"/>
        <rFont val="標楷體"/>
        <family val="4"/>
        <charset val="136"/>
      </rPr>
      <t>年</t>
    </r>
    <phoneticPr fontId="5" type="noConversion"/>
  </si>
  <si>
    <r>
      <t xml:space="preserve">108 </t>
    </r>
    <r>
      <rPr>
        <b/>
        <sz val="11"/>
        <rFont val="標楷體"/>
        <family val="4"/>
        <charset val="136"/>
      </rPr>
      <t>年</t>
    </r>
    <phoneticPr fontId="5" type="noConversion"/>
  </si>
  <si>
    <r>
      <t xml:space="preserve">109 </t>
    </r>
    <r>
      <rPr>
        <b/>
        <sz val="11"/>
        <rFont val="標楷體"/>
        <family val="4"/>
        <charset val="136"/>
      </rPr>
      <t>年</t>
    </r>
    <phoneticPr fontId="5"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</si>
  <si>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</si>
  <si>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</si>
  <si>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桃</t>
    </r>
    <r>
      <rPr>
        <sz val="11"/>
        <rFont val="Times New Roman"/>
        <family val="1"/>
      </rPr>
      <t xml:space="preserve">   </t>
    </r>
    <r>
      <rPr>
        <sz val="11"/>
        <rFont val="標楷體"/>
        <family val="4"/>
        <charset val="136"/>
      </rPr>
      <t>園</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</si>
  <si>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北部其他</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</si>
  <si>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中</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</si>
  <si>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中部其他</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</si>
  <si>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</si>
  <si>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高</t>
    </r>
    <r>
      <rPr>
        <sz val="11"/>
        <rFont val="Times New Roman"/>
        <family val="1"/>
      </rPr>
      <t xml:space="preserve">   </t>
    </r>
    <r>
      <rPr>
        <sz val="11"/>
        <rFont val="標楷體"/>
        <family val="4"/>
        <charset val="136"/>
      </rPr>
      <t>雄</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</si>
  <si>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南部其他</t>
    </r>
    <phoneticPr fontId="3" type="noConversion"/>
  </si>
  <si>
    <r>
      <t>109</t>
    </r>
    <r>
      <rPr>
        <sz val="11"/>
        <rFont val="標楷體"/>
        <family val="4"/>
        <charset val="136"/>
      </rPr>
      <t>年相對</t>
    </r>
    <r>
      <rPr>
        <sz val="11"/>
        <rFont val="Times New Roman"/>
        <family val="1"/>
      </rPr>
      <t>108</t>
    </r>
    <r>
      <rPr>
        <sz val="11"/>
        <rFont val="標楷體"/>
        <family val="4"/>
        <charset val="136"/>
      </rPr>
      <t>年比較</t>
    </r>
  </si>
  <si>
    <r>
      <t>(</t>
    </r>
    <r>
      <rPr>
        <sz val="11"/>
        <rFont val="標楷體"/>
        <family val="4"/>
        <charset val="136"/>
      </rPr>
      <t>百萬元</t>
    </r>
    <r>
      <rPr>
        <sz val="11"/>
        <rFont val="Times New Roman"/>
        <family val="1"/>
      </rPr>
      <t>)</t>
    </r>
  </si>
  <si>
    <r>
      <t>108</t>
    </r>
    <r>
      <rPr>
        <sz val="12"/>
        <rFont val="標楷體"/>
        <family val="4"/>
        <charset val="136"/>
      </rPr>
      <t>年</t>
    </r>
    <phoneticPr fontId="3" type="noConversion"/>
  </si>
  <si>
    <r>
      <t>(</t>
    </r>
    <r>
      <rPr>
        <sz val="11"/>
        <rFont val="標楷體"/>
        <family val="4"/>
        <charset val="136"/>
      </rPr>
      <t>家</t>
    </r>
    <r>
      <rPr>
        <sz val="11"/>
        <rFont val="Times New Roman"/>
        <family val="1"/>
      </rPr>
      <t>)</t>
    </r>
  </si>
  <si>
    <r>
      <t>(</t>
    </r>
    <r>
      <rPr>
        <sz val="11"/>
        <rFont val="標楷體"/>
        <family val="4"/>
        <charset val="136"/>
      </rPr>
      <t>人</t>
    </r>
    <r>
      <rPr>
        <sz val="11"/>
        <rFont val="Times New Roman"/>
        <family val="1"/>
      </rPr>
      <t>)</t>
    </r>
  </si>
  <si>
    <r>
      <t>使用土地面積（㎡</t>
    </r>
    <r>
      <rPr>
        <sz val="11"/>
        <rFont val="Times New Roman"/>
        <family val="1"/>
      </rPr>
      <t>/</t>
    </r>
    <r>
      <rPr>
        <sz val="11"/>
        <rFont val="標楷體"/>
        <family val="4"/>
        <charset val="136"/>
      </rPr>
      <t>家）</t>
    </r>
  </si>
  <si>
    <r>
      <t>使用土地面積（㎡</t>
    </r>
    <r>
      <rPr>
        <sz val="11"/>
        <rFont val="Times New Roman"/>
        <family val="1"/>
      </rPr>
      <t>/</t>
    </r>
    <r>
      <rPr>
        <sz val="11"/>
        <rFont val="標楷體"/>
        <family val="4"/>
        <charset val="136"/>
      </rPr>
      <t>人）</t>
    </r>
  </si>
  <si>
    <r>
      <t>9</t>
    </r>
    <r>
      <rPr>
        <sz val="11"/>
        <rFont val="標楷體"/>
        <family val="4"/>
        <charset val="136"/>
      </rPr>
      <t>人及以下</t>
    </r>
    <phoneticPr fontId="3" type="noConversion"/>
  </si>
  <si>
    <r>
      <t>10</t>
    </r>
    <r>
      <rPr>
        <sz val="11"/>
        <rFont val="標楷體"/>
        <family val="4"/>
        <charset val="136"/>
      </rPr>
      <t>～</t>
    </r>
    <r>
      <rPr>
        <sz val="11"/>
        <rFont val="Times New Roman"/>
        <family val="1"/>
      </rPr>
      <t>19</t>
    </r>
    <r>
      <rPr>
        <sz val="11"/>
        <rFont val="標楷體"/>
        <family val="4"/>
        <charset val="136"/>
      </rPr>
      <t>人</t>
    </r>
    <phoneticPr fontId="3" type="noConversion"/>
  </si>
  <si>
    <r>
      <t>20</t>
    </r>
    <r>
      <rPr>
        <sz val="11"/>
        <rFont val="標楷體"/>
        <family val="4"/>
        <charset val="136"/>
      </rPr>
      <t>～</t>
    </r>
    <r>
      <rPr>
        <sz val="11"/>
        <rFont val="Times New Roman"/>
        <family val="1"/>
      </rPr>
      <t>49</t>
    </r>
    <r>
      <rPr>
        <sz val="11"/>
        <rFont val="標楷體"/>
        <family val="4"/>
        <charset val="136"/>
      </rPr>
      <t>人</t>
    </r>
    <phoneticPr fontId="3" type="noConversion"/>
  </si>
  <si>
    <r>
      <t>50</t>
    </r>
    <r>
      <rPr>
        <sz val="11"/>
        <rFont val="標楷體"/>
        <family val="4"/>
        <charset val="136"/>
      </rPr>
      <t>～</t>
    </r>
    <r>
      <rPr>
        <sz val="11"/>
        <rFont val="Times New Roman"/>
        <family val="1"/>
      </rPr>
      <t>99</t>
    </r>
    <r>
      <rPr>
        <sz val="11"/>
        <rFont val="標楷體"/>
        <family val="4"/>
        <charset val="136"/>
      </rPr>
      <t>人</t>
    </r>
    <phoneticPr fontId="3" type="noConversion"/>
  </si>
  <si>
    <r>
      <t>100</t>
    </r>
    <r>
      <rPr>
        <sz val="11"/>
        <rFont val="標楷體"/>
        <family val="4"/>
        <charset val="136"/>
      </rPr>
      <t>～</t>
    </r>
    <r>
      <rPr>
        <sz val="11"/>
        <rFont val="Times New Roman"/>
        <family val="1"/>
      </rPr>
      <t>299</t>
    </r>
    <r>
      <rPr>
        <sz val="11"/>
        <rFont val="標楷體"/>
        <family val="4"/>
        <charset val="136"/>
      </rPr>
      <t>人</t>
    </r>
    <phoneticPr fontId="3" type="noConversion"/>
  </si>
  <si>
    <r>
      <t>300</t>
    </r>
    <r>
      <rPr>
        <sz val="11"/>
        <rFont val="標楷體"/>
        <family val="4"/>
        <charset val="136"/>
      </rPr>
      <t>人以上</t>
    </r>
    <phoneticPr fontId="3" type="noConversion"/>
  </si>
  <si>
    <r>
      <rPr>
        <sz val="11"/>
        <rFont val="標楷體"/>
        <family val="4"/>
        <charset val="136"/>
      </rPr>
      <t>未滿</t>
    </r>
    <r>
      <rPr>
        <sz val="11"/>
        <rFont val="Times New Roman"/>
        <family val="1"/>
      </rPr>
      <t>600</t>
    </r>
    <r>
      <rPr>
        <sz val="11"/>
        <rFont val="標楷體"/>
        <family val="4"/>
        <charset val="136"/>
      </rPr>
      <t>萬元</t>
    </r>
    <phoneticPr fontId="3" type="noConversion"/>
  </si>
  <si>
    <r>
      <t>600</t>
    </r>
    <r>
      <rPr>
        <sz val="11"/>
        <rFont val="標楷體"/>
        <family val="4"/>
        <charset val="136"/>
      </rPr>
      <t>萬元～未滿</t>
    </r>
    <r>
      <rPr>
        <sz val="11"/>
        <rFont val="Times New Roman"/>
        <family val="1"/>
      </rPr>
      <t>1,000</t>
    </r>
    <r>
      <rPr>
        <sz val="11"/>
        <rFont val="標楷體"/>
        <family val="4"/>
        <charset val="136"/>
      </rPr>
      <t>萬元</t>
    </r>
    <phoneticPr fontId="3" type="noConversion"/>
  </si>
  <si>
    <r>
      <t>1,000</t>
    </r>
    <r>
      <rPr>
        <sz val="11"/>
        <rFont val="標楷體"/>
        <family val="4"/>
        <charset val="136"/>
      </rPr>
      <t>萬元～未滿</t>
    </r>
    <r>
      <rPr>
        <sz val="11"/>
        <rFont val="Times New Roman"/>
        <family val="1"/>
      </rPr>
      <t>2,000</t>
    </r>
    <r>
      <rPr>
        <sz val="11"/>
        <rFont val="標楷體"/>
        <family val="4"/>
        <charset val="136"/>
      </rPr>
      <t>萬元</t>
    </r>
    <phoneticPr fontId="3" type="noConversion"/>
  </si>
  <si>
    <r>
      <t>2,000</t>
    </r>
    <r>
      <rPr>
        <sz val="11"/>
        <rFont val="標楷體"/>
        <family val="4"/>
        <charset val="136"/>
      </rPr>
      <t>萬元～未滿</t>
    </r>
    <r>
      <rPr>
        <sz val="11"/>
        <rFont val="Times New Roman"/>
        <family val="1"/>
      </rPr>
      <t>5,000</t>
    </r>
    <r>
      <rPr>
        <sz val="11"/>
        <rFont val="標楷體"/>
        <family val="4"/>
        <charset val="136"/>
      </rPr>
      <t>萬元</t>
    </r>
    <phoneticPr fontId="3" type="noConversion"/>
  </si>
  <si>
    <r>
      <t>5,000</t>
    </r>
    <r>
      <rPr>
        <sz val="11"/>
        <rFont val="標楷體"/>
        <family val="4"/>
        <charset val="136"/>
      </rPr>
      <t>萬元～未滿</t>
    </r>
    <r>
      <rPr>
        <sz val="11"/>
        <rFont val="Times New Roman"/>
        <family val="1"/>
      </rPr>
      <t>10,000</t>
    </r>
    <r>
      <rPr>
        <sz val="11"/>
        <rFont val="標楷體"/>
        <family val="4"/>
        <charset val="136"/>
      </rPr>
      <t>萬元</t>
    </r>
    <phoneticPr fontId="3" type="noConversion"/>
  </si>
  <si>
    <r>
      <t>10,000</t>
    </r>
    <r>
      <rPr>
        <sz val="11"/>
        <rFont val="標楷體"/>
        <family val="4"/>
        <charset val="136"/>
      </rPr>
      <t>萬元～未滿</t>
    </r>
    <r>
      <rPr>
        <sz val="11"/>
        <rFont val="Times New Roman"/>
        <family val="1"/>
      </rPr>
      <t>30,000</t>
    </r>
    <r>
      <rPr>
        <sz val="11"/>
        <rFont val="標楷體"/>
        <family val="4"/>
        <charset val="136"/>
      </rPr>
      <t>萬元</t>
    </r>
    <phoneticPr fontId="3" type="noConversion"/>
  </si>
  <si>
    <r>
      <t>30,000</t>
    </r>
    <r>
      <rPr>
        <sz val="11"/>
        <rFont val="標楷體"/>
        <family val="4"/>
        <charset val="136"/>
      </rPr>
      <t>萬元～未滿</t>
    </r>
    <r>
      <rPr>
        <sz val="11"/>
        <rFont val="Times New Roman"/>
        <family val="1"/>
      </rPr>
      <t>50,000</t>
    </r>
    <r>
      <rPr>
        <sz val="11"/>
        <rFont val="標楷體"/>
        <family val="4"/>
        <charset val="136"/>
      </rPr>
      <t>萬元</t>
    </r>
    <phoneticPr fontId="3" type="noConversion"/>
  </si>
  <si>
    <r>
      <t>50,000</t>
    </r>
    <r>
      <rPr>
        <sz val="11"/>
        <rFont val="標楷體"/>
        <family val="4"/>
        <charset val="136"/>
      </rPr>
      <t>萬元～未滿</t>
    </r>
    <r>
      <rPr>
        <sz val="11"/>
        <rFont val="Times New Roman"/>
        <family val="1"/>
      </rPr>
      <t>100,000</t>
    </r>
    <r>
      <rPr>
        <sz val="11"/>
        <rFont val="標楷體"/>
        <family val="4"/>
        <charset val="136"/>
      </rPr>
      <t>萬元</t>
    </r>
    <phoneticPr fontId="3" type="noConversion"/>
  </si>
  <si>
    <r>
      <t>100,000</t>
    </r>
    <r>
      <rPr>
        <sz val="11"/>
        <rFont val="標楷體"/>
        <family val="4"/>
        <charset val="136"/>
      </rPr>
      <t>萬元～未滿</t>
    </r>
    <r>
      <rPr>
        <sz val="11"/>
        <rFont val="Times New Roman"/>
        <family val="1"/>
      </rPr>
      <t>300,000</t>
    </r>
    <r>
      <rPr>
        <sz val="11"/>
        <rFont val="標楷體"/>
        <family val="4"/>
        <charset val="136"/>
      </rPr>
      <t>萬元</t>
    </r>
    <phoneticPr fontId="3" type="noConversion"/>
  </si>
  <si>
    <r>
      <t>300,000</t>
    </r>
    <r>
      <rPr>
        <sz val="11"/>
        <rFont val="標楷體"/>
        <family val="4"/>
        <charset val="136"/>
      </rPr>
      <t>萬元以上</t>
    </r>
    <phoneticPr fontId="3" type="noConversion"/>
  </si>
  <si>
    <r>
      <t>600</t>
    </r>
    <r>
      <rPr>
        <sz val="11"/>
        <rFont val="標楷體"/>
        <family val="4"/>
        <charset val="136"/>
      </rPr>
      <t>萬元～未滿</t>
    </r>
    <r>
      <rPr>
        <sz val="11"/>
        <rFont val="Times New Roman"/>
        <family val="1"/>
      </rPr>
      <t>1,000</t>
    </r>
    <r>
      <rPr>
        <sz val="11"/>
        <rFont val="標楷體"/>
        <family val="4"/>
        <charset val="136"/>
      </rPr>
      <t>萬元</t>
    </r>
    <phoneticPr fontId="3" type="noConversion"/>
  </si>
  <si>
    <r>
      <t>1,000</t>
    </r>
    <r>
      <rPr>
        <sz val="11"/>
        <rFont val="標楷體"/>
        <family val="4"/>
        <charset val="136"/>
      </rPr>
      <t>萬元～未滿</t>
    </r>
    <r>
      <rPr>
        <sz val="11"/>
        <rFont val="Times New Roman"/>
        <family val="1"/>
      </rPr>
      <t>2,000</t>
    </r>
    <r>
      <rPr>
        <sz val="11"/>
        <rFont val="標楷體"/>
        <family val="4"/>
        <charset val="136"/>
      </rPr>
      <t>萬元</t>
    </r>
    <phoneticPr fontId="3" type="noConversion"/>
  </si>
  <si>
    <r>
      <t>2,000</t>
    </r>
    <r>
      <rPr>
        <sz val="11"/>
        <rFont val="標楷體"/>
        <family val="4"/>
        <charset val="136"/>
      </rPr>
      <t>萬元～未滿</t>
    </r>
    <r>
      <rPr>
        <sz val="11"/>
        <rFont val="Times New Roman"/>
        <family val="1"/>
      </rPr>
      <t>5,000</t>
    </r>
    <r>
      <rPr>
        <sz val="11"/>
        <rFont val="標楷體"/>
        <family val="4"/>
        <charset val="136"/>
      </rPr>
      <t>萬元</t>
    </r>
    <phoneticPr fontId="3" type="noConversion"/>
  </si>
  <si>
    <r>
      <t>5,000</t>
    </r>
    <r>
      <rPr>
        <sz val="11"/>
        <rFont val="標楷體"/>
        <family val="4"/>
        <charset val="136"/>
      </rPr>
      <t>萬元～未滿</t>
    </r>
    <r>
      <rPr>
        <sz val="11"/>
        <rFont val="Times New Roman"/>
        <family val="1"/>
      </rPr>
      <t>10,000</t>
    </r>
    <r>
      <rPr>
        <sz val="11"/>
        <rFont val="標楷體"/>
        <family val="4"/>
        <charset val="136"/>
      </rPr>
      <t>萬元</t>
    </r>
    <phoneticPr fontId="3" type="noConversion"/>
  </si>
  <si>
    <r>
      <t>10,000</t>
    </r>
    <r>
      <rPr>
        <sz val="11"/>
        <rFont val="標楷體"/>
        <family val="4"/>
        <charset val="136"/>
      </rPr>
      <t>萬元～未滿</t>
    </r>
    <r>
      <rPr>
        <sz val="11"/>
        <rFont val="Times New Roman"/>
        <family val="1"/>
      </rPr>
      <t>30,000</t>
    </r>
    <r>
      <rPr>
        <sz val="11"/>
        <rFont val="標楷體"/>
        <family val="4"/>
        <charset val="136"/>
      </rPr>
      <t>萬元</t>
    </r>
    <phoneticPr fontId="3" type="noConversion"/>
  </si>
  <si>
    <r>
      <t>30,000</t>
    </r>
    <r>
      <rPr>
        <sz val="11"/>
        <rFont val="標楷體"/>
        <family val="4"/>
        <charset val="136"/>
      </rPr>
      <t>萬元～未滿</t>
    </r>
    <r>
      <rPr>
        <sz val="11"/>
        <rFont val="Times New Roman"/>
        <family val="1"/>
      </rPr>
      <t>50,000</t>
    </r>
    <r>
      <rPr>
        <sz val="11"/>
        <rFont val="標楷體"/>
        <family val="4"/>
        <charset val="136"/>
      </rPr>
      <t>萬元</t>
    </r>
    <phoneticPr fontId="3" type="noConversion"/>
  </si>
  <si>
    <r>
      <t>50,000</t>
    </r>
    <r>
      <rPr>
        <sz val="11"/>
        <rFont val="標楷體"/>
        <family val="4"/>
        <charset val="136"/>
      </rPr>
      <t>萬元～未滿</t>
    </r>
    <r>
      <rPr>
        <sz val="11"/>
        <rFont val="Times New Roman"/>
        <family val="1"/>
      </rPr>
      <t>100,000</t>
    </r>
    <r>
      <rPr>
        <sz val="11"/>
        <rFont val="標楷體"/>
        <family val="4"/>
        <charset val="136"/>
      </rPr>
      <t>萬元</t>
    </r>
    <phoneticPr fontId="3" type="noConversion"/>
  </si>
  <si>
    <r>
      <t>100,000</t>
    </r>
    <r>
      <rPr>
        <sz val="11"/>
        <rFont val="標楷體"/>
        <family val="4"/>
        <charset val="136"/>
      </rPr>
      <t>萬元～未滿</t>
    </r>
    <r>
      <rPr>
        <sz val="11"/>
        <rFont val="Times New Roman"/>
        <family val="1"/>
      </rPr>
      <t>300,000</t>
    </r>
    <r>
      <rPr>
        <sz val="11"/>
        <rFont val="標楷體"/>
        <family val="4"/>
        <charset val="136"/>
      </rPr>
      <t>萬元</t>
    </r>
    <phoneticPr fontId="3" type="noConversion"/>
  </si>
  <si>
    <r>
      <t>300,000</t>
    </r>
    <r>
      <rPr>
        <sz val="11"/>
        <rFont val="標楷體"/>
        <family val="4"/>
        <charset val="136"/>
      </rPr>
      <t>萬元以上</t>
    </r>
    <phoneticPr fontId="3" type="noConversion"/>
  </si>
  <si>
    <r>
      <t xml:space="preserve">106 </t>
    </r>
    <r>
      <rPr>
        <b/>
        <sz val="11"/>
        <rFont val="標楷體"/>
        <family val="4"/>
        <charset val="136"/>
      </rPr>
      <t>年</t>
    </r>
    <phoneticPr fontId="5" type="noConversion"/>
  </si>
  <si>
    <r>
      <rPr>
        <sz val="10"/>
        <rFont val="標楷體"/>
        <family val="4"/>
        <charset val="136"/>
      </rPr>
      <t>註：</t>
    </r>
    <r>
      <rPr>
        <sz val="10"/>
        <rFont val="Times New Roman"/>
        <family val="1"/>
      </rPr>
      <t>106</t>
    </r>
    <r>
      <rPr>
        <sz val="10"/>
        <rFont val="標楷體"/>
        <family val="4"/>
        <charset val="136"/>
      </rPr>
      <t>年新增題目。</t>
    </r>
    <phoneticPr fontId="5" type="noConversion"/>
  </si>
  <si>
    <r>
      <t xml:space="preserve">106 </t>
    </r>
    <r>
      <rPr>
        <b/>
        <sz val="11"/>
        <rFont val="標楷體"/>
        <family val="4"/>
        <charset val="136"/>
      </rPr>
      <t>年</t>
    </r>
    <phoneticPr fontId="5" type="noConversion"/>
  </si>
  <si>
    <r>
      <t>平　均</t>
    </r>
    <r>
      <rPr>
        <b/>
        <sz val="11"/>
        <rFont val="Times New Roman"/>
        <family val="1"/>
      </rPr>
      <t xml:space="preserve">  /  99</t>
    </r>
    <r>
      <rPr>
        <b/>
        <sz val="11"/>
        <rFont val="細明體"/>
        <family val="3"/>
        <charset val="136"/>
      </rPr>
      <t>年</t>
    </r>
    <phoneticPr fontId="3" type="noConversion"/>
  </si>
  <si>
    <r>
      <t>平　均</t>
    </r>
    <r>
      <rPr>
        <b/>
        <sz val="11"/>
        <rFont val="Times New Roman"/>
        <family val="1"/>
      </rPr>
      <t xml:space="preserve">  /  100</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</si>
  <si>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</si>
  <si>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t>平　均</t>
    </r>
    <r>
      <rPr>
        <b/>
        <sz val="11"/>
        <rFont val="Times New Roman"/>
        <family val="1"/>
      </rPr>
      <t xml:space="preserve">  /  102</t>
    </r>
    <r>
      <rPr>
        <b/>
        <sz val="11"/>
        <rFont val="細明體"/>
        <family val="3"/>
        <charset val="136"/>
      </rPr>
      <t>年</t>
    </r>
    <phoneticPr fontId="3" type="noConversion"/>
  </si>
  <si>
    <r>
      <t>平　均</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</si>
  <si>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</si>
  <si>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t>協助向銀行融資、貸款</t>
    </r>
    <r>
      <rPr>
        <sz val="10"/>
        <rFont val="Times New Roman"/>
        <family val="1"/>
      </rPr>
      <t xml:space="preserve">    </t>
    </r>
    <phoneticPr fontId="5" type="noConversion"/>
  </si>
  <si>
    <r>
      <t>總　計</t>
    </r>
    <r>
      <rPr>
        <b/>
        <sz val="11"/>
        <rFont val="Times New Roman"/>
        <family val="1"/>
      </rPr>
      <t xml:space="preserve">  /  88</t>
    </r>
    <r>
      <rPr>
        <b/>
        <sz val="11"/>
        <rFont val="細明體"/>
        <family val="3"/>
        <charset val="136"/>
      </rPr>
      <t>年</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</si>
  <si>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</si>
  <si>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</si>
  <si>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</si>
  <si>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</si>
  <si>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</si>
  <si>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0"/>
        <rFont val="Times New Roman"/>
        <family val="1"/>
      </rPr>
      <t xml:space="preserve">  /  95</t>
    </r>
    <r>
      <rPr>
        <b/>
        <sz val="10"/>
        <rFont val="細明體"/>
        <family val="3"/>
        <charset val="136"/>
      </rPr>
      <t>年</t>
    </r>
    <phoneticPr fontId="3" type="noConversion"/>
  </si>
  <si>
    <r>
      <t>總　計</t>
    </r>
    <r>
      <rPr>
        <b/>
        <sz val="10"/>
        <rFont val="Times New Roman"/>
        <family val="1"/>
      </rPr>
      <t xml:space="preserve">  /  96</t>
    </r>
    <r>
      <rPr>
        <b/>
        <sz val="10"/>
        <rFont val="細明體"/>
        <family val="3"/>
        <charset val="136"/>
      </rPr>
      <t>年</t>
    </r>
    <phoneticPr fontId="3" type="noConversion"/>
  </si>
  <si>
    <r>
      <t>總　計</t>
    </r>
    <r>
      <rPr>
        <b/>
        <sz val="10"/>
        <rFont val="Times New Roman"/>
        <family val="1"/>
      </rPr>
      <t xml:space="preserve">  /  97</t>
    </r>
    <r>
      <rPr>
        <b/>
        <sz val="10"/>
        <rFont val="細明體"/>
        <family val="3"/>
        <charset val="136"/>
      </rPr>
      <t>年</t>
    </r>
    <phoneticPr fontId="3" type="noConversion"/>
  </si>
  <si>
    <r>
      <t>平　均</t>
    </r>
    <r>
      <rPr>
        <b/>
        <sz val="10"/>
        <rFont val="Times New Roman"/>
        <family val="1"/>
      </rPr>
      <t xml:space="preserve">  /  98</t>
    </r>
    <r>
      <rPr>
        <b/>
        <sz val="10"/>
        <rFont val="細明體"/>
        <family val="3"/>
        <charset val="136"/>
      </rPr>
      <t>年</t>
    </r>
    <phoneticPr fontId="3" type="noConversion"/>
  </si>
  <si>
    <r>
      <t>平　均</t>
    </r>
    <r>
      <rPr>
        <b/>
        <sz val="10"/>
        <rFont val="Times New Roman"/>
        <family val="1"/>
      </rPr>
      <t xml:space="preserve">  /  99</t>
    </r>
    <r>
      <rPr>
        <b/>
        <sz val="10"/>
        <rFont val="細明體"/>
        <family val="3"/>
        <charset val="136"/>
      </rPr>
      <t>年</t>
    </r>
    <phoneticPr fontId="3" type="noConversion"/>
  </si>
  <si>
    <r>
      <t>平　均</t>
    </r>
    <r>
      <rPr>
        <b/>
        <sz val="10"/>
        <rFont val="Times New Roman"/>
        <family val="1"/>
      </rPr>
      <t xml:space="preserve">  /  100</t>
    </r>
    <r>
      <rPr>
        <b/>
        <sz val="10"/>
        <rFont val="細明體"/>
        <family val="3"/>
        <charset val="136"/>
      </rPr>
      <t>年</t>
    </r>
    <phoneticPr fontId="3" type="noConversion"/>
  </si>
  <si>
    <r>
      <t>平　均</t>
    </r>
    <r>
      <rPr>
        <b/>
        <sz val="10"/>
        <rFont val="Times New Roman"/>
        <family val="1"/>
      </rPr>
      <t xml:space="preserve">  / 101</t>
    </r>
    <r>
      <rPr>
        <b/>
        <sz val="10"/>
        <rFont val="細明體"/>
        <family val="3"/>
        <charset val="136"/>
      </rPr>
      <t>年</t>
    </r>
    <phoneticPr fontId="3" type="noConversion"/>
  </si>
  <si>
    <r>
      <t>平　均</t>
    </r>
    <r>
      <rPr>
        <b/>
        <sz val="10"/>
        <rFont val="Times New Roman"/>
        <family val="1"/>
      </rPr>
      <t xml:space="preserve">  /  102</t>
    </r>
    <r>
      <rPr>
        <b/>
        <sz val="10"/>
        <rFont val="細明體"/>
        <family val="3"/>
        <charset val="136"/>
      </rPr>
      <t>年</t>
    </r>
    <phoneticPr fontId="3" type="noConversion"/>
  </si>
  <si>
    <r>
      <t>平　均</t>
    </r>
    <r>
      <rPr>
        <b/>
        <sz val="10"/>
        <rFont val="Times New Roman"/>
        <family val="1"/>
      </rPr>
      <t xml:space="preserve">  /  103</t>
    </r>
    <r>
      <rPr>
        <b/>
        <sz val="10"/>
        <rFont val="細明體"/>
        <family val="3"/>
        <charset val="136"/>
      </rPr>
      <t>年</t>
    </r>
    <phoneticPr fontId="3" type="noConversion"/>
  </si>
  <si>
    <r>
      <t xml:space="preserve">104 </t>
    </r>
    <r>
      <rPr>
        <b/>
        <sz val="11"/>
        <rFont val="標楷體"/>
        <family val="4"/>
        <charset val="136"/>
      </rPr>
      <t>年</t>
    </r>
    <phoneticPr fontId="5" type="noConversion"/>
  </si>
  <si>
    <r>
      <rPr>
        <sz val="10"/>
        <rFont val="標楷體"/>
        <family val="4"/>
        <charset val="136"/>
      </rPr>
      <t>註：</t>
    </r>
    <r>
      <rPr>
        <sz val="10"/>
        <rFont val="Times New Roman"/>
        <family val="1"/>
      </rPr>
      <t>101</t>
    </r>
    <r>
      <rPr>
        <sz val="10"/>
        <rFont val="標楷體"/>
        <family val="4"/>
        <charset val="136"/>
      </rPr>
      <t>年</t>
    </r>
    <r>
      <rPr>
        <sz val="10"/>
        <rFont val="Times New Roman"/>
        <family val="1"/>
      </rPr>
      <t>(</t>
    </r>
    <r>
      <rPr>
        <sz val="10"/>
        <rFont val="標楷體"/>
        <family val="4"/>
        <charset val="136"/>
      </rPr>
      <t>含</t>
    </r>
    <r>
      <rPr>
        <sz val="10"/>
        <rFont val="Times New Roman"/>
        <family val="1"/>
      </rPr>
      <t>)</t>
    </r>
    <r>
      <rPr>
        <sz val="10"/>
        <rFont val="標楷體"/>
        <family val="4"/>
        <charset val="136"/>
      </rPr>
      <t>之後企業需政府協助的項目可複選，其比例係以需政府協助之家數計算，比例細項加總大於合計。</t>
    </r>
    <phoneticPr fontId="3" type="noConversion"/>
  </si>
  <si>
    <r>
      <t>協助向銀行融資、貸款</t>
    </r>
    <r>
      <rPr>
        <sz val="10"/>
        <rFont val="Times New Roman"/>
        <family val="1"/>
      </rPr>
      <t xml:space="preserve">    </t>
    </r>
    <phoneticPr fontId="5" type="noConversion"/>
  </si>
  <si>
    <r>
      <t xml:space="preserve"> </t>
    </r>
    <r>
      <rPr>
        <sz val="10"/>
        <rFont val="標楷體"/>
        <family val="4"/>
        <charset val="136"/>
      </rPr>
      <t>新</t>
    </r>
    <r>
      <rPr>
        <sz val="10"/>
        <rFont val="Times New Roman"/>
        <family val="1"/>
      </rPr>
      <t xml:space="preserve">   </t>
    </r>
    <r>
      <rPr>
        <sz val="10"/>
        <rFont val="標楷體"/>
        <family val="4"/>
        <charset val="136"/>
      </rPr>
      <t>北</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</si>
  <si>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臺</t>
    </r>
    <r>
      <rPr>
        <sz val="10"/>
        <rFont val="Times New Roman"/>
        <family val="1"/>
      </rPr>
      <t xml:space="preserve">   </t>
    </r>
    <r>
      <rPr>
        <sz val="10"/>
        <rFont val="標楷體"/>
        <family val="4"/>
        <charset val="136"/>
      </rPr>
      <t>北</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</si>
  <si>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桃</t>
    </r>
    <r>
      <rPr>
        <sz val="10"/>
        <rFont val="Times New Roman"/>
        <family val="1"/>
      </rPr>
      <t xml:space="preserve">   </t>
    </r>
    <r>
      <rPr>
        <sz val="10"/>
        <rFont val="標楷體"/>
        <family val="4"/>
        <charset val="136"/>
      </rPr>
      <t>園</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</si>
  <si>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北部其他</t>
    </r>
    <phoneticPr fontId="3" type="noConversion"/>
  </si>
  <si>
    <r>
      <t xml:space="preserve"> </t>
    </r>
    <r>
      <rPr>
        <sz val="10"/>
        <rFont val="標楷體"/>
        <family val="4"/>
        <charset val="136"/>
      </rPr>
      <t>臺</t>
    </r>
    <r>
      <rPr>
        <sz val="10"/>
        <rFont val="Times New Roman"/>
        <family val="1"/>
      </rPr>
      <t xml:space="preserve">   </t>
    </r>
    <r>
      <rPr>
        <sz val="10"/>
        <rFont val="標楷體"/>
        <family val="4"/>
        <charset val="136"/>
      </rPr>
      <t>中</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</si>
  <si>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中部其他</t>
    </r>
    <phoneticPr fontId="3" type="noConversion"/>
  </si>
  <si>
    <r>
      <t xml:space="preserve"> </t>
    </r>
    <r>
      <rPr>
        <sz val="10"/>
        <rFont val="標楷體"/>
        <family val="4"/>
        <charset val="136"/>
      </rPr>
      <t>臺</t>
    </r>
    <r>
      <rPr>
        <sz val="10"/>
        <rFont val="Times New Roman"/>
        <family val="1"/>
      </rPr>
      <t xml:space="preserve">   </t>
    </r>
    <r>
      <rPr>
        <sz val="10"/>
        <rFont val="標楷體"/>
        <family val="4"/>
        <charset val="136"/>
      </rPr>
      <t>南</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</si>
  <si>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高</t>
    </r>
    <r>
      <rPr>
        <sz val="10"/>
        <rFont val="Times New Roman"/>
        <family val="1"/>
      </rPr>
      <t xml:space="preserve">   </t>
    </r>
    <r>
      <rPr>
        <sz val="10"/>
        <rFont val="標楷體"/>
        <family val="4"/>
        <charset val="136"/>
      </rPr>
      <t>雄</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</si>
  <si>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南部其他</t>
    </r>
    <phoneticPr fontId="3" type="noConversion"/>
  </si>
  <si>
    <r>
      <rPr>
        <sz val="10"/>
        <rFont val="標楷體"/>
        <family val="4"/>
        <charset val="136"/>
      </rPr>
      <t>註：</t>
    </r>
    <r>
      <rPr>
        <sz val="10"/>
        <rFont val="Times New Roman"/>
        <family val="1"/>
      </rPr>
      <t>101</t>
    </r>
    <r>
      <rPr>
        <sz val="10"/>
        <rFont val="標楷體"/>
        <family val="4"/>
        <charset val="136"/>
      </rPr>
      <t>年</t>
    </r>
    <r>
      <rPr>
        <sz val="10"/>
        <rFont val="Times New Roman"/>
        <family val="1"/>
      </rPr>
      <t>(</t>
    </r>
    <r>
      <rPr>
        <sz val="10"/>
        <rFont val="標楷體"/>
        <family val="4"/>
        <charset val="136"/>
      </rPr>
      <t>含</t>
    </r>
    <r>
      <rPr>
        <sz val="10"/>
        <rFont val="Times New Roman"/>
        <family val="1"/>
      </rPr>
      <t>)</t>
    </r>
    <r>
      <rPr>
        <sz val="10"/>
        <rFont val="標楷體"/>
        <family val="4"/>
        <charset val="136"/>
      </rPr>
      <t>之後企業需政府協助的項目可複選，其比例係以需政府協助之家數計算，比例細項加總大於合計。</t>
    </r>
    <phoneticPr fontId="3" type="noConversion"/>
  </si>
  <si>
    <r>
      <t xml:space="preserve">106 </t>
    </r>
    <r>
      <rPr>
        <b/>
        <sz val="11"/>
        <rFont val="標楷體"/>
        <family val="4"/>
        <charset val="136"/>
      </rPr>
      <t>年</t>
    </r>
    <phoneticPr fontId="5" type="noConversion"/>
  </si>
  <si>
    <r>
      <t>總　計</t>
    </r>
    <r>
      <rPr>
        <b/>
        <sz val="11"/>
        <rFont val="Times New Roman"/>
        <family val="1"/>
      </rPr>
      <t xml:space="preserve">  /  88</t>
    </r>
    <r>
      <rPr>
        <b/>
        <sz val="11"/>
        <rFont val="細明體"/>
        <family val="3"/>
        <charset val="136"/>
      </rPr>
      <t>年</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</si>
  <si>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</si>
  <si>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</si>
  <si>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</si>
  <si>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</si>
  <si>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</si>
  <si>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</si>
  <si>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</si>
  <si>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</si>
  <si>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98</t>
    </r>
    <r>
      <rPr>
        <b/>
        <sz val="11"/>
        <rFont val="細明體"/>
        <family val="3"/>
        <charset val="136"/>
      </rPr>
      <t>年</t>
    </r>
    <phoneticPr fontId="3" type="noConversion"/>
  </si>
  <si>
    <r>
      <t xml:space="preserve"> </t>
    </r>
    <r>
      <rPr>
        <sz val="10"/>
        <rFont val="標楷體"/>
        <family val="4"/>
        <charset val="136"/>
      </rPr>
      <t>註：</t>
    </r>
    <r>
      <rPr>
        <sz val="10"/>
        <rFont val="Times New Roman"/>
        <family val="1"/>
      </rPr>
      <t>1.</t>
    </r>
    <r>
      <rPr>
        <sz val="10"/>
        <rFont val="標楷體"/>
        <family val="4"/>
        <charset val="136"/>
      </rPr>
      <t xml:space="preserve">企業在經營上遭遇之困難可複選，其比例係以有困難之家數計算，比例細項加總大於合計。
</t>
    </r>
    <phoneticPr fontId="3" type="noConversion"/>
  </si>
  <si>
    <r>
      <t>總　計</t>
    </r>
    <r>
      <rPr>
        <b/>
        <sz val="11"/>
        <rFont val="Times New Roman"/>
        <family val="1"/>
      </rPr>
      <t xml:space="preserve">  /  88</t>
    </r>
    <r>
      <rPr>
        <b/>
        <sz val="11"/>
        <rFont val="細明體"/>
        <family val="3"/>
        <charset val="136"/>
      </rPr>
      <t>年</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</si>
  <si>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</si>
  <si>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</si>
  <si>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</si>
  <si>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</si>
  <si>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</si>
  <si>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</si>
  <si>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</si>
  <si>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</si>
  <si>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98</t>
    </r>
    <r>
      <rPr>
        <b/>
        <sz val="11"/>
        <rFont val="細明體"/>
        <family val="3"/>
        <charset val="136"/>
      </rPr>
      <t>年</t>
    </r>
    <phoneticPr fontId="3" type="noConversion"/>
  </si>
  <si>
    <r>
      <t>平　均</t>
    </r>
    <r>
      <rPr>
        <b/>
        <sz val="11"/>
        <rFont val="Times New Roman"/>
        <family val="1"/>
      </rPr>
      <t xml:space="preserve">  /  99</t>
    </r>
    <r>
      <rPr>
        <b/>
        <sz val="11"/>
        <rFont val="細明體"/>
        <family val="3"/>
        <charset val="136"/>
      </rPr>
      <t>年</t>
    </r>
    <phoneticPr fontId="3" type="noConversion"/>
  </si>
  <si>
    <r>
      <t>平　均</t>
    </r>
    <r>
      <rPr>
        <b/>
        <sz val="11"/>
        <rFont val="Times New Roman"/>
        <family val="1"/>
      </rPr>
      <t xml:space="preserve">  /  100</t>
    </r>
    <r>
      <rPr>
        <b/>
        <sz val="11"/>
        <rFont val="細明體"/>
        <family val="3"/>
        <charset val="136"/>
      </rPr>
      <t>年</t>
    </r>
    <phoneticPr fontId="3" type="noConversion"/>
  </si>
  <si>
    <r>
      <t>平　均</t>
    </r>
    <r>
      <rPr>
        <b/>
        <sz val="12"/>
        <rFont val="Times New Roman"/>
        <family val="1"/>
      </rPr>
      <t xml:space="preserve">  / 101</t>
    </r>
    <r>
      <rPr>
        <b/>
        <sz val="12"/>
        <rFont val="細明體"/>
        <family val="3"/>
        <charset val="136"/>
      </rPr>
      <t>年</t>
    </r>
    <phoneticPr fontId="3" type="noConversion"/>
  </si>
  <si>
    <r>
      <t>平　均</t>
    </r>
    <r>
      <rPr>
        <b/>
        <sz val="12"/>
        <rFont val="Times New Roman"/>
        <family val="1"/>
      </rPr>
      <t xml:space="preserve">  /  102</t>
    </r>
    <r>
      <rPr>
        <b/>
        <sz val="12"/>
        <rFont val="細明體"/>
        <family val="3"/>
        <charset val="136"/>
      </rPr>
      <t>年</t>
    </r>
    <phoneticPr fontId="3" type="noConversion"/>
  </si>
  <si>
    <r>
      <t>平　均</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</si>
  <si>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</si>
  <si>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t xml:space="preserve">q719 </t>
    </r>
    <r>
      <rPr>
        <sz val="11"/>
        <rFont val="細明體"/>
        <family val="3"/>
        <charset val="136"/>
      </rPr>
      <t>資產總額（自有資產淨額）</t>
    </r>
    <phoneticPr fontId="3" type="noConversion"/>
  </si>
  <si>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</si>
  <si>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</si>
  <si>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</si>
  <si>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</si>
  <si>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</si>
  <si>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</si>
  <si>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</si>
  <si>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</si>
  <si>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</si>
  <si>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t>平　均</t>
    </r>
    <r>
      <rPr>
        <b/>
        <sz val="11"/>
        <rFont val="Times New Roman"/>
        <family val="1"/>
      </rPr>
      <t xml:space="preserve">  /  102</t>
    </r>
    <r>
      <rPr>
        <b/>
        <sz val="11"/>
        <rFont val="細明體"/>
        <family val="3"/>
        <charset val="136"/>
      </rPr>
      <t>年</t>
    </r>
    <phoneticPr fontId="3" type="noConversion"/>
  </si>
  <si>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</si>
  <si>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</si>
  <si>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</si>
  <si>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</si>
  <si>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</si>
  <si>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</si>
  <si>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</si>
  <si>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</si>
  <si>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r>
      <t>總資產</t>
    </r>
    <r>
      <rPr>
        <sz val="11"/>
        <rFont val="Times New Roman"/>
        <family val="1"/>
      </rPr>
      <t>-</t>
    </r>
    <r>
      <rPr>
        <sz val="11"/>
        <rFont val="細明體"/>
        <family val="3"/>
        <charset val="136"/>
      </rPr>
      <t>總負債</t>
    </r>
    <phoneticPr fontId="4" type="noConversion"/>
  </si>
  <si>
    <r>
      <t>(</t>
    </r>
    <r>
      <rPr>
        <sz val="11"/>
        <rFont val="細明體"/>
        <family val="3"/>
        <charset val="136"/>
      </rPr>
      <t>總資產</t>
    </r>
    <r>
      <rPr>
        <sz val="11"/>
        <rFont val="Times New Roman"/>
        <family val="1"/>
      </rPr>
      <t>-</t>
    </r>
    <r>
      <rPr>
        <sz val="11"/>
        <rFont val="細明體"/>
        <family val="3"/>
        <charset val="136"/>
      </rPr>
      <t>總負債</t>
    </r>
    <r>
      <rPr>
        <sz val="11"/>
        <rFont val="Times New Roman"/>
        <family val="1"/>
      </rPr>
      <t>)/</t>
    </r>
    <r>
      <rPr>
        <sz val="11"/>
        <rFont val="細明體"/>
        <family val="3"/>
        <charset val="136"/>
      </rPr>
      <t>實收資本</t>
    </r>
    <phoneticPr fontId="4" type="noConversion"/>
  </si>
  <si>
    <r>
      <t>平　均</t>
    </r>
    <r>
      <rPr>
        <sz val="11"/>
        <rFont val="Times New Roman"/>
        <family val="1"/>
      </rPr>
      <t xml:space="preserve">  /  89</t>
    </r>
    <r>
      <rPr>
        <sz val="11"/>
        <rFont val="細明體"/>
        <family val="3"/>
        <charset val="136"/>
      </rPr>
      <t>年</t>
    </r>
  </si>
  <si>
    <r>
      <t>平　均</t>
    </r>
    <r>
      <rPr>
        <sz val="11"/>
        <rFont val="Times New Roman"/>
        <family val="1"/>
      </rPr>
      <t xml:space="preserve">  /  90</t>
    </r>
    <r>
      <rPr>
        <sz val="11"/>
        <rFont val="細明體"/>
        <family val="3"/>
        <charset val="136"/>
      </rPr>
      <t>年</t>
    </r>
    <phoneticPr fontId="3" type="noConversion"/>
  </si>
  <si>
    <r>
      <t>平　均</t>
    </r>
    <r>
      <rPr>
        <sz val="11"/>
        <rFont val="Times New Roman"/>
        <family val="1"/>
      </rPr>
      <t xml:space="preserve">  /  91</t>
    </r>
    <r>
      <rPr>
        <sz val="11"/>
        <rFont val="細明體"/>
        <family val="3"/>
        <charset val="136"/>
      </rPr>
      <t>年</t>
    </r>
    <phoneticPr fontId="3" type="noConversion"/>
  </si>
  <si>
    <r>
      <t>平　均</t>
    </r>
    <r>
      <rPr>
        <sz val="11"/>
        <rFont val="Times New Roman"/>
        <family val="1"/>
      </rPr>
      <t xml:space="preserve">  /  92</t>
    </r>
    <r>
      <rPr>
        <sz val="11"/>
        <rFont val="細明體"/>
        <family val="3"/>
        <charset val="136"/>
      </rPr>
      <t>年</t>
    </r>
    <phoneticPr fontId="3" type="noConversion"/>
  </si>
  <si>
    <r>
      <t>營收</t>
    </r>
    <r>
      <rPr>
        <b/>
        <sz val="11"/>
        <rFont val="Times New Roman"/>
        <family val="1"/>
      </rPr>
      <t>+</t>
    </r>
    <r>
      <rPr>
        <b/>
        <sz val="11"/>
        <rFont val="細明體"/>
        <family val="3"/>
        <charset val="136"/>
      </rPr>
      <t>非營收</t>
    </r>
    <phoneticPr fontId="4" type="noConversion"/>
  </si>
  <si>
    <r>
      <t>自有資產毛額</t>
    </r>
    <r>
      <rPr>
        <b/>
        <sz val="11"/>
        <rFont val="Times New Roman"/>
        <family val="1"/>
      </rPr>
      <t>Sum</t>
    </r>
    <phoneticPr fontId="4" type="noConversion"/>
  </si>
  <si>
    <r>
      <t>平　均</t>
    </r>
    <r>
      <rPr>
        <b/>
        <sz val="11"/>
        <rFont val="Times New Roman"/>
        <family val="1"/>
      </rPr>
      <t xml:space="preserve">  /  88</t>
    </r>
    <r>
      <rPr>
        <b/>
        <sz val="11"/>
        <rFont val="細明體"/>
        <family val="3"/>
        <charset val="136"/>
      </rPr>
      <t>年</t>
    </r>
    <phoneticPr fontId="4" type="noConversion"/>
  </si>
  <si>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損</t>
    </r>
    <r>
      <rPr>
        <sz val="11"/>
        <rFont val="Times New Roman"/>
        <family val="1"/>
      </rPr>
      <t xml:space="preserve">  </t>
    </r>
    <r>
      <rPr>
        <sz val="11"/>
        <rFont val="標楷體"/>
        <family val="4"/>
        <charset val="136"/>
      </rPr>
      <t>失</t>
    </r>
    <phoneticPr fontId="3" type="noConversion"/>
  </si>
  <si>
    <r>
      <t>平　均</t>
    </r>
    <r>
      <rPr>
        <b/>
        <sz val="11"/>
        <rFont val="Times New Roman"/>
        <family val="1"/>
      </rPr>
      <t xml:space="preserve">  /  89</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</si>
  <si>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</si>
  <si>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t>平　均</t>
    </r>
    <r>
      <rPr>
        <b/>
        <sz val="11"/>
        <rFont val="Times New Roman"/>
        <family val="1"/>
      </rPr>
      <t xml:space="preserve">  /  89</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</si>
  <si>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</si>
  <si>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rPr>
        <sz val="11"/>
        <rFont val="標楷體"/>
        <family val="4"/>
        <charset val="136"/>
      </rPr>
      <t xml:space="preserve">利潤
</t>
    </r>
    <r>
      <rPr>
        <sz val="11"/>
        <rFont val="Times New Roman"/>
        <family val="1"/>
      </rPr>
      <t>(1)-(2)-(3)+(4)</t>
    </r>
    <phoneticPr fontId="3" type="noConversion"/>
  </si>
  <si>
    <r>
      <rPr>
        <sz val="11"/>
        <rFont val="標楷體"/>
        <family val="4"/>
        <charset val="136"/>
      </rPr>
      <t xml:space="preserve">營業淨利
</t>
    </r>
    <r>
      <rPr>
        <sz val="11"/>
        <rFont val="Times New Roman"/>
        <family val="1"/>
      </rPr>
      <t>(5)-(6)-(3)+(4)</t>
    </r>
    <phoneticPr fontId="3" type="noConversion"/>
  </si>
  <si>
    <r>
      <rPr>
        <sz val="11"/>
        <rFont val="標楷體"/>
        <family val="4"/>
        <charset val="136"/>
      </rPr>
      <t xml:space="preserve">收入總額
</t>
    </r>
    <r>
      <rPr>
        <sz val="11"/>
        <rFont val="Times New Roman"/>
        <family val="1"/>
      </rPr>
      <t>(1)</t>
    </r>
    <phoneticPr fontId="3" type="noConversion"/>
  </si>
  <si>
    <r>
      <rPr>
        <sz val="11"/>
        <rFont val="標楷體"/>
        <family val="4"/>
        <charset val="136"/>
      </rPr>
      <t xml:space="preserve">支出總額
</t>
    </r>
    <r>
      <rPr>
        <sz val="11"/>
        <rFont val="Times New Roman"/>
        <family val="1"/>
      </rPr>
      <t>(2)</t>
    </r>
    <phoneticPr fontId="3" type="noConversion"/>
  </si>
  <si>
    <r>
      <rPr>
        <sz val="12"/>
        <rFont val="標楷體"/>
        <family val="4"/>
        <charset val="136"/>
      </rPr>
      <t xml:space="preserve">年初自地自建或合建房屋之在建工程及待售房屋成本
</t>
    </r>
    <r>
      <rPr>
        <sz val="12"/>
        <rFont val="Times New Roman"/>
        <family val="1"/>
      </rPr>
      <t>(3)</t>
    </r>
    <phoneticPr fontId="3" type="noConversion"/>
  </si>
  <si>
    <r>
      <rPr>
        <sz val="12"/>
        <rFont val="標楷體"/>
        <family val="4"/>
        <charset val="136"/>
      </rPr>
      <t xml:space="preserve">年底自地自建或合建房屋之在建工程及待售房屋成本
</t>
    </r>
    <r>
      <rPr>
        <sz val="12"/>
        <rFont val="Times New Roman"/>
        <family val="1"/>
      </rPr>
      <t>(4)</t>
    </r>
    <phoneticPr fontId="3" type="noConversion"/>
  </si>
  <si>
    <r>
      <rPr>
        <sz val="12"/>
        <rFont val="標楷體"/>
        <family val="4"/>
        <charset val="136"/>
      </rPr>
      <t xml:space="preserve">營業收入
</t>
    </r>
    <r>
      <rPr>
        <sz val="12"/>
        <rFont val="Times New Roman"/>
        <family val="1"/>
      </rPr>
      <t>(5)</t>
    </r>
    <phoneticPr fontId="3" type="noConversion"/>
  </si>
  <si>
    <r>
      <rPr>
        <sz val="12"/>
        <rFont val="標楷體"/>
        <family val="4"/>
        <charset val="136"/>
      </rPr>
      <t xml:space="preserve">營業支出
</t>
    </r>
    <r>
      <rPr>
        <sz val="12"/>
        <rFont val="Times New Roman"/>
        <family val="1"/>
      </rPr>
      <t>(6)</t>
    </r>
    <phoneticPr fontId="3" type="noConversion"/>
  </si>
  <si>
    <r>
      <rPr>
        <sz val="11"/>
        <rFont val="標楷體"/>
        <family val="4"/>
        <charset val="136"/>
      </rPr>
      <t xml:space="preserve">收入總額
</t>
    </r>
    <r>
      <rPr>
        <sz val="11"/>
        <rFont val="Times New Roman"/>
        <family val="1"/>
      </rPr>
      <t>(1)</t>
    </r>
    <phoneticPr fontId="3" type="noConversion"/>
  </si>
  <si>
    <r>
      <rPr>
        <sz val="11"/>
        <rFont val="標楷體"/>
        <family val="4"/>
        <charset val="136"/>
      </rPr>
      <t xml:space="preserve">支出總額
</t>
    </r>
    <r>
      <rPr>
        <sz val="11"/>
        <rFont val="Times New Roman"/>
        <family val="1"/>
      </rPr>
      <t>(2)</t>
    </r>
    <phoneticPr fontId="3" type="noConversion"/>
  </si>
  <si>
    <r>
      <rPr>
        <sz val="12"/>
        <rFont val="標楷體"/>
        <family val="4"/>
        <charset val="136"/>
      </rPr>
      <t xml:space="preserve">年底自地自建或合建房屋之在建工程及待售房屋成本
</t>
    </r>
    <r>
      <rPr>
        <sz val="12"/>
        <rFont val="Times New Roman"/>
        <family val="1"/>
      </rPr>
      <t>(3)</t>
    </r>
    <phoneticPr fontId="3" type="noConversion"/>
  </si>
  <si>
    <r>
      <rPr>
        <sz val="12"/>
        <rFont val="標楷體"/>
        <family val="4"/>
        <charset val="136"/>
      </rPr>
      <t xml:space="preserve">年初自地自建或合建房屋之在建工程及待售房屋成本
</t>
    </r>
    <r>
      <rPr>
        <sz val="12"/>
        <rFont val="Times New Roman"/>
        <family val="1"/>
      </rPr>
      <t>(4)</t>
    </r>
    <phoneticPr fontId="3" type="noConversion"/>
  </si>
  <si>
    <r>
      <t>營建材料耗用價值</t>
    </r>
    <r>
      <rPr>
        <sz val="11"/>
        <rFont val="Times New Roman"/>
        <family val="1"/>
      </rPr>
      <t xml:space="preserve"> 
</t>
    </r>
    <r>
      <rPr>
        <sz val="11"/>
        <rFont val="標楷體"/>
        <family val="4"/>
        <charset val="136"/>
      </rPr>
      <t>(不包含業主或同業
提供的材料價值)</t>
    </r>
    <phoneticPr fontId="3" type="noConversion"/>
  </si>
  <si>
    <r>
      <t xml:space="preserve">  (</t>
    </r>
    <r>
      <rPr>
        <sz val="11"/>
        <rFont val="標楷體"/>
        <family val="4"/>
        <charset val="136"/>
      </rPr>
      <t>減</t>
    </r>
    <r>
      <rPr>
        <sz val="11"/>
        <rFont val="Times New Roman"/>
        <family val="1"/>
      </rPr>
      <t>)</t>
    </r>
    <r>
      <rPr>
        <sz val="11"/>
        <rFont val="標楷體"/>
        <family val="4"/>
        <charset val="136"/>
      </rPr>
      <t xml:space="preserve">
</t>
    </r>
    <r>
      <rPr>
        <sz val="11"/>
        <rFont val="Times New Roman"/>
        <family val="1"/>
      </rPr>
      <t xml:space="preserve">  </t>
    </r>
    <r>
      <rPr>
        <sz val="11"/>
        <rFont val="標楷體"/>
        <family val="4"/>
        <charset val="136"/>
      </rPr>
      <t>發包工程款</t>
    </r>
    <phoneticPr fontId="3" type="noConversion"/>
  </si>
  <si>
    <r>
      <rPr>
        <sz val="11"/>
        <rFont val="標楷體"/>
        <family val="4"/>
        <charset val="136"/>
      </rPr>
      <t xml:space="preserve">全年生產總額
</t>
    </r>
    <r>
      <rPr>
        <sz val="11"/>
        <rFont val="Times New Roman"/>
        <family val="1"/>
      </rPr>
      <t>(1)</t>
    </r>
    <phoneticPr fontId="3" type="noConversion"/>
  </si>
  <si>
    <r>
      <rPr>
        <sz val="11"/>
        <rFont val="標楷體"/>
        <family val="4"/>
        <charset val="136"/>
      </rPr>
      <t xml:space="preserve">全年生產毛額
</t>
    </r>
    <r>
      <rPr>
        <sz val="11"/>
        <rFont val="Times New Roman"/>
        <family val="1"/>
      </rPr>
      <t>(1)-(2)</t>
    </r>
    <phoneticPr fontId="3" type="noConversion"/>
  </si>
  <si>
    <r>
      <rPr>
        <sz val="11"/>
        <rFont val="標楷體"/>
        <family val="4"/>
        <charset val="136"/>
      </rPr>
      <t xml:space="preserve">各項折舊
</t>
    </r>
    <r>
      <rPr>
        <sz val="11"/>
        <rFont val="Times New Roman"/>
        <family val="1"/>
      </rPr>
      <t>(3)</t>
    </r>
    <phoneticPr fontId="3" type="noConversion"/>
  </si>
  <si>
    <r>
      <rPr>
        <sz val="11"/>
        <rFont val="標楷體"/>
        <family val="4"/>
        <charset val="136"/>
      </rPr>
      <t>經營規模別</t>
    </r>
    <phoneticPr fontId="3" type="noConversion"/>
  </si>
  <si>
    <r>
      <rPr>
        <sz val="11"/>
        <rFont val="標楷體"/>
        <family val="4"/>
        <charset val="136"/>
      </rPr>
      <t xml:space="preserve">間接稅
</t>
    </r>
    <r>
      <rPr>
        <sz val="11"/>
        <rFont val="Times New Roman"/>
        <family val="1"/>
      </rPr>
      <t>(4)</t>
    </r>
    <phoneticPr fontId="3" type="noConversion"/>
  </si>
  <si>
    <r>
      <rPr>
        <sz val="11"/>
        <rFont val="標楷體"/>
        <family val="4"/>
        <charset val="136"/>
      </rPr>
      <t>生　產　淨　額</t>
    </r>
    <phoneticPr fontId="3" type="noConversion"/>
  </si>
  <si>
    <r>
      <rPr>
        <sz val="11"/>
        <rFont val="標楷體"/>
        <family val="4"/>
        <charset val="136"/>
      </rPr>
      <t xml:space="preserve">勞動報酬
</t>
    </r>
    <r>
      <rPr>
        <sz val="11"/>
        <rFont val="Times New Roman"/>
        <family val="1"/>
      </rPr>
      <t>(5)</t>
    </r>
    <phoneticPr fontId="3" type="noConversion"/>
  </si>
  <si>
    <r>
      <rPr>
        <sz val="11"/>
        <rFont val="標楷體"/>
        <family val="4"/>
        <charset val="136"/>
      </rPr>
      <t xml:space="preserve">移轉支出
及其他支出
</t>
    </r>
    <r>
      <rPr>
        <sz val="11"/>
        <rFont val="Times New Roman"/>
        <family val="1"/>
      </rPr>
      <t>(6)</t>
    </r>
    <phoneticPr fontId="3" type="noConversion"/>
  </si>
  <si>
    <r>
      <rPr>
        <sz val="11"/>
        <rFont val="標楷體"/>
        <family val="4"/>
        <charset val="136"/>
      </rPr>
      <t xml:space="preserve">研究發展
費用性支出
</t>
    </r>
    <r>
      <rPr>
        <sz val="11"/>
        <rFont val="Times New Roman"/>
        <family val="1"/>
      </rPr>
      <t>(7)</t>
    </r>
    <phoneticPr fontId="3" type="noConversion"/>
  </si>
  <si>
    <r>
      <rPr>
        <sz val="11"/>
        <rFont val="標楷體"/>
        <family val="4"/>
        <charset val="136"/>
      </rPr>
      <t>財　產　報　酬</t>
    </r>
    <phoneticPr fontId="3" type="noConversion"/>
  </si>
  <si>
    <r>
      <rPr>
        <sz val="11"/>
        <rFont val="標楷體"/>
        <family val="4"/>
        <charset val="136"/>
      </rPr>
      <t xml:space="preserve">其他非營業
收益
</t>
    </r>
    <r>
      <rPr>
        <sz val="11"/>
        <rFont val="Times New Roman"/>
        <family val="1"/>
      </rPr>
      <t>(9)</t>
    </r>
    <phoneticPr fontId="3" type="noConversion"/>
  </si>
  <si>
    <r>
      <rPr>
        <sz val="11"/>
        <rFont val="標楷體"/>
        <family val="4"/>
        <charset val="136"/>
      </rPr>
      <t xml:space="preserve">利潤
</t>
    </r>
    <r>
      <rPr>
        <sz val="11"/>
        <rFont val="Times New Roman"/>
        <family val="1"/>
      </rPr>
      <t>(1)-(2)-(3)-(4)
-(5)-(6)-(7)-(8)+(9)</t>
    </r>
    <phoneticPr fontId="3" type="noConversion"/>
  </si>
  <si>
    <r>
      <rPr>
        <sz val="11"/>
        <rFont val="標楷體"/>
        <family val="4"/>
        <charset val="136"/>
      </rPr>
      <t xml:space="preserve">合計
</t>
    </r>
    <r>
      <rPr>
        <sz val="11"/>
        <rFont val="Times New Roman"/>
        <family val="1"/>
      </rPr>
      <t>(2)</t>
    </r>
    <phoneticPr fontId="3" type="noConversion"/>
  </si>
  <si>
    <r>
      <rPr>
        <sz val="11"/>
        <rFont val="標楷體"/>
        <family val="4"/>
        <charset val="136"/>
      </rPr>
      <t>由業主及營造
同業提供材料
估計價值</t>
    </r>
    <phoneticPr fontId="3" type="noConversion"/>
  </si>
  <si>
    <r>
      <rPr>
        <sz val="11"/>
        <rFont val="標楷體"/>
        <family val="4"/>
        <charset val="136"/>
      </rPr>
      <t>工程費用－
租金支出</t>
    </r>
    <phoneticPr fontId="3" type="noConversion"/>
  </si>
  <si>
    <r>
      <rPr>
        <sz val="11"/>
        <rFont val="標楷體"/>
        <family val="4"/>
        <charset val="136"/>
      </rPr>
      <t xml:space="preserve">按市價計算
</t>
    </r>
    <r>
      <rPr>
        <sz val="11"/>
        <rFont val="Times New Roman"/>
        <family val="1"/>
      </rPr>
      <t>(1)-(2)-(3)</t>
    </r>
    <phoneticPr fontId="3" type="noConversion"/>
  </si>
  <si>
    <r>
      <rPr>
        <sz val="11"/>
        <rFont val="標楷體"/>
        <family val="4"/>
        <charset val="136"/>
      </rPr>
      <t xml:space="preserve">按要素成本計算
</t>
    </r>
    <r>
      <rPr>
        <sz val="11"/>
        <rFont val="Times New Roman"/>
        <family val="1"/>
      </rPr>
      <t>(1)-(2)-(3)-(4)</t>
    </r>
    <phoneticPr fontId="3" type="noConversion"/>
  </si>
  <si>
    <r>
      <rPr>
        <sz val="11"/>
        <rFont val="標楷體"/>
        <family val="4"/>
        <charset val="136"/>
      </rPr>
      <t xml:space="preserve">合計
</t>
    </r>
    <r>
      <rPr>
        <sz val="11"/>
        <rFont val="Times New Roman"/>
        <family val="1"/>
      </rPr>
      <t>(8)</t>
    </r>
    <phoneticPr fontId="3" type="noConversion"/>
  </si>
  <si>
    <r>
      <rPr>
        <sz val="11"/>
        <rFont val="標楷體"/>
        <family val="4"/>
        <charset val="136"/>
      </rPr>
      <t>租金淨額</t>
    </r>
    <phoneticPr fontId="3" type="noConversion"/>
  </si>
  <si>
    <r>
      <rPr>
        <sz val="11"/>
        <rFont val="標楷體"/>
        <family val="4"/>
        <charset val="136"/>
      </rPr>
      <t>利息淨額</t>
    </r>
    <phoneticPr fontId="3" type="noConversion"/>
  </si>
  <si>
    <r>
      <t xml:space="preserve">105 </t>
    </r>
    <r>
      <rPr>
        <b/>
        <sz val="11"/>
        <rFont val="標楷體"/>
        <family val="4"/>
        <charset val="136"/>
      </rPr>
      <t>年</t>
    </r>
    <phoneticPr fontId="5" type="noConversion"/>
  </si>
  <si>
    <r>
      <rPr>
        <sz val="11"/>
        <rFont val="標楷體"/>
        <family val="4"/>
        <charset val="136"/>
      </rPr>
      <t>經營特性別</t>
    </r>
    <phoneticPr fontId="3" type="noConversion"/>
  </si>
  <si>
    <r>
      <rPr>
        <sz val="11"/>
        <rFont val="標楷體"/>
        <family val="4"/>
        <charset val="136"/>
      </rPr>
      <t xml:space="preserve">全年生產毛額
</t>
    </r>
    <r>
      <rPr>
        <sz val="11"/>
        <rFont val="Times New Roman"/>
        <family val="1"/>
      </rPr>
      <t>(1)-(2)</t>
    </r>
    <phoneticPr fontId="3" type="noConversion"/>
  </si>
  <si>
    <r>
      <rPr>
        <sz val="11"/>
        <rFont val="標楷體"/>
        <family val="4"/>
        <charset val="136"/>
      </rPr>
      <t xml:space="preserve">各項折舊
</t>
    </r>
    <r>
      <rPr>
        <sz val="11"/>
        <rFont val="Times New Roman"/>
        <family val="1"/>
      </rPr>
      <t>(3)</t>
    </r>
    <phoneticPr fontId="3" type="noConversion"/>
  </si>
  <si>
    <r>
      <rPr>
        <sz val="11"/>
        <rFont val="標楷體"/>
        <family val="4"/>
        <charset val="136"/>
      </rPr>
      <t>經營規模別</t>
    </r>
    <phoneticPr fontId="3" type="noConversion"/>
  </si>
  <si>
    <r>
      <rPr>
        <sz val="11"/>
        <rFont val="標楷體"/>
        <family val="4"/>
        <charset val="136"/>
      </rPr>
      <t xml:space="preserve">間接稅
</t>
    </r>
    <r>
      <rPr>
        <sz val="11"/>
        <rFont val="Times New Roman"/>
        <family val="1"/>
      </rPr>
      <t>(4)</t>
    </r>
    <phoneticPr fontId="3" type="noConversion"/>
  </si>
  <si>
    <r>
      <rPr>
        <sz val="11"/>
        <rFont val="標楷體"/>
        <family val="4"/>
        <charset val="136"/>
      </rPr>
      <t>生　產　淨　額</t>
    </r>
    <phoneticPr fontId="3" type="noConversion"/>
  </si>
  <si>
    <r>
      <rPr>
        <sz val="11"/>
        <rFont val="標楷體"/>
        <family val="4"/>
        <charset val="136"/>
      </rPr>
      <t xml:space="preserve">勞動報酬
</t>
    </r>
    <r>
      <rPr>
        <sz val="11"/>
        <rFont val="Times New Roman"/>
        <family val="1"/>
      </rPr>
      <t>(5)</t>
    </r>
    <phoneticPr fontId="3" type="noConversion"/>
  </si>
  <si>
    <r>
      <rPr>
        <sz val="11"/>
        <rFont val="標楷體"/>
        <family val="4"/>
        <charset val="136"/>
      </rPr>
      <t xml:space="preserve">移轉支出
及其他支出
</t>
    </r>
    <r>
      <rPr>
        <sz val="11"/>
        <rFont val="Times New Roman"/>
        <family val="1"/>
      </rPr>
      <t>(6)</t>
    </r>
    <phoneticPr fontId="3" type="noConversion"/>
  </si>
  <si>
    <r>
      <rPr>
        <sz val="11"/>
        <rFont val="標楷體"/>
        <family val="4"/>
        <charset val="136"/>
      </rPr>
      <t xml:space="preserve">研究發展
費用性支出
</t>
    </r>
    <r>
      <rPr>
        <sz val="11"/>
        <rFont val="Times New Roman"/>
        <family val="1"/>
      </rPr>
      <t>(7)</t>
    </r>
    <phoneticPr fontId="3" type="noConversion"/>
  </si>
  <si>
    <r>
      <rPr>
        <sz val="11"/>
        <rFont val="標楷體"/>
        <family val="4"/>
        <charset val="136"/>
      </rPr>
      <t>財　產　報　酬</t>
    </r>
    <phoneticPr fontId="3" type="noConversion"/>
  </si>
  <si>
    <r>
      <rPr>
        <sz val="11"/>
        <rFont val="標楷體"/>
        <family val="4"/>
        <charset val="136"/>
      </rPr>
      <t xml:space="preserve">其他非營業
收益
</t>
    </r>
    <r>
      <rPr>
        <sz val="11"/>
        <rFont val="Times New Roman"/>
        <family val="1"/>
      </rPr>
      <t>(9)</t>
    </r>
    <phoneticPr fontId="3" type="noConversion"/>
  </si>
  <si>
    <r>
      <rPr>
        <sz val="11"/>
        <rFont val="標楷體"/>
        <family val="4"/>
        <charset val="136"/>
      </rPr>
      <t xml:space="preserve">利潤
</t>
    </r>
    <r>
      <rPr>
        <sz val="11"/>
        <rFont val="Times New Roman"/>
        <family val="1"/>
      </rPr>
      <t>(1)-(2)-(3)-(4)
-(5)-(6)-(7)-(8)+(9)</t>
    </r>
    <phoneticPr fontId="3" type="noConversion"/>
  </si>
  <si>
    <r>
      <rPr>
        <sz val="11"/>
        <rFont val="標楷體"/>
        <family val="4"/>
        <charset val="136"/>
      </rPr>
      <t xml:space="preserve">按要素成本計算
</t>
    </r>
    <r>
      <rPr>
        <sz val="11"/>
        <rFont val="Times New Roman"/>
        <family val="1"/>
      </rPr>
      <t>(1)-(2)-(3)-(4)</t>
    </r>
    <phoneticPr fontId="3" type="noConversion"/>
  </si>
  <si>
    <r>
      <rPr>
        <sz val="11"/>
        <rFont val="標楷體"/>
        <family val="4"/>
        <charset val="136"/>
      </rPr>
      <t xml:space="preserve">合計
</t>
    </r>
    <r>
      <rPr>
        <sz val="11"/>
        <rFont val="Times New Roman"/>
        <family val="1"/>
      </rPr>
      <t>(8)</t>
    </r>
    <phoneticPr fontId="3" type="noConversion"/>
  </si>
  <si>
    <r>
      <rPr>
        <sz val="11"/>
        <rFont val="標楷體"/>
        <family val="4"/>
        <charset val="136"/>
      </rPr>
      <t>租金淨額</t>
    </r>
    <phoneticPr fontId="3" type="noConversion"/>
  </si>
  <si>
    <r>
      <rPr>
        <sz val="11"/>
        <rFont val="標楷體"/>
        <family val="4"/>
        <charset val="136"/>
      </rPr>
      <t>利息淨額</t>
    </r>
    <phoneticPr fontId="3" type="noConversion"/>
  </si>
  <si>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</si>
  <si>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</si>
  <si>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</si>
  <si>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</si>
  <si>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</si>
  <si>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</si>
  <si>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</si>
  <si>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</si>
  <si>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</si>
  <si>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98</t>
    </r>
    <r>
      <rPr>
        <b/>
        <sz val="11"/>
        <rFont val="細明體"/>
        <family val="3"/>
        <charset val="136"/>
      </rPr>
      <t>年</t>
    </r>
    <phoneticPr fontId="3" type="noConversion"/>
  </si>
  <si>
    <r>
      <t>平　均</t>
    </r>
    <r>
      <rPr>
        <b/>
        <sz val="11"/>
        <rFont val="Times New Roman"/>
        <family val="1"/>
      </rPr>
      <t xml:space="preserve">  /  99</t>
    </r>
    <r>
      <rPr>
        <b/>
        <sz val="11"/>
        <rFont val="細明體"/>
        <family val="3"/>
        <charset val="136"/>
      </rPr>
      <t>年</t>
    </r>
    <phoneticPr fontId="3" type="noConversion"/>
  </si>
  <si>
    <r>
      <t>平　均</t>
    </r>
    <r>
      <rPr>
        <b/>
        <sz val="11"/>
        <rFont val="Times New Roman"/>
        <family val="1"/>
      </rPr>
      <t xml:space="preserve">  /  100</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</si>
  <si>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</si>
  <si>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t>平　均</t>
    </r>
    <r>
      <rPr>
        <b/>
        <sz val="11"/>
        <rFont val="Times New Roman"/>
        <family val="1"/>
      </rPr>
      <t xml:space="preserve">  /  102</t>
    </r>
    <r>
      <rPr>
        <b/>
        <sz val="11"/>
        <rFont val="細明體"/>
        <family val="3"/>
        <charset val="136"/>
      </rPr>
      <t>年</t>
    </r>
    <phoneticPr fontId="3" type="noConversion"/>
  </si>
  <si>
    <r>
      <t>平　均</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</si>
  <si>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</si>
  <si>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rPr>
        <sz val="11"/>
        <rFont val="標楷體"/>
        <family val="4"/>
        <charset val="136"/>
      </rPr>
      <t xml:space="preserve">實際運用
資產毛額
</t>
    </r>
    <r>
      <rPr>
        <sz val="11"/>
        <rFont val="Times New Roman"/>
        <family val="1"/>
      </rPr>
      <t>(1)+(2)-(3)+(4)</t>
    </r>
    <phoneticPr fontId="3" type="noConversion"/>
  </si>
  <si>
    <r>
      <rPr>
        <sz val="11"/>
        <rFont val="標楷體"/>
        <family val="4"/>
        <charset val="136"/>
      </rPr>
      <t xml:space="preserve">自有資產
</t>
    </r>
    <r>
      <rPr>
        <sz val="11"/>
        <rFont val="Times New Roman"/>
        <family val="1"/>
      </rPr>
      <t>(1)+(2)</t>
    </r>
    <phoneticPr fontId="3" type="noConversion"/>
  </si>
  <si>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phoneticPr fontId="3" type="noConversion"/>
  </si>
  <si>
    <r>
      <rPr>
        <sz val="11"/>
        <rFont val="標楷體"/>
        <family val="4"/>
        <charset val="136"/>
      </rPr>
      <t>非</t>
    </r>
    <r>
      <rPr>
        <sz val="11"/>
        <rFont val="Times New Roman"/>
        <family val="1"/>
      </rPr>
      <t xml:space="preserve">        </t>
    </r>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資</t>
    </r>
    <r>
      <rPr>
        <sz val="11"/>
        <rFont val="Times New Roman"/>
        <family val="1"/>
      </rPr>
      <t xml:space="preserve">        </t>
    </r>
    <r>
      <rPr>
        <sz val="11"/>
        <rFont val="標楷體"/>
        <family val="4"/>
        <charset val="136"/>
      </rPr>
      <t>產</t>
    </r>
    <phoneticPr fontId="3" type="noConversion"/>
  </si>
  <si>
    <r>
      <rPr>
        <sz val="11"/>
        <rFont val="標楷體"/>
        <family val="4"/>
        <charset val="136"/>
      </rPr>
      <t>租</t>
    </r>
    <r>
      <rPr>
        <sz val="11"/>
        <rFont val="Times New Roman"/>
        <family val="1"/>
      </rPr>
      <t>(</t>
    </r>
    <r>
      <rPr>
        <sz val="11"/>
        <rFont val="標楷體"/>
        <family val="4"/>
        <charset val="136"/>
      </rPr>
      <t>借</t>
    </r>
    <r>
      <rPr>
        <sz val="11"/>
        <rFont val="Times New Roman"/>
        <family val="1"/>
      </rPr>
      <t>)</t>
    </r>
    <r>
      <rPr>
        <sz val="11"/>
        <rFont val="標楷體"/>
        <family val="4"/>
        <charset val="136"/>
      </rPr>
      <t>用不動產廠房及設備</t>
    </r>
    <r>
      <rPr>
        <sz val="11"/>
        <rFont val="Times New Roman"/>
        <family val="1"/>
      </rPr>
      <t xml:space="preserve">  
(4)</t>
    </r>
    <phoneticPr fontId="3" type="noConversion"/>
  </si>
  <si>
    <r>
      <rPr>
        <sz val="11"/>
        <rFont val="標楷體"/>
        <family val="4"/>
        <charset val="136"/>
      </rPr>
      <t>出租</t>
    </r>
    <r>
      <rPr>
        <sz val="11"/>
        <rFont val="Times New Roman"/>
        <family val="1"/>
      </rPr>
      <t>(</t>
    </r>
    <r>
      <rPr>
        <sz val="11"/>
        <rFont val="標楷體"/>
        <family val="4"/>
        <charset val="136"/>
      </rPr>
      <t>借</t>
    </r>
    <r>
      <rPr>
        <sz val="11"/>
        <rFont val="Times New Roman"/>
        <family val="1"/>
      </rPr>
      <t>)</t>
    </r>
    <r>
      <rPr>
        <sz val="11"/>
        <rFont val="標楷體"/>
        <family val="4"/>
        <charset val="136"/>
      </rPr>
      <t>、閒置
及待處分不動產
廠房及設備</t>
    </r>
    <r>
      <rPr>
        <sz val="11"/>
        <rFont val="Times New Roman"/>
        <family val="1"/>
      </rPr>
      <t xml:space="preserve"> 
(5)</t>
    </r>
    <phoneticPr fontId="3" type="noConversion"/>
  </si>
  <si>
    <r>
      <rPr>
        <sz val="11"/>
        <rFont val="標楷體"/>
        <family val="4"/>
        <charset val="136"/>
      </rPr>
      <t xml:space="preserve">合計
</t>
    </r>
    <r>
      <rPr>
        <sz val="11"/>
        <rFont val="Times New Roman"/>
        <family val="1"/>
      </rPr>
      <t>(1)</t>
    </r>
    <phoneticPr fontId="3" type="noConversion"/>
  </si>
  <si>
    <r>
      <rPr>
        <sz val="11"/>
        <rFont val="標楷體"/>
        <family val="4"/>
        <charset val="136"/>
      </rPr>
      <t xml:space="preserve">存料
</t>
    </r>
    <r>
      <rPr>
        <sz val="11"/>
        <rFont val="Times New Roman"/>
        <family val="1"/>
      </rPr>
      <t>(</t>
    </r>
    <r>
      <rPr>
        <sz val="11"/>
        <rFont val="標楷體"/>
        <family val="4"/>
        <charset val="136"/>
      </rPr>
      <t>按市價計算</t>
    </r>
    <r>
      <rPr>
        <sz val="11"/>
        <rFont val="Times New Roman"/>
        <family val="1"/>
      </rPr>
      <t>)</t>
    </r>
    <phoneticPr fontId="3" type="noConversion"/>
  </si>
  <si>
    <r>
      <rPr>
        <sz val="11"/>
        <rFont val="標楷體"/>
        <family val="4"/>
        <charset val="136"/>
      </rPr>
      <t>建築用地</t>
    </r>
    <phoneticPr fontId="3" type="noConversion"/>
  </si>
  <si>
    <r>
      <rPr>
        <sz val="11"/>
        <rFont val="標楷體"/>
        <family val="4"/>
        <charset val="136"/>
      </rPr>
      <t>現金及其他
流動資產</t>
    </r>
    <phoneticPr fontId="3" type="noConversion"/>
  </si>
  <si>
    <r>
      <rPr>
        <sz val="11"/>
        <rFont val="標楷體"/>
        <family val="4"/>
        <charset val="136"/>
      </rPr>
      <t xml:space="preserve">合計
</t>
    </r>
    <r>
      <rPr>
        <sz val="11"/>
        <rFont val="Times New Roman"/>
        <family val="1"/>
      </rPr>
      <t>(2)</t>
    </r>
    <phoneticPr fontId="3" type="noConversion"/>
  </si>
  <si>
    <r>
      <rPr>
        <sz val="11"/>
        <rFont val="標楷體"/>
        <family val="4"/>
        <charset val="136"/>
      </rPr>
      <t>不動產廠房及設備毛額</t>
    </r>
    <phoneticPr fontId="3" type="noConversion"/>
  </si>
  <si>
    <r>
      <rPr>
        <sz val="11"/>
        <rFont val="標楷體"/>
        <family val="4"/>
        <charset val="136"/>
      </rPr>
      <t>不</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產</t>
    </r>
    <r>
      <rPr>
        <sz val="11"/>
        <rFont val="Times New Roman"/>
        <family val="1"/>
      </rPr>
      <t xml:space="preserve">   </t>
    </r>
    <r>
      <rPr>
        <sz val="11"/>
        <rFont val="標楷體"/>
        <family val="4"/>
        <charset val="136"/>
      </rPr>
      <t>廠</t>
    </r>
    <r>
      <rPr>
        <sz val="11"/>
        <rFont val="Times New Roman"/>
        <family val="1"/>
      </rPr>
      <t xml:space="preserve">   </t>
    </r>
    <r>
      <rPr>
        <sz val="11"/>
        <rFont val="標楷體"/>
        <family val="4"/>
        <charset val="136"/>
      </rPr>
      <t>房</t>
    </r>
    <r>
      <rPr>
        <sz val="11"/>
        <rFont val="Times New Roman"/>
        <family val="1"/>
      </rPr>
      <t xml:space="preserve">   </t>
    </r>
    <r>
      <rPr>
        <sz val="11"/>
        <rFont val="標楷體"/>
        <family val="4"/>
        <charset val="136"/>
      </rPr>
      <t>及</t>
    </r>
    <r>
      <rPr>
        <sz val="11"/>
        <rFont val="Times New Roman"/>
        <family val="1"/>
      </rPr>
      <t xml:space="preserve">   </t>
    </r>
    <r>
      <rPr>
        <sz val="11"/>
        <rFont val="標楷體"/>
        <family val="4"/>
        <charset val="136"/>
      </rPr>
      <t>設</t>
    </r>
    <r>
      <rPr>
        <sz val="11"/>
        <rFont val="Times New Roman"/>
        <family val="1"/>
      </rPr>
      <t xml:space="preserve">   </t>
    </r>
    <r>
      <rPr>
        <sz val="11"/>
        <rFont val="標楷體"/>
        <family val="4"/>
        <charset val="136"/>
      </rPr>
      <t>備</t>
    </r>
    <r>
      <rPr>
        <sz val="11"/>
        <rFont val="Times New Roman"/>
        <family val="1"/>
      </rPr>
      <t xml:space="preserve">   </t>
    </r>
    <r>
      <rPr>
        <sz val="11"/>
        <rFont val="標楷體"/>
        <family val="4"/>
        <charset val="136"/>
      </rPr>
      <t>毛</t>
    </r>
    <r>
      <rPr>
        <sz val="11"/>
        <rFont val="Times New Roman"/>
        <family val="1"/>
      </rPr>
      <t xml:space="preserve">  </t>
    </r>
    <r>
      <rPr>
        <sz val="11"/>
        <rFont val="標楷體"/>
        <family val="4"/>
        <charset val="136"/>
      </rPr>
      <t>額</t>
    </r>
    <phoneticPr fontId="3" type="noConversion"/>
  </si>
  <si>
    <r>
      <rPr>
        <sz val="11"/>
        <rFont val="標楷體"/>
        <family val="4"/>
        <charset val="136"/>
      </rPr>
      <t>長期投資</t>
    </r>
    <phoneticPr fontId="3" type="noConversion"/>
  </si>
  <si>
    <r>
      <rPr>
        <sz val="11"/>
        <rFont val="標楷體"/>
        <family val="4"/>
        <charset val="136"/>
      </rPr>
      <t xml:space="preserve">投資性不動產
</t>
    </r>
    <r>
      <rPr>
        <sz val="11"/>
        <rFont val="Times New Roman"/>
        <family val="1"/>
      </rPr>
      <t>(3)</t>
    </r>
    <phoneticPr fontId="3" type="noConversion"/>
  </si>
  <si>
    <r>
      <rPr>
        <sz val="11"/>
        <rFont val="標楷體"/>
        <family val="4"/>
        <charset val="136"/>
      </rPr>
      <t>無形資產</t>
    </r>
    <phoneticPr fontId="3" type="noConversion"/>
  </si>
  <si>
    <r>
      <rPr>
        <sz val="11"/>
        <rFont val="標楷體"/>
        <family val="4"/>
        <charset val="136"/>
      </rPr>
      <t>其他</t>
    </r>
    <phoneticPr fontId="3" type="noConversion"/>
  </si>
  <si>
    <r>
      <rPr>
        <sz val="11"/>
        <rFont val="標楷體"/>
        <family val="4"/>
        <charset val="136"/>
      </rPr>
      <t>小計</t>
    </r>
    <phoneticPr fontId="3" type="noConversion"/>
  </si>
  <si>
    <r>
      <rPr>
        <sz val="11"/>
        <rFont val="標楷體"/>
        <family val="4"/>
        <charset val="136"/>
      </rPr>
      <t>土地</t>
    </r>
    <phoneticPr fontId="3" type="noConversion"/>
  </si>
  <si>
    <r>
      <rPr>
        <sz val="11"/>
        <rFont val="標楷體"/>
        <family val="4"/>
        <charset val="136"/>
      </rPr>
      <t>房屋及其他
營建</t>
    </r>
    <phoneticPr fontId="3" type="noConversion"/>
  </si>
  <si>
    <r>
      <rPr>
        <sz val="11"/>
        <rFont val="標楷體"/>
        <family val="4"/>
        <charset val="136"/>
      </rPr>
      <t>運輸設備</t>
    </r>
    <phoneticPr fontId="3" type="noConversion"/>
  </si>
  <si>
    <r>
      <rPr>
        <sz val="11"/>
        <rFont val="標楷體"/>
        <family val="4"/>
        <charset val="136"/>
      </rPr>
      <t>機械設備</t>
    </r>
    <phoneticPr fontId="3" type="noConversion"/>
  </si>
  <si>
    <r>
      <rPr>
        <sz val="11"/>
        <rFont val="標楷體"/>
        <family val="4"/>
        <charset val="136"/>
      </rPr>
      <t>辦公設備及
雜項設備</t>
    </r>
    <phoneticPr fontId="3" type="noConversion"/>
  </si>
  <si>
    <r>
      <rPr>
        <sz val="11"/>
        <rFont val="標楷體"/>
        <family val="4"/>
        <charset val="136"/>
      </rPr>
      <t>未完工程及
預付購置設備</t>
    </r>
    <phoneticPr fontId="3" type="noConversion"/>
  </si>
  <si>
    <r>
      <rPr>
        <sz val="11"/>
        <rFont val="標楷體"/>
        <family val="4"/>
        <charset val="136"/>
      </rPr>
      <t xml:space="preserve">實際運用
資產毛額
</t>
    </r>
    <r>
      <rPr>
        <sz val="11"/>
        <rFont val="Times New Roman"/>
        <family val="1"/>
      </rPr>
      <t>(1)+(2)-(3)+(4)</t>
    </r>
    <phoneticPr fontId="3" type="noConversion"/>
  </si>
  <si>
    <r>
      <rPr>
        <sz val="11"/>
        <rFont val="標楷體"/>
        <family val="4"/>
        <charset val="136"/>
      </rPr>
      <t xml:space="preserve">實際運用
資產淨額
</t>
    </r>
    <r>
      <rPr>
        <sz val="9"/>
        <rFont val="Times New Roman"/>
        <family val="1"/>
      </rPr>
      <t>(1)+(2)-(3)+(4)</t>
    </r>
    <phoneticPr fontId="3" type="noConversion"/>
  </si>
  <si>
    <r>
      <rPr>
        <sz val="11"/>
        <rFont val="標楷體"/>
        <family val="4"/>
        <charset val="136"/>
      </rPr>
      <t xml:space="preserve">自有資產
</t>
    </r>
    <r>
      <rPr>
        <sz val="9"/>
        <rFont val="Times New Roman"/>
        <family val="1"/>
      </rPr>
      <t>(1)+(2)</t>
    </r>
    <phoneticPr fontId="3" type="noConversion"/>
  </si>
  <si>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phoneticPr fontId="3" type="noConversion"/>
  </si>
  <si>
    <r>
      <rPr>
        <sz val="11"/>
        <rFont val="標楷體"/>
        <family val="4"/>
        <charset val="136"/>
      </rPr>
      <t>資</t>
    </r>
    <r>
      <rPr>
        <sz val="11"/>
        <rFont val="Times New Roman"/>
        <family val="1"/>
      </rPr>
      <t xml:space="preserve">          </t>
    </r>
    <r>
      <rPr>
        <sz val="11"/>
        <rFont val="標楷體"/>
        <family val="4"/>
        <charset val="136"/>
      </rPr>
      <t>產　</t>
    </r>
    <phoneticPr fontId="5" type="noConversion"/>
  </si>
  <si>
    <r>
      <rPr>
        <sz val="11"/>
        <rFont val="標楷體"/>
        <family val="4"/>
        <charset val="136"/>
      </rPr>
      <t xml:space="preserve">合計
</t>
    </r>
    <r>
      <rPr>
        <sz val="9"/>
        <rFont val="Times New Roman"/>
        <family val="1"/>
      </rPr>
      <t>(1)</t>
    </r>
    <phoneticPr fontId="3" type="noConversion"/>
  </si>
  <si>
    <r>
      <rPr>
        <sz val="11"/>
        <rFont val="標楷體"/>
        <family val="4"/>
        <charset val="136"/>
      </rPr>
      <t xml:space="preserve">合計
</t>
    </r>
    <r>
      <rPr>
        <sz val="9"/>
        <rFont val="Times New Roman"/>
        <family val="1"/>
      </rPr>
      <t>(2)</t>
    </r>
    <phoneticPr fontId="3" type="noConversion"/>
  </si>
  <si>
    <r>
      <rPr>
        <sz val="11"/>
        <rFont val="標楷體"/>
        <family val="4"/>
        <charset val="136"/>
      </rPr>
      <t>不動產廠房及設備淨額</t>
    </r>
    <phoneticPr fontId="3" type="noConversion"/>
  </si>
  <si>
    <r>
      <rPr>
        <sz val="11"/>
        <rFont val="標楷體"/>
        <family val="4"/>
        <charset val="136"/>
      </rPr>
      <t>不</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產</t>
    </r>
    <r>
      <rPr>
        <sz val="11"/>
        <rFont val="Times New Roman"/>
        <family val="1"/>
      </rPr>
      <t xml:space="preserve">   </t>
    </r>
    <r>
      <rPr>
        <sz val="11"/>
        <rFont val="標楷體"/>
        <family val="4"/>
        <charset val="136"/>
      </rPr>
      <t>廠</t>
    </r>
    <r>
      <rPr>
        <sz val="11"/>
        <rFont val="Times New Roman"/>
        <family val="1"/>
      </rPr>
      <t xml:space="preserve">   </t>
    </r>
    <r>
      <rPr>
        <sz val="11"/>
        <rFont val="標楷體"/>
        <family val="4"/>
        <charset val="136"/>
      </rPr>
      <t>房</t>
    </r>
    <r>
      <rPr>
        <sz val="11"/>
        <rFont val="Times New Roman"/>
        <family val="1"/>
      </rPr>
      <t xml:space="preserve">   </t>
    </r>
    <r>
      <rPr>
        <sz val="11"/>
        <rFont val="標楷體"/>
        <family val="4"/>
        <charset val="136"/>
      </rPr>
      <t>及</t>
    </r>
    <r>
      <rPr>
        <sz val="11"/>
        <rFont val="Times New Roman"/>
        <family val="1"/>
      </rPr>
      <t xml:space="preserve">   </t>
    </r>
    <r>
      <rPr>
        <sz val="11"/>
        <rFont val="標楷體"/>
        <family val="4"/>
        <charset val="136"/>
      </rPr>
      <t>設</t>
    </r>
    <r>
      <rPr>
        <sz val="11"/>
        <rFont val="Times New Roman"/>
        <family val="1"/>
      </rPr>
      <t xml:space="preserve">   </t>
    </r>
    <r>
      <rPr>
        <sz val="11"/>
        <rFont val="標楷體"/>
        <family val="4"/>
        <charset val="136"/>
      </rPr>
      <t>備</t>
    </r>
    <r>
      <rPr>
        <sz val="11"/>
        <rFont val="Times New Roman"/>
        <family val="1"/>
      </rPr>
      <t xml:space="preserve">   </t>
    </r>
    <r>
      <rPr>
        <sz val="11"/>
        <rFont val="標楷體"/>
        <family val="4"/>
        <charset val="136"/>
      </rPr>
      <t>淨</t>
    </r>
    <r>
      <rPr>
        <sz val="11"/>
        <rFont val="Times New Roman"/>
        <family val="1"/>
      </rPr>
      <t xml:space="preserve">   </t>
    </r>
    <r>
      <rPr>
        <sz val="11"/>
        <rFont val="標楷體"/>
        <family val="4"/>
        <charset val="136"/>
      </rPr>
      <t>額</t>
    </r>
    <phoneticPr fontId="3" type="noConversion"/>
  </si>
  <si>
    <r>
      <rPr>
        <sz val="10.5"/>
        <rFont val="標楷體"/>
        <family val="4"/>
        <charset val="136"/>
      </rPr>
      <t>長期投資</t>
    </r>
    <phoneticPr fontId="3" type="noConversion"/>
  </si>
  <si>
    <r>
      <rPr>
        <sz val="10.5"/>
        <rFont val="標楷體"/>
        <family val="4"/>
        <charset val="136"/>
      </rPr>
      <t xml:space="preserve">投資性不動產
</t>
    </r>
    <r>
      <rPr>
        <sz val="10.5"/>
        <rFont val="Times New Roman"/>
        <family val="1"/>
      </rPr>
      <t>(3)</t>
    </r>
    <phoneticPr fontId="3" type="noConversion"/>
  </si>
  <si>
    <r>
      <rPr>
        <sz val="10.5"/>
        <rFont val="標楷體"/>
        <family val="4"/>
        <charset val="136"/>
      </rPr>
      <t>無形資產</t>
    </r>
    <phoneticPr fontId="3" type="noConversion"/>
  </si>
  <si>
    <r>
      <rPr>
        <sz val="10.5"/>
        <rFont val="標楷體"/>
        <family val="4"/>
        <charset val="136"/>
      </rPr>
      <t>其他</t>
    </r>
    <phoneticPr fontId="3" type="noConversion"/>
  </si>
  <si>
    <r>
      <rPr>
        <sz val="10.5"/>
        <rFont val="標楷體"/>
        <family val="4"/>
        <charset val="136"/>
      </rPr>
      <t>房屋及其他
營建</t>
    </r>
    <phoneticPr fontId="3" type="noConversion"/>
  </si>
  <si>
    <r>
      <rPr>
        <sz val="10.5"/>
        <rFont val="標楷體"/>
        <family val="4"/>
        <charset val="136"/>
      </rPr>
      <t>運輸設備</t>
    </r>
    <phoneticPr fontId="3" type="noConversion"/>
  </si>
  <si>
    <r>
      <rPr>
        <sz val="10.5"/>
        <rFont val="標楷體"/>
        <family val="4"/>
        <charset val="136"/>
      </rPr>
      <t>機械設備</t>
    </r>
    <phoneticPr fontId="3" type="noConversion"/>
  </si>
  <si>
    <r>
      <rPr>
        <sz val="10.5"/>
        <rFont val="標楷體"/>
        <family val="4"/>
        <charset val="136"/>
      </rPr>
      <t>辦公設備及
雜項設備</t>
    </r>
    <phoneticPr fontId="3" type="noConversion"/>
  </si>
  <si>
    <r>
      <rPr>
        <sz val="10.5"/>
        <rFont val="標楷體"/>
        <family val="4"/>
        <charset val="136"/>
      </rPr>
      <t>未完工程及
預付購置設備</t>
    </r>
    <phoneticPr fontId="3" type="noConversion"/>
  </si>
  <si>
    <r>
      <rPr>
        <sz val="11"/>
        <rFont val="標楷體"/>
        <family val="4"/>
        <charset val="136"/>
      </rPr>
      <t xml:space="preserve">實際運用
資產淨額
</t>
    </r>
    <r>
      <rPr>
        <sz val="9"/>
        <rFont val="Times New Roman"/>
        <family val="1"/>
      </rPr>
      <t>(1)+(2)-(3)+(4)</t>
    </r>
    <phoneticPr fontId="3" type="noConversion"/>
  </si>
  <si>
    <r>
      <rPr>
        <sz val="11"/>
        <rFont val="標楷體"/>
        <family val="4"/>
        <charset val="136"/>
      </rPr>
      <t xml:space="preserve">自有資產
</t>
    </r>
    <r>
      <rPr>
        <sz val="9"/>
        <rFont val="Times New Roman"/>
        <family val="1"/>
      </rPr>
      <t>(1)+(2)</t>
    </r>
    <phoneticPr fontId="3" type="noConversion"/>
  </si>
  <si>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phoneticPr fontId="3" type="noConversion"/>
  </si>
  <si>
    <r>
      <rPr>
        <sz val="11"/>
        <rFont val="標楷體"/>
        <family val="4"/>
        <charset val="136"/>
      </rPr>
      <t>資</t>
    </r>
    <r>
      <rPr>
        <sz val="11"/>
        <rFont val="Times New Roman"/>
        <family val="1"/>
      </rPr>
      <t xml:space="preserve">          </t>
    </r>
    <r>
      <rPr>
        <sz val="11"/>
        <rFont val="標楷體"/>
        <family val="4"/>
        <charset val="136"/>
      </rPr>
      <t>產　</t>
    </r>
    <phoneticPr fontId="5" type="noConversion"/>
  </si>
  <si>
    <r>
      <rPr>
        <sz val="11"/>
        <rFont val="標楷體"/>
        <family val="4"/>
        <charset val="136"/>
      </rPr>
      <t>非</t>
    </r>
    <r>
      <rPr>
        <sz val="11"/>
        <rFont val="Times New Roman"/>
        <family val="1"/>
      </rPr>
      <t xml:space="preserve">        </t>
    </r>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資</t>
    </r>
    <r>
      <rPr>
        <sz val="11"/>
        <rFont val="Times New Roman"/>
        <family val="1"/>
      </rPr>
      <t xml:space="preserve">        </t>
    </r>
    <r>
      <rPr>
        <sz val="11"/>
        <rFont val="標楷體"/>
        <family val="4"/>
        <charset val="136"/>
      </rPr>
      <t>產</t>
    </r>
    <phoneticPr fontId="3" type="noConversion"/>
  </si>
  <si>
    <r>
      <rPr>
        <sz val="11"/>
        <rFont val="標楷體"/>
        <family val="4"/>
        <charset val="136"/>
      </rPr>
      <t>租</t>
    </r>
    <r>
      <rPr>
        <sz val="11"/>
        <rFont val="Times New Roman"/>
        <family val="1"/>
      </rPr>
      <t>(</t>
    </r>
    <r>
      <rPr>
        <sz val="11"/>
        <rFont val="標楷體"/>
        <family val="4"/>
        <charset val="136"/>
      </rPr>
      <t>借</t>
    </r>
    <r>
      <rPr>
        <sz val="11"/>
        <rFont val="Times New Roman"/>
        <family val="1"/>
      </rPr>
      <t>)</t>
    </r>
    <r>
      <rPr>
        <sz val="11"/>
        <rFont val="標楷體"/>
        <family val="4"/>
        <charset val="136"/>
      </rPr>
      <t>用不動產廠房及設備</t>
    </r>
    <r>
      <rPr>
        <sz val="11"/>
        <rFont val="Times New Roman"/>
        <family val="1"/>
      </rPr>
      <t xml:space="preserve">  
(4)</t>
    </r>
    <phoneticPr fontId="3" type="noConversion"/>
  </si>
  <si>
    <r>
      <rPr>
        <sz val="11"/>
        <rFont val="標楷體"/>
        <family val="4"/>
        <charset val="136"/>
      </rPr>
      <t>出租</t>
    </r>
    <r>
      <rPr>
        <sz val="11"/>
        <rFont val="Times New Roman"/>
        <family val="1"/>
      </rPr>
      <t>(</t>
    </r>
    <r>
      <rPr>
        <sz val="11"/>
        <rFont val="標楷體"/>
        <family val="4"/>
        <charset val="136"/>
      </rPr>
      <t>借</t>
    </r>
    <r>
      <rPr>
        <sz val="11"/>
        <rFont val="Times New Roman"/>
        <family val="1"/>
      </rPr>
      <t>)</t>
    </r>
    <r>
      <rPr>
        <sz val="11"/>
        <rFont val="標楷體"/>
        <family val="4"/>
        <charset val="136"/>
      </rPr>
      <t>、閒置
及待處分不動產
廠房及設備</t>
    </r>
    <r>
      <rPr>
        <sz val="11"/>
        <rFont val="Times New Roman"/>
        <family val="1"/>
      </rPr>
      <t xml:space="preserve"> 
(5)</t>
    </r>
    <phoneticPr fontId="3" type="noConversion"/>
  </si>
  <si>
    <r>
      <rPr>
        <sz val="11"/>
        <rFont val="標楷體"/>
        <family val="4"/>
        <charset val="136"/>
      </rPr>
      <t xml:space="preserve">合計
</t>
    </r>
    <r>
      <rPr>
        <sz val="9"/>
        <rFont val="Times New Roman"/>
        <family val="1"/>
      </rPr>
      <t>(1)</t>
    </r>
    <phoneticPr fontId="3" type="noConversion"/>
  </si>
  <si>
    <r>
      <rPr>
        <sz val="11"/>
        <rFont val="標楷體"/>
        <family val="4"/>
        <charset val="136"/>
      </rPr>
      <t xml:space="preserve">存料
</t>
    </r>
    <r>
      <rPr>
        <sz val="11"/>
        <rFont val="Times New Roman"/>
        <family val="1"/>
      </rPr>
      <t>(</t>
    </r>
    <r>
      <rPr>
        <sz val="11"/>
        <rFont val="標楷體"/>
        <family val="4"/>
        <charset val="136"/>
      </rPr>
      <t>按市價計算</t>
    </r>
    <r>
      <rPr>
        <sz val="11"/>
        <rFont val="Times New Roman"/>
        <family val="1"/>
      </rPr>
      <t>)</t>
    </r>
    <phoneticPr fontId="3" type="noConversion"/>
  </si>
  <si>
    <r>
      <rPr>
        <sz val="11"/>
        <rFont val="標楷體"/>
        <family val="4"/>
        <charset val="136"/>
      </rPr>
      <t>建築用地</t>
    </r>
    <phoneticPr fontId="3" type="noConversion"/>
  </si>
  <si>
    <r>
      <rPr>
        <sz val="11"/>
        <rFont val="標楷體"/>
        <family val="4"/>
        <charset val="136"/>
      </rPr>
      <t>現金及其他
流動資產</t>
    </r>
    <phoneticPr fontId="3" type="noConversion"/>
  </si>
  <si>
    <r>
      <rPr>
        <sz val="11"/>
        <rFont val="標楷體"/>
        <family val="4"/>
        <charset val="136"/>
      </rPr>
      <t xml:space="preserve">合計
</t>
    </r>
    <r>
      <rPr>
        <sz val="9"/>
        <rFont val="Times New Roman"/>
        <family val="1"/>
      </rPr>
      <t>(2)</t>
    </r>
    <phoneticPr fontId="3" type="noConversion"/>
  </si>
  <si>
    <r>
      <rPr>
        <sz val="11"/>
        <rFont val="標楷體"/>
        <family val="4"/>
        <charset val="136"/>
      </rPr>
      <t>不動產廠房及設備淨額</t>
    </r>
    <phoneticPr fontId="3" type="noConversion"/>
  </si>
  <si>
    <r>
      <rPr>
        <sz val="11"/>
        <rFont val="標楷體"/>
        <family val="4"/>
        <charset val="136"/>
      </rPr>
      <t>不</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產</t>
    </r>
    <r>
      <rPr>
        <sz val="11"/>
        <rFont val="Times New Roman"/>
        <family val="1"/>
      </rPr>
      <t xml:space="preserve">   </t>
    </r>
    <r>
      <rPr>
        <sz val="11"/>
        <rFont val="標楷體"/>
        <family val="4"/>
        <charset val="136"/>
      </rPr>
      <t>廠</t>
    </r>
    <r>
      <rPr>
        <sz val="11"/>
        <rFont val="Times New Roman"/>
        <family val="1"/>
      </rPr>
      <t xml:space="preserve">   </t>
    </r>
    <r>
      <rPr>
        <sz val="11"/>
        <rFont val="標楷體"/>
        <family val="4"/>
        <charset val="136"/>
      </rPr>
      <t>房</t>
    </r>
    <r>
      <rPr>
        <sz val="11"/>
        <rFont val="Times New Roman"/>
        <family val="1"/>
      </rPr>
      <t xml:space="preserve">   </t>
    </r>
    <r>
      <rPr>
        <sz val="11"/>
        <rFont val="標楷體"/>
        <family val="4"/>
        <charset val="136"/>
      </rPr>
      <t>及</t>
    </r>
    <r>
      <rPr>
        <sz val="11"/>
        <rFont val="Times New Roman"/>
        <family val="1"/>
      </rPr>
      <t xml:space="preserve">   </t>
    </r>
    <r>
      <rPr>
        <sz val="11"/>
        <rFont val="標楷體"/>
        <family val="4"/>
        <charset val="136"/>
      </rPr>
      <t>設</t>
    </r>
    <r>
      <rPr>
        <sz val="11"/>
        <rFont val="Times New Roman"/>
        <family val="1"/>
      </rPr>
      <t xml:space="preserve">   </t>
    </r>
    <r>
      <rPr>
        <sz val="11"/>
        <rFont val="標楷體"/>
        <family val="4"/>
        <charset val="136"/>
      </rPr>
      <t>備</t>
    </r>
    <r>
      <rPr>
        <sz val="11"/>
        <rFont val="Times New Roman"/>
        <family val="1"/>
      </rPr>
      <t xml:space="preserve">   </t>
    </r>
    <r>
      <rPr>
        <sz val="11"/>
        <rFont val="標楷體"/>
        <family val="4"/>
        <charset val="136"/>
      </rPr>
      <t>淨</t>
    </r>
    <r>
      <rPr>
        <sz val="11"/>
        <rFont val="Times New Roman"/>
        <family val="1"/>
      </rPr>
      <t xml:space="preserve">   </t>
    </r>
    <r>
      <rPr>
        <sz val="11"/>
        <rFont val="標楷體"/>
        <family val="4"/>
        <charset val="136"/>
      </rPr>
      <t>額</t>
    </r>
    <phoneticPr fontId="3" type="noConversion"/>
  </si>
  <si>
    <r>
      <rPr>
        <sz val="10.5"/>
        <rFont val="標楷體"/>
        <family val="4"/>
        <charset val="136"/>
      </rPr>
      <t>長期投資</t>
    </r>
    <phoneticPr fontId="3" type="noConversion"/>
  </si>
  <si>
    <r>
      <rPr>
        <sz val="10.5"/>
        <rFont val="標楷體"/>
        <family val="4"/>
        <charset val="136"/>
      </rPr>
      <t xml:space="preserve">投資性不動產
</t>
    </r>
    <r>
      <rPr>
        <sz val="10.5"/>
        <rFont val="Times New Roman"/>
        <family val="1"/>
      </rPr>
      <t>(3)</t>
    </r>
    <phoneticPr fontId="3" type="noConversion"/>
  </si>
  <si>
    <r>
      <rPr>
        <sz val="10.5"/>
        <rFont val="標楷體"/>
        <family val="4"/>
        <charset val="136"/>
      </rPr>
      <t>無形資產</t>
    </r>
    <phoneticPr fontId="3" type="noConversion"/>
  </si>
  <si>
    <r>
      <rPr>
        <sz val="10.5"/>
        <rFont val="標楷體"/>
        <family val="4"/>
        <charset val="136"/>
      </rPr>
      <t>其他</t>
    </r>
    <phoneticPr fontId="3" type="noConversion"/>
  </si>
  <si>
    <r>
      <rPr>
        <sz val="11"/>
        <rFont val="標楷體"/>
        <family val="4"/>
        <charset val="136"/>
      </rPr>
      <t>小計</t>
    </r>
    <phoneticPr fontId="3" type="noConversion"/>
  </si>
  <si>
    <r>
      <rPr>
        <sz val="11"/>
        <rFont val="標楷體"/>
        <family val="4"/>
        <charset val="136"/>
      </rPr>
      <t>土地</t>
    </r>
    <phoneticPr fontId="3" type="noConversion"/>
  </si>
  <si>
    <r>
      <rPr>
        <sz val="10.5"/>
        <rFont val="標楷體"/>
        <family val="4"/>
        <charset val="136"/>
      </rPr>
      <t>房屋及其他
營建</t>
    </r>
    <phoneticPr fontId="3" type="noConversion"/>
  </si>
  <si>
    <r>
      <rPr>
        <sz val="10.5"/>
        <rFont val="標楷體"/>
        <family val="4"/>
        <charset val="136"/>
      </rPr>
      <t>運輸設備</t>
    </r>
    <phoneticPr fontId="3" type="noConversion"/>
  </si>
  <si>
    <r>
      <rPr>
        <sz val="10.5"/>
        <rFont val="標楷體"/>
        <family val="4"/>
        <charset val="136"/>
      </rPr>
      <t>機械設備</t>
    </r>
    <phoneticPr fontId="3" type="noConversion"/>
  </si>
  <si>
    <r>
      <rPr>
        <sz val="10.5"/>
        <rFont val="標楷體"/>
        <family val="4"/>
        <charset val="136"/>
      </rPr>
      <t>辦公設備及
雜項設備</t>
    </r>
    <phoneticPr fontId="3" type="noConversion"/>
  </si>
  <si>
    <r>
      <rPr>
        <sz val="10.5"/>
        <rFont val="標楷體"/>
        <family val="4"/>
        <charset val="136"/>
      </rPr>
      <t>未完工程及
預付購置設備</t>
    </r>
    <phoneticPr fontId="3" type="noConversion"/>
  </si>
  <si>
    <r>
      <t>總　計</t>
    </r>
    <r>
      <rPr>
        <b/>
        <sz val="11"/>
        <rFont val="Times New Roman"/>
        <family val="1"/>
      </rPr>
      <t xml:space="preserve">  /  98</t>
    </r>
    <r>
      <rPr>
        <b/>
        <sz val="11"/>
        <rFont val="細明體"/>
        <family val="3"/>
        <charset val="136"/>
      </rPr>
      <t>年</t>
    </r>
    <phoneticPr fontId="3" type="noConversion"/>
  </si>
  <si>
    <r>
      <t>平均每企業員工人數（</t>
    </r>
    <r>
      <rPr>
        <sz val="11"/>
        <rFont val="Times New Roman"/>
        <family val="1"/>
      </rPr>
      <t>%</t>
    </r>
    <r>
      <rPr>
        <sz val="11"/>
        <rFont val="標楷體"/>
        <family val="4"/>
        <charset val="136"/>
      </rPr>
      <t>）</t>
    </r>
  </si>
  <si>
    <r>
      <t>(</t>
    </r>
    <r>
      <rPr>
        <sz val="11"/>
        <rFont val="標楷體"/>
        <family val="4"/>
        <charset val="136"/>
      </rPr>
      <t>人</t>
    </r>
    <r>
      <rPr>
        <sz val="11"/>
        <rFont val="Times New Roman"/>
        <family val="1"/>
      </rPr>
      <t>/</t>
    </r>
    <r>
      <rPr>
        <sz val="11"/>
        <rFont val="標楷體"/>
        <family val="4"/>
        <charset val="136"/>
      </rPr>
      <t>家</t>
    </r>
    <r>
      <rPr>
        <sz val="11"/>
        <rFont val="Times New Roman"/>
        <family val="1"/>
      </rPr>
      <t>)</t>
    </r>
  </si>
  <si>
    <r>
      <t>(</t>
    </r>
    <r>
      <rPr>
        <sz val="11"/>
        <rFont val="標楷體"/>
        <family val="4"/>
        <charset val="136"/>
      </rPr>
      <t>千元</t>
    </r>
    <r>
      <rPr>
        <sz val="11"/>
        <rFont val="Times New Roman"/>
        <family val="1"/>
      </rPr>
      <t>/</t>
    </r>
    <r>
      <rPr>
        <sz val="11"/>
        <rFont val="標楷體"/>
        <family val="4"/>
        <charset val="136"/>
      </rPr>
      <t>家</t>
    </r>
    <r>
      <rPr>
        <sz val="11"/>
        <rFont val="Times New Roman"/>
        <family val="1"/>
      </rPr>
      <t>)</t>
    </r>
  </si>
  <si>
    <r>
      <t>（</t>
    </r>
    <r>
      <rPr>
        <sz val="11"/>
        <rFont val="Times New Roman"/>
        <family val="1"/>
      </rPr>
      <t>%</t>
    </r>
    <r>
      <rPr>
        <sz val="11"/>
        <rFont val="標楷體"/>
        <family val="4"/>
        <charset val="136"/>
      </rPr>
      <t>）</t>
    </r>
  </si>
  <si>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損</t>
    </r>
    <r>
      <rPr>
        <sz val="11"/>
        <rFont val="Times New Roman"/>
        <family val="1"/>
      </rPr>
      <t xml:space="preserve">  </t>
    </r>
    <r>
      <rPr>
        <sz val="11"/>
        <rFont val="標楷體"/>
        <family val="4"/>
        <charset val="136"/>
      </rPr>
      <t>失</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</si>
  <si>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</si>
  <si>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</si>
  <si>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</si>
  <si>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</si>
  <si>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</si>
  <si>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</si>
  <si>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</si>
  <si>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</si>
  <si>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</si>
  <si>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</si>
  <si>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</si>
  <si>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</si>
  <si>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</si>
  <si>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</si>
  <si>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</si>
  <si>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</si>
  <si>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</si>
  <si>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</si>
  <si>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</si>
  <si>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</si>
  <si>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支出總額
</t>
    </r>
    <r>
      <rPr>
        <sz val="12"/>
        <rFont val="Times New Roman"/>
        <family val="1"/>
      </rPr>
      <t>(2)</t>
    </r>
    <phoneticPr fontId="3" type="noConversion"/>
  </si>
  <si>
    <r>
      <rPr>
        <sz val="12"/>
        <rFont val="標楷體"/>
        <family val="4"/>
        <charset val="136"/>
      </rPr>
      <t xml:space="preserve">年初自地自建或合建房屋之在建工程及待售房屋成本
</t>
    </r>
    <r>
      <rPr>
        <sz val="12"/>
        <rFont val="Times New Roman"/>
        <family val="1"/>
      </rPr>
      <t>(3)</t>
    </r>
    <phoneticPr fontId="3" type="noConversion"/>
  </si>
  <si>
    <r>
      <rPr>
        <sz val="12"/>
        <rFont val="標楷體"/>
        <family val="4"/>
        <charset val="136"/>
      </rPr>
      <t xml:space="preserve">年底自地自建或合建
房屋之在建工程及待售
房屋成本
</t>
    </r>
    <r>
      <rPr>
        <sz val="12"/>
        <rFont val="Times New Roman"/>
        <family val="1"/>
      </rPr>
      <t>(4)</t>
    </r>
    <phoneticPr fontId="3" type="noConversion"/>
  </si>
  <si>
    <r>
      <t xml:space="preserve">106 </t>
    </r>
    <r>
      <rPr>
        <b/>
        <sz val="11"/>
        <rFont val="標楷體"/>
        <family val="4"/>
        <charset val="136"/>
      </rPr>
      <t>年</t>
    </r>
    <phoneticPr fontId="5" type="noConversion"/>
  </si>
  <si>
    <r>
      <t>109</t>
    </r>
    <r>
      <rPr>
        <b/>
        <sz val="11"/>
        <rFont val="標楷體"/>
        <family val="4"/>
        <charset val="136"/>
      </rPr>
      <t>年</t>
    </r>
    <phoneticPr fontId="5"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</si>
  <si>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</si>
  <si>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</si>
  <si>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</si>
  <si>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</si>
  <si>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</si>
  <si>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</si>
  <si>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</si>
  <si>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</si>
  <si>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</si>
  <si>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</si>
  <si>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</si>
  <si>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</si>
  <si>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</si>
  <si>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</si>
  <si>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</si>
  <si>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</si>
  <si>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</si>
  <si>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</si>
  <si>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</si>
  <si>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t>百分比</t>
    </r>
    <r>
      <rPr>
        <sz val="11"/>
        <rFont val="Times New Roman"/>
        <family val="1"/>
      </rPr>
      <t xml:space="preserve"> (%)</t>
    </r>
  </si>
  <si>
    <r>
      <t xml:space="preserve">全年生產總額
</t>
    </r>
    <r>
      <rPr>
        <sz val="11"/>
        <rFont val="Times New Roman"/>
        <family val="1"/>
      </rPr>
      <t>(1)</t>
    </r>
    <phoneticPr fontId="3" type="noConversion"/>
  </si>
  <si>
    <r>
      <t xml:space="preserve">全年生產毛額
</t>
    </r>
    <r>
      <rPr>
        <sz val="11"/>
        <rFont val="Times New Roman"/>
        <family val="1"/>
      </rPr>
      <t>(1)-(2)</t>
    </r>
    <phoneticPr fontId="3" type="noConversion"/>
  </si>
  <si>
    <r>
      <t xml:space="preserve">各項折舊
</t>
    </r>
    <r>
      <rPr>
        <sz val="11"/>
        <rFont val="Times New Roman"/>
        <family val="1"/>
      </rPr>
      <t>(3)</t>
    </r>
    <phoneticPr fontId="3" type="noConversion"/>
  </si>
  <si>
    <r>
      <t xml:space="preserve">間接稅
</t>
    </r>
    <r>
      <rPr>
        <sz val="11"/>
        <rFont val="Times New Roman"/>
        <family val="1"/>
      </rPr>
      <t>(4)</t>
    </r>
    <phoneticPr fontId="3" type="noConversion"/>
  </si>
  <si>
    <r>
      <t xml:space="preserve">勞動報酬
</t>
    </r>
    <r>
      <rPr>
        <sz val="11"/>
        <rFont val="Times New Roman"/>
        <family val="1"/>
      </rPr>
      <t>(5)</t>
    </r>
    <phoneticPr fontId="3" type="noConversion"/>
  </si>
  <si>
    <r>
      <t xml:space="preserve">研究發展
費用性支出
</t>
    </r>
    <r>
      <rPr>
        <sz val="11"/>
        <rFont val="Times New Roman"/>
        <family val="1"/>
      </rPr>
      <t>(7</t>
    </r>
    <r>
      <rPr>
        <sz val="11"/>
        <rFont val="標楷體"/>
        <family val="4"/>
        <charset val="136"/>
      </rPr>
      <t>)</t>
    </r>
    <phoneticPr fontId="3" type="noConversion"/>
  </si>
  <si>
    <r>
      <t xml:space="preserve">其他
非營業收益
</t>
    </r>
    <r>
      <rPr>
        <sz val="11"/>
        <rFont val="Times New Roman"/>
        <family val="1"/>
      </rPr>
      <t>(9)</t>
    </r>
    <phoneticPr fontId="3" type="noConversion"/>
  </si>
  <si>
    <r>
      <t xml:space="preserve">利潤
</t>
    </r>
    <r>
      <rPr>
        <sz val="11"/>
        <rFont val="Times New Roman"/>
        <family val="1"/>
      </rPr>
      <t>(1)-(2)-(3)-(4)
-(5)-(6)-(7)-(8)+(9)</t>
    </r>
    <phoneticPr fontId="3" type="noConversion"/>
  </si>
  <si>
    <r>
      <t xml:space="preserve">合計
</t>
    </r>
    <r>
      <rPr>
        <sz val="11"/>
        <rFont val="Times New Roman"/>
        <family val="1"/>
      </rPr>
      <t>(2)</t>
    </r>
    <phoneticPr fontId="3" type="noConversion"/>
  </si>
  <si>
    <r>
      <t xml:space="preserve">按市價計算
</t>
    </r>
    <r>
      <rPr>
        <sz val="11"/>
        <rFont val="Times New Roman"/>
        <family val="1"/>
      </rPr>
      <t>(1)-(2)-(3)</t>
    </r>
    <phoneticPr fontId="3" type="noConversion"/>
  </si>
  <si>
    <r>
      <t xml:space="preserve">按要素成本計算
</t>
    </r>
    <r>
      <rPr>
        <sz val="11"/>
        <rFont val="Times New Roman"/>
        <family val="1"/>
      </rPr>
      <t>(1)-(2)-(3)-(4)</t>
    </r>
    <phoneticPr fontId="3" type="noConversion"/>
  </si>
  <si>
    <r>
      <t xml:space="preserve">合計
</t>
    </r>
    <r>
      <rPr>
        <sz val="11"/>
        <rFont val="Times New Roman"/>
        <family val="1"/>
      </rPr>
      <t>(8)</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</si>
  <si>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</si>
  <si>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</si>
  <si>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</si>
  <si>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</si>
  <si>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</si>
  <si>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 xml:space="preserve">全年生產總額
</t>
    </r>
    <r>
      <rPr>
        <sz val="11"/>
        <rFont val="Times New Roman"/>
        <family val="1"/>
      </rPr>
      <t>(1)</t>
    </r>
    <phoneticPr fontId="3" type="noConversion"/>
  </si>
  <si>
    <r>
      <t xml:space="preserve">全年生產毛額
</t>
    </r>
    <r>
      <rPr>
        <sz val="11"/>
        <rFont val="Times New Roman"/>
        <family val="1"/>
      </rPr>
      <t>(1)-(2)</t>
    </r>
    <phoneticPr fontId="3" type="noConversion"/>
  </si>
  <si>
    <r>
      <t xml:space="preserve">各項折舊
</t>
    </r>
    <r>
      <rPr>
        <sz val="11"/>
        <rFont val="Times New Roman"/>
        <family val="1"/>
      </rPr>
      <t>(3)</t>
    </r>
    <phoneticPr fontId="3" type="noConversion"/>
  </si>
  <si>
    <r>
      <t xml:space="preserve">間接稅
</t>
    </r>
    <r>
      <rPr>
        <sz val="11"/>
        <rFont val="Times New Roman"/>
        <family val="1"/>
      </rPr>
      <t>(4)</t>
    </r>
    <phoneticPr fontId="3" type="noConversion"/>
  </si>
  <si>
    <r>
      <t xml:space="preserve">勞動報酬
</t>
    </r>
    <r>
      <rPr>
        <sz val="11"/>
        <rFont val="Times New Roman"/>
        <family val="1"/>
      </rPr>
      <t>(5)</t>
    </r>
    <phoneticPr fontId="3" type="noConversion"/>
  </si>
  <si>
    <r>
      <t xml:space="preserve">研究發展
費用性支出
</t>
    </r>
    <r>
      <rPr>
        <sz val="11"/>
        <rFont val="Times New Roman"/>
        <family val="1"/>
      </rPr>
      <t>(7</t>
    </r>
    <r>
      <rPr>
        <sz val="11"/>
        <rFont val="標楷體"/>
        <family val="4"/>
        <charset val="136"/>
      </rPr>
      <t>)</t>
    </r>
    <phoneticPr fontId="3" type="noConversion"/>
  </si>
  <si>
    <r>
      <t xml:space="preserve">其他
非營業收益
</t>
    </r>
    <r>
      <rPr>
        <sz val="11"/>
        <rFont val="Times New Roman"/>
        <family val="1"/>
      </rPr>
      <t>(9)</t>
    </r>
    <phoneticPr fontId="3" type="noConversion"/>
  </si>
  <si>
    <r>
      <t xml:space="preserve">利潤
</t>
    </r>
    <r>
      <rPr>
        <sz val="11"/>
        <rFont val="Times New Roman"/>
        <family val="1"/>
      </rPr>
      <t>(1)-(2)-(3)-(4)
-(5)-(6)-(7)-(8)+(9)</t>
    </r>
    <phoneticPr fontId="3" type="noConversion"/>
  </si>
  <si>
    <r>
      <t xml:space="preserve">合計
</t>
    </r>
    <r>
      <rPr>
        <sz val="11"/>
        <rFont val="Times New Roman"/>
        <family val="1"/>
      </rPr>
      <t>(2)</t>
    </r>
    <phoneticPr fontId="3" type="noConversion"/>
  </si>
  <si>
    <r>
      <t xml:space="preserve">按市價計算
</t>
    </r>
    <r>
      <rPr>
        <sz val="11"/>
        <rFont val="Times New Roman"/>
        <family val="1"/>
      </rPr>
      <t>(1)-(2)-(3)</t>
    </r>
    <phoneticPr fontId="3" type="noConversion"/>
  </si>
  <si>
    <r>
      <t xml:space="preserve">按要素成本計算
</t>
    </r>
    <r>
      <rPr>
        <sz val="11"/>
        <rFont val="Times New Roman"/>
        <family val="1"/>
      </rPr>
      <t>(1)-(2)-(3)-(4)</t>
    </r>
    <phoneticPr fontId="3" type="noConversion"/>
  </si>
  <si>
    <r>
      <t xml:space="preserve">合計
</t>
    </r>
    <r>
      <rPr>
        <sz val="11"/>
        <rFont val="Times New Roman"/>
        <family val="1"/>
      </rPr>
      <t>(8)</t>
    </r>
    <phoneticPr fontId="3" type="noConversion"/>
  </si>
  <si>
    <r>
      <t>(</t>
    </r>
    <r>
      <rPr>
        <sz val="11"/>
        <rFont val="標楷體"/>
        <family val="4"/>
        <charset val="136"/>
      </rPr>
      <t>按要素成本計算</t>
    </r>
    <r>
      <rPr>
        <sz val="11"/>
        <rFont val="Times New Roman"/>
        <family val="1"/>
      </rPr>
      <t>)</t>
    </r>
  </si>
  <si>
    <r>
      <t>108</t>
    </r>
    <r>
      <rPr>
        <sz val="11"/>
        <rFont val="細明體"/>
        <family val="3"/>
        <charset val="136"/>
      </rPr>
      <t>年</t>
    </r>
    <phoneticPr fontId="3" type="noConversion"/>
  </si>
  <si>
    <r>
      <rPr>
        <sz val="11"/>
        <rFont val="標楷體"/>
        <family val="4"/>
        <charset val="136"/>
      </rPr>
      <t xml:space="preserve">廣義生產總額
</t>
    </r>
    <r>
      <rPr>
        <sz val="11"/>
        <rFont val="Times New Roman"/>
        <family val="1"/>
      </rPr>
      <t>(1)-(3)+(4)
+(5)-(6)-(7)</t>
    </r>
    <phoneticPr fontId="3" type="noConversion"/>
  </si>
  <si>
    <r>
      <rPr>
        <sz val="11"/>
        <rFont val="標楷體"/>
        <family val="4"/>
        <charset val="136"/>
      </rPr>
      <t xml:space="preserve">生產總額
</t>
    </r>
    <r>
      <rPr>
        <sz val="11"/>
        <rFont val="Times New Roman"/>
        <family val="1"/>
      </rPr>
      <t>(1)-(2)+(4)
+(5)-(6)-(7)</t>
    </r>
    <phoneticPr fontId="3" type="noConversion"/>
  </si>
  <si>
    <r>
      <rPr>
        <sz val="11"/>
        <rFont val="標楷體"/>
        <family val="4"/>
        <charset val="136"/>
      </rPr>
      <t>營業收入
（含發包工程款）
（</t>
    </r>
    <r>
      <rPr>
        <sz val="11"/>
        <rFont val="Times New Roman"/>
        <family val="1"/>
      </rPr>
      <t>1</t>
    </r>
    <r>
      <rPr>
        <sz val="11"/>
        <rFont val="標楷體"/>
        <family val="4"/>
        <charset val="136"/>
      </rPr>
      <t>）</t>
    </r>
    <phoneticPr fontId="3" type="noConversion"/>
  </si>
  <si>
    <r>
      <t xml:space="preserve">
</t>
    </r>
    <r>
      <rPr>
        <sz val="11"/>
        <rFont val="標楷體"/>
        <family val="4"/>
        <charset val="136"/>
      </rPr>
      <t>發包工程款
（</t>
    </r>
    <r>
      <rPr>
        <sz val="11"/>
        <rFont val="Times New Roman"/>
        <family val="1"/>
      </rPr>
      <t>2</t>
    </r>
    <r>
      <rPr>
        <sz val="11"/>
        <rFont val="標楷體"/>
        <family val="4"/>
        <charset val="136"/>
      </rPr>
      <t>）</t>
    </r>
    <phoneticPr fontId="3" type="noConversion"/>
  </si>
  <si>
    <r>
      <rPr>
        <sz val="11"/>
        <rFont val="標楷體"/>
        <family val="4"/>
        <charset val="136"/>
      </rPr>
      <t>發包給
本調查對象
之發包工程款
（</t>
    </r>
    <r>
      <rPr>
        <sz val="11"/>
        <rFont val="Times New Roman"/>
        <family val="1"/>
      </rPr>
      <t>3</t>
    </r>
    <r>
      <rPr>
        <sz val="11"/>
        <rFont val="標楷體"/>
        <family val="4"/>
        <charset val="136"/>
      </rPr>
      <t>）</t>
    </r>
    <phoneticPr fontId="3" type="noConversion"/>
  </si>
  <si>
    <r>
      <rPr>
        <sz val="11"/>
        <rFont val="標楷體"/>
        <family val="4"/>
        <charset val="136"/>
      </rPr>
      <t>由業主及營造同業
提供材料估計價值
（</t>
    </r>
    <r>
      <rPr>
        <sz val="11"/>
        <rFont val="Times New Roman"/>
        <family val="1"/>
      </rPr>
      <t>4</t>
    </r>
    <r>
      <rPr>
        <sz val="11"/>
        <rFont val="標楷體"/>
        <family val="4"/>
        <charset val="136"/>
      </rPr>
      <t>）</t>
    </r>
    <phoneticPr fontId="3" type="noConversion"/>
  </si>
  <si>
    <r>
      <rPr>
        <sz val="11"/>
        <rFont val="標楷體"/>
        <family val="4"/>
        <charset val="136"/>
      </rPr>
      <t>年底自地自建或合建房屋之在建工程及待售房屋成本
（</t>
    </r>
    <r>
      <rPr>
        <sz val="11"/>
        <rFont val="Times New Roman"/>
        <family val="1"/>
      </rPr>
      <t>5</t>
    </r>
    <r>
      <rPr>
        <sz val="11"/>
        <rFont val="標楷體"/>
        <family val="4"/>
        <charset val="136"/>
      </rPr>
      <t>）</t>
    </r>
    <phoneticPr fontId="3" type="noConversion"/>
  </si>
  <si>
    <r>
      <rPr>
        <sz val="11"/>
        <rFont val="標楷體"/>
        <family val="4"/>
        <charset val="136"/>
      </rPr>
      <t>年初自地自建或合建房屋之在建工程及待售房屋成本
（</t>
    </r>
    <r>
      <rPr>
        <sz val="11"/>
        <rFont val="Times New Roman"/>
        <family val="1"/>
      </rPr>
      <t>6</t>
    </r>
    <r>
      <rPr>
        <sz val="11"/>
        <rFont val="標楷體"/>
        <family val="4"/>
        <charset val="136"/>
      </rPr>
      <t>）</t>
    </r>
    <phoneticPr fontId="3" type="noConversion"/>
  </si>
  <si>
    <r>
      <t>出售房地產
土地成本
（</t>
    </r>
    <r>
      <rPr>
        <sz val="11"/>
        <rFont val="Times New Roman"/>
        <family val="1"/>
      </rPr>
      <t>7</t>
    </r>
    <r>
      <rPr>
        <sz val="11"/>
        <rFont val="標楷體"/>
        <family val="4"/>
        <charset val="136"/>
      </rPr>
      <t>）</t>
    </r>
    <phoneticPr fontId="3" type="noConversion"/>
  </si>
  <si>
    <r>
      <rPr>
        <sz val="11"/>
        <rFont val="標楷體"/>
        <family val="4"/>
        <charset val="136"/>
      </rPr>
      <t xml:space="preserve">廣義生產總額
</t>
    </r>
    <r>
      <rPr>
        <sz val="11"/>
        <rFont val="Times New Roman"/>
        <family val="1"/>
      </rPr>
      <t>(1)-(3)+(4)
+(5)-(6)-(7)</t>
    </r>
    <phoneticPr fontId="3" type="noConversion"/>
  </si>
  <si>
    <r>
      <rPr>
        <sz val="11"/>
        <rFont val="標楷體"/>
        <family val="4"/>
        <charset val="136"/>
      </rPr>
      <t xml:space="preserve">生產總額
</t>
    </r>
    <r>
      <rPr>
        <sz val="11"/>
        <rFont val="Times New Roman"/>
        <family val="1"/>
      </rPr>
      <t>(1)-(2)+(4)
+(5)-(6)-(7)</t>
    </r>
    <phoneticPr fontId="3" type="noConversion"/>
  </si>
  <si>
    <r>
      <rPr>
        <sz val="11"/>
        <rFont val="標楷體"/>
        <family val="4"/>
        <charset val="136"/>
      </rPr>
      <t>營業收入
（含發包工程款）
（</t>
    </r>
    <r>
      <rPr>
        <sz val="11"/>
        <rFont val="Times New Roman"/>
        <family val="1"/>
      </rPr>
      <t>1</t>
    </r>
    <r>
      <rPr>
        <sz val="11"/>
        <rFont val="標楷體"/>
        <family val="4"/>
        <charset val="136"/>
      </rPr>
      <t>）</t>
    </r>
    <phoneticPr fontId="3" type="noConversion"/>
  </si>
  <si>
    <r>
      <t xml:space="preserve">
</t>
    </r>
    <r>
      <rPr>
        <sz val="11"/>
        <rFont val="標楷體"/>
        <family val="4"/>
        <charset val="136"/>
      </rPr>
      <t>發包工程款
（</t>
    </r>
    <r>
      <rPr>
        <sz val="11"/>
        <rFont val="Times New Roman"/>
        <family val="1"/>
      </rPr>
      <t>2</t>
    </r>
    <r>
      <rPr>
        <sz val="11"/>
        <rFont val="標楷體"/>
        <family val="4"/>
        <charset val="136"/>
      </rPr>
      <t>）</t>
    </r>
    <phoneticPr fontId="3" type="noConversion"/>
  </si>
  <si>
    <r>
      <rPr>
        <sz val="11"/>
        <rFont val="標楷體"/>
        <family val="4"/>
        <charset val="136"/>
      </rPr>
      <t>發包給
本調查對象
之發包工程款
（</t>
    </r>
    <r>
      <rPr>
        <sz val="11"/>
        <rFont val="Times New Roman"/>
        <family val="1"/>
      </rPr>
      <t>3</t>
    </r>
    <r>
      <rPr>
        <sz val="11"/>
        <rFont val="標楷體"/>
        <family val="4"/>
        <charset val="136"/>
      </rPr>
      <t>）</t>
    </r>
    <phoneticPr fontId="3" type="noConversion"/>
  </si>
  <si>
    <r>
      <rPr>
        <sz val="11"/>
        <rFont val="標楷體"/>
        <family val="4"/>
        <charset val="136"/>
      </rPr>
      <t>由業主及營造同業
提供材料估計價值
（</t>
    </r>
    <r>
      <rPr>
        <sz val="11"/>
        <rFont val="Times New Roman"/>
        <family val="1"/>
      </rPr>
      <t>4</t>
    </r>
    <r>
      <rPr>
        <sz val="11"/>
        <rFont val="標楷體"/>
        <family val="4"/>
        <charset val="136"/>
      </rPr>
      <t>）</t>
    </r>
    <phoneticPr fontId="3" type="noConversion"/>
  </si>
  <si>
    <r>
      <rPr>
        <sz val="11"/>
        <rFont val="標楷體"/>
        <family val="4"/>
        <charset val="136"/>
      </rPr>
      <t>年底自地自建或合建房屋之在建工程及待售房屋成本
（</t>
    </r>
    <r>
      <rPr>
        <sz val="11"/>
        <rFont val="Times New Roman"/>
        <family val="1"/>
      </rPr>
      <t>5</t>
    </r>
    <r>
      <rPr>
        <sz val="11"/>
        <rFont val="標楷體"/>
        <family val="4"/>
        <charset val="136"/>
      </rPr>
      <t>）</t>
    </r>
    <phoneticPr fontId="3" type="noConversion"/>
  </si>
  <si>
    <r>
      <rPr>
        <sz val="11"/>
        <rFont val="標楷體"/>
        <family val="4"/>
        <charset val="136"/>
      </rPr>
      <t>年初自地自建或合建房屋之在建工程及待售房屋成本
（</t>
    </r>
    <r>
      <rPr>
        <sz val="11"/>
        <rFont val="Times New Roman"/>
        <family val="1"/>
      </rPr>
      <t>6</t>
    </r>
    <r>
      <rPr>
        <sz val="11"/>
        <rFont val="標楷體"/>
        <family val="4"/>
        <charset val="136"/>
      </rPr>
      <t>）</t>
    </r>
    <phoneticPr fontId="3" type="noConversion"/>
  </si>
  <si>
    <r>
      <t>出售房地產
土地成本
（</t>
    </r>
    <r>
      <rPr>
        <sz val="11"/>
        <rFont val="Times New Roman"/>
        <family val="1"/>
      </rPr>
      <t>7</t>
    </r>
    <r>
      <rPr>
        <sz val="11"/>
        <rFont val="標楷體"/>
        <family val="4"/>
        <charset val="136"/>
      </rPr>
      <t>）</t>
    </r>
    <phoneticPr fontId="3" type="noConversion"/>
  </si>
  <si>
    <r>
      <t>10</t>
    </r>
    <r>
      <rPr>
        <sz val="11"/>
        <rFont val="標楷體"/>
        <family val="4"/>
        <charset val="136"/>
      </rPr>
      <t>～</t>
    </r>
    <r>
      <rPr>
        <sz val="11"/>
        <rFont val="Times New Roman"/>
        <family val="1"/>
      </rPr>
      <t>19</t>
    </r>
    <r>
      <rPr>
        <sz val="11"/>
        <rFont val="標楷體"/>
        <family val="4"/>
        <charset val="136"/>
      </rPr>
      <t>人</t>
    </r>
  </si>
  <si>
    <r>
      <t>20</t>
    </r>
    <r>
      <rPr>
        <sz val="11"/>
        <rFont val="標楷體"/>
        <family val="4"/>
        <charset val="136"/>
      </rPr>
      <t>～</t>
    </r>
    <r>
      <rPr>
        <sz val="11"/>
        <rFont val="Times New Roman"/>
        <family val="1"/>
      </rPr>
      <t>49</t>
    </r>
    <r>
      <rPr>
        <sz val="11"/>
        <rFont val="標楷體"/>
        <family val="4"/>
        <charset val="136"/>
      </rPr>
      <t>人</t>
    </r>
  </si>
  <si>
    <r>
      <t>50</t>
    </r>
    <r>
      <rPr>
        <sz val="11"/>
        <rFont val="標楷體"/>
        <family val="4"/>
        <charset val="136"/>
      </rPr>
      <t>～</t>
    </r>
    <r>
      <rPr>
        <sz val="11"/>
        <rFont val="Times New Roman"/>
        <family val="1"/>
      </rPr>
      <t>99</t>
    </r>
    <r>
      <rPr>
        <sz val="11"/>
        <rFont val="標楷體"/>
        <family val="4"/>
        <charset val="136"/>
      </rPr>
      <t>人</t>
    </r>
  </si>
  <si>
    <r>
      <t>100</t>
    </r>
    <r>
      <rPr>
        <sz val="11"/>
        <rFont val="標楷體"/>
        <family val="4"/>
        <charset val="136"/>
      </rPr>
      <t>～</t>
    </r>
    <r>
      <rPr>
        <sz val="11"/>
        <rFont val="Times New Roman"/>
        <family val="1"/>
      </rPr>
      <t>299</t>
    </r>
    <r>
      <rPr>
        <sz val="11"/>
        <rFont val="標楷體"/>
        <family val="4"/>
        <charset val="136"/>
      </rPr>
      <t>人</t>
    </r>
  </si>
  <si>
    <r>
      <rPr>
        <sz val="11"/>
        <rFont val="標楷體"/>
        <family val="4"/>
        <charset val="136"/>
      </rPr>
      <t xml:space="preserve">自有資產
</t>
    </r>
    <r>
      <rPr>
        <sz val="11"/>
        <rFont val="Times New Roman"/>
        <family val="1"/>
      </rPr>
      <t>(1)+(2)</t>
    </r>
    <phoneticPr fontId="3" type="noConversion"/>
  </si>
  <si>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資</t>
    </r>
    <r>
      <rPr>
        <sz val="11"/>
        <rFont val="Times New Roman"/>
        <family val="1"/>
      </rPr>
      <t xml:space="preserve">          </t>
    </r>
    <r>
      <rPr>
        <sz val="11"/>
        <rFont val="標楷體"/>
        <family val="4"/>
        <charset val="136"/>
      </rPr>
      <t>產　</t>
    </r>
    <phoneticPr fontId="3" type="noConversion"/>
  </si>
  <si>
    <r>
      <rPr>
        <sz val="11"/>
        <rFont val="標楷體"/>
        <family val="4"/>
        <charset val="136"/>
      </rPr>
      <t>非</t>
    </r>
    <r>
      <rPr>
        <sz val="11"/>
        <rFont val="Times New Roman"/>
        <family val="1"/>
      </rPr>
      <t xml:space="preserve">        </t>
    </r>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r>
    <phoneticPr fontId="3" type="noConversion"/>
  </si>
  <si>
    <r>
      <t xml:space="preserve">106 </t>
    </r>
    <r>
      <rPr>
        <b/>
        <sz val="11"/>
        <rFont val="標楷體"/>
        <family val="4"/>
        <charset val="136"/>
      </rPr>
      <t>年</t>
    </r>
    <phoneticPr fontId="5" type="noConversion"/>
  </si>
  <si>
    <r>
      <t xml:space="preserve">108 </t>
    </r>
    <r>
      <rPr>
        <b/>
        <sz val="11"/>
        <rFont val="標楷體"/>
        <family val="4"/>
        <charset val="136"/>
      </rPr>
      <t>年</t>
    </r>
    <phoneticPr fontId="5" type="noConversion"/>
  </si>
  <si>
    <r>
      <t xml:space="preserve">109 </t>
    </r>
    <r>
      <rPr>
        <b/>
        <sz val="11"/>
        <rFont val="標楷體"/>
        <family val="4"/>
        <charset val="136"/>
      </rPr>
      <t>年</t>
    </r>
    <phoneticPr fontId="5"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</si>
  <si>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</si>
  <si>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</si>
  <si>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桃</t>
    </r>
    <r>
      <rPr>
        <sz val="11"/>
        <rFont val="Times New Roman"/>
        <family val="1"/>
      </rPr>
      <t xml:space="preserve">   </t>
    </r>
    <r>
      <rPr>
        <sz val="11"/>
        <rFont val="標楷體"/>
        <family val="4"/>
        <charset val="136"/>
      </rPr>
      <t>園</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</si>
  <si>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北部其他</t>
    </r>
    <phoneticPr fontId="3" type="noConversion"/>
  </si>
  <si>
    <r>
      <t xml:space="preserve">105 </t>
    </r>
    <r>
      <rPr>
        <b/>
        <sz val="11"/>
        <rFont val="標楷體"/>
        <family val="4"/>
        <charset val="136"/>
      </rPr>
      <t>年</t>
    </r>
    <phoneticPr fontId="5" type="noConversion"/>
  </si>
  <si>
    <r>
      <t xml:space="preserve">105 </t>
    </r>
    <r>
      <rPr>
        <b/>
        <sz val="11"/>
        <rFont val="標楷體"/>
        <family val="4"/>
        <charset val="136"/>
      </rPr>
      <t>年</t>
    </r>
    <phoneticPr fontId="5" type="noConversion"/>
  </si>
  <si>
    <r>
      <t xml:space="preserve">107 </t>
    </r>
    <r>
      <rPr>
        <b/>
        <sz val="11"/>
        <rFont val="標楷體"/>
        <family val="4"/>
        <charset val="136"/>
      </rPr>
      <t>年</t>
    </r>
    <phoneticPr fontId="5" type="noConversion"/>
  </si>
  <si>
    <r>
      <t>未滿</t>
    </r>
    <r>
      <rPr>
        <sz val="11"/>
        <rFont val="Times New Roman"/>
        <family val="1"/>
      </rPr>
      <t>6</t>
    </r>
    <r>
      <rPr>
        <sz val="11"/>
        <rFont val="標楷體"/>
        <family val="4"/>
        <charset val="136"/>
      </rPr>
      <t>百萬元</t>
    </r>
  </si>
  <si>
    <t xml:space="preserve">直接營建工程收入結構－按經營特性分  </t>
    <phoneticPr fontId="3" type="noConversion"/>
  </si>
  <si>
    <t>直接營建工程收入結構－按經營規模分</t>
    <phoneticPr fontId="3" type="noConversion"/>
  </si>
  <si>
    <r>
      <t xml:space="preserve">111 </t>
    </r>
    <r>
      <rPr>
        <b/>
        <sz val="11"/>
        <rFont val="標楷體"/>
        <family val="4"/>
        <charset val="136"/>
      </rPr>
      <t>年</t>
    </r>
    <phoneticPr fontId="5" type="noConversion"/>
  </si>
  <si>
    <r>
      <t xml:space="preserve">111 </t>
    </r>
    <r>
      <rPr>
        <b/>
        <sz val="11"/>
        <rFont val="標楷體"/>
        <family val="4"/>
        <charset val="136"/>
      </rPr>
      <t>年</t>
    </r>
    <phoneticPr fontId="5" type="noConversion"/>
  </si>
  <si>
    <t xml:space="preserve"> </t>
    <phoneticPr fontId="5" type="noConversion"/>
  </si>
  <si>
    <t>男性</t>
    <phoneticPr fontId="3" type="noConversion"/>
  </si>
  <si>
    <t>女性</t>
    <phoneticPr fontId="3" type="noConversion"/>
  </si>
  <si>
    <t>專門</t>
  </si>
  <si>
    <t>管理人員</t>
    <phoneticPr fontId="5" type="noConversion"/>
  </si>
  <si>
    <t>專門工程人員</t>
    <phoneticPr fontId="5" type="noConversion"/>
  </si>
  <si>
    <t>小計</t>
    <phoneticPr fontId="3" type="noConversion"/>
  </si>
  <si>
    <t>男性</t>
    <phoneticPr fontId="3" type="noConversion"/>
  </si>
  <si>
    <t>女性</t>
    <phoneticPr fontId="3" type="noConversion"/>
  </si>
  <si>
    <t>工地主任</t>
    <phoneticPr fontId="5" type="noConversion"/>
  </si>
  <si>
    <t>工程師、技術員</t>
    <phoneticPr fontId="5" type="noConversion"/>
  </si>
  <si>
    <t>事務支援人力</t>
    <phoneticPr fontId="5" type="noConversion"/>
  </si>
  <si>
    <t>工員</t>
    <phoneticPr fontId="5" type="noConversion"/>
  </si>
  <si>
    <t>基層勞工</t>
    <phoneticPr fontId="5" type="noConversion"/>
  </si>
  <si>
    <t>技術工</t>
    <phoneticPr fontId="5" type="noConversion"/>
  </si>
  <si>
    <t>普通工</t>
    <phoneticPr fontId="5" type="noConversion"/>
  </si>
  <si>
    <t>年底人數</t>
    <phoneticPr fontId="3" type="noConversion"/>
  </si>
  <si>
    <t>女性</t>
    <phoneticPr fontId="3" type="noConversion"/>
  </si>
  <si>
    <t>自營作業者及
無酬家屬工作者</t>
    <phoneticPr fontId="5" type="noConversion"/>
  </si>
  <si>
    <t>僱　用　</t>
    <phoneticPr fontId="3" type="noConversion"/>
  </si>
  <si>
    <r>
      <t>111</t>
    </r>
    <r>
      <rPr>
        <b/>
        <sz val="11"/>
        <rFont val="細明體"/>
        <family val="3"/>
        <charset val="136"/>
      </rPr>
      <t>年</t>
    </r>
    <phoneticPr fontId="5" type="noConversion"/>
  </si>
  <si>
    <t>員工人數(性別分)－按經營特性分</t>
    <phoneticPr fontId="3" type="noConversion"/>
  </si>
  <si>
    <t>員工人數</t>
    <phoneticPr fontId="5" type="noConversion"/>
  </si>
  <si>
    <t>實際運用資產淨額</t>
    <phoneticPr fontId="3" type="noConversion"/>
  </si>
  <si>
    <t>員工人數(性別分)－按經營規模分</t>
    <phoneticPr fontId="3" type="noConversion"/>
  </si>
  <si>
    <t>表四  營造業年底</t>
    <phoneticPr fontId="3" type="noConversion"/>
  </si>
  <si>
    <t>表五  營造業年底</t>
  </si>
  <si>
    <t>表五  營造業年底</t>
    <phoneticPr fontId="3" type="noConversion"/>
  </si>
  <si>
    <t>員工人數(年齡分)－按經營特性分</t>
  </si>
  <si>
    <t>員工人數(年齡分)－按經營特性分</t>
    <phoneticPr fontId="3" type="noConversion"/>
  </si>
  <si>
    <t>表六  營造業年底</t>
    <phoneticPr fontId="3" type="noConversion"/>
  </si>
  <si>
    <t>表六  營造業年底</t>
    <phoneticPr fontId="5" type="noConversion"/>
  </si>
  <si>
    <t xml:space="preserve">員工人數(年齡分)－按經營規模分 </t>
    <phoneticPr fontId="5" type="noConversion"/>
  </si>
  <si>
    <t xml:space="preserve">員工人數(年齡分)－按經營規模分 </t>
    <phoneticPr fontId="3" type="noConversion"/>
  </si>
  <si>
    <r>
      <t>9</t>
    </r>
    <r>
      <rPr>
        <sz val="10"/>
        <rFont val="標楷體"/>
        <family val="4"/>
        <charset val="136"/>
      </rPr>
      <t>人及以下</t>
    </r>
    <phoneticPr fontId="3" type="noConversion"/>
  </si>
  <si>
    <r>
      <t>10</t>
    </r>
    <r>
      <rPr>
        <sz val="10"/>
        <rFont val="標楷體"/>
        <family val="4"/>
        <charset val="136"/>
      </rPr>
      <t>～</t>
    </r>
    <r>
      <rPr>
        <sz val="10"/>
        <rFont val="Times New Roman"/>
        <family val="1"/>
      </rPr>
      <t>19</t>
    </r>
    <r>
      <rPr>
        <sz val="10"/>
        <rFont val="標楷體"/>
        <family val="4"/>
        <charset val="136"/>
      </rPr>
      <t>人</t>
    </r>
    <phoneticPr fontId="3" type="noConversion"/>
  </si>
  <si>
    <r>
      <t>20</t>
    </r>
    <r>
      <rPr>
        <sz val="10"/>
        <rFont val="標楷體"/>
        <family val="4"/>
        <charset val="136"/>
      </rPr>
      <t>～</t>
    </r>
    <r>
      <rPr>
        <sz val="10"/>
        <rFont val="Times New Roman"/>
        <family val="1"/>
      </rPr>
      <t>49</t>
    </r>
    <r>
      <rPr>
        <sz val="10"/>
        <rFont val="標楷體"/>
        <family val="4"/>
        <charset val="136"/>
      </rPr>
      <t>人</t>
    </r>
    <phoneticPr fontId="3" type="noConversion"/>
  </si>
  <si>
    <r>
      <t>50</t>
    </r>
    <r>
      <rPr>
        <sz val="10"/>
        <rFont val="標楷體"/>
        <family val="4"/>
        <charset val="136"/>
      </rPr>
      <t>～</t>
    </r>
    <r>
      <rPr>
        <sz val="10"/>
        <rFont val="Times New Roman"/>
        <family val="1"/>
      </rPr>
      <t>99</t>
    </r>
    <r>
      <rPr>
        <sz val="10"/>
        <rFont val="標楷體"/>
        <family val="4"/>
        <charset val="136"/>
      </rPr>
      <t>人</t>
    </r>
    <phoneticPr fontId="3" type="noConversion"/>
  </si>
  <si>
    <r>
      <t>100</t>
    </r>
    <r>
      <rPr>
        <sz val="10"/>
        <rFont val="標楷體"/>
        <family val="4"/>
        <charset val="136"/>
      </rPr>
      <t>～</t>
    </r>
    <r>
      <rPr>
        <sz val="10"/>
        <rFont val="Times New Roman"/>
        <family val="1"/>
      </rPr>
      <t>299</t>
    </r>
    <r>
      <rPr>
        <sz val="10"/>
        <rFont val="標楷體"/>
        <family val="4"/>
        <charset val="136"/>
      </rPr>
      <t>人</t>
    </r>
    <phoneticPr fontId="3" type="noConversion"/>
  </si>
  <si>
    <r>
      <t>300</t>
    </r>
    <r>
      <rPr>
        <sz val="10"/>
        <rFont val="標楷體"/>
        <family val="4"/>
        <charset val="136"/>
      </rPr>
      <t>人以上</t>
    </r>
    <phoneticPr fontId="3" type="noConversion"/>
  </si>
  <si>
    <r>
      <rPr>
        <sz val="10"/>
        <rFont val="標楷體"/>
        <family val="4"/>
        <charset val="136"/>
      </rPr>
      <t>未滿</t>
    </r>
    <r>
      <rPr>
        <sz val="10"/>
        <rFont val="Times New Roman"/>
        <family val="1"/>
      </rPr>
      <t>600</t>
    </r>
    <r>
      <rPr>
        <sz val="10"/>
        <rFont val="標楷體"/>
        <family val="4"/>
        <charset val="136"/>
      </rPr>
      <t>萬元</t>
    </r>
    <phoneticPr fontId="3" type="noConversion"/>
  </si>
  <si>
    <r>
      <t>600</t>
    </r>
    <r>
      <rPr>
        <sz val="10"/>
        <rFont val="標楷體"/>
        <family val="4"/>
        <charset val="136"/>
      </rPr>
      <t>萬元～未滿</t>
    </r>
    <r>
      <rPr>
        <sz val="10"/>
        <rFont val="Times New Roman"/>
        <family val="1"/>
      </rPr>
      <t>1,000</t>
    </r>
    <r>
      <rPr>
        <sz val="10"/>
        <rFont val="標楷體"/>
        <family val="4"/>
        <charset val="136"/>
      </rPr>
      <t>萬元</t>
    </r>
    <phoneticPr fontId="3" type="noConversion"/>
  </si>
  <si>
    <r>
      <t>1,000</t>
    </r>
    <r>
      <rPr>
        <sz val="10"/>
        <rFont val="標楷體"/>
        <family val="4"/>
        <charset val="136"/>
      </rPr>
      <t>萬元～未滿</t>
    </r>
    <r>
      <rPr>
        <sz val="10"/>
        <rFont val="Times New Roman"/>
        <family val="1"/>
      </rPr>
      <t>2,000</t>
    </r>
    <r>
      <rPr>
        <sz val="10"/>
        <rFont val="標楷體"/>
        <family val="4"/>
        <charset val="136"/>
      </rPr>
      <t>萬元</t>
    </r>
    <phoneticPr fontId="3" type="noConversion"/>
  </si>
  <si>
    <r>
      <t>2,000</t>
    </r>
    <r>
      <rPr>
        <sz val="10"/>
        <rFont val="標楷體"/>
        <family val="4"/>
        <charset val="136"/>
      </rPr>
      <t>萬元～未滿</t>
    </r>
    <r>
      <rPr>
        <sz val="10"/>
        <rFont val="Times New Roman"/>
        <family val="1"/>
      </rPr>
      <t>5,000</t>
    </r>
    <r>
      <rPr>
        <sz val="10"/>
        <rFont val="標楷體"/>
        <family val="4"/>
        <charset val="136"/>
      </rPr>
      <t>萬元</t>
    </r>
    <phoneticPr fontId="3" type="noConversion"/>
  </si>
  <si>
    <r>
      <t>5,000</t>
    </r>
    <r>
      <rPr>
        <sz val="10"/>
        <rFont val="標楷體"/>
        <family val="4"/>
        <charset val="136"/>
      </rPr>
      <t>萬元～未滿</t>
    </r>
    <r>
      <rPr>
        <sz val="10"/>
        <rFont val="Times New Roman"/>
        <family val="1"/>
      </rPr>
      <t>10,000</t>
    </r>
    <r>
      <rPr>
        <sz val="10"/>
        <rFont val="標楷體"/>
        <family val="4"/>
        <charset val="136"/>
      </rPr>
      <t>萬元</t>
    </r>
    <phoneticPr fontId="3" type="noConversion"/>
  </si>
  <si>
    <r>
      <t>10,000</t>
    </r>
    <r>
      <rPr>
        <sz val="10"/>
        <rFont val="標楷體"/>
        <family val="4"/>
        <charset val="136"/>
      </rPr>
      <t>萬元～未滿</t>
    </r>
    <r>
      <rPr>
        <sz val="10"/>
        <rFont val="Times New Roman"/>
        <family val="1"/>
      </rPr>
      <t>30,000</t>
    </r>
    <r>
      <rPr>
        <sz val="10"/>
        <rFont val="標楷體"/>
        <family val="4"/>
        <charset val="136"/>
      </rPr>
      <t>萬元</t>
    </r>
    <phoneticPr fontId="3" type="noConversion"/>
  </si>
  <si>
    <r>
      <t>30,000</t>
    </r>
    <r>
      <rPr>
        <sz val="10"/>
        <rFont val="標楷體"/>
        <family val="4"/>
        <charset val="136"/>
      </rPr>
      <t>萬元～未滿</t>
    </r>
    <r>
      <rPr>
        <sz val="10"/>
        <rFont val="Times New Roman"/>
        <family val="1"/>
      </rPr>
      <t>50,000</t>
    </r>
    <r>
      <rPr>
        <sz val="10"/>
        <rFont val="標楷體"/>
        <family val="4"/>
        <charset val="136"/>
      </rPr>
      <t>萬元</t>
    </r>
    <phoneticPr fontId="3" type="noConversion"/>
  </si>
  <si>
    <r>
      <t>50,000</t>
    </r>
    <r>
      <rPr>
        <sz val="10"/>
        <rFont val="標楷體"/>
        <family val="4"/>
        <charset val="136"/>
      </rPr>
      <t>萬元～未滿</t>
    </r>
    <r>
      <rPr>
        <sz val="10"/>
        <rFont val="Times New Roman"/>
        <family val="1"/>
      </rPr>
      <t>100,000</t>
    </r>
    <r>
      <rPr>
        <sz val="10"/>
        <rFont val="標楷體"/>
        <family val="4"/>
        <charset val="136"/>
      </rPr>
      <t>萬元</t>
    </r>
    <phoneticPr fontId="3" type="noConversion"/>
  </si>
  <si>
    <r>
      <t>100,000</t>
    </r>
    <r>
      <rPr>
        <sz val="10"/>
        <rFont val="標楷體"/>
        <family val="4"/>
        <charset val="136"/>
      </rPr>
      <t>萬元～未滿</t>
    </r>
    <r>
      <rPr>
        <sz val="10"/>
        <rFont val="Times New Roman"/>
        <family val="1"/>
      </rPr>
      <t>300,000</t>
    </r>
    <r>
      <rPr>
        <sz val="10"/>
        <rFont val="標楷體"/>
        <family val="4"/>
        <charset val="136"/>
      </rPr>
      <t>萬元</t>
    </r>
    <phoneticPr fontId="3" type="noConversion"/>
  </si>
  <si>
    <r>
      <t>300,000</t>
    </r>
    <r>
      <rPr>
        <sz val="10"/>
        <rFont val="標楷體"/>
        <family val="4"/>
        <charset val="136"/>
      </rPr>
      <t>萬元以上</t>
    </r>
    <phoneticPr fontId="3" type="noConversion"/>
  </si>
  <si>
    <r>
      <t>1,000</t>
    </r>
    <r>
      <rPr>
        <sz val="10"/>
        <rFont val="標楷體"/>
        <family val="4"/>
        <charset val="136"/>
      </rPr>
      <t>萬元～未滿</t>
    </r>
    <r>
      <rPr>
        <sz val="10"/>
        <rFont val="Times New Roman"/>
        <family val="1"/>
      </rPr>
      <t>2,000</t>
    </r>
    <r>
      <rPr>
        <sz val="10"/>
        <rFont val="標楷體"/>
        <family val="4"/>
        <charset val="136"/>
      </rPr>
      <t>萬元</t>
    </r>
    <phoneticPr fontId="3" type="noConversion"/>
  </si>
  <si>
    <r>
      <t>5,000</t>
    </r>
    <r>
      <rPr>
        <sz val="10"/>
        <rFont val="標楷體"/>
        <family val="4"/>
        <charset val="136"/>
      </rPr>
      <t>萬元～未滿</t>
    </r>
    <r>
      <rPr>
        <sz val="10"/>
        <rFont val="Times New Roman"/>
        <family val="1"/>
      </rPr>
      <t>10,000</t>
    </r>
    <r>
      <rPr>
        <sz val="10"/>
        <rFont val="標楷體"/>
        <family val="4"/>
        <charset val="136"/>
      </rPr>
      <t>萬元</t>
    </r>
    <phoneticPr fontId="3" type="noConversion"/>
  </si>
  <si>
    <r>
      <t>100,000</t>
    </r>
    <r>
      <rPr>
        <sz val="10"/>
        <rFont val="標楷體"/>
        <family val="4"/>
        <charset val="136"/>
      </rPr>
      <t>萬元～未滿</t>
    </r>
    <r>
      <rPr>
        <sz val="10"/>
        <rFont val="Times New Roman"/>
        <family val="1"/>
      </rPr>
      <t>300,000</t>
    </r>
    <r>
      <rPr>
        <sz val="10"/>
        <rFont val="標楷體"/>
        <family val="4"/>
        <charset val="136"/>
      </rPr>
      <t>萬元</t>
    </r>
    <phoneticPr fontId="3" type="noConversion"/>
  </si>
  <si>
    <t>表七  營造業全年勞動報酬－按經營特性分</t>
    <phoneticPr fontId="3" type="noConversion"/>
  </si>
  <si>
    <r>
      <t xml:space="preserve">111 </t>
    </r>
    <r>
      <rPr>
        <b/>
        <sz val="11"/>
        <rFont val="標楷體"/>
        <family val="4"/>
        <charset val="136"/>
      </rPr>
      <t>年</t>
    </r>
    <phoneticPr fontId="5" type="noConversion"/>
  </si>
  <si>
    <r>
      <t xml:space="preserve">111 </t>
    </r>
    <r>
      <rPr>
        <b/>
        <sz val="11"/>
        <rFont val="標楷體"/>
        <family val="4"/>
        <charset val="136"/>
      </rPr>
      <t>年</t>
    </r>
    <phoneticPr fontId="5" type="noConversion"/>
  </si>
  <si>
    <t xml:space="preserve">表八  營造業全年勞動報酬－按經營規模分 </t>
    <phoneticPr fontId="3" type="noConversion"/>
  </si>
  <si>
    <t>表九  營造業全年使用派遣勞工人數－按經營特性分</t>
    <phoneticPr fontId="3" type="noConversion"/>
  </si>
  <si>
    <r>
      <t xml:space="preserve">111 </t>
    </r>
    <r>
      <rPr>
        <b/>
        <sz val="11"/>
        <rFont val="標楷體"/>
        <family val="4"/>
        <charset val="136"/>
      </rPr>
      <t>年</t>
    </r>
    <phoneticPr fontId="5" type="noConversion"/>
  </si>
  <si>
    <t>表十  營造業全年使用派遣勞工人數－按經營規模分</t>
    <phoneticPr fontId="3" type="noConversion"/>
  </si>
  <si>
    <t>表十一  營造業年底實際運用</t>
    <phoneticPr fontId="3" type="noConversion"/>
  </si>
  <si>
    <t>表十一  營造業年底實際運用</t>
    <phoneticPr fontId="3" type="noConversion"/>
  </si>
  <si>
    <t>表十三  營造業年底實際</t>
    <phoneticPr fontId="3" type="noConversion"/>
  </si>
  <si>
    <t>表十三  營造業年底實際</t>
    <phoneticPr fontId="3" type="noConversion"/>
  </si>
  <si>
    <r>
      <t>111</t>
    </r>
    <r>
      <rPr>
        <b/>
        <sz val="11"/>
        <rFont val="標楷體"/>
        <family val="4"/>
        <charset val="136"/>
      </rPr>
      <t>年</t>
    </r>
    <phoneticPr fontId="5" type="noConversion"/>
  </si>
  <si>
    <r>
      <t>111</t>
    </r>
    <r>
      <rPr>
        <b/>
        <sz val="11"/>
        <rFont val="標楷體"/>
        <family val="4"/>
        <charset val="136"/>
      </rPr>
      <t>年</t>
    </r>
    <phoneticPr fontId="5" type="noConversion"/>
  </si>
  <si>
    <r>
      <t>111</t>
    </r>
    <r>
      <rPr>
        <b/>
        <sz val="11"/>
        <rFont val="標楷體"/>
        <family val="4"/>
        <charset val="136"/>
      </rPr>
      <t>年</t>
    </r>
    <phoneticPr fontId="5" type="noConversion"/>
  </si>
  <si>
    <t>表十四  營造業年底實際運用</t>
    <phoneticPr fontId="3" type="noConversion"/>
  </si>
  <si>
    <t>表十四  營造業年底實際運用</t>
    <phoneticPr fontId="3" type="noConversion"/>
  </si>
  <si>
    <r>
      <t xml:space="preserve">111 </t>
    </r>
    <r>
      <rPr>
        <b/>
        <sz val="11"/>
        <rFont val="標楷體"/>
        <family val="4"/>
        <charset val="136"/>
      </rPr>
      <t>年</t>
    </r>
    <phoneticPr fontId="5" type="noConversion"/>
  </si>
  <si>
    <r>
      <t xml:space="preserve">111 </t>
    </r>
    <r>
      <rPr>
        <b/>
        <sz val="11"/>
        <rFont val="標楷體"/>
        <family val="4"/>
        <charset val="136"/>
      </rPr>
      <t>年</t>
    </r>
    <phoneticPr fontId="5" type="noConversion"/>
  </si>
  <si>
    <t>表十五  營造業全年負債及</t>
    <phoneticPr fontId="3" type="noConversion"/>
  </si>
  <si>
    <r>
      <t>111</t>
    </r>
    <r>
      <rPr>
        <b/>
        <sz val="11"/>
        <rFont val="標楷體"/>
        <family val="4"/>
        <charset val="136"/>
      </rPr>
      <t>年</t>
    </r>
    <phoneticPr fontId="5" type="noConversion"/>
  </si>
  <si>
    <t>表十六   營造業全年負債及</t>
    <phoneticPr fontId="3" type="noConversion"/>
  </si>
  <si>
    <t>表十七    營造業全年生產</t>
    <phoneticPr fontId="3" type="noConversion"/>
  </si>
  <si>
    <t>表十八    營造業全年生產</t>
    <phoneticPr fontId="3" type="noConversion"/>
  </si>
  <si>
    <r>
      <t xml:space="preserve">111 </t>
    </r>
    <r>
      <rPr>
        <b/>
        <sz val="11"/>
        <rFont val="標楷體"/>
        <family val="4"/>
        <charset val="136"/>
      </rPr>
      <t>年</t>
    </r>
    <phoneticPr fontId="5" type="noConversion"/>
  </si>
  <si>
    <t xml:space="preserve"> 表十九  營造業全年生產毛額及</t>
    <phoneticPr fontId="3" type="noConversion"/>
  </si>
  <si>
    <t xml:space="preserve"> 表十九  營造業全年生產毛額及</t>
    <phoneticPr fontId="3" type="noConversion"/>
  </si>
  <si>
    <r>
      <t xml:space="preserve">111 </t>
    </r>
    <r>
      <rPr>
        <b/>
        <sz val="11"/>
        <rFont val="標楷體"/>
        <family val="4"/>
        <charset val="136"/>
      </rPr>
      <t>年</t>
    </r>
    <phoneticPr fontId="5" type="noConversion"/>
  </si>
  <si>
    <r>
      <t xml:space="preserve">111 </t>
    </r>
    <r>
      <rPr>
        <b/>
        <sz val="11"/>
        <rFont val="標楷體"/>
        <family val="4"/>
        <charset val="136"/>
      </rPr>
      <t>年</t>
    </r>
    <phoneticPr fontId="5" type="noConversion"/>
  </si>
  <si>
    <t>表二十  營造業全年生產毛額及</t>
    <phoneticPr fontId="3" type="noConversion"/>
  </si>
  <si>
    <t xml:space="preserve"> 表二十  營造業全年生產毛額及</t>
    <phoneticPr fontId="3" type="noConversion"/>
  </si>
  <si>
    <t>表二十一  營造業全年直接</t>
    <phoneticPr fontId="3" type="noConversion"/>
  </si>
  <si>
    <r>
      <t xml:space="preserve">111 </t>
    </r>
    <r>
      <rPr>
        <b/>
        <sz val="11"/>
        <rFont val="標楷體"/>
        <family val="4"/>
        <charset val="136"/>
      </rPr>
      <t>年</t>
    </r>
    <phoneticPr fontId="5" type="noConversion"/>
  </si>
  <si>
    <t>表二十二     營造業全年直接</t>
    <phoneticPr fontId="3" type="noConversion"/>
  </si>
  <si>
    <r>
      <t xml:space="preserve">111 </t>
    </r>
    <r>
      <rPr>
        <b/>
        <sz val="11"/>
        <rFont val="標楷體"/>
        <family val="4"/>
        <charset val="136"/>
      </rPr>
      <t>年</t>
    </r>
    <phoneticPr fontId="5" type="noConversion"/>
  </si>
  <si>
    <r>
      <t xml:space="preserve">111 </t>
    </r>
    <r>
      <rPr>
        <b/>
        <sz val="11"/>
        <rFont val="標楷體"/>
        <family val="4"/>
        <charset val="136"/>
      </rPr>
      <t>年</t>
    </r>
    <phoneticPr fontId="5" type="noConversion"/>
  </si>
  <si>
    <t>表二十三  營造業全年</t>
    <phoneticPr fontId="3" type="noConversion"/>
  </si>
  <si>
    <t>表二十四  營造業全年</t>
    <phoneticPr fontId="3" type="noConversion"/>
  </si>
  <si>
    <r>
      <t xml:space="preserve">111 </t>
    </r>
    <r>
      <rPr>
        <b/>
        <sz val="11"/>
        <rFont val="標楷體"/>
        <family val="4"/>
        <charset val="136"/>
      </rPr>
      <t>年</t>
    </r>
    <phoneticPr fontId="5" type="noConversion"/>
  </si>
  <si>
    <t>表二十五  營造業全年實際耗用材料－按經營特性分</t>
    <phoneticPr fontId="3" type="noConversion"/>
  </si>
  <si>
    <t xml:space="preserve">表二十六  營造業全年實際耗用材料－按經營規模分 </t>
    <phoneticPr fontId="3" type="noConversion"/>
  </si>
  <si>
    <t>表二十七  營造業全年</t>
    <phoneticPr fontId="3" type="noConversion"/>
  </si>
  <si>
    <t>表二十八  營造業全年</t>
    <phoneticPr fontId="3" type="noConversion"/>
  </si>
  <si>
    <t>表二十九  營造業全年各項</t>
    <phoneticPr fontId="3" type="noConversion"/>
  </si>
  <si>
    <t>表二十九  營造業全年各項</t>
    <phoneticPr fontId="3" type="noConversion"/>
  </si>
  <si>
    <r>
      <t xml:space="preserve">111 </t>
    </r>
    <r>
      <rPr>
        <b/>
        <sz val="11"/>
        <rFont val="標楷體"/>
        <family val="4"/>
        <charset val="136"/>
      </rPr>
      <t>年</t>
    </r>
    <phoneticPr fontId="5" type="noConversion"/>
  </si>
  <si>
    <t>表三十  營造業全年</t>
    <phoneticPr fontId="3" type="noConversion"/>
  </si>
  <si>
    <r>
      <t xml:space="preserve">111 </t>
    </r>
    <r>
      <rPr>
        <b/>
        <sz val="11"/>
        <rFont val="標楷體"/>
        <family val="4"/>
        <charset val="136"/>
      </rPr>
      <t>年</t>
    </r>
    <phoneticPr fontId="5" type="noConversion"/>
  </si>
  <si>
    <t>表三十一 營造業平均每企業</t>
    <phoneticPr fontId="3" type="noConversion"/>
  </si>
  <si>
    <t>表三十一  營造業平均每企業</t>
    <phoneticPr fontId="3" type="noConversion"/>
  </si>
  <si>
    <t>表三十二  營造業平均每企業</t>
    <phoneticPr fontId="3" type="noConversion"/>
  </si>
  <si>
    <t>表三十二  營造業平均每企業</t>
    <phoneticPr fontId="3" type="noConversion"/>
  </si>
  <si>
    <r>
      <t xml:space="preserve">111 </t>
    </r>
    <r>
      <rPr>
        <b/>
        <sz val="11"/>
        <rFont val="標楷體"/>
        <family val="4"/>
        <charset val="136"/>
      </rPr>
      <t>年</t>
    </r>
    <phoneticPr fontId="5" type="noConversion"/>
  </si>
  <si>
    <t>表三十三  營造業平均每企業</t>
    <phoneticPr fontId="3" type="noConversion"/>
  </si>
  <si>
    <t>表三十五  營造業平均每企業</t>
    <phoneticPr fontId="3" type="noConversion"/>
  </si>
  <si>
    <t>表三十五  營造業年底</t>
    <phoneticPr fontId="5" type="noConversion"/>
  </si>
  <si>
    <t>表三十四  營造業平均每企業</t>
    <phoneticPr fontId="3" type="noConversion"/>
  </si>
  <si>
    <t>表三十六  營造業平均每企業</t>
    <phoneticPr fontId="3" type="noConversion"/>
  </si>
  <si>
    <t>表三十六  營造業年底</t>
    <phoneticPr fontId="5" type="noConversion"/>
  </si>
  <si>
    <r>
      <t xml:space="preserve">111 </t>
    </r>
    <r>
      <rPr>
        <b/>
        <sz val="11"/>
        <rFont val="標楷體"/>
        <family val="4"/>
        <charset val="136"/>
      </rPr>
      <t>年</t>
    </r>
    <phoneticPr fontId="5" type="noConversion"/>
  </si>
  <si>
    <t>表三十七  營造業平均每企業全年勞動報酬－按經營特性分</t>
    <phoneticPr fontId="3" type="noConversion"/>
  </si>
  <si>
    <t xml:space="preserve">表三十八  營造業平均每企業全年勞動報酬－按經營規模分 </t>
    <phoneticPr fontId="3" type="noConversion"/>
  </si>
  <si>
    <t>表三十九  營造業全年使用派遣勞工平均人數－按經營特性分</t>
    <phoneticPr fontId="3" type="noConversion"/>
  </si>
  <si>
    <t>表四十  營造業全年使用派遣勞工平均人數－按經營規模分</t>
    <phoneticPr fontId="3" type="noConversion"/>
  </si>
  <si>
    <t>表四十一  營造業平均每企業年底</t>
    <phoneticPr fontId="3" type="noConversion"/>
  </si>
  <si>
    <t>表四十二  營造業平均每企業年底</t>
    <phoneticPr fontId="3" type="noConversion"/>
  </si>
  <si>
    <t>表四十二 營造業平均每企業年底實際</t>
    <phoneticPr fontId="3" type="noConversion"/>
  </si>
  <si>
    <r>
      <t xml:space="preserve">111 </t>
    </r>
    <r>
      <rPr>
        <b/>
        <sz val="11"/>
        <rFont val="標楷體"/>
        <family val="4"/>
        <charset val="136"/>
      </rPr>
      <t>年</t>
    </r>
    <phoneticPr fontId="5" type="noConversion"/>
  </si>
  <si>
    <t>表四十一  營造業平均每企業年底實際</t>
    <phoneticPr fontId="3" type="noConversion"/>
  </si>
  <si>
    <t>表四十三  營造業平均每企業年底</t>
    <phoneticPr fontId="3" type="noConversion"/>
  </si>
  <si>
    <t>表四十三  營造業平均每企業年底</t>
    <phoneticPr fontId="3" type="noConversion"/>
  </si>
  <si>
    <t>表四十四  營造業平均每企業年底</t>
    <phoneticPr fontId="3" type="noConversion"/>
  </si>
  <si>
    <r>
      <t xml:space="preserve">111 </t>
    </r>
    <r>
      <rPr>
        <b/>
        <sz val="11"/>
        <rFont val="標楷體"/>
        <family val="4"/>
        <charset val="136"/>
      </rPr>
      <t>年</t>
    </r>
    <phoneticPr fontId="5" type="noConversion"/>
  </si>
  <si>
    <t>表四十五  營造業平均每企業</t>
    <phoneticPr fontId="3" type="noConversion"/>
  </si>
  <si>
    <t>表四十六   營造業平均每企業</t>
    <phoneticPr fontId="3" type="noConversion"/>
  </si>
  <si>
    <t>表四十七  營造業平均每企業</t>
    <phoneticPr fontId="3" type="noConversion"/>
  </si>
  <si>
    <t>表四十七  營造業平均每企業</t>
    <phoneticPr fontId="3" type="noConversion"/>
  </si>
  <si>
    <t>表四十八  營造業平均每企業</t>
    <phoneticPr fontId="3" type="noConversion"/>
  </si>
  <si>
    <t>表四十九   營造業平均每企業全年</t>
    <phoneticPr fontId="3" type="noConversion"/>
  </si>
  <si>
    <t>表五十 營造業平均每企業全年</t>
    <phoneticPr fontId="3" type="noConversion"/>
  </si>
  <si>
    <r>
      <t>111</t>
    </r>
    <r>
      <rPr>
        <b/>
        <sz val="11"/>
        <rFont val="標楷體"/>
        <family val="4"/>
        <charset val="136"/>
      </rPr>
      <t>年</t>
    </r>
    <phoneticPr fontId="5" type="noConversion"/>
  </si>
  <si>
    <t>表五十一 營造業平均每企業</t>
    <phoneticPr fontId="3" type="noConversion"/>
  </si>
  <si>
    <t>表五十二  營造業平均每企業</t>
    <phoneticPr fontId="3" type="noConversion"/>
  </si>
  <si>
    <t>表五十三  營造業平均每企業全年實際耗用材料－按經營特性分</t>
    <phoneticPr fontId="3" type="noConversion"/>
  </si>
  <si>
    <t>表五十四  營造業平均每企業全年實際耗用材料－按經營規模分</t>
    <phoneticPr fontId="3" type="noConversion"/>
  </si>
  <si>
    <t>表五十五  營造業平均每企業</t>
    <phoneticPr fontId="3" type="noConversion"/>
  </si>
  <si>
    <t>表五十六  營造業平均每企業</t>
    <phoneticPr fontId="3" type="noConversion"/>
  </si>
  <si>
    <t xml:space="preserve">  表五十七  營造業平均每企業</t>
    <phoneticPr fontId="3" type="noConversion"/>
  </si>
  <si>
    <t xml:space="preserve">                表五十七  營造業平均每企業</t>
    <phoneticPr fontId="3" type="noConversion"/>
  </si>
  <si>
    <t xml:space="preserve">  表五十八  營造業平均每企業</t>
    <phoneticPr fontId="3" type="noConversion"/>
  </si>
  <si>
    <t xml:space="preserve">                   表五十八  營造業平均每企業</t>
    <phoneticPr fontId="3" type="noConversion"/>
  </si>
  <si>
    <t>表五十九  營造業企業單位經營</t>
    <phoneticPr fontId="4" type="noConversion"/>
  </si>
  <si>
    <t>表六十  營造業企業單位</t>
    <phoneticPr fontId="4" type="noConversion"/>
  </si>
  <si>
    <t>表六十一   營造業企業單位財務結構－按經營特性分</t>
    <phoneticPr fontId="3" type="noConversion"/>
  </si>
  <si>
    <t>表六十二   營造業企業單位財務結構－按經營規模分</t>
    <phoneticPr fontId="3" type="noConversion"/>
  </si>
  <si>
    <t>表六十三 營造業企業單位勞動裝備率</t>
    <phoneticPr fontId="3" type="noConversion"/>
  </si>
  <si>
    <t>表六十四  營造業企業單位勞動裝備率</t>
    <phoneticPr fontId="3" type="noConversion"/>
  </si>
  <si>
    <r>
      <t xml:space="preserve">111 </t>
    </r>
    <r>
      <rPr>
        <b/>
        <sz val="11"/>
        <rFont val="標楷體"/>
        <family val="4"/>
        <charset val="136"/>
      </rPr>
      <t>年</t>
    </r>
    <phoneticPr fontId="5" type="noConversion"/>
  </si>
  <si>
    <r>
      <t xml:space="preserve">111 </t>
    </r>
    <r>
      <rPr>
        <b/>
        <sz val="11"/>
        <rFont val="標楷體"/>
        <family val="4"/>
        <charset val="136"/>
      </rPr>
      <t>年</t>
    </r>
    <phoneticPr fontId="5" type="noConversion"/>
  </si>
  <si>
    <t>表六十五  營造業企業單位資本</t>
    <phoneticPr fontId="3" type="noConversion"/>
  </si>
  <si>
    <t>表六十六   營造業企業單位資本</t>
    <phoneticPr fontId="3" type="noConversion"/>
  </si>
  <si>
    <r>
      <t xml:space="preserve">111 </t>
    </r>
    <r>
      <rPr>
        <b/>
        <sz val="11"/>
        <rFont val="標楷體"/>
        <family val="4"/>
        <charset val="136"/>
      </rPr>
      <t>年</t>
    </r>
    <phoneticPr fontId="5" type="noConversion"/>
  </si>
  <si>
    <t>表六十七  企業在經營上</t>
    <phoneticPr fontId="5" type="noConversion"/>
  </si>
  <si>
    <t>表六十七  企業在經營上</t>
    <phoneticPr fontId="5" type="noConversion"/>
  </si>
  <si>
    <t>表六十八  企業在經營上</t>
    <phoneticPr fontId="3" type="noConversion"/>
  </si>
  <si>
    <t>表六十八  企業在經營上</t>
    <phoneticPr fontId="3" type="noConversion"/>
  </si>
  <si>
    <t>專業營造業特定項目技術士</t>
    <phoneticPr fontId="5" type="noConversion"/>
  </si>
  <si>
    <t>技術性勞工</t>
    <phoneticPr fontId="5" type="noConversion"/>
  </si>
  <si>
    <t>表六十九  企業勞工人力管道來源─按經營特性分</t>
    <phoneticPr fontId="5" type="noConversion"/>
  </si>
  <si>
    <t>表七十  企業勞工人力管道來源─按經營規模分</t>
    <phoneticPr fontId="5" type="noConversion"/>
  </si>
  <si>
    <t>表七十一  企業需政府優</t>
    <phoneticPr fontId="3" type="noConversion"/>
  </si>
  <si>
    <t>表七十二   企業需政府優</t>
    <phoneticPr fontId="3" type="noConversion"/>
  </si>
  <si>
    <r>
      <t xml:space="preserve">111 </t>
    </r>
    <r>
      <rPr>
        <b/>
        <sz val="11"/>
        <rFont val="標楷體"/>
        <family val="4"/>
        <charset val="136"/>
      </rPr>
      <t>年</t>
    </r>
    <phoneticPr fontId="5" type="noConversion"/>
  </si>
  <si>
    <t>表七十五 企業雇用外勞的比例─按經營特性分</t>
    <phoneticPr fontId="5" type="noConversion"/>
  </si>
  <si>
    <t>表七十六  企業雇用外勞的比例─按經營規模分</t>
    <phoneticPr fontId="5" type="noConversion"/>
  </si>
  <si>
    <t>表七十七 營造業勞工人力</t>
    <phoneticPr fontId="5" type="noConversion"/>
  </si>
  <si>
    <t>表七十八 營造業勞工人力</t>
    <phoneticPr fontId="5" type="noConversion"/>
  </si>
  <si>
    <t>普通工</t>
    <phoneticPr fontId="5" type="noConversion"/>
  </si>
  <si>
    <t>計</t>
    <phoneticPr fontId="5" type="noConversion"/>
  </si>
  <si>
    <t>小計</t>
    <phoneticPr fontId="5" type="noConversion"/>
  </si>
  <si>
    <t>模板技術士</t>
  </si>
  <si>
    <t>混凝土技術士</t>
  </si>
  <si>
    <t>電銲技術士</t>
  </si>
  <si>
    <t>測量技術士</t>
  </si>
  <si>
    <t>園藝技術士</t>
  </si>
  <si>
    <t>鋼筋技術士</t>
    <phoneticPr fontId="25" type="noConversion"/>
  </si>
  <si>
    <t>造園景觀技術士</t>
    <phoneticPr fontId="25" type="noConversion"/>
  </si>
  <si>
    <t>建築塗裝技術士</t>
    <phoneticPr fontId="25" type="noConversion"/>
  </si>
  <si>
    <t>營建防水技術士</t>
    <phoneticPr fontId="25" type="noConversion"/>
  </si>
  <si>
    <t>鋼筋工</t>
  </si>
  <si>
    <t>其他</t>
    <phoneticPr fontId="5" type="noConversion"/>
  </si>
  <si>
    <t>聘僱
空缺</t>
    <phoneticPr fontId="5" type="noConversion"/>
  </si>
  <si>
    <t>聘僱
空缺</t>
    <phoneticPr fontId="5" type="noConversion"/>
  </si>
  <si>
    <t>工地
空缺</t>
    <phoneticPr fontId="5" type="noConversion"/>
  </si>
  <si>
    <t>工地
空缺</t>
    <phoneticPr fontId="5" type="noConversion"/>
  </si>
  <si>
    <t>模板工</t>
    <phoneticPr fontId="5" type="noConversion"/>
  </si>
  <si>
    <t>泥水工</t>
    <phoneticPr fontId="5" type="noConversion"/>
  </si>
  <si>
    <t>技術工</t>
    <phoneticPr fontId="5" type="noConversion"/>
  </si>
  <si>
    <r>
      <t xml:space="preserve">108 </t>
    </r>
    <r>
      <rPr>
        <b/>
        <sz val="9"/>
        <rFont val="標楷體"/>
        <family val="4"/>
        <charset val="136"/>
      </rPr>
      <t>年</t>
    </r>
    <phoneticPr fontId="5" type="noConversion"/>
  </si>
  <si>
    <r>
      <t xml:space="preserve">109 </t>
    </r>
    <r>
      <rPr>
        <b/>
        <sz val="9"/>
        <rFont val="標楷體"/>
        <family val="4"/>
        <charset val="136"/>
      </rPr>
      <t>年</t>
    </r>
    <phoneticPr fontId="5" type="noConversion"/>
  </si>
  <si>
    <r>
      <t xml:space="preserve">108 </t>
    </r>
    <r>
      <rPr>
        <b/>
        <sz val="11"/>
        <rFont val="標楷體"/>
        <family val="4"/>
        <charset val="136"/>
      </rPr>
      <t>年</t>
    </r>
    <phoneticPr fontId="5" type="noConversion"/>
  </si>
  <si>
    <r>
      <t xml:space="preserve">109 </t>
    </r>
    <r>
      <rPr>
        <b/>
        <sz val="11"/>
        <rFont val="標楷體"/>
        <family val="4"/>
        <charset val="136"/>
      </rPr>
      <t>年</t>
    </r>
    <phoneticPr fontId="5" type="noConversion"/>
  </si>
  <si>
    <r>
      <t>111</t>
    </r>
    <r>
      <rPr>
        <b/>
        <sz val="11"/>
        <rFont val="標楷體"/>
        <family val="4"/>
        <charset val="136"/>
      </rPr>
      <t>年</t>
    </r>
    <phoneticPr fontId="5" type="noConversion"/>
  </si>
  <si>
    <r>
      <rPr>
        <sz val="12"/>
        <color theme="1"/>
        <rFont val="標楷體"/>
        <family val="4"/>
        <charset val="136"/>
      </rPr>
      <t>表</t>
    </r>
    <r>
      <rPr>
        <sz val="12"/>
        <color theme="1"/>
        <rFont val="Times New Roman"/>
        <family val="1"/>
      </rPr>
      <t>2</t>
    </r>
  </si>
  <si>
    <r>
      <rPr>
        <sz val="12"/>
        <color theme="1"/>
        <rFont val="標楷體"/>
        <family val="4"/>
        <charset val="136"/>
      </rPr>
      <t>表</t>
    </r>
    <r>
      <rPr>
        <sz val="12"/>
        <color theme="1"/>
        <rFont val="Times New Roman"/>
        <family val="1"/>
      </rPr>
      <t>3</t>
    </r>
  </si>
  <si>
    <r>
      <rPr>
        <sz val="12"/>
        <color theme="1"/>
        <rFont val="標楷體"/>
        <family val="4"/>
        <charset val="136"/>
      </rPr>
      <t>表</t>
    </r>
    <r>
      <rPr>
        <sz val="12"/>
        <color theme="1"/>
        <rFont val="Times New Roman"/>
        <family val="1"/>
      </rPr>
      <t>4</t>
    </r>
  </si>
  <si>
    <r>
      <rPr>
        <sz val="12"/>
        <color theme="1"/>
        <rFont val="標楷體"/>
        <family val="4"/>
        <charset val="136"/>
      </rPr>
      <t>表</t>
    </r>
    <r>
      <rPr>
        <sz val="12"/>
        <color theme="1"/>
        <rFont val="Times New Roman"/>
        <family val="1"/>
      </rPr>
      <t>5</t>
    </r>
  </si>
  <si>
    <r>
      <rPr>
        <sz val="12"/>
        <color theme="1"/>
        <rFont val="標楷體"/>
        <family val="4"/>
        <charset val="136"/>
      </rPr>
      <t>表</t>
    </r>
    <r>
      <rPr>
        <sz val="12"/>
        <color theme="1"/>
        <rFont val="Times New Roman"/>
        <family val="1"/>
      </rPr>
      <t>6</t>
    </r>
  </si>
  <si>
    <r>
      <rPr>
        <sz val="12"/>
        <color theme="1"/>
        <rFont val="標楷體"/>
        <family val="4"/>
        <charset val="136"/>
      </rPr>
      <t>表</t>
    </r>
    <r>
      <rPr>
        <sz val="12"/>
        <color theme="1"/>
        <rFont val="Times New Roman"/>
        <family val="1"/>
      </rPr>
      <t>7</t>
    </r>
  </si>
  <si>
    <r>
      <rPr>
        <sz val="12"/>
        <color theme="1"/>
        <rFont val="標楷體"/>
        <family val="4"/>
        <charset val="136"/>
      </rPr>
      <t>表</t>
    </r>
    <r>
      <rPr>
        <sz val="12"/>
        <color theme="1"/>
        <rFont val="Times New Roman"/>
        <family val="1"/>
      </rPr>
      <t>8</t>
    </r>
  </si>
  <si>
    <r>
      <rPr>
        <sz val="12"/>
        <color theme="1"/>
        <rFont val="標楷體"/>
        <family val="4"/>
        <charset val="136"/>
      </rPr>
      <t>表</t>
    </r>
    <r>
      <rPr>
        <sz val="12"/>
        <color theme="1"/>
        <rFont val="Times New Roman"/>
        <family val="1"/>
      </rPr>
      <t>9</t>
    </r>
  </si>
  <si>
    <r>
      <rPr>
        <sz val="12"/>
        <color theme="1"/>
        <rFont val="標楷體"/>
        <family val="4"/>
        <charset val="136"/>
      </rPr>
      <t>表</t>
    </r>
    <r>
      <rPr>
        <sz val="12"/>
        <color theme="1"/>
        <rFont val="Times New Roman"/>
        <family val="1"/>
      </rPr>
      <t>10</t>
    </r>
  </si>
  <si>
    <r>
      <rPr>
        <sz val="12"/>
        <color theme="1"/>
        <rFont val="標楷體"/>
        <family val="4"/>
        <charset val="136"/>
      </rPr>
      <t>表</t>
    </r>
    <r>
      <rPr>
        <sz val="12"/>
        <color theme="1"/>
        <rFont val="Times New Roman"/>
        <family val="1"/>
      </rPr>
      <t>11</t>
    </r>
  </si>
  <si>
    <r>
      <rPr>
        <sz val="12"/>
        <color theme="1"/>
        <rFont val="標楷體"/>
        <family val="4"/>
        <charset val="136"/>
      </rPr>
      <t>表</t>
    </r>
    <r>
      <rPr>
        <sz val="12"/>
        <color theme="1"/>
        <rFont val="Times New Roman"/>
        <family val="1"/>
      </rPr>
      <t>12</t>
    </r>
  </si>
  <si>
    <r>
      <rPr>
        <sz val="12"/>
        <color theme="1"/>
        <rFont val="標楷體"/>
        <family val="4"/>
        <charset val="136"/>
      </rPr>
      <t>表</t>
    </r>
    <r>
      <rPr>
        <sz val="12"/>
        <color theme="1"/>
        <rFont val="Times New Roman"/>
        <family val="1"/>
      </rPr>
      <t>13</t>
    </r>
  </si>
  <si>
    <r>
      <rPr>
        <sz val="12"/>
        <color theme="1"/>
        <rFont val="標楷體"/>
        <family val="4"/>
        <charset val="136"/>
      </rPr>
      <t>表</t>
    </r>
    <r>
      <rPr>
        <sz val="12"/>
        <color theme="1"/>
        <rFont val="Times New Roman"/>
        <family val="1"/>
      </rPr>
      <t>14</t>
    </r>
  </si>
  <si>
    <r>
      <rPr>
        <sz val="12"/>
        <color theme="1"/>
        <rFont val="標楷體"/>
        <family val="4"/>
        <charset val="136"/>
      </rPr>
      <t>表</t>
    </r>
    <r>
      <rPr>
        <sz val="12"/>
        <color theme="1"/>
        <rFont val="Times New Roman"/>
        <family val="1"/>
      </rPr>
      <t>15</t>
    </r>
  </si>
  <si>
    <r>
      <rPr>
        <sz val="12"/>
        <color theme="1"/>
        <rFont val="標楷體"/>
        <family val="4"/>
        <charset val="136"/>
      </rPr>
      <t>表</t>
    </r>
    <r>
      <rPr>
        <sz val="12"/>
        <color theme="1"/>
        <rFont val="Times New Roman"/>
        <family val="1"/>
      </rPr>
      <t>16</t>
    </r>
  </si>
  <si>
    <r>
      <rPr>
        <sz val="12"/>
        <color theme="1"/>
        <rFont val="標楷體"/>
        <family val="4"/>
        <charset val="136"/>
      </rPr>
      <t>表</t>
    </r>
    <r>
      <rPr>
        <sz val="12"/>
        <color theme="1"/>
        <rFont val="Times New Roman"/>
        <family val="1"/>
      </rPr>
      <t>17</t>
    </r>
  </si>
  <si>
    <r>
      <rPr>
        <sz val="12"/>
        <color theme="1"/>
        <rFont val="標楷體"/>
        <family val="4"/>
        <charset val="136"/>
      </rPr>
      <t>表</t>
    </r>
    <r>
      <rPr>
        <sz val="12"/>
        <color theme="1"/>
        <rFont val="Times New Roman"/>
        <family val="1"/>
      </rPr>
      <t>18</t>
    </r>
  </si>
  <si>
    <r>
      <rPr>
        <sz val="12"/>
        <color theme="1"/>
        <rFont val="標楷體"/>
        <family val="4"/>
        <charset val="136"/>
      </rPr>
      <t>表</t>
    </r>
    <r>
      <rPr>
        <sz val="12"/>
        <color theme="1"/>
        <rFont val="Times New Roman"/>
        <family val="1"/>
      </rPr>
      <t>19</t>
    </r>
  </si>
  <si>
    <r>
      <rPr>
        <sz val="12"/>
        <color theme="1"/>
        <rFont val="標楷體"/>
        <family val="4"/>
        <charset val="136"/>
      </rPr>
      <t>表</t>
    </r>
    <r>
      <rPr>
        <sz val="12"/>
        <color theme="1"/>
        <rFont val="Times New Roman"/>
        <family val="1"/>
      </rPr>
      <t>20</t>
    </r>
  </si>
  <si>
    <r>
      <rPr>
        <sz val="12"/>
        <color theme="1"/>
        <rFont val="標楷體"/>
        <family val="4"/>
        <charset val="136"/>
      </rPr>
      <t>表</t>
    </r>
    <r>
      <rPr>
        <sz val="12"/>
        <color theme="1"/>
        <rFont val="Times New Roman"/>
        <family val="1"/>
      </rPr>
      <t>21</t>
    </r>
  </si>
  <si>
    <r>
      <rPr>
        <sz val="12"/>
        <color theme="1"/>
        <rFont val="標楷體"/>
        <family val="4"/>
        <charset val="136"/>
      </rPr>
      <t>表</t>
    </r>
    <r>
      <rPr>
        <sz val="12"/>
        <color theme="1"/>
        <rFont val="Times New Roman"/>
        <family val="1"/>
      </rPr>
      <t>22</t>
    </r>
  </si>
  <si>
    <r>
      <rPr>
        <sz val="12"/>
        <color theme="1"/>
        <rFont val="標楷體"/>
        <family val="4"/>
        <charset val="136"/>
      </rPr>
      <t>表</t>
    </r>
    <r>
      <rPr>
        <sz val="12"/>
        <color theme="1"/>
        <rFont val="Times New Roman"/>
        <family val="1"/>
      </rPr>
      <t>23</t>
    </r>
  </si>
  <si>
    <r>
      <rPr>
        <sz val="12"/>
        <color theme="1"/>
        <rFont val="標楷體"/>
        <family val="4"/>
        <charset val="136"/>
      </rPr>
      <t>表</t>
    </r>
    <r>
      <rPr>
        <sz val="12"/>
        <color theme="1"/>
        <rFont val="Times New Roman"/>
        <family val="1"/>
      </rPr>
      <t>24</t>
    </r>
  </si>
  <si>
    <r>
      <rPr>
        <sz val="12"/>
        <color theme="1"/>
        <rFont val="標楷體"/>
        <family val="4"/>
        <charset val="136"/>
      </rPr>
      <t>表</t>
    </r>
    <r>
      <rPr>
        <sz val="12"/>
        <color theme="1"/>
        <rFont val="Times New Roman"/>
        <family val="1"/>
      </rPr>
      <t>25</t>
    </r>
  </si>
  <si>
    <r>
      <rPr>
        <sz val="12"/>
        <color theme="1"/>
        <rFont val="標楷體"/>
        <family val="4"/>
        <charset val="136"/>
      </rPr>
      <t>表</t>
    </r>
    <r>
      <rPr>
        <sz val="12"/>
        <color theme="1"/>
        <rFont val="Times New Roman"/>
        <family val="1"/>
      </rPr>
      <t>26</t>
    </r>
  </si>
  <si>
    <r>
      <rPr>
        <sz val="12"/>
        <color theme="1"/>
        <rFont val="標楷體"/>
        <family val="4"/>
        <charset val="136"/>
      </rPr>
      <t>表</t>
    </r>
    <r>
      <rPr>
        <sz val="12"/>
        <color theme="1"/>
        <rFont val="Times New Roman"/>
        <family val="1"/>
      </rPr>
      <t>27</t>
    </r>
  </si>
  <si>
    <r>
      <rPr>
        <sz val="12"/>
        <color theme="1"/>
        <rFont val="標楷體"/>
        <family val="4"/>
        <charset val="136"/>
      </rPr>
      <t>表</t>
    </r>
    <r>
      <rPr>
        <sz val="12"/>
        <color theme="1"/>
        <rFont val="Times New Roman"/>
        <family val="1"/>
      </rPr>
      <t>28</t>
    </r>
  </si>
  <si>
    <r>
      <rPr>
        <sz val="12"/>
        <color theme="1"/>
        <rFont val="標楷體"/>
        <family val="4"/>
        <charset val="136"/>
      </rPr>
      <t>表</t>
    </r>
    <r>
      <rPr>
        <sz val="12"/>
        <color theme="1"/>
        <rFont val="Times New Roman"/>
        <family val="1"/>
      </rPr>
      <t>29</t>
    </r>
  </si>
  <si>
    <r>
      <rPr>
        <sz val="12"/>
        <color theme="1"/>
        <rFont val="標楷體"/>
        <family val="4"/>
        <charset val="136"/>
      </rPr>
      <t>表</t>
    </r>
    <r>
      <rPr>
        <sz val="12"/>
        <color theme="1"/>
        <rFont val="Times New Roman"/>
        <family val="1"/>
      </rPr>
      <t>30</t>
    </r>
  </si>
  <si>
    <r>
      <rPr>
        <sz val="12"/>
        <color theme="1"/>
        <rFont val="標楷體"/>
        <family val="4"/>
        <charset val="136"/>
      </rPr>
      <t>表</t>
    </r>
    <r>
      <rPr>
        <sz val="12"/>
        <color theme="1"/>
        <rFont val="Times New Roman"/>
        <family val="1"/>
      </rPr>
      <t>31</t>
    </r>
  </si>
  <si>
    <r>
      <rPr>
        <sz val="12"/>
        <color theme="1"/>
        <rFont val="標楷體"/>
        <family val="4"/>
        <charset val="136"/>
      </rPr>
      <t>表</t>
    </r>
    <r>
      <rPr>
        <sz val="12"/>
        <color theme="1"/>
        <rFont val="Times New Roman"/>
        <family val="1"/>
      </rPr>
      <t>32</t>
    </r>
  </si>
  <si>
    <r>
      <rPr>
        <sz val="12"/>
        <color theme="1"/>
        <rFont val="標楷體"/>
        <family val="4"/>
        <charset val="136"/>
      </rPr>
      <t>表</t>
    </r>
    <r>
      <rPr>
        <sz val="12"/>
        <color theme="1"/>
        <rFont val="Times New Roman"/>
        <family val="1"/>
      </rPr>
      <t>33</t>
    </r>
  </si>
  <si>
    <r>
      <rPr>
        <sz val="12"/>
        <color theme="1"/>
        <rFont val="標楷體"/>
        <family val="4"/>
        <charset val="136"/>
      </rPr>
      <t>表</t>
    </r>
    <r>
      <rPr>
        <sz val="12"/>
        <color theme="1"/>
        <rFont val="Times New Roman"/>
        <family val="1"/>
      </rPr>
      <t>34</t>
    </r>
  </si>
  <si>
    <r>
      <rPr>
        <sz val="12"/>
        <color theme="1"/>
        <rFont val="標楷體"/>
        <family val="4"/>
        <charset val="136"/>
      </rPr>
      <t>表</t>
    </r>
    <r>
      <rPr>
        <sz val="12"/>
        <color theme="1"/>
        <rFont val="Times New Roman"/>
        <family val="1"/>
      </rPr>
      <t>35</t>
    </r>
  </si>
  <si>
    <r>
      <rPr>
        <sz val="12"/>
        <color theme="1"/>
        <rFont val="標楷體"/>
        <family val="4"/>
        <charset val="136"/>
      </rPr>
      <t>表</t>
    </r>
    <r>
      <rPr>
        <sz val="12"/>
        <color theme="1"/>
        <rFont val="Times New Roman"/>
        <family val="1"/>
      </rPr>
      <t>36</t>
    </r>
  </si>
  <si>
    <r>
      <rPr>
        <sz val="12"/>
        <color theme="1"/>
        <rFont val="標楷體"/>
        <family val="4"/>
        <charset val="136"/>
      </rPr>
      <t>表</t>
    </r>
    <r>
      <rPr>
        <sz val="12"/>
        <color theme="1"/>
        <rFont val="Times New Roman"/>
        <family val="1"/>
      </rPr>
      <t>37</t>
    </r>
  </si>
  <si>
    <r>
      <rPr>
        <sz val="12"/>
        <color theme="1"/>
        <rFont val="標楷體"/>
        <family val="4"/>
        <charset val="136"/>
      </rPr>
      <t>表</t>
    </r>
    <r>
      <rPr>
        <sz val="12"/>
        <color theme="1"/>
        <rFont val="Times New Roman"/>
        <family val="1"/>
      </rPr>
      <t>38</t>
    </r>
  </si>
  <si>
    <r>
      <rPr>
        <sz val="12"/>
        <color theme="1"/>
        <rFont val="標楷體"/>
        <family val="4"/>
        <charset val="136"/>
      </rPr>
      <t>表</t>
    </r>
    <r>
      <rPr>
        <sz val="12"/>
        <color theme="1"/>
        <rFont val="Times New Roman"/>
        <family val="1"/>
      </rPr>
      <t>39</t>
    </r>
  </si>
  <si>
    <r>
      <rPr>
        <sz val="12"/>
        <color theme="1"/>
        <rFont val="標楷體"/>
        <family val="4"/>
        <charset val="136"/>
      </rPr>
      <t>表</t>
    </r>
    <r>
      <rPr>
        <sz val="12"/>
        <color theme="1"/>
        <rFont val="Times New Roman"/>
        <family val="1"/>
      </rPr>
      <t>40</t>
    </r>
  </si>
  <si>
    <r>
      <rPr>
        <sz val="12"/>
        <color theme="1"/>
        <rFont val="標楷體"/>
        <family val="4"/>
        <charset val="136"/>
      </rPr>
      <t>表</t>
    </r>
    <r>
      <rPr>
        <sz val="12"/>
        <color theme="1"/>
        <rFont val="Times New Roman"/>
        <family val="1"/>
      </rPr>
      <t>41</t>
    </r>
  </si>
  <si>
    <r>
      <rPr>
        <sz val="12"/>
        <color theme="1"/>
        <rFont val="標楷體"/>
        <family val="4"/>
        <charset val="136"/>
      </rPr>
      <t>表</t>
    </r>
    <r>
      <rPr>
        <sz val="12"/>
        <color theme="1"/>
        <rFont val="Times New Roman"/>
        <family val="1"/>
      </rPr>
      <t>42</t>
    </r>
  </si>
  <si>
    <r>
      <rPr>
        <sz val="12"/>
        <color theme="1"/>
        <rFont val="標楷體"/>
        <family val="4"/>
        <charset val="136"/>
      </rPr>
      <t>表</t>
    </r>
    <r>
      <rPr>
        <sz val="12"/>
        <color theme="1"/>
        <rFont val="Times New Roman"/>
        <family val="1"/>
      </rPr>
      <t>43</t>
    </r>
  </si>
  <si>
    <r>
      <rPr>
        <sz val="12"/>
        <color theme="1"/>
        <rFont val="標楷體"/>
        <family val="4"/>
        <charset val="136"/>
      </rPr>
      <t>表</t>
    </r>
    <r>
      <rPr>
        <sz val="12"/>
        <color theme="1"/>
        <rFont val="Times New Roman"/>
        <family val="1"/>
      </rPr>
      <t>45</t>
    </r>
  </si>
  <si>
    <r>
      <rPr>
        <sz val="12"/>
        <color theme="1"/>
        <rFont val="標楷體"/>
        <family val="4"/>
        <charset val="136"/>
      </rPr>
      <t>表</t>
    </r>
    <r>
      <rPr>
        <sz val="12"/>
        <color theme="1"/>
        <rFont val="Times New Roman"/>
        <family val="1"/>
      </rPr>
      <t>46</t>
    </r>
  </si>
  <si>
    <r>
      <rPr>
        <sz val="12"/>
        <color theme="1"/>
        <rFont val="標楷體"/>
        <family val="4"/>
        <charset val="136"/>
      </rPr>
      <t>表</t>
    </r>
    <r>
      <rPr>
        <sz val="12"/>
        <color theme="1"/>
        <rFont val="Times New Roman"/>
        <family val="1"/>
      </rPr>
      <t>47</t>
    </r>
  </si>
  <si>
    <r>
      <rPr>
        <sz val="12"/>
        <color theme="1"/>
        <rFont val="標楷體"/>
        <family val="4"/>
        <charset val="136"/>
      </rPr>
      <t>表</t>
    </r>
    <r>
      <rPr>
        <sz val="12"/>
        <color theme="1"/>
        <rFont val="Times New Roman"/>
        <family val="1"/>
      </rPr>
      <t>48</t>
    </r>
  </si>
  <si>
    <r>
      <rPr>
        <sz val="12"/>
        <color theme="1"/>
        <rFont val="標楷體"/>
        <family val="4"/>
        <charset val="136"/>
      </rPr>
      <t>表</t>
    </r>
    <r>
      <rPr>
        <sz val="12"/>
        <color theme="1"/>
        <rFont val="Times New Roman"/>
        <family val="1"/>
      </rPr>
      <t>49</t>
    </r>
  </si>
  <si>
    <r>
      <rPr>
        <sz val="12"/>
        <color theme="1"/>
        <rFont val="標楷體"/>
        <family val="4"/>
        <charset val="136"/>
      </rPr>
      <t>表</t>
    </r>
    <r>
      <rPr>
        <sz val="12"/>
        <color theme="1"/>
        <rFont val="Times New Roman"/>
        <family val="1"/>
      </rPr>
      <t>50</t>
    </r>
  </si>
  <si>
    <r>
      <rPr>
        <sz val="12"/>
        <color theme="1"/>
        <rFont val="標楷體"/>
        <family val="4"/>
        <charset val="136"/>
      </rPr>
      <t>表</t>
    </r>
    <r>
      <rPr>
        <sz val="12"/>
        <color theme="1"/>
        <rFont val="Times New Roman"/>
        <family val="1"/>
      </rPr>
      <t>51</t>
    </r>
  </si>
  <si>
    <r>
      <rPr>
        <sz val="12"/>
        <color theme="1"/>
        <rFont val="標楷體"/>
        <family val="4"/>
        <charset val="136"/>
      </rPr>
      <t>表</t>
    </r>
    <r>
      <rPr>
        <sz val="12"/>
        <color theme="1"/>
        <rFont val="Times New Roman"/>
        <family val="1"/>
      </rPr>
      <t>52</t>
    </r>
  </si>
  <si>
    <r>
      <rPr>
        <sz val="12"/>
        <color theme="1"/>
        <rFont val="標楷體"/>
        <family val="4"/>
        <charset val="136"/>
      </rPr>
      <t>表</t>
    </r>
    <r>
      <rPr>
        <sz val="12"/>
        <color theme="1"/>
        <rFont val="Times New Roman"/>
        <family val="1"/>
      </rPr>
      <t>53</t>
    </r>
  </si>
  <si>
    <r>
      <rPr>
        <sz val="12"/>
        <color theme="1"/>
        <rFont val="標楷體"/>
        <family val="4"/>
        <charset val="136"/>
      </rPr>
      <t>表</t>
    </r>
    <r>
      <rPr>
        <sz val="12"/>
        <color theme="1"/>
        <rFont val="Times New Roman"/>
        <family val="1"/>
      </rPr>
      <t>54</t>
    </r>
  </si>
  <si>
    <r>
      <rPr>
        <sz val="12"/>
        <color theme="1"/>
        <rFont val="標楷體"/>
        <family val="4"/>
        <charset val="136"/>
      </rPr>
      <t>表</t>
    </r>
    <r>
      <rPr>
        <sz val="12"/>
        <color theme="1"/>
        <rFont val="Times New Roman"/>
        <family val="1"/>
      </rPr>
      <t>55</t>
    </r>
  </si>
  <si>
    <r>
      <rPr>
        <sz val="12"/>
        <color theme="1"/>
        <rFont val="標楷體"/>
        <family val="4"/>
        <charset val="136"/>
      </rPr>
      <t>表</t>
    </r>
    <r>
      <rPr>
        <sz val="12"/>
        <color theme="1"/>
        <rFont val="Times New Roman"/>
        <family val="1"/>
      </rPr>
      <t>56</t>
    </r>
  </si>
  <si>
    <r>
      <rPr>
        <sz val="12"/>
        <color theme="1"/>
        <rFont val="標楷體"/>
        <family val="4"/>
        <charset val="136"/>
      </rPr>
      <t>表</t>
    </r>
    <r>
      <rPr>
        <sz val="12"/>
        <color theme="1"/>
        <rFont val="Times New Roman"/>
        <family val="1"/>
      </rPr>
      <t>57</t>
    </r>
  </si>
  <si>
    <r>
      <rPr>
        <sz val="12"/>
        <color theme="1"/>
        <rFont val="標楷體"/>
        <family val="4"/>
        <charset val="136"/>
      </rPr>
      <t>表</t>
    </r>
    <r>
      <rPr>
        <sz val="12"/>
        <color theme="1"/>
        <rFont val="Times New Roman"/>
        <family val="1"/>
      </rPr>
      <t>58</t>
    </r>
  </si>
  <si>
    <r>
      <rPr>
        <sz val="12"/>
        <color theme="1"/>
        <rFont val="標楷體"/>
        <family val="4"/>
        <charset val="136"/>
      </rPr>
      <t>表</t>
    </r>
    <r>
      <rPr>
        <sz val="12"/>
        <color theme="1"/>
        <rFont val="Times New Roman"/>
        <family val="1"/>
      </rPr>
      <t>59</t>
    </r>
  </si>
  <si>
    <r>
      <rPr>
        <sz val="12"/>
        <color theme="1"/>
        <rFont val="標楷體"/>
        <family val="4"/>
        <charset val="136"/>
      </rPr>
      <t>表</t>
    </r>
    <r>
      <rPr>
        <sz val="12"/>
        <color theme="1"/>
        <rFont val="Times New Roman"/>
        <family val="1"/>
      </rPr>
      <t>60</t>
    </r>
  </si>
  <si>
    <r>
      <rPr>
        <sz val="12"/>
        <color theme="1"/>
        <rFont val="標楷體"/>
        <family val="4"/>
        <charset val="136"/>
      </rPr>
      <t>表</t>
    </r>
    <r>
      <rPr>
        <sz val="12"/>
        <color theme="1"/>
        <rFont val="Times New Roman"/>
        <family val="1"/>
      </rPr>
      <t>61</t>
    </r>
  </si>
  <si>
    <r>
      <rPr>
        <sz val="12"/>
        <color theme="1"/>
        <rFont val="標楷體"/>
        <family val="4"/>
        <charset val="136"/>
      </rPr>
      <t>表</t>
    </r>
    <r>
      <rPr>
        <sz val="12"/>
        <color theme="1"/>
        <rFont val="Times New Roman"/>
        <family val="1"/>
      </rPr>
      <t>62</t>
    </r>
  </si>
  <si>
    <r>
      <rPr>
        <sz val="12"/>
        <color theme="1"/>
        <rFont val="標楷體"/>
        <family val="4"/>
        <charset val="136"/>
      </rPr>
      <t>表</t>
    </r>
    <r>
      <rPr>
        <sz val="12"/>
        <color theme="1"/>
        <rFont val="Times New Roman"/>
        <family val="1"/>
      </rPr>
      <t>63</t>
    </r>
  </si>
  <si>
    <r>
      <rPr>
        <sz val="12"/>
        <color theme="1"/>
        <rFont val="標楷體"/>
        <family val="4"/>
        <charset val="136"/>
      </rPr>
      <t>表</t>
    </r>
    <r>
      <rPr>
        <sz val="12"/>
        <color theme="1"/>
        <rFont val="Times New Roman"/>
        <family val="1"/>
      </rPr>
      <t>64</t>
    </r>
  </si>
  <si>
    <r>
      <rPr>
        <sz val="12"/>
        <color theme="1"/>
        <rFont val="標楷體"/>
        <family val="4"/>
        <charset val="136"/>
      </rPr>
      <t>表</t>
    </r>
    <r>
      <rPr>
        <sz val="12"/>
        <color theme="1"/>
        <rFont val="Times New Roman"/>
        <family val="1"/>
      </rPr>
      <t>65</t>
    </r>
  </si>
  <si>
    <r>
      <rPr>
        <sz val="12"/>
        <color theme="1"/>
        <rFont val="標楷體"/>
        <family val="4"/>
        <charset val="136"/>
      </rPr>
      <t>表</t>
    </r>
    <r>
      <rPr>
        <sz val="12"/>
        <color theme="1"/>
        <rFont val="Times New Roman"/>
        <family val="1"/>
      </rPr>
      <t>66</t>
    </r>
  </si>
  <si>
    <r>
      <rPr>
        <sz val="12"/>
        <color theme="1"/>
        <rFont val="標楷體"/>
        <family val="4"/>
        <charset val="136"/>
      </rPr>
      <t>表</t>
    </r>
    <r>
      <rPr>
        <sz val="12"/>
        <color theme="1"/>
        <rFont val="Times New Roman"/>
        <family val="1"/>
      </rPr>
      <t>67</t>
    </r>
  </si>
  <si>
    <r>
      <rPr>
        <sz val="12"/>
        <color theme="1"/>
        <rFont val="標楷體"/>
        <family val="4"/>
        <charset val="136"/>
      </rPr>
      <t>表</t>
    </r>
    <r>
      <rPr>
        <sz val="12"/>
        <color theme="1"/>
        <rFont val="Times New Roman"/>
        <family val="1"/>
      </rPr>
      <t>68</t>
    </r>
  </si>
  <si>
    <r>
      <rPr>
        <sz val="12"/>
        <color theme="1"/>
        <rFont val="標楷體"/>
        <family val="4"/>
        <charset val="136"/>
      </rPr>
      <t>表</t>
    </r>
    <r>
      <rPr>
        <sz val="12"/>
        <color theme="1"/>
        <rFont val="Times New Roman"/>
        <family val="1"/>
      </rPr>
      <t>69</t>
    </r>
  </si>
  <si>
    <r>
      <rPr>
        <sz val="12"/>
        <color theme="1"/>
        <rFont val="標楷體"/>
        <family val="4"/>
        <charset val="136"/>
      </rPr>
      <t>表</t>
    </r>
    <r>
      <rPr>
        <sz val="12"/>
        <color theme="1"/>
        <rFont val="Times New Roman"/>
        <family val="1"/>
      </rPr>
      <t>70</t>
    </r>
  </si>
  <si>
    <r>
      <rPr>
        <sz val="12"/>
        <color theme="1"/>
        <rFont val="標楷體"/>
        <family val="4"/>
        <charset val="136"/>
      </rPr>
      <t>表</t>
    </r>
    <r>
      <rPr>
        <sz val="12"/>
        <color theme="1"/>
        <rFont val="Times New Roman"/>
        <family val="1"/>
      </rPr>
      <t>71</t>
    </r>
  </si>
  <si>
    <r>
      <rPr>
        <sz val="12"/>
        <color theme="1"/>
        <rFont val="標楷體"/>
        <family val="4"/>
        <charset val="136"/>
      </rPr>
      <t>表</t>
    </r>
    <r>
      <rPr>
        <sz val="12"/>
        <color theme="1"/>
        <rFont val="Times New Roman"/>
        <family val="1"/>
      </rPr>
      <t>72</t>
    </r>
  </si>
  <si>
    <r>
      <rPr>
        <sz val="12"/>
        <color theme="1"/>
        <rFont val="標楷體"/>
        <family val="4"/>
        <charset val="136"/>
      </rPr>
      <t>表</t>
    </r>
    <r>
      <rPr>
        <sz val="12"/>
        <color theme="1"/>
        <rFont val="Times New Roman"/>
        <family val="1"/>
      </rPr>
      <t>73</t>
    </r>
  </si>
  <si>
    <r>
      <rPr>
        <sz val="12"/>
        <color theme="1"/>
        <rFont val="標楷體"/>
        <family val="4"/>
        <charset val="136"/>
      </rPr>
      <t>表</t>
    </r>
    <r>
      <rPr>
        <sz val="12"/>
        <color theme="1"/>
        <rFont val="Times New Roman"/>
        <family val="1"/>
      </rPr>
      <t>74</t>
    </r>
  </si>
  <si>
    <t>表七十四 企業對今年（112年1月~112年12月）營造業景氣的看法
─按經營規模分</t>
    <phoneticPr fontId="5" type="noConversion"/>
  </si>
  <si>
    <t>表七十三  企業對今年（112年1月~112年12月）營造業景氣的看法
─按經營特性分</t>
    <phoneticPr fontId="5" type="noConversion"/>
  </si>
  <si>
    <r>
      <rPr>
        <sz val="10"/>
        <rFont val="標楷體"/>
        <family val="4"/>
        <charset val="136"/>
      </rPr>
      <t>職</t>
    </r>
  </si>
  <si>
    <r>
      <rPr>
        <sz val="10"/>
        <rFont val="標楷體"/>
        <family val="4"/>
        <charset val="136"/>
      </rPr>
      <t>員</t>
    </r>
    <phoneticPr fontId="3" type="noConversion"/>
  </si>
  <si>
    <r>
      <rPr>
        <sz val="10"/>
        <rFont val="標楷體"/>
        <family val="4"/>
        <charset val="136"/>
      </rPr>
      <t>工員</t>
    </r>
    <phoneticPr fontId="5" type="noConversion"/>
  </si>
  <si>
    <r>
      <rPr>
        <sz val="10"/>
        <rFont val="標楷體"/>
        <family val="4"/>
        <charset val="136"/>
      </rPr>
      <t>管理人員</t>
    </r>
    <phoneticPr fontId="5" type="noConversion"/>
  </si>
  <si>
    <r>
      <rPr>
        <sz val="10"/>
        <rFont val="標楷體"/>
        <family val="4"/>
        <charset val="136"/>
      </rPr>
      <t>專門</t>
    </r>
  </si>
  <si>
    <r>
      <rPr>
        <sz val="10"/>
        <rFont val="標楷體"/>
        <family val="4"/>
        <charset val="136"/>
      </rPr>
      <t>技術人員</t>
    </r>
  </si>
  <si>
    <r>
      <rPr>
        <sz val="10"/>
        <rFont val="標楷體"/>
        <family val="4"/>
        <charset val="136"/>
      </rPr>
      <t>事務支援人力</t>
    </r>
    <phoneticPr fontId="5" type="noConversion"/>
  </si>
  <si>
    <r>
      <rPr>
        <sz val="10"/>
        <rFont val="標楷體"/>
        <family val="4"/>
        <charset val="136"/>
      </rPr>
      <t>技術士</t>
    </r>
    <phoneticPr fontId="5" type="noConversion"/>
  </si>
  <si>
    <r>
      <rPr>
        <sz val="10"/>
        <rFont val="標楷體"/>
        <family val="4"/>
        <charset val="136"/>
      </rPr>
      <t>基層勞工</t>
    </r>
    <phoneticPr fontId="5" type="noConversion"/>
  </si>
  <si>
    <r>
      <rPr>
        <sz val="10"/>
        <rFont val="標楷體"/>
        <family val="4"/>
        <charset val="136"/>
      </rPr>
      <t>小計</t>
    </r>
    <phoneticPr fontId="3" type="noConversion"/>
  </si>
  <si>
    <r>
      <rPr>
        <sz val="10"/>
        <rFont val="標楷體"/>
        <family val="4"/>
        <charset val="136"/>
      </rPr>
      <t>未滿</t>
    </r>
    <r>
      <rPr>
        <sz val="10"/>
        <rFont val="Times New Roman"/>
        <family val="1"/>
      </rPr>
      <t>20</t>
    </r>
    <r>
      <rPr>
        <sz val="10"/>
        <rFont val="標楷體"/>
        <family val="4"/>
        <charset val="136"/>
      </rPr>
      <t>歲</t>
    </r>
    <phoneticPr fontId="5" type="noConversion"/>
  </si>
  <si>
    <r>
      <t>20~</t>
    </r>
    <r>
      <rPr>
        <sz val="10"/>
        <rFont val="標楷體"/>
        <family val="4"/>
        <charset val="136"/>
      </rPr>
      <t>未滿</t>
    </r>
    <r>
      <rPr>
        <sz val="10"/>
        <rFont val="Times New Roman"/>
        <family val="1"/>
      </rPr>
      <t>25</t>
    </r>
    <r>
      <rPr>
        <sz val="10"/>
        <rFont val="標楷體"/>
        <family val="4"/>
        <charset val="136"/>
      </rPr>
      <t>歲</t>
    </r>
    <phoneticPr fontId="5" type="noConversion"/>
  </si>
  <si>
    <r>
      <t>25~</t>
    </r>
    <r>
      <rPr>
        <sz val="10"/>
        <rFont val="標楷體"/>
        <family val="4"/>
        <charset val="136"/>
      </rPr>
      <t>未滿</t>
    </r>
    <r>
      <rPr>
        <sz val="10"/>
        <rFont val="Times New Roman"/>
        <family val="1"/>
      </rPr>
      <t>35</t>
    </r>
    <r>
      <rPr>
        <sz val="10"/>
        <rFont val="標楷體"/>
        <family val="4"/>
        <charset val="136"/>
      </rPr>
      <t>歲</t>
    </r>
    <phoneticPr fontId="5" type="noConversion"/>
  </si>
  <si>
    <r>
      <t>35~</t>
    </r>
    <r>
      <rPr>
        <sz val="10"/>
        <rFont val="標楷體"/>
        <family val="4"/>
        <charset val="136"/>
      </rPr>
      <t>未滿</t>
    </r>
    <r>
      <rPr>
        <sz val="10"/>
        <rFont val="Times New Roman"/>
        <family val="1"/>
      </rPr>
      <t>45</t>
    </r>
    <r>
      <rPr>
        <sz val="10"/>
        <rFont val="標楷體"/>
        <family val="4"/>
        <charset val="136"/>
      </rPr>
      <t>歲</t>
    </r>
    <phoneticPr fontId="5" type="noConversion"/>
  </si>
  <si>
    <r>
      <t>45~</t>
    </r>
    <r>
      <rPr>
        <sz val="10"/>
        <rFont val="標楷體"/>
        <family val="4"/>
        <charset val="136"/>
      </rPr>
      <t>未滿</t>
    </r>
    <r>
      <rPr>
        <sz val="10"/>
        <rFont val="Times New Roman"/>
        <family val="1"/>
      </rPr>
      <t>55</t>
    </r>
    <r>
      <rPr>
        <sz val="10"/>
        <rFont val="標楷體"/>
        <family val="4"/>
        <charset val="136"/>
      </rPr>
      <t>歲</t>
    </r>
    <phoneticPr fontId="5" type="noConversion"/>
  </si>
  <si>
    <r>
      <t>55~</t>
    </r>
    <r>
      <rPr>
        <sz val="10"/>
        <rFont val="標楷體"/>
        <family val="4"/>
        <charset val="136"/>
      </rPr>
      <t>未滿</t>
    </r>
    <r>
      <rPr>
        <sz val="10"/>
        <rFont val="Times New Roman"/>
        <family val="1"/>
      </rPr>
      <t>65</t>
    </r>
    <r>
      <rPr>
        <sz val="10"/>
        <rFont val="標楷體"/>
        <family val="4"/>
        <charset val="136"/>
      </rPr>
      <t>歲</t>
    </r>
    <phoneticPr fontId="5" type="noConversion"/>
  </si>
  <si>
    <r>
      <t>65</t>
    </r>
    <r>
      <rPr>
        <sz val="10"/>
        <rFont val="標楷體"/>
        <family val="4"/>
        <charset val="136"/>
      </rPr>
      <t>歲以上</t>
    </r>
    <phoneticPr fontId="3" type="noConversion"/>
  </si>
  <si>
    <r>
      <rPr>
        <sz val="10"/>
        <rFont val="標楷體"/>
        <family val="4"/>
        <charset val="136"/>
      </rPr>
      <t>合計</t>
    </r>
    <phoneticPr fontId="3" type="noConversion"/>
  </si>
  <si>
    <r>
      <rPr>
        <sz val="10"/>
        <rFont val="標楷體"/>
        <family val="4"/>
        <charset val="136"/>
      </rPr>
      <t>專門工程人員</t>
    </r>
    <phoneticPr fontId="5" type="noConversion"/>
  </si>
  <si>
    <r>
      <rPr>
        <sz val="10"/>
        <rFont val="標楷體"/>
        <family val="4"/>
        <charset val="136"/>
      </rPr>
      <t>工地主任</t>
    </r>
    <phoneticPr fontId="5" type="noConversion"/>
  </si>
  <si>
    <r>
      <rPr>
        <sz val="10"/>
        <rFont val="標楷體"/>
        <family val="4"/>
        <charset val="136"/>
      </rPr>
      <t>工程師、技術員</t>
    </r>
    <phoneticPr fontId="5" type="noConversion"/>
  </si>
  <si>
    <r>
      <rPr>
        <sz val="10"/>
        <rFont val="標楷體"/>
        <family val="4"/>
        <charset val="136"/>
      </rPr>
      <t>未滿</t>
    </r>
    <r>
      <rPr>
        <sz val="10"/>
        <rFont val="Times New Roman"/>
        <family val="1"/>
      </rPr>
      <t>20</t>
    </r>
    <r>
      <rPr>
        <sz val="10"/>
        <rFont val="標楷體"/>
        <family val="4"/>
        <charset val="136"/>
      </rPr>
      <t>歲</t>
    </r>
    <phoneticPr fontId="5" type="noConversion"/>
  </si>
  <si>
    <r>
      <t>45~</t>
    </r>
    <r>
      <rPr>
        <sz val="10"/>
        <rFont val="標楷體"/>
        <family val="4"/>
        <charset val="136"/>
      </rPr>
      <t>未滿</t>
    </r>
    <r>
      <rPr>
        <sz val="10"/>
        <rFont val="Times New Roman"/>
        <family val="1"/>
      </rPr>
      <t>55</t>
    </r>
    <r>
      <rPr>
        <sz val="10"/>
        <rFont val="標楷體"/>
        <family val="4"/>
        <charset val="136"/>
      </rPr>
      <t>歲</t>
    </r>
    <phoneticPr fontId="5" type="noConversion"/>
  </si>
  <si>
    <r>
      <rPr>
        <sz val="10"/>
        <rFont val="標楷體"/>
        <family val="4"/>
        <charset val="136"/>
      </rPr>
      <t>未滿</t>
    </r>
    <r>
      <rPr>
        <sz val="10"/>
        <rFont val="Times New Roman"/>
        <family val="1"/>
      </rPr>
      <t>20</t>
    </r>
    <r>
      <rPr>
        <sz val="10"/>
        <rFont val="標楷體"/>
        <family val="4"/>
        <charset val="136"/>
      </rPr>
      <t>歲</t>
    </r>
    <phoneticPr fontId="5" type="noConversion"/>
  </si>
  <si>
    <r>
      <rPr>
        <sz val="10"/>
        <rFont val="標楷體"/>
        <family val="4"/>
        <charset val="136"/>
      </rPr>
      <t>技術工</t>
    </r>
    <phoneticPr fontId="5" type="noConversion"/>
  </si>
  <si>
    <r>
      <t>35~</t>
    </r>
    <r>
      <rPr>
        <sz val="10"/>
        <rFont val="標楷體"/>
        <family val="4"/>
        <charset val="136"/>
      </rPr>
      <t>未滿</t>
    </r>
    <r>
      <rPr>
        <sz val="10"/>
        <rFont val="Times New Roman"/>
        <family val="1"/>
      </rPr>
      <t>45</t>
    </r>
    <r>
      <rPr>
        <sz val="10"/>
        <rFont val="標楷體"/>
        <family val="4"/>
        <charset val="136"/>
      </rPr>
      <t>歲</t>
    </r>
    <phoneticPr fontId="5" type="noConversion"/>
  </si>
  <si>
    <r>
      <t>55~</t>
    </r>
    <r>
      <rPr>
        <sz val="10"/>
        <rFont val="標楷體"/>
        <family val="4"/>
        <charset val="136"/>
      </rPr>
      <t>未滿</t>
    </r>
    <r>
      <rPr>
        <sz val="10"/>
        <rFont val="Times New Roman"/>
        <family val="1"/>
      </rPr>
      <t>65</t>
    </r>
    <r>
      <rPr>
        <sz val="10"/>
        <rFont val="標楷體"/>
        <family val="4"/>
        <charset val="136"/>
      </rPr>
      <t>歲</t>
    </r>
    <phoneticPr fontId="5" type="noConversion"/>
  </si>
  <si>
    <r>
      <t>65</t>
    </r>
    <r>
      <rPr>
        <sz val="10"/>
        <rFont val="標楷體"/>
        <family val="4"/>
        <charset val="136"/>
      </rPr>
      <t>歲以上</t>
    </r>
    <phoneticPr fontId="3" type="noConversion"/>
  </si>
  <si>
    <r>
      <rPr>
        <sz val="10"/>
        <rFont val="標楷體"/>
        <family val="4"/>
        <charset val="136"/>
      </rPr>
      <t>員</t>
    </r>
    <phoneticPr fontId="3" type="noConversion"/>
  </si>
  <si>
    <r>
      <rPr>
        <sz val="10"/>
        <rFont val="標楷體"/>
        <family val="4"/>
        <charset val="136"/>
      </rPr>
      <t>工員</t>
    </r>
    <phoneticPr fontId="5" type="noConversion"/>
  </si>
  <si>
    <r>
      <t>20~</t>
    </r>
    <r>
      <rPr>
        <sz val="10"/>
        <rFont val="標楷體"/>
        <family val="4"/>
        <charset val="136"/>
      </rPr>
      <t>未滿</t>
    </r>
    <r>
      <rPr>
        <sz val="10"/>
        <rFont val="Times New Roman"/>
        <family val="1"/>
      </rPr>
      <t>25</t>
    </r>
    <r>
      <rPr>
        <sz val="10"/>
        <rFont val="標楷體"/>
        <family val="4"/>
        <charset val="136"/>
      </rPr>
      <t>歲</t>
    </r>
    <phoneticPr fontId="5" type="noConversion"/>
  </si>
  <si>
    <r>
      <rPr>
        <sz val="10"/>
        <rFont val="標楷體"/>
        <family val="4"/>
        <charset val="136"/>
      </rPr>
      <t>合計</t>
    </r>
    <phoneticPr fontId="3" type="noConversion"/>
  </si>
  <si>
    <r>
      <rPr>
        <sz val="10"/>
        <rFont val="標楷體"/>
        <family val="4"/>
        <charset val="136"/>
      </rPr>
      <t>專門工程人員</t>
    </r>
    <phoneticPr fontId="5" type="noConversion"/>
  </si>
  <si>
    <r>
      <rPr>
        <sz val="10"/>
        <rFont val="標楷體"/>
        <family val="4"/>
        <charset val="136"/>
      </rPr>
      <t>工地主任</t>
    </r>
    <phoneticPr fontId="5" type="noConversion"/>
  </si>
  <si>
    <r>
      <rPr>
        <sz val="10"/>
        <rFont val="標楷體"/>
        <family val="4"/>
        <charset val="136"/>
      </rPr>
      <t>工程師、技術員</t>
    </r>
    <phoneticPr fontId="5" type="noConversion"/>
  </si>
  <si>
    <r>
      <rPr>
        <sz val="10"/>
        <rFont val="標楷體"/>
        <family val="4"/>
        <charset val="136"/>
      </rPr>
      <t>小計</t>
    </r>
    <phoneticPr fontId="3" type="noConversion"/>
  </si>
  <si>
    <r>
      <t>20~</t>
    </r>
    <r>
      <rPr>
        <sz val="10"/>
        <rFont val="標楷體"/>
        <family val="4"/>
        <charset val="136"/>
      </rPr>
      <t>未滿</t>
    </r>
    <r>
      <rPr>
        <sz val="10"/>
        <rFont val="Times New Roman"/>
        <family val="1"/>
      </rPr>
      <t>25</t>
    </r>
    <r>
      <rPr>
        <sz val="10"/>
        <rFont val="標楷體"/>
        <family val="4"/>
        <charset val="136"/>
      </rPr>
      <t>歲</t>
    </r>
    <phoneticPr fontId="5" type="noConversion"/>
  </si>
  <si>
    <r>
      <t>65</t>
    </r>
    <r>
      <rPr>
        <sz val="10"/>
        <rFont val="標楷體"/>
        <family val="4"/>
        <charset val="136"/>
      </rPr>
      <t>歲以上</t>
    </r>
    <phoneticPr fontId="3" type="noConversion"/>
  </si>
  <si>
    <r>
      <t>20~</t>
    </r>
    <r>
      <rPr>
        <sz val="10"/>
        <rFont val="標楷體"/>
        <family val="4"/>
        <charset val="136"/>
      </rPr>
      <t>未滿</t>
    </r>
    <r>
      <rPr>
        <sz val="10"/>
        <rFont val="Times New Roman"/>
        <family val="1"/>
      </rPr>
      <t>25</t>
    </r>
    <r>
      <rPr>
        <sz val="10"/>
        <rFont val="標楷體"/>
        <family val="4"/>
        <charset val="136"/>
      </rPr>
      <t>歲</t>
    </r>
    <phoneticPr fontId="5" type="noConversion"/>
  </si>
  <si>
    <r>
      <t>45~</t>
    </r>
    <r>
      <rPr>
        <sz val="10"/>
        <rFont val="標楷體"/>
        <family val="4"/>
        <charset val="136"/>
      </rPr>
      <t>未滿</t>
    </r>
    <r>
      <rPr>
        <sz val="10"/>
        <rFont val="Times New Roman"/>
        <family val="1"/>
      </rPr>
      <t>55</t>
    </r>
    <r>
      <rPr>
        <sz val="10"/>
        <rFont val="標楷體"/>
        <family val="4"/>
        <charset val="136"/>
      </rPr>
      <t>歲</t>
    </r>
    <phoneticPr fontId="5" type="noConversion"/>
  </si>
  <si>
    <r>
      <rPr>
        <sz val="10"/>
        <rFont val="標楷體"/>
        <family val="4"/>
        <charset val="136"/>
      </rPr>
      <t>合計</t>
    </r>
    <phoneticPr fontId="3" type="noConversion"/>
  </si>
  <si>
    <r>
      <rPr>
        <sz val="10"/>
        <rFont val="標楷體"/>
        <family val="4"/>
        <charset val="136"/>
      </rPr>
      <t>技術工</t>
    </r>
    <phoneticPr fontId="5" type="noConversion"/>
  </si>
  <si>
    <r>
      <rPr>
        <sz val="10"/>
        <rFont val="標楷體"/>
        <family val="4"/>
        <charset val="136"/>
      </rPr>
      <t>普通工</t>
    </r>
    <phoneticPr fontId="5" type="noConversion"/>
  </si>
  <si>
    <r>
      <rPr>
        <sz val="10"/>
        <rFont val="標楷體"/>
        <family val="4"/>
        <charset val="136"/>
      </rPr>
      <t>小計</t>
    </r>
    <phoneticPr fontId="3" type="noConversion"/>
  </si>
  <si>
    <r>
      <t>65</t>
    </r>
    <r>
      <rPr>
        <sz val="10"/>
        <rFont val="標楷體"/>
        <family val="4"/>
        <charset val="136"/>
      </rPr>
      <t>歲以上</t>
    </r>
    <phoneticPr fontId="3" type="noConversion"/>
  </si>
  <si>
    <r>
      <t>55~</t>
    </r>
    <r>
      <rPr>
        <sz val="10"/>
        <rFont val="標楷體"/>
        <family val="4"/>
        <charset val="136"/>
      </rPr>
      <t>未滿</t>
    </r>
    <r>
      <rPr>
        <sz val="10"/>
        <rFont val="Times New Roman"/>
        <family val="1"/>
      </rPr>
      <t>65</t>
    </r>
    <r>
      <rPr>
        <sz val="10"/>
        <rFont val="標楷體"/>
        <family val="4"/>
        <charset val="136"/>
      </rPr>
      <t>歲</t>
    </r>
    <phoneticPr fontId="5" type="noConversion"/>
  </si>
  <si>
    <r>
      <t>35~</t>
    </r>
    <r>
      <rPr>
        <sz val="10"/>
        <rFont val="標楷體"/>
        <family val="4"/>
        <charset val="136"/>
      </rPr>
      <t>未滿</t>
    </r>
    <r>
      <rPr>
        <sz val="10"/>
        <rFont val="Times New Roman"/>
        <family val="1"/>
      </rPr>
      <t>45</t>
    </r>
    <r>
      <rPr>
        <sz val="10"/>
        <rFont val="標楷體"/>
        <family val="4"/>
        <charset val="136"/>
      </rPr>
      <t>歲</t>
    </r>
    <phoneticPr fontId="5" type="noConversion"/>
  </si>
  <si>
    <r>
      <t>55~</t>
    </r>
    <r>
      <rPr>
        <sz val="10"/>
        <rFont val="標楷體"/>
        <family val="4"/>
        <charset val="136"/>
      </rPr>
      <t>未滿</t>
    </r>
    <r>
      <rPr>
        <sz val="10"/>
        <rFont val="Times New Roman"/>
        <family val="1"/>
      </rPr>
      <t>65</t>
    </r>
    <r>
      <rPr>
        <sz val="10"/>
        <rFont val="標楷體"/>
        <family val="4"/>
        <charset val="136"/>
      </rPr>
      <t>歲</t>
    </r>
    <phoneticPr fontId="5" type="noConversion"/>
  </si>
  <si>
    <r>
      <t>45~</t>
    </r>
    <r>
      <rPr>
        <sz val="10"/>
        <rFont val="標楷體"/>
        <family val="4"/>
        <charset val="136"/>
      </rPr>
      <t>未滿</t>
    </r>
    <r>
      <rPr>
        <sz val="10"/>
        <rFont val="Times New Roman"/>
        <family val="1"/>
      </rPr>
      <t>55</t>
    </r>
    <r>
      <rPr>
        <sz val="10"/>
        <rFont val="標楷體"/>
        <family val="4"/>
        <charset val="136"/>
      </rPr>
      <t>歲</t>
    </r>
    <phoneticPr fontId="5" type="noConversion"/>
  </si>
  <si>
    <r>
      <t xml:space="preserve">利潤
</t>
    </r>
    <r>
      <rPr>
        <sz val="12"/>
        <rFont val="Times New Roman"/>
        <family val="1"/>
      </rPr>
      <t>(1)-(2)-(3)+(4)</t>
    </r>
    <phoneticPr fontId="3" type="noConversion"/>
  </si>
  <si>
    <r>
      <t xml:space="preserve">營業淨利
</t>
    </r>
    <r>
      <rPr>
        <sz val="12"/>
        <rFont val="Times New Roman"/>
        <family val="1"/>
      </rPr>
      <t>(5)-(6)-(3)+(4)</t>
    </r>
    <phoneticPr fontId="3" type="noConversion"/>
  </si>
  <si>
    <r>
      <t xml:space="preserve">收入總額
</t>
    </r>
    <r>
      <rPr>
        <sz val="12"/>
        <rFont val="Times New Roman"/>
        <family val="1"/>
      </rPr>
      <t>(1)</t>
    </r>
    <phoneticPr fontId="3" type="noConversion"/>
  </si>
  <si>
    <r>
      <rPr>
        <sz val="12"/>
        <rFont val="標楷體"/>
        <family val="4"/>
        <charset val="136"/>
      </rPr>
      <t xml:space="preserve">年初自地自建或合建
房屋之在建工程及待售
房屋成本
</t>
    </r>
    <r>
      <rPr>
        <sz val="12"/>
        <rFont val="Times New Roman"/>
        <family val="1"/>
      </rPr>
      <t>(3)</t>
    </r>
    <phoneticPr fontId="3" type="noConversion"/>
  </si>
  <si>
    <r>
      <rPr>
        <sz val="12"/>
        <rFont val="標楷體"/>
        <family val="4"/>
        <charset val="136"/>
      </rPr>
      <t xml:space="preserve">營業收入
</t>
    </r>
    <r>
      <rPr>
        <sz val="12"/>
        <rFont val="Times New Roman"/>
        <family val="1"/>
      </rPr>
      <t>(5)</t>
    </r>
    <phoneticPr fontId="3" type="noConversion"/>
  </si>
  <si>
    <r>
      <rPr>
        <sz val="12"/>
        <rFont val="標楷體"/>
        <family val="4"/>
        <charset val="136"/>
      </rPr>
      <t xml:space="preserve">營業支出
</t>
    </r>
    <r>
      <rPr>
        <sz val="12"/>
        <rFont val="Times New Roman"/>
        <family val="1"/>
      </rPr>
      <t>(6)</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</si>
  <si>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</si>
  <si>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</si>
  <si>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</si>
  <si>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</si>
  <si>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</si>
  <si>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</si>
  <si>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</si>
  <si>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</si>
  <si>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</si>
  <si>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</si>
  <si>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</si>
  <si>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</si>
  <si>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</si>
  <si>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105 </t>
    </r>
    <r>
      <rPr>
        <b/>
        <sz val="11"/>
        <rFont val="標楷體"/>
        <family val="4"/>
        <charset val="136"/>
      </rPr>
      <t>年</t>
    </r>
    <phoneticPr fontId="5" type="noConversion"/>
  </si>
  <si>
    <r>
      <t xml:space="preserve">107 </t>
    </r>
    <r>
      <rPr>
        <b/>
        <sz val="11"/>
        <rFont val="標楷體"/>
        <family val="4"/>
        <charset val="136"/>
      </rPr>
      <t>年</t>
    </r>
    <phoneticPr fontId="5" type="noConversion"/>
  </si>
  <si>
    <r>
      <t xml:space="preserve">108 </t>
    </r>
    <r>
      <rPr>
        <b/>
        <sz val="11"/>
        <rFont val="標楷體"/>
        <family val="4"/>
        <charset val="136"/>
      </rPr>
      <t>年</t>
    </r>
    <phoneticPr fontId="5" type="noConversion"/>
  </si>
  <si>
    <r>
      <t xml:space="preserve">109 </t>
    </r>
    <r>
      <rPr>
        <b/>
        <sz val="11"/>
        <rFont val="標楷體"/>
        <family val="4"/>
        <charset val="136"/>
      </rPr>
      <t>年</t>
    </r>
    <phoneticPr fontId="5"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</si>
  <si>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</si>
  <si>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</si>
  <si>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桃</t>
    </r>
    <r>
      <rPr>
        <sz val="11"/>
        <rFont val="Times New Roman"/>
        <family val="1"/>
      </rPr>
      <t xml:space="preserve">   </t>
    </r>
    <r>
      <rPr>
        <sz val="11"/>
        <rFont val="標楷體"/>
        <family val="4"/>
        <charset val="136"/>
      </rPr>
      <t>園</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</si>
  <si>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北部其他</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</si>
  <si>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中</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</si>
  <si>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中部其他</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</si>
  <si>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</si>
  <si>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高</t>
    </r>
    <r>
      <rPr>
        <sz val="11"/>
        <rFont val="Times New Roman"/>
        <family val="1"/>
      </rPr>
      <t xml:space="preserve">   </t>
    </r>
    <r>
      <rPr>
        <sz val="11"/>
        <rFont val="標楷體"/>
        <family val="4"/>
        <charset val="136"/>
      </rPr>
      <t>雄</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</si>
  <si>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南部其他</t>
    </r>
    <phoneticPr fontId="3" type="noConversion"/>
  </si>
  <si>
    <r>
      <t xml:space="preserve">利潤
</t>
    </r>
    <r>
      <rPr>
        <sz val="12"/>
        <rFont val="Times New Roman"/>
        <family val="1"/>
      </rPr>
      <t>(1)-(2)-(3)+(4)</t>
    </r>
    <phoneticPr fontId="3" type="noConversion"/>
  </si>
  <si>
    <r>
      <t xml:space="preserve">營業淨利
</t>
    </r>
    <r>
      <rPr>
        <sz val="12"/>
        <rFont val="Times New Roman"/>
        <family val="1"/>
      </rPr>
      <t>(5)-(6)-(3)+(4)</t>
    </r>
    <phoneticPr fontId="3" type="noConversion"/>
  </si>
  <si>
    <r>
      <t xml:space="preserve">收入總額
</t>
    </r>
    <r>
      <rPr>
        <sz val="12"/>
        <rFont val="Times New Roman"/>
        <family val="1"/>
      </rPr>
      <t>(1)</t>
    </r>
    <phoneticPr fontId="3" type="noConversion"/>
  </si>
  <si>
    <r>
      <t xml:space="preserve">支出總額
</t>
    </r>
    <r>
      <rPr>
        <sz val="12"/>
        <rFont val="Times New Roman"/>
        <family val="1"/>
      </rPr>
      <t>(2)</t>
    </r>
    <phoneticPr fontId="3" type="noConversion"/>
  </si>
  <si>
    <r>
      <rPr>
        <sz val="12"/>
        <rFont val="標楷體"/>
        <family val="4"/>
        <charset val="136"/>
      </rPr>
      <t xml:space="preserve">年底自地自建或合建房屋之在建工程及待售房屋成本
</t>
    </r>
    <r>
      <rPr>
        <sz val="12"/>
        <rFont val="Times New Roman"/>
        <family val="1"/>
      </rPr>
      <t>(4)</t>
    </r>
    <phoneticPr fontId="3" type="noConversion"/>
  </si>
  <si>
    <r>
      <rPr>
        <sz val="12"/>
        <rFont val="標楷體"/>
        <family val="4"/>
        <charset val="136"/>
      </rPr>
      <t xml:space="preserve">營業收入
</t>
    </r>
    <r>
      <rPr>
        <sz val="12"/>
        <rFont val="Times New Roman"/>
        <family val="1"/>
      </rPr>
      <t>(5)</t>
    </r>
    <phoneticPr fontId="3" type="noConversion"/>
  </si>
  <si>
    <r>
      <rPr>
        <sz val="12"/>
        <rFont val="標楷體"/>
        <family val="4"/>
        <charset val="136"/>
      </rPr>
      <t xml:space="preserve">營業支出
</t>
    </r>
    <r>
      <rPr>
        <sz val="12"/>
        <rFont val="Times New Roman"/>
        <family val="1"/>
      </rPr>
      <t>(6)</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</si>
  <si>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</si>
  <si>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</si>
  <si>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</si>
  <si>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</si>
  <si>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</si>
  <si>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</si>
  <si>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</si>
  <si>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</si>
  <si>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</si>
  <si>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</si>
  <si>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</si>
  <si>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</si>
  <si>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</si>
  <si>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t xml:space="preserve">105 </t>
    </r>
    <r>
      <rPr>
        <b/>
        <sz val="11"/>
        <rFont val="標楷體"/>
        <family val="4"/>
        <charset val="136"/>
      </rPr>
      <t>年</t>
    </r>
    <phoneticPr fontId="5" type="noConversion"/>
  </si>
  <si>
    <r>
      <t xml:space="preserve">106 </t>
    </r>
    <r>
      <rPr>
        <b/>
        <sz val="11"/>
        <rFont val="標楷體"/>
        <family val="4"/>
        <charset val="136"/>
      </rPr>
      <t>年</t>
    </r>
    <phoneticPr fontId="5" type="noConversion"/>
  </si>
  <si>
    <r>
      <t xml:space="preserve">107 </t>
    </r>
    <r>
      <rPr>
        <b/>
        <sz val="11"/>
        <rFont val="標楷體"/>
        <family val="4"/>
        <charset val="136"/>
      </rPr>
      <t>年</t>
    </r>
    <phoneticPr fontId="5" type="noConversion"/>
  </si>
  <si>
    <r>
      <t xml:space="preserve">108 </t>
    </r>
    <r>
      <rPr>
        <b/>
        <sz val="11"/>
        <rFont val="標楷體"/>
        <family val="4"/>
        <charset val="136"/>
      </rPr>
      <t>年</t>
    </r>
    <phoneticPr fontId="5" type="noConversion"/>
  </si>
  <si>
    <r>
      <t xml:space="preserve">111 </t>
    </r>
    <r>
      <rPr>
        <b/>
        <sz val="11"/>
        <rFont val="標楷體"/>
        <family val="4"/>
        <charset val="136"/>
      </rPr>
      <t>年</t>
    </r>
    <phoneticPr fontId="5" type="noConversion"/>
  </si>
  <si>
    <r>
      <t>9</t>
    </r>
    <r>
      <rPr>
        <sz val="11"/>
        <rFont val="標楷體"/>
        <family val="4"/>
        <charset val="136"/>
      </rPr>
      <t>人及以下</t>
    </r>
    <phoneticPr fontId="3" type="noConversion"/>
  </si>
  <si>
    <r>
      <t>10</t>
    </r>
    <r>
      <rPr>
        <sz val="11"/>
        <rFont val="標楷體"/>
        <family val="4"/>
        <charset val="136"/>
      </rPr>
      <t>～</t>
    </r>
    <r>
      <rPr>
        <sz val="11"/>
        <rFont val="Times New Roman"/>
        <family val="1"/>
      </rPr>
      <t>19</t>
    </r>
    <r>
      <rPr>
        <sz val="11"/>
        <rFont val="標楷體"/>
        <family val="4"/>
        <charset val="136"/>
      </rPr>
      <t>人</t>
    </r>
    <phoneticPr fontId="3" type="noConversion"/>
  </si>
  <si>
    <r>
      <t>20</t>
    </r>
    <r>
      <rPr>
        <sz val="11"/>
        <rFont val="標楷體"/>
        <family val="4"/>
        <charset val="136"/>
      </rPr>
      <t>～</t>
    </r>
    <r>
      <rPr>
        <sz val="11"/>
        <rFont val="Times New Roman"/>
        <family val="1"/>
      </rPr>
      <t>49</t>
    </r>
    <r>
      <rPr>
        <sz val="11"/>
        <rFont val="標楷體"/>
        <family val="4"/>
        <charset val="136"/>
      </rPr>
      <t>人</t>
    </r>
    <phoneticPr fontId="3" type="noConversion"/>
  </si>
  <si>
    <r>
      <t>50</t>
    </r>
    <r>
      <rPr>
        <sz val="11"/>
        <rFont val="標楷體"/>
        <family val="4"/>
        <charset val="136"/>
      </rPr>
      <t>～</t>
    </r>
    <r>
      <rPr>
        <sz val="11"/>
        <rFont val="Times New Roman"/>
        <family val="1"/>
      </rPr>
      <t>99</t>
    </r>
    <r>
      <rPr>
        <sz val="11"/>
        <rFont val="標楷體"/>
        <family val="4"/>
        <charset val="136"/>
      </rPr>
      <t>人</t>
    </r>
    <phoneticPr fontId="3" type="noConversion"/>
  </si>
  <si>
    <r>
      <t>100</t>
    </r>
    <r>
      <rPr>
        <sz val="11"/>
        <rFont val="標楷體"/>
        <family val="4"/>
        <charset val="136"/>
      </rPr>
      <t>～</t>
    </r>
    <r>
      <rPr>
        <sz val="11"/>
        <rFont val="Times New Roman"/>
        <family val="1"/>
      </rPr>
      <t>299</t>
    </r>
    <r>
      <rPr>
        <sz val="11"/>
        <rFont val="標楷體"/>
        <family val="4"/>
        <charset val="136"/>
      </rPr>
      <t>人</t>
    </r>
    <phoneticPr fontId="3" type="noConversion"/>
  </si>
  <si>
    <r>
      <t>300</t>
    </r>
    <r>
      <rPr>
        <sz val="11"/>
        <rFont val="標楷體"/>
        <family val="4"/>
        <charset val="136"/>
      </rPr>
      <t>人以上</t>
    </r>
    <phoneticPr fontId="3" type="noConversion"/>
  </si>
  <si>
    <r>
      <rPr>
        <sz val="11"/>
        <rFont val="標楷體"/>
        <family val="4"/>
        <charset val="136"/>
      </rPr>
      <t>未滿</t>
    </r>
    <r>
      <rPr>
        <sz val="11"/>
        <rFont val="Times New Roman"/>
        <family val="1"/>
      </rPr>
      <t>600</t>
    </r>
    <r>
      <rPr>
        <sz val="11"/>
        <rFont val="標楷體"/>
        <family val="4"/>
        <charset val="136"/>
      </rPr>
      <t>萬元</t>
    </r>
    <phoneticPr fontId="3" type="noConversion"/>
  </si>
  <si>
    <r>
      <t>600</t>
    </r>
    <r>
      <rPr>
        <sz val="11"/>
        <rFont val="標楷體"/>
        <family val="4"/>
        <charset val="136"/>
      </rPr>
      <t>萬元～未滿</t>
    </r>
    <r>
      <rPr>
        <sz val="11"/>
        <rFont val="Times New Roman"/>
        <family val="1"/>
      </rPr>
      <t>1,000</t>
    </r>
    <r>
      <rPr>
        <sz val="11"/>
        <rFont val="標楷體"/>
        <family val="4"/>
        <charset val="136"/>
      </rPr>
      <t>萬元</t>
    </r>
    <phoneticPr fontId="3" type="noConversion"/>
  </si>
  <si>
    <r>
      <t>1,000</t>
    </r>
    <r>
      <rPr>
        <sz val="11"/>
        <rFont val="標楷體"/>
        <family val="4"/>
        <charset val="136"/>
      </rPr>
      <t>萬元～未滿</t>
    </r>
    <r>
      <rPr>
        <sz val="11"/>
        <rFont val="Times New Roman"/>
        <family val="1"/>
      </rPr>
      <t>2,000</t>
    </r>
    <r>
      <rPr>
        <sz val="11"/>
        <rFont val="標楷體"/>
        <family val="4"/>
        <charset val="136"/>
      </rPr>
      <t>萬元</t>
    </r>
    <phoneticPr fontId="3" type="noConversion"/>
  </si>
  <si>
    <r>
      <t>2,000</t>
    </r>
    <r>
      <rPr>
        <sz val="11"/>
        <rFont val="標楷體"/>
        <family val="4"/>
        <charset val="136"/>
      </rPr>
      <t>萬元～未滿</t>
    </r>
    <r>
      <rPr>
        <sz val="11"/>
        <rFont val="Times New Roman"/>
        <family val="1"/>
      </rPr>
      <t>5,000</t>
    </r>
    <r>
      <rPr>
        <sz val="11"/>
        <rFont val="標楷體"/>
        <family val="4"/>
        <charset val="136"/>
      </rPr>
      <t>萬元</t>
    </r>
    <phoneticPr fontId="3" type="noConversion"/>
  </si>
  <si>
    <r>
      <t>5,000</t>
    </r>
    <r>
      <rPr>
        <sz val="11"/>
        <rFont val="標楷體"/>
        <family val="4"/>
        <charset val="136"/>
      </rPr>
      <t>萬元～未滿</t>
    </r>
    <r>
      <rPr>
        <sz val="11"/>
        <rFont val="Times New Roman"/>
        <family val="1"/>
      </rPr>
      <t>10,000</t>
    </r>
    <r>
      <rPr>
        <sz val="11"/>
        <rFont val="標楷體"/>
        <family val="4"/>
        <charset val="136"/>
      </rPr>
      <t>萬元</t>
    </r>
    <phoneticPr fontId="3" type="noConversion"/>
  </si>
  <si>
    <r>
      <t>10,000</t>
    </r>
    <r>
      <rPr>
        <sz val="11"/>
        <rFont val="標楷體"/>
        <family val="4"/>
        <charset val="136"/>
      </rPr>
      <t>萬元～未滿</t>
    </r>
    <r>
      <rPr>
        <sz val="11"/>
        <rFont val="Times New Roman"/>
        <family val="1"/>
      </rPr>
      <t>30,000</t>
    </r>
    <r>
      <rPr>
        <sz val="11"/>
        <rFont val="標楷體"/>
        <family val="4"/>
        <charset val="136"/>
      </rPr>
      <t>萬元</t>
    </r>
    <phoneticPr fontId="3" type="noConversion"/>
  </si>
  <si>
    <r>
      <t>30,000</t>
    </r>
    <r>
      <rPr>
        <sz val="11"/>
        <rFont val="標楷體"/>
        <family val="4"/>
        <charset val="136"/>
      </rPr>
      <t>萬元～未滿</t>
    </r>
    <r>
      <rPr>
        <sz val="11"/>
        <rFont val="Times New Roman"/>
        <family val="1"/>
      </rPr>
      <t>50,000</t>
    </r>
    <r>
      <rPr>
        <sz val="11"/>
        <rFont val="標楷體"/>
        <family val="4"/>
        <charset val="136"/>
      </rPr>
      <t>萬元</t>
    </r>
    <phoneticPr fontId="3" type="noConversion"/>
  </si>
  <si>
    <r>
      <t>50,000</t>
    </r>
    <r>
      <rPr>
        <sz val="11"/>
        <rFont val="標楷體"/>
        <family val="4"/>
        <charset val="136"/>
      </rPr>
      <t>萬元～未滿</t>
    </r>
    <r>
      <rPr>
        <sz val="11"/>
        <rFont val="Times New Roman"/>
        <family val="1"/>
      </rPr>
      <t>100,000</t>
    </r>
    <r>
      <rPr>
        <sz val="11"/>
        <rFont val="標楷體"/>
        <family val="4"/>
        <charset val="136"/>
      </rPr>
      <t>萬元</t>
    </r>
    <phoneticPr fontId="3" type="noConversion"/>
  </si>
  <si>
    <r>
      <t>100,000</t>
    </r>
    <r>
      <rPr>
        <sz val="11"/>
        <rFont val="標楷體"/>
        <family val="4"/>
        <charset val="136"/>
      </rPr>
      <t>萬元～未滿</t>
    </r>
    <r>
      <rPr>
        <sz val="11"/>
        <rFont val="Times New Roman"/>
        <family val="1"/>
      </rPr>
      <t>300,000</t>
    </r>
    <r>
      <rPr>
        <sz val="11"/>
        <rFont val="標楷體"/>
        <family val="4"/>
        <charset val="136"/>
      </rPr>
      <t>萬元</t>
    </r>
    <phoneticPr fontId="3" type="noConversion"/>
  </si>
  <si>
    <r>
      <t>300,000</t>
    </r>
    <r>
      <rPr>
        <sz val="11"/>
        <rFont val="標楷體"/>
        <family val="4"/>
        <charset val="136"/>
      </rPr>
      <t>萬元以上</t>
    </r>
    <phoneticPr fontId="3" type="noConversion"/>
  </si>
  <si>
    <r>
      <t>600</t>
    </r>
    <r>
      <rPr>
        <sz val="11"/>
        <rFont val="標楷體"/>
        <family val="4"/>
        <charset val="136"/>
      </rPr>
      <t>萬元～未滿</t>
    </r>
    <r>
      <rPr>
        <sz val="11"/>
        <rFont val="Times New Roman"/>
        <family val="1"/>
      </rPr>
      <t>1,000</t>
    </r>
    <r>
      <rPr>
        <sz val="11"/>
        <rFont val="標楷體"/>
        <family val="4"/>
        <charset val="136"/>
      </rPr>
      <t>萬元</t>
    </r>
    <phoneticPr fontId="3" type="noConversion"/>
  </si>
  <si>
    <r>
      <t>1,000</t>
    </r>
    <r>
      <rPr>
        <sz val="11"/>
        <rFont val="標楷體"/>
        <family val="4"/>
        <charset val="136"/>
      </rPr>
      <t>萬元～未滿</t>
    </r>
    <r>
      <rPr>
        <sz val="11"/>
        <rFont val="Times New Roman"/>
        <family val="1"/>
      </rPr>
      <t>2,000</t>
    </r>
    <r>
      <rPr>
        <sz val="11"/>
        <rFont val="標楷體"/>
        <family val="4"/>
        <charset val="136"/>
      </rPr>
      <t>萬元</t>
    </r>
    <phoneticPr fontId="3" type="noConversion"/>
  </si>
  <si>
    <r>
      <t>5,000</t>
    </r>
    <r>
      <rPr>
        <sz val="11"/>
        <rFont val="標楷體"/>
        <family val="4"/>
        <charset val="136"/>
      </rPr>
      <t>萬元～未滿</t>
    </r>
    <r>
      <rPr>
        <sz val="11"/>
        <rFont val="Times New Roman"/>
        <family val="1"/>
      </rPr>
      <t>10,000</t>
    </r>
    <r>
      <rPr>
        <sz val="11"/>
        <rFont val="標楷體"/>
        <family val="4"/>
        <charset val="136"/>
      </rPr>
      <t>萬元</t>
    </r>
    <phoneticPr fontId="3" type="noConversion"/>
  </si>
  <si>
    <r>
      <t>30,000</t>
    </r>
    <r>
      <rPr>
        <sz val="11"/>
        <rFont val="標楷體"/>
        <family val="4"/>
        <charset val="136"/>
      </rPr>
      <t>萬元～未滿</t>
    </r>
    <r>
      <rPr>
        <sz val="11"/>
        <rFont val="Times New Roman"/>
        <family val="1"/>
      </rPr>
      <t>50,000</t>
    </r>
    <r>
      <rPr>
        <sz val="11"/>
        <rFont val="標楷體"/>
        <family val="4"/>
        <charset val="136"/>
      </rPr>
      <t>萬元</t>
    </r>
    <phoneticPr fontId="3" type="noConversion"/>
  </si>
  <si>
    <r>
      <t>50,000</t>
    </r>
    <r>
      <rPr>
        <sz val="11"/>
        <rFont val="標楷體"/>
        <family val="4"/>
        <charset val="136"/>
      </rPr>
      <t>萬元～未滿</t>
    </r>
    <r>
      <rPr>
        <sz val="11"/>
        <rFont val="Times New Roman"/>
        <family val="1"/>
      </rPr>
      <t>100,000</t>
    </r>
    <r>
      <rPr>
        <sz val="11"/>
        <rFont val="標楷體"/>
        <family val="4"/>
        <charset val="136"/>
      </rPr>
      <t>萬元</t>
    </r>
    <phoneticPr fontId="3" type="noConversion"/>
  </si>
  <si>
    <r>
      <t>100,000</t>
    </r>
    <r>
      <rPr>
        <sz val="11"/>
        <rFont val="標楷體"/>
        <family val="4"/>
        <charset val="136"/>
      </rPr>
      <t>萬元～未滿</t>
    </r>
    <r>
      <rPr>
        <sz val="11"/>
        <rFont val="Times New Roman"/>
        <family val="1"/>
      </rPr>
      <t>300,000</t>
    </r>
    <r>
      <rPr>
        <sz val="11"/>
        <rFont val="標楷體"/>
        <family val="4"/>
        <charset val="136"/>
      </rPr>
      <t>萬元</t>
    </r>
    <phoneticPr fontId="3" type="noConversion"/>
  </si>
  <si>
    <r>
      <t>300,000</t>
    </r>
    <r>
      <rPr>
        <sz val="11"/>
        <rFont val="標楷體"/>
        <family val="4"/>
        <charset val="136"/>
      </rPr>
      <t>萬元以上</t>
    </r>
    <phoneticPr fontId="3" type="noConversion"/>
  </si>
  <si>
    <r>
      <rPr>
        <sz val="11"/>
        <rFont val="標楷體"/>
        <family val="4"/>
        <charset val="136"/>
      </rPr>
      <t>未滿</t>
    </r>
    <r>
      <rPr>
        <sz val="11"/>
        <rFont val="Times New Roman"/>
        <family val="1"/>
      </rPr>
      <t>600</t>
    </r>
    <r>
      <rPr>
        <sz val="11"/>
        <rFont val="標楷體"/>
        <family val="4"/>
        <charset val="136"/>
      </rPr>
      <t>萬元</t>
    </r>
    <phoneticPr fontId="3" type="noConversion"/>
  </si>
  <si>
    <r>
      <t>600</t>
    </r>
    <r>
      <rPr>
        <sz val="11"/>
        <rFont val="標楷體"/>
        <family val="4"/>
        <charset val="136"/>
      </rPr>
      <t>萬元～未滿</t>
    </r>
    <r>
      <rPr>
        <sz val="11"/>
        <rFont val="Times New Roman"/>
        <family val="1"/>
      </rPr>
      <t>1,000</t>
    </r>
    <r>
      <rPr>
        <sz val="11"/>
        <rFont val="標楷體"/>
        <family val="4"/>
        <charset val="136"/>
      </rPr>
      <t>萬元</t>
    </r>
    <phoneticPr fontId="3" type="noConversion"/>
  </si>
  <si>
    <r>
      <t>10,000</t>
    </r>
    <r>
      <rPr>
        <sz val="11"/>
        <rFont val="標楷體"/>
        <family val="4"/>
        <charset val="136"/>
      </rPr>
      <t>萬元～未滿</t>
    </r>
    <r>
      <rPr>
        <sz val="11"/>
        <rFont val="Times New Roman"/>
        <family val="1"/>
      </rPr>
      <t>30,000</t>
    </r>
    <r>
      <rPr>
        <sz val="11"/>
        <rFont val="標楷體"/>
        <family val="4"/>
        <charset val="136"/>
      </rPr>
      <t>萬元</t>
    </r>
    <phoneticPr fontId="3" type="noConversion"/>
  </si>
  <si>
    <r>
      <t>100,000</t>
    </r>
    <r>
      <rPr>
        <sz val="11"/>
        <rFont val="標楷體"/>
        <family val="4"/>
        <charset val="136"/>
      </rPr>
      <t>萬元～未滿</t>
    </r>
    <r>
      <rPr>
        <sz val="11"/>
        <rFont val="Times New Roman"/>
        <family val="1"/>
      </rPr>
      <t>300,000</t>
    </r>
    <r>
      <rPr>
        <sz val="11"/>
        <rFont val="標楷體"/>
        <family val="4"/>
        <charset val="136"/>
      </rPr>
      <t>萬元</t>
    </r>
    <phoneticPr fontId="3" type="noConversion"/>
  </si>
  <si>
    <r>
      <t>300,000</t>
    </r>
    <r>
      <rPr>
        <sz val="11"/>
        <rFont val="標楷體"/>
        <family val="4"/>
        <charset val="136"/>
      </rPr>
      <t>萬元以上</t>
    </r>
    <phoneticPr fontId="3" type="noConversion"/>
  </si>
  <si>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損</t>
    </r>
    <r>
      <rPr>
        <sz val="11"/>
        <rFont val="Times New Roman"/>
        <family val="1"/>
      </rPr>
      <t xml:space="preserve">  </t>
    </r>
    <r>
      <rPr>
        <sz val="11"/>
        <rFont val="標楷體"/>
        <family val="4"/>
        <charset val="136"/>
      </rPr>
      <t>失</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</si>
  <si>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</si>
  <si>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</si>
  <si>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</si>
  <si>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</si>
  <si>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</si>
  <si>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</si>
  <si>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</si>
  <si>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</si>
  <si>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</si>
  <si>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</si>
  <si>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</si>
  <si>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 xml:space="preserve">104 </t>
    </r>
    <r>
      <rPr>
        <b/>
        <sz val="11"/>
        <rFont val="標楷體"/>
        <family val="4"/>
        <charset val="136"/>
      </rPr>
      <t>年</t>
    </r>
    <phoneticPr fontId="5" type="noConversion"/>
  </si>
  <si>
    <r>
      <t xml:space="preserve">105 </t>
    </r>
    <r>
      <rPr>
        <b/>
        <sz val="11"/>
        <rFont val="標楷體"/>
        <family val="4"/>
        <charset val="136"/>
      </rPr>
      <t>年</t>
    </r>
    <phoneticPr fontId="5" type="noConversion"/>
  </si>
  <si>
    <r>
      <t xml:space="preserve">105 </t>
    </r>
    <r>
      <rPr>
        <b/>
        <sz val="11"/>
        <rFont val="標楷體"/>
        <family val="4"/>
        <charset val="136"/>
      </rPr>
      <t>年</t>
    </r>
    <phoneticPr fontId="5" type="noConversion"/>
  </si>
  <si>
    <r>
      <t xml:space="preserve">108 </t>
    </r>
    <r>
      <rPr>
        <b/>
        <sz val="11"/>
        <rFont val="標楷體"/>
        <family val="4"/>
        <charset val="136"/>
      </rPr>
      <t>年</t>
    </r>
    <phoneticPr fontId="5" type="noConversion"/>
  </si>
  <si>
    <r>
      <t>111</t>
    </r>
    <r>
      <rPr>
        <b/>
        <sz val="11"/>
        <rFont val="標楷體"/>
        <family val="4"/>
        <charset val="136"/>
      </rPr>
      <t>年</t>
    </r>
    <phoneticPr fontId="5"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</si>
  <si>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</si>
  <si>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</si>
  <si>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</si>
  <si>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桃</t>
    </r>
    <r>
      <rPr>
        <sz val="11"/>
        <rFont val="Times New Roman"/>
        <family val="1"/>
      </rPr>
      <t xml:space="preserve">   </t>
    </r>
    <r>
      <rPr>
        <sz val="11"/>
        <rFont val="標楷體"/>
        <family val="4"/>
        <charset val="136"/>
      </rPr>
      <t>園</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</si>
  <si>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桃</t>
    </r>
    <r>
      <rPr>
        <sz val="11"/>
        <rFont val="Times New Roman"/>
        <family val="1"/>
      </rPr>
      <t xml:space="preserve">   </t>
    </r>
    <r>
      <rPr>
        <sz val="11"/>
        <rFont val="標楷體"/>
        <family val="4"/>
        <charset val="136"/>
      </rPr>
      <t>園</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</si>
  <si>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北部其他</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</si>
  <si>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中</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</si>
  <si>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中</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</si>
  <si>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中部其他</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</si>
  <si>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</si>
  <si>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高</t>
    </r>
    <r>
      <rPr>
        <sz val="11"/>
        <rFont val="Times New Roman"/>
        <family val="1"/>
      </rPr>
      <t xml:space="preserve">   </t>
    </r>
    <r>
      <rPr>
        <sz val="11"/>
        <rFont val="標楷體"/>
        <family val="4"/>
        <charset val="136"/>
      </rPr>
      <t>雄</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</si>
  <si>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南部其他</t>
    </r>
    <phoneticPr fontId="3" type="noConversion"/>
  </si>
  <si>
    <r>
      <t>（</t>
    </r>
    <r>
      <rPr>
        <sz val="11"/>
        <rFont val="Times New Roman"/>
        <family val="1"/>
      </rPr>
      <t>%</t>
    </r>
    <r>
      <rPr>
        <sz val="11"/>
        <rFont val="標楷體"/>
        <family val="4"/>
        <charset val="136"/>
      </rPr>
      <t>）</t>
    </r>
  </si>
  <si>
    <r>
      <t>(</t>
    </r>
    <r>
      <rPr>
        <sz val="11"/>
        <rFont val="標楷體"/>
        <family val="4"/>
        <charset val="136"/>
      </rPr>
      <t>百萬元</t>
    </r>
    <r>
      <rPr>
        <sz val="11"/>
        <rFont val="Times New Roman"/>
        <family val="1"/>
      </rPr>
      <t>)</t>
    </r>
  </si>
  <si>
    <r>
      <t>(</t>
    </r>
    <r>
      <rPr>
        <sz val="11"/>
        <rFont val="標楷體"/>
        <family val="4"/>
        <charset val="136"/>
      </rPr>
      <t>千元</t>
    </r>
    <r>
      <rPr>
        <sz val="11"/>
        <rFont val="Times New Roman"/>
        <family val="1"/>
      </rPr>
      <t>/</t>
    </r>
    <r>
      <rPr>
        <sz val="11"/>
        <rFont val="標楷體"/>
        <family val="4"/>
        <charset val="136"/>
      </rPr>
      <t>家</t>
    </r>
    <r>
      <rPr>
        <sz val="11"/>
        <rFont val="Times New Roman"/>
        <family val="1"/>
      </rPr>
      <t>)</t>
    </r>
  </si>
  <si>
    <r>
      <t xml:space="preserve">111 </t>
    </r>
    <r>
      <rPr>
        <b/>
        <sz val="11"/>
        <rFont val="標楷體"/>
        <family val="4"/>
        <charset val="136"/>
      </rPr>
      <t>年</t>
    </r>
    <phoneticPr fontId="5" type="noConversion"/>
  </si>
  <si>
    <r>
      <rPr>
        <sz val="12"/>
        <rFont val="標楷體"/>
        <family val="4"/>
        <charset val="136"/>
      </rPr>
      <t>營造業經營概況─按經營特性分</t>
    </r>
  </si>
  <si>
    <r>
      <rPr>
        <sz val="12"/>
        <rFont val="標楷體"/>
        <family val="4"/>
        <charset val="136"/>
      </rPr>
      <t>營造業經營概況─按經營規模分</t>
    </r>
  </si>
  <si>
    <r>
      <rPr>
        <sz val="11"/>
        <rFont val="標楷體"/>
        <family val="4"/>
        <charset val="136"/>
      </rPr>
      <t>營造業全年勞動報酬─按經營特性分</t>
    </r>
  </si>
  <si>
    <r>
      <rPr>
        <sz val="11"/>
        <rFont val="標楷體"/>
        <family val="4"/>
        <charset val="136"/>
      </rPr>
      <t>營造業全年勞動報酬─按經營規模分</t>
    </r>
  </si>
  <si>
    <r>
      <rPr>
        <sz val="11"/>
        <rFont val="標楷體"/>
        <family val="4"/>
        <charset val="136"/>
      </rPr>
      <t>營造業全年使用派遣勞工人數─按經營特性分</t>
    </r>
  </si>
  <si>
    <r>
      <rPr>
        <sz val="11"/>
        <rFont val="標楷體"/>
        <family val="4"/>
        <charset val="136"/>
      </rPr>
      <t>營造業全年使用派遣勞工人數─按經營規模分</t>
    </r>
  </si>
  <si>
    <r>
      <rPr>
        <sz val="11"/>
        <rFont val="標楷體"/>
        <family val="4"/>
        <charset val="136"/>
      </rPr>
      <t>營造業年底實際運用資產淨額─按經營特性分</t>
    </r>
  </si>
  <si>
    <r>
      <rPr>
        <sz val="11"/>
        <rFont val="標楷體"/>
        <family val="4"/>
        <charset val="136"/>
      </rPr>
      <t>營造業年底實際運用資產淨額─按經營規模分</t>
    </r>
  </si>
  <si>
    <r>
      <rPr>
        <sz val="11"/>
        <rFont val="標楷體"/>
        <family val="4"/>
        <charset val="136"/>
      </rPr>
      <t>營造業年底實際運用資產毛額─按經營特性分</t>
    </r>
  </si>
  <si>
    <r>
      <rPr>
        <sz val="11"/>
        <rFont val="標楷體"/>
        <family val="4"/>
        <charset val="136"/>
      </rPr>
      <t>營造業年底實際運用資產毛額─按經營規模分</t>
    </r>
  </si>
  <si>
    <r>
      <rPr>
        <sz val="11"/>
        <rFont val="標楷體"/>
        <family val="4"/>
        <charset val="136"/>
      </rPr>
      <t>營造業全年負債及淨值總額─按經營特性分</t>
    </r>
  </si>
  <si>
    <r>
      <rPr>
        <sz val="11"/>
        <rFont val="標楷體"/>
        <family val="4"/>
        <charset val="136"/>
      </rPr>
      <t>營造業全年負債及淨值總額─按經營規模分</t>
    </r>
  </si>
  <si>
    <r>
      <rPr>
        <sz val="12"/>
        <rFont val="標楷體"/>
        <family val="4"/>
        <charset val="136"/>
      </rPr>
      <t>營造業全年生產總額─按經營特性分</t>
    </r>
  </si>
  <si>
    <r>
      <rPr>
        <sz val="12"/>
        <rFont val="標楷體"/>
        <family val="4"/>
        <charset val="136"/>
      </rPr>
      <t>營造業全年生產總額─按經營規模分</t>
    </r>
  </si>
  <si>
    <r>
      <rPr>
        <sz val="11"/>
        <rFont val="標楷體"/>
        <family val="4"/>
        <charset val="136"/>
      </rPr>
      <t>營造業全年生產毛額及要素所得─按經營特性分</t>
    </r>
  </si>
  <si>
    <r>
      <rPr>
        <sz val="11"/>
        <rFont val="標楷體"/>
        <family val="4"/>
        <charset val="136"/>
      </rPr>
      <t>營造業全年生產毛額及要素所得─按經營規模分</t>
    </r>
  </si>
  <si>
    <r>
      <rPr>
        <sz val="11"/>
        <rFont val="標楷體"/>
        <family val="4"/>
        <charset val="136"/>
      </rPr>
      <t>營造業全年直接營建工程投入結構─按經營特性分</t>
    </r>
  </si>
  <si>
    <r>
      <rPr>
        <sz val="11"/>
        <rFont val="標楷體"/>
        <family val="4"/>
        <charset val="136"/>
      </rPr>
      <t>營造業全年直接營建工程投入結構─按經營規模分</t>
    </r>
  </si>
  <si>
    <r>
      <rPr>
        <sz val="12"/>
        <rFont val="標楷體"/>
        <family val="4"/>
        <charset val="136"/>
      </rPr>
      <t>營造業全年各項收入總額─按經營特性分</t>
    </r>
  </si>
  <si>
    <r>
      <rPr>
        <sz val="12"/>
        <rFont val="標楷體"/>
        <family val="4"/>
        <charset val="136"/>
      </rPr>
      <t>營造業全年各項收入總額─按經營規模分</t>
    </r>
  </si>
  <si>
    <r>
      <rPr>
        <sz val="12"/>
        <rFont val="標楷體"/>
        <family val="4"/>
        <charset val="136"/>
      </rPr>
      <t>營造業全年實際耗用材料─按經營特性分</t>
    </r>
  </si>
  <si>
    <r>
      <rPr>
        <sz val="12"/>
        <rFont val="標楷體"/>
        <family val="4"/>
        <charset val="136"/>
      </rPr>
      <t>營造業全年實際耗用材料─按經營規模分</t>
    </r>
  </si>
  <si>
    <r>
      <rPr>
        <sz val="12"/>
        <rFont val="標楷體"/>
        <family val="4"/>
        <charset val="136"/>
      </rPr>
      <t>營造業全年利潤─按經營特性分</t>
    </r>
  </si>
  <si>
    <r>
      <rPr>
        <sz val="12"/>
        <rFont val="標楷體"/>
        <family val="4"/>
        <charset val="136"/>
      </rPr>
      <t>營造業全年利潤─按經營規模分</t>
    </r>
  </si>
  <si>
    <r>
      <rPr>
        <sz val="11"/>
        <rFont val="標楷體"/>
        <family val="4"/>
        <charset val="136"/>
      </rPr>
      <t>營造業全年各項成本費用支出─按經營特性分</t>
    </r>
  </si>
  <si>
    <r>
      <rPr>
        <sz val="11"/>
        <rFont val="標楷體"/>
        <family val="4"/>
        <charset val="136"/>
      </rPr>
      <t>營造業全年各項成本費用支出─按經營規模分</t>
    </r>
  </si>
  <si>
    <r>
      <rPr>
        <sz val="11"/>
        <rFont val="標楷體"/>
        <family val="4"/>
        <charset val="136"/>
      </rPr>
      <t>營造業平均每企業經營概況─按經營特性分</t>
    </r>
  </si>
  <si>
    <r>
      <rPr>
        <sz val="11"/>
        <rFont val="標楷體"/>
        <family val="4"/>
        <charset val="136"/>
      </rPr>
      <t>營造業平均每企業經營概況─按經營規模分</t>
    </r>
  </si>
  <si>
    <r>
      <rPr>
        <sz val="11"/>
        <rFont val="標楷體"/>
        <family val="4"/>
        <charset val="136"/>
      </rPr>
      <t>營造業平均每企業全年勞動報酬─按經營特性分</t>
    </r>
  </si>
  <si>
    <r>
      <rPr>
        <sz val="11"/>
        <rFont val="標楷體"/>
        <family val="4"/>
        <charset val="136"/>
      </rPr>
      <t>營造業平均每企業年底實際運用資產淨額─按經營特性分</t>
    </r>
  </si>
  <si>
    <r>
      <rPr>
        <sz val="11"/>
        <rFont val="標楷體"/>
        <family val="4"/>
        <charset val="136"/>
      </rPr>
      <t>營造業平均每企業年底實際運用資產淨額─按經營規模分</t>
    </r>
  </si>
  <si>
    <r>
      <rPr>
        <sz val="11"/>
        <rFont val="標楷體"/>
        <family val="4"/>
        <charset val="136"/>
      </rPr>
      <t>營造業平均每企業年底實際運用資產毛額─按經營特性分</t>
    </r>
  </si>
  <si>
    <r>
      <rPr>
        <sz val="11"/>
        <rFont val="標楷體"/>
        <family val="4"/>
        <charset val="136"/>
      </rPr>
      <t>營造業平均每企業年底實際運用資產毛額─按經營規模分</t>
    </r>
  </si>
  <si>
    <r>
      <rPr>
        <sz val="11"/>
        <rFont val="標楷體"/>
        <family val="4"/>
        <charset val="136"/>
      </rPr>
      <t>營造業平均每企業全年</t>
    </r>
    <r>
      <rPr>
        <sz val="12"/>
        <rFont val="標楷體"/>
        <family val="4"/>
        <charset val="136"/>
      </rPr>
      <t>負債及權益總額─按經營特性分</t>
    </r>
  </si>
  <si>
    <r>
      <rPr>
        <sz val="11"/>
        <rFont val="標楷體"/>
        <family val="4"/>
        <charset val="136"/>
      </rPr>
      <t>營造業平均每企業全年</t>
    </r>
    <r>
      <rPr>
        <sz val="12"/>
        <rFont val="標楷體"/>
        <family val="4"/>
        <charset val="136"/>
      </rPr>
      <t>負債及權益總額─按經營規模分</t>
    </r>
  </si>
  <si>
    <r>
      <rPr>
        <sz val="11"/>
        <rFont val="標楷體"/>
        <family val="4"/>
        <charset val="136"/>
      </rPr>
      <t>營造業平均每企業全年生產淨額─按經營特性分</t>
    </r>
  </si>
  <si>
    <r>
      <rPr>
        <sz val="11"/>
        <rFont val="標楷體"/>
        <family val="4"/>
        <charset val="136"/>
      </rPr>
      <t>營造業平均每企業全年生產淨額─按經營規模分</t>
    </r>
  </si>
  <si>
    <r>
      <rPr>
        <sz val="11"/>
        <rFont val="標楷體"/>
        <family val="4"/>
        <charset val="136"/>
      </rPr>
      <t>營造業平均每企業全年直接營建工程收入</t>
    </r>
    <r>
      <rPr>
        <sz val="12"/>
        <rFont val="標楷體"/>
        <family val="4"/>
        <charset val="136"/>
      </rPr>
      <t>結構</t>
    </r>
    <r>
      <rPr>
        <sz val="11"/>
        <rFont val="標楷體"/>
        <family val="4"/>
        <charset val="136"/>
      </rPr>
      <t>─按經營特性分</t>
    </r>
  </si>
  <si>
    <r>
      <rPr>
        <sz val="11"/>
        <rFont val="標楷體"/>
        <family val="4"/>
        <charset val="136"/>
      </rPr>
      <t>營造業平均每企業全年直接營建工程收入</t>
    </r>
    <r>
      <rPr>
        <sz val="12"/>
        <rFont val="標楷體"/>
        <family val="4"/>
        <charset val="136"/>
      </rPr>
      <t>結構</t>
    </r>
    <r>
      <rPr>
        <sz val="11"/>
        <rFont val="標楷體"/>
        <family val="4"/>
        <charset val="136"/>
      </rPr>
      <t>─按經營規模分</t>
    </r>
  </si>
  <si>
    <r>
      <rPr>
        <sz val="11"/>
        <rFont val="標楷體"/>
        <family val="4"/>
        <charset val="136"/>
      </rPr>
      <t>營造業平均每企業全年各項收入總額─按經營特性分</t>
    </r>
  </si>
  <si>
    <r>
      <rPr>
        <sz val="11"/>
        <rFont val="標楷體"/>
        <family val="4"/>
        <charset val="136"/>
      </rPr>
      <t>營造業平均每企業全年各項收入總額─按經營規模分</t>
    </r>
  </si>
  <si>
    <r>
      <rPr>
        <sz val="11"/>
        <rFont val="標楷體"/>
        <family val="4"/>
        <charset val="136"/>
      </rPr>
      <t>營造業平均每企業全年實際耗用材料─按經營特性分</t>
    </r>
  </si>
  <si>
    <r>
      <rPr>
        <sz val="11"/>
        <rFont val="標楷體"/>
        <family val="4"/>
        <charset val="136"/>
      </rPr>
      <t>營造業平均每企業全年實際耗用材料─按經營規模分</t>
    </r>
  </si>
  <si>
    <r>
      <rPr>
        <sz val="11"/>
        <rFont val="標楷體"/>
        <family val="4"/>
        <charset val="136"/>
      </rPr>
      <t>營造業平均每企業利潤─按經營特性分</t>
    </r>
  </si>
  <si>
    <r>
      <rPr>
        <sz val="11"/>
        <rFont val="標楷體"/>
        <family val="4"/>
        <charset val="136"/>
      </rPr>
      <t>營造業平均每企業利潤─按經營規模分</t>
    </r>
  </si>
  <si>
    <r>
      <rPr>
        <sz val="11"/>
        <rFont val="標楷體"/>
        <family val="4"/>
        <charset val="136"/>
      </rPr>
      <t>營造業平均每企業全年各項成本費用支出─按經營特性分</t>
    </r>
  </si>
  <si>
    <r>
      <rPr>
        <sz val="11"/>
        <rFont val="標楷體"/>
        <family val="4"/>
        <charset val="136"/>
      </rPr>
      <t>營造業平均每企業全年各項成本費用支出─按經營規模分</t>
    </r>
  </si>
  <si>
    <r>
      <rPr>
        <sz val="11"/>
        <rFont val="標楷體"/>
        <family val="4"/>
        <charset val="136"/>
      </rPr>
      <t>營造業企業單位經營效率─按經營特性分</t>
    </r>
  </si>
  <si>
    <r>
      <rPr>
        <sz val="11"/>
        <rFont val="標楷體"/>
        <family val="4"/>
        <charset val="136"/>
      </rPr>
      <t>營造業企業單位經營效率─按經營規模分</t>
    </r>
  </si>
  <si>
    <r>
      <rPr>
        <sz val="11"/>
        <rFont val="標楷體"/>
        <family val="4"/>
        <charset val="136"/>
      </rPr>
      <t>營造業企業單位財務結構─按經營特性分</t>
    </r>
  </si>
  <si>
    <r>
      <rPr>
        <sz val="11"/>
        <rFont val="標楷體"/>
        <family val="4"/>
        <charset val="136"/>
      </rPr>
      <t>營造業企業單位財務結構─按經營規模分</t>
    </r>
  </si>
  <si>
    <r>
      <rPr>
        <sz val="11"/>
        <rFont val="標楷體"/>
        <family val="4"/>
        <charset val="136"/>
      </rPr>
      <t>營造業企業單位勞動裝備率及勞動生產力─按經營特性分</t>
    </r>
  </si>
  <si>
    <r>
      <rPr>
        <sz val="11"/>
        <rFont val="標楷體"/>
        <family val="4"/>
        <charset val="136"/>
      </rPr>
      <t>營造業企業單位勞動裝備率及勞動生產力─按經營規模分</t>
    </r>
  </si>
  <si>
    <r>
      <rPr>
        <sz val="11"/>
        <rFont val="標楷體"/>
        <family val="4"/>
        <charset val="136"/>
      </rPr>
      <t>營造業企業單位資本結構及資本生產力─按經營特性分</t>
    </r>
  </si>
  <si>
    <r>
      <rPr>
        <sz val="11"/>
        <rFont val="標楷體"/>
        <family val="4"/>
        <charset val="136"/>
      </rPr>
      <t>營造業企業單位資本結構及資本生產力─按經營規模分</t>
    </r>
  </si>
  <si>
    <r>
      <rPr>
        <sz val="11"/>
        <rFont val="標楷體"/>
        <family val="4"/>
        <charset val="136"/>
      </rPr>
      <t>企業在經營上遭遇之困難─按經營特性分</t>
    </r>
  </si>
  <si>
    <r>
      <rPr>
        <sz val="11"/>
        <rFont val="標楷體"/>
        <family val="4"/>
        <charset val="136"/>
      </rPr>
      <t>企業在經營上遭遇之困難─按經營規模分</t>
    </r>
  </si>
  <si>
    <r>
      <rPr>
        <sz val="11"/>
        <rFont val="標楷體"/>
        <family val="4"/>
        <charset val="136"/>
      </rPr>
      <t>企業勞工人力管道來源─按經營特性分</t>
    </r>
  </si>
  <si>
    <r>
      <rPr>
        <sz val="11"/>
        <rFont val="標楷體"/>
        <family val="4"/>
        <charset val="136"/>
      </rPr>
      <t>企業勞工人力管道來源─按經營規模分</t>
    </r>
  </si>
  <si>
    <r>
      <rPr>
        <sz val="11"/>
        <rFont val="標楷體"/>
        <family val="4"/>
        <charset val="136"/>
      </rPr>
      <t>企業需政府優先協助的項目─按經營特性分</t>
    </r>
  </si>
  <si>
    <r>
      <rPr>
        <sz val="11"/>
        <rFont val="標楷體"/>
        <family val="4"/>
        <charset val="136"/>
      </rPr>
      <t>企業需政府優先協助的項目─按經營規模分</t>
    </r>
  </si>
  <si>
    <r>
      <rPr>
        <sz val="11"/>
        <rFont val="標楷體"/>
        <family val="4"/>
        <charset val="136"/>
      </rPr>
      <t>企業雇用外勞的比例─按經營特性分</t>
    </r>
  </si>
  <si>
    <r>
      <rPr>
        <sz val="11"/>
        <rFont val="標楷體"/>
        <family val="4"/>
        <charset val="136"/>
      </rPr>
      <t>企業雇用外勞的比例─按經營規模分</t>
    </r>
  </si>
  <si>
    <r>
      <rPr>
        <sz val="12"/>
        <rFont val="標楷體"/>
        <family val="4"/>
        <charset val="136"/>
      </rPr>
      <t>勞工人力空缺人數</t>
    </r>
    <r>
      <rPr>
        <sz val="11"/>
        <rFont val="標楷體"/>
        <family val="4"/>
        <charset val="136"/>
      </rPr>
      <t>─按經營特性分</t>
    </r>
  </si>
  <si>
    <r>
      <rPr>
        <sz val="11"/>
        <rFont val="標楷體"/>
        <family val="4"/>
        <charset val="136"/>
      </rPr>
      <t>勞工人力</t>
    </r>
    <r>
      <rPr>
        <sz val="12"/>
        <rFont val="標楷體"/>
        <family val="4"/>
        <charset val="136"/>
      </rPr>
      <t>空缺人數</t>
    </r>
    <r>
      <rPr>
        <sz val="11"/>
        <rFont val="標楷體"/>
        <family val="4"/>
        <charset val="136"/>
      </rPr>
      <t>─按經營規模分</t>
    </r>
  </si>
  <si>
    <r>
      <rPr>
        <sz val="11"/>
        <rFont val="標楷體"/>
        <family val="4"/>
        <charset val="136"/>
      </rPr>
      <t>營造業年底員工人數</t>
    </r>
    <r>
      <rPr>
        <sz val="11"/>
        <rFont val="Times New Roman"/>
        <family val="1"/>
      </rPr>
      <t>(</t>
    </r>
    <r>
      <rPr>
        <sz val="11"/>
        <rFont val="標楷體"/>
        <family val="4"/>
        <charset val="136"/>
      </rPr>
      <t>性別分</t>
    </r>
    <r>
      <rPr>
        <sz val="11"/>
        <rFont val="Times New Roman"/>
        <family val="1"/>
      </rPr>
      <t>)</t>
    </r>
    <r>
      <rPr>
        <sz val="11"/>
        <rFont val="標楷體"/>
        <family val="4"/>
        <charset val="136"/>
      </rPr>
      <t>─按經營特性分</t>
    </r>
  </si>
  <si>
    <r>
      <rPr>
        <sz val="11"/>
        <rFont val="標楷體"/>
        <family val="4"/>
        <charset val="136"/>
      </rPr>
      <t>營造業年底員工人數</t>
    </r>
    <r>
      <rPr>
        <sz val="11"/>
        <rFont val="Times New Roman"/>
        <family val="1"/>
      </rPr>
      <t>(</t>
    </r>
    <r>
      <rPr>
        <sz val="11"/>
        <rFont val="標楷體"/>
        <family val="4"/>
        <charset val="136"/>
      </rPr>
      <t>性別分</t>
    </r>
    <r>
      <rPr>
        <sz val="11"/>
        <rFont val="Times New Roman"/>
        <family val="1"/>
      </rPr>
      <t>)</t>
    </r>
    <r>
      <rPr>
        <sz val="11"/>
        <rFont val="標楷體"/>
        <family val="4"/>
        <charset val="136"/>
      </rPr>
      <t>─按經營規模分</t>
    </r>
  </si>
  <si>
    <r>
      <rPr>
        <sz val="11"/>
        <rFont val="標楷體"/>
        <family val="4"/>
        <charset val="136"/>
      </rPr>
      <t>營造業年底員工人數</t>
    </r>
    <r>
      <rPr>
        <sz val="11"/>
        <rFont val="Times New Roman"/>
        <family val="1"/>
      </rPr>
      <t>(</t>
    </r>
    <r>
      <rPr>
        <sz val="11"/>
        <rFont val="標楷體"/>
        <family val="4"/>
        <charset val="136"/>
      </rPr>
      <t>年齡分</t>
    </r>
    <r>
      <rPr>
        <sz val="11"/>
        <rFont val="Times New Roman"/>
        <family val="1"/>
      </rPr>
      <t>)</t>
    </r>
    <r>
      <rPr>
        <sz val="11"/>
        <rFont val="標楷體"/>
        <family val="4"/>
        <charset val="136"/>
      </rPr>
      <t>─按經營特性分</t>
    </r>
  </si>
  <si>
    <r>
      <rPr>
        <sz val="11"/>
        <rFont val="標楷體"/>
        <family val="4"/>
        <charset val="136"/>
      </rPr>
      <t>營造業年底員工人數</t>
    </r>
    <r>
      <rPr>
        <sz val="11"/>
        <rFont val="Times New Roman"/>
        <family val="1"/>
      </rPr>
      <t>(</t>
    </r>
    <r>
      <rPr>
        <sz val="11"/>
        <rFont val="標楷體"/>
        <family val="4"/>
        <charset val="136"/>
      </rPr>
      <t>年齡分</t>
    </r>
    <r>
      <rPr>
        <sz val="11"/>
        <rFont val="Times New Roman"/>
        <family val="1"/>
      </rPr>
      <t>)</t>
    </r>
    <r>
      <rPr>
        <sz val="11"/>
        <rFont val="標楷體"/>
        <family val="4"/>
        <charset val="136"/>
      </rPr>
      <t>─按經營規模分</t>
    </r>
  </si>
  <si>
    <r>
      <rPr>
        <sz val="11"/>
        <rFont val="標楷體"/>
        <family val="4"/>
        <charset val="136"/>
      </rPr>
      <t>營造業平均每企業年底員工人數</t>
    </r>
    <r>
      <rPr>
        <sz val="11"/>
        <rFont val="Times New Roman"/>
        <family val="1"/>
      </rPr>
      <t>(</t>
    </r>
    <r>
      <rPr>
        <sz val="11"/>
        <rFont val="標楷體"/>
        <family val="4"/>
        <charset val="136"/>
      </rPr>
      <t>性別分</t>
    </r>
    <r>
      <rPr>
        <sz val="11"/>
        <rFont val="Times New Roman"/>
        <family val="1"/>
      </rPr>
      <t>)</t>
    </r>
    <r>
      <rPr>
        <sz val="11"/>
        <rFont val="標楷體"/>
        <family val="4"/>
        <charset val="136"/>
      </rPr>
      <t>─按經營特性分</t>
    </r>
  </si>
  <si>
    <r>
      <rPr>
        <sz val="11"/>
        <rFont val="標楷體"/>
        <family val="4"/>
        <charset val="136"/>
      </rPr>
      <t>營造業平均每企業年底員工人數</t>
    </r>
    <r>
      <rPr>
        <sz val="11"/>
        <rFont val="Times New Roman"/>
        <family val="1"/>
      </rPr>
      <t>(</t>
    </r>
    <r>
      <rPr>
        <sz val="11"/>
        <rFont val="標楷體"/>
        <family val="4"/>
        <charset val="136"/>
      </rPr>
      <t>性別分</t>
    </r>
    <r>
      <rPr>
        <sz val="11"/>
        <rFont val="Times New Roman"/>
        <family val="1"/>
      </rPr>
      <t>)</t>
    </r>
    <r>
      <rPr>
        <sz val="11"/>
        <rFont val="標楷體"/>
        <family val="4"/>
        <charset val="136"/>
      </rPr>
      <t>─按經營規模分</t>
    </r>
  </si>
  <si>
    <r>
      <rPr>
        <sz val="11"/>
        <rFont val="標楷體"/>
        <family val="4"/>
        <charset val="136"/>
      </rPr>
      <t>營造業平均每企業年底員工人數</t>
    </r>
    <r>
      <rPr>
        <sz val="11"/>
        <rFont val="Times New Roman"/>
        <family val="1"/>
      </rPr>
      <t>(</t>
    </r>
    <r>
      <rPr>
        <sz val="11"/>
        <rFont val="標楷體"/>
        <family val="4"/>
        <charset val="136"/>
      </rPr>
      <t>年齡分</t>
    </r>
    <r>
      <rPr>
        <sz val="11"/>
        <rFont val="Times New Roman"/>
        <family val="1"/>
      </rPr>
      <t>)</t>
    </r>
    <r>
      <rPr>
        <sz val="11"/>
        <rFont val="標楷體"/>
        <family val="4"/>
        <charset val="136"/>
      </rPr>
      <t>─按經營特性分</t>
    </r>
  </si>
  <si>
    <r>
      <rPr>
        <sz val="11"/>
        <rFont val="標楷體"/>
        <family val="4"/>
        <charset val="136"/>
      </rPr>
      <t>營造業平均每企業年底員工人數</t>
    </r>
    <r>
      <rPr>
        <sz val="11"/>
        <rFont val="Times New Roman"/>
        <family val="1"/>
      </rPr>
      <t>(</t>
    </r>
    <r>
      <rPr>
        <sz val="11"/>
        <rFont val="標楷體"/>
        <family val="4"/>
        <charset val="136"/>
      </rPr>
      <t>年齡分</t>
    </r>
    <r>
      <rPr>
        <sz val="11"/>
        <rFont val="Times New Roman"/>
        <family val="1"/>
      </rPr>
      <t>)</t>
    </r>
    <r>
      <rPr>
        <sz val="11"/>
        <rFont val="標楷體"/>
        <family val="4"/>
        <charset val="136"/>
      </rPr>
      <t>─按經營規模分</t>
    </r>
  </si>
  <si>
    <r>
      <rPr>
        <sz val="11"/>
        <rFont val="標楷體"/>
        <family val="4"/>
        <charset val="136"/>
      </rPr>
      <t>營造業全年使用派遣員工平均人數</t>
    </r>
    <r>
      <rPr>
        <sz val="11"/>
        <rFont val="Times New Roman"/>
        <family val="1"/>
      </rPr>
      <t>-</t>
    </r>
    <r>
      <rPr>
        <sz val="11"/>
        <rFont val="標楷體"/>
        <family val="4"/>
        <charset val="136"/>
      </rPr>
      <t>按經營特性分</t>
    </r>
  </si>
  <si>
    <r>
      <rPr>
        <sz val="11"/>
        <rFont val="標楷體"/>
        <family val="4"/>
        <charset val="136"/>
      </rPr>
      <t>營造業全年使用派遣員工平均人數</t>
    </r>
    <r>
      <rPr>
        <sz val="11"/>
        <rFont val="Times New Roman"/>
        <family val="1"/>
      </rPr>
      <t>-</t>
    </r>
    <r>
      <rPr>
        <sz val="11"/>
        <rFont val="標楷體"/>
        <family val="4"/>
        <charset val="136"/>
      </rPr>
      <t>按經營規模分</t>
    </r>
  </si>
  <si>
    <r>
      <rPr>
        <sz val="12"/>
        <color theme="1"/>
        <rFont val="標楷體"/>
        <family val="4"/>
        <charset val="136"/>
      </rPr>
      <t>表</t>
    </r>
    <r>
      <rPr>
        <sz val="12"/>
        <color theme="1"/>
        <rFont val="Times New Roman"/>
        <family val="1"/>
      </rPr>
      <t>75</t>
    </r>
  </si>
  <si>
    <r>
      <rPr>
        <sz val="12"/>
        <color theme="1"/>
        <rFont val="標楷體"/>
        <family val="4"/>
        <charset val="136"/>
      </rPr>
      <t>表</t>
    </r>
    <r>
      <rPr>
        <sz val="12"/>
        <color theme="1"/>
        <rFont val="Times New Roman"/>
        <family val="1"/>
      </rPr>
      <t>76</t>
    </r>
  </si>
  <si>
    <r>
      <rPr>
        <sz val="12"/>
        <color theme="1"/>
        <rFont val="標楷體"/>
        <family val="4"/>
        <charset val="136"/>
      </rPr>
      <t>表</t>
    </r>
    <r>
      <rPr>
        <sz val="12"/>
        <color theme="1"/>
        <rFont val="Times New Roman"/>
        <family val="1"/>
      </rPr>
      <t>77</t>
    </r>
  </si>
  <si>
    <r>
      <rPr>
        <sz val="12"/>
        <color theme="1"/>
        <rFont val="標楷體"/>
        <family val="4"/>
        <charset val="136"/>
      </rPr>
      <t>表</t>
    </r>
    <r>
      <rPr>
        <sz val="12"/>
        <color theme="1"/>
        <rFont val="Times New Roman"/>
        <family val="1"/>
      </rPr>
      <t>78</t>
    </r>
  </si>
  <si>
    <r>
      <rPr>
        <sz val="12"/>
        <color theme="1"/>
        <rFont val="標楷體"/>
        <family val="4"/>
        <charset val="136"/>
      </rPr>
      <t>表</t>
    </r>
    <r>
      <rPr>
        <sz val="12"/>
        <color theme="1"/>
        <rFont val="Times New Roman"/>
        <family val="1"/>
      </rPr>
      <t>1</t>
    </r>
    <phoneticPr fontId="25" type="noConversion"/>
  </si>
  <si>
    <r>
      <rPr>
        <sz val="12"/>
        <color theme="1"/>
        <rFont val="標楷體"/>
        <family val="4"/>
        <charset val="136"/>
      </rPr>
      <t>表</t>
    </r>
    <r>
      <rPr>
        <sz val="12"/>
        <color theme="1"/>
        <rFont val="Times New Roman"/>
        <family val="1"/>
      </rPr>
      <t>44</t>
    </r>
    <phoneticPr fontId="5" type="noConversion"/>
  </si>
  <si>
    <t>勞工人力
短缺</t>
    <phoneticPr fontId="5" type="noConversion"/>
  </si>
  <si>
    <t>…</t>
    <phoneticPr fontId="5" type="noConversion"/>
  </si>
  <si>
    <t>總人數</t>
    <phoneticPr fontId="5" type="noConversion"/>
  </si>
  <si>
    <t>合計</t>
  </si>
  <si>
    <t>合計</t>
    <phoneticPr fontId="3" type="noConversion"/>
  </si>
  <si>
    <t>合計</t>
    <phoneticPr fontId="5" type="noConversion"/>
  </si>
  <si>
    <t>小計</t>
    <phoneticPr fontId="3" type="noConversion"/>
  </si>
  <si>
    <t>小計</t>
    <phoneticPr fontId="3" type="noConversion"/>
  </si>
  <si>
    <t>Valid N</t>
  </si>
  <si>
    <t>廣義生產總額</t>
  </si>
  <si>
    <t>生產淨額(按市價)</t>
  </si>
  <si>
    <t>B806  資本或股本(實收)</t>
  </si>
  <si>
    <t>薪資福利(s9a)</t>
  </si>
  <si>
    <t>成本費用支出(營業+非營業)</t>
  </si>
  <si>
    <t>各項工程施工價值</t>
  </si>
  <si>
    <t>B504  直接及間接人工成本與職工福利</t>
  </si>
  <si>
    <t>B514  薪資支出與福利</t>
  </si>
  <si>
    <t>組織型態</t>
  </si>
  <si>
    <t>1 公司組織</t>
  </si>
  <si>
    <t>2 獨資及合夥</t>
  </si>
  <si>
    <t>Total</t>
  </si>
  <si>
    <t>1 甲等</t>
  </si>
  <si>
    <t>2 乙等</t>
  </si>
  <si>
    <t>3 丙等</t>
  </si>
  <si>
    <t>4 土包</t>
  </si>
  <si>
    <t>5 專業</t>
  </si>
  <si>
    <t>大地區</t>
  </si>
  <si>
    <t>1 臺灣地區</t>
  </si>
  <si>
    <t>2 金馬地區</t>
  </si>
  <si>
    <t>小地區</t>
  </si>
  <si>
    <t>1 新北市</t>
  </si>
  <si>
    <t>2 臺北市</t>
  </si>
  <si>
    <t>3 桃園市</t>
  </si>
  <si>
    <t>4 北部其他地區</t>
  </si>
  <si>
    <t>5 台中市</t>
  </si>
  <si>
    <t>6 中部其他地區</t>
  </si>
  <si>
    <t>7 台南市</t>
  </si>
  <si>
    <t>8 高雄市</t>
  </si>
  <si>
    <t>9 南部其他地區</t>
  </si>
  <si>
    <t>10 東部地區</t>
  </si>
  <si>
    <t>11 金馬地區</t>
  </si>
  <si>
    <t>中地區</t>
  </si>
  <si>
    <t>1 北部地區</t>
  </si>
  <si>
    <t>2 中部地區</t>
  </si>
  <si>
    <t>3 南部地區</t>
  </si>
  <si>
    <t>4 東部地區</t>
  </si>
  <si>
    <t>5 金馬地區</t>
  </si>
  <si>
    <t>有無承作政府工程</t>
  </si>
  <si>
    <t>1 有</t>
  </si>
  <si>
    <t>2 沒有</t>
  </si>
  <si>
    <t>政府工程比率分組</t>
  </si>
  <si>
    <t>1 100%</t>
  </si>
  <si>
    <t>2 99-50%</t>
  </si>
  <si>
    <t>3 1-49%</t>
  </si>
  <si>
    <t>4 0%</t>
  </si>
  <si>
    <t>員工人數分組</t>
  </si>
  <si>
    <t>1 9人及以下</t>
  </si>
  <si>
    <t>2 10-19人</t>
  </si>
  <si>
    <t>3 20-49人</t>
  </si>
  <si>
    <t>4 50-99人</t>
  </si>
  <si>
    <t>5 100-299人</t>
  </si>
  <si>
    <t>6 300人以上</t>
  </si>
  <si>
    <t>1 未滿6百萬</t>
  </si>
  <si>
    <t>2 6百萬~未滿10百萬</t>
  </si>
  <si>
    <t>3 10百萬~未滿20百萬</t>
  </si>
  <si>
    <t>4 20百萬~未滿50百萬</t>
  </si>
  <si>
    <t>5 50百萬~未滿100百萬</t>
  </si>
  <si>
    <t>6 100百萬~未滿300百萬</t>
  </si>
  <si>
    <t>7 300百萬~未滿500百萬</t>
  </si>
  <si>
    <t>8 500百萬~未滿1000百萬</t>
  </si>
  <si>
    <t>9 1000百萬~未滿3000百萬</t>
  </si>
  <si>
    <t>10 3000百萬以上</t>
  </si>
  <si>
    <t>員工人數合計119(計)</t>
  </si>
  <si>
    <t>員工人數合計119(男)</t>
  </si>
  <si>
    <t>員工人數合計119(女)</t>
  </si>
  <si>
    <t>管理合計</t>
  </si>
  <si>
    <t>管理男</t>
  </si>
  <si>
    <t>管理女</t>
  </si>
  <si>
    <t>職員中的專技人員</t>
  </si>
  <si>
    <t>專任工程合計</t>
  </si>
  <si>
    <t>專任工程男</t>
  </si>
  <si>
    <t>專任工程女</t>
  </si>
  <si>
    <t>工地主任合計</t>
  </si>
  <si>
    <t>工地主任男</t>
  </si>
  <si>
    <t>工地主任女</t>
  </si>
  <si>
    <t>工程師技術員合計</t>
  </si>
  <si>
    <t>工程師技術員男</t>
  </si>
  <si>
    <t>工程師技術員女</t>
  </si>
  <si>
    <t>事務支援人力合計</t>
  </si>
  <si>
    <t>事務支援人力男</t>
  </si>
  <si>
    <t>事務支援人力女</t>
  </si>
  <si>
    <t>技術士合計</t>
  </si>
  <si>
    <t>技術士男</t>
  </si>
  <si>
    <t>技術士女</t>
  </si>
  <si>
    <t>技術工、普通工</t>
  </si>
  <si>
    <t>技術工合計</t>
  </si>
  <si>
    <t>技術工男</t>
  </si>
  <si>
    <t>技術工女</t>
  </si>
  <si>
    <t>普通工合計</t>
  </si>
  <si>
    <t>普通工男</t>
  </si>
  <si>
    <t>普通工女</t>
  </si>
  <si>
    <t>自營作業者及無酬家屬工作者員工人數118(計)</t>
  </si>
  <si>
    <t>自營作業者及無酬家屬工作者員工人數118(男)</t>
  </si>
  <si>
    <t>自營作業者及無酬家屬工作者員工人數118(女)</t>
  </si>
  <si>
    <t>B201使用土地面積(平方公尺)</t>
  </si>
  <si>
    <t>B202使用樓地板面積(平方公尺)</t>
  </si>
  <si>
    <t>總和</t>
  </si>
  <si>
    <t>明年更新時，格內公式勿刪</t>
    <phoneticPr fontId="3" type="noConversion"/>
  </si>
  <si>
    <t>以後貼表不用整理</t>
    <phoneticPr fontId="3" type="noConversion"/>
  </si>
  <si>
    <t>管理人員員工人數110-1(計)</t>
  </si>
  <si>
    <t>管理人員員工人數110-2(計)</t>
  </si>
  <si>
    <t>管理人員員工人數110-3(計)</t>
  </si>
  <si>
    <t>管理人員員工人數110-4(計)</t>
  </si>
  <si>
    <t>管理人員員工人數110-5(計)</t>
  </si>
  <si>
    <t>管理人員員工人數110-6(計)</t>
  </si>
  <si>
    <t>管理人員員工人數110-7(計)</t>
  </si>
  <si>
    <t>專任工程人員員工人數111-1(計)</t>
  </si>
  <si>
    <t>專任工程人員員工人數111-2(計)</t>
  </si>
  <si>
    <t>專任工程人員員工人數111-3(計)</t>
  </si>
  <si>
    <t>專任工程人員員工人數111-4(計)</t>
  </si>
  <si>
    <t>專任工程人員員工人數111-5(計)</t>
  </si>
  <si>
    <t>專任工程人員員工人數111-6(計)</t>
  </si>
  <si>
    <t>專任工程人員員工人數111-7(計)</t>
  </si>
  <si>
    <t>工地主任員工人數112-1(計)</t>
  </si>
  <si>
    <t>工地主任員工人數112-2(計)</t>
  </si>
  <si>
    <t>工地主任員工人數112-3(計)</t>
  </si>
  <si>
    <t>工地主任員工人數112-4(計)</t>
  </si>
  <si>
    <t>工地主任員工人數112-5(計)</t>
  </si>
  <si>
    <t>工地主任員工人數112-6(計)</t>
  </si>
  <si>
    <t>工地主任員工人數112-7(計)</t>
  </si>
  <si>
    <t>工程師、技術員員工人數113-1(計)</t>
  </si>
  <si>
    <t>工程師、技術員員工人數113-2(計)</t>
  </si>
  <si>
    <t>工程師、技術員員工人數113-3(計)</t>
  </si>
  <si>
    <t>工程師、技術員員工人數113-4(計)</t>
  </si>
  <si>
    <t>工程師、技術員員工人數113-5(計)</t>
  </si>
  <si>
    <t>工程師、技術員員工人數113-6(計)</t>
  </si>
  <si>
    <t>工程師、技術員員工人數113-7(計)</t>
  </si>
  <si>
    <t>事務支援人力員工人數114-1(計)</t>
  </si>
  <si>
    <t>事務支援人力員工人數114-2(計)</t>
  </si>
  <si>
    <t>事務支援人力員工人數114-3(計)</t>
  </si>
  <si>
    <t>事務支援人力員工人數114-4(計)</t>
  </si>
  <si>
    <t>事務支援人力員工人數114-5(計)</t>
  </si>
  <si>
    <t>事務支援人力員工人數114-6(計)</t>
  </si>
  <si>
    <t>事務支援人力員工人數114-7(計)</t>
  </si>
  <si>
    <t>技術士員工人數115-1(計)</t>
  </si>
  <si>
    <t>技術士員工人數115-2(計)</t>
  </si>
  <si>
    <t>技術士員工人數115-3(計)</t>
  </si>
  <si>
    <t>技術士員工人數115-4(計)</t>
  </si>
  <si>
    <t>技術士員工人數115-5(計)</t>
  </si>
  <si>
    <t>技術士員工人數115-6(計)</t>
  </si>
  <si>
    <t>技術士員工人數115-7(計)</t>
  </si>
  <si>
    <t>技術工員工人數116-1(計)</t>
  </si>
  <si>
    <t>技術工員工人數116-2(計)</t>
  </si>
  <si>
    <t>技術工員工人數116-3(計)</t>
  </si>
  <si>
    <t>技術工員工人數116-4(計)</t>
  </si>
  <si>
    <t>技術工員工人數116-5(計)</t>
  </si>
  <si>
    <t>技術工員工人數116-6(計)</t>
  </si>
  <si>
    <t>技術工員工人數116-7(計)</t>
  </si>
  <si>
    <t>普通工員工人數117-1(計)</t>
  </si>
  <si>
    <t>普通工員工人數117-2(計)</t>
  </si>
  <si>
    <t>普通工員工人數117-3(計)</t>
  </si>
  <si>
    <t>普通工員工人數117-4(計)</t>
  </si>
  <si>
    <t>普通工員工人數117-5(計)</t>
  </si>
  <si>
    <t>普通工員工人數117-6(計)</t>
  </si>
  <si>
    <t>普通工員工人數117-7(計)</t>
  </si>
  <si>
    <r>
      <t>（</t>
    </r>
    <r>
      <rPr>
        <sz val="10"/>
        <rFont val="Times New Roman"/>
        <family val="1"/>
      </rPr>
      <t>%</t>
    </r>
    <r>
      <rPr>
        <sz val="10"/>
        <rFont val="標楷體"/>
        <family val="4"/>
        <charset val="136"/>
      </rPr>
      <t>）</t>
    </r>
  </si>
  <si>
    <t>B160每月最多使用人數</t>
  </si>
  <si>
    <t>B161每月最少使用人數</t>
  </si>
  <si>
    <t>B162有使用月份，最常使用人數</t>
  </si>
  <si>
    <t>B163全年費用支出</t>
  </si>
  <si>
    <t>B701  存料</t>
  </si>
  <si>
    <t>B702  建築用地</t>
  </si>
  <si>
    <t>B703  在建工程及待售房屋</t>
  </si>
  <si>
    <t>B704  現金及其他流動資產</t>
  </si>
  <si>
    <t>非流動資產淨額</t>
  </si>
  <si>
    <t>不動產廠房及設備淨額</t>
  </si>
  <si>
    <t>B705  土地</t>
  </si>
  <si>
    <t>房屋及其他營造折舊</t>
  </si>
  <si>
    <t>運輸設備折舊</t>
  </si>
  <si>
    <t>機械設備折舊</t>
  </si>
  <si>
    <t>辦公室及雜項折舊</t>
  </si>
  <si>
    <t>B714  未完工程及預付購置設備</t>
  </si>
  <si>
    <t>B715  長期投資</t>
  </si>
  <si>
    <t>B716  使用權資產淨額</t>
  </si>
  <si>
    <t>B717  投資性不動產</t>
  </si>
  <si>
    <t>B718  無形資產</t>
  </si>
  <si>
    <t>B719  其他資產</t>
  </si>
  <si>
    <t>租（借）用不動產廠房及設備(市價估算)總額</t>
  </si>
  <si>
    <t>實際運用資產毛額</t>
  </si>
  <si>
    <t>非流動資產毛額</t>
  </si>
  <si>
    <t>不動產廠房及設備毛額</t>
  </si>
  <si>
    <t>B706  房屋及其他營建</t>
  </si>
  <si>
    <t>B708  運輸設備</t>
  </si>
  <si>
    <t>B710  機械設備</t>
  </si>
  <si>
    <t>B712  辦公設備及雜項設備</t>
  </si>
  <si>
    <t>負債及權益總額</t>
  </si>
  <si>
    <t>負債總額</t>
  </si>
  <si>
    <t>流動負債</t>
  </si>
  <si>
    <t>B803  長期負債</t>
  </si>
  <si>
    <t>B804  其他負債</t>
  </si>
  <si>
    <t>權益總額</t>
  </si>
  <si>
    <t>B807  公積及盈餘</t>
  </si>
  <si>
    <t>B604  營業收入小計</t>
  </si>
  <si>
    <t>B503  發包工程款</t>
  </si>
  <si>
    <t>B526  發包給調查對象的發包工程款</t>
  </si>
  <si>
    <t>B325  合計-由業主及營建同業提供材料估計價值</t>
  </si>
  <si>
    <t>B505  出售房地產土地成本</t>
  </si>
  <si>
    <t>B502  營建材料耗用價值</t>
  </si>
  <si>
    <t>B506  工程費用-租金支出</t>
  </si>
  <si>
    <t>中間消費其它費用</t>
  </si>
  <si>
    <t>折舊</t>
  </si>
  <si>
    <t>B519  研究發展費用性支出</t>
  </si>
  <si>
    <t>財產報酬</t>
  </si>
  <si>
    <t>租金淨額</t>
  </si>
  <si>
    <t>利息淨額</t>
  </si>
  <si>
    <t>B607  其他非營業收益</t>
  </si>
  <si>
    <t>B315  合計-直接營建工程收入</t>
  </si>
  <si>
    <t>B310  住宅工程-直接營建工程收入</t>
  </si>
  <si>
    <t>B311  其他房屋工程-直接營建工程收入</t>
  </si>
  <si>
    <t>B312  公共設備工程-直接營建工程收入</t>
  </si>
  <si>
    <t>B313  機電、電路、管道工程-直接營建工程收入</t>
  </si>
  <si>
    <t>B314  其他營建工程-直接營建工程收入</t>
  </si>
  <si>
    <t>B601  承包工程收入值</t>
  </si>
  <si>
    <t>B602  出售自地自建及合件房地產收入</t>
  </si>
  <si>
    <t>B603  其他營業收入</t>
  </si>
  <si>
    <t>B608  非營業收益小計</t>
  </si>
  <si>
    <t>B605  租金收入</t>
  </si>
  <si>
    <t>B606  利息收入</t>
  </si>
  <si>
    <t>B507  工程費用-稅捐支出</t>
  </si>
  <si>
    <t>B508  工程費用-折舊支出</t>
  </si>
  <si>
    <t>B509  工程費用-其他成本支出</t>
  </si>
  <si>
    <t>B515  租金支出</t>
  </si>
  <si>
    <t>B516  稅捐及規費</t>
  </si>
  <si>
    <t>B5171  自有固定資產折舊</t>
  </si>
  <si>
    <t>B5172  使用權資產折舊</t>
  </si>
  <si>
    <t>B518  呆帳損失及捐贈</t>
  </si>
  <si>
    <t>B520  其他營業費用</t>
  </si>
  <si>
    <t>B524  非營業損失小計</t>
  </si>
  <si>
    <t>B5221  租賃負債利息支出</t>
  </si>
  <si>
    <t>B5223  其他利息支出</t>
  </si>
  <si>
    <t>B523  其他非營業支出</t>
  </si>
  <si>
    <t>平均數</t>
  </si>
  <si>
    <t>貼到這邊</t>
    <phoneticPr fontId="3" type="noConversion"/>
  </si>
  <si>
    <t>這裡是除1000的</t>
    <phoneticPr fontId="3" type="noConversion"/>
  </si>
  <si>
    <t>貼這裡</t>
    <phoneticPr fontId="3" type="noConversion"/>
  </si>
  <si>
    <t>這裡是除1000的公式</t>
    <phoneticPr fontId="3" type="noConversion"/>
  </si>
  <si>
    <t>表貼這裡</t>
    <phoneticPr fontId="3" type="noConversion"/>
  </si>
  <si>
    <t>除1000</t>
    <phoneticPr fontId="3" type="noConversion"/>
  </si>
  <si>
    <t>承包工程收入
(含發包工程及向同業分包收入部分)</t>
    <phoneticPr fontId="3" type="noConversion"/>
  </si>
  <si>
    <t>出售自地自建及合建房地產收入(含土地價值)</t>
    <phoneticPr fontId="3" type="noConversion"/>
  </si>
  <si>
    <t>A1 經營上有沒有遭遇之困難</t>
  </si>
  <si>
    <t>$經營困難</t>
  </si>
  <si>
    <t>$人力短缺項目</t>
  </si>
  <si>
    <t>$基層勞工短缺項目</t>
  </si>
  <si>
    <t>$技術士短缺項目</t>
  </si>
  <si>
    <t>1 無困難</t>
  </si>
  <si>
    <t>2 有困難</t>
  </si>
  <si>
    <t>0</t>
  </si>
  <si>
    <t>1 原材物料價格持續上漲</t>
  </si>
  <si>
    <t>2 物價波動過劇，成本控制不易</t>
  </si>
  <si>
    <t>3 同行殺價競爭，得標困難</t>
  </si>
  <si>
    <t>4 契約工期不足</t>
  </si>
  <si>
    <t>5 預算單價偏低，致利潤偏低</t>
  </si>
  <si>
    <t>6 訂定底價過低，致得標後經營不易</t>
  </si>
  <si>
    <t>7 撥款程序繁瑣，請款時間過長</t>
  </si>
  <si>
    <t>8 資金調度困難</t>
  </si>
  <si>
    <t>9 同業水準提高，致競爭力不足</t>
  </si>
  <si>
    <t>10 常遭遇居民抗爭，工程延宕</t>
  </si>
  <si>
    <t>11 原材物料短缺不易取得</t>
  </si>
  <si>
    <t>12 專業技術不足，承包量小</t>
  </si>
  <si>
    <t>13 依營造業法第66條逐案簽章之適用有困難</t>
  </si>
  <si>
    <t>14 勞工人力短缺</t>
  </si>
  <si>
    <t>15 提供勞工人力管道不足</t>
  </si>
  <si>
    <t>16 其他</t>
  </si>
  <si>
    <t>1 基層勞工</t>
  </si>
  <si>
    <t>2 技術士</t>
  </si>
  <si>
    <t>3 工地主任</t>
  </si>
  <si>
    <t>4 專任工程人員</t>
  </si>
  <si>
    <t>5 公司內部管理人員</t>
  </si>
  <si>
    <t>1 普通工</t>
  </si>
  <si>
    <t>2 技術工</t>
  </si>
  <si>
    <t>1 營造業專業工程技術士</t>
  </si>
  <si>
    <t>2 他營建施工項目技術士</t>
  </si>
  <si>
    <t>個數</t>
  </si>
  <si>
    <t>列百分比</t>
  </si>
  <si>
    <t>總數</t>
  </si>
  <si>
    <t>level</t>
  </si>
  <si>
    <t>$人力管道</t>
  </si>
  <si>
    <t>1 工程行、企業社</t>
  </si>
  <si>
    <t>2 自行招募</t>
  </si>
  <si>
    <t>3 官方媒合平台</t>
  </si>
  <si>
    <t>4 與學校建教方式提供</t>
  </si>
  <si>
    <t>5 其他</t>
  </si>
  <si>
    <t>需要協助項目</t>
  </si>
  <si>
    <t>A2 貴企業是否需要政府協助</t>
  </si>
  <si>
    <t>1 增加土地開發</t>
  </si>
  <si>
    <t>2 輔導走入國際市場</t>
  </si>
  <si>
    <t>3 政府資訊透明化</t>
  </si>
  <si>
    <t>4 平抑原材物料價格</t>
  </si>
  <si>
    <t>5 協助降低保險費，提高保險理賠，減少不賠項目</t>
  </si>
  <si>
    <t>6 訂定情事變更的處理辦法</t>
  </si>
  <si>
    <t>7 研擬價標隨原材物料人力價格之升降調整之規則</t>
  </si>
  <si>
    <t>8 協助降低融資貸款之利率</t>
  </si>
  <si>
    <t>9 協助向銀行融資、貸款</t>
  </si>
  <si>
    <t>10 協調排除各項抗爭問題</t>
  </si>
  <si>
    <t>11 協助營建廢棄物處理</t>
  </si>
  <si>
    <t>12 協助廣設土石方資源堆置場</t>
  </si>
  <si>
    <t>13 解決勞工短缺問題</t>
  </si>
  <si>
    <t>14 協助購置自動化設備</t>
  </si>
  <si>
    <t>15 放寬原材物料進口或出口限制</t>
  </si>
  <si>
    <t>16 協助營建廠商承攬海外營繕工程</t>
  </si>
  <si>
    <t>17 輔導產業國際化</t>
  </si>
  <si>
    <t>18 政府協助減輕工程保險與再保壓力</t>
  </si>
  <si>
    <t>19 外交捐助工程款指定本國廠商承攬</t>
  </si>
  <si>
    <t>20 專業技術人員缺額臨時派遣僱用</t>
  </si>
  <si>
    <t>21 加開專業技術人員教育訓練課程</t>
  </si>
  <si>
    <t>22 其他</t>
  </si>
  <si>
    <t>觀察值</t>
  </si>
  <si>
    <t>1 無須協助</t>
  </si>
  <si>
    <t>2 需要協助</t>
  </si>
  <si>
    <t>Row %</t>
  </si>
  <si>
    <t>B9 請問貴企業對今年（112年1月~12月）營造業景氣看法</t>
  </si>
  <si>
    <t>1 非常看好</t>
  </si>
  <si>
    <t>2 看好</t>
  </si>
  <si>
    <t>3 持平</t>
  </si>
  <si>
    <t>4 不看好</t>
  </si>
  <si>
    <t>5 非常不看好</t>
  </si>
  <si>
    <t>6 很難說/無意見</t>
  </si>
  <si>
    <t>7 不知道/拒答</t>
  </si>
  <si>
    <t>非常
不看好</t>
    <phoneticPr fontId="5" type="noConversion"/>
  </si>
  <si>
    <t>本勞比</t>
  </si>
  <si>
    <t>.00</t>
  </si>
  <si>
    <t>1.00</t>
  </si>
  <si>
    <t>2.00</t>
  </si>
  <si>
    <t>3.00</t>
  </si>
  <si>
    <t>總缺工數</t>
  </si>
  <si>
    <t>基層勞工</t>
  </si>
  <si>
    <t>普通工</t>
  </si>
  <si>
    <t>聘僱職缺空缺數</t>
  </si>
  <si>
    <t>工地空缺數</t>
  </si>
  <si>
    <t>技術工</t>
  </si>
  <si>
    <t>基層勞工_技術工_模板工_聘僱職缺空缺</t>
  </si>
  <si>
    <t>基層勞工_技術工_模板工_工地空缺數</t>
  </si>
  <si>
    <t>基層勞工_技術工_泥水工_聘僱職缺空缺</t>
  </si>
  <si>
    <t>基層勞工_技術工_泥水工_工地空缺數</t>
  </si>
  <si>
    <t>基層勞工_技術工_鋼筋工_聘僱職缺空缺</t>
  </si>
  <si>
    <t>基層勞工_技術工_鋼筋工_工地空缺數</t>
  </si>
  <si>
    <t>基層勞工_技術工_其他工_聘僱職缺空缺</t>
  </si>
  <si>
    <t>基層勞工_技術工_其他工_工地空缺數</t>
  </si>
  <si>
    <t>技術士</t>
  </si>
  <si>
    <t>專業工程技術士</t>
  </si>
  <si>
    <t>技術士_模板_聘僱職缺空缺數</t>
  </si>
  <si>
    <t>技術士_混凝土_聘僱職缺空缺數</t>
  </si>
  <si>
    <t>技術士_鋼筋_聘僱職缺空缺數</t>
  </si>
  <si>
    <t>技術士_電銲_聘僱職缺空缺數</t>
  </si>
  <si>
    <t>技術士_測量_聘僱職缺空缺數</t>
  </si>
  <si>
    <t>技術士_園藝_聘僱職缺空缺數</t>
  </si>
  <si>
    <t>技術士_造園景觀_聘僱職缺空缺數</t>
  </si>
  <si>
    <t>技術士_建築塗裝_聘僱職缺空缺數</t>
  </si>
  <si>
    <t>技術士_營建防水_聘僱職缺空缺數</t>
  </si>
  <si>
    <t>技術士_其他聘僱職缺空缺數</t>
  </si>
  <si>
    <t>工地主任_聘僱職缺空缺數</t>
  </si>
  <si>
    <t>專任工程人員_聘僱職缺空缺數</t>
  </si>
  <si>
    <t>公司內部管理人員_聘僱職缺空缺數</t>
  </si>
  <si>
    <t>不是貼這裡</t>
    <phoneticPr fontId="5" type="noConversion"/>
  </si>
  <si>
    <r>
      <rPr>
        <sz val="11"/>
        <rFont val="標楷體"/>
        <family val="4"/>
        <charset val="136"/>
      </rPr>
      <t>企業對今年(</t>
    </r>
    <r>
      <rPr>
        <sz val="11"/>
        <rFont val="Times New Roman"/>
        <family val="1"/>
      </rPr>
      <t>112</t>
    </r>
    <r>
      <rPr>
        <sz val="11"/>
        <rFont val="標楷體"/>
        <family val="4"/>
        <charset val="136"/>
      </rPr>
      <t>年</t>
    </r>
    <r>
      <rPr>
        <sz val="11"/>
        <rFont val="Times New Roman"/>
        <family val="1"/>
      </rPr>
      <t>1</t>
    </r>
    <r>
      <rPr>
        <sz val="11"/>
        <rFont val="標楷體"/>
        <family val="4"/>
        <charset val="136"/>
      </rPr>
      <t>月</t>
    </r>
    <r>
      <rPr>
        <sz val="11"/>
        <rFont val="Times New Roman"/>
        <family val="1"/>
      </rPr>
      <t>~112</t>
    </r>
    <r>
      <rPr>
        <sz val="11"/>
        <rFont val="標楷體"/>
        <family val="4"/>
        <charset val="136"/>
      </rPr>
      <t>年</t>
    </r>
    <r>
      <rPr>
        <sz val="11"/>
        <rFont val="Times New Roman"/>
        <family val="1"/>
      </rPr>
      <t>12</t>
    </r>
    <r>
      <rPr>
        <sz val="11"/>
        <rFont val="標楷體"/>
        <family val="4"/>
        <charset val="136"/>
      </rPr>
      <t>月)營造業景氣的看法─按經營特性分</t>
    </r>
    <phoneticPr fontId="25" type="noConversion"/>
  </si>
  <si>
    <r>
      <rPr>
        <sz val="11"/>
        <rFont val="標楷體"/>
        <family val="4"/>
        <charset val="136"/>
      </rPr>
      <t>企業對今年(</t>
    </r>
    <r>
      <rPr>
        <sz val="11"/>
        <rFont val="Times New Roman"/>
        <family val="1"/>
      </rPr>
      <t>112</t>
    </r>
    <r>
      <rPr>
        <sz val="11"/>
        <rFont val="標楷體"/>
        <family val="4"/>
        <charset val="136"/>
      </rPr>
      <t>年</t>
    </r>
    <r>
      <rPr>
        <sz val="11"/>
        <rFont val="Times New Roman"/>
        <family val="1"/>
      </rPr>
      <t>1</t>
    </r>
    <r>
      <rPr>
        <sz val="11"/>
        <rFont val="標楷體"/>
        <family val="4"/>
        <charset val="136"/>
      </rPr>
      <t>月</t>
    </r>
    <r>
      <rPr>
        <sz val="11"/>
        <rFont val="Times New Roman"/>
        <family val="1"/>
      </rPr>
      <t>~112</t>
    </r>
    <r>
      <rPr>
        <sz val="11"/>
        <rFont val="標楷體"/>
        <family val="4"/>
        <charset val="136"/>
      </rPr>
      <t>年</t>
    </r>
    <r>
      <rPr>
        <sz val="11"/>
        <rFont val="Times New Roman"/>
        <family val="1"/>
      </rPr>
      <t>12</t>
    </r>
    <r>
      <rPr>
        <sz val="11"/>
        <rFont val="標楷體"/>
        <family val="4"/>
        <charset val="136"/>
      </rPr>
      <t>月)營造業景氣的看法─按經營規模分</t>
    </r>
    <phoneticPr fontId="25" type="noConversion"/>
  </si>
  <si>
    <t>地區別及組織型態別</t>
  </si>
  <si>
    <r>
      <t>111</t>
    </r>
    <r>
      <rPr>
        <sz val="12"/>
        <rFont val="標楷體"/>
        <family val="4"/>
        <charset val="136"/>
      </rPr>
      <t>年</t>
    </r>
  </si>
  <si>
    <r>
      <t>家數</t>
    </r>
    <r>
      <rPr>
        <sz val="12"/>
        <rFont val="Times New Roman"/>
        <family val="1"/>
      </rPr>
      <t>(</t>
    </r>
    <r>
      <rPr>
        <sz val="12"/>
        <rFont val="標楷體"/>
        <family val="4"/>
        <charset val="136"/>
      </rPr>
      <t>家</t>
    </r>
    <r>
      <rPr>
        <sz val="12"/>
        <rFont val="Times New Roman"/>
        <family val="1"/>
      </rPr>
      <t>)</t>
    </r>
  </si>
  <si>
    <r>
      <t>組織</t>
    </r>
    <r>
      <rPr>
        <b/>
        <sz val="12"/>
        <rFont val="標楷體"/>
        <family val="4"/>
        <charset val="136"/>
      </rPr>
      <t>型態</t>
    </r>
    <r>
      <rPr>
        <b/>
        <sz val="11"/>
        <rFont val="標楷體"/>
        <family val="4"/>
        <charset val="136"/>
      </rPr>
      <t>別</t>
    </r>
  </si>
  <si>
    <r>
      <t>(</t>
    </r>
    <r>
      <rPr>
        <sz val="12"/>
        <rFont val="標楷體"/>
        <family val="4"/>
        <charset val="136"/>
      </rPr>
      <t>人</t>
    </r>
    <r>
      <rPr>
        <sz val="12"/>
        <rFont val="Times New Roman"/>
        <family val="1"/>
      </rPr>
      <t>/</t>
    </r>
    <r>
      <rPr>
        <sz val="12"/>
        <rFont val="標楷體"/>
        <family val="4"/>
        <charset val="136"/>
      </rPr>
      <t>家</t>
    </r>
    <r>
      <rPr>
        <sz val="12"/>
        <rFont val="Times New Roman"/>
        <family val="1"/>
      </rPr>
      <t>)</t>
    </r>
  </si>
  <si>
    <r>
      <t>109</t>
    </r>
    <r>
      <rPr>
        <b/>
        <sz val="12"/>
        <rFont val="華康粗黑體"/>
        <family val="3"/>
        <charset val="136"/>
      </rPr>
      <t>年總計</t>
    </r>
  </si>
  <si>
    <r>
      <t>111</t>
    </r>
    <r>
      <rPr>
        <b/>
        <sz val="12"/>
        <rFont val="華康粗黑體"/>
        <family val="3"/>
        <charset val="136"/>
      </rPr>
      <t>年總計</t>
    </r>
    <phoneticPr fontId="3" type="noConversion"/>
  </si>
  <si>
    <r>
      <t>平均每企業</t>
    </r>
    <r>
      <rPr>
        <sz val="12"/>
        <rFont val="標楷體"/>
        <family val="4"/>
        <charset val="136"/>
      </rPr>
      <t>實際運用資產淨額</t>
    </r>
    <phoneticPr fontId="3" type="noConversion"/>
  </si>
  <si>
    <t>平均每企業實際運用資產淨額</t>
    <phoneticPr fontId="3" type="noConversion"/>
  </si>
  <si>
    <r>
      <t>平均每企業</t>
    </r>
    <r>
      <rPr>
        <sz val="12"/>
        <rFont val="標楷體"/>
        <family val="4"/>
        <charset val="136"/>
      </rPr>
      <t>營業收入</t>
    </r>
    <phoneticPr fontId="3" type="noConversion"/>
  </si>
  <si>
    <t>平均每企業營業收入</t>
    <phoneticPr fontId="3" type="noConversion"/>
  </si>
  <si>
    <t>企業單位數</t>
  </si>
  <si>
    <r>
      <t>111</t>
    </r>
    <r>
      <rPr>
        <sz val="11"/>
        <rFont val="標楷體"/>
        <family val="4"/>
        <charset val="136"/>
      </rPr>
      <t>年</t>
    </r>
  </si>
  <si>
    <r>
      <t>未滿</t>
    </r>
    <r>
      <rPr>
        <sz val="11"/>
        <rFont val="Times New Roman"/>
        <family val="1"/>
      </rPr>
      <t>600</t>
    </r>
    <r>
      <rPr>
        <sz val="11"/>
        <rFont val="標楷體"/>
        <family val="4"/>
        <charset val="136"/>
      </rPr>
      <t>萬元</t>
    </r>
  </si>
  <si>
    <r>
      <t>600</t>
    </r>
    <r>
      <rPr>
        <sz val="11"/>
        <rFont val="標楷體"/>
        <family val="4"/>
        <charset val="136"/>
      </rPr>
      <t>萬元～未滿</t>
    </r>
    <r>
      <rPr>
        <sz val="11"/>
        <rFont val="Times New Roman"/>
        <family val="1"/>
      </rPr>
      <t>1,000</t>
    </r>
    <r>
      <rPr>
        <sz val="11"/>
        <rFont val="標楷體"/>
        <family val="4"/>
        <charset val="136"/>
      </rPr>
      <t>萬元</t>
    </r>
  </si>
  <si>
    <r>
      <t>1,000</t>
    </r>
    <r>
      <rPr>
        <sz val="11"/>
        <rFont val="標楷體"/>
        <family val="4"/>
        <charset val="136"/>
      </rPr>
      <t>萬元～未滿</t>
    </r>
    <r>
      <rPr>
        <sz val="11"/>
        <rFont val="Times New Roman"/>
        <family val="1"/>
      </rPr>
      <t>2,000</t>
    </r>
    <r>
      <rPr>
        <sz val="11"/>
        <rFont val="標楷體"/>
        <family val="4"/>
        <charset val="136"/>
      </rPr>
      <t>萬元</t>
    </r>
  </si>
  <si>
    <r>
      <t>2,000</t>
    </r>
    <r>
      <rPr>
        <sz val="11"/>
        <rFont val="標楷體"/>
        <family val="4"/>
        <charset val="136"/>
      </rPr>
      <t>萬元～未滿</t>
    </r>
    <r>
      <rPr>
        <sz val="11"/>
        <rFont val="Times New Roman"/>
        <family val="1"/>
      </rPr>
      <t>5,000</t>
    </r>
    <r>
      <rPr>
        <sz val="11"/>
        <rFont val="標楷體"/>
        <family val="4"/>
        <charset val="136"/>
      </rPr>
      <t>萬元</t>
    </r>
  </si>
  <si>
    <r>
      <t>5,000</t>
    </r>
    <r>
      <rPr>
        <sz val="11"/>
        <rFont val="標楷體"/>
        <family val="4"/>
        <charset val="136"/>
      </rPr>
      <t>萬元～未滿</t>
    </r>
    <r>
      <rPr>
        <sz val="11"/>
        <rFont val="Times New Roman"/>
        <family val="1"/>
      </rPr>
      <t>10,000</t>
    </r>
    <r>
      <rPr>
        <sz val="11"/>
        <rFont val="標楷體"/>
        <family val="4"/>
        <charset val="136"/>
      </rPr>
      <t>萬元</t>
    </r>
  </si>
  <si>
    <r>
      <t>10,000</t>
    </r>
    <r>
      <rPr>
        <sz val="11"/>
        <rFont val="標楷體"/>
        <family val="4"/>
        <charset val="136"/>
      </rPr>
      <t>萬元～未滿</t>
    </r>
    <r>
      <rPr>
        <sz val="11"/>
        <rFont val="Times New Roman"/>
        <family val="1"/>
      </rPr>
      <t>30,000</t>
    </r>
    <r>
      <rPr>
        <sz val="11"/>
        <rFont val="標楷體"/>
        <family val="4"/>
        <charset val="136"/>
      </rPr>
      <t>萬元</t>
    </r>
  </si>
  <si>
    <r>
      <t>30,000</t>
    </r>
    <r>
      <rPr>
        <sz val="11"/>
        <rFont val="標楷體"/>
        <family val="4"/>
        <charset val="136"/>
      </rPr>
      <t>萬元～未滿</t>
    </r>
    <r>
      <rPr>
        <sz val="11"/>
        <rFont val="Times New Roman"/>
        <family val="1"/>
      </rPr>
      <t>50,000</t>
    </r>
    <r>
      <rPr>
        <sz val="11"/>
        <rFont val="標楷體"/>
        <family val="4"/>
        <charset val="136"/>
      </rPr>
      <t>萬元</t>
    </r>
  </si>
  <si>
    <r>
      <t>50,000</t>
    </r>
    <r>
      <rPr>
        <sz val="11"/>
        <rFont val="標楷體"/>
        <family val="4"/>
        <charset val="136"/>
      </rPr>
      <t>萬元～未滿</t>
    </r>
    <r>
      <rPr>
        <sz val="11"/>
        <rFont val="Times New Roman"/>
        <family val="1"/>
      </rPr>
      <t>100,000</t>
    </r>
    <r>
      <rPr>
        <sz val="11"/>
        <rFont val="標楷體"/>
        <family val="4"/>
        <charset val="136"/>
      </rPr>
      <t>萬元</t>
    </r>
  </si>
  <si>
    <r>
      <t>100,000</t>
    </r>
    <r>
      <rPr>
        <sz val="11"/>
        <rFont val="標楷體"/>
        <family val="4"/>
        <charset val="136"/>
      </rPr>
      <t>萬元～未滿</t>
    </r>
    <r>
      <rPr>
        <sz val="11"/>
        <rFont val="Times New Roman"/>
        <family val="1"/>
      </rPr>
      <t>300,000</t>
    </r>
    <r>
      <rPr>
        <sz val="11"/>
        <rFont val="標楷體"/>
        <family val="4"/>
        <charset val="136"/>
      </rPr>
      <t>萬元</t>
    </r>
  </si>
  <si>
    <r>
      <t>300,000</t>
    </r>
    <r>
      <rPr>
        <sz val="11"/>
        <rFont val="標楷體"/>
        <family val="4"/>
        <charset val="136"/>
      </rPr>
      <t>萬元以上</t>
    </r>
  </si>
  <si>
    <r>
      <rPr>
        <sz val="11"/>
        <rFont val="細明體"/>
        <family val="3"/>
        <charset val="136"/>
      </rPr>
      <t>未滿</t>
    </r>
    <r>
      <rPr>
        <sz val="11"/>
        <rFont val="Times New Roman"/>
        <family val="1"/>
      </rPr>
      <t>1</t>
    </r>
    <r>
      <rPr>
        <sz val="11"/>
        <rFont val="細明體"/>
        <family val="3"/>
        <charset val="136"/>
      </rPr>
      <t>億元</t>
    </r>
    <phoneticPr fontId="3" type="noConversion"/>
  </si>
  <si>
    <t>運用資產淨額</t>
  </si>
  <si>
    <r>
      <t>平均每企業</t>
    </r>
    <r>
      <rPr>
        <sz val="12"/>
        <rFont val="標楷體"/>
        <family val="4"/>
        <charset val="136"/>
      </rPr>
      <t>實際</t>
    </r>
  </si>
  <si>
    <r>
      <t>111</t>
    </r>
    <r>
      <rPr>
        <b/>
        <sz val="12"/>
        <rFont val="標楷體"/>
        <family val="4"/>
        <charset val="136"/>
      </rPr>
      <t>年總計</t>
    </r>
    <phoneticPr fontId="3" type="noConversion"/>
  </si>
  <si>
    <t>增減</t>
    <phoneticPr fontId="3" type="noConversion"/>
  </si>
  <si>
    <t>10億元以上</t>
    <phoneticPr fontId="3" type="noConversion"/>
  </si>
  <si>
    <r>
      <t>10</t>
    </r>
    <r>
      <rPr>
        <sz val="11"/>
        <rFont val="細明體"/>
        <family val="3"/>
        <charset val="136"/>
      </rPr>
      <t>億元以上</t>
    </r>
    <phoneticPr fontId="3" type="noConversion"/>
  </si>
  <si>
    <t>10億元以上收入總額占全體</t>
    <phoneticPr fontId="3" type="noConversion"/>
  </si>
  <si>
    <t>未滿1000萬</t>
    <phoneticPr fontId="3" type="noConversion"/>
  </si>
  <si>
    <r>
      <rPr>
        <sz val="11"/>
        <rFont val="細明體"/>
        <family val="3"/>
        <charset val="136"/>
      </rPr>
      <t>圖</t>
    </r>
    <r>
      <rPr>
        <sz val="11"/>
        <rFont val="Times New Roman"/>
        <family val="1"/>
      </rPr>
      <t xml:space="preserve">2. </t>
    </r>
    <r>
      <rPr>
        <sz val="11"/>
        <rFont val="細明體"/>
        <family val="3"/>
        <charset val="136"/>
      </rPr>
      <t>近</t>
    </r>
    <r>
      <rPr>
        <sz val="11"/>
        <rFont val="Times New Roman"/>
        <family val="1"/>
      </rPr>
      <t>3</t>
    </r>
    <r>
      <rPr>
        <sz val="11"/>
        <rFont val="細明體"/>
        <family val="3"/>
        <charset val="136"/>
      </rPr>
      <t>年營造業經營概況比較－按收入總額分</t>
    </r>
    <phoneticPr fontId="3" type="noConversion"/>
  </si>
  <si>
    <r>
      <t>109</t>
    </r>
    <r>
      <rPr>
        <sz val="11"/>
        <rFont val="細明體"/>
        <family val="3"/>
        <charset val="136"/>
      </rPr>
      <t>年</t>
    </r>
    <phoneticPr fontId="3" type="noConversion"/>
  </si>
  <si>
    <r>
      <t>111</t>
    </r>
    <r>
      <rPr>
        <sz val="11"/>
        <rFont val="細明體"/>
        <family val="3"/>
        <charset val="136"/>
      </rPr>
      <t>年</t>
    </r>
    <phoneticPr fontId="3" type="noConversion"/>
  </si>
  <si>
    <r>
      <t>108</t>
    </r>
    <r>
      <rPr>
        <sz val="11"/>
        <rFont val="細明體"/>
        <family val="3"/>
        <charset val="136"/>
      </rPr>
      <t>年</t>
    </r>
    <phoneticPr fontId="3" type="noConversion"/>
  </si>
  <si>
    <r>
      <t>109</t>
    </r>
    <r>
      <rPr>
        <sz val="11"/>
        <rFont val="細明體"/>
        <family val="3"/>
        <charset val="136"/>
      </rPr>
      <t>年</t>
    </r>
    <phoneticPr fontId="3" type="noConversion"/>
  </si>
  <si>
    <r>
      <t>111</t>
    </r>
    <r>
      <rPr>
        <sz val="11"/>
        <rFont val="細明體"/>
        <family val="3"/>
        <charset val="136"/>
      </rPr>
      <t>年</t>
    </r>
    <phoneticPr fontId="3" type="noConversion"/>
  </si>
  <si>
    <t>實際運用資產</t>
  </si>
  <si>
    <r>
      <t>108</t>
    </r>
    <r>
      <rPr>
        <sz val="11"/>
        <rFont val="細明體"/>
        <family val="3"/>
        <charset val="136"/>
      </rPr>
      <t>年</t>
    </r>
    <phoneticPr fontId="3" type="noConversion"/>
  </si>
  <si>
    <r>
      <t>109</t>
    </r>
    <r>
      <rPr>
        <sz val="11"/>
        <rFont val="細明體"/>
        <family val="3"/>
        <charset val="136"/>
      </rPr>
      <t>年</t>
    </r>
    <phoneticPr fontId="3" type="noConversion"/>
  </si>
  <si>
    <r>
      <t>108</t>
    </r>
    <r>
      <rPr>
        <sz val="11"/>
        <rFont val="細明體"/>
        <family val="3"/>
        <charset val="136"/>
      </rPr>
      <t>年</t>
    </r>
    <phoneticPr fontId="3" type="noConversion"/>
  </si>
  <si>
    <r>
      <t>109</t>
    </r>
    <r>
      <rPr>
        <sz val="11"/>
        <rFont val="細明體"/>
        <family val="3"/>
        <charset val="136"/>
      </rPr>
      <t>年</t>
    </r>
    <phoneticPr fontId="3" type="noConversion"/>
  </si>
  <si>
    <r>
      <t>111</t>
    </r>
    <r>
      <rPr>
        <sz val="11"/>
        <rFont val="細明體"/>
        <family val="3"/>
        <charset val="136"/>
      </rPr>
      <t>年</t>
    </r>
    <phoneticPr fontId="3" type="noConversion"/>
  </si>
  <si>
    <r>
      <rPr>
        <sz val="11"/>
        <rFont val="細明體"/>
        <family val="3"/>
        <charset val="136"/>
      </rPr>
      <t>未滿</t>
    </r>
    <r>
      <rPr>
        <sz val="11"/>
        <rFont val="Times New Roman"/>
        <family val="1"/>
      </rPr>
      <t>1</t>
    </r>
    <r>
      <rPr>
        <sz val="11"/>
        <rFont val="細明體"/>
        <family val="3"/>
        <charset val="136"/>
      </rPr>
      <t>千萬元</t>
    </r>
    <phoneticPr fontId="3" type="noConversion"/>
  </si>
  <si>
    <t>收入總額</t>
    <phoneticPr fontId="3" type="noConversion"/>
  </si>
  <si>
    <r>
      <t>收入總額</t>
    </r>
    <r>
      <rPr>
        <sz val="11"/>
        <rFont val="Times New Roman"/>
        <family val="1"/>
      </rPr>
      <t/>
    </r>
    <phoneticPr fontId="3" type="noConversion"/>
  </si>
  <si>
    <r>
      <t>1</t>
    </r>
    <r>
      <rPr>
        <sz val="11"/>
        <rFont val="細明體"/>
        <family val="3"/>
        <charset val="136"/>
      </rPr>
      <t>千萬</t>
    </r>
    <r>
      <rPr>
        <sz val="11"/>
        <rFont val="Times New Roman"/>
        <family val="1"/>
      </rPr>
      <t>~</t>
    </r>
    <r>
      <rPr>
        <sz val="11"/>
        <rFont val="細明體"/>
        <family val="3"/>
        <charset val="136"/>
      </rPr>
      <t>未滿</t>
    </r>
    <r>
      <rPr>
        <sz val="11"/>
        <rFont val="Times New Roman"/>
        <family val="1"/>
      </rPr>
      <t>1</t>
    </r>
    <r>
      <rPr>
        <sz val="11"/>
        <rFont val="細明體"/>
        <family val="3"/>
        <charset val="136"/>
      </rPr>
      <t>億元</t>
    </r>
    <phoneticPr fontId="3" type="noConversion"/>
  </si>
  <si>
    <r>
      <t>收入總額</t>
    </r>
    <r>
      <rPr>
        <sz val="11"/>
        <rFont val="Times New Roman"/>
        <family val="1"/>
      </rPr>
      <t/>
    </r>
    <phoneticPr fontId="3" type="noConversion"/>
  </si>
  <si>
    <r>
      <t>1</t>
    </r>
    <r>
      <rPr>
        <sz val="11"/>
        <rFont val="細明體"/>
        <family val="3"/>
        <charset val="136"/>
      </rPr>
      <t>億元以上</t>
    </r>
    <phoneticPr fontId="3" type="noConversion"/>
  </si>
  <si>
    <r>
      <t>(</t>
    </r>
    <r>
      <rPr>
        <sz val="11"/>
        <rFont val="標楷體"/>
        <family val="4"/>
        <charset val="136"/>
      </rPr>
      <t>家</t>
    </r>
    <r>
      <rPr>
        <sz val="11"/>
        <rFont val="Times New Roman"/>
        <family val="1"/>
      </rPr>
      <t>)</t>
    </r>
  </si>
  <si>
    <r>
      <t>(</t>
    </r>
    <r>
      <rPr>
        <sz val="11"/>
        <rFont val="標楷體"/>
        <family val="4"/>
        <charset val="136"/>
      </rPr>
      <t>千元</t>
    </r>
    <r>
      <rPr>
        <sz val="11"/>
        <rFont val="Times New Roman"/>
        <family val="1"/>
      </rPr>
      <t>/</t>
    </r>
    <r>
      <rPr>
        <sz val="11"/>
        <rFont val="標楷體"/>
        <family val="4"/>
        <charset val="136"/>
      </rPr>
      <t>家</t>
    </r>
    <r>
      <rPr>
        <sz val="11"/>
        <rFont val="Times New Roman"/>
        <family val="1"/>
      </rPr>
      <t>)</t>
    </r>
  </si>
  <si>
    <r>
      <t>111</t>
    </r>
    <r>
      <rPr>
        <sz val="12"/>
        <rFont val="標楷體"/>
        <family val="4"/>
        <charset val="136"/>
      </rPr>
      <t>年</t>
    </r>
    <phoneticPr fontId="3" type="noConversion"/>
  </si>
  <si>
    <r>
      <t>111</t>
    </r>
    <r>
      <rPr>
        <sz val="11"/>
        <rFont val="標楷體"/>
        <family val="4"/>
        <charset val="136"/>
      </rPr>
      <t>年</t>
    </r>
    <phoneticPr fontId="3" type="noConversion"/>
  </si>
  <si>
    <r>
      <rPr>
        <sz val="9"/>
        <rFont val="標楷體"/>
        <family val="4"/>
        <charset val="136"/>
      </rPr>
      <t>未滿</t>
    </r>
    <r>
      <rPr>
        <sz val="9"/>
        <rFont val="Times New Roman"/>
        <family val="1"/>
      </rPr>
      <t>20</t>
    </r>
    <r>
      <rPr>
        <sz val="9"/>
        <rFont val="標楷體"/>
        <family val="4"/>
        <charset val="136"/>
      </rPr>
      <t>歲</t>
    </r>
    <phoneticPr fontId="5" type="noConversion"/>
  </si>
  <si>
    <r>
      <t>20~</t>
    </r>
    <r>
      <rPr>
        <sz val="9"/>
        <rFont val="標楷體"/>
        <family val="4"/>
        <charset val="136"/>
      </rPr>
      <t>未滿</t>
    </r>
    <r>
      <rPr>
        <sz val="9"/>
        <rFont val="Times New Roman"/>
        <family val="1"/>
      </rPr>
      <t>25</t>
    </r>
    <r>
      <rPr>
        <sz val="9"/>
        <rFont val="標楷體"/>
        <family val="4"/>
        <charset val="136"/>
      </rPr>
      <t>歲</t>
    </r>
    <phoneticPr fontId="5" type="noConversion"/>
  </si>
  <si>
    <t>甲等</t>
    <phoneticPr fontId="5" type="noConversion"/>
  </si>
  <si>
    <t>乙等</t>
    <phoneticPr fontId="5" type="noConversion"/>
  </si>
  <si>
    <t>丙等</t>
    <phoneticPr fontId="5" type="noConversion"/>
  </si>
  <si>
    <t>土木</t>
    <phoneticPr fontId="5" type="noConversion"/>
  </si>
  <si>
    <t>專業</t>
    <phoneticPr fontId="5" type="noConversion"/>
  </si>
  <si>
    <t>員工人數</t>
    <phoneticPr fontId="5" type="noConversion"/>
  </si>
  <si>
    <r>
      <t>25~</t>
    </r>
    <r>
      <rPr>
        <sz val="9"/>
        <rFont val="標楷體"/>
        <family val="4"/>
        <charset val="136"/>
      </rPr>
      <t>未滿</t>
    </r>
    <r>
      <rPr>
        <sz val="9"/>
        <rFont val="Times New Roman"/>
        <family val="1"/>
      </rPr>
      <t>35</t>
    </r>
    <r>
      <rPr>
        <sz val="9"/>
        <rFont val="標楷體"/>
        <family val="4"/>
        <charset val="136"/>
      </rPr>
      <t>歲</t>
    </r>
    <phoneticPr fontId="5" type="noConversion"/>
  </si>
  <si>
    <r>
      <t>35~</t>
    </r>
    <r>
      <rPr>
        <sz val="9"/>
        <rFont val="標楷體"/>
        <family val="4"/>
        <charset val="136"/>
      </rPr>
      <t>未滿</t>
    </r>
    <r>
      <rPr>
        <sz val="9"/>
        <rFont val="Times New Roman"/>
        <family val="1"/>
      </rPr>
      <t>45</t>
    </r>
    <r>
      <rPr>
        <sz val="9"/>
        <rFont val="標楷體"/>
        <family val="4"/>
        <charset val="136"/>
      </rPr>
      <t>歲</t>
    </r>
    <phoneticPr fontId="5" type="noConversion"/>
  </si>
  <si>
    <r>
      <t>45~</t>
    </r>
    <r>
      <rPr>
        <sz val="9"/>
        <rFont val="標楷體"/>
        <family val="4"/>
        <charset val="136"/>
      </rPr>
      <t>未滿</t>
    </r>
    <r>
      <rPr>
        <sz val="9"/>
        <rFont val="Times New Roman"/>
        <family val="1"/>
      </rPr>
      <t>55</t>
    </r>
    <r>
      <rPr>
        <sz val="9"/>
        <rFont val="標楷體"/>
        <family val="4"/>
        <charset val="136"/>
      </rPr>
      <t>歲</t>
    </r>
    <phoneticPr fontId="5" type="noConversion"/>
  </si>
  <si>
    <r>
      <t>55~</t>
    </r>
    <r>
      <rPr>
        <sz val="9"/>
        <rFont val="標楷體"/>
        <family val="4"/>
        <charset val="136"/>
      </rPr>
      <t>未滿</t>
    </r>
    <r>
      <rPr>
        <sz val="9"/>
        <rFont val="Times New Roman"/>
        <family val="1"/>
      </rPr>
      <t>65</t>
    </r>
    <r>
      <rPr>
        <sz val="9"/>
        <rFont val="標楷體"/>
        <family val="4"/>
        <charset val="136"/>
      </rPr>
      <t>歲</t>
    </r>
    <phoneticPr fontId="5" type="noConversion"/>
  </si>
  <si>
    <r>
      <t>65</t>
    </r>
    <r>
      <rPr>
        <sz val="9"/>
        <rFont val="標楷體"/>
        <family val="4"/>
        <charset val="136"/>
      </rPr>
      <t>歲以上</t>
    </r>
    <phoneticPr fontId="3" type="noConversion"/>
  </si>
  <si>
    <r>
      <rPr>
        <sz val="9"/>
        <rFont val="標楷體"/>
        <family val="4"/>
        <charset val="136"/>
      </rPr>
      <t>未滿</t>
    </r>
    <r>
      <rPr>
        <sz val="9"/>
        <rFont val="Times New Roman"/>
        <family val="1"/>
      </rPr>
      <t>20</t>
    </r>
    <r>
      <rPr>
        <sz val="9"/>
        <rFont val="標楷體"/>
        <family val="4"/>
        <charset val="136"/>
      </rPr>
      <t>歲</t>
    </r>
    <phoneticPr fontId="5" type="noConversion"/>
  </si>
  <si>
    <r>
      <t>20~</t>
    </r>
    <r>
      <rPr>
        <sz val="9"/>
        <rFont val="標楷體"/>
        <family val="4"/>
        <charset val="136"/>
      </rPr>
      <t>未滿</t>
    </r>
    <r>
      <rPr>
        <sz val="9"/>
        <rFont val="Times New Roman"/>
        <family val="1"/>
      </rPr>
      <t>25</t>
    </r>
    <r>
      <rPr>
        <sz val="9"/>
        <rFont val="標楷體"/>
        <family val="4"/>
        <charset val="136"/>
      </rPr>
      <t>歲</t>
    </r>
    <phoneticPr fontId="5" type="noConversion"/>
  </si>
  <si>
    <r>
      <t>45~</t>
    </r>
    <r>
      <rPr>
        <sz val="9"/>
        <rFont val="標楷體"/>
        <family val="4"/>
        <charset val="136"/>
      </rPr>
      <t>未滿</t>
    </r>
    <r>
      <rPr>
        <sz val="9"/>
        <rFont val="Times New Roman"/>
        <family val="1"/>
      </rPr>
      <t>55</t>
    </r>
    <r>
      <rPr>
        <sz val="9"/>
        <rFont val="標楷體"/>
        <family val="4"/>
        <charset val="136"/>
      </rPr>
      <t>歲</t>
    </r>
    <phoneticPr fontId="5" type="noConversion"/>
  </si>
  <si>
    <t>職員比例</t>
    <phoneticPr fontId="5" type="noConversion"/>
  </si>
  <si>
    <t>工員比例</t>
    <phoneticPr fontId="5" type="noConversion"/>
  </si>
  <si>
    <t>管理人員</t>
  </si>
  <si>
    <t>管理人員</t>
    <phoneticPr fontId="5" type="noConversion"/>
  </si>
  <si>
    <t>事務支援人力</t>
  </si>
  <si>
    <t>事務支援人力</t>
    <phoneticPr fontId="5" type="noConversion"/>
  </si>
  <si>
    <t>技術士</t>
    <phoneticPr fontId="5" type="noConversion"/>
  </si>
  <si>
    <t>基層勞工</t>
    <phoneticPr fontId="5" type="noConversion"/>
  </si>
  <si>
    <t>專門技術人員</t>
    <phoneticPr fontId="8" type="noConversion"/>
  </si>
  <si>
    <t>自營作業及無酬家屬工作者</t>
    <phoneticPr fontId="8" type="noConversion"/>
  </si>
  <si>
    <t>全體營造廠</t>
    <phoneticPr fontId="8" type="noConversion"/>
  </si>
  <si>
    <t>甲等綜合營造業</t>
    <phoneticPr fontId="8" type="noConversion"/>
  </si>
  <si>
    <t>乙等綜合營造業</t>
    <phoneticPr fontId="8" type="noConversion"/>
  </si>
  <si>
    <t>丙等綜合營造業</t>
    <phoneticPr fontId="8" type="noConversion"/>
  </si>
  <si>
    <t>專業營造業</t>
    <phoneticPr fontId="8" type="noConversion"/>
  </si>
  <si>
    <t>專門技術人員</t>
    <phoneticPr fontId="8" type="noConversion"/>
  </si>
  <si>
    <t>自營作業及無酬家屬工作者</t>
    <phoneticPr fontId="8" type="noConversion"/>
  </si>
  <si>
    <t>總計</t>
    <phoneticPr fontId="8" type="noConversion"/>
  </si>
  <si>
    <t>專業營造業</t>
    <phoneticPr fontId="8" type="noConversion"/>
  </si>
  <si>
    <t>工員</t>
    <phoneticPr fontId="5" type="noConversion"/>
  </si>
  <si>
    <t>自營作業及無酬家屬工作者</t>
    <phoneticPr fontId="5" type="noConversion"/>
  </si>
  <si>
    <r>
      <t>109</t>
    </r>
    <r>
      <rPr>
        <sz val="12"/>
        <rFont val="細明體"/>
        <family val="3"/>
        <charset val="136"/>
      </rPr>
      <t>年</t>
    </r>
    <phoneticPr fontId="5" type="noConversion"/>
  </si>
  <si>
    <r>
      <t>111</t>
    </r>
    <r>
      <rPr>
        <sz val="12"/>
        <rFont val="細明體"/>
        <family val="3"/>
        <charset val="136"/>
      </rPr>
      <t>年</t>
    </r>
    <phoneticPr fontId="5" type="noConversion"/>
  </si>
  <si>
    <r>
      <t>109</t>
    </r>
    <r>
      <rPr>
        <sz val="12"/>
        <rFont val="標楷體"/>
        <family val="4"/>
        <charset val="136"/>
      </rPr>
      <t>年比較</t>
    </r>
    <phoneticPr fontId="5" type="noConversion"/>
  </si>
  <si>
    <r>
      <rPr>
        <b/>
        <sz val="11"/>
        <rFont val="細明體"/>
        <family val="3"/>
        <charset val="136"/>
      </rPr>
      <t>圖</t>
    </r>
    <r>
      <rPr>
        <b/>
        <sz val="11"/>
        <rFont val="Times New Roman"/>
        <family val="1"/>
      </rPr>
      <t xml:space="preserve">3. </t>
    </r>
    <r>
      <rPr>
        <b/>
        <sz val="11"/>
        <rFont val="細明體"/>
        <family val="3"/>
        <charset val="136"/>
      </rPr>
      <t>營造業從業員工人數分配</t>
    </r>
    <phoneticPr fontId="5" type="noConversion"/>
  </si>
  <si>
    <r>
      <rPr>
        <sz val="12"/>
        <rFont val="標楷體"/>
        <family val="4"/>
        <charset val="136"/>
      </rPr>
      <t>勞動報酬</t>
    </r>
    <r>
      <rPr>
        <sz val="12"/>
        <rFont val="Times New Roman"/>
        <family val="1"/>
      </rPr>
      <t>(</t>
    </r>
    <r>
      <rPr>
        <sz val="12"/>
        <rFont val="標楷體"/>
        <family val="4"/>
        <charset val="136"/>
      </rPr>
      <t>百萬元</t>
    </r>
    <r>
      <rPr>
        <sz val="12"/>
        <rFont val="Times New Roman"/>
        <family val="1"/>
      </rPr>
      <t>)</t>
    </r>
    <phoneticPr fontId="3" type="noConversion"/>
  </si>
  <si>
    <r>
      <t>勞動報酬占支出總額比例</t>
    </r>
    <r>
      <rPr>
        <sz val="12"/>
        <rFont val="Times New Roman"/>
        <family val="1"/>
      </rPr>
      <t>(%)</t>
    </r>
    <phoneticPr fontId="3" type="noConversion"/>
  </si>
  <si>
    <r>
      <t>111</t>
    </r>
    <r>
      <rPr>
        <b/>
        <sz val="12"/>
        <rFont val="標楷體"/>
        <family val="4"/>
        <charset val="136"/>
      </rPr>
      <t>年總計</t>
    </r>
    <phoneticPr fontId="3" type="noConversion"/>
  </si>
  <si>
    <r>
      <t>111</t>
    </r>
    <r>
      <rPr>
        <sz val="11"/>
        <rFont val="標楷體"/>
        <family val="4"/>
        <charset val="136"/>
      </rPr>
      <t>年相對</t>
    </r>
    <phoneticPr fontId="3" type="noConversion"/>
  </si>
  <si>
    <r>
      <t>109</t>
    </r>
    <r>
      <rPr>
        <sz val="11"/>
        <rFont val="標楷體"/>
        <family val="4"/>
        <charset val="136"/>
      </rPr>
      <t>年比較平均每企業收入總額（</t>
    </r>
    <r>
      <rPr>
        <sz val="11"/>
        <rFont val="Times New Roman"/>
        <family val="1"/>
      </rPr>
      <t>%</t>
    </r>
    <r>
      <rPr>
        <sz val="11"/>
        <rFont val="標楷體"/>
        <family val="4"/>
        <charset val="136"/>
      </rPr>
      <t>）</t>
    </r>
    <phoneticPr fontId="3" type="noConversion"/>
  </si>
  <si>
    <t>百分比</t>
    <phoneticPr fontId="3" type="noConversion"/>
  </si>
  <si>
    <r>
      <t>111</t>
    </r>
    <r>
      <rPr>
        <sz val="11"/>
        <rFont val="標楷體"/>
        <family val="4"/>
        <charset val="136"/>
      </rPr>
      <t>年</t>
    </r>
    <phoneticPr fontId="3" type="noConversion"/>
  </si>
  <si>
    <r>
      <t>109</t>
    </r>
    <r>
      <rPr>
        <sz val="11"/>
        <rFont val="標楷體"/>
        <family val="4"/>
        <charset val="136"/>
      </rPr>
      <t>年</t>
    </r>
    <phoneticPr fontId="3" type="noConversion"/>
  </si>
  <si>
    <r>
      <t>111</t>
    </r>
    <r>
      <rPr>
        <b/>
        <sz val="12"/>
        <rFont val="標楷體"/>
        <family val="4"/>
        <charset val="136"/>
      </rPr>
      <t>年總計</t>
    </r>
    <phoneticPr fontId="3" type="noConversion"/>
  </si>
  <si>
    <r>
      <t>111</t>
    </r>
    <r>
      <rPr>
        <sz val="11"/>
        <rFont val="標楷體"/>
        <family val="4"/>
        <charset val="136"/>
      </rPr>
      <t>年</t>
    </r>
    <phoneticPr fontId="3" type="noConversion"/>
  </si>
  <si>
    <r>
      <t>111</t>
    </r>
    <r>
      <rPr>
        <sz val="11"/>
        <rFont val="標楷體"/>
        <family val="4"/>
        <charset val="136"/>
      </rPr>
      <t>年相對</t>
    </r>
    <phoneticPr fontId="3" type="noConversion"/>
  </si>
  <si>
    <r>
      <t>109</t>
    </r>
    <r>
      <rPr>
        <sz val="11"/>
        <rFont val="標楷體"/>
        <family val="4"/>
        <charset val="136"/>
      </rPr>
      <t>年比較</t>
    </r>
    <phoneticPr fontId="3" type="noConversion"/>
  </si>
  <si>
    <t>營建材料耗用價值</t>
  </si>
  <si>
    <t>出售房地產土地成本</t>
  </si>
  <si>
    <t>租金支出</t>
  </si>
  <si>
    <t>呆帳損失及移轉支出</t>
  </si>
  <si>
    <t>研究發展費用性支出</t>
  </si>
  <si>
    <t>其他成本及營業費用</t>
  </si>
  <si>
    <t>非營業損失</t>
  </si>
  <si>
    <t>利息支出</t>
  </si>
  <si>
    <t>其他非營業損失</t>
  </si>
  <si>
    <r>
      <t>111</t>
    </r>
    <r>
      <rPr>
        <b/>
        <sz val="12"/>
        <rFont val="標楷體"/>
        <family val="4"/>
        <charset val="136"/>
      </rPr>
      <t>年總計</t>
    </r>
    <phoneticPr fontId="3" type="noConversion"/>
  </si>
  <si>
    <r>
      <t>111</t>
    </r>
    <r>
      <rPr>
        <b/>
        <sz val="12"/>
        <rFont val="標楷體"/>
        <family val="4"/>
        <charset val="136"/>
      </rPr>
      <t>年總計</t>
    </r>
    <phoneticPr fontId="3" type="noConversion"/>
  </si>
  <si>
    <t>平均每企業負債及權益</t>
    <phoneticPr fontId="3" type="noConversion"/>
  </si>
  <si>
    <r>
      <t>111</t>
    </r>
    <r>
      <rPr>
        <sz val="12"/>
        <rFont val="標楷體"/>
        <family val="4"/>
        <charset val="136"/>
      </rPr>
      <t>年</t>
    </r>
    <phoneticPr fontId="3" type="noConversion"/>
  </si>
  <si>
    <r>
      <t>111</t>
    </r>
    <r>
      <rPr>
        <sz val="12"/>
        <rFont val="標楷體"/>
        <family val="4"/>
        <charset val="136"/>
      </rPr>
      <t>年相對</t>
    </r>
    <phoneticPr fontId="3" type="noConversion"/>
  </si>
  <si>
    <r>
      <t>109</t>
    </r>
    <r>
      <rPr>
        <sz val="12"/>
        <rFont val="標楷體"/>
        <family val="4"/>
        <charset val="136"/>
      </rPr>
      <t>年比較</t>
    </r>
    <phoneticPr fontId="3" type="noConversion"/>
  </si>
  <si>
    <t>負債</t>
    <phoneticPr fontId="3" type="noConversion"/>
  </si>
  <si>
    <t>負債比例</t>
    <phoneticPr fontId="3" type="noConversion"/>
  </si>
  <si>
    <t>權益比例</t>
    <phoneticPr fontId="3" type="noConversion"/>
  </si>
  <si>
    <r>
      <t>109</t>
    </r>
    <r>
      <rPr>
        <b/>
        <sz val="11"/>
        <rFont val="細明體"/>
        <family val="3"/>
        <charset val="136"/>
      </rPr>
      <t>年</t>
    </r>
    <phoneticPr fontId="3" type="noConversion"/>
  </si>
  <si>
    <t>與上次比較</t>
    <phoneticPr fontId="3" type="noConversion"/>
  </si>
  <si>
    <r>
      <t>111</t>
    </r>
    <r>
      <rPr>
        <sz val="11"/>
        <rFont val="標楷體"/>
        <family val="4"/>
        <charset val="136"/>
      </rPr>
      <t>年</t>
    </r>
    <phoneticPr fontId="3" type="noConversion"/>
  </si>
  <si>
    <r>
      <t>109</t>
    </r>
    <r>
      <rPr>
        <sz val="11"/>
        <rFont val="標楷體"/>
        <family val="4"/>
        <charset val="136"/>
      </rPr>
      <t>年</t>
    </r>
    <phoneticPr fontId="3" type="noConversion"/>
  </si>
  <si>
    <r>
      <t>111</t>
    </r>
    <r>
      <rPr>
        <sz val="11"/>
        <rFont val="標楷體"/>
        <family val="4"/>
        <charset val="136"/>
      </rPr>
      <t>年相對</t>
    </r>
    <r>
      <rPr>
        <sz val="11"/>
        <rFont val="Times New Roman"/>
        <family val="1"/>
      </rPr>
      <t>109</t>
    </r>
    <r>
      <rPr>
        <sz val="11"/>
        <rFont val="標楷體"/>
        <family val="4"/>
        <charset val="136"/>
      </rPr>
      <t>年比較</t>
    </r>
    <phoneticPr fontId="3" type="noConversion"/>
  </si>
  <si>
    <r>
      <t>109</t>
    </r>
    <r>
      <rPr>
        <sz val="11"/>
        <rFont val="標楷體"/>
        <family val="4"/>
        <charset val="136"/>
      </rPr>
      <t>年</t>
    </r>
    <phoneticPr fontId="3" type="noConversion"/>
  </si>
  <si>
    <r>
      <t>111</t>
    </r>
    <r>
      <rPr>
        <b/>
        <sz val="12"/>
        <rFont val="標楷體"/>
        <family val="4"/>
        <charset val="136"/>
      </rPr>
      <t>年</t>
    </r>
    <phoneticPr fontId="3" type="noConversion"/>
  </si>
  <si>
    <r>
      <t>111</t>
    </r>
    <r>
      <rPr>
        <b/>
        <sz val="12"/>
        <rFont val="標楷體"/>
        <family val="4"/>
        <charset val="136"/>
      </rPr>
      <t>年</t>
    </r>
    <phoneticPr fontId="3" type="noConversion"/>
  </si>
  <si>
    <r>
      <rPr>
        <sz val="11"/>
        <rFont val="細明體"/>
        <family val="3"/>
        <charset val="136"/>
      </rPr>
      <t>名目</t>
    </r>
    <r>
      <rPr>
        <sz val="11"/>
        <rFont val="Times New Roman"/>
        <family val="1"/>
      </rPr>
      <t>GDP</t>
    </r>
    <phoneticPr fontId="3" type="noConversion"/>
  </si>
  <si>
    <t>https://nstatdb.dgbas.gov.tw/dgbasAll/webMain.aspx?sys=100&amp;funid=dgmaind</t>
  </si>
  <si>
    <r>
      <t>111</t>
    </r>
    <r>
      <rPr>
        <sz val="12"/>
        <rFont val="標楷體"/>
        <family val="4"/>
        <charset val="136"/>
      </rPr>
      <t>年</t>
    </r>
    <phoneticPr fontId="3" type="noConversion"/>
  </si>
  <si>
    <t>110-109</t>
    <phoneticPr fontId="3" type="noConversion"/>
  </si>
  <si>
    <r>
      <t>111</t>
    </r>
    <r>
      <rPr>
        <b/>
        <sz val="12"/>
        <rFont val="標楷體"/>
        <family val="4"/>
        <charset val="136"/>
      </rPr>
      <t>年</t>
    </r>
    <phoneticPr fontId="3" type="noConversion"/>
  </si>
  <si>
    <r>
      <t>109</t>
    </r>
    <r>
      <rPr>
        <b/>
        <sz val="12"/>
        <rFont val="標楷體"/>
        <family val="4"/>
        <charset val="136"/>
      </rPr>
      <t>年</t>
    </r>
    <phoneticPr fontId="3" type="noConversion"/>
  </si>
  <si>
    <t>營建工程價值</t>
    <phoneticPr fontId="3" type="noConversion"/>
  </si>
  <si>
    <r>
      <rPr>
        <sz val="11"/>
        <rFont val="細明體"/>
        <family val="3"/>
        <charset val="136"/>
      </rPr>
      <t>百分比</t>
    </r>
    <r>
      <rPr>
        <sz val="11"/>
        <rFont val="Times New Roman"/>
        <family val="1"/>
      </rPr>
      <t xml:space="preserve"> (%)</t>
    </r>
    <phoneticPr fontId="3" type="noConversion"/>
  </si>
  <si>
    <r>
      <t>111</t>
    </r>
    <r>
      <rPr>
        <sz val="11"/>
        <rFont val="標楷體"/>
        <family val="4"/>
        <charset val="136"/>
      </rPr>
      <t>年</t>
    </r>
    <phoneticPr fontId="3" type="noConversion"/>
  </si>
  <si>
    <r>
      <t>111</t>
    </r>
    <r>
      <rPr>
        <sz val="11"/>
        <rFont val="標楷體"/>
        <family val="4"/>
        <charset val="136"/>
      </rPr>
      <t>年相對</t>
    </r>
    <r>
      <rPr>
        <sz val="11"/>
        <rFont val="Times New Roman"/>
        <family val="1"/>
      </rPr>
      <t>109</t>
    </r>
    <r>
      <rPr>
        <sz val="11"/>
        <rFont val="標楷體"/>
        <family val="4"/>
        <charset val="136"/>
      </rPr>
      <t>年比較</t>
    </r>
    <phoneticPr fontId="3" type="noConversion"/>
  </si>
  <si>
    <t>變動%</t>
    <phoneticPr fontId="3" type="noConversion"/>
  </si>
  <si>
    <r>
      <t>109</t>
    </r>
    <r>
      <rPr>
        <sz val="11"/>
        <rFont val="標楷體"/>
        <family val="4"/>
        <charset val="136"/>
      </rPr>
      <t>年</t>
    </r>
    <phoneticPr fontId="3" type="noConversion"/>
  </si>
  <si>
    <r>
      <t>111</t>
    </r>
    <r>
      <rPr>
        <sz val="11"/>
        <rFont val="標楷體"/>
        <family val="4"/>
        <charset val="136"/>
      </rPr>
      <t>年</t>
    </r>
    <phoneticPr fontId="3" type="noConversion"/>
  </si>
  <si>
    <t>住宅工程價值</t>
  </si>
  <si>
    <t>其他房屋工程價值</t>
  </si>
  <si>
    <t>工更設施價值</t>
  </si>
  <si>
    <t>機電管道價值</t>
  </si>
  <si>
    <t>其他工程價值</t>
  </si>
  <si>
    <t>a住宅工程價值</t>
  </si>
  <si>
    <t>a其他房屋工程價值</t>
  </si>
  <si>
    <t>a工更設施價值</t>
  </si>
  <si>
    <t>a機電管道價值</t>
  </si>
  <si>
    <t>a其他工程價值</t>
  </si>
  <si>
    <t>營建</t>
  </si>
  <si>
    <t>工程</t>
  </si>
  <si>
    <t>來自政府部門及</t>
  </si>
  <si>
    <t>公營事業機構</t>
  </si>
  <si>
    <t>所占比例</t>
  </si>
  <si>
    <r>
      <t>(</t>
    </r>
    <r>
      <rPr>
        <sz val="11"/>
        <rFont val="標楷體"/>
        <family val="4"/>
        <charset val="136"/>
      </rPr>
      <t>百萬元</t>
    </r>
    <r>
      <rPr>
        <sz val="11"/>
        <rFont val="Times New Roman"/>
        <family val="1"/>
      </rPr>
      <t>)</t>
    </r>
  </si>
  <si>
    <t>整體</t>
  </si>
  <si>
    <t>存貨及存料價值</t>
    <phoneticPr fontId="4" type="noConversion"/>
  </si>
  <si>
    <t>流動</t>
  </si>
  <si>
    <t>比率</t>
  </si>
  <si>
    <t>負債</t>
  </si>
  <si>
    <t>固定長期資產適合率</t>
  </si>
  <si>
    <t>自有</t>
  </si>
  <si>
    <t>資本率</t>
  </si>
  <si>
    <t>實收資本</t>
  </si>
  <si>
    <r>
      <t>111</t>
    </r>
    <r>
      <rPr>
        <b/>
        <sz val="11"/>
        <rFont val="標楷體"/>
        <family val="4"/>
        <charset val="136"/>
      </rPr>
      <t>年</t>
    </r>
  </si>
  <si>
    <t>等級別及實際運用資產淨額</t>
  </si>
  <si>
    <r>
      <t>未滿</t>
    </r>
    <r>
      <rPr>
        <sz val="11"/>
        <rFont val="Times New Roman"/>
        <family val="1"/>
      </rPr>
      <t>600</t>
    </r>
    <r>
      <rPr>
        <sz val="11"/>
        <rFont val="標楷體"/>
        <family val="4"/>
        <charset val="136"/>
      </rPr>
      <t>萬元</t>
    </r>
  </si>
  <si>
    <r>
      <t>600</t>
    </r>
    <r>
      <rPr>
        <sz val="11"/>
        <rFont val="標楷體"/>
        <family val="4"/>
        <charset val="136"/>
      </rPr>
      <t>萬元～未滿</t>
    </r>
    <r>
      <rPr>
        <sz val="11"/>
        <rFont val="Times New Roman"/>
        <family val="1"/>
      </rPr>
      <t>1,000</t>
    </r>
    <r>
      <rPr>
        <sz val="11"/>
        <rFont val="標楷體"/>
        <family val="4"/>
        <charset val="136"/>
      </rPr>
      <t>萬元</t>
    </r>
  </si>
  <si>
    <r>
      <t>1,000</t>
    </r>
    <r>
      <rPr>
        <sz val="11"/>
        <rFont val="標楷體"/>
        <family val="4"/>
        <charset val="136"/>
      </rPr>
      <t>萬元～未滿</t>
    </r>
    <r>
      <rPr>
        <sz val="11"/>
        <rFont val="Times New Roman"/>
        <family val="1"/>
      </rPr>
      <t>2,000</t>
    </r>
    <r>
      <rPr>
        <sz val="11"/>
        <rFont val="標楷體"/>
        <family val="4"/>
        <charset val="136"/>
      </rPr>
      <t>萬元</t>
    </r>
  </si>
  <si>
    <r>
      <t>2,000</t>
    </r>
    <r>
      <rPr>
        <sz val="11"/>
        <rFont val="標楷體"/>
        <family val="4"/>
        <charset val="136"/>
      </rPr>
      <t>萬元～未滿</t>
    </r>
    <r>
      <rPr>
        <sz val="11"/>
        <rFont val="Times New Roman"/>
        <family val="1"/>
      </rPr>
      <t>5,000</t>
    </r>
    <r>
      <rPr>
        <sz val="11"/>
        <rFont val="標楷體"/>
        <family val="4"/>
        <charset val="136"/>
      </rPr>
      <t>萬元</t>
    </r>
  </si>
  <si>
    <r>
      <t>5,000</t>
    </r>
    <r>
      <rPr>
        <sz val="11"/>
        <rFont val="標楷體"/>
        <family val="4"/>
        <charset val="136"/>
      </rPr>
      <t>萬元～未滿</t>
    </r>
    <r>
      <rPr>
        <sz val="11"/>
        <rFont val="Times New Roman"/>
        <family val="1"/>
      </rPr>
      <t>10,000</t>
    </r>
    <r>
      <rPr>
        <sz val="11"/>
        <rFont val="標楷體"/>
        <family val="4"/>
        <charset val="136"/>
      </rPr>
      <t>萬元</t>
    </r>
  </si>
  <si>
    <r>
      <t>10,000</t>
    </r>
    <r>
      <rPr>
        <sz val="11"/>
        <rFont val="標楷體"/>
        <family val="4"/>
        <charset val="136"/>
      </rPr>
      <t>萬元～未滿</t>
    </r>
    <r>
      <rPr>
        <sz val="11"/>
        <rFont val="Times New Roman"/>
        <family val="1"/>
      </rPr>
      <t>30,000</t>
    </r>
    <r>
      <rPr>
        <sz val="11"/>
        <rFont val="標楷體"/>
        <family val="4"/>
        <charset val="136"/>
      </rPr>
      <t>萬元</t>
    </r>
  </si>
  <si>
    <r>
      <t>30,000</t>
    </r>
    <r>
      <rPr>
        <sz val="11"/>
        <rFont val="標楷體"/>
        <family val="4"/>
        <charset val="136"/>
      </rPr>
      <t>萬元～未滿</t>
    </r>
    <r>
      <rPr>
        <sz val="11"/>
        <rFont val="Times New Roman"/>
        <family val="1"/>
      </rPr>
      <t>50,000</t>
    </r>
    <r>
      <rPr>
        <sz val="11"/>
        <rFont val="標楷體"/>
        <family val="4"/>
        <charset val="136"/>
      </rPr>
      <t>萬元</t>
    </r>
  </si>
  <si>
    <r>
      <t>50,000</t>
    </r>
    <r>
      <rPr>
        <sz val="11"/>
        <rFont val="標楷體"/>
        <family val="4"/>
        <charset val="136"/>
      </rPr>
      <t>萬元～未滿</t>
    </r>
    <r>
      <rPr>
        <sz val="11"/>
        <rFont val="Times New Roman"/>
        <family val="1"/>
      </rPr>
      <t>100,000</t>
    </r>
    <r>
      <rPr>
        <sz val="11"/>
        <rFont val="標楷體"/>
        <family val="4"/>
        <charset val="136"/>
      </rPr>
      <t>萬元</t>
    </r>
  </si>
  <si>
    <r>
      <t>100,000</t>
    </r>
    <r>
      <rPr>
        <sz val="11"/>
        <rFont val="標楷體"/>
        <family val="4"/>
        <charset val="136"/>
      </rPr>
      <t>萬元～未滿</t>
    </r>
    <r>
      <rPr>
        <sz val="11"/>
        <rFont val="Times New Roman"/>
        <family val="1"/>
      </rPr>
      <t>300,000</t>
    </r>
    <r>
      <rPr>
        <sz val="11"/>
        <rFont val="標楷體"/>
        <family val="4"/>
        <charset val="136"/>
      </rPr>
      <t>萬元</t>
    </r>
  </si>
  <si>
    <t>等級別、地區別及員工人數</t>
  </si>
  <si>
    <r>
      <t xml:space="preserve">10 </t>
    </r>
    <r>
      <rPr>
        <sz val="11"/>
        <rFont val="標楷體"/>
        <family val="4"/>
        <charset val="136"/>
      </rPr>
      <t>～</t>
    </r>
    <r>
      <rPr>
        <sz val="11"/>
        <rFont val="Times New Roman"/>
        <family val="1"/>
      </rPr>
      <t>19</t>
    </r>
    <r>
      <rPr>
        <sz val="11"/>
        <rFont val="標楷體"/>
        <family val="4"/>
        <charset val="136"/>
      </rPr>
      <t>人</t>
    </r>
  </si>
  <si>
    <r>
      <t xml:space="preserve">20 </t>
    </r>
    <r>
      <rPr>
        <sz val="11"/>
        <rFont val="標楷體"/>
        <family val="4"/>
        <charset val="136"/>
      </rPr>
      <t>～</t>
    </r>
    <r>
      <rPr>
        <sz val="11"/>
        <rFont val="Times New Roman"/>
        <family val="1"/>
      </rPr>
      <t>49</t>
    </r>
    <r>
      <rPr>
        <sz val="11"/>
        <rFont val="標楷體"/>
        <family val="4"/>
        <charset val="136"/>
      </rPr>
      <t>人</t>
    </r>
  </si>
  <si>
    <r>
      <t xml:space="preserve">50 </t>
    </r>
    <r>
      <rPr>
        <sz val="11"/>
        <rFont val="標楷體"/>
        <family val="4"/>
        <charset val="136"/>
      </rPr>
      <t>～</t>
    </r>
    <r>
      <rPr>
        <sz val="11"/>
        <rFont val="Times New Roman"/>
        <family val="1"/>
      </rPr>
      <t>99</t>
    </r>
    <r>
      <rPr>
        <sz val="11"/>
        <rFont val="標楷體"/>
        <family val="4"/>
        <charset val="136"/>
      </rPr>
      <t>人</t>
    </r>
  </si>
  <si>
    <r>
      <t>100</t>
    </r>
    <r>
      <rPr>
        <sz val="11"/>
        <rFont val="標楷體"/>
        <family val="4"/>
        <charset val="136"/>
      </rPr>
      <t>～</t>
    </r>
    <r>
      <rPr>
        <sz val="11"/>
        <rFont val="Times New Roman"/>
        <family val="1"/>
      </rPr>
      <t>299</t>
    </r>
    <r>
      <rPr>
        <sz val="11"/>
        <rFont val="標楷體"/>
        <family val="4"/>
        <charset val="136"/>
      </rPr>
      <t>人</t>
    </r>
  </si>
  <si>
    <r>
      <t>111</t>
    </r>
    <r>
      <rPr>
        <sz val="12"/>
        <rFont val="標楷體"/>
        <family val="4"/>
        <charset val="136"/>
      </rPr>
      <t>年</t>
    </r>
    <phoneticPr fontId="3" type="noConversion"/>
  </si>
  <si>
    <t>等級別、地區別及生產總額</t>
  </si>
  <si>
    <r>
      <t>自有資產占實際運用資產淨額比例</t>
    </r>
    <r>
      <rPr>
        <sz val="13"/>
        <rFont val="Times New Roman"/>
        <family val="1"/>
      </rPr>
      <t>(%)</t>
    </r>
  </si>
  <si>
    <r>
      <t>全年生產總額占實際運用資產淨額比例</t>
    </r>
    <r>
      <rPr>
        <sz val="13"/>
        <rFont val="Times New Roman"/>
        <family val="1"/>
      </rPr>
      <t>(%)</t>
    </r>
  </si>
  <si>
    <r>
      <t>600</t>
    </r>
    <r>
      <rPr>
        <sz val="11"/>
        <rFont val="標楷體"/>
        <family val="4"/>
        <charset val="136"/>
      </rPr>
      <t>萬元～未滿</t>
    </r>
    <r>
      <rPr>
        <sz val="11"/>
        <rFont val="Times New Roman"/>
        <family val="1"/>
      </rPr>
      <t>1,000</t>
    </r>
    <r>
      <rPr>
        <sz val="11"/>
        <rFont val="標楷體"/>
        <family val="4"/>
        <charset val="136"/>
      </rPr>
      <t>萬元</t>
    </r>
    <phoneticPr fontId="3" type="noConversion"/>
  </si>
  <si>
    <r>
      <t>1,000</t>
    </r>
    <r>
      <rPr>
        <sz val="11"/>
        <rFont val="標楷體"/>
        <family val="4"/>
        <charset val="136"/>
      </rPr>
      <t>萬元～未滿</t>
    </r>
    <r>
      <rPr>
        <sz val="11"/>
        <rFont val="Times New Roman"/>
        <family val="1"/>
      </rPr>
      <t>2,000</t>
    </r>
    <r>
      <rPr>
        <sz val="11"/>
        <rFont val="標楷體"/>
        <family val="4"/>
        <charset val="136"/>
      </rPr>
      <t>萬元</t>
    </r>
    <phoneticPr fontId="3" type="noConversion"/>
  </si>
  <si>
    <t>技術性勞工</t>
    <phoneticPr fontId="5" type="noConversion"/>
  </si>
  <si>
    <t>鋼筋工</t>
    <phoneticPr fontId="25" type="noConversion"/>
  </si>
  <si>
    <t>技術士</t>
    <phoneticPr fontId="5" type="noConversion"/>
  </si>
  <si>
    <t>專業工程特定施工項目</t>
    <phoneticPr fontId="5" type="noConversion"/>
  </si>
  <si>
    <t>小計</t>
    <phoneticPr fontId="5" type="noConversion"/>
  </si>
  <si>
    <t>其他營建土木類群</t>
    <phoneticPr fontId="5" type="noConversion"/>
  </si>
  <si>
    <t>公司內部管理人員</t>
    <phoneticPr fontId="5" type="noConversion"/>
  </si>
  <si>
    <r>
      <rPr>
        <b/>
        <sz val="11"/>
        <rFont val="標楷體"/>
        <family val="4"/>
        <charset val="136"/>
      </rPr>
      <t>表次</t>
    </r>
    <phoneticPr fontId="25" type="noConversion"/>
  </si>
  <si>
    <r>
      <rPr>
        <b/>
        <sz val="11"/>
        <rFont val="標楷體"/>
        <family val="4"/>
        <charset val="136"/>
      </rPr>
      <t>表名</t>
    </r>
    <phoneticPr fontId="25" type="noConversion"/>
  </si>
  <si>
    <r>
      <rPr>
        <b/>
        <sz val="11"/>
        <rFont val="標楷體"/>
        <family val="4"/>
        <charset val="136"/>
      </rPr>
      <t>頁碼</t>
    </r>
    <phoneticPr fontId="25" type="noConversion"/>
  </si>
  <si>
    <r>
      <rPr>
        <b/>
        <sz val="11"/>
        <rFont val="標楷體"/>
        <family val="4"/>
        <charset val="136"/>
      </rPr>
      <t>表次</t>
    </r>
    <phoneticPr fontId="25" type="noConversion"/>
  </si>
  <si>
    <r>
      <rPr>
        <b/>
        <sz val="11"/>
        <rFont val="標楷體"/>
        <family val="4"/>
        <charset val="136"/>
      </rPr>
      <t>表名</t>
    </r>
    <phoneticPr fontId="25" type="noConversion"/>
  </si>
  <si>
    <r>
      <rPr>
        <b/>
        <sz val="11"/>
        <rFont val="標楷體"/>
        <family val="4"/>
        <charset val="136"/>
      </rPr>
      <t>頁碼</t>
    </r>
    <phoneticPr fontId="25" type="noConversion"/>
  </si>
  <si>
    <t>概況－按經營特性分(續)</t>
    <phoneticPr fontId="3" type="noConversion"/>
  </si>
  <si>
    <t xml:space="preserve">    2.「廣義生產總額」為整體營造業之生產總額，除本調查對象外，亦包含非本調查對象營造業者如工程行、企業社之生產總額；</t>
    <phoneticPr fontId="3" type="noConversion"/>
  </si>
  <si>
    <t xml:space="preserve">      </t>
    <phoneticPr fontId="3" type="noConversion"/>
  </si>
  <si>
    <t xml:space="preserve">      非本調查對象之生產總額即為本調查對象發包給非本調對象營造業者之工程款，並將此工程款併入原發包業者之生產總額中。</t>
    <phoneticPr fontId="3" type="noConversion"/>
  </si>
  <si>
    <r>
      <t>註：111年訪問表將</t>
    </r>
    <r>
      <rPr>
        <sz val="10"/>
        <rFont val="微軟正黑體"/>
        <family val="2"/>
        <charset val="136"/>
      </rPr>
      <t>「未滿</t>
    </r>
    <r>
      <rPr>
        <sz val="10"/>
        <rFont val="標楷體"/>
        <family val="4"/>
        <charset val="136"/>
      </rPr>
      <t>25</t>
    </r>
    <r>
      <rPr>
        <sz val="10"/>
        <rFont val="微軟正黑體"/>
        <family val="2"/>
        <charset val="136"/>
      </rPr>
      <t>歲」拆為「未滿</t>
    </r>
    <r>
      <rPr>
        <sz val="10"/>
        <rFont val="標楷體"/>
        <family val="4"/>
        <charset val="136"/>
      </rPr>
      <t>20</t>
    </r>
    <r>
      <rPr>
        <sz val="10"/>
        <rFont val="微軟正黑體"/>
        <family val="2"/>
        <charset val="136"/>
      </rPr>
      <t>歲」、「</t>
    </r>
    <r>
      <rPr>
        <sz val="10"/>
        <rFont val="標楷體"/>
        <family val="4"/>
        <charset val="136"/>
      </rPr>
      <t>20~</t>
    </r>
    <r>
      <rPr>
        <sz val="10"/>
        <rFont val="微軟正黑體"/>
        <family val="2"/>
        <charset val="136"/>
      </rPr>
      <t>未滿</t>
    </r>
    <r>
      <rPr>
        <sz val="10"/>
        <rFont val="標楷體"/>
        <family val="4"/>
        <charset val="136"/>
      </rPr>
      <t>25</t>
    </r>
    <r>
      <rPr>
        <sz val="10"/>
        <rFont val="微軟正黑體"/>
        <family val="2"/>
        <charset val="136"/>
      </rPr>
      <t>歲」，「</t>
    </r>
    <r>
      <rPr>
        <sz val="10"/>
        <rFont val="標楷體"/>
        <family val="4"/>
        <charset val="136"/>
      </rPr>
      <t>45~</t>
    </r>
    <r>
      <rPr>
        <sz val="10"/>
        <rFont val="微軟正黑體"/>
        <family val="2"/>
        <charset val="136"/>
      </rPr>
      <t>未滿</t>
    </r>
    <r>
      <rPr>
        <sz val="10"/>
        <rFont val="標楷體"/>
        <family val="4"/>
        <charset val="136"/>
      </rPr>
      <t>65</t>
    </r>
    <r>
      <rPr>
        <sz val="10"/>
        <rFont val="微軟正黑體"/>
        <family val="2"/>
        <charset val="136"/>
      </rPr>
      <t>歲」拆為「</t>
    </r>
    <r>
      <rPr>
        <sz val="10"/>
        <rFont val="標楷體"/>
        <family val="4"/>
        <charset val="136"/>
      </rPr>
      <t>45~</t>
    </r>
    <r>
      <rPr>
        <sz val="10"/>
        <rFont val="微軟正黑體"/>
        <family val="2"/>
        <charset val="136"/>
      </rPr>
      <t>未滿</t>
    </r>
    <r>
      <rPr>
        <sz val="10"/>
        <rFont val="標楷體"/>
        <family val="4"/>
        <charset val="136"/>
      </rPr>
      <t>55</t>
    </r>
    <r>
      <rPr>
        <sz val="10"/>
        <rFont val="微軟正黑體"/>
        <family val="2"/>
        <charset val="136"/>
      </rPr>
      <t>歲」、「</t>
    </r>
    <r>
      <rPr>
        <sz val="10"/>
        <rFont val="標楷體"/>
        <family val="4"/>
        <charset val="136"/>
      </rPr>
      <t>55~未滿65歲</t>
    </r>
    <r>
      <rPr>
        <sz val="10"/>
        <rFont val="微軟正黑體"/>
        <family val="2"/>
        <charset val="136"/>
      </rPr>
      <t>」。</t>
    </r>
    <phoneticPr fontId="5" type="noConversion"/>
  </si>
  <si>
    <t>註：派遣員工每月人數改以每月每人累計24天/人月計算，公式為當月僱用人數×僱用天數÷24。</t>
    <phoneticPr fontId="3" type="noConversion"/>
  </si>
  <si>
    <t>註：派遣員工每月人數改以每月每人累計24天/人月計算，公式為當月僱用人數×僱用天數÷24。</t>
    <phoneticPr fontId="3" type="noConversion"/>
  </si>
  <si>
    <r>
      <rPr>
        <sz val="10"/>
        <rFont val="標楷體"/>
        <family val="4"/>
        <charset val="136"/>
      </rPr>
      <t>說明：</t>
    </r>
    <r>
      <rPr>
        <sz val="10"/>
        <rFont val="Times New Roman"/>
        <family val="1"/>
      </rPr>
      <t>1.108</t>
    </r>
    <r>
      <rPr>
        <sz val="10"/>
        <rFont val="標楷體"/>
        <family val="4"/>
        <charset val="136"/>
      </rPr>
      <t>年起將實際運用資產總額中獨立「投資性不動產」科目，實際運用資產淨額修正為自有資產淨額</t>
    </r>
    <r>
      <rPr>
        <sz val="10"/>
        <rFont val="Times New Roman"/>
        <family val="1"/>
      </rPr>
      <t>(1+2)</t>
    </r>
    <r>
      <rPr>
        <sz val="10"/>
        <rFont val="標楷體"/>
        <family val="4"/>
        <charset val="136"/>
      </rPr>
      <t xml:space="preserve">＋租用及借用
</t>
    </r>
    <r>
      <rPr>
        <sz val="10"/>
        <rFont val="Times New Roman"/>
        <family val="1"/>
      </rPr>
      <t xml:space="preserve">               </t>
    </r>
    <r>
      <rPr>
        <sz val="10"/>
        <rFont val="標楷體"/>
        <family val="4"/>
        <charset val="136"/>
      </rPr>
      <t>不動產廠房及設備</t>
    </r>
    <r>
      <rPr>
        <sz val="10"/>
        <rFont val="Times New Roman"/>
        <family val="1"/>
      </rPr>
      <t>(4)</t>
    </r>
    <r>
      <rPr>
        <sz val="10"/>
        <rFont val="標楷體"/>
        <family val="4"/>
        <charset val="136"/>
      </rPr>
      <t>－投資性不動產</t>
    </r>
    <r>
      <rPr>
        <sz val="10"/>
        <rFont val="Times New Roman"/>
        <family val="1"/>
      </rPr>
      <t>(3)</t>
    </r>
    <r>
      <rPr>
        <sz val="10"/>
        <rFont val="標楷體"/>
        <family val="4"/>
        <charset val="136"/>
      </rPr>
      <t xml:space="preserve">。
</t>
    </r>
    <r>
      <rPr>
        <sz val="10"/>
        <rFont val="Times New Roman"/>
        <family val="1"/>
      </rPr>
      <t xml:space="preserve">            2.107</t>
    </r>
    <r>
      <rPr>
        <sz val="10"/>
        <rFont val="標楷體"/>
        <family val="4"/>
        <charset val="136"/>
      </rPr>
      <t>年前實際運用資產淨額</t>
    </r>
    <r>
      <rPr>
        <sz val="10"/>
        <rFont val="Times New Roman"/>
        <family val="1"/>
      </rPr>
      <t>=</t>
    </r>
    <r>
      <rPr>
        <sz val="10"/>
        <rFont val="標楷體"/>
        <family val="4"/>
        <charset val="136"/>
      </rPr>
      <t>自有資產淨額</t>
    </r>
    <r>
      <rPr>
        <sz val="10"/>
        <rFont val="Times New Roman"/>
        <family val="1"/>
      </rPr>
      <t>(1+2)</t>
    </r>
    <r>
      <rPr>
        <sz val="10"/>
        <rFont val="標楷體"/>
        <family val="4"/>
        <charset val="136"/>
      </rPr>
      <t>＋租用及借用不動產廠房及設備</t>
    </r>
    <r>
      <rPr>
        <sz val="10"/>
        <rFont val="Times New Roman"/>
        <family val="1"/>
      </rPr>
      <t>(4)</t>
    </r>
    <r>
      <rPr>
        <sz val="10"/>
        <rFont val="標楷體"/>
        <family val="4"/>
        <charset val="136"/>
      </rPr>
      <t>－出租及出借不動產廠房及設備</t>
    </r>
    <r>
      <rPr>
        <sz val="10"/>
        <rFont val="Times New Roman"/>
        <family val="1"/>
      </rPr>
      <t>(5)</t>
    </r>
    <r>
      <rPr>
        <sz val="10"/>
        <rFont val="標楷體"/>
        <family val="4"/>
        <charset val="136"/>
      </rPr>
      <t>。</t>
    </r>
    <r>
      <rPr>
        <sz val="10"/>
        <rFont val="標楷體"/>
        <family val="4"/>
        <charset val="136"/>
      </rPr>
      <t xml:space="preserve">
</t>
    </r>
    <phoneticPr fontId="3" type="noConversion"/>
  </si>
  <si>
    <t xml:space="preserve">    4.全年各項收入總額已扣除發包工程款。</t>
    <phoneticPr fontId="3" type="noConversion"/>
  </si>
  <si>
    <t>年底使用建築
物樓地板面積
（平方公尺）</t>
    <phoneticPr fontId="3" type="noConversion"/>
  </si>
  <si>
    <t>註：3.工業及服務業普查未詢問年底使用土地面積、年底使用建築物樓地板面積。</t>
    <phoneticPr fontId="3" type="noConversion"/>
  </si>
  <si>
    <t>直接及間接人工
成本與職工福利</t>
    <phoneticPr fontId="3" type="noConversion"/>
  </si>
  <si>
    <t>註：工業及服務業普查未區分「直接及間接人工成本與職工福利」、「薪資支出與福利津貼」。</t>
  </si>
  <si>
    <t>註：工業及服務業普查未區分「直接及間接人工成本與職工福利」、「薪資支出與福利津貼」。</t>
    <phoneticPr fontId="3" type="noConversion"/>
  </si>
  <si>
    <t>註：工業及服務業普查未調查負債及淨值總額，故未提供數值。</t>
    <phoneticPr fontId="3" type="noConversion"/>
  </si>
  <si>
    <t>註：工業及服務業普查未調查負債及淨值總額，故未提供數值。</t>
    <phoneticPr fontId="3" type="noConversion"/>
  </si>
  <si>
    <t xml:space="preserve">  「發包給非本調查對象之發包工程款」係指本調查對象發包給調查對象以外之營造業者如工程行及企業社等。</t>
    <phoneticPr fontId="3" type="noConversion"/>
  </si>
  <si>
    <r>
      <t xml:space="preserve">        2.</t>
    </r>
    <r>
      <rPr>
        <sz val="10"/>
        <rFont val="標楷體"/>
        <family val="4"/>
        <charset val="136"/>
      </rPr>
      <t>工業及服務業普查資料無機電、電路、管道工程項目。</t>
    </r>
    <phoneticPr fontId="3" type="noConversion"/>
  </si>
  <si>
    <t xml:space="preserve">      損益表之工程收入。</t>
    <phoneticPr fontId="3" type="noConversion"/>
  </si>
  <si>
    <t>註：1.直接營建工程收入係指當年度施工部分應認列（攤提）之收入所估算的營建工程價值，故該收入不等同</t>
    <phoneticPr fontId="3" type="noConversion"/>
  </si>
  <si>
    <r>
      <t>註：因各年調查之樣本間關係為獨立。故當年之</t>
    </r>
    <r>
      <rPr>
        <sz val="10"/>
        <rFont val="Times New Roman"/>
        <family val="1"/>
      </rPr>
      <t>"</t>
    </r>
    <r>
      <rPr>
        <sz val="10"/>
        <rFont val="標楷體"/>
        <family val="4"/>
        <charset val="136"/>
      </rPr>
      <t>年底在建承包工程及自地自建合建房屋施工成本價值</t>
    </r>
    <r>
      <rPr>
        <sz val="10"/>
        <rFont val="Times New Roman"/>
        <family val="1"/>
      </rPr>
      <t>"</t>
    </r>
    <r>
      <rPr>
        <sz val="10"/>
        <rFont val="標楷體"/>
        <family val="4"/>
        <charset val="136"/>
      </rPr>
      <t xml:space="preserve">不等於上年度
</t>
    </r>
    <r>
      <rPr>
        <sz val="10"/>
        <rFont val="Times New Roman"/>
        <family val="1"/>
      </rPr>
      <t xml:space="preserve">         </t>
    </r>
    <r>
      <rPr>
        <sz val="10"/>
        <rFont val="標楷體"/>
        <family val="4"/>
        <charset val="136"/>
      </rPr>
      <t>之</t>
    </r>
    <r>
      <rPr>
        <sz val="10"/>
        <rFont val="Times New Roman"/>
        <family val="1"/>
      </rPr>
      <t>"</t>
    </r>
    <r>
      <rPr>
        <sz val="10"/>
        <rFont val="標楷體"/>
        <family val="4"/>
        <charset val="136"/>
      </rPr>
      <t>年初在建承包工程及自地自建合建房屋施工成本價值</t>
    </r>
    <r>
      <rPr>
        <sz val="10"/>
        <rFont val="Times New Roman"/>
        <family val="1"/>
      </rPr>
      <t>"</t>
    </r>
    <r>
      <rPr>
        <sz val="10"/>
        <rFont val="標楷體"/>
        <family val="4"/>
        <charset val="136"/>
      </rPr>
      <t>。</t>
    </r>
    <phoneticPr fontId="3" type="noConversion"/>
  </si>
  <si>
    <t>職員</t>
    <phoneticPr fontId="5" type="noConversion"/>
  </si>
  <si>
    <t>表23 從業員工人數分配</t>
    <phoneticPr fontId="3" type="noConversion"/>
  </si>
  <si>
    <r>
      <t>註：</t>
    </r>
    <r>
      <rPr>
        <sz val="10"/>
        <rFont val="標楷體"/>
        <family val="4"/>
        <charset val="136"/>
      </rPr>
      <t>工業及服務業普查全年勞動報酬無區分為「直接及間接人工成本與職工福利」、「薪資支出與福利津貼」
   ，故未提供數值。</t>
    </r>
    <phoneticPr fontId="5" type="noConversion"/>
  </si>
  <si>
    <r>
      <t>註：</t>
    </r>
    <r>
      <rPr>
        <sz val="10"/>
        <rFont val="標楷體"/>
        <family val="4"/>
        <charset val="136"/>
      </rPr>
      <t>工業及服務業普查全年勞動報酬無區分為「直接及間接人工成本與職工福利」、「薪資支出與福利津貼」
   ，故未提供數值。</t>
    </r>
    <phoneticPr fontId="5" type="noConversion"/>
  </si>
  <si>
    <r>
      <t>註：1.派遣員工每月人數改以每月每人累計24天/人月計算，公式為當月僱用人數×僱用天數÷24。
     2.</t>
    </r>
    <r>
      <rPr>
        <sz val="10"/>
        <rFont val="標楷體"/>
        <family val="4"/>
        <charset val="136"/>
      </rPr>
      <t>工業及服務業普查派遣員工每月人數計算方計與本調查不相同，故未提供數值。</t>
    </r>
    <phoneticPr fontId="3" type="noConversion"/>
  </si>
  <si>
    <t>註：工業及服務業普查未調查負債及淨值總額，故未提供數值。</t>
    <phoneticPr fontId="3" type="noConversion"/>
  </si>
  <si>
    <r>
      <t xml:space="preserve">        2.</t>
    </r>
    <r>
      <rPr>
        <sz val="10"/>
        <rFont val="標楷體"/>
        <family val="4"/>
        <charset val="136"/>
      </rPr>
      <t>工業及服務業普查資料無機電、電路、管道工程項目。</t>
    </r>
    <phoneticPr fontId="3" type="noConversion"/>
  </si>
  <si>
    <r>
      <t>註：因各年調查之樣本間關係為獨立。故當年之</t>
    </r>
    <r>
      <rPr>
        <sz val="10"/>
        <rFont val="Times New Roman"/>
        <family val="1"/>
      </rPr>
      <t>"</t>
    </r>
    <r>
      <rPr>
        <sz val="10"/>
        <rFont val="標楷體"/>
        <family val="4"/>
        <charset val="136"/>
      </rPr>
      <t>年底在建承包工程及自地自建合建房屋施工</t>
    </r>
    <r>
      <rPr>
        <sz val="10"/>
        <rFont val="Times New Roman"/>
        <family val="1"/>
      </rPr>
      <t xml:space="preserve"> </t>
    </r>
    <r>
      <rPr>
        <sz val="10"/>
        <rFont val="標楷體"/>
        <family val="4"/>
        <charset val="136"/>
      </rPr>
      <t>成本價值</t>
    </r>
    <r>
      <rPr>
        <sz val="10"/>
        <rFont val="Times New Roman"/>
        <family val="1"/>
      </rPr>
      <t>"</t>
    </r>
    <r>
      <rPr>
        <sz val="10"/>
        <rFont val="標楷體"/>
        <family val="4"/>
        <charset val="136"/>
      </rPr>
      <t xml:space="preserve">不等於上年度之
</t>
    </r>
    <r>
      <rPr>
        <sz val="10"/>
        <rFont val="Times New Roman"/>
        <family val="1"/>
      </rPr>
      <t xml:space="preserve">        "</t>
    </r>
    <r>
      <rPr>
        <sz val="10"/>
        <rFont val="標楷體"/>
        <family val="4"/>
        <charset val="136"/>
      </rPr>
      <t>年初在建承包工程及自地自建合建房屋施工成本價值</t>
    </r>
    <r>
      <rPr>
        <sz val="10"/>
        <rFont val="Times New Roman"/>
        <family val="1"/>
      </rPr>
      <t>"</t>
    </r>
    <r>
      <rPr>
        <sz val="10"/>
        <rFont val="標楷體"/>
        <family val="4"/>
        <charset val="136"/>
      </rPr>
      <t>。</t>
    </r>
    <phoneticPr fontId="3" type="noConversion"/>
  </si>
  <si>
    <r>
      <t>註：因各年調查之樣本間關係為獨立。故當年之</t>
    </r>
    <r>
      <rPr>
        <sz val="10"/>
        <rFont val="Times New Roman"/>
        <family val="1"/>
      </rPr>
      <t>"</t>
    </r>
    <r>
      <rPr>
        <sz val="10"/>
        <rFont val="標楷體"/>
        <family val="4"/>
        <charset val="136"/>
      </rPr>
      <t>年底在建承包工程及自地自建合建房屋施工成本價值</t>
    </r>
    <r>
      <rPr>
        <sz val="10"/>
        <rFont val="Times New Roman"/>
        <family val="1"/>
      </rPr>
      <t>"</t>
    </r>
    <r>
      <rPr>
        <sz val="10"/>
        <rFont val="標楷體"/>
        <family val="4"/>
        <charset val="136"/>
      </rPr>
      <t xml:space="preserve">不等於上年度之
</t>
    </r>
    <r>
      <rPr>
        <sz val="10"/>
        <rFont val="Times New Roman"/>
        <family val="1"/>
      </rPr>
      <t xml:space="preserve">         "</t>
    </r>
    <r>
      <rPr>
        <sz val="10"/>
        <rFont val="標楷體"/>
        <family val="4"/>
        <charset val="136"/>
      </rPr>
      <t>年初在建承包工程及自地自建合建房屋施工成本價值</t>
    </r>
    <r>
      <rPr>
        <sz val="10"/>
        <rFont val="Times New Roman"/>
        <family val="1"/>
      </rPr>
      <t>"</t>
    </r>
    <r>
      <rPr>
        <sz val="10"/>
        <rFont val="標楷體"/>
        <family val="4"/>
        <charset val="136"/>
      </rPr>
      <t>。</t>
    </r>
    <phoneticPr fontId="3" type="noConversion"/>
  </si>
  <si>
    <r>
      <rPr>
        <sz val="10"/>
        <rFont val="標楷體"/>
        <family val="4"/>
        <charset val="136"/>
      </rPr>
      <t>註：</t>
    </r>
    <r>
      <rPr>
        <sz val="10"/>
        <rFont val="Times New Roman"/>
        <family val="1"/>
      </rPr>
      <t>1.106</t>
    </r>
    <r>
      <rPr>
        <sz val="10"/>
        <rFont val="標楷體"/>
        <family val="4"/>
        <charset val="136"/>
      </rPr>
      <t>年起將「基層勞工」區分為「勞力工」、「技術性勞工」，「技術士」區分為「專業營造業管理人員技術士」、「技術性勞工」。</t>
    </r>
    <r>
      <rPr>
        <sz val="10"/>
        <rFont val="Times New Roman"/>
        <family val="1"/>
      </rPr>
      <t xml:space="preserve"> 
        2.107</t>
    </r>
    <r>
      <rPr>
        <sz val="10"/>
        <rFont val="標楷體"/>
        <family val="4"/>
        <charset val="136"/>
      </rPr>
      <t>年</t>
    </r>
    <r>
      <rPr>
        <sz val="10"/>
        <rFont val="標楷體"/>
        <family val="4"/>
        <charset val="136"/>
      </rPr>
      <t xml:space="preserve">起將「勞力工」區分為「本勞」、「外勞」。
</t>
    </r>
    <r>
      <rPr>
        <sz val="10"/>
        <rFont val="Times New Roman"/>
        <family val="1"/>
      </rPr>
      <t xml:space="preserve">        3.111</t>
    </r>
    <r>
      <rPr>
        <sz val="10"/>
        <rFont val="標楷體"/>
        <family val="4"/>
        <charset val="136"/>
      </rPr>
      <t>年起將「基層勞工」區分為「普通工」、「技術工」。</t>
    </r>
    <phoneticPr fontId="5" type="noConversion"/>
  </si>
  <si>
    <r>
      <rPr>
        <sz val="10"/>
        <rFont val="標楷體"/>
        <family val="4"/>
        <charset val="136"/>
      </rPr>
      <t>註：</t>
    </r>
    <r>
      <rPr>
        <sz val="10"/>
        <rFont val="Times New Roman"/>
        <family val="1"/>
      </rPr>
      <t>1.108</t>
    </r>
    <r>
      <rPr>
        <sz val="10"/>
        <rFont val="標楷體"/>
        <family val="4"/>
        <charset val="136"/>
      </rPr>
      <t xml:space="preserve">年新增題目。
</t>
    </r>
    <r>
      <rPr>
        <sz val="10"/>
        <rFont val="Times New Roman"/>
        <family val="1"/>
      </rPr>
      <t xml:space="preserve">        2.109</t>
    </r>
    <r>
      <rPr>
        <sz val="10"/>
        <rFont val="標楷體"/>
        <family val="4"/>
        <charset val="136"/>
      </rPr>
      <t xml:space="preserve">年細分基層勞工及技術士類別。
</t>
    </r>
    <r>
      <rPr>
        <sz val="10"/>
        <rFont val="Times New Roman"/>
        <family val="1"/>
      </rPr>
      <t xml:space="preserve">        3.111</t>
    </r>
    <r>
      <rPr>
        <sz val="10"/>
        <rFont val="標楷體"/>
        <family val="4"/>
        <charset val="136"/>
      </rPr>
      <t xml:space="preserve">年訪問表將「空缺人數」修正為「聘僱職缺空缺數」，基層勞工除「聘僱職缺空缺數」外，新增「工地空缺數」。
</t>
    </r>
    <r>
      <rPr>
        <sz val="10"/>
        <rFont val="Times New Roman"/>
        <family val="1"/>
      </rPr>
      <t xml:space="preserve">           </t>
    </r>
    <r>
      <rPr>
        <sz val="10"/>
        <rFont val="標楷體"/>
        <family val="4"/>
        <charset val="136"/>
      </rPr>
      <t xml:space="preserve">營造業專業工程特定施工項目應置之技術士除原有之模板、混凝土、鋼筋外，新增電焊、測量、園藝、造園景觀、建築塗裝、營建防水
</t>
    </r>
    <r>
      <rPr>
        <sz val="10"/>
        <rFont val="Times New Roman"/>
        <family val="1"/>
      </rPr>
      <t xml:space="preserve">           </t>
    </r>
    <r>
      <rPr>
        <sz val="10"/>
        <rFont val="標楷體"/>
        <family val="4"/>
        <charset val="136"/>
      </rPr>
      <t>等項目。</t>
    </r>
    <phoneticPr fontId="5" type="noConversion"/>
  </si>
  <si>
    <t>技術士</t>
    <phoneticPr fontId="5" type="noConversion"/>
  </si>
  <si>
    <t>事務支援人力</t>
    <phoneticPr fontId="5" type="noConversion"/>
  </si>
  <si>
    <t>年別</t>
  </si>
  <si>
    <t>僱用員工</t>
  </si>
  <si>
    <t>人數</t>
  </si>
  <si>
    <t>與上年比較（％）</t>
  </si>
  <si>
    <t>管理及佐理人員</t>
  </si>
  <si>
    <t>專門技術人員</t>
  </si>
  <si>
    <t>事務支援人力人員</t>
  </si>
  <si>
    <r>
      <t>106</t>
    </r>
    <r>
      <rPr>
        <sz val="12"/>
        <rFont val="標楷體"/>
        <family val="4"/>
        <charset val="136"/>
      </rPr>
      <t>年</t>
    </r>
  </si>
  <si>
    <t>-</t>
  </si>
  <si>
    <r>
      <t>107</t>
    </r>
    <r>
      <rPr>
        <sz val="12"/>
        <rFont val="標楷體"/>
        <family val="4"/>
        <charset val="136"/>
      </rPr>
      <t>年</t>
    </r>
  </si>
  <si>
    <r>
      <t>職</t>
    </r>
    <r>
      <rPr>
        <sz val="6"/>
        <rFont val="Times New Roman"/>
        <family val="1"/>
      </rPr>
      <t xml:space="preserve">  </t>
    </r>
    <r>
      <rPr>
        <sz val="6"/>
        <rFont val="標楷體"/>
        <family val="4"/>
        <charset val="136"/>
      </rPr>
      <t>員</t>
    </r>
  </si>
  <si>
    <r>
      <t>工</t>
    </r>
    <r>
      <rPr>
        <sz val="6"/>
        <rFont val="Times New Roman"/>
        <family val="1"/>
      </rPr>
      <t xml:space="preserve">  </t>
    </r>
    <r>
      <rPr>
        <sz val="6"/>
        <rFont val="標楷體"/>
        <family val="4"/>
        <charset val="136"/>
      </rPr>
      <t>員</t>
    </r>
  </si>
  <si>
    <r>
      <t>106</t>
    </r>
    <r>
      <rPr>
        <sz val="10"/>
        <rFont val="標楷體"/>
        <family val="4"/>
        <charset val="136"/>
      </rPr>
      <t>年</t>
    </r>
  </si>
  <si>
    <r>
      <t>107</t>
    </r>
    <r>
      <rPr>
        <sz val="10"/>
        <rFont val="標楷體"/>
        <family val="4"/>
        <charset val="136"/>
      </rPr>
      <t>年</t>
    </r>
  </si>
  <si>
    <r>
      <t>108</t>
    </r>
    <r>
      <rPr>
        <sz val="10"/>
        <rFont val="標楷體"/>
        <family val="4"/>
        <charset val="136"/>
      </rPr>
      <t>年</t>
    </r>
  </si>
  <si>
    <r>
      <t>109</t>
    </r>
    <r>
      <rPr>
        <sz val="10"/>
        <rFont val="標楷體"/>
        <family val="4"/>
        <charset val="136"/>
      </rPr>
      <t>年</t>
    </r>
  </si>
  <si>
    <r>
      <t>111</t>
    </r>
    <r>
      <rPr>
        <sz val="10"/>
        <rFont val="標楷體"/>
        <family val="4"/>
        <charset val="136"/>
      </rPr>
      <t>年</t>
    </r>
  </si>
  <si>
    <r>
      <t>106</t>
    </r>
    <r>
      <rPr>
        <sz val="6"/>
        <rFont val="標楷體"/>
        <family val="4"/>
        <charset val="136"/>
      </rPr>
      <t>年</t>
    </r>
  </si>
  <si>
    <r>
      <t>107</t>
    </r>
    <r>
      <rPr>
        <sz val="6"/>
        <rFont val="標楷體"/>
        <family val="4"/>
        <charset val="136"/>
      </rPr>
      <t>年</t>
    </r>
  </si>
  <si>
    <r>
      <t>108</t>
    </r>
    <r>
      <rPr>
        <sz val="6"/>
        <rFont val="標楷體"/>
        <family val="4"/>
        <charset val="136"/>
      </rPr>
      <t>年</t>
    </r>
  </si>
  <si>
    <r>
      <t>109</t>
    </r>
    <r>
      <rPr>
        <sz val="6"/>
        <rFont val="標楷體"/>
        <family val="4"/>
        <charset val="136"/>
      </rPr>
      <t>年</t>
    </r>
  </si>
  <si>
    <r>
      <t>111</t>
    </r>
    <r>
      <rPr>
        <sz val="6"/>
        <rFont val="標楷體"/>
        <family val="4"/>
        <charset val="136"/>
      </rPr>
      <t>年</t>
    </r>
  </si>
  <si>
    <t>註：1.109年以前職員為「專門技術人員」、「管理及佐理人員」，工員為「工程技術工」、「普通工」。</t>
    <phoneticPr fontId="3" type="noConversion"/>
  </si>
  <si>
    <t xml:space="preserve">    2.111年起職員為「管理人員」、「專門技術人員」、「事務支援人力人員」，工員為「技術士」、「技術工」、「普通工」。</t>
    <phoneticPr fontId="3" type="noConversion"/>
  </si>
  <si>
    <t xml:space="preserve">    2.111年起職員為「管理人員」、「專門技術人員」、「事務支援人力人員」，工員為「技術士」、「技術工」、「普通工」。</t>
    <phoneticPr fontId="3" type="noConversion"/>
  </si>
  <si>
    <t xml:space="preserve">    2.111年起職員為「管理人員」、「專門技術人員」、「事務支援人力人員」，工員為「技術士」、「技術工」、「普通工」。</t>
    <phoneticPr fontId="3" type="noConversion"/>
  </si>
  <si>
    <t>年底</t>
  </si>
  <si>
    <t>直接及間接人工成本</t>
  </si>
  <si>
    <t>與職工福利</t>
  </si>
  <si>
    <t>薪資支出</t>
  </si>
  <si>
    <t>與福利津貼</t>
  </si>
  <si>
    <r>
      <t>百分比</t>
    </r>
    <r>
      <rPr>
        <sz val="12"/>
        <rFont val="Times New Roman"/>
        <family val="1"/>
      </rPr>
      <t>(2)/(1)*100</t>
    </r>
  </si>
  <si>
    <r>
      <t>百分比</t>
    </r>
    <r>
      <rPr>
        <sz val="12"/>
        <rFont val="Times New Roman"/>
        <family val="1"/>
      </rPr>
      <t>(3)/(1)*100</t>
    </r>
  </si>
  <si>
    <t>與上年</t>
  </si>
  <si>
    <t>比較</t>
  </si>
  <si>
    <t>（％）</t>
  </si>
  <si>
    <t>發包工程款</t>
  </si>
  <si>
    <r>
      <t>年</t>
    </r>
    <r>
      <rPr>
        <sz val="11"/>
        <rFont val="Times New Roman"/>
        <family val="1"/>
      </rPr>
      <t xml:space="preserve">   </t>
    </r>
    <r>
      <rPr>
        <sz val="11"/>
        <rFont val="標楷體"/>
        <family val="4"/>
        <charset val="136"/>
      </rPr>
      <t>別</t>
    </r>
  </si>
  <si>
    <r>
      <t>承包工程收入</t>
    </r>
    <r>
      <rPr>
        <sz val="10"/>
        <rFont val="Times New Roman"/>
        <family val="1"/>
      </rPr>
      <t>(</t>
    </r>
    <r>
      <rPr>
        <sz val="10"/>
        <rFont val="標楷體"/>
        <family val="4"/>
        <charset val="136"/>
      </rPr>
      <t>含發包工程及向同業分包收入部分</t>
    </r>
    <r>
      <rPr>
        <sz val="10"/>
        <rFont val="Times New Roman"/>
        <family val="1"/>
      </rPr>
      <t>)</t>
    </r>
  </si>
  <si>
    <r>
      <t>出售自地自建及合建房地產收入</t>
    </r>
    <r>
      <rPr>
        <sz val="10"/>
        <rFont val="Times New Roman"/>
        <family val="1"/>
      </rPr>
      <t>(</t>
    </r>
    <r>
      <rPr>
        <sz val="10"/>
        <rFont val="標楷體"/>
        <family val="4"/>
        <charset val="136"/>
      </rPr>
      <t>含土地</t>
    </r>
  </si>
  <si>
    <r>
      <t>(</t>
    </r>
    <r>
      <rPr>
        <sz val="10"/>
        <rFont val="標楷體"/>
        <family val="4"/>
        <charset val="136"/>
      </rPr>
      <t>減</t>
    </r>
    <r>
      <rPr>
        <sz val="10"/>
        <rFont val="Times New Roman"/>
        <family val="1"/>
      </rPr>
      <t>)</t>
    </r>
  </si>
  <si>
    <r>
      <t>價值</t>
    </r>
    <r>
      <rPr>
        <sz val="10"/>
        <rFont val="Times New Roman"/>
        <family val="1"/>
      </rPr>
      <t>)</t>
    </r>
  </si>
  <si>
    <t>106年</t>
  </si>
  <si>
    <t>107年</t>
  </si>
  <si>
    <t>108年</t>
  </si>
  <si>
    <t>109年</t>
  </si>
  <si>
    <r>
      <t>111</t>
    </r>
    <r>
      <rPr>
        <sz val="12"/>
        <rFont val="標楷體"/>
        <family val="4"/>
        <charset val="136"/>
      </rPr>
      <t>年</t>
    </r>
    <phoneticPr fontId="3" type="noConversion"/>
  </si>
  <si>
    <r>
      <t>(</t>
    </r>
    <r>
      <rPr>
        <sz val="10"/>
        <rFont val="標楷體"/>
        <family val="4"/>
        <charset val="136"/>
      </rPr>
      <t>減發包</t>
    </r>
  </si>
  <si>
    <r>
      <t>工程款</t>
    </r>
    <r>
      <rPr>
        <sz val="10"/>
        <rFont val="Times New Roman"/>
        <family val="1"/>
      </rPr>
      <t>)</t>
    </r>
  </si>
  <si>
    <t>占營業收入</t>
  </si>
  <si>
    <t>全年收入</t>
    <phoneticPr fontId="3" type="noConversion"/>
  </si>
  <si>
    <t>營業收入占</t>
    <phoneticPr fontId="3" type="noConversion"/>
  </si>
  <si>
    <t>與上年比較</t>
  </si>
  <si>
    <r>
      <t>營業支出</t>
    </r>
    <r>
      <rPr>
        <sz val="12"/>
        <rFont val="Times New Roman"/>
        <family val="1"/>
      </rPr>
      <t>(</t>
    </r>
    <r>
      <rPr>
        <sz val="12"/>
        <rFont val="標楷體"/>
        <family val="4"/>
        <charset val="136"/>
      </rPr>
      <t>續</t>
    </r>
    <r>
      <rPr>
        <sz val="12"/>
        <rFont val="Times New Roman"/>
        <family val="1"/>
      </rPr>
      <t>)</t>
    </r>
  </si>
  <si>
    <t>費用性支出</t>
  </si>
  <si>
    <t>其他成本</t>
  </si>
  <si>
    <t>及營業費用</t>
  </si>
  <si>
    <t>其他非</t>
  </si>
  <si>
    <t>營業損失</t>
  </si>
  <si>
    <t>營建材料</t>
  </si>
  <si>
    <t>耗用價值</t>
  </si>
  <si>
    <t>全年勞動</t>
  </si>
  <si>
    <t>報酬支出</t>
  </si>
  <si>
    <t>出售房地產</t>
  </si>
  <si>
    <t>土地成本</t>
  </si>
  <si>
    <t>利息</t>
  </si>
  <si>
    <t>111年</t>
  </si>
  <si>
    <r>
      <t>111</t>
    </r>
    <r>
      <rPr>
        <sz val="12"/>
        <rFont val="標楷體"/>
        <family val="4"/>
        <charset val="136"/>
      </rPr>
      <t>年</t>
    </r>
    <phoneticPr fontId="3" type="noConversion"/>
  </si>
  <si>
    <t>(1)+(2)-</t>
  </si>
  <si>
    <t>(3) +(4)</t>
  </si>
  <si>
    <t>自有資產</t>
  </si>
  <si>
    <t>(1)+(2)</t>
  </si>
  <si>
    <t>不動產廠房及設備</t>
  </si>
  <si>
    <t>長期</t>
  </si>
  <si>
    <t>投資</t>
  </si>
  <si>
    <t>使用權資產淨額</t>
  </si>
  <si>
    <t>投資性不動產</t>
  </si>
  <si>
    <t>無形</t>
  </si>
  <si>
    <t>資產</t>
  </si>
  <si>
    <r>
      <t>非流動資產</t>
    </r>
    <r>
      <rPr>
        <sz val="11"/>
        <rFont val="Times New Roman"/>
        <family val="1"/>
      </rPr>
      <t>(2)</t>
    </r>
  </si>
  <si>
    <r>
      <t>租</t>
    </r>
    <r>
      <rPr>
        <sz val="11"/>
        <rFont val="Times New Roman"/>
        <family val="1"/>
      </rPr>
      <t>(</t>
    </r>
    <r>
      <rPr>
        <sz val="11"/>
        <rFont val="標楷體"/>
        <family val="4"/>
        <charset val="136"/>
      </rPr>
      <t>借</t>
    </r>
    <r>
      <rPr>
        <sz val="11"/>
        <rFont val="Times New Roman"/>
        <family val="1"/>
      </rPr>
      <t>)</t>
    </r>
    <r>
      <rPr>
        <sz val="11"/>
        <rFont val="標楷體"/>
        <family val="4"/>
        <charset val="136"/>
      </rPr>
      <t>用</t>
    </r>
  </si>
  <si>
    <r>
      <t>出租</t>
    </r>
    <r>
      <rPr>
        <sz val="11"/>
        <rFont val="Times New Roman"/>
        <family val="1"/>
      </rPr>
      <t>(</t>
    </r>
    <r>
      <rPr>
        <sz val="11"/>
        <rFont val="標楷體"/>
        <family val="4"/>
        <charset val="136"/>
      </rPr>
      <t>借</t>
    </r>
    <r>
      <rPr>
        <sz val="11"/>
        <rFont val="Times New Roman"/>
        <family val="1"/>
      </rPr>
      <t>)</t>
    </r>
    <r>
      <rPr>
        <sz val="11"/>
        <rFont val="標楷體"/>
        <family val="4"/>
        <charset val="136"/>
      </rPr>
      <t>、閒置及待處分不動產廠房及設備</t>
    </r>
  </si>
  <si>
    <r>
      <t>不動產廠房及設備</t>
    </r>
    <r>
      <rPr>
        <sz val="11"/>
        <rFont val="Times New Roman"/>
        <family val="1"/>
      </rPr>
      <t>(4)</t>
    </r>
  </si>
  <si>
    <t>-</t>
    <phoneticPr fontId="3" type="noConversion"/>
  </si>
  <si>
    <r>
      <t>年</t>
    </r>
    <r>
      <rPr>
        <sz val="11"/>
        <rFont val="Times New Roman"/>
        <family val="1"/>
      </rPr>
      <t xml:space="preserve">  </t>
    </r>
    <r>
      <rPr>
        <sz val="11"/>
        <rFont val="標楷體"/>
        <family val="4"/>
        <charset val="136"/>
      </rPr>
      <t>別</t>
    </r>
  </si>
  <si>
    <t>年底企業</t>
  </si>
  <si>
    <t>（家）</t>
  </si>
  <si>
    <t>年底員工</t>
  </si>
  <si>
    <t>（人）</t>
  </si>
  <si>
    <r>
      <t>平均每企業全年生產總額（千元</t>
    </r>
    <r>
      <rPr>
        <sz val="12"/>
        <rFont val="Times New Roman"/>
        <family val="1"/>
      </rPr>
      <t>/</t>
    </r>
    <r>
      <rPr>
        <sz val="12"/>
        <rFont val="標楷體"/>
        <family val="4"/>
        <charset val="136"/>
      </rPr>
      <t>家）</t>
    </r>
  </si>
  <si>
    <t>平均每員工</t>
  </si>
  <si>
    <r>
      <t>（千元</t>
    </r>
    <r>
      <rPr>
        <sz val="12"/>
        <rFont val="Times New Roman"/>
        <family val="1"/>
      </rPr>
      <t>/</t>
    </r>
    <r>
      <rPr>
        <sz val="12"/>
        <rFont val="標楷體"/>
        <family val="4"/>
        <charset val="136"/>
      </rPr>
      <t>人）</t>
    </r>
  </si>
  <si>
    <t>年別及工程別</t>
  </si>
  <si>
    <t>營建工程</t>
  </si>
  <si>
    <t>來自政府部門及公營事業機構價值</t>
  </si>
  <si>
    <t>來自政府部門及公營事業機構所占比例</t>
  </si>
  <si>
    <t>(3)/((1)+(2))×100</t>
  </si>
  <si>
    <t>直接</t>
  </si>
  <si>
    <t>由業主及營造同業提供材料估計價值</t>
  </si>
  <si>
    <t>其他營造工程</t>
  </si>
  <si>
    <r>
      <t>111</t>
    </r>
    <r>
      <rPr>
        <b/>
        <sz val="12"/>
        <rFont val="標楷體"/>
        <family val="4"/>
        <charset val="136"/>
      </rPr>
      <t>年</t>
    </r>
    <r>
      <rPr>
        <b/>
        <sz val="12"/>
        <rFont val="Times New Roman"/>
        <family val="1"/>
      </rPr>
      <t xml:space="preserve"> / </t>
    </r>
    <r>
      <rPr>
        <b/>
        <sz val="12"/>
        <rFont val="標楷體"/>
        <family val="4"/>
        <charset val="136"/>
      </rPr>
      <t>總計</t>
    </r>
    <phoneticPr fontId="3" type="noConversion"/>
  </si>
  <si>
    <r>
      <t>111</t>
    </r>
    <r>
      <rPr>
        <sz val="11"/>
        <rFont val="標楷體"/>
        <family val="4"/>
        <charset val="136"/>
      </rPr>
      <t>年</t>
    </r>
    <phoneticPr fontId="3" type="noConversion"/>
  </si>
  <si>
    <r>
      <t>111</t>
    </r>
    <r>
      <rPr>
        <sz val="12"/>
        <rFont val="標楷體"/>
        <family val="4"/>
        <charset val="136"/>
      </rPr>
      <t>年</t>
    </r>
    <phoneticPr fontId="3" type="noConversion"/>
  </si>
  <si>
    <r>
      <rPr>
        <b/>
        <sz val="14"/>
        <rFont val="細明體"/>
        <family val="3"/>
        <charset val="136"/>
      </rPr>
      <t>表</t>
    </r>
    <r>
      <rPr>
        <b/>
        <sz val="14"/>
        <rFont val="Times New Roman"/>
        <family val="1"/>
      </rPr>
      <t xml:space="preserve">16  </t>
    </r>
    <r>
      <rPr>
        <b/>
        <sz val="14"/>
        <rFont val="標楷體"/>
        <family val="4"/>
        <charset val="136"/>
      </rPr>
      <t>營造業平均每企業經營規模－按等級別分</t>
    </r>
    <phoneticPr fontId="3" type="noConversion"/>
  </si>
  <si>
    <r>
      <rPr>
        <sz val="14"/>
        <rFont val="細明體"/>
        <family val="3"/>
        <charset val="136"/>
      </rPr>
      <t>表</t>
    </r>
    <r>
      <rPr>
        <sz val="14"/>
        <rFont val="Times New Roman"/>
        <family val="1"/>
      </rPr>
      <t xml:space="preserve">15. </t>
    </r>
    <r>
      <rPr>
        <sz val="14"/>
        <rFont val="細明體"/>
        <family val="3"/>
        <charset val="136"/>
      </rPr>
      <t>營造業之家數－按地區別及組織型態別分</t>
    </r>
    <phoneticPr fontId="3" type="noConversion"/>
  </si>
  <si>
    <t>表42 營造業土地面積</t>
    <phoneticPr fontId="3" type="noConversion"/>
  </si>
  <si>
    <r>
      <rPr>
        <sz val="12"/>
        <rFont val="細明體"/>
        <family val="3"/>
        <charset val="136"/>
      </rPr>
      <t>表</t>
    </r>
    <r>
      <rPr>
        <sz val="12"/>
        <rFont val="Times New Roman"/>
        <family val="1"/>
      </rPr>
      <t xml:space="preserve">36 </t>
    </r>
    <r>
      <rPr>
        <sz val="12"/>
        <rFont val="細明體"/>
        <family val="3"/>
        <charset val="136"/>
      </rPr>
      <t>營造業生產總額－按經營特性別分</t>
    </r>
    <phoneticPr fontId="3" type="noConversion"/>
  </si>
  <si>
    <r>
      <t xml:space="preserve"> </t>
    </r>
    <r>
      <rPr>
        <sz val="12"/>
        <rFont val="細明體"/>
        <family val="3"/>
        <charset val="136"/>
      </rPr>
      <t>表</t>
    </r>
    <r>
      <rPr>
        <sz val="12"/>
        <rFont val="Times New Roman"/>
        <family val="1"/>
      </rPr>
      <t xml:space="preserve">26. </t>
    </r>
    <r>
      <rPr>
        <sz val="12"/>
        <rFont val="細明體"/>
        <family val="3"/>
        <charset val="136"/>
      </rPr>
      <t>營造業勞動報酬占各項支出總額比例－按等級別分</t>
    </r>
    <phoneticPr fontId="3" type="noConversion"/>
  </si>
  <si>
    <t>等級別</t>
    <phoneticPr fontId="3" type="noConversion"/>
  </si>
  <si>
    <t>表44. 全年各項營建工程價值－按等級別分</t>
    <phoneticPr fontId="3" type="noConversion"/>
  </si>
  <si>
    <r>
      <rPr>
        <b/>
        <sz val="12"/>
        <rFont val="細明體"/>
        <family val="3"/>
        <charset val="136"/>
      </rPr>
      <t>表</t>
    </r>
    <r>
      <rPr>
        <b/>
        <sz val="12"/>
        <rFont val="Times New Roman"/>
        <family val="1"/>
      </rPr>
      <t>75</t>
    </r>
    <r>
      <rPr>
        <b/>
        <sz val="7"/>
        <rFont val="Times New Roman"/>
        <family val="1"/>
      </rPr>
      <t xml:space="preserve"> </t>
    </r>
    <r>
      <rPr>
        <b/>
        <sz val="12"/>
        <rFont val="標楷體"/>
        <family val="4"/>
        <charset val="136"/>
      </rPr>
      <t>歷年營造業生產總額</t>
    </r>
    <phoneticPr fontId="3" type="noConversion"/>
  </si>
  <si>
    <r>
      <t xml:space="preserve"> 
</t>
    </r>
    <r>
      <rPr>
        <sz val="11"/>
        <rFont val="細明體"/>
        <family val="3"/>
        <charset val="136"/>
      </rPr>
      <t>表</t>
    </r>
    <r>
      <rPr>
        <sz val="11"/>
        <rFont val="Times New Roman"/>
        <family val="1"/>
      </rPr>
      <t>22. 111</t>
    </r>
    <r>
      <rPr>
        <sz val="11"/>
        <rFont val="細明體"/>
        <family val="3"/>
        <charset val="136"/>
      </rPr>
      <t>年營造業從業員工人數分配－按經營特性別分</t>
    </r>
    <phoneticPr fontId="3" type="noConversion"/>
  </si>
  <si>
    <r>
      <rPr>
        <b/>
        <sz val="12"/>
        <rFont val="細明體"/>
        <family val="3"/>
        <charset val="136"/>
      </rPr>
      <t>表</t>
    </r>
    <r>
      <rPr>
        <b/>
        <sz val="12"/>
        <rFont val="Times New Roman"/>
        <family val="1"/>
      </rPr>
      <t>37</t>
    </r>
    <r>
      <rPr>
        <b/>
        <sz val="7"/>
        <rFont val="Times New Roman"/>
        <family val="1"/>
      </rPr>
      <t xml:space="preserve">  </t>
    </r>
    <r>
      <rPr>
        <b/>
        <sz val="12"/>
        <rFont val="標楷體"/>
        <family val="4"/>
        <charset val="136"/>
      </rPr>
      <t>營造業家數及生產總額－按經營規模分</t>
    </r>
    <phoneticPr fontId="3" type="noConversion"/>
  </si>
  <si>
    <r>
      <rPr>
        <b/>
        <sz val="11"/>
        <rFont val="細明體"/>
        <family val="3"/>
        <charset val="136"/>
      </rPr>
      <t>表</t>
    </r>
    <r>
      <rPr>
        <b/>
        <sz val="11"/>
        <rFont val="Times New Roman"/>
        <family val="1"/>
      </rPr>
      <t xml:space="preserve">20 </t>
    </r>
    <r>
      <rPr>
        <b/>
        <sz val="11"/>
        <rFont val="細明體"/>
        <family val="3"/>
        <charset val="136"/>
      </rPr>
      <t>營造業之家數－按實際運用資產淨額分</t>
    </r>
    <phoneticPr fontId="3" type="noConversion"/>
  </si>
  <si>
    <r>
      <rPr>
        <b/>
        <sz val="12"/>
        <rFont val="細明體"/>
        <family val="3"/>
        <charset val="136"/>
      </rPr>
      <t>表</t>
    </r>
    <r>
      <rPr>
        <b/>
        <sz val="12"/>
        <rFont val="Times New Roman"/>
        <family val="1"/>
      </rPr>
      <t>18</t>
    </r>
    <r>
      <rPr>
        <b/>
        <sz val="7"/>
        <rFont val="Times New Roman"/>
        <family val="1"/>
      </rPr>
      <t xml:space="preserve">  </t>
    </r>
    <r>
      <rPr>
        <b/>
        <sz val="12"/>
        <rFont val="標楷體"/>
        <family val="4"/>
        <charset val="136"/>
      </rPr>
      <t>營造業平均每企業經營規模－按收入總額分</t>
    </r>
    <phoneticPr fontId="3" type="noConversion"/>
  </si>
  <si>
    <r>
      <rPr>
        <b/>
        <sz val="12"/>
        <rFont val="細明體"/>
        <family val="3"/>
        <charset val="136"/>
      </rPr>
      <t>表</t>
    </r>
    <r>
      <rPr>
        <b/>
        <sz val="12"/>
        <rFont val="Times New Roman"/>
        <family val="1"/>
      </rPr>
      <t>17</t>
    </r>
    <r>
      <rPr>
        <b/>
        <sz val="7"/>
        <rFont val="Times New Roman"/>
        <family val="1"/>
      </rPr>
      <t xml:space="preserve">   </t>
    </r>
    <r>
      <rPr>
        <b/>
        <sz val="12"/>
        <rFont val="標楷體"/>
        <family val="4"/>
        <charset val="136"/>
      </rPr>
      <t>近</t>
    </r>
    <r>
      <rPr>
        <b/>
        <sz val="12"/>
        <rFont val="Times New Roman"/>
        <family val="1"/>
      </rPr>
      <t>3</t>
    </r>
    <r>
      <rPr>
        <b/>
        <sz val="12"/>
        <rFont val="標楷體"/>
        <family val="4"/>
        <charset val="136"/>
      </rPr>
      <t>年營造業經營概況比較－按收入總額分</t>
    </r>
    <phoneticPr fontId="3" type="noConversion"/>
  </si>
  <si>
    <r>
      <rPr>
        <b/>
        <sz val="12"/>
        <rFont val="細明體"/>
        <family val="3"/>
        <charset val="136"/>
      </rPr>
      <t>表67</t>
    </r>
    <r>
      <rPr>
        <b/>
        <sz val="12"/>
        <rFont val="標楷體"/>
        <family val="4"/>
        <charset val="136"/>
      </rPr>
      <t>年底員工人數</t>
    </r>
    <phoneticPr fontId="5" type="noConversion"/>
  </si>
  <si>
    <r>
      <rPr>
        <b/>
        <sz val="12"/>
        <rFont val="細明體"/>
        <family val="3"/>
        <charset val="136"/>
      </rPr>
      <t>表</t>
    </r>
    <r>
      <rPr>
        <b/>
        <sz val="12"/>
        <rFont val="Times New Roman"/>
        <family val="1"/>
      </rPr>
      <t>68</t>
    </r>
    <r>
      <rPr>
        <b/>
        <sz val="12"/>
        <rFont val="標楷體"/>
        <family val="4"/>
        <charset val="136"/>
      </rPr>
      <t>年底僱用員工人數</t>
    </r>
    <r>
      <rPr>
        <b/>
        <sz val="12"/>
        <rFont val="Times New Roman"/>
        <family val="1"/>
      </rPr>
      <t>-</t>
    </r>
    <r>
      <rPr>
        <b/>
        <sz val="12"/>
        <rFont val="標楷體"/>
        <family val="4"/>
        <charset val="136"/>
      </rPr>
      <t>按等級別</t>
    </r>
    <phoneticPr fontId="5" type="noConversion"/>
  </si>
  <si>
    <r>
      <rPr>
        <b/>
        <sz val="12"/>
        <rFont val="細明體"/>
        <family val="3"/>
        <charset val="136"/>
      </rPr>
      <t>表</t>
    </r>
    <r>
      <rPr>
        <b/>
        <sz val="12"/>
        <rFont val="Times New Roman"/>
        <family val="1"/>
      </rPr>
      <t>23</t>
    </r>
    <r>
      <rPr>
        <b/>
        <sz val="7"/>
        <rFont val="Times New Roman"/>
        <family val="1"/>
      </rPr>
      <t xml:space="preserve">   </t>
    </r>
    <r>
      <rPr>
        <b/>
        <sz val="12"/>
        <rFont val="Times New Roman"/>
        <family val="1"/>
      </rPr>
      <t>111</t>
    </r>
    <r>
      <rPr>
        <b/>
        <sz val="12"/>
        <rFont val="標楷體"/>
        <family val="4"/>
        <charset val="136"/>
      </rPr>
      <t>年營造業從業員工人數年齡分配－按等級別分</t>
    </r>
    <phoneticPr fontId="5" type="noConversion"/>
  </si>
  <si>
    <r>
      <rPr>
        <b/>
        <sz val="11"/>
        <rFont val="細明體"/>
        <family val="3"/>
        <charset val="136"/>
      </rPr>
      <t>表</t>
    </r>
    <r>
      <rPr>
        <b/>
        <sz val="11"/>
        <rFont val="Times New Roman"/>
        <family val="1"/>
      </rPr>
      <t xml:space="preserve">24 </t>
    </r>
    <r>
      <rPr>
        <b/>
        <sz val="11"/>
        <rFont val="細明體"/>
        <family val="3"/>
        <charset val="136"/>
      </rPr>
      <t>營造業全年勞動報酬支出之分配情形</t>
    </r>
    <phoneticPr fontId="5" type="noConversion"/>
  </si>
  <si>
    <r>
      <rPr>
        <b/>
        <sz val="12"/>
        <rFont val="細明體"/>
        <family val="3"/>
        <charset val="136"/>
      </rPr>
      <t>表69</t>
    </r>
    <r>
      <rPr>
        <b/>
        <sz val="12"/>
        <rFont val="標楷體"/>
        <family val="4"/>
        <charset val="136"/>
      </rPr>
      <t>全年勞動報酬</t>
    </r>
    <phoneticPr fontId="5" type="noConversion"/>
  </si>
  <si>
    <t>表33. 109年營造業自有資產淨額分配</t>
    <phoneticPr fontId="3" type="noConversion"/>
  </si>
  <si>
    <t>表33. 109年營造業自有資產淨額分配</t>
    <phoneticPr fontId="3" type="noConversion"/>
  </si>
  <si>
    <r>
      <rPr>
        <b/>
        <sz val="12"/>
        <rFont val="細明體"/>
        <family val="3"/>
        <charset val="136"/>
      </rPr>
      <t>表</t>
    </r>
    <r>
      <rPr>
        <b/>
        <sz val="12"/>
        <rFont val="Times New Roman"/>
        <family val="1"/>
      </rPr>
      <t>73</t>
    </r>
    <r>
      <rPr>
        <b/>
        <sz val="7"/>
        <rFont val="Times New Roman"/>
        <family val="1"/>
      </rPr>
      <t xml:space="preserve">  </t>
    </r>
    <r>
      <rPr>
        <b/>
        <sz val="12"/>
        <rFont val="標楷體"/>
        <family val="4"/>
        <charset val="136"/>
      </rPr>
      <t>年底實際運用資產淨額分配</t>
    </r>
    <phoneticPr fontId="3" type="noConversion"/>
  </si>
  <si>
    <r>
      <rPr>
        <b/>
        <sz val="11"/>
        <rFont val="細明體"/>
        <family val="3"/>
        <charset val="136"/>
      </rPr>
      <t>表</t>
    </r>
    <r>
      <rPr>
        <b/>
        <sz val="11"/>
        <rFont val="Times New Roman"/>
        <family val="1"/>
      </rPr>
      <t xml:space="preserve">31. </t>
    </r>
    <r>
      <rPr>
        <b/>
        <sz val="11"/>
        <rFont val="細明體"/>
        <family val="3"/>
        <charset val="136"/>
      </rPr>
      <t>營造業實際運用資產淨額－按等級別分</t>
    </r>
    <r>
      <rPr>
        <b/>
        <sz val="11"/>
        <rFont val="Times New Roman"/>
        <family val="1"/>
      </rPr>
      <t xml:space="preserve"> </t>
    </r>
    <phoneticPr fontId="3" type="noConversion"/>
  </si>
  <si>
    <r>
      <rPr>
        <sz val="11"/>
        <rFont val="細明體"/>
        <family val="3"/>
        <charset val="136"/>
      </rPr>
      <t>表</t>
    </r>
    <r>
      <rPr>
        <sz val="11"/>
        <rFont val="Times New Roman"/>
        <family val="1"/>
      </rPr>
      <t xml:space="preserve">32. </t>
    </r>
    <r>
      <rPr>
        <sz val="11"/>
        <rFont val="細明體"/>
        <family val="3"/>
        <charset val="136"/>
      </rPr>
      <t>營造業實際運用資產淨額分配</t>
    </r>
    <phoneticPr fontId="3" type="noConversion"/>
  </si>
  <si>
    <r>
      <rPr>
        <sz val="11"/>
        <rFont val="細明體"/>
        <family val="3"/>
        <charset val="136"/>
      </rPr>
      <t>表</t>
    </r>
    <r>
      <rPr>
        <sz val="11"/>
        <rFont val="Times New Roman"/>
        <family val="1"/>
      </rPr>
      <t xml:space="preserve">32. </t>
    </r>
    <r>
      <rPr>
        <sz val="11"/>
        <rFont val="細明體"/>
        <family val="3"/>
        <charset val="136"/>
      </rPr>
      <t>營造業實際運用資產淨額分配</t>
    </r>
    <phoneticPr fontId="3" type="noConversion"/>
  </si>
  <si>
    <r>
      <rPr>
        <sz val="11"/>
        <rFont val="細明體"/>
        <family val="3"/>
        <charset val="136"/>
      </rPr>
      <t>表</t>
    </r>
    <r>
      <rPr>
        <sz val="11"/>
        <rFont val="Times New Roman"/>
        <family val="1"/>
      </rPr>
      <t>34  35  111</t>
    </r>
    <r>
      <rPr>
        <sz val="11"/>
        <rFont val="細明體"/>
        <family val="3"/>
        <charset val="136"/>
      </rPr>
      <t>年營造業負債及權益總額</t>
    </r>
    <phoneticPr fontId="3" type="noConversion"/>
  </si>
  <si>
    <t>表39. 營造業生產總額之分配－按等級別分</t>
    <phoneticPr fontId="3" type="noConversion"/>
  </si>
  <si>
    <r>
      <rPr>
        <sz val="11"/>
        <rFont val="細明體"/>
        <family val="3"/>
        <charset val="136"/>
      </rPr>
      <t>表</t>
    </r>
    <r>
      <rPr>
        <sz val="11"/>
        <rFont val="Times New Roman"/>
        <family val="1"/>
      </rPr>
      <t xml:space="preserve">40. </t>
    </r>
    <r>
      <rPr>
        <sz val="11"/>
        <rFont val="細明體"/>
        <family val="3"/>
        <charset val="136"/>
      </rPr>
      <t>營造業生產毛額－按經營特性別分</t>
    </r>
    <phoneticPr fontId="3" type="noConversion"/>
  </si>
  <si>
    <r>
      <rPr>
        <sz val="11"/>
        <rFont val="細明體"/>
        <family val="3"/>
        <charset val="136"/>
      </rPr>
      <t>表</t>
    </r>
    <r>
      <rPr>
        <sz val="11"/>
        <rFont val="Times New Roman"/>
        <family val="1"/>
      </rPr>
      <t xml:space="preserve">41. </t>
    </r>
    <r>
      <rPr>
        <sz val="11"/>
        <rFont val="細明體"/>
        <family val="3"/>
        <charset val="136"/>
      </rPr>
      <t>營造業生產淨額</t>
    </r>
    <r>
      <rPr>
        <sz val="11"/>
        <rFont val="Times New Roman"/>
        <family val="1"/>
      </rPr>
      <t>(</t>
    </r>
    <r>
      <rPr>
        <sz val="11"/>
        <rFont val="細明體"/>
        <family val="3"/>
        <charset val="136"/>
      </rPr>
      <t>按要素成本計算</t>
    </r>
    <r>
      <rPr>
        <sz val="11"/>
        <rFont val="Times New Roman"/>
        <family val="1"/>
      </rPr>
      <t>)</t>
    </r>
    <r>
      <rPr>
        <sz val="11"/>
        <rFont val="細明體"/>
        <family val="3"/>
        <charset val="136"/>
      </rPr>
      <t>之分配－按等級別分</t>
    </r>
    <phoneticPr fontId="3" type="noConversion"/>
  </si>
  <si>
    <r>
      <rPr>
        <sz val="10"/>
        <rFont val="細明體"/>
        <family val="3"/>
        <charset val="136"/>
      </rPr>
      <t>表</t>
    </r>
    <r>
      <rPr>
        <sz val="10"/>
        <rFont val="Times New Roman"/>
        <family val="1"/>
      </rPr>
      <t xml:space="preserve">46. </t>
    </r>
    <r>
      <rPr>
        <sz val="10"/>
        <rFont val="細明體"/>
        <family val="3"/>
        <charset val="136"/>
      </rPr>
      <t>各項直接營建工程收入之分配情形</t>
    </r>
    <phoneticPr fontId="3" type="noConversion"/>
  </si>
  <si>
    <t>表47用跑的，貼這裡</t>
    <phoneticPr fontId="3" type="noConversion"/>
  </si>
  <si>
    <r>
      <rPr>
        <b/>
        <sz val="12"/>
        <rFont val="細明體"/>
        <family val="3"/>
        <charset val="136"/>
      </rPr>
      <t>表</t>
    </r>
    <r>
      <rPr>
        <b/>
        <sz val="12"/>
        <rFont val="Times New Roman"/>
        <family val="1"/>
      </rPr>
      <t>47</t>
    </r>
    <r>
      <rPr>
        <b/>
        <sz val="7"/>
        <rFont val="Times New Roman"/>
        <family val="1"/>
      </rPr>
      <t xml:space="preserve">  </t>
    </r>
    <r>
      <rPr>
        <b/>
        <sz val="12"/>
        <rFont val="標楷體"/>
        <family val="4"/>
        <charset val="136"/>
      </rPr>
      <t>各項營建工程價值來自政府部門及公營事業機構之比例</t>
    </r>
    <phoneticPr fontId="3" type="noConversion"/>
  </si>
  <si>
    <r>
      <rPr>
        <b/>
        <sz val="12"/>
        <rFont val="細明體"/>
        <family val="3"/>
        <charset val="136"/>
      </rPr>
      <t>表</t>
    </r>
    <r>
      <rPr>
        <b/>
        <sz val="12"/>
        <rFont val="Times New Roman"/>
        <family val="1"/>
      </rPr>
      <t>80</t>
    </r>
    <r>
      <rPr>
        <b/>
        <sz val="7"/>
        <rFont val="Times New Roman"/>
        <family val="1"/>
      </rPr>
      <t xml:space="preserve"> </t>
    </r>
    <r>
      <rPr>
        <b/>
        <sz val="12"/>
        <rFont val="標楷體"/>
        <family val="4"/>
        <charset val="136"/>
      </rPr>
      <t>各項營建工程價值來自政府部門及公營事業機構之比例</t>
    </r>
    <phoneticPr fontId="3" type="noConversion"/>
  </si>
  <si>
    <r>
      <rPr>
        <b/>
        <sz val="12"/>
        <rFont val="細明體"/>
        <family val="3"/>
        <charset val="136"/>
      </rPr>
      <t>表</t>
    </r>
    <r>
      <rPr>
        <b/>
        <sz val="12"/>
        <rFont val="Times New Roman"/>
        <family val="1"/>
      </rPr>
      <t>38</t>
    </r>
    <r>
      <rPr>
        <b/>
        <sz val="7"/>
        <rFont val="Times New Roman"/>
        <family val="1"/>
      </rPr>
      <t xml:space="preserve"> </t>
    </r>
    <r>
      <rPr>
        <b/>
        <sz val="12"/>
        <rFont val="標楷體"/>
        <family val="4"/>
        <charset val="136"/>
      </rPr>
      <t>營造業生產總額之來源－按等級別分</t>
    </r>
    <phoneticPr fontId="3" type="noConversion"/>
  </si>
  <si>
    <r>
      <rPr>
        <b/>
        <sz val="12"/>
        <rFont val="細明體"/>
        <family val="3"/>
        <charset val="136"/>
      </rPr>
      <t>表</t>
    </r>
    <r>
      <rPr>
        <b/>
        <sz val="12"/>
        <rFont val="Times New Roman"/>
        <family val="1"/>
      </rPr>
      <t>27</t>
    </r>
    <r>
      <rPr>
        <b/>
        <sz val="7"/>
        <rFont val="Times New Roman"/>
        <family val="1"/>
      </rPr>
      <t xml:space="preserve">  </t>
    </r>
    <r>
      <rPr>
        <b/>
        <sz val="12"/>
        <rFont val="標楷體"/>
        <family val="4"/>
        <charset val="136"/>
      </rPr>
      <t>營造業全年收入總額－按等級別分</t>
    </r>
    <phoneticPr fontId="3" type="noConversion"/>
  </si>
  <si>
    <r>
      <rPr>
        <b/>
        <sz val="11"/>
        <rFont val="細明體"/>
        <family val="3"/>
        <charset val="136"/>
      </rPr>
      <t>表</t>
    </r>
    <r>
      <rPr>
        <b/>
        <sz val="11"/>
        <rFont val="Times New Roman"/>
        <family val="1"/>
      </rPr>
      <t xml:space="preserve">28 </t>
    </r>
    <r>
      <rPr>
        <b/>
        <sz val="11"/>
        <rFont val="細明體"/>
        <family val="3"/>
        <charset val="136"/>
      </rPr>
      <t>營造業全年各項收入分配</t>
    </r>
    <phoneticPr fontId="3" type="noConversion"/>
  </si>
  <si>
    <r>
      <rPr>
        <b/>
        <sz val="11"/>
        <rFont val="細明體"/>
        <family val="3"/>
        <charset val="136"/>
      </rPr>
      <t>表</t>
    </r>
    <r>
      <rPr>
        <b/>
        <sz val="11"/>
        <rFont val="Times New Roman"/>
        <family val="1"/>
      </rPr>
      <t xml:space="preserve">70. </t>
    </r>
    <r>
      <rPr>
        <b/>
        <sz val="11"/>
        <rFont val="細明體"/>
        <family val="3"/>
        <charset val="136"/>
      </rPr>
      <t>全年各項收入分配</t>
    </r>
    <phoneticPr fontId="3" type="noConversion"/>
  </si>
  <si>
    <r>
      <rPr>
        <b/>
        <sz val="11"/>
        <rFont val="細明體"/>
        <family val="3"/>
        <charset val="136"/>
      </rPr>
      <t>表48</t>
    </r>
    <r>
      <rPr>
        <b/>
        <sz val="11"/>
        <rFont val="Times New Roman"/>
        <family val="1"/>
      </rPr>
      <t xml:space="preserve">. </t>
    </r>
    <r>
      <rPr>
        <b/>
        <sz val="11"/>
        <rFont val="細明體"/>
        <family val="3"/>
        <charset val="136"/>
      </rPr>
      <t>全年營造業實際耗用材料價值概況－按等級別及地區別分</t>
    </r>
    <phoneticPr fontId="3" type="noConversion"/>
  </si>
  <si>
    <r>
      <rPr>
        <sz val="11"/>
        <rFont val="細明體"/>
        <family val="3"/>
        <charset val="136"/>
      </rPr>
      <t>表29</t>
    </r>
    <r>
      <rPr>
        <sz val="11"/>
        <rFont val="Times New Roman"/>
        <family val="1"/>
      </rPr>
      <t xml:space="preserve"> </t>
    </r>
    <r>
      <rPr>
        <sz val="11"/>
        <rFont val="細明體"/>
        <family val="3"/>
        <charset val="136"/>
      </rPr>
      <t>營造業全年各項支出總額－按等級別分</t>
    </r>
    <phoneticPr fontId="3" type="noConversion"/>
  </si>
  <si>
    <r>
      <rPr>
        <b/>
        <sz val="12"/>
        <rFont val="細明體"/>
        <family val="3"/>
        <charset val="136"/>
      </rPr>
      <t>表</t>
    </r>
    <r>
      <rPr>
        <b/>
        <sz val="12"/>
        <rFont val="Times New Roman"/>
        <family val="1"/>
      </rPr>
      <t>30</t>
    </r>
    <r>
      <rPr>
        <b/>
        <sz val="7"/>
        <rFont val="Times New Roman"/>
        <family val="1"/>
      </rPr>
      <t xml:space="preserve">  </t>
    </r>
    <r>
      <rPr>
        <b/>
        <sz val="12"/>
        <rFont val="標楷體"/>
        <family val="4"/>
        <charset val="136"/>
      </rPr>
      <t>營造業全年各項支出分配</t>
    </r>
    <phoneticPr fontId="3" type="noConversion"/>
  </si>
  <si>
    <r>
      <rPr>
        <b/>
        <sz val="11"/>
        <rFont val="細明體"/>
        <family val="3"/>
        <charset val="136"/>
      </rPr>
      <t>表</t>
    </r>
    <r>
      <rPr>
        <b/>
        <sz val="11"/>
        <rFont val="Times New Roman"/>
        <family val="1"/>
      </rPr>
      <t xml:space="preserve">71. </t>
    </r>
    <r>
      <rPr>
        <b/>
        <sz val="11"/>
        <rFont val="細明體"/>
        <family val="3"/>
        <charset val="136"/>
      </rPr>
      <t>全年各項支出分配</t>
    </r>
    <phoneticPr fontId="3" type="noConversion"/>
  </si>
  <si>
    <r>
      <rPr>
        <b/>
        <sz val="12"/>
        <rFont val="細明體"/>
        <family val="3"/>
        <charset val="136"/>
      </rPr>
      <t>表</t>
    </r>
    <r>
      <rPr>
        <b/>
        <sz val="12"/>
        <rFont val="Times New Roman"/>
        <family val="1"/>
      </rPr>
      <t xml:space="preserve">72 </t>
    </r>
    <r>
      <rPr>
        <b/>
        <sz val="12"/>
        <rFont val="標楷體"/>
        <family val="4"/>
        <charset val="136"/>
      </rPr>
      <t>全年各項支出分配之比例</t>
    </r>
    <phoneticPr fontId="3" type="noConversion"/>
  </si>
  <si>
    <r>
      <rPr>
        <sz val="11"/>
        <rFont val="細明體"/>
        <family val="3"/>
        <charset val="136"/>
      </rPr>
      <t>表</t>
    </r>
    <r>
      <rPr>
        <sz val="11"/>
        <rFont val="Times New Roman"/>
        <family val="1"/>
      </rPr>
      <t xml:space="preserve">21. </t>
    </r>
    <r>
      <rPr>
        <sz val="11"/>
        <rFont val="細明體"/>
        <family val="3"/>
        <charset val="136"/>
      </rPr>
      <t>營造業平均每企業實際運用資產淨額－按經營特性別分</t>
    </r>
    <phoneticPr fontId="3" type="noConversion"/>
  </si>
  <si>
    <r>
      <rPr>
        <b/>
        <sz val="12"/>
        <rFont val="細明體"/>
        <family val="3"/>
        <charset val="136"/>
      </rPr>
      <t>表</t>
    </r>
    <r>
      <rPr>
        <b/>
        <sz val="12"/>
        <rFont val="Times New Roman"/>
        <family val="1"/>
      </rPr>
      <t>52</t>
    </r>
    <r>
      <rPr>
        <b/>
        <sz val="7"/>
        <rFont val="Times New Roman"/>
        <family val="1"/>
      </rPr>
      <t xml:space="preserve">   </t>
    </r>
    <r>
      <rPr>
        <b/>
        <sz val="12"/>
        <rFont val="標楷體"/>
        <family val="4"/>
        <charset val="136"/>
      </rPr>
      <t>營造業總資產週轉率－按等級別及實際運用資產淨額分</t>
    </r>
    <phoneticPr fontId="4" type="noConversion"/>
  </si>
  <si>
    <r>
      <rPr>
        <sz val="11"/>
        <rFont val="細明體"/>
        <family val="3"/>
        <charset val="136"/>
      </rPr>
      <t>表49</t>
    </r>
    <r>
      <rPr>
        <sz val="11"/>
        <rFont val="Times New Roman"/>
        <family val="1"/>
      </rPr>
      <t xml:space="preserve">. </t>
    </r>
    <r>
      <rPr>
        <sz val="11"/>
        <rFont val="細明體"/>
        <family val="3"/>
        <charset val="136"/>
      </rPr>
      <t>營造業存貨及存料週轉率－按等級別及地區別分</t>
    </r>
    <phoneticPr fontId="4" type="noConversion"/>
  </si>
  <si>
    <r>
      <rPr>
        <sz val="11"/>
        <rFont val="細明體"/>
        <family val="3"/>
        <charset val="136"/>
      </rPr>
      <t>表</t>
    </r>
    <r>
      <rPr>
        <sz val="11"/>
        <rFont val="Times New Roman"/>
        <family val="1"/>
      </rPr>
      <t xml:space="preserve">51. </t>
    </r>
    <r>
      <rPr>
        <sz val="11"/>
        <rFont val="細明體"/>
        <family val="3"/>
        <charset val="136"/>
      </rPr>
      <t>營造業純益率變動情形－按地區別分</t>
    </r>
    <phoneticPr fontId="4" type="noConversion"/>
  </si>
  <si>
    <r>
      <rPr>
        <sz val="10"/>
        <rFont val="細明體"/>
        <family val="3"/>
        <charset val="136"/>
      </rPr>
      <t>表50</t>
    </r>
    <r>
      <rPr>
        <sz val="10"/>
        <rFont val="Times New Roman"/>
        <family val="1"/>
      </rPr>
      <t xml:space="preserve">. </t>
    </r>
    <r>
      <rPr>
        <sz val="10"/>
        <rFont val="細明體"/>
        <family val="3"/>
        <charset val="136"/>
      </rPr>
      <t>營造業財務結構－按等級別分</t>
    </r>
    <phoneticPr fontId="4" type="noConversion"/>
  </si>
  <si>
    <r>
      <rPr>
        <b/>
        <sz val="12"/>
        <rFont val="細明體"/>
        <family val="3"/>
        <charset val="136"/>
      </rPr>
      <t>表</t>
    </r>
    <r>
      <rPr>
        <b/>
        <sz val="12"/>
        <rFont val="Times New Roman"/>
        <family val="1"/>
      </rPr>
      <t>53</t>
    </r>
    <r>
      <rPr>
        <b/>
        <sz val="12"/>
        <rFont val="標楷體"/>
        <family val="4"/>
        <charset val="136"/>
      </rPr>
      <t>營造業勞動裝備率－按等級別、地區別及員工人數分</t>
    </r>
    <phoneticPr fontId="3" type="noConversion"/>
  </si>
  <si>
    <r>
      <rPr>
        <b/>
        <sz val="11"/>
        <rFont val="細明體"/>
        <family val="3"/>
        <charset val="136"/>
      </rPr>
      <t>表</t>
    </r>
    <r>
      <rPr>
        <b/>
        <sz val="11"/>
        <rFont val="Times New Roman"/>
        <family val="1"/>
      </rPr>
      <t xml:space="preserve">54. </t>
    </r>
    <r>
      <rPr>
        <b/>
        <sz val="11"/>
        <rFont val="細明體"/>
        <family val="3"/>
        <charset val="136"/>
      </rPr>
      <t>營造業勞動生產力－按等級別、地區別分</t>
    </r>
    <phoneticPr fontId="3" type="noConversion"/>
  </si>
  <si>
    <r>
      <rPr>
        <b/>
        <sz val="11"/>
        <rFont val="細明體"/>
        <family val="3"/>
        <charset val="136"/>
      </rPr>
      <t>表55</t>
    </r>
    <r>
      <rPr>
        <b/>
        <sz val="11"/>
        <rFont val="Times New Roman"/>
        <family val="1"/>
      </rPr>
      <t xml:space="preserve">. </t>
    </r>
    <r>
      <rPr>
        <b/>
        <sz val="11"/>
        <rFont val="細明體"/>
        <family val="3"/>
        <charset val="136"/>
      </rPr>
      <t>營造業平均每元勞動報酬生產總額－按等級別、地區別及生產總額分</t>
    </r>
    <phoneticPr fontId="3" type="noConversion"/>
  </si>
  <si>
    <r>
      <rPr>
        <sz val="11"/>
        <rFont val="細明體"/>
        <family val="3"/>
        <charset val="136"/>
      </rPr>
      <t>表</t>
    </r>
    <r>
      <rPr>
        <sz val="11"/>
        <rFont val="Times New Roman"/>
        <family val="1"/>
      </rPr>
      <t xml:space="preserve">56. </t>
    </r>
    <r>
      <rPr>
        <sz val="11"/>
        <rFont val="細明體"/>
        <family val="3"/>
        <charset val="136"/>
      </rPr>
      <t>營造業資本結構－按等級別及實際運用資產淨額分</t>
    </r>
    <phoneticPr fontId="3" type="noConversion"/>
  </si>
  <si>
    <r>
      <rPr>
        <sz val="11"/>
        <rFont val="細明體"/>
        <family val="3"/>
        <charset val="136"/>
      </rPr>
      <t>表</t>
    </r>
    <r>
      <rPr>
        <sz val="11"/>
        <rFont val="Times New Roman"/>
        <family val="1"/>
      </rPr>
      <t xml:space="preserve">57. </t>
    </r>
    <r>
      <rPr>
        <sz val="11"/>
        <rFont val="細明體"/>
        <family val="3"/>
        <charset val="136"/>
      </rPr>
      <t>營造業資本生產力－按等級別及實際運用資產淨額分</t>
    </r>
    <phoneticPr fontId="3" type="noConversion"/>
  </si>
  <si>
    <r>
      <rPr>
        <sz val="11"/>
        <rFont val="細明體"/>
        <family val="3"/>
        <charset val="136"/>
      </rPr>
      <t>表</t>
    </r>
    <r>
      <rPr>
        <sz val="11"/>
        <rFont val="Times New Roman"/>
        <family val="1"/>
      </rPr>
      <t xml:space="preserve">58. </t>
    </r>
    <r>
      <rPr>
        <sz val="11"/>
        <rFont val="細明體"/>
        <family val="3"/>
        <charset val="136"/>
      </rPr>
      <t>營造業實際運用資產淨額獲利率－按等級別及實際運用資產淨額分</t>
    </r>
    <phoneticPr fontId="3" type="noConversion"/>
  </si>
  <si>
    <r>
      <rPr>
        <b/>
        <sz val="12"/>
        <rFont val="細明體"/>
        <family val="3"/>
        <charset val="136"/>
      </rPr>
      <t>表</t>
    </r>
    <r>
      <rPr>
        <b/>
        <sz val="12"/>
        <rFont val="Times New Roman"/>
        <family val="1"/>
      </rPr>
      <t>19</t>
    </r>
    <r>
      <rPr>
        <b/>
        <sz val="7"/>
        <rFont val="Times New Roman"/>
        <family val="1"/>
      </rPr>
      <t xml:space="preserve">   </t>
    </r>
    <r>
      <rPr>
        <b/>
        <sz val="12"/>
        <rFont val="標楷體"/>
        <family val="4"/>
        <charset val="136"/>
      </rPr>
      <t>營造業平均每企業收入總額－按經營特性別分</t>
    </r>
    <phoneticPr fontId="3" type="noConversion"/>
  </si>
  <si>
    <r>
      <rPr>
        <b/>
        <sz val="12"/>
        <rFont val="細明體"/>
        <family val="3"/>
        <charset val="136"/>
      </rPr>
      <t>表</t>
    </r>
    <r>
      <rPr>
        <b/>
        <sz val="12"/>
        <rFont val="Times New Roman"/>
        <family val="1"/>
      </rPr>
      <t>25</t>
    </r>
    <r>
      <rPr>
        <b/>
        <sz val="7"/>
        <rFont val="Times New Roman"/>
        <family val="1"/>
      </rPr>
      <t xml:space="preserve">   </t>
    </r>
    <r>
      <rPr>
        <b/>
        <sz val="12"/>
        <rFont val="標楷體"/>
        <family val="4"/>
        <charset val="136"/>
      </rPr>
      <t>營造業平均每企業員工人數及勞動報酬－按等級別及地區別分</t>
    </r>
    <phoneticPr fontId="3" type="noConversion"/>
  </si>
  <si>
    <r>
      <t xml:space="preserve">營造業經濟概況調查
統計結果表
</t>
    </r>
    <r>
      <rPr>
        <sz val="18"/>
        <rFont val="微軟正黑體"/>
        <family val="2"/>
        <charset val="136"/>
      </rPr>
      <t>調查時間：民國112年6月1日至7月31日</t>
    </r>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</si>
</sst>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1" formatCode="_-* #,##0_-;\-* #,##0_-;_-* &quot;-&quot;_-;_-@_-"/>
    <numFmt numFmtId="43" formatCode="_-* #,##0.00_-;\-* #,##0.00_-;_-* &quot;-&quot;??_-;_-@_-"/>
    <numFmt numFmtId="176" formatCode="0.0"/>
    <numFmt numFmtId="177" formatCode="###\ ###\ ###\ ##0"/>
    <numFmt numFmtId="178" formatCode="###\ ###\ ###\ ###\ ##0"/>
    <numFmt numFmtId="179" formatCode="###\ ###\ ##0;\-###\ ###\ ##0;_-* &quot;-&quot;;_-@_-"/>
    <numFmt numFmtId="180" formatCode="0_ "/>
    <numFmt numFmtId="181" formatCode="###.\ ###\ ###\ ##0"/>
    <numFmt numFmtId="182" formatCode="##.\ ###\ ###\ ##0"/>
    <numFmt numFmtId="183" formatCode=".\ ###\ ###\ ##00;"/>
    <numFmt numFmtId="184" formatCode="0.00_ "/>
    <numFmt numFmtId="185" formatCode="0.0_ "/>
    <numFmt numFmtId="186" formatCode="###\ ###\ ###\ ###"/>
    <numFmt numFmtId="187" formatCode=".\ \ #;\-.\ \ #;_-* &quot;-&quot;;_-@_ⴆ"/>
    <numFmt numFmtId="188" formatCode="###.000\ ###\ ###\ ##0"/>
    <numFmt numFmtId="189" formatCode="#,##0_ "/>
    <numFmt numFmtId="190" formatCode="#,##0.00;\ \-###0.00;\-"/>
    <numFmt numFmtId="191" formatCode="###\ \ ###\ ###\ ###"/>
    <numFmt numFmtId="192" formatCode="###\ ###\ ###\ ###;\-###\ ###\ ###\ ###;\-"/>
    <numFmt numFmtId="193" formatCode="###.00\ ###\ ###\ ###\ ##0"/>
    <numFmt numFmtId="194" formatCode="0.0000_ "/>
    <numFmt numFmtId="195" formatCode="\ ###\ ###;\-###\ ###;\-"/>
    <numFmt numFmtId="196" formatCode="###\ ###\ ###;\-###\ ###\ ###;\-"/>
    <numFmt numFmtId="197" formatCode="###\ ##0.0;\-###\ ##0.0;\-"/>
    <numFmt numFmtId="198" formatCode="###\ ##0.00;\-###\ ##0.00;\-"/>
    <numFmt numFmtId="199" formatCode="#\ ##0.00;\ \-#\ ##0.00;\-"/>
    <numFmt numFmtId="200" formatCode="##0.00;\ \-##0.00;\-"/>
    <numFmt numFmtId="201" formatCode="#,##0_ ;[Red]\-#,##0\ "/>
    <numFmt numFmtId="202" formatCode="_-* #,##0.0_-;\-* #,##0.0_-;_-* &quot;-&quot;_-;_-@_-"/>
    <numFmt numFmtId="203" formatCode="0.0%"/>
    <numFmt numFmtId="204" formatCode="0_);\(0\)"/>
    <numFmt numFmtId="205" formatCode="#,##0.0"/>
    <numFmt numFmtId="206" formatCode="###.0\ ###\ ###\ ###\ ##0"/>
    <numFmt numFmtId="207" formatCode="0.0_);[Red]\(0.0\)"/>
    <numFmt numFmtId="208" formatCode="##\ ##0.00;\-##\ ##0.00;\-"/>
    <numFmt numFmtId="209" formatCode="#,##0.0_ ;[Red]\-#,##0.0\ "/>
    <numFmt numFmtId="210" formatCode="####"/>
    <numFmt numFmtId="211" formatCode="###0"/>
    <numFmt numFmtId="212" formatCode="_-* #,##0.0000_-;\-* #,##0.0000_-;_-* &quot;-&quot;??_-;_-@_-"/>
    <numFmt numFmtId="213" formatCode="###0.0"/>
    <numFmt numFmtId="214" formatCode="####.0"/>
    <numFmt numFmtId="215" formatCode="_-* #,##0.0_-;\-* #,##0.0_-;_-* &quot;-&quot;??_-;_-@_-"/>
    <numFmt numFmtId="216" formatCode="###.000\ ###\ ###\ ###\ ##0"/>
    <numFmt numFmtId="217" formatCode="0.00_);[Red]\(0.00\)"/>
  </numFmts>
  <fonts count="79">
    <font>
      <sz val="11"/>
      <name val="Times New Roman"/>
      <family val="1"/>
    </font>
    <font>
      <sz val="11"/>
      <name val="Times New Roman"/>
      <family val="1"/>
    </font>
    <font>
      <sz val="12"/>
      <name val="新細明體"/>
      <family val="1"/>
      <charset val="136"/>
    </font>
    <font>
      <sz val="9"/>
      <name val="新細明體"/>
      <family val="1"/>
      <charset val="136"/>
    </font>
    <font>
      <sz val="12"/>
      <name val="華康粗黑體"/>
      <family val="3"/>
      <charset val="136"/>
    </font>
    <font>
      <sz val="9"/>
      <name val="細明體"/>
      <family val="3"/>
      <charset val="136"/>
    </font>
    <font>
      <sz val="15"/>
      <name val="華康粗黑體"/>
      <family val="3"/>
      <charset val="136"/>
    </font>
    <font>
      <sz val="11"/>
      <name val="Times New Roman"/>
      <family val="1"/>
    </font>
    <font>
      <sz val="11"/>
      <name val="標楷體"/>
      <family val="4"/>
      <charset val="136"/>
    </font>
    <font>
      <sz val="11"/>
      <name val="Times New Roman"/>
      <family val="1"/>
    </font>
    <font>
      <b/>
      <sz val="11"/>
      <name val="華康粗黑體"/>
      <family val="3"/>
      <charset val="136"/>
    </font>
    <font>
      <b/>
      <sz val="11"/>
      <name val="Times New Roman"/>
      <family val="1"/>
    </font>
    <font>
      <b/>
      <sz val="11"/>
      <name val="細明體"/>
      <family val="3"/>
      <charset val="136"/>
    </font>
    <font>
      <b/>
      <sz val="11"/>
      <name val="標楷體"/>
      <family val="4"/>
      <charset val="136"/>
    </font>
    <font>
      <sz val="11"/>
      <name val="Times New Roman"/>
      <family val="1"/>
    </font>
    <font>
      <sz val="12"/>
      <name val="Times New Roman"/>
      <family val="1"/>
    </font>
    <font>
      <sz val="9"/>
      <color indexed="81"/>
      <name val="新細明體"/>
      <family val="1"/>
      <charset val="136"/>
    </font>
    <font>
      <b/>
      <sz val="9"/>
      <color indexed="81"/>
      <name val="新細明體"/>
      <family val="1"/>
      <charset val="136"/>
    </font>
    <font>
      <sz val="9"/>
      <color indexed="81"/>
      <name val="Tahoma"/>
      <family val="2"/>
    </font>
    <font>
      <b/>
      <sz val="9"/>
      <color indexed="81"/>
      <name val="Tahoma"/>
      <family val="2"/>
    </font>
    <font>
      <sz val="9"/>
      <color indexed="81"/>
      <name val="細明體"/>
      <family val="3"/>
      <charset val="136"/>
    </font>
    <font>
      <b/>
      <sz val="11"/>
      <color indexed="10"/>
      <name val="Times New Roman"/>
      <family val="1"/>
    </font>
    <font>
      <sz val="12"/>
      <color theme="1"/>
      <name val="新細明體"/>
      <family val="1"/>
      <charset val="136"/>
      <scheme val="minor"/>
    </font>
    <font>
      <sz val="11"/>
      <name val="細明體"/>
      <family val="3"/>
      <charset val="136"/>
    </font>
    <font>
      <sz val="12"/>
      <color theme="1"/>
      <name val="標楷體"/>
      <family val="4"/>
      <charset val="136"/>
    </font>
    <font>
      <sz val="9"/>
      <name val="新細明體"/>
      <family val="2"/>
      <charset val="136"/>
      <scheme val="minor"/>
    </font>
    <font>
      <sz val="10"/>
      <name val="Times New Roman"/>
      <family val="1"/>
    </font>
    <font>
      <sz val="13"/>
      <name val="Times New Roman"/>
      <family val="1"/>
    </font>
    <font>
      <b/>
      <sz val="12"/>
      <name val="Times New Roman"/>
      <family val="1"/>
    </font>
    <font>
      <b/>
      <sz val="12"/>
      <name val="標楷體"/>
      <family val="4"/>
      <charset val="136"/>
    </font>
    <font>
      <sz val="12"/>
      <name val="標楷體"/>
      <family val="4"/>
      <charset val="136"/>
    </font>
    <font>
      <b/>
      <sz val="10"/>
      <name val="標楷體"/>
      <family val="4"/>
      <charset val="136"/>
    </font>
    <font>
      <b/>
      <sz val="10"/>
      <name val="Times New Roman"/>
      <family val="1"/>
    </font>
    <font>
      <sz val="10"/>
      <name val="標楷體"/>
      <family val="4"/>
      <charset val="136"/>
    </font>
    <font>
      <b/>
      <sz val="10"/>
      <name val="華康粗黑體"/>
      <family val="3"/>
      <charset val="136"/>
    </font>
    <font>
      <b/>
      <sz val="10"/>
      <name val="細明體"/>
      <family val="3"/>
      <charset val="136"/>
    </font>
    <font>
      <sz val="10"/>
      <name val="新細明體"/>
      <family val="1"/>
      <charset val="136"/>
    </font>
    <font>
      <b/>
      <sz val="9"/>
      <name val="Times New Roman"/>
      <family val="1"/>
    </font>
    <font>
      <b/>
      <sz val="12"/>
      <name val="華康粗黑體"/>
      <family val="3"/>
      <charset val="136"/>
    </font>
    <font>
      <b/>
      <sz val="12"/>
      <name val="細明體"/>
      <family val="3"/>
      <charset val="136"/>
    </font>
    <font>
      <sz val="9"/>
      <name val="Times New Roman"/>
      <family val="1"/>
    </font>
    <font>
      <u/>
      <vertAlign val="superscript"/>
      <sz val="17"/>
      <name val="標楷體"/>
      <family val="4"/>
      <charset val="136"/>
    </font>
    <font>
      <b/>
      <sz val="8.25"/>
      <name val="新細明體"/>
      <family val="1"/>
      <charset val="136"/>
    </font>
    <font>
      <sz val="10.5"/>
      <name val="標楷體"/>
      <family val="4"/>
      <charset val="136"/>
    </font>
    <font>
      <sz val="10.5"/>
      <name val="Times New Roman"/>
      <family val="1"/>
    </font>
    <font>
      <b/>
      <sz val="10.5"/>
      <name val="Times New Roman"/>
      <family val="1"/>
    </font>
    <font>
      <sz val="12"/>
      <name val="細明體"/>
      <family val="3"/>
      <charset val="136"/>
    </font>
    <font>
      <b/>
      <sz val="7"/>
      <name val="Times New Roman"/>
      <family val="1"/>
    </font>
    <font>
      <sz val="7"/>
      <name val="Times New Roman"/>
      <family val="1"/>
    </font>
    <font>
      <sz val="13"/>
      <name val="標楷體"/>
      <family val="4"/>
      <charset val="136"/>
    </font>
    <font>
      <b/>
      <sz val="13"/>
      <name val="Times New Roman"/>
      <family val="1"/>
    </font>
    <font>
      <sz val="14"/>
      <name val="Times New Roman"/>
      <family val="1"/>
    </font>
    <font>
      <sz val="11"/>
      <name val="新細明體"/>
      <family val="1"/>
      <charset val="136"/>
    </font>
    <font>
      <sz val="10"/>
      <color theme="1"/>
      <name val="標楷體"/>
      <family val="4"/>
      <charset val="136"/>
    </font>
    <font>
      <b/>
      <sz val="11"/>
      <color rgb="FFFF0000"/>
      <name val="Times New Roman"/>
      <family val="1"/>
    </font>
    <font>
      <b/>
      <sz val="9"/>
      <name val="標楷體"/>
      <family val="4"/>
      <charset val="136"/>
    </font>
    <font>
      <sz val="36"/>
      <name val="微軟正黑體"/>
      <family val="2"/>
      <charset val="136"/>
    </font>
    <font>
      <sz val="18"/>
      <name val="微軟正黑體"/>
      <family val="2"/>
      <charset val="136"/>
    </font>
    <font>
      <sz val="12"/>
      <color theme="1"/>
      <name val="Times New Roman"/>
      <family val="1"/>
    </font>
    <font>
      <sz val="11"/>
      <name val="微軟正黑體"/>
      <family val="2"/>
      <charset val="136"/>
    </font>
    <font>
      <sz val="15"/>
      <name val="微軟正黑體"/>
      <family val="2"/>
      <charset val="136"/>
    </font>
    <font>
      <b/>
      <sz val="6"/>
      <name val="Times New Roman"/>
      <family val="1"/>
    </font>
    <font>
      <sz val="6"/>
      <name val="Times New Roman"/>
      <family val="1"/>
    </font>
    <font>
      <sz val="11"/>
      <color rgb="FFFF0000"/>
      <name val="Times New Roman"/>
      <family val="1"/>
    </font>
    <font>
      <b/>
      <sz val="11"/>
      <color theme="1"/>
      <name val="Times New Roman"/>
      <family val="1"/>
    </font>
    <font>
      <sz val="10"/>
      <name val="Arial"/>
      <family val="2"/>
    </font>
    <font>
      <sz val="9"/>
      <color indexed="8"/>
      <name val="MingLiU"/>
      <family val="3"/>
      <charset val="136"/>
    </font>
    <font>
      <sz val="11"/>
      <color theme="1"/>
      <name val="Times New Roman"/>
      <family val="1"/>
    </font>
    <font>
      <sz val="8"/>
      <name val="Times New Roman"/>
      <family val="1"/>
    </font>
    <font>
      <sz val="14"/>
      <name val="細明體"/>
      <family val="3"/>
      <charset val="136"/>
    </font>
    <font>
      <b/>
      <sz val="14"/>
      <name val="Times New Roman"/>
      <family val="1"/>
    </font>
    <font>
      <b/>
      <sz val="14"/>
      <name val="細明體"/>
      <family val="3"/>
      <charset val="136"/>
    </font>
    <font>
      <b/>
      <sz val="14"/>
      <name val="標楷體"/>
      <family val="4"/>
      <charset val="136"/>
    </font>
    <font>
      <sz val="9"/>
      <name val="標楷體"/>
      <family val="4"/>
      <charset val="136"/>
    </font>
    <font>
      <u/>
      <sz val="11"/>
      <color theme="10"/>
      <name val="Times New Roman"/>
      <family val="1"/>
    </font>
    <font>
      <sz val="10"/>
      <name val="細明體"/>
      <family val="3"/>
      <charset val="136"/>
    </font>
    <font>
      <u/>
      <sz val="12"/>
      <name val="標楷體"/>
      <family val="4"/>
      <charset val="136"/>
    </font>
    <font>
      <sz val="10"/>
      <name val="微軟正黑體"/>
      <family val="2"/>
      <charset val="136"/>
    </font>
    <font>
      <sz val="6"/>
      <name val="標楷體"/>
      <family val="4"/>
      <charset val="136"/>
    </font>
  </fonts>
  <fills count="3">
    <fill>
      <patternFill patternType="none"/>
    </fill>
    <fill>
      <patternFill patternType="gray125"/>
    </fill>
    <fill>
      <patternFill patternType="solid">
        <fgColor indexed="43"/>
        <bgColor indexed="64"/>
      </patternFill>
    </fill>
  </fills>
  <borders count="124">
    <border>
      <left/>
      <right/>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ck">
        <color indexed="64"/>
      </bottom>
      <diagonal/>
    </border>
    <border>
      <left style="medium">
        <color indexed="64"/>
      </left>
      <right/>
      <top style="thick">
        <color indexed="64"/>
      </top>
      <bottom/>
      <diagonal/>
    </border>
    <border>
      <left style="medium">
        <color indexed="64"/>
      </left>
      <right/>
      <top/>
      <bottom style="medium">
        <color indexed="64"/>
      </bottom>
      <diagonal/>
    </border>
    <border>
      <left style="medium">
        <color indexed="64"/>
      </left>
      <right style="medium">
        <color indexed="64"/>
      </right>
      <top style="thick">
        <color indexed="64"/>
      </top>
      <bottom/>
      <diagonal/>
    </border>
    <border>
      <left/>
      <right/>
      <top style="thick">
        <color indexed="64"/>
      </top>
      <bottom/>
      <diagonal/>
    </border>
    <border>
      <left/>
      <right style="medium">
        <color indexed="64"/>
      </right>
      <top style="thick">
        <color indexed="64"/>
      </top>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right/>
      <top/>
      <bottom style="thick">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rgb="FF000000"/>
      </bottom>
      <diagonal/>
    </border>
    <border>
      <left style="medium">
        <color indexed="64"/>
      </left>
      <right/>
      <top/>
      <bottom/>
      <diagonal/>
    </border>
    <border>
      <left/>
      <right style="medium">
        <color rgb="FF000000"/>
      </right>
      <top style="thick">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thick">
        <color indexed="64"/>
      </top>
      <bottom style="medium">
        <color indexed="64"/>
      </bottom>
      <diagonal/>
    </border>
    <border>
      <left style="medium">
        <color indexed="64"/>
      </left>
      <right style="medium">
        <color indexed="64"/>
      </right>
      <top/>
      <bottom/>
      <diagonal/>
    </border>
    <border>
      <left/>
      <right style="medium">
        <color indexed="64"/>
      </right>
      <top style="thick">
        <color indexed="64"/>
      </top>
      <bottom style="medium">
        <color indexed="64"/>
      </bottom>
      <diagonal/>
    </border>
    <border>
      <left/>
      <right style="medium">
        <color rgb="FF000000"/>
      </right>
      <top style="thick">
        <color indexed="64"/>
      </top>
      <bottom/>
      <diagonal/>
    </border>
    <border>
      <left/>
      <right style="medium">
        <color rgb="FF000000"/>
      </right>
      <top/>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style="thick">
        <color rgb="FF000000"/>
      </top>
      <bottom/>
      <diagonal/>
    </border>
    <border>
      <left/>
      <right/>
      <top style="thick">
        <color rgb="FF000000"/>
      </top>
      <bottom/>
      <diagonal/>
    </border>
    <border>
      <left/>
      <right style="medium">
        <color rgb="FF000000"/>
      </right>
      <top style="medium">
        <color indexed="64"/>
      </top>
      <bottom/>
      <diagonal/>
    </border>
    <border>
      <left style="medium">
        <color rgb="FF000000"/>
      </left>
      <right/>
      <top style="thick">
        <color rgb="FF000000"/>
      </top>
      <bottom/>
      <diagonal/>
    </border>
    <border>
      <left style="medium">
        <color rgb="FF000000"/>
      </left>
      <right/>
      <top/>
      <bottom/>
      <diagonal/>
    </border>
    <border>
      <left style="medium">
        <color indexed="64"/>
      </left>
      <right/>
      <top/>
      <bottom style="medium">
        <color rgb="FF000000"/>
      </bottom>
      <diagonal/>
    </border>
    <border>
      <left style="thick">
        <color indexed="8"/>
      </left>
      <right/>
      <top style="thick">
        <color indexed="8"/>
      </top>
      <bottom/>
      <diagonal/>
    </border>
    <border>
      <left/>
      <right style="thick">
        <color indexed="8"/>
      </right>
      <top style="thick">
        <color indexed="8"/>
      </top>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top/>
      <bottom style="thick">
        <color indexed="8"/>
      </bottom>
      <diagonal/>
    </border>
    <border>
      <left/>
      <right style="thick">
        <color indexed="8"/>
      </right>
      <top/>
      <bottom style="thick">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style="thin">
        <color indexed="8"/>
      </right>
      <top style="thick">
        <color indexed="8"/>
      </top>
      <bottom/>
      <diagonal/>
    </border>
    <border>
      <left style="thin">
        <color indexed="8"/>
      </left>
      <right style="thin">
        <color indexed="8"/>
      </right>
      <top style="thick">
        <color indexed="8"/>
      </top>
      <bottom/>
      <diagonal/>
    </border>
    <border>
      <left style="thin">
        <color indexed="8"/>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style="thin">
        <color indexed="8"/>
      </right>
      <top/>
      <bottom/>
      <diagonal/>
    </border>
    <border>
      <left style="thin">
        <color indexed="8"/>
      </left>
      <right style="thin">
        <color indexed="8"/>
      </right>
      <top/>
      <bottom/>
      <diagonal/>
    </border>
    <border>
      <left style="thin">
        <color indexed="8"/>
      </left>
      <right style="thick">
        <color indexed="8"/>
      </right>
      <top/>
      <bottom/>
      <diagonal/>
    </border>
    <border>
      <left style="thick">
        <color indexed="8"/>
      </left>
      <right style="thin">
        <color indexed="8"/>
      </right>
      <top/>
      <bottom style="thick">
        <color indexed="8"/>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top style="thick">
        <color indexed="8"/>
      </top>
      <bottom style="thin">
        <color indexed="8"/>
      </bottom>
      <diagonal/>
    </border>
    <border>
      <left style="thin">
        <color indexed="8"/>
      </left>
      <right/>
      <top style="thin">
        <color indexed="8"/>
      </top>
      <bottom style="thick">
        <color indexed="8"/>
      </bottom>
      <diagonal/>
    </border>
    <border>
      <left style="thin">
        <color indexed="8"/>
      </left>
      <right/>
      <top style="thick">
        <color indexed="8"/>
      </top>
      <bottom/>
      <diagonal/>
    </border>
    <border>
      <left style="thin">
        <color indexed="8"/>
      </left>
      <right/>
      <top/>
      <bottom/>
      <diagonal/>
    </border>
    <border>
      <left style="thin">
        <color indexed="8"/>
      </left>
      <right/>
      <top/>
      <bottom style="thick">
        <color indexed="8"/>
      </bottom>
      <diagonal/>
    </border>
    <border>
      <left style="medium">
        <color indexed="8"/>
      </left>
      <right style="thin">
        <color indexed="8"/>
      </right>
      <top style="thick">
        <color indexed="8"/>
      </top>
      <bottom style="thin">
        <color indexed="8"/>
      </bottom>
      <diagonal/>
    </border>
    <border>
      <left style="medium">
        <color indexed="8"/>
      </left>
      <right style="thin">
        <color indexed="8"/>
      </right>
      <top style="thin">
        <color indexed="8"/>
      </top>
      <bottom style="thick">
        <color indexed="8"/>
      </bottom>
      <diagonal/>
    </border>
    <border>
      <left style="medium">
        <color indexed="8"/>
      </left>
      <right style="thin">
        <color indexed="8"/>
      </right>
      <top style="thick">
        <color indexed="8"/>
      </top>
      <bottom/>
      <diagonal/>
    </border>
    <border>
      <left style="medium">
        <color indexed="8"/>
      </left>
      <right style="thin">
        <color indexed="8"/>
      </right>
      <top/>
      <bottom/>
      <diagonal/>
    </border>
    <border>
      <left style="medium">
        <color indexed="8"/>
      </left>
      <right style="thin">
        <color indexed="8"/>
      </right>
      <top/>
      <bottom style="thick">
        <color indexed="8"/>
      </bottom>
      <diagonal/>
    </border>
    <border>
      <left/>
      <right/>
      <top style="thick">
        <color indexed="8"/>
      </top>
      <bottom style="thin">
        <color indexed="8"/>
      </bottom>
      <diagonal/>
    </border>
    <border>
      <left/>
      <right/>
      <top style="thin">
        <color indexed="8"/>
      </top>
      <bottom style="thick">
        <color indexed="8"/>
      </bottom>
      <diagonal/>
    </border>
    <border>
      <left/>
      <right/>
      <top style="thick">
        <color indexed="8"/>
      </top>
      <bottom/>
      <diagonal/>
    </border>
    <border>
      <left/>
      <right/>
      <top/>
      <bottom style="thick">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000000"/>
      </left>
      <right style="medium">
        <color indexed="64"/>
      </right>
      <top/>
      <bottom style="medium">
        <color indexed="64"/>
      </bottom>
      <diagonal/>
    </border>
    <border>
      <left style="medium">
        <color indexed="64"/>
      </left>
      <right/>
      <top/>
      <bottom style="thick">
        <color indexed="64"/>
      </bottom>
      <diagonal/>
    </border>
    <border>
      <left style="thick">
        <color indexed="8"/>
      </left>
      <right style="thick">
        <color indexed="8"/>
      </right>
      <top style="thick">
        <color indexed="8"/>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style="thick">
        <color indexed="8"/>
      </left>
      <right style="thick">
        <color indexed="8"/>
      </right>
      <top style="thick">
        <color indexed="8"/>
      </top>
      <bottom style="thick">
        <color indexed="8"/>
      </bottom>
      <diagonal/>
    </border>
    <border>
      <left style="thick">
        <color indexed="8"/>
      </left>
      <right style="medium">
        <color indexed="64"/>
      </right>
      <top style="thick">
        <color indexed="64"/>
      </top>
      <bottom/>
      <diagonal/>
    </border>
    <border>
      <left style="thick">
        <color indexed="8"/>
      </left>
      <right style="medium">
        <color indexed="64"/>
      </right>
      <top/>
      <bottom/>
      <diagonal/>
    </border>
    <border>
      <left style="thick">
        <color indexed="8"/>
      </left>
      <right style="medium">
        <color indexed="64"/>
      </right>
      <top/>
      <bottom style="medium">
        <color indexed="64"/>
      </bottom>
      <diagonal/>
    </border>
    <border>
      <left/>
      <right style="medium">
        <color indexed="64"/>
      </right>
      <top style="medium">
        <color indexed="64"/>
      </top>
      <bottom style="thick">
        <color indexed="64"/>
      </bottom>
      <diagonal/>
    </border>
    <border>
      <left style="medium">
        <color rgb="FF000000"/>
      </left>
      <right/>
      <top style="medium">
        <color indexed="64"/>
      </top>
      <bottom style="medium">
        <color indexed="64"/>
      </bottom>
      <diagonal/>
    </border>
  </borders>
  <cellStyleXfs count="51">
    <xf numFmtId="0" fontId="0"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7" fillId="0" borderId="0"/>
    <xf numFmtId="0" fontId="2" fillId="0" borderId="0">
      <alignment vertical="center"/>
    </xf>
    <xf numFmtId="0" fontId="1" fillId="0" borderId="0"/>
    <xf numFmtId="0" fontId="7" fillId="0" borderId="0"/>
    <xf numFmtId="0" fontId="1" fillId="0" borderId="0"/>
    <xf numFmtId="0" fontId="1" fillId="0" borderId="0"/>
    <xf numFmtId="0" fontId="2" fillId="0" borderId="0"/>
    <xf numFmtId="9" fontId="1" fillId="0" borderId="0" applyFont="0" applyFill="0" applyBorder="0" applyAlignment="0" applyProtection="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 fillId="0" borderId="0"/>
    <xf numFmtId="0" fontId="1" fillId="0" borderId="0"/>
    <xf numFmtId="0" fontId="74" fillId="0" borderId="0" applyNumberFormat="0" applyFill="0" applyBorder="0" applyAlignment="0" applyProtection="0"/>
    <xf numFmtId="0" fontId="65" fillId="0" borderId="0"/>
  </cellStyleXfs>
  <cellXfs count="3583">
    <xf numFmtId="0" fontId="0" fillId="0" borderId="0" xfId="0"/>
    <xf numFmtId="177" fontId="7" fillId="0" borderId="0" xfId="0" applyNumberFormat="1" applyFont="1" applyFill="1"/>
    <xf numFmtId="177" fontId="11" fillId="0" borderId="2" xfId="0" applyNumberFormat="1" applyFont="1" applyFill="1" applyBorder="1" applyAlignment="1">
      <alignment horizontal="center" vertical="center"/>
    </xf>
    <xf numFmtId="177" fontId="10" fillId="0" borderId="0" xfId="0" applyNumberFormat="1" applyFont="1" applyFill="1" applyBorder="1" applyAlignment="1">
      <alignment horizontal="distributed" vertical="center"/>
    </xf>
    <xf numFmtId="177" fontId="8" fillId="0" borderId="0" xfId="0" applyNumberFormat="1" applyFont="1" applyFill="1" applyBorder="1" applyAlignment="1">
      <alignment horizontal="distributed" vertical="center"/>
    </xf>
    <xf numFmtId="177" fontId="9" fillId="0" borderId="2" xfId="0" applyNumberFormat="1" applyFont="1" applyFill="1" applyBorder="1" applyAlignment="1">
      <alignment horizontal="center" vertical="center"/>
    </xf>
    <xf numFmtId="177" fontId="13" fillId="0" borderId="0" xfId="0" applyNumberFormat="1" applyFont="1" applyFill="1" applyBorder="1" applyAlignment="1">
      <alignment horizontal="distributed" vertical="center"/>
    </xf>
    <xf numFmtId="177" fontId="11" fillId="0" borderId="0" xfId="0" applyNumberFormat="1" applyFont="1" applyFill="1" applyBorder="1" applyAlignment="1">
      <alignment horizontal="distributed" vertical="center"/>
    </xf>
    <xf numFmtId="177" fontId="14" fillId="0" borderId="0" xfId="0" applyNumberFormat="1" applyFont="1" applyFill="1" applyBorder="1" applyAlignment="1">
      <alignment horizontal="distributed" vertical="center"/>
    </xf>
    <xf numFmtId="177" fontId="14" fillId="0" borderId="2" xfId="0" applyNumberFormat="1" applyFont="1" applyFill="1" applyBorder="1" applyAlignment="1">
      <alignment horizontal="center" vertical="center"/>
    </xf>
    <xf numFmtId="177" fontId="9" fillId="0" borderId="0" xfId="0" applyNumberFormat="1" applyFont="1" applyFill="1" applyBorder="1" applyAlignment="1">
      <alignment horizontal="distributed" vertical="center"/>
    </xf>
    <xf numFmtId="177" fontId="9" fillId="0" borderId="0" xfId="0" applyNumberFormat="1" applyFont="1" applyFill="1" applyBorder="1"/>
    <xf numFmtId="177" fontId="8" fillId="0" borderId="5" xfId="0" applyNumberFormat="1" applyFont="1" applyFill="1" applyBorder="1" applyAlignment="1">
      <alignment horizontal="distributed" vertical="center"/>
    </xf>
    <xf numFmtId="177" fontId="9" fillId="0" borderId="6" xfId="0" applyNumberFormat="1" applyFont="1" applyFill="1" applyBorder="1" applyAlignment="1">
      <alignment horizontal="center" vertical="center"/>
    </xf>
    <xf numFmtId="177" fontId="15" fillId="0" borderId="0" xfId="0" applyNumberFormat="1" applyFont="1" applyFill="1"/>
    <xf numFmtId="177" fontId="15" fillId="0" borderId="0" xfId="0" applyNumberFormat="1" applyFont="1" applyFill="1" applyAlignment="1">
      <alignment horizontal="center"/>
    </xf>
    <xf numFmtId="177" fontId="9" fillId="0" borderId="2" xfId="0" applyNumberFormat="1" applyFont="1" applyFill="1" applyBorder="1" applyAlignment="1">
      <alignment horizontal="center"/>
    </xf>
    <xf numFmtId="177" fontId="14" fillId="0" borderId="0" xfId="0" applyNumberFormat="1" applyFont="1" applyFill="1" applyBorder="1"/>
    <xf numFmtId="177" fontId="11" fillId="0" borderId="2" xfId="8" applyNumberFormat="1" applyFont="1" applyFill="1" applyBorder="1" applyAlignment="1">
      <alignment horizontal="center" vertical="center"/>
    </xf>
    <xf numFmtId="177" fontId="8" fillId="0" borderId="4" xfId="8" applyNumberFormat="1" applyFont="1" applyFill="1" applyBorder="1" applyAlignment="1">
      <alignment horizontal="centerContinuous" vertical="center"/>
    </xf>
    <xf numFmtId="177" fontId="8" fillId="0" borderId="14" xfId="8" applyNumberFormat="1" applyFont="1" applyFill="1" applyBorder="1" applyAlignment="1">
      <alignment horizontal="centerContinuous" vertical="center"/>
    </xf>
    <xf numFmtId="177" fontId="11" fillId="0" borderId="0" xfId="8" applyNumberFormat="1" applyFont="1" applyFill="1" applyBorder="1" applyAlignment="1">
      <alignment horizontal="center" vertical="center"/>
    </xf>
    <xf numFmtId="178" fontId="11" fillId="0" borderId="2" xfId="0" applyNumberFormat="1" applyFont="1" applyFill="1" applyBorder="1" applyAlignment="1">
      <alignment horizontal="center" vertical="center"/>
    </xf>
    <xf numFmtId="178" fontId="11" fillId="0" borderId="0" xfId="0" applyNumberFormat="1" applyFont="1" applyFill="1" applyBorder="1"/>
    <xf numFmtId="178" fontId="6" fillId="0" borderId="0" xfId="5" applyNumberFormat="1" applyFont="1" applyFill="1"/>
    <xf numFmtId="178" fontId="7" fillId="0" borderId="0" xfId="5" applyNumberFormat="1" applyFont="1" applyFill="1"/>
    <xf numFmtId="178" fontId="8" fillId="0" borderId="0" xfId="5" applyNumberFormat="1" applyFont="1" applyFill="1"/>
    <xf numFmtId="178" fontId="8" fillId="0" borderId="0" xfId="5" applyNumberFormat="1" applyFont="1" applyFill="1" applyAlignment="1">
      <alignment horizontal="center"/>
    </xf>
    <xf numFmtId="178" fontId="8" fillId="0" borderId="5" xfId="5" applyNumberFormat="1" applyFont="1" applyFill="1" applyBorder="1" applyAlignment="1">
      <alignment horizontal="right" vertical="center"/>
    </xf>
    <xf numFmtId="178" fontId="8" fillId="0" borderId="1" xfId="5" applyNumberFormat="1" applyFont="1" applyFill="1" applyBorder="1" applyAlignment="1">
      <alignment horizontal="center" vertical="center" wrapText="1"/>
    </xf>
    <xf numFmtId="178" fontId="8" fillId="0" borderId="2" xfId="5" applyNumberFormat="1" applyFont="1" applyFill="1" applyBorder="1" applyAlignment="1">
      <alignment horizontal="center" vertical="center" wrapText="1"/>
    </xf>
    <xf numFmtId="178" fontId="8" fillId="0" borderId="3" xfId="5" applyNumberFormat="1" applyFont="1" applyFill="1" applyBorder="1" applyAlignment="1">
      <alignment horizontal="center" vertical="center" wrapText="1"/>
    </xf>
    <xf numFmtId="178" fontId="11" fillId="0" borderId="2" xfId="5" applyNumberFormat="1" applyFont="1" applyFill="1" applyBorder="1" applyAlignment="1">
      <alignment horizontal="center" vertical="center"/>
    </xf>
    <xf numFmtId="178" fontId="11" fillId="0" borderId="0" xfId="5" applyNumberFormat="1" applyFont="1" applyFill="1"/>
    <xf numFmtId="178" fontId="8" fillId="0" borderId="0" xfId="5" applyNumberFormat="1" applyFont="1" applyFill="1" applyBorder="1" applyAlignment="1">
      <alignment horizontal="distributed" vertical="center"/>
    </xf>
    <xf numFmtId="178" fontId="13" fillId="0" borderId="0" xfId="5" applyNumberFormat="1" applyFont="1" applyFill="1" applyBorder="1" applyAlignment="1">
      <alignment horizontal="distributed" vertical="center"/>
    </xf>
    <xf numFmtId="178" fontId="11" fillId="0" borderId="0" xfId="5" applyNumberFormat="1" applyFont="1" applyFill="1" applyBorder="1" applyAlignment="1">
      <alignment horizontal="distributed" vertical="center"/>
    </xf>
    <xf numFmtId="178" fontId="15" fillId="0" borderId="0" xfId="5" applyNumberFormat="1" applyFont="1" applyFill="1"/>
    <xf numFmtId="178" fontId="15" fillId="0" borderId="0" xfId="5" applyNumberFormat="1" applyFont="1" applyFill="1" applyAlignment="1">
      <alignment horizontal="center"/>
    </xf>
    <xf numFmtId="178" fontId="7" fillId="0" borderId="5" xfId="5" applyNumberFormat="1" applyFont="1" applyFill="1" applyBorder="1"/>
    <xf numFmtId="178" fontId="11" fillId="0" borderId="0" xfId="5" applyNumberFormat="1" applyFont="1" applyFill="1" applyBorder="1"/>
    <xf numFmtId="177" fontId="1" fillId="0" borderId="0" xfId="8" applyNumberFormat="1" applyFont="1" applyFill="1" applyBorder="1"/>
    <xf numFmtId="177" fontId="1" fillId="0" borderId="0" xfId="0" applyNumberFormat="1" applyFont="1" applyFill="1" applyBorder="1" applyAlignment="1">
      <alignment horizontal="distributed" vertical="center"/>
    </xf>
    <xf numFmtId="177" fontId="1" fillId="0" borderId="0" xfId="0" applyNumberFormat="1" applyFont="1" applyFill="1"/>
    <xf numFmtId="177" fontId="1" fillId="0" borderId="0" xfId="0" applyNumberFormat="1" applyFont="1" applyFill="1" applyBorder="1"/>
    <xf numFmtId="177" fontId="1" fillId="0" borderId="0" xfId="0" applyNumberFormat="1" applyFont="1" applyFill="1" applyAlignment="1">
      <alignment horizontal="right" vertical="center"/>
    </xf>
    <xf numFmtId="177" fontId="1" fillId="0" borderId="2" xfId="0" applyNumberFormat="1" applyFont="1" applyFill="1" applyBorder="1" applyAlignment="1">
      <alignment horizontal="center" vertical="center"/>
    </xf>
    <xf numFmtId="177" fontId="1" fillId="0" borderId="0" xfId="0" applyNumberFormat="1" applyFont="1" applyFill="1" applyBorder="1" applyAlignment="1">
      <alignment horizontal="right" vertical="center"/>
    </xf>
    <xf numFmtId="178" fontId="1" fillId="0" borderId="0" xfId="5" applyNumberFormat="1" applyFont="1" applyFill="1"/>
    <xf numFmtId="178" fontId="1" fillId="0" borderId="0" xfId="5" applyNumberFormat="1" applyFont="1" applyFill="1" applyBorder="1"/>
    <xf numFmtId="179" fontId="11" fillId="0" borderId="0" xfId="0" applyNumberFormat="1" applyFont="1" applyFill="1" applyAlignment="1">
      <alignment vertical="center"/>
    </xf>
    <xf numFmtId="178" fontId="1" fillId="0" borderId="5" xfId="5" applyNumberFormat="1" applyFont="1" applyFill="1" applyBorder="1"/>
    <xf numFmtId="177" fontId="1" fillId="0" borderId="2" xfId="8" applyNumberFormat="1" applyFont="1" applyFill="1" applyBorder="1"/>
    <xf numFmtId="177" fontId="1" fillId="0" borderId="2" xfId="0" applyNumberFormat="1" applyFont="1" applyFill="1" applyBorder="1" applyAlignment="1">
      <alignment horizontal="right" vertical="center"/>
    </xf>
    <xf numFmtId="177" fontId="1" fillId="0" borderId="2" xfId="0" applyNumberFormat="1" applyFont="1" applyFill="1" applyBorder="1"/>
    <xf numFmtId="177" fontId="1" fillId="0" borderId="6" xfId="0" applyNumberFormat="1" applyFont="1" applyFill="1" applyBorder="1" applyAlignment="1">
      <alignment horizontal="right" vertical="center"/>
    </xf>
    <xf numFmtId="178" fontId="1" fillId="0" borderId="0" xfId="5" applyNumberFormat="1" applyFont="1" applyFill="1" applyAlignment="1">
      <alignment horizontal="right"/>
    </xf>
    <xf numFmtId="179" fontId="11" fillId="0" borderId="16" xfId="5" applyNumberFormat="1" applyFont="1" applyFill="1" applyBorder="1" applyAlignment="1">
      <alignment vertical="center"/>
    </xf>
    <xf numFmtId="179" fontId="11" fillId="0" borderId="18" xfId="5" applyNumberFormat="1" applyFont="1" applyFill="1" applyBorder="1" applyAlignment="1">
      <alignment vertical="center"/>
    </xf>
    <xf numFmtId="179" fontId="11" fillId="0" borderId="0" xfId="5" applyNumberFormat="1" applyFont="1" applyFill="1" applyBorder="1" applyAlignment="1">
      <alignment vertical="center"/>
    </xf>
    <xf numFmtId="179" fontId="11" fillId="0" borderId="17" xfId="5" applyNumberFormat="1" applyFont="1" applyFill="1" applyBorder="1" applyAlignment="1">
      <alignment vertical="center"/>
    </xf>
    <xf numFmtId="186" fontId="1" fillId="0" borderId="0" xfId="0" applyNumberFormat="1" applyFont="1" applyFill="1" applyAlignment="1">
      <alignment horizontal="right" vertical="center"/>
    </xf>
    <xf numFmtId="177" fontId="8" fillId="0" borderId="0" xfId="0" applyNumberFormat="1" applyFont="1" applyFill="1" applyBorder="1" applyAlignment="1">
      <alignment horizontal="left" vertical="center"/>
    </xf>
    <xf numFmtId="177" fontId="8" fillId="0" borderId="5" xfId="0" applyNumberFormat="1" applyFont="1" applyFill="1" applyBorder="1" applyAlignment="1">
      <alignment horizontal="left" vertical="center"/>
    </xf>
    <xf numFmtId="179" fontId="1" fillId="0" borderId="17" xfId="5" applyNumberFormat="1" applyFont="1" applyFill="1" applyBorder="1" applyAlignment="1">
      <alignment horizontal="right" vertical="center"/>
    </xf>
    <xf numFmtId="179" fontId="1" fillId="0" borderId="0" xfId="5" applyNumberFormat="1" applyFont="1" applyFill="1" applyBorder="1" applyAlignment="1">
      <alignment horizontal="right" vertical="center"/>
    </xf>
    <xf numFmtId="179" fontId="1" fillId="0" borderId="0" xfId="0" applyNumberFormat="1" applyFont="1" applyFill="1" applyAlignment="1">
      <alignment horizontal="right" vertical="center"/>
    </xf>
    <xf numFmtId="186" fontId="1" fillId="0" borderId="0" xfId="0" applyNumberFormat="1" applyFont="1" applyFill="1" applyAlignment="1">
      <alignment vertical="center"/>
    </xf>
    <xf numFmtId="179" fontId="1" fillId="0" borderId="0" xfId="0" applyNumberFormat="1" applyFont="1" applyFill="1" applyBorder="1" applyAlignment="1">
      <alignment horizontal="right" vertical="center"/>
    </xf>
    <xf numFmtId="177" fontId="1" fillId="0" borderId="17" xfId="0" applyNumberFormat="1" applyFont="1" applyFill="1" applyBorder="1" applyAlignment="1">
      <alignment horizontal="right"/>
    </xf>
    <xf numFmtId="177" fontId="1" fillId="0" borderId="0" xfId="0" applyNumberFormat="1" applyFont="1" applyFill="1" applyAlignment="1">
      <alignment horizontal="right"/>
    </xf>
    <xf numFmtId="177" fontId="1" fillId="0" borderId="0" xfId="0" applyNumberFormat="1" applyFont="1" applyFill="1" applyBorder="1" applyAlignment="1">
      <alignment horizontal="right"/>
    </xf>
    <xf numFmtId="178" fontId="1" fillId="0" borderId="17" xfId="5" applyNumberFormat="1" applyFont="1" applyFill="1" applyBorder="1" applyAlignment="1">
      <alignment horizontal="right"/>
    </xf>
    <xf numFmtId="186" fontId="1" fillId="0" borderId="0" xfId="0" applyNumberFormat="1" applyFont="1" applyFill="1"/>
    <xf numFmtId="186" fontId="1" fillId="0" borderId="0" xfId="0" applyNumberFormat="1" applyFont="1" applyFill="1" applyBorder="1" applyAlignment="1">
      <alignment horizontal="right" vertical="center"/>
    </xf>
    <xf numFmtId="178" fontId="1" fillId="0" borderId="19" xfId="5" applyNumberFormat="1" applyFont="1" applyFill="1" applyBorder="1" applyAlignment="1">
      <alignment horizontal="right"/>
    </xf>
    <xf numFmtId="178" fontId="1" fillId="0" borderId="5" xfId="5" applyNumberFormat="1" applyFont="1" applyFill="1" applyBorder="1" applyAlignment="1">
      <alignment horizontal="right"/>
    </xf>
    <xf numFmtId="179" fontId="1" fillId="0" borderId="5" xfId="0" applyNumberFormat="1" applyFont="1" applyFill="1" applyBorder="1" applyAlignment="1">
      <alignment horizontal="right" vertical="center"/>
    </xf>
    <xf numFmtId="186" fontId="1" fillId="0" borderId="19" xfId="0" applyNumberFormat="1" applyFont="1" applyFill="1" applyBorder="1" applyAlignment="1">
      <alignment vertical="center"/>
    </xf>
    <xf numFmtId="186" fontId="1" fillId="0" borderId="5" xfId="0" applyNumberFormat="1" applyFont="1" applyFill="1" applyBorder="1" applyAlignment="1">
      <alignment horizontal="right" vertical="center"/>
    </xf>
    <xf numFmtId="177" fontId="7" fillId="0" borderId="0" xfId="0" applyNumberFormat="1" applyFont="1" applyFill="1" applyBorder="1" applyAlignment="1">
      <alignment horizontal="distributed" vertical="center"/>
    </xf>
    <xf numFmtId="177" fontId="7" fillId="0" borderId="0" xfId="0" applyNumberFormat="1" applyFont="1" applyFill="1" applyBorder="1"/>
    <xf numFmtId="178" fontId="0" fillId="0" borderId="17" xfId="5" applyNumberFormat="1" applyFont="1" applyFill="1" applyBorder="1" applyAlignment="1">
      <alignment horizontal="right"/>
    </xf>
    <xf numFmtId="178" fontId="7" fillId="0" borderId="2" xfId="5" applyNumberFormat="1" applyFont="1" applyFill="1" applyBorder="1" applyAlignment="1">
      <alignment horizontal="center" vertical="center"/>
    </xf>
    <xf numFmtId="178" fontId="7" fillId="0" borderId="0" xfId="5" applyNumberFormat="1" applyFont="1" applyFill="1" applyBorder="1" applyAlignment="1">
      <alignment horizontal="distributed" vertical="center"/>
    </xf>
    <xf numFmtId="178" fontId="7" fillId="0" borderId="6" xfId="5" applyNumberFormat="1" applyFont="1" applyFill="1" applyBorder="1" applyAlignment="1">
      <alignment horizontal="center"/>
    </xf>
    <xf numFmtId="179" fontId="7" fillId="0" borderId="0" xfId="0" applyNumberFormat="1" applyFont="1" applyFill="1" applyAlignment="1">
      <alignment vertical="center"/>
    </xf>
    <xf numFmtId="178" fontId="7" fillId="0" borderId="0" xfId="5" applyNumberFormat="1" applyFont="1" applyFill="1" applyBorder="1"/>
    <xf numFmtId="179" fontId="7" fillId="0" borderId="0" xfId="0" applyNumberFormat="1" applyFont="1" applyFill="1" applyAlignment="1">
      <alignment horizontal="right" vertical="center"/>
    </xf>
    <xf numFmtId="191" fontId="7" fillId="0" borderId="0" xfId="0" applyNumberFormat="1" applyFont="1" applyFill="1" applyAlignment="1">
      <alignment vertical="center"/>
    </xf>
    <xf numFmtId="179" fontId="7" fillId="0" borderId="0" xfId="0" applyNumberFormat="1" applyFont="1" applyFill="1" applyBorder="1" applyAlignment="1">
      <alignment horizontal="right" vertical="center"/>
    </xf>
    <xf numFmtId="191" fontId="7" fillId="0" borderId="17" xfId="0" applyNumberFormat="1" applyFont="1" applyFill="1" applyBorder="1" applyAlignment="1">
      <alignment vertical="center"/>
    </xf>
    <xf numFmtId="179" fontId="7" fillId="0" borderId="5" xfId="0" applyNumberFormat="1" applyFont="1" applyFill="1" applyBorder="1" applyAlignment="1">
      <alignment horizontal="right" vertical="center"/>
    </xf>
    <xf numFmtId="191" fontId="7" fillId="0" borderId="19" xfId="0" applyNumberFormat="1" applyFont="1" applyFill="1" applyBorder="1" applyAlignment="1">
      <alignment vertical="center"/>
    </xf>
    <xf numFmtId="191" fontId="7" fillId="0" borderId="5" xfId="0" applyNumberFormat="1" applyFont="1" applyFill="1" applyBorder="1" applyAlignment="1">
      <alignment vertical="center"/>
    </xf>
    <xf numFmtId="179" fontId="21" fillId="0" borderId="0" xfId="0" applyNumberFormat="1" applyFont="1" applyFill="1" applyAlignment="1">
      <alignment vertical="center"/>
    </xf>
    <xf numFmtId="179" fontId="21" fillId="0" borderId="0" xfId="5" applyNumberFormat="1" applyFont="1" applyFill="1" applyBorder="1" applyAlignment="1">
      <alignment vertical="center"/>
    </xf>
    <xf numFmtId="178" fontId="21" fillId="0" borderId="0" xfId="5" applyNumberFormat="1" applyFont="1" applyFill="1" applyBorder="1"/>
    <xf numFmtId="0" fontId="0" fillId="0" borderId="0" xfId="0" applyBorder="1"/>
    <xf numFmtId="0" fontId="28" fillId="0" borderId="36" xfId="0" applyFont="1" applyBorder="1" applyAlignment="1">
      <alignment horizontal="justify" vertical="center" wrapText="1"/>
    </xf>
    <xf numFmtId="0" fontId="29" fillId="0" borderId="37" xfId="0" applyFont="1" applyBorder="1" applyAlignment="1">
      <alignment horizontal="justify" vertical="center" wrapText="1"/>
    </xf>
    <xf numFmtId="0" fontId="15" fillId="0" borderId="37" xfId="0" applyFont="1" applyBorder="1" applyAlignment="1">
      <alignment horizontal="left" vertical="center" wrapText="1"/>
    </xf>
    <xf numFmtId="0" fontId="31" fillId="0" borderId="37" xfId="0" applyFont="1" applyBorder="1" applyAlignment="1">
      <alignment horizontal="justify" vertical="center" wrapText="1"/>
    </xf>
    <xf numFmtId="41" fontId="8" fillId="0" borderId="0" xfId="0" applyNumberFormat="1" applyFont="1" applyFill="1"/>
    <xf numFmtId="41" fontId="8" fillId="0" borderId="0" xfId="0" applyNumberFormat="1" applyFont="1" applyFill="1" applyAlignment="1">
      <alignment horizontal="center"/>
    </xf>
    <xf numFmtId="0" fontId="8" fillId="0" borderId="0" xfId="0" applyNumberFormat="1" applyFont="1" applyFill="1" applyAlignment="1">
      <alignment horizontal="center" vertical="center" wrapText="1"/>
    </xf>
    <xf numFmtId="0" fontId="8" fillId="0" borderId="15" xfId="0" applyNumberFormat="1" applyFont="1" applyFill="1" applyBorder="1" applyAlignment="1">
      <alignment horizontal="center" vertical="center" wrapText="1"/>
    </xf>
    <xf numFmtId="41" fontId="11" fillId="0" borderId="2" xfId="0" applyNumberFormat="1" applyFont="1" applyFill="1" applyBorder="1" applyAlignment="1">
      <alignment horizontal="center" vertical="center"/>
    </xf>
    <xf numFmtId="41" fontId="11" fillId="0" borderId="0" xfId="0" applyNumberFormat="1" applyFont="1" applyFill="1" applyAlignment="1">
      <alignment vertical="center"/>
    </xf>
    <xf numFmtId="41" fontId="11" fillId="0" borderId="16" xfId="0" applyNumberFormat="1" applyFont="1" applyFill="1" applyBorder="1" applyAlignment="1">
      <alignment vertical="center"/>
    </xf>
    <xf numFmtId="41" fontId="11" fillId="0" borderId="18" xfId="0" applyNumberFormat="1" applyFont="1" applyFill="1" applyBorder="1" applyAlignment="1">
      <alignment vertical="center"/>
    </xf>
    <xf numFmtId="41" fontId="11" fillId="0" borderId="0" xfId="0" applyNumberFormat="1" applyFont="1" applyFill="1"/>
    <xf numFmtId="41" fontId="11" fillId="0" borderId="17" xfId="0" applyNumberFormat="1" applyFont="1" applyFill="1" applyBorder="1" applyAlignment="1">
      <alignment vertical="center"/>
    </xf>
    <xf numFmtId="41" fontId="11" fillId="0" borderId="0" xfId="0" applyNumberFormat="1" applyFont="1" applyFill="1" applyBorder="1" applyAlignment="1">
      <alignment vertical="center"/>
    </xf>
    <xf numFmtId="41" fontId="11" fillId="0" borderId="0" xfId="0" applyNumberFormat="1" applyFont="1" applyFill="1" applyAlignment="1">
      <alignment horizontal="right" vertical="center"/>
    </xf>
    <xf numFmtId="41" fontId="12" fillId="0" borderId="0" xfId="0" applyNumberFormat="1" applyFont="1" applyFill="1" applyBorder="1" applyAlignment="1">
      <alignment horizontal="right" vertical="center"/>
    </xf>
    <xf numFmtId="201" fontId="11" fillId="0" borderId="0" xfId="0" applyNumberFormat="1" applyFont="1" applyFill="1" applyAlignment="1">
      <alignment vertical="center"/>
    </xf>
    <xf numFmtId="201" fontId="11" fillId="0" borderId="0" xfId="0" applyNumberFormat="1" applyFont="1" applyFill="1" applyBorder="1" applyAlignment="1">
      <alignment vertical="center"/>
    </xf>
    <xf numFmtId="201" fontId="11" fillId="0" borderId="0" xfId="0" applyNumberFormat="1" applyFont="1" applyFill="1" applyAlignment="1">
      <alignment horizontal="right" vertical="center"/>
    </xf>
    <xf numFmtId="41" fontId="33" fillId="0" borderId="0" xfId="0" applyNumberFormat="1" applyFont="1" applyFill="1"/>
    <xf numFmtId="41" fontId="33" fillId="0" borderId="0" xfId="0" applyNumberFormat="1" applyFont="1" applyFill="1" applyAlignment="1">
      <alignment horizontal="center"/>
    </xf>
    <xf numFmtId="41" fontId="33" fillId="0" borderId="12" xfId="0" applyNumberFormat="1" applyFont="1" applyFill="1" applyBorder="1" applyAlignment="1">
      <alignment wrapText="1"/>
    </xf>
    <xf numFmtId="41" fontId="33" fillId="0" borderId="12" xfId="0" applyNumberFormat="1" applyFont="1" applyFill="1" applyBorder="1" applyAlignment="1">
      <alignment horizontal="center" wrapText="1"/>
    </xf>
    <xf numFmtId="41" fontId="15" fillId="0" borderId="0" xfId="0" applyNumberFormat="1" applyFont="1" applyFill="1"/>
    <xf numFmtId="41" fontId="15" fillId="0" borderId="0" xfId="0" applyNumberFormat="1" applyFont="1" applyFill="1" applyAlignment="1">
      <alignment horizontal="center"/>
    </xf>
    <xf numFmtId="178" fontId="8" fillId="0" borderId="5" xfId="14" applyNumberFormat="1" applyFont="1" applyFill="1" applyBorder="1" applyAlignment="1">
      <alignment horizontal="right" vertical="center"/>
    </xf>
    <xf numFmtId="178" fontId="33" fillId="0" borderId="25" xfId="5" applyNumberFormat="1" applyFont="1" applyFill="1" applyBorder="1" applyAlignment="1">
      <alignment vertical="center" wrapText="1"/>
    </xf>
    <xf numFmtId="178" fontId="8" fillId="0" borderId="0" xfId="5" applyNumberFormat="1" applyFont="1" applyFill="1" applyAlignment="1">
      <alignment horizontal="center" vertical="center" wrapText="1"/>
    </xf>
    <xf numFmtId="178" fontId="8" fillId="0" borderId="0" xfId="5" applyNumberFormat="1" applyFont="1" applyFill="1" applyBorder="1" applyAlignment="1">
      <alignment horizontal="center" vertical="center" wrapText="1"/>
    </xf>
    <xf numFmtId="179" fontId="11" fillId="0" borderId="0" xfId="5" applyNumberFormat="1" applyFont="1" applyFill="1" applyBorder="1" applyAlignment="1">
      <alignment horizontal="right" vertical="center"/>
    </xf>
    <xf numFmtId="41" fontId="32" fillId="0" borderId="17" xfId="0" applyNumberFormat="1" applyFont="1" applyFill="1" applyBorder="1" applyAlignment="1">
      <alignment vertical="center"/>
    </xf>
    <xf numFmtId="189" fontId="11" fillId="0" borderId="0" xfId="0" applyNumberFormat="1" applyFont="1" applyFill="1" applyBorder="1" applyAlignment="1">
      <alignment horizontal="right" vertical="center"/>
    </xf>
    <xf numFmtId="187" fontId="11" fillId="0" borderId="0" xfId="5" applyNumberFormat="1" applyFont="1" applyFill="1" applyBorder="1" applyAlignment="1">
      <alignment horizontal="right" vertical="center"/>
    </xf>
    <xf numFmtId="41" fontId="32" fillId="0" borderId="0" xfId="0" applyNumberFormat="1" applyFont="1" applyFill="1" applyBorder="1" applyAlignment="1">
      <alignment vertical="center"/>
    </xf>
    <xf numFmtId="2" fontId="11" fillId="0" borderId="0" xfId="5" applyNumberFormat="1" applyFont="1" applyFill="1" applyBorder="1" applyAlignment="1">
      <alignment horizontal="right" vertical="center"/>
    </xf>
    <xf numFmtId="41" fontId="26" fillId="0" borderId="17" xfId="0" applyNumberFormat="1" applyFont="1" applyFill="1" applyBorder="1" applyAlignment="1">
      <alignment vertical="center"/>
    </xf>
    <xf numFmtId="41" fontId="26" fillId="0" borderId="0" xfId="0" applyNumberFormat="1" applyFont="1" applyFill="1" applyBorder="1" applyAlignment="1">
      <alignment vertical="center"/>
    </xf>
    <xf numFmtId="41" fontId="26" fillId="0" borderId="19" xfId="0" applyNumberFormat="1" applyFont="1" applyFill="1" applyBorder="1" applyAlignment="1">
      <alignment vertical="center"/>
    </xf>
    <xf numFmtId="179" fontId="11" fillId="0" borderId="17" xfId="5" applyNumberFormat="1" applyFont="1" applyFill="1" applyBorder="1" applyAlignment="1">
      <alignment horizontal="right" vertical="center"/>
    </xf>
    <xf numFmtId="178" fontId="11" fillId="0" borderId="0" xfId="5" applyNumberFormat="1" applyFont="1" applyFill="1" applyBorder="1" applyAlignment="1">
      <alignment horizontal="center" vertical="center"/>
    </xf>
    <xf numFmtId="178" fontId="8" fillId="0" borderId="0" xfId="5" applyNumberFormat="1" applyFont="1" applyFill="1" applyAlignment="1">
      <alignment horizontal="right" vertical="center"/>
    </xf>
    <xf numFmtId="200" fontId="11" fillId="0" borderId="0" xfId="5" applyNumberFormat="1" applyFont="1" applyFill="1" applyBorder="1" applyAlignment="1">
      <alignment horizontal="right" vertical="center"/>
    </xf>
    <xf numFmtId="41" fontId="11" fillId="0" borderId="0" xfId="5" applyNumberFormat="1" applyFont="1" applyFill="1" applyBorder="1" applyAlignment="1">
      <alignment horizontal="right" vertical="center"/>
    </xf>
    <xf numFmtId="195" fontId="11" fillId="0" borderId="17" xfId="0" applyNumberFormat="1" applyFont="1" applyFill="1" applyBorder="1" applyAlignment="1">
      <alignment vertical="center"/>
    </xf>
    <xf numFmtId="0" fontId="11" fillId="0" borderId="0" xfId="5" applyNumberFormat="1" applyFont="1" applyFill="1" applyBorder="1" applyAlignment="1">
      <alignment horizontal="right" vertical="center"/>
    </xf>
    <xf numFmtId="195" fontId="32" fillId="0" borderId="0" xfId="14" applyNumberFormat="1" applyFont="1" applyFill="1" applyBorder="1" applyAlignment="1">
      <alignment horizontal="right" vertical="center"/>
    </xf>
    <xf numFmtId="2" fontId="32" fillId="0" borderId="0" xfId="14" applyNumberFormat="1" applyFont="1" applyFill="1" applyBorder="1" applyAlignment="1">
      <alignment horizontal="right" vertical="center"/>
    </xf>
    <xf numFmtId="195" fontId="11" fillId="0" borderId="0" xfId="0" applyNumberFormat="1" applyFont="1" applyFill="1" applyBorder="1" applyAlignment="1">
      <alignment horizontal="right" vertical="center"/>
    </xf>
    <xf numFmtId="200" fontId="32" fillId="0" borderId="0" xfId="14" applyNumberFormat="1" applyFont="1" applyFill="1" applyBorder="1" applyAlignment="1">
      <alignment horizontal="right" vertical="center"/>
    </xf>
    <xf numFmtId="178" fontId="8" fillId="0" borderId="0" xfId="14" applyNumberFormat="1" applyFont="1" applyFill="1"/>
    <xf numFmtId="178" fontId="8" fillId="0" borderId="0" xfId="14" applyNumberFormat="1" applyFont="1" applyFill="1" applyAlignment="1">
      <alignment horizontal="center"/>
    </xf>
    <xf numFmtId="178" fontId="8" fillId="0" borderId="1" xfId="14" applyNumberFormat="1" applyFont="1" applyFill="1" applyBorder="1" applyAlignment="1">
      <alignment horizontal="center" vertical="center" wrapText="1"/>
    </xf>
    <xf numFmtId="178" fontId="8" fillId="0" borderId="12" xfId="14" applyNumberFormat="1" applyFont="1" applyFill="1" applyBorder="1" applyAlignment="1">
      <alignment horizontal="center" vertical="center" wrapText="1"/>
    </xf>
    <xf numFmtId="178" fontId="33" fillId="0" borderId="7" xfId="14" applyNumberFormat="1" applyFont="1" applyFill="1" applyBorder="1" applyAlignment="1">
      <alignment vertical="center" wrapText="1"/>
    </xf>
    <xf numFmtId="178" fontId="33" fillId="0" borderId="7" xfId="14" applyNumberFormat="1" applyFont="1" applyFill="1" applyBorder="1" applyAlignment="1">
      <alignment horizontal="center" vertical="center" wrapText="1"/>
    </xf>
    <xf numFmtId="178" fontId="8" fillId="0" borderId="0" xfId="14" applyNumberFormat="1" applyFont="1" applyFill="1" applyAlignment="1">
      <alignment horizontal="center" vertical="center" wrapText="1"/>
    </xf>
    <xf numFmtId="178" fontId="8" fillId="0" borderId="2" xfId="14" applyNumberFormat="1" applyFont="1" applyFill="1" applyBorder="1" applyAlignment="1">
      <alignment horizontal="center" vertical="center" wrapText="1"/>
    </xf>
    <xf numFmtId="178" fontId="8" fillId="0" borderId="0" xfId="14" applyNumberFormat="1" applyFont="1" applyFill="1" applyBorder="1" applyAlignment="1">
      <alignment horizontal="center" vertical="center" wrapText="1"/>
    </xf>
    <xf numFmtId="178" fontId="11" fillId="0" borderId="2" xfId="14" applyNumberFormat="1" applyFont="1" applyFill="1" applyBorder="1" applyAlignment="1">
      <alignment horizontal="center" vertical="center"/>
    </xf>
    <xf numFmtId="2" fontId="12" fillId="0" borderId="0" xfId="14" applyNumberFormat="1" applyFont="1" applyFill="1" applyBorder="1" applyAlignment="1">
      <alignment horizontal="right" vertical="center"/>
    </xf>
    <xf numFmtId="2" fontId="12" fillId="0" borderId="18" xfId="14" applyNumberFormat="1" applyFont="1" applyFill="1" applyBorder="1" applyAlignment="1">
      <alignment horizontal="right" vertical="center"/>
    </xf>
    <xf numFmtId="178" fontId="11" fillId="0" borderId="0" xfId="14" applyNumberFormat="1" applyFont="1" applyFill="1"/>
    <xf numFmtId="178" fontId="11" fillId="0" borderId="0" xfId="14" applyNumberFormat="1" applyFont="1" applyFill="1" applyBorder="1" applyAlignment="1">
      <alignment horizontal="center" vertical="center"/>
    </xf>
    <xf numFmtId="2" fontId="12" fillId="0" borderId="17" xfId="14" applyNumberFormat="1" applyFont="1" applyFill="1" applyBorder="1" applyAlignment="1">
      <alignment horizontal="right" vertical="center"/>
    </xf>
    <xf numFmtId="178" fontId="11" fillId="0" borderId="17" xfId="14" applyNumberFormat="1" applyFont="1" applyFill="1" applyBorder="1" applyAlignment="1">
      <alignment horizontal="right" vertical="center"/>
    </xf>
    <xf numFmtId="179" fontId="11" fillId="0" borderId="17" xfId="14" applyNumberFormat="1" applyFont="1" applyFill="1" applyBorder="1" applyAlignment="1">
      <alignment horizontal="right" vertical="center"/>
    </xf>
    <xf numFmtId="179" fontId="13" fillId="0" borderId="17" xfId="14" applyNumberFormat="1" applyFont="1" applyFill="1" applyBorder="1" applyAlignment="1">
      <alignment horizontal="right" vertical="top"/>
    </xf>
    <xf numFmtId="179" fontId="13" fillId="0" borderId="0" xfId="14" applyNumberFormat="1" applyFont="1" applyFill="1" applyBorder="1" applyAlignment="1">
      <alignment horizontal="right" vertical="top"/>
    </xf>
    <xf numFmtId="179" fontId="12" fillId="0" borderId="0" xfId="14" applyNumberFormat="1" applyFont="1" applyFill="1" applyBorder="1" applyAlignment="1">
      <alignment horizontal="right" vertical="top"/>
    </xf>
    <xf numFmtId="179" fontId="12" fillId="0" borderId="17" xfId="14" applyNumberFormat="1" applyFont="1" applyFill="1" applyBorder="1" applyAlignment="1">
      <alignment horizontal="right" vertical="top"/>
    </xf>
    <xf numFmtId="178" fontId="32" fillId="0" borderId="2" xfId="14" applyNumberFormat="1" applyFont="1" applyFill="1" applyBorder="1" applyAlignment="1">
      <alignment horizontal="center" vertical="center"/>
    </xf>
    <xf numFmtId="179" fontId="32" fillId="0" borderId="17" xfId="14" applyNumberFormat="1" applyFont="1" applyFill="1" applyBorder="1" applyAlignment="1">
      <alignment horizontal="right" vertical="center"/>
    </xf>
    <xf numFmtId="178" fontId="32" fillId="0" borderId="0" xfId="14" applyNumberFormat="1" applyFont="1" applyFill="1"/>
    <xf numFmtId="178" fontId="32" fillId="0" borderId="0" xfId="14" applyNumberFormat="1" applyFont="1" applyFill="1" applyBorder="1" applyAlignment="1">
      <alignment horizontal="center" vertical="center"/>
    </xf>
    <xf numFmtId="179" fontId="32" fillId="0" borderId="17" xfId="0" applyNumberFormat="1" applyFont="1" applyFill="1" applyBorder="1" applyAlignment="1">
      <alignment vertical="center"/>
    </xf>
    <xf numFmtId="179" fontId="32" fillId="0" borderId="0" xfId="14" applyNumberFormat="1" applyFont="1" applyFill="1" applyBorder="1" applyAlignment="1">
      <alignment horizontal="right" vertical="center"/>
    </xf>
    <xf numFmtId="179" fontId="35" fillId="0" borderId="0" xfId="14" applyNumberFormat="1" applyFont="1" applyFill="1" applyBorder="1" applyAlignment="1">
      <alignment horizontal="right" vertical="top"/>
    </xf>
    <xf numFmtId="179" fontId="32" fillId="0" borderId="0" xfId="0" applyNumberFormat="1" applyFont="1" applyFill="1" applyBorder="1" applyAlignment="1">
      <alignment vertical="center"/>
    </xf>
    <xf numFmtId="195" fontId="32" fillId="0" borderId="17" xfId="0" applyNumberFormat="1" applyFont="1" applyFill="1" applyBorder="1" applyAlignment="1">
      <alignment vertical="center"/>
    </xf>
    <xf numFmtId="195" fontId="32" fillId="0" borderId="0" xfId="0" applyNumberFormat="1" applyFont="1" applyFill="1" applyBorder="1" applyAlignment="1">
      <alignment vertical="center"/>
    </xf>
    <xf numFmtId="187" fontId="32" fillId="0" borderId="0" xfId="14" applyNumberFormat="1" applyFont="1" applyFill="1" applyBorder="1" applyAlignment="1">
      <alignment horizontal="right" vertical="center"/>
    </xf>
    <xf numFmtId="41" fontId="32" fillId="0" borderId="0" xfId="14" applyNumberFormat="1" applyFont="1" applyFill="1" applyBorder="1" applyAlignment="1">
      <alignment horizontal="right" vertical="center"/>
    </xf>
    <xf numFmtId="200" fontId="26" fillId="0" borderId="0" xfId="0" applyNumberFormat="1" applyFont="1" applyFill="1" applyBorder="1" applyAlignment="1">
      <alignment vertical="center"/>
    </xf>
    <xf numFmtId="200" fontId="26" fillId="0" borderId="0" xfId="14" applyNumberFormat="1" applyFont="1" applyFill="1" applyBorder="1" applyAlignment="1">
      <alignment horizontal="right" vertical="center"/>
    </xf>
    <xf numFmtId="178" fontId="26" fillId="0" borderId="0" xfId="14" applyNumberFormat="1" applyFont="1" applyFill="1"/>
    <xf numFmtId="178" fontId="33" fillId="0" borderId="0" xfId="14" applyNumberFormat="1" applyFont="1" applyFill="1" applyBorder="1" applyAlignment="1">
      <alignment horizontal="distributed" vertical="center"/>
    </xf>
    <xf numFmtId="178" fontId="26" fillId="0" borderId="0" xfId="14" applyNumberFormat="1" applyFont="1" applyFill="1" applyBorder="1" applyAlignment="1">
      <alignment horizontal="distributed" vertical="center"/>
    </xf>
    <xf numFmtId="178" fontId="26" fillId="0" borderId="2" xfId="14" applyNumberFormat="1" applyFont="1" applyFill="1" applyBorder="1" applyAlignment="1">
      <alignment horizontal="center" vertical="center"/>
    </xf>
    <xf numFmtId="2" fontId="26" fillId="0" borderId="0" xfId="14" applyNumberFormat="1" applyFont="1" applyFill="1" applyBorder="1" applyAlignment="1">
      <alignment horizontal="right" vertical="center"/>
    </xf>
    <xf numFmtId="177" fontId="32" fillId="0" borderId="2" xfId="0" applyNumberFormat="1" applyFont="1" applyFill="1" applyBorder="1" applyAlignment="1">
      <alignment horizontal="center" vertical="center"/>
    </xf>
    <xf numFmtId="41" fontId="26" fillId="0" borderId="0" xfId="14" applyNumberFormat="1" applyFont="1" applyFill="1" applyBorder="1" applyAlignment="1">
      <alignment horizontal="right" vertical="center"/>
    </xf>
    <xf numFmtId="177" fontId="26" fillId="0" borderId="2" xfId="0" applyNumberFormat="1" applyFont="1" applyFill="1" applyBorder="1" applyAlignment="1">
      <alignment horizontal="center" vertical="center"/>
    </xf>
    <xf numFmtId="177" fontId="26" fillId="0" borderId="0" xfId="0" applyNumberFormat="1" applyFont="1" applyFill="1" applyBorder="1" applyAlignment="1">
      <alignment horizontal="distributed" vertical="center"/>
    </xf>
    <xf numFmtId="177" fontId="26" fillId="0" borderId="2" xfId="0" applyNumberFormat="1" applyFont="1" applyFill="1" applyBorder="1" applyAlignment="1">
      <alignment horizontal="center"/>
    </xf>
    <xf numFmtId="2" fontId="26" fillId="0" borderId="17" xfId="14" applyNumberFormat="1" applyFont="1" applyFill="1" applyBorder="1" applyAlignment="1">
      <alignment horizontal="right" vertical="center"/>
    </xf>
    <xf numFmtId="177" fontId="26" fillId="0" borderId="6" xfId="0" applyNumberFormat="1" applyFont="1" applyFill="1" applyBorder="1" applyAlignment="1">
      <alignment horizontal="center" vertical="center"/>
    </xf>
    <xf numFmtId="2" fontId="26" fillId="0" borderId="19" xfId="14" applyNumberFormat="1" applyFont="1" applyFill="1" applyBorder="1" applyAlignment="1">
      <alignment horizontal="right" vertical="center"/>
    </xf>
    <xf numFmtId="200" fontId="26" fillId="0" borderId="5" xfId="14" applyNumberFormat="1" applyFont="1" applyFill="1" applyBorder="1" applyAlignment="1">
      <alignment horizontal="right" vertical="center"/>
    </xf>
    <xf numFmtId="178" fontId="15" fillId="0" borderId="0" xfId="14" applyNumberFormat="1" applyFont="1" applyFill="1"/>
    <xf numFmtId="178" fontId="15" fillId="0" borderId="0" xfId="14" applyNumberFormat="1" applyFont="1" applyFill="1" applyAlignment="1">
      <alignment horizontal="center"/>
    </xf>
    <xf numFmtId="200" fontId="32" fillId="0" borderId="0" xfId="0" applyNumberFormat="1" applyFont="1" applyFill="1" applyAlignment="1">
      <alignment vertical="center"/>
    </xf>
    <xf numFmtId="200" fontId="36" fillId="0" borderId="0" xfId="7" applyNumberFormat="1" applyFont="1" applyFill="1">
      <alignment vertical="center"/>
    </xf>
    <xf numFmtId="179" fontId="26" fillId="0" borderId="17" xfId="14" applyNumberFormat="1" applyFont="1" applyFill="1" applyBorder="1" applyAlignment="1">
      <alignment horizontal="right" vertical="center"/>
    </xf>
    <xf numFmtId="178" fontId="31" fillId="0" borderId="0" xfId="14" applyNumberFormat="1" applyFont="1" applyFill="1" applyBorder="1" applyAlignment="1">
      <alignment horizontal="distributed" vertical="center"/>
    </xf>
    <xf numFmtId="177" fontId="32" fillId="0" borderId="0" xfId="0" applyNumberFormat="1" applyFont="1" applyFill="1" applyBorder="1" applyAlignment="1">
      <alignment horizontal="distributed" vertical="center"/>
    </xf>
    <xf numFmtId="178" fontId="26" fillId="0" borderId="0" xfId="14" applyNumberFormat="1" applyFont="1" applyFill="1" applyBorder="1"/>
    <xf numFmtId="178" fontId="26" fillId="0" borderId="6" xfId="14" applyNumberFormat="1" applyFont="1" applyFill="1" applyBorder="1" applyAlignment="1">
      <alignment horizontal="center"/>
    </xf>
    <xf numFmtId="179" fontId="26" fillId="0" borderId="19" xfId="14" applyNumberFormat="1" applyFont="1" applyFill="1" applyBorder="1" applyAlignment="1">
      <alignment horizontal="right" vertical="center"/>
    </xf>
    <xf numFmtId="41" fontId="26" fillId="0" borderId="5" xfId="14" applyNumberFormat="1" applyFont="1" applyFill="1" applyBorder="1" applyAlignment="1">
      <alignment horizontal="right" vertical="center"/>
    </xf>
    <xf numFmtId="177" fontId="33" fillId="0" borderId="12" xfId="0" applyNumberFormat="1" applyFont="1" applyFill="1" applyBorder="1" applyAlignment="1">
      <alignment vertical="top" wrapText="1"/>
    </xf>
    <xf numFmtId="177" fontId="33" fillId="0" borderId="0" xfId="0" applyNumberFormat="1" applyFont="1" applyFill="1" applyBorder="1" applyAlignment="1">
      <alignment vertical="top" wrapText="1"/>
    </xf>
    <xf numFmtId="201" fontId="11" fillId="0" borderId="17" xfId="15" applyNumberFormat="1" applyFont="1" applyFill="1" applyBorder="1" applyAlignment="1">
      <alignment vertical="center"/>
    </xf>
    <xf numFmtId="201" fontId="11" fillId="0" borderId="17" xfId="0" applyNumberFormat="1" applyFont="1" applyFill="1" applyBorder="1" applyAlignment="1">
      <alignment vertical="center"/>
    </xf>
    <xf numFmtId="201" fontId="11" fillId="0" borderId="0" xfId="5" applyNumberFormat="1" applyFont="1" applyFill="1" applyBorder="1" applyAlignment="1">
      <alignment horizontal="right" vertical="center"/>
    </xf>
    <xf numFmtId="178" fontId="8" fillId="0" borderId="7" xfId="14" applyNumberFormat="1" applyFont="1" applyFill="1" applyBorder="1" applyAlignment="1">
      <alignment vertical="center" wrapText="1"/>
    </xf>
    <xf numFmtId="178" fontId="30" fillId="0" borderId="0" xfId="14" applyNumberFormat="1" applyFont="1" applyFill="1" applyAlignment="1">
      <alignment horizontal="center" vertical="center" wrapText="1"/>
    </xf>
    <xf numFmtId="0" fontId="15" fillId="0" borderId="0" xfId="15" applyFont="1" applyFill="1"/>
    <xf numFmtId="178" fontId="30" fillId="0" borderId="8" xfId="14" applyNumberFormat="1" applyFont="1" applyFill="1" applyBorder="1" applyAlignment="1">
      <alignment horizontal="center" vertical="center" wrapText="1"/>
    </xf>
    <xf numFmtId="178" fontId="30" fillId="0" borderId="8" xfId="14" applyNumberFormat="1" applyFont="1" applyFill="1" applyBorder="1" applyAlignment="1">
      <alignment vertical="center" wrapText="1"/>
    </xf>
    <xf numFmtId="178" fontId="30" fillId="0" borderId="4" xfId="14" applyNumberFormat="1" applyFont="1" applyFill="1" applyBorder="1" applyAlignment="1">
      <alignment vertical="center" wrapText="1"/>
    </xf>
    <xf numFmtId="178" fontId="30" fillId="0" borderId="14" xfId="14" applyNumberFormat="1" applyFont="1" applyFill="1" applyBorder="1" applyAlignment="1">
      <alignment vertical="center" wrapText="1"/>
    </xf>
    <xf numFmtId="179" fontId="11" fillId="0" borderId="17" xfId="15" applyNumberFormat="1" applyFont="1" applyFill="1" applyBorder="1" applyAlignment="1">
      <alignment vertical="center"/>
    </xf>
    <xf numFmtId="2" fontId="11" fillId="0" borderId="0" xfId="14" applyNumberFormat="1" applyFont="1" applyFill="1" applyBorder="1" applyAlignment="1">
      <alignment horizontal="right" vertical="center"/>
    </xf>
    <xf numFmtId="179" fontId="11" fillId="0" borderId="0" xfId="14" applyNumberFormat="1" applyFont="1" applyFill="1" applyBorder="1" applyAlignment="1">
      <alignment horizontal="right" vertical="center"/>
    </xf>
    <xf numFmtId="179" fontId="11" fillId="0" borderId="0" xfId="15" applyNumberFormat="1" applyFont="1" applyFill="1" applyBorder="1" applyAlignment="1">
      <alignment vertical="center"/>
    </xf>
    <xf numFmtId="195" fontId="11" fillId="0" borderId="17" xfId="15" applyNumberFormat="1" applyFont="1" applyFill="1" applyBorder="1" applyAlignment="1">
      <alignment vertical="center"/>
    </xf>
    <xf numFmtId="199" fontId="11" fillId="0" borderId="0" xfId="14" applyNumberFormat="1" applyFont="1" applyFill="1" applyBorder="1" applyAlignment="1">
      <alignment horizontal="right" vertical="center"/>
    </xf>
    <xf numFmtId="195" fontId="11" fillId="0" borderId="0" xfId="15" applyNumberFormat="1" applyFont="1" applyFill="1" applyBorder="1" applyAlignment="1">
      <alignment vertical="center"/>
    </xf>
    <xf numFmtId="200" fontId="11" fillId="0" borderId="0" xfId="14" applyNumberFormat="1" applyFont="1" applyFill="1" applyBorder="1" applyAlignment="1">
      <alignment horizontal="right" vertical="center"/>
    </xf>
    <xf numFmtId="195" fontId="11" fillId="0" borderId="0" xfId="14" applyNumberFormat="1" applyFont="1" applyFill="1" applyBorder="1" applyAlignment="1">
      <alignment horizontal="right" vertical="center"/>
    </xf>
    <xf numFmtId="199" fontId="37" fillId="0" borderId="0" xfId="14" applyNumberFormat="1" applyFont="1" applyFill="1" applyBorder="1" applyAlignment="1">
      <alignment horizontal="right" vertical="center"/>
    </xf>
    <xf numFmtId="200" fontId="37" fillId="0" borderId="0" xfId="14" applyNumberFormat="1" applyFont="1" applyFill="1" applyBorder="1" applyAlignment="1">
      <alignment horizontal="right" vertical="center"/>
    </xf>
    <xf numFmtId="178" fontId="28" fillId="0" borderId="0" xfId="14" applyNumberFormat="1" applyFont="1" applyFill="1" applyBorder="1" applyAlignment="1">
      <alignment horizontal="center" vertical="center"/>
    </xf>
    <xf numFmtId="179" fontId="28" fillId="0" borderId="17" xfId="14" applyNumberFormat="1" applyFont="1" applyFill="1" applyBorder="1" applyAlignment="1">
      <alignment horizontal="right" vertical="center"/>
    </xf>
    <xf numFmtId="178" fontId="28" fillId="0" borderId="2" xfId="14" applyNumberFormat="1" applyFont="1" applyFill="1" applyBorder="1" applyAlignment="1">
      <alignment horizontal="center" vertical="center"/>
    </xf>
    <xf numFmtId="200" fontId="11" fillId="0" borderId="18" xfId="14" applyNumberFormat="1" applyFont="1" applyFill="1" applyBorder="1" applyAlignment="1">
      <alignment horizontal="right" vertical="center"/>
    </xf>
    <xf numFmtId="200" fontId="11" fillId="0" borderId="18" xfId="14" applyNumberFormat="1" applyFont="1" applyFill="1" applyBorder="1" applyAlignment="1">
      <alignment vertical="center"/>
    </xf>
    <xf numFmtId="199" fontId="11" fillId="0" borderId="18" xfId="14" applyNumberFormat="1" applyFont="1" applyFill="1" applyBorder="1" applyAlignment="1">
      <alignment horizontal="right" vertical="center"/>
    </xf>
    <xf numFmtId="179" fontId="28" fillId="0" borderId="0" xfId="14" applyNumberFormat="1" applyFont="1" applyFill="1" applyBorder="1" applyAlignment="1">
      <alignment horizontal="right" vertical="center"/>
    </xf>
    <xf numFmtId="178" fontId="28" fillId="0" borderId="0" xfId="14" applyNumberFormat="1" applyFont="1" applyFill="1"/>
    <xf numFmtId="200" fontId="11" fillId="0" borderId="0" xfId="14" applyNumberFormat="1" applyFont="1" applyFill="1" applyBorder="1" applyAlignment="1">
      <alignment vertical="center"/>
    </xf>
    <xf numFmtId="178" fontId="11" fillId="0" borderId="22" xfId="5" applyNumberFormat="1" applyFont="1" applyFill="1" applyBorder="1" applyAlignment="1">
      <alignment horizontal="center" vertical="center"/>
    </xf>
    <xf numFmtId="41" fontId="11" fillId="0" borderId="0" xfId="15" applyNumberFormat="1" applyFont="1" applyFill="1" applyBorder="1" applyAlignment="1">
      <alignment vertical="center"/>
    </xf>
    <xf numFmtId="41" fontId="37" fillId="0" borderId="0" xfId="14" applyNumberFormat="1" applyFont="1" applyFill="1" applyBorder="1" applyAlignment="1">
      <alignment horizontal="right" vertical="center"/>
    </xf>
    <xf numFmtId="179" fontId="28" fillId="0" borderId="17" xfId="15" applyNumberFormat="1" applyFont="1" applyFill="1" applyBorder="1" applyAlignment="1">
      <alignment vertical="center"/>
    </xf>
    <xf numFmtId="179" fontId="28" fillId="0" borderId="0" xfId="15" applyNumberFormat="1" applyFont="1" applyFill="1" applyBorder="1" applyAlignment="1">
      <alignment vertical="center"/>
    </xf>
    <xf numFmtId="201" fontId="11" fillId="0" borderId="0" xfId="14" applyNumberFormat="1" applyFont="1" applyFill="1" applyBorder="1" applyAlignment="1">
      <alignment horizontal="right" vertical="center"/>
    </xf>
    <xf numFmtId="41" fontId="11" fillId="0" borderId="0" xfId="14" applyNumberFormat="1" applyFont="1" applyFill="1" applyBorder="1" applyAlignment="1">
      <alignment horizontal="right" vertical="center"/>
    </xf>
    <xf numFmtId="178" fontId="8" fillId="0" borderId="0" xfId="14" applyNumberFormat="1" applyFont="1" applyFill="1" applyBorder="1" applyAlignment="1">
      <alignment horizontal="distributed" vertical="center"/>
    </xf>
    <xf numFmtId="178" fontId="33" fillId="0" borderId="12" xfId="14" applyNumberFormat="1" applyFont="1" applyFill="1" applyBorder="1" applyAlignment="1">
      <alignment vertical="top" wrapText="1"/>
    </xf>
    <xf numFmtId="177" fontId="26" fillId="0" borderId="0" xfId="15" applyNumberFormat="1" applyFont="1" applyFill="1"/>
    <xf numFmtId="195" fontId="37" fillId="0" borderId="0" xfId="14" applyNumberFormat="1" applyFont="1" applyFill="1" applyBorder="1" applyAlignment="1">
      <alignment horizontal="right" vertical="center"/>
    </xf>
    <xf numFmtId="199" fontId="23" fillId="0" borderId="0" xfId="15" applyNumberFormat="1" applyFont="1" applyFill="1" applyAlignment="1">
      <alignment horizontal="right" vertical="center"/>
    </xf>
    <xf numFmtId="178" fontId="13" fillId="0" borderId="0" xfId="14" applyNumberFormat="1" applyFont="1" applyFill="1" applyBorder="1" applyAlignment="1">
      <alignment horizontal="distributed" vertical="center"/>
    </xf>
    <xf numFmtId="178" fontId="8" fillId="0" borderId="0" xfId="5" applyNumberFormat="1" applyFont="1" applyFill="1" applyAlignment="1">
      <alignment wrapText="1"/>
    </xf>
    <xf numFmtId="0" fontId="23" fillId="0" borderId="0" xfId="0" applyFont="1" applyFill="1"/>
    <xf numFmtId="178" fontId="8" fillId="0" borderId="14" xfId="5" applyNumberFormat="1" applyFont="1" applyFill="1" applyBorder="1" applyAlignment="1">
      <alignment horizontal="center" vertical="top" wrapText="1"/>
    </xf>
    <xf numFmtId="178" fontId="8" fillId="0" borderId="4" xfId="5" applyNumberFormat="1" applyFont="1" applyFill="1" applyBorder="1" applyAlignment="1">
      <alignment horizontal="center" vertical="top" wrapText="1"/>
    </xf>
    <xf numFmtId="0" fontId="2" fillId="0" borderId="0" xfId="7" applyFont="1" applyFill="1">
      <alignment vertical="center"/>
    </xf>
    <xf numFmtId="2" fontId="11" fillId="0" borderId="16" xfId="5" applyNumberFormat="1" applyFont="1" applyFill="1" applyBorder="1" applyAlignment="1">
      <alignment horizontal="right" vertical="center"/>
    </xf>
    <xf numFmtId="2" fontId="11" fillId="0" borderId="18" xfId="5" applyNumberFormat="1" applyFont="1" applyFill="1" applyBorder="1" applyAlignment="1">
      <alignment horizontal="right" vertical="center"/>
    </xf>
    <xf numFmtId="2" fontId="11" fillId="0" borderId="17" xfId="5" applyNumberFormat="1" applyFont="1" applyFill="1" applyBorder="1" applyAlignment="1">
      <alignment horizontal="right" vertical="center"/>
    </xf>
    <xf numFmtId="177" fontId="11" fillId="0" borderId="0" xfId="5" applyNumberFormat="1" applyFont="1" applyFill="1" applyAlignment="1">
      <alignment vertical="center"/>
    </xf>
    <xf numFmtId="178" fontId="11" fillId="0" borderId="0" xfId="5" applyNumberFormat="1" applyFont="1" applyFill="1" applyAlignment="1">
      <alignment vertical="center"/>
    </xf>
    <xf numFmtId="2" fontId="11" fillId="0" borderId="17" xfId="0" applyNumberFormat="1" applyFont="1" applyFill="1" applyBorder="1" applyAlignment="1">
      <alignment horizontal="right" vertical="center"/>
    </xf>
    <xf numFmtId="2" fontId="11" fillId="0" borderId="0" xfId="0" applyNumberFormat="1" applyFont="1" applyFill="1" applyBorder="1" applyAlignment="1">
      <alignment horizontal="right" vertical="center"/>
    </xf>
    <xf numFmtId="178" fontId="11" fillId="0" borderId="0" xfId="0" applyNumberFormat="1" applyFont="1" applyFill="1"/>
    <xf numFmtId="180" fontId="2" fillId="0" borderId="0" xfId="7" applyNumberFormat="1" applyFont="1" applyFill="1">
      <alignment vertical="center"/>
    </xf>
    <xf numFmtId="198" fontId="11" fillId="0" borderId="17" xfId="5" applyNumberFormat="1" applyFont="1" applyFill="1" applyBorder="1" applyAlignment="1">
      <alignment horizontal="right" vertical="center"/>
    </xf>
    <xf numFmtId="198" fontId="11" fillId="0" borderId="0" xfId="5" applyNumberFormat="1" applyFont="1" applyFill="1" applyBorder="1" applyAlignment="1">
      <alignment horizontal="right" vertical="center"/>
    </xf>
    <xf numFmtId="178" fontId="8" fillId="0" borderId="0" xfId="5" applyNumberFormat="1" applyFont="1" applyFill="1" applyAlignment="1">
      <alignment horizontal="left"/>
    </xf>
    <xf numFmtId="198" fontId="32" fillId="0" borderId="0" xfId="5" applyNumberFormat="1" applyFont="1" applyFill="1" applyBorder="1" applyAlignment="1">
      <alignment horizontal="right" vertical="center"/>
    </xf>
    <xf numFmtId="178" fontId="8" fillId="0" borderId="0" xfId="5" applyNumberFormat="1" applyFont="1" applyFill="1" applyBorder="1"/>
    <xf numFmtId="178" fontId="8" fillId="0" borderId="4" xfId="0" applyNumberFormat="1" applyFont="1" applyFill="1" applyBorder="1" applyAlignment="1">
      <alignment horizontal="center" vertical="center" wrapText="1"/>
    </xf>
    <xf numFmtId="178" fontId="11" fillId="0" borderId="0" xfId="5" applyNumberFormat="1" applyFont="1" applyFill="1" applyAlignment="1">
      <alignment horizontal="right"/>
    </xf>
    <xf numFmtId="176" fontId="11" fillId="0" borderId="16" xfId="5" applyNumberFormat="1" applyFont="1" applyFill="1" applyBorder="1" applyAlignment="1">
      <alignment horizontal="right" vertical="center"/>
    </xf>
    <xf numFmtId="176" fontId="11" fillId="0" borderId="18" xfId="5" applyNumberFormat="1" applyFont="1" applyFill="1" applyBorder="1" applyAlignment="1">
      <alignment horizontal="right" vertical="center"/>
    </xf>
    <xf numFmtId="176" fontId="11" fillId="0" borderId="17" xfId="5" applyNumberFormat="1" applyFont="1" applyFill="1" applyBorder="1" applyAlignment="1">
      <alignment horizontal="right" vertical="center"/>
    </xf>
    <xf numFmtId="176" fontId="11" fillId="0" borderId="0" xfId="5" applyNumberFormat="1" applyFont="1" applyFill="1" applyBorder="1" applyAlignment="1">
      <alignment horizontal="right" vertical="center"/>
    </xf>
    <xf numFmtId="2" fontId="11" fillId="0" borderId="0" xfId="11" applyNumberFormat="1" applyFont="1" applyFill="1" applyBorder="1" applyAlignment="1">
      <alignment horizontal="right" vertical="center"/>
    </xf>
    <xf numFmtId="0" fontId="11" fillId="0" borderId="0" xfId="5" applyFont="1" applyFill="1"/>
    <xf numFmtId="176" fontId="11" fillId="0" borderId="17" xfId="0" applyNumberFormat="1" applyFont="1" applyFill="1" applyBorder="1" applyAlignment="1">
      <alignment horizontal="right" vertical="center"/>
    </xf>
    <xf numFmtId="176" fontId="11" fillId="0" borderId="0" xfId="0" applyNumberFormat="1" applyFont="1" applyFill="1" applyBorder="1" applyAlignment="1">
      <alignment horizontal="right" vertical="center"/>
    </xf>
    <xf numFmtId="179" fontId="11" fillId="0" borderId="0" xfId="0" applyNumberFormat="1" applyFont="1" applyFill="1" applyBorder="1" applyAlignment="1">
      <alignment vertical="center"/>
    </xf>
    <xf numFmtId="179" fontId="11" fillId="0" borderId="0" xfId="0" applyNumberFormat="1" applyFont="1" applyFill="1" applyAlignment="1">
      <alignment horizontal="right" vertical="center"/>
    </xf>
    <xf numFmtId="184" fontId="11" fillId="0" borderId="0" xfId="5" applyNumberFormat="1" applyFont="1" applyFill="1"/>
    <xf numFmtId="197" fontId="11" fillId="0" borderId="17" xfId="0" applyNumberFormat="1" applyFont="1" applyFill="1" applyBorder="1" applyAlignment="1">
      <alignment horizontal="right" vertical="center"/>
    </xf>
    <xf numFmtId="197" fontId="11" fillId="0" borderId="0" xfId="0" applyNumberFormat="1" applyFont="1" applyFill="1" applyAlignment="1">
      <alignment horizontal="right" vertical="center"/>
    </xf>
    <xf numFmtId="198" fontId="11" fillId="0" borderId="0" xfId="11" applyNumberFormat="1" applyFont="1" applyFill="1" applyBorder="1" applyAlignment="1">
      <alignment horizontal="right" vertical="center"/>
    </xf>
    <xf numFmtId="192" fontId="11" fillId="0" borderId="0" xfId="5" applyNumberFormat="1" applyFont="1" applyFill="1" applyBorder="1" applyAlignment="1">
      <alignment vertical="center"/>
    </xf>
    <xf numFmtId="198" fontId="11" fillId="0" borderId="0" xfId="0" applyNumberFormat="1" applyFont="1" applyFill="1" applyAlignment="1">
      <alignment horizontal="right" vertical="center"/>
    </xf>
    <xf numFmtId="197" fontId="11" fillId="0" borderId="0" xfId="0" applyNumberFormat="1" applyFont="1" applyFill="1" applyBorder="1" applyAlignment="1">
      <alignment horizontal="right" vertical="center"/>
    </xf>
    <xf numFmtId="201" fontId="11" fillId="0" borderId="0" xfId="5" applyNumberFormat="1" applyFont="1" applyFill="1" applyBorder="1" applyAlignment="1">
      <alignment vertical="center"/>
    </xf>
    <xf numFmtId="197" fontId="11" fillId="0" borderId="17" xfId="5" applyNumberFormat="1" applyFont="1" applyFill="1" applyBorder="1" applyAlignment="1">
      <alignment horizontal="right" vertical="center"/>
    </xf>
    <xf numFmtId="197" fontId="11" fillId="0" borderId="0" xfId="5" applyNumberFormat="1" applyFont="1" applyFill="1" applyBorder="1" applyAlignment="1">
      <alignment horizontal="right" vertical="center"/>
    </xf>
    <xf numFmtId="178" fontId="8" fillId="0" borderId="5" xfId="5" applyNumberFormat="1" applyFont="1" applyFill="1" applyBorder="1"/>
    <xf numFmtId="178" fontId="8" fillId="0" borderId="5" xfId="5" applyNumberFormat="1" applyFont="1" applyFill="1" applyBorder="1" applyAlignment="1">
      <alignment horizontal="center"/>
    </xf>
    <xf numFmtId="178" fontId="11" fillId="0" borderId="16" xfId="5" applyNumberFormat="1" applyFont="1" applyFill="1" applyBorder="1" applyAlignment="1">
      <alignment horizontal="right" vertical="center"/>
    </xf>
    <xf numFmtId="178" fontId="11" fillId="0" borderId="18" xfId="5" applyNumberFormat="1" applyFont="1" applyFill="1" applyBorder="1" applyAlignment="1">
      <alignment horizontal="right" vertical="center"/>
    </xf>
    <xf numFmtId="178" fontId="11" fillId="0" borderId="17" xfId="5" applyNumberFormat="1" applyFont="1" applyFill="1" applyBorder="1" applyAlignment="1">
      <alignment horizontal="right" vertical="center"/>
    </xf>
    <xf numFmtId="178" fontId="11" fillId="0" borderId="0" xfId="5" applyNumberFormat="1" applyFont="1" applyFill="1" applyBorder="1" applyAlignment="1">
      <alignment horizontal="right" vertical="center"/>
    </xf>
    <xf numFmtId="196" fontId="11" fillId="0" borderId="0" xfId="0" applyNumberFormat="1" applyFont="1" applyFill="1" applyBorder="1" applyAlignment="1">
      <alignment vertical="center"/>
    </xf>
    <xf numFmtId="198" fontId="11" fillId="0" borderId="0" xfId="0" applyNumberFormat="1" applyFont="1" applyFill="1" applyBorder="1" applyAlignment="1">
      <alignment horizontal="right" vertical="center"/>
    </xf>
    <xf numFmtId="201" fontId="11" fillId="0" borderId="0" xfId="0" applyNumberFormat="1" applyFont="1" applyFill="1" applyBorder="1" applyAlignment="1">
      <alignment horizontal="right" vertical="center"/>
    </xf>
    <xf numFmtId="178" fontId="23" fillId="0" borderId="0" xfId="5" applyNumberFormat="1" applyFont="1" applyFill="1" applyBorder="1"/>
    <xf numFmtId="178" fontId="23" fillId="0" borderId="0" xfId="5" applyNumberFormat="1" applyFont="1" applyFill="1"/>
    <xf numFmtId="179" fontId="11" fillId="0" borderId="17" xfId="0" applyNumberFormat="1" applyFont="1" applyFill="1" applyBorder="1" applyAlignment="1">
      <alignment horizontal="right" vertical="center"/>
    </xf>
    <xf numFmtId="2" fontId="11" fillId="0" borderId="0" xfId="5" applyNumberFormat="1" applyFont="1" applyFill="1" applyAlignment="1">
      <alignment horizontal="right" vertical="center"/>
    </xf>
    <xf numFmtId="179" fontId="11" fillId="0" borderId="0" xfId="5" applyNumberFormat="1" applyFont="1" applyFill="1" applyAlignment="1">
      <alignment vertical="center"/>
    </xf>
    <xf numFmtId="178" fontId="11" fillId="0" borderId="0" xfId="0" applyNumberFormat="1" applyFont="1" applyFill="1" applyBorder="1" applyAlignment="1">
      <alignment horizontal="center" vertical="center"/>
    </xf>
    <xf numFmtId="2" fontId="11" fillId="0" borderId="0" xfId="0" applyNumberFormat="1" applyFont="1" applyFill="1" applyAlignment="1">
      <alignment horizontal="right" vertical="center"/>
    </xf>
    <xf numFmtId="198" fontId="11" fillId="0" borderId="17" xfId="0" applyNumberFormat="1" applyFont="1" applyFill="1" applyBorder="1" applyAlignment="1">
      <alignment horizontal="right" vertical="center"/>
    </xf>
    <xf numFmtId="198" fontId="11" fillId="0" borderId="0" xfId="5" applyNumberFormat="1" applyFont="1" applyFill="1" applyAlignment="1">
      <alignment horizontal="right" vertical="center"/>
    </xf>
    <xf numFmtId="178" fontId="8" fillId="0" borderId="12" xfId="5" applyNumberFormat="1" applyFont="1" applyFill="1" applyBorder="1" applyAlignment="1">
      <alignment horizontal="center" vertical="center" wrapText="1"/>
    </xf>
    <xf numFmtId="178" fontId="8" fillId="0" borderId="21" xfId="5" applyNumberFormat="1" applyFont="1" applyFill="1" applyBorder="1" applyAlignment="1">
      <alignment horizontal="center" vertical="center" wrapText="1"/>
    </xf>
    <xf numFmtId="179" fontId="11" fillId="0" borderId="5" xfId="0" applyNumberFormat="1" applyFont="1" applyFill="1" applyBorder="1" applyAlignment="1">
      <alignment vertical="center"/>
    </xf>
    <xf numFmtId="178" fontId="12" fillId="0" borderId="0" xfId="5" applyNumberFormat="1" applyFont="1" applyFill="1"/>
    <xf numFmtId="186" fontId="11" fillId="0" borderId="0" xfId="0" applyNumberFormat="1" applyFont="1" applyFill="1" applyAlignment="1">
      <alignment vertical="center"/>
    </xf>
    <xf numFmtId="178" fontId="11" fillId="0" borderId="0" xfId="5" applyNumberFormat="1" applyFont="1" applyFill="1" applyAlignment="1">
      <alignment horizontal="right" vertical="center"/>
    </xf>
    <xf numFmtId="178" fontId="30" fillId="0" borderId="0" xfId="5" applyNumberFormat="1" applyFont="1" applyFill="1"/>
    <xf numFmtId="178" fontId="30" fillId="0" borderId="0" xfId="5" applyNumberFormat="1" applyFont="1" applyFill="1" applyAlignment="1">
      <alignment horizontal="center"/>
    </xf>
    <xf numFmtId="0" fontId="11" fillId="0" borderId="0" xfId="0" applyFont="1" applyFill="1"/>
    <xf numFmtId="0" fontId="12" fillId="0" borderId="0" xfId="0" applyFont="1" applyFill="1"/>
    <xf numFmtId="179" fontId="11" fillId="0" borderId="0" xfId="0" applyNumberFormat="1" applyFont="1" applyFill="1"/>
    <xf numFmtId="178" fontId="12" fillId="0" borderId="0" xfId="5" applyNumberFormat="1" applyFont="1" applyFill="1" applyAlignment="1">
      <alignment horizontal="center"/>
    </xf>
    <xf numFmtId="0" fontId="23" fillId="0" borderId="0" xfId="0" applyFont="1" applyFill="1" applyAlignment="1">
      <alignment vertical="center"/>
    </xf>
    <xf numFmtId="178" fontId="11" fillId="0" borderId="0" xfId="5" applyNumberFormat="1" applyFont="1" applyFill="1" applyAlignment="1"/>
    <xf numFmtId="186" fontId="11" fillId="0" borderId="0" xfId="0" applyNumberFormat="1" applyFont="1" applyFill="1" applyBorder="1" applyAlignment="1">
      <alignment vertical="center"/>
    </xf>
    <xf numFmtId="179" fontId="11" fillId="0" borderId="0" xfId="8" applyNumberFormat="1" applyFont="1" applyFill="1" applyBorder="1" applyAlignment="1">
      <alignment vertical="center"/>
    </xf>
    <xf numFmtId="178" fontId="8" fillId="0" borderId="0" xfId="6" applyNumberFormat="1" applyFont="1" applyFill="1"/>
    <xf numFmtId="178" fontId="8" fillId="0" borderId="0" xfId="6" applyNumberFormat="1" applyFont="1" applyFill="1" applyAlignment="1">
      <alignment horizontal="center"/>
    </xf>
    <xf numFmtId="178" fontId="8" fillId="0" borderId="5" xfId="6" applyNumberFormat="1" applyFont="1" applyFill="1" applyBorder="1" applyAlignment="1">
      <alignment horizontal="right" vertical="center"/>
    </xf>
    <xf numFmtId="178" fontId="8" fillId="0" borderId="1" xfId="6" applyNumberFormat="1" applyFont="1" applyFill="1" applyBorder="1" applyAlignment="1">
      <alignment horizontal="center" vertical="center" wrapText="1"/>
    </xf>
    <xf numFmtId="177" fontId="8" fillId="0" borderId="4" xfId="9" applyNumberFormat="1" applyFont="1" applyFill="1" applyBorder="1" applyAlignment="1">
      <alignment horizontal="centerContinuous" vertical="center"/>
    </xf>
    <xf numFmtId="177" fontId="8" fillId="0" borderId="14" xfId="9" applyNumberFormat="1" applyFont="1" applyFill="1" applyBorder="1" applyAlignment="1">
      <alignment horizontal="centerContinuous" vertical="center"/>
    </xf>
    <xf numFmtId="178" fontId="8" fillId="0" borderId="2" xfId="6" applyNumberFormat="1" applyFont="1" applyFill="1" applyBorder="1" applyAlignment="1">
      <alignment horizontal="center" vertical="center" wrapText="1"/>
    </xf>
    <xf numFmtId="178" fontId="8" fillId="0" borderId="3" xfId="6" applyNumberFormat="1" applyFont="1" applyFill="1" applyBorder="1" applyAlignment="1">
      <alignment horizontal="center" vertical="center" wrapText="1"/>
    </xf>
    <xf numFmtId="178" fontId="11" fillId="0" borderId="2" xfId="6" applyNumberFormat="1" applyFont="1" applyFill="1" applyBorder="1" applyAlignment="1">
      <alignment horizontal="center" vertical="center"/>
    </xf>
    <xf numFmtId="179" fontId="11" fillId="0" borderId="16" xfId="6" applyNumberFormat="1" applyFont="1" applyFill="1" applyBorder="1" applyAlignment="1">
      <alignment vertical="center"/>
    </xf>
    <xf numFmtId="179" fontId="11" fillId="0" borderId="18" xfId="6" applyNumberFormat="1" applyFont="1" applyFill="1" applyBorder="1" applyAlignment="1">
      <alignment vertical="center"/>
    </xf>
    <xf numFmtId="178" fontId="11" fillId="0" borderId="0" xfId="6" applyNumberFormat="1" applyFont="1" applyFill="1" applyBorder="1"/>
    <xf numFmtId="179" fontId="11" fillId="0" borderId="17" xfId="6" applyNumberFormat="1" applyFont="1" applyFill="1" applyBorder="1" applyAlignment="1">
      <alignment vertical="center"/>
    </xf>
    <xf numFmtId="179" fontId="11" fillId="0" borderId="0" xfId="6" applyNumberFormat="1" applyFont="1" applyFill="1" applyBorder="1" applyAlignment="1">
      <alignment vertical="center"/>
    </xf>
    <xf numFmtId="177" fontId="11" fillId="0" borderId="2" xfId="9" applyNumberFormat="1" applyFont="1" applyFill="1" applyBorder="1" applyAlignment="1">
      <alignment horizontal="center" vertical="center"/>
    </xf>
    <xf numFmtId="192" fontId="11" fillId="0" borderId="0" xfId="6" applyNumberFormat="1" applyFont="1" applyFill="1" applyBorder="1" applyAlignment="1">
      <alignment vertical="center"/>
    </xf>
    <xf numFmtId="192" fontId="11" fillId="0" borderId="0" xfId="0" applyNumberFormat="1" applyFont="1" applyFill="1" applyAlignment="1">
      <alignment horizontal="right" vertical="center"/>
    </xf>
    <xf numFmtId="192" fontId="11" fillId="0" borderId="0" xfId="0" applyNumberFormat="1" applyFont="1" applyFill="1" applyAlignment="1">
      <alignment vertical="center"/>
    </xf>
    <xf numFmtId="41" fontId="11" fillId="0" borderId="0" xfId="6" applyNumberFormat="1" applyFont="1" applyFill="1" applyBorder="1" applyAlignment="1">
      <alignment vertical="center"/>
    </xf>
    <xf numFmtId="41" fontId="11" fillId="0" borderId="0" xfId="6" applyNumberFormat="1" applyFont="1" applyFill="1" applyBorder="1" applyAlignment="1">
      <alignment horizontal="right" vertical="center"/>
    </xf>
    <xf numFmtId="41" fontId="11" fillId="0" borderId="17" xfId="6" applyNumberFormat="1" applyFont="1" applyFill="1" applyBorder="1" applyAlignment="1">
      <alignment vertical="center"/>
    </xf>
    <xf numFmtId="41" fontId="11" fillId="0" borderId="0" xfId="6" applyNumberFormat="1" applyFont="1" applyFill="1"/>
    <xf numFmtId="178" fontId="15" fillId="0" borderId="0" xfId="6" applyNumberFormat="1" applyFont="1" applyFill="1"/>
    <xf numFmtId="178" fontId="15" fillId="0" borderId="0" xfId="6" applyNumberFormat="1" applyFont="1" applyFill="1" applyAlignment="1">
      <alignment horizontal="center"/>
    </xf>
    <xf numFmtId="178" fontId="8" fillId="0" borderId="0" xfId="6" applyNumberFormat="1" applyFont="1" applyFill="1" applyBorder="1" applyAlignment="1">
      <alignment horizontal="distributed" vertical="center"/>
    </xf>
    <xf numFmtId="178" fontId="13" fillId="0" borderId="0" xfId="6" applyNumberFormat="1" applyFont="1" applyFill="1" applyBorder="1" applyAlignment="1">
      <alignment horizontal="distributed" vertical="center"/>
    </xf>
    <xf numFmtId="178" fontId="11" fillId="0" borderId="0" xfId="6" applyNumberFormat="1" applyFont="1" applyFill="1" applyBorder="1" applyAlignment="1">
      <alignment horizontal="distributed" vertical="center"/>
    </xf>
    <xf numFmtId="177" fontId="8" fillId="0" borderId="5" xfId="8" applyNumberFormat="1" applyFont="1" applyFill="1" applyBorder="1"/>
    <xf numFmtId="177" fontId="8" fillId="0" borderId="5" xfId="8" applyNumberFormat="1" applyFont="1" applyFill="1" applyBorder="1" applyAlignment="1">
      <alignment horizontal="center"/>
    </xf>
    <xf numFmtId="177" fontId="8" fillId="0" borderId="5" xfId="8" applyNumberFormat="1" applyFont="1" applyFill="1" applyBorder="1" applyAlignment="1">
      <alignment horizontal="right" vertical="center"/>
    </xf>
    <xf numFmtId="177" fontId="8" fillId="0" borderId="0" xfId="8" applyNumberFormat="1" applyFont="1" applyFill="1" applyAlignment="1">
      <alignment wrapText="1"/>
    </xf>
    <xf numFmtId="179" fontId="11" fillId="0" borderId="16" xfId="8" applyNumberFormat="1" applyFont="1" applyFill="1" applyBorder="1" applyAlignment="1">
      <alignment vertical="center"/>
    </xf>
    <xf numFmtId="177" fontId="11" fillId="0" borderId="0" xfId="8" applyNumberFormat="1" applyFont="1" applyFill="1"/>
    <xf numFmtId="179" fontId="11" fillId="0" borderId="17" xfId="8" applyNumberFormat="1" applyFont="1" applyFill="1" applyBorder="1" applyAlignment="1">
      <alignment vertical="center"/>
    </xf>
    <xf numFmtId="177" fontId="11" fillId="0" borderId="0" xfId="0" applyNumberFormat="1" applyFont="1" applyFill="1" applyBorder="1" applyAlignment="1">
      <alignment horizontal="center" vertical="center"/>
    </xf>
    <xf numFmtId="179" fontId="11" fillId="0" borderId="17" xfId="0" applyNumberFormat="1" applyFont="1" applyFill="1" applyBorder="1" applyAlignment="1">
      <alignment vertical="center"/>
    </xf>
    <xf numFmtId="177" fontId="11" fillId="0" borderId="0" xfId="0" applyNumberFormat="1" applyFont="1" applyFill="1"/>
    <xf numFmtId="181" fontId="11" fillId="0" borderId="0" xfId="8" applyNumberFormat="1" applyFont="1" applyFill="1"/>
    <xf numFmtId="182" fontId="11" fillId="0" borderId="0" xfId="8" applyNumberFormat="1" applyFont="1" applyFill="1"/>
    <xf numFmtId="192" fontId="11" fillId="0" borderId="17" xfId="8" applyNumberFormat="1" applyFont="1" applyFill="1" applyBorder="1" applyAlignment="1">
      <alignment vertical="center"/>
    </xf>
    <xf numFmtId="192" fontId="11" fillId="0" borderId="0" xfId="0" applyNumberFormat="1" applyFont="1" applyFill="1" applyBorder="1" applyAlignment="1">
      <alignment vertical="center"/>
    </xf>
    <xf numFmtId="192" fontId="11" fillId="0" borderId="0" xfId="8" applyNumberFormat="1" applyFont="1" applyFill="1" applyBorder="1" applyAlignment="1">
      <alignment vertical="center"/>
    </xf>
    <xf numFmtId="41" fontId="11" fillId="0" borderId="17" xfId="8" applyNumberFormat="1" applyFont="1" applyFill="1" applyBorder="1" applyAlignment="1">
      <alignment vertical="center"/>
    </xf>
    <xf numFmtId="41" fontId="11" fillId="0" borderId="0" xfId="8" applyNumberFormat="1" applyFont="1" applyFill="1" applyBorder="1" applyAlignment="1">
      <alignment vertical="center"/>
    </xf>
    <xf numFmtId="201" fontId="11" fillId="0" borderId="17" xfId="5" applyNumberFormat="1" applyFont="1" applyFill="1" applyBorder="1" applyAlignment="1">
      <alignment vertical="center"/>
    </xf>
    <xf numFmtId="201" fontId="11" fillId="0" borderId="0" xfId="5" applyNumberFormat="1" applyFont="1" applyFill="1"/>
    <xf numFmtId="177" fontId="26" fillId="0" borderId="0" xfId="8" applyNumberFormat="1" applyFont="1" applyFill="1" applyAlignment="1">
      <alignment wrapText="1"/>
    </xf>
    <xf numFmtId="177" fontId="15" fillId="0" borderId="0" xfId="8" applyNumberFormat="1" applyFont="1" applyFill="1"/>
    <xf numFmtId="177" fontId="15" fillId="0" borderId="0" xfId="8" applyNumberFormat="1" applyFont="1" applyFill="1" applyAlignment="1">
      <alignment horizontal="center"/>
    </xf>
    <xf numFmtId="177" fontId="8" fillId="0" borderId="0" xfId="8" applyNumberFormat="1" applyFont="1" applyFill="1" applyBorder="1" applyAlignment="1">
      <alignment horizontal="distributed" vertical="center"/>
    </xf>
    <xf numFmtId="177" fontId="13" fillId="0" borderId="0" xfId="8" applyNumberFormat="1" applyFont="1" applyFill="1" applyBorder="1" applyAlignment="1">
      <alignment horizontal="distributed" vertical="center"/>
    </xf>
    <xf numFmtId="177" fontId="11" fillId="0" borderId="0" xfId="8" applyNumberFormat="1" applyFont="1" applyFill="1" applyBorder="1" applyAlignment="1">
      <alignment horizontal="distributed" vertical="center"/>
    </xf>
    <xf numFmtId="177" fontId="8" fillId="0" borderId="0" xfId="8" applyNumberFormat="1" applyFont="1" applyFill="1"/>
    <xf numFmtId="177" fontId="8" fillId="0" borderId="0" xfId="8" applyNumberFormat="1" applyFont="1" applyFill="1" applyAlignment="1">
      <alignment horizontal="right" vertical="center"/>
    </xf>
    <xf numFmtId="179" fontId="11" fillId="0" borderId="18" xfId="8" applyNumberFormat="1" applyFont="1" applyFill="1" applyBorder="1" applyAlignment="1">
      <alignment vertical="center"/>
    </xf>
    <xf numFmtId="192" fontId="11" fillId="0" borderId="17" xfId="5" applyNumberFormat="1" applyFont="1" applyFill="1" applyBorder="1" applyAlignment="1">
      <alignment vertical="center"/>
    </xf>
    <xf numFmtId="196" fontId="11" fillId="0" borderId="17" xfId="5" applyNumberFormat="1" applyFont="1" applyFill="1" applyBorder="1" applyAlignment="1">
      <alignment vertical="center"/>
    </xf>
    <xf numFmtId="196" fontId="11" fillId="0" borderId="0" xfId="5" applyNumberFormat="1" applyFont="1" applyFill="1" applyBorder="1" applyAlignment="1">
      <alignment vertical="center"/>
    </xf>
    <xf numFmtId="41" fontId="11" fillId="0" borderId="17" xfId="5" applyNumberFormat="1" applyFont="1" applyFill="1" applyBorder="1" applyAlignment="1">
      <alignment vertical="center"/>
    </xf>
    <xf numFmtId="41" fontId="11" fillId="0" borderId="0" xfId="5" applyNumberFormat="1" applyFont="1" applyFill="1" applyBorder="1" applyAlignment="1">
      <alignment vertical="center"/>
    </xf>
    <xf numFmtId="41" fontId="11" fillId="0" borderId="0" xfId="5" applyNumberFormat="1" applyFont="1" applyFill="1"/>
    <xf numFmtId="178" fontId="8" fillId="0" borderId="1" xfId="5" applyNumberFormat="1" applyFont="1" applyFill="1" applyBorder="1" applyAlignment="1">
      <alignment vertical="center" wrapText="1"/>
    </xf>
    <xf numFmtId="178" fontId="8" fillId="0" borderId="2" xfId="5" applyNumberFormat="1" applyFont="1" applyFill="1" applyBorder="1" applyAlignment="1">
      <alignment vertical="center" wrapText="1"/>
    </xf>
    <xf numFmtId="178" fontId="8" fillId="0" borderId="3" xfId="5" applyNumberFormat="1" applyFont="1" applyFill="1" applyBorder="1" applyAlignment="1">
      <alignment vertical="center" wrapText="1"/>
    </xf>
    <xf numFmtId="179" fontId="11" fillId="0" borderId="0" xfId="8" applyNumberFormat="1" applyFont="1" applyFill="1" applyBorder="1" applyAlignment="1">
      <alignment horizontal="right" vertical="center"/>
    </xf>
    <xf numFmtId="177" fontId="8" fillId="0" borderId="0" xfId="0" applyNumberFormat="1" applyFont="1" applyFill="1"/>
    <xf numFmtId="177" fontId="8" fillId="0" borderId="0" xfId="0" applyNumberFormat="1" applyFont="1" applyFill="1" applyAlignment="1">
      <alignment horizontal="center"/>
    </xf>
    <xf numFmtId="177" fontId="8" fillId="0" borderId="1" xfId="0" applyNumberFormat="1" applyFont="1" applyFill="1" applyBorder="1" applyAlignment="1">
      <alignment horizontal="center" vertical="center" wrapText="1"/>
    </xf>
    <xf numFmtId="177" fontId="8" fillId="0" borderId="2" xfId="0" applyNumberFormat="1" applyFont="1" applyFill="1" applyBorder="1" applyAlignment="1">
      <alignment horizontal="center" vertical="center" wrapText="1"/>
    </xf>
    <xf numFmtId="177" fontId="11" fillId="0" borderId="0" xfId="8" applyNumberFormat="1" applyFont="1" applyFill="1" applyBorder="1"/>
    <xf numFmtId="177" fontId="11" fillId="0" borderId="0" xfId="0" applyNumberFormat="1" applyFont="1" applyFill="1" applyBorder="1"/>
    <xf numFmtId="178" fontId="15" fillId="0" borderId="2" xfId="5" applyNumberFormat="1" applyFont="1" applyFill="1" applyBorder="1" applyAlignment="1">
      <alignment horizontal="center"/>
    </xf>
    <xf numFmtId="189" fontId="11" fillId="0" borderId="0" xfId="5" applyNumberFormat="1" applyFont="1" applyFill="1" applyBorder="1" applyAlignment="1">
      <alignment vertical="center"/>
    </xf>
    <xf numFmtId="177" fontId="8" fillId="0" borderId="5" xfId="0" applyNumberFormat="1" applyFont="1" applyFill="1" applyBorder="1" applyAlignment="1">
      <alignment horizontal="center"/>
    </xf>
    <xf numFmtId="2" fontId="8" fillId="0" borderId="5" xfId="8" applyNumberFormat="1" applyFont="1" applyFill="1" applyBorder="1" applyAlignment="1">
      <alignment horizontal="right" vertical="center"/>
    </xf>
    <xf numFmtId="2" fontId="8" fillId="0" borderId="8" xfId="8" applyNumberFormat="1" applyFont="1" applyFill="1" applyBorder="1" applyAlignment="1">
      <alignment horizontal="center" vertical="center" wrapText="1"/>
    </xf>
    <xf numFmtId="177" fontId="8" fillId="0" borderId="14" xfId="8" applyNumberFormat="1" applyFont="1" applyFill="1" applyBorder="1" applyAlignment="1">
      <alignment horizontal="right" vertical="center" wrapText="1"/>
    </xf>
    <xf numFmtId="0" fontId="8" fillId="0" borderId="8" xfId="8" applyNumberFormat="1" applyFont="1" applyFill="1" applyBorder="1" applyAlignment="1">
      <alignment horizontal="center" vertical="center" wrapText="1"/>
    </xf>
    <xf numFmtId="177" fontId="8" fillId="0" borderId="21" xfId="8" applyNumberFormat="1" applyFont="1" applyFill="1" applyBorder="1" applyAlignment="1">
      <alignment horizontal="center" vertical="center" wrapText="1"/>
    </xf>
    <xf numFmtId="2" fontId="8" fillId="0" borderId="13" xfId="8" applyNumberFormat="1" applyFont="1" applyFill="1" applyBorder="1" applyAlignment="1">
      <alignment horizontal="center" vertical="center" wrapText="1"/>
    </xf>
    <xf numFmtId="179" fontId="11" fillId="0" borderId="16" xfId="0" applyNumberFormat="1" applyFont="1" applyFill="1" applyBorder="1" applyAlignment="1">
      <alignment vertical="center"/>
    </xf>
    <xf numFmtId="179" fontId="11" fillId="0" borderId="18" xfId="0" applyNumberFormat="1" applyFont="1" applyFill="1" applyBorder="1" applyAlignment="1">
      <alignment vertical="center"/>
    </xf>
    <xf numFmtId="177" fontId="11" fillId="0" borderId="0" xfId="0" applyNumberFormat="1" applyFont="1" applyFill="1" applyAlignment="1">
      <alignment horizontal="right" vertical="center"/>
    </xf>
    <xf numFmtId="2" fontId="11" fillId="0" borderId="0" xfId="8" applyNumberFormat="1" applyFont="1" applyFill="1" applyBorder="1" applyAlignment="1">
      <alignment vertical="center"/>
    </xf>
    <xf numFmtId="196" fontId="11" fillId="0" borderId="0" xfId="0" applyNumberFormat="1" applyFont="1" applyFill="1" applyAlignment="1">
      <alignment horizontal="right" vertical="center"/>
    </xf>
    <xf numFmtId="198" fontId="11" fillId="0" borderId="0" xfId="0" applyNumberFormat="1" applyFont="1" applyFill="1" applyAlignment="1">
      <alignment vertical="center"/>
    </xf>
    <xf numFmtId="177" fontId="33" fillId="0" borderId="0" xfId="9" applyNumberFormat="1" applyFont="1" applyFill="1" applyAlignment="1">
      <alignment vertical="top"/>
    </xf>
    <xf numFmtId="177" fontId="26" fillId="0" borderId="0" xfId="9" applyNumberFormat="1" applyFont="1" applyFill="1"/>
    <xf numFmtId="177" fontId="26" fillId="0" borderId="0" xfId="9" applyNumberFormat="1" applyFont="1" applyFill="1" applyAlignment="1">
      <alignment horizontal="center"/>
    </xf>
    <xf numFmtId="2" fontId="26" fillId="0" borderId="0" xfId="9" applyNumberFormat="1" applyFont="1" applyFill="1"/>
    <xf numFmtId="2" fontId="26" fillId="0" borderId="0" xfId="9" applyNumberFormat="1" applyFont="1" applyFill="1" applyAlignment="1">
      <alignment horizontal="right" vertical="center"/>
    </xf>
    <xf numFmtId="177" fontId="26" fillId="0" borderId="0" xfId="9" applyNumberFormat="1" applyFont="1" applyFill="1" applyBorder="1"/>
    <xf numFmtId="177" fontId="33" fillId="0" borderId="0" xfId="0" applyNumberFormat="1" applyFont="1" applyFill="1" applyAlignment="1"/>
    <xf numFmtId="177" fontId="26" fillId="0" borderId="0" xfId="0" applyNumberFormat="1" applyFont="1" applyFill="1" applyAlignment="1"/>
    <xf numFmtId="177" fontId="26" fillId="0" borderId="0" xfId="0" applyNumberFormat="1" applyFont="1" applyFill="1" applyAlignment="1">
      <alignment horizontal="center"/>
    </xf>
    <xf numFmtId="177" fontId="26" fillId="0" borderId="0" xfId="0" applyNumberFormat="1" applyFont="1" applyFill="1" applyBorder="1" applyAlignment="1"/>
    <xf numFmtId="179" fontId="12" fillId="0" borderId="18" xfId="5" applyNumberFormat="1" applyFont="1" applyFill="1" applyBorder="1" applyAlignment="1">
      <alignment horizontal="right" vertical="center"/>
    </xf>
    <xf numFmtId="177" fontId="42" fillId="0" borderId="18" xfId="5" applyNumberFormat="1" applyFont="1" applyFill="1" applyBorder="1" applyAlignment="1">
      <alignment horizontal="right" vertical="center"/>
    </xf>
    <xf numFmtId="179" fontId="12" fillId="0" borderId="0" xfId="5" applyNumberFormat="1" applyFont="1" applyFill="1" applyBorder="1" applyAlignment="1">
      <alignment horizontal="right" vertical="center"/>
    </xf>
    <xf numFmtId="177" fontId="42" fillId="0" borderId="0" xfId="5" applyNumberFormat="1" applyFont="1" applyFill="1" applyBorder="1" applyAlignment="1">
      <alignment horizontal="right" vertical="center"/>
    </xf>
    <xf numFmtId="189" fontId="11" fillId="0" borderId="0" xfId="5" applyNumberFormat="1" applyFont="1" applyFill="1" applyBorder="1" applyAlignment="1">
      <alignment horizontal="right" vertical="center"/>
    </xf>
    <xf numFmtId="189" fontId="11" fillId="0" borderId="0" xfId="0" applyNumberFormat="1" applyFont="1" applyFill="1" applyAlignment="1">
      <alignment horizontal="right" vertical="center"/>
    </xf>
    <xf numFmtId="189" fontId="11" fillId="0" borderId="0" xfId="0" applyNumberFormat="1" applyFont="1" applyFill="1" applyAlignment="1">
      <alignment vertical="center"/>
    </xf>
    <xf numFmtId="178" fontId="8" fillId="0" borderId="0" xfId="5" applyNumberFormat="1" applyFont="1" applyFill="1" applyBorder="1" applyAlignment="1">
      <alignment horizontal="right" vertical="center"/>
    </xf>
    <xf numFmtId="179" fontId="12" fillId="0" borderId="0" xfId="0" applyNumberFormat="1" applyFont="1" applyFill="1" applyAlignment="1">
      <alignment horizontal="right" vertical="center"/>
    </xf>
    <xf numFmtId="177" fontId="8" fillId="0" borderId="0" xfId="0" applyNumberFormat="1" applyFont="1" applyFill="1" applyAlignment="1">
      <alignment horizontal="right" vertical="center"/>
    </xf>
    <xf numFmtId="177" fontId="8" fillId="0" borderId="0" xfId="0" applyNumberFormat="1" applyFont="1" applyFill="1" applyAlignment="1">
      <alignment horizontal="center" vertical="center" wrapText="1"/>
    </xf>
    <xf numFmtId="177" fontId="8" fillId="0" borderId="0" xfId="0" applyNumberFormat="1" applyFont="1" applyFill="1" applyBorder="1" applyAlignment="1">
      <alignment horizontal="center" vertical="center" wrapText="1"/>
    </xf>
    <xf numFmtId="186" fontId="11" fillId="0" borderId="17" xfId="0" applyNumberFormat="1" applyFont="1" applyFill="1" applyBorder="1" applyAlignment="1">
      <alignment vertical="center"/>
    </xf>
    <xf numFmtId="177" fontId="33" fillId="0" borderId="0" xfId="0" applyNumberFormat="1" applyFont="1" applyFill="1" applyAlignment="1">
      <alignment vertical="top"/>
    </xf>
    <xf numFmtId="177" fontId="15" fillId="0" borderId="0" xfId="0" applyNumberFormat="1" applyFont="1" applyFill="1" applyAlignment="1">
      <alignment vertical="top"/>
    </xf>
    <xf numFmtId="177" fontId="26" fillId="0" borderId="0" xfId="0" applyNumberFormat="1" applyFont="1" applyFill="1" applyAlignment="1">
      <alignment vertical="top"/>
    </xf>
    <xf numFmtId="177" fontId="15" fillId="0" borderId="0" xfId="0" applyNumberFormat="1" applyFont="1" applyFill="1" applyAlignment="1">
      <alignment horizontal="center" vertical="top"/>
    </xf>
    <xf numFmtId="177" fontId="8" fillId="0" borderId="5" xfId="0" applyNumberFormat="1" applyFont="1" applyFill="1" applyBorder="1"/>
    <xf numFmtId="177" fontId="8" fillId="0" borderId="5" xfId="0" applyNumberFormat="1" applyFont="1" applyFill="1" applyBorder="1" applyAlignment="1">
      <alignment horizontal="right" vertical="center"/>
    </xf>
    <xf numFmtId="177" fontId="42" fillId="0" borderId="0" xfId="0" applyNumberFormat="1" applyFont="1" applyFill="1" applyBorder="1" applyAlignment="1">
      <alignment horizontal="right" vertical="center"/>
    </xf>
    <xf numFmtId="188" fontId="11" fillId="0" borderId="0" xfId="0" applyNumberFormat="1" applyFont="1" applyFill="1"/>
    <xf numFmtId="184" fontId="11" fillId="0" borderId="0" xfId="0" applyNumberFormat="1" applyFont="1" applyFill="1"/>
    <xf numFmtId="189" fontId="11" fillId="0" borderId="0" xfId="0" applyNumberFormat="1" applyFont="1" applyFill="1" applyBorder="1" applyAlignment="1">
      <alignment vertical="center"/>
    </xf>
    <xf numFmtId="41" fontId="11" fillId="0" borderId="0" xfId="0" applyNumberFormat="1" applyFont="1" applyFill="1" applyBorder="1" applyAlignment="1">
      <alignment horizontal="right" vertical="center"/>
    </xf>
    <xf numFmtId="189" fontId="11" fillId="0" borderId="17" xfId="0" applyNumberFormat="1" applyFont="1" applyFill="1" applyBorder="1" applyAlignment="1">
      <alignment vertical="center"/>
    </xf>
    <xf numFmtId="177" fontId="33" fillId="0" borderId="12" xfId="5" applyNumberFormat="1" applyFont="1" applyFill="1" applyBorder="1" applyAlignment="1">
      <alignment horizontal="left" vertical="center"/>
    </xf>
    <xf numFmtId="177" fontId="26" fillId="0" borderId="0" xfId="5" applyNumberFormat="1" applyFont="1" applyFill="1" applyAlignment="1">
      <alignment vertical="center"/>
    </xf>
    <xf numFmtId="177" fontId="26" fillId="0" borderId="0" xfId="5" applyNumberFormat="1" applyFont="1" applyFill="1" applyBorder="1" applyAlignment="1">
      <alignment vertical="center"/>
    </xf>
    <xf numFmtId="177" fontId="44" fillId="0" borderId="8" xfId="0" applyNumberFormat="1" applyFont="1" applyFill="1" applyBorder="1" applyAlignment="1">
      <alignment horizontal="center" vertical="center" wrapText="1"/>
    </xf>
    <xf numFmtId="41" fontId="33" fillId="0" borderId="12" xfId="5" applyNumberFormat="1" applyFont="1" applyFill="1" applyBorder="1" applyAlignment="1">
      <alignment horizontal="left" vertical="center"/>
    </xf>
    <xf numFmtId="41" fontId="26" fillId="0" borderId="0" xfId="5" applyNumberFormat="1" applyFont="1" applyFill="1" applyAlignment="1">
      <alignment vertical="center"/>
    </xf>
    <xf numFmtId="41" fontId="26" fillId="0" borderId="0" xfId="5" applyNumberFormat="1" applyFont="1" applyFill="1" applyBorder="1" applyAlignment="1">
      <alignment vertical="center"/>
    </xf>
    <xf numFmtId="177" fontId="8" fillId="0" borderId="7" xfId="0" applyNumberFormat="1" applyFont="1" applyFill="1" applyBorder="1" applyAlignment="1">
      <alignment horizontal="center" vertical="center" wrapText="1"/>
    </xf>
    <xf numFmtId="177" fontId="8" fillId="0" borderId="10" xfId="0" applyNumberFormat="1" applyFont="1" applyFill="1" applyBorder="1" applyAlignment="1">
      <alignment horizontal="center" vertical="center" wrapText="1"/>
    </xf>
    <xf numFmtId="177" fontId="8" fillId="0" borderId="11" xfId="0" applyNumberFormat="1" applyFont="1" applyFill="1" applyBorder="1" applyAlignment="1">
      <alignment horizontal="center" vertical="center" wrapText="1"/>
    </xf>
    <xf numFmtId="177" fontId="8" fillId="0" borderId="0" xfId="0" applyNumberFormat="1" applyFont="1" applyFill="1" applyAlignment="1">
      <alignment wrapText="1"/>
    </xf>
    <xf numFmtId="176" fontId="11" fillId="0" borderId="16" xfId="0" applyNumberFormat="1" applyFont="1" applyFill="1" applyBorder="1" applyAlignment="1">
      <alignment vertical="center"/>
    </xf>
    <xf numFmtId="176" fontId="11" fillId="0" borderId="0" xfId="0" applyNumberFormat="1" applyFont="1" applyFill="1" applyAlignment="1">
      <alignment vertical="center"/>
    </xf>
    <xf numFmtId="177" fontId="11" fillId="0" borderId="0" xfId="0" applyNumberFormat="1" applyFont="1" applyFill="1" applyAlignment="1">
      <alignment horizontal="right"/>
    </xf>
    <xf numFmtId="0" fontId="11" fillId="0" borderId="0" xfId="0" applyNumberFormat="1" applyFont="1" applyFill="1"/>
    <xf numFmtId="176" fontId="11" fillId="0" borderId="17" xfId="0" applyNumberFormat="1" applyFont="1" applyFill="1" applyBorder="1" applyAlignment="1">
      <alignment vertical="center"/>
    </xf>
    <xf numFmtId="176" fontId="11" fillId="0" borderId="0" xfId="0" applyNumberFormat="1" applyFont="1" applyFill="1" applyBorder="1" applyAlignment="1">
      <alignment vertical="center"/>
    </xf>
    <xf numFmtId="197" fontId="11" fillId="0" borderId="0" xfId="0" applyNumberFormat="1" applyFont="1" applyFill="1" applyAlignment="1">
      <alignment vertical="center"/>
    </xf>
    <xf numFmtId="196" fontId="11" fillId="0" borderId="0" xfId="0" applyNumberFormat="1" applyFont="1" applyFill="1" applyAlignment="1">
      <alignment vertical="center"/>
    </xf>
    <xf numFmtId="197" fontId="11" fillId="0" borderId="17" xfId="0" applyNumberFormat="1" applyFont="1" applyFill="1" applyBorder="1" applyAlignment="1">
      <alignment vertical="center"/>
    </xf>
    <xf numFmtId="197" fontId="11" fillId="0" borderId="0" xfId="0" applyNumberFormat="1" applyFont="1" applyFill="1" applyBorder="1" applyAlignment="1">
      <alignment vertical="center"/>
    </xf>
    <xf numFmtId="177" fontId="8" fillId="0" borderId="9" xfId="0" applyNumberFormat="1" applyFont="1" applyFill="1" applyBorder="1" applyAlignment="1">
      <alignment horizontal="distributed" vertical="center" wrapText="1"/>
    </xf>
    <xf numFmtId="179" fontId="12" fillId="0" borderId="0" xfId="5" applyNumberFormat="1" applyFont="1" applyFill="1" applyBorder="1" applyAlignment="1">
      <alignment horizontal="right" vertical="top"/>
    </xf>
    <xf numFmtId="177" fontId="11" fillId="0" borderId="0" xfId="0" applyNumberFormat="1" applyFont="1" applyFill="1" applyBorder="1" applyAlignment="1">
      <alignment horizontal="right"/>
    </xf>
    <xf numFmtId="196" fontId="11" fillId="0" borderId="17" xfId="8" applyNumberFormat="1" applyFont="1" applyFill="1" applyBorder="1" applyAlignment="1">
      <alignment vertical="center"/>
    </xf>
    <xf numFmtId="196" fontId="45" fillId="0" borderId="0" xfId="0" applyNumberFormat="1" applyFont="1" applyFill="1" applyBorder="1" applyAlignment="1">
      <alignment vertical="center"/>
    </xf>
    <xf numFmtId="196" fontId="11" fillId="0" borderId="0" xfId="8" applyNumberFormat="1" applyFont="1" applyFill="1" applyBorder="1" applyAlignment="1">
      <alignment vertical="center"/>
    </xf>
    <xf numFmtId="0" fontId="26" fillId="0" borderId="0" xfId="0" applyNumberFormat="1" applyFont="1" applyFill="1" applyAlignment="1">
      <alignment horizontal="right"/>
    </xf>
    <xf numFmtId="0" fontId="26" fillId="0" borderId="0" xfId="0" applyNumberFormat="1" applyFont="1" applyFill="1"/>
    <xf numFmtId="0" fontId="33" fillId="0" borderId="7" xfId="0" applyNumberFormat="1" applyFont="1" applyFill="1" applyBorder="1" applyAlignment="1">
      <alignment vertical="center"/>
    </xf>
    <xf numFmtId="0" fontId="8" fillId="0" borderId="0" xfId="0" applyNumberFormat="1" applyFont="1" applyFill="1" applyAlignment="1">
      <alignment wrapText="1"/>
    </xf>
    <xf numFmtId="0" fontId="33" fillId="0" borderId="20" xfId="0" applyNumberFormat="1" applyFont="1" applyFill="1" applyBorder="1" applyAlignment="1">
      <alignment horizontal="right" vertical="center"/>
    </xf>
    <xf numFmtId="0" fontId="33" fillId="0" borderId="20" xfId="0" applyNumberFormat="1" applyFont="1" applyFill="1" applyBorder="1" applyAlignment="1">
      <alignment vertical="center"/>
    </xf>
    <xf numFmtId="0" fontId="33" fillId="0" borderId="15" xfId="0" applyNumberFormat="1" applyFont="1" applyFill="1" applyBorder="1" applyAlignment="1">
      <alignment vertical="center"/>
    </xf>
    <xf numFmtId="0" fontId="26" fillId="0" borderId="0" xfId="0" applyNumberFormat="1" applyFont="1" applyFill="1" applyBorder="1"/>
    <xf numFmtId="0" fontId="33" fillId="0" borderId="0" xfId="0" applyNumberFormat="1" applyFont="1" applyFill="1" applyAlignment="1">
      <alignment wrapText="1"/>
    </xf>
    <xf numFmtId="178" fontId="8" fillId="0" borderId="0" xfId="0" applyNumberFormat="1" applyFont="1" applyFill="1" applyAlignment="1">
      <alignment vertical="center"/>
    </xf>
    <xf numFmtId="178" fontId="8" fillId="0" borderId="0" xfId="0" applyNumberFormat="1" applyFont="1" applyFill="1" applyAlignment="1">
      <alignment horizontal="center" vertical="center"/>
    </xf>
    <xf numFmtId="176" fontId="11" fillId="0" borderId="16" xfId="0" applyNumberFormat="1" applyFont="1" applyFill="1" applyBorder="1" applyAlignment="1">
      <alignment horizontal="right" vertical="center"/>
    </xf>
    <xf numFmtId="2" fontId="11" fillId="0" borderId="0" xfId="12" applyNumberFormat="1" applyFont="1" applyFill="1" applyBorder="1" applyAlignment="1">
      <alignment vertical="center"/>
    </xf>
    <xf numFmtId="178" fontId="11" fillId="0" borderId="0" xfId="0" applyNumberFormat="1" applyFont="1" applyFill="1" applyAlignment="1">
      <alignment horizontal="right" vertical="center"/>
    </xf>
    <xf numFmtId="178" fontId="11" fillId="0" borderId="0" xfId="0" applyNumberFormat="1" applyFont="1" applyFill="1" applyAlignment="1">
      <alignment vertical="center"/>
    </xf>
    <xf numFmtId="179" fontId="12" fillId="0" borderId="0" xfId="0" applyNumberFormat="1" applyFont="1" applyFill="1" applyBorder="1" applyAlignment="1">
      <alignment horizontal="right" vertical="center"/>
    </xf>
    <xf numFmtId="2" fontId="11" fillId="0" borderId="0" xfId="11" applyNumberFormat="1" applyFont="1" applyFill="1" applyAlignment="1">
      <alignment horizontal="right" vertical="center"/>
    </xf>
    <xf numFmtId="176" fontId="11" fillId="0" borderId="17" xfId="12" applyNumberFormat="1" applyFont="1" applyFill="1" applyBorder="1" applyAlignment="1">
      <alignment vertical="center"/>
    </xf>
    <xf numFmtId="176" fontId="11" fillId="0" borderId="0" xfId="12" applyNumberFormat="1" applyFont="1" applyFill="1" applyBorder="1" applyAlignment="1">
      <alignment vertical="center"/>
    </xf>
    <xf numFmtId="2" fontId="11" fillId="0" borderId="0" xfId="0" applyNumberFormat="1" applyFont="1" applyFill="1" applyBorder="1" applyAlignment="1">
      <alignment vertical="center"/>
    </xf>
    <xf numFmtId="2" fontId="11" fillId="0" borderId="0" xfId="0" applyNumberFormat="1" applyFont="1" applyFill="1" applyAlignment="1">
      <alignment vertical="center"/>
    </xf>
    <xf numFmtId="178" fontId="11" fillId="0" borderId="0" xfId="0" applyNumberFormat="1" applyFont="1" applyFill="1" applyBorder="1" applyAlignment="1">
      <alignment horizontal="right" vertical="center"/>
    </xf>
    <xf numFmtId="192" fontId="11" fillId="0" borderId="17" xfId="0" applyNumberFormat="1" applyFont="1" applyFill="1" applyBorder="1" applyAlignment="1">
      <alignment vertical="center"/>
    </xf>
    <xf numFmtId="185" fontId="11" fillId="0" borderId="0" xfId="12" applyNumberFormat="1" applyFont="1" applyFill="1" applyBorder="1" applyAlignment="1">
      <alignment vertical="center"/>
    </xf>
    <xf numFmtId="196" fontId="11" fillId="0" borderId="0" xfId="0" applyNumberFormat="1" applyFont="1" applyFill="1" applyBorder="1" applyAlignment="1">
      <alignment horizontal="right" vertical="center"/>
    </xf>
    <xf numFmtId="185" fontId="11" fillId="0" borderId="0" xfId="0" applyNumberFormat="1" applyFont="1" applyFill="1" applyBorder="1" applyAlignment="1">
      <alignment vertical="center"/>
    </xf>
    <xf numFmtId="43" fontId="11" fillId="0" borderId="0" xfId="12" applyNumberFormat="1" applyFont="1" applyFill="1" applyBorder="1" applyAlignment="1">
      <alignment horizontal="right" vertical="center"/>
    </xf>
    <xf numFmtId="196" fontId="11" fillId="0" borderId="17" xfId="0" applyNumberFormat="1" applyFont="1" applyFill="1" applyBorder="1" applyAlignment="1">
      <alignment vertical="center"/>
    </xf>
    <xf numFmtId="185" fontId="11" fillId="0" borderId="0" xfId="0" applyNumberFormat="1" applyFont="1" applyFill="1" applyBorder="1" applyAlignment="1">
      <alignment horizontal="right" vertical="center"/>
    </xf>
    <xf numFmtId="185" fontId="11" fillId="0" borderId="0" xfId="0" applyNumberFormat="1" applyFont="1" applyFill="1" applyAlignment="1">
      <alignment vertical="center"/>
    </xf>
    <xf numFmtId="178" fontId="8" fillId="0" borderId="0" xfId="0" applyNumberFormat="1" applyFont="1" applyFill="1" applyBorder="1" applyAlignment="1">
      <alignment horizontal="distributed" vertical="center"/>
    </xf>
    <xf numFmtId="189" fontId="26" fillId="0" borderId="0" xfId="0" applyNumberFormat="1" applyFont="1" applyFill="1"/>
    <xf numFmtId="178" fontId="15" fillId="0" borderId="0" xfId="0" applyNumberFormat="1" applyFont="1" applyFill="1" applyAlignment="1">
      <alignment vertical="center"/>
    </xf>
    <xf numFmtId="178" fontId="15" fillId="0" borderId="0" xfId="0" applyNumberFormat="1" applyFont="1" applyFill="1" applyAlignment="1">
      <alignment horizontal="center" vertical="center"/>
    </xf>
    <xf numFmtId="178" fontId="11" fillId="0" borderId="0" xfId="0" applyNumberFormat="1" applyFont="1" applyFill="1" applyBorder="1" applyAlignment="1">
      <alignment vertical="center"/>
    </xf>
    <xf numFmtId="185" fontId="11" fillId="0" borderId="17" xfId="0" applyNumberFormat="1" applyFont="1" applyFill="1" applyBorder="1" applyAlignment="1">
      <alignment vertical="center"/>
    </xf>
    <xf numFmtId="185" fontId="11" fillId="0" borderId="0" xfId="0" applyNumberFormat="1" applyFont="1" applyFill="1" applyAlignment="1">
      <alignment horizontal="right" vertical="center"/>
    </xf>
    <xf numFmtId="178" fontId="13" fillId="0" borderId="0" xfId="0" applyNumberFormat="1" applyFont="1" applyFill="1" applyBorder="1" applyAlignment="1">
      <alignment horizontal="distributed" vertical="center"/>
    </xf>
    <xf numFmtId="178" fontId="11" fillId="0" borderId="0" xfId="0" applyNumberFormat="1" applyFont="1" applyFill="1" applyBorder="1" applyAlignment="1">
      <alignment horizontal="distributed" vertical="center"/>
    </xf>
    <xf numFmtId="177" fontId="15" fillId="0" borderId="0" xfId="9" applyNumberFormat="1" applyFont="1" applyFill="1"/>
    <xf numFmtId="177" fontId="8" fillId="0" borderId="0" xfId="8" applyNumberFormat="1" applyFont="1" applyFill="1" applyAlignment="1">
      <alignment horizontal="center"/>
    </xf>
    <xf numFmtId="0" fontId="8" fillId="0" borderId="4" xfId="8" applyNumberFormat="1" applyFont="1" applyFill="1" applyBorder="1" applyAlignment="1">
      <alignment horizontal="centerContinuous" vertical="center"/>
    </xf>
    <xf numFmtId="0" fontId="8" fillId="0" borderId="14" xfId="8" applyNumberFormat="1" applyFont="1" applyFill="1" applyBorder="1" applyAlignment="1">
      <alignment horizontal="centerContinuous" vertical="center"/>
    </xf>
    <xf numFmtId="183" fontId="11" fillId="0" borderId="0" xfId="8" applyNumberFormat="1" applyFont="1" applyFill="1" applyBorder="1"/>
    <xf numFmtId="41" fontId="11" fillId="0" borderId="0" xfId="8" applyNumberFormat="1" applyFont="1" applyFill="1" applyBorder="1" applyAlignment="1">
      <alignment horizontal="right"/>
    </xf>
    <xf numFmtId="189" fontId="26" fillId="0" borderId="0" xfId="8" applyNumberFormat="1" applyFont="1" applyFill="1"/>
    <xf numFmtId="189" fontId="26" fillId="0" borderId="0" xfId="8" applyNumberFormat="1" applyFont="1" applyFill="1" applyAlignment="1">
      <alignment horizontal="center"/>
    </xf>
    <xf numFmtId="177" fontId="26" fillId="0" borderId="0" xfId="8" applyNumberFormat="1" applyFont="1" applyFill="1"/>
    <xf numFmtId="177" fontId="26" fillId="0" borderId="0" xfId="8" applyNumberFormat="1" applyFont="1" applyFill="1" applyAlignment="1">
      <alignment horizontal="center"/>
    </xf>
    <xf numFmtId="0" fontId="26" fillId="0" borderId="0" xfId="0" applyFont="1" applyFill="1"/>
    <xf numFmtId="0" fontId="8" fillId="0" borderId="0" xfId="8" applyNumberFormat="1" applyFont="1" applyFill="1" applyAlignment="1">
      <alignment wrapText="1"/>
    </xf>
    <xf numFmtId="196" fontId="11" fillId="0" borderId="0" xfId="8" applyNumberFormat="1" applyFont="1" applyFill="1" applyBorder="1" applyAlignment="1">
      <alignment horizontal="right" vertical="center"/>
    </xf>
    <xf numFmtId="201" fontId="11" fillId="0" borderId="17" xfId="8" applyNumberFormat="1" applyFont="1" applyFill="1" applyBorder="1" applyAlignment="1">
      <alignment vertical="center"/>
    </xf>
    <xf numFmtId="201" fontId="11" fillId="0" borderId="0" xfId="8" applyNumberFormat="1" applyFont="1" applyFill="1" applyBorder="1" applyAlignment="1">
      <alignment vertical="center"/>
    </xf>
    <xf numFmtId="189" fontId="11" fillId="0" borderId="17" xfId="8" applyNumberFormat="1" applyFont="1" applyFill="1" applyBorder="1" applyAlignment="1">
      <alignment vertical="center"/>
    </xf>
    <xf numFmtId="189" fontId="11" fillId="0" borderId="0" xfId="8" applyNumberFormat="1" applyFont="1" applyFill="1" applyBorder="1" applyAlignment="1">
      <alignment vertical="center"/>
    </xf>
    <xf numFmtId="177" fontId="8" fillId="0" borderId="0" xfId="8" applyNumberFormat="1" applyFont="1" applyFill="1" applyAlignment="1">
      <alignment vertical="top"/>
    </xf>
    <xf numFmtId="177" fontId="8" fillId="0" borderId="12" xfId="8" applyNumberFormat="1" applyFont="1" applyFill="1" applyBorder="1" applyAlignment="1">
      <alignment horizontal="left" vertical="top"/>
    </xf>
    <xf numFmtId="177" fontId="8" fillId="0" borderId="0" xfId="8" applyNumberFormat="1" applyFont="1" applyFill="1" applyBorder="1" applyAlignment="1">
      <alignment horizontal="left" vertical="top"/>
    </xf>
    <xf numFmtId="2" fontId="8" fillId="0" borderId="5" xfId="9" applyNumberFormat="1" applyFont="1" applyFill="1" applyBorder="1" applyAlignment="1">
      <alignment horizontal="right" vertical="center"/>
    </xf>
    <xf numFmtId="0" fontId="8" fillId="0" borderId="14" xfId="9" applyNumberFormat="1" applyFont="1" applyFill="1" applyBorder="1" applyAlignment="1">
      <alignment horizontal="right" vertical="center" wrapText="1"/>
    </xf>
    <xf numFmtId="0" fontId="8" fillId="0" borderId="8" xfId="9" applyNumberFormat="1" applyFont="1" applyFill="1" applyBorder="1" applyAlignment="1">
      <alignment horizontal="center" vertical="center" wrapText="1"/>
    </xf>
    <xf numFmtId="0" fontId="8" fillId="0" borderId="21" xfId="9" applyNumberFormat="1" applyFont="1" applyFill="1" applyBorder="1" applyAlignment="1">
      <alignment horizontal="center" vertical="center" wrapText="1"/>
    </xf>
    <xf numFmtId="179" fontId="11" fillId="0" borderId="17" xfId="9" applyNumberFormat="1" applyFont="1" applyFill="1" applyBorder="1" applyAlignment="1">
      <alignment vertical="center"/>
    </xf>
    <xf numFmtId="2" fontId="11" fillId="0" borderId="0" xfId="9" applyNumberFormat="1" applyFont="1" applyFill="1" applyBorder="1" applyAlignment="1">
      <alignment vertical="center"/>
    </xf>
    <xf numFmtId="179" fontId="11" fillId="0" borderId="0" xfId="9" applyNumberFormat="1" applyFont="1" applyFill="1" applyBorder="1" applyAlignment="1">
      <alignment vertical="center"/>
    </xf>
    <xf numFmtId="177" fontId="11" fillId="0" borderId="0" xfId="9" applyNumberFormat="1" applyFont="1" applyFill="1" applyBorder="1"/>
    <xf numFmtId="177" fontId="11" fillId="0" borderId="0" xfId="9" applyNumberFormat="1" applyFont="1" applyFill="1"/>
    <xf numFmtId="192" fontId="11" fillId="0" borderId="0" xfId="9" applyNumberFormat="1" applyFont="1" applyFill="1" applyBorder="1" applyAlignment="1">
      <alignment vertical="center"/>
    </xf>
    <xf numFmtId="190" fontId="11" fillId="0" borderId="0" xfId="9" applyNumberFormat="1" applyFont="1" applyFill="1" applyBorder="1" applyAlignment="1">
      <alignment vertical="center"/>
    </xf>
    <xf numFmtId="190" fontId="11" fillId="0" borderId="0" xfId="8" applyNumberFormat="1" applyFont="1" applyFill="1" applyBorder="1" applyAlignment="1">
      <alignment vertical="center"/>
    </xf>
    <xf numFmtId="189" fontId="11" fillId="0" borderId="0" xfId="9" applyNumberFormat="1" applyFont="1" applyFill="1" applyBorder="1" applyAlignment="1">
      <alignment vertical="center"/>
    </xf>
    <xf numFmtId="185" fontId="11" fillId="0" borderId="0" xfId="9" applyNumberFormat="1" applyFont="1" applyFill="1" applyBorder="1" applyAlignment="1">
      <alignment vertical="center"/>
    </xf>
    <xf numFmtId="190" fontId="11" fillId="0" borderId="0" xfId="8" applyNumberFormat="1" applyFont="1" applyFill="1" applyBorder="1" applyAlignment="1">
      <alignment horizontal="right" vertical="center"/>
    </xf>
    <xf numFmtId="41" fontId="28" fillId="0" borderId="0" xfId="9" applyNumberFormat="1" applyFont="1" applyFill="1" applyBorder="1" applyAlignment="1">
      <alignment vertical="center"/>
    </xf>
    <xf numFmtId="184" fontId="28" fillId="0" borderId="0" xfId="9" applyNumberFormat="1" applyFont="1" applyFill="1" applyBorder="1" applyAlignment="1">
      <alignment vertical="center"/>
    </xf>
    <xf numFmtId="41" fontId="37" fillId="0" borderId="0" xfId="0" applyNumberFormat="1" applyFont="1" applyFill="1" applyBorder="1" applyAlignment="1">
      <alignment horizontal="right" vertical="center"/>
    </xf>
    <xf numFmtId="190" fontId="11" fillId="0" borderId="0" xfId="0" applyNumberFormat="1" applyFont="1" applyFill="1" applyAlignment="1">
      <alignment vertical="center"/>
    </xf>
    <xf numFmtId="177" fontId="8" fillId="0" borderId="5" xfId="9" applyNumberFormat="1" applyFont="1" applyFill="1" applyBorder="1"/>
    <xf numFmtId="177" fontId="8" fillId="0" borderId="5" xfId="9" applyNumberFormat="1" applyFont="1" applyFill="1" applyBorder="1" applyAlignment="1">
      <alignment horizontal="center"/>
    </xf>
    <xf numFmtId="0" fontId="8" fillId="0" borderId="3" xfId="9" applyNumberFormat="1" applyFont="1" applyFill="1" applyBorder="1" applyAlignment="1">
      <alignment horizontal="center" vertical="center" wrapText="1"/>
    </xf>
    <xf numFmtId="0" fontId="8" fillId="0" borderId="14" xfId="9" applyNumberFormat="1" applyFont="1" applyFill="1" applyBorder="1" applyAlignment="1">
      <alignment horizontal="center" vertical="center" wrapText="1"/>
    </xf>
    <xf numFmtId="0" fontId="8" fillId="0" borderId="13" xfId="9" applyNumberFormat="1" applyFont="1" applyFill="1" applyBorder="1" applyAlignment="1">
      <alignment horizontal="center" vertical="center" wrapText="1"/>
    </xf>
    <xf numFmtId="179" fontId="11" fillId="0" borderId="16" xfId="9" applyNumberFormat="1" applyFont="1" applyFill="1" applyBorder="1" applyAlignment="1">
      <alignment vertical="center"/>
    </xf>
    <xf numFmtId="2" fontId="11" fillId="0" borderId="18" xfId="9" applyNumberFormat="1" applyFont="1" applyFill="1" applyBorder="1" applyAlignment="1">
      <alignment vertical="center"/>
    </xf>
    <xf numFmtId="179" fontId="11" fillId="0" borderId="18" xfId="9" applyNumberFormat="1" applyFont="1" applyFill="1" applyBorder="1" applyAlignment="1">
      <alignment vertical="center"/>
    </xf>
    <xf numFmtId="179" fontId="12" fillId="0" borderId="18" xfId="9" applyNumberFormat="1" applyFont="1" applyFill="1" applyBorder="1" applyAlignment="1">
      <alignment horizontal="right" vertical="center"/>
    </xf>
    <xf numFmtId="179" fontId="12" fillId="0" borderId="18" xfId="9" applyNumberFormat="1" applyFont="1" applyFill="1" applyBorder="1" applyAlignment="1">
      <alignment vertical="center"/>
    </xf>
    <xf numFmtId="179" fontId="12" fillId="0" borderId="0" xfId="9" applyNumberFormat="1" applyFont="1" applyFill="1" applyBorder="1" applyAlignment="1">
      <alignment horizontal="right" vertical="center"/>
    </xf>
    <xf numFmtId="179" fontId="12" fillId="0" borderId="0" xfId="9" applyNumberFormat="1" applyFont="1" applyFill="1" applyBorder="1" applyAlignment="1">
      <alignment vertical="center"/>
    </xf>
    <xf numFmtId="177" fontId="11" fillId="0" borderId="0" xfId="0" applyNumberFormat="1" applyFont="1" applyFill="1" applyBorder="1" applyAlignment="1"/>
    <xf numFmtId="177" fontId="11" fillId="0" borderId="0" xfId="0" applyNumberFormat="1" applyFont="1" applyFill="1" applyAlignment="1"/>
    <xf numFmtId="196" fontId="28" fillId="0" borderId="0" xfId="9" applyNumberFormat="1" applyFont="1" applyFill="1" applyBorder="1" applyAlignment="1">
      <alignment vertical="center"/>
    </xf>
    <xf numFmtId="196" fontId="28" fillId="0" borderId="0" xfId="0" applyNumberFormat="1" applyFont="1" applyFill="1" applyAlignment="1">
      <alignment horizontal="right" vertical="center"/>
    </xf>
    <xf numFmtId="195" fontId="11" fillId="0" borderId="0" xfId="0" applyNumberFormat="1" applyFont="1" applyFill="1" applyAlignment="1">
      <alignment horizontal="right" vertical="center"/>
    </xf>
    <xf numFmtId="43" fontId="28" fillId="0" borderId="0" xfId="9" applyNumberFormat="1" applyFont="1" applyFill="1" applyBorder="1" applyAlignment="1">
      <alignment horizontal="right" vertical="center"/>
    </xf>
    <xf numFmtId="41" fontId="15" fillId="0" borderId="0" xfId="0" applyNumberFormat="1" applyFont="1" applyFill="1" applyAlignment="1">
      <alignment vertical="center"/>
    </xf>
    <xf numFmtId="184" fontId="15" fillId="0" borderId="0" xfId="0" applyNumberFormat="1" applyFont="1" applyFill="1" applyAlignment="1">
      <alignment vertical="center"/>
    </xf>
    <xf numFmtId="177" fontId="8" fillId="0" borderId="0" xfId="9" applyNumberFormat="1" applyFont="1" applyFill="1" applyBorder="1" applyAlignment="1">
      <alignment horizontal="distributed" vertical="center"/>
    </xf>
    <xf numFmtId="184" fontId="15" fillId="0" borderId="0" xfId="9" applyNumberFormat="1" applyFont="1" applyFill="1" applyBorder="1" applyAlignment="1">
      <alignment vertical="center"/>
    </xf>
    <xf numFmtId="177" fontId="13" fillId="0" borderId="0" xfId="9" applyNumberFormat="1" applyFont="1" applyFill="1" applyBorder="1" applyAlignment="1">
      <alignment horizontal="distributed" vertical="center"/>
    </xf>
    <xf numFmtId="177" fontId="11" fillId="0" borderId="0" xfId="9" applyNumberFormat="1" applyFont="1" applyFill="1" applyBorder="1" applyAlignment="1">
      <alignment horizontal="distributed" vertical="center"/>
    </xf>
    <xf numFmtId="41" fontId="15" fillId="0" borderId="5" xfId="0" applyNumberFormat="1" applyFont="1" applyFill="1" applyBorder="1" applyAlignment="1">
      <alignment vertical="center"/>
    </xf>
    <xf numFmtId="184" fontId="15" fillId="0" borderId="5" xfId="9" applyNumberFormat="1" applyFont="1" applyFill="1" applyBorder="1" applyAlignment="1">
      <alignment vertical="center"/>
    </xf>
    <xf numFmtId="177" fontId="15" fillId="0" borderId="0" xfId="9" applyNumberFormat="1" applyFont="1" applyFill="1" applyAlignment="1">
      <alignment horizontal="center"/>
    </xf>
    <xf numFmtId="0" fontId="8" fillId="0" borderId="14" xfId="10" applyNumberFormat="1" applyFont="1" applyFill="1" applyBorder="1" applyAlignment="1">
      <alignment horizontal="centerContinuous" vertical="center" wrapText="1"/>
    </xf>
    <xf numFmtId="0" fontId="8" fillId="0" borderId="9" xfId="10" applyNumberFormat="1" applyFont="1" applyFill="1" applyBorder="1" applyAlignment="1">
      <alignment horizontal="centerContinuous" vertical="center" wrapText="1"/>
    </xf>
    <xf numFmtId="0" fontId="8" fillId="0" borderId="4" xfId="10" applyNumberFormat="1" applyFont="1" applyFill="1" applyBorder="1" applyAlignment="1">
      <alignment horizontal="centerContinuous" vertical="center" wrapText="1"/>
    </xf>
    <xf numFmtId="0" fontId="8" fillId="0" borderId="0" xfId="8" applyNumberFormat="1" applyFont="1" applyFill="1" applyAlignment="1">
      <alignment horizontal="center" vertical="center" wrapText="1"/>
    </xf>
    <xf numFmtId="179" fontId="11" fillId="0" borderId="0" xfId="8" applyNumberFormat="1" applyFont="1" applyFill="1" applyAlignment="1">
      <alignment vertical="center"/>
    </xf>
    <xf numFmtId="177" fontId="11" fillId="0" borderId="2" xfId="10" applyNumberFormat="1" applyFont="1" applyFill="1" applyBorder="1" applyAlignment="1">
      <alignment horizontal="center" vertical="center"/>
    </xf>
    <xf numFmtId="179" fontId="11" fillId="0" borderId="17" xfId="10" applyNumberFormat="1" applyFont="1" applyFill="1" applyBorder="1" applyAlignment="1">
      <alignment vertical="center"/>
    </xf>
    <xf numFmtId="179" fontId="11" fillId="0" borderId="0" xfId="10" applyNumberFormat="1" applyFont="1" applyFill="1" applyBorder="1" applyAlignment="1">
      <alignment vertical="center"/>
    </xf>
    <xf numFmtId="177" fontId="11" fillId="0" borderId="0" xfId="10" applyNumberFormat="1" applyFont="1" applyFill="1"/>
    <xf numFmtId="196" fontId="11" fillId="0" borderId="0" xfId="10" applyNumberFormat="1" applyFont="1" applyFill="1" applyBorder="1" applyAlignment="1">
      <alignment vertical="center"/>
    </xf>
    <xf numFmtId="189" fontId="11" fillId="0" borderId="0" xfId="10" applyNumberFormat="1" applyFont="1" applyFill="1" applyBorder="1" applyAlignment="1">
      <alignment vertical="center"/>
    </xf>
    <xf numFmtId="201" fontId="11" fillId="0" borderId="0" xfId="10" applyNumberFormat="1" applyFont="1" applyFill="1" applyBorder="1" applyAlignment="1">
      <alignment vertical="center"/>
    </xf>
    <xf numFmtId="177" fontId="8" fillId="0" borderId="5" xfId="10" applyNumberFormat="1" applyFont="1" applyFill="1" applyBorder="1"/>
    <xf numFmtId="177" fontId="8" fillId="0" borderId="5" xfId="10" applyNumberFormat="1" applyFont="1" applyFill="1" applyBorder="1" applyAlignment="1">
      <alignment horizontal="center"/>
    </xf>
    <xf numFmtId="177" fontId="8" fillId="0" borderId="5" xfId="10" applyNumberFormat="1" applyFont="1" applyFill="1" applyBorder="1" applyAlignment="1">
      <alignment horizontal="right" vertical="center"/>
    </xf>
    <xf numFmtId="0" fontId="8" fillId="0" borderId="0" xfId="10" applyNumberFormat="1" applyFont="1" applyFill="1" applyAlignment="1">
      <alignment horizontal="center" vertical="center" wrapText="1"/>
    </xf>
    <xf numFmtId="179" fontId="11" fillId="0" borderId="16" xfId="10" applyNumberFormat="1" applyFont="1" applyFill="1" applyBorder="1" applyAlignment="1">
      <alignment vertical="center"/>
    </xf>
    <xf numFmtId="179" fontId="11" fillId="0" borderId="18" xfId="10" applyNumberFormat="1" applyFont="1" applyFill="1" applyBorder="1" applyAlignment="1">
      <alignment vertical="center"/>
    </xf>
    <xf numFmtId="177" fontId="8" fillId="0" borderId="0" xfId="10" applyNumberFormat="1" applyFont="1" applyFill="1" applyBorder="1" applyAlignment="1">
      <alignment horizontal="distributed" vertical="center"/>
    </xf>
    <xf numFmtId="177" fontId="13" fillId="0" borderId="0" xfId="10" applyNumberFormat="1" applyFont="1" applyFill="1" applyBorder="1" applyAlignment="1">
      <alignment horizontal="distributed" vertical="center"/>
    </xf>
    <xf numFmtId="177" fontId="11" fillId="0" borderId="0" xfId="10" applyNumberFormat="1" applyFont="1" applyFill="1" applyBorder="1" applyAlignment="1">
      <alignment horizontal="distributed" vertical="center"/>
    </xf>
    <xf numFmtId="177" fontId="8" fillId="0" borderId="0" xfId="0" applyNumberFormat="1" applyFont="1" applyFill="1" applyBorder="1"/>
    <xf numFmtId="177" fontId="15" fillId="0" borderId="0" xfId="10" applyNumberFormat="1" applyFont="1" applyFill="1"/>
    <xf numFmtId="177" fontId="15" fillId="0" borderId="0" xfId="10" applyNumberFormat="1" applyFont="1" applyFill="1" applyAlignment="1">
      <alignment horizontal="center"/>
    </xf>
    <xf numFmtId="179" fontId="11" fillId="0" borderId="0" xfId="0" applyNumberFormat="1" applyFont="1" applyFill="1" applyBorder="1" applyAlignment="1">
      <alignment horizontal="right" vertical="center"/>
    </xf>
    <xf numFmtId="41" fontId="11" fillId="0" borderId="0" xfId="0" applyNumberFormat="1" applyFont="1" applyFill="1" applyBorder="1" applyAlignment="1">
      <alignment horizontal="center" vertical="center"/>
    </xf>
    <xf numFmtId="0" fontId="8" fillId="0" borderId="0" xfId="5" applyNumberFormat="1" applyFont="1" applyFill="1" applyAlignment="1">
      <alignment horizontal="center" vertical="center" wrapText="1"/>
    </xf>
    <xf numFmtId="0" fontId="8" fillId="0" borderId="0" xfId="5" applyNumberFormat="1" applyFont="1" applyFill="1" applyBorder="1" applyAlignment="1">
      <alignment horizontal="center" vertical="center" wrapText="1"/>
    </xf>
    <xf numFmtId="41" fontId="10" fillId="0" borderId="0" xfId="0" applyNumberFormat="1" applyFont="1" applyFill="1" applyBorder="1" applyAlignment="1">
      <alignment vertical="center"/>
    </xf>
    <xf numFmtId="41" fontId="11" fillId="0" borderId="5" xfId="0" applyNumberFormat="1" applyFont="1" applyFill="1" applyBorder="1" applyAlignment="1">
      <alignment horizontal="right" vertical="center"/>
    </xf>
    <xf numFmtId="41" fontId="8" fillId="0" borderId="5" xfId="0" applyNumberFormat="1" applyFont="1" applyFill="1" applyBorder="1" applyAlignment="1">
      <alignment horizontal="right" vertical="center"/>
    </xf>
    <xf numFmtId="41" fontId="8" fillId="0" borderId="5" xfId="0" applyNumberFormat="1" applyFont="1" applyFill="1" applyBorder="1"/>
    <xf numFmtId="0" fontId="8" fillId="0" borderId="12" xfId="5" applyNumberFormat="1" applyFont="1" applyFill="1" applyBorder="1" applyAlignment="1">
      <alignment horizontal="center" vertical="center" wrapText="1"/>
    </xf>
    <xf numFmtId="0" fontId="44" fillId="0" borderId="8" xfId="0" applyNumberFormat="1" applyFont="1" applyFill="1" applyBorder="1" applyAlignment="1">
      <alignment horizontal="center" vertical="center" wrapText="1"/>
    </xf>
    <xf numFmtId="41" fontId="42" fillId="0" borderId="0" xfId="0" applyNumberFormat="1" applyFont="1" applyFill="1" applyBorder="1" applyAlignment="1">
      <alignment horizontal="right" vertical="center"/>
    </xf>
    <xf numFmtId="41" fontId="8" fillId="0" borderId="0" xfId="0" applyNumberFormat="1" applyFont="1" applyFill="1" applyAlignment="1">
      <alignment horizontal="center" vertical="center" wrapText="1"/>
    </xf>
    <xf numFmtId="41" fontId="8" fillId="0" borderId="4" xfId="0" applyNumberFormat="1" applyFont="1" applyFill="1" applyBorder="1" applyAlignment="1">
      <alignment horizontal="center" vertical="center" wrapText="1"/>
    </xf>
    <xf numFmtId="41" fontId="8" fillId="0" borderId="0" xfId="0" applyNumberFormat="1" applyFont="1" applyFill="1" applyBorder="1" applyAlignment="1">
      <alignment horizontal="center" vertical="center" wrapText="1"/>
    </xf>
    <xf numFmtId="41" fontId="11" fillId="0" borderId="2" xfId="8" applyNumberFormat="1" applyFont="1" applyFill="1" applyBorder="1" applyAlignment="1">
      <alignment horizontal="center" vertical="center"/>
    </xf>
    <xf numFmtId="41" fontId="11" fillId="0" borderId="5" xfId="0" applyNumberFormat="1" applyFont="1" applyFill="1" applyBorder="1" applyAlignment="1">
      <alignment vertical="center"/>
    </xf>
    <xf numFmtId="41" fontId="26" fillId="0" borderId="0" xfId="0" applyNumberFormat="1" applyFont="1" applyFill="1"/>
    <xf numFmtId="0" fontId="33" fillId="0" borderId="5" xfId="0" applyNumberFormat="1" applyFont="1" applyFill="1" applyBorder="1" applyAlignment="1">
      <alignment horizontal="right" vertical="center"/>
    </xf>
    <xf numFmtId="0" fontId="8" fillId="0" borderId="10" xfId="0" applyNumberFormat="1" applyFont="1" applyFill="1" applyBorder="1" applyAlignment="1">
      <alignment horizontal="center" vertical="center" wrapText="1"/>
    </xf>
    <xf numFmtId="0" fontId="8" fillId="0" borderId="11" xfId="0" applyNumberFormat="1" applyFont="1" applyFill="1" applyBorder="1" applyAlignment="1">
      <alignment horizontal="center" vertical="center" wrapText="1"/>
    </xf>
    <xf numFmtId="41" fontId="11" fillId="0" borderId="0" xfId="0" applyNumberFormat="1" applyFont="1" applyFill="1" applyAlignment="1">
      <alignment horizontal="right"/>
    </xf>
    <xf numFmtId="0" fontId="8" fillId="0" borderId="9" xfId="0" applyNumberFormat="1" applyFont="1" applyFill="1" applyBorder="1" applyAlignment="1">
      <alignment horizontal="distributed" vertical="center" wrapText="1"/>
    </xf>
    <xf numFmtId="41" fontId="12" fillId="0" borderId="0" xfId="5" applyNumberFormat="1" applyFont="1" applyFill="1" applyBorder="1" applyAlignment="1">
      <alignment horizontal="right" vertical="top"/>
    </xf>
    <xf numFmtId="41" fontId="8" fillId="0" borderId="0" xfId="8" applyNumberFormat="1" applyFont="1" applyFill="1"/>
    <xf numFmtId="41" fontId="8" fillId="0" borderId="5" xfId="8" applyNumberFormat="1" applyFont="1" applyFill="1" applyBorder="1"/>
    <xf numFmtId="41" fontId="8" fillId="0" borderId="5" xfId="8" applyNumberFormat="1" applyFont="1" applyFill="1" applyBorder="1" applyAlignment="1">
      <alignment horizontal="center"/>
    </xf>
    <xf numFmtId="41" fontId="8" fillId="0" borderId="0" xfId="8" applyNumberFormat="1" applyFont="1" applyFill="1" applyAlignment="1">
      <alignment horizontal="right" vertical="center"/>
    </xf>
    <xf numFmtId="41" fontId="11" fillId="0" borderId="16" xfId="8" applyNumberFormat="1" applyFont="1" applyFill="1" applyBorder="1" applyAlignment="1">
      <alignment vertical="center"/>
    </xf>
    <xf numFmtId="41" fontId="11" fillId="0" borderId="18" xfId="8" applyNumberFormat="1" applyFont="1" applyFill="1" applyBorder="1" applyAlignment="1">
      <alignment vertical="center"/>
    </xf>
    <xf numFmtId="41" fontId="11" fillId="0" borderId="0" xfId="8" applyNumberFormat="1" applyFont="1" applyFill="1"/>
    <xf numFmtId="41" fontId="15" fillId="0" borderId="0" xfId="8" applyNumberFormat="1" applyFont="1" applyFill="1"/>
    <xf numFmtId="41" fontId="15" fillId="0" borderId="0" xfId="8" applyNumberFormat="1" applyFont="1" applyFill="1" applyAlignment="1">
      <alignment horizontal="center"/>
    </xf>
    <xf numFmtId="41" fontId="11" fillId="0" borderId="0" xfId="0" applyNumberFormat="1" applyFont="1" applyFill="1" applyBorder="1"/>
    <xf numFmtId="41" fontId="45" fillId="0" borderId="0" xfId="0" applyNumberFormat="1" applyFont="1" applyFill="1" applyBorder="1" applyAlignment="1">
      <alignment vertical="center"/>
    </xf>
    <xf numFmtId="41" fontId="45" fillId="0" borderId="0" xfId="0" applyNumberFormat="1" applyFont="1" applyFill="1" applyAlignment="1">
      <alignment vertical="center"/>
    </xf>
    <xf numFmtId="41" fontId="45" fillId="0" borderId="17" xfId="0" applyNumberFormat="1" applyFont="1" applyFill="1" applyBorder="1" applyAlignment="1">
      <alignment vertical="center"/>
    </xf>
    <xf numFmtId="41" fontId="37" fillId="0" borderId="0" xfId="0" applyNumberFormat="1" applyFont="1" applyFill="1" applyAlignment="1">
      <alignment vertical="center"/>
    </xf>
    <xf numFmtId="41" fontId="37" fillId="0" borderId="0" xfId="0" applyNumberFormat="1" applyFont="1" applyFill="1" applyBorder="1" applyAlignment="1">
      <alignment vertical="center"/>
    </xf>
    <xf numFmtId="41" fontId="37" fillId="0" borderId="0" xfId="0" applyNumberFormat="1" applyFont="1" applyFill="1" applyAlignment="1">
      <alignment horizontal="right" vertical="center"/>
    </xf>
    <xf numFmtId="41" fontId="47" fillId="0" borderId="0" xfId="0" applyNumberFormat="1" applyFont="1" applyFill="1" applyBorder="1" applyAlignment="1">
      <alignment horizontal="right" vertical="center"/>
    </xf>
    <xf numFmtId="41" fontId="47" fillId="0" borderId="0" xfId="0" applyNumberFormat="1" applyFont="1" applyFill="1" applyAlignment="1">
      <alignment horizontal="right" vertical="center"/>
    </xf>
    <xf numFmtId="41" fontId="48" fillId="0" borderId="0" xfId="0" applyNumberFormat="1" applyFont="1" applyFill="1" applyBorder="1" applyAlignment="1">
      <alignment horizontal="right" vertical="center"/>
    </xf>
    <xf numFmtId="41" fontId="47" fillId="0" borderId="0" xfId="0" applyNumberFormat="1" applyFont="1" applyFill="1" applyBorder="1" applyAlignment="1">
      <alignment vertical="center"/>
    </xf>
    <xf numFmtId="41" fontId="47" fillId="0" borderId="0" xfId="0" applyNumberFormat="1" applyFont="1" applyFill="1"/>
    <xf numFmtId="41" fontId="48" fillId="0" borderId="0" xfId="0" applyNumberFormat="1" applyFont="1" applyFill="1" applyAlignment="1">
      <alignment vertical="center"/>
    </xf>
    <xf numFmtId="41" fontId="48" fillId="0" borderId="0" xfId="0" applyNumberFormat="1" applyFont="1" applyFill="1" applyBorder="1" applyAlignment="1">
      <alignment vertical="center"/>
    </xf>
    <xf numFmtId="41" fontId="48" fillId="0" borderId="0" xfId="0" applyNumberFormat="1" applyFont="1" applyFill="1"/>
    <xf numFmtId="41" fontId="48" fillId="0" borderId="0" xfId="0" applyNumberFormat="1" applyFont="1" applyFill="1" applyAlignment="1">
      <alignment horizontal="right"/>
    </xf>
    <xf numFmtId="41" fontId="48" fillId="0" borderId="0" xfId="0" applyNumberFormat="1" applyFont="1" applyFill="1" applyBorder="1" applyAlignment="1">
      <alignment horizontal="right"/>
    </xf>
    <xf numFmtId="41" fontId="48" fillId="0" borderId="5" xfId="0" applyNumberFormat="1" applyFont="1" applyFill="1" applyBorder="1" applyAlignment="1">
      <alignment vertical="center"/>
    </xf>
    <xf numFmtId="41" fontId="48" fillId="0" borderId="5" xfId="0" applyNumberFormat="1" applyFont="1" applyFill="1" applyBorder="1" applyAlignment="1">
      <alignment horizontal="right"/>
    </xf>
    <xf numFmtId="202" fontId="11" fillId="0" borderId="0" xfId="0" applyNumberFormat="1" applyFont="1" applyFill="1"/>
    <xf numFmtId="0" fontId="30" fillId="0" borderId="0" xfId="0" applyFont="1" applyAlignment="1">
      <alignment horizontal="center" vertical="center" wrapText="1"/>
    </xf>
    <xf numFmtId="0" fontId="29" fillId="0" borderId="36" xfId="0" applyFont="1" applyBorder="1" applyAlignment="1">
      <alignment horizontal="justify" vertical="center" wrapText="1"/>
    </xf>
    <xf numFmtId="0" fontId="28" fillId="0" borderId="0" xfId="0" applyFont="1" applyAlignment="1">
      <alignment horizontal="right" vertical="center" wrapText="1"/>
    </xf>
    <xf numFmtId="0" fontId="30" fillId="0" borderId="37" xfId="0" applyFont="1" applyBorder="1" applyAlignment="1">
      <alignment horizontal="left" vertical="center" wrapText="1" indent="1"/>
    </xf>
    <xf numFmtId="0" fontId="28" fillId="0" borderId="37" xfId="0" applyFont="1" applyBorder="1" applyAlignment="1">
      <alignment horizontal="justify" vertical="center" wrapText="1"/>
    </xf>
    <xf numFmtId="0" fontId="15" fillId="0" borderId="37" xfId="0" applyFont="1" applyBorder="1" applyAlignment="1">
      <alignment horizontal="left" vertical="center" wrapText="1" inden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41" fontId="28" fillId="0" borderId="0" xfId="0" applyNumberFormat="1" applyFont="1" applyAlignment="1">
      <alignment horizontal="right" vertical="center" wrapText="1"/>
    </xf>
    <xf numFmtId="41" fontId="15" fillId="0" borderId="0" xfId="0" applyNumberFormat="1" applyFont="1" applyAlignment="1">
      <alignment horizontal="right" vertical="center" wrapText="1"/>
    </xf>
    <xf numFmtId="0" fontId="15" fillId="0" borderId="0" xfId="0" applyFont="1" applyAlignment="1">
      <alignment horizontal="right" vertical="center" wrapText="1"/>
    </xf>
    <xf numFmtId="41" fontId="15" fillId="0" borderId="46" xfId="0" applyNumberFormat="1" applyFont="1" applyBorder="1" applyAlignment="1">
      <alignment horizontal="right" vertical="center" wrapText="1"/>
    </xf>
    <xf numFmtId="0" fontId="15" fillId="0" borderId="46" xfId="0" applyFont="1" applyBorder="1" applyAlignment="1">
      <alignment horizontal="right" vertical="center" wrapText="1"/>
    </xf>
    <xf numFmtId="176" fontId="28" fillId="0" borderId="0" xfId="0" applyNumberFormat="1" applyFont="1" applyAlignment="1">
      <alignment horizontal="right" vertical="center" wrapText="1"/>
    </xf>
    <xf numFmtId="202" fontId="28" fillId="0" borderId="0" xfId="0" applyNumberFormat="1" applyFont="1" applyAlignment="1">
      <alignment horizontal="right" vertical="center" wrapText="1"/>
    </xf>
    <xf numFmtId="202" fontId="15" fillId="0" borderId="0" xfId="0" applyNumberFormat="1" applyFont="1" applyAlignment="1">
      <alignment horizontal="right" vertical="center" wrapText="1"/>
    </xf>
    <xf numFmtId="202" fontId="15" fillId="0" borderId="46" xfId="0" applyNumberFormat="1" applyFont="1" applyBorder="1" applyAlignment="1">
      <alignment horizontal="right" vertical="center" wrapText="1"/>
    </xf>
    <xf numFmtId="0" fontId="30" fillId="0" borderId="37" xfId="0" applyFont="1" applyBorder="1" applyAlignment="1">
      <alignment horizontal="center" vertical="center" wrapText="1"/>
    </xf>
    <xf numFmtId="0" fontId="30" fillId="0" borderId="12" xfId="0" applyFont="1" applyBorder="1" applyAlignment="1">
      <alignment horizontal="center" vertical="center" wrapText="1"/>
    </xf>
    <xf numFmtId="0" fontId="15" fillId="0" borderId="5" xfId="0" applyFont="1" applyBorder="1" applyAlignment="1">
      <alignment horizontal="center" vertical="center" wrapText="1"/>
    </xf>
    <xf numFmtId="3" fontId="28" fillId="0" borderId="0" xfId="0" applyNumberFormat="1" applyFont="1" applyAlignment="1">
      <alignment horizontal="right" vertical="center" wrapText="1"/>
    </xf>
    <xf numFmtId="3" fontId="15" fillId="0" borderId="0" xfId="0" applyNumberFormat="1" applyFont="1" applyAlignment="1">
      <alignment horizontal="right" vertical="center" wrapText="1"/>
    </xf>
    <xf numFmtId="0" fontId="15" fillId="0" borderId="0" xfId="0" applyFont="1" applyAlignment="1">
      <alignment horizontal="justify" vertical="center" wrapText="1"/>
    </xf>
    <xf numFmtId="0" fontId="13" fillId="0" borderId="37" xfId="0" applyFont="1" applyBorder="1" applyAlignment="1">
      <alignment horizontal="justify" vertical="center" wrapText="1"/>
    </xf>
    <xf numFmtId="0" fontId="28" fillId="0" borderId="0" xfId="0" applyFont="1" applyAlignment="1">
      <alignment horizontal="justify" vertical="center" wrapText="1"/>
    </xf>
    <xf numFmtId="3" fontId="15" fillId="0" borderId="40" xfId="0" applyNumberFormat="1" applyFont="1" applyBorder="1" applyAlignment="1">
      <alignment horizontal="right" vertical="center" wrapText="1"/>
    </xf>
    <xf numFmtId="3" fontId="15" fillId="0" borderId="5" xfId="0" applyNumberFormat="1" applyFont="1" applyBorder="1" applyAlignment="1">
      <alignment horizontal="right" vertical="center" wrapText="1"/>
    </xf>
    <xf numFmtId="0" fontId="15" fillId="0" borderId="35"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37" xfId="0" applyFont="1" applyBorder="1" applyAlignment="1">
      <alignment horizontal="center" vertical="center"/>
    </xf>
    <xf numFmtId="0" fontId="29" fillId="0" borderId="47" xfId="0" applyFont="1" applyBorder="1" applyAlignment="1">
      <alignment horizontal="justify" vertical="center" wrapText="1"/>
    </xf>
    <xf numFmtId="3" fontId="28" fillId="0" borderId="5" xfId="0" applyNumberFormat="1" applyFont="1" applyBorder="1" applyAlignment="1">
      <alignment horizontal="right" vertical="center" wrapText="1"/>
    </xf>
    <xf numFmtId="176" fontId="15" fillId="0" borderId="0" xfId="0" applyNumberFormat="1" applyFont="1" applyAlignment="1">
      <alignment horizontal="right" vertical="center" wrapText="1"/>
    </xf>
    <xf numFmtId="3" fontId="28" fillId="0" borderId="50" xfId="0" applyNumberFormat="1" applyFont="1" applyBorder="1" applyAlignment="1">
      <alignment horizontal="right" vertical="center" wrapText="1"/>
    </xf>
    <xf numFmtId="176" fontId="28" fillId="0" borderId="12" xfId="0" applyNumberFormat="1" applyFont="1" applyBorder="1" applyAlignment="1">
      <alignment horizontal="right" vertical="center" wrapText="1"/>
    </xf>
    <xf numFmtId="3" fontId="28" fillId="0" borderId="12" xfId="0" applyNumberFormat="1" applyFont="1" applyBorder="1" applyAlignment="1">
      <alignment horizontal="right" vertical="center" wrapText="1"/>
    </xf>
    <xf numFmtId="0" fontId="27" fillId="0" borderId="53" xfId="0" applyFont="1" applyBorder="1" applyAlignment="1">
      <alignment horizontal="right" vertical="center" wrapText="1"/>
    </xf>
    <xf numFmtId="0" fontId="26" fillId="0" borderId="0" xfId="0" applyFont="1" applyBorder="1" applyAlignment="1">
      <alignment horizontal="justify" vertical="center" wrapText="1"/>
    </xf>
    <xf numFmtId="3" fontId="15" fillId="0" borderId="53" xfId="0" applyNumberFormat="1" applyFont="1" applyBorder="1" applyAlignment="1">
      <alignment horizontal="right" vertical="center" wrapText="1"/>
    </xf>
    <xf numFmtId="176" fontId="15" fillId="0" borderId="0" xfId="0" applyNumberFormat="1" applyFont="1" applyBorder="1" applyAlignment="1">
      <alignment horizontal="right" vertical="center" wrapText="1"/>
    </xf>
    <xf numFmtId="3" fontId="15" fillId="0" borderId="0" xfId="0" applyNumberFormat="1" applyFont="1" applyBorder="1" applyAlignment="1">
      <alignment horizontal="right" vertical="center" wrapText="1"/>
    </xf>
    <xf numFmtId="0" fontId="15" fillId="0" borderId="0" xfId="0" applyFont="1" applyBorder="1" applyAlignment="1">
      <alignment horizontal="right" vertical="center" wrapText="1"/>
    </xf>
    <xf numFmtId="3" fontId="28" fillId="0" borderId="0" xfId="0" applyNumberFormat="1" applyFont="1" applyBorder="1" applyAlignment="1">
      <alignment horizontal="right" vertical="center" wrapText="1"/>
    </xf>
    <xf numFmtId="176" fontId="15" fillId="0" borderId="5" xfId="0" applyNumberFormat="1" applyFont="1" applyBorder="1" applyAlignment="1">
      <alignment horizontal="right" vertical="center" wrapText="1"/>
    </xf>
    <xf numFmtId="176" fontId="28" fillId="0" borderId="0" xfId="0" applyNumberFormat="1" applyFont="1" applyAlignment="1">
      <alignment horizontal="right" vertical="center"/>
    </xf>
    <xf numFmtId="0" fontId="15" fillId="0" borderId="0" xfId="0" applyFont="1" applyAlignment="1">
      <alignment horizontal="right" vertical="center"/>
    </xf>
    <xf numFmtId="0" fontId="15" fillId="0" borderId="37" xfId="0" applyFont="1" applyBorder="1" applyAlignment="1">
      <alignment horizontal="center" vertical="center" wrapText="1"/>
    </xf>
    <xf numFmtId="0" fontId="15" fillId="0" borderId="53" xfId="0" applyFont="1" applyBorder="1" applyAlignment="1">
      <alignment horizontal="right" vertical="center" wrapText="1"/>
    </xf>
    <xf numFmtId="176" fontId="15" fillId="0" borderId="46" xfId="0" applyNumberFormat="1" applyFont="1" applyBorder="1" applyAlignment="1">
      <alignment horizontal="right" vertical="center" wrapText="1"/>
    </xf>
    <xf numFmtId="0" fontId="15" fillId="0" borderId="5" xfId="0" applyFont="1" applyBorder="1" applyAlignment="1">
      <alignment horizontal="right" vertical="center" wrapText="1"/>
    </xf>
    <xf numFmtId="0" fontId="28" fillId="0" borderId="37" xfId="0" applyFont="1" applyBorder="1" applyAlignment="1">
      <alignment horizontal="center" vertical="center" wrapText="1"/>
    </xf>
    <xf numFmtId="0" fontId="30" fillId="0" borderId="38" xfId="0" applyFont="1" applyBorder="1" applyAlignment="1">
      <alignment horizontal="justify" vertical="center" wrapText="1"/>
    </xf>
    <xf numFmtId="1" fontId="15" fillId="0" borderId="0" xfId="0" applyNumberFormat="1" applyFont="1" applyAlignment="1">
      <alignment horizontal="right" vertical="center" wrapText="1"/>
    </xf>
    <xf numFmtId="176" fontId="28" fillId="0" borderId="0" xfId="0" applyNumberFormat="1" applyFont="1" applyBorder="1" applyAlignment="1">
      <alignment horizontal="right" vertical="center" wrapText="1"/>
    </xf>
    <xf numFmtId="176" fontId="15" fillId="0" borderId="53" xfId="0" applyNumberFormat="1" applyFont="1" applyBorder="1" applyAlignment="1">
      <alignment horizontal="right" vertical="center" wrapText="1"/>
    </xf>
    <xf numFmtId="176" fontId="15" fillId="0" borderId="40" xfId="0" applyNumberFormat="1" applyFont="1" applyBorder="1" applyAlignment="1">
      <alignment horizontal="right" vertical="center" wrapText="1"/>
    </xf>
    <xf numFmtId="0" fontId="26" fillId="0" borderId="40" xfId="0" applyFont="1" applyBorder="1" applyAlignment="1">
      <alignment horizontal="center" vertical="center" wrapText="1"/>
    </xf>
    <xf numFmtId="201" fontId="28" fillId="0" borderId="0" xfId="0" applyNumberFormat="1" applyFont="1" applyAlignment="1">
      <alignment horizontal="right" vertical="center" wrapText="1"/>
    </xf>
    <xf numFmtId="201" fontId="15" fillId="0" borderId="0" xfId="0" applyNumberFormat="1" applyFont="1" applyAlignment="1">
      <alignment horizontal="right" vertical="center" wrapText="1"/>
    </xf>
    <xf numFmtId="0" fontId="13" fillId="0" borderId="38" xfId="0" applyFont="1" applyBorder="1" applyAlignment="1">
      <alignment horizontal="justify" vertical="center" wrapText="1"/>
    </xf>
    <xf numFmtId="0" fontId="15" fillId="0" borderId="50" xfId="0" applyFont="1" applyBorder="1" applyAlignment="1">
      <alignment horizontal="right" vertical="center" wrapText="1"/>
    </xf>
    <xf numFmtId="0" fontId="28" fillId="0" borderId="53" xfId="0" applyFont="1" applyBorder="1" applyAlignment="1">
      <alignment horizontal="right" vertical="center" wrapText="1"/>
    </xf>
    <xf numFmtId="0" fontId="28" fillId="0" borderId="40" xfId="0" applyFont="1" applyBorder="1" applyAlignment="1">
      <alignment horizontal="right" vertical="center" wrapText="1"/>
    </xf>
    <xf numFmtId="185" fontId="11" fillId="0" borderId="37" xfId="10" applyNumberFormat="1" applyFont="1" applyFill="1" applyBorder="1"/>
    <xf numFmtId="185" fontId="11" fillId="0" borderId="47" xfId="10" applyNumberFormat="1" applyFont="1" applyFill="1" applyBorder="1"/>
    <xf numFmtId="3" fontId="11" fillId="0" borderId="0" xfId="0" applyNumberFormat="1" applyFont="1" applyAlignment="1">
      <alignment horizontal="right" vertical="center" wrapText="1"/>
    </xf>
    <xf numFmtId="204" fontId="30" fillId="0" borderId="43" xfId="0" applyNumberFormat="1" applyFont="1" applyBorder="1" applyAlignment="1">
      <alignment horizontal="center" vertical="center" wrapText="1"/>
    </xf>
    <xf numFmtId="204" fontId="30" fillId="0" borderId="42" xfId="0" applyNumberFormat="1" applyFont="1" applyBorder="1" applyAlignment="1">
      <alignment horizontal="center" vertical="center" wrapText="1"/>
    </xf>
    <xf numFmtId="204" fontId="30" fillId="0" borderId="37" xfId="0" applyNumberFormat="1" applyFont="1" applyBorder="1" applyAlignment="1">
      <alignment horizontal="center" vertical="center" wrapText="1"/>
    </xf>
    <xf numFmtId="204" fontId="15" fillId="0" borderId="37" xfId="0" applyNumberFormat="1" applyFont="1" applyBorder="1" applyAlignment="1">
      <alignment horizontal="center" vertical="center" wrapText="1"/>
    </xf>
    <xf numFmtId="204" fontId="30" fillId="0" borderId="0" xfId="0" applyNumberFormat="1" applyFont="1" applyAlignment="1">
      <alignment horizontal="center" vertical="center" wrapText="1"/>
    </xf>
    <xf numFmtId="204" fontId="15" fillId="0" borderId="0" xfId="0" applyNumberFormat="1" applyFont="1" applyAlignment="1">
      <alignment horizontal="center" vertical="center" wrapText="1"/>
    </xf>
    <xf numFmtId="204" fontId="15" fillId="0" borderId="47" xfId="0" applyNumberFormat="1" applyFont="1" applyBorder="1" applyAlignment="1">
      <alignment horizontal="center" vertical="center" wrapText="1"/>
    </xf>
    <xf numFmtId="201" fontId="11" fillId="0" borderId="0" xfId="0" applyNumberFormat="1" applyFont="1" applyAlignment="1">
      <alignment horizontal="right" vertical="center" wrapText="1"/>
    </xf>
    <xf numFmtId="176" fontId="28" fillId="0" borderId="50" xfId="0" applyNumberFormat="1" applyFont="1" applyBorder="1" applyAlignment="1">
      <alignment horizontal="right" vertical="center" wrapText="1"/>
    </xf>
    <xf numFmtId="0" fontId="8" fillId="0" borderId="43" xfId="0" applyFont="1" applyBorder="1" applyAlignment="1">
      <alignment horizontal="center" vertical="center" wrapText="1"/>
    </xf>
    <xf numFmtId="0" fontId="8" fillId="0" borderId="42" xfId="0" applyFont="1" applyBorder="1" applyAlignment="1">
      <alignment horizontal="center" vertical="center" wrapText="1"/>
    </xf>
    <xf numFmtId="176" fontId="11" fillId="0" borderId="0" xfId="0" applyNumberFormat="1" applyFont="1" applyAlignment="1">
      <alignment horizontal="right" vertical="center" wrapText="1"/>
    </xf>
    <xf numFmtId="0" fontId="13" fillId="0" borderId="47" xfId="0" applyFont="1" applyBorder="1" applyAlignment="1">
      <alignment horizontal="justify" vertical="center" wrapText="1"/>
    </xf>
    <xf numFmtId="176" fontId="28" fillId="0" borderId="5" xfId="0" applyNumberFormat="1" applyFont="1" applyBorder="1" applyAlignment="1">
      <alignment horizontal="right" vertical="center"/>
    </xf>
    <xf numFmtId="0" fontId="38" fillId="0" borderId="37" xfId="0" applyFont="1" applyBorder="1" applyAlignment="1">
      <alignment horizontal="justify" vertical="center" wrapText="1"/>
    </xf>
    <xf numFmtId="0" fontId="15" fillId="0" borderId="0" xfId="0" applyFont="1" applyAlignment="1">
      <alignment horizontal="center" vertical="center" wrapText="1"/>
    </xf>
    <xf numFmtId="0" fontId="30" fillId="0" borderId="34" xfId="0" applyFont="1" applyBorder="1" applyAlignment="1">
      <alignment horizontal="center" vertical="center" wrapText="1"/>
    </xf>
    <xf numFmtId="3" fontId="11" fillId="0" borderId="0" xfId="0" applyNumberFormat="1" applyFont="1" applyAlignment="1">
      <alignment horizontal="right" vertical="center"/>
    </xf>
    <xf numFmtId="41" fontId="15" fillId="0" borderId="0" xfId="0" applyNumberFormat="1" applyFont="1" applyFill="1" applyBorder="1"/>
    <xf numFmtId="41" fontId="15" fillId="0" borderId="5" xfId="0" applyNumberFormat="1" applyFont="1" applyFill="1" applyBorder="1"/>
    <xf numFmtId="0" fontId="30" fillId="0" borderId="64" xfId="0" applyFont="1" applyBorder="1" applyAlignment="1">
      <alignment horizontal="center" vertical="center" wrapText="1"/>
    </xf>
    <xf numFmtId="0" fontId="15" fillId="0" borderId="65" xfId="0" applyFont="1" applyBorder="1" applyAlignment="1">
      <alignment horizontal="center" vertical="center" wrapText="1"/>
    </xf>
    <xf numFmtId="0" fontId="30" fillId="0" borderId="60" xfId="0" applyFont="1" applyBorder="1" applyAlignment="1">
      <alignment horizontal="left" vertical="center" wrapText="1" indent="1"/>
    </xf>
    <xf numFmtId="0" fontId="30" fillId="0" borderId="47" xfId="0" applyFont="1" applyBorder="1" applyAlignment="1">
      <alignment horizontal="left" vertical="center" wrapText="1" indent="1"/>
    </xf>
    <xf numFmtId="0" fontId="15" fillId="0" borderId="67" xfId="0" applyFont="1" applyBorder="1" applyAlignment="1">
      <alignment horizontal="center" vertical="center"/>
    </xf>
    <xf numFmtId="0" fontId="15" fillId="0" borderId="64" xfId="0" applyFont="1" applyBorder="1" applyAlignment="1">
      <alignment horizontal="center" vertical="center"/>
    </xf>
    <xf numFmtId="0" fontId="15" fillId="0" borderId="63" xfId="0" applyFont="1" applyBorder="1" applyAlignment="1">
      <alignment horizontal="center" vertical="center"/>
    </xf>
    <xf numFmtId="0" fontId="15" fillId="0" borderId="62" xfId="0" applyFont="1" applyBorder="1" applyAlignment="1">
      <alignment horizontal="center" vertical="center"/>
    </xf>
    <xf numFmtId="176" fontId="28" fillId="0" borderId="12" xfId="0" applyNumberFormat="1" applyFont="1" applyBorder="1" applyAlignment="1">
      <alignment horizontal="right" vertical="center"/>
    </xf>
    <xf numFmtId="176" fontId="15" fillId="0" borderId="0" xfId="0" applyNumberFormat="1" applyFont="1" applyAlignment="1">
      <alignment horizontal="right" vertical="center"/>
    </xf>
    <xf numFmtId="176" fontId="15" fillId="0" borderId="5" xfId="0" applyNumberFormat="1" applyFont="1" applyBorder="1" applyAlignment="1">
      <alignment horizontal="right" vertical="center"/>
    </xf>
    <xf numFmtId="185" fontId="28" fillId="0" borderId="0" xfId="0" applyNumberFormat="1" applyFont="1" applyAlignment="1">
      <alignment horizontal="right" vertical="center" wrapText="1"/>
    </xf>
    <xf numFmtId="185" fontId="15" fillId="0" borderId="53" xfId="0" applyNumberFormat="1" applyFont="1" applyBorder="1" applyAlignment="1">
      <alignment horizontal="right" vertical="center" wrapText="1"/>
    </xf>
    <xf numFmtId="176" fontId="15" fillId="0" borderId="0" xfId="0" applyNumberFormat="1" applyFont="1" applyBorder="1" applyAlignment="1">
      <alignment horizontal="right" vertical="center"/>
    </xf>
    <xf numFmtId="185" fontId="15" fillId="0" borderId="40" xfId="0" applyNumberFormat="1" applyFont="1" applyBorder="1" applyAlignment="1">
      <alignment horizontal="right" vertical="center" wrapText="1"/>
    </xf>
    <xf numFmtId="0" fontId="28" fillId="0" borderId="36" xfId="0" applyFont="1" applyBorder="1" applyAlignment="1">
      <alignment horizontal="center" vertical="center" wrapText="1"/>
    </xf>
    <xf numFmtId="0" fontId="29" fillId="0" borderId="37" xfId="0" applyFont="1" applyBorder="1" applyAlignment="1">
      <alignment horizontal="left" vertical="center" wrapText="1"/>
    </xf>
    <xf numFmtId="0" fontId="8" fillId="0" borderId="37" xfId="0" applyFont="1" applyBorder="1" applyAlignment="1">
      <alignment horizontal="left" vertical="center" wrapText="1" indent="1"/>
    </xf>
    <xf numFmtId="0" fontId="30" fillId="0" borderId="38" xfId="0" applyFont="1" applyBorder="1" applyAlignment="1">
      <alignment horizontal="left" vertical="center" wrapText="1" indent="1"/>
    </xf>
    <xf numFmtId="0" fontId="15" fillId="0" borderId="53" xfId="0" applyFont="1" applyBorder="1" applyAlignment="1">
      <alignment horizontal="center" vertical="center" wrapText="1"/>
    </xf>
    <xf numFmtId="3" fontId="32" fillId="0" borderId="0" xfId="0" applyNumberFormat="1" applyFont="1" applyAlignment="1">
      <alignment horizontal="right" vertical="center" wrapText="1"/>
    </xf>
    <xf numFmtId="3" fontId="26" fillId="0" borderId="0" xfId="0" applyNumberFormat="1" applyFont="1" applyAlignment="1">
      <alignment horizontal="right" vertical="center" wrapText="1"/>
    </xf>
    <xf numFmtId="176" fontId="32" fillId="0" borderId="0" xfId="0" applyNumberFormat="1" applyFont="1" applyAlignment="1">
      <alignment horizontal="right" vertical="center" wrapText="1"/>
    </xf>
    <xf numFmtId="176" fontId="26" fillId="0" borderId="0" xfId="0" applyNumberFormat="1" applyFont="1" applyAlignment="1">
      <alignment horizontal="right" vertical="center" wrapText="1"/>
    </xf>
    <xf numFmtId="3" fontId="26" fillId="0" borderId="5" xfId="0" applyNumberFormat="1" applyFont="1" applyBorder="1" applyAlignment="1">
      <alignment horizontal="right" vertical="center" wrapText="1"/>
    </xf>
    <xf numFmtId="176" fontId="26" fillId="0" borderId="5" xfId="0" applyNumberFormat="1" applyFont="1" applyBorder="1" applyAlignment="1">
      <alignment horizontal="right" vertical="center" wrapText="1"/>
    </xf>
    <xf numFmtId="176" fontId="32" fillId="0" borderId="0" xfId="0" applyNumberFormat="1" applyFont="1" applyAlignment="1">
      <alignment horizontal="right" vertical="center"/>
    </xf>
    <xf numFmtId="176" fontId="26" fillId="0" borderId="0" xfId="0" applyNumberFormat="1" applyFont="1" applyBorder="1" applyAlignment="1">
      <alignment horizontal="right" vertical="center"/>
    </xf>
    <xf numFmtId="176" fontId="26" fillId="0" borderId="5" xfId="0" applyNumberFormat="1" applyFont="1" applyBorder="1" applyAlignment="1">
      <alignment horizontal="right" vertical="center"/>
    </xf>
    <xf numFmtId="41" fontId="11" fillId="0" borderId="5" xfId="0" applyNumberFormat="1" applyFont="1" applyFill="1" applyBorder="1"/>
    <xf numFmtId="202" fontId="11" fillId="0" borderId="5" xfId="0" applyNumberFormat="1" applyFont="1" applyFill="1" applyBorder="1"/>
    <xf numFmtId="0" fontId="30" fillId="0" borderId="53" xfId="0" applyFont="1" applyBorder="1" applyAlignment="1">
      <alignment horizontal="center" vertical="center" wrapText="1"/>
    </xf>
    <xf numFmtId="0" fontId="30" fillId="0" borderId="0" xfId="0" applyFont="1" applyBorder="1" applyAlignment="1">
      <alignment horizontal="center" vertical="center" wrapText="1"/>
    </xf>
    <xf numFmtId="0" fontId="32" fillId="0" borderId="47" xfId="0" applyFont="1" applyBorder="1" applyAlignment="1">
      <alignment horizontal="justify" vertical="center" wrapText="1"/>
    </xf>
    <xf numFmtId="41" fontId="26" fillId="0" borderId="5" xfId="0" applyNumberFormat="1" applyFont="1" applyFill="1" applyBorder="1"/>
    <xf numFmtId="3" fontId="50" fillId="0" borderId="0" xfId="0" applyNumberFormat="1" applyFont="1" applyAlignment="1">
      <alignment horizontal="right" vertical="center" wrapText="1"/>
    </xf>
    <xf numFmtId="3" fontId="27" fillId="0" borderId="0" xfId="0" applyNumberFormat="1" applyFont="1" applyAlignment="1">
      <alignment horizontal="right" vertical="center" wrapText="1"/>
    </xf>
    <xf numFmtId="3" fontId="50" fillId="0" borderId="12" xfId="0" applyNumberFormat="1" applyFont="1" applyBorder="1" applyAlignment="1">
      <alignment horizontal="right" vertical="center" wrapText="1"/>
    </xf>
    <xf numFmtId="176" fontId="50" fillId="0" borderId="12" xfId="0" applyNumberFormat="1" applyFont="1" applyBorder="1" applyAlignment="1">
      <alignment horizontal="right" vertical="center" wrapText="1"/>
    </xf>
    <xf numFmtId="3" fontId="27" fillId="0" borderId="0" xfId="0" applyNumberFormat="1" applyFont="1" applyBorder="1" applyAlignment="1">
      <alignment horizontal="right" vertical="center" wrapText="1"/>
    </xf>
    <xf numFmtId="176" fontId="27" fillId="0" borderId="0" xfId="0" applyNumberFormat="1" applyFont="1" applyBorder="1" applyAlignment="1">
      <alignment horizontal="right" vertical="center" wrapText="1"/>
    </xf>
    <xf numFmtId="3" fontId="27" fillId="0" borderId="5" xfId="0" applyNumberFormat="1" applyFont="1" applyBorder="1" applyAlignment="1">
      <alignment horizontal="right" vertical="center" wrapText="1"/>
    </xf>
    <xf numFmtId="176" fontId="27" fillId="0" borderId="5" xfId="0" applyNumberFormat="1" applyFont="1" applyBorder="1" applyAlignment="1">
      <alignment horizontal="right" vertical="center" wrapText="1"/>
    </xf>
    <xf numFmtId="176" fontId="28" fillId="0" borderId="0" xfId="0" applyNumberFormat="1" applyFont="1" applyBorder="1" applyAlignment="1">
      <alignment horizontal="right" vertical="center"/>
    </xf>
    <xf numFmtId="0" fontId="27" fillId="0" borderId="5" xfId="0" applyFont="1" applyBorder="1" applyAlignment="1">
      <alignment horizontal="right" vertical="center" wrapText="1"/>
    </xf>
    <xf numFmtId="3" fontId="50" fillId="0" borderId="0" xfId="0" applyNumberFormat="1" applyFont="1" applyBorder="1" applyAlignment="1">
      <alignment horizontal="right" vertical="center" wrapText="1"/>
    </xf>
    <xf numFmtId="3" fontId="50" fillId="0" borderId="5" xfId="0" applyNumberFormat="1" applyFont="1" applyBorder="1" applyAlignment="1">
      <alignment horizontal="right" vertical="center" wrapText="1"/>
    </xf>
    <xf numFmtId="3" fontId="50" fillId="0" borderId="12" xfId="0" applyNumberFormat="1" applyFont="1" applyBorder="1" applyAlignment="1">
      <alignment vertical="center" wrapText="1"/>
    </xf>
    <xf numFmtId="3" fontId="27" fillId="0" borderId="0" xfId="0" applyNumberFormat="1" applyFont="1" applyBorder="1" applyAlignment="1">
      <alignment vertical="center" wrapText="1"/>
    </xf>
    <xf numFmtId="3" fontId="50" fillId="0" borderId="0" xfId="0" applyNumberFormat="1" applyFont="1" applyBorder="1" applyAlignment="1">
      <alignment vertical="center" wrapText="1"/>
    </xf>
    <xf numFmtId="3" fontId="50" fillId="0" borderId="5" xfId="0" applyNumberFormat="1" applyFont="1" applyBorder="1" applyAlignment="1">
      <alignment vertical="center" wrapText="1"/>
    </xf>
    <xf numFmtId="205" fontId="50" fillId="0" borderId="26" xfId="0" applyNumberFormat="1" applyFont="1" applyBorder="1" applyAlignment="1">
      <alignment horizontal="right" vertical="center" wrapText="1"/>
    </xf>
    <xf numFmtId="205" fontId="27" fillId="0" borderId="24" xfId="0" applyNumberFormat="1" applyFont="1" applyBorder="1" applyAlignment="1">
      <alignment horizontal="right" vertical="center" wrapText="1"/>
    </xf>
    <xf numFmtId="205" fontId="50" fillId="0" borderId="24" xfId="0" applyNumberFormat="1" applyFont="1" applyBorder="1" applyAlignment="1">
      <alignment horizontal="right" vertical="center" wrapText="1"/>
    </xf>
    <xf numFmtId="205" fontId="50" fillId="0" borderId="4" xfId="0" applyNumberFormat="1" applyFont="1" applyBorder="1" applyAlignment="1">
      <alignment horizontal="right" vertical="center" wrapText="1"/>
    </xf>
    <xf numFmtId="3" fontId="11" fillId="0" borderId="12" xfId="0" applyNumberFormat="1" applyFont="1" applyBorder="1" applyAlignment="1">
      <alignment horizontal="right" vertical="center" wrapText="1"/>
    </xf>
    <xf numFmtId="3" fontId="11" fillId="0" borderId="0"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3" fontId="11" fillId="0" borderId="12" xfId="0" applyNumberFormat="1" applyFont="1" applyBorder="1" applyAlignment="1">
      <alignment vertical="center" wrapText="1"/>
    </xf>
    <xf numFmtId="3" fontId="11" fillId="0" borderId="0" xfId="0" applyNumberFormat="1" applyFont="1" applyBorder="1" applyAlignment="1">
      <alignment vertical="center" wrapText="1"/>
    </xf>
    <xf numFmtId="3" fontId="11" fillId="0" borderId="5" xfId="0" applyNumberFormat="1" applyFont="1" applyBorder="1" applyAlignment="1">
      <alignment vertical="center" wrapText="1"/>
    </xf>
    <xf numFmtId="178" fontId="33" fillId="0" borderId="8" xfId="5" applyNumberFormat="1" applyFont="1" applyFill="1" applyBorder="1" applyAlignment="1">
      <alignment horizontal="center" vertical="center" wrapText="1"/>
    </xf>
    <xf numFmtId="41" fontId="0" fillId="0" borderId="0" xfId="0" applyNumberFormat="1" applyFont="1" applyFill="1"/>
    <xf numFmtId="41" fontId="0" fillId="0" borderId="5" xfId="0" applyNumberFormat="1" applyFont="1" applyFill="1" applyBorder="1"/>
    <xf numFmtId="201" fontId="0" fillId="0" borderId="0" xfId="0" applyNumberFormat="1" applyFont="1" applyFill="1" applyAlignment="1">
      <alignment vertical="center"/>
    </xf>
    <xf numFmtId="201" fontId="0" fillId="0" borderId="0" xfId="0" applyNumberFormat="1" applyFont="1" applyFill="1" applyBorder="1" applyAlignment="1">
      <alignment vertical="center"/>
    </xf>
    <xf numFmtId="41" fontId="0" fillId="0" borderId="2" xfId="0" applyNumberFormat="1" applyFont="1" applyFill="1" applyBorder="1" applyAlignment="1">
      <alignment horizontal="center" vertical="center"/>
    </xf>
    <xf numFmtId="201" fontId="0" fillId="0" borderId="0" xfId="0" applyNumberFormat="1" applyFont="1" applyFill="1" applyAlignment="1">
      <alignment horizontal="right" vertical="center"/>
    </xf>
    <xf numFmtId="177" fontId="0" fillId="0" borderId="0" xfId="0" applyNumberFormat="1" applyFont="1" applyFill="1" applyBorder="1" applyAlignment="1">
      <alignment horizontal="distributed" vertical="center"/>
    </xf>
    <xf numFmtId="41" fontId="0" fillId="0" borderId="0" xfId="0" applyNumberFormat="1" applyFont="1" applyFill="1" applyBorder="1"/>
    <xf numFmtId="201" fontId="0" fillId="0" borderId="0" xfId="0" applyNumberFormat="1" applyFont="1" applyFill="1" applyBorder="1" applyAlignment="1">
      <alignment horizontal="right" vertical="center"/>
    </xf>
    <xf numFmtId="41" fontId="0" fillId="0" borderId="6" xfId="0" applyNumberFormat="1" applyFont="1" applyFill="1" applyBorder="1" applyAlignment="1">
      <alignment horizontal="center" vertical="center"/>
    </xf>
    <xf numFmtId="201" fontId="0" fillId="0" borderId="5" xfId="0" applyNumberFormat="1" applyFont="1" applyFill="1" applyBorder="1" applyAlignment="1">
      <alignment vertical="center"/>
    </xf>
    <xf numFmtId="201" fontId="0" fillId="0" borderId="5" xfId="0" applyNumberFormat="1" applyFont="1" applyFill="1" applyBorder="1" applyAlignment="1">
      <alignment horizontal="right" vertical="center"/>
    </xf>
    <xf numFmtId="0" fontId="0" fillId="0" borderId="0" xfId="0" applyFont="1" applyAlignment="1">
      <alignment horizontal="center" vertical="center" wrapText="1"/>
    </xf>
    <xf numFmtId="41" fontId="0" fillId="0" borderId="0" xfId="0" applyNumberFormat="1" applyFont="1" applyFill="1" applyBorder="1" applyAlignment="1">
      <alignment horizontal="distributed" vertical="center"/>
    </xf>
    <xf numFmtId="0" fontId="0" fillId="0" borderId="37" xfId="0" applyFont="1" applyBorder="1" applyAlignment="1">
      <alignment horizontal="center" vertical="center" wrapText="1"/>
    </xf>
    <xf numFmtId="0" fontId="0" fillId="0" borderId="0" xfId="0" applyFont="1" applyAlignment="1">
      <alignment vertical="center" wrapText="1"/>
    </xf>
    <xf numFmtId="0" fontId="0" fillId="0" borderId="47" xfId="0" applyFont="1" applyBorder="1" applyAlignment="1">
      <alignment horizontal="center" vertical="center"/>
    </xf>
    <xf numFmtId="0" fontId="0" fillId="0" borderId="5" xfId="0" applyFont="1" applyBorder="1" applyAlignment="1">
      <alignment vertical="center" wrapText="1"/>
    </xf>
    <xf numFmtId="0" fontId="0" fillId="0" borderId="47" xfId="0" applyFont="1" applyBorder="1" applyAlignment="1">
      <alignment vertical="center" wrapText="1"/>
    </xf>
    <xf numFmtId="0" fontId="0" fillId="0" borderId="0" xfId="0" applyFont="1" applyAlignment="1">
      <alignment horizontal="right" vertical="center" wrapText="1"/>
    </xf>
    <xf numFmtId="176" fontId="0" fillId="0" borderId="0" xfId="0" applyNumberFormat="1" applyFont="1" applyAlignment="1">
      <alignment horizontal="right" vertical="center" wrapText="1"/>
    </xf>
    <xf numFmtId="202" fontId="0" fillId="0" borderId="0" xfId="0" applyNumberFormat="1" applyFont="1" applyFill="1"/>
    <xf numFmtId="3" fontId="0" fillId="0" borderId="0" xfId="0" applyNumberFormat="1" applyFont="1" applyAlignment="1">
      <alignment horizontal="right" vertical="center" wrapText="1"/>
    </xf>
    <xf numFmtId="201" fontId="0" fillId="0" borderId="0" xfId="0" applyNumberFormat="1" applyFont="1" applyAlignment="1">
      <alignment horizontal="right" vertical="center" wrapText="1"/>
    </xf>
    <xf numFmtId="3" fontId="0" fillId="0" borderId="0" xfId="0" applyNumberFormat="1" applyFont="1" applyBorder="1" applyAlignment="1">
      <alignment horizontal="right" vertical="center" wrapText="1"/>
    </xf>
    <xf numFmtId="201" fontId="0" fillId="0" borderId="0" xfId="0" applyNumberFormat="1" applyFont="1" applyBorder="1" applyAlignment="1">
      <alignment horizontal="right" vertical="center" wrapText="1"/>
    </xf>
    <xf numFmtId="176" fontId="0" fillId="0" borderId="0"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201" fontId="0" fillId="0" borderId="5" xfId="0" applyNumberFormat="1" applyFont="1" applyBorder="1" applyAlignment="1">
      <alignment horizontal="right" vertical="center" wrapText="1"/>
    </xf>
    <xf numFmtId="176" fontId="0" fillId="0" borderId="5" xfId="0" applyNumberFormat="1" applyFont="1" applyBorder="1" applyAlignment="1">
      <alignment horizontal="right" vertical="center" wrapText="1"/>
    </xf>
    <xf numFmtId="202" fontId="0" fillId="0" borderId="5" xfId="0" applyNumberFormat="1" applyFont="1" applyFill="1" applyBorder="1"/>
    <xf numFmtId="178" fontId="0" fillId="0" borderId="0" xfId="5" applyNumberFormat="1" applyFont="1" applyFill="1"/>
    <xf numFmtId="178" fontId="0" fillId="0" borderId="0" xfId="5" applyNumberFormat="1" applyFont="1" applyFill="1" applyBorder="1" applyAlignment="1">
      <alignment horizontal="distributed" vertical="center"/>
    </xf>
    <xf numFmtId="178" fontId="0" fillId="0" borderId="2" xfId="5" applyNumberFormat="1" applyFont="1" applyFill="1" applyBorder="1" applyAlignment="1">
      <alignment horizontal="center" vertical="center"/>
    </xf>
    <xf numFmtId="2" fontId="0" fillId="0" borderId="0" xfId="5" applyNumberFormat="1" applyFont="1" applyFill="1" applyBorder="1" applyAlignment="1">
      <alignment horizontal="right" vertical="center"/>
    </xf>
    <xf numFmtId="179" fontId="0" fillId="0" borderId="0" xfId="0" applyNumberFormat="1" applyFont="1" applyFill="1" applyBorder="1" applyAlignment="1">
      <alignment vertical="center"/>
    </xf>
    <xf numFmtId="177" fontId="0" fillId="0" borderId="2" xfId="0" applyNumberFormat="1" applyFont="1" applyFill="1" applyBorder="1" applyAlignment="1">
      <alignment horizontal="center" vertical="center"/>
    </xf>
    <xf numFmtId="177" fontId="0" fillId="0" borderId="0" xfId="0" applyNumberFormat="1" applyFont="1" applyFill="1" applyBorder="1"/>
    <xf numFmtId="177" fontId="0" fillId="0" borderId="2" xfId="0" applyNumberFormat="1" applyFont="1" applyFill="1" applyBorder="1" applyAlignment="1">
      <alignment horizontal="center"/>
    </xf>
    <xf numFmtId="2" fontId="0" fillId="0" borderId="17" xfId="5" applyNumberFormat="1" applyFont="1" applyFill="1" applyBorder="1" applyAlignment="1">
      <alignment horizontal="right" vertical="center"/>
    </xf>
    <xf numFmtId="177" fontId="0" fillId="0" borderId="6" xfId="0" applyNumberFormat="1" applyFont="1" applyFill="1" applyBorder="1" applyAlignment="1">
      <alignment horizontal="center" vertical="center"/>
    </xf>
    <xf numFmtId="2" fontId="0" fillId="0" borderId="19" xfId="5" applyNumberFormat="1" applyFont="1" applyFill="1" applyBorder="1" applyAlignment="1">
      <alignment horizontal="right" vertical="center"/>
    </xf>
    <xf numFmtId="177" fontId="0" fillId="0" borderId="0" xfId="0" applyNumberFormat="1" applyFont="1" applyFill="1"/>
    <xf numFmtId="178" fontId="0" fillId="0" borderId="0" xfId="5" applyNumberFormat="1" applyFont="1" applyFill="1" applyBorder="1"/>
    <xf numFmtId="187" fontId="0" fillId="0" borderId="0" xfId="0" applyNumberFormat="1" applyFont="1" applyFill="1" applyAlignment="1">
      <alignment vertical="center"/>
    </xf>
    <xf numFmtId="178" fontId="0" fillId="0" borderId="0" xfId="5" applyNumberFormat="1" applyFont="1" applyFill="1" applyBorder="1" applyAlignment="1">
      <alignment horizontal="center" vertical="center"/>
    </xf>
    <xf numFmtId="179" fontId="0" fillId="0" borderId="17" xfId="5" applyNumberFormat="1" applyFont="1" applyFill="1" applyBorder="1" applyAlignment="1">
      <alignment horizontal="right" vertical="center"/>
    </xf>
    <xf numFmtId="9" fontId="0" fillId="0" borderId="0" xfId="13" applyFont="1" applyFill="1" applyBorder="1" applyAlignment="1">
      <alignment horizontal="distributed" vertical="center"/>
    </xf>
    <xf numFmtId="9" fontId="0" fillId="0" borderId="0" xfId="13" applyFont="1" applyFill="1" applyBorder="1" applyAlignment="1">
      <alignment horizontal="center" vertical="center"/>
    </xf>
    <xf numFmtId="9" fontId="0" fillId="0" borderId="17" xfId="13" applyFont="1" applyFill="1" applyBorder="1" applyAlignment="1">
      <alignment horizontal="right" vertical="center"/>
    </xf>
    <xf numFmtId="9" fontId="0" fillId="0" borderId="0" xfId="13" applyFont="1" applyFill="1"/>
    <xf numFmtId="9" fontId="0" fillId="0" borderId="0" xfId="13" applyFont="1" applyFill="1" applyAlignment="1">
      <alignment vertical="center"/>
    </xf>
    <xf numFmtId="187" fontId="0" fillId="0" borderId="0" xfId="0" applyNumberFormat="1" applyFont="1" applyFill="1" applyBorder="1" applyAlignment="1">
      <alignment vertical="center"/>
    </xf>
    <xf numFmtId="178" fontId="0" fillId="0" borderId="5" xfId="5" applyNumberFormat="1" applyFont="1" applyFill="1" applyBorder="1" applyAlignment="1">
      <alignment horizontal="center"/>
    </xf>
    <xf numFmtId="179" fontId="0" fillId="0" borderId="19" xfId="5" applyNumberFormat="1" applyFont="1" applyFill="1" applyBorder="1" applyAlignment="1">
      <alignment horizontal="right" vertical="center"/>
    </xf>
    <xf numFmtId="200" fontId="0" fillId="0" borderId="0" xfId="5" applyNumberFormat="1" applyFont="1" applyFill="1" applyBorder="1" applyAlignment="1">
      <alignment horizontal="right" vertical="center"/>
    </xf>
    <xf numFmtId="41" fontId="0" fillId="0" borderId="17" xfId="0" applyNumberFormat="1" applyFont="1" applyFill="1" applyBorder="1" applyAlignment="1">
      <alignment horizontal="right" vertical="center"/>
    </xf>
    <xf numFmtId="41" fontId="0" fillId="0" borderId="19" xfId="0" applyNumberFormat="1" applyFont="1" applyFill="1" applyBorder="1" applyAlignment="1">
      <alignment horizontal="right" vertical="center"/>
    </xf>
    <xf numFmtId="200" fontId="0" fillId="0" borderId="5" xfId="5" applyNumberFormat="1" applyFont="1" applyFill="1" applyBorder="1" applyAlignment="1">
      <alignment horizontal="right" vertical="center"/>
    </xf>
    <xf numFmtId="41" fontId="0" fillId="0" borderId="17" xfId="0" applyNumberFormat="1" applyFont="1" applyFill="1" applyBorder="1" applyAlignment="1">
      <alignment vertical="center"/>
    </xf>
    <xf numFmtId="200" fontId="0" fillId="0" borderId="0" xfId="0" applyNumberFormat="1" applyFont="1" applyFill="1" applyBorder="1" applyAlignment="1">
      <alignment vertical="center"/>
    </xf>
    <xf numFmtId="200" fontId="0" fillId="0" borderId="0" xfId="0" applyNumberFormat="1" applyFont="1" applyFill="1" applyAlignment="1">
      <alignment vertical="center"/>
    </xf>
    <xf numFmtId="41" fontId="0" fillId="0" borderId="19" xfId="0" applyNumberFormat="1" applyFont="1" applyFill="1" applyBorder="1" applyAlignment="1">
      <alignment vertical="center"/>
    </xf>
    <xf numFmtId="178" fontId="0" fillId="0" borderId="0" xfId="14" applyNumberFormat="1" applyFont="1" applyFill="1"/>
    <xf numFmtId="178" fontId="0" fillId="0" borderId="5" xfId="14" applyNumberFormat="1" applyFont="1" applyFill="1" applyBorder="1"/>
    <xf numFmtId="178" fontId="0" fillId="0" borderId="0" xfId="14" applyNumberFormat="1" applyFont="1" applyFill="1" applyBorder="1"/>
    <xf numFmtId="2" fontId="0" fillId="0" borderId="0" xfId="14" applyNumberFormat="1" applyFont="1" applyFill="1" applyBorder="1" applyAlignment="1">
      <alignment horizontal="right" vertical="center"/>
    </xf>
    <xf numFmtId="201" fontId="0" fillId="0" borderId="17" xfId="0" applyNumberFormat="1" applyFont="1" applyFill="1" applyBorder="1" applyAlignment="1">
      <alignment horizontal="right" vertical="center"/>
    </xf>
    <xf numFmtId="201" fontId="0" fillId="0" borderId="0" xfId="5" applyNumberFormat="1" applyFont="1" applyFill="1" applyBorder="1" applyAlignment="1">
      <alignment horizontal="right" vertical="center"/>
    </xf>
    <xf numFmtId="201" fontId="0" fillId="0" borderId="17" xfId="0" applyNumberFormat="1" applyFont="1" applyFill="1" applyBorder="1" applyAlignment="1">
      <alignment vertical="center"/>
    </xf>
    <xf numFmtId="201" fontId="0" fillId="0" borderId="19" xfId="0" applyNumberFormat="1" applyFont="1" applyFill="1" applyBorder="1" applyAlignment="1">
      <alignment vertical="center"/>
    </xf>
    <xf numFmtId="178" fontId="0" fillId="0" borderId="0" xfId="14" applyNumberFormat="1" applyFont="1" applyFill="1" applyBorder="1" applyAlignment="1">
      <alignment horizontal="distributed" vertical="center"/>
    </xf>
    <xf numFmtId="178" fontId="0" fillId="0" borderId="2" xfId="14" applyNumberFormat="1" applyFont="1" applyFill="1" applyBorder="1" applyAlignment="1">
      <alignment horizontal="center" vertical="center"/>
    </xf>
    <xf numFmtId="201" fontId="0" fillId="0" borderId="0" xfId="14" applyNumberFormat="1" applyFont="1" applyFill="1" applyBorder="1" applyAlignment="1">
      <alignment horizontal="right" vertical="center"/>
    </xf>
    <xf numFmtId="200" fontId="0" fillId="0" borderId="0" xfId="14" applyNumberFormat="1" applyFont="1" applyFill="1" applyBorder="1" applyAlignment="1">
      <alignment horizontal="right" vertical="center"/>
    </xf>
    <xf numFmtId="41" fontId="0" fillId="0" borderId="0" xfId="15" applyNumberFormat="1" applyFont="1" applyFill="1" applyBorder="1" applyAlignment="1">
      <alignment vertical="center"/>
    </xf>
    <xf numFmtId="41" fontId="0" fillId="0" borderId="0" xfId="14" applyNumberFormat="1" applyFont="1" applyFill="1" applyBorder="1" applyAlignment="1">
      <alignment horizontal="right" vertical="center"/>
    </xf>
    <xf numFmtId="2" fontId="0" fillId="0" borderId="17" xfId="14" applyNumberFormat="1" applyFont="1" applyFill="1" applyBorder="1" applyAlignment="1">
      <alignment horizontal="right" vertical="center"/>
    </xf>
    <xf numFmtId="2" fontId="0" fillId="0" borderId="19" xfId="14" applyNumberFormat="1" applyFont="1" applyFill="1" applyBorder="1" applyAlignment="1">
      <alignment horizontal="right" vertical="center"/>
    </xf>
    <xf numFmtId="201" fontId="0" fillId="0" borderId="5" xfId="14" applyNumberFormat="1" applyFont="1" applyFill="1" applyBorder="1" applyAlignment="1">
      <alignment horizontal="right" vertical="center"/>
    </xf>
    <xf numFmtId="200" fontId="0" fillId="0" borderId="5" xfId="14" applyNumberFormat="1" applyFont="1" applyFill="1" applyBorder="1" applyAlignment="1">
      <alignment horizontal="right" vertical="center"/>
    </xf>
    <xf numFmtId="41" fontId="0" fillId="0" borderId="5" xfId="15" applyNumberFormat="1" applyFont="1" applyFill="1" applyBorder="1" applyAlignment="1">
      <alignment vertical="center"/>
    </xf>
    <xf numFmtId="201" fontId="0" fillId="0" borderId="17" xfId="15" applyNumberFormat="1" applyFont="1" applyFill="1" applyBorder="1" applyAlignment="1">
      <alignment vertical="center"/>
    </xf>
    <xf numFmtId="199" fontId="0" fillId="0" borderId="0" xfId="15" applyNumberFormat="1" applyFont="1" applyFill="1" applyAlignment="1">
      <alignment horizontal="right" vertical="center"/>
    </xf>
    <xf numFmtId="200" fontId="0" fillId="0" borderId="0" xfId="15" applyNumberFormat="1" applyFont="1" applyFill="1" applyAlignment="1">
      <alignment horizontal="right" vertical="center"/>
    </xf>
    <xf numFmtId="178" fontId="0" fillId="0" borderId="0" xfId="14" applyNumberFormat="1" applyFont="1" applyFill="1" applyBorder="1" applyAlignment="1">
      <alignment horizontal="center" vertical="center"/>
    </xf>
    <xf numFmtId="179" fontId="0" fillId="0" borderId="17" xfId="14" applyNumberFormat="1" applyFont="1" applyFill="1" applyBorder="1" applyAlignment="1">
      <alignment horizontal="right" vertical="center"/>
    </xf>
    <xf numFmtId="201" fontId="0" fillId="0" borderId="17" xfId="15" applyNumberFormat="1" applyFont="1" applyFill="1" applyBorder="1" applyAlignment="1">
      <alignment horizontal="right" vertical="center"/>
    </xf>
    <xf numFmtId="199" fontId="0" fillId="0" borderId="0" xfId="14" applyNumberFormat="1" applyFont="1" applyFill="1" applyBorder="1" applyAlignment="1">
      <alignment horizontal="right" vertical="center"/>
    </xf>
    <xf numFmtId="41" fontId="0" fillId="0" borderId="0" xfId="15" applyNumberFormat="1" applyFont="1" applyFill="1" applyBorder="1" applyAlignment="1">
      <alignment horizontal="right" vertical="center"/>
    </xf>
    <xf numFmtId="178" fontId="0" fillId="0" borderId="5" xfId="14" applyNumberFormat="1" applyFont="1" applyFill="1" applyBorder="1" applyAlignment="1">
      <alignment horizontal="center"/>
    </xf>
    <xf numFmtId="179" fontId="0" fillId="0" borderId="19" xfId="14" applyNumberFormat="1" applyFont="1" applyFill="1" applyBorder="1" applyAlignment="1">
      <alignment horizontal="right" vertical="center"/>
    </xf>
    <xf numFmtId="201" fontId="0" fillId="0" borderId="19" xfId="15" applyNumberFormat="1" applyFont="1" applyFill="1" applyBorder="1" applyAlignment="1">
      <alignment horizontal="right" vertical="center"/>
    </xf>
    <xf numFmtId="199" fontId="0" fillId="0" borderId="5" xfId="14" applyNumberFormat="1" applyFont="1" applyFill="1" applyBorder="1" applyAlignment="1">
      <alignment horizontal="right" vertical="center"/>
    </xf>
    <xf numFmtId="178" fontId="0" fillId="0" borderId="6" xfId="14" applyNumberFormat="1" applyFont="1" applyFill="1" applyBorder="1" applyAlignment="1">
      <alignment horizontal="center"/>
    </xf>
    <xf numFmtId="0" fontId="0" fillId="0" borderId="0" xfId="0" applyFont="1" applyFill="1"/>
    <xf numFmtId="0" fontId="0" fillId="0" borderId="0" xfId="0" applyFont="1" applyFill="1" applyAlignment="1">
      <alignment horizontal="center"/>
    </xf>
    <xf numFmtId="178" fontId="0" fillId="0" borderId="0" xfId="5" applyNumberFormat="1" applyFont="1" applyFill="1" applyBorder="1" applyAlignment="1">
      <alignment horizontal="center"/>
    </xf>
    <xf numFmtId="178" fontId="0" fillId="0" borderId="0" xfId="5" applyNumberFormat="1" applyFont="1" applyFill="1" applyAlignment="1">
      <alignment horizontal="center"/>
    </xf>
    <xf numFmtId="198" fontId="0" fillId="0" borderId="17" xfId="5" applyNumberFormat="1" applyFont="1" applyFill="1" applyBorder="1" applyAlignment="1">
      <alignment horizontal="right" vertical="center"/>
    </xf>
    <xf numFmtId="198" fontId="0" fillId="0" borderId="0" xfId="5" applyNumberFormat="1" applyFont="1" applyFill="1" applyBorder="1" applyAlignment="1">
      <alignment horizontal="right" vertical="center"/>
    </xf>
    <xf numFmtId="179" fontId="0" fillId="0" borderId="0" xfId="0" applyNumberFormat="1" applyFont="1" applyFill="1" applyAlignment="1">
      <alignment vertical="center"/>
    </xf>
    <xf numFmtId="198" fontId="0" fillId="0" borderId="19" xfId="5" applyNumberFormat="1" applyFont="1" applyFill="1" applyBorder="1" applyAlignment="1">
      <alignment horizontal="right" vertical="center"/>
    </xf>
    <xf numFmtId="198" fontId="0" fillId="0" borderId="5" xfId="5" applyNumberFormat="1" applyFont="1" applyFill="1" applyBorder="1" applyAlignment="1">
      <alignment horizontal="right" vertical="center"/>
    </xf>
    <xf numFmtId="178" fontId="0" fillId="0" borderId="6" xfId="5" applyNumberFormat="1" applyFont="1" applyFill="1" applyBorder="1" applyAlignment="1">
      <alignment horizontal="center"/>
    </xf>
    <xf numFmtId="176" fontId="0" fillId="0" borderId="5" xfId="5" applyNumberFormat="1" applyFont="1" applyFill="1" applyBorder="1"/>
    <xf numFmtId="178" fontId="0" fillId="0" borderId="5" xfId="5" applyNumberFormat="1" applyFont="1" applyFill="1" applyBorder="1"/>
    <xf numFmtId="201" fontId="0" fillId="0" borderId="0" xfId="5" applyNumberFormat="1" applyFont="1" applyFill="1" applyBorder="1" applyAlignment="1">
      <alignment vertical="center"/>
    </xf>
    <xf numFmtId="197" fontId="0" fillId="0" borderId="17" xfId="0" applyNumberFormat="1" applyFont="1" applyFill="1" applyBorder="1" applyAlignment="1">
      <alignment horizontal="right" vertical="center"/>
    </xf>
    <xf numFmtId="197" fontId="0" fillId="0" borderId="0" xfId="0" applyNumberFormat="1" applyFont="1" applyFill="1" applyBorder="1" applyAlignment="1">
      <alignment horizontal="right" vertical="center"/>
    </xf>
    <xf numFmtId="198" fontId="0" fillId="0" borderId="0" xfId="11" applyNumberFormat="1" applyFont="1" applyFill="1" applyBorder="1" applyAlignment="1">
      <alignment horizontal="right" vertical="center"/>
    </xf>
    <xf numFmtId="189" fontId="0" fillId="0" borderId="0" xfId="5" applyNumberFormat="1" applyFont="1" applyFill="1" applyBorder="1" applyAlignment="1">
      <alignment vertical="center"/>
    </xf>
    <xf numFmtId="179" fontId="0" fillId="0" borderId="0" xfId="0" applyNumberFormat="1" applyFont="1" applyFill="1" applyAlignment="1">
      <alignment horizontal="right" vertical="center"/>
    </xf>
    <xf numFmtId="197" fontId="0" fillId="0" borderId="17" xfId="5" applyNumberFormat="1" applyFont="1" applyFill="1" applyBorder="1" applyAlignment="1">
      <alignment horizontal="right" vertical="center"/>
    </xf>
    <xf numFmtId="197" fontId="0" fillId="0" borderId="19" xfId="0" applyNumberFormat="1" applyFont="1" applyFill="1" applyBorder="1" applyAlignment="1">
      <alignment horizontal="right" vertical="center"/>
    </xf>
    <xf numFmtId="197" fontId="0" fillId="0" borderId="5" xfId="0" applyNumberFormat="1" applyFont="1" applyFill="1" applyBorder="1" applyAlignment="1">
      <alignment horizontal="right" vertical="center"/>
    </xf>
    <xf numFmtId="198" fontId="0" fillId="0" borderId="5" xfId="11" applyNumberFormat="1" applyFont="1" applyFill="1" applyBorder="1" applyAlignment="1">
      <alignment horizontal="right" vertical="center"/>
    </xf>
    <xf numFmtId="189" fontId="0" fillId="0" borderId="5" xfId="5" applyNumberFormat="1" applyFont="1" applyFill="1" applyBorder="1" applyAlignment="1">
      <alignment vertical="center"/>
    </xf>
    <xf numFmtId="179" fontId="0" fillId="0" borderId="5" xfId="0" applyNumberFormat="1" applyFont="1" applyFill="1" applyBorder="1" applyAlignment="1">
      <alignment vertical="center"/>
    </xf>
    <xf numFmtId="176" fontId="0" fillId="0" borderId="0" xfId="5" applyNumberFormat="1" applyFont="1" applyFill="1"/>
    <xf numFmtId="197" fontId="0" fillId="0" borderId="0" xfId="5" applyNumberFormat="1" applyFont="1" applyFill="1" applyBorder="1" applyAlignment="1">
      <alignment horizontal="right" vertical="center"/>
    </xf>
    <xf numFmtId="198" fontId="0" fillId="0" borderId="0" xfId="0" applyNumberFormat="1" applyFont="1" applyFill="1" applyBorder="1" applyAlignment="1">
      <alignment horizontal="right" vertical="center"/>
    </xf>
    <xf numFmtId="197" fontId="0" fillId="0" borderId="19" xfId="5" applyNumberFormat="1" applyFont="1" applyFill="1" applyBorder="1" applyAlignment="1">
      <alignment horizontal="right" vertical="center"/>
    </xf>
    <xf numFmtId="198" fontId="0" fillId="0" borderId="5" xfId="0" applyNumberFormat="1" applyFont="1" applyFill="1" applyBorder="1" applyAlignment="1">
      <alignment horizontal="right" vertical="center"/>
    </xf>
    <xf numFmtId="178" fontId="0" fillId="0" borderId="0" xfId="5" applyNumberFormat="1" applyFont="1" applyFill="1" applyAlignment="1">
      <alignment horizontal="right"/>
    </xf>
    <xf numFmtId="178" fontId="0" fillId="0" borderId="0" xfId="0" applyNumberFormat="1" applyFont="1" applyFill="1"/>
    <xf numFmtId="198" fontId="0" fillId="0" borderId="17" xfId="0" applyNumberFormat="1" applyFont="1" applyFill="1" applyBorder="1" applyAlignment="1">
      <alignment horizontal="right" vertical="center"/>
    </xf>
    <xf numFmtId="198" fontId="0" fillId="0" borderId="0" xfId="0" applyNumberFormat="1" applyFont="1" applyFill="1" applyAlignment="1">
      <alignment horizontal="right" vertical="center"/>
    </xf>
    <xf numFmtId="198" fontId="0" fillId="0" borderId="0" xfId="5" applyNumberFormat="1" applyFont="1" applyFill="1" applyAlignment="1">
      <alignment horizontal="right" vertical="center"/>
    </xf>
    <xf numFmtId="198" fontId="0" fillId="0" borderId="19" xfId="0" applyNumberFormat="1" applyFont="1" applyFill="1" applyBorder="1" applyAlignment="1">
      <alignment horizontal="right" vertical="center"/>
    </xf>
    <xf numFmtId="178" fontId="0" fillId="0" borderId="0" xfId="5" applyNumberFormat="1" applyFont="1" applyFill="1" applyAlignment="1">
      <alignment vertical="center"/>
    </xf>
    <xf numFmtId="0" fontId="0" fillId="0" borderId="0" xfId="5" applyFont="1" applyFill="1"/>
    <xf numFmtId="185" fontId="0" fillId="0" borderId="0" xfId="0" applyNumberFormat="1" applyFont="1" applyFill="1"/>
    <xf numFmtId="193" fontId="0" fillId="0" borderId="0" xfId="0" applyNumberFormat="1" applyFont="1" applyFill="1"/>
    <xf numFmtId="185" fontId="0" fillId="0" borderId="0" xfId="5" applyNumberFormat="1" applyFont="1" applyFill="1"/>
    <xf numFmtId="178" fontId="0" fillId="0" borderId="0" xfId="0" applyNumberFormat="1" applyFont="1" applyFill="1" applyAlignment="1">
      <alignment horizontal="right"/>
    </xf>
    <xf numFmtId="194" fontId="0" fillId="0" borderId="0" xfId="0" applyNumberFormat="1" applyFont="1" applyFill="1"/>
    <xf numFmtId="186" fontId="0" fillId="0" borderId="0" xfId="0" applyNumberFormat="1" applyFont="1" applyFill="1" applyAlignment="1">
      <alignment vertical="center"/>
    </xf>
    <xf numFmtId="186" fontId="0" fillId="0" borderId="0" xfId="0" applyNumberFormat="1" applyFont="1" applyFill="1" applyBorder="1" applyAlignment="1">
      <alignment vertical="center"/>
    </xf>
    <xf numFmtId="198" fontId="0" fillId="0" borderId="0" xfId="5" applyNumberFormat="1" applyFont="1" applyFill="1" applyBorder="1" applyAlignment="1" applyProtection="1">
      <alignment horizontal="right" vertical="center"/>
    </xf>
    <xf numFmtId="186" fontId="0" fillId="0" borderId="5" xfId="0" applyNumberFormat="1" applyFont="1" applyFill="1" applyBorder="1" applyAlignment="1">
      <alignment vertical="center"/>
    </xf>
    <xf numFmtId="178" fontId="0" fillId="0" borderId="0" xfId="6" applyNumberFormat="1" applyFont="1" applyFill="1"/>
    <xf numFmtId="178" fontId="0" fillId="0" borderId="5" xfId="6" applyNumberFormat="1" applyFont="1" applyFill="1" applyBorder="1"/>
    <xf numFmtId="178" fontId="0" fillId="0" borderId="0" xfId="6" applyNumberFormat="1" applyFont="1" applyFill="1" applyBorder="1"/>
    <xf numFmtId="41" fontId="0" fillId="0" borderId="0" xfId="9" applyNumberFormat="1" applyFont="1" applyFill="1" applyBorder="1"/>
    <xf numFmtId="177" fontId="0" fillId="0" borderId="2" xfId="9" applyNumberFormat="1" applyFont="1" applyFill="1" applyBorder="1"/>
    <xf numFmtId="177" fontId="0" fillId="0" borderId="0" xfId="9" applyNumberFormat="1" applyFont="1" applyFill="1" applyBorder="1"/>
    <xf numFmtId="41" fontId="0" fillId="0" borderId="17" xfId="6" applyNumberFormat="1" applyFont="1" applyFill="1" applyBorder="1" applyAlignment="1">
      <alignment horizontal="right" vertical="center"/>
    </xf>
    <xf numFmtId="41" fontId="0" fillId="0" borderId="0" xfId="6" applyNumberFormat="1" applyFont="1" applyFill="1" applyBorder="1" applyAlignment="1">
      <alignment horizontal="right" vertical="center"/>
    </xf>
    <xf numFmtId="41" fontId="0" fillId="0" borderId="0" xfId="0" applyNumberFormat="1" applyFont="1" applyFill="1" applyAlignment="1">
      <alignment vertical="center"/>
    </xf>
    <xf numFmtId="41" fontId="0" fillId="0" borderId="0" xfId="0" applyNumberFormat="1" applyFont="1" applyFill="1" applyAlignment="1">
      <alignment horizontal="right" vertical="center"/>
    </xf>
    <xf numFmtId="41" fontId="0" fillId="0" borderId="0" xfId="6" applyNumberFormat="1" applyFont="1" applyFill="1" applyAlignment="1">
      <alignment horizontal="right"/>
    </xf>
    <xf numFmtId="177" fontId="0" fillId="0" borderId="2" xfId="0" applyNumberFormat="1" applyFont="1" applyFill="1" applyBorder="1" applyAlignment="1">
      <alignment horizontal="right" vertical="center"/>
    </xf>
    <xf numFmtId="177" fontId="0" fillId="0" borderId="0" xfId="0" applyNumberFormat="1" applyFont="1" applyFill="1" applyAlignment="1">
      <alignment horizontal="right" vertical="center"/>
    </xf>
    <xf numFmtId="41" fontId="0" fillId="0" borderId="0" xfId="0" applyNumberFormat="1" applyFont="1" applyFill="1" applyBorder="1" applyAlignment="1">
      <alignment horizontal="right" vertical="center"/>
    </xf>
    <xf numFmtId="41" fontId="0" fillId="0" borderId="17" xfId="6" applyNumberFormat="1" applyFont="1" applyFill="1" applyBorder="1" applyAlignment="1">
      <alignment horizontal="right"/>
    </xf>
    <xf numFmtId="41" fontId="0" fillId="0" borderId="0" xfId="0" applyNumberFormat="1" applyFont="1" applyFill="1" applyBorder="1" applyAlignment="1">
      <alignment vertical="center"/>
    </xf>
    <xf numFmtId="177" fontId="0" fillId="0" borderId="2" xfId="0" applyNumberFormat="1" applyFont="1" applyFill="1" applyBorder="1"/>
    <xf numFmtId="41" fontId="0" fillId="0" borderId="19" xfId="6" applyNumberFormat="1" applyFont="1" applyFill="1" applyBorder="1" applyAlignment="1">
      <alignment horizontal="right"/>
    </xf>
    <xf numFmtId="41" fontId="0" fillId="0" borderId="5" xfId="6" applyNumberFormat="1" applyFont="1" applyFill="1" applyBorder="1" applyAlignment="1">
      <alignment horizontal="right"/>
    </xf>
    <xf numFmtId="41" fontId="0" fillId="0" borderId="5" xfId="0" applyNumberFormat="1" applyFont="1" applyFill="1" applyBorder="1" applyAlignment="1">
      <alignment vertical="center"/>
    </xf>
    <xf numFmtId="41" fontId="0" fillId="0" borderId="5" xfId="0" applyNumberFormat="1" applyFont="1" applyFill="1" applyBorder="1" applyAlignment="1">
      <alignment horizontal="right" vertical="center"/>
    </xf>
    <xf numFmtId="177" fontId="0" fillId="0" borderId="6" xfId="0" applyNumberFormat="1" applyFont="1" applyFill="1" applyBorder="1" applyAlignment="1">
      <alignment horizontal="right" vertical="center"/>
    </xf>
    <xf numFmtId="177" fontId="0" fillId="0" borderId="0" xfId="0" applyNumberFormat="1" applyFont="1" applyFill="1" applyBorder="1" applyAlignment="1">
      <alignment horizontal="right" vertical="center"/>
    </xf>
    <xf numFmtId="178" fontId="0" fillId="0" borderId="2" xfId="6" applyNumberFormat="1" applyFont="1" applyFill="1" applyBorder="1" applyAlignment="1">
      <alignment horizontal="center" vertical="center"/>
    </xf>
    <xf numFmtId="178" fontId="0" fillId="0" borderId="0" xfId="6" applyNumberFormat="1" applyFont="1" applyFill="1" applyBorder="1" applyAlignment="1">
      <alignment horizontal="distributed" vertical="center"/>
    </xf>
    <xf numFmtId="178" fontId="0" fillId="0" borderId="6" xfId="6" applyNumberFormat="1" applyFont="1" applyFill="1" applyBorder="1" applyAlignment="1">
      <alignment horizontal="center"/>
    </xf>
    <xf numFmtId="177" fontId="0" fillId="0" borderId="5" xfId="8" applyNumberFormat="1" applyFont="1" applyFill="1" applyBorder="1"/>
    <xf numFmtId="177" fontId="0" fillId="0" borderId="0" xfId="8" applyNumberFormat="1" applyFont="1" applyFill="1"/>
    <xf numFmtId="201" fontId="0" fillId="0" borderId="0" xfId="8" applyNumberFormat="1" applyFont="1" applyFill="1" applyBorder="1"/>
    <xf numFmtId="177" fontId="0" fillId="0" borderId="0" xfId="8" applyNumberFormat="1" applyFont="1" applyFill="1" applyBorder="1"/>
    <xf numFmtId="189" fontId="0" fillId="0" borderId="17" xfId="5" applyNumberFormat="1" applyFont="1" applyFill="1" applyBorder="1" applyAlignment="1">
      <alignment vertical="center"/>
    </xf>
    <xf numFmtId="189" fontId="0" fillId="0" borderId="0" xfId="0" applyNumberFormat="1" applyFont="1" applyFill="1" applyBorder="1" applyAlignment="1">
      <alignment vertical="center"/>
    </xf>
    <xf numFmtId="189" fontId="0" fillId="0" borderId="0" xfId="0" applyNumberFormat="1" applyFont="1" applyFill="1" applyAlignment="1">
      <alignment vertical="center"/>
    </xf>
    <xf numFmtId="189" fontId="0" fillId="0" borderId="0" xfId="5" applyNumberFormat="1" applyFont="1" applyFill="1"/>
    <xf numFmtId="189" fontId="0" fillId="0" borderId="0" xfId="5" applyNumberFormat="1" applyFont="1" applyFill="1" applyBorder="1"/>
    <xf numFmtId="189" fontId="0" fillId="0" borderId="17" xfId="5" applyNumberFormat="1" applyFont="1" applyFill="1" applyBorder="1"/>
    <xf numFmtId="189" fontId="0" fillId="0" borderId="19" xfId="5" applyNumberFormat="1" applyFont="1" applyFill="1" applyBorder="1"/>
    <xf numFmtId="189" fontId="0" fillId="0" borderId="5" xfId="0" applyNumberFormat="1" applyFont="1" applyFill="1" applyBorder="1" applyAlignment="1">
      <alignment vertical="center"/>
    </xf>
    <xf numFmtId="189" fontId="0" fillId="0" borderId="5" xfId="5" applyNumberFormat="1" applyFont="1" applyFill="1" applyBorder="1"/>
    <xf numFmtId="41" fontId="0" fillId="0" borderId="0" xfId="8" applyNumberFormat="1" applyFont="1" applyFill="1"/>
    <xf numFmtId="177" fontId="0" fillId="0" borderId="0" xfId="8" applyNumberFormat="1" applyFont="1" applyFill="1" applyBorder="1" applyAlignment="1">
      <alignment horizontal="center" vertical="center"/>
    </xf>
    <xf numFmtId="201" fontId="0" fillId="0" borderId="0" xfId="8" applyNumberFormat="1" applyFont="1" applyFill="1"/>
    <xf numFmtId="177" fontId="0" fillId="0" borderId="0" xfId="8" applyNumberFormat="1" applyFont="1" applyFill="1" applyBorder="1" applyAlignment="1">
      <alignment horizontal="distributed" vertical="center"/>
    </xf>
    <xf numFmtId="177" fontId="0" fillId="0" borderId="5" xfId="8" applyNumberFormat="1" applyFont="1" applyFill="1" applyBorder="1" applyAlignment="1">
      <alignment horizontal="center"/>
    </xf>
    <xf numFmtId="41" fontId="0" fillId="0" borderId="17" xfId="5" applyNumberFormat="1" applyFont="1" applyFill="1" applyBorder="1" applyAlignment="1">
      <alignment vertical="center"/>
    </xf>
    <xf numFmtId="41" fontId="0" fillId="0" borderId="0" xfId="5" applyNumberFormat="1" applyFont="1" applyFill="1" applyBorder="1" applyAlignment="1">
      <alignment vertical="center"/>
    </xf>
    <xf numFmtId="41" fontId="0" fillId="0" borderId="0" xfId="5" applyNumberFormat="1" applyFont="1" applyFill="1"/>
    <xf numFmtId="41" fontId="0" fillId="0" borderId="17" xfId="5" applyNumberFormat="1" applyFont="1" applyFill="1" applyBorder="1"/>
    <xf numFmtId="41" fontId="0" fillId="0" borderId="19" xfId="5" applyNumberFormat="1" applyFont="1" applyFill="1" applyBorder="1" applyAlignment="1">
      <alignment vertical="center"/>
    </xf>
    <xf numFmtId="41" fontId="0" fillId="0" borderId="5" xfId="5" applyNumberFormat="1" applyFont="1" applyFill="1" applyBorder="1"/>
    <xf numFmtId="177" fontId="0" fillId="0" borderId="0" xfId="8" applyNumberFormat="1" applyFont="1" applyFill="1" applyAlignment="1">
      <alignment horizontal="center"/>
    </xf>
    <xf numFmtId="41" fontId="0" fillId="0" borderId="5" xfId="5" applyNumberFormat="1" applyFont="1" applyFill="1" applyBorder="1" applyAlignment="1">
      <alignment vertical="center"/>
    </xf>
    <xf numFmtId="41" fontId="0" fillId="0" borderId="5" xfId="0" applyNumberFormat="1" applyFont="1" applyFill="1" applyBorder="1" applyAlignment="1">
      <alignment horizontal="distributed" vertical="center"/>
    </xf>
    <xf numFmtId="189" fontId="0" fillId="0" borderId="17" xfId="0" applyNumberFormat="1" applyFont="1" applyFill="1" applyBorder="1" applyAlignment="1">
      <alignment horizontal="right" vertical="center"/>
    </xf>
    <xf numFmtId="189" fontId="0" fillId="0" borderId="0" xfId="0" applyNumberFormat="1" applyFont="1" applyFill="1" applyBorder="1" applyAlignment="1">
      <alignment horizontal="right" vertical="center"/>
    </xf>
    <xf numFmtId="178" fontId="0" fillId="0" borderId="0" xfId="5" applyNumberFormat="1" applyFont="1" applyFill="1" applyAlignment="1">
      <alignment horizontal="right" vertical="center"/>
    </xf>
    <xf numFmtId="177" fontId="0" fillId="0" borderId="5" xfId="0" applyNumberFormat="1" applyFont="1" applyFill="1" applyBorder="1"/>
    <xf numFmtId="2" fontId="0" fillId="0" borderId="0" xfId="8" applyNumberFormat="1" applyFont="1" applyFill="1" applyBorder="1" applyAlignment="1">
      <alignment vertical="center"/>
    </xf>
    <xf numFmtId="179" fontId="0" fillId="0" borderId="0" xfId="0" applyNumberFormat="1" applyFont="1" applyFill="1"/>
    <xf numFmtId="198" fontId="0" fillId="0" borderId="0" xfId="0" applyNumberFormat="1" applyFont="1" applyFill="1" applyBorder="1" applyAlignment="1">
      <alignment vertical="center"/>
    </xf>
    <xf numFmtId="179" fontId="0" fillId="0" borderId="0" xfId="0" applyNumberFormat="1" applyFont="1" applyFill="1" applyAlignment="1">
      <alignment horizontal="right"/>
    </xf>
    <xf numFmtId="2" fontId="0" fillId="0" borderId="5" xfId="5" applyNumberFormat="1" applyFont="1" applyFill="1" applyBorder="1"/>
    <xf numFmtId="2" fontId="0" fillId="0" borderId="0" xfId="5" applyNumberFormat="1" applyFont="1" applyFill="1"/>
    <xf numFmtId="178" fontId="0" fillId="0" borderId="5" xfId="5" applyNumberFormat="1" applyFont="1" applyFill="1" applyBorder="1" applyAlignment="1">
      <alignment horizontal="left"/>
    </xf>
    <xf numFmtId="177" fontId="0" fillId="0" borderId="4" xfId="10" applyNumberFormat="1" applyFont="1" applyFill="1" applyBorder="1" applyAlignment="1">
      <alignment horizontal="centerContinuous" vertical="center" wrapText="1"/>
    </xf>
    <xf numFmtId="177" fontId="0" fillId="0" borderId="10" xfId="10" applyNumberFormat="1" applyFont="1" applyFill="1" applyBorder="1" applyAlignment="1">
      <alignment horizontal="centerContinuous" vertical="center" wrapText="1"/>
    </xf>
    <xf numFmtId="178" fontId="0" fillId="0" borderId="0" xfId="5" applyNumberFormat="1" applyFont="1" applyFill="1" applyAlignment="1">
      <alignment horizontal="center" vertical="center" wrapText="1"/>
    </xf>
    <xf numFmtId="178" fontId="0" fillId="0" borderId="3" xfId="5" applyNumberFormat="1" applyFont="1" applyFill="1" applyBorder="1" applyAlignment="1">
      <alignment horizontal="center" vertical="center" wrapText="1"/>
    </xf>
    <xf numFmtId="189" fontId="0" fillId="0" borderId="0" xfId="0" applyNumberFormat="1" applyFont="1" applyFill="1" applyAlignment="1">
      <alignment horizontal="right" vertical="center"/>
    </xf>
    <xf numFmtId="189" fontId="0" fillId="0" borderId="5" xfId="0" applyNumberFormat="1" applyFont="1" applyFill="1" applyBorder="1" applyAlignment="1">
      <alignment horizontal="right" vertical="center"/>
    </xf>
    <xf numFmtId="177" fontId="0" fillId="0" borderId="0" xfId="10" applyNumberFormat="1" applyFont="1" applyFill="1" applyBorder="1" applyAlignment="1">
      <alignment horizontal="center" vertical="center" wrapText="1"/>
    </xf>
    <xf numFmtId="177" fontId="0" fillId="0" borderId="0" xfId="0" applyNumberFormat="1" applyFont="1" applyFill="1" applyBorder="1" applyAlignment="1">
      <alignment horizontal="center" vertical="center"/>
    </xf>
    <xf numFmtId="189" fontId="0" fillId="0" borderId="17" xfId="0" applyNumberFormat="1" applyFont="1" applyFill="1" applyBorder="1" applyAlignment="1">
      <alignment vertical="center"/>
    </xf>
    <xf numFmtId="189" fontId="0" fillId="0" borderId="19" xfId="0" applyNumberFormat="1" applyFont="1" applyFill="1" applyBorder="1" applyAlignment="1">
      <alignment vertical="center"/>
    </xf>
    <xf numFmtId="177" fontId="0" fillId="0" borderId="0" xfId="0" applyNumberFormat="1" applyFont="1" applyFill="1" applyAlignment="1">
      <alignment vertical="top"/>
    </xf>
    <xf numFmtId="177" fontId="0" fillId="0" borderId="0" xfId="0" applyNumberFormat="1" applyFont="1" applyFill="1" applyBorder="1" applyAlignment="1">
      <alignment vertical="top"/>
    </xf>
    <xf numFmtId="178" fontId="0" fillId="0" borderId="1" xfId="5" applyNumberFormat="1" applyFont="1" applyFill="1" applyBorder="1" applyAlignment="1">
      <alignment horizontal="center" vertical="center" wrapText="1"/>
    </xf>
    <xf numFmtId="178" fontId="0" fillId="0" borderId="12" xfId="5" applyNumberFormat="1" applyFont="1" applyFill="1" applyBorder="1" applyAlignment="1">
      <alignment horizontal="center" vertical="center" wrapText="1"/>
    </xf>
    <xf numFmtId="177" fontId="0" fillId="0" borderId="5" xfId="0" applyNumberFormat="1" applyFont="1" applyFill="1" applyBorder="1" applyAlignment="1">
      <alignment horizontal="center" vertical="center"/>
    </xf>
    <xf numFmtId="41" fontId="0" fillId="0" borderId="0" xfId="0" applyNumberFormat="1" applyFont="1" applyFill="1" applyAlignment="1">
      <alignment vertical="center" wrapText="1"/>
    </xf>
    <xf numFmtId="177" fontId="0" fillId="0" borderId="0" xfId="0" applyNumberFormat="1" applyFont="1" applyFill="1" applyAlignment="1">
      <alignment horizontal="right"/>
    </xf>
    <xf numFmtId="0" fontId="0" fillId="0" borderId="0" xfId="0" applyNumberFormat="1" applyFont="1" applyFill="1"/>
    <xf numFmtId="197" fontId="0" fillId="0" borderId="17" xfId="0" applyNumberFormat="1" applyFont="1" applyFill="1" applyBorder="1" applyAlignment="1">
      <alignment vertical="center"/>
    </xf>
    <xf numFmtId="197" fontId="0" fillId="0" borderId="0" xfId="0" applyNumberFormat="1" applyFont="1" applyFill="1" applyBorder="1" applyAlignment="1">
      <alignment vertical="center"/>
    </xf>
    <xf numFmtId="197" fontId="0" fillId="0" borderId="5" xfId="0" applyNumberFormat="1" applyFont="1" applyFill="1" applyBorder="1" applyAlignment="1">
      <alignment vertical="center"/>
    </xf>
    <xf numFmtId="177" fontId="0" fillId="0" borderId="0" xfId="0" applyNumberFormat="1" applyFont="1" applyFill="1" applyBorder="1" applyAlignment="1">
      <alignment horizontal="right"/>
    </xf>
    <xf numFmtId="197" fontId="0" fillId="0" borderId="0" xfId="0" applyNumberFormat="1" applyFont="1" applyFill="1" applyAlignment="1">
      <alignment vertical="center"/>
    </xf>
    <xf numFmtId="177" fontId="0" fillId="0" borderId="6" xfId="0" applyNumberFormat="1" applyFont="1" applyFill="1" applyBorder="1" applyAlignment="1">
      <alignment horizontal="center"/>
    </xf>
    <xf numFmtId="41" fontId="0" fillId="0" borderId="17" xfId="8" applyNumberFormat="1" applyFont="1" applyFill="1" applyBorder="1" applyAlignment="1">
      <alignment vertical="center"/>
    </xf>
    <xf numFmtId="41" fontId="0" fillId="0" borderId="19" xfId="8" applyNumberFormat="1" applyFont="1" applyFill="1" applyBorder="1" applyAlignment="1">
      <alignment vertical="center"/>
    </xf>
    <xf numFmtId="41" fontId="0" fillId="0" borderId="0" xfId="8" applyNumberFormat="1" applyFont="1" applyFill="1" applyBorder="1" applyAlignment="1">
      <alignment vertical="center"/>
    </xf>
    <xf numFmtId="179" fontId="0" fillId="0" borderId="0" xfId="8" applyNumberFormat="1" applyFont="1" applyFill="1" applyBorder="1" applyAlignment="1">
      <alignment vertical="center"/>
    </xf>
    <xf numFmtId="177" fontId="0" fillId="0" borderId="2" xfId="8" applyNumberFormat="1" applyFont="1" applyFill="1" applyBorder="1" applyAlignment="1">
      <alignment horizontal="center" vertical="center"/>
    </xf>
    <xf numFmtId="177" fontId="0" fillId="0" borderId="6" xfId="8" applyNumberFormat="1" applyFont="1" applyFill="1" applyBorder="1" applyAlignment="1">
      <alignment horizontal="center"/>
    </xf>
    <xf numFmtId="41" fontId="0" fillId="0" borderId="5" xfId="8" applyNumberFormat="1" applyFont="1" applyFill="1" applyBorder="1" applyAlignment="1">
      <alignment vertical="center"/>
    </xf>
    <xf numFmtId="178" fontId="0" fillId="0" borderId="0" xfId="0" applyNumberFormat="1" applyFont="1" applyFill="1" applyAlignment="1">
      <alignment vertical="center"/>
    </xf>
    <xf numFmtId="178" fontId="0" fillId="0" borderId="5" xfId="0" applyNumberFormat="1" applyFont="1" applyFill="1" applyBorder="1" applyAlignment="1">
      <alignment vertical="center"/>
    </xf>
    <xf numFmtId="178" fontId="0" fillId="0" borderId="0" xfId="0" applyNumberFormat="1" applyFont="1" applyFill="1" applyAlignment="1">
      <alignment horizontal="left" vertical="center"/>
    </xf>
    <xf numFmtId="178" fontId="0" fillId="0" borderId="0" xfId="0" applyNumberFormat="1" applyFont="1" applyFill="1" applyAlignment="1">
      <alignment horizontal="right" vertical="center"/>
    </xf>
    <xf numFmtId="178" fontId="0" fillId="0" borderId="0" xfId="0" applyNumberFormat="1" applyFont="1" applyFill="1" applyBorder="1" applyAlignment="1">
      <alignment horizontal="distributed" vertical="center"/>
    </xf>
    <xf numFmtId="178" fontId="0" fillId="0" borderId="2" xfId="0" applyNumberFormat="1" applyFont="1" applyFill="1" applyBorder="1" applyAlignment="1">
      <alignment horizontal="center" vertical="center"/>
    </xf>
    <xf numFmtId="178" fontId="0" fillId="0" borderId="0" xfId="0" applyNumberFormat="1" applyFont="1" applyFill="1" applyBorder="1" applyAlignment="1">
      <alignment horizontal="right" vertical="center"/>
    </xf>
    <xf numFmtId="178" fontId="0" fillId="0" borderId="0" xfId="0" applyNumberFormat="1" applyFont="1" applyFill="1" applyBorder="1" applyAlignment="1">
      <alignment vertical="center"/>
    </xf>
    <xf numFmtId="2" fontId="0" fillId="0" borderId="0" xfId="0" applyNumberFormat="1" applyFont="1" applyFill="1" applyAlignment="1">
      <alignment vertical="center"/>
    </xf>
    <xf numFmtId="178" fontId="0" fillId="0" borderId="0" xfId="0" applyNumberFormat="1" applyFont="1" applyFill="1" applyBorder="1" applyAlignment="1">
      <alignment horizontal="center" vertical="center"/>
    </xf>
    <xf numFmtId="178" fontId="0" fillId="0" borderId="5" xfId="0" applyNumberFormat="1" applyFont="1" applyFill="1" applyBorder="1" applyAlignment="1">
      <alignment horizontal="center" vertical="center"/>
    </xf>
    <xf numFmtId="178" fontId="0" fillId="0" borderId="6" xfId="0" applyNumberFormat="1" applyFont="1" applyFill="1" applyBorder="1" applyAlignment="1">
      <alignment horizontal="center" vertical="center"/>
    </xf>
    <xf numFmtId="0" fontId="0" fillId="0" borderId="37" xfId="0" applyFont="1" applyBorder="1" applyAlignment="1">
      <alignment vertical="center" wrapText="1"/>
    </xf>
    <xf numFmtId="0" fontId="0" fillId="0" borderId="52" xfId="0" applyFont="1" applyBorder="1" applyAlignment="1">
      <alignment vertical="center" wrapText="1"/>
    </xf>
    <xf numFmtId="0" fontId="0" fillId="0" borderId="0" xfId="8" applyNumberFormat="1" applyFont="1" applyFill="1"/>
    <xf numFmtId="186" fontId="0" fillId="0" borderId="0" xfId="0" applyNumberFormat="1" applyFont="1" applyFill="1" applyBorder="1" applyAlignment="1" applyProtection="1">
      <alignment vertical="center"/>
    </xf>
    <xf numFmtId="0" fontId="0" fillId="0" borderId="0" xfId="0" applyFont="1" applyBorder="1" applyAlignment="1">
      <alignment horizontal="right" vertical="center" wrapText="1"/>
    </xf>
    <xf numFmtId="0" fontId="0" fillId="0" borderId="0" xfId="0" applyFont="1" applyBorder="1" applyAlignment="1">
      <alignment vertical="center" wrapText="1"/>
    </xf>
    <xf numFmtId="3" fontId="0" fillId="0" borderId="0" xfId="0" applyNumberFormat="1" applyFont="1" applyBorder="1" applyAlignment="1">
      <alignment vertical="center" wrapText="1"/>
    </xf>
    <xf numFmtId="177" fontId="0" fillId="0" borderId="0" xfId="8" applyNumberFormat="1" applyFont="1" applyFill="1" applyAlignment="1">
      <alignment horizontal="right" vertical="center"/>
    </xf>
    <xf numFmtId="190" fontId="0" fillId="0" borderId="0" xfId="8" applyNumberFormat="1" applyFont="1" applyFill="1" applyBorder="1" applyAlignment="1">
      <alignment vertical="center"/>
    </xf>
    <xf numFmtId="190" fontId="0" fillId="0" borderId="0" xfId="0" applyNumberFormat="1" applyFont="1" applyFill="1" applyAlignment="1">
      <alignment vertical="center"/>
    </xf>
    <xf numFmtId="190" fontId="0" fillId="0" borderId="0" xfId="0" applyNumberFormat="1" applyFont="1" applyFill="1" applyBorder="1" applyAlignment="1">
      <alignment vertical="center"/>
    </xf>
    <xf numFmtId="190" fontId="0" fillId="0" borderId="5" xfId="8" applyNumberFormat="1" applyFont="1" applyFill="1" applyBorder="1" applyAlignment="1">
      <alignment vertical="center"/>
    </xf>
    <xf numFmtId="2" fontId="0" fillId="0" borderId="5" xfId="8" applyNumberFormat="1" applyFont="1" applyFill="1" applyBorder="1" applyAlignment="1">
      <alignment vertical="center"/>
    </xf>
    <xf numFmtId="177" fontId="0" fillId="0" borderId="5" xfId="9" applyNumberFormat="1" applyFont="1" applyFill="1" applyBorder="1"/>
    <xf numFmtId="2" fontId="0" fillId="0" borderId="5" xfId="9" applyNumberFormat="1" applyFont="1" applyFill="1" applyBorder="1"/>
    <xf numFmtId="2" fontId="0" fillId="0" borderId="0" xfId="9" applyNumberFormat="1" applyFont="1" applyFill="1"/>
    <xf numFmtId="177" fontId="0" fillId="0" borderId="0" xfId="9" applyNumberFormat="1" applyFont="1" applyFill="1"/>
    <xf numFmtId="0" fontId="0" fillId="0" borderId="0" xfId="9" applyNumberFormat="1" applyFont="1" applyFill="1" applyBorder="1"/>
    <xf numFmtId="0" fontId="0" fillId="0" borderId="0" xfId="9" applyNumberFormat="1" applyFont="1" applyFill="1"/>
    <xf numFmtId="177" fontId="0" fillId="0" borderId="2" xfId="9" applyNumberFormat="1" applyFont="1" applyFill="1" applyBorder="1" applyAlignment="1">
      <alignment horizontal="center" vertical="center"/>
    </xf>
    <xf numFmtId="177" fontId="0" fillId="0" borderId="0" xfId="9" applyNumberFormat="1" applyFont="1" applyFill="1" applyBorder="1" applyAlignment="1">
      <alignment horizontal="distributed" vertical="center"/>
    </xf>
    <xf numFmtId="177" fontId="0" fillId="0" borderId="6" xfId="9" applyNumberFormat="1" applyFont="1" applyFill="1" applyBorder="1" applyAlignment="1">
      <alignment horizontal="center"/>
    </xf>
    <xf numFmtId="189" fontId="0" fillId="0" borderId="0" xfId="8" applyNumberFormat="1" applyFont="1" applyFill="1"/>
    <xf numFmtId="189" fontId="0" fillId="0" borderId="5" xfId="8" applyNumberFormat="1" applyFont="1" applyFill="1" applyBorder="1"/>
    <xf numFmtId="177" fontId="0" fillId="0" borderId="0" xfId="10" applyNumberFormat="1" applyFont="1" applyFill="1"/>
    <xf numFmtId="177" fontId="0" fillId="0" borderId="5" xfId="10" applyNumberFormat="1" applyFont="1" applyFill="1" applyBorder="1"/>
    <xf numFmtId="177" fontId="0" fillId="0" borderId="2" xfId="10" applyNumberFormat="1" applyFont="1" applyFill="1" applyBorder="1" applyAlignment="1">
      <alignment horizontal="center" vertical="center"/>
    </xf>
    <xf numFmtId="177" fontId="0" fillId="0" borderId="0" xfId="10" applyNumberFormat="1" applyFont="1" applyFill="1" applyBorder="1" applyAlignment="1">
      <alignment horizontal="distributed" vertical="center"/>
    </xf>
    <xf numFmtId="177" fontId="0" fillId="0" borderId="6" xfId="10" applyNumberFormat="1" applyFont="1" applyFill="1" applyBorder="1" applyAlignment="1">
      <alignment horizontal="center"/>
    </xf>
    <xf numFmtId="204" fontId="0" fillId="0" borderId="37" xfId="0" applyNumberFormat="1" applyFont="1" applyBorder="1" applyAlignment="1">
      <alignment vertical="center" wrapText="1"/>
    </xf>
    <xf numFmtId="204" fontId="0" fillId="0" borderId="47" xfId="0" applyNumberFormat="1" applyFont="1" applyBorder="1" applyAlignment="1">
      <alignment vertical="center" wrapText="1"/>
    </xf>
    <xf numFmtId="204" fontId="0" fillId="0" borderId="5" xfId="0" applyNumberFormat="1" applyFont="1" applyBorder="1" applyAlignment="1">
      <alignment vertical="center" wrapText="1"/>
    </xf>
    <xf numFmtId="177" fontId="0" fillId="0" borderId="0" xfId="10" applyNumberFormat="1" applyFont="1" applyFill="1" applyAlignment="1">
      <alignment horizontal="right"/>
    </xf>
    <xf numFmtId="203" fontId="0" fillId="0" borderId="0" xfId="13" applyNumberFormat="1" applyFont="1" applyFill="1"/>
    <xf numFmtId="185" fontId="0" fillId="0" borderId="36" xfId="10" applyNumberFormat="1" applyFont="1" applyFill="1" applyBorder="1"/>
    <xf numFmtId="185" fontId="0" fillId="0" borderId="37" xfId="10" applyNumberFormat="1" applyFont="1" applyFill="1" applyBorder="1"/>
    <xf numFmtId="0" fontId="0" fillId="0" borderId="37" xfId="0" applyFont="1" applyBorder="1" applyAlignment="1">
      <alignment horizontal="justify" vertical="center" wrapText="1"/>
    </xf>
    <xf numFmtId="0" fontId="0" fillId="0" borderId="38" xfId="0" applyFont="1" applyBorder="1" applyAlignment="1">
      <alignment horizontal="justify" vertical="center" wrapText="1"/>
    </xf>
    <xf numFmtId="0" fontId="0" fillId="0" borderId="12" xfId="5" applyNumberFormat="1" applyFont="1" applyFill="1" applyBorder="1" applyAlignment="1">
      <alignment horizontal="center" vertical="center" wrapText="1"/>
    </xf>
    <xf numFmtId="0" fontId="0" fillId="0" borderId="0" xfId="5" applyNumberFormat="1" applyFont="1" applyFill="1" applyBorder="1" applyAlignment="1">
      <alignment horizontal="center" vertical="center" wrapText="1"/>
    </xf>
    <xf numFmtId="0" fontId="0" fillId="0" borderId="3" xfId="5" applyNumberFormat="1" applyFont="1" applyFill="1" applyBorder="1" applyAlignment="1">
      <alignment horizontal="center" vertical="center" wrapText="1"/>
    </xf>
    <xf numFmtId="41" fontId="0" fillId="0" borderId="0" xfId="0" applyNumberFormat="1" applyFont="1" applyFill="1" applyBorder="1" applyAlignment="1">
      <alignment horizontal="center" vertical="center"/>
    </xf>
    <xf numFmtId="41" fontId="0" fillId="0" borderId="5" xfId="0" applyNumberFormat="1" applyFont="1" applyFill="1" applyBorder="1" applyAlignment="1">
      <alignment horizontal="center" vertical="center"/>
    </xf>
    <xf numFmtId="0" fontId="0" fillId="0" borderId="1" xfId="5" applyNumberFormat="1" applyFont="1" applyFill="1" applyBorder="1" applyAlignment="1">
      <alignment horizontal="center" vertical="center" wrapText="1"/>
    </xf>
    <xf numFmtId="0" fontId="0" fillId="0" borderId="0" xfId="5" applyNumberFormat="1" applyFont="1" applyFill="1" applyAlignment="1">
      <alignment horizontal="center" vertical="center" wrapText="1"/>
    </xf>
    <xf numFmtId="0" fontId="0" fillId="0" borderId="2" xfId="5" applyNumberFormat="1" applyFont="1" applyFill="1" applyBorder="1" applyAlignment="1">
      <alignment horizontal="center" vertical="center" wrapText="1"/>
    </xf>
    <xf numFmtId="43" fontId="0" fillId="0" borderId="0" xfId="0" applyNumberFormat="1" applyFont="1" applyFill="1"/>
    <xf numFmtId="41" fontId="0" fillId="0" borderId="0" xfId="0" applyNumberFormat="1" applyFont="1" applyFill="1" applyBorder="1" applyAlignment="1">
      <alignment vertical="center" wrapText="1"/>
    </xf>
    <xf numFmtId="0" fontId="0" fillId="0" borderId="53" xfId="0" applyFont="1" applyBorder="1" applyAlignment="1">
      <alignment vertical="center" wrapText="1"/>
    </xf>
    <xf numFmtId="0" fontId="0" fillId="0" borderId="69" xfId="0" applyFont="1" applyBorder="1" applyAlignment="1">
      <alignment vertical="center" wrapText="1"/>
    </xf>
    <xf numFmtId="0" fontId="0" fillId="0" borderId="0" xfId="0" applyNumberFormat="1" applyFont="1" applyFill="1" applyAlignment="1">
      <alignment horizontal="right"/>
    </xf>
    <xf numFmtId="41" fontId="0" fillId="0" borderId="2" xfId="0" applyNumberFormat="1" applyFont="1" applyFill="1" applyBorder="1" applyAlignment="1">
      <alignment horizontal="center"/>
    </xf>
    <xf numFmtId="41" fontId="0" fillId="0" borderId="3" xfId="0" applyNumberFormat="1" applyFont="1" applyFill="1" applyBorder="1" applyAlignment="1">
      <alignment horizontal="center" vertical="center"/>
    </xf>
    <xf numFmtId="41" fontId="0" fillId="0" borderId="6" xfId="0" applyNumberFormat="1" applyFont="1" applyFill="1" applyBorder="1" applyAlignment="1">
      <alignment horizontal="center"/>
    </xf>
    <xf numFmtId="41" fontId="0" fillId="0" borderId="5" xfId="8" applyNumberFormat="1" applyFont="1" applyFill="1" applyBorder="1"/>
    <xf numFmtId="41" fontId="0" fillId="0" borderId="0" xfId="8" applyNumberFormat="1" applyFont="1" applyFill="1" applyBorder="1"/>
    <xf numFmtId="41" fontId="0" fillId="0" borderId="0" xfId="8" applyNumberFormat="1" applyFont="1" applyFill="1" applyAlignment="1">
      <alignment horizontal="center"/>
    </xf>
    <xf numFmtId="41" fontId="0" fillId="0" borderId="2" xfId="8" applyNumberFormat="1" applyFont="1" applyFill="1" applyBorder="1" applyAlignment="1">
      <alignment horizontal="center" vertical="center"/>
    </xf>
    <xf numFmtId="41" fontId="0" fillId="0" borderId="6" xfId="8" applyNumberFormat="1" applyFont="1" applyFill="1" applyBorder="1" applyAlignment="1">
      <alignment horizontal="center"/>
    </xf>
    <xf numFmtId="3" fontId="0" fillId="0" borderId="0" xfId="0" applyNumberFormat="1" applyFont="1" applyAlignment="1">
      <alignment horizontal="right" vertical="center"/>
    </xf>
    <xf numFmtId="41" fontId="0" fillId="0" borderId="0" xfId="0" applyNumberFormat="1" applyFont="1" applyAlignment="1">
      <alignment horizontal="right" vertical="center"/>
    </xf>
    <xf numFmtId="0" fontId="0" fillId="0" borderId="47" xfId="0" applyFont="1" applyBorder="1" applyAlignment="1">
      <alignment horizontal="justify" vertical="center" wrapText="1"/>
    </xf>
    <xf numFmtId="178" fontId="26" fillId="0" borderId="12" xfId="14" applyNumberFormat="1" applyFont="1" applyFill="1" applyBorder="1" applyAlignment="1">
      <alignment vertical="top" wrapText="1"/>
    </xf>
    <xf numFmtId="177" fontId="0" fillId="0" borderId="0" xfId="10" applyNumberFormat="1" applyFont="1" applyFill="1" applyAlignment="1">
      <alignment horizontal="center"/>
    </xf>
    <xf numFmtId="176" fontId="0" fillId="0" borderId="0" xfId="9" applyNumberFormat="1" applyFont="1" applyFill="1"/>
    <xf numFmtId="203" fontId="11" fillId="0" borderId="0" xfId="13" applyNumberFormat="1" applyFont="1" applyFill="1"/>
    <xf numFmtId="207" fontId="11" fillId="0" borderId="0" xfId="5" applyNumberFormat="1" applyFont="1" applyFill="1"/>
    <xf numFmtId="208" fontId="0" fillId="0" borderId="0" xfId="5" applyNumberFormat="1" applyFont="1" applyFill="1" applyBorder="1" applyAlignment="1">
      <alignment horizontal="right" vertical="center"/>
    </xf>
    <xf numFmtId="206" fontId="0" fillId="0" borderId="5" xfId="5" applyNumberFormat="1" applyFont="1" applyFill="1" applyBorder="1"/>
    <xf numFmtId="200" fontId="11" fillId="0" borderId="0" xfId="15" applyNumberFormat="1" applyFont="1" applyFill="1" applyAlignment="1">
      <alignment horizontal="right" vertical="center"/>
    </xf>
    <xf numFmtId="200" fontId="52" fillId="0" borderId="0" xfId="7" applyNumberFormat="1" applyFont="1" applyFill="1" applyAlignment="1">
      <alignment horizontal="right" vertical="center"/>
    </xf>
    <xf numFmtId="177" fontId="0" fillId="0" borderId="5" xfId="0" applyNumberFormat="1" applyFont="1" applyFill="1" applyBorder="1" applyAlignment="1">
      <alignment horizontal="distributed" vertical="center"/>
    </xf>
    <xf numFmtId="0" fontId="30" fillId="0" borderId="37" xfId="0" applyFont="1" applyBorder="1" applyAlignment="1">
      <alignment horizontal="justify" vertical="center" wrapText="1"/>
    </xf>
    <xf numFmtId="0" fontId="30" fillId="0" borderId="47" xfId="0" applyFont="1" applyBorder="1" applyAlignment="1">
      <alignment horizontal="justify" vertical="center" wrapText="1"/>
    </xf>
    <xf numFmtId="0" fontId="30" fillId="0" borderId="41" xfId="0" applyFont="1" applyBorder="1" applyAlignment="1">
      <alignment horizontal="center" vertical="center" wrapText="1"/>
    </xf>
    <xf numFmtId="0" fontId="30" fillId="0" borderId="35" xfId="0" applyFont="1" applyBorder="1" applyAlignment="1">
      <alignment horizontal="center" vertical="center" wrapText="1"/>
    </xf>
    <xf numFmtId="0" fontId="8" fillId="0" borderId="37" xfId="0" applyFont="1" applyBorder="1" applyAlignment="1">
      <alignment horizontal="justify" vertical="center" wrapText="1"/>
    </xf>
    <xf numFmtId="0" fontId="8" fillId="0" borderId="41" xfId="0" applyFont="1" applyBorder="1" applyAlignment="1">
      <alignment horizontal="center" vertical="center" wrapText="1"/>
    </xf>
    <xf numFmtId="0" fontId="8" fillId="0" borderId="35" xfId="0" applyFont="1" applyBorder="1" applyAlignment="1">
      <alignment horizontal="center" vertical="center" wrapText="1"/>
    </xf>
    <xf numFmtId="0" fontId="0" fillId="0" borderId="47" xfId="0" applyFont="1" applyBorder="1" applyAlignment="1">
      <alignment horizontal="center" vertical="center" wrapText="1"/>
    </xf>
    <xf numFmtId="178" fontId="0" fillId="0" borderId="0" xfId="5" applyNumberFormat="1" applyFont="1" applyFill="1" applyBorder="1" applyAlignment="1">
      <alignment horizontal="center" vertical="center" wrapText="1"/>
    </xf>
    <xf numFmtId="178" fontId="0" fillId="0" borderId="2" xfId="5" applyNumberFormat="1" applyFont="1" applyFill="1" applyBorder="1" applyAlignment="1">
      <alignment horizontal="center" vertical="center" wrapText="1"/>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0" fontId="8" fillId="0" borderId="4" xfId="0" applyNumberFormat="1" applyFont="1" applyFill="1" applyBorder="1" applyAlignment="1">
      <alignment horizontal="center" vertical="center" wrapText="1"/>
    </xf>
    <xf numFmtId="41" fontId="10" fillId="0" borderId="0" xfId="0" applyNumberFormat="1" applyFont="1" applyFill="1" applyBorder="1" applyAlignment="1">
      <alignment horizontal="distributed" vertical="center"/>
    </xf>
    <xf numFmtId="177" fontId="10" fillId="0" borderId="0" xfId="0" applyNumberFormat="1" applyFont="1" applyFill="1" applyBorder="1" applyAlignment="1">
      <alignment horizontal="distributed" vertical="center"/>
    </xf>
    <xf numFmtId="0" fontId="8" fillId="0" borderId="1"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8" fillId="0" borderId="12"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0" borderId="21" xfId="0" applyNumberFormat="1" applyFont="1" applyFill="1" applyBorder="1" applyAlignment="1">
      <alignment horizontal="center" vertical="center" wrapText="1"/>
    </xf>
    <xf numFmtId="0" fontId="49" fillId="0" borderId="43" xfId="0" applyFont="1" applyBorder="1" applyAlignment="1">
      <alignment horizontal="center" vertical="center" wrapText="1"/>
    </xf>
    <xf numFmtId="0" fontId="30" fillId="0" borderId="51"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4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30" fillId="0" borderId="60" xfId="0" applyFont="1" applyBorder="1" applyAlignment="1">
      <alignment horizontal="center" vertical="center" wrapText="1"/>
    </xf>
    <xf numFmtId="0" fontId="30" fillId="0" borderId="62" xfId="0" applyFont="1" applyBorder="1" applyAlignment="1">
      <alignment horizontal="center" vertical="center" wrapText="1"/>
    </xf>
    <xf numFmtId="0" fontId="0" fillId="0" borderId="35" xfId="0" applyFont="1" applyBorder="1" applyAlignment="1">
      <alignment horizontal="center" vertical="center" wrapText="1"/>
    </xf>
    <xf numFmtId="0" fontId="8" fillId="0" borderId="1" xfId="8" applyNumberFormat="1" applyFont="1" applyFill="1" applyBorder="1" applyAlignment="1">
      <alignment horizontal="center" vertical="center" wrapText="1"/>
    </xf>
    <xf numFmtId="0" fontId="8" fillId="0" borderId="2" xfId="8" applyNumberFormat="1" applyFont="1" applyFill="1" applyBorder="1" applyAlignment="1">
      <alignment horizontal="center" vertical="center" wrapText="1"/>
    </xf>
    <xf numFmtId="0" fontId="8" fillId="0" borderId="14" xfId="8" applyNumberFormat="1" applyFont="1" applyFill="1" applyBorder="1" applyAlignment="1">
      <alignment horizontal="center" vertical="center" wrapText="1"/>
    </xf>
    <xf numFmtId="0" fontId="8" fillId="0" borderId="3" xfId="8" applyNumberFormat="1" applyFont="1" applyFill="1" applyBorder="1" applyAlignment="1">
      <alignment horizontal="center" vertical="center" wrapText="1"/>
    </xf>
    <xf numFmtId="0" fontId="15" fillId="0" borderId="40" xfId="0" applyFont="1" applyBorder="1" applyAlignment="1">
      <alignment horizontal="center" vertical="center" wrapText="1"/>
    </xf>
    <xf numFmtId="0" fontId="15" fillId="0" borderId="47" xfId="0" applyFont="1" applyBorder="1" applyAlignment="1">
      <alignment horizontal="center" vertical="center" wrapText="1"/>
    </xf>
    <xf numFmtId="0" fontId="44" fillId="0" borderId="4" xfId="0" applyNumberFormat="1" applyFont="1" applyFill="1" applyBorder="1" applyAlignment="1">
      <alignment horizontal="center" vertical="center" wrapText="1"/>
    </xf>
    <xf numFmtId="0" fontId="0" fillId="0" borderId="4" xfId="0" applyNumberFormat="1" applyFont="1" applyFill="1" applyBorder="1" applyAlignment="1">
      <alignment horizontal="center" vertical="center" wrapText="1"/>
    </xf>
    <xf numFmtId="0" fontId="30" fillId="0" borderId="57" xfId="0" applyFont="1" applyBorder="1" applyAlignment="1">
      <alignment horizontal="center" vertical="center" wrapText="1"/>
    </xf>
    <xf numFmtId="0" fontId="8" fillId="0" borderId="8" xfId="0" applyNumberFormat="1" applyFont="1" applyFill="1" applyBorder="1" applyAlignment="1">
      <alignment horizontal="center" vertical="center" wrapText="1"/>
    </xf>
    <xf numFmtId="0" fontId="0" fillId="0" borderId="8" xfId="0" applyNumberFormat="1" applyFont="1" applyFill="1" applyBorder="1" applyAlignment="1">
      <alignment horizontal="center" vertical="center" wrapText="1"/>
    </xf>
    <xf numFmtId="0" fontId="30" fillId="0" borderId="39"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3"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47" xfId="0" applyFont="1" applyBorder="1" applyAlignment="1">
      <alignment horizontal="center" vertical="center" wrapText="1"/>
    </xf>
    <xf numFmtId="0" fontId="8" fillId="0" borderId="3" xfId="10" applyNumberFormat="1" applyFont="1" applyFill="1" applyBorder="1" applyAlignment="1">
      <alignment horizontal="center" vertical="center" wrapText="1"/>
    </xf>
    <xf numFmtId="0" fontId="8" fillId="0" borderId="2" xfId="10" applyNumberFormat="1" applyFont="1" applyFill="1" applyBorder="1" applyAlignment="1">
      <alignment horizontal="center" vertical="center" wrapText="1"/>
    </xf>
    <xf numFmtId="0" fontId="8" fillId="0" borderId="57" xfId="0" applyFont="1" applyBorder="1" applyAlignment="1">
      <alignment horizontal="center" vertical="center" wrapText="1"/>
    </xf>
    <xf numFmtId="0" fontId="8" fillId="0" borderId="2" xfId="9" applyNumberFormat="1" applyFont="1" applyFill="1" applyBorder="1" applyAlignment="1">
      <alignment horizontal="center" vertical="center" wrapText="1"/>
    </xf>
    <xf numFmtId="177" fontId="8" fillId="0" borderId="14" xfId="8" applyNumberFormat="1" applyFont="1" applyFill="1" applyBorder="1" applyAlignment="1">
      <alignment horizontal="center" vertical="center" wrapText="1"/>
    </xf>
    <xf numFmtId="177" fontId="8" fillId="0" borderId="3" xfId="8" applyNumberFormat="1" applyFont="1" applyFill="1" applyBorder="1" applyAlignment="1">
      <alignment horizontal="center" vertical="center" wrapText="1"/>
    </xf>
    <xf numFmtId="0" fontId="49" fillId="0" borderId="37" xfId="0" applyFont="1" applyBorder="1" applyAlignment="1">
      <alignment horizontal="center" vertical="center" wrapText="1"/>
    </xf>
    <xf numFmtId="177" fontId="33" fillId="0" borderId="0" xfId="0" applyNumberFormat="1" applyFont="1" applyFill="1" applyBorder="1" applyAlignment="1">
      <alignment horizontal="distributed" vertical="center"/>
    </xf>
    <xf numFmtId="177" fontId="34" fillId="0" borderId="0" xfId="0" applyNumberFormat="1" applyFont="1" applyFill="1" applyBorder="1" applyAlignment="1">
      <alignment horizontal="distributed" vertical="center"/>
    </xf>
    <xf numFmtId="177" fontId="33" fillId="0" borderId="5" xfId="0" applyNumberFormat="1" applyFont="1" applyFill="1" applyBorder="1" applyAlignment="1">
      <alignment horizontal="distributed" vertical="center"/>
    </xf>
    <xf numFmtId="0" fontId="0" fillId="0" borderId="42" xfId="0" applyFont="1" applyBorder="1" applyAlignment="1">
      <alignment horizontal="center" vertical="center" wrapText="1"/>
    </xf>
    <xf numFmtId="0" fontId="0" fillId="0" borderId="5" xfId="0" applyFont="1" applyBorder="1" applyAlignment="1">
      <alignment horizontal="center" vertical="center" wrapText="1"/>
    </xf>
    <xf numFmtId="0" fontId="8" fillId="0" borderId="4" xfId="8" applyNumberFormat="1" applyFont="1" applyFill="1" applyBorder="1" applyAlignment="1">
      <alignment horizontal="center" vertical="center" wrapText="1"/>
    </xf>
    <xf numFmtId="41" fontId="11" fillId="0" borderId="0" xfId="8" applyNumberFormat="1" applyFont="1" applyFill="1" applyBorder="1" applyAlignment="1">
      <alignment horizontal="right" vertical="center"/>
    </xf>
    <xf numFmtId="0" fontId="8" fillId="0" borderId="13" xfId="8" applyNumberFormat="1" applyFont="1" applyFill="1" applyBorder="1" applyAlignment="1">
      <alignment horizontal="center" vertical="center" wrapText="1"/>
    </xf>
    <xf numFmtId="0" fontId="0" fillId="0" borderId="0" xfId="0" applyFont="1" applyFill="1" applyAlignment="1">
      <alignment vertical="center"/>
    </xf>
    <xf numFmtId="178" fontId="10" fillId="0" borderId="0" xfId="0" applyNumberFormat="1" applyFont="1" applyFill="1" applyBorder="1" applyAlignment="1">
      <alignment horizontal="distributed" vertical="center"/>
    </xf>
    <xf numFmtId="177" fontId="8" fillId="0" borderId="1" xfId="8" applyNumberFormat="1" applyFont="1" applyFill="1" applyBorder="1" applyAlignment="1">
      <alignment horizontal="center" vertical="center" wrapText="1"/>
    </xf>
    <xf numFmtId="177" fontId="8" fillId="0" borderId="2" xfId="8" applyNumberFormat="1" applyFont="1" applyFill="1" applyBorder="1" applyAlignment="1">
      <alignment horizontal="center" vertical="center" wrapText="1"/>
    </xf>
    <xf numFmtId="177" fontId="0" fillId="0" borderId="4" xfId="0" applyNumberFormat="1" applyFont="1" applyFill="1" applyBorder="1" applyAlignment="1">
      <alignment horizontal="center" vertical="center" wrapText="1"/>
    </xf>
    <xf numFmtId="177" fontId="0" fillId="0" borderId="8" xfId="0" applyNumberFormat="1" applyFont="1" applyFill="1" applyBorder="1" applyAlignment="1">
      <alignment horizontal="center" vertical="center" wrapText="1"/>
    </xf>
    <xf numFmtId="177" fontId="44" fillId="0" borderId="4" xfId="0" applyNumberFormat="1" applyFont="1" applyFill="1" applyBorder="1" applyAlignment="1">
      <alignment horizontal="center" vertical="center" wrapText="1"/>
    </xf>
    <xf numFmtId="0" fontId="8" fillId="0" borderId="7" xfId="0" applyNumberFormat="1" applyFont="1" applyFill="1" applyBorder="1" applyAlignment="1">
      <alignment horizontal="center" vertical="center" wrapText="1"/>
    </xf>
    <xf numFmtId="177" fontId="8" fillId="0" borderId="3" xfId="0" applyNumberFormat="1" applyFont="1" applyFill="1" applyBorder="1" applyAlignment="1">
      <alignment horizontal="center" vertical="center" wrapText="1"/>
    </xf>
    <xf numFmtId="177" fontId="8" fillId="0" borderId="4" xfId="0" applyNumberFormat="1" applyFont="1" applyFill="1" applyBorder="1" applyAlignment="1">
      <alignment horizontal="center" vertical="center" wrapText="1"/>
    </xf>
    <xf numFmtId="178" fontId="8" fillId="0" borderId="4" xfId="5" applyNumberFormat="1" applyFont="1" applyFill="1" applyBorder="1" applyAlignment="1">
      <alignment horizontal="center" vertical="center" wrapText="1"/>
    </xf>
    <xf numFmtId="178" fontId="8" fillId="0" borderId="14" xfId="5" applyNumberFormat="1" applyFont="1" applyFill="1" applyBorder="1" applyAlignment="1">
      <alignment horizontal="center" vertical="center" wrapText="1"/>
    </xf>
    <xf numFmtId="0" fontId="8" fillId="0" borderId="1" xfId="5" applyNumberFormat="1" applyFont="1" applyFill="1" applyBorder="1" applyAlignment="1">
      <alignment horizontal="center" vertical="center" wrapText="1"/>
    </xf>
    <xf numFmtId="0" fontId="8" fillId="0" borderId="2" xfId="5" applyNumberFormat="1" applyFont="1" applyFill="1" applyBorder="1" applyAlignment="1">
      <alignment horizontal="center" vertical="center" wrapText="1"/>
    </xf>
    <xf numFmtId="0" fontId="8" fillId="0" borderId="3" xfId="5" applyNumberFormat="1" applyFont="1" applyFill="1" applyBorder="1" applyAlignment="1">
      <alignment horizontal="center" vertical="center" wrapText="1"/>
    </xf>
    <xf numFmtId="177" fontId="8" fillId="0" borderId="5" xfId="15" applyNumberFormat="1" applyFont="1" applyFill="1" applyBorder="1" applyAlignment="1">
      <alignment horizontal="distributed" vertical="center"/>
    </xf>
    <xf numFmtId="177" fontId="8" fillId="0" borderId="0" xfId="15" applyNumberFormat="1" applyFont="1" applyFill="1" applyBorder="1" applyAlignment="1">
      <alignment horizontal="distributed" vertical="center"/>
    </xf>
    <xf numFmtId="177" fontId="10" fillId="0" borderId="0" xfId="15" applyNumberFormat="1" applyFont="1" applyFill="1" applyBorder="1" applyAlignment="1">
      <alignment horizontal="distributed" vertical="center"/>
    </xf>
    <xf numFmtId="178" fontId="10" fillId="0" borderId="0" xfId="14" applyNumberFormat="1" applyFont="1" applyFill="1" applyBorder="1" applyAlignment="1">
      <alignment horizontal="distributed" vertical="center"/>
    </xf>
    <xf numFmtId="178" fontId="8" fillId="0" borderId="3" xfId="14" applyNumberFormat="1" applyFont="1" applyFill="1" applyBorder="1" applyAlignment="1">
      <alignment horizontal="center" vertical="center" wrapText="1"/>
    </xf>
    <xf numFmtId="178" fontId="8" fillId="0" borderId="7" xfId="14" applyNumberFormat="1" applyFont="1" applyFill="1" applyBorder="1" applyAlignment="1">
      <alignment horizontal="right" vertical="center" wrapText="1"/>
    </xf>
    <xf numFmtId="178" fontId="8" fillId="0" borderId="13" xfId="14" applyNumberFormat="1" applyFont="1" applyFill="1" applyBorder="1" applyAlignment="1">
      <alignment horizontal="center" vertical="center" wrapText="1"/>
    </xf>
    <xf numFmtId="178" fontId="30" fillId="0" borderId="1" xfId="14" applyNumberFormat="1" applyFont="1" applyFill="1" applyBorder="1" applyAlignment="1">
      <alignment horizontal="center" vertical="center" wrapText="1"/>
    </xf>
    <xf numFmtId="178" fontId="30" fillId="0" borderId="0" xfId="14" applyNumberFormat="1" applyFont="1" applyFill="1" applyBorder="1" applyAlignment="1">
      <alignment horizontal="center" vertical="center" wrapText="1"/>
    </xf>
    <xf numFmtId="178" fontId="30" fillId="0" borderId="2" xfId="14" applyNumberFormat="1" applyFont="1" applyFill="1" applyBorder="1" applyAlignment="1">
      <alignment horizontal="center" vertical="center" wrapText="1"/>
    </xf>
    <xf numFmtId="178" fontId="30" fillId="0" borderId="3" xfId="14" applyNumberFormat="1" applyFont="1" applyFill="1" applyBorder="1" applyAlignment="1">
      <alignment horizontal="center" vertical="center" wrapText="1"/>
    </xf>
    <xf numFmtId="0" fontId="8" fillId="0" borderId="14" xfId="5" applyNumberFormat="1" applyFont="1" applyFill="1" applyBorder="1" applyAlignment="1">
      <alignment horizontal="center" vertical="center" wrapText="1"/>
    </xf>
    <xf numFmtId="178" fontId="33" fillId="0" borderId="8" xfId="14" applyNumberFormat="1" applyFont="1" applyFill="1" applyBorder="1" applyAlignment="1">
      <alignment horizontal="center" vertical="center" wrapText="1"/>
    </xf>
    <xf numFmtId="178" fontId="33" fillId="0" borderId="15" xfId="14" applyNumberFormat="1" applyFont="1" applyFill="1" applyBorder="1" applyAlignment="1">
      <alignment horizontal="center" vertical="center" wrapText="1"/>
    </xf>
    <xf numFmtId="178" fontId="33" fillId="0" borderId="20" xfId="14" applyNumberFormat="1" applyFont="1" applyFill="1" applyBorder="1" applyAlignment="1">
      <alignment horizontal="center" vertical="center" wrapText="1"/>
    </xf>
    <xf numFmtId="200" fontId="0" fillId="0" borderId="0" xfId="14" applyNumberFormat="1" applyFont="1" applyFill="1" applyAlignment="1">
      <alignment horizontal="right"/>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177" fontId="10" fillId="0" borderId="0" xfId="0" applyNumberFormat="1" applyFont="1" applyFill="1" applyBorder="1" applyAlignment="1">
      <alignment horizontal="distributed" vertical="center"/>
    </xf>
    <xf numFmtId="0" fontId="29" fillId="0" borderId="0" xfId="0" applyFont="1" applyBorder="1" applyAlignment="1">
      <alignment horizontal="center" vertical="center"/>
    </xf>
    <xf numFmtId="0" fontId="8" fillId="0" borderId="0" xfId="0" applyFont="1" applyBorder="1" applyAlignment="1">
      <alignment horizontal="center" vertical="center" wrapText="1"/>
    </xf>
    <xf numFmtId="0" fontId="8" fillId="0" borderId="0" xfId="0" applyFont="1" applyAlignment="1">
      <alignment horizontal="center" vertical="center" wrapText="1"/>
    </xf>
    <xf numFmtId="0" fontId="33" fillId="0" borderId="8" xfId="0" applyNumberFormat="1" applyFont="1" applyFill="1" applyBorder="1" applyAlignment="1">
      <alignment horizontal="center" vertical="center" wrapText="1"/>
    </xf>
    <xf numFmtId="0" fontId="33" fillId="0" borderId="3"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33" fillId="0" borderId="2" xfId="0" applyNumberFormat="1" applyFont="1" applyFill="1" applyBorder="1" applyAlignment="1">
      <alignment horizontal="center" vertical="center" wrapText="1"/>
    </xf>
    <xf numFmtId="0" fontId="0" fillId="0" borderId="0" xfId="0" applyFont="1" applyBorder="1" applyAlignment="1">
      <alignment horizontal="center" vertical="center" wrapText="1"/>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0" fontId="33" fillId="0" borderId="20" xfId="0" applyNumberFormat="1" applyFont="1" applyFill="1" applyBorder="1" applyAlignment="1">
      <alignment vertical="center" wrapText="1"/>
    </xf>
    <xf numFmtId="0" fontId="26" fillId="0" borderId="12" xfId="0" applyNumberFormat="1" applyFont="1" applyFill="1" applyBorder="1"/>
    <xf numFmtId="0" fontId="33" fillId="0" borderId="9" xfId="0" applyNumberFormat="1" applyFont="1" applyFill="1" applyBorder="1" applyAlignment="1">
      <alignment vertical="center"/>
    </xf>
    <xf numFmtId="0" fontId="26" fillId="0" borderId="7" xfId="0" applyNumberFormat="1" applyFont="1" applyFill="1" applyBorder="1"/>
    <xf numFmtId="3" fontId="0" fillId="0" borderId="0" xfId="0" applyNumberFormat="1" applyFont="1" applyBorder="1" applyAlignment="1">
      <alignment horizontal="right" vertical="center"/>
    </xf>
    <xf numFmtId="0" fontId="30" fillId="0" borderId="0" xfId="0" applyFont="1" applyBorder="1" applyAlignment="1">
      <alignment horizontal="right" vertical="center"/>
    </xf>
    <xf numFmtId="41" fontId="0" fillId="0" borderId="0" xfId="0" applyNumberFormat="1" applyFont="1" applyBorder="1" applyAlignment="1">
      <alignment horizontal="right" vertical="center"/>
    </xf>
    <xf numFmtId="177" fontId="26" fillId="0" borderId="5" xfId="0" applyNumberFormat="1" applyFont="1" applyFill="1" applyBorder="1" applyAlignment="1">
      <alignment horizontal="distributed" vertical="center"/>
    </xf>
    <xf numFmtId="41" fontId="26" fillId="0" borderId="0" xfId="0" applyNumberFormat="1" applyFont="1" applyFill="1" applyBorder="1"/>
    <xf numFmtId="178" fontId="11" fillId="0" borderId="0" xfId="5" applyNumberFormat="1" applyFont="1" applyFill="1" applyBorder="1" applyAlignment="1">
      <alignment horizontal="center" vertical="center" wrapText="1"/>
    </xf>
    <xf numFmtId="178" fontId="0" fillId="0" borderId="0" xfId="5" applyNumberFormat="1" applyFont="1" applyFill="1" applyBorder="1" applyAlignment="1">
      <alignment horizontal="center" vertical="center" wrapText="1"/>
    </xf>
    <xf numFmtId="178" fontId="0" fillId="0" borderId="2" xfId="5" applyNumberFormat="1" applyFont="1" applyFill="1" applyBorder="1" applyAlignment="1">
      <alignment horizontal="center" vertical="center" wrapText="1"/>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177" fontId="10" fillId="0" borderId="0" xfId="0" applyNumberFormat="1" applyFont="1" applyFill="1" applyBorder="1" applyAlignment="1">
      <alignment horizontal="distributed" vertical="center"/>
    </xf>
    <xf numFmtId="0" fontId="33" fillId="0" borderId="3" xfId="0" applyNumberFormat="1" applyFont="1" applyFill="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applyAlignment="1">
      <alignment horizontal="center" vertical="center" wrapText="1"/>
    </xf>
    <xf numFmtId="0" fontId="29" fillId="0" borderId="0" xfId="0" applyFont="1" applyBorder="1" applyAlignment="1">
      <alignment horizontal="center" vertical="center"/>
    </xf>
    <xf numFmtId="0" fontId="0" fillId="0" borderId="0" xfId="0" applyFont="1" applyBorder="1" applyAlignment="1">
      <alignment horizontal="center" vertical="center" wrapText="1"/>
    </xf>
    <xf numFmtId="0" fontId="33" fillId="0" borderId="1" xfId="0" applyNumberFormat="1" applyFont="1" applyFill="1" applyBorder="1" applyAlignment="1">
      <alignment horizontal="center" vertical="center" wrapText="1"/>
    </xf>
    <xf numFmtId="0" fontId="33" fillId="0" borderId="2" xfId="0" applyNumberFormat="1" applyFont="1" applyFill="1" applyBorder="1" applyAlignment="1">
      <alignment horizontal="center" vertical="center" wrapText="1"/>
    </xf>
    <xf numFmtId="178" fontId="8" fillId="0" borderId="7" xfId="14" applyNumberFormat="1" applyFont="1" applyFill="1" applyBorder="1" applyAlignment="1">
      <alignment horizontal="left" vertical="center" wrapText="1"/>
    </xf>
    <xf numFmtId="201" fontId="11" fillId="0" borderId="0" xfId="15" applyNumberFormat="1" applyFont="1" applyFill="1" applyBorder="1" applyAlignment="1">
      <alignment vertical="center"/>
    </xf>
    <xf numFmtId="0" fontId="33" fillId="0" borderId="8" xfId="5" applyNumberFormat="1" applyFont="1" applyFill="1" applyBorder="1" applyAlignment="1">
      <alignment horizontal="center" vertical="center" wrapText="1"/>
    </xf>
    <xf numFmtId="178" fontId="33" fillId="0" borderId="7" xfId="5" applyNumberFormat="1" applyFont="1" applyFill="1" applyBorder="1" applyAlignment="1">
      <alignment vertical="center" wrapText="1"/>
    </xf>
    <xf numFmtId="178" fontId="54" fillId="0" borderId="0" xfId="5" applyNumberFormat="1" applyFont="1" applyFill="1"/>
    <xf numFmtId="187" fontId="54" fillId="0" borderId="0" xfId="5" applyNumberFormat="1" applyFont="1" applyFill="1" applyBorder="1" applyAlignment="1">
      <alignment horizontal="right" vertical="center"/>
    </xf>
    <xf numFmtId="179" fontId="54" fillId="0" borderId="0" xfId="5" applyNumberFormat="1" applyFont="1" applyFill="1" applyBorder="1" applyAlignment="1">
      <alignment horizontal="right" vertical="center"/>
    </xf>
    <xf numFmtId="179" fontId="37" fillId="0" borderId="17" xfId="5" applyNumberFormat="1" applyFont="1" applyFill="1" applyBorder="1" applyAlignment="1">
      <alignment horizontal="right" vertical="center"/>
    </xf>
    <xf numFmtId="0" fontId="30" fillId="0" borderId="37" xfId="0" applyFont="1" applyBorder="1" applyAlignment="1">
      <alignment horizontal="justify" vertical="center" wrapText="1"/>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177" fontId="10" fillId="0" borderId="0" xfId="0" applyNumberFormat="1" applyFont="1" applyFill="1" applyBorder="1" applyAlignment="1">
      <alignment horizontal="distributed" vertical="center"/>
    </xf>
    <xf numFmtId="0" fontId="8" fillId="0" borderId="0" xfId="0" applyFont="1" applyAlignment="1">
      <alignment horizontal="center" vertical="center" wrapText="1"/>
    </xf>
    <xf numFmtId="0" fontId="8" fillId="0" borderId="1" xfId="8" applyNumberFormat="1" applyFont="1" applyFill="1" applyBorder="1" applyAlignment="1">
      <alignment horizontal="center" vertical="center" wrapText="1"/>
    </xf>
    <xf numFmtId="0" fontId="8" fillId="0" borderId="2" xfId="8" applyNumberFormat="1" applyFont="1" applyFill="1" applyBorder="1" applyAlignment="1">
      <alignment horizontal="center" vertical="center" wrapText="1"/>
    </xf>
    <xf numFmtId="0" fontId="8" fillId="0" borderId="3" xfId="8" applyNumberFormat="1" applyFont="1" applyFill="1" applyBorder="1" applyAlignment="1">
      <alignment horizontal="center" vertical="center" wrapText="1"/>
    </xf>
    <xf numFmtId="177" fontId="33" fillId="0" borderId="0" xfId="0" applyNumberFormat="1" applyFont="1" applyFill="1" applyBorder="1" applyAlignment="1">
      <alignment horizontal="distributed" vertical="center"/>
    </xf>
    <xf numFmtId="41" fontId="11" fillId="0" borderId="0" xfId="8" applyNumberFormat="1" applyFont="1" applyFill="1" applyBorder="1" applyAlignment="1">
      <alignment horizontal="center" vertical="center"/>
    </xf>
    <xf numFmtId="0" fontId="8" fillId="0" borderId="4" xfId="8" applyNumberFormat="1" applyFont="1" applyFill="1" applyBorder="1" applyAlignment="1">
      <alignment horizontal="center" vertical="center" wrapText="1"/>
    </xf>
    <xf numFmtId="41" fontId="11" fillId="0" borderId="0" xfId="8" applyNumberFormat="1" applyFont="1" applyFill="1" applyBorder="1" applyAlignment="1">
      <alignment horizontal="right" vertical="center"/>
    </xf>
    <xf numFmtId="178" fontId="8" fillId="0" borderId="7" xfId="14" applyNumberFormat="1" applyFont="1" applyFill="1" applyBorder="1" applyAlignment="1">
      <alignment horizontal="left" vertical="center" wrapText="1"/>
    </xf>
    <xf numFmtId="0" fontId="0" fillId="0" borderId="0" xfId="0" applyFont="1" applyBorder="1"/>
    <xf numFmtId="0" fontId="0" fillId="0" borderId="0" xfId="0" applyFont="1"/>
    <xf numFmtId="0" fontId="0" fillId="0" borderId="0" xfId="0" applyFont="1" applyBorder="1" applyAlignment="1">
      <alignment horizontal="right" vertical="center"/>
    </xf>
    <xf numFmtId="0" fontId="0" fillId="0" borderId="34" xfId="0" applyFont="1" applyBorder="1" applyAlignment="1">
      <alignment horizontal="right" vertical="center"/>
    </xf>
    <xf numFmtId="177" fontId="60" fillId="0" borderId="0" xfId="8" applyNumberFormat="1" applyFont="1" applyFill="1" applyAlignment="1">
      <alignment horizontal="centerContinuous" vertical="center"/>
    </xf>
    <xf numFmtId="177" fontId="60" fillId="0" borderId="0" xfId="8" applyNumberFormat="1" applyFont="1" applyFill="1" applyAlignment="1">
      <alignment horizontal="centerContinuous" vertical="top"/>
    </xf>
    <xf numFmtId="177" fontId="60" fillId="0" borderId="0" xfId="8" applyNumberFormat="1" applyFont="1" applyFill="1"/>
    <xf numFmtId="49" fontId="60" fillId="0" borderId="0" xfId="5" applyNumberFormat="1" applyFont="1" applyFill="1" applyAlignment="1">
      <alignment vertical="center" wrapText="1"/>
    </xf>
    <xf numFmtId="49" fontId="60" fillId="0" borderId="0" xfId="5" applyNumberFormat="1" applyFont="1" applyFill="1" applyAlignment="1">
      <alignment vertical="center"/>
    </xf>
    <xf numFmtId="49" fontId="60" fillId="0" borderId="0" xfId="5" applyNumberFormat="1" applyFont="1" applyFill="1" applyAlignment="1">
      <alignment horizontal="right" vertical="center"/>
    </xf>
    <xf numFmtId="49" fontId="60" fillId="0" borderId="0" xfId="5" applyNumberFormat="1" applyFont="1" applyFill="1" applyAlignment="1">
      <alignment horizontal="left" vertical="center"/>
    </xf>
    <xf numFmtId="178" fontId="60" fillId="0" borderId="0" xfId="5" applyNumberFormat="1" applyFont="1" applyFill="1"/>
    <xf numFmtId="178" fontId="60" fillId="0" borderId="0" xfId="14" applyNumberFormat="1" applyFont="1" applyFill="1" applyAlignment="1">
      <alignment horizontal="right" vertical="top"/>
    </xf>
    <xf numFmtId="178" fontId="60" fillId="0" borderId="0" xfId="14" applyNumberFormat="1" applyFont="1" applyFill="1" applyAlignment="1">
      <alignment horizontal="right" vertical="center"/>
    </xf>
    <xf numFmtId="178" fontId="60" fillId="0" borderId="0" xfId="14" applyNumberFormat="1" applyFont="1" applyFill="1"/>
    <xf numFmtId="178" fontId="60" fillId="0" borderId="0" xfId="14" applyNumberFormat="1" applyFont="1" applyFill="1" applyAlignment="1">
      <alignment vertical="center"/>
    </xf>
    <xf numFmtId="178" fontId="60" fillId="0" borderId="0" xfId="14" applyNumberFormat="1" applyFont="1" applyFill="1" applyAlignment="1">
      <alignment vertical="top"/>
    </xf>
    <xf numFmtId="178" fontId="60" fillId="0" borderId="0" xfId="5" applyNumberFormat="1" applyFont="1" applyFill="1" applyAlignment="1">
      <alignment horizontal="centerContinuous" vertical="top" wrapText="1"/>
    </xf>
    <xf numFmtId="178" fontId="60" fillId="0" borderId="0" xfId="5" applyNumberFormat="1" applyFont="1" applyFill="1" applyAlignment="1">
      <alignment horizontal="right" vertical="center"/>
    </xf>
    <xf numFmtId="178" fontId="60" fillId="0" borderId="0" xfId="5" applyNumberFormat="1" applyFont="1" applyFill="1" applyAlignment="1">
      <alignment vertical="center"/>
    </xf>
    <xf numFmtId="178" fontId="60" fillId="0" borderId="0" xfId="5" applyNumberFormat="1" applyFont="1" applyFill="1" applyBorder="1" applyAlignment="1">
      <alignment wrapText="1"/>
    </xf>
    <xf numFmtId="178" fontId="60" fillId="0" borderId="0" xfId="5" applyNumberFormat="1" applyFont="1" applyFill="1" applyAlignment="1">
      <alignment wrapText="1"/>
    </xf>
    <xf numFmtId="178" fontId="60" fillId="0" borderId="0" xfId="5" applyNumberFormat="1" applyFont="1" applyFill="1" applyAlignment="1">
      <alignment horizontal="right" vertical="top"/>
    </xf>
    <xf numFmtId="178" fontId="60" fillId="0" borderId="0" xfId="5" applyNumberFormat="1" applyFont="1" applyFill="1" applyAlignment="1">
      <alignment horizontal="left" vertical="center"/>
    </xf>
    <xf numFmtId="178" fontId="60" fillId="0" borderId="0" xfId="5" applyNumberFormat="1" applyFont="1" applyFill="1" applyBorder="1"/>
    <xf numFmtId="178" fontId="60" fillId="0" borderId="0" xfId="5" applyNumberFormat="1" applyFont="1" applyFill="1" applyAlignment="1">
      <alignment horizontal="centerContinuous" vertical="top"/>
    </xf>
    <xf numFmtId="178" fontId="60" fillId="0" borderId="0" xfId="5" applyNumberFormat="1" applyFont="1" applyFill="1" applyAlignment="1">
      <alignment horizontal="centerContinuous" vertical="center"/>
    </xf>
    <xf numFmtId="178" fontId="59" fillId="0" borderId="0" xfId="5" applyNumberFormat="1" applyFont="1" applyFill="1" applyBorder="1"/>
    <xf numFmtId="178" fontId="59" fillId="0" borderId="0" xfId="5" applyNumberFormat="1" applyFont="1" applyFill="1"/>
    <xf numFmtId="0" fontId="59" fillId="0" borderId="0" xfId="0" applyFont="1" applyFill="1"/>
    <xf numFmtId="178" fontId="60" fillId="0" borderId="0" xfId="6" applyNumberFormat="1" applyFont="1" applyFill="1"/>
    <xf numFmtId="177" fontId="60" fillId="0" borderId="0" xfId="8" applyNumberFormat="1" applyFont="1" applyFill="1" applyBorder="1" applyAlignment="1">
      <alignment horizontal="centerContinuous" vertical="top"/>
    </xf>
    <xf numFmtId="177" fontId="60" fillId="0" borderId="0" xfId="8" applyNumberFormat="1" applyFont="1" applyFill="1" applyBorder="1" applyAlignment="1">
      <alignment horizontal="right" vertical="center"/>
    </xf>
    <xf numFmtId="177" fontId="60" fillId="0" borderId="0" xfId="8" applyNumberFormat="1" applyFont="1" applyFill="1" applyBorder="1" applyAlignment="1">
      <alignment horizontal="left" vertical="center"/>
    </xf>
    <xf numFmtId="177" fontId="60" fillId="0" borderId="0" xfId="8" applyNumberFormat="1" applyFont="1" applyFill="1" applyBorder="1" applyAlignment="1">
      <alignment horizontal="right" vertical="top"/>
    </xf>
    <xf numFmtId="178" fontId="60" fillId="0" borderId="0" xfId="5" applyNumberFormat="1" applyFont="1" applyFill="1" applyBorder="1" applyAlignment="1">
      <alignment horizontal="centerContinuous" vertical="top"/>
    </xf>
    <xf numFmtId="178" fontId="60" fillId="0" borderId="0" xfId="5" applyNumberFormat="1" applyFont="1" applyFill="1" applyBorder="1" applyAlignment="1">
      <alignment horizontal="right" vertical="center"/>
    </xf>
    <xf numFmtId="178" fontId="60" fillId="0" borderId="0" xfId="5" applyNumberFormat="1" applyFont="1" applyFill="1" applyBorder="1" applyAlignment="1">
      <alignment vertical="center"/>
    </xf>
    <xf numFmtId="177" fontId="60" fillId="0" borderId="0" xfId="0" applyNumberFormat="1" applyFont="1" applyFill="1" applyAlignment="1">
      <alignment vertical="center"/>
    </xf>
    <xf numFmtId="177" fontId="60" fillId="0" borderId="0" xfId="0" applyNumberFormat="1" applyFont="1" applyFill="1"/>
    <xf numFmtId="178" fontId="60" fillId="0" borderId="0" xfId="5" applyNumberFormat="1" applyFont="1" applyFill="1" applyAlignment="1">
      <alignment horizontal="center" vertical="center"/>
    </xf>
    <xf numFmtId="177" fontId="60" fillId="0" borderId="0" xfId="0" applyNumberFormat="1" applyFont="1" applyFill="1" applyAlignment="1">
      <alignment horizontal="left" vertical="center"/>
    </xf>
    <xf numFmtId="177" fontId="60" fillId="0" borderId="0" xfId="0" applyNumberFormat="1" applyFont="1" applyFill="1" applyBorder="1" applyAlignment="1">
      <alignment vertical="center"/>
    </xf>
    <xf numFmtId="177" fontId="60" fillId="0" borderId="0" xfId="0" applyNumberFormat="1" applyFont="1" applyFill="1" applyAlignment="1">
      <alignment horizontal="justify"/>
    </xf>
    <xf numFmtId="177" fontId="60" fillId="0" borderId="0" xfId="0" applyNumberFormat="1" applyFont="1" applyFill="1" applyAlignment="1">
      <alignment horizontal="centerContinuous" vertical="center"/>
    </xf>
    <xf numFmtId="177" fontId="60" fillId="0" borderId="0" xfId="0" applyNumberFormat="1" applyFont="1" applyFill="1" applyAlignment="1">
      <alignment horizontal="centerContinuous" vertical="top"/>
    </xf>
    <xf numFmtId="177" fontId="60" fillId="0" borderId="0" xfId="0" applyNumberFormat="1" applyFont="1" applyFill="1" applyBorder="1"/>
    <xf numFmtId="0" fontId="60" fillId="0" borderId="0" xfId="0" applyNumberFormat="1" applyFont="1" applyFill="1" applyAlignment="1">
      <alignment vertical="center"/>
    </xf>
    <xf numFmtId="41" fontId="60" fillId="0" borderId="0" xfId="0" applyNumberFormat="1" applyFont="1" applyFill="1"/>
    <xf numFmtId="0" fontId="60" fillId="0" borderId="0" xfId="0" applyNumberFormat="1" applyFont="1" applyFill="1" applyAlignment="1">
      <alignment horizontal="left" vertical="center"/>
    </xf>
    <xf numFmtId="41" fontId="60" fillId="0" borderId="0" xfId="0" applyNumberFormat="1" applyFont="1" applyFill="1" applyAlignment="1">
      <alignment vertical="center"/>
    </xf>
    <xf numFmtId="178" fontId="60" fillId="0" borderId="0" xfId="0" applyNumberFormat="1" applyFont="1" applyFill="1" applyAlignment="1">
      <alignment horizontal="centerContinuous" vertical="center"/>
    </xf>
    <xf numFmtId="177" fontId="60" fillId="0" borderId="0" xfId="0" applyNumberFormat="1" applyFont="1" applyFill="1" applyAlignment="1">
      <alignment horizontal="right" vertical="center"/>
    </xf>
    <xf numFmtId="178" fontId="60" fillId="0" borderId="0" xfId="0" applyNumberFormat="1" applyFont="1" applyFill="1" applyAlignment="1">
      <alignment horizontal="right" vertical="center"/>
    </xf>
    <xf numFmtId="178" fontId="60" fillId="0" borderId="0" xfId="0" applyNumberFormat="1" applyFont="1" applyFill="1" applyAlignment="1">
      <alignment horizontal="left" vertical="center"/>
    </xf>
    <xf numFmtId="178" fontId="60" fillId="0" borderId="0" xfId="0" applyNumberFormat="1" applyFont="1" applyFill="1" applyAlignment="1">
      <alignment vertical="center"/>
    </xf>
    <xf numFmtId="2" fontId="60" fillId="0" borderId="0" xfId="0" applyNumberFormat="1" applyFont="1" applyFill="1" applyAlignment="1">
      <alignment horizontal="centerContinuous" vertical="center"/>
    </xf>
    <xf numFmtId="178" fontId="60" fillId="0" borderId="0" xfId="0" applyNumberFormat="1" applyFont="1" applyFill="1" applyBorder="1" applyAlignment="1">
      <alignment vertical="center"/>
    </xf>
    <xf numFmtId="177" fontId="60" fillId="0" borderId="0" xfId="8" applyNumberFormat="1" applyFont="1" applyFill="1" applyAlignment="1">
      <alignment horizontal="right" vertical="top"/>
    </xf>
    <xf numFmtId="177" fontId="60" fillId="0" borderId="0" xfId="8" applyNumberFormat="1" applyFont="1" applyFill="1" applyAlignment="1">
      <alignment horizontal="right" vertical="center"/>
    </xf>
    <xf numFmtId="177" fontId="60" fillId="0" borderId="0" xfId="8" applyNumberFormat="1" applyFont="1" applyFill="1" applyAlignment="1">
      <alignment horizontal="left" vertical="top"/>
    </xf>
    <xf numFmtId="177" fontId="60" fillId="0" borderId="0" xfId="9" applyNumberFormat="1" applyFont="1" applyFill="1" applyAlignment="1">
      <alignment horizontal="centerContinuous" vertical="top"/>
    </xf>
    <xf numFmtId="2" fontId="60" fillId="0" borderId="0" xfId="9" applyNumberFormat="1" applyFont="1" applyFill="1" applyAlignment="1">
      <alignment horizontal="centerContinuous" vertical="top"/>
    </xf>
    <xf numFmtId="177" fontId="60" fillId="0" borderId="0" xfId="9" applyNumberFormat="1" applyFont="1" applyFill="1"/>
    <xf numFmtId="177" fontId="60" fillId="0" borderId="0" xfId="9" applyNumberFormat="1" applyFont="1" applyFill="1" applyAlignment="1">
      <alignment horizontal="right" vertical="center"/>
    </xf>
    <xf numFmtId="2" fontId="60" fillId="0" borderId="0" xfId="9" applyNumberFormat="1" applyFont="1" applyFill="1" applyAlignment="1">
      <alignment horizontal="left" vertical="center"/>
    </xf>
    <xf numFmtId="177" fontId="60" fillId="0" borderId="0" xfId="9" applyNumberFormat="1" applyFont="1" applyFill="1" applyBorder="1"/>
    <xf numFmtId="177" fontId="60" fillId="0" borderId="0" xfId="8" applyNumberFormat="1" applyFont="1" applyFill="1" applyAlignment="1">
      <alignment vertical="center"/>
    </xf>
    <xf numFmtId="177" fontId="60" fillId="0" borderId="0" xfId="8" applyNumberFormat="1" applyFont="1" applyFill="1" applyAlignment="1">
      <alignment horizontal="left" vertical="center"/>
    </xf>
    <xf numFmtId="177" fontId="60" fillId="0" borderId="0" xfId="10" applyNumberFormat="1" applyFont="1" applyFill="1" applyAlignment="1">
      <alignment horizontal="centerContinuous" vertical="top"/>
    </xf>
    <xf numFmtId="177" fontId="60" fillId="0" borderId="0" xfId="10" applyNumberFormat="1" applyFont="1" applyFill="1" applyAlignment="1">
      <alignment horizontal="right" vertical="center"/>
    </xf>
    <xf numFmtId="177" fontId="60" fillId="0" borderId="0" xfId="10" applyNumberFormat="1" applyFont="1" applyFill="1" applyAlignment="1">
      <alignment horizontal="right" vertical="top"/>
    </xf>
    <xf numFmtId="177" fontId="60" fillId="0" borderId="0" xfId="10" applyNumberFormat="1" applyFont="1" applyFill="1"/>
    <xf numFmtId="41" fontId="60" fillId="0" borderId="0" xfId="0" applyNumberFormat="1" applyFont="1" applyFill="1" applyAlignment="1">
      <alignment horizontal="left" vertical="center"/>
    </xf>
    <xf numFmtId="41" fontId="60" fillId="0" borderId="0" xfId="0" applyNumberFormat="1" applyFont="1" applyFill="1" applyBorder="1" applyAlignment="1">
      <alignment vertical="center"/>
    </xf>
    <xf numFmtId="41" fontId="60" fillId="0" borderId="0" xfId="0" applyNumberFormat="1" applyFont="1" applyFill="1" applyAlignment="1">
      <alignment horizontal="justify"/>
    </xf>
    <xf numFmtId="41" fontId="60" fillId="0" borderId="0" xfId="0" applyNumberFormat="1" applyFont="1" applyFill="1" applyAlignment="1">
      <alignment horizontal="centerContinuous" vertical="center"/>
    </xf>
    <xf numFmtId="41" fontId="60" fillId="0" borderId="0" xfId="0" applyNumberFormat="1" applyFont="1" applyFill="1" applyAlignment="1">
      <alignment horizontal="centerContinuous" vertical="top"/>
    </xf>
    <xf numFmtId="41" fontId="60" fillId="0" borderId="0" xfId="8" applyNumberFormat="1" applyFont="1" applyFill="1" applyAlignment="1">
      <alignment horizontal="centerContinuous" vertical="center"/>
    </xf>
    <xf numFmtId="41" fontId="60" fillId="0" borderId="0" xfId="8" applyNumberFormat="1" applyFont="1" applyFill="1" applyAlignment="1">
      <alignment horizontal="centerContinuous" vertical="top"/>
    </xf>
    <xf numFmtId="41" fontId="60" fillId="0" borderId="0" xfId="8" applyNumberFormat="1" applyFont="1" applyFill="1"/>
    <xf numFmtId="41" fontId="60" fillId="0" borderId="0" xfId="0" applyNumberFormat="1" applyFont="1" applyFill="1" applyAlignment="1">
      <alignment horizontal="right" vertical="center"/>
    </xf>
    <xf numFmtId="41" fontId="60" fillId="0" borderId="0" xfId="0" applyNumberFormat="1" applyFont="1" applyFill="1" applyAlignment="1">
      <alignment horizontal="right" vertical="top"/>
    </xf>
    <xf numFmtId="41" fontId="60" fillId="0" borderId="0" xfId="0" applyNumberFormat="1" applyFont="1" applyFill="1" applyAlignment="1">
      <alignment vertical="top"/>
    </xf>
    <xf numFmtId="41" fontId="60" fillId="0" borderId="0" xfId="0" applyNumberFormat="1" applyFont="1" applyFill="1" applyAlignment="1">
      <alignment horizontal="left" vertical="top"/>
    </xf>
    <xf numFmtId="0" fontId="26" fillId="0" borderId="2" xfId="0" applyNumberFormat="1" applyFont="1" applyFill="1" applyBorder="1" applyAlignment="1">
      <alignment horizontal="center" vertical="center" wrapText="1"/>
    </xf>
    <xf numFmtId="0" fontId="26" fillId="0" borderId="20" xfId="0" applyNumberFormat="1" applyFont="1" applyFill="1" applyBorder="1" applyAlignment="1">
      <alignment horizontal="right" vertical="center"/>
    </xf>
    <xf numFmtId="0" fontId="26" fillId="0" borderId="20" xfId="0" applyNumberFormat="1" applyFont="1" applyFill="1" applyBorder="1" applyAlignment="1">
      <alignment vertical="center"/>
    </xf>
    <xf numFmtId="0" fontId="26" fillId="0" borderId="0" xfId="0" applyNumberFormat="1" applyFont="1" applyFill="1" applyAlignment="1">
      <alignment wrapText="1"/>
    </xf>
    <xf numFmtId="0" fontId="26" fillId="0" borderId="20" xfId="0" applyNumberFormat="1" applyFont="1" applyFill="1" applyBorder="1" applyAlignment="1">
      <alignment vertical="center" wrapText="1"/>
    </xf>
    <xf numFmtId="0" fontId="26" fillId="0" borderId="3" xfId="0" applyNumberFormat="1" applyFont="1" applyFill="1" applyBorder="1" applyAlignment="1">
      <alignment horizontal="center" vertical="center" wrapText="1"/>
    </xf>
    <xf numFmtId="0" fontId="26" fillId="0" borderId="8" xfId="0" applyNumberFormat="1" applyFont="1" applyFill="1" applyBorder="1" applyAlignment="1">
      <alignment horizontal="center" vertical="center" wrapText="1"/>
    </xf>
    <xf numFmtId="41" fontId="61" fillId="0" borderId="0" xfId="0" applyNumberFormat="1" applyFont="1" applyFill="1" applyBorder="1" applyAlignment="1">
      <alignment vertical="center"/>
    </xf>
    <xf numFmtId="41" fontId="61" fillId="0" borderId="0" xfId="0" applyNumberFormat="1" applyFont="1" applyFill="1" applyBorder="1" applyAlignment="1">
      <alignment horizontal="right" vertical="center"/>
    </xf>
    <xf numFmtId="41" fontId="62" fillId="0" borderId="0" xfId="0" applyNumberFormat="1" applyFont="1" applyFill="1" applyAlignment="1">
      <alignment vertical="center"/>
    </xf>
    <xf numFmtId="41" fontId="62" fillId="0" borderId="0" xfId="0" applyNumberFormat="1" applyFont="1" applyFill="1"/>
    <xf numFmtId="41" fontId="62" fillId="0" borderId="0" xfId="0" applyNumberFormat="1" applyFont="1" applyFill="1" applyAlignment="1">
      <alignment horizontal="right"/>
    </xf>
    <xf numFmtId="41" fontId="62" fillId="0" borderId="0" xfId="0" applyNumberFormat="1" applyFont="1" applyFill="1" applyBorder="1" applyAlignment="1">
      <alignment vertical="center"/>
    </xf>
    <xf numFmtId="41" fontId="62" fillId="0" borderId="5" xfId="0" applyNumberFormat="1" applyFont="1" applyFill="1" applyBorder="1" applyAlignment="1">
      <alignment vertical="center"/>
    </xf>
    <xf numFmtId="0" fontId="33" fillId="0" borderId="4" xfId="0" applyNumberFormat="1" applyFont="1" applyFill="1" applyBorder="1" applyAlignment="1">
      <alignment horizontal="center" vertical="center" wrapText="1"/>
    </xf>
    <xf numFmtId="0" fontId="33" fillId="0" borderId="8" xfId="0" applyNumberFormat="1" applyFont="1" applyFill="1" applyBorder="1" applyAlignment="1">
      <alignment horizontal="center" vertical="center" wrapText="1"/>
    </xf>
    <xf numFmtId="0" fontId="33" fillId="0" borderId="11" xfId="0" applyNumberFormat="1" applyFont="1" applyFill="1" applyBorder="1" applyAlignment="1">
      <alignment horizontal="center" vertical="center" wrapText="1"/>
    </xf>
    <xf numFmtId="0" fontId="26" fillId="0" borderId="4" xfId="0" applyNumberFormat="1" applyFont="1" applyFill="1" applyBorder="1" applyAlignment="1">
      <alignment horizontal="center" vertical="center" wrapText="1"/>
    </xf>
    <xf numFmtId="0" fontId="26" fillId="0" borderId="3" xfId="0" applyNumberFormat="1" applyFont="1" applyFill="1" applyBorder="1" applyAlignment="1">
      <alignment horizontal="center" vertical="center" wrapText="1"/>
    </xf>
    <xf numFmtId="177" fontId="1" fillId="0" borderId="5" xfId="8" applyNumberFormat="1" applyFont="1" applyFill="1" applyBorder="1"/>
    <xf numFmtId="177" fontId="1" fillId="0" borderId="0" xfId="8" applyNumberFormat="1" applyFont="1" applyFill="1"/>
    <xf numFmtId="0" fontId="1" fillId="0" borderId="0" xfId="8" applyNumberFormat="1" applyFont="1" applyFill="1"/>
    <xf numFmtId="189" fontId="1" fillId="0" borderId="0" xfId="0" applyNumberFormat="1" applyFont="1" applyFill="1" applyBorder="1" applyAlignment="1">
      <alignment vertical="center"/>
    </xf>
    <xf numFmtId="189" fontId="1" fillId="0" borderId="0" xfId="0" applyNumberFormat="1" applyFont="1" applyFill="1" applyAlignment="1">
      <alignment vertical="center"/>
    </xf>
    <xf numFmtId="179" fontId="1" fillId="0" borderId="0" xfId="0" applyNumberFormat="1" applyFont="1" applyFill="1" applyAlignment="1">
      <alignment vertical="center"/>
    </xf>
    <xf numFmtId="177" fontId="1" fillId="0" borderId="0" xfId="8" applyNumberFormat="1" applyFont="1" applyFill="1" applyBorder="1" applyAlignment="1">
      <alignment horizontal="center" vertical="center"/>
    </xf>
    <xf numFmtId="189" fontId="1" fillId="0" borderId="17" xfId="8" applyNumberFormat="1" applyFont="1" applyFill="1" applyBorder="1" applyAlignment="1">
      <alignment vertical="center"/>
    </xf>
    <xf numFmtId="41" fontId="1" fillId="0" borderId="0" xfId="8" applyNumberFormat="1" applyFont="1" applyFill="1" applyBorder="1" applyAlignment="1">
      <alignment vertical="center"/>
    </xf>
    <xf numFmtId="189" fontId="1" fillId="0" borderId="0" xfId="8" applyNumberFormat="1" applyFont="1" applyFill="1" applyBorder="1" applyAlignment="1">
      <alignment vertical="center"/>
    </xf>
    <xf numFmtId="189" fontId="1" fillId="0" borderId="17" xfId="0" applyNumberFormat="1" applyFont="1" applyFill="1" applyBorder="1" applyAlignment="1">
      <alignment vertical="center"/>
    </xf>
    <xf numFmtId="177" fontId="1" fillId="0" borderId="0" xfId="8" applyNumberFormat="1" applyFont="1" applyFill="1" applyBorder="1" applyAlignment="1">
      <alignment horizontal="distributed" vertical="center"/>
    </xf>
    <xf numFmtId="201" fontId="1" fillId="0" borderId="17" xfId="8" applyNumberFormat="1" applyFont="1" applyFill="1" applyBorder="1" applyAlignment="1">
      <alignment vertical="center"/>
    </xf>
    <xf numFmtId="201" fontId="1" fillId="0" borderId="0" xfId="8" applyNumberFormat="1" applyFont="1" applyFill="1" applyBorder="1" applyAlignment="1">
      <alignment vertical="center"/>
    </xf>
    <xf numFmtId="177" fontId="1" fillId="0" borderId="5" xfId="8" applyNumberFormat="1" applyFont="1" applyFill="1" applyBorder="1" applyAlignment="1">
      <alignment horizontal="center"/>
    </xf>
    <xf numFmtId="189" fontId="1" fillId="0" borderId="19" xfId="8" applyNumberFormat="1" applyFont="1" applyFill="1" applyBorder="1" applyAlignment="1">
      <alignment vertical="center"/>
    </xf>
    <xf numFmtId="41" fontId="1" fillId="0" borderId="5" xfId="8" applyNumberFormat="1" applyFont="1" applyFill="1" applyBorder="1" applyAlignment="1">
      <alignment vertical="center"/>
    </xf>
    <xf numFmtId="189" fontId="1" fillId="0" borderId="5" xfId="8" applyNumberFormat="1" applyFont="1" applyFill="1" applyBorder="1" applyAlignment="1">
      <alignment vertical="center"/>
    </xf>
    <xf numFmtId="189" fontId="1" fillId="0" borderId="5" xfId="0" applyNumberFormat="1" applyFont="1" applyFill="1" applyBorder="1" applyAlignment="1">
      <alignment vertical="center"/>
    </xf>
    <xf numFmtId="201" fontId="1" fillId="0" borderId="0" xfId="0" applyNumberFormat="1" applyFont="1" applyFill="1" applyAlignment="1">
      <alignment vertical="center"/>
    </xf>
    <xf numFmtId="189" fontId="1" fillId="0" borderId="0" xfId="0" applyNumberFormat="1" applyFont="1" applyFill="1"/>
    <xf numFmtId="177" fontId="1" fillId="0" borderId="2" xfId="0" applyNumberFormat="1" applyFont="1" applyFill="1" applyBorder="1" applyAlignment="1">
      <alignment horizontal="center"/>
    </xf>
    <xf numFmtId="177" fontId="1" fillId="0" borderId="5" xfId="0" applyNumberFormat="1" applyFont="1" applyFill="1" applyBorder="1" applyAlignment="1">
      <alignment horizontal="distributed" vertical="center"/>
    </xf>
    <xf numFmtId="177" fontId="1" fillId="0" borderId="6" xfId="0" applyNumberFormat="1" applyFont="1" applyFill="1" applyBorder="1" applyAlignment="1">
      <alignment horizontal="center" vertical="center"/>
    </xf>
    <xf numFmtId="201" fontId="1" fillId="0" borderId="5" xfId="8" applyNumberFormat="1" applyFont="1" applyFill="1" applyBorder="1" applyAlignment="1">
      <alignment vertical="center"/>
    </xf>
    <xf numFmtId="41" fontId="1" fillId="0" borderId="0" xfId="0" applyNumberFormat="1" applyFont="1" applyFill="1" applyAlignment="1">
      <alignment vertical="center"/>
    </xf>
    <xf numFmtId="41" fontId="1" fillId="0" borderId="0" xfId="0" applyNumberFormat="1" applyFont="1" applyFill="1" applyBorder="1" applyAlignment="1">
      <alignment horizontal="right" vertical="center"/>
    </xf>
    <xf numFmtId="177" fontId="1" fillId="0" borderId="2" xfId="8" applyNumberFormat="1" applyFont="1" applyFill="1" applyBorder="1" applyAlignment="1">
      <alignment horizontal="center" vertical="center"/>
    </xf>
    <xf numFmtId="41" fontId="1" fillId="0" borderId="0" xfId="0" applyNumberFormat="1" applyFont="1" applyFill="1" applyAlignment="1">
      <alignment horizontal="right" vertical="center"/>
    </xf>
    <xf numFmtId="41" fontId="1" fillId="0" borderId="17" xfId="0" applyNumberFormat="1" applyFont="1" applyFill="1" applyBorder="1" applyAlignment="1">
      <alignment vertical="center"/>
    </xf>
    <xf numFmtId="177" fontId="1" fillId="0" borderId="6" xfId="8" applyNumberFormat="1" applyFont="1" applyFill="1" applyBorder="1" applyAlignment="1">
      <alignment horizontal="center"/>
    </xf>
    <xf numFmtId="41" fontId="1" fillId="0" borderId="5" xfId="0" applyNumberFormat="1" applyFont="1" applyFill="1" applyBorder="1" applyAlignment="1">
      <alignment horizontal="right" vertical="center"/>
    </xf>
    <xf numFmtId="41" fontId="1" fillId="0" borderId="19" xfId="0" applyNumberFormat="1" applyFont="1" applyFill="1" applyBorder="1" applyAlignment="1">
      <alignment vertical="center"/>
    </xf>
    <xf numFmtId="41" fontId="1" fillId="0" borderId="5" xfId="0" applyNumberFormat="1" applyFont="1" applyFill="1" applyBorder="1" applyAlignment="1">
      <alignment vertical="center"/>
    </xf>
    <xf numFmtId="0" fontId="1" fillId="0" borderId="37"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47" xfId="0" applyFont="1" applyBorder="1" applyAlignment="1">
      <alignment vertical="center" wrapText="1"/>
    </xf>
    <xf numFmtId="0" fontId="1" fillId="0" borderId="5" xfId="0" applyFont="1" applyBorder="1" applyAlignment="1">
      <alignment vertical="center" wrapText="1"/>
    </xf>
    <xf numFmtId="209" fontId="11" fillId="0" borderId="0" xfId="0" applyNumberFormat="1" applyFont="1" applyFill="1" applyBorder="1" applyAlignment="1">
      <alignment vertical="center"/>
    </xf>
    <xf numFmtId="202" fontId="47" fillId="0" borderId="0" xfId="0" applyNumberFormat="1" applyFont="1" applyFill="1" applyBorder="1" applyAlignment="1">
      <alignment vertical="center"/>
    </xf>
    <xf numFmtId="202" fontId="47" fillId="0" borderId="0" xfId="0" applyNumberFormat="1" applyFont="1" applyFill="1" applyBorder="1" applyAlignment="1">
      <alignment horizontal="right" vertical="center"/>
    </xf>
    <xf numFmtId="202" fontId="48" fillId="0" borderId="0" xfId="0" applyNumberFormat="1" applyFont="1" applyFill="1" applyAlignment="1">
      <alignment vertical="center"/>
    </xf>
    <xf numFmtId="202" fontId="48" fillId="0" borderId="0" xfId="0" applyNumberFormat="1" applyFont="1" applyFill="1" applyBorder="1" applyAlignment="1">
      <alignment vertical="center"/>
    </xf>
    <xf numFmtId="202" fontId="48" fillId="0" borderId="0" xfId="0" applyNumberFormat="1" applyFont="1" applyFill="1"/>
    <xf numFmtId="202" fontId="48" fillId="0" borderId="0" xfId="0" applyNumberFormat="1" applyFont="1" applyFill="1" applyAlignment="1">
      <alignment horizontal="right"/>
    </xf>
    <xf numFmtId="202" fontId="48" fillId="0" borderId="5" xfId="0" applyNumberFormat="1" applyFont="1" applyFill="1" applyBorder="1" applyAlignment="1">
      <alignment vertical="center"/>
    </xf>
    <xf numFmtId="202" fontId="37" fillId="0" borderId="0" xfId="0" applyNumberFormat="1" applyFont="1" applyFill="1" applyBorder="1" applyAlignment="1">
      <alignment vertical="center"/>
    </xf>
    <xf numFmtId="202" fontId="37" fillId="0" borderId="0" xfId="0" applyNumberFormat="1" applyFont="1" applyFill="1" applyBorder="1" applyAlignment="1">
      <alignment horizontal="right" vertical="center"/>
    </xf>
    <xf numFmtId="202" fontId="40" fillId="0" borderId="0" xfId="0" applyNumberFormat="1" applyFont="1" applyFill="1" applyAlignment="1">
      <alignment vertical="center"/>
    </xf>
    <xf numFmtId="202" fontId="40" fillId="0" borderId="0" xfId="0" applyNumberFormat="1" applyFont="1" applyFill="1" applyBorder="1" applyAlignment="1">
      <alignment vertical="center"/>
    </xf>
    <xf numFmtId="202" fontId="40" fillId="0" borderId="0" xfId="0" applyNumberFormat="1" applyFont="1" applyFill="1"/>
    <xf numFmtId="202" fontId="40" fillId="0" borderId="0" xfId="0" applyNumberFormat="1" applyFont="1" applyFill="1" applyAlignment="1">
      <alignment horizontal="right"/>
    </xf>
    <xf numFmtId="202" fontId="40" fillId="0" borderId="0" xfId="0" applyNumberFormat="1" applyFont="1" applyFill="1" applyBorder="1" applyAlignment="1">
      <alignment horizontal="right"/>
    </xf>
    <xf numFmtId="202" fontId="40" fillId="0" borderId="5" xfId="0" applyNumberFormat="1" applyFont="1" applyFill="1" applyBorder="1" applyAlignment="1">
      <alignment vertical="center"/>
    </xf>
    <xf numFmtId="202" fontId="40" fillId="0" borderId="5" xfId="0" applyNumberFormat="1" applyFont="1" applyFill="1" applyBorder="1" applyAlignment="1">
      <alignment horizontal="right"/>
    </xf>
    <xf numFmtId="202" fontId="32" fillId="0" borderId="0" xfId="0" applyNumberFormat="1" applyFont="1" applyFill="1" applyBorder="1" applyAlignment="1">
      <alignment vertical="center"/>
    </xf>
    <xf numFmtId="202" fontId="32" fillId="0" borderId="0" xfId="0" applyNumberFormat="1" applyFont="1" applyFill="1" applyBorder="1" applyAlignment="1">
      <alignment horizontal="right" vertical="center"/>
    </xf>
    <xf numFmtId="202" fontId="26" fillId="0" borderId="0" xfId="0" applyNumberFormat="1" applyFont="1" applyFill="1" applyAlignment="1">
      <alignment vertical="center"/>
    </xf>
    <xf numFmtId="202" fontId="26" fillId="0" borderId="0" xfId="0" applyNumberFormat="1" applyFont="1" applyFill="1" applyBorder="1" applyAlignment="1">
      <alignment vertical="center"/>
    </xf>
    <xf numFmtId="202" fontId="26" fillId="0" borderId="0" xfId="0" applyNumberFormat="1" applyFont="1" applyFill="1"/>
    <xf numFmtId="202" fontId="26" fillId="0" borderId="0" xfId="0" applyNumberFormat="1" applyFont="1" applyFill="1" applyAlignment="1">
      <alignment horizontal="right"/>
    </xf>
    <xf numFmtId="202" fontId="26" fillId="0" borderId="5" xfId="0" applyNumberFormat="1" applyFont="1" applyFill="1" applyBorder="1" applyAlignment="1">
      <alignment vertical="center"/>
    </xf>
    <xf numFmtId="0" fontId="63" fillId="0" borderId="0" xfId="0" applyFont="1"/>
    <xf numFmtId="0" fontId="0" fillId="0" borderId="35" xfId="0" applyFont="1" applyBorder="1" applyAlignment="1">
      <alignment vertical="center" wrapText="1"/>
    </xf>
    <xf numFmtId="41" fontId="1" fillId="0" borderId="17" xfId="5" applyNumberFormat="1" applyFont="1" applyFill="1" applyBorder="1" applyAlignment="1">
      <alignment vertical="center"/>
    </xf>
    <xf numFmtId="41" fontId="48" fillId="0" borderId="17" xfId="0" applyNumberFormat="1" applyFont="1" applyFill="1" applyBorder="1" applyAlignment="1">
      <alignment vertical="center"/>
    </xf>
    <xf numFmtId="41" fontId="48" fillId="0" borderId="19" xfId="0" applyNumberFormat="1" applyFont="1" applyFill="1" applyBorder="1" applyAlignment="1">
      <alignment vertical="center"/>
    </xf>
    <xf numFmtId="41" fontId="47" fillId="0" borderId="0" xfId="5" applyNumberFormat="1" applyFont="1" applyFill="1" applyBorder="1" applyAlignment="1">
      <alignment horizontal="right" vertical="center"/>
    </xf>
    <xf numFmtId="41" fontId="48" fillId="0" borderId="0" xfId="5" applyNumberFormat="1" applyFont="1" applyFill="1" applyBorder="1" applyAlignment="1">
      <alignment horizontal="right" vertical="center"/>
    </xf>
    <xf numFmtId="41" fontId="47" fillId="0" borderId="17" xfId="0" applyNumberFormat="1" applyFont="1" applyFill="1" applyBorder="1" applyAlignment="1">
      <alignment horizontal="right" vertical="center"/>
    </xf>
    <xf numFmtId="0" fontId="30" fillId="0" borderId="43" xfId="0" applyFont="1" applyBorder="1" applyAlignment="1">
      <alignment horizontal="justify" vertical="center" wrapText="1"/>
    </xf>
    <xf numFmtId="0" fontId="30" fillId="0" borderId="37" xfId="0" applyFont="1" applyBorder="1" applyAlignment="1">
      <alignment horizontal="justify" vertical="center" wrapText="1"/>
    </xf>
    <xf numFmtId="0" fontId="30" fillId="0" borderId="35" xfId="0" applyFont="1" applyBorder="1" applyAlignment="1">
      <alignment horizontal="center" vertical="center" wrapText="1"/>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177" fontId="10" fillId="0" borderId="0" xfId="0" applyNumberFormat="1" applyFont="1" applyFill="1" applyBorder="1" applyAlignment="1">
      <alignment horizontal="distributed" vertical="center"/>
    </xf>
    <xf numFmtId="0" fontId="30" fillId="0" borderId="51" xfId="0" applyFont="1" applyBorder="1" applyAlignment="1">
      <alignment horizontal="center" vertical="center" wrapText="1"/>
    </xf>
    <xf numFmtId="0" fontId="30" fillId="0" borderId="40" xfId="0" applyFont="1" applyBorder="1" applyAlignment="1">
      <alignment horizontal="center" vertical="center" wrapText="1"/>
    </xf>
    <xf numFmtId="0" fontId="8" fillId="0" borderId="0" xfId="0" applyFont="1" applyAlignment="1">
      <alignment horizontal="center" vertical="center" wrapText="1"/>
    </xf>
    <xf numFmtId="0" fontId="30" fillId="0" borderId="52" xfId="0" applyFont="1" applyBorder="1" applyAlignment="1">
      <alignment horizontal="justify" vertical="center" wrapText="1"/>
    </xf>
    <xf numFmtId="0" fontId="15" fillId="0" borderId="39"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62"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47" xfId="0" applyFont="1" applyBorder="1" applyAlignment="1">
      <alignment horizontal="center" vertical="center" wrapText="1"/>
    </xf>
    <xf numFmtId="0" fontId="30" fillId="0" borderId="57" xfId="0" applyFont="1" applyBorder="1" applyAlignment="1">
      <alignment horizontal="center" vertical="center" wrapText="1"/>
    </xf>
    <xf numFmtId="0" fontId="30" fillId="0" borderId="5" xfId="0" applyFont="1" applyBorder="1" applyAlignment="1">
      <alignment horizontal="center" vertical="center" wrapText="1"/>
    </xf>
    <xf numFmtId="0" fontId="33" fillId="0" borderId="16" xfId="0" applyNumberFormat="1" applyFont="1" applyFill="1" applyBorder="1" applyAlignment="1">
      <alignment vertical="center" wrapText="1"/>
    </xf>
    <xf numFmtId="0" fontId="33" fillId="0" borderId="17" xfId="0" applyNumberFormat="1" applyFont="1" applyFill="1" applyBorder="1" applyAlignment="1">
      <alignment vertical="center" wrapText="1"/>
    </xf>
    <xf numFmtId="0" fontId="33" fillId="0" borderId="14" xfId="0" applyNumberFormat="1" applyFont="1" applyFill="1" applyBorder="1" applyAlignment="1">
      <alignment vertical="center" wrapText="1"/>
    </xf>
    <xf numFmtId="0" fontId="33" fillId="0" borderId="0" xfId="0" applyNumberFormat="1" applyFont="1" applyFill="1" applyBorder="1" applyAlignment="1">
      <alignment horizontal="center" vertical="center" wrapText="1"/>
    </xf>
    <xf numFmtId="0" fontId="26" fillId="0" borderId="7" xfId="0" applyNumberFormat="1" applyFont="1" applyFill="1" applyBorder="1" applyAlignment="1">
      <alignment horizontal="right"/>
    </xf>
    <xf numFmtId="41" fontId="11" fillId="0" borderId="20" xfId="0" applyNumberFormat="1" applyFont="1" applyFill="1" applyBorder="1" applyAlignment="1">
      <alignment vertical="center"/>
    </xf>
    <xf numFmtId="202" fontId="32" fillId="0" borderId="18" xfId="0" applyNumberFormat="1" applyFont="1" applyFill="1" applyBorder="1" applyAlignment="1">
      <alignment horizontal="right" vertical="center"/>
    </xf>
    <xf numFmtId="202" fontId="32" fillId="0" borderId="18" xfId="0" applyNumberFormat="1" applyFont="1" applyFill="1" applyBorder="1" applyAlignment="1">
      <alignment vertical="center"/>
    </xf>
    <xf numFmtId="41" fontId="64" fillId="0" borderId="0" xfId="0" applyNumberFormat="1" applyFont="1" applyFill="1" applyBorder="1" applyAlignment="1">
      <alignment vertical="center"/>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177" fontId="10" fillId="0" borderId="0" xfId="0" applyNumberFormat="1" applyFont="1" applyFill="1" applyBorder="1" applyAlignment="1">
      <alignment horizontal="distributed" vertical="center"/>
    </xf>
    <xf numFmtId="0" fontId="33" fillId="0" borderId="8" xfId="0" applyNumberFormat="1" applyFont="1" applyFill="1" applyBorder="1" applyAlignment="1">
      <alignment horizontal="center" vertical="center" wrapText="1"/>
    </xf>
    <xf numFmtId="0" fontId="66" fillId="0" borderId="73" xfId="16" applyFont="1" applyBorder="1" applyAlignment="1">
      <alignment horizontal="center" wrapText="1"/>
    </xf>
    <xf numFmtId="0" fontId="66" fillId="0" borderId="74" xfId="16" applyFont="1" applyBorder="1" applyAlignment="1">
      <alignment horizontal="center" wrapText="1"/>
    </xf>
    <xf numFmtId="0" fontId="66" fillId="0" borderId="78" xfId="16" applyFont="1" applyBorder="1" applyAlignment="1">
      <alignment horizontal="center" wrapText="1"/>
    </xf>
    <xf numFmtId="0" fontId="66" fillId="0" borderId="79" xfId="16" applyFont="1" applyBorder="1" applyAlignment="1">
      <alignment horizontal="center" wrapText="1"/>
    </xf>
    <xf numFmtId="0" fontId="66" fillId="0" borderId="71" xfId="16" applyFont="1" applyBorder="1" applyAlignment="1">
      <alignment horizontal="left" vertical="top" wrapText="1"/>
    </xf>
    <xf numFmtId="211" fontId="66" fillId="0" borderId="81" xfId="16" applyNumberFormat="1" applyFont="1" applyBorder="1" applyAlignment="1">
      <alignment horizontal="right" vertical="top"/>
    </xf>
    <xf numFmtId="211" fontId="66" fillId="0" borderId="82" xfId="16" applyNumberFormat="1" applyFont="1" applyBorder="1" applyAlignment="1">
      <alignment horizontal="right" vertical="top"/>
    </xf>
    <xf numFmtId="211" fontId="66" fillId="0" borderId="86" xfId="16" applyNumberFormat="1" applyFont="1" applyBorder="1" applyAlignment="1">
      <alignment horizontal="right" vertical="top"/>
    </xf>
    <xf numFmtId="211" fontId="66" fillId="0" borderId="87" xfId="16" applyNumberFormat="1" applyFont="1" applyBorder="1" applyAlignment="1">
      <alignment horizontal="right" vertical="top"/>
    </xf>
    <xf numFmtId="0" fontId="66" fillId="0" borderId="76" xfId="16" applyFont="1" applyBorder="1" applyAlignment="1">
      <alignment horizontal="left" vertical="top" wrapText="1"/>
    </xf>
    <xf numFmtId="211" fontId="66" fillId="0" borderId="89" xfId="16" applyNumberFormat="1" applyFont="1" applyBorder="1" applyAlignment="1">
      <alignment horizontal="right" vertical="top"/>
    </xf>
    <xf numFmtId="211" fontId="66" fillId="0" borderId="90" xfId="16" applyNumberFormat="1" applyFont="1" applyBorder="1" applyAlignment="1">
      <alignment horizontal="right" vertical="top"/>
    </xf>
    <xf numFmtId="41" fontId="11" fillId="0" borderId="37" xfId="0" applyNumberFormat="1" applyFont="1" applyFill="1" applyBorder="1"/>
    <xf numFmtId="0" fontId="66" fillId="0" borderId="73" xfId="17" applyFont="1" applyBorder="1" applyAlignment="1">
      <alignment horizontal="center" wrapText="1"/>
    </xf>
    <xf numFmtId="0" fontId="66" fillId="0" borderId="74" xfId="17" applyFont="1" applyBorder="1" applyAlignment="1">
      <alignment horizontal="center" wrapText="1"/>
    </xf>
    <xf numFmtId="0" fontId="66" fillId="0" borderId="78" xfId="17" applyFont="1" applyBorder="1" applyAlignment="1">
      <alignment horizontal="center" wrapText="1"/>
    </xf>
    <xf numFmtId="0" fontId="66" fillId="0" borderId="79" xfId="17" applyFont="1" applyBorder="1" applyAlignment="1">
      <alignment horizontal="center" wrapText="1"/>
    </xf>
    <xf numFmtId="0" fontId="66" fillId="0" borderId="71" xfId="17" applyFont="1" applyBorder="1" applyAlignment="1">
      <alignment horizontal="left" vertical="top" wrapText="1"/>
    </xf>
    <xf numFmtId="211" fontId="66" fillId="0" borderId="80" xfId="17" applyNumberFormat="1" applyFont="1" applyBorder="1" applyAlignment="1">
      <alignment horizontal="right" vertical="top"/>
    </xf>
    <xf numFmtId="211" fontId="66" fillId="0" borderId="81" xfId="17" applyNumberFormat="1" applyFont="1" applyBorder="1" applyAlignment="1">
      <alignment horizontal="right" vertical="top"/>
    </xf>
    <xf numFmtId="211" fontId="66" fillId="0" borderId="82" xfId="17" applyNumberFormat="1" applyFont="1" applyBorder="1" applyAlignment="1">
      <alignment horizontal="right" vertical="top"/>
    </xf>
    <xf numFmtId="211" fontId="66" fillId="0" borderId="85" xfId="17" applyNumberFormat="1" applyFont="1" applyBorder="1" applyAlignment="1">
      <alignment horizontal="right" vertical="top"/>
    </xf>
    <xf numFmtId="211" fontId="66" fillId="0" borderId="86" xfId="17" applyNumberFormat="1" applyFont="1" applyBorder="1" applyAlignment="1">
      <alignment horizontal="right" vertical="top"/>
    </xf>
    <xf numFmtId="211" fontId="66" fillId="0" borderId="87" xfId="17" applyNumberFormat="1" applyFont="1" applyBorder="1" applyAlignment="1">
      <alignment horizontal="right" vertical="top"/>
    </xf>
    <xf numFmtId="0" fontId="66" fillId="0" borderId="76" xfId="17" applyFont="1" applyBorder="1" applyAlignment="1">
      <alignment horizontal="left" vertical="top" wrapText="1"/>
    </xf>
    <xf numFmtId="211" fontId="66" fillId="0" borderId="88" xfId="17" applyNumberFormat="1" applyFont="1" applyBorder="1" applyAlignment="1">
      <alignment horizontal="right" vertical="top"/>
    </xf>
    <xf numFmtId="211" fontId="66" fillId="0" borderId="89" xfId="17" applyNumberFormat="1" applyFont="1" applyBorder="1" applyAlignment="1">
      <alignment horizontal="right" vertical="top"/>
    </xf>
    <xf numFmtId="211" fontId="66" fillId="0" borderId="90" xfId="17" applyNumberFormat="1" applyFont="1" applyBorder="1" applyAlignment="1">
      <alignment horizontal="right" vertical="top"/>
    </xf>
    <xf numFmtId="0" fontId="66" fillId="0" borderId="72" xfId="18" applyFont="1" applyBorder="1" applyAlignment="1">
      <alignment horizontal="center" wrapText="1"/>
    </xf>
    <xf numFmtId="0" fontId="66" fillId="0" borderId="73" xfId="18" applyFont="1" applyBorder="1" applyAlignment="1">
      <alignment horizontal="center" wrapText="1"/>
    </xf>
    <xf numFmtId="0" fontId="66" fillId="0" borderId="74" xfId="18" applyFont="1" applyBorder="1" applyAlignment="1">
      <alignment horizontal="center" wrapText="1"/>
    </xf>
    <xf numFmtId="0" fontId="65" fillId="0" borderId="0" xfId="18"/>
    <xf numFmtId="0" fontId="66" fillId="0" borderId="77" xfId="18" applyFont="1" applyBorder="1" applyAlignment="1">
      <alignment horizontal="center" wrapText="1"/>
    </xf>
    <xf numFmtId="0" fontId="66" fillId="0" borderId="78" xfId="18" applyFont="1" applyBorder="1" applyAlignment="1">
      <alignment horizontal="center" wrapText="1"/>
    </xf>
    <xf numFmtId="0" fontId="66" fillId="0" borderId="79" xfId="18" applyFont="1" applyBorder="1" applyAlignment="1">
      <alignment horizontal="center" wrapText="1"/>
    </xf>
    <xf numFmtId="0" fontId="66" fillId="0" borderId="71" xfId="18" applyFont="1" applyBorder="1" applyAlignment="1">
      <alignment horizontal="left" vertical="top" wrapText="1"/>
    </xf>
    <xf numFmtId="211" fontId="66" fillId="0" borderId="80" xfId="18" applyNumberFormat="1" applyFont="1" applyBorder="1" applyAlignment="1">
      <alignment horizontal="right" vertical="top"/>
    </xf>
    <xf numFmtId="211" fontId="66" fillId="0" borderId="81" xfId="18" applyNumberFormat="1" applyFont="1" applyBorder="1" applyAlignment="1">
      <alignment horizontal="right" vertical="top"/>
    </xf>
    <xf numFmtId="211" fontId="66" fillId="0" borderId="82" xfId="18" applyNumberFormat="1" applyFont="1" applyBorder="1" applyAlignment="1">
      <alignment horizontal="right" vertical="top"/>
    </xf>
    <xf numFmtId="211" fontId="66" fillId="0" borderId="85" xfId="18" applyNumberFormat="1" applyFont="1" applyBorder="1" applyAlignment="1">
      <alignment horizontal="right" vertical="top"/>
    </xf>
    <xf numFmtId="211" fontId="66" fillId="0" borderId="86" xfId="18" applyNumberFormat="1" applyFont="1" applyBorder="1" applyAlignment="1">
      <alignment horizontal="right" vertical="top"/>
    </xf>
    <xf numFmtId="211" fontId="66" fillId="0" borderId="87" xfId="18" applyNumberFormat="1" applyFont="1" applyBorder="1" applyAlignment="1">
      <alignment horizontal="right" vertical="top"/>
    </xf>
    <xf numFmtId="0" fontId="66" fillId="0" borderId="76" xfId="18" applyFont="1" applyBorder="1" applyAlignment="1">
      <alignment horizontal="left" vertical="top" wrapText="1"/>
    </xf>
    <xf numFmtId="211" fontId="66" fillId="0" borderId="88" xfId="18" applyNumberFormat="1" applyFont="1" applyBorder="1" applyAlignment="1">
      <alignment horizontal="right" vertical="top"/>
    </xf>
    <xf numFmtId="211" fontId="66" fillId="0" borderId="89" xfId="18" applyNumberFormat="1" applyFont="1" applyBorder="1" applyAlignment="1">
      <alignment horizontal="right" vertical="top"/>
    </xf>
    <xf numFmtId="211" fontId="66" fillId="0" borderId="90" xfId="18" applyNumberFormat="1" applyFont="1" applyBorder="1" applyAlignment="1">
      <alignment horizontal="right" vertical="top"/>
    </xf>
    <xf numFmtId="41" fontId="62" fillId="0" borderId="17" xfId="0" applyNumberFormat="1" applyFont="1" applyFill="1" applyBorder="1" applyAlignment="1">
      <alignment vertical="center"/>
    </xf>
    <xf numFmtId="41" fontId="62" fillId="0" borderId="19" xfId="0" applyNumberFormat="1" applyFont="1" applyFill="1" applyBorder="1" applyAlignment="1">
      <alignment vertical="center"/>
    </xf>
    <xf numFmtId="41" fontId="48" fillId="0" borderId="17" xfId="0" applyNumberFormat="1" applyFont="1" applyFill="1" applyBorder="1" applyAlignment="1">
      <alignment horizontal="right"/>
    </xf>
    <xf numFmtId="41" fontId="48" fillId="0" borderId="17" xfId="0" applyNumberFormat="1" applyFont="1" applyFill="1" applyBorder="1" applyAlignment="1">
      <alignment horizontal="right" vertical="center"/>
    </xf>
    <xf numFmtId="41" fontId="48" fillId="0" borderId="19" xfId="0" applyNumberFormat="1" applyFont="1" applyFill="1" applyBorder="1" applyAlignment="1">
      <alignment horizontal="right"/>
    </xf>
    <xf numFmtId="0" fontId="33" fillId="0" borderId="37" xfId="0" applyFont="1" applyBorder="1" applyAlignment="1">
      <alignment horizontal="center" vertical="center" wrapText="1"/>
    </xf>
    <xf numFmtId="0" fontId="33" fillId="0" borderId="37" xfId="0" applyFont="1" applyBorder="1" applyAlignment="1">
      <alignment horizontal="center" vertical="center"/>
    </xf>
    <xf numFmtId="0" fontId="33" fillId="0" borderId="37" xfId="0" applyFont="1" applyBorder="1" applyAlignment="1">
      <alignment horizontal="justify" vertical="center" wrapText="1"/>
    </xf>
    <xf numFmtId="0" fontId="66" fillId="0" borderId="72" xfId="19" applyFont="1" applyBorder="1" applyAlignment="1">
      <alignment horizontal="center" wrapText="1"/>
    </xf>
    <xf numFmtId="0" fontId="66" fillId="0" borderId="73" xfId="19" applyFont="1" applyBorder="1" applyAlignment="1">
      <alignment horizontal="center" wrapText="1"/>
    </xf>
    <xf numFmtId="0" fontId="66" fillId="0" borderId="74" xfId="19" applyFont="1" applyBorder="1" applyAlignment="1">
      <alignment horizontal="center" wrapText="1"/>
    </xf>
    <xf numFmtId="0" fontId="65" fillId="0" borderId="0" xfId="19"/>
    <xf numFmtId="0" fontId="66" fillId="0" borderId="77" xfId="19" applyFont="1" applyBorder="1" applyAlignment="1">
      <alignment horizontal="center" wrapText="1"/>
    </xf>
    <xf numFmtId="0" fontId="66" fillId="0" borderId="78" xfId="19" applyFont="1" applyBorder="1" applyAlignment="1">
      <alignment horizontal="center" wrapText="1"/>
    </xf>
    <xf numFmtId="0" fontId="66" fillId="0" borderId="79" xfId="19" applyFont="1" applyBorder="1" applyAlignment="1">
      <alignment horizontal="center" wrapText="1"/>
    </xf>
    <xf numFmtId="0" fontId="66" fillId="0" borderId="71" xfId="19" applyFont="1" applyBorder="1" applyAlignment="1">
      <alignment horizontal="left" vertical="top" wrapText="1"/>
    </xf>
    <xf numFmtId="211" fontId="66" fillId="0" borderId="80" xfId="19" applyNumberFormat="1" applyFont="1" applyBorder="1" applyAlignment="1">
      <alignment horizontal="right" vertical="top"/>
    </xf>
    <xf numFmtId="211" fontId="66" fillId="0" borderId="81" xfId="19" applyNumberFormat="1" applyFont="1" applyBorder="1" applyAlignment="1">
      <alignment horizontal="right" vertical="top"/>
    </xf>
    <xf numFmtId="211" fontId="66" fillId="0" borderId="82" xfId="19" applyNumberFormat="1" applyFont="1" applyBorder="1" applyAlignment="1">
      <alignment horizontal="right" vertical="top"/>
    </xf>
    <xf numFmtId="211" fontId="66" fillId="0" borderId="85" xfId="19" applyNumberFormat="1" applyFont="1" applyBorder="1" applyAlignment="1">
      <alignment horizontal="right" vertical="top"/>
    </xf>
    <xf numFmtId="211" fontId="66" fillId="0" borderId="86" xfId="19" applyNumberFormat="1" applyFont="1" applyBorder="1" applyAlignment="1">
      <alignment horizontal="right" vertical="top"/>
    </xf>
    <xf numFmtId="211" fontId="66" fillId="0" borderId="87" xfId="19" applyNumberFormat="1" applyFont="1" applyBorder="1" applyAlignment="1">
      <alignment horizontal="right" vertical="top"/>
    </xf>
    <xf numFmtId="0" fontId="66" fillId="0" borderId="76" xfId="19" applyFont="1" applyBorder="1" applyAlignment="1">
      <alignment horizontal="left" vertical="top" wrapText="1"/>
    </xf>
    <xf numFmtId="211" fontId="66" fillId="0" borderId="88" xfId="19" applyNumberFormat="1" applyFont="1" applyBorder="1" applyAlignment="1">
      <alignment horizontal="right" vertical="top"/>
    </xf>
    <xf numFmtId="211" fontId="66" fillId="0" borderId="89" xfId="19" applyNumberFormat="1" applyFont="1" applyBorder="1" applyAlignment="1">
      <alignment horizontal="right" vertical="top"/>
    </xf>
    <xf numFmtId="211" fontId="66" fillId="0" borderId="90" xfId="19" applyNumberFormat="1" applyFont="1" applyBorder="1" applyAlignment="1">
      <alignment horizontal="right" vertical="top"/>
    </xf>
    <xf numFmtId="0" fontId="66" fillId="0" borderId="72" xfId="20" applyFont="1" applyBorder="1" applyAlignment="1">
      <alignment horizontal="center" wrapText="1"/>
    </xf>
    <xf numFmtId="0" fontId="66" fillId="0" borderId="73" xfId="20" applyFont="1" applyBorder="1" applyAlignment="1">
      <alignment horizontal="center" wrapText="1"/>
    </xf>
    <xf numFmtId="0" fontId="66" fillId="0" borderId="74" xfId="20" applyFont="1" applyBorder="1" applyAlignment="1">
      <alignment horizontal="center" wrapText="1"/>
    </xf>
    <xf numFmtId="0" fontId="66" fillId="0" borderId="77" xfId="20" applyFont="1" applyBorder="1" applyAlignment="1">
      <alignment horizontal="center" wrapText="1"/>
    </xf>
    <xf numFmtId="0" fontId="66" fillId="0" borderId="78" xfId="20" applyFont="1" applyBorder="1" applyAlignment="1">
      <alignment horizontal="center" wrapText="1"/>
    </xf>
    <xf numFmtId="0" fontId="66" fillId="0" borderId="79" xfId="20" applyFont="1" applyBorder="1" applyAlignment="1">
      <alignment horizontal="center" wrapText="1"/>
    </xf>
    <xf numFmtId="0" fontId="66" fillId="0" borderId="71" xfId="20" applyFont="1" applyBorder="1" applyAlignment="1">
      <alignment horizontal="left" vertical="top" wrapText="1"/>
    </xf>
    <xf numFmtId="211" fontId="66" fillId="0" borderId="80" xfId="20" applyNumberFormat="1" applyFont="1" applyBorder="1" applyAlignment="1">
      <alignment horizontal="right" vertical="top"/>
    </xf>
    <xf numFmtId="211" fontId="66" fillId="0" borderId="81" xfId="20" applyNumberFormat="1" applyFont="1" applyBorder="1" applyAlignment="1">
      <alignment horizontal="right" vertical="top"/>
    </xf>
    <xf numFmtId="211" fontId="66" fillId="0" borderId="82" xfId="20" applyNumberFormat="1" applyFont="1" applyBorder="1" applyAlignment="1">
      <alignment horizontal="right" vertical="top"/>
    </xf>
    <xf numFmtId="211" fontId="66" fillId="0" borderId="85" xfId="20" applyNumberFormat="1" applyFont="1" applyBorder="1" applyAlignment="1">
      <alignment horizontal="right" vertical="top"/>
    </xf>
    <xf numFmtId="211" fontId="66" fillId="0" borderId="86" xfId="20" applyNumberFormat="1" applyFont="1" applyBorder="1" applyAlignment="1">
      <alignment horizontal="right" vertical="top"/>
    </xf>
    <xf numFmtId="210" fontId="66" fillId="0" borderId="86" xfId="20" applyNumberFormat="1" applyFont="1" applyBorder="1" applyAlignment="1">
      <alignment horizontal="right" vertical="top"/>
    </xf>
    <xf numFmtId="211" fontId="66" fillId="0" borderId="87" xfId="20" applyNumberFormat="1" applyFont="1" applyBorder="1" applyAlignment="1">
      <alignment horizontal="right" vertical="top"/>
    </xf>
    <xf numFmtId="0" fontId="66" fillId="0" borderId="72" xfId="21" applyFont="1" applyBorder="1" applyAlignment="1">
      <alignment horizontal="center" wrapText="1"/>
    </xf>
    <xf numFmtId="0" fontId="66" fillId="0" borderId="73" xfId="21" applyFont="1" applyBorder="1" applyAlignment="1">
      <alignment horizontal="center" wrapText="1"/>
    </xf>
    <xf numFmtId="0" fontId="66" fillId="0" borderId="74" xfId="21" applyFont="1" applyBorder="1" applyAlignment="1">
      <alignment horizontal="center" wrapText="1"/>
    </xf>
    <xf numFmtId="0" fontId="66" fillId="0" borderId="77" xfId="21" applyFont="1" applyBorder="1" applyAlignment="1">
      <alignment horizontal="center" wrapText="1"/>
    </xf>
    <xf numFmtId="0" fontId="66" fillId="0" borderId="78" xfId="21" applyFont="1" applyBorder="1" applyAlignment="1">
      <alignment horizontal="center" wrapText="1"/>
    </xf>
    <xf numFmtId="0" fontId="66" fillId="0" borderId="79" xfId="21" applyFont="1" applyBorder="1" applyAlignment="1">
      <alignment horizontal="center" wrapText="1"/>
    </xf>
    <xf numFmtId="0" fontId="66" fillId="0" borderId="71" xfId="21" applyFont="1" applyBorder="1" applyAlignment="1">
      <alignment horizontal="left" vertical="top" wrapText="1"/>
    </xf>
    <xf numFmtId="211" fontId="66" fillId="0" borderId="80" xfId="21" applyNumberFormat="1" applyFont="1" applyBorder="1" applyAlignment="1">
      <alignment horizontal="right" vertical="top"/>
    </xf>
    <xf numFmtId="211" fontId="66" fillId="0" borderId="81" xfId="21" applyNumberFormat="1" applyFont="1" applyBorder="1" applyAlignment="1">
      <alignment horizontal="right" vertical="top"/>
    </xf>
    <xf numFmtId="211" fontId="66" fillId="0" borderId="82" xfId="21" applyNumberFormat="1" applyFont="1" applyBorder="1" applyAlignment="1">
      <alignment horizontal="right" vertical="top"/>
    </xf>
    <xf numFmtId="211" fontId="66" fillId="0" borderId="85" xfId="21" applyNumberFormat="1" applyFont="1" applyBorder="1" applyAlignment="1">
      <alignment horizontal="right" vertical="top"/>
    </xf>
    <xf numFmtId="211" fontId="66" fillId="0" borderId="86" xfId="21" applyNumberFormat="1" applyFont="1" applyBorder="1" applyAlignment="1">
      <alignment horizontal="right" vertical="top"/>
    </xf>
    <xf numFmtId="210" fontId="66" fillId="0" borderId="86" xfId="21" applyNumberFormat="1" applyFont="1" applyBorder="1" applyAlignment="1">
      <alignment horizontal="right" vertical="top"/>
    </xf>
    <xf numFmtId="211" fontId="66" fillId="0" borderId="87" xfId="21" applyNumberFormat="1" applyFont="1" applyBorder="1" applyAlignment="1">
      <alignment horizontal="right" vertical="top"/>
    </xf>
    <xf numFmtId="0" fontId="66" fillId="0" borderId="76" xfId="21" applyFont="1" applyBorder="1" applyAlignment="1">
      <alignment horizontal="left" vertical="top" wrapText="1"/>
    </xf>
    <xf numFmtId="211" fontId="66" fillId="0" borderId="88" xfId="21" applyNumberFormat="1" applyFont="1" applyBorder="1" applyAlignment="1">
      <alignment horizontal="right" vertical="top"/>
    </xf>
    <xf numFmtId="211" fontId="66" fillId="0" borderId="89" xfId="21" applyNumberFormat="1" applyFont="1" applyBorder="1" applyAlignment="1">
      <alignment horizontal="right" vertical="top"/>
    </xf>
    <xf numFmtId="211" fontId="66" fillId="0" borderId="90" xfId="21" applyNumberFormat="1" applyFont="1" applyBorder="1" applyAlignment="1">
      <alignment horizontal="right" vertical="top"/>
    </xf>
    <xf numFmtId="0" fontId="33" fillId="0" borderId="0" xfId="5" applyNumberFormat="1" applyFont="1" applyFill="1" applyBorder="1" applyAlignment="1">
      <alignment horizontal="center" vertical="center" wrapText="1"/>
    </xf>
    <xf numFmtId="0" fontId="66" fillId="0" borderId="72" xfId="22" applyFont="1" applyBorder="1" applyAlignment="1">
      <alignment horizontal="center" wrapText="1"/>
    </xf>
    <xf numFmtId="0" fontId="66" fillId="0" borderId="73" xfId="22" applyFont="1" applyBorder="1" applyAlignment="1">
      <alignment horizontal="center" wrapText="1"/>
    </xf>
    <xf numFmtId="0" fontId="66" fillId="0" borderId="74" xfId="22" applyFont="1" applyBorder="1" applyAlignment="1">
      <alignment horizontal="center" wrapText="1"/>
    </xf>
    <xf numFmtId="0" fontId="65" fillId="0" borderId="0" xfId="22"/>
    <xf numFmtId="0" fontId="66" fillId="0" borderId="77" xfId="22" applyFont="1" applyBorder="1" applyAlignment="1">
      <alignment horizontal="center" wrapText="1"/>
    </xf>
    <xf numFmtId="0" fontId="66" fillId="0" borderId="78" xfId="22" applyFont="1" applyBorder="1" applyAlignment="1">
      <alignment horizontal="center" wrapText="1"/>
    </xf>
    <xf numFmtId="0" fontId="66" fillId="0" borderId="79" xfId="22" applyFont="1" applyBorder="1" applyAlignment="1">
      <alignment horizontal="center" wrapText="1"/>
    </xf>
    <xf numFmtId="0" fontId="66" fillId="0" borderId="71" xfId="22" applyFont="1" applyBorder="1" applyAlignment="1">
      <alignment horizontal="left" vertical="top" wrapText="1"/>
    </xf>
    <xf numFmtId="211" fontId="66" fillId="0" borderId="80" xfId="22" applyNumberFormat="1" applyFont="1" applyBorder="1" applyAlignment="1">
      <alignment horizontal="right" vertical="top"/>
    </xf>
    <xf numFmtId="211" fontId="66" fillId="0" borderId="81" xfId="22" applyNumberFormat="1" applyFont="1" applyBorder="1" applyAlignment="1">
      <alignment horizontal="right" vertical="top"/>
    </xf>
    <xf numFmtId="211" fontId="66" fillId="0" borderId="82" xfId="22" applyNumberFormat="1" applyFont="1" applyBorder="1" applyAlignment="1">
      <alignment horizontal="right" vertical="top"/>
    </xf>
    <xf numFmtId="211" fontId="66" fillId="0" borderId="85" xfId="22" applyNumberFormat="1" applyFont="1" applyBorder="1" applyAlignment="1">
      <alignment horizontal="right" vertical="top"/>
    </xf>
    <xf numFmtId="211" fontId="66" fillId="0" borderId="86" xfId="22" applyNumberFormat="1" applyFont="1" applyBorder="1" applyAlignment="1">
      <alignment horizontal="right" vertical="top"/>
    </xf>
    <xf numFmtId="211" fontId="66" fillId="0" borderId="87" xfId="22" applyNumberFormat="1" applyFont="1" applyBorder="1" applyAlignment="1">
      <alignment horizontal="right" vertical="top"/>
    </xf>
    <xf numFmtId="0" fontId="66" fillId="0" borderId="76" xfId="22" applyFont="1" applyBorder="1" applyAlignment="1">
      <alignment horizontal="left" vertical="top" wrapText="1"/>
    </xf>
    <xf numFmtId="211" fontId="66" fillId="0" borderId="88" xfId="22" applyNumberFormat="1" applyFont="1" applyBorder="1" applyAlignment="1">
      <alignment horizontal="right" vertical="top"/>
    </xf>
    <xf numFmtId="211" fontId="66" fillId="0" borderId="89" xfId="22" applyNumberFormat="1" applyFont="1" applyBorder="1" applyAlignment="1">
      <alignment horizontal="right" vertical="top"/>
    </xf>
    <xf numFmtId="211" fontId="66" fillId="0" borderId="90" xfId="22" applyNumberFormat="1" applyFont="1" applyBorder="1" applyAlignment="1">
      <alignment horizontal="right" vertical="top"/>
    </xf>
    <xf numFmtId="0" fontId="0" fillId="0" borderId="0" xfId="0" applyNumberFormat="1" applyFont="1" applyFill="1" applyAlignment="1">
      <alignment wrapText="1"/>
    </xf>
    <xf numFmtId="0" fontId="66" fillId="0" borderId="72" xfId="23" applyFont="1" applyBorder="1" applyAlignment="1">
      <alignment horizontal="center" wrapText="1"/>
    </xf>
    <xf numFmtId="0" fontId="66" fillId="0" borderId="73" xfId="23" applyFont="1" applyBorder="1" applyAlignment="1">
      <alignment horizontal="center" wrapText="1"/>
    </xf>
    <xf numFmtId="0" fontId="66" fillId="0" borderId="74" xfId="23" applyFont="1" applyBorder="1" applyAlignment="1">
      <alignment horizontal="center" wrapText="1"/>
    </xf>
    <xf numFmtId="0" fontId="66" fillId="0" borderId="77" xfId="23" applyFont="1" applyBorder="1" applyAlignment="1">
      <alignment horizontal="center" wrapText="1"/>
    </xf>
    <xf numFmtId="0" fontId="66" fillId="0" borderId="78" xfId="23" applyFont="1" applyBorder="1" applyAlignment="1">
      <alignment horizontal="center" wrapText="1"/>
    </xf>
    <xf numFmtId="0" fontId="66" fillId="0" borderId="79" xfId="23" applyFont="1" applyBorder="1" applyAlignment="1">
      <alignment horizontal="center" wrapText="1"/>
    </xf>
    <xf numFmtId="0" fontId="66" fillId="0" borderId="71" xfId="23" applyFont="1" applyBorder="1" applyAlignment="1">
      <alignment horizontal="left" vertical="top" wrapText="1"/>
    </xf>
    <xf numFmtId="211" fontId="66" fillId="0" borderId="80" xfId="23" applyNumberFormat="1" applyFont="1" applyBorder="1" applyAlignment="1">
      <alignment horizontal="right" vertical="top"/>
    </xf>
    <xf numFmtId="211" fontId="66" fillId="0" borderId="81" xfId="23" applyNumberFormat="1" applyFont="1" applyBorder="1" applyAlignment="1">
      <alignment horizontal="right" vertical="top"/>
    </xf>
    <xf numFmtId="211" fontId="66" fillId="0" borderId="82" xfId="23" applyNumberFormat="1" applyFont="1" applyBorder="1" applyAlignment="1">
      <alignment horizontal="right" vertical="top"/>
    </xf>
    <xf numFmtId="211" fontId="66" fillId="0" borderId="85" xfId="23" applyNumberFormat="1" applyFont="1" applyBorder="1" applyAlignment="1">
      <alignment horizontal="right" vertical="top"/>
    </xf>
    <xf numFmtId="211" fontId="66" fillId="0" borderId="86" xfId="23" applyNumberFormat="1" applyFont="1" applyBorder="1" applyAlignment="1">
      <alignment horizontal="right" vertical="top"/>
    </xf>
    <xf numFmtId="211" fontId="66" fillId="0" borderId="87" xfId="23" applyNumberFormat="1" applyFont="1" applyBorder="1" applyAlignment="1">
      <alignment horizontal="right" vertical="top"/>
    </xf>
    <xf numFmtId="210" fontId="66" fillId="0" borderId="87" xfId="23" applyNumberFormat="1" applyFont="1" applyBorder="1" applyAlignment="1">
      <alignment horizontal="right" vertical="top"/>
    </xf>
    <xf numFmtId="0" fontId="66" fillId="0" borderId="76" xfId="23" applyFont="1" applyBorder="1" applyAlignment="1">
      <alignment horizontal="left" vertical="top" wrapText="1"/>
    </xf>
    <xf numFmtId="211" fontId="66" fillId="0" borderId="88" xfId="23" applyNumberFormat="1" applyFont="1" applyBorder="1" applyAlignment="1">
      <alignment horizontal="right" vertical="top"/>
    </xf>
    <xf numFmtId="211" fontId="66" fillId="0" borderId="89" xfId="23" applyNumberFormat="1" applyFont="1" applyBorder="1" applyAlignment="1">
      <alignment horizontal="right" vertical="top"/>
    </xf>
    <xf numFmtId="211" fontId="66" fillId="0" borderId="90" xfId="23" applyNumberFormat="1" applyFont="1" applyBorder="1" applyAlignment="1">
      <alignment horizontal="right" vertical="top"/>
    </xf>
    <xf numFmtId="212" fontId="0" fillId="0" borderId="0" xfId="0" applyNumberFormat="1" applyFont="1" applyFill="1" applyAlignment="1">
      <alignment vertical="center"/>
    </xf>
    <xf numFmtId="0" fontId="66" fillId="0" borderId="72" xfId="24" applyFont="1" applyBorder="1" applyAlignment="1">
      <alignment horizontal="center" wrapText="1"/>
    </xf>
    <xf numFmtId="0" fontId="66" fillId="0" borderId="73" xfId="24" applyFont="1" applyBorder="1" applyAlignment="1">
      <alignment horizontal="center" wrapText="1"/>
    </xf>
    <xf numFmtId="0" fontId="66" fillId="0" borderId="74" xfId="24" applyFont="1" applyBorder="1" applyAlignment="1">
      <alignment horizontal="center" wrapText="1"/>
    </xf>
    <xf numFmtId="0" fontId="66" fillId="0" borderId="77" xfId="24" applyFont="1" applyBorder="1" applyAlignment="1">
      <alignment horizontal="center" wrapText="1"/>
    </xf>
    <xf numFmtId="0" fontId="66" fillId="0" borderId="78" xfId="24" applyFont="1" applyBorder="1" applyAlignment="1">
      <alignment horizontal="center" wrapText="1"/>
    </xf>
    <xf numFmtId="0" fontId="66" fillId="0" borderId="79" xfId="24" applyFont="1" applyBorder="1" applyAlignment="1">
      <alignment horizontal="center" wrapText="1"/>
    </xf>
    <xf numFmtId="0" fontId="66" fillId="0" borderId="71" xfId="24" applyFont="1" applyBorder="1" applyAlignment="1">
      <alignment horizontal="left" vertical="top" wrapText="1"/>
    </xf>
    <xf numFmtId="211" fontId="66" fillId="0" borderId="80" xfId="24" applyNumberFormat="1" applyFont="1" applyBorder="1" applyAlignment="1">
      <alignment horizontal="right" vertical="top"/>
    </xf>
    <xf numFmtId="211" fontId="66" fillId="0" borderId="81" xfId="24" applyNumberFormat="1" applyFont="1" applyBorder="1" applyAlignment="1">
      <alignment horizontal="right" vertical="top"/>
    </xf>
    <xf numFmtId="211" fontId="66" fillId="0" borderId="82" xfId="24" applyNumberFormat="1" applyFont="1" applyBorder="1" applyAlignment="1">
      <alignment horizontal="right" vertical="top"/>
    </xf>
    <xf numFmtId="211" fontId="66" fillId="0" borderId="85" xfId="24" applyNumberFormat="1" applyFont="1" applyBorder="1" applyAlignment="1">
      <alignment horizontal="right" vertical="top"/>
    </xf>
    <xf numFmtId="211" fontId="66" fillId="0" borderId="86" xfId="24" applyNumberFormat="1" applyFont="1" applyBorder="1" applyAlignment="1">
      <alignment horizontal="right" vertical="top"/>
    </xf>
    <xf numFmtId="211" fontId="66" fillId="0" borderId="87" xfId="24" applyNumberFormat="1" applyFont="1" applyBorder="1" applyAlignment="1">
      <alignment horizontal="right" vertical="top"/>
    </xf>
    <xf numFmtId="210" fontId="66" fillId="0" borderId="86" xfId="24" applyNumberFormat="1" applyFont="1" applyBorder="1" applyAlignment="1">
      <alignment horizontal="right" vertical="top"/>
    </xf>
    <xf numFmtId="0" fontId="66" fillId="0" borderId="76" xfId="24" applyFont="1" applyBorder="1" applyAlignment="1">
      <alignment horizontal="left" vertical="top" wrapText="1"/>
    </xf>
    <xf numFmtId="211" fontId="66" fillId="0" borderId="88" xfId="24" applyNumberFormat="1" applyFont="1" applyBorder="1" applyAlignment="1">
      <alignment horizontal="right" vertical="top"/>
    </xf>
    <xf numFmtId="211" fontId="66" fillId="0" borderId="89" xfId="24" applyNumberFormat="1" applyFont="1" applyBorder="1" applyAlignment="1">
      <alignment horizontal="right" vertical="top"/>
    </xf>
    <xf numFmtId="211" fontId="66" fillId="0" borderId="90" xfId="24" applyNumberFormat="1" applyFont="1" applyBorder="1" applyAlignment="1">
      <alignment horizontal="right" vertical="top"/>
    </xf>
    <xf numFmtId="0" fontId="66" fillId="0" borderId="72" xfId="25" applyFont="1" applyBorder="1" applyAlignment="1">
      <alignment horizontal="center" wrapText="1"/>
    </xf>
    <xf numFmtId="0" fontId="66" fillId="0" borderId="73" xfId="25" applyFont="1" applyBorder="1" applyAlignment="1">
      <alignment horizontal="center" wrapText="1"/>
    </xf>
    <xf numFmtId="0" fontId="66" fillId="0" borderId="74" xfId="25" applyFont="1" applyBorder="1" applyAlignment="1">
      <alignment horizontal="center" wrapText="1"/>
    </xf>
    <xf numFmtId="0" fontId="65" fillId="0" borderId="0" xfId="25"/>
    <xf numFmtId="0" fontId="66" fillId="0" borderId="77" xfId="25" applyFont="1" applyBorder="1" applyAlignment="1">
      <alignment horizontal="center" wrapText="1"/>
    </xf>
    <xf numFmtId="0" fontId="66" fillId="0" borderId="78" xfId="25" applyFont="1" applyBorder="1" applyAlignment="1">
      <alignment horizontal="center" wrapText="1"/>
    </xf>
    <xf numFmtId="0" fontId="66" fillId="0" borderId="79" xfId="25" applyFont="1" applyBorder="1" applyAlignment="1">
      <alignment horizontal="center" wrapText="1"/>
    </xf>
    <xf numFmtId="0" fontId="66" fillId="0" borderId="71" xfId="25" applyFont="1" applyBorder="1" applyAlignment="1">
      <alignment horizontal="left" vertical="top" wrapText="1"/>
    </xf>
    <xf numFmtId="211" fontId="66" fillId="0" borderId="80" xfId="25" applyNumberFormat="1" applyFont="1" applyBorder="1" applyAlignment="1">
      <alignment horizontal="right" vertical="top"/>
    </xf>
    <xf numFmtId="211" fontId="66" fillId="0" borderId="81" xfId="25" applyNumberFormat="1" applyFont="1" applyBorder="1" applyAlignment="1">
      <alignment horizontal="right" vertical="top"/>
    </xf>
    <xf numFmtId="211" fontId="66" fillId="0" borderId="82" xfId="25" applyNumberFormat="1" applyFont="1" applyBorder="1" applyAlignment="1">
      <alignment horizontal="right" vertical="top"/>
    </xf>
    <xf numFmtId="211" fontId="66" fillId="0" borderId="85" xfId="25" applyNumberFormat="1" applyFont="1" applyBorder="1" applyAlignment="1">
      <alignment horizontal="right" vertical="top"/>
    </xf>
    <xf numFmtId="211" fontId="66" fillId="0" borderId="86" xfId="25" applyNumberFormat="1" applyFont="1" applyBorder="1" applyAlignment="1">
      <alignment horizontal="right" vertical="top"/>
    </xf>
    <xf numFmtId="211" fontId="66" fillId="0" borderId="87" xfId="25" applyNumberFormat="1" applyFont="1" applyBorder="1" applyAlignment="1">
      <alignment horizontal="right" vertical="top"/>
    </xf>
    <xf numFmtId="210" fontId="66" fillId="0" borderId="86" xfId="25" applyNumberFormat="1" applyFont="1" applyBorder="1" applyAlignment="1">
      <alignment horizontal="right" vertical="top"/>
    </xf>
    <xf numFmtId="0" fontId="66" fillId="0" borderId="76" xfId="25" applyFont="1" applyBorder="1" applyAlignment="1">
      <alignment horizontal="left" vertical="top" wrapText="1"/>
    </xf>
    <xf numFmtId="211" fontId="66" fillId="0" borderId="88" xfId="25" applyNumberFormat="1" applyFont="1" applyBorder="1" applyAlignment="1">
      <alignment horizontal="right" vertical="top"/>
    </xf>
    <xf numFmtId="211" fontId="66" fillId="0" borderId="89" xfId="25" applyNumberFormat="1" applyFont="1" applyBorder="1" applyAlignment="1">
      <alignment horizontal="right" vertical="top"/>
    </xf>
    <xf numFmtId="211" fontId="66" fillId="0" borderId="90" xfId="25" applyNumberFormat="1" applyFont="1" applyBorder="1" applyAlignment="1">
      <alignment horizontal="right" vertical="top"/>
    </xf>
    <xf numFmtId="0" fontId="40" fillId="0" borderId="0" xfId="9" applyNumberFormat="1" applyFont="1" applyFill="1" applyAlignment="1">
      <alignment horizontal="center" wrapText="1"/>
    </xf>
    <xf numFmtId="0" fontId="40" fillId="0" borderId="0" xfId="9" applyNumberFormat="1" applyFont="1" applyFill="1" applyAlignment="1">
      <alignment horizontal="center" vertical="top" wrapText="1"/>
    </xf>
    <xf numFmtId="41" fontId="15" fillId="0" borderId="0" xfId="0" quotePrefix="1" applyNumberFormat="1" applyFont="1" applyFill="1" applyAlignment="1">
      <alignment vertical="center"/>
    </xf>
    <xf numFmtId="41" fontId="15" fillId="0" borderId="17" xfId="0" applyNumberFormat="1" applyFont="1" applyFill="1" applyBorder="1" applyAlignment="1">
      <alignment vertical="center"/>
    </xf>
    <xf numFmtId="41" fontId="15" fillId="0" borderId="19" xfId="0" applyNumberFormat="1" applyFont="1" applyFill="1" applyBorder="1" applyAlignment="1">
      <alignment vertical="center"/>
    </xf>
    <xf numFmtId="41" fontId="15" fillId="0" borderId="0" xfId="0" applyNumberFormat="1" applyFont="1" applyFill="1" applyBorder="1" applyAlignment="1">
      <alignment vertical="center"/>
    </xf>
    <xf numFmtId="0" fontId="66" fillId="0" borderId="72" xfId="26" applyFont="1" applyBorder="1" applyAlignment="1">
      <alignment horizontal="center" wrapText="1"/>
    </xf>
    <xf numFmtId="0" fontId="66" fillId="0" borderId="74" xfId="26" applyFont="1" applyBorder="1" applyAlignment="1">
      <alignment horizontal="center" wrapText="1"/>
    </xf>
    <xf numFmtId="0" fontId="65" fillId="0" borderId="0" xfId="26"/>
    <xf numFmtId="0" fontId="66" fillId="0" borderId="77" xfId="26" applyFont="1" applyBorder="1" applyAlignment="1">
      <alignment horizontal="center" wrapText="1"/>
    </xf>
    <xf numFmtId="0" fontId="66" fillId="0" borderId="79" xfId="26" applyFont="1" applyBorder="1" applyAlignment="1">
      <alignment horizontal="center" wrapText="1"/>
    </xf>
    <xf numFmtId="0" fontId="66" fillId="0" borderId="71" xfId="26" applyFont="1" applyBorder="1" applyAlignment="1">
      <alignment horizontal="left" vertical="top" wrapText="1"/>
    </xf>
    <xf numFmtId="211" fontId="66" fillId="0" borderId="80" xfId="26" applyNumberFormat="1" applyFont="1" applyBorder="1" applyAlignment="1">
      <alignment horizontal="right" vertical="top"/>
    </xf>
    <xf numFmtId="211" fontId="66" fillId="0" borderId="82" xfId="26" applyNumberFormat="1" applyFont="1" applyBorder="1" applyAlignment="1">
      <alignment horizontal="right" vertical="top"/>
    </xf>
    <xf numFmtId="211" fontId="66" fillId="0" borderId="85" xfId="26" applyNumberFormat="1" applyFont="1" applyBorder="1" applyAlignment="1">
      <alignment horizontal="right" vertical="top"/>
    </xf>
    <xf numFmtId="211" fontId="66" fillId="0" borderId="87" xfId="26" applyNumberFormat="1" applyFont="1" applyBorder="1" applyAlignment="1">
      <alignment horizontal="right" vertical="top"/>
    </xf>
    <xf numFmtId="0" fontId="66" fillId="0" borderId="76" xfId="26" applyFont="1" applyBorder="1" applyAlignment="1">
      <alignment horizontal="left" vertical="top" wrapText="1"/>
    </xf>
    <xf numFmtId="211" fontId="66" fillId="0" borderId="88" xfId="26" applyNumberFormat="1" applyFont="1" applyBorder="1" applyAlignment="1">
      <alignment horizontal="right" vertical="top"/>
    </xf>
    <xf numFmtId="211" fontId="66" fillId="0" borderId="90" xfId="26" applyNumberFormat="1" applyFont="1" applyBorder="1" applyAlignment="1">
      <alignment horizontal="right" vertical="top"/>
    </xf>
    <xf numFmtId="0" fontId="66" fillId="0" borderId="72" xfId="27" applyFont="1" applyBorder="1" applyAlignment="1">
      <alignment horizontal="center" wrapText="1"/>
    </xf>
    <xf numFmtId="0" fontId="66" fillId="0" borderId="73" xfId="27" applyFont="1" applyBorder="1" applyAlignment="1">
      <alignment horizontal="center" wrapText="1"/>
    </xf>
    <xf numFmtId="0" fontId="66" fillId="0" borderId="74" xfId="27" applyFont="1" applyBorder="1" applyAlignment="1">
      <alignment horizontal="center" wrapText="1"/>
    </xf>
    <xf numFmtId="0" fontId="66" fillId="0" borderId="77" xfId="27" applyFont="1" applyBorder="1" applyAlignment="1">
      <alignment horizontal="center" wrapText="1"/>
    </xf>
    <xf numFmtId="0" fontId="66" fillId="0" borderId="78" xfId="27" applyFont="1" applyBorder="1" applyAlignment="1">
      <alignment horizontal="center" wrapText="1"/>
    </xf>
    <xf numFmtId="0" fontId="66" fillId="0" borderId="79" xfId="27" applyFont="1" applyBorder="1" applyAlignment="1">
      <alignment horizontal="center" wrapText="1"/>
    </xf>
    <xf numFmtId="0" fontId="66" fillId="0" borderId="71" xfId="27" applyFont="1" applyBorder="1" applyAlignment="1">
      <alignment horizontal="left" vertical="top" wrapText="1"/>
    </xf>
    <xf numFmtId="211" fontId="66" fillId="0" borderId="80" xfId="27" applyNumberFormat="1" applyFont="1" applyBorder="1" applyAlignment="1">
      <alignment horizontal="right" vertical="top"/>
    </xf>
    <xf numFmtId="211" fontId="66" fillId="0" borderId="81" xfId="27" applyNumberFormat="1" applyFont="1" applyBorder="1" applyAlignment="1">
      <alignment horizontal="right" vertical="top"/>
    </xf>
    <xf numFmtId="211" fontId="66" fillId="0" borderId="82" xfId="27" applyNumberFormat="1" applyFont="1" applyBorder="1" applyAlignment="1">
      <alignment horizontal="right" vertical="top"/>
    </xf>
    <xf numFmtId="211" fontId="66" fillId="0" borderId="85" xfId="27" applyNumberFormat="1" applyFont="1" applyBorder="1" applyAlignment="1">
      <alignment horizontal="right" vertical="top"/>
    </xf>
    <xf numFmtId="211" fontId="66" fillId="0" borderId="86" xfId="27" applyNumberFormat="1" applyFont="1" applyBorder="1" applyAlignment="1">
      <alignment horizontal="right" vertical="top"/>
    </xf>
    <xf numFmtId="211" fontId="66" fillId="0" borderId="87" xfId="27" applyNumberFormat="1" applyFont="1" applyBorder="1" applyAlignment="1">
      <alignment horizontal="right" vertical="top"/>
    </xf>
    <xf numFmtId="0" fontId="66" fillId="0" borderId="76" xfId="27" applyFont="1" applyBorder="1" applyAlignment="1">
      <alignment horizontal="left" vertical="top" wrapText="1"/>
    </xf>
    <xf numFmtId="211" fontId="66" fillId="0" borderId="88" xfId="27" applyNumberFormat="1" applyFont="1" applyBorder="1" applyAlignment="1">
      <alignment horizontal="right" vertical="top"/>
    </xf>
    <xf numFmtId="211" fontId="66" fillId="0" borderId="89" xfId="27" applyNumberFormat="1" applyFont="1" applyBorder="1" applyAlignment="1">
      <alignment horizontal="right" vertical="top"/>
    </xf>
    <xf numFmtId="211" fontId="66" fillId="0" borderId="90" xfId="27" applyNumberFormat="1" applyFont="1" applyBorder="1" applyAlignment="1">
      <alignment horizontal="right" vertical="top"/>
    </xf>
    <xf numFmtId="0" fontId="66" fillId="0" borderId="72" xfId="28" applyFont="1" applyBorder="1" applyAlignment="1">
      <alignment horizontal="center" wrapText="1"/>
    </xf>
    <xf numFmtId="0" fontId="66" fillId="0" borderId="73" xfId="28" applyFont="1" applyBorder="1" applyAlignment="1">
      <alignment horizontal="center" wrapText="1"/>
    </xf>
    <xf numFmtId="0" fontId="66" fillId="0" borderId="74" xfId="28" applyFont="1" applyBorder="1" applyAlignment="1">
      <alignment horizontal="center" wrapText="1"/>
    </xf>
    <xf numFmtId="0" fontId="66" fillId="0" borderId="77" xfId="28" applyFont="1" applyBorder="1" applyAlignment="1">
      <alignment horizontal="center" wrapText="1"/>
    </xf>
    <xf numFmtId="0" fontId="66" fillId="0" borderId="78" xfId="28" applyFont="1" applyBorder="1" applyAlignment="1">
      <alignment horizontal="center" wrapText="1"/>
    </xf>
    <xf numFmtId="0" fontId="66" fillId="0" borderId="79" xfId="28" applyFont="1" applyBorder="1" applyAlignment="1">
      <alignment horizontal="center" wrapText="1"/>
    </xf>
    <xf numFmtId="0" fontId="66" fillId="0" borderId="71" xfId="28" applyFont="1" applyBorder="1" applyAlignment="1">
      <alignment horizontal="left" vertical="top" wrapText="1"/>
    </xf>
    <xf numFmtId="211" fontId="66" fillId="0" borderId="80" xfId="28" applyNumberFormat="1" applyFont="1" applyBorder="1" applyAlignment="1">
      <alignment horizontal="right" vertical="top"/>
    </xf>
    <xf numFmtId="211" fontId="66" fillId="0" borderId="81" xfId="28" applyNumberFormat="1" applyFont="1" applyBorder="1" applyAlignment="1">
      <alignment horizontal="right" vertical="top"/>
    </xf>
    <xf numFmtId="211" fontId="66" fillId="0" borderId="82" xfId="28" applyNumberFormat="1" applyFont="1" applyBorder="1" applyAlignment="1">
      <alignment horizontal="right" vertical="top"/>
    </xf>
    <xf numFmtId="211" fontId="66" fillId="0" borderId="85" xfId="28" applyNumberFormat="1" applyFont="1" applyBorder="1" applyAlignment="1">
      <alignment horizontal="right" vertical="top"/>
    </xf>
    <xf numFmtId="211" fontId="66" fillId="0" borderId="86" xfId="28" applyNumberFormat="1" applyFont="1" applyBorder="1" applyAlignment="1">
      <alignment horizontal="right" vertical="top"/>
    </xf>
    <xf numFmtId="210" fontId="66" fillId="0" borderId="86" xfId="28" applyNumberFormat="1" applyFont="1" applyBorder="1" applyAlignment="1">
      <alignment horizontal="right" vertical="top"/>
    </xf>
    <xf numFmtId="211" fontId="66" fillId="0" borderId="87" xfId="28" applyNumberFormat="1" applyFont="1" applyBorder="1" applyAlignment="1">
      <alignment horizontal="right" vertical="top"/>
    </xf>
    <xf numFmtId="0" fontId="66" fillId="0" borderId="76" xfId="28" applyFont="1" applyBorder="1" applyAlignment="1">
      <alignment horizontal="left" vertical="top" wrapText="1"/>
    </xf>
    <xf numFmtId="211" fontId="66" fillId="0" borderId="88" xfId="28" applyNumberFormat="1" applyFont="1" applyBorder="1" applyAlignment="1">
      <alignment horizontal="right" vertical="top"/>
    </xf>
    <xf numFmtId="211" fontId="66" fillId="0" borderId="89" xfId="28" applyNumberFormat="1" applyFont="1" applyBorder="1" applyAlignment="1">
      <alignment horizontal="right" vertical="top"/>
    </xf>
    <xf numFmtId="211" fontId="66" fillId="0" borderId="90" xfId="28" applyNumberFormat="1" applyFont="1" applyBorder="1" applyAlignment="1">
      <alignment horizontal="right" vertical="top"/>
    </xf>
    <xf numFmtId="0" fontId="40" fillId="0" borderId="0" xfId="8" applyNumberFormat="1" applyFont="1" applyFill="1" applyAlignment="1">
      <alignment vertical="top" wrapText="1"/>
    </xf>
    <xf numFmtId="41" fontId="1" fillId="0" borderId="17" xfId="0" applyNumberFormat="1" applyFont="1" applyFill="1" applyBorder="1" applyAlignment="1">
      <alignment horizontal="right" vertical="center"/>
    </xf>
    <xf numFmtId="41" fontId="1" fillId="0" borderId="19" xfId="0" applyNumberFormat="1" applyFont="1" applyFill="1" applyBorder="1" applyAlignment="1">
      <alignment horizontal="right" vertical="center"/>
    </xf>
    <xf numFmtId="41" fontId="1" fillId="0" borderId="0" xfId="0" applyNumberFormat="1" applyFont="1" applyFill="1" applyBorder="1" applyAlignment="1">
      <alignment vertical="center"/>
    </xf>
    <xf numFmtId="0" fontId="66" fillId="0" borderId="73" xfId="29" applyFont="1" applyBorder="1" applyAlignment="1">
      <alignment horizontal="center" wrapText="1"/>
    </xf>
    <xf numFmtId="0" fontId="66" fillId="0" borderId="74" xfId="29" applyFont="1" applyBorder="1" applyAlignment="1">
      <alignment horizontal="center" wrapText="1"/>
    </xf>
    <xf numFmtId="0" fontId="66" fillId="0" borderId="78" xfId="29" applyFont="1" applyBorder="1" applyAlignment="1">
      <alignment horizontal="center" wrapText="1"/>
    </xf>
    <xf numFmtId="0" fontId="66" fillId="0" borderId="79" xfId="29" applyFont="1" applyBorder="1" applyAlignment="1">
      <alignment horizontal="center" wrapText="1"/>
    </xf>
    <xf numFmtId="0" fontId="66" fillId="0" borderId="71" xfId="29" applyFont="1" applyBorder="1" applyAlignment="1">
      <alignment horizontal="left" vertical="top" wrapText="1"/>
    </xf>
    <xf numFmtId="211" fontId="66" fillId="0" borderId="80" xfId="29" applyNumberFormat="1" applyFont="1" applyBorder="1" applyAlignment="1">
      <alignment horizontal="right" vertical="top"/>
    </xf>
    <xf numFmtId="211" fontId="66" fillId="0" borderId="81" xfId="29" applyNumberFormat="1" applyFont="1" applyBorder="1" applyAlignment="1">
      <alignment horizontal="right" vertical="top"/>
    </xf>
    <xf numFmtId="211" fontId="66" fillId="0" borderId="82" xfId="29" applyNumberFormat="1" applyFont="1" applyBorder="1" applyAlignment="1">
      <alignment horizontal="right" vertical="top"/>
    </xf>
    <xf numFmtId="0" fontId="66" fillId="0" borderId="84" xfId="29" applyFont="1" applyBorder="1" applyAlignment="1">
      <alignment horizontal="left" vertical="top" wrapText="1"/>
    </xf>
    <xf numFmtId="211" fontId="66" fillId="0" borderId="85" xfId="29" applyNumberFormat="1" applyFont="1" applyBorder="1" applyAlignment="1">
      <alignment horizontal="right" vertical="top"/>
    </xf>
    <xf numFmtId="211" fontId="66" fillId="0" borderId="86" xfId="29" applyNumberFormat="1" applyFont="1" applyBorder="1" applyAlignment="1">
      <alignment horizontal="right" vertical="top"/>
    </xf>
    <xf numFmtId="211" fontId="66" fillId="0" borderId="87" xfId="29" applyNumberFormat="1" applyFont="1" applyBorder="1" applyAlignment="1">
      <alignment horizontal="right" vertical="top"/>
    </xf>
    <xf numFmtId="0" fontId="66" fillId="0" borderId="76" xfId="29" applyFont="1" applyBorder="1" applyAlignment="1">
      <alignment horizontal="left" vertical="top" wrapText="1"/>
    </xf>
    <xf numFmtId="211" fontId="66" fillId="0" borderId="88" xfId="29" applyNumberFormat="1" applyFont="1" applyBorder="1" applyAlignment="1">
      <alignment horizontal="right" vertical="top"/>
    </xf>
    <xf numFmtId="211" fontId="66" fillId="0" borderId="89" xfId="29" applyNumberFormat="1" applyFont="1" applyBorder="1" applyAlignment="1">
      <alignment horizontal="right" vertical="top"/>
    </xf>
    <xf numFmtId="211" fontId="66" fillId="0" borderId="90" xfId="29" applyNumberFormat="1" applyFont="1" applyBorder="1" applyAlignment="1">
      <alignment horizontal="right" vertical="top"/>
    </xf>
    <xf numFmtId="178" fontId="12" fillId="0" borderId="0" xfId="0" applyNumberFormat="1" applyFont="1" applyFill="1" applyAlignment="1">
      <alignment vertical="center"/>
    </xf>
    <xf numFmtId="178" fontId="12" fillId="0" borderId="0" xfId="0" applyNumberFormat="1" applyFont="1" applyFill="1" applyBorder="1" applyAlignment="1">
      <alignment horizontal="left" vertical="center"/>
    </xf>
    <xf numFmtId="201" fontId="54" fillId="0" borderId="0" xfId="0" applyNumberFormat="1" applyFont="1" applyFill="1" applyAlignment="1">
      <alignment vertical="center"/>
    </xf>
    <xf numFmtId="201" fontId="63" fillId="0" borderId="0" xfId="0" applyNumberFormat="1" applyFont="1" applyFill="1" applyAlignment="1">
      <alignment vertical="center"/>
    </xf>
    <xf numFmtId="201" fontId="63" fillId="0" borderId="0" xfId="0" applyNumberFormat="1" applyFont="1" applyFill="1" applyBorder="1" applyAlignment="1">
      <alignment vertical="center"/>
    </xf>
    <xf numFmtId="0" fontId="33" fillId="0" borderId="8" xfId="0" applyNumberFormat="1" applyFont="1" applyFill="1" applyBorder="1" applyAlignment="1">
      <alignment horizontal="center" vertical="center" wrapText="1"/>
    </xf>
    <xf numFmtId="0" fontId="66" fillId="0" borderId="84" xfId="23" applyFont="1" applyBorder="1" applyAlignment="1">
      <alignment horizontal="left" vertical="top" wrapText="1"/>
    </xf>
    <xf numFmtId="185" fontId="63" fillId="0" borderId="0" xfId="0" applyNumberFormat="1" applyFont="1" applyFill="1" applyAlignment="1">
      <alignment vertical="center"/>
    </xf>
    <xf numFmtId="178" fontId="26" fillId="0" borderId="0" xfId="0" applyNumberFormat="1" applyFont="1" applyFill="1" applyAlignment="1">
      <alignment vertical="top" wrapText="1"/>
    </xf>
    <xf numFmtId="0" fontId="66" fillId="0" borderId="91" xfId="29" applyFont="1" applyBorder="1" applyAlignment="1">
      <alignment horizontal="center" wrapText="1"/>
    </xf>
    <xf numFmtId="0" fontId="66" fillId="0" borderId="92" xfId="29" applyFont="1" applyBorder="1" applyAlignment="1">
      <alignment horizontal="center" wrapText="1"/>
    </xf>
    <xf numFmtId="211" fontId="66" fillId="0" borderId="93" xfId="29" applyNumberFormat="1" applyFont="1" applyBorder="1" applyAlignment="1">
      <alignment horizontal="right" vertical="top"/>
    </xf>
    <xf numFmtId="211" fontId="66" fillId="0" borderId="94" xfId="29" applyNumberFormat="1" applyFont="1" applyBorder="1" applyAlignment="1">
      <alignment horizontal="right" vertical="top"/>
    </xf>
    <xf numFmtId="211" fontId="66" fillId="0" borderId="95" xfId="29" applyNumberFormat="1" applyFont="1" applyBorder="1" applyAlignment="1">
      <alignment horizontal="right" vertical="top"/>
    </xf>
    <xf numFmtId="0" fontId="66" fillId="0" borderId="96" xfId="29" applyFont="1" applyBorder="1" applyAlignment="1">
      <alignment horizontal="center" wrapText="1"/>
    </xf>
    <xf numFmtId="0" fontId="66" fillId="0" borderId="97" xfId="29" applyFont="1" applyBorder="1" applyAlignment="1">
      <alignment horizontal="center" wrapText="1"/>
    </xf>
    <xf numFmtId="211" fontId="66" fillId="0" borderId="98" xfId="29" applyNumberFormat="1" applyFont="1" applyBorder="1" applyAlignment="1">
      <alignment horizontal="right" vertical="top"/>
    </xf>
    <xf numFmtId="211" fontId="66" fillId="0" borderId="99" xfId="29" applyNumberFormat="1" applyFont="1" applyBorder="1" applyAlignment="1">
      <alignment horizontal="right" vertical="top"/>
    </xf>
    <xf numFmtId="211" fontId="66" fillId="0" borderId="100" xfId="29" applyNumberFormat="1" applyFont="1" applyBorder="1" applyAlignment="1">
      <alignment horizontal="right" vertical="top"/>
    </xf>
    <xf numFmtId="0" fontId="66" fillId="0" borderId="73" xfId="30" applyFont="1" applyBorder="1" applyAlignment="1">
      <alignment horizontal="center" wrapText="1"/>
    </xf>
    <xf numFmtId="0" fontId="66" fillId="0" borderId="74" xfId="30" applyFont="1" applyBorder="1" applyAlignment="1">
      <alignment horizontal="center" wrapText="1"/>
    </xf>
    <xf numFmtId="0" fontId="66" fillId="0" borderId="78" xfId="30" applyFont="1" applyBorder="1" applyAlignment="1">
      <alignment horizontal="center" wrapText="1"/>
    </xf>
    <xf numFmtId="0" fontId="66" fillId="0" borderId="79" xfId="30" applyFont="1" applyBorder="1" applyAlignment="1">
      <alignment horizontal="center" wrapText="1"/>
    </xf>
    <xf numFmtId="0" fontId="66" fillId="0" borderId="71" xfId="30" applyFont="1" applyBorder="1" applyAlignment="1">
      <alignment horizontal="left" vertical="top" wrapText="1"/>
    </xf>
    <xf numFmtId="211" fontId="66" fillId="0" borderId="80" xfId="30" applyNumberFormat="1" applyFont="1" applyBorder="1" applyAlignment="1">
      <alignment horizontal="right" vertical="top"/>
    </xf>
    <xf numFmtId="211" fontId="66" fillId="0" borderId="81" xfId="30" applyNumberFormat="1" applyFont="1" applyBorder="1" applyAlignment="1">
      <alignment horizontal="right" vertical="top"/>
    </xf>
    <xf numFmtId="210" fontId="66" fillId="0" borderId="81" xfId="30" applyNumberFormat="1" applyFont="1" applyBorder="1" applyAlignment="1">
      <alignment horizontal="right" vertical="top"/>
    </xf>
    <xf numFmtId="211" fontId="66" fillId="0" borderId="82" xfId="30" applyNumberFormat="1" applyFont="1" applyBorder="1" applyAlignment="1">
      <alignment horizontal="right" vertical="top"/>
    </xf>
    <xf numFmtId="211" fontId="66" fillId="0" borderId="85" xfId="30" applyNumberFormat="1" applyFont="1" applyBorder="1" applyAlignment="1">
      <alignment horizontal="right" vertical="top"/>
    </xf>
    <xf numFmtId="211" fontId="66" fillId="0" borderId="86" xfId="30" applyNumberFormat="1" applyFont="1" applyBorder="1" applyAlignment="1">
      <alignment horizontal="right" vertical="top"/>
    </xf>
    <xf numFmtId="210" fontId="66" fillId="0" borderId="86" xfId="30" applyNumberFormat="1" applyFont="1" applyBorder="1" applyAlignment="1">
      <alignment horizontal="right" vertical="top"/>
    </xf>
    <xf numFmtId="211" fontId="66" fillId="0" borderId="87" xfId="30" applyNumberFormat="1" applyFont="1" applyBorder="1" applyAlignment="1">
      <alignment horizontal="right" vertical="top"/>
    </xf>
    <xf numFmtId="0" fontId="66" fillId="0" borderId="76" xfId="30" applyFont="1" applyBorder="1" applyAlignment="1">
      <alignment horizontal="left" vertical="top" wrapText="1"/>
    </xf>
    <xf numFmtId="211" fontId="66" fillId="0" borderId="88" xfId="30" applyNumberFormat="1" applyFont="1" applyBorder="1" applyAlignment="1">
      <alignment horizontal="right" vertical="top"/>
    </xf>
    <xf numFmtId="211" fontId="66" fillId="0" borderId="89" xfId="30" applyNumberFormat="1" applyFont="1" applyBorder="1" applyAlignment="1">
      <alignment horizontal="right" vertical="top"/>
    </xf>
    <xf numFmtId="210" fontId="66" fillId="0" borderId="89" xfId="30" applyNumberFormat="1" applyFont="1" applyBorder="1" applyAlignment="1">
      <alignment horizontal="right" vertical="top"/>
    </xf>
    <xf numFmtId="211" fontId="66" fillId="0" borderId="90" xfId="30" applyNumberFormat="1" applyFont="1" applyBorder="1" applyAlignment="1">
      <alignment horizontal="right" vertical="top"/>
    </xf>
    <xf numFmtId="209" fontId="64" fillId="0" borderId="0" xfId="0" applyNumberFormat="1" applyFont="1" applyFill="1" applyAlignment="1">
      <alignment vertical="center"/>
    </xf>
    <xf numFmtId="209" fontId="67" fillId="0" borderId="0" xfId="0" applyNumberFormat="1" applyFont="1" applyFill="1" applyAlignment="1">
      <alignment vertical="center"/>
    </xf>
    <xf numFmtId="209" fontId="67" fillId="0" borderId="17" xfId="0" applyNumberFormat="1" applyFont="1" applyFill="1" applyBorder="1" applyAlignment="1">
      <alignment vertical="center"/>
    </xf>
    <xf numFmtId="209" fontId="67" fillId="0" borderId="0" xfId="0" applyNumberFormat="1" applyFont="1" applyFill="1" applyBorder="1" applyAlignment="1">
      <alignment vertical="center"/>
    </xf>
    <xf numFmtId="209" fontId="67" fillId="0" borderId="19" xfId="0" applyNumberFormat="1" applyFont="1" applyFill="1" applyBorder="1" applyAlignment="1">
      <alignment vertical="center"/>
    </xf>
    <xf numFmtId="209" fontId="67" fillId="0" borderId="5" xfId="0" applyNumberFormat="1" applyFont="1" applyFill="1" applyBorder="1" applyAlignment="1">
      <alignment vertical="center"/>
    </xf>
    <xf numFmtId="209" fontId="64" fillId="0" borderId="0" xfId="0" applyNumberFormat="1" applyFont="1" applyFill="1" applyBorder="1" applyAlignment="1">
      <alignment vertical="center"/>
    </xf>
    <xf numFmtId="197" fontId="64" fillId="0" borderId="0" xfId="0" applyNumberFormat="1" applyFont="1" applyFill="1" applyAlignment="1">
      <alignment vertical="center"/>
    </xf>
    <xf numFmtId="185" fontId="67" fillId="0" borderId="0" xfId="0" applyNumberFormat="1" applyFont="1" applyFill="1" applyAlignment="1">
      <alignment vertical="center"/>
    </xf>
    <xf numFmtId="185" fontId="67" fillId="0" borderId="17" xfId="0" applyNumberFormat="1" applyFont="1" applyFill="1" applyBorder="1" applyAlignment="1">
      <alignment vertical="center"/>
    </xf>
    <xf numFmtId="185" fontId="67" fillId="0" borderId="0" xfId="0" applyNumberFormat="1" applyFont="1" applyFill="1" applyBorder="1" applyAlignment="1">
      <alignment vertical="center"/>
    </xf>
    <xf numFmtId="185" fontId="67" fillId="0" borderId="19" xfId="0" applyNumberFormat="1" applyFont="1" applyFill="1" applyBorder="1" applyAlignment="1">
      <alignment vertical="center"/>
    </xf>
    <xf numFmtId="185" fontId="67" fillId="0" borderId="5" xfId="0" applyNumberFormat="1" applyFont="1" applyFill="1" applyBorder="1" applyAlignment="1">
      <alignment vertical="center"/>
    </xf>
    <xf numFmtId="202" fontId="26" fillId="0" borderId="17" xfId="0" applyNumberFormat="1" applyFont="1" applyFill="1" applyBorder="1" applyAlignment="1">
      <alignment vertical="center"/>
    </xf>
    <xf numFmtId="202" fontId="26" fillId="0" borderId="19" xfId="0" applyNumberFormat="1" applyFont="1" applyFill="1" applyBorder="1" applyAlignment="1">
      <alignment vertical="center"/>
    </xf>
    <xf numFmtId="41" fontId="47" fillId="0" borderId="18" xfId="0" applyNumberFormat="1" applyFont="1" applyFill="1" applyBorder="1" applyAlignment="1">
      <alignment horizontal="right" vertical="center"/>
    </xf>
    <xf numFmtId="41" fontId="47" fillId="0" borderId="18" xfId="0" applyNumberFormat="1" applyFont="1" applyFill="1" applyBorder="1" applyAlignment="1">
      <alignment vertical="center"/>
    </xf>
    <xf numFmtId="0" fontId="66" fillId="0" borderId="72" xfId="31" applyFont="1" applyBorder="1" applyAlignment="1">
      <alignment horizontal="center" wrapText="1"/>
    </xf>
    <xf numFmtId="0" fontId="66" fillId="0" borderId="73" xfId="31" applyFont="1" applyBorder="1" applyAlignment="1">
      <alignment horizontal="center" wrapText="1"/>
    </xf>
    <xf numFmtId="0" fontId="66" fillId="0" borderId="74" xfId="31" applyFont="1" applyBorder="1" applyAlignment="1">
      <alignment horizontal="center" wrapText="1"/>
    </xf>
    <xf numFmtId="0" fontId="65" fillId="0" borderId="0" xfId="31"/>
    <xf numFmtId="0" fontId="66" fillId="0" borderId="77" xfId="31" applyFont="1" applyBorder="1" applyAlignment="1">
      <alignment horizontal="center" wrapText="1"/>
    </xf>
    <xf numFmtId="0" fontId="66" fillId="0" borderId="78" xfId="31" applyFont="1" applyBorder="1" applyAlignment="1">
      <alignment horizontal="center" wrapText="1"/>
    </xf>
    <xf numFmtId="0" fontId="66" fillId="0" borderId="79" xfId="31" applyFont="1" applyBorder="1" applyAlignment="1">
      <alignment horizontal="center" wrapText="1"/>
    </xf>
    <xf numFmtId="0" fontId="66" fillId="0" borderId="71" xfId="31" applyFont="1" applyBorder="1" applyAlignment="1">
      <alignment horizontal="left" vertical="top" wrapText="1"/>
    </xf>
    <xf numFmtId="211" fontId="66" fillId="0" borderId="80" xfId="31" applyNumberFormat="1" applyFont="1" applyBorder="1" applyAlignment="1">
      <alignment horizontal="right" vertical="top"/>
    </xf>
    <xf numFmtId="211" fontId="66" fillId="0" borderId="81" xfId="31" applyNumberFormat="1" applyFont="1" applyBorder="1" applyAlignment="1">
      <alignment horizontal="right" vertical="top"/>
    </xf>
    <xf numFmtId="210" fontId="66" fillId="0" borderId="81" xfId="31" applyNumberFormat="1" applyFont="1" applyBorder="1" applyAlignment="1">
      <alignment horizontal="right" vertical="top"/>
    </xf>
    <xf numFmtId="211" fontId="66" fillId="0" borderId="82" xfId="31" applyNumberFormat="1" applyFont="1" applyBorder="1" applyAlignment="1">
      <alignment horizontal="right" vertical="top"/>
    </xf>
    <xf numFmtId="211" fontId="66" fillId="0" borderId="85" xfId="31" applyNumberFormat="1" applyFont="1" applyBorder="1" applyAlignment="1">
      <alignment horizontal="right" vertical="top"/>
    </xf>
    <xf numFmtId="210" fontId="66" fillId="0" borderId="86" xfId="31" applyNumberFormat="1" applyFont="1" applyBorder="1" applyAlignment="1">
      <alignment horizontal="right" vertical="top"/>
    </xf>
    <xf numFmtId="211" fontId="66" fillId="0" borderId="86" xfId="31" applyNumberFormat="1" applyFont="1" applyBorder="1" applyAlignment="1">
      <alignment horizontal="right" vertical="top"/>
    </xf>
    <xf numFmtId="210" fontId="66" fillId="0" borderId="87" xfId="31" applyNumberFormat="1" applyFont="1" applyBorder="1" applyAlignment="1">
      <alignment horizontal="right" vertical="top"/>
    </xf>
    <xf numFmtId="211" fontId="66" fillId="0" borderId="87" xfId="31" applyNumberFormat="1" applyFont="1" applyBorder="1" applyAlignment="1">
      <alignment horizontal="right" vertical="top"/>
    </xf>
    <xf numFmtId="0" fontId="66" fillId="0" borderId="76" xfId="31" applyFont="1" applyBorder="1" applyAlignment="1">
      <alignment horizontal="left" vertical="top" wrapText="1"/>
    </xf>
    <xf numFmtId="211" fontId="66" fillId="0" borderId="88" xfId="31" applyNumberFormat="1" applyFont="1" applyBorder="1" applyAlignment="1">
      <alignment horizontal="right" vertical="top"/>
    </xf>
    <xf numFmtId="211" fontId="66" fillId="0" borderId="89" xfId="31" applyNumberFormat="1" applyFont="1" applyBorder="1" applyAlignment="1">
      <alignment horizontal="right" vertical="top"/>
    </xf>
    <xf numFmtId="210" fontId="66" fillId="0" borderId="89" xfId="31" applyNumberFormat="1" applyFont="1" applyBorder="1" applyAlignment="1">
      <alignment horizontal="right" vertical="top"/>
    </xf>
    <xf numFmtId="211" fontId="66" fillId="0" borderId="90" xfId="31" applyNumberFormat="1" applyFont="1" applyBorder="1" applyAlignment="1">
      <alignment horizontal="right" vertical="top"/>
    </xf>
    <xf numFmtId="202" fontId="40" fillId="0" borderId="17" xfId="0" applyNumberFormat="1" applyFont="1" applyFill="1" applyBorder="1" applyAlignment="1">
      <alignment vertical="center"/>
    </xf>
    <xf numFmtId="202" fontId="40" fillId="0" borderId="19" xfId="0" applyNumberFormat="1" applyFont="1" applyFill="1" applyBorder="1" applyAlignment="1">
      <alignment vertical="center"/>
    </xf>
    <xf numFmtId="202" fontId="40" fillId="0" borderId="17" xfId="0" applyNumberFormat="1" applyFont="1" applyFill="1" applyBorder="1" applyAlignment="1">
      <alignment horizontal="right"/>
    </xf>
    <xf numFmtId="202" fontId="40" fillId="0" borderId="17" xfId="0" applyNumberFormat="1" applyFont="1" applyFill="1" applyBorder="1" applyAlignment="1">
      <alignment horizontal="right" vertical="center"/>
    </xf>
    <xf numFmtId="202" fontId="40" fillId="0" borderId="0" xfId="0" applyNumberFormat="1" applyFont="1" applyFill="1" applyBorder="1" applyAlignment="1">
      <alignment horizontal="right" vertical="center"/>
    </xf>
    <xf numFmtId="202" fontId="40" fillId="0" borderId="19" xfId="0" applyNumberFormat="1" applyFont="1" applyFill="1" applyBorder="1" applyAlignment="1">
      <alignment horizontal="right"/>
    </xf>
    <xf numFmtId="202" fontId="48" fillId="0" borderId="17" xfId="0" applyNumberFormat="1" applyFont="1" applyFill="1" applyBorder="1" applyAlignment="1">
      <alignment vertical="center"/>
    </xf>
    <xf numFmtId="202" fontId="48" fillId="0" borderId="19" xfId="0" applyNumberFormat="1" applyFont="1" applyFill="1" applyBorder="1" applyAlignment="1">
      <alignment vertical="center"/>
    </xf>
    <xf numFmtId="0" fontId="66" fillId="0" borderId="72" xfId="32" applyFont="1" applyBorder="1" applyAlignment="1">
      <alignment horizontal="center" wrapText="1"/>
    </xf>
    <xf numFmtId="0" fontId="66" fillId="0" borderId="73" xfId="32" applyFont="1" applyBorder="1" applyAlignment="1">
      <alignment horizontal="center" wrapText="1"/>
    </xf>
    <xf numFmtId="0" fontId="66" fillId="0" borderId="74" xfId="32" applyFont="1" applyBorder="1" applyAlignment="1">
      <alignment horizontal="center" wrapText="1"/>
    </xf>
    <xf numFmtId="0" fontId="65" fillId="0" borderId="0" xfId="32"/>
    <xf numFmtId="0" fontId="66" fillId="0" borderId="77" xfId="32" applyFont="1" applyBorder="1" applyAlignment="1">
      <alignment horizontal="center" wrapText="1"/>
    </xf>
    <xf numFmtId="0" fontId="66" fillId="0" borderId="78" xfId="32" applyFont="1" applyBorder="1" applyAlignment="1">
      <alignment horizontal="center" wrapText="1"/>
    </xf>
    <xf numFmtId="0" fontId="66" fillId="0" borderId="79" xfId="32" applyFont="1" applyBorder="1" applyAlignment="1">
      <alignment horizontal="center" wrapText="1"/>
    </xf>
    <xf numFmtId="0" fontId="66" fillId="0" borderId="71" xfId="32" applyFont="1" applyBorder="1" applyAlignment="1">
      <alignment horizontal="left" vertical="top" wrapText="1"/>
    </xf>
    <xf numFmtId="211" fontId="66" fillId="0" borderId="80" xfId="32" applyNumberFormat="1" applyFont="1" applyBorder="1" applyAlignment="1">
      <alignment horizontal="right" vertical="top"/>
    </xf>
    <xf numFmtId="211" fontId="66" fillId="0" borderId="81" xfId="32" applyNumberFormat="1" applyFont="1" applyBorder="1" applyAlignment="1">
      <alignment horizontal="right" vertical="top"/>
    </xf>
    <xf numFmtId="211" fontId="66" fillId="0" borderId="82" xfId="32" applyNumberFormat="1" applyFont="1" applyBorder="1" applyAlignment="1">
      <alignment horizontal="right" vertical="top"/>
    </xf>
    <xf numFmtId="210" fontId="66" fillId="0" borderId="85" xfId="32" applyNumberFormat="1" applyFont="1" applyBorder="1" applyAlignment="1">
      <alignment horizontal="right" vertical="top"/>
    </xf>
    <xf numFmtId="210" fontId="66" fillId="0" borderId="86" xfId="32" applyNumberFormat="1" applyFont="1" applyBorder="1" applyAlignment="1">
      <alignment horizontal="right" vertical="top"/>
    </xf>
    <xf numFmtId="211" fontId="66" fillId="0" borderId="87" xfId="32" applyNumberFormat="1" applyFont="1" applyBorder="1" applyAlignment="1">
      <alignment horizontal="right" vertical="top"/>
    </xf>
    <xf numFmtId="211" fontId="66" fillId="0" borderId="85" xfId="32" applyNumberFormat="1" applyFont="1" applyBorder="1" applyAlignment="1">
      <alignment horizontal="right" vertical="top"/>
    </xf>
    <xf numFmtId="211" fontId="66" fillId="0" borderId="86" xfId="32" applyNumberFormat="1" applyFont="1" applyBorder="1" applyAlignment="1">
      <alignment horizontal="right" vertical="top"/>
    </xf>
    <xf numFmtId="0" fontId="66" fillId="0" borderId="76" xfId="32" applyFont="1" applyBorder="1" applyAlignment="1">
      <alignment horizontal="left" vertical="top" wrapText="1"/>
    </xf>
    <xf numFmtId="211" fontId="66" fillId="0" borderId="88" xfId="32" applyNumberFormat="1" applyFont="1" applyBorder="1" applyAlignment="1">
      <alignment horizontal="right" vertical="top"/>
    </xf>
    <xf numFmtId="211" fontId="66" fillId="0" borderId="89" xfId="32" applyNumberFormat="1" applyFont="1" applyBorder="1" applyAlignment="1">
      <alignment horizontal="right" vertical="top"/>
    </xf>
    <xf numFmtId="211" fontId="66" fillId="0" borderId="90" xfId="32" applyNumberFormat="1" applyFont="1" applyBorder="1" applyAlignment="1">
      <alignment horizontal="right" vertical="top"/>
    </xf>
    <xf numFmtId="0" fontId="66" fillId="0" borderId="72" xfId="33" applyFont="1" applyBorder="1" applyAlignment="1">
      <alignment horizontal="center" wrapText="1"/>
    </xf>
    <xf numFmtId="0" fontId="66" fillId="0" borderId="73" xfId="33" applyFont="1" applyBorder="1" applyAlignment="1">
      <alignment horizontal="center" wrapText="1"/>
    </xf>
    <xf numFmtId="0" fontId="66" fillId="0" borderId="74" xfId="33" applyFont="1" applyBorder="1" applyAlignment="1">
      <alignment horizontal="center" wrapText="1"/>
    </xf>
    <xf numFmtId="0" fontId="66" fillId="0" borderId="77" xfId="33" applyFont="1" applyBorder="1" applyAlignment="1">
      <alignment horizontal="center" wrapText="1"/>
    </xf>
    <xf numFmtId="0" fontId="66" fillId="0" borderId="78" xfId="33" applyFont="1" applyBorder="1" applyAlignment="1">
      <alignment horizontal="center" wrapText="1"/>
    </xf>
    <xf numFmtId="0" fontId="66" fillId="0" borderId="79" xfId="33" applyFont="1" applyBorder="1" applyAlignment="1">
      <alignment horizontal="center" wrapText="1"/>
    </xf>
    <xf numFmtId="0" fontId="66" fillId="0" borderId="71" xfId="33" applyFont="1" applyBorder="1" applyAlignment="1">
      <alignment horizontal="left" vertical="top" wrapText="1"/>
    </xf>
    <xf numFmtId="211" fontId="66" fillId="0" borderId="80" xfId="33" applyNumberFormat="1" applyFont="1" applyBorder="1" applyAlignment="1">
      <alignment horizontal="right" vertical="top"/>
    </xf>
    <xf numFmtId="211" fontId="66" fillId="0" borderId="81" xfId="33" applyNumberFormat="1" applyFont="1" applyBorder="1" applyAlignment="1">
      <alignment horizontal="right" vertical="top"/>
    </xf>
    <xf numFmtId="211" fontId="66" fillId="0" borderId="82" xfId="33" applyNumberFormat="1" applyFont="1" applyBorder="1" applyAlignment="1">
      <alignment horizontal="right" vertical="top"/>
    </xf>
    <xf numFmtId="211" fontId="66" fillId="0" borderId="85" xfId="33" applyNumberFormat="1" applyFont="1" applyBorder="1" applyAlignment="1">
      <alignment horizontal="right" vertical="top"/>
    </xf>
    <xf numFmtId="211" fontId="66" fillId="0" borderId="86" xfId="33" applyNumberFormat="1" applyFont="1" applyBorder="1" applyAlignment="1">
      <alignment horizontal="right" vertical="top"/>
    </xf>
    <xf numFmtId="211" fontId="66" fillId="0" borderId="87" xfId="33" applyNumberFormat="1" applyFont="1" applyBorder="1" applyAlignment="1">
      <alignment horizontal="right" vertical="top"/>
    </xf>
    <xf numFmtId="0" fontId="66" fillId="0" borderId="84" xfId="33" applyFont="1" applyBorder="1" applyAlignment="1">
      <alignment horizontal="left" vertical="top" wrapText="1"/>
    </xf>
    <xf numFmtId="0" fontId="66" fillId="0" borderId="76" xfId="33" applyFont="1" applyBorder="1" applyAlignment="1">
      <alignment horizontal="left" vertical="top" wrapText="1"/>
    </xf>
    <xf numFmtId="211" fontId="66" fillId="0" borderId="88" xfId="33" applyNumberFormat="1" applyFont="1" applyBorder="1" applyAlignment="1">
      <alignment horizontal="right" vertical="top"/>
    </xf>
    <xf numFmtId="211" fontId="66" fillId="0" borderId="89" xfId="33" applyNumberFormat="1" applyFont="1" applyBorder="1" applyAlignment="1">
      <alignment horizontal="right" vertical="top"/>
    </xf>
    <xf numFmtId="211" fontId="66" fillId="0" borderId="90" xfId="33" applyNumberFormat="1" applyFont="1" applyBorder="1" applyAlignment="1">
      <alignment horizontal="right" vertical="top"/>
    </xf>
    <xf numFmtId="0" fontId="66" fillId="0" borderId="91" xfId="33" applyFont="1" applyBorder="1" applyAlignment="1">
      <alignment horizontal="center" wrapText="1"/>
    </xf>
    <xf numFmtId="0" fontId="66" fillId="0" borderId="92" xfId="33" applyFont="1" applyBorder="1" applyAlignment="1">
      <alignment horizontal="center" wrapText="1"/>
    </xf>
    <xf numFmtId="211" fontId="66" fillId="0" borderId="93" xfId="33" applyNumberFormat="1" applyFont="1" applyBorder="1" applyAlignment="1">
      <alignment horizontal="right" vertical="top"/>
    </xf>
    <xf numFmtId="211" fontId="66" fillId="0" borderId="94" xfId="33" applyNumberFormat="1" applyFont="1" applyBorder="1" applyAlignment="1">
      <alignment horizontal="right" vertical="top"/>
    </xf>
    <xf numFmtId="211" fontId="66" fillId="0" borderId="95" xfId="33" applyNumberFormat="1" applyFont="1" applyBorder="1" applyAlignment="1">
      <alignment horizontal="right" vertical="top"/>
    </xf>
    <xf numFmtId="0" fontId="66" fillId="0" borderId="96" xfId="33" applyFont="1" applyBorder="1" applyAlignment="1">
      <alignment horizontal="center" wrapText="1"/>
    </xf>
    <xf numFmtId="0" fontId="66" fillId="0" borderId="97" xfId="33" applyFont="1" applyBorder="1" applyAlignment="1">
      <alignment horizontal="center" wrapText="1"/>
    </xf>
    <xf numFmtId="211" fontId="66" fillId="0" borderId="98" xfId="33" applyNumberFormat="1" applyFont="1" applyBorder="1" applyAlignment="1">
      <alignment horizontal="right" vertical="top"/>
    </xf>
    <xf numFmtId="211" fontId="66" fillId="0" borderId="99" xfId="33" applyNumberFormat="1" applyFont="1" applyBorder="1" applyAlignment="1">
      <alignment horizontal="right" vertical="top"/>
    </xf>
    <xf numFmtId="211" fontId="66" fillId="0" borderId="100" xfId="33" applyNumberFormat="1" applyFont="1" applyBorder="1" applyAlignment="1">
      <alignment horizontal="right" vertical="top"/>
    </xf>
    <xf numFmtId="0" fontId="66" fillId="0" borderId="72" xfId="34" applyFont="1" applyBorder="1" applyAlignment="1">
      <alignment horizontal="center" wrapText="1"/>
    </xf>
    <xf numFmtId="0" fontId="66" fillId="0" borderId="73" xfId="34" applyFont="1" applyBorder="1" applyAlignment="1">
      <alignment horizontal="center" wrapText="1"/>
    </xf>
    <xf numFmtId="0" fontId="66" fillId="0" borderId="74" xfId="34" applyFont="1" applyBorder="1" applyAlignment="1">
      <alignment horizontal="center" wrapText="1"/>
    </xf>
    <xf numFmtId="0" fontId="66" fillId="0" borderId="77" xfId="34" applyFont="1" applyBorder="1" applyAlignment="1">
      <alignment horizontal="center" wrapText="1"/>
    </xf>
    <xf numFmtId="0" fontId="66" fillId="0" borderId="78" xfId="34" applyFont="1" applyBorder="1" applyAlignment="1">
      <alignment horizontal="center" wrapText="1"/>
    </xf>
    <xf numFmtId="0" fontId="66" fillId="0" borderId="79" xfId="34" applyFont="1" applyBorder="1" applyAlignment="1">
      <alignment horizontal="center" wrapText="1"/>
    </xf>
    <xf numFmtId="0" fontId="66" fillId="0" borderId="71" xfId="34" applyFont="1" applyBorder="1" applyAlignment="1">
      <alignment horizontal="left" vertical="top" wrapText="1"/>
    </xf>
    <xf numFmtId="211" fontId="66" fillId="0" borderId="80" xfId="34" applyNumberFormat="1" applyFont="1" applyBorder="1" applyAlignment="1">
      <alignment horizontal="right" vertical="top"/>
    </xf>
    <xf numFmtId="211" fontId="66" fillId="0" borderId="81" xfId="34" applyNumberFormat="1" applyFont="1" applyBorder="1" applyAlignment="1">
      <alignment horizontal="right" vertical="top"/>
    </xf>
    <xf numFmtId="211" fontId="66" fillId="0" borderId="82" xfId="34" applyNumberFormat="1" applyFont="1" applyBorder="1" applyAlignment="1">
      <alignment horizontal="right" vertical="top"/>
    </xf>
    <xf numFmtId="0" fontId="66" fillId="0" borderId="84" xfId="34" applyFont="1" applyBorder="1" applyAlignment="1">
      <alignment horizontal="left" vertical="top" wrapText="1"/>
    </xf>
    <xf numFmtId="211" fontId="66" fillId="0" borderId="85" xfId="34" applyNumberFormat="1" applyFont="1" applyBorder="1" applyAlignment="1">
      <alignment horizontal="right" vertical="top"/>
    </xf>
    <xf numFmtId="211" fontId="66" fillId="0" borderId="86" xfId="34" applyNumberFormat="1" applyFont="1" applyBorder="1" applyAlignment="1">
      <alignment horizontal="right" vertical="top"/>
    </xf>
    <xf numFmtId="211" fontId="66" fillId="0" borderId="87" xfId="34" applyNumberFormat="1" applyFont="1" applyBorder="1" applyAlignment="1">
      <alignment horizontal="right" vertical="top"/>
    </xf>
    <xf numFmtId="0" fontId="66" fillId="0" borderId="76" xfId="34" applyFont="1" applyBorder="1" applyAlignment="1">
      <alignment horizontal="left" vertical="top" wrapText="1"/>
    </xf>
    <xf numFmtId="211" fontId="66" fillId="0" borderId="88" xfId="34" applyNumberFormat="1" applyFont="1" applyBorder="1" applyAlignment="1">
      <alignment horizontal="right" vertical="top"/>
    </xf>
    <xf numFmtId="211" fontId="66" fillId="0" borderId="89" xfId="34" applyNumberFormat="1" applyFont="1" applyBorder="1" applyAlignment="1">
      <alignment horizontal="right" vertical="top"/>
    </xf>
    <xf numFmtId="211" fontId="66" fillId="0" borderId="90" xfId="34" applyNumberFormat="1" applyFont="1" applyBorder="1" applyAlignment="1">
      <alignment horizontal="right" vertical="top"/>
    </xf>
    <xf numFmtId="0" fontId="66" fillId="0" borderId="70" xfId="34" applyFont="1" applyBorder="1" applyAlignment="1">
      <alignment horizontal="left" wrapText="1"/>
    </xf>
    <xf numFmtId="0" fontId="66" fillId="0" borderId="71" xfId="34" applyFont="1" applyBorder="1" applyAlignment="1">
      <alignment horizontal="left" wrapText="1"/>
    </xf>
    <xf numFmtId="0" fontId="66" fillId="0" borderId="75" xfId="34" applyFont="1" applyBorder="1" applyAlignment="1">
      <alignment horizontal="left" wrapText="1"/>
    </xf>
    <xf numFmtId="0" fontId="66" fillId="0" borderId="76" xfId="34" applyFont="1" applyBorder="1" applyAlignment="1">
      <alignment horizontal="left" wrapText="1"/>
    </xf>
    <xf numFmtId="0" fontId="66" fillId="0" borderId="70" xfId="34" applyFont="1" applyBorder="1" applyAlignment="1">
      <alignment horizontal="left" vertical="top" wrapText="1"/>
    </xf>
    <xf numFmtId="0" fontId="66" fillId="0" borderId="83" xfId="34" applyFont="1" applyBorder="1" applyAlignment="1">
      <alignment horizontal="left" vertical="top" wrapText="1"/>
    </xf>
    <xf numFmtId="0" fontId="66" fillId="0" borderId="91" xfId="34" applyFont="1" applyBorder="1" applyAlignment="1">
      <alignment horizontal="center" wrapText="1"/>
    </xf>
    <xf numFmtId="0" fontId="66" fillId="0" borderId="92" xfId="34" applyFont="1" applyBorder="1" applyAlignment="1">
      <alignment horizontal="center" wrapText="1"/>
    </xf>
    <xf numFmtId="211" fontId="66" fillId="0" borderId="93" xfId="34" applyNumberFormat="1" applyFont="1" applyBorder="1" applyAlignment="1">
      <alignment horizontal="right" vertical="top"/>
    </xf>
    <xf numFmtId="211" fontId="66" fillId="0" borderId="94" xfId="34" applyNumberFormat="1" applyFont="1" applyBorder="1" applyAlignment="1">
      <alignment horizontal="right" vertical="top"/>
    </xf>
    <xf numFmtId="211" fontId="66" fillId="0" borderId="95" xfId="34" applyNumberFormat="1" applyFont="1" applyBorder="1" applyAlignment="1">
      <alignment horizontal="right" vertical="top"/>
    </xf>
    <xf numFmtId="0" fontId="66" fillId="0" borderId="96" xfId="34" applyFont="1" applyBorder="1" applyAlignment="1">
      <alignment horizontal="center" wrapText="1"/>
    </xf>
    <xf numFmtId="0" fontId="66" fillId="0" borderId="97" xfId="34" applyFont="1" applyBorder="1" applyAlignment="1">
      <alignment horizontal="center" wrapText="1"/>
    </xf>
    <xf numFmtId="211" fontId="66" fillId="0" borderId="98" xfId="34" applyNumberFormat="1" applyFont="1" applyBorder="1" applyAlignment="1">
      <alignment horizontal="right" vertical="top"/>
    </xf>
    <xf numFmtId="211" fontId="66" fillId="0" borderId="99" xfId="34" applyNumberFormat="1" applyFont="1" applyBorder="1" applyAlignment="1">
      <alignment horizontal="right" vertical="top"/>
    </xf>
    <xf numFmtId="211" fontId="66" fillId="0" borderId="100" xfId="34" applyNumberFormat="1" applyFont="1" applyBorder="1" applyAlignment="1">
      <alignment horizontal="right" vertical="top"/>
    </xf>
    <xf numFmtId="0" fontId="66" fillId="0" borderId="72" xfId="35" applyFont="1" applyBorder="1" applyAlignment="1">
      <alignment horizontal="center" wrapText="1"/>
    </xf>
    <xf numFmtId="0" fontId="66" fillId="0" borderId="73" xfId="35" applyFont="1" applyBorder="1" applyAlignment="1">
      <alignment horizontal="center" wrapText="1"/>
    </xf>
    <xf numFmtId="0" fontId="66" fillId="0" borderId="74" xfId="35" applyFont="1" applyBorder="1" applyAlignment="1">
      <alignment horizontal="center" wrapText="1"/>
    </xf>
    <xf numFmtId="0" fontId="65" fillId="0" borderId="0" xfId="35"/>
    <xf numFmtId="0" fontId="66" fillId="0" borderId="77" xfId="35" applyFont="1" applyBorder="1" applyAlignment="1">
      <alignment horizontal="center" wrapText="1"/>
    </xf>
    <xf numFmtId="0" fontId="66" fillId="0" borderId="78" xfId="35" applyFont="1" applyBorder="1" applyAlignment="1">
      <alignment horizontal="center" wrapText="1"/>
    </xf>
    <xf numFmtId="0" fontId="66" fillId="0" borderId="79" xfId="35" applyFont="1" applyBorder="1" applyAlignment="1">
      <alignment horizontal="center" wrapText="1"/>
    </xf>
    <xf numFmtId="0" fontId="66" fillId="0" borderId="71" xfId="35" applyFont="1" applyBorder="1" applyAlignment="1">
      <alignment horizontal="left" vertical="top" wrapText="1"/>
    </xf>
    <xf numFmtId="211" fontId="66" fillId="0" borderId="80" xfId="35" applyNumberFormat="1" applyFont="1" applyBorder="1" applyAlignment="1">
      <alignment horizontal="right" vertical="top"/>
    </xf>
    <xf numFmtId="211" fontId="66" fillId="0" borderId="81" xfId="35" applyNumberFormat="1" applyFont="1" applyBorder="1" applyAlignment="1">
      <alignment horizontal="right" vertical="top"/>
    </xf>
    <xf numFmtId="211" fontId="66" fillId="0" borderId="82" xfId="35" applyNumberFormat="1" applyFont="1" applyBorder="1" applyAlignment="1">
      <alignment horizontal="right" vertical="top"/>
    </xf>
    <xf numFmtId="0" fontId="66" fillId="0" borderId="84" xfId="35" applyFont="1" applyBorder="1" applyAlignment="1">
      <alignment horizontal="left" vertical="top" wrapText="1"/>
    </xf>
    <xf numFmtId="211" fontId="66" fillId="0" borderId="85" xfId="35" applyNumberFormat="1" applyFont="1" applyBorder="1" applyAlignment="1">
      <alignment horizontal="right" vertical="top"/>
    </xf>
    <xf numFmtId="211" fontId="66" fillId="0" borderId="86" xfId="35" applyNumberFormat="1" applyFont="1" applyBorder="1" applyAlignment="1">
      <alignment horizontal="right" vertical="top"/>
    </xf>
    <xf numFmtId="211" fontId="66" fillId="0" borderId="87" xfId="35" applyNumberFormat="1" applyFont="1" applyBorder="1" applyAlignment="1">
      <alignment horizontal="right" vertical="top"/>
    </xf>
    <xf numFmtId="0" fontId="66" fillId="0" borderId="76" xfId="35" applyFont="1" applyBorder="1" applyAlignment="1">
      <alignment horizontal="left" vertical="top" wrapText="1"/>
    </xf>
    <xf numFmtId="211" fontId="66" fillId="0" borderId="88" xfId="35" applyNumberFormat="1" applyFont="1" applyBorder="1" applyAlignment="1">
      <alignment horizontal="right" vertical="top"/>
    </xf>
    <xf numFmtId="211" fontId="66" fillId="0" borderId="89" xfId="35" applyNumberFormat="1" applyFont="1" applyBorder="1" applyAlignment="1">
      <alignment horizontal="right" vertical="top"/>
    </xf>
    <xf numFmtId="211" fontId="66" fillId="0" borderId="90" xfId="35" applyNumberFormat="1" applyFont="1" applyBorder="1" applyAlignment="1">
      <alignment horizontal="right" vertical="top"/>
    </xf>
    <xf numFmtId="0" fontId="66" fillId="0" borderId="72" xfId="36" applyFont="1" applyBorder="1" applyAlignment="1">
      <alignment horizontal="center" wrapText="1"/>
    </xf>
    <xf numFmtId="0" fontId="66" fillId="0" borderId="73" xfId="36" applyFont="1" applyBorder="1" applyAlignment="1">
      <alignment horizontal="center" wrapText="1"/>
    </xf>
    <xf numFmtId="0" fontId="66" fillId="0" borderId="74" xfId="36" applyFont="1" applyBorder="1" applyAlignment="1">
      <alignment horizontal="center" wrapText="1"/>
    </xf>
    <xf numFmtId="0" fontId="66" fillId="0" borderId="77" xfId="36" applyFont="1" applyBorder="1" applyAlignment="1">
      <alignment horizontal="center" wrapText="1"/>
    </xf>
    <xf numFmtId="0" fontId="66" fillId="0" borderId="78" xfId="36" applyFont="1" applyBorder="1" applyAlignment="1">
      <alignment horizontal="center" wrapText="1"/>
    </xf>
    <xf numFmtId="0" fontId="66" fillId="0" borderId="79" xfId="36" applyFont="1" applyBorder="1" applyAlignment="1">
      <alignment horizontal="center" wrapText="1"/>
    </xf>
    <xf numFmtId="0" fontId="66" fillId="0" borderId="71" xfId="36" applyFont="1" applyBorder="1" applyAlignment="1">
      <alignment horizontal="left" vertical="top" wrapText="1"/>
    </xf>
    <xf numFmtId="211" fontId="66" fillId="0" borderId="80" xfId="36" applyNumberFormat="1" applyFont="1" applyBorder="1" applyAlignment="1">
      <alignment horizontal="right" vertical="top"/>
    </xf>
    <xf numFmtId="211" fontId="66" fillId="0" borderId="81" xfId="36" applyNumberFormat="1" applyFont="1" applyBorder="1" applyAlignment="1">
      <alignment horizontal="right" vertical="top"/>
    </xf>
    <xf numFmtId="211" fontId="66" fillId="0" borderId="82" xfId="36" applyNumberFormat="1" applyFont="1" applyBorder="1" applyAlignment="1">
      <alignment horizontal="right" vertical="top"/>
    </xf>
    <xf numFmtId="0" fontId="66" fillId="0" borderId="84" xfId="36" applyFont="1" applyBorder="1" applyAlignment="1">
      <alignment horizontal="left" vertical="top" wrapText="1"/>
    </xf>
    <xf numFmtId="211" fontId="66" fillId="0" borderId="85" xfId="36" applyNumberFormat="1" applyFont="1" applyBorder="1" applyAlignment="1">
      <alignment horizontal="right" vertical="top"/>
    </xf>
    <xf numFmtId="211" fontId="66" fillId="0" borderId="86" xfId="36" applyNumberFormat="1" applyFont="1" applyBorder="1" applyAlignment="1">
      <alignment horizontal="right" vertical="top"/>
    </xf>
    <xf numFmtId="211" fontId="66" fillId="0" borderId="87" xfId="36" applyNumberFormat="1" applyFont="1" applyBorder="1" applyAlignment="1">
      <alignment horizontal="right" vertical="top"/>
    </xf>
    <xf numFmtId="0" fontId="66" fillId="0" borderId="76" xfId="36" applyFont="1" applyBorder="1" applyAlignment="1">
      <alignment horizontal="left" vertical="top" wrapText="1"/>
    </xf>
    <xf numFmtId="211" fontId="66" fillId="0" borderId="88" xfId="36" applyNumberFormat="1" applyFont="1" applyBorder="1" applyAlignment="1">
      <alignment horizontal="right" vertical="top"/>
    </xf>
    <xf numFmtId="211" fontId="66" fillId="0" borderId="89" xfId="36" applyNumberFormat="1" applyFont="1" applyBorder="1" applyAlignment="1">
      <alignment horizontal="right" vertical="top"/>
    </xf>
    <xf numFmtId="211" fontId="66" fillId="0" borderId="90" xfId="36" applyNumberFormat="1" applyFont="1" applyBorder="1" applyAlignment="1">
      <alignment horizontal="right" vertical="top"/>
    </xf>
    <xf numFmtId="189" fontId="0" fillId="0" borderId="19" xfId="0" applyNumberFormat="1" applyFont="1" applyFill="1" applyBorder="1" applyAlignment="1">
      <alignment horizontal="right" vertical="center"/>
    </xf>
    <xf numFmtId="0" fontId="66" fillId="0" borderId="91" xfId="36" applyFont="1" applyBorder="1" applyAlignment="1">
      <alignment horizontal="center" wrapText="1"/>
    </xf>
    <xf numFmtId="0" fontId="66" fillId="0" borderId="92" xfId="36" applyFont="1" applyBorder="1" applyAlignment="1">
      <alignment horizontal="center" wrapText="1"/>
    </xf>
    <xf numFmtId="211" fontId="66" fillId="0" borderId="93" xfId="36" applyNumberFormat="1" applyFont="1" applyBorder="1" applyAlignment="1">
      <alignment horizontal="right" vertical="top"/>
    </xf>
    <xf numFmtId="211" fontId="66" fillId="0" borderId="94" xfId="36" applyNumberFormat="1" applyFont="1" applyBorder="1" applyAlignment="1">
      <alignment horizontal="right" vertical="top"/>
    </xf>
    <xf numFmtId="211" fontId="66" fillId="0" borderId="95" xfId="36" applyNumberFormat="1" applyFont="1" applyBorder="1" applyAlignment="1">
      <alignment horizontal="right" vertical="top"/>
    </xf>
    <xf numFmtId="0" fontId="66" fillId="0" borderId="96" xfId="36" applyFont="1" applyBorder="1" applyAlignment="1">
      <alignment horizontal="center" wrapText="1"/>
    </xf>
    <xf numFmtId="0" fontId="66" fillId="0" borderId="97" xfId="36" applyFont="1" applyBorder="1" applyAlignment="1">
      <alignment horizontal="center" wrapText="1"/>
    </xf>
    <xf numFmtId="211" fontId="66" fillId="0" borderId="98" xfId="36" applyNumberFormat="1" applyFont="1" applyBorder="1" applyAlignment="1">
      <alignment horizontal="right" vertical="top"/>
    </xf>
    <xf numFmtId="211" fontId="66" fillId="0" borderId="99" xfId="36" applyNumberFormat="1" applyFont="1" applyBorder="1" applyAlignment="1">
      <alignment horizontal="right" vertical="top"/>
    </xf>
    <xf numFmtId="211" fontId="66" fillId="0" borderId="100" xfId="36" applyNumberFormat="1" applyFont="1" applyBorder="1" applyAlignment="1">
      <alignment horizontal="right" vertical="top"/>
    </xf>
    <xf numFmtId="0" fontId="66" fillId="0" borderId="72" xfId="37" applyFont="1" applyBorder="1" applyAlignment="1">
      <alignment horizontal="center" wrapText="1"/>
    </xf>
    <xf numFmtId="0" fontId="66" fillId="0" borderId="73" xfId="37" applyFont="1" applyBorder="1" applyAlignment="1">
      <alignment horizontal="center" wrapText="1"/>
    </xf>
    <xf numFmtId="0" fontId="66" fillId="0" borderId="74" xfId="37" applyFont="1" applyBorder="1" applyAlignment="1">
      <alignment horizontal="center" wrapText="1"/>
    </xf>
    <xf numFmtId="0" fontId="65" fillId="0" borderId="0" xfId="37"/>
    <xf numFmtId="0" fontId="66" fillId="0" borderId="77" xfId="37" applyFont="1" applyBorder="1" applyAlignment="1">
      <alignment horizontal="center" wrapText="1"/>
    </xf>
    <xf numFmtId="0" fontId="66" fillId="0" borderId="78" xfId="37" applyFont="1" applyBorder="1" applyAlignment="1">
      <alignment horizontal="center" wrapText="1"/>
    </xf>
    <xf numFmtId="0" fontId="66" fillId="0" borderId="79" xfId="37" applyFont="1" applyBorder="1" applyAlignment="1">
      <alignment horizontal="center" wrapText="1"/>
    </xf>
    <xf numFmtId="0" fontId="66" fillId="0" borderId="71" xfId="37" applyFont="1" applyBorder="1" applyAlignment="1">
      <alignment horizontal="left" vertical="top" wrapText="1"/>
    </xf>
    <xf numFmtId="211" fontId="66" fillId="0" borderId="80" xfId="37" applyNumberFormat="1" applyFont="1" applyBorder="1" applyAlignment="1">
      <alignment horizontal="right" vertical="top"/>
    </xf>
    <xf numFmtId="211" fontId="66" fillId="0" borderId="81" xfId="37" applyNumberFormat="1" applyFont="1" applyBorder="1" applyAlignment="1">
      <alignment horizontal="right" vertical="top"/>
    </xf>
    <xf numFmtId="211" fontId="66" fillId="0" borderId="82" xfId="37" applyNumberFormat="1" applyFont="1" applyBorder="1" applyAlignment="1">
      <alignment horizontal="right" vertical="top"/>
    </xf>
    <xf numFmtId="0" fontId="66" fillId="0" borderId="84" xfId="37" applyFont="1" applyBorder="1" applyAlignment="1">
      <alignment horizontal="left" vertical="top" wrapText="1"/>
    </xf>
    <xf numFmtId="211" fontId="66" fillId="0" borderId="85" xfId="37" applyNumberFormat="1" applyFont="1" applyBorder="1" applyAlignment="1">
      <alignment horizontal="right" vertical="top"/>
    </xf>
    <xf numFmtId="211" fontId="66" fillId="0" borderId="86" xfId="37" applyNumberFormat="1" applyFont="1" applyBorder="1" applyAlignment="1">
      <alignment horizontal="right" vertical="top"/>
    </xf>
    <xf numFmtId="211" fontId="66" fillId="0" borderId="87" xfId="37" applyNumberFormat="1" applyFont="1" applyBorder="1" applyAlignment="1">
      <alignment horizontal="right" vertical="top"/>
    </xf>
    <xf numFmtId="0" fontId="66" fillId="0" borderId="76" xfId="37" applyFont="1" applyBorder="1" applyAlignment="1">
      <alignment horizontal="left" vertical="top" wrapText="1"/>
    </xf>
    <xf numFmtId="211" fontId="66" fillId="0" borderId="88" xfId="37" applyNumberFormat="1" applyFont="1" applyBorder="1" applyAlignment="1">
      <alignment horizontal="right" vertical="top"/>
    </xf>
    <xf numFmtId="211" fontId="66" fillId="0" borderId="89" xfId="37" applyNumberFormat="1" applyFont="1" applyBorder="1" applyAlignment="1">
      <alignment horizontal="right" vertical="top"/>
    </xf>
    <xf numFmtId="211" fontId="66" fillId="0" borderId="90" xfId="37" applyNumberFormat="1" applyFont="1" applyBorder="1" applyAlignment="1">
      <alignment horizontal="right" vertical="top"/>
    </xf>
    <xf numFmtId="178" fontId="68" fillId="0" borderId="0" xfId="5" applyNumberFormat="1" applyFont="1" applyFill="1" applyAlignment="1">
      <alignment vertical="top" wrapText="1"/>
    </xf>
    <xf numFmtId="0" fontId="66" fillId="0" borderId="72" xfId="38" applyFont="1" applyBorder="1" applyAlignment="1">
      <alignment horizontal="center" wrapText="1"/>
    </xf>
    <xf numFmtId="0" fontId="66" fillId="0" borderId="74" xfId="38" applyFont="1" applyBorder="1" applyAlignment="1">
      <alignment horizontal="center" wrapText="1"/>
    </xf>
    <xf numFmtId="0" fontId="65" fillId="0" borderId="0" xfId="38"/>
    <xf numFmtId="0" fontId="66" fillId="0" borderId="77" xfId="38" applyFont="1" applyBorder="1" applyAlignment="1">
      <alignment horizontal="center" wrapText="1"/>
    </xf>
    <xf numFmtId="0" fontId="66" fillId="0" borderId="79" xfId="38" applyFont="1" applyBorder="1" applyAlignment="1">
      <alignment horizontal="center" wrapText="1"/>
    </xf>
    <xf numFmtId="0" fontId="66" fillId="0" borderId="71" xfId="38" applyFont="1" applyBorder="1" applyAlignment="1">
      <alignment horizontal="left" vertical="top" wrapText="1"/>
    </xf>
    <xf numFmtId="211" fontId="66" fillId="0" borderId="80" xfId="38" applyNumberFormat="1" applyFont="1" applyBorder="1" applyAlignment="1">
      <alignment horizontal="right" vertical="top"/>
    </xf>
    <xf numFmtId="211" fontId="66" fillId="0" borderId="82" xfId="38" applyNumberFormat="1" applyFont="1" applyBorder="1" applyAlignment="1">
      <alignment horizontal="right" vertical="top"/>
    </xf>
    <xf numFmtId="0" fontId="66" fillId="0" borderId="84" xfId="38" applyFont="1" applyBorder="1" applyAlignment="1">
      <alignment horizontal="left" vertical="top" wrapText="1"/>
    </xf>
    <xf numFmtId="211" fontId="66" fillId="0" borderId="85" xfId="38" applyNumberFormat="1" applyFont="1" applyBorder="1" applyAlignment="1">
      <alignment horizontal="right" vertical="top"/>
    </xf>
    <xf numFmtId="211" fontId="66" fillId="0" borderId="87" xfId="38" applyNumberFormat="1" applyFont="1" applyBorder="1" applyAlignment="1">
      <alignment horizontal="right" vertical="top"/>
    </xf>
    <xf numFmtId="0" fontId="66" fillId="0" borderId="76" xfId="38" applyFont="1" applyBorder="1" applyAlignment="1">
      <alignment horizontal="left" vertical="top" wrapText="1"/>
    </xf>
    <xf numFmtId="211" fontId="66" fillId="0" borderId="88" xfId="38" applyNumberFormat="1" applyFont="1" applyBorder="1" applyAlignment="1">
      <alignment horizontal="right" vertical="top"/>
    </xf>
    <xf numFmtId="211" fontId="66" fillId="0" borderId="90" xfId="38" applyNumberFormat="1" applyFont="1" applyBorder="1" applyAlignment="1">
      <alignment horizontal="right" vertical="top"/>
    </xf>
    <xf numFmtId="0" fontId="66" fillId="0" borderId="101" xfId="38" applyFont="1" applyBorder="1" applyAlignment="1">
      <alignment horizontal="center" wrapText="1"/>
    </xf>
    <xf numFmtId="0" fontId="66" fillId="0" borderId="102" xfId="38" applyFont="1" applyBorder="1" applyAlignment="1">
      <alignment horizontal="center" wrapText="1"/>
    </xf>
    <xf numFmtId="211" fontId="66" fillId="0" borderId="103" xfId="38" applyNumberFormat="1" applyFont="1" applyBorder="1" applyAlignment="1">
      <alignment horizontal="right" vertical="top"/>
    </xf>
    <xf numFmtId="211" fontId="66" fillId="0" borderId="0" xfId="38" applyNumberFormat="1" applyFont="1" applyBorder="1" applyAlignment="1">
      <alignment horizontal="right" vertical="top"/>
    </xf>
    <xf numFmtId="211" fontId="66" fillId="0" borderId="104" xfId="38" applyNumberFormat="1" applyFont="1" applyBorder="1" applyAlignment="1">
      <alignment horizontal="right" vertical="top"/>
    </xf>
    <xf numFmtId="41" fontId="0" fillId="0" borderId="0" xfId="5" applyNumberFormat="1" applyFont="1" applyFill="1" applyBorder="1"/>
    <xf numFmtId="0" fontId="66" fillId="0" borderId="72" xfId="39" applyFont="1" applyBorder="1" applyAlignment="1">
      <alignment horizontal="center" wrapText="1"/>
    </xf>
    <xf numFmtId="0" fontId="66" fillId="0" borderId="73" xfId="39" applyFont="1" applyBorder="1" applyAlignment="1">
      <alignment horizontal="center" wrapText="1"/>
    </xf>
    <xf numFmtId="0" fontId="66" fillId="0" borderId="74" xfId="39" applyFont="1" applyBorder="1" applyAlignment="1">
      <alignment horizontal="center" wrapText="1"/>
    </xf>
    <xf numFmtId="0" fontId="66" fillId="0" borderId="77" xfId="39" applyFont="1" applyBorder="1" applyAlignment="1">
      <alignment horizontal="center" wrapText="1"/>
    </xf>
    <xf numFmtId="0" fontId="66" fillId="0" borderId="78" xfId="39" applyFont="1" applyBorder="1" applyAlignment="1">
      <alignment horizontal="center" wrapText="1"/>
    </xf>
    <xf numFmtId="0" fontId="66" fillId="0" borderId="79" xfId="39" applyFont="1" applyBorder="1" applyAlignment="1">
      <alignment horizontal="center" wrapText="1"/>
    </xf>
    <xf numFmtId="0" fontId="66" fillId="0" borderId="71" xfId="39" applyFont="1" applyBorder="1" applyAlignment="1">
      <alignment horizontal="left" vertical="top" wrapText="1"/>
    </xf>
    <xf numFmtId="211" fontId="66" fillId="0" borderId="80" xfId="39" applyNumberFormat="1" applyFont="1" applyBorder="1" applyAlignment="1">
      <alignment horizontal="right" vertical="top"/>
    </xf>
    <xf numFmtId="211" fontId="66" fillId="0" borderId="81" xfId="39" applyNumberFormat="1" applyFont="1" applyBorder="1" applyAlignment="1">
      <alignment horizontal="right" vertical="top"/>
    </xf>
    <xf numFmtId="211" fontId="66" fillId="0" borderId="82" xfId="39" applyNumberFormat="1" applyFont="1" applyBorder="1" applyAlignment="1">
      <alignment horizontal="right" vertical="top"/>
    </xf>
    <xf numFmtId="0" fontId="66" fillId="0" borderId="84" xfId="39" applyFont="1" applyBorder="1" applyAlignment="1">
      <alignment horizontal="left" vertical="top" wrapText="1"/>
    </xf>
    <xf numFmtId="211" fontId="66" fillId="0" borderId="85" xfId="39" applyNumberFormat="1" applyFont="1" applyBorder="1" applyAlignment="1">
      <alignment horizontal="right" vertical="top"/>
    </xf>
    <xf numFmtId="211" fontId="66" fillId="0" borderId="86" xfId="39" applyNumberFormat="1" applyFont="1" applyBorder="1" applyAlignment="1">
      <alignment horizontal="right" vertical="top"/>
    </xf>
    <xf numFmtId="211" fontId="66" fillId="0" borderId="87" xfId="39" applyNumberFormat="1" applyFont="1" applyBorder="1" applyAlignment="1">
      <alignment horizontal="right" vertical="top"/>
    </xf>
    <xf numFmtId="0" fontId="66" fillId="0" borderId="76" xfId="39" applyFont="1" applyBorder="1" applyAlignment="1">
      <alignment horizontal="left" vertical="top" wrapText="1"/>
    </xf>
    <xf numFmtId="211" fontId="66" fillId="0" borderId="88" xfId="39" applyNumberFormat="1" applyFont="1" applyBorder="1" applyAlignment="1">
      <alignment horizontal="right" vertical="top"/>
    </xf>
    <xf numFmtId="211" fontId="66" fillId="0" borderId="89" xfId="39" applyNumberFormat="1" applyFont="1" applyBorder="1" applyAlignment="1">
      <alignment horizontal="right" vertical="top"/>
    </xf>
    <xf numFmtId="211" fontId="66" fillId="0" borderId="90" xfId="39" applyNumberFormat="1" applyFont="1" applyBorder="1" applyAlignment="1">
      <alignment horizontal="right" vertical="top"/>
    </xf>
    <xf numFmtId="0" fontId="66" fillId="0" borderId="72" xfId="40" applyFont="1" applyBorder="1" applyAlignment="1">
      <alignment horizontal="center" wrapText="1"/>
    </xf>
    <xf numFmtId="0" fontId="66" fillId="0" borderId="73" xfId="40" applyFont="1" applyBorder="1" applyAlignment="1">
      <alignment horizontal="center" wrapText="1"/>
    </xf>
    <xf numFmtId="0" fontId="66" fillId="0" borderId="74" xfId="40" applyFont="1" applyBorder="1" applyAlignment="1">
      <alignment horizontal="center" wrapText="1"/>
    </xf>
    <xf numFmtId="0" fontId="66" fillId="0" borderId="77" xfId="40" applyFont="1" applyBorder="1" applyAlignment="1">
      <alignment horizontal="center" wrapText="1"/>
    </xf>
    <xf numFmtId="0" fontId="66" fillId="0" borderId="78" xfId="40" applyFont="1" applyBorder="1" applyAlignment="1">
      <alignment horizontal="center" wrapText="1"/>
    </xf>
    <xf numFmtId="0" fontId="66" fillId="0" borderId="79" xfId="40" applyFont="1" applyBorder="1" applyAlignment="1">
      <alignment horizontal="center" wrapText="1"/>
    </xf>
    <xf numFmtId="0" fontId="66" fillId="0" borderId="71" xfId="40" applyFont="1" applyBorder="1" applyAlignment="1">
      <alignment horizontal="left" vertical="top" wrapText="1"/>
    </xf>
    <xf numFmtId="211" fontId="66" fillId="0" borderId="80" xfId="40" applyNumberFormat="1" applyFont="1" applyBorder="1" applyAlignment="1">
      <alignment horizontal="right" vertical="top"/>
    </xf>
    <xf numFmtId="211" fontId="66" fillId="0" borderId="81" xfId="40" applyNumberFormat="1" applyFont="1" applyBorder="1" applyAlignment="1">
      <alignment horizontal="right" vertical="top"/>
    </xf>
    <xf numFmtId="211" fontId="66" fillId="0" borderId="82" xfId="40" applyNumberFormat="1" applyFont="1" applyBorder="1" applyAlignment="1">
      <alignment horizontal="right" vertical="top"/>
    </xf>
    <xf numFmtId="0" fontId="66" fillId="0" borderId="84" xfId="40" applyFont="1" applyBorder="1" applyAlignment="1">
      <alignment horizontal="left" vertical="top" wrapText="1"/>
    </xf>
    <xf numFmtId="211" fontId="66" fillId="0" borderId="85" xfId="40" applyNumberFormat="1" applyFont="1" applyBorder="1" applyAlignment="1">
      <alignment horizontal="right" vertical="top"/>
    </xf>
    <xf numFmtId="211" fontId="66" fillId="0" borderId="86" xfId="40" applyNumberFormat="1" applyFont="1" applyBorder="1" applyAlignment="1">
      <alignment horizontal="right" vertical="top"/>
    </xf>
    <xf numFmtId="211" fontId="66" fillId="0" borderId="87" xfId="40" applyNumberFormat="1" applyFont="1" applyBorder="1" applyAlignment="1">
      <alignment horizontal="right" vertical="top"/>
    </xf>
    <xf numFmtId="0" fontId="66" fillId="0" borderId="76" xfId="40" applyFont="1" applyBorder="1" applyAlignment="1">
      <alignment horizontal="left" vertical="top" wrapText="1"/>
    </xf>
    <xf numFmtId="211" fontId="66" fillId="0" borderId="88" xfId="40" applyNumberFormat="1" applyFont="1" applyBorder="1" applyAlignment="1">
      <alignment horizontal="right" vertical="top"/>
    </xf>
    <xf numFmtId="211" fontId="66" fillId="0" borderId="89" xfId="40" applyNumberFormat="1" applyFont="1" applyBorder="1" applyAlignment="1">
      <alignment horizontal="right" vertical="top"/>
    </xf>
    <xf numFmtId="211" fontId="66" fillId="0" borderId="90" xfId="40" applyNumberFormat="1" applyFont="1" applyBorder="1" applyAlignment="1">
      <alignment horizontal="right" vertical="top"/>
    </xf>
    <xf numFmtId="178" fontId="40" fillId="0" borderId="0" xfId="6" applyNumberFormat="1" applyFont="1" applyFill="1" applyAlignment="1">
      <alignment wrapText="1"/>
    </xf>
    <xf numFmtId="41" fontId="0" fillId="0" borderId="0" xfId="6" applyNumberFormat="1" applyFont="1" applyFill="1" applyBorder="1" applyAlignment="1">
      <alignment horizontal="right"/>
    </xf>
    <xf numFmtId="0" fontId="66" fillId="0" borderId="106" xfId="41" applyFont="1" applyBorder="1" applyAlignment="1">
      <alignment horizontal="center"/>
    </xf>
    <xf numFmtId="0" fontId="66" fillId="0" borderId="107" xfId="41" applyFont="1" applyBorder="1" applyAlignment="1">
      <alignment horizontal="center" wrapText="1"/>
    </xf>
    <xf numFmtId="0" fontId="66" fillId="0" borderId="77" xfId="41" applyFont="1" applyBorder="1" applyAlignment="1">
      <alignment horizontal="center" wrapText="1"/>
    </xf>
    <xf numFmtId="0" fontId="66" fillId="0" borderId="78" xfId="41" applyFont="1" applyBorder="1" applyAlignment="1">
      <alignment horizontal="center" wrapText="1"/>
    </xf>
    <xf numFmtId="0" fontId="66" fillId="0" borderId="79" xfId="41" applyFont="1" applyBorder="1" applyAlignment="1">
      <alignment horizontal="center" wrapText="1"/>
    </xf>
    <xf numFmtId="0" fontId="66" fillId="0" borderId="71" xfId="41" applyFont="1" applyBorder="1" applyAlignment="1">
      <alignment horizontal="left" vertical="top" wrapText="1"/>
    </xf>
    <xf numFmtId="211" fontId="66" fillId="0" borderId="80" xfId="41" applyNumberFormat="1" applyFont="1" applyBorder="1" applyAlignment="1">
      <alignment horizontal="right" vertical="top"/>
    </xf>
    <xf numFmtId="213" fontId="66" fillId="0" borderId="81" xfId="41" applyNumberFormat="1" applyFont="1" applyBorder="1" applyAlignment="1">
      <alignment horizontal="right" vertical="top"/>
    </xf>
    <xf numFmtId="213" fontId="66" fillId="0" borderId="82" xfId="41" applyNumberFormat="1" applyFont="1" applyBorder="1" applyAlignment="1">
      <alignment horizontal="right" vertical="top"/>
    </xf>
    <xf numFmtId="0" fontId="66" fillId="0" borderId="84" xfId="41" applyFont="1" applyBorder="1" applyAlignment="1">
      <alignment horizontal="left" vertical="top" wrapText="1"/>
    </xf>
    <xf numFmtId="211" fontId="66" fillId="0" borderId="85" xfId="41" applyNumberFormat="1" applyFont="1" applyBorder="1" applyAlignment="1">
      <alignment horizontal="right" vertical="top"/>
    </xf>
    <xf numFmtId="213" fontId="66" fillId="0" borderId="86" xfId="41" applyNumberFormat="1" applyFont="1" applyBorder="1" applyAlignment="1">
      <alignment horizontal="right" vertical="top"/>
    </xf>
    <xf numFmtId="213" fontId="66" fillId="0" borderId="87" xfId="41" applyNumberFormat="1" applyFont="1" applyBorder="1" applyAlignment="1">
      <alignment horizontal="right" vertical="top"/>
    </xf>
    <xf numFmtId="214" fontId="66" fillId="0" borderId="86" xfId="41" applyNumberFormat="1" applyFont="1" applyBorder="1" applyAlignment="1">
      <alignment horizontal="right" vertical="top"/>
    </xf>
    <xf numFmtId="214" fontId="66" fillId="0" borderId="87" xfId="41" applyNumberFormat="1" applyFont="1" applyBorder="1" applyAlignment="1">
      <alignment horizontal="right" vertical="top"/>
    </xf>
    <xf numFmtId="0" fontId="66" fillId="0" borderId="76" xfId="41" applyFont="1" applyBorder="1" applyAlignment="1">
      <alignment horizontal="left" vertical="top" wrapText="1"/>
    </xf>
    <xf numFmtId="211" fontId="66" fillId="0" borderId="88" xfId="41" applyNumberFormat="1" applyFont="1" applyBorder="1" applyAlignment="1">
      <alignment horizontal="right" vertical="top"/>
    </xf>
    <xf numFmtId="213" fontId="66" fillId="0" borderId="89" xfId="41" applyNumberFormat="1" applyFont="1" applyBorder="1" applyAlignment="1">
      <alignment horizontal="right" vertical="top"/>
    </xf>
    <xf numFmtId="213" fontId="66" fillId="0" borderId="90" xfId="41" applyNumberFormat="1" applyFont="1" applyBorder="1" applyAlignment="1">
      <alignment horizontal="right" vertical="top"/>
    </xf>
    <xf numFmtId="199" fontId="0" fillId="0" borderId="17" xfId="14" applyNumberFormat="1" applyFont="1" applyFill="1" applyBorder="1" applyAlignment="1">
      <alignment horizontal="right" vertical="center"/>
    </xf>
    <xf numFmtId="199" fontId="0" fillId="0" borderId="19" xfId="14" applyNumberFormat="1" applyFont="1" applyFill="1" applyBorder="1" applyAlignment="1">
      <alignment horizontal="right" vertical="center"/>
    </xf>
    <xf numFmtId="0" fontId="8" fillId="0" borderId="0" xfId="0" applyNumberFormat="1" applyFont="1" applyFill="1" applyBorder="1" applyAlignment="1">
      <alignment horizontal="center" vertical="center" wrapText="1"/>
    </xf>
    <xf numFmtId="0" fontId="30" fillId="0" borderId="37" xfId="0" applyFont="1" applyBorder="1" applyAlignment="1">
      <alignment horizontal="justify" vertical="center" wrapText="1"/>
    </xf>
    <xf numFmtId="0" fontId="30" fillId="0" borderId="47" xfId="0" applyFont="1" applyBorder="1" applyAlignment="1">
      <alignment horizontal="justify" vertical="center" wrapText="1"/>
    </xf>
    <xf numFmtId="0" fontId="30" fillId="0" borderId="41" xfId="0" applyFont="1" applyBorder="1" applyAlignment="1">
      <alignment horizontal="center" vertical="center" wrapText="1"/>
    </xf>
    <xf numFmtId="0" fontId="30" fillId="0" borderId="35" xfId="0" applyFont="1" applyBorder="1" applyAlignment="1">
      <alignment horizontal="center" vertical="center" wrapText="1"/>
    </xf>
    <xf numFmtId="0" fontId="8" fillId="0" borderId="37" xfId="0" applyFont="1" applyBorder="1" applyAlignment="1">
      <alignment horizontal="justify" vertical="center" wrapText="1"/>
    </xf>
    <xf numFmtId="0" fontId="0" fillId="0" borderId="47" xfId="0" applyFont="1" applyBorder="1" applyAlignment="1">
      <alignment horizontal="center" vertical="center" wrapText="1"/>
    </xf>
    <xf numFmtId="0" fontId="49" fillId="0" borderId="43" xfId="0" applyFont="1" applyBorder="1" applyAlignment="1">
      <alignment horizontal="center" vertical="center" wrapText="1"/>
    </xf>
    <xf numFmtId="0" fontId="30" fillId="0" borderId="40" xfId="0" applyFont="1" applyBorder="1" applyAlignment="1">
      <alignment horizontal="center" vertical="center" wrapText="1"/>
    </xf>
    <xf numFmtId="41" fontId="33" fillId="0" borderId="0" xfId="0" applyNumberFormat="1" applyFont="1" applyFill="1" applyBorder="1" applyAlignment="1">
      <alignment horizontal="left" vertical="top" wrapText="1"/>
    </xf>
    <xf numFmtId="0" fontId="8" fillId="0" borderId="0" xfId="0" applyFont="1" applyAlignment="1">
      <alignment horizontal="center" vertical="center" wrapText="1"/>
    </xf>
    <xf numFmtId="0" fontId="0" fillId="0" borderId="57"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3"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47" xfId="0" applyFont="1" applyBorder="1" applyAlignment="1">
      <alignment horizontal="center" vertical="center" wrapText="1"/>
    </xf>
    <xf numFmtId="177" fontId="26" fillId="0" borderId="0" xfId="9" applyNumberFormat="1" applyFont="1" applyFill="1" applyAlignment="1">
      <alignment horizontal="left"/>
    </xf>
    <xf numFmtId="0" fontId="8" fillId="0" borderId="57" xfId="0" applyFont="1" applyBorder="1" applyAlignment="1">
      <alignment horizontal="center" vertical="center" wrapText="1"/>
    </xf>
    <xf numFmtId="0" fontId="30" fillId="0" borderId="57" xfId="0" applyFont="1" applyBorder="1" applyAlignment="1">
      <alignment horizontal="center" vertical="center" wrapText="1"/>
    </xf>
    <xf numFmtId="0" fontId="65" fillId="0" borderId="0" xfId="42"/>
    <xf numFmtId="0" fontId="66" fillId="0" borderId="107" xfId="42" applyFont="1" applyBorder="1" applyAlignment="1">
      <alignment horizontal="center"/>
    </xf>
    <xf numFmtId="0" fontId="66" fillId="0" borderId="77" xfId="42" applyFont="1" applyBorder="1" applyAlignment="1">
      <alignment horizontal="center" wrapText="1"/>
    </xf>
    <xf numFmtId="0" fontId="66" fillId="0" borderId="78" xfId="42" applyFont="1" applyBorder="1" applyAlignment="1">
      <alignment horizontal="center" wrapText="1"/>
    </xf>
    <xf numFmtId="0" fontId="66" fillId="0" borderId="79" xfId="42" applyFont="1" applyBorder="1" applyAlignment="1">
      <alignment horizontal="center" wrapText="1"/>
    </xf>
    <xf numFmtId="0" fontId="66" fillId="0" borderId="71" xfId="42" applyFont="1" applyBorder="1" applyAlignment="1">
      <alignment horizontal="left" vertical="top" wrapText="1"/>
    </xf>
    <xf numFmtId="211" fontId="66" fillId="0" borderId="80" xfId="42" applyNumberFormat="1" applyFont="1" applyBorder="1" applyAlignment="1">
      <alignment horizontal="right" vertical="top"/>
    </xf>
    <xf numFmtId="213" fontId="66" fillId="0" borderId="81" xfId="42" applyNumberFormat="1" applyFont="1" applyBorder="1" applyAlignment="1">
      <alignment horizontal="right" vertical="top"/>
    </xf>
    <xf numFmtId="214" fontId="66" fillId="0" borderId="82" xfId="42" applyNumberFormat="1" applyFont="1" applyBorder="1" applyAlignment="1">
      <alignment horizontal="right" vertical="top"/>
    </xf>
    <xf numFmtId="0" fontId="66" fillId="0" borderId="84" xfId="42" applyFont="1" applyBorder="1" applyAlignment="1">
      <alignment horizontal="left" vertical="top" wrapText="1"/>
    </xf>
    <xf numFmtId="211" fontId="66" fillId="0" borderId="85" xfId="42" applyNumberFormat="1" applyFont="1" applyBorder="1" applyAlignment="1">
      <alignment horizontal="right" vertical="top"/>
    </xf>
    <xf numFmtId="213" fontId="66" fillId="0" borderId="86" xfId="42" applyNumberFormat="1" applyFont="1" applyBorder="1" applyAlignment="1">
      <alignment horizontal="right" vertical="top"/>
    </xf>
    <xf numFmtId="214" fontId="66" fillId="0" borderId="87" xfId="42" applyNumberFormat="1" applyFont="1" applyBorder="1" applyAlignment="1">
      <alignment horizontal="right" vertical="top"/>
    </xf>
    <xf numFmtId="214" fontId="66" fillId="0" borderId="86" xfId="42" applyNumberFormat="1" applyFont="1" applyBorder="1" applyAlignment="1">
      <alignment horizontal="right" vertical="top"/>
    </xf>
    <xf numFmtId="213" fontId="66" fillId="0" borderId="87" xfId="42" applyNumberFormat="1" applyFont="1" applyBorder="1" applyAlignment="1">
      <alignment horizontal="right" vertical="top"/>
    </xf>
    <xf numFmtId="0" fontId="66" fillId="0" borderId="76" xfId="42" applyFont="1" applyBorder="1" applyAlignment="1">
      <alignment horizontal="left" vertical="top" wrapText="1"/>
    </xf>
    <xf numFmtId="211" fontId="66" fillId="0" borderId="88" xfId="42" applyNumberFormat="1" applyFont="1" applyBorder="1" applyAlignment="1">
      <alignment horizontal="right" vertical="top"/>
    </xf>
    <xf numFmtId="213" fontId="66" fillId="0" borderId="89" xfId="42" applyNumberFormat="1" applyFont="1" applyBorder="1" applyAlignment="1">
      <alignment horizontal="right" vertical="top"/>
    </xf>
    <xf numFmtId="213" fontId="66" fillId="0" borderId="90" xfId="42" applyNumberFormat="1" applyFont="1" applyBorder="1" applyAlignment="1">
      <alignment horizontal="right" vertical="top"/>
    </xf>
    <xf numFmtId="0" fontId="66" fillId="0" borderId="74" xfId="43" applyFont="1" applyBorder="1" applyAlignment="1">
      <alignment horizontal="center" wrapText="1"/>
    </xf>
    <xf numFmtId="0" fontId="66" fillId="0" borderId="105" xfId="43" applyFont="1" applyBorder="1" applyAlignment="1">
      <alignment horizontal="center"/>
    </xf>
    <xf numFmtId="0" fontId="66" fillId="0" borderId="77" xfId="43" applyFont="1" applyBorder="1" applyAlignment="1">
      <alignment horizontal="center" wrapText="1"/>
    </xf>
    <xf numFmtId="0" fontId="66" fillId="0" borderId="71" xfId="43" applyFont="1" applyBorder="1" applyAlignment="1">
      <alignment horizontal="left" vertical="top" wrapText="1"/>
    </xf>
    <xf numFmtId="213" fontId="66" fillId="0" borderId="80" xfId="43" applyNumberFormat="1" applyFont="1" applyBorder="1" applyAlignment="1">
      <alignment horizontal="right" vertical="top"/>
    </xf>
    <xf numFmtId="213" fontId="66" fillId="0" borderId="81" xfId="43" applyNumberFormat="1" applyFont="1" applyBorder="1" applyAlignment="1">
      <alignment horizontal="right" vertical="top"/>
    </xf>
    <xf numFmtId="211" fontId="66" fillId="0" borderId="81" xfId="43" applyNumberFormat="1" applyFont="1" applyBorder="1" applyAlignment="1">
      <alignment horizontal="right" vertical="top"/>
    </xf>
    <xf numFmtId="213" fontId="66" fillId="0" borderId="82" xfId="43" applyNumberFormat="1" applyFont="1" applyBorder="1" applyAlignment="1">
      <alignment horizontal="right" vertical="top"/>
    </xf>
    <xf numFmtId="213" fontId="66" fillId="0" borderId="85" xfId="43" applyNumberFormat="1" applyFont="1" applyBorder="1" applyAlignment="1">
      <alignment horizontal="right" vertical="top"/>
    </xf>
    <xf numFmtId="213" fontId="66" fillId="0" borderId="86" xfId="43" applyNumberFormat="1" applyFont="1" applyBorder="1" applyAlignment="1">
      <alignment horizontal="right" vertical="top"/>
    </xf>
    <xf numFmtId="214" fontId="66" fillId="0" borderId="86" xfId="43" applyNumberFormat="1" applyFont="1" applyBorder="1" applyAlignment="1">
      <alignment horizontal="right" vertical="top"/>
    </xf>
    <xf numFmtId="211" fontId="66" fillId="0" borderId="86" xfId="43" applyNumberFormat="1" applyFont="1" applyBorder="1" applyAlignment="1">
      <alignment horizontal="right" vertical="top"/>
    </xf>
    <xf numFmtId="213" fontId="66" fillId="0" borderId="87" xfId="43" applyNumberFormat="1" applyFont="1" applyBorder="1" applyAlignment="1">
      <alignment horizontal="right" vertical="top"/>
    </xf>
    <xf numFmtId="0" fontId="66" fillId="0" borderId="76" xfId="43" applyFont="1" applyBorder="1" applyAlignment="1">
      <alignment horizontal="left" vertical="top" wrapText="1"/>
    </xf>
    <xf numFmtId="213" fontId="66" fillId="0" borderId="88" xfId="43" applyNumberFormat="1" applyFont="1" applyBorder="1" applyAlignment="1">
      <alignment horizontal="right" vertical="top"/>
    </xf>
    <xf numFmtId="213" fontId="66" fillId="0" borderId="89" xfId="43" applyNumberFormat="1" applyFont="1" applyBorder="1" applyAlignment="1">
      <alignment horizontal="right" vertical="top"/>
    </xf>
    <xf numFmtId="214" fontId="66" fillId="0" borderId="89" xfId="43" applyNumberFormat="1" applyFont="1" applyBorder="1" applyAlignment="1">
      <alignment horizontal="right" vertical="top"/>
    </xf>
    <xf numFmtId="211" fontId="66" fillId="0" borderId="89" xfId="43" applyNumberFormat="1" applyFont="1" applyBorder="1" applyAlignment="1">
      <alignment horizontal="right" vertical="top"/>
    </xf>
    <xf numFmtId="213" fontId="66" fillId="0" borderId="90" xfId="43" applyNumberFormat="1" applyFont="1" applyBorder="1" applyAlignment="1">
      <alignment horizontal="right" vertical="top"/>
    </xf>
    <xf numFmtId="0" fontId="66" fillId="0" borderId="105" xfId="44" applyFont="1" applyBorder="1" applyAlignment="1">
      <alignment horizontal="center" wrapText="1"/>
    </xf>
    <xf numFmtId="0" fontId="66" fillId="0" borderId="77" xfId="44" applyFont="1" applyBorder="1" applyAlignment="1">
      <alignment horizontal="center" wrapText="1"/>
    </xf>
    <xf numFmtId="0" fontId="66" fillId="0" borderId="71" xfId="44" applyFont="1" applyBorder="1" applyAlignment="1">
      <alignment horizontal="left" vertical="top" wrapText="1"/>
    </xf>
    <xf numFmtId="213" fontId="66" fillId="0" borderId="80" xfId="44" applyNumberFormat="1" applyFont="1" applyBorder="1" applyAlignment="1">
      <alignment horizontal="right" vertical="top"/>
    </xf>
    <xf numFmtId="213" fontId="66" fillId="0" borderId="81" xfId="44" applyNumberFormat="1" applyFont="1" applyBorder="1" applyAlignment="1">
      <alignment horizontal="right" vertical="top"/>
    </xf>
    <xf numFmtId="211" fontId="66" fillId="0" borderId="81" xfId="44" applyNumberFormat="1" applyFont="1" applyBorder="1" applyAlignment="1">
      <alignment horizontal="right" vertical="top"/>
    </xf>
    <xf numFmtId="213" fontId="66" fillId="0" borderId="82" xfId="44" applyNumberFormat="1" applyFont="1" applyBorder="1" applyAlignment="1">
      <alignment horizontal="right" vertical="top"/>
    </xf>
    <xf numFmtId="213" fontId="66" fillId="0" borderId="85" xfId="44" applyNumberFormat="1" applyFont="1" applyBorder="1" applyAlignment="1">
      <alignment horizontal="right" vertical="top"/>
    </xf>
    <xf numFmtId="213" fontId="66" fillId="0" borderId="86" xfId="44" applyNumberFormat="1" applyFont="1" applyBorder="1" applyAlignment="1">
      <alignment horizontal="right" vertical="top"/>
    </xf>
    <xf numFmtId="211" fontId="66" fillId="0" borderId="86" xfId="44" applyNumberFormat="1" applyFont="1" applyBorder="1" applyAlignment="1">
      <alignment horizontal="right" vertical="top"/>
    </xf>
    <xf numFmtId="213" fontId="66" fillId="0" borderId="87" xfId="44" applyNumberFormat="1" applyFont="1" applyBorder="1" applyAlignment="1">
      <alignment horizontal="right" vertical="top"/>
    </xf>
    <xf numFmtId="214" fontId="66" fillId="0" borderId="86" xfId="44" applyNumberFormat="1" applyFont="1" applyBorder="1" applyAlignment="1">
      <alignment horizontal="right" vertical="top"/>
    </xf>
    <xf numFmtId="214" fontId="66" fillId="0" borderId="85" xfId="44" applyNumberFormat="1" applyFont="1" applyBorder="1" applyAlignment="1">
      <alignment horizontal="right" vertical="top"/>
    </xf>
    <xf numFmtId="0" fontId="66" fillId="0" borderId="76" xfId="44" applyFont="1" applyBorder="1" applyAlignment="1">
      <alignment horizontal="left" vertical="top" wrapText="1"/>
    </xf>
    <xf numFmtId="213" fontId="66" fillId="0" borderId="88" xfId="44" applyNumberFormat="1" applyFont="1" applyBorder="1" applyAlignment="1">
      <alignment horizontal="right" vertical="top"/>
    </xf>
    <xf numFmtId="213" fontId="66" fillId="0" borderId="89" xfId="44" applyNumberFormat="1" applyFont="1" applyBorder="1" applyAlignment="1">
      <alignment horizontal="right" vertical="top"/>
    </xf>
    <xf numFmtId="211" fontId="66" fillId="0" borderId="89" xfId="44" applyNumberFormat="1" applyFont="1" applyBorder="1" applyAlignment="1">
      <alignment horizontal="right" vertical="top"/>
    </xf>
    <xf numFmtId="213" fontId="66" fillId="0" borderId="90" xfId="44" applyNumberFormat="1" applyFont="1" applyBorder="1" applyAlignment="1">
      <alignment horizontal="right" vertical="top"/>
    </xf>
    <xf numFmtId="0" fontId="65" fillId="0" borderId="0" xfId="45"/>
    <xf numFmtId="0" fontId="66" fillId="0" borderId="106" xfId="45" applyFont="1" applyBorder="1" applyAlignment="1">
      <alignment horizontal="center"/>
    </xf>
    <xf numFmtId="0" fontId="66" fillId="0" borderId="107" xfId="45" applyFont="1" applyBorder="1" applyAlignment="1">
      <alignment horizontal="center"/>
    </xf>
    <xf numFmtId="0" fontId="66" fillId="0" borderId="77" xfId="45" applyFont="1" applyBorder="1" applyAlignment="1">
      <alignment horizontal="center" wrapText="1"/>
    </xf>
    <xf numFmtId="0" fontId="66" fillId="0" borderId="78" xfId="45" applyFont="1" applyBorder="1" applyAlignment="1">
      <alignment horizontal="center" wrapText="1"/>
    </xf>
    <xf numFmtId="0" fontId="66" fillId="0" borderId="79" xfId="45" applyFont="1" applyBorder="1" applyAlignment="1">
      <alignment horizontal="center" wrapText="1"/>
    </xf>
    <xf numFmtId="0" fontId="66" fillId="0" borderId="71" xfId="45" applyFont="1" applyBorder="1" applyAlignment="1">
      <alignment horizontal="left" vertical="top" wrapText="1"/>
    </xf>
    <xf numFmtId="0" fontId="66" fillId="0" borderId="84" xfId="45" applyFont="1" applyBorder="1" applyAlignment="1">
      <alignment horizontal="left" vertical="top" wrapText="1"/>
    </xf>
    <xf numFmtId="0" fontId="66" fillId="0" borderId="76" xfId="45" applyFont="1" applyBorder="1" applyAlignment="1">
      <alignment horizontal="left" vertical="top" wrapText="1"/>
    </xf>
    <xf numFmtId="0" fontId="66" fillId="0" borderId="72" xfId="46" applyFont="1" applyBorder="1" applyAlignment="1">
      <alignment horizontal="center" wrapText="1"/>
    </xf>
    <xf numFmtId="0" fontId="66" fillId="0" borderId="73" xfId="46" applyFont="1" applyBorder="1" applyAlignment="1">
      <alignment horizontal="center" wrapText="1"/>
    </xf>
    <xf numFmtId="0" fontId="66" fillId="0" borderId="74" xfId="46" applyFont="1" applyBorder="1" applyAlignment="1">
      <alignment horizontal="center" wrapText="1"/>
    </xf>
    <xf numFmtId="0" fontId="66" fillId="0" borderId="77" xfId="46" applyFont="1" applyBorder="1" applyAlignment="1">
      <alignment horizontal="center" wrapText="1"/>
    </xf>
    <xf numFmtId="0" fontId="66" fillId="0" borderId="78" xfId="46" applyFont="1" applyBorder="1" applyAlignment="1">
      <alignment horizontal="center" wrapText="1"/>
    </xf>
    <xf numFmtId="0" fontId="66" fillId="0" borderId="79" xfId="46" applyFont="1" applyBorder="1" applyAlignment="1">
      <alignment horizontal="center" wrapText="1"/>
    </xf>
    <xf numFmtId="0" fontId="66" fillId="0" borderId="71" xfId="46" applyFont="1" applyBorder="1" applyAlignment="1">
      <alignment horizontal="left" vertical="top" wrapText="1"/>
    </xf>
    <xf numFmtId="211" fontId="66" fillId="0" borderId="80" xfId="46" applyNumberFormat="1" applyFont="1" applyBorder="1" applyAlignment="1">
      <alignment horizontal="right" vertical="top"/>
    </xf>
    <xf numFmtId="211" fontId="66" fillId="0" borderId="81" xfId="46" applyNumberFormat="1" applyFont="1" applyBorder="1" applyAlignment="1">
      <alignment horizontal="right" vertical="top"/>
    </xf>
    <xf numFmtId="211" fontId="66" fillId="0" borderId="82" xfId="46" applyNumberFormat="1" applyFont="1" applyBorder="1" applyAlignment="1">
      <alignment horizontal="right" vertical="top"/>
    </xf>
    <xf numFmtId="211" fontId="66" fillId="0" borderId="85" xfId="46" applyNumberFormat="1" applyFont="1" applyBorder="1" applyAlignment="1">
      <alignment horizontal="right" vertical="top"/>
    </xf>
    <xf numFmtId="211" fontId="66" fillId="0" borderId="86" xfId="46" applyNumberFormat="1" applyFont="1" applyBorder="1" applyAlignment="1">
      <alignment horizontal="right" vertical="top"/>
    </xf>
    <xf numFmtId="211" fontId="66" fillId="0" borderId="87" xfId="46" applyNumberFormat="1" applyFont="1" applyBorder="1" applyAlignment="1">
      <alignment horizontal="right" vertical="top"/>
    </xf>
    <xf numFmtId="0" fontId="66" fillId="0" borderId="76" xfId="46" applyFont="1" applyBorder="1" applyAlignment="1">
      <alignment horizontal="left" vertical="top" wrapText="1"/>
    </xf>
    <xf numFmtId="211" fontId="66" fillId="0" borderId="88" xfId="46" applyNumberFormat="1" applyFont="1" applyBorder="1" applyAlignment="1">
      <alignment horizontal="right" vertical="top"/>
    </xf>
    <xf numFmtId="211" fontId="66" fillId="0" borderId="89" xfId="46" applyNumberFormat="1" applyFont="1" applyBorder="1" applyAlignment="1">
      <alignment horizontal="right" vertical="top"/>
    </xf>
    <xf numFmtId="211" fontId="66" fillId="0" borderId="90" xfId="46" applyNumberFormat="1" applyFont="1" applyBorder="1" applyAlignment="1">
      <alignment horizontal="right" vertical="top"/>
    </xf>
    <xf numFmtId="0" fontId="8" fillId="0" borderId="50" xfId="0" applyFont="1" applyBorder="1" applyAlignment="1">
      <alignment horizontal="center" vertical="center" wrapText="1"/>
    </xf>
    <xf numFmtId="0" fontId="8" fillId="0" borderId="53" xfId="0" applyFont="1" applyBorder="1" applyAlignment="1">
      <alignment horizontal="center" vertical="center" wrapText="1"/>
    </xf>
    <xf numFmtId="0" fontId="15" fillId="0" borderId="44" xfId="0" applyFont="1" applyBorder="1" applyAlignment="1">
      <alignment horizontal="center" vertical="center" wrapText="1"/>
    </xf>
    <xf numFmtId="0" fontId="30" fillId="0" borderId="37" xfId="0" applyFont="1" applyBorder="1" applyAlignment="1">
      <alignment horizontal="justify" vertical="center" wrapText="1"/>
    </xf>
    <xf numFmtId="0" fontId="30" fillId="0" borderId="47" xfId="0" applyFont="1" applyBorder="1" applyAlignment="1">
      <alignment horizontal="justify" vertical="center" wrapText="1"/>
    </xf>
    <xf numFmtId="0" fontId="8" fillId="0" borderId="37" xfId="0" applyFont="1" applyBorder="1" applyAlignment="1">
      <alignment horizontal="justify" vertical="center" wrapText="1"/>
    </xf>
    <xf numFmtId="0" fontId="30" fillId="0" borderId="50" xfId="0" applyFont="1" applyBorder="1" applyAlignment="1">
      <alignment horizontal="center" vertical="center" wrapText="1"/>
    </xf>
    <xf numFmtId="3" fontId="15" fillId="0" borderId="46" xfId="0" applyNumberFormat="1" applyFont="1" applyBorder="1" applyAlignment="1">
      <alignment horizontal="right" vertical="center" wrapText="1"/>
    </xf>
    <xf numFmtId="0" fontId="15" fillId="0" borderId="58" xfId="0" applyFont="1" applyBorder="1" applyAlignment="1">
      <alignment horizontal="center" vertical="center" wrapText="1"/>
    </xf>
    <xf numFmtId="41" fontId="51" fillId="0" borderId="0" xfId="0" applyNumberFormat="1" applyFont="1" applyFill="1"/>
    <xf numFmtId="176" fontId="15" fillId="0" borderId="0" xfId="0" applyNumberFormat="1" applyFont="1" applyAlignment="1">
      <alignment horizontal="justify" vertical="center" wrapText="1"/>
    </xf>
    <xf numFmtId="0" fontId="8" fillId="0" borderId="37" xfId="0" applyFont="1" applyBorder="1" applyAlignment="1">
      <alignment vertical="center"/>
    </xf>
    <xf numFmtId="0" fontId="8" fillId="0" borderId="52" xfId="0" applyFont="1" applyBorder="1" applyAlignment="1">
      <alignment vertical="center"/>
    </xf>
    <xf numFmtId="0" fontId="70" fillId="0" borderId="0" xfId="0" applyFont="1" applyAlignment="1">
      <alignment horizontal="left" vertical="center"/>
    </xf>
    <xf numFmtId="0" fontId="70" fillId="0" borderId="0" xfId="0" applyFont="1" applyAlignment="1">
      <alignment horizontal="center" vertical="center"/>
    </xf>
    <xf numFmtId="0" fontId="49" fillId="0" borderId="42" xfId="0" applyFont="1" applyBorder="1" applyAlignment="1">
      <alignment horizontal="center" vertical="center" wrapText="1"/>
    </xf>
    <xf numFmtId="0" fontId="15" fillId="0" borderId="57" xfId="0" applyFont="1" applyBorder="1" applyAlignment="1">
      <alignment horizontal="center" vertical="center" wrapText="1"/>
    </xf>
    <xf numFmtId="41" fontId="23" fillId="0" borderId="0" xfId="0" applyNumberFormat="1" applyFont="1" applyFill="1"/>
    <xf numFmtId="0" fontId="0" fillId="0" borderId="47" xfId="0" applyFont="1" applyBorder="1" applyAlignment="1">
      <alignment horizontal="right" vertical="center" wrapText="1"/>
    </xf>
    <xf numFmtId="0" fontId="0" fillId="0" borderId="5" xfId="0" applyFont="1" applyBorder="1" applyAlignment="1">
      <alignment horizontal="right" vertical="center" wrapText="1"/>
    </xf>
    <xf numFmtId="0" fontId="0" fillId="0" borderId="34" xfId="0" applyFont="1" applyBorder="1" applyAlignment="1">
      <alignment horizontal="right" vertical="center" wrapText="1"/>
    </xf>
    <xf numFmtId="0" fontId="28" fillId="0" borderId="0" xfId="0" applyFont="1" applyAlignment="1">
      <alignment horizontal="left" vertical="center"/>
    </xf>
    <xf numFmtId="176" fontId="0" fillId="0" borderId="46" xfId="0" applyNumberFormat="1" applyFont="1" applyBorder="1" applyAlignment="1">
      <alignment horizontal="right" vertical="center" wrapText="1"/>
    </xf>
    <xf numFmtId="202" fontId="0" fillId="0" borderId="0" xfId="0" applyNumberFormat="1" applyFont="1" applyFill="1" applyAlignment="1">
      <alignment horizontal="right" vertical="center"/>
    </xf>
    <xf numFmtId="202" fontId="33" fillId="0" borderId="0" xfId="0" applyNumberFormat="1" applyFont="1" applyFill="1"/>
    <xf numFmtId="215" fontId="0" fillId="0" borderId="0" xfId="0" applyNumberFormat="1" applyFont="1" applyFill="1" applyAlignment="1">
      <alignment horizontal="right" vertical="center"/>
    </xf>
    <xf numFmtId="41" fontId="23" fillId="0" borderId="0" xfId="0" applyNumberFormat="1" applyFont="1" applyFill="1" applyAlignment="1">
      <alignment horizontal="right" vertical="center"/>
    </xf>
    <xf numFmtId="41" fontId="0" fillId="0" borderId="0" xfId="0" applyNumberFormat="1" applyFont="1" applyFill="1" applyAlignment="1">
      <alignment horizontal="left" vertical="center"/>
    </xf>
    <xf numFmtId="0" fontId="8" fillId="0" borderId="9" xfId="0" applyFont="1" applyBorder="1" applyAlignment="1">
      <alignment horizontal="center" vertical="center" wrapText="1"/>
    </xf>
    <xf numFmtId="0" fontId="8" fillId="0" borderId="108" xfId="0" applyFont="1" applyBorder="1" applyAlignment="1">
      <alignment horizontal="center" vertical="center" wrapText="1"/>
    </xf>
    <xf numFmtId="0" fontId="1" fillId="2" borderId="8" xfId="0" applyFont="1" applyFill="1" applyBorder="1" applyAlignment="1">
      <alignment horizontal="center" vertical="center" wrapText="1"/>
    </xf>
    <xf numFmtId="176" fontId="15" fillId="2" borderId="15" xfId="0" applyNumberFormat="1" applyFont="1" applyFill="1" applyBorder="1" applyAlignment="1">
      <alignment vertical="center"/>
    </xf>
    <xf numFmtId="176" fontId="15" fillId="2" borderId="20" xfId="0" applyNumberFormat="1" applyFont="1" applyFill="1" applyBorder="1" applyAlignment="1">
      <alignment vertical="center"/>
    </xf>
    <xf numFmtId="176" fontId="15" fillId="2" borderId="111" xfId="0" applyNumberFormat="1" applyFont="1" applyFill="1" applyBorder="1" applyAlignment="1">
      <alignment vertical="center"/>
    </xf>
    <xf numFmtId="0" fontId="8" fillId="0" borderId="36" xfId="0" applyFont="1" applyBorder="1" applyAlignment="1">
      <alignment horizontal="center" vertical="center" wrapText="1"/>
    </xf>
    <xf numFmtId="0" fontId="15" fillId="0" borderId="47" xfId="0" applyFont="1" applyBorder="1" applyAlignment="1">
      <alignment horizontal="justify" vertical="center" wrapText="1"/>
    </xf>
    <xf numFmtId="1" fontId="15" fillId="0" borderId="46" xfId="0" applyNumberFormat="1" applyFont="1" applyBorder="1" applyAlignment="1">
      <alignment horizontal="right" vertical="center" wrapText="1"/>
    </xf>
    <xf numFmtId="41" fontId="0" fillId="0" borderId="48" xfId="0" applyNumberFormat="1" applyFont="1" applyFill="1" applyBorder="1"/>
    <xf numFmtId="0" fontId="8" fillId="0" borderId="50" xfId="0" applyFont="1" applyBorder="1" applyAlignment="1">
      <alignment vertical="center" wrapText="1"/>
    </xf>
    <xf numFmtId="0" fontId="8" fillId="0" borderId="53" xfId="0" applyFont="1" applyBorder="1" applyAlignment="1">
      <alignment vertical="center" wrapText="1"/>
    </xf>
    <xf numFmtId="0" fontId="15" fillId="0" borderId="40" xfId="0" applyFont="1" applyBorder="1" applyAlignment="1">
      <alignment vertical="center" wrapText="1"/>
    </xf>
    <xf numFmtId="0" fontId="28" fillId="0" borderId="0" xfId="0" applyFont="1" applyAlignment="1">
      <alignment vertical="center" wrapText="1"/>
    </xf>
    <xf numFmtId="3" fontId="15" fillId="0" borderId="0" xfId="0" applyNumberFormat="1" applyFont="1" applyAlignment="1">
      <alignment vertical="center" wrapText="1"/>
    </xf>
    <xf numFmtId="3" fontId="28" fillId="0" borderId="0" xfId="0" applyNumberFormat="1" applyFont="1" applyAlignment="1">
      <alignment vertical="center" wrapText="1"/>
    </xf>
    <xf numFmtId="3" fontId="15" fillId="0" borderId="46" xfId="0" applyNumberFormat="1" applyFont="1" applyBorder="1" applyAlignment="1">
      <alignment vertical="center" wrapText="1"/>
    </xf>
    <xf numFmtId="0" fontId="55" fillId="0" borderId="22" xfId="0" applyFont="1" applyBorder="1" applyAlignment="1">
      <alignment horizontal="justify" vertical="center"/>
    </xf>
    <xf numFmtId="3" fontId="61" fillId="0" borderId="0" xfId="0" applyNumberFormat="1" applyFont="1" applyAlignment="1">
      <alignment horizontal="right" vertical="center"/>
    </xf>
    <xf numFmtId="0" fontId="73" fillId="0" borderId="2" xfId="0" applyFont="1" applyBorder="1" applyAlignment="1">
      <alignment horizontal="justify" vertical="center"/>
    </xf>
    <xf numFmtId="0" fontId="73" fillId="0" borderId="3" xfId="0" applyFont="1" applyBorder="1" applyAlignment="1">
      <alignment horizontal="justify" vertical="center"/>
    </xf>
    <xf numFmtId="41" fontId="68" fillId="0" borderId="0" xfId="0" applyNumberFormat="1" applyFont="1" applyFill="1"/>
    <xf numFmtId="3" fontId="47" fillId="0" borderId="0" xfId="0" applyNumberFormat="1" applyFont="1" applyAlignment="1">
      <alignment horizontal="right" vertical="center"/>
    </xf>
    <xf numFmtId="3" fontId="48" fillId="0" borderId="0" xfId="0" applyNumberFormat="1" applyFont="1" applyAlignment="1">
      <alignment horizontal="right" vertical="center"/>
    </xf>
    <xf numFmtId="3" fontId="48" fillId="0" borderId="21" xfId="0" applyNumberFormat="1" applyFont="1" applyBorder="1" applyAlignment="1">
      <alignment horizontal="right" vertical="center"/>
    </xf>
    <xf numFmtId="41" fontId="48" fillId="0" borderId="21" xfId="0" applyNumberFormat="1" applyFont="1" applyFill="1" applyBorder="1"/>
    <xf numFmtId="41" fontId="48" fillId="0" borderId="0" xfId="0" applyNumberFormat="1" applyFont="1" applyBorder="1" applyAlignment="1">
      <alignment horizontal="right" vertical="center"/>
    </xf>
    <xf numFmtId="41" fontId="48" fillId="0" borderId="21" xfId="0" applyNumberFormat="1" applyFont="1" applyBorder="1" applyAlignment="1">
      <alignment horizontal="right" vertical="center"/>
    </xf>
    <xf numFmtId="202" fontId="62" fillId="0" borderId="0" xfId="0" applyNumberFormat="1" applyFont="1" applyFill="1"/>
    <xf numFmtId="0" fontId="30" fillId="0" borderId="0" xfId="47" applyFont="1"/>
    <xf numFmtId="0" fontId="30" fillId="0" borderId="0" xfId="47" applyFont="1" applyAlignment="1">
      <alignment horizontal="center" vertical="center"/>
    </xf>
    <xf numFmtId="0" fontId="30" fillId="0" borderId="0" xfId="47" applyFont="1" applyAlignment="1">
      <alignment horizontal="left" vertical="center"/>
    </xf>
    <xf numFmtId="195" fontId="37" fillId="0" borderId="0" xfId="0" applyNumberFormat="1" applyFont="1" applyFill="1" applyBorder="1" applyAlignment="1">
      <alignment vertical="center"/>
    </xf>
    <xf numFmtId="195" fontId="47" fillId="0" borderId="0" xfId="0" applyNumberFormat="1" applyFont="1" applyFill="1" applyBorder="1" applyAlignment="1">
      <alignment vertical="center"/>
    </xf>
    <xf numFmtId="176" fontId="32" fillId="0" borderId="0" xfId="0" applyNumberFormat="1" applyFont="1" applyFill="1" applyBorder="1" applyAlignment="1">
      <alignment horizontal="right" vertical="center"/>
    </xf>
    <xf numFmtId="0" fontId="30" fillId="0" borderId="0" xfId="47" applyFont="1" applyAlignment="1">
      <alignment vertical="center"/>
    </xf>
    <xf numFmtId="0" fontId="33" fillId="0" borderId="113" xfId="0" applyFont="1" applyBorder="1" applyAlignment="1">
      <alignment horizontal="justify" vertical="center" wrapText="1"/>
    </xf>
    <xf numFmtId="0" fontId="33" fillId="0" borderId="47" xfId="0" applyFont="1" applyBorder="1" applyAlignment="1">
      <alignment horizontal="center" vertical="center"/>
    </xf>
    <xf numFmtId="41" fontId="0" fillId="0" borderId="40" xfId="8" applyNumberFormat="1" applyFont="1" applyFill="1" applyBorder="1"/>
    <xf numFmtId="0" fontId="0" fillId="0" borderId="5" xfId="8" applyNumberFormat="1" applyFont="1" applyFill="1" applyBorder="1"/>
    <xf numFmtId="0" fontId="28" fillId="0" borderId="5" xfId="0" applyFont="1" applyBorder="1" applyAlignment="1">
      <alignment horizontal="right" vertical="center" wrapText="1"/>
    </xf>
    <xf numFmtId="0" fontId="49" fillId="0" borderId="47" xfId="0" applyFont="1" applyBorder="1" applyAlignment="1">
      <alignment vertical="center" wrapText="1"/>
    </xf>
    <xf numFmtId="0" fontId="49" fillId="0" borderId="37" xfId="0" applyFont="1" applyBorder="1" applyAlignment="1">
      <alignment vertical="center" wrapText="1"/>
    </xf>
    <xf numFmtId="0" fontId="30" fillId="0" borderId="33" xfId="0" applyFont="1" applyBorder="1" applyAlignment="1">
      <alignment vertical="center" wrapText="1"/>
    </xf>
    <xf numFmtId="0" fontId="49" fillId="0" borderId="34" xfId="0" applyFont="1" applyBorder="1" applyAlignment="1">
      <alignment vertical="center" wrapText="1"/>
    </xf>
    <xf numFmtId="0" fontId="28" fillId="0" borderId="12" xfId="0" applyFont="1" applyBorder="1" applyAlignment="1">
      <alignment horizontal="right" vertical="center" wrapText="1"/>
    </xf>
    <xf numFmtId="0" fontId="1" fillId="0" borderId="53" xfId="0" applyFont="1" applyBorder="1" applyAlignment="1">
      <alignment vertical="center" wrapText="1"/>
    </xf>
    <xf numFmtId="0" fontId="1" fillId="0" borderId="0" xfId="0" applyFont="1" applyBorder="1" applyAlignment="1">
      <alignment vertical="center" wrapText="1"/>
    </xf>
    <xf numFmtId="0" fontId="1" fillId="0" borderId="60" xfId="0" applyFont="1" applyBorder="1" applyAlignment="1">
      <alignment vertical="center" wrapText="1"/>
    </xf>
    <xf numFmtId="0" fontId="1" fillId="0" borderId="68" xfId="0" applyFont="1" applyBorder="1" applyAlignment="1">
      <alignment vertical="center" wrapText="1"/>
    </xf>
    <xf numFmtId="0" fontId="1" fillId="0" borderId="40" xfId="0" applyFont="1" applyBorder="1" applyAlignment="1">
      <alignment vertical="center" wrapText="1"/>
    </xf>
    <xf numFmtId="0" fontId="1" fillId="0" borderId="62" xfId="0" applyFont="1" applyBorder="1" applyAlignment="1">
      <alignment vertical="center" wrapText="1"/>
    </xf>
    <xf numFmtId="0" fontId="1" fillId="0" borderId="63" xfId="0" applyFont="1" applyBorder="1" applyAlignment="1">
      <alignment vertical="center" wrapText="1"/>
    </xf>
    <xf numFmtId="0" fontId="8" fillId="0" borderId="37" xfId="0" applyFont="1" applyBorder="1" applyAlignment="1">
      <alignment vertical="center" wrapText="1"/>
    </xf>
    <xf numFmtId="0" fontId="8" fillId="0" borderId="47" xfId="0" applyFont="1" applyBorder="1" applyAlignment="1">
      <alignment vertical="center" wrapText="1"/>
    </xf>
    <xf numFmtId="177" fontId="15" fillId="0" borderId="5" xfId="8" applyNumberFormat="1" applyFont="1" applyFill="1" applyBorder="1"/>
    <xf numFmtId="0" fontId="30" fillId="0" borderId="37" xfId="0" applyFont="1" applyBorder="1" applyAlignment="1">
      <alignment horizontal="left" vertical="center" wrapText="1"/>
    </xf>
    <xf numFmtId="0" fontId="30" fillId="0" borderId="38" xfId="0" applyFont="1" applyBorder="1" applyAlignment="1">
      <alignment horizontal="left" vertical="center" wrapText="1"/>
    </xf>
    <xf numFmtId="41" fontId="33" fillId="0" borderId="0" xfId="5" applyNumberFormat="1" applyFont="1" applyFill="1" applyBorder="1" applyAlignment="1">
      <alignment horizontal="left" vertical="center"/>
    </xf>
    <xf numFmtId="215" fontId="28" fillId="0" borderId="0" xfId="0" applyNumberFormat="1" applyFont="1" applyAlignment="1">
      <alignment horizontal="right" vertical="center" wrapText="1"/>
    </xf>
    <xf numFmtId="215" fontId="15" fillId="0" borderId="0" xfId="0" applyNumberFormat="1" applyFont="1" applyAlignment="1">
      <alignment horizontal="right" vertical="center" wrapText="1"/>
    </xf>
    <xf numFmtId="215" fontId="15" fillId="0" borderId="46" xfId="0" applyNumberFormat="1" applyFont="1" applyBorder="1" applyAlignment="1">
      <alignment horizontal="right" vertical="center" wrapText="1"/>
    </xf>
    <xf numFmtId="189" fontId="15" fillId="0" borderId="0" xfId="0" applyNumberFormat="1" applyFont="1" applyAlignment="1">
      <alignment horizontal="right" vertical="center" wrapText="1"/>
    </xf>
    <xf numFmtId="189" fontId="28" fillId="0" borderId="0" xfId="0" applyNumberFormat="1" applyFont="1" applyAlignment="1">
      <alignment horizontal="right" vertical="center" wrapText="1"/>
    </xf>
    <xf numFmtId="189" fontId="15" fillId="0" borderId="46" xfId="0" applyNumberFormat="1" applyFont="1" applyBorder="1" applyAlignment="1">
      <alignment horizontal="right" vertical="center" wrapText="1"/>
    </xf>
    <xf numFmtId="0" fontId="15" fillId="0" borderId="58" xfId="0" applyFont="1" applyBorder="1" applyAlignment="1">
      <alignment horizontal="center" vertical="center" wrapText="1"/>
    </xf>
    <xf numFmtId="0" fontId="15" fillId="0" borderId="44" xfId="0" applyFont="1" applyBorder="1" applyAlignment="1">
      <alignment horizontal="center" vertical="center" wrapText="1"/>
    </xf>
    <xf numFmtId="0" fontId="30" fillId="0" borderId="37" xfId="0" applyFont="1" applyBorder="1" applyAlignment="1">
      <alignment horizontal="justify" vertical="center" wrapText="1"/>
    </xf>
    <xf numFmtId="0" fontId="8" fillId="0" borderId="37" xfId="0" applyFont="1" applyBorder="1" applyAlignment="1">
      <alignment horizontal="justify" vertical="center" wrapText="1"/>
    </xf>
    <xf numFmtId="0" fontId="30" fillId="0" borderId="35"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41" fontId="13" fillId="0" borderId="0" xfId="0" applyNumberFormat="1" applyFont="1" applyFill="1" applyBorder="1" applyAlignment="1">
      <alignment horizontal="left" vertical="center"/>
    </xf>
    <xf numFmtId="177" fontId="23" fillId="0" borderId="0" xfId="0" applyNumberFormat="1" applyFont="1" applyFill="1" applyAlignment="1">
      <alignment horizontal="right"/>
    </xf>
    <xf numFmtId="177" fontId="12" fillId="0" borderId="0" xfId="0" applyNumberFormat="1" applyFont="1" applyFill="1" applyAlignment="1">
      <alignment horizontal="right"/>
    </xf>
    <xf numFmtId="0" fontId="27" fillId="0" borderId="0" xfId="0" applyFont="1" applyAlignment="1">
      <alignment horizontal="justify" vertical="center" wrapText="1"/>
    </xf>
    <xf numFmtId="177" fontId="74" fillId="0" borderId="0" xfId="49" applyNumberFormat="1" applyFill="1"/>
    <xf numFmtId="0" fontId="11" fillId="0" borderId="0" xfId="0" applyFont="1" applyAlignment="1">
      <alignment horizontal="right" vertical="center" wrapText="1"/>
    </xf>
    <xf numFmtId="0" fontId="11" fillId="0" borderId="12" xfId="0" applyFont="1" applyBorder="1" applyAlignment="1">
      <alignment horizontal="right" vertical="center" wrapText="1"/>
    </xf>
    <xf numFmtId="0" fontId="0" fillId="0" borderId="46" xfId="0" applyFont="1" applyBorder="1" applyAlignment="1">
      <alignment horizontal="right" vertical="center" wrapText="1"/>
    </xf>
    <xf numFmtId="176" fontId="15" fillId="0" borderId="114" xfId="0" applyNumberFormat="1" applyFont="1" applyBorder="1" applyAlignment="1">
      <alignment horizontal="right" vertical="center" wrapText="1"/>
    </xf>
    <xf numFmtId="0" fontId="0" fillId="0" borderId="40" xfId="0" applyFont="1" applyBorder="1" applyAlignment="1">
      <alignment vertical="center" wrapText="1"/>
    </xf>
    <xf numFmtId="41" fontId="13" fillId="0" borderId="5" xfId="0" applyNumberFormat="1" applyFont="1" applyFill="1" applyBorder="1"/>
    <xf numFmtId="41" fontId="33" fillId="0" borderId="5" xfId="0" applyNumberFormat="1" applyFont="1" applyFill="1" applyBorder="1"/>
    <xf numFmtId="0" fontId="50" fillId="0" borderId="12" xfId="0" applyFont="1" applyBorder="1" applyAlignment="1">
      <alignment horizontal="right" vertical="center" wrapText="1"/>
    </xf>
    <xf numFmtId="3" fontId="50" fillId="0" borderId="46" xfId="0" applyNumberFormat="1" applyFont="1" applyBorder="1" applyAlignment="1">
      <alignment horizontal="right" vertical="center" wrapText="1"/>
    </xf>
    <xf numFmtId="0" fontId="30" fillId="0" borderId="37" xfId="0" applyFont="1" applyBorder="1" applyAlignment="1">
      <alignment horizontal="justify" vertical="center"/>
    </xf>
    <xf numFmtId="0" fontId="30" fillId="0" borderId="47" xfId="0" applyFont="1" applyBorder="1" applyAlignment="1">
      <alignment horizontal="justify" vertical="center"/>
    </xf>
    <xf numFmtId="211" fontId="66" fillId="0" borderId="115" xfId="25" applyNumberFormat="1" applyFont="1" applyBorder="1" applyAlignment="1">
      <alignment horizontal="right" vertical="top"/>
    </xf>
    <xf numFmtId="211" fontId="66" fillId="0" borderId="116" xfId="25" applyNumberFormat="1" applyFont="1" applyBorder="1" applyAlignment="1">
      <alignment horizontal="right" vertical="top"/>
    </xf>
    <xf numFmtId="211" fontId="66" fillId="0" borderId="117" xfId="25" applyNumberFormat="1" applyFont="1" applyBorder="1" applyAlignment="1">
      <alignment horizontal="right" vertical="top"/>
    </xf>
    <xf numFmtId="0" fontId="66" fillId="0" borderId="118" xfId="25" applyFont="1" applyBorder="1" applyAlignment="1">
      <alignment horizontal="center" wrapText="1"/>
    </xf>
    <xf numFmtId="0" fontId="66" fillId="0" borderId="115" xfId="25" applyFont="1" applyBorder="1" applyAlignment="1">
      <alignment horizontal="left" vertical="top" wrapText="1"/>
    </xf>
    <xf numFmtId="0" fontId="66" fillId="0" borderId="116" xfId="25" applyFont="1" applyBorder="1" applyAlignment="1">
      <alignment horizontal="left" vertical="top" wrapText="1"/>
    </xf>
    <xf numFmtId="0" fontId="66" fillId="0" borderId="117" xfId="25" applyFont="1" applyBorder="1" applyAlignment="1">
      <alignment horizontal="left" vertical="top" wrapText="1"/>
    </xf>
    <xf numFmtId="177" fontId="23" fillId="0" borderId="0" xfId="9" applyNumberFormat="1" applyFont="1" applyFill="1"/>
    <xf numFmtId="0" fontId="0" fillId="0" borderId="40" xfId="0" applyFont="1" applyBorder="1" applyAlignment="1">
      <alignment horizontal="center" vertical="center" wrapText="1"/>
    </xf>
    <xf numFmtId="0" fontId="0" fillId="0" borderId="53" xfId="0" applyFont="1" applyBorder="1" applyAlignment="1">
      <alignment horizontal="center" vertical="center" wrapText="1"/>
    </xf>
    <xf numFmtId="0" fontId="1" fillId="0" borderId="0" xfId="0" applyFont="1" applyAlignment="1">
      <alignment horizontal="right" vertical="center" wrapText="1"/>
    </xf>
    <xf numFmtId="3" fontId="1" fillId="0" borderId="0" xfId="0" applyNumberFormat="1" applyFont="1" applyAlignment="1">
      <alignment horizontal="right" vertical="center" wrapText="1"/>
    </xf>
    <xf numFmtId="0" fontId="8" fillId="0" borderId="0" xfId="0" applyFont="1" applyAlignment="1">
      <alignment horizontal="right" vertical="center" wrapText="1"/>
    </xf>
    <xf numFmtId="3" fontId="11" fillId="0" borderId="46" xfId="0" applyNumberFormat="1" applyFont="1" applyBorder="1" applyAlignment="1">
      <alignment horizontal="right" vertical="center" wrapText="1"/>
    </xf>
    <xf numFmtId="0" fontId="15" fillId="0" borderId="47" xfId="0" applyFont="1" applyBorder="1" applyAlignment="1">
      <alignment horizontal="center" vertical="center" wrapText="1"/>
    </xf>
    <xf numFmtId="3" fontId="11" fillId="0" borderId="0" xfId="0" applyNumberFormat="1" applyFont="1" applyAlignment="1">
      <alignment horizontal="right" vertical="center" wrapText="1"/>
    </xf>
    <xf numFmtId="0" fontId="1" fillId="0" borderId="0" xfId="0" applyFont="1" applyAlignment="1">
      <alignment horizontal="right" vertical="center" wrapText="1"/>
    </xf>
    <xf numFmtId="0" fontId="11" fillId="0" borderId="0" xfId="8" applyNumberFormat="1" applyFont="1" applyFill="1"/>
    <xf numFmtId="0" fontId="11" fillId="0" borderId="46" xfId="0" applyFont="1" applyBorder="1" applyAlignment="1">
      <alignment horizontal="right" vertical="center" wrapText="1"/>
    </xf>
    <xf numFmtId="0" fontId="49" fillId="0" borderId="58" xfId="0" applyFont="1" applyBorder="1" applyAlignment="1">
      <alignment horizontal="justify" vertical="center" wrapText="1"/>
    </xf>
    <xf numFmtId="176" fontId="11" fillId="0" borderId="46" xfId="0" applyNumberFormat="1" applyFont="1" applyBorder="1" applyAlignment="1">
      <alignment horizontal="right" vertical="center" wrapText="1"/>
    </xf>
    <xf numFmtId="185" fontId="11" fillId="0" borderId="0" xfId="0" applyNumberFormat="1" applyFont="1" applyAlignment="1">
      <alignment horizontal="right" vertical="center" wrapText="1"/>
    </xf>
    <xf numFmtId="178" fontId="23" fillId="0" borderId="0" xfId="5" applyNumberFormat="1" applyFont="1" applyFill="1" applyAlignment="1">
      <alignment horizontal="right"/>
    </xf>
    <xf numFmtId="216" fontId="0" fillId="0" borderId="0" xfId="5" applyNumberFormat="1" applyFont="1" applyFill="1"/>
    <xf numFmtId="0" fontId="15" fillId="0" borderId="40" xfId="0" applyFont="1" applyBorder="1" applyAlignment="1">
      <alignment horizontal="center" vertical="center" wrapText="1"/>
    </xf>
    <xf numFmtId="0" fontId="15" fillId="0" borderId="5" xfId="0" applyFont="1" applyBorder="1" applyAlignment="1">
      <alignment horizontal="center" vertical="center" wrapText="1"/>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41" fontId="10" fillId="0" borderId="0" xfId="0" applyNumberFormat="1" applyFont="1" applyFill="1" applyBorder="1" applyAlignment="1">
      <alignment horizontal="distributed" vertical="center"/>
    </xf>
    <xf numFmtId="0" fontId="30" fillId="0" borderId="48"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40" xfId="0" applyFont="1" applyBorder="1" applyAlignment="1">
      <alignment horizontal="center" vertical="center" wrapText="1"/>
    </xf>
    <xf numFmtId="41" fontId="33" fillId="0" borderId="0" xfId="0" applyNumberFormat="1" applyFont="1" applyFill="1" applyBorder="1" applyAlignment="1">
      <alignment horizontal="left" vertical="top"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177" fontId="0" fillId="0" borderId="14" xfId="0" applyNumberFormat="1" applyFont="1" applyFill="1" applyBorder="1" applyAlignment="1">
      <alignment horizontal="center" vertical="center" wrapText="1"/>
    </xf>
    <xf numFmtId="0" fontId="0" fillId="0" borderId="14" xfId="0" applyNumberFormat="1" applyFont="1" applyFill="1" applyBorder="1" applyAlignment="1">
      <alignment horizontal="center" vertical="center" wrapText="1"/>
    </xf>
    <xf numFmtId="0" fontId="30" fillId="0" borderId="53" xfId="0" applyFont="1" applyBorder="1" applyAlignment="1">
      <alignment horizontal="center" vertical="center" wrapText="1"/>
    </xf>
    <xf numFmtId="178" fontId="8" fillId="0" borderId="14" xfId="14" applyNumberFormat="1" applyFont="1" applyFill="1" applyBorder="1" applyAlignment="1">
      <alignment horizontal="center" vertical="center" wrapText="1"/>
    </xf>
    <xf numFmtId="0" fontId="76" fillId="0" borderId="39" xfId="0" applyFont="1" applyBorder="1" applyAlignment="1">
      <alignment horizontal="center" vertical="center" wrapText="1"/>
    </xf>
    <xf numFmtId="0" fontId="11" fillId="0" borderId="37" xfId="0" applyFont="1" applyBorder="1" applyAlignment="1">
      <alignment horizontal="justify" vertical="center" wrapText="1"/>
    </xf>
    <xf numFmtId="0" fontId="8" fillId="0" borderId="38" xfId="0" applyFont="1" applyBorder="1" applyAlignment="1">
      <alignment horizontal="justify" vertical="center" wrapText="1"/>
    </xf>
    <xf numFmtId="178" fontId="1" fillId="0" borderId="0" xfId="5" applyNumberFormat="1" applyFont="1" applyFill="1" applyAlignment="1">
      <alignment horizontal="center"/>
    </xf>
    <xf numFmtId="185" fontId="1" fillId="0" borderId="0" xfId="0" applyNumberFormat="1" applyFont="1" applyAlignment="1">
      <alignment horizontal="right" vertical="center" wrapText="1"/>
    </xf>
    <xf numFmtId="185" fontId="1" fillId="0" borderId="46" xfId="0" applyNumberFormat="1" applyFont="1" applyBorder="1" applyAlignment="1">
      <alignment horizontal="right" vertical="center" wrapText="1"/>
    </xf>
    <xf numFmtId="177" fontId="33" fillId="0" borderId="0" xfId="8" applyNumberFormat="1" applyFont="1" applyFill="1" applyBorder="1" applyAlignment="1">
      <alignment wrapText="1"/>
    </xf>
    <xf numFmtId="177" fontId="26" fillId="0" borderId="0" xfId="8" applyNumberFormat="1" applyFont="1" applyFill="1" applyBorder="1" applyAlignment="1">
      <alignment wrapText="1"/>
    </xf>
    <xf numFmtId="177" fontId="26" fillId="0" borderId="0" xfId="8" applyNumberFormat="1" applyFont="1" applyFill="1" applyBorder="1" applyAlignment="1"/>
    <xf numFmtId="185" fontId="0" fillId="0" borderId="0" xfId="0" applyNumberFormat="1" applyFont="1" applyAlignment="1">
      <alignment horizontal="right" vertical="center" wrapText="1"/>
    </xf>
    <xf numFmtId="185" fontId="11" fillId="0" borderId="46" xfId="0" applyNumberFormat="1" applyFont="1" applyBorder="1" applyAlignment="1">
      <alignment horizontal="right" vertical="center" wrapText="1"/>
    </xf>
    <xf numFmtId="207" fontId="28" fillId="0" borderId="0" xfId="0" applyNumberFormat="1" applyFont="1" applyAlignment="1">
      <alignment horizontal="right" vertical="center" wrapText="1"/>
    </xf>
    <xf numFmtId="207" fontId="30" fillId="0" borderId="0" xfId="0" applyNumberFormat="1" applyFont="1" applyAlignment="1">
      <alignment horizontal="right" vertical="center" wrapText="1"/>
    </xf>
    <xf numFmtId="207" fontId="15" fillId="0" borderId="0" xfId="0" applyNumberFormat="1" applyFont="1" applyAlignment="1">
      <alignment horizontal="right" vertical="center" wrapText="1"/>
    </xf>
    <xf numFmtId="207" fontId="15" fillId="0" borderId="5" xfId="0" applyNumberFormat="1" applyFont="1" applyBorder="1" applyAlignment="1">
      <alignment horizontal="right" vertical="center" wrapText="1"/>
    </xf>
    <xf numFmtId="3" fontId="1" fillId="0" borderId="0"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0" fontId="30" fillId="0" borderId="58" xfId="0" applyFont="1" applyBorder="1" applyAlignment="1">
      <alignment horizontal="justify" vertical="center" wrapText="1"/>
    </xf>
    <xf numFmtId="0" fontId="1" fillId="0" borderId="37" xfId="0" applyFont="1" applyBorder="1" applyAlignment="1">
      <alignment horizontal="justify" vertical="center" wrapText="1"/>
    </xf>
    <xf numFmtId="0" fontId="1" fillId="0" borderId="47" xfId="0" applyFont="1" applyBorder="1" applyAlignment="1">
      <alignment horizontal="justify" vertical="center" wrapText="1"/>
    </xf>
    <xf numFmtId="207" fontId="15" fillId="0" borderId="0" xfId="0" applyNumberFormat="1" applyFont="1" applyBorder="1" applyAlignment="1">
      <alignment horizontal="right" vertical="center" wrapText="1"/>
    </xf>
    <xf numFmtId="0" fontId="15" fillId="0" borderId="48" xfId="0" applyFont="1" applyBorder="1" applyAlignment="1">
      <alignment horizontal="center" vertical="center" wrapText="1"/>
    </xf>
    <xf numFmtId="185" fontId="0" fillId="0" borderId="0" xfId="0" applyNumberFormat="1" applyFont="1" applyFill="1" applyBorder="1" applyAlignment="1">
      <alignment vertical="center"/>
    </xf>
    <xf numFmtId="177" fontId="8" fillId="0" borderId="5" xfId="0" applyNumberFormat="1" applyFont="1" applyFill="1" applyBorder="1" applyAlignment="1">
      <alignment horizontal="distributed" vertical="center"/>
    </xf>
    <xf numFmtId="0" fontId="0" fillId="0" borderId="47" xfId="0" applyFont="1" applyBorder="1" applyAlignment="1">
      <alignment vertical="center" wrapText="1"/>
    </xf>
    <xf numFmtId="0" fontId="30" fillId="0" borderId="37" xfId="0" applyFont="1" applyBorder="1" applyAlignment="1">
      <alignment horizontal="center" vertical="center" wrapText="1"/>
    </xf>
    <xf numFmtId="0" fontId="15" fillId="0" borderId="47" xfId="0" applyFont="1" applyBorder="1" applyAlignment="1">
      <alignment horizontal="center" vertical="center" wrapText="1"/>
    </xf>
    <xf numFmtId="0" fontId="58" fillId="0" borderId="8" xfId="0" applyFont="1" applyBorder="1" applyAlignment="1">
      <alignment vertical="center" wrapText="1"/>
    </xf>
    <xf numFmtId="0" fontId="15" fillId="0" borderId="8" xfId="0" applyFont="1" applyBorder="1" applyAlignment="1">
      <alignment vertical="center" wrapText="1"/>
    </xf>
    <xf numFmtId="0" fontId="0" fillId="0" borderId="8" xfId="0" applyFont="1" applyBorder="1" applyAlignment="1">
      <alignment horizontal="right" vertical="center"/>
    </xf>
    <xf numFmtId="0" fontId="0" fillId="0" borderId="8" xfId="0" applyFont="1" applyBorder="1" applyAlignment="1">
      <alignment vertical="center" wrapText="1"/>
    </xf>
    <xf numFmtId="0" fontId="0" fillId="0" borderId="8" xfId="0" applyFont="1" applyBorder="1" applyAlignment="1">
      <alignment horizontal="justify" vertical="center" wrapText="1"/>
    </xf>
    <xf numFmtId="0" fontId="15" fillId="0" borderId="8" xfId="0" applyFont="1" applyBorder="1" applyAlignment="1">
      <alignment horizontal="justify" vertical="center" wrapText="1"/>
    </xf>
    <xf numFmtId="0" fontId="11" fillId="0" borderId="8" xfId="0" applyFont="1" applyBorder="1" applyAlignment="1">
      <alignment horizontal="center" vertical="center"/>
    </xf>
    <xf numFmtId="0" fontId="60" fillId="0" borderId="0" xfId="0" applyNumberFormat="1" applyFont="1" applyFill="1" applyBorder="1" applyAlignment="1">
      <alignment vertical="center"/>
    </xf>
    <xf numFmtId="41" fontId="62" fillId="0" borderId="0" xfId="0" applyNumberFormat="1" applyFont="1" applyFill="1" applyBorder="1" applyAlignment="1">
      <alignment horizontal="right"/>
    </xf>
    <xf numFmtId="41" fontId="60" fillId="0" borderId="0" xfId="0" applyNumberFormat="1" applyFont="1" applyFill="1" applyBorder="1" applyAlignment="1">
      <alignment horizontal="centerContinuous" vertical="top"/>
    </xf>
    <xf numFmtId="177" fontId="60" fillId="0" borderId="0" xfId="0" applyNumberFormat="1" applyFont="1" applyFill="1" applyBorder="1" applyAlignment="1">
      <alignment horizontal="centerContinuous" vertical="top"/>
    </xf>
    <xf numFmtId="203" fontId="60" fillId="0" borderId="0" xfId="13" applyNumberFormat="1" applyFont="1" applyFill="1"/>
    <xf numFmtId="41" fontId="33" fillId="0" borderId="12" xfId="0" applyNumberFormat="1" applyFont="1" applyFill="1" applyBorder="1" applyAlignment="1">
      <alignment vertical="top" wrapText="1"/>
    </xf>
    <xf numFmtId="41" fontId="33" fillId="0" borderId="0" xfId="0" applyNumberFormat="1" applyFont="1" applyFill="1" applyBorder="1" applyAlignment="1">
      <alignment vertical="top" wrapText="1"/>
    </xf>
    <xf numFmtId="41" fontId="33" fillId="0" borderId="12" xfId="0" applyNumberFormat="1" applyFont="1" applyFill="1" applyBorder="1" applyAlignment="1">
      <alignment horizontal="left" vertical="center"/>
    </xf>
    <xf numFmtId="41" fontId="33" fillId="0" borderId="0" xfId="0" applyNumberFormat="1" applyFont="1" applyFill="1" applyBorder="1" applyAlignment="1">
      <alignment horizontal="left" vertical="center"/>
    </xf>
    <xf numFmtId="41" fontId="33" fillId="0" borderId="12" xfId="0" applyNumberFormat="1" applyFont="1" applyFill="1" applyBorder="1" applyAlignment="1">
      <alignment vertical="top"/>
    </xf>
    <xf numFmtId="41" fontId="33" fillId="0" borderId="0" xfId="0" applyNumberFormat="1" applyFont="1" applyFill="1" applyAlignment="1"/>
    <xf numFmtId="41" fontId="33" fillId="0" borderId="12" xfId="0" applyNumberFormat="1" applyFont="1" applyFill="1" applyBorder="1" applyAlignment="1">
      <alignment vertical="center" wrapText="1"/>
    </xf>
    <xf numFmtId="41" fontId="33" fillId="0" borderId="0" xfId="0" applyNumberFormat="1" applyFont="1" applyFill="1" applyAlignment="1">
      <alignment vertical="center"/>
    </xf>
    <xf numFmtId="177" fontId="33" fillId="0" borderId="0" xfId="0" applyNumberFormat="1" applyFont="1" applyFill="1" applyAlignment="1">
      <alignment wrapText="1"/>
    </xf>
    <xf numFmtId="177" fontId="33" fillId="0" borderId="0" xfId="0" applyNumberFormat="1" applyFont="1" applyFill="1" applyAlignment="1">
      <alignment horizontal="left" vertical="center"/>
    </xf>
    <xf numFmtId="177" fontId="33" fillId="0" borderId="0" xfId="0" applyNumberFormat="1" applyFont="1" applyFill="1" applyAlignment="1">
      <alignment vertical="center"/>
    </xf>
    <xf numFmtId="177" fontId="33" fillId="0" borderId="0" xfId="9" applyNumberFormat="1" applyFont="1" applyFill="1" applyAlignment="1">
      <alignment vertical="center"/>
    </xf>
    <xf numFmtId="177" fontId="26" fillId="0" borderId="0" xfId="9" applyNumberFormat="1" applyFont="1" applyFill="1" applyAlignment="1">
      <alignment vertical="center"/>
    </xf>
    <xf numFmtId="177" fontId="26" fillId="0" borderId="0" xfId="9" applyNumberFormat="1" applyFont="1" applyFill="1" applyAlignment="1">
      <alignment horizontal="center" vertical="center"/>
    </xf>
    <xf numFmtId="2" fontId="26" fillId="0" borderId="0" xfId="9" applyNumberFormat="1" applyFont="1" applyFill="1" applyAlignment="1">
      <alignment vertical="center"/>
    </xf>
    <xf numFmtId="177" fontId="26" fillId="0" borderId="0" xfId="0" applyNumberFormat="1" applyFont="1" applyFill="1" applyAlignment="1">
      <alignment vertical="center"/>
    </xf>
    <xf numFmtId="177" fontId="26" fillId="0" borderId="0" xfId="0" applyNumberFormat="1" applyFont="1" applyFill="1" applyAlignment="1">
      <alignment horizontal="center" vertical="center"/>
    </xf>
    <xf numFmtId="177" fontId="26" fillId="0" borderId="0" xfId="0" applyNumberFormat="1" applyFont="1" applyFill="1" applyBorder="1" applyAlignment="1">
      <alignment vertical="center"/>
    </xf>
    <xf numFmtId="177" fontId="26" fillId="0" borderId="0" xfId="9" applyNumberFormat="1" applyFont="1" applyFill="1" applyAlignment="1"/>
    <xf numFmtId="0" fontId="30" fillId="0" borderId="53" xfId="47" applyFont="1" applyBorder="1"/>
    <xf numFmtId="0" fontId="30" fillId="0" borderId="0" xfId="47" applyFont="1" applyBorder="1" applyAlignment="1">
      <alignment horizontal="center" vertical="center"/>
    </xf>
    <xf numFmtId="0" fontId="30" fillId="0" borderId="0" xfId="47" applyFont="1" applyBorder="1" applyAlignment="1">
      <alignment horizontal="left" vertical="center"/>
    </xf>
    <xf numFmtId="41" fontId="0" fillId="0" borderId="37" xfId="0" applyNumberFormat="1" applyFont="1" applyFill="1" applyBorder="1"/>
    <xf numFmtId="195" fontId="40" fillId="0" borderId="0" xfId="0" applyNumberFormat="1" applyFont="1" applyFill="1" applyBorder="1" applyAlignment="1"/>
    <xf numFmtId="195" fontId="40" fillId="0" borderId="0" xfId="0" applyNumberFormat="1" applyFont="1" applyFill="1" applyBorder="1" applyAlignment="1">
      <alignment horizontal="right"/>
    </xf>
    <xf numFmtId="195" fontId="40" fillId="0" borderId="0" xfId="0" applyNumberFormat="1" applyFont="1" applyFill="1" applyBorder="1" applyAlignment="1">
      <alignment horizontal="right" vertical="center"/>
    </xf>
    <xf numFmtId="41" fontId="11" fillId="0" borderId="40" xfId="0" applyNumberFormat="1" applyFont="1" applyFill="1" applyBorder="1"/>
    <xf numFmtId="41" fontId="0" fillId="0" borderId="47" xfId="0" applyNumberFormat="1" applyFont="1" applyFill="1" applyBorder="1"/>
    <xf numFmtId="41" fontId="31" fillId="0" borderId="0" xfId="0" applyNumberFormat="1" applyFont="1" applyFill="1"/>
    <xf numFmtId="41" fontId="60" fillId="0" borderId="0" xfId="0" applyNumberFormat="1" applyFont="1" applyFill="1" applyBorder="1" applyAlignment="1">
      <alignment horizontal="left" vertical="center"/>
    </xf>
    <xf numFmtId="41" fontId="8" fillId="0" borderId="0" xfId="0" applyNumberFormat="1" applyFont="1" applyFill="1" applyBorder="1" applyAlignment="1">
      <alignment horizontal="right" vertical="center"/>
    </xf>
    <xf numFmtId="41" fontId="33" fillId="0" borderId="0" xfId="0" applyNumberFormat="1" applyFont="1" applyFill="1" applyBorder="1"/>
    <xf numFmtId="202" fontId="11" fillId="0" borderId="0" xfId="0" applyNumberFormat="1" applyFont="1" applyFill="1" applyBorder="1"/>
    <xf numFmtId="202" fontId="0" fillId="0" borderId="0" xfId="0" applyNumberFormat="1" applyFont="1" applyFill="1" applyBorder="1"/>
    <xf numFmtId="3" fontId="50" fillId="0" borderId="22" xfId="0" applyNumberFormat="1" applyFont="1" applyBorder="1" applyAlignment="1">
      <alignment horizontal="right" vertical="center" wrapText="1"/>
    </xf>
    <xf numFmtId="3" fontId="27" fillId="0" borderId="2" xfId="0" applyNumberFormat="1" applyFont="1" applyBorder="1" applyAlignment="1">
      <alignment horizontal="right" vertical="center" wrapText="1"/>
    </xf>
    <xf numFmtId="3" fontId="50" fillId="0" borderId="2" xfId="0" applyNumberFormat="1" applyFont="1" applyBorder="1" applyAlignment="1">
      <alignment horizontal="right" vertical="center" wrapText="1"/>
    </xf>
    <xf numFmtId="3" fontId="50" fillId="0" borderId="3" xfId="0" applyNumberFormat="1" applyFont="1" applyBorder="1" applyAlignment="1">
      <alignment horizontal="right" vertical="center" wrapText="1"/>
    </xf>
    <xf numFmtId="41" fontId="60" fillId="0" borderId="0" xfId="0" applyNumberFormat="1" applyFont="1" applyFill="1" applyBorder="1" applyAlignment="1">
      <alignment horizontal="left" vertical="top"/>
    </xf>
    <xf numFmtId="0" fontId="27" fillId="0" borderId="0" xfId="0" applyFont="1" applyBorder="1" applyAlignment="1">
      <alignment horizontal="right" vertical="center" wrapText="1"/>
    </xf>
    <xf numFmtId="41" fontId="28" fillId="0" borderId="0" xfId="0" applyNumberFormat="1" applyFont="1" applyBorder="1" applyAlignment="1">
      <alignment horizontal="right" vertical="center" wrapText="1"/>
    </xf>
    <xf numFmtId="41" fontId="15" fillId="0" borderId="0" xfId="0" applyNumberFormat="1" applyFont="1" applyBorder="1" applyAlignment="1">
      <alignment horizontal="right" vertical="center" wrapText="1"/>
    </xf>
    <xf numFmtId="177" fontId="15" fillId="0" borderId="0" xfId="0" applyNumberFormat="1" applyFont="1" applyFill="1" applyBorder="1"/>
    <xf numFmtId="177" fontId="60" fillId="0" borderId="0" xfId="10" applyNumberFormat="1" applyFont="1" applyFill="1" applyBorder="1" applyAlignment="1">
      <alignment horizontal="centerContinuous" vertical="top"/>
    </xf>
    <xf numFmtId="177" fontId="0" fillId="0" borderId="0" xfId="10" applyNumberFormat="1" applyFont="1" applyFill="1" applyBorder="1"/>
    <xf numFmtId="0" fontId="0" fillId="0" borderId="0" xfId="0" applyFont="1" applyFill="1" applyBorder="1"/>
    <xf numFmtId="189" fontId="26" fillId="0" borderId="0" xfId="0" applyNumberFormat="1" applyFont="1" applyFill="1" applyBorder="1"/>
    <xf numFmtId="0" fontId="26" fillId="0" borderId="0" xfId="0" applyFont="1" applyFill="1" applyBorder="1"/>
    <xf numFmtId="217" fontId="8" fillId="0" borderId="0" xfId="0" applyNumberFormat="1" applyFont="1" applyFill="1" applyBorder="1" applyAlignment="1">
      <alignment horizontal="right" vertical="center"/>
    </xf>
    <xf numFmtId="217" fontId="11" fillId="0" borderId="0" xfId="0" applyNumberFormat="1" applyFont="1" applyFill="1" applyBorder="1" applyAlignment="1">
      <alignment vertical="center"/>
    </xf>
    <xf numFmtId="217" fontId="11" fillId="0" borderId="0" xfId="0" applyNumberFormat="1" applyFont="1" applyFill="1" applyBorder="1" applyAlignment="1">
      <alignment horizontal="right" vertical="center"/>
    </xf>
    <xf numFmtId="217" fontId="0" fillId="0" borderId="0" xfId="0" applyNumberFormat="1" applyFont="1" applyFill="1" applyBorder="1" applyAlignment="1">
      <alignment vertical="center"/>
    </xf>
    <xf numFmtId="217" fontId="0" fillId="0" borderId="5" xfId="0" applyNumberFormat="1" applyFont="1" applyFill="1" applyBorder="1" applyAlignment="1">
      <alignment vertical="center"/>
    </xf>
    <xf numFmtId="217" fontId="33" fillId="0" borderId="0" xfId="0" applyNumberFormat="1" applyFont="1" applyFill="1" applyBorder="1"/>
    <xf numFmtId="217" fontId="60" fillId="0" borderId="0" xfId="0" applyNumberFormat="1" applyFont="1" applyFill="1" applyBorder="1" applyAlignment="1">
      <alignment horizontal="left" vertical="center"/>
    </xf>
    <xf numFmtId="178" fontId="60" fillId="0" borderId="0" xfId="0" applyNumberFormat="1" applyFont="1" applyFill="1" applyBorder="1" applyAlignment="1">
      <alignment horizontal="centerContinuous" vertical="center"/>
    </xf>
    <xf numFmtId="178" fontId="8" fillId="0" borderId="0" xfId="0" applyNumberFormat="1" applyFont="1" applyFill="1" applyBorder="1" applyAlignment="1">
      <alignment horizontal="right" vertical="center"/>
    </xf>
    <xf numFmtId="202" fontId="26" fillId="0" borderId="0" xfId="0" applyNumberFormat="1" applyFont="1" applyFill="1" applyBorder="1" applyAlignment="1">
      <alignment horizontal="right"/>
    </xf>
    <xf numFmtId="202" fontId="48" fillId="0" borderId="0" xfId="0" applyNumberFormat="1" applyFont="1" applyFill="1" applyBorder="1" applyAlignment="1">
      <alignment horizontal="right"/>
    </xf>
    <xf numFmtId="177" fontId="8" fillId="0" borderId="0" xfId="0" applyNumberFormat="1" applyFont="1" applyFill="1" applyBorder="1" applyAlignment="1">
      <alignment horizontal="right" vertical="center"/>
    </xf>
    <xf numFmtId="178" fontId="60" fillId="0" borderId="0" xfId="14" applyNumberFormat="1" applyFont="1" applyFill="1" applyBorder="1" applyAlignment="1">
      <alignment vertical="center"/>
    </xf>
    <xf numFmtId="200" fontId="0" fillId="0" borderId="0" xfId="15" applyNumberFormat="1" applyFont="1" applyFill="1" applyBorder="1" applyAlignment="1">
      <alignment horizontal="right" vertical="center"/>
    </xf>
    <xf numFmtId="199" fontId="0" fillId="0" borderId="0" xfId="15" applyNumberFormat="1" applyFont="1" applyFill="1" applyBorder="1" applyAlignment="1">
      <alignment horizontal="right" vertical="center"/>
    </xf>
    <xf numFmtId="178" fontId="60" fillId="0" borderId="0" xfId="14" applyNumberFormat="1" applyFont="1" applyFill="1" applyBorder="1" applyAlignment="1">
      <alignment vertical="top"/>
    </xf>
    <xf numFmtId="200" fontId="0" fillId="0" borderId="0" xfId="14" applyNumberFormat="1" applyFont="1" applyFill="1" applyBorder="1" applyAlignment="1">
      <alignment horizontal="right"/>
    </xf>
    <xf numFmtId="178" fontId="60" fillId="0" borderId="0" xfId="14" applyNumberFormat="1" applyFont="1" applyFill="1" applyBorder="1"/>
    <xf numFmtId="200" fontId="11" fillId="0" borderId="0" xfId="15" applyNumberFormat="1" applyFont="1" applyFill="1" applyBorder="1" applyAlignment="1">
      <alignment horizontal="right" vertical="center"/>
    </xf>
    <xf numFmtId="0" fontId="30" fillId="0" borderId="47" xfId="0" applyFont="1" applyBorder="1" applyAlignment="1">
      <alignment horizontal="justify" vertical="center" wrapText="1"/>
    </xf>
    <xf numFmtId="0" fontId="30" fillId="0" borderId="50"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36"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37" xfId="0" applyFont="1" applyBorder="1" applyAlignment="1">
      <alignment horizontal="center" vertical="center" wrapText="1"/>
    </xf>
    <xf numFmtId="0" fontId="0" fillId="0" borderId="47" xfId="0" applyFont="1" applyBorder="1" applyAlignment="1">
      <alignment vertical="center" wrapText="1"/>
    </xf>
    <xf numFmtId="3" fontId="11" fillId="0" borderId="46" xfId="0" applyNumberFormat="1" applyFont="1" applyBorder="1" applyAlignment="1">
      <alignment horizontal="right" vertical="center" wrapText="1"/>
    </xf>
    <xf numFmtId="0" fontId="30" fillId="0" borderId="37" xfId="0" applyFont="1" applyBorder="1" applyAlignment="1">
      <alignment horizontal="center" vertical="center" wrapText="1"/>
    </xf>
    <xf numFmtId="3" fontId="0" fillId="0" borderId="0" xfId="0" applyNumberFormat="1" applyFont="1" applyAlignment="1">
      <alignment horizontal="right" vertical="center" wrapText="1"/>
    </xf>
    <xf numFmtId="3" fontId="1" fillId="0" borderId="0" xfId="0" applyNumberFormat="1" applyFont="1" applyAlignment="1">
      <alignment horizontal="right" vertical="center" wrapText="1"/>
    </xf>
    <xf numFmtId="3" fontId="11" fillId="0" borderId="0" xfId="0" applyNumberFormat="1" applyFont="1" applyAlignment="1">
      <alignment horizontal="right" vertical="center" wrapText="1"/>
    </xf>
    <xf numFmtId="0" fontId="0" fillId="0" borderId="0" xfId="0" applyFont="1" applyAlignment="1">
      <alignment horizontal="right" vertical="center" wrapText="1"/>
    </xf>
    <xf numFmtId="0" fontId="1" fillId="0" borderId="0" xfId="0" applyFont="1" applyAlignment="1">
      <alignment horizontal="right" vertical="center" wrapText="1"/>
    </xf>
    <xf numFmtId="0" fontId="8" fillId="0" borderId="43" xfId="0" applyFont="1" applyBorder="1" applyAlignment="1">
      <alignment horizontal="center" vertical="center" wrapText="1"/>
    </xf>
    <xf numFmtId="0" fontId="30" fillId="0" borderId="5" xfId="0" applyFont="1" applyBorder="1" applyAlignment="1">
      <alignment horizontal="center" vertical="center" wrapText="1"/>
    </xf>
    <xf numFmtId="0" fontId="78" fillId="0" borderId="122" xfId="0" applyFont="1" applyBorder="1" applyAlignment="1">
      <alignment horizontal="center" vertical="center"/>
    </xf>
    <xf numFmtId="0" fontId="78" fillId="0" borderId="38" xfId="0" applyFont="1" applyBorder="1" applyAlignment="1">
      <alignment horizontal="center" vertical="center" wrapText="1"/>
    </xf>
    <xf numFmtId="3" fontId="61" fillId="0" borderId="0" xfId="0" applyNumberFormat="1" applyFont="1" applyAlignment="1">
      <alignment horizontal="right" vertical="center" wrapText="1"/>
    </xf>
    <xf numFmtId="0" fontId="62" fillId="0" borderId="0" xfId="0" applyFont="1" applyAlignment="1">
      <alignment horizontal="right" vertical="center" wrapText="1"/>
    </xf>
    <xf numFmtId="3" fontId="62" fillId="0" borderId="0" xfId="0" applyNumberFormat="1" applyFont="1" applyAlignment="1">
      <alignment horizontal="right" vertical="center" wrapText="1"/>
    </xf>
    <xf numFmtId="3" fontId="61" fillId="0" borderId="46" xfId="0" applyNumberFormat="1" applyFont="1" applyBorder="1" applyAlignment="1">
      <alignment horizontal="right" vertical="center" wrapText="1"/>
    </xf>
    <xf numFmtId="3" fontId="62" fillId="0" borderId="46" xfId="0" applyNumberFormat="1" applyFont="1" applyBorder="1" applyAlignment="1">
      <alignment horizontal="right" vertical="center" wrapText="1"/>
    </xf>
    <xf numFmtId="176" fontId="62" fillId="0" borderId="46" xfId="0" applyNumberFormat="1" applyFont="1" applyBorder="1" applyAlignment="1">
      <alignment horizontal="right" vertical="center" wrapText="1"/>
    </xf>
    <xf numFmtId="0" fontId="26" fillId="0" borderId="37" xfId="0" applyFont="1" applyBorder="1" applyAlignment="1">
      <alignment horizontal="right" vertical="center" wrapText="1"/>
    </xf>
    <xf numFmtId="0" fontId="26" fillId="0" borderId="38" xfId="0" applyFont="1" applyBorder="1" applyAlignment="1">
      <alignment horizontal="right" vertical="center" wrapText="1"/>
    </xf>
    <xf numFmtId="0" fontId="62" fillId="0" borderId="37" xfId="0" applyFont="1" applyBorder="1" applyAlignment="1">
      <alignment horizontal="right" vertical="center" wrapText="1"/>
    </xf>
    <xf numFmtId="0" fontId="62" fillId="0" borderId="38" xfId="0" applyFont="1" applyBorder="1" applyAlignment="1">
      <alignment horizontal="right" vertical="center" wrapText="1"/>
    </xf>
    <xf numFmtId="0" fontId="33" fillId="0" borderId="5" xfId="0" applyFont="1" applyBorder="1" applyAlignment="1">
      <alignment horizontal="center" vertical="center"/>
    </xf>
    <xf numFmtId="3" fontId="26" fillId="0" borderId="0" xfId="0" applyNumberFormat="1" applyFont="1" applyAlignment="1">
      <alignment horizontal="right" vertical="center"/>
    </xf>
    <xf numFmtId="3" fontId="26" fillId="0" borderId="46" xfId="0" applyNumberFormat="1" applyFont="1" applyBorder="1" applyAlignment="1">
      <alignment horizontal="right" vertical="center"/>
    </xf>
    <xf numFmtId="0" fontId="30" fillId="0" borderId="43" xfId="0" applyFont="1" applyBorder="1" applyAlignment="1">
      <alignment horizontal="center" vertical="center" wrapText="1"/>
    </xf>
    <xf numFmtId="0" fontId="30" fillId="0" borderId="47" xfId="0" applyFont="1" applyBorder="1" applyAlignment="1">
      <alignment horizontal="center" vertical="center" wrapText="1"/>
    </xf>
    <xf numFmtId="0" fontId="0" fillId="0" borderId="37" xfId="0" applyFont="1" applyBorder="1" applyAlignment="1">
      <alignment vertical="center" wrapText="1"/>
    </xf>
    <xf numFmtId="0" fontId="15" fillId="0" borderId="38" xfId="0" applyFont="1" applyBorder="1" applyAlignment="1">
      <alignment horizontal="center" vertical="center" wrapText="1"/>
    </xf>
    <xf numFmtId="176" fontId="15" fillId="0" borderId="0" xfId="0" applyNumberFormat="1" applyFont="1" applyAlignment="1">
      <alignment horizontal="right" vertical="center" wrapText="1"/>
    </xf>
    <xf numFmtId="0" fontId="30" fillId="0" borderId="60" xfId="0" applyFont="1" applyBorder="1" applyAlignment="1">
      <alignment horizontal="center" vertical="center"/>
    </xf>
    <xf numFmtId="0" fontId="29" fillId="0" borderId="66" xfId="0" applyFont="1" applyBorder="1" applyAlignment="1">
      <alignment horizontal="justify" vertical="center"/>
    </xf>
    <xf numFmtId="0" fontId="11" fillId="0" borderId="5" xfId="8" applyNumberFormat="1" applyFont="1" applyFill="1" applyBorder="1"/>
    <xf numFmtId="0" fontId="30" fillId="0" borderId="47" xfId="0" applyFont="1" applyBorder="1" applyAlignment="1">
      <alignment horizontal="justify" vertical="center" wrapText="1"/>
    </xf>
    <xf numFmtId="0" fontId="30" fillId="0" borderId="37" xfId="0" applyFont="1" applyBorder="1" applyAlignment="1">
      <alignment horizontal="justify" vertical="center" wrapText="1"/>
    </xf>
    <xf numFmtId="176" fontId="15" fillId="0" borderId="0" xfId="0" applyNumberFormat="1" applyFont="1" applyAlignment="1">
      <alignment horizontal="right" vertical="center" wrapText="1"/>
    </xf>
    <xf numFmtId="0" fontId="30" fillId="0" borderId="36" xfId="0" applyFont="1" applyBorder="1" applyAlignment="1">
      <alignment horizontal="center" vertical="center" wrapText="1"/>
    </xf>
    <xf numFmtId="0" fontId="30" fillId="0" borderId="43" xfId="0" applyFont="1" applyBorder="1" applyAlignment="1">
      <alignment horizontal="center" vertical="center" wrapText="1"/>
    </xf>
    <xf numFmtId="0" fontId="30" fillId="0" borderId="57" xfId="0" applyFont="1" applyBorder="1" applyAlignment="1">
      <alignment horizontal="center" vertical="center" wrapText="1"/>
    </xf>
    <xf numFmtId="0" fontId="0" fillId="0" borderId="47" xfId="0" applyBorder="1" applyAlignment="1">
      <alignment vertical="center" wrapText="1"/>
    </xf>
    <xf numFmtId="0" fontId="26" fillId="0" borderId="37" xfId="0" applyFont="1" applyBorder="1" applyAlignment="1">
      <alignment horizontal="center" vertical="center" wrapText="1"/>
    </xf>
    <xf numFmtId="0" fontId="33" fillId="0" borderId="47" xfId="0" applyFont="1" applyBorder="1" applyAlignment="1">
      <alignment horizontal="center" vertical="center" wrapText="1"/>
    </xf>
    <xf numFmtId="3" fontId="0" fillId="0" borderId="46" xfId="0" applyNumberFormat="1" applyFont="1" applyBorder="1" applyAlignment="1">
      <alignment horizontal="right" vertical="center" wrapText="1"/>
    </xf>
    <xf numFmtId="2" fontId="0" fillId="0" borderId="46" xfId="0" applyNumberFormat="1" applyFont="1" applyBorder="1" applyAlignment="1">
      <alignment horizontal="right" vertical="center" wrapText="1"/>
    </xf>
    <xf numFmtId="0" fontId="33" fillId="0" borderId="39" xfId="0" applyFont="1" applyBorder="1" applyAlignment="1">
      <alignment horizontal="center" vertical="center" wrapText="1"/>
    </xf>
    <xf numFmtId="0" fontId="26" fillId="0" borderId="53" xfId="0" applyFont="1" applyBorder="1" applyAlignment="1">
      <alignment horizontal="center" vertical="center" wrapText="1"/>
    </xf>
    <xf numFmtId="0" fontId="33" fillId="0" borderId="53" xfId="0" applyFont="1" applyBorder="1" applyAlignment="1">
      <alignment horizontal="center" vertical="center" wrapText="1"/>
    </xf>
    <xf numFmtId="0" fontId="30" fillId="0" borderId="42" xfId="0" applyFont="1" applyBorder="1" applyAlignment="1">
      <alignment horizontal="center" vertical="center" wrapText="1"/>
    </xf>
    <xf numFmtId="2" fontId="1" fillId="0" borderId="0" xfId="0" applyNumberFormat="1" applyFont="1" applyAlignment="1">
      <alignment horizontal="right" vertical="center" wrapText="1"/>
    </xf>
    <xf numFmtId="3" fontId="0" fillId="0" borderId="46" xfId="0" quotePrefix="1" applyNumberFormat="1" applyFont="1" applyBorder="1" applyAlignment="1">
      <alignment horizontal="right" vertical="center" wrapText="1"/>
    </xf>
    <xf numFmtId="41" fontId="0" fillId="0" borderId="46" xfId="0" applyNumberFormat="1" applyFont="1" applyBorder="1" applyAlignment="1">
      <alignment horizontal="right" vertical="center" wrapText="1"/>
    </xf>
    <xf numFmtId="0" fontId="27" fillId="0" borderId="48" xfId="0" applyFont="1" applyBorder="1" applyAlignment="1">
      <alignment horizontal="justify" vertical="center" wrapText="1"/>
    </xf>
    <xf numFmtId="207" fontId="1" fillId="0" borderId="0" xfId="8" applyNumberFormat="1" applyFont="1" applyFill="1"/>
    <xf numFmtId="0" fontId="15" fillId="0" borderId="34" xfId="0" applyFont="1" applyBorder="1" applyAlignment="1">
      <alignment horizontal="center" vertical="center" wrapText="1"/>
    </xf>
    <xf numFmtId="207" fontId="11" fillId="0" borderId="48" xfId="0" applyNumberFormat="1" applyFont="1" applyBorder="1" applyAlignment="1">
      <alignment horizontal="right" vertical="center" wrapText="1"/>
    </xf>
    <xf numFmtId="207" fontId="0" fillId="0" borderId="5" xfId="0" applyNumberFormat="1" applyFont="1" applyBorder="1" applyAlignment="1">
      <alignment horizontal="right" vertical="center" wrapText="1"/>
    </xf>
    <xf numFmtId="0" fontId="0" fillId="0" borderId="38" xfId="0" applyFont="1" applyBorder="1" applyAlignment="1">
      <alignment horizontal="center" vertical="center" wrapText="1"/>
    </xf>
    <xf numFmtId="41" fontId="11" fillId="0" borderId="46" xfId="0" applyNumberFormat="1" applyFont="1" applyBorder="1" applyAlignment="1">
      <alignment horizontal="right" vertical="center" wrapText="1"/>
    </xf>
    <xf numFmtId="0" fontId="28" fillId="0" borderId="0" xfId="0" applyFont="1" applyAlignment="1">
      <alignment horizontal="center" vertical="center"/>
    </xf>
    <xf numFmtId="0" fontId="0" fillId="0" borderId="0" xfId="0" applyAlignment="1">
      <alignment vertical="center" wrapText="1"/>
    </xf>
    <xf numFmtId="0" fontId="0" fillId="0" borderId="5" xfId="0" applyBorder="1" applyAlignment="1">
      <alignment vertical="center" wrapText="1"/>
    </xf>
    <xf numFmtId="0" fontId="27" fillId="0" borderId="0" xfId="0" applyFont="1" applyAlignment="1">
      <alignment horizontal="center" vertical="center" wrapText="1"/>
    </xf>
    <xf numFmtId="0" fontId="0" fillId="0" borderId="37" xfId="0" applyBorder="1" applyAlignment="1">
      <alignment vertical="center" wrapText="1"/>
    </xf>
    <xf numFmtId="0" fontId="30" fillId="0" borderId="37" xfId="0" applyFont="1" applyBorder="1" applyAlignment="1">
      <alignment horizontal="justify" vertical="center" wrapText="1"/>
    </xf>
    <xf numFmtId="0" fontId="66" fillId="0" borderId="84" xfId="17" applyFont="1" applyBorder="1" applyAlignment="1">
      <alignment horizontal="left" vertical="top" wrapText="1"/>
    </xf>
    <xf numFmtId="0" fontId="66" fillId="0" borderId="84" xfId="18" applyFont="1" applyBorder="1" applyAlignment="1">
      <alignment horizontal="left" vertical="top" wrapText="1"/>
    </xf>
    <xf numFmtId="0" fontId="66" fillId="0" borderId="84" xfId="19" applyFont="1" applyBorder="1" applyAlignment="1">
      <alignment horizontal="left" vertical="top" wrapText="1"/>
    </xf>
    <xf numFmtId="0" fontId="66" fillId="0" borderId="84" xfId="20" applyFont="1" applyBorder="1" applyAlignment="1">
      <alignment horizontal="left" vertical="top" wrapText="1"/>
    </xf>
    <xf numFmtId="0" fontId="66" fillId="0" borderId="84" xfId="21" applyFont="1" applyBorder="1" applyAlignment="1">
      <alignment horizontal="left" vertical="top" wrapText="1"/>
    </xf>
    <xf numFmtId="0" fontId="66" fillId="0" borderId="84" xfId="22" applyFont="1" applyBorder="1" applyAlignment="1">
      <alignment horizontal="left" vertical="top" wrapText="1"/>
    </xf>
    <xf numFmtId="0" fontId="66" fillId="0" borderId="84" xfId="24" applyFont="1" applyBorder="1" applyAlignment="1">
      <alignment horizontal="left" vertical="top" wrapText="1"/>
    </xf>
    <xf numFmtId="0" fontId="8" fillId="0" borderId="37" xfId="0" applyFont="1" applyBorder="1" applyAlignment="1">
      <alignment horizontal="justify" vertical="center" wrapText="1"/>
    </xf>
    <xf numFmtId="0" fontId="66" fillId="0" borderId="84" xfId="25" applyFont="1" applyBorder="1" applyAlignment="1">
      <alignment horizontal="left" vertical="top" wrapText="1"/>
    </xf>
    <xf numFmtId="0" fontId="66" fillId="0" borderId="84" xfId="26" applyFont="1" applyBorder="1" applyAlignment="1">
      <alignment horizontal="left" vertical="top" wrapText="1"/>
    </xf>
    <xf numFmtId="0" fontId="66" fillId="0" borderId="84" xfId="27" applyFont="1" applyBorder="1" applyAlignment="1">
      <alignment horizontal="left" vertical="top" wrapText="1"/>
    </xf>
    <xf numFmtId="0" fontId="66" fillId="0" borderId="84" xfId="28" applyFont="1" applyBorder="1" applyAlignment="1">
      <alignment horizontal="left" vertical="top" wrapText="1"/>
    </xf>
    <xf numFmtId="0" fontId="66" fillId="0" borderId="84" xfId="29" applyFont="1" applyBorder="1" applyAlignment="1">
      <alignment horizontal="left" vertical="top" wrapText="1"/>
    </xf>
    <xf numFmtId="0" fontId="66" fillId="0" borderId="84" xfId="30" applyFont="1" applyBorder="1" applyAlignment="1">
      <alignment horizontal="left" vertical="top" wrapText="1"/>
    </xf>
    <xf numFmtId="0" fontId="66" fillId="0" borderId="84" xfId="31" applyFont="1" applyBorder="1" applyAlignment="1">
      <alignment horizontal="left" vertical="top" wrapText="1"/>
    </xf>
    <xf numFmtId="0" fontId="66" fillId="0" borderId="84" xfId="32" applyFont="1" applyBorder="1" applyAlignment="1">
      <alignment horizontal="left" vertical="top" wrapText="1"/>
    </xf>
    <xf numFmtId="0" fontId="66" fillId="0" borderId="84" xfId="33" applyFont="1" applyBorder="1" applyAlignment="1">
      <alignment horizontal="left" vertical="top" wrapText="1"/>
    </xf>
    <xf numFmtId="0" fontId="66" fillId="0" borderId="84" xfId="34" applyFont="1" applyBorder="1" applyAlignment="1">
      <alignment horizontal="left" vertical="top" wrapText="1"/>
    </xf>
    <xf numFmtId="0" fontId="66" fillId="0" borderId="84" xfId="35" applyFont="1" applyBorder="1" applyAlignment="1">
      <alignment horizontal="left" vertical="top" wrapText="1"/>
    </xf>
    <xf numFmtId="0" fontId="66" fillId="0" borderId="84" xfId="36" applyFont="1" applyBorder="1" applyAlignment="1">
      <alignment horizontal="left" vertical="top" wrapText="1"/>
    </xf>
    <xf numFmtId="0" fontId="66" fillId="0" borderId="84" xfId="37" applyFont="1" applyBorder="1" applyAlignment="1">
      <alignment horizontal="left" vertical="top" wrapText="1"/>
    </xf>
    <xf numFmtId="0" fontId="66" fillId="0" borderId="84" xfId="38" applyFont="1" applyBorder="1" applyAlignment="1">
      <alignment horizontal="left" vertical="top" wrapText="1"/>
    </xf>
    <xf numFmtId="0" fontId="66" fillId="0" borderId="84" xfId="39" applyFont="1" applyBorder="1" applyAlignment="1">
      <alignment horizontal="left" vertical="top" wrapText="1"/>
    </xf>
    <xf numFmtId="0" fontId="66" fillId="0" borderId="84" xfId="40" applyFont="1" applyBorder="1" applyAlignment="1">
      <alignment horizontal="left" vertical="top" wrapText="1"/>
    </xf>
    <xf numFmtId="0" fontId="66" fillId="0" borderId="106" xfId="41" applyFont="1" applyBorder="1" applyAlignment="1">
      <alignment horizontal="center" wrapText="1"/>
    </xf>
    <xf numFmtId="0" fontId="66" fillId="0" borderId="106" xfId="42" applyFont="1" applyBorder="1" applyAlignment="1">
      <alignment horizontal="center" wrapText="1"/>
    </xf>
    <xf numFmtId="0" fontId="66" fillId="0" borderId="73" xfId="43" applyFont="1" applyBorder="1" applyAlignment="1">
      <alignment horizontal="center" wrapText="1"/>
    </xf>
    <xf numFmtId="0" fontId="66" fillId="0" borderId="106" xfId="43" applyFont="1" applyBorder="1" applyAlignment="1">
      <alignment horizontal="center" wrapText="1"/>
    </xf>
    <xf numFmtId="0" fontId="66" fillId="0" borderId="78" xfId="43" applyFont="1" applyBorder="1" applyAlignment="1">
      <alignment horizontal="center" wrapText="1"/>
    </xf>
    <xf numFmtId="0" fontId="66" fillId="0" borderId="84" xfId="43" applyFont="1" applyBorder="1" applyAlignment="1">
      <alignment horizontal="left" vertical="top" wrapText="1"/>
    </xf>
    <xf numFmtId="0" fontId="66" fillId="0" borderId="106" xfId="44" applyFont="1" applyBorder="1" applyAlignment="1">
      <alignment horizontal="center" wrapText="1"/>
    </xf>
    <xf numFmtId="0" fontId="66" fillId="0" borderId="78" xfId="44" applyFont="1" applyBorder="1" applyAlignment="1">
      <alignment horizontal="center" wrapText="1"/>
    </xf>
    <xf numFmtId="0" fontId="66" fillId="0" borderId="84" xfId="44" applyFont="1" applyBorder="1" applyAlignment="1">
      <alignment horizontal="left" vertical="top" wrapText="1"/>
    </xf>
    <xf numFmtId="0" fontId="66" fillId="0" borderId="70" xfId="45" applyFont="1" applyBorder="1" applyAlignment="1">
      <alignment horizontal="left" wrapText="1"/>
    </xf>
    <xf numFmtId="0" fontId="66" fillId="0" borderId="71" xfId="45" applyFont="1" applyBorder="1" applyAlignment="1">
      <alignment horizontal="left" wrapText="1"/>
    </xf>
    <xf numFmtId="0" fontId="66" fillId="0" borderId="83" xfId="45" applyFont="1" applyBorder="1" applyAlignment="1">
      <alignment horizontal="left" wrapText="1"/>
    </xf>
    <xf numFmtId="0" fontId="66" fillId="0" borderId="84" xfId="45" applyFont="1" applyBorder="1" applyAlignment="1">
      <alignment horizontal="left" wrapText="1"/>
    </xf>
    <xf numFmtId="0" fontId="66" fillId="0" borderId="75" xfId="45" applyFont="1" applyBorder="1" applyAlignment="1">
      <alignment horizontal="left" wrapText="1"/>
    </xf>
    <xf numFmtId="0" fontId="66" fillId="0" borderId="76" xfId="45" applyFont="1" applyBorder="1" applyAlignment="1">
      <alignment horizontal="left" wrapText="1"/>
    </xf>
    <xf numFmtId="0" fontId="66" fillId="0" borderId="70" xfId="45" applyFont="1" applyBorder="1" applyAlignment="1">
      <alignment horizontal="left" vertical="top" wrapText="1"/>
    </xf>
    <xf numFmtId="0" fontId="66" fillId="0" borderId="83" xfId="45" applyFont="1" applyBorder="1" applyAlignment="1">
      <alignment horizontal="left" vertical="top" wrapText="1"/>
    </xf>
    <xf numFmtId="0" fontId="66" fillId="0" borderId="75" xfId="45" applyFont="1" applyBorder="1" applyAlignment="1">
      <alignment horizontal="left" vertical="top" wrapText="1"/>
    </xf>
    <xf numFmtId="0" fontId="66" fillId="0" borderId="72" xfId="45" applyFont="1" applyBorder="1" applyAlignment="1">
      <alignment horizontal="center" wrapText="1"/>
    </xf>
    <xf numFmtId="0" fontId="66" fillId="0" borderId="73" xfId="45" applyFont="1" applyBorder="1" applyAlignment="1">
      <alignment horizontal="center" wrapText="1"/>
    </xf>
    <xf numFmtId="0" fontId="66" fillId="0" borderId="74" xfId="45" applyFont="1" applyBorder="1" applyAlignment="1">
      <alignment horizontal="center" wrapText="1"/>
    </xf>
    <xf numFmtId="0" fontId="66" fillId="0" borderId="105" xfId="45" applyFont="1" applyBorder="1" applyAlignment="1">
      <alignment horizontal="center" wrapText="1"/>
    </xf>
    <xf numFmtId="0" fontId="66" fillId="0" borderId="106" xfId="45" applyFont="1" applyBorder="1" applyAlignment="1">
      <alignment horizontal="center" wrapText="1"/>
    </xf>
    <xf numFmtId="0" fontId="66" fillId="0" borderId="84" xfId="46" applyFont="1" applyBorder="1" applyAlignment="1">
      <alignment horizontal="left" vertical="top" wrapText="1"/>
    </xf>
    <xf numFmtId="210" fontId="66" fillId="0" borderId="80" xfId="16" applyNumberFormat="1" applyFont="1" applyBorder="1" applyAlignment="1">
      <alignment horizontal="right" vertical="top"/>
    </xf>
    <xf numFmtId="210" fontId="66" fillId="0" borderId="85" xfId="16" applyNumberFormat="1" applyFont="1" applyBorder="1" applyAlignment="1">
      <alignment horizontal="right" vertical="top"/>
    </xf>
    <xf numFmtId="210" fontId="66" fillId="0" borderId="88" xfId="16" applyNumberFormat="1" applyFont="1" applyBorder="1" applyAlignment="1">
      <alignment horizontal="right" vertical="top"/>
    </xf>
    <xf numFmtId="0" fontId="66" fillId="0" borderId="76" xfId="20" applyFont="1" applyBorder="1" applyAlignment="1">
      <alignment horizontal="left" vertical="top" wrapText="1"/>
    </xf>
    <xf numFmtId="211" fontId="66" fillId="0" borderId="88" xfId="20" applyNumberFormat="1" applyFont="1" applyBorder="1" applyAlignment="1">
      <alignment horizontal="right" vertical="top"/>
    </xf>
    <xf numFmtId="211" fontId="66" fillId="0" borderId="89" xfId="20" applyNumberFormat="1" applyFont="1" applyBorder="1" applyAlignment="1">
      <alignment horizontal="right" vertical="top"/>
    </xf>
    <xf numFmtId="211" fontId="66" fillId="0" borderId="90" xfId="20" applyNumberFormat="1" applyFont="1" applyBorder="1" applyAlignment="1">
      <alignment horizontal="right" vertical="top"/>
    </xf>
    <xf numFmtId="41" fontId="0" fillId="0" borderId="0" xfId="0" applyNumberFormat="1" applyFont="1" applyFill="1" applyAlignment="1">
      <alignment wrapText="1"/>
    </xf>
    <xf numFmtId="185" fontId="0" fillId="0" borderId="0" xfId="5" applyNumberFormat="1" applyFont="1" applyFill="1" applyBorder="1"/>
    <xf numFmtId="211" fontId="66" fillId="0" borderId="80" xfId="50" applyNumberFormat="1" applyFont="1" applyBorder="1" applyAlignment="1">
      <alignment horizontal="right" vertical="top"/>
    </xf>
    <xf numFmtId="213" fontId="66" fillId="0" borderId="81" xfId="50" applyNumberFormat="1" applyFont="1" applyBorder="1" applyAlignment="1">
      <alignment horizontal="right" vertical="top"/>
    </xf>
    <xf numFmtId="214" fontId="66" fillId="0" borderId="82" xfId="50" applyNumberFormat="1" applyFont="1" applyBorder="1" applyAlignment="1">
      <alignment horizontal="right" vertical="top"/>
    </xf>
    <xf numFmtId="211" fontId="66" fillId="0" borderId="85" xfId="50" applyNumberFormat="1" applyFont="1" applyBorder="1" applyAlignment="1">
      <alignment horizontal="right" vertical="top"/>
    </xf>
    <xf numFmtId="213" fontId="66" fillId="0" borderId="86" xfId="50" applyNumberFormat="1" applyFont="1" applyBorder="1" applyAlignment="1">
      <alignment horizontal="right" vertical="top"/>
    </xf>
    <xf numFmtId="214" fontId="66" fillId="0" borderId="87" xfId="50" applyNumberFormat="1" applyFont="1" applyBorder="1" applyAlignment="1">
      <alignment horizontal="right" vertical="top"/>
    </xf>
    <xf numFmtId="213" fontId="66" fillId="0" borderId="87" xfId="50" applyNumberFormat="1" applyFont="1" applyBorder="1" applyAlignment="1">
      <alignment horizontal="right" vertical="top"/>
    </xf>
    <xf numFmtId="214" fontId="66" fillId="0" borderId="86" xfId="50" applyNumberFormat="1" applyFont="1" applyBorder="1" applyAlignment="1">
      <alignment horizontal="right" vertical="top"/>
    </xf>
    <xf numFmtId="211" fontId="66" fillId="0" borderId="88" xfId="50" applyNumberFormat="1" applyFont="1" applyBorder="1" applyAlignment="1">
      <alignment horizontal="right" vertical="top"/>
    </xf>
    <xf numFmtId="213" fontId="66" fillId="0" borderId="89" xfId="50" applyNumberFormat="1" applyFont="1" applyBorder="1" applyAlignment="1">
      <alignment horizontal="right" vertical="top"/>
    </xf>
    <xf numFmtId="213" fontId="66" fillId="0" borderId="90" xfId="50" applyNumberFormat="1" applyFont="1" applyBorder="1" applyAlignment="1">
      <alignment horizontal="right" vertical="top"/>
    </xf>
    <xf numFmtId="0" fontId="66" fillId="0" borderId="84" xfId="16" applyFont="1" applyBorder="1" applyAlignment="1">
      <alignment horizontal="left" vertical="top" wrapText="1"/>
    </xf>
    <xf numFmtId="0" fontId="8" fillId="0" borderId="0" xfId="0" applyNumberFormat="1" applyFont="1" applyFill="1" applyBorder="1" applyAlignment="1">
      <alignment horizontal="center" vertical="center" wrapText="1"/>
    </xf>
    <xf numFmtId="0" fontId="66" fillId="0" borderId="83" xfId="19" applyFont="1" applyBorder="1" applyAlignment="1">
      <alignment horizontal="left" vertical="top" wrapText="1"/>
    </xf>
    <xf numFmtId="0" fontId="66" fillId="0" borderId="84" xfId="19" applyFont="1" applyBorder="1" applyAlignment="1">
      <alignment horizontal="left" vertical="top" wrapText="1"/>
    </xf>
    <xf numFmtId="0" fontId="66" fillId="0" borderId="75" xfId="19" applyFont="1" applyBorder="1" applyAlignment="1">
      <alignment horizontal="left" vertical="top" wrapText="1"/>
    </xf>
    <xf numFmtId="0" fontId="66" fillId="0" borderId="83" xfId="20" applyFont="1" applyBorder="1" applyAlignment="1">
      <alignment horizontal="left" vertical="top" wrapText="1"/>
    </xf>
    <xf numFmtId="0" fontId="66" fillId="0" borderId="84" xfId="20" applyFont="1" applyBorder="1" applyAlignment="1">
      <alignment horizontal="left" vertical="top" wrapText="1"/>
    </xf>
    <xf numFmtId="0" fontId="66" fillId="0" borderId="75" xfId="20" applyFont="1" applyBorder="1" applyAlignment="1">
      <alignment horizontal="left" vertical="top" wrapText="1"/>
    </xf>
    <xf numFmtId="0" fontId="66" fillId="0" borderId="83" xfId="21" applyFont="1" applyBorder="1" applyAlignment="1">
      <alignment horizontal="left" vertical="top" wrapText="1"/>
    </xf>
    <xf numFmtId="0" fontId="66" fillId="0" borderId="75" xfId="21" applyFont="1" applyBorder="1" applyAlignment="1">
      <alignment horizontal="left" vertical="top" wrapText="1"/>
    </xf>
    <xf numFmtId="0" fontId="66" fillId="0" borderId="84" xfId="21" applyFont="1" applyBorder="1" applyAlignment="1">
      <alignment horizontal="left" vertical="top" wrapText="1"/>
    </xf>
    <xf numFmtId="0" fontId="66" fillId="0" borderId="83" xfId="22" applyFont="1" applyBorder="1" applyAlignment="1">
      <alignment horizontal="left" vertical="top" wrapText="1"/>
    </xf>
    <xf numFmtId="0" fontId="66" fillId="0" borderId="75" xfId="22" applyFont="1" applyBorder="1" applyAlignment="1">
      <alignment horizontal="left" vertical="top" wrapText="1"/>
    </xf>
    <xf numFmtId="0" fontId="66" fillId="0" borderId="84" xfId="22" applyFont="1" applyBorder="1" applyAlignment="1">
      <alignment horizontal="left" vertical="top" wrapText="1"/>
    </xf>
    <xf numFmtId="0" fontId="66" fillId="0" borderId="83" xfId="23" applyFont="1" applyBorder="1" applyAlignment="1">
      <alignment horizontal="left" vertical="top" wrapText="1"/>
    </xf>
    <xf numFmtId="0" fontId="66" fillId="0" borderId="75" xfId="23" applyFont="1" applyBorder="1" applyAlignment="1">
      <alignment horizontal="left" vertical="top" wrapText="1"/>
    </xf>
    <xf numFmtId="0" fontId="66" fillId="0" borderId="84" xfId="23" applyFont="1" applyBorder="1" applyAlignment="1">
      <alignment horizontal="left" vertical="top" wrapText="1"/>
    </xf>
    <xf numFmtId="0" fontId="66" fillId="0" borderId="83" xfId="24" applyFont="1" applyBorder="1" applyAlignment="1">
      <alignment horizontal="left" vertical="top" wrapText="1"/>
    </xf>
    <xf numFmtId="0" fontId="66" fillId="0" borderId="75" xfId="24" applyFont="1" applyBorder="1" applyAlignment="1">
      <alignment horizontal="left" vertical="top" wrapText="1"/>
    </xf>
    <xf numFmtId="0" fontId="66" fillId="0" borderId="84" xfId="24" applyFont="1" applyBorder="1" applyAlignment="1">
      <alignment horizontal="left" vertical="top" wrapText="1"/>
    </xf>
    <xf numFmtId="0" fontId="66" fillId="0" borderId="83" xfId="25" applyFont="1" applyBorder="1" applyAlignment="1">
      <alignment horizontal="left" vertical="top" wrapText="1"/>
    </xf>
    <xf numFmtId="0" fontId="66" fillId="0" borderId="75" xfId="25" applyFont="1" applyBorder="1" applyAlignment="1">
      <alignment horizontal="left" vertical="top" wrapText="1"/>
    </xf>
    <xf numFmtId="0" fontId="66" fillId="0" borderId="84" xfId="25" applyFont="1" applyBorder="1" applyAlignment="1">
      <alignment horizontal="left" vertical="top" wrapText="1"/>
    </xf>
    <xf numFmtId="0" fontId="66" fillId="0" borderId="83" xfId="26" applyFont="1" applyBorder="1" applyAlignment="1">
      <alignment horizontal="left" vertical="top" wrapText="1"/>
    </xf>
    <xf numFmtId="0" fontId="66" fillId="0" borderId="75" xfId="26" applyFont="1" applyBorder="1" applyAlignment="1">
      <alignment horizontal="left" vertical="top" wrapText="1"/>
    </xf>
    <xf numFmtId="0" fontId="66" fillId="0" borderId="84" xfId="26" applyFont="1" applyBorder="1" applyAlignment="1">
      <alignment horizontal="left" vertical="top" wrapText="1"/>
    </xf>
    <xf numFmtId="0" fontId="66" fillId="0" borderId="83" xfId="27" applyFont="1" applyBorder="1" applyAlignment="1">
      <alignment horizontal="left" vertical="top" wrapText="1"/>
    </xf>
    <xf numFmtId="0" fontId="66" fillId="0" borderId="75" xfId="27" applyFont="1" applyBorder="1" applyAlignment="1">
      <alignment horizontal="left" vertical="top" wrapText="1"/>
    </xf>
    <xf numFmtId="0" fontId="66" fillId="0" borderId="84" xfId="27" applyFont="1" applyBorder="1" applyAlignment="1">
      <alignment horizontal="left" vertical="top" wrapText="1"/>
    </xf>
    <xf numFmtId="0" fontId="66" fillId="0" borderId="83" xfId="28" applyFont="1" applyBorder="1" applyAlignment="1">
      <alignment horizontal="left" vertical="top" wrapText="1"/>
    </xf>
    <xf numFmtId="0" fontId="66" fillId="0" borderId="84" xfId="28" applyFont="1" applyBorder="1" applyAlignment="1">
      <alignment horizontal="left" vertical="top" wrapText="1"/>
    </xf>
    <xf numFmtId="0" fontId="66" fillId="0" borderId="75" xfId="28" applyFont="1" applyBorder="1" applyAlignment="1">
      <alignment horizontal="left" vertical="top" wrapText="1"/>
    </xf>
    <xf numFmtId="0" fontId="66" fillId="0" borderId="83" xfId="29" applyFont="1" applyBorder="1" applyAlignment="1">
      <alignment horizontal="left" vertical="top" wrapText="1"/>
    </xf>
    <xf numFmtId="0" fontId="66" fillId="0" borderId="84" xfId="29" applyFont="1" applyBorder="1" applyAlignment="1">
      <alignment horizontal="left" vertical="top" wrapText="1"/>
    </xf>
    <xf numFmtId="0" fontId="66" fillId="0" borderId="75" xfId="29" applyFont="1" applyBorder="1" applyAlignment="1">
      <alignment horizontal="left" vertical="top" wrapText="1"/>
    </xf>
    <xf numFmtId="0" fontId="66" fillId="0" borderId="83" xfId="32" applyFont="1" applyBorder="1" applyAlignment="1">
      <alignment horizontal="left" vertical="top" wrapText="1"/>
    </xf>
    <xf numFmtId="0" fontId="66" fillId="0" borderId="75" xfId="32" applyFont="1" applyBorder="1" applyAlignment="1">
      <alignment horizontal="left" vertical="top" wrapText="1"/>
    </xf>
    <xf numFmtId="0" fontId="66" fillId="0" borderId="84" xfId="32" applyFont="1" applyBorder="1" applyAlignment="1">
      <alignment horizontal="left" vertical="top" wrapText="1"/>
    </xf>
    <xf numFmtId="0" fontId="66" fillId="0" borderId="83" xfId="33" applyFont="1" applyBorder="1" applyAlignment="1">
      <alignment horizontal="left" vertical="top" wrapText="1"/>
    </xf>
    <xf numFmtId="0" fontId="66" fillId="0" borderId="75" xfId="33" applyFont="1" applyBorder="1" applyAlignment="1">
      <alignment horizontal="left" vertical="top" wrapText="1"/>
    </xf>
    <xf numFmtId="0" fontId="66" fillId="0" borderId="84" xfId="33" applyFont="1" applyBorder="1" applyAlignment="1">
      <alignment horizontal="left" vertical="top" wrapText="1"/>
    </xf>
    <xf numFmtId="0" fontId="66" fillId="0" borderId="83" xfId="34" applyFont="1" applyBorder="1" applyAlignment="1">
      <alignment horizontal="left" vertical="top" wrapText="1"/>
    </xf>
    <xf numFmtId="0" fontId="66" fillId="0" borderId="75" xfId="34" applyFont="1" applyBorder="1" applyAlignment="1">
      <alignment horizontal="left" vertical="top" wrapText="1"/>
    </xf>
    <xf numFmtId="0" fontId="66" fillId="0" borderId="84" xfId="34" applyFont="1" applyBorder="1" applyAlignment="1">
      <alignment horizontal="left" vertical="top" wrapText="1"/>
    </xf>
    <xf numFmtId="0" fontId="56" fillId="0" borderId="0" xfId="0" applyFont="1" applyBorder="1" applyAlignment="1">
      <alignment horizontal="center" vertical="center" wrapText="1"/>
    </xf>
    <xf numFmtId="0" fontId="49" fillId="0" borderId="43" xfId="0" applyFont="1" applyBorder="1" applyAlignment="1">
      <alignment horizontal="center" vertical="center" wrapText="1"/>
    </xf>
    <xf numFmtId="0" fontId="49" fillId="0" borderId="47" xfId="0" applyFont="1" applyBorder="1" applyAlignment="1">
      <alignment horizontal="center" vertical="center" wrapText="1"/>
    </xf>
    <xf numFmtId="0" fontId="30" fillId="0" borderId="45" xfId="0" applyFont="1" applyBorder="1" applyAlignment="1">
      <alignment horizontal="center" vertical="center" wrapText="1"/>
    </xf>
    <xf numFmtId="0" fontId="30" fillId="0" borderId="58" xfId="0" applyFont="1" applyBorder="1" applyAlignment="1">
      <alignment horizontal="center" vertical="center" wrapText="1"/>
    </xf>
    <xf numFmtId="0" fontId="33" fillId="0" borderId="42" xfId="0" applyFont="1" applyBorder="1" applyAlignment="1">
      <alignment horizontal="left" vertical="center" wrapText="1"/>
    </xf>
    <xf numFmtId="0" fontId="30" fillId="0" borderId="43" xfId="0" applyFont="1" applyBorder="1" applyAlignment="1">
      <alignment horizontal="justify" vertical="center" wrapText="1"/>
    </xf>
    <xf numFmtId="0" fontId="30" fillId="0" borderId="47" xfId="0" applyFont="1" applyBorder="1" applyAlignment="1">
      <alignment horizontal="justify" vertical="center" wrapText="1"/>
    </xf>
    <xf numFmtId="0" fontId="15" fillId="0" borderId="45" xfId="0" applyFont="1" applyBorder="1" applyAlignment="1">
      <alignment horizontal="center" vertical="center" wrapText="1"/>
    </xf>
    <xf numFmtId="0" fontId="15" fillId="0" borderId="58" xfId="0" applyFont="1" applyBorder="1" applyAlignment="1">
      <alignment horizontal="center" vertical="center" wrapText="1"/>
    </xf>
    <xf numFmtId="0" fontId="15" fillId="0" borderId="44"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34" xfId="0" applyFont="1" applyBorder="1" applyAlignment="1">
      <alignment horizontal="center" vertical="center" wrapText="1"/>
    </xf>
    <xf numFmtId="0" fontId="30" fillId="0" borderId="37" xfId="0" applyFont="1" applyBorder="1" applyAlignment="1">
      <alignment horizontal="justify" vertical="center" wrapText="1"/>
    </xf>
    <xf numFmtId="0" fontId="8" fillId="0" borderId="43" xfId="0" applyFont="1" applyBorder="1" applyAlignment="1">
      <alignment horizontal="justify" vertical="center" wrapText="1"/>
    </xf>
    <xf numFmtId="0" fontId="8" fillId="0" borderId="47" xfId="0" applyFont="1" applyBorder="1" applyAlignment="1">
      <alignment horizontal="justify" vertical="center" wrapText="1"/>
    </xf>
    <xf numFmtId="0" fontId="8" fillId="0" borderId="41" xfId="0" applyFont="1" applyBorder="1" applyAlignment="1">
      <alignment horizontal="center" vertical="center" wrapText="1"/>
    </xf>
    <xf numFmtId="0" fontId="8" fillId="0" borderId="35" xfId="0" applyFont="1" applyBorder="1" applyAlignment="1">
      <alignment horizontal="center" vertical="center" wrapText="1"/>
    </xf>
    <xf numFmtId="41" fontId="60" fillId="0" borderId="0" xfId="0" applyNumberFormat="1" applyFont="1" applyFill="1" applyAlignment="1">
      <alignment horizontal="right" vertical="top"/>
    </xf>
    <xf numFmtId="41" fontId="10" fillId="0" borderId="0" xfId="0" applyNumberFormat="1" applyFont="1" applyFill="1" applyBorder="1" applyAlignment="1">
      <alignment horizontal="distributed" vertical="center"/>
    </xf>
    <xf numFmtId="0" fontId="8" fillId="0" borderId="23" xfId="0" applyNumberFormat="1" applyFont="1" applyFill="1" applyBorder="1" applyAlignment="1">
      <alignment horizontal="center" vertical="center" wrapText="1"/>
    </xf>
    <xf numFmtId="0" fontId="8" fillId="0" borderId="24"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41" fontId="60" fillId="0" borderId="0" xfId="0" applyNumberFormat="1" applyFont="1" applyFill="1" applyAlignment="1">
      <alignment horizontal="left" vertical="center"/>
    </xf>
    <xf numFmtId="41" fontId="10" fillId="0" borderId="18" xfId="0" applyNumberFormat="1" applyFont="1" applyFill="1" applyBorder="1" applyAlignment="1">
      <alignment horizontal="distributed" vertical="center"/>
    </xf>
    <xf numFmtId="178" fontId="11" fillId="0" borderId="0" xfId="5" applyNumberFormat="1" applyFont="1" applyFill="1" applyBorder="1" applyAlignment="1">
      <alignment horizontal="center" vertical="center" wrapText="1"/>
    </xf>
    <xf numFmtId="178" fontId="0" fillId="0" borderId="0" xfId="5" applyNumberFormat="1" applyFont="1" applyFill="1" applyBorder="1" applyAlignment="1">
      <alignment horizontal="center" vertical="center" wrapText="1"/>
    </xf>
    <xf numFmtId="178" fontId="0" fillId="0" borderId="2" xfId="5" applyNumberFormat="1" applyFont="1" applyFill="1" applyBorder="1" applyAlignment="1">
      <alignment horizontal="center" vertical="center" wrapText="1"/>
    </xf>
    <xf numFmtId="0" fontId="8" fillId="0" borderId="12" xfId="0" applyNumberFormat="1" applyFont="1" applyFill="1" applyBorder="1" applyAlignment="1">
      <alignment horizontal="distributed" vertical="center" wrapText="1"/>
    </xf>
    <xf numFmtId="0" fontId="8" fillId="0" borderId="0" xfId="0" applyNumberFormat="1" applyFont="1" applyFill="1" applyBorder="1" applyAlignment="1">
      <alignment horizontal="distributed" vertical="center" wrapText="1"/>
    </xf>
    <xf numFmtId="0" fontId="8" fillId="0" borderId="21" xfId="0" applyNumberFormat="1" applyFont="1" applyFill="1" applyBorder="1" applyAlignment="1">
      <alignment horizontal="distributed" vertical="center" wrapText="1"/>
    </xf>
    <xf numFmtId="0" fontId="8" fillId="0" borderId="25" xfId="0" applyNumberFormat="1" applyFont="1" applyFill="1" applyBorder="1" applyAlignment="1">
      <alignment vertical="center" wrapText="1"/>
    </xf>
    <xf numFmtId="0" fontId="8" fillId="0" borderId="17" xfId="0" applyNumberFormat="1" applyFont="1" applyFill="1" applyBorder="1" applyAlignment="1">
      <alignment vertical="center" wrapText="1"/>
    </xf>
    <xf numFmtId="0" fontId="8" fillId="0" borderId="14" xfId="0" applyNumberFormat="1" applyFont="1" applyFill="1" applyBorder="1" applyAlignment="1">
      <alignment vertical="center" wrapText="1"/>
    </xf>
    <xf numFmtId="0" fontId="8" fillId="0" borderId="25" xfId="0" applyNumberFormat="1" applyFont="1" applyFill="1" applyBorder="1" applyAlignment="1">
      <alignment horizontal="center" vertical="center" wrapText="1"/>
    </xf>
    <xf numFmtId="0" fontId="8" fillId="0" borderId="17"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0" fontId="8" fillId="0" borderId="1" xfId="0" applyNumberFormat="1" applyFont="1" applyFill="1" applyBorder="1" applyAlignment="1">
      <alignment horizontal="left" vertical="center" wrapText="1"/>
    </xf>
    <xf numFmtId="0" fontId="8" fillId="0" borderId="2" xfId="0" applyNumberFormat="1" applyFont="1" applyFill="1" applyBorder="1" applyAlignment="1">
      <alignment horizontal="left" vertical="center" wrapText="1"/>
    </xf>
    <xf numFmtId="0" fontId="8" fillId="0" borderId="3" xfId="0" applyNumberFormat="1"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8" fillId="0" borderId="12"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0" borderId="21" xfId="0" applyNumberFormat="1" applyFont="1" applyFill="1" applyBorder="1" applyAlignment="1">
      <alignment horizontal="center" vertical="center" wrapText="1"/>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177" fontId="10" fillId="0" borderId="0" xfId="0" applyNumberFormat="1" applyFont="1" applyFill="1" applyBorder="1" applyAlignment="1">
      <alignment horizontal="distributed" vertical="center"/>
    </xf>
    <xf numFmtId="0" fontId="8" fillId="0" borderId="43"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47"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57" xfId="0" applyFont="1" applyBorder="1" applyAlignment="1">
      <alignment horizontal="center" vertical="center" wrapText="1"/>
    </xf>
    <xf numFmtId="0" fontId="30" fillId="0" borderId="35"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40"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5" xfId="0" applyFont="1" applyBorder="1" applyAlignment="1">
      <alignment horizontal="center" vertical="center" wrapText="1"/>
    </xf>
    <xf numFmtId="41" fontId="33" fillId="0" borderId="12" xfId="0" applyNumberFormat="1" applyFont="1" applyFill="1" applyBorder="1" applyAlignment="1">
      <alignment horizontal="left" wrapText="1"/>
    </xf>
    <xf numFmtId="41" fontId="33" fillId="0" borderId="0" xfId="0" applyNumberFormat="1" applyFont="1" applyFill="1" applyBorder="1" applyAlignment="1">
      <alignment horizontal="left" wrapText="1"/>
    </xf>
    <xf numFmtId="0" fontId="8" fillId="0" borderId="110" xfId="0" applyFont="1" applyFill="1" applyBorder="1" applyAlignment="1">
      <alignment horizontal="center" vertical="top" wrapText="1"/>
    </xf>
    <xf numFmtId="0" fontId="1" fillId="0" borderId="110" xfId="0" applyFont="1" applyFill="1" applyBorder="1" applyAlignment="1">
      <alignment horizontal="center" vertical="top" wrapText="1"/>
    </xf>
    <xf numFmtId="0" fontId="1" fillId="0" borderId="112" xfId="0" applyFont="1" applyFill="1" applyBorder="1" applyAlignment="1">
      <alignment horizontal="center" vertical="top" wrapText="1"/>
    </xf>
    <xf numFmtId="0" fontId="49" fillId="0" borderId="43" xfId="0" applyFont="1" applyBorder="1" applyAlignment="1">
      <alignment horizontal="justify" vertical="center" wrapText="1"/>
    </xf>
    <xf numFmtId="0" fontId="49" fillId="0" borderId="47" xfId="0" applyFont="1" applyBorder="1" applyAlignment="1">
      <alignment horizontal="justify" vertical="center" wrapText="1"/>
    </xf>
    <xf numFmtId="0" fontId="1" fillId="0" borderId="109" xfId="0" applyFont="1" applyBorder="1" applyAlignment="1">
      <alignment horizontal="right" vertical="center" wrapText="1"/>
    </xf>
    <xf numFmtId="0" fontId="1" fillId="0" borderId="9" xfId="0" applyFont="1" applyBorder="1" applyAlignment="1">
      <alignment horizontal="right" vertical="center" wrapText="1"/>
    </xf>
    <xf numFmtId="0" fontId="8" fillId="2" borderId="110" xfId="0" applyFont="1" applyFill="1" applyBorder="1" applyAlignment="1">
      <alignment horizontal="center" vertical="top" wrapText="1"/>
    </xf>
    <xf numFmtId="0" fontId="1" fillId="2" borderId="110" xfId="0" applyFont="1" applyFill="1" applyBorder="1" applyAlignment="1">
      <alignment horizontal="center" vertical="top" wrapText="1"/>
    </xf>
    <xf numFmtId="0" fontId="30" fillId="0" borderId="52" xfId="0" applyFont="1" applyBorder="1" applyAlignment="1">
      <alignment horizontal="justify" vertical="center" wrapText="1"/>
    </xf>
    <xf numFmtId="0" fontId="8" fillId="0" borderId="45"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58" xfId="0" applyFont="1" applyBorder="1" applyAlignment="1">
      <alignment horizontal="center" vertical="center" wrapText="1"/>
    </xf>
    <xf numFmtId="178" fontId="11" fillId="0" borderId="2" xfId="5" applyNumberFormat="1" applyFont="1" applyFill="1" applyBorder="1" applyAlignment="1">
      <alignment horizontal="center" vertical="center" wrapText="1"/>
    </xf>
    <xf numFmtId="0" fontId="8" fillId="0" borderId="25" xfId="0" applyNumberFormat="1" applyFont="1" applyFill="1" applyBorder="1" applyAlignment="1">
      <alignment horizontal="right" vertical="center" wrapText="1"/>
    </xf>
    <xf numFmtId="0" fontId="8" fillId="0" borderId="17" xfId="0" applyNumberFormat="1" applyFont="1" applyFill="1" applyBorder="1" applyAlignment="1">
      <alignment horizontal="right" vertical="center" wrapText="1"/>
    </xf>
    <xf numFmtId="0" fontId="8" fillId="0" borderId="14" xfId="0" applyNumberFormat="1" applyFont="1" applyFill="1" applyBorder="1" applyAlignment="1">
      <alignment horizontal="right" vertical="center" wrapText="1"/>
    </xf>
    <xf numFmtId="41" fontId="60" fillId="0" borderId="0" xfId="0" applyNumberFormat="1" applyFont="1" applyFill="1" applyAlignment="1">
      <alignment horizontal="right" vertical="center"/>
    </xf>
    <xf numFmtId="0" fontId="0" fillId="0" borderId="45" xfId="0" applyFont="1" applyBorder="1" applyAlignment="1">
      <alignment horizontal="center" vertical="center" wrapText="1"/>
    </xf>
    <xf numFmtId="0" fontId="0" fillId="0" borderId="44" xfId="0" applyFont="1" applyBorder="1" applyAlignment="1">
      <alignment horizontal="center" vertical="center" wrapText="1"/>
    </xf>
    <xf numFmtId="0" fontId="0" fillId="0" borderId="54" xfId="0" applyFont="1" applyBorder="1" applyAlignment="1">
      <alignment horizontal="center" vertical="center" wrapText="1"/>
    </xf>
    <xf numFmtId="0" fontId="0" fillId="0" borderId="56"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55" xfId="0" applyFont="1" applyBorder="1" applyAlignment="1">
      <alignment horizontal="center" vertical="center" wrapText="1"/>
    </xf>
    <xf numFmtId="0" fontId="30" fillId="0" borderId="48" xfId="0" applyFont="1" applyBorder="1" applyAlignment="1">
      <alignment horizontal="center" vertical="center" wrapText="1"/>
    </xf>
    <xf numFmtId="0" fontId="30" fillId="0" borderId="51"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40" xfId="0" applyFont="1" applyBorder="1" applyAlignment="1">
      <alignment horizontal="center" vertical="center" wrapText="1"/>
    </xf>
    <xf numFmtId="0" fontId="33" fillId="0" borderId="45" xfId="0" applyFont="1" applyBorder="1" applyAlignment="1">
      <alignment horizontal="center" vertical="center"/>
    </xf>
    <xf numFmtId="0" fontId="33" fillId="0" borderId="44" xfId="0" applyFont="1" applyBorder="1" applyAlignment="1">
      <alignment horizontal="center" vertical="center"/>
    </xf>
    <xf numFmtId="0" fontId="33" fillId="0" borderId="43" xfId="0" applyFont="1" applyBorder="1" applyAlignment="1">
      <alignment horizontal="center" vertical="center"/>
    </xf>
    <xf numFmtId="0" fontId="33" fillId="0" borderId="47" xfId="0" applyFont="1" applyBorder="1" applyAlignment="1">
      <alignment horizontal="center" vertical="center"/>
    </xf>
    <xf numFmtId="0" fontId="33" fillId="0" borderId="58" xfId="0" applyFont="1" applyBorder="1" applyAlignment="1">
      <alignment horizontal="center" vertical="center"/>
    </xf>
    <xf numFmtId="0" fontId="78" fillId="0" borderId="43" xfId="0" applyFont="1" applyBorder="1" applyAlignment="1">
      <alignment horizontal="center" vertical="center" wrapText="1"/>
    </xf>
    <xf numFmtId="0" fontId="78" fillId="0" borderId="37" xfId="0" applyFont="1" applyBorder="1" applyAlignment="1">
      <alignment horizontal="center" vertical="center" wrapText="1"/>
    </xf>
    <xf numFmtId="0" fontId="78" fillId="0" borderId="38" xfId="0" applyFont="1" applyBorder="1" applyAlignment="1">
      <alignment horizontal="center" vertical="center" wrapText="1"/>
    </xf>
    <xf numFmtId="0" fontId="78" fillId="0" borderId="39" xfId="0" applyFont="1" applyBorder="1" applyAlignment="1">
      <alignment horizontal="center" vertical="center"/>
    </xf>
    <xf numFmtId="0" fontId="78" fillId="0" borderId="59" xfId="0" applyFont="1" applyBorder="1" applyAlignment="1">
      <alignment horizontal="center" vertical="center"/>
    </xf>
    <xf numFmtId="0" fontId="78" fillId="0" borderId="53" xfId="0" applyFont="1" applyBorder="1" applyAlignment="1">
      <alignment horizontal="center" vertical="center"/>
    </xf>
    <xf numFmtId="0" fontId="78" fillId="0" borderId="60" xfId="0" applyFont="1" applyBorder="1" applyAlignment="1">
      <alignment horizontal="center" vertical="center"/>
    </xf>
    <xf numFmtId="0" fontId="78" fillId="0" borderId="56" xfId="0" applyFont="1" applyBorder="1" applyAlignment="1">
      <alignment horizontal="center" vertical="center" wrapText="1"/>
    </xf>
    <xf numFmtId="0" fontId="78" fillId="0" borderId="44" xfId="0" applyFont="1" applyBorder="1" applyAlignment="1">
      <alignment horizontal="center" vertical="center" wrapText="1"/>
    </xf>
    <xf numFmtId="0" fontId="78" fillId="0" borderId="54" xfId="0" applyFont="1" applyBorder="1" applyAlignment="1">
      <alignment horizontal="center" vertical="center" wrapText="1"/>
    </xf>
    <xf numFmtId="0" fontId="78" fillId="0" borderId="42" xfId="0" applyFont="1" applyBorder="1" applyAlignment="1">
      <alignment horizontal="center" vertical="center" wrapText="1"/>
    </xf>
    <xf numFmtId="0" fontId="78" fillId="0" borderId="0" xfId="0" applyFont="1" applyBorder="1" applyAlignment="1">
      <alignment horizontal="center" vertical="center" wrapText="1"/>
    </xf>
    <xf numFmtId="0" fontId="78" fillId="0" borderId="46" xfId="0" applyFont="1" applyBorder="1" applyAlignment="1">
      <alignment horizontal="center" vertical="center" wrapText="1"/>
    </xf>
    <xf numFmtId="0" fontId="78" fillId="0" borderId="123" xfId="0" applyFont="1" applyBorder="1" applyAlignment="1">
      <alignment horizontal="center" vertical="center" wrapText="1"/>
    </xf>
    <xf numFmtId="0" fontId="78" fillId="0" borderId="48" xfId="0" applyFont="1" applyBorder="1" applyAlignment="1">
      <alignment horizontal="center" vertical="center" wrapText="1"/>
    </xf>
    <xf numFmtId="0" fontId="78" fillId="0" borderId="55" xfId="0" applyFont="1" applyBorder="1" applyAlignment="1">
      <alignment horizontal="center" vertical="center" wrapText="1"/>
    </xf>
    <xf numFmtId="0" fontId="33" fillId="0" borderId="13" xfId="0" applyNumberFormat="1" applyFont="1" applyFill="1" applyBorder="1" applyAlignment="1">
      <alignment horizontal="center" vertical="center" wrapText="1"/>
    </xf>
    <xf numFmtId="0" fontId="33" fillId="0" borderId="16" xfId="0" applyNumberFormat="1" applyFont="1" applyFill="1" applyBorder="1" applyAlignment="1">
      <alignment horizontal="center" vertical="center" wrapText="1"/>
    </xf>
    <xf numFmtId="0" fontId="33" fillId="0" borderId="17" xfId="0" applyNumberFormat="1" applyFont="1" applyFill="1" applyBorder="1" applyAlignment="1">
      <alignment horizontal="center" vertical="center" wrapText="1"/>
    </xf>
    <xf numFmtId="0" fontId="33" fillId="0" borderId="14" xfId="0" applyNumberFormat="1" applyFont="1" applyFill="1" applyBorder="1" applyAlignment="1">
      <alignment horizontal="center" vertical="center" wrapText="1"/>
    </xf>
    <xf numFmtId="0" fontId="33" fillId="0" borderId="24" xfId="0" applyNumberFormat="1" applyFont="1" applyFill="1" applyBorder="1" applyAlignment="1">
      <alignment horizontal="center" vertical="center" wrapText="1"/>
    </xf>
    <xf numFmtId="0" fontId="33" fillId="0" borderId="4" xfId="0" applyNumberFormat="1" applyFont="1" applyFill="1" applyBorder="1" applyAlignment="1">
      <alignment horizontal="center" vertical="center" wrapText="1"/>
    </xf>
    <xf numFmtId="0" fontId="33" fillId="0" borderId="8" xfId="0" applyNumberFormat="1" applyFont="1" applyFill="1" applyBorder="1" applyAlignment="1">
      <alignment horizontal="center" vertical="center" wrapText="1"/>
    </xf>
    <xf numFmtId="0" fontId="33" fillId="0" borderId="20" xfId="0" applyNumberFormat="1" applyFont="1" applyFill="1" applyBorder="1" applyAlignment="1">
      <alignment horizontal="center" vertical="center"/>
    </xf>
    <xf numFmtId="0" fontId="33" fillId="0" borderId="15" xfId="0" applyNumberFormat="1" applyFont="1" applyFill="1" applyBorder="1" applyAlignment="1">
      <alignment horizontal="center" vertical="center"/>
    </xf>
    <xf numFmtId="0" fontId="33" fillId="0" borderId="20" xfId="0" applyNumberFormat="1" applyFont="1" applyFill="1" applyBorder="1" applyAlignment="1">
      <alignment horizontal="center" vertical="center" wrapText="1"/>
    </xf>
    <xf numFmtId="0" fontId="33" fillId="0" borderId="15" xfId="0" applyNumberFormat="1" applyFont="1" applyFill="1" applyBorder="1" applyAlignment="1">
      <alignment horizontal="center" vertical="center" wrapText="1"/>
    </xf>
    <xf numFmtId="0" fontId="33" fillId="0" borderId="26" xfId="0" applyNumberFormat="1" applyFont="1" applyFill="1" applyBorder="1" applyAlignment="1">
      <alignment horizontal="center" vertical="center" wrapText="1"/>
    </xf>
    <xf numFmtId="0" fontId="33" fillId="0" borderId="18" xfId="0" applyNumberFormat="1" applyFont="1" applyFill="1" applyBorder="1" applyAlignment="1">
      <alignment horizontal="center" vertical="center" wrapText="1"/>
    </xf>
    <xf numFmtId="0" fontId="33" fillId="0" borderId="22" xfId="0" applyNumberFormat="1" applyFont="1" applyFill="1" applyBorder="1" applyAlignment="1">
      <alignment horizontal="center" vertical="center" wrapText="1"/>
    </xf>
    <xf numFmtId="0" fontId="33" fillId="0" borderId="7" xfId="0" applyNumberFormat="1" applyFont="1" applyFill="1" applyBorder="1" applyAlignment="1">
      <alignment horizontal="right" vertical="center"/>
    </xf>
    <xf numFmtId="0" fontId="33" fillId="0" borderId="25" xfId="0" applyNumberFormat="1" applyFont="1" applyFill="1" applyBorder="1" applyAlignment="1">
      <alignment horizontal="center" vertical="center" wrapText="1"/>
    </xf>
    <xf numFmtId="0" fontId="33" fillId="0" borderId="12"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33" fillId="0" borderId="0" xfId="0" applyNumberFormat="1" applyFont="1" applyFill="1" applyBorder="1" applyAlignment="1">
      <alignment horizontal="center" vertical="center" wrapText="1"/>
    </xf>
    <xf numFmtId="0" fontId="33" fillId="0" borderId="2" xfId="0" applyNumberFormat="1" applyFont="1" applyFill="1" applyBorder="1" applyAlignment="1">
      <alignment horizontal="center" vertical="center" wrapText="1"/>
    </xf>
    <xf numFmtId="0" fontId="66" fillId="0" borderId="70" xfId="17" applyFont="1" applyBorder="1" applyAlignment="1">
      <alignment horizontal="left" wrapText="1"/>
    </xf>
    <xf numFmtId="0" fontId="66" fillId="0" borderId="71" xfId="17" applyFont="1" applyBorder="1" applyAlignment="1">
      <alignment horizontal="left" wrapText="1"/>
    </xf>
    <xf numFmtId="0" fontId="66" fillId="0" borderId="75" xfId="17" applyFont="1" applyBorder="1" applyAlignment="1">
      <alignment horizontal="left" wrapText="1"/>
    </xf>
    <xf numFmtId="0" fontId="66" fillId="0" borderId="76" xfId="17" applyFont="1" applyBorder="1" applyAlignment="1">
      <alignment horizontal="left" wrapText="1"/>
    </xf>
    <xf numFmtId="0" fontId="66" fillId="0" borderId="72" xfId="17" applyFont="1" applyBorder="1" applyAlignment="1">
      <alignment horizontal="center" wrapText="1"/>
    </xf>
    <xf numFmtId="0" fontId="66" fillId="0" borderId="77" xfId="17" applyFont="1" applyBorder="1" applyAlignment="1">
      <alignment horizontal="center" wrapText="1"/>
    </xf>
    <xf numFmtId="0" fontId="66" fillId="0" borderId="70" xfId="17" applyFont="1" applyBorder="1" applyAlignment="1">
      <alignment horizontal="left" vertical="top" wrapText="1"/>
    </xf>
    <xf numFmtId="0" fontId="66" fillId="0" borderId="83" xfId="17" applyFont="1" applyBorder="1" applyAlignment="1">
      <alignment horizontal="left" vertical="top" wrapText="1"/>
    </xf>
    <xf numFmtId="0" fontId="66" fillId="0" borderId="84" xfId="17" applyFont="1" applyBorder="1" applyAlignment="1">
      <alignment horizontal="left" vertical="top" wrapText="1"/>
    </xf>
    <xf numFmtId="0" fontId="60" fillId="0" borderId="0" xfId="0" applyNumberFormat="1" applyFont="1" applyFill="1" applyAlignment="1">
      <alignment horizontal="right" vertical="center"/>
    </xf>
    <xf numFmtId="0" fontId="33" fillId="0" borderId="20" xfId="0" applyNumberFormat="1" applyFont="1" applyFill="1" applyBorder="1" applyAlignment="1">
      <alignment horizontal="left" vertical="center" wrapText="1"/>
    </xf>
    <xf numFmtId="0" fontId="33" fillId="0" borderId="15" xfId="0" applyNumberFormat="1" applyFont="1" applyFill="1" applyBorder="1" applyAlignment="1">
      <alignment horizontal="left" vertical="center" wrapText="1"/>
    </xf>
    <xf numFmtId="0" fontId="33" fillId="0" borderId="20" xfId="0" applyNumberFormat="1" applyFont="1" applyFill="1" applyBorder="1" applyAlignment="1">
      <alignment horizontal="right" vertical="center" wrapText="1"/>
    </xf>
    <xf numFmtId="0" fontId="33" fillId="0" borderId="21" xfId="0" applyNumberFormat="1" applyFont="1" applyFill="1" applyBorder="1" applyAlignment="1">
      <alignment horizontal="center" vertical="center" wrapText="1"/>
    </xf>
    <xf numFmtId="0" fontId="33" fillId="0" borderId="3" xfId="0" applyNumberFormat="1" applyFont="1" applyFill="1" applyBorder="1" applyAlignment="1">
      <alignment horizontal="center" vertical="center" wrapText="1"/>
    </xf>
    <xf numFmtId="0" fontId="66" fillId="0" borderId="75" xfId="17" applyFont="1" applyBorder="1" applyAlignment="1">
      <alignment horizontal="left" vertical="top" wrapText="1"/>
    </xf>
    <xf numFmtId="0" fontId="40" fillId="0" borderId="8" xfId="0" applyNumberFormat="1" applyFont="1" applyFill="1" applyBorder="1" applyAlignment="1">
      <alignment horizontal="center" vertical="center" wrapText="1"/>
    </xf>
    <xf numFmtId="0" fontId="73" fillId="0" borderId="16"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14" xfId="0" applyFont="1" applyBorder="1" applyAlignment="1">
      <alignment horizontal="center" vertical="center" wrapText="1"/>
    </xf>
    <xf numFmtId="0" fontId="73" fillId="0" borderId="13" xfId="0" applyFont="1" applyBorder="1" applyAlignment="1">
      <alignment horizontal="center" vertical="center" wrapText="1"/>
    </xf>
    <xf numFmtId="0" fontId="73" fillId="0" borderId="20" xfId="0" applyFont="1" applyBorder="1" applyAlignment="1">
      <alignment horizontal="center" vertical="center" wrapText="1"/>
    </xf>
    <xf numFmtId="0" fontId="73" fillId="0" borderId="15" xfId="0" applyFont="1" applyBorder="1" applyAlignment="1">
      <alignment horizontal="center" vertical="center" wrapText="1"/>
    </xf>
    <xf numFmtId="0" fontId="73" fillId="0" borderId="8" xfId="0" applyFont="1" applyBorder="1" applyAlignment="1">
      <alignment horizontal="center" vertical="center" wrapText="1"/>
    </xf>
    <xf numFmtId="0" fontId="73" fillId="0" borderId="26" xfId="0" applyFont="1" applyBorder="1" applyAlignment="1">
      <alignment horizontal="center" vertical="center" wrapText="1"/>
    </xf>
    <xf numFmtId="0" fontId="73" fillId="0" borderId="24" xfId="0" applyFont="1" applyBorder="1" applyAlignment="1">
      <alignment horizontal="center" vertical="center" wrapText="1"/>
    </xf>
    <xf numFmtId="0" fontId="73" fillId="0" borderId="4" xfId="0" applyFont="1" applyBorder="1" applyAlignment="1">
      <alignment horizontal="center" vertical="center" wrapText="1"/>
    </xf>
    <xf numFmtId="0" fontId="26" fillId="0" borderId="24" xfId="0" applyNumberFormat="1" applyFont="1" applyFill="1" applyBorder="1" applyAlignment="1">
      <alignment horizontal="center" vertical="center" wrapText="1"/>
    </xf>
    <xf numFmtId="0" fontId="26" fillId="0" borderId="4" xfId="0" applyNumberFormat="1" applyFont="1" applyFill="1" applyBorder="1" applyAlignment="1">
      <alignment horizontal="center" vertical="center" wrapText="1"/>
    </xf>
    <xf numFmtId="0" fontId="26" fillId="0" borderId="20" xfId="0" applyNumberFormat="1" applyFont="1" applyFill="1" applyBorder="1" applyAlignment="1">
      <alignment horizontal="left" vertical="center" wrapText="1"/>
    </xf>
    <xf numFmtId="0" fontId="26" fillId="0" borderId="15" xfId="0" applyNumberFormat="1" applyFont="1" applyFill="1" applyBorder="1" applyAlignment="1">
      <alignment horizontal="left" vertical="center" wrapText="1"/>
    </xf>
    <xf numFmtId="0" fontId="26" fillId="0" borderId="20" xfId="0" applyNumberFormat="1" applyFont="1" applyFill="1" applyBorder="1" applyAlignment="1">
      <alignment horizontal="center" vertical="center" wrapText="1"/>
    </xf>
    <xf numFmtId="0" fontId="26" fillId="0" borderId="15" xfId="0" applyNumberFormat="1" applyFont="1" applyFill="1" applyBorder="1" applyAlignment="1">
      <alignment horizontal="center" vertical="center" wrapText="1"/>
    </xf>
    <xf numFmtId="0" fontId="26" fillId="0" borderId="26" xfId="0" applyNumberFormat="1" applyFont="1" applyFill="1" applyBorder="1" applyAlignment="1">
      <alignment horizontal="center" vertical="center" wrapText="1"/>
    </xf>
    <xf numFmtId="0" fontId="26" fillId="0" borderId="20" xfId="0" applyNumberFormat="1" applyFont="1" applyFill="1" applyBorder="1" applyAlignment="1">
      <alignment horizontal="right" vertical="center" wrapText="1"/>
    </xf>
    <xf numFmtId="0" fontId="33" fillId="0" borderId="23" xfId="0" applyNumberFormat="1" applyFont="1" applyFill="1" applyBorder="1" applyAlignment="1">
      <alignment horizontal="center" vertical="center" wrapText="1"/>
    </xf>
    <xf numFmtId="0" fontId="26" fillId="0" borderId="16" xfId="0" applyNumberFormat="1" applyFont="1" applyFill="1" applyBorder="1" applyAlignment="1">
      <alignment horizontal="center" vertical="center" wrapText="1"/>
    </xf>
    <xf numFmtId="0" fontId="26" fillId="0" borderId="18" xfId="0" applyNumberFormat="1" applyFont="1" applyFill="1" applyBorder="1" applyAlignment="1">
      <alignment horizontal="center" vertical="center" wrapText="1"/>
    </xf>
    <xf numFmtId="0" fontId="26" fillId="0" borderId="22" xfId="0" applyNumberFormat="1" applyFont="1" applyFill="1" applyBorder="1" applyAlignment="1">
      <alignment horizontal="center" vertical="center" wrapText="1"/>
    </xf>
    <xf numFmtId="41" fontId="8" fillId="0" borderId="5" xfId="0" applyNumberFormat="1" applyFont="1" applyFill="1" applyBorder="1" applyAlignment="1">
      <alignment horizontal="right"/>
    </xf>
    <xf numFmtId="0" fontId="26" fillId="0" borderId="13" xfId="0" applyNumberFormat="1" applyFont="1" applyFill="1" applyBorder="1" applyAlignment="1">
      <alignment horizontal="center" vertical="center"/>
    </xf>
    <xf numFmtId="0" fontId="26" fillId="0" borderId="20" xfId="0" applyNumberFormat="1" applyFont="1" applyFill="1" applyBorder="1" applyAlignment="1">
      <alignment horizontal="center" vertical="center"/>
    </xf>
    <xf numFmtId="0" fontId="26" fillId="0" borderId="15" xfId="0" applyNumberFormat="1" applyFont="1" applyFill="1" applyBorder="1" applyAlignment="1">
      <alignment horizontal="center" vertical="center"/>
    </xf>
    <xf numFmtId="0" fontId="26" fillId="0" borderId="14" xfId="0" applyNumberFormat="1" applyFont="1" applyFill="1" applyBorder="1" applyAlignment="1">
      <alignment horizontal="center" vertical="center" wrapText="1"/>
    </xf>
    <xf numFmtId="0" fontId="26" fillId="0" borderId="17" xfId="0" applyNumberFormat="1" applyFont="1" applyFill="1" applyBorder="1" applyAlignment="1">
      <alignment horizontal="center" vertical="center" wrapText="1"/>
    </xf>
    <xf numFmtId="0" fontId="66" fillId="0" borderId="83" xfId="18" applyFont="1" applyBorder="1" applyAlignment="1">
      <alignment horizontal="left" vertical="top" wrapText="1"/>
    </xf>
    <xf numFmtId="0" fontId="66" fillId="0" borderId="75" xfId="18" applyFont="1" applyBorder="1" applyAlignment="1">
      <alignment horizontal="left" vertical="top" wrapText="1"/>
    </xf>
    <xf numFmtId="0" fontId="66" fillId="0" borderId="70" xfId="18" applyFont="1" applyBorder="1" applyAlignment="1">
      <alignment horizontal="left" wrapText="1"/>
    </xf>
    <xf numFmtId="0" fontId="66" fillId="0" borderId="71" xfId="18" applyFont="1" applyBorder="1" applyAlignment="1">
      <alignment horizontal="left" wrapText="1"/>
    </xf>
    <xf numFmtId="0" fontId="66" fillId="0" borderId="75" xfId="18" applyFont="1" applyBorder="1" applyAlignment="1">
      <alignment horizontal="left" wrapText="1"/>
    </xf>
    <xf numFmtId="0" fontId="66" fillId="0" borderId="76" xfId="18" applyFont="1" applyBorder="1" applyAlignment="1">
      <alignment horizontal="left" wrapText="1"/>
    </xf>
    <xf numFmtId="0" fontId="66" fillId="0" borderId="70" xfId="18" applyFont="1" applyBorder="1" applyAlignment="1">
      <alignment horizontal="left" vertical="top" wrapText="1"/>
    </xf>
    <xf numFmtId="0" fontId="66" fillId="0" borderId="84" xfId="18" applyFont="1" applyBorder="1" applyAlignment="1">
      <alignment horizontal="left" vertical="top" wrapText="1"/>
    </xf>
    <xf numFmtId="3" fontId="28" fillId="0" borderId="46" xfId="0" applyNumberFormat="1" applyFont="1" applyBorder="1" applyAlignment="1">
      <alignment horizontal="right" vertical="center" wrapText="1"/>
    </xf>
    <xf numFmtId="176" fontId="15" fillId="0" borderId="46" xfId="0" applyNumberFormat="1" applyFont="1" applyBorder="1" applyAlignment="1">
      <alignment horizontal="right" vertical="center" wrapText="1"/>
    </xf>
    <xf numFmtId="3" fontId="28" fillId="0" borderId="0" xfId="0" applyNumberFormat="1" applyFont="1" applyAlignment="1">
      <alignment horizontal="right" vertical="center" wrapText="1"/>
    </xf>
    <xf numFmtId="176" fontId="15" fillId="0" borderId="0" xfId="0" applyNumberFormat="1" applyFont="1" applyAlignment="1">
      <alignment horizontal="right" vertical="center" wrapText="1"/>
    </xf>
    <xf numFmtId="0" fontId="30" fillId="0" borderId="36" xfId="0" applyFont="1" applyBorder="1" applyAlignment="1">
      <alignment horizontal="center" vertical="center" wrapText="1"/>
    </xf>
    <xf numFmtId="0" fontId="15" fillId="0" borderId="47" xfId="0" applyFont="1" applyBorder="1" applyAlignment="1">
      <alignment horizontal="center" vertical="center" wrapText="1"/>
    </xf>
    <xf numFmtId="176" fontId="15" fillId="0" borderId="12" xfId="0" applyNumberFormat="1" applyFont="1" applyBorder="1" applyAlignment="1">
      <alignment horizontal="right" vertical="center" wrapText="1"/>
    </xf>
    <xf numFmtId="0" fontId="30" fillId="0" borderId="44"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5" xfId="0" applyFont="1" applyBorder="1" applyAlignment="1">
      <alignment horizontal="center" vertical="center" wrapText="1"/>
    </xf>
    <xf numFmtId="0" fontId="8" fillId="0" borderId="52"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43" xfId="0" applyFont="1" applyBorder="1" applyAlignment="1">
      <alignment horizontal="center" vertical="center" wrapText="1"/>
    </xf>
    <xf numFmtId="0" fontId="30" fillId="0" borderId="53" xfId="0" applyFont="1" applyBorder="1" applyAlignment="1">
      <alignment horizontal="center" vertical="center" wrapText="1"/>
    </xf>
    <xf numFmtId="0" fontId="30" fillId="0" borderId="37" xfId="0" applyFont="1" applyBorder="1" applyAlignment="1">
      <alignment horizontal="center" vertical="center" wrapText="1"/>
    </xf>
    <xf numFmtId="0" fontId="0" fillId="0" borderId="53" xfId="0" applyFont="1" applyBorder="1" applyAlignment="1">
      <alignment vertical="center" wrapText="1"/>
    </xf>
    <xf numFmtId="0" fontId="0" fillId="0" borderId="37" xfId="0" applyFont="1" applyBorder="1" applyAlignment="1">
      <alignment vertical="center" wrapText="1"/>
    </xf>
    <xf numFmtId="0" fontId="0" fillId="0" borderId="69" xfId="0" applyFont="1" applyBorder="1" applyAlignment="1">
      <alignment vertical="center" wrapText="1"/>
    </xf>
    <xf numFmtId="0" fontId="0" fillId="0" borderId="52" xfId="0" applyFont="1" applyBorder="1" applyAlignment="1">
      <alignment vertical="center" wrapText="1"/>
    </xf>
    <xf numFmtId="41" fontId="10" fillId="0" borderId="0" xfId="8" applyNumberFormat="1" applyFont="1" applyFill="1" applyBorder="1" applyAlignment="1">
      <alignment horizontal="distributed" vertical="center"/>
    </xf>
    <xf numFmtId="0" fontId="8" fillId="0" borderId="12" xfId="8" applyNumberFormat="1" applyFont="1" applyFill="1" applyBorder="1" applyAlignment="1">
      <alignment horizontal="distributed" vertical="center" wrapText="1"/>
    </xf>
    <xf numFmtId="0" fontId="8" fillId="0" borderId="0" xfId="8" applyNumberFormat="1" applyFont="1" applyFill="1" applyBorder="1" applyAlignment="1">
      <alignment horizontal="distributed" vertical="center" wrapText="1"/>
    </xf>
    <xf numFmtId="0" fontId="8" fillId="0" borderId="21" xfId="8" applyNumberFormat="1" applyFont="1" applyFill="1" applyBorder="1" applyAlignment="1">
      <alignment horizontal="distributed" vertical="center" wrapText="1"/>
    </xf>
    <xf numFmtId="0" fontId="8" fillId="0" borderId="25" xfId="8" applyNumberFormat="1" applyFont="1" applyFill="1" applyBorder="1" applyAlignment="1">
      <alignment horizontal="center" vertical="center" wrapText="1"/>
    </xf>
    <xf numFmtId="0" fontId="8" fillId="0" borderId="1" xfId="8" applyNumberFormat="1" applyFont="1" applyFill="1" applyBorder="1" applyAlignment="1">
      <alignment horizontal="center" vertical="center" wrapText="1"/>
    </xf>
    <xf numFmtId="0" fontId="8" fillId="0" borderId="17" xfId="8" applyNumberFormat="1" applyFont="1" applyFill="1" applyBorder="1" applyAlignment="1">
      <alignment horizontal="center" vertical="center" wrapText="1"/>
    </xf>
    <xf numFmtId="0" fontId="8" fillId="0" borderId="2" xfId="8" applyNumberFormat="1" applyFont="1" applyFill="1" applyBorder="1" applyAlignment="1">
      <alignment horizontal="center" vertical="center" wrapText="1"/>
    </xf>
    <xf numFmtId="0" fontId="8" fillId="0" borderId="14" xfId="8" applyNumberFormat="1" applyFont="1" applyFill="1" applyBorder="1" applyAlignment="1">
      <alignment horizontal="center" vertical="center" wrapText="1"/>
    </xf>
    <xf numFmtId="0" fontId="8" fillId="0" borderId="3" xfId="8" applyNumberFormat="1" applyFont="1" applyFill="1" applyBorder="1" applyAlignment="1">
      <alignment horizontal="center" vertical="center" wrapText="1"/>
    </xf>
    <xf numFmtId="0" fontId="8" fillId="0" borderId="12" xfId="8" applyNumberFormat="1" applyFont="1" applyFill="1" applyBorder="1" applyAlignment="1">
      <alignment horizontal="center" vertical="center" wrapText="1"/>
    </xf>
    <xf numFmtId="0" fontId="8" fillId="0" borderId="0" xfId="8" applyNumberFormat="1" applyFont="1" applyFill="1" applyBorder="1" applyAlignment="1">
      <alignment horizontal="center" vertical="center" wrapText="1"/>
    </xf>
    <xf numFmtId="0" fontId="8" fillId="0" borderId="21" xfId="8" applyNumberFormat="1" applyFont="1" applyFill="1" applyBorder="1" applyAlignment="1">
      <alignment horizontal="center" vertical="center" wrapText="1"/>
    </xf>
    <xf numFmtId="41" fontId="10" fillId="0" borderId="18" xfId="8" applyNumberFormat="1" applyFont="1" applyFill="1" applyBorder="1" applyAlignment="1">
      <alignment horizontal="distributed" vertical="center"/>
    </xf>
    <xf numFmtId="41" fontId="33" fillId="0" borderId="12" xfId="0" applyNumberFormat="1" applyFont="1" applyFill="1" applyBorder="1" applyAlignment="1">
      <alignment horizontal="left" vertical="top" wrapText="1"/>
    </xf>
    <xf numFmtId="41" fontId="33" fillId="0" borderId="12" xfId="0" applyNumberFormat="1" applyFont="1" applyFill="1" applyBorder="1" applyAlignment="1">
      <alignment horizontal="left" vertical="center" wrapText="1"/>
    </xf>
    <xf numFmtId="41" fontId="33" fillId="0" borderId="12" xfId="0" applyNumberFormat="1" applyFont="1" applyFill="1" applyBorder="1" applyAlignment="1">
      <alignment horizontal="left" vertical="center"/>
    </xf>
    <xf numFmtId="0" fontId="66" fillId="0" borderId="83" xfId="19" applyFont="1" applyBorder="1" applyAlignment="1">
      <alignment horizontal="left" vertical="top" wrapText="1"/>
    </xf>
    <xf numFmtId="0" fontId="8" fillId="0" borderId="7" xfId="0" applyNumberFormat="1" applyFont="1" applyFill="1" applyBorder="1" applyAlignment="1">
      <alignment horizontal="distributed" vertical="center" wrapText="1"/>
    </xf>
    <xf numFmtId="0" fontId="66" fillId="0" borderId="70" xfId="19" applyFont="1" applyBorder="1" applyAlignment="1">
      <alignment horizontal="left" wrapText="1"/>
    </xf>
    <xf numFmtId="0" fontId="66" fillId="0" borderId="71" xfId="19" applyFont="1" applyBorder="1" applyAlignment="1">
      <alignment horizontal="left" wrapText="1"/>
    </xf>
    <xf numFmtId="0" fontId="66" fillId="0" borderId="75" xfId="19" applyFont="1" applyBorder="1" applyAlignment="1">
      <alignment horizontal="left" wrapText="1"/>
    </xf>
    <xf numFmtId="0" fontId="66" fillId="0" borderId="76" xfId="19" applyFont="1" applyBorder="1" applyAlignment="1">
      <alignment horizontal="left" wrapText="1"/>
    </xf>
    <xf numFmtId="0" fontId="66" fillId="0" borderId="70" xfId="19" applyFont="1" applyBorder="1" applyAlignment="1">
      <alignment horizontal="left" vertical="top" wrapText="1"/>
    </xf>
    <xf numFmtId="41" fontId="33" fillId="0" borderId="12" xfId="0" applyNumberFormat="1" applyFont="1" applyFill="1" applyBorder="1" applyAlignment="1">
      <alignment horizontal="left" vertical="top"/>
    </xf>
    <xf numFmtId="0" fontId="0" fillId="0" borderId="12" xfId="5" applyNumberFormat="1" applyFont="1" applyFill="1" applyBorder="1" applyAlignment="1">
      <alignment horizontal="distributed" vertical="center" wrapText="1"/>
    </xf>
    <xf numFmtId="0" fontId="0" fillId="0" borderId="0" xfId="5" applyNumberFormat="1" applyFont="1" applyFill="1" applyBorder="1" applyAlignment="1">
      <alignment horizontal="distributed" vertical="center" wrapText="1"/>
    </xf>
    <xf numFmtId="0" fontId="0" fillId="0" borderId="21" xfId="5" applyNumberFormat="1" applyFont="1" applyFill="1" applyBorder="1" applyAlignment="1">
      <alignment horizontal="distributed" vertical="center" wrapText="1"/>
    </xf>
    <xf numFmtId="0" fontId="0" fillId="0" borderId="26" xfId="0" applyNumberFormat="1" applyFont="1" applyFill="1" applyBorder="1" applyAlignment="1">
      <alignment horizontal="center" vertical="center" wrapText="1"/>
    </xf>
    <xf numFmtId="0" fontId="0" fillId="0" borderId="4" xfId="0" applyNumberFormat="1" applyFont="1" applyFill="1" applyBorder="1" applyAlignment="1">
      <alignment horizontal="center" vertical="center" wrapText="1"/>
    </xf>
    <xf numFmtId="0" fontId="0" fillId="0" borderId="23" xfId="0" applyNumberFormat="1" applyFont="1" applyFill="1" applyBorder="1" applyAlignment="1">
      <alignment horizontal="center" vertical="center" wrapText="1"/>
    </xf>
    <xf numFmtId="0" fontId="0" fillId="0" borderId="24" xfId="0" applyNumberFormat="1" applyFont="1" applyFill="1" applyBorder="1" applyAlignment="1">
      <alignment horizontal="center" vertical="center" wrapText="1"/>
    </xf>
    <xf numFmtId="0" fontId="0" fillId="0" borderId="11" xfId="0" applyNumberFormat="1" applyFont="1" applyFill="1" applyBorder="1" applyAlignment="1">
      <alignment horizontal="center" vertical="center" wrapText="1"/>
    </xf>
    <xf numFmtId="0" fontId="0" fillId="0" borderId="7" xfId="0" applyNumberFormat="1" applyFont="1" applyFill="1" applyBorder="1" applyAlignment="1">
      <alignment horizontal="center" vertical="center" wrapText="1"/>
    </xf>
    <xf numFmtId="0" fontId="0" fillId="0" borderId="13" xfId="0" applyNumberFormat="1" applyFont="1" applyFill="1" applyBorder="1" applyAlignment="1">
      <alignment horizontal="center" vertical="center"/>
    </xf>
    <xf numFmtId="0" fontId="0" fillId="0" borderId="20" xfId="0" applyNumberFormat="1" applyFont="1" applyFill="1" applyBorder="1" applyAlignment="1">
      <alignment horizontal="center" vertical="center"/>
    </xf>
    <xf numFmtId="0" fontId="44" fillId="0" borderId="26" xfId="0" applyNumberFormat="1" applyFont="1" applyFill="1" applyBorder="1" applyAlignment="1">
      <alignment horizontal="center" vertical="center" wrapText="1"/>
    </xf>
    <xf numFmtId="0" fontId="44" fillId="0" borderId="4" xfId="0" applyNumberFormat="1" applyFont="1" applyFill="1" applyBorder="1" applyAlignment="1">
      <alignment horizontal="center" vertical="center" wrapText="1"/>
    </xf>
    <xf numFmtId="0" fontId="44" fillId="0" borderId="22" xfId="0" applyNumberFormat="1" applyFont="1" applyFill="1" applyBorder="1" applyAlignment="1">
      <alignment horizontal="center" vertical="center" wrapText="1"/>
    </xf>
    <xf numFmtId="0" fontId="44" fillId="0" borderId="3" xfId="0" applyNumberFormat="1" applyFont="1" applyFill="1" applyBorder="1" applyAlignment="1">
      <alignment horizontal="center" vertical="center" wrapText="1"/>
    </xf>
    <xf numFmtId="0" fontId="44" fillId="0" borderId="16" xfId="0" applyNumberFormat="1" applyFont="1" applyFill="1" applyBorder="1" applyAlignment="1">
      <alignment horizontal="center" vertical="center" wrapText="1"/>
    </xf>
    <xf numFmtId="0" fontId="44" fillId="0" borderId="14" xfId="0" applyNumberFormat="1" applyFont="1" applyFill="1" applyBorder="1" applyAlignment="1">
      <alignment horizontal="center" vertical="center" wrapText="1"/>
    </xf>
    <xf numFmtId="0" fontId="8" fillId="0" borderId="7" xfId="0" applyNumberFormat="1" applyFont="1" applyFill="1" applyBorder="1" applyAlignment="1">
      <alignment horizontal="left" vertical="center" wrapText="1"/>
    </xf>
    <xf numFmtId="0" fontId="8" fillId="0" borderId="9" xfId="0" applyNumberFormat="1" applyFont="1" applyFill="1" applyBorder="1" applyAlignment="1">
      <alignment horizontal="left" vertical="center" wrapText="1"/>
    </xf>
    <xf numFmtId="0" fontId="0" fillId="0" borderId="11" xfId="0" applyNumberFormat="1" applyFont="1" applyFill="1" applyBorder="1" applyAlignment="1">
      <alignment horizontal="right" vertical="center" wrapText="1"/>
    </xf>
    <xf numFmtId="0" fontId="0" fillId="0" borderId="7" xfId="0" applyNumberFormat="1" applyFont="1" applyFill="1" applyBorder="1" applyAlignment="1">
      <alignment horizontal="right" vertical="center" wrapText="1"/>
    </xf>
    <xf numFmtId="0" fontId="0" fillId="0" borderId="15" xfId="0" applyNumberFormat="1" applyFont="1" applyFill="1" applyBorder="1" applyAlignment="1">
      <alignment horizontal="center" vertical="center" wrapText="1"/>
    </xf>
    <xf numFmtId="0" fontId="8" fillId="0" borderId="8" xfId="0" applyNumberFormat="1" applyFont="1" applyFill="1" applyBorder="1" applyAlignment="1">
      <alignment horizontal="center" vertical="center" wrapText="1"/>
    </xf>
    <xf numFmtId="0" fontId="0" fillId="0" borderId="8" xfId="0" applyNumberFormat="1" applyFont="1" applyFill="1" applyBorder="1" applyAlignment="1">
      <alignment horizontal="center" vertical="center" wrapText="1"/>
    </xf>
    <xf numFmtId="0" fontId="0" fillId="0" borderId="7" xfId="0" applyNumberFormat="1" applyFont="1" applyFill="1" applyBorder="1" applyAlignment="1">
      <alignment horizontal="left" vertical="center" wrapText="1"/>
    </xf>
    <xf numFmtId="0" fontId="0" fillId="0" borderId="9" xfId="0" applyNumberFormat="1" applyFont="1" applyFill="1" applyBorder="1" applyAlignment="1">
      <alignment horizontal="left" vertical="center" wrapText="1"/>
    </xf>
    <xf numFmtId="41" fontId="33" fillId="0" borderId="0" xfId="0" applyNumberFormat="1" applyFont="1" applyFill="1" applyBorder="1" applyAlignment="1">
      <alignment horizontal="left" vertical="top" wrapText="1"/>
    </xf>
    <xf numFmtId="177" fontId="0" fillId="0" borderId="25" xfId="0" applyNumberFormat="1" applyFont="1" applyFill="1" applyBorder="1" applyAlignment="1">
      <alignment horizontal="center" vertical="center" wrapText="1"/>
    </xf>
    <xf numFmtId="177" fontId="0" fillId="0" borderId="17" xfId="0" applyNumberFormat="1" applyFont="1" applyFill="1" applyBorder="1" applyAlignment="1">
      <alignment horizontal="center" vertical="center" wrapText="1"/>
    </xf>
    <xf numFmtId="177" fontId="0" fillId="0" borderId="14" xfId="0" applyNumberFormat="1" applyFont="1" applyFill="1" applyBorder="1" applyAlignment="1">
      <alignment horizontal="center" vertical="center" wrapText="1"/>
    </xf>
    <xf numFmtId="0" fontId="43" fillId="0" borderId="16" xfId="0" applyNumberFormat="1" applyFont="1" applyFill="1" applyBorder="1" applyAlignment="1">
      <alignment horizontal="center" vertical="center" wrapText="1"/>
    </xf>
    <xf numFmtId="0" fontId="0" fillId="0" borderId="13" xfId="0" applyNumberFormat="1" applyFont="1" applyFill="1" applyBorder="1" applyAlignment="1">
      <alignment horizontal="center" vertical="center" shrinkToFit="1"/>
    </xf>
    <xf numFmtId="0" fontId="0" fillId="0" borderId="20" xfId="0" applyNumberFormat="1" applyFont="1" applyFill="1" applyBorder="1" applyAlignment="1">
      <alignment horizontal="center" vertical="center" shrinkToFit="1"/>
    </xf>
    <xf numFmtId="0" fontId="0" fillId="0" borderId="15" xfId="0" applyNumberFormat="1" applyFont="1" applyFill="1" applyBorder="1" applyAlignment="1">
      <alignment horizontal="center" vertical="center" shrinkToFit="1"/>
    </xf>
    <xf numFmtId="177" fontId="26" fillId="0" borderId="12" xfId="5" applyNumberFormat="1" applyFont="1" applyFill="1" applyBorder="1" applyAlignment="1">
      <alignment horizontal="left" vertical="top" wrapText="1"/>
    </xf>
    <xf numFmtId="0" fontId="66" fillId="0" borderId="70" xfId="20" applyFont="1" applyBorder="1" applyAlignment="1">
      <alignment horizontal="left" wrapText="1"/>
    </xf>
    <xf numFmtId="0" fontId="66" fillId="0" borderId="71" xfId="20" applyFont="1" applyBorder="1" applyAlignment="1">
      <alignment horizontal="left" wrapText="1"/>
    </xf>
    <xf numFmtId="0" fontId="66" fillId="0" borderId="75" xfId="20" applyFont="1" applyBorder="1" applyAlignment="1">
      <alignment horizontal="left" wrapText="1"/>
    </xf>
    <xf numFmtId="0" fontId="66" fillId="0" borderId="76" xfId="20" applyFont="1" applyBorder="1" applyAlignment="1">
      <alignment horizontal="left" wrapText="1"/>
    </xf>
    <xf numFmtId="0" fontId="66" fillId="0" borderId="70" xfId="20" applyFont="1" applyBorder="1" applyAlignment="1">
      <alignment horizontal="left" vertical="top" wrapText="1"/>
    </xf>
    <xf numFmtId="0" fontId="66" fillId="0" borderId="83" xfId="20" applyFont="1" applyBorder="1" applyAlignment="1">
      <alignment horizontal="left" vertical="top" wrapText="1"/>
    </xf>
    <xf numFmtId="0" fontId="8" fillId="0" borderId="39"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12" xfId="5" applyNumberFormat="1" applyFont="1" applyFill="1" applyBorder="1" applyAlignment="1">
      <alignment horizontal="distributed" vertical="center" wrapText="1"/>
    </xf>
    <xf numFmtId="0" fontId="8" fillId="0" borderId="0" xfId="5" applyNumberFormat="1" applyFont="1" applyFill="1" applyBorder="1" applyAlignment="1">
      <alignment horizontal="distributed" vertical="center" wrapText="1"/>
    </xf>
    <xf numFmtId="0" fontId="8" fillId="0" borderId="21" xfId="5" applyNumberFormat="1" applyFont="1" applyFill="1" applyBorder="1" applyAlignment="1">
      <alignment horizontal="distributed" vertical="center" wrapText="1"/>
    </xf>
    <xf numFmtId="177" fontId="33" fillId="0" borderId="12" xfId="0" applyNumberFormat="1" applyFont="1" applyFill="1" applyBorder="1" applyAlignment="1">
      <alignment horizontal="left" vertical="top" wrapText="1"/>
    </xf>
    <xf numFmtId="177" fontId="33" fillId="0" borderId="0" xfId="0" applyNumberFormat="1" applyFont="1" applyFill="1" applyBorder="1" applyAlignment="1">
      <alignment horizontal="left" vertical="top" wrapText="1"/>
    </xf>
    <xf numFmtId="177" fontId="10" fillId="0" borderId="18" xfId="0" applyNumberFormat="1" applyFont="1" applyFill="1" applyBorder="1" applyAlignment="1">
      <alignment horizontal="distributed" vertical="center"/>
    </xf>
    <xf numFmtId="0" fontId="0" fillId="0" borderId="22" xfId="0" applyNumberFormat="1" applyFont="1" applyFill="1" applyBorder="1" applyAlignment="1">
      <alignment horizontal="center" vertical="center" wrapText="1"/>
    </xf>
    <xf numFmtId="0" fontId="0" fillId="0" borderId="3" xfId="0" applyNumberFormat="1" applyFont="1" applyFill="1" applyBorder="1" applyAlignment="1">
      <alignment horizontal="center" vertical="center" wrapText="1"/>
    </xf>
    <xf numFmtId="0" fontId="0" fillId="0" borderId="16" xfId="0" applyNumberFormat="1" applyFont="1" applyFill="1" applyBorder="1" applyAlignment="1">
      <alignment horizontal="center" vertical="center" wrapText="1"/>
    </xf>
    <xf numFmtId="0" fontId="0" fillId="0" borderId="14" xfId="0" applyNumberFormat="1" applyFont="1" applyFill="1" applyBorder="1" applyAlignment="1">
      <alignment horizontal="center" vertical="center" wrapText="1"/>
    </xf>
    <xf numFmtId="177" fontId="60" fillId="0" borderId="0" xfId="0" applyNumberFormat="1" applyFont="1" applyFill="1" applyAlignment="1">
      <alignment horizontal="right" vertical="center"/>
    </xf>
    <xf numFmtId="177" fontId="60" fillId="0" borderId="0" xfId="0" applyNumberFormat="1" applyFont="1" applyFill="1" applyAlignment="1">
      <alignment horizontal="left" vertical="center"/>
    </xf>
    <xf numFmtId="0" fontId="0" fillId="0" borderId="4" xfId="0" applyNumberFormat="1" applyFont="1" applyFill="1" applyBorder="1" applyAlignment="1">
      <alignment horizontal="right" vertical="center" wrapText="1"/>
    </xf>
    <xf numFmtId="0" fontId="66" fillId="0" borderId="83" xfId="21" applyFont="1" applyBorder="1" applyAlignment="1">
      <alignment horizontal="left" vertical="top" wrapText="1"/>
    </xf>
    <xf numFmtId="0" fontId="66" fillId="0" borderId="70" xfId="21" applyFont="1" applyBorder="1" applyAlignment="1">
      <alignment horizontal="left" wrapText="1"/>
    </xf>
    <xf numFmtId="0" fontId="66" fillId="0" borderId="71" xfId="21" applyFont="1" applyBorder="1" applyAlignment="1">
      <alignment horizontal="left" wrapText="1"/>
    </xf>
    <xf numFmtId="0" fontId="66" fillId="0" borderId="75" xfId="21" applyFont="1" applyBorder="1" applyAlignment="1">
      <alignment horizontal="left" wrapText="1"/>
    </xf>
    <xf numFmtId="0" fontId="66" fillId="0" borderId="76" xfId="21" applyFont="1" applyBorder="1" applyAlignment="1">
      <alignment horizontal="left" wrapText="1"/>
    </xf>
    <xf numFmtId="0" fontId="66" fillId="0" borderId="70" xfId="21" applyFont="1" applyBorder="1" applyAlignment="1">
      <alignment horizontal="left" vertical="top" wrapText="1"/>
    </xf>
    <xf numFmtId="0" fontId="0" fillId="0" borderId="9" xfId="0" applyNumberFormat="1" applyFont="1" applyFill="1" applyBorder="1" applyAlignment="1">
      <alignment horizontal="center" vertical="center" wrapText="1"/>
    </xf>
    <xf numFmtId="0" fontId="8" fillId="0" borderId="7" xfId="0" applyNumberFormat="1" applyFont="1" applyFill="1" applyBorder="1" applyAlignment="1">
      <alignment horizontal="left" vertical="center"/>
    </xf>
    <xf numFmtId="0" fontId="8" fillId="0" borderId="9" xfId="0" applyNumberFormat="1" applyFont="1" applyFill="1" applyBorder="1" applyAlignment="1">
      <alignment horizontal="right" vertical="center"/>
    </xf>
    <xf numFmtId="0" fontId="8" fillId="0" borderId="11" xfId="0" applyNumberFormat="1" applyFont="1" applyFill="1" applyBorder="1" applyAlignment="1">
      <alignment horizontal="right" vertical="center"/>
    </xf>
    <xf numFmtId="0" fontId="8" fillId="0" borderId="7" xfId="0" applyNumberFormat="1" applyFont="1" applyFill="1" applyBorder="1" applyAlignment="1">
      <alignment horizontal="right" vertical="center"/>
    </xf>
    <xf numFmtId="0" fontId="8" fillId="0" borderId="11"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8" fillId="0" borderId="22" xfId="0" applyNumberFormat="1" applyFont="1" applyFill="1" applyBorder="1" applyAlignment="1">
      <alignment horizontal="center" vertical="center" wrapText="1"/>
    </xf>
    <xf numFmtId="0" fontId="8" fillId="0" borderId="26" xfId="0" applyNumberFormat="1" applyFont="1" applyFill="1" applyBorder="1" applyAlignment="1">
      <alignment horizontal="center" vertical="center" wrapText="1"/>
    </xf>
    <xf numFmtId="0" fontId="8" fillId="0" borderId="16" xfId="0" applyNumberFormat="1" applyFont="1" applyFill="1" applyBorder="1" applyAlignment="1">
      <alignment horizontal="center" vertical="center" wrapText="1"/>
    </xf>
    <xf numFmtId="0" fontId="66" fillId="0" borderId="83" xfId="22" applyFont="1" applyBorder="1" applyAlignment="1">
      <alignment horizontal="left" vertical="top" wrapText="1"/>
    </xf>
    <xf numFmtId="0" fontId="66" fillId="0" borderId="70" xfId="22" applyFont="1" applyBorder="1" applyAlignment="1">
      <alignment horizontal="left" wrapText="1"/>
    </xf>
    <xf numFmtId="0" fontId="66" fillId="0" borderId="71" xfId="22" applyFont="1" applyBorder="1" applyAlignment="1">
      <alignment horizontal="left" wrapText="1"/>
    </xf>
    <xf numFmtId="0" fontId="66" fillId="0" borderId="75" xfId="22" applyFont="1" applyBorder="1" applyAlignment="1">
      <alignment horizontal="left" wrapText="1"/>
    </xf>
    <xf numFmtId="0" fontId="66" fillId="0" borderId="76" xfId="22" applyFont="1" applyBorder="1" applyAlignment="1">
      <alignment horizontal="left" wrapText="1"/>
    </xf>
    <xf numFmtId="0" fontId="66" fillId="0" borderId="70" xfId="22" applyFont="1" applyBorder="1" applyAlignment="1">
      <alignment horizontal="left" vertical="top" wrapText="1"/>
    </xf>
    <xf numFmtId="0" fontId="0" fillId="0" borderId="17" xfId="0" applyNumberFormat="1" applyFont="1" applyFill="1" applyBorder="1" applyAlignment="1">
      <alignment horizontal="center" vertical="center" wrapText="1"/>
    </xf>
    <xf numFmtId="0" fontId="0" fillId="0" borderId="23" xfId="8" applyNumberFormat="1" applyFont="1" applyFill="1" applyBorder="1" applyAlignment="1">
      <alignment horizontal="center" vertical="center" wrapText="1"/>
    </xf>
    <xf numFmtId="0" fontId="0" fillId="0" borderId="24" xfId="8" applyNumberFormat="1" applyFont="1" applyFill="1" applyBorder="1" applyAlignment="1">
      <alignment horizontal="center" vertical="center" wrapText="1"/>
    </xf>
    <xf numFmtId="0" fontId="0" fillId="0" borderId="4" xfId="8" applyNumberFormat="1" applyFont="1" applyFill="1" applyBorder="1" applyAlignment="1">
      <alignment horizontal="center" vertical="center" wrapText="1"/>
    </xf>
    <xf numFmtId="0" fontId="0" fillId="0" borderId="25" xfId="8" applyNumberFormat="1" applyFont="1" applyFill="1" applyBorder="1" applyAlignment="1">
      <alignment horizontal="center" vertical="center" wrapText="1"/>
    </xf>
    <xf numFmtId="0" fontId="0" fillId="0" borderId="17" xfId="8" applyNumberFormat="1" applyFont="1" applyFill="1" applyBorder="1" applyAlignment="1">
      <alignment horizontal="center" vertical="center" wrapText="1"/>
    </xf>
    <xf numFmtId="0" fontId="0" fillId="0" borderId="14" xfId="8"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66" fillId="0" borderId="83" xfId="23" applyFont="1" applyBorder="1" applyAlignment="1">
      <alignment horizontal="left" vertical="top" wrapText="1"/>
    </xf>
    <xf numFmtId="0" fontId="66" fillId="0" borderId="70" xfId="23" applyFont="1" applyBorder="1" applyAlignment="1">
      <alignment horizontal="left" wrapText="1"/>
    </xf>
    <xf numFmtId="0" fontId="66" fillId="0" borderId="71" xfId="23" applyFont="1" applyBorder="1" applyAlignment="1">
      <alignment horizontal="left" wrapText="1"/>
    </xf>
    <xf numFmtId="0" fontId="66" fillId="0" borderId="75" xfId="23" applyFont="1" applyBorder="1" applyAlignment="1">
      <alignment horizontal="left" wrapText="1"/>
    </xf>
    <xf numFmtId="0" fontId="66" fillId="0" borderId="76" xfId="23" applyFont="1" applyBorder="1" applyAlignment="1">
      <alignment horizontal="left" wrapText="1"/>
    </xf>
    <xf numFmtId="0" fontId="66" fillId="0" borderId="70" xfId="23" applyFont="1" applyBorder="1" applyAlignment="1">
      <alignment horizontal="left" vertical="top" wrapText="1"/>
    </xf>
    <xf numFmtId="177" fontId="33" fillId="0" borderId="0" xfId="0" applyNumberFormat="1" applyFont="1" applyFill="1" applyAlignment="1">
      <alignment horizontal="left" wrapText="1"/>
    </xf>
    <xf numFmtId="0" fontId="8" fillId="0" borderId="24" xfId="10" applyNumberFormat="1" applyFont="1" applyFill="1" applyBorder="1" applyAlignment="1">
      <alignment horizontal="center" vertical="center" wrapText="1"/>
    </xf>
    <xf numFmtId="0" fontId="8" fillId="0" borderId="4" xfId="10" applyNumberFormat="1" applyFont="1" applyFill="1" applyBorder="1" applyAlignment="1">
      <alignment horizontal="center" vertical="center" wrapText="1"/>
    </xf>
    <xf numFmtId="0" fontId="8" fillId="0" borderId="1" xfId="10" applyNumberFormat="1" applyFont="1" applyFill="1" applyBorder="1" applyAlignment="1">
      <alignment horizontal="center" vertical="center" wrapText="1"/>
    </xf>
    <xf numFmtId="0" fontId="8" fillId="0" borderId="2" xfId="10" applyNumberFormat="1" applyFont="1" applyFill="1" applyBorder="1" applyAlignment="1">
      <alignment horizontal="center" vertical="center" wrapText="1"/>
    </xf>
    <xf numFmtId="0" fontId="8" fillId="0" borderId="3" xfId="10" applyNumberFormat="1" applyFont="1" applyFill="1" applyBorder="1" applyAlignment="1">
      <alignment horizontal="center" vertical="center" wrapText="1"/>
    </xf>
    <xf numFmtId="0" fontId="8" fillId="0" borderId="26" xfId="10" applyNumberFormat="1" applyFont="1" applyFill="1" applyBorder="1" applyAlignment="1">
      <alignment horizontal="center" vertical="center" wrapText="1"/>
    </xf>
    <xf numFmtId="177" fontId="60" fillId="0" borderId="0" xfId="10" applyNumberFormat="1" applyFont="1" applyFill="1" applyAlignment="1">
      <alignment horizontal="right" vertical="center"/>
    </xf>
    <xf numFmtId="177" fontId="60" fillId="0" borderId="0" xfId="10" applyNumberFormat="1" applyFont="1" applyFill="1" applyAlignment="1">
      <alignment horizontal="left" vertical="center"/>
    </xf>
    <xf numFmtId="177" fontId="10" fillId="0" borderId="0" xfId="10" applyNumberFormat="1" applyFont="1" applyFill="1" applyBorder="1" applyAlignment="1">
      <alignment horizontal="distributed" vertical="center"/>
    </xf>
    <xf numFmtId="0" fontId="8" fillId="0" borderId="23" xfId="10" applyNumberFormat="1" applyFont="1" applyFill="1" applyBorder="1" applyAlignment="1">
      <alignment horizontal="center" vertical="center" wrapText="1"/>
    </xf>
    <xf numFmtId="0" fontId="8" fillId="0" borderId="12" xfId="10" applyNumberFormat="1" applyFont="1" applyFill="1" applyBorder="1" applyAlignment="1">
      <alignment horizontal="distributed" vertical="center" wrapText="1"/>
    </xf>
    <xf numFmtId="0" fontId="8" fillId="0" borderId="0" xfId="10" applyNumberFormat="1" applyFont="1" applyFill="1" applyBorder="1" applyAlignment="1">
      <alignment horizontal="distributed" vertical="center" wrapText="1"/>
    </xf>
    <xf numFmtId="0" fontId="8" fillId="0" borderId="21" xfId="10" applyNumberFormat="1" applyFont="1" applyFill="1" applyBorder="1" applyAlignment="1">
      <alignment horizontal="distributed" vertical="center" wrapText="1"/>
    </xf>
    <xf numFmtId="177" fontId="10" fillId="0" borderId="18" xfId="10" applyNumberFormat="1" applyFont="1" applyFill="1" applyBorder="1" applyAlignment="1">
      <alignment horizontal="distributed" vertical="center"/>
    </xf>
    <xf numFmtId="0" fontId="8" fillId="0" borderId="25" xfId="10" applyNumberFormat="1" applyFont="1" applyFill="1" applyBorder="1" applyAlignment="1">
      <alignment horizontal="center" vertical="center" wrapText="1"/>
    </xf>
    <xf numFmtId="0" fontId="8" fillId="0" borderId="17" xfId="10" applyNumberFormat="1" applyFont="1" applyFill="1" applyBorder="1" applyAlignment="1">
      <alignment horizontal="center" vertical="center" wrapText="1"/>
    </xf>
    <xf numFmtId="0" fontId="8" fillId="0" borderId="14" xfId="10" applyNumberFormat="1" applyFont="1" applyFill="1" applyBorder="1" applyAlignment="1">
      <alignment horizontal="center" vertical="center" wrapText="1"/>
    </xf>
    <xf numFmtId="0" fontId="8" fillId="0" borderId="11" xfId="10" applyNumberFormat="1" applyFont="1" applyFill="1" applyBorder="1" applyAlignment="1">
      <alignment horizontal="center" vertical="center" wrapText="1"/>
    </xf>
    <xf numFmtId="0" fontId="8" fillId="0" borderId="7" xfId="10" applyNumberFormat="1" applyFont="1" applyFill="1" applyBorder="1" applyAlignment="1">
      <alignment horizontal="center" vertical="center" wrapText="1"/>
    </xf>
    <xf numFmtId="0" fontId="8" fillId="0" borderId="22" xfId="10" applyNumberFormat="1" applyFont="1" applyFill="1" applyBorder="1" applyAlignment="1">
      <alignment horizontal="center" vertical="center" wrapText="1"/>
    </xf>
    <xf numFmtId="0" fontId="8" fillId="0" borderId="7" xfId="10" applyNumberFormat="1" applyFont="1" applyFill="1" applyBorder="1" applyAlignment="1">
      <alignment horizontal="right" vertical="center" wrapText="1"/>
    </xf>
    <xf numFmtId="0" fontId="8" fillId="0" borderId="9" xfId="10" applyNumberFormat="1" applyFont="1" applyFill="1" applyBorder="1" applyAlignment="1">
      <alignment horizontal="center" vertical="center" wrapText="1"/>
    </xf>
    <xf numFmtId="0" fontId="66" fillId="0" borderId="70" xfId="24" applyFont="1" applyBorder="1" applyAlignment="1">
      <alignment horizontal="left" wrapText="1"/>
    </xf>
    <xf numFmtId="0" fontId="66" fillId="0" borderId="71" xfId="24" applyFont="1" applyBorder="1" applyAlignment="1">
      <alignment horizontal="left" wrapText="1"/>
    </xf>
    <xf numFmtId="0" fontId="66" fillId="0" borderId="75" xfId="24" applyFont="1" applyBorder="1" applyAlignment="1">
      <alignment horizontal="left" wrapText="1"/>
    </xf>
    <xf numFmtId="0" fontId="66" fillId="0" borderId="76" xfId="24" applyFont="1" applyBorder="1" applyAlignment="1">
      <alignment horizontal="left" wrapText="1"/>
    </xf>
    <xf numFmtId="0" fontId="66" fillId="0" borderId="83" xfId="24" applyFont="1" applyBorder="1" applyAlignment="1">
      <alignment horizontal="left" vertical="top" wrapText="1"/>
    </xf>
    <xf numFmtId="0" fontId="8" fillId="0" borderId="37" xfId="0" applyFont="1" applyBorder="1" applyAlignment="1">
      <alignment horizontal="justify" vertical="center" wrapText="1"/>
    </xf>
    <xf numFmtId="0" fontId="66" fillId="0" borderId="70" xfId="24" applyFont="1" applyBorder="1" applyAlignment="1">
      <alignment horizontal="left" vertical="top" wrapText="1"/>
    </xf>
    <xf numFmtId="177" fontId="10" fillId="0" borderId="0" xfId="8" applyNumberFormat="1" applyFont="1" applyFill="1" applyBorder="1" applyAlignment="1">
      <alignment horizontal="distributed" vertical="center"/>
    </xf>
    <xf numFmtId="177" fontId="10" fillId="0" borderId="18" xfId="8" applyNumberFormat="1" applyFont="1" applyFill="1" applyBorder="1" applyAlignment="1">
      <alignment horizontal="distributed" vertical="center"/>
    </xf>
    <xf numFmtId="177" fontId="60" fillId="0" borderId="0" xfId="8" applyNumberFormat="1" applyFont="1" applyFill="1" applyAlignment="1">
      <alignment horizontal="left" vertical="center"/>
    </xf>
    <xf numFmtId="177" fontId="60" fillId="0" borderId="0" xfId="8" applyNumberFormat="1" applyFont="1" applyFill="1" applyAlignment="1">
      <alignment horizontal="right" vertical="center"/>
    </xf>
    <xf numFmtId="0" fontId="15" fillId="0" borderId="42" xfId="0" applyFont="1" applyBorder="1" applyAlignment="1">
      <alignment horizontal="center" vertical="center" wrapText="1"/>
    </xf>
    <xf numFmtId="0" fontId="15" fillId="0" borderId="43" xfId="0" applyFont="1" applyBorder="1" applyAlignment="1">
      <alignment horizontal="center" vertical="center" wrapText="1"/>
    </xf>
    <xf numFmtId="177" fontId="10" fillId="0" borderId="0" xfId="9" applyNumberFormat="1" applyFont="1" applyFill="1" applyBorder="1" applyAlignment="1">
      <alignment horizontal="distributed" vertical="center"/>
    </xf>
    <xf numFmtId="0" fontId="8" fillId="0" borderId="25" xfId="9" applyNumberFormat="1" applyFont="1" applyFill="1" applyBorder="1" applyAlignment="1">
      <alignment horizontal="center" vertical="center" wrapText="1"/>
    </xf>
    <xf numFmtId="0" fontId="8" fillId="0" borderId="12" xfId="9" applyNumberFormat="1" applyFont="1" applyFill="1" applyBorder="1" applyAlignment="1">
      <alignment horizontal="center" vertical="center" wrapText="1"/>
    </xf>
    <xf numFmtId="0" fontId="8" fillId="0" borderId="17" xfId="9" applyNumberFormat="1" applyFont="1" applyFill="1" applyBorder="1" applyAlignment="1">
      <alignment horizontal="center" vertical="center" wrapText="1"/>
    </xf>
    <xf numFmtId="0" fontId="8" fillId="0" borderId="0" xfId="9" applyNumberFormat="1" applyFont="1" applyFill="1" applyBorder="1" applyAlignment="1">
      <alignment horizontal="center" vertical="center" wrapText="1"/>
    </xf>
    <xf numFmtId="0" fontId="8" fillId="0" borderId="1" xfId="9" applyNumberFormat="1" applyFont="1" applyFill="1" applyBorder="1" applyAlignment="1">
      <alignment horizontal="center" vertical="center" wrapText="1"/>
    </xf>
    <xf numFmtId="0" fontId="8" fillId="0" borderId="2" xfId="9" applyNumberFormat="1" applyFont="1" applyFill="1" applyBorder="1" applyAlignment="1">
      <alignment horizontal="center" vertical="center" wrapText="1"/>
    </xf>
    <xf numFmtId="0" fontId="8" fillId="0" borderId="25" xfId="9" applyNumberFormat="1" applyFont="1" applyFill="1" applyBorder="1" applyAlignment="1">
      <alignment horizontal="right" vertical="center" wrapText="1"/>
    </xf>
    <xf numFmtId="0" fontId="8" fillId="0" borderId="17" xfId="9" applyNumberFormat="1" applyFont="1" applyFill="1" applyBorder="1" applyAlignment="1">
      <alignment horizontal="right" vertical="center" wrapText="1"/>
    </xf>
    <xf numFmtId="0" fontId="8" fillId="0" borderId="12" xfId="9" applyNumberFormat="1" applyFont="1" applyFill="1" applyBorder="1" applyAlignment="1">
      <alignment horizontal="distributed" vertical="center" wrapText="1"/>
    </xf>
    <xf numFmtId="0" fontId="8" fillId="0" borderId="0" xfId="9" applyNumberFormat="1" applyFont="1" applyFill="1" applyBorder="1" applyAlignment="1">
      <alignment horizontal="distributed" vertical="center" wrapText="1"/>
    </xf>
    <xf numFmtId="0" fontId="8" fillId="0" borderId="21" xfId="9" applyNumberFormat="1" applyFont="1" applyFill="1" applyBorder="1" applyAlignment="1">
      <alignment horizontal="distributed" vertical="center" wrapText="1"/>
    </xf>
    <xf numFmtId="177" fontId="10" fillId="0" borderId="18" xfId="9" applyNumberFormat="1" applyFont="1" applyFill="1" applyBorder="1" applyAlignment="1">
      <alignment horizontal="distributed" vertical="center"/>
    </xf>
    <xf numFmtId="0" fontId="0" fillId="0" borderId="58" xfId="0" applyFont="1" applyBorder="1" applyAlignment="1">
      <alignment horizontal="center" vertical="center" wrapText="1"/>
    </xf>
    <xf numFmtId="0" fontId="8" fillId="0" borderId="57" xfId="0" applyFont="1" applyBorder="1" applyAlignment="1">
      <alignment horizontal="center" vertical="center" wrapText="1"/>
    </xf>
    <xf numFmtId="0" fontId="66" fillId="0" borderId="70" xfId="25" applyFont="1" applyBorder="1" applyAlignment="1">
      <alignment horizontal="left" wrapText="1"/>
    </xf>
    <xf numFmtId="0" fontId="66" fillId="0" borderId="71" xfId="25" applyFont="1" applyBorder="1" applyAlignment="1">
      <alignment horizontal="left" wrapText="1"/>
    </xf>
    <xf numFmtId="0" fontId="66" fillId="0" borderId="75" xfId="25" applyFont="1" applyBorder="1" applyAlignment="1">
      <alignment horizontal="left" wrapText="1"/>
    </xf>
    <xf numFmtId="0" fontId="66" fillId="0" borderId="76" xfId="25" applyFont="1" applyBorder="1" applyAlignment="1">
      <alignment horizontal="left" wrapText="1"/>
    </xf>
    <xf numFmtId="0" fontId="66" fillId="0" borderId="70" xfId="25" applyFont="1" applyBorder="1" applyAlignment="1">
      <alignment horizontal="left" vertical="top" wrapText="1"/>
    </xf>
    <xf numFmtId="0" fontId="66" fillId="0" borderId="83" xfId="25" applyFont="1" applyBorder="1" applyAlignment="1">
      <alignment horizontal="left" vertical="top" wrapText="1"/>
    </xf>
    <xf numFmtId="0" fontId="66" fillId="0" borderId="118" xfId="25" applyFont="1" applyBorder="1" applyAlignment="1">
      <alignment horizontal="left" wrapText="1"/>
    </xf>
    <xf numFmtId="0" fontId="8" fillId="0" borderId="36" xfId="0" applyFont="1" applyBorder="1" applyAlignment="1">
      <alignment horizontal="center" vertical="center" wrapText="1"/>
    </xf>
    <xf numFmtId="0" fontId="0" fillId="0" borderId="40" xfId="0" applyFont="1" applyBorder="1" applyAlignment="1">
      <alignment vertical="center" wrapText="1"/>
    </xf>
    <xf numFmtId="0" fontId="0" fillId="0" borderId="47" xfId="0" applyFont="1" applyBorder="1" applyAlignment="1">
      <alignment vertical="center" wrapText="1"/>
    </xf>
    <xf numFmtId="0" fontId="8" fillId="0" borderId="12" xfId="0" applyFont="1" applyBorder="1" applyAlignment="1">
      <alignment horizontal="center" vertical="center" wrapText="1"/>
    </xf>
    <xf numFmtId="0" fontId="0" fillId="0" borderId="40" xfId="0" applyFont="1" applyBorder="1" applyAlignment="1">
      <alignment vertical="top" wrapText="1"/>
    </xf>
    <xf numFmtId="0" fontId="0" fillId="0" borderId="5" xfId="0" applyFont="1" applyBorder="1" applyAlignment="1">
      <alignment vertical="top" wrapText="1"/>
    </xf>
    <xf numFmtId="177" fontId="8" fillId="0" borderId="26" xfId="8" applyNumberFormat="1" applyFont="1" applyFill="1" applyBorder="1" applyAlignment="1">
      <alignment horizontal="center" vertical="center" wrapText="1"/>
    </xf>
    <xf numFmtId="177" fontId="8" fillId="0" borderId="4" xfId="8" applyNumberFormat="1" applyFont="1" applyFill="1" applyBorder="1" applyAlignment="1">
      <alignment horizontal="center" vertical="center" wrapText="1"/>
    </xf>
    <xf numFmtId="0" fontId="0" fillId="0" borderId="26" xfId="8" applyNumberFormat="1" applyFont="1" applyFill="1" applyBorder="1" applyAlignment="1">
      <alignment horizontal="center" vertical="center" wrapText="1"/>
    </xf>
    <xf numFmtId="177" fontId="8" fillId="0" borderId="16" xfId="8" applyNumberFormat="1" applyFont="1" applyFill="1" applyBorder="1" applyAlignment="1">
      <alignment horizontal="center" vertical="center" wrapText="1"/>
    </xf>
    <xf numFmtId="177" fontId="8" fillId="0" borderId="14" xfId="8" applyNumberFormat="1" applyFont="1" applyFill="1" applyBorder="1" applyAlignment="1">
      <alignment horizontal="center" vertical="center" wrapText="1"/>
    </xf>
    <xf numFmtId="177" fontId="8" fillId="0" borderId="23" xfId="8" applyNumberFormat="1" applyFont="1" applyFill="1" applyBorder="1" applyAlignment="1">
      <alignment horizontal="center" vertical="center" wrapText="1"/>
    </xf>
    <xf numFmtId="177" fontId="8" fillId="0" borderId="24" xfId="8" applyNumberFormat="1" applyFont="1" applyFill="1" applyBorder="1" applyAlignment="1">
      <alignment horizontal="center" vertical="center" wrapText="1"/>
    </xf>
    <xf numFmtId="177" fontId="8" fillId="0" borderId="22" xfId="8" applyNumberFormat="1" applyFont="1" applyFill="1" applyBorder="1" applyAlignment="1">
      <alignment horizontal="center" vertical="center" wrapText="1"/>
    </xf>
    <xf numFmtId="177" fontId="8" fillId="0" borderId="3" xfId="8" applyNumberFormat="1" applyFont="1" applyFill="1" applyBorder="1" applyAlignment="1">
      <alignment horizontal="center" vertical="center" wrapText="1"/>
    </xf>
    <xf numFmtId="177" fontId="8" fillId="0" borderId="11" xfId="8" applyNumberFormat="1" applyFont="1" applyFill="1" applyBorder="1" applyAlignment="1">
      <alignment horizontal="right" vertical="center"/>
    </xf>
    <xf numFmtId="177" fontId="8" fillId="0" borderId="7" xfId="8" applyNumberFormat="1" applyFont="1" applyFill="1" applyBorder="1" applyAlignment="1">
      <alignment horizontal="right" vertical="center"/>
    </xf>
    <xf numFmtId="177" fontId="8" fillId="0" borderId="7" xfId="8" applyNumberFormat="1" applyFont="1" applyFill="1" applyBorder="1" applyAlignment="1">
      <alignment horizontal="center" vertical="center"/>
    </xf>
    <xf numFmtId="177" fontId="8" fillId="0" borderId="9" xfId="8" applyNumberFormat="1" applyFont="1" applyFill="1" applyBorder="1" applyAlignment="1">
      <alignment horizontal="center" vertical="center"/>
    </xf>
    <xf numFmtId="177" fontId="8" fillId="0" borderId="12" xfId="8" applyNumberFormat="1" applyFont="1" applyFill="1" applyBorder="1" applyAlignment="1">
      <alignment horizontal="distributed" vertical="center" wrapText="1"/>
    </xf>
    <xf numFmtId="177" fontId="8" fillId="0" borderId="0" xfId="8" applyNumberFormat="1" applyFont="1" applyFill="1" applyBorder="1" applyAlignment="1">
      <alignment horizontal="distributed" vertical="center" wrapText="1"/>
    </xf>
    <xf numFmtId="177" fontId="8" fillId="0" borderId="21" xfId="8" applyNumberFormat="1" applyFont="1" applyFill="1" applyBorder="1" applyAlignment="1">
      <alignment horizontal="distributed" vertical="center" wrapText="1"/>
    </xf>
    <xf numFmtId="0" fontId="30" fillId="0" borderId="42" xfId="0" applyFont="1" applyBorder="1" applyAlignment="1">
      <alignment horizontal="center" vertical="center" wrapText="1"/>
    </xf>
    <xf numFmtId="0" fontId="30" fillId="0" borderId="0" xfId="0" applyFont="1" applyBorder="1" applyAlignment="1">
      <alignment horizontal="center" vertical="center" wrapText="1"/>
    </xf>
    <xf numFmtId="0" fontId="23" fillId="0" borderId="57" xfId="0" applyFont="1" applyBorder="1" applyAlignment="1">
      <alignment horizontal="center" vertical="center" wrapText="1"/>
    </xf>
    <xf numFmtId="0" fontId="30" fillId="0" borderId="45" xfId="0" applyFont="1" applyBorder="1" applyAlignment="1">
      <alignment horizontal="center" vertical="center"/>
    </xf>
    <xf numFmtId="0" fontId="30" fillId="0" borderId="58" xfId="0" applyFont="1" applyBorder="1" applyAlignment="1">
      <alignment horizontal="center" vertical="center"/>
    </xf>
    <xf numFmtId="0" fontId="33" fillId="0" borderId="51" xfId="0" applyFont="1" applyBorder="1" applyAlignment="1">
      <alignment horizontal="center" vertical="center"/>
    </xf>
    <xf numFmtId="0" fontId="33" fillId="0" borderId="57" xfId="0" applyFont="1" applyBorder="1" applyAlignment="1">
      <alignment horizontal="center" vertical="center"/>
    </xf>
    <xf numFmtId="0" fontId="33" fillId="0" borderId="35" xfId="0" applyFont="1" applyBorder="1" applyAlignment="1">
      <alignment horizontal="center" vertical="center"/>
    </xf>
    <xf numFmtId="0" fontId="33" fillId="0" borderId="51" xfId="0" applyFont="1" applyBorder="1" applyAlignment="1">
      <alignment horizontal="center" vertical="center" wrapText="1"/>
    </xf>
    <xf numFmtId="0" fontId="33" fillId="0" borderId="57" xfId="0" applyFont="1" applyBorder="1" applyAlignment="1">
      <alignment horizontal="center" vertical="center" wrapText="1"/>
    </xf>
    <xf numFmtId="0" fontId="33" fillId="0" borderId="35" xfId="0" applyFont="1" applyBorder="1" applyAlignment="1">
      <alignment horizontal="center" vertical="center" wrapText="1"/>
    </xf>
    <xf numFmtId="177" fontId="8" fillId="0" borderId="12" xfId="0" applyNumberFormat="1" applyFont="1" applyFill="1" applyBorder="1" applyAlignment="1">
      <alignment horizontal="distributed" vertical="center" wrapText="1"/>
    </xf>
    <xf numFmtId="177" fontId="8" fillId="0" borderId="0" xfId="0" applyNumberFormat="1" applyFont="1" applyFill="1" applyBorder="1" applyAlignment="1">
      <alignment horizontal="distributed" vertical="center" wrapText="1"/>
    </xf>
    <xf numFmtId="177" fontId="8" fillId="0" borderId="21" xfId="0" applyNumberFormat="1" applyFont="1" applyFill="1" applyBorder="1" applyAlignment="1">
      <alignment horizontal="distributed" vertical="center" wrapText="1"/>
    </xf>
    <xf numFmtId="0" fontId="49" fillId="0" borderId="37" xfId="0" applyFont="1" applyBorder="1" applyAlignment="1">
      <alignment horizontal="center" vertical="center" wrapText="1"/>
    </xf>
    <xf numFmtId="3" fontId="0" fillId="0" borderId="0" xfId="0" applyNumberFormat="1" applyFont="1" applyAlignment="1">
      <alignment horizontal="right" vertical="center" wrapText="1"/>
    </xf>
    <xf numFmtId="3" fontId="1" fillId="0" borderId="0" xfId="0" applyNumberFormat="1" applyFont="1" applyAlignment="1">
      <alignment horizontal="right" vertical="center" wrapText="1"/>
    </xf>
    <xf numFmtId="3" fontId="11" fillId="0" borderId="12" xfId="0" applyNumberFormat="1" applyFont="1" applyBorder="1" applyAlignment="1">
      <alignment horizontal="right" vertical="center" wrapText="1"/>
    </xf>
    <xf numFmtId="0" fontId="0" fillId="0" borderId="0" xfId="0" applyFont="1" applyAlignment="1">
      <alignment horizontal="right" vertical="center" wrapText="1"/>
    </xf>
    <xf numFmtId="0" fontId="1" fillId="0" borderId="0" xfId="0" applyFont="1" applyAlignment="1">
      <alignment horizontal="right" vertical="center" wrapText="1"/>
    </xf>
    <xf numFmtId="0" fontId="8" fillId="0" borderId="0" xfId="0" applyFont="1" applyAlignment="1">
      <alignment horizontal="right" vertical="center" wrapText="1"/>
    </xf>
    <xf numFmtId="3" fontId="11" fillId="0" borderId="0" xfId="0" applyNumberFormat="1" applyFont="1" applyAlignment="1">
      <alignment horizontal="right" vertical="center" wrapText="1"/>
    </xf>
    <xf numFmtId="3" fontId="11" fillId="0" borderId="46" xfId="0" applyNumberFormat="1" applyFont="1" applyBorder="1" applyAlignment="1">
      <alignment horizontal="right" vertical="center" wrapText="1"/>
    </xf>
    <xf numFmtId="0" fontId="49" fillId="0" borderId="119" xfId="0" applyFont="1" applyBorder="1" applyAlignment="1">
      <alignment horizontal="justify" vertical="center" wrapText="1"/>
    </xf>
    <xf numFmtId="0" fontId="49" fillId="0" borderId="120" xfId="0" applyFont="1" applyBorder="1" applyAlignment="1">
      <alignment horizontal="justify" vertical="center" wrapText="1"/>
    </xf>
    <xf numFmtId="0" fontId="49" fillId="0" borderId="121" xfId="0" applyFont="1" applyBorder="1" applyAlignment="1">
      <alignment horizontal="justify" vertical="center" wrapText="1"/>
    </xf>
    <xf numFmtId="0" fontId="66" fillId="0" borderId="83" xfId="26" applyFont="1" applyBorder="1" applyAlignment="1">
      <alignment horizontal="left" vertical="top" wrapText="1"/>
    </xf>
    <xf numFmtId="0" fontId="66" fillId="0" borderId="70" xfId="26" applyFont="1" applyBorder="1" applyAlignment="1">
      <alignment horizontal="left" wrapText="1"/>
    </xf>
    <xf numFmtId="0" fontId="66" fillId="0" borderId="71" xfId="26" applyFont="1" applyBorder="1" applyAlignment="1">
      <alignment horizontal="left" wrapText="1"/>
    </xf>
    <xf numFmtId="0" fontId="66" fillId="0" borderId="75" xfId="26" applyFont="1" applyBorder="1" applyAlignment="1">
      <alignment horizontal="left" wrapText="1"/>
    </xf>
    <xf numFmtId="0" fontId="66" fillId="0" borderId="76" xfId="26" applyFont="1" applyBorder="1" applyAlignment="1">
      <alignment horizontal="left" wrapText="1"/>
    </xf>
    <xf numFmtId="0" fontId="66" fillId="0" borderId="70" xfId="26" applyFont="1" applyBorder="1" applyAlignment="1">
      <alignment horizontal="left" vertical="top" wrapText="1"/>
    </xf>
    <xf numFmtId="178" fontId="1" fillId="0" borderId="0" xfId="5" applyNumberFormat="1" applyFont="1" applyFill="1" applyBorder="1" applyAlignment="1">
      <alignment horizontal="center" vertical="center" wrapText="1"/>
    </xf>
    <xf numFmtId="178" fontId="1" fillId="0" borderId="2" xfId="5" applyNumberFormat="1" applyFont="1" applyFill="1" applyBorder="1" applyAlignment="1">
      <alignment horizontal="center" vertical="center" wrapText="1"/>
    </xf>
    <xf numFmtId="177" fontId="33" fillId="0" borderId="12" xfId="8" applyNumberFormat="1" applyFont="1" applyFill="1" applyBorder="1" applyAlignment="1">
      <alignment wrapText="1"/>
    </xf>
    <xf numFmtId="177" fontId="26" fillId="0" borderId="12" xfId="8" applyNumberFormat="1" applyFont="1" applyFill="1" applyBorder="1" applyAlignment="1">
      <alignment wrapText="1"/>
    </xf>
    <xf numFmtId="177" fontId="34" fillId="0" borderId="0" xfId="0" applyNumberFormat="1" applyFont="1" applyFill="1" applyBorder="1" applyAlignment="1">
      <alignment horizontal="distributed" vertical="center"/>
    </xf>
    <xf numFmtId="177" fontId="33" fillId="0" borderId="5" xfId="0" applyNumberFormat="1" applyFont="1" applyFill="1" applyBorder="1" applyAlignment="1">
      <alignment horizontal="distributed" vertical="center"/>
    </xf>
    <xf numFmtId="0" fontId="66" fillId="0" borderId="83" xfId="27" applyFont="1" applyBorder="1" applyAlignment="1">
      <alignment horizontal="left" vertical="top" wrapText="1"/>
    </xf>
    <xf numFmtId="0" fontId="15" fillId="0" borderId="25" xfId="8" applyNumberFormat="1" applyFont="1" applyFill="1" applyBorder="1" applyAlignment="1">
      <alignment horizontal="center" vertical="center" wrapText="1"/>
    </xf>
    <xf numFmtId="0" fontId="15" fillId="0" borderId="17" xfId="8" applyNumberFormat="1" applyFont="1" applyFill="1" applyBorder="1" applyAlignment="1">
      <alignment horizontal="center" vertical="center" wrapText="1"/>
    </xf>
    <xf numFmtId="0" fontId="15" fillId="0" borderId="14" xfId="8" applyNumberFormat="1" applyFont="1" applyFill="1" applyBorder="1" applyAlignment="1">
      <alignment horizontal="center" vertical="center" wrapText="1"/>
    </xf>
    <xf numFmtId="0" fontId="15" fillId="0" borderId="23" xfId="8" applyNumberFormat="1" applyFont="1" applyFill="1" applyBorder="1" applyAlignment="1">
      <alignment horizontal="center" vertical="center" wrapText="1"/>
    </xf>
    <xf numFmtId="0" fontId="15" fillId="0" borderId="24" xfId="8" applyNumberFormat="1" applyFont="1" applyFill="1" applyBorder="1" applyAlignment="1">
      <alignment horizontal="center" vertical="center" wrapText="1"/>
    </xf>
    <xf numFmtId="0" fontId="15" fillId="0" borderId="4" xfId="8" applyNumberFormat="1" applyFont="1" applyFill="1" applyBorder="1" applyAlignment="1">
      <alignment horizontal="center" vertical="center" wrapText="1"/>
    </xf>
    <xf numFmtId="177" fontId="33" fillId="0" borderId="0" xfId="0" applyNumberFormat="1" applyFont="1" applyFill="1" applyBorder="1" applyAlignment="1">
      <alignment horizontal="distributed" vertical="center"/>
    </xf>
    <xf numFmtId="0" fontId="30" fillId="0" borderId="23" xfId="8" applyNumberFormat="1" applyFont="1" applyFill="1" applyBorder="1" applyAlignment="1">
      <alignment horizontal="center" vertical="center" wrapText="1"/>
    </xf>
    <xf numFmtId="0" fontId="30" fillId="0" borderId="24" xfId="8" applyNumberFormat="1" applyFont="1" applyFill="1" applyBorder="1" applyAlignment="1">
      <alignment horizontal="center" vertical="center" wrapText="1"/>
    </xf>
    <xf numFmtId="0" fontId="30" fillId="0" borderId="4" xfId="8" applyNumberFormat="1" applyFont="1" applyFill="1" applyBorder="1" applyAlignment="1">
      <alignment horizontal="center" vertical="center" wrapText="1"/>
    </xf>
    <xf numFmtId="0" fontId="66" fillId="0" borderId="70" xfId="27" applyFont="1" applyBorder="1" applyAlignment="1">
      <alignment horizontal="left" wrapText="1"/>
    </xf>
    <xf numFmtId="0" fontId="66" fillId="0" borderId="71" xfId="27" applyFont="1" applyBorder="1" applyAlignment="1">
      <alignment horizontal="left" wrapText="1"/>
    </xf>
    <xf numFmtId="0" fontId="66" fillId="0" borderId="75" xfId="27" applyFont="1" applyBorder="1" applyAlignment="1">
      <alignment horizontal="left" wrapText="1"/>
    </xf>
    <xf numFmtId="0" fontId="66" fillId="0" borderId="76" xfId="27" applyFont="1" applyBorder="1" applyAlignment="1">
      <alignment horizontal="left" wrapText="1"/>
    </xf>
    <xf numFmtId="0" fontId="66" fillId="0" borderId="70" xfId="27" applyFont="1" applyBorder="1" applyAlignment="1">
      <alignment horizontal="left" vertical="top" wrapText="1"/>
    </xf>
    <xf numFmtId="0" fontId="8" fillId="0" borderId="16" xfId="8" applyNumberFormat="1" applyFont="1" applyFill="1" applyBorder="1" applyAlignment="1">
      <alignment horizontal="center" vertical="center" wrapText="1"/>
    </xf>
    <xf numFmtId="0" fontId="1" fillId="0" borderId="17" xfId="0" applyNumberFormat="1" applyFont="1" applyFill="1" applyBorder="1" applyAlignment="1">
      <alignment vertical="center"/>
    </xf>
    <xf numFmtId="0" fontId="1" fillId="0" borderId="14" xfId="0" applyNumberFormat="1" applyFont="1" applyFill="1" applyBorder="1" applyAlignment="1">
      <alignment vertical="center"/>
    </xf>
    <xf numFmtId="0" fontId="8" fillId="0" borderId="26" xfId="8" applyNumberFormat="1" applyFont="1" applyFill="1" applyBorder="1" applyAlignment="1">
      <alignment horizontal="center" vertical="center" wrapText="1"/>
    </xf>
    <xf numFmtId="0" fontId="8" fillId="0" borderId="4" xfId="8" applyNumberFormat="1" applyFont="1" applyFill="1" applyBorder="1" applyAlignment="1">
      <alignment horizontal="center" vertical="center" wrapText="1"/>
    </xf>
    <xf numFmtId="0" fontId="1" fillId="0" borderId="24" xfId="0" applyNumberFormat="1" applyFont="1" applyFill="1" applyBorder="1" applyAlignment="1">
      <alignment vertical="center"/>
    </xf>
    <xf numFmtId="0" fontId="1" fillId="0" borderId="4" xfId="0" applyNumberFormat="1" applyFont="1" applyFill="1" applyBorder="1" applyAlignment="1">
      <alignment vertical="center"/>
    </xf>
    <xf numFmtId="0" fontId="8" fillId="0" borderId="13" xfId="8" applyNumberFormat="1" applyFont="1" applyFill="1" applyBorder="1" applyAlignment="1">
      <alignment horizontal="center" vertical="center" wrapText="1"/>
    </xf>
    <xf numFmtId="0" fontId="8" fillId="0" borderId="15" xfId="8" applyNumberFormat="1" applyFont="1" applyFill="1" applyBorder="1" applyAlignment="1">
      <alignment horizontal="center" vertical="center" wrapText="1"/>
    </xf>
    <xf numFmtId="0" fontId="8" fillId="0" borderId="22" xfId="8" applyNumberFormat="1" applyFont="1" applyFill="1" applyBorder="1" applyAlignment="1">
      <alignment horizontal="center" vertical="center" wrapText="1"/>
    </xf>
    <xf numFmtId="0" fontId="8" fillId="0" borderId="12" xfId="8" applyNumberFormat="1" applyFont="1" applyFill="1" applyBorder="1" applyAlignment="1">
      <alignment horizontal="distributed" vertical="distributed" wrapText="1" indent="2"/>
    </xf>
    <xf numFmtId="0" fontId="1" fillId="0" borderId="12" xfId="0" applyNumberFormat="1" applyFont="1" applyFill="1" applyBorder="1" applyAlignment="1">
      <alignment horizontal="distributed" vertical="distributed" indent="2"/>
    </xf>
    <xf numFmtId="0" fontId="1" fillId="0" borderId="1" xfId="0" applyNumberFormat="1" applyFont="1" applyFill="1" applyBorder="1" applyAlignment="1">
      <alignment horizontal="distributed" vertical="distributed" indent="2"/>
    </xf>
    <xf numFmtId="0" fontId="8" fillId="0" borderId="18" xfId="8" applyNumberFormat="1" applyFont="1" applyFill="1" applyBorder="1" applyAlignment="1">
      <alignment horizontal="distributed" vertical="distributed" indent="2"/>
    </xf>
    <xf numFmtId="0" fontId="1" fillId="0" borderId="18" xfId="0" applyNumberFormat="1" applyFont="1" applyFill="1" applyBorder="1" applyAlignment="1">
      <alignment horizontal="distributed" vertical="distributed" indent="2"/>
    </xf>
    <xf numFmtId="0" fontId="1" fillId="0" borderId="22" xfId="0" applyNumberFormat="1" applyFont="1" applyFill="1" applyBorder="1" applyAlignment="1">
      <alignment horizontal="distributed" vertical="distributed" indent="2"/>
    </xf>
    <xf numFmtId="177" fontId="60" fillId="0" borderId="0" xfId="8" applyNumberFormat="1" applyFont="1" applyFill="1" applyBorder="1" applyAlignment="1">
      <alignment horizontal="left" vertical="center"/>
    </xf>
    <xf numFmtId="0" fontId="8" fillId="0" borderId="23" xfId="8" applyNumberFormat="1" applyFont="1" applyFill="1" applyBorder="1" applyAlignment="1">
      <alignment horizontal="center" vertical="center" wrapText="1"/>
    </xf>
    <xf numFmtId="0" fontId="8" fillId="0" borderId="24" xfId="8" applyNumberFormat="1" applyFont="1" applyFill="1" applyBorder="1" applyAlignment="1">
      <alignment horizontal="center" vertical="center" wrapText="1"/>
    </xf>
    <xf numFmtId="0" fontId="8" fillId="0" borderId="11" xfId="8" applyNumberFormat="1" applyFont="1" applyFill="1" applyBorder="1" applyAlignment="1">
      <alignment horizontal="center" vertical="center"/>
    </xf>
    <xf numFmtId="0" fontId="8" fillId="0" borderId="7" xfId="8" applyNumberFormat="1" applyFont="1" applyFill="1" applyBorder="1" applyAlignment="1">
      <alignment horizontal="center" vertical="center"/>
    </xf>
    <xf numFmtId="0" fontId="8" fillId="0" borderId="7" xfId="8" applyNumberFormat="1" applyFont="1" applyFill="1" applyBorder="1" applyAlignment="1">
      <alignment horizontal="right" vertical="center"/>
    </xf>
    <xf numFmtId="0" fontId="8" fillId="0" borderId="13" xfId="8" applyNumberFormat="1" applyFont="1" applyFill="1" applyBorder="1" applyAlignment="1">
      <alignment horizontal="distributed" vertical="distributed" indent="2"/>
    </xf>
    <xf numFmtId="0" fontId="8" fillId="0" borderId="20" xfId="8" applyNumberFormat="1" applyFont="1" applyFill="1" applyBorder="1" applyAlignment="1">
      <alignment horizontal="distributed" vertical="distributed" indent="2"/>
    </xf>
    <xf numFmtId="0" fontId="8" fillId="0" borderId="20" xfId="8" applyNumberFormat="1" applyFont="1" applyFill="1" applyBorder="1" applyAlignment="1">
      <alignment horizontal="right" vertical="distributed" indent="2"/>
    </xf>
    <xf numFmtId="41" fontId="11" fillId="0" borderId="0" xfId="8" applyNumberFormat="1" applyFont="1" applyFill="1" applyBorder="1" applyAlignment="1">
      <alignment horizontal="right" vertical="center"/>
    </xf>
    <xf numFmtId="0" fontId="30" fillId="0" borderId="54" xfId="0" applyFont="1" applyBorder="1" applyAlignment="1">
      <alignment horizontal="center" vertical="center"/>
    </xf>
    <xf numFmtId="0" fontId="30" fillId="0" borderId="56" xfId="0" applyFont="1" applyBorder="1" applyAlignment="1">
      <alignment horizontal="center" vertical="center" wrapText="1"/>
    </xf>
    <xf numFmtId="0" fontId="30" fillId="0" borderId="51" xfId="0" applyFont="1" applyBorder="1" applyAlignment="1">
      <alignment horizontal="center" vertical="center"/>
    </xf>
    <xf numFmtId="0" fontId="30" fillId="0" borderId="35" xfId="0" applyFont="1" applyBorder="1" applyAlignment="1">
      <alignment horizontal="center" vertical="center"/>
    </xf>
    <xf numFmtId="0" fontId="66" fillId="0" borderId="83" xfId="28" applyFont="1" applyBorder="1" applyAlignment="1">
      <alignment horizontal="left" vertical="top" wrapText="1"/>
    </xf>
    <xf numFmtId="0" fontId="27" fillId="0" borderId="0" xfId="0" applyFont="1" applyBorder="1" applyAlignment="1">
      <alignment horizontal="justify" vertical="center" wrapText="1"/>
    </xf>
    <xf numFmtId="0" fontId="27" fillId="0" borderId="5"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5" xfId="0" applyFont="1" applyBorder="1" applyAlignment="1">
      <alignment horizontal="justify" vertical="center" wrapText="1"/>
    </xf>
    <xf numFmtId="0" fontId="66" fillId="0" borderId="70" xfId="28" applyFont="1" applyBorder="1" applyAlignment="1">
      <alignment horizontal="left" wrapText="1"/>
    </xf>
    <xf numFmtId="0" fontId="66" fillId="0" borderId="71" xfId="28" applyFont="1" applyBorder="1" applyAlignment="1">
      <alignment horizontal="left" wrapText="1"/>
    </xf>
    <xf numFmtId="0" fontId="66" fillId="0" borderId="75" xfId="28" applyFont="1" applyBorder="1" applyAlignment="1">
      <alignment horizontal="left" wrapText="1"/>
    </xf>
    <xf numFmtId="0" fontId="66" fillId="0" borderId="76" xfId="28" applyFont="1" applyBorder="1" applyAlignment="1">
      <alignment horizontal="left" wrapText="1"/>
    </xf>
    <xf numFmtId="0" fontId="66" fillId="0" borderId="70" xfId="28" applyFont="1" applyBorder="1" applyAlignment="1">
      <alignment horizontal="left" vertical="top" wrapText="1"/>
    </xf>
    <xf numFmtId="0" fontId="0" fillId="0" borderId="12" xfId="0" applyNumberFormat="1" applyFont="1" applyFill="1" applyBorder="1" applyAlignment="1">
      <alignment horizontal="distributed" vertical="distributed" indent="2"/>
    </xf>
    <xf numFmtId="0" fontId="0" fillId="0" borderId="1" xfId="0" applyNumberFormat="1" applyFont="1" applyFill="1" applyBorder="1" applyAlignment="1">
      <alignment horizontal="distributed" vertical="distributed" indent="2"/>
    </xf>
    <xf numFmtId="0" fontId="0" fillId="0" borderId="18" xfId="0" applyNumberFormat="1" applyFont="1" applyFill="1" applyBorder="1" applyAlignment="1">
      <alignment horizontal="distributed" vertical="distributed" indent="2"/>
    </xf>
    <xf numFmtId="0" fontId="0" fillId="0" borderId="22" xfId="0" applyNumberFormat="1" applyFont="1" applyFill="1" applyBorder="1" applyAlignment="1">
      <alignment horizontal="distributed" vertical="distributed" indent="2"/>
    </xf>
    <xf numFmtId="177" fontId="60" fillId="0" borderId="0" xfId="8" applyNumberFormat="1" applyFont="1" applyFill="1" applyBorder="1" applyAlignment="1">
      <alignment vertical="center"/>
    </xf>
    <xf numFmtId="0" fontId="59" fillId="0" borderId="0" xfId="0" applyFont="1" applyFill="1" applyAlignment="1">
      <alignment vertical="center"/>
    </xf>
    <xf numFmtId="0" fontId="0" fillId="0" borderId="24" xfId="0" applyNumberFormat="1" applyFont="1" applyFill="1" applyBorder="1" applyAlignment="1">
      <alignment vertical="center"/>
    </xf>
    <xf numFmtId="0" fontId="0" fillId="0" borderId="4" xfId="0" applyNumberFormat="1" applyFont="1" applyFill="1" applyBorder="1" applyAlignment="1">
      <alignment vertical="center"/>
    </xf>
    <xf numFmtId="0" fontId="0" fillId="0" borderId="17" xfId="0" applyNumberFormat="1" applyFont="1" applyFill="1" applyBorder="1" applyAlignment="1">
      <alignment vertical="center"/>
    </xf>
    <xf numFmtId="0" fontId="0" fillId="0" borderId="14" xfId="0" applyNumberFormat="1" applyFont="1" applyFill="1" applyBorder="1" applyAlignment="1">
      <alignment vertical="center"/>
    </xf>
    <xf numFmtId="178" fontId="10" fillId="0" borderId="0" xfId="0" applyNumberFormat="1" applyFont="1" applyFill="1" applyBorder="1" applyAlignment="1">
      <alignment horizontal="distributed" vertical="center"/>
    </xf>
    <xf numFmtId="217" fontId="8" fillId="0" borderId="25" xfId="0" applyNumberFormat="1" applyFont="1" applyFill="1" applyBorder="1" applyAlignment="1">
      <alignment horizontal="center" vertical="center" wrapText="1"/>
    </xf>
    <xf numFmtId="217" fontId="8" fillId="0" borderId="17" xfId="0" applyNumberFormat="1" applyFont="1" applyFill="1" applyBorder="1" applyAlignment="1">
      <alignment horizontal="center" vertical="center" wrapText="1"/>
    </xf>
    <xf numFmtId="217" fontId="8" fillId="0" borderId="14" xfId="0" applyNumberFormat="1" applyFont="1" applyFill="1" applyBorder="1" applyAlignment="1">
      <alignment horizontal="center" vertical="center" wrapText="1"/>
    </xf>
    <xf numFmtId="178" fontId="10" fillId="0" borderId="18" xfId="0" applyNumberFormat="1" applyFont="1" applyFill="1" applyBorder="1" applyAlignment="1">
      <alignment horizontal="distributed" vertical="center"/>
    </xf>
    <xf numFmtId="178" fontId="60" fillId="0" borderId="0" xfId="0" applyNumberFormat="1" applyFont="1" applyFill="1" applyAlignment="1">
      <alignment horizontal="left" vertical="center"/>
    </xf>
    <xf numFmtId="0" fontId="8" fillId="0" borderId="61" xfId="0" applyFont="1" applyBorder="1" applyAlignment="1">
      <alignment horizontal="center" vertical="center" wrapText="1"/>
    </xf>
    <xf numFmtId="0" fontId="66" fillId="0" borderId="83" xfId="29" applyFont="1" applyBorder="1" applyAlignment="1">
      <alignment horizontal="left" vertical="top" wrapText="1"/>
    </xf>
    <xf numFmtId="0" fontId="66" fillId="0" borderId="70" xfId="29" applyFont="1" applyBorder="1" applyAlignment="1">
      <alignment horizontal="left" wrapText="1"/>
    </xf>
    <xf numFmtId="0" fontId="66" fillId="0" borderId="71" xfId="29" applyFont="1" applyBorder="1" applyAlignment="1">
      <alignment horizontal="left" wrapText="1"/>
    </xf>
    <xf numFmtId="0" fontId="66" fillId="0" borderId="75" xfId="29" applyFont="1" applyBorder="1" applyAlignment="1">
      <alignment horizontal="left" wrapText="1"/>
    </xf>
    <xf numFmtId="0" fontId="66" fillId="0" borderId="76" xfId="29" applyFont="1" applyBorder="1" applyAlignment="1">
      <alignment horizontal="left" wrapText="1"/>
    </xf>
    <xf numFmtId="0" fontId="66" fillId="0" borderId="72" xfId="29" applyFont="1" applyBorder="1" applyAlignment="1">
      <alignment horizontal="center" wrapText="1"/>
    </xf>
    <xf numFmtId="0" fontId="66" fillId="0" borderId="77" xfId="29" applyFont="1" applyBorder="1" applyAlignment="1">
      <alignment horizontal="center" wrapText="1"/>
    </xf>
    <xf numFmtId="0" fontId="66" fillId="0" borderId="70" xfId="29" applyFont="1" applyBorder="1" applyAlignment="1">
      <alignment horizontal="left" vertical="top" wrapText="1"/>
    </xf>
    <xf numFmtId="0" fontId="66" fillId="0" borderId="83" xfId="30" applyFont="1" applyBorder="1" applyAlignment="1">
      <alignment horizontal="left" vertical="top" wrapText="1"/>
    </xf>
    <xf numFmtId="0" fontId="66" fillId="0" borderId="75" xfId="30" applyFont="1" applyBorder="1" applyAlignment="1">
      <alignment horizontal="left" vertical="top" wrapText="1"/>
    </xf>
    <xf numFmtId="0" fontId="66" fillId="0" borderId="70" xfId="30" applyFont="1" applyBorder="1" applyAlignment="1">
      <alignment horizontal="left" wrapText="1"/>
    </xf>
    <xf numFmtId="0" fontId="66" fillId="0" borderId="71" xfId="30" applyFont="1" applyBorder="1" applyAlignment="1">
      <alignment horizontal="left" wrapText="1"/>
    </xf>
    <xf numFmtId="0" fontId="66" fillId="0" borderId="75" xfId="30" applyFont="1" applyBorder="1" applyAlignment="1">
      <alignment horizontal="left" wrapText="1"/>
    </xf>
    <xf numFmtId="0" fontId="66" fillId="0" borderId="76" xfId="30" applyFont="1" applyBorder="1" applyAlignment="1">
      <alignment horizontal="left" wrapText="1"/>
    </xf>
    <xf numFmtId="0" fontId="66" fillId="0" borderId="72" xfId="30" applyFont="1" applyBorder="1" applyAlignment="1">
      <alignment horizontal="center" wrapText="1"/>
    </xf>
    <xf numFmtId="0" fontId="66" fillId="0" borderId="77" xfId="30" applyFont="1" applyBorder="1" applyAlignment="1">
      <alignment horizontal="center" wrapText="1"/>
    </xf>
    <xf numFmtId="0" fontId="66" fillId="0" borderId="70" xfId="30" applyFont="1" applyBorder="1" applyAlignment="1">
      <alignment horizontal="left" vertical="top" wrapText="1"/>
    </xf>
    <xf numFmtId="0" fontId="66" fillId="0" borderId="84" xfId="30" applyFont="1" applyBorder="1" applyAlignment="1">
      <alignment horizontal="left" vertical="top" wrapText="1"/>
    </xf>
    <xf numFmtId="0" fontId="66" fillId="0" borderId="83" xfId="31" applyFont="1" applyBorder="1" applyAlignment="1">
      <alignment horizontal="left" vertical="top" wrapText="1"/>
    </xf>
    <xf numFmtId="0" fontId="66" fillId="0" borderId="75" xfId="31" applyFont="1" applyBorder="1" applyAlignment="1">
      <alignment horizontal="left" vertical="top" wrapText="1"/>
    </xf>
    <xf numFmtId="0" fontId="66" fillId="0" borderId="70" xfId="31" applyFont="1" applyBorder="1" applyAlignment="1">
      <alignment horizontal="left" wrapText="1"/>
    </xf>
    <xf numFmtId="0" fontId="66" fillId="0" borderId="71" xfId="31" applyFont="1" applyBorder="1" applyAlignment="1">
      <alignment horizontal="left" wrapText="1"/>
    </xf>
    <xf numFmtId="0" fontId="66" fillId="0" borderId="75" xfId="31" applyFont="1" applyBorder="1" applyAlignment="1">
      <alignment horizontal="left" wrapText="1"/>
    </xf>
    <xf numFmtId="0" fontId="66" fillId="0" borderId="76" xfId="31" applyFont="1" applyBorder="1" applyAlignment="1">
      <alignment horizontal="left" wrapText="1"/>
    </xf>
    <xf numFmtId="0" fontId="66" fillId="0" borderId="70" xfId="31" applyFont="1" applyBorder="1" applyAlignment="1">
      <alignment horizontal="left" vertical="top" wrapText="1"/>
    </xf>
    <xf numFmtId="0" fontId="66" fillId="0" borderId="84" xfId="31" applyFont="1" applyBorder="1" applyAlignment="1">
      <alignment horizontal="left" vertical="top" wrapText="1"/>
    </xf>
    <xf numFmtId="177" fontId="8" fillId="0" borderId="25" xfId="8" applyNumberFormat="1" applyFont="1" applyFill="1" applyBorder="1" applyAlignment="1">
      <alignment horizontal="center" vertical="center" wrapText="1"/>
    </xf>
    <xf numFmtId="177" fontId="8" fillId="0" borderId="1" xfId="8" applyNumberFormat="1" applyFont="1" applyFill="1" applyBorder="1" applyAlignment="1">
      <alignment horizontal="center" vertical="center" wrapText="1"/>
    </xf>
    <xf numFmtId="177" fontId="8" fillId="0" borderId="17" xfId="8" applyNumberFormat="1" applyFont="1" applyFill="1" applyBorder="1" applyAlignment="1">
      <alignment horizontal="center" vertical="center" wrapText="1"/>
    </xf>
    <xf numFmtId="177" fontId="8" fillId="0" borderId="2" xfId="8" applyNumberFormat="1" applyFont="1" applyFill="1" applyBorder="1" applyAlignment="1">
      <alignment horizontal="center" vertical="center" wrapText="1"/>
    </xf>
    <xf numFmtId="0" fontId="66" fillId="0" borderId="83" xfId="32" applyFont="1" applyBorder="1" applyAlignment="1">
      <alignment horizontal="left" vertical="top" wrapText="1"/>
    </xf>
    <xf numFmtId="0" fontId="66" fillId="0" borderId="70" xfId="32" applyFont="1" applyBorder="1" applyAlignment="1">
      <alignment horizontal="left" wrapText="1"/>
    </xf>
    <xf numFmtId="0" fontId="66" fillId="0" borderId="71" xfId="32" applyFont="1" applyBorder="1" applyAlignment="1">
      <alignment horizontal="left" wrapText="1"/>
    </xf>
    <xf numFmtId="0" fontId="66" fillId="0" borderId="75" xfId="32" applyFont="1" applyBorder="1" applyAlignment="1">
      <alignment horizontal="left" wrapText="1"/>
    </xf>
    <xf numFmtId="0" fontId="66" fillId="0" borderId="76" xfId="32" applyFont="1" applyBorder="1" applyAlignment="1">
      <alignment horizontal="left" wrapText="1"/>
    </xf>
    <xf numFmtId="0" fontId="66" fillId="0" borderId="70" xfId="32" applyFont="1" applyBorder="1" applyAlignment="1">
      <alignment horizontal="left" vertical="top" wrapText="1"/>
    </xf>
    <xf numFmtId="177" fontId="8" fillId="0" borderId="7" xfId="0" applyNumberFormat="1" applyFont="1" applyFill="1" applyBorder="1" applyAlignment="1">
      <alignment horizontal="distributed" vertical="center" wrapText="1"/>
    </xf>
    <xf numFmtId="177" fontId="0" fillId="0" borderId="26" xfId="0" applyNumberFormat="1" applyFont="1" applyFill="1" applyBorder="1" applyAlignment="1">
      <alignment horizontal="center" vertical="center" wrapText="1"/>
    </xf>
    <xf numFmtId="177" fontId="0" fillId="0" borderId="4" xfId="0" applyNumberFormat="1" applyFont="1" applyFill="1" applyBorder="1" applyAlignment="1">
      <alignment horizontal="center" vertical="center" wrapText="1"/>
    </xf>
    <xf numFmtId="177" fontId="0" fillId="0" borderId="15" xfId="0" applyNumberFormat="1" applyFont="1" applyFill="1" applyBorder="1" applyAlignment="1">
      <alignment horizontal="center" vertical="center" wrapText="1"/>
    </xf>
    <xf numFmtId="177" fontId="0" fillId="0" borderId="8" xfId="0" applyNumberFormat="1" applyFont="1" applyFill="1" applyBorder="1" applyAlignment="1">
      <alignment horizontal="center" vertical="center" wrapText="1"/>
    </xf>
    <xf numFmtId="177" fontId="0" fillId="0" borderId="13" xfId="0" applyNumberFormat="1" applyFont="1" applyFill="1" applyBorder="1" applyAlignment="1">
      <alignment horizontal="center" vertical="center"/>
    </xf>
    <xf numFmtId="177" fontId="0" fillId="0" borderId="20" xfId="0" applyNumberFormat="1" applyFont="1" applyFill="1" applyBorder="1" applyAlignment="1">
      <alignment horizontal="center" vertical="center"/>
    </xf>
    <xf numFmtId="177" fontId="0" fillId="0" borderId="13" xfId="0" applyNumberFormat="1" applyFont="1" applyFill="1" applyBorder="1" applyAlignment="1">
      <alignment horizontal="center" vertical="center" shrinkToFit="1"/>
    </xf>
    <xf numFmtId="177" fontId="0" fillId="0" borderId="20" xfId="0" applyNumberFormat="1" applyFont="1" applyFill="1" applyBorder="1" applyAlignment="1">
      <alignment horizontal="center" vertical="center" shrinkToFit="1"/>
    </xf>
    <xf numFmtId="177" fontId="0" fillId="0" borderId="15" xfId="0" applyNumberFormat="1" applyFont="1" applyFill="1" applyBorder="1" applyAlignment="1">
      <alignment horizontal="center" vertical="center" shrinkToFit="1"/>
    </xf>
    <xf numFmtId="177" fontId="44" fillId="0" borderId="22" xfId="0" applyNumberFormat="1" applyFont="1" applyFill="1" applyBorder="1" applyAlignment="1">
      <alignment horizontal="center" vertical="center" wrapText="1"/>
    </xf>
    <xf numFmtId="177" fontId="44" fillId="0" borderId="3" xfId="0" applyNumberFormat="1" applyFont="1" applyFill="1" applyBorder="1" applyAlignment="1">
      <alignment horizontal="center" vertical="center" wrapText="1"/>
    </xf>
    <xf numFmtId="177" fontId="44" fillId="0" borderId="16" xfId="0" applyNumberFormat="1" applyFont="1" applyFill="1" applyBorder="1" applyAlignment="1">
      <alignment horizontal="center" vertical="center" wrapText="1"/>
    </xf>
    <xf numFmtId="177" fontId="44" fillId="0" borderId="14" xfId="0" applyNumberFormat="1" applyFont="1" applyFill="1" applyBorder="1" applyAlignment="1">
      <alignment horizontal="center" vertical="center" wrapText="1"/>
    </xf>
    <xf numFmtId="177" fontId="44" fillId="0" borderId="26" xfId="0" applyNumberFormat="1" applyFont="1" applyFill="1" applyBorder="1" applyAlignment="1">
      <alignment horizontal="center" vertical="center" wrapText="1"/>
    </xf>
    <xf numFmtId="177" fontId="44" fillId="0" borderId="4" xfId="0" applyNumberFormat="1" applyFont="1" applyFill="1" applyBorder="1" applyAlignment="1">
      <alignment horizontal="center" vertical="center" wrapText="1"/>
    </xf>
    <xf numFmtId="177" fontId="0" fillId="0" borderId="11" xfId="0" applyNumberFormat="1" applyFont="1" applyFill="1" applyBorder="1" applyAlignment="1">
      <alignment horizontal="center" vertical="center" wrapText="1"/>
    </xf>
    <xf numFmtId="177" fontId="0" fillId="0" borderId="7" xfId="0" applyNumberFormat="1" applyFont="1" applyFill="1" applyBorder="1" applyAlignment="1">
      <alignment horizontal="center" vertical="center" wrapText="1"/>
    </xf>
    <xf numFmtId="178" fontId="0" fillId="0" borderId="12" xfId="5" applyNumberFormat="1" applyFont="1" applyFill="1" applyBorder="1" applyAlignment="1">
      <alignment horizontal="distributed" vertical="center" wrapText="1"/>
    </xf>
    <xf numFmtId="178" fontId="0" fillId="0" borderId="0" xfId="5" applyNumberFormat="1" applyFont="1" applyFill="1" applyBorder="1" applyAlignment="1">
      <alignment horizontal="distributed" vertical="center" wrapText="1"/>
    </xf>
    <xf numFmtId="178" fontId="0" fillId="0" borderId="21" xfId="5" applyNumberFormat="1" applyFont="1" applyFill="1" applyBorder="1" applyAlignment="1">
      <alignment horizontal="distributed" vertical="center" wrapText="1"/>
    </xf>
    <xf numFmtId="177" fontId="0" fillId="0" borderId="23" xfId="0" applyNumberFormat="1" applyFont="1" applyFill="1" applyBorder="1" applyAlignment="1">
      <alignment horizontal="center" vertical="center" wrapText="1"/>
    </xf>
    <xf numFmtId="177" fontId="0" fillId="0" borderId="24" xfId="0" applyNumberFormat="1" applyFont="1" applyFill="1" applyBorder="1" applyAlignment="1">
      <alignment horizontal="center" vertical="center" wrapText="1"/>
    </xf>
    <xf numFmtId="177" fontId="0" fillId="0" borderId="9" xfId="0" applyNumberFormat="1" applyFont="1" applyFill="1" applyBorder="1" applyAlignment="1">
      <alignment horizontal="center" vertical="center" wrapText="1"/>
    </xf>
    <xf numFmtId="0" fontId="66" fillId="0" borderId="83" xfId="33" applyFont="1" applyBorder="1" applyAlignment="1">
      <alignment horizontal="left" vertical="top" wrapText="1"/>
    </xf>
    <xf numFmtId="0" fontId="66" fillId="0" borderId="70" xfId="33" applyFont="1" applyBorder="1" applyAlignment="1">
      <alignment horizontal="left" wrapText="1"/>
    </xf>
    <xf numFmtId="0" fontId="66" fillId="0" borderId="71" xfId="33" applyFont="1" applyBorder="1" applyAlignment="1">
      <alignment horizontal="left" wrapText="1"/>
    </xf>
    <xf numFmtId="0" fontId="66" fillId="0" borderId="75" xfId="33" applyFont="1" applyBorder="1" applyAlignment="1">
      <alignment horizontal="left" wrapText="1"/>
    </xf>
    <xf numFmtId="0" fontId="66" fillId="0" borderId="76" xfId="33" applyFont="1" applyBorder="1" applyAlignment="1">
      <alignment horizontal="left" wrapText="1"/>
    </xf>
    <xf numFmtId="0" fontId="66" fillId="0" borderId="70" xfId="33" applyFont="1" applyBorder="1" applyAlignment="1">
      <alignment horizontal="left" vertical="top" wrapText="1"/>
    </xf>
    <xf numFmtId="177" fontId="0" fillId="0" borderId="22" xfId="0" applyNumberFormat="1" applyFont="1" applyFill="1" applyBorder="1" applyAlignment="1">
      <alignment horizontal="center" vertical="center" wrapText="1"/>
    </xf>
    <xf numFmtId="177" fontId="0" fillId="0" borderId="3" xfId="0" applyNumberFormat="1" applyFont="1" applyFill="1" applyBorder="1" applyAlignment="1">
      <alignment horizontal="center" vertical="center" wrapText="1"/>
    </xf>
    <xf numFmtId="0" fontId="8" fillId="0" borderId="7" xfId="0" applyNumberFormat="1" applyFont="1" applyFill="1" applyBorder="1" applyAlignment="1">
      <alignment horizontal="center" vertical="center" wrapText="1"/>
    </xf>
    <xf numFmtId="0" fontId="8" fillId="0" borderId="9" xfId="0" applyNumberFormat="1" applyFont="1" applyFill="1" applyBorder="1" applyAlignment="1">
      <alignment horizontal="center" vertical="center" wrapText="1"/>
    </xf>
    <xf numFmtId="177" fontId="0" fillId="0" borderId="16" xfId="0" applyNumberFormat="1" applyFont="1" applyFill="1" applyBorder="1" applyAlignment="1">
      <alignment horizontal="center" vertical="center" wrapText="1"/>
    </xf>
    <xf numFmtId="0" fontId="66" fillId="0" borderId="83" xfId="34" applyFont="1" applyBorder="1" applyAlignment="1">
      <alignment horizontal="left" vertical="top" wrapText="1"/>
    </xf>
    <xf numFmtId="0" fontId="66" fillId="0" borderId="70" xfId="34" applyFont="1" applyBorder="1" applyAlignment="1">
      <alignment horizontal="left" wrapText="1"/>
    </xf>
    <xf numFmtId="0" fontId="66" fillId="0" borderId="71" xfId="34" applyFont="1" applyBorder="1" applyAlignment="1">
      <alignment horizontal="left" wrapText="1"/>
    </xf>
    <xf numFmtId="0" fontId="66" fillId="0" borderId="75" xfId="34" applyFont="1" applyBorder="1" applyAlignment="1">
      <alignment horizontal="left" wrapText="1"/>
    </xf>
    <xf numFmtId="0" fontId="66" fillId="0" borderId="76" xfId="34" applyFont="1" applyBorder="1" applyAlignment="1">
      <alignment horizontal="left" wrapText="1"/>
    </xf>
    <xf numFmtId="0" fontId="66" fillId="0" borderId="70" xfId="34" applyFont="1" applyBorder="1" applyAlignment="1">
      <alignment horizontal="left" vertical="top" wrapText="1"/>
    </xf>
    <xf numFmtId="0" fontId="66" fillId="0" borderId="83" xfId="35" applyFont="1" applyBorder="1" applyAlignment="1">
      <alignment horizontal="left" vertical="top" wrapText="1"/>
    </xf>
    <xf numFmtId="0" fontId="66" fillId="0" borderId="75" xfId="35" applyFont="1" applyBorder="1" applyAlignment="1">
      <alignment horizontal="left" vertical="top" wrapText="1"/>
    </xf>
    <xf numFmtId="0" fontId="66" fillId="0" borderId="70" xfId="35" applyFont="1" applyBorder="1" applyAlignment="1">
      <alignment horizontal="left" wrapText="1"/>
    </xf>
    <xf numFmtId="0" fontId="66" fillId="0" borderId="71" xfId="35" applyFont="1" applyBorder="1" applyAlignment="1">
      <alignment horizontal="left" wrapText="1"/>
    </xf>
    <xf numFmtId="0" fontId="66" fillId="0" borderId="75" xfId="35" applyFont="1" applyBorder="1" applyAlignment="1">
      <alignment horizontal="left" wrapText="1"/>
    </xf>
    <xf numFmtId="0" fontId="66" fillId="0" borderId="76" xfId="35" applyFont="1" applyBorder="1" applyAlignment="1">
      <alignment horizontal="left" wrapText="1"/>
    </xf>
    <xf numFmtId="0" fontId="66" fillId="0" borderId="70" xfId="35" applyFont="1" applyBorder="1" applyAlignment="1">
      <alignment horizontal="left" vertical="top" wrapText="1"/>
    </xf>
    <xf numFmtId="0" fontId="66" fillId="0" borderId="84" xfId="35" applyFont="1" applyBorder="1" applyAlignment="1">
      <alignment horizontal="left" vertical="top" wrapText="1"/>
    </xf>
    <xf numFmtId="177" fontId="8" fillId="0" borderId="7" xfId="0" applyNumberFormat="1" applyFont="1" applyFill="1" applyBorder="1" applyAlignment="1">
      <alignment horizontal="right" vertical="center"/>
    </xf>
    <xf numFmtId="177" fontId="8" fillId="0" borderId="9" xfId="0" applyNumberFormat="1" applyFont="1" applyFill="1" applyBorder="1" applyAlignment="1">
      <alignment horizontal="right" vertical="center"/>
    </xf>
    <xf numFmtId="177" fontId="8" fillId="0" borderId="7" xfId="0" applyNumberFormat="1" applyFont="1" applyFill="1" applyBorder="1" applyAlignment="1">
      <alignment horizontal="left" vertical="center"/>
    </xf>
    <xf numFmtId="178" fontId="10" fillId="0" borderId="0" xfId="5" applyNumberFormat="1" applyFont="1" applyFill="1" applyBorder="1" applyAlignment="1">
      <alignment horizontal="distributed" vertical="center"/>
    </xf>
    <xf numFmtId="177" fontId="8" fillId="0" borderId="7" xfId="0" applyNumberFormat="1" applyFont="1" applyFill="1" applyBorder="1" applyAlignment="1">
      <alignment horizontal="center" vertical="center"/>
    </xf>
    <xf numFmtId="177" fontId="8" fillId="0" borderId="26" xfId="0" applyNumberFormat="1" applyFont="1" applyFill="1" applyBorder="1" applyAlignment="1">
      <alignment horizontal="center" vertical="center" wrapText="1"/>
    </xf>
    <xf numFmtId="177" fontId="8" fillId="0" borderId="4" xfId="0" applyNumberFormat="1" applyFont="1" applyFill="1" applyBorder="1" applyAlignment="1">
      <alignment horizontal="center" vertical="center" wrapText="1"/>
    </xf>
    <xf numFmtId="177" fontId="8" fillId="0" borderId="23" xfId="0" applyNumberFormat="1" applyFont="1" applyFill="1" applyBorder="1" applyAlignment="1">
      <alignment horizontal="center" vertical="center" wrapText="1"/>
    </xf>
    <xf numFmtId="177" fontId="8" fillId="0" borderId="24" xfId="0" applyNumberFormat="1" applyFont="1" applyFill="1" applyBorder="1" applyAlignment="1">
      <alignment horizontal="center" vertical="center" wrapText="1"/>
    </xf>
    <xf numFmtId="178" fontId="8" fillId="0" borderId="12" xfId="5" applyNumberFormat="1" applyFont="1" applyFill="1" applyBorder="1" applyAlignment="1">
      <alignment horizontal="distributed" vertical="center" wrapText="1"/>
    </xf>
    <xf numFmtId="178" fontId="8" fillId="0" borderId="0" xfId="5" applyNumberFormat="1" applyFont="1" applyFill="1" applyBorder="1" applyAlignment="1">
      <alignment horizontal="distributed" vertical="center" wrapText="1"/>
    </xf>
    <xf numFmtId="178" fontId="8" fillId="0" borderId="21" xfId="5" applyNumberFormat="1" applyFont="1" applyFill="1" applyBorder="1" applyAlignment="1">
      <alignment horizontal="distributed" vertical="center" wrapText="1"/>
    </xf>
    <xf numFmtId="178" fontId="10" fillId="0" borderId="18" xfId="5" applyNumberFormat="1" applyFont="1" applyFill="1" applyBorder="1" applyAlignment="1">
      <alignment horizontal="distributed" vertical="center"/>
    </xf>
    <xf numFmtId="177" fontId="8" fillId="0" borderId="16" xfId="0" applyNumberFormat="1" applyFont="1" applyFill="1" applyBorder="1" applyAlignment="1">
      <alignment horizontal="center" vertical="center" wrapText="1"/>
    </xf>
    <xf numFmtId="177" fontId="8" fillId="0" borderId="14" xfId="0" applyNumberFormat="1" applyFont="1" applyFill="1" applyBorder="1" applyAlignment="1">
      <alignment horizontal="center" vertical="center" wrapText="1"/>
    </xf>
    <xf numFmtId="177" fontId="8" fillId="0" borderId="22" xfId="0" applyNumberFormat="1" applyFont="1" applyFill="1" applyBorder="1" applyAlignment="1">
      <alignment horizontal="center" vertical="center" wrapText="1"/>
    </xf>
    <xf numFmtId="177" fontId="8" fillId="0" borderId="3" xfId="0" applyNumberFormat="1" applyFont="1" applyFill="1" applyBorder="1" applyAlignment="1">
      <alignment horizontal="center" vertical="center" wrapText="1"/>
    </xf>
    <xf numFmtId="177" fontId="8" fillId="0" borderId="0" xfId="0" applyNumberFormat="1" applyFont="1" applyFill="1" applyBorder="1" applyAlignment="1">
      <alignment horizontal="center" vertical="center"/>
    </xf>
    <xf numFmtId="0" fontId="66" fillId="0" borderId="83" xfId="36" applyFont="1" applyBorder="1" applyAlignment="1">
      <alignment horizontal="left" vertical="top" wrapText="1"/>
    </xf>
    <xf numFmtId="0" fontId="66" fillId="0" borderId="75" xfId="36" applyFont="1" applyBorder="1" applyAlignment="1">
      <alignment horizontal="left" vertical="top" wrapText="1"/>
    </xf>
    <xf numFmtId="0" fontId="66" fillId="0" borderId="84" xfId="36" applyFont="1" applyBorder="1" applyAlignment="1">
      <alignment horizontal="left" vertical="top" wrapText="1"/>
    </xf>
    <xf numFmtId="177" fontId="8" fillId="0" borderId="11" xfId="10" applyNumberFormat="1" applyFont="1" applyFill="1" applyBorder="1" applyAlignment="1">
      <alignment horizontal="right" vertical="center" wrapText="1"/>
    </xf>
    <xf numFmtId="177" fontId="8" fillId="0" borderId="9" xfId="10" applyNumberFormat="1" applyFont="1" applyFill="1" applyBorder="1" applyAlignment="1">
      <alignment horizontal="right" vertical="center" wrapText="1"/>
    </xf>
    <xf numFmtId="177" fontId="0" fillId="0" borderId="26" xfId="10" applyNumberFormat="1" applyFont="1" applyFill="1" applyBorder="1" applyAlignment="1">
      <alignment horizontal="center" vertical="center" wrapText="1"/>
    </xf>
    <xf numFmtId="177" fontId="0" fillId="0" borderId="4" xfId="10" applyNumberFormat="1" applyFont="1" applyFill="1" applyBorder="1" applyAlignment="1">
      <alignment horizontal="center" vertical="center" wrapText="1"/>
    </xf>
    <xf numFmtId="177" fontId="0" fillId="0" borderId="25" xfId="10" applyNumberFormat="1" applyFont="1" applyFill="1" applyBorder="1" applyAlignment="1">
      <alignment horizontal="center" vertical="center" wrapText="1"/>
    </xf>
    <xf numFmtId="177" fontId="0" fillId="0" borderId="17" xfId="10" applyNumberFormat="1" applyFont="1" applyFill="1" applyBorder="1" applyAlignment="1">
      <alignment horizontal="center" vertical="center" wrapText="1"/>
    </xf>
    <xf numFmtId="177" fontId="0" fillId="0" borderId="14" xfId="10" applyNumberFormat="1" applyFont="1" applyFill="1" applyBorder="1" applyAlignment="1">
      <alignment horizontal="center" vertical="center" wrapText="1"/>
    </xf>
    <xf numFmtId="177" fontId="0" fillId="0" borderId="1" xfId="10" applyNumberFormat="1" applyFont="1" applyFill="1" applyBorder="1" applyAlignment="1">
      <alignment horizontal="center" vertical="center" wrapText="1"/>
    </xf>
    <xf numFmtId="177" fontId="0" fillId="0" borderId="2" xfId="10" applyNumberFormat="1" applyFont="1" applyFill="1" applyBorder="1" applyAlignment="1">
      <alignment horizontal="center" vertical="center" wrapText="1"/>
    </xf>
    <xf numFmtId="177" fontId="0" fillId="0" borderId="3" xfId="10" applyNumberFormat="1" applyFont="1" applyFill="1" applyBorder="1" applyAlignment="1">
      <alignment horizontal="center" vertical="center" wrapText="1"/>
    </xf>
    <xf numFmtId="177" fontId="0" fillId="0" borderId="23" xfId="10" applyNumberFormat="1" applyFont="1" applyFill="1" applyBorder="1" applyAlignment="1">
      <alignment horizontal="center" vertical="center" wrapText="1"/>
    </xf>
    <xf numFmtId="177" fontId="0" fillId="0" borderId="24" xfId="10" applyNumberFormat="1" applyFont="1" applyFill="1" applyBorder="1" applyAlignment="1">
      <alignment horizontal="center" vertical="center" wrapText="1"/>
    </xf>
    <xf numFmtId="0" fontId="0" fillId="0" borderId="26" xfId="10" applyNumberFormat="1" applyFont="1" applyFill="1" applyBorder="1" applyAlignment="1">
      <alignment horizontal="center" vertical="center" wrapText="1"/>
    </xf>
    <xf numFmtId="0" fontId="0" fillId="0" borderId="4" xfId="10" applyNumberFormat="1" applyFont="1" applyFill="1" applyBorder="1" applyAlignment="1">
      <alignment horizontal="center" vertical="center" wrapText="1"/>
    </xf>
    <xf numFmtId="178" fontId="60" fillId="0" borderId="0" xfId="5" applyNumberFormat="1" applyFont="1" applyFill="1" applyAlignment="1">
      <alignment horizontal="left" vertical="center"/>
    </xf>
    <xf numFmtId="177" fontId="0" fillId="0" borderId="22" xfId="10" applyNumberFormat="1" applyFont="1" applyFill="1" applyBorder="1" applyAlignment="1">
      <alignment horizontal="center" vertical="center" wrapText="1"/>
    </xf>
    <xf numFmtId="177" fontId="8" fillId="0" borderId="11" xfId="10" applyNumberFormat="1" applyFont="1" applyFill="1" applyBorder="1" applyAlignment="1">
      <alignment horizontal="left" vertical="center" wrapText="1"/>
    </xf>
    <xf numFmtId="177" fontId="8" fillId="0" borderId="7" xfId="10" applyNumberFormat="1" applyFont="1" applyFill="1" applyBorder="1" applyAlignment="1">
      <alignment horizontal="left" vertical="center" wrapText="1"/>
    </xf>
    <xf numFmtId="177" fontId="8" fillId="0" borderId="9" xfId="10" applyNumberFormat="1" applyFont="1" applyFill="1" applyBorder="1" applyAlignment="1">
      <alignment horizontal="left" vertical="center" wrapText="1"/>
    </xf>
    <xf numFmtId="0" fontId="66" fillId="0" borderId="70" xfId="36" applyFont="1" applyBorder="1" applyAlignment="1">
      <alignment horizontal="left" wrapText="1"/>
    </xf>
    <xf numFmtId="0" fontId="66" fillId="0" borderId="71" xfId="36" applyFont="1" applyBorder="1" applyAlignment="1">
      <alignment horizontal="left" wrapText="1"/>
    </xf>
    <xf numFmtId="0" fontId="66" fillId="0" borderId="75" xfId="36" applyFont="1" applyBorder="1" applyAlignment="1">
      <alignment horizontal="left" wrapText="1"/>
    </xf>
    <xf numFmtId="0" fontId="66" fillId="0" borderId="76" xfId="36" applyFont="1" applyBorder="1" applyAlignment="1">
      <alignment horizontal="left" wrapText="1"/>
    </xf>
    <xf numFmtId="0" fontId="66" fillId="0" borderId="70" xfId="36" applyFont="1" applyBorder="1" applyAlignment="1">
      <alignment horizontal="left" vertical="top" wrapText="1"/>
    </xf>
    <xf numFmtId="0" fontId="66" fillId="0" borderId="83" xfId="37" applyFont="1" applyBorder="1" applyAlignment="1">
      <alignment horizontal="left" vertical="top" wrapText="1"/>
    </xf>
    <xf numFmtId="0" fontId="66" fillId="0" borderId="75" xfId="37" applyFont="1" applyBorder="1" applyAlignment="1">
      <alignment horizontal="left" vertical="top" wrapText="1"/>
    </xf>
    <xf numFmtId="0" fontId="66" fillId="0" borderId="70" xfId="37" applyFont="1" applyBorder="1" applyAlignment="1">
      <alignment horizontal="left" wrapText="1"/>
    </xf>
    <xf numFmtId="0" fontId="66" fillId="0" borderId="71" xfId="37" applyFont="1" applyBorder="1" applyAlignment="1">
      <alignment horizontal="left" wrapText="1"/>
    </xf>
    <xf numFmtId="0" fontId="66" fillId="0" borderId="75" xfId="37" applyFont="1" applyBorder="1" applyAlignment="1">
      <alignment horizontal="left" wrapText="1"/>
    </xf>
    <xf numFmtId="0" fontId="66" fillId="0" borderId="76" xfId="37" applyFont="1" applyBorder="1" applyAlignment="1">
      <alignment horizontal="left" wrapText="1"/>
    </xf>
    <xf numFmtId="0" fontId="66" fillId="0" borderId="70" xfId="37" applyFont="1" applyBorder="1" applyAlignment="1">
      <alignment horizontal="left" vertical="top" wrapText="1"/>
    </xf>
    <xf numFmtId="0" fontId="66" fillId="0" borderId="84" xfId="37" applyFont="1" applyBorder="1" applyAlignment="1">
      <alignment horizontal="left" vertical="top" wrapText="1"/>
    </xf>
    <xf numFmtId="177" fontId="26" fillId="0" borderId="0" xfId="9" applyNumberFormat="1" applyFont="1" applyFill="1" applyAlignment="1">
      <alignment horizontal="left"/>
    </xf>
    <xf numFmtId="177" fontId="8" fillId="0" borderId="12" xfId="8" applyNumberFormat="1" applyFont="1" applyFill="1" applyBorder="1" applyAlignment="1">
      <alignment horizontal="center" vertical="center" wrapText="1"/>
    </xf>
    <xf numFmtId="177" fontId="8" fillId="0" borderId="0" xfId="8" applyNumberFormat="1" applyFont="1" applyFill="1" applyBorder="1" applyAlignment="1">
      <alignment horizontal="center" vertical="center" wrapText="1"/>
    </xf>
    <xf numFmtId="0" fontId="8" fillId="0" borderId="1" xfId="8" applyNumberFormat="1" applyFont="1" applyFill="1" applyBorder="1" applyAlignment="1">
      <alignment horizontal="left" vertical="center" wrapText="1"/>
    </xf>
    <xf numFmtId="0" fontId="8" fillId="0" borderId="3" xfId="8" applyNumberFormat="1" applyFont="1" applyFill="1" applyBorder="1" applyAlignment="1">
      <alignment horizontal="left" vertical="center" wrapText="1"/>
    </xf>
    <xf numFmtId="0" fontId="0" fillId="0" borderId="1" xfId="0" applyFont="1" applyFill="1" applyBorder="1"/>
    <xf numFmtId="0" fontId="0" fillId="0" borderId="17" xfId="0" applyFont="1" applyFill="1" applyBorder="1"/>
    <xf numFmtId="0" fontId="0" fillId="0" borderId="2" xfId="0" applyFont="1" applyFill="1" applyBorder="1"/>
    <xf numFmtId="177" fontId="8" fillId="0" borderId="25" xfId="8" applyNumberFormat="1" applyFont="1" applyFill="1" applyBorder="1" applyAlignment="1">
      <alignment horizontal="right" vertical="center" wrapText="1"/>
    </xf>
    <xf numFmtId="177" fontId="8" fillId="0" borderId="17" xfId="8" applyNumberFormat="1" applyFont="1" applyFill="1" applyBorder="1" applyAlignment="1">
      <alignment horizontal="right" vertical="center" wrapText="1"/>
    </xf>
    <xf numFmtId="177" fontId="8" fillId="0" borderId="11" xfId="8" applyNumberFormat="1" applyFont="1" applyFill="1" applyBorder="1" applyAlignment="1">
      <alignment horizontal="distributed" vertical="center" indent="15"/>
    </xf>
    <xf numFmtId="177" fontId="8" fillId="0" borderId="7" xfId="8" applyNumberFormat="1" applyFont="1" applyFill="1" applyBorder="1" applyAlignment="1">
      <alignment horizontal="distributed" vertical="center" indent="15"/>
    </xf>
    <xf numFmtId="177" fontId="8" fillId="0" borderId="7" xfId="8" applyNumberFormat="1" applyFont="1" applyFill="1" applyBorder="1" applyAlignment="1">
      <alignment horizontal="right" vertical="center" indent="15"/>
    </xf>
    <xf numFmtId="0" fontId="8" fillId="0" borderId="9" xfId="8" applyNumberFormat="1" applyFont="1" applyFill="1" applyBorder="1" applyAlignment="1">
      <alignment horizontal="distributed" vertical="center" indent="15"/>
    </xf>
    <xf numFmtId="0" fontId="66" fillId="0" borderId="83" xfId="38" applyFont="1" applyBorder="1" applyAlignment="1">
      <alignment horizontal="left" vertical="top" wrapText="1"/>
    </xf>
    <xf numFmtId="0" fontId="66" fillId="0" borderId="75" xfId="38" applyFont="1" applyBorder="1" applyAlignment="1">
      <alignment horizontal="left" vertical="top" wrapText="1"/>
    </xf>
    <xf numFmtId="0" fontId="66" fillId="0" borderId="70" xfId="38" applyFont="1" applyBorder="1" applyAlignment="1">
      <alignment horizontal="left" wrapText="1"/>
    </xf>
    <xf numFmtId="0" fontId="66" fillId="0" borderId="71" xfId="38" applyFont="1" applyBorder="1" applyAlignment="1">
      <alignment horizontal="left" wrapText="1"/>
    </xf>
    <xf numFmtId="0" fontId="66" fillId="0" borderId="75" xfId="38" applyFont="1" applyBorder="1" applyAlignment="1">
      <alignment horizontal="left" wrapText="1"/>
    </xf>
    <xf numFmtId="0" fontId="66" fillId="0" borderId="76" xfId="38" applyFont="1" applyBorder="1" applyAlignment="1">
      <alignment horizontal="left" wrapText="1"/>
    </xf>
    <xf numFmtId="0" fontId="66" fillId="0" borderId="70" xfId="38" applyFont="1" applyBorder="1" applyAlignment="1">
      <alignment horizontal="left" vertical="top" wrapText="1"/>
    </xf>
    <xf numFmtId="0" fontId="66" fillId="0" borderId="84" xfId="38" applyFont="1" applyBorder="1" applyAlignment="1">
      <alignment horizontal="left" vertical="top" wrapText="1"/>
    </xf>
    <xf numFmtId="178" fontId="60" fillId="0" borderId="0" xfId="5" applyNumberFormat="1" applyFont="1" applyFill="1" applyAlignment="1">
      <alignment horizontal="center" vertical="center"/>
    </xf>
    <xf numFmtId="0" fontId="66" fillId="0" borderId="83" xfId="39" applyFont="1" applyBorder="1" applyAlignment="1">
      <alignment horizontal="left" vertical="top" wrapText="1"/>
    </xf>
    <xf numFmtId="0" fontId="66" fillId="0" borderId="75" xfId="39" applyFont="1" applyBorder="1" applyAlignment="1">
      <alignment horizontal="left" vertical="top" wrapText="1"/>
    </xf>
    <xf numFmtId="0" fontId="66" fillId="0" borderId="70" xfId="39" applyFont="1" applyBorder="1" applyAlignment="1">
      <alignment horizontal="left" wrapText="1"/>
    </xf>
    <xf numFmtId="0" fontId="66" fillId="0" borderId="71" xfId="39" applyFont="1" applyBorder="1" applyAlignment="1">
      <alignment horizontal="left" wrapText="1"/>
    </xf>
    <xf numFmtId="0" fontId="66" fillId="0" borderId="75" xfId="39" applyFont="1" applyBorder="1" applyAlignment="1">
      <alignment horizontal="left" wrapText="1"/>
    </xf>
    <xf numFmtId="0" fontId="66" fillId="0" borderId="76" xfId="39" applyFont="1" applyBorder="1" applyAlignment="1">
      <alignment horizontal="left" wrapText="1"/>
    </xf>
    <xf numFmtId="0" fontId="66" fillId="0" borderId="70" xfId="39" applyFont="1" applyBorder="1" applyAlignment="1">
      <alignment horizontal="left" vertical="top" wrapText="1"/>
    </xf>
    <xf numFmtId="0" fontId="66" fillId="0" borderId="84" xfId="39" applyFont="1" applyBorder="1" applyAlignment="1">
      <alignment horizontal="left" vertical="top" wrapText="1"/>
    </xf>
    <xf numFmtId="177" fontId="0" fillId="0" borderId="23" xfId="8" applyNumberFormat="1" applyFont="1" applyFill="1" applyBorder="1" applyAlignment="1">
      <alignment horizontal="center" vertical="center" wrapText="1"/>
    </xf>
    <xf numFmtId="177" fontId="0" fillId="0" borderId="24" xfId="8" applyNumberFormat="1" applyFont="1" applyFill="1" applyBorder="1" applyAlignment="1">
      <alignment horizontal="center" vertical="center" wrapText="1"/>
    </xf>
    <xf numFmtId="177" fontId="0" fillId="0" borderId="4" xfId="8" applyNumberFormat="1" applyFont="1" applyFill="1" applyBorder="1" applyAlignment="1">
      <alignment horizontal="center" vertical="center" wrapText="1"/>
    </xf>
    <xf numFmtId="178" fontId="6" fillId="0" borderId="0" xfId="5" applyNumberFormat="1" applyFont="1" applyFill="1" applyAlignment="1">
      <alignment horizontal="left" vertical="center"/>
    </xf>
    <xf numFmtId="178" fontId="6" fillId="0" borderId="0" xfId="5" applyNumberFormat="1" applyFont="1" applyFill="1" applyAlignment="1">
      <alignment horizontal="right" vertical="center"/>
    </xf>
    <xf numFmtId="0" fontId="7" fillId="0" borderId="17" xfId="0" applyFont="1" applyFill="1" applyBorder="1" applyAlignment="1">
      <alignment vertical="center"/>
    </xf>
    <xf numFmtId="0" fontId="7" fillId="0" borderId="14" xfId="0" applyFont="1" applyFill="1" applyBorder="1" applyAlignment="1">
      <alignment vertical="center"/>
    </xf>
    <xf numFmtId="177" fontId="8" fillId="0" borderId="11" xfId="8" applyNumberFormat="1" applyFont="1" applyFill="1" applyBorder="1" applyAlignment="1">
      <alignment horizontal="center" vertical="center"/>
    </xf>
    <xf numFmtId="177" fontId="8" fillId="0" borderId="13" xfId="8" applyNumberFormat="1" applyFont="1" applyFill="1" applyBorder="1" applyAlignment="1">
      <alignment horizontal="distributed" vertical="distributed" indent="2"/>
    </xf>
    <xf numFmtId="0" fontId="7" fillId="0" borderId="20" xfId="0" applyFont="1" applyFill="1" applyBorder="1"/>
    <xf numFmtId="0" fontId="7" fillId="0" borderId="15" xfId="0" applyFont="1" applyFill="1" applyBorder="1"/>
    <xf numFmtId="0" fontId="7" fillId="0" borderId="24" xfId="0" applyFont="1" applyFill="1" applyBorder="1" applyAlignment="1">
      <alignment vertical="center"/>
    </xf>
    <xf numFmtId="0" fontId="7" fillId="0" borderId="4" xfId="0" applyFont="1" applyFill="1" applyBorder="1" applyAlignment="1">
      <alignment vertical="center"/>
    </xf>
    <xf numFmtId="177" fontId="8" fillId="0" borderId="12" xfId="8" applyNumberFormat="1" applyFont="1" applyFill="1" applyBorder="1" applyAlignment="1">
      <alignment horizontal="distributed" vertical="distributed" wrapText="1" indent="2"/>
    </xf>
    <xf numFmtId="0" fontId="7" fillId="0" borderId="12" xfId="0" applyFont="1" applyFill="1" applyBorder="1" applyAlignment="1">
      <alignment horizontal="distributed" vertical="distributed" indent="2"/>
    </xf>
    <xf numFmtId="0" fontId="7" fillId="0" borderId="1" xfId="0" applyFont="1" applyFill="1" applyBorder="1" applyAlignment="1">
      <alignment horizontal="distributed" vertical="distributed" indent="2"/>
    </xf>
    <xf numFmtId="177" fontId="8" fillId="0" borderId="18" xfId="8" applyNumberFormat="1" applyFont="1" applyFill="1" applyBorder="1" applyAlignment="1">
      <alignment horizontal="distributed" vertical="distributed" indent="2"/>
    </xf>
    <xf numFmtId="0" fontId="7" fillId="0" borderId="18" xfId="0" applyFont="1" applyFill="1" applyBorder="1" applyAlignment="1">
      <alignment horizontal="distributed" vertical="distributed" indent="2"/>
    </xf>
    <xf numFmtId="0" fontId="7" fillId="0" borderId="22" xfId="0" applyFont="1" applyFill="1" applyBorder="1" applyAlignment="1">
      <alignment horizontal="distributed" vertical="distributed" indent="2"/>
    </xf>
    <xf numFmtId="177" fontId="8" fillId="0" borderId="16" xfId="8" applyNumberFormat="1" applyFont="1" applyFill="1" applyBorder="1" applyAlignment="1">
      <alignment horizontal="distributed" vertical="distributed" indent="2"/>
    </xf>
    <xf numFmtId="177" fontId="8" fillId="0" borderId="20" xfId="8" applyNumberFormat="1" applyFont="1" applyFill="1" applyBorder="1" applyAlignment="1">
      <alignment horizontal="distributed" vertical="distributed" indent="2"/>
    </xf>
    <xf numFmtId="177" fontId="8" fillId="0" borderId="15" xfId="8" applyNumberFormat="1" applyFont="1" applyFill="1" applyBorder="1" applyAlignment="1">
      <alignment horizontal="distributed" vertical="distributed" indent="2"/>
    </xf>
    <xf numFmtId="0" fontId="0" fillId="0" borderId="24" xfId="0" applyFill="1" applyBorder="1" applyAlignment="1">
      <alignment vertical="center"/>
    </xf>
    <xf numFmtId="0" fontId="0" fillId="0" borderId="4" xfId="0" applyFill="1" applyBorder="1" applyAlignment="1">
      <alignment vertical="center"/>
    </xf>
    <xf numFmtId="0" fontId="0" fillId="0" borderId="17" xfId="0" applyFill="1" applyBorder="1" applyAlignment="1">
      <alignment vertical="center"/>
    </xf>
    <xf numFmtId="0" fontId="0" fillId="0" borderId="14" xfId="0" applyFill="1" applyBorder="1" applyAlignment="1">
      <alignment vertical="center"/>
    </xf>
    <xf numFmtId="0" fontId="0" fillId="0" borderId="12" xfId="0" applyFill="1" applyBorder="1" applyAlignment="1">
      <alignment horizontal="distributed" vertical="distributed" indent="2"/>
    </xf>
    <xf numFmtId="0" fontId="0" fillId="0" borderId="1" xfId="0" applyFill="1" applyBorder="1" applyAlignment="1">
      <alignment horizontal="distributed" vertical="distributed" indent="2"/>
    </xf>
    <xf numFmtId="0" fontId="0" fillId="0" borderId="18" xfId="0" applyFill="1" applyBorder="1" applyAlignment="1">
      <alignment horizontal="distributed" vertical="distributed" indent="2"/>
    </xf>
    <xf numFmtId="0" fontId="0" fillId="0" borderId="22" xfId="0" applyFill="1" applyBorder="1" applyAlignment="1">
      <alignment horizontal="distributed" vertical="distributed" indent="2"/>
    </xf>
    <xf numFmtId="177" fontId="8" fillId="0" borderId="26" xfId="9" applyNumberFormat="1" applyFont="1" applyFill="1" applyBorder="1" applyAlignment="1">
      <alignment horizontal="center" vertical="center" wrapText="1"/>
    </xf>
    <xf numFmtId="177" fontId="8" fillId="0" borderId="4" xfId="9" applyNumberFormat="1" applyFont="1" applyFill="1" applyBorder="1" applyAlignment="1">
      <alignment horizontal="center" vertical="center" wrapText="1"/>
    </xf>
    <xf numFmtId="178" fontId="10" fillId="0" borderId="0" xfId="6" applyNumberFormat="1" applyFont="1" applyFill="1" applyBorder="1" applyAlignment="1">
      <alignment horizontal="distributed" vertical="center"/>
    </xf>
    <xf numFmtId="0" fontId="66" fillId="0" borderId="83" xfId="40" applyFont="1" applyBorder="1" applyAlignment="1">
      <alignment horizontal="left" vertical="top" wrapText="1"/>
    </xf>
    <xf numFmtId="0" fontId="66" fillId="0" borderId="75" xfId="40" applyFont="1" applyBorder="1" applyAlignment="1">
      <alignment horizontal="left" vertical="top" wrapText="1"/>
    </xf>
    <xf numFmtId="0" fontId="66" fillId="0" borderId="84" xfId="40" applyFont="1" applyBorder="1" applyAlignment="1">
      <alignment horizontal="left" vertical="top" wrapText="1"/>
    </xf>
    <xf numFmtId="178" fontId="60" fillId="0" borderId="0" xfId="6" applyNumberFormat="1" applyFont="1" applyFill="1" applyAlignment="1">
      <alignment horizontal="left" vertical="center"/>
    </xf>
    <xf numFmtId="177" fontId="8" fillId="0" borderId="16" xfId="9" applyNumberFormat="1" applyFont="1" applyFill="1" applyBorder="1" applyAlignment="1">
      <alignment horizontal="center" vertical="center" wrapText="1"/>
    </xf>
    <xf numFmtId="0" fontId="0" fillId="0" borderId="17" xfId="0" applyFont="1" applyFill="1" applyBorder="1" applyAlignment="1">
      <alignment vertical="center"/>
    </xf>
    <xf numFmtId="0" fontId="0" fillId="0" borderId="14" xfId="0" applyFont="1" applyFill="1" applyBorder="1" applyAlignment="1">
      <alignment vertical="center"/>
    </xf>
    <xf numFmtId="177" fontId="8" fillId="0" borderId="22" xfId="9" applyNumberFormat="1" applyFont="1" applyFill="1" applyBorder="1" applyAlignment="1">
      <alignment horizontal="center" vertical="center" wrapText="1"/>
    </xf>
    <xf numFmtId="177" fontId="8" fillId="0" borderId="3" xfId="9" applyNumberFormat="1" applyFont="1" applyFill="1" applyBorder="1" applyAlignment="1">
      <alignment horizontal="center" vertical="center" wrapText="1"/>
    </xf>
    <xf numFmtId="0" fontId="0" fillId="0" borderId="24" xfId="0" applyFont="1" applyFill="1" applyBorder="1" applyAlignment="1">
      <alignment vertical="center"/>
    </xf>
    <xf numFmtId="0" fontId="0" fillId="0" borderId="4" xfId="0" applyFont="1" applyFill="1" applyBorder="1" applyAlignment="1">
      <alignment vertical="center"/>
    </xf>
    <xf numFmtId="177" fontId="8" fillId="0" borderId="12" xfId="9" applyNumberFormat="1" applyFont="1" applyFill="1" applyBorder="1" applyAlignment="1">
      <alignment horizontal="distributed" vertical="distributed" wrapText="1" indent="2"/>
    </xf>
    <xf numFmtId="0" fontId="0" fillId="0" borderId="12" xfId="0" applyFont="1" applyFill="1" applyBorder="1" applyAlignment="1">
      <alignment horizontal="distributed" vertical="distributed" indent="2"/>
    </xf>
    <xf numFmtId="0" fontId="0" fillId="0" borderId="1" xfId="0" applyFont="1" applyFill="1" applyBorder="1" applyAlignment="1">
      <alignment horizontal="distributed" vertical="distributed" indent="2"/>
    </xf>
    <xf numFmtId="177" fontId="8" fillId="0" borderId="13" xfId="9" applyNumberFormat="1" applyFont="1" applyFill="1" applyBorder="1" applyAlignment="1">
      <alignment horizontal="distributed" vertical="distributed" indent="2"/>
    </xf>
    <xf numFmtId="0" fontId="0" fillId="0" borderId="20" xfId="0" applyFont="1" applyFill="1" applyBorder="1"/>
    <xf numFmtId="0" fontId="0" fillId="0" borderId="20" xfId="0" applyFont="1" applyFill="1" applyBorder="1" applyAlignment="1">
      <alignment horizontal="right"/>
    </xf>
    <xf numFmtId="0" fontId="0" fillId="0" borderId="20" xfId="0" applyNumberFormat="1" applyFont="1" applyFill="1" applyBorder="1"/>
    <xf numFmtId="0" fontId="0" fillId="0" borderId="15" xfId="0" applyFont="1" applyFill="1" applyBorder="1"/>
    <xf numFmtId="0" fontId="8" fillId="0" borderId="26" xfId="9" applyNumberFormat="1" applyFont="1" applyFill="1" applyBorder="1" applyAlignment="1">
      <alignment horizontal="center" vertical="center" wrapText="1"/>
    </xf>
    <xf numFmtId="177" fontId="8" fillId="0" borderId="18" xfId="9" applyNumberFormat="1" applyFont="1" applyFill="1" applyBorder="1" applyAlignment="1">
      <alignment horizontal="distributed" vertical="distributed" indent="2"/>
    </xf>
    <xf numFmtId="0" fontId="0" fillId="0" borderId="18" xfId="0" applyFont="1" applyFill="1" applyBorder="1" applyAlignment="1">
      <alignment horizontal="distributed" vertical="distributed" indent="2"/>
    </xf>
    <xf numFmtId="0" fontId="0" fillId="0" borderId="22" xfId="0" applyFont="1" applyFill="1" applyBorder="1" applyAlignment="1">
      <alignment horizontal="distributed" vertical="distributed" indent="2"/>
    </xf>
    <xf numFmtId="177" fontId="8" fillId="0" borderId="11" xfId="9" applyNumberFormat="1" applyFont="1" applyFill="1" applyBorder="1" applyAlignment="1">
      <alignment horizontal="center" vertical="center"/>
    </xf>
    <xf numFmtId="177" fontId="8" fillId="0" borderId="7" xfId="9" applyNumberFormat="1" applyFont="1" applyFill="1" applyBorder="1" applyAlignment="1">
      <alignment horizontal="center" vertical="center"/>
    </xf>
    <xf numFmtId="177" fontId="8" fillId="0" borderId="7" xfId="9" applyNumberFormat="1" applyFont="1" applyFill="1" applyBorder="1" applyAlignment="1">
      <alignment horizontal="right" vertical="center"/>
    </xf>
    <xf numFmtId="0" fontId="8" fillId="0" borderId="7" xfId="9" applyNumberFormat="1" applyFont="1" applyFill="1" applyBorder="1" applyAlignment="1">
      <alignment horizontal="center" vertical="center"/>
    </xf>
    <xf numFmtId="178" fontId="8" fillId="0" borderId="12" xfId="6" applyNumberFormat="1" applyFont="1" applyFill="1" applyBorder="1" applyAlignment="1">
      <alignment horizontal="distributed" vertical="center" wrapText="1"/>
    </xf>
    <xf numFmtId="178" fontId="8" fillId="0" borderId="0" xfId="6" applyNumberFormat="1" applyFont="1" applyFill="1" applyBorder="1" applyAlignment="1">
      <alignment horizontal="distributed" vertical="center" wrapText="1"/>
    </xf>
    <xf numFmtId="178" fontId="8" fillId="0" borderId="21" xfId="6" applyNumberFormat="1" applyFont="1" applyFill="1" applyBorder="1" applyAlignment="1">
      <alignment horizontal="distributed" vertical="center" wrapText="1"/>
    </xf>
    <xf numFmtId="177" fontId="8" fillId="0" borderId="24" xfId="9" applyNumberFormat="1" applyFont="1" applyFill="1" applyBorder="1" applyAlignment="1">
      <alignment horizontal="center" vertical="center" wrapText="1"/>
    </xf>
    <xf numFmtId="178" fontId="60" fillId="0" borderId="0" xfId="6" applyNumberFormat="1" applyFont="1" applyFill="1" applyAlignment="1">
      <alignment horizontal="right" vertical="center"/>
    </xf>
    <xf numFmtId="177" fontId="8" fillId="0" borderId="23" xfId="9" applyNumberFormat="1" applyFont="1" applyFill="1" applyBorder="1" applyAlignment="1">
      <alignment horizontal="center" vertical="center" wrapText="1"/>
    </xf>
    <xf numFmtId="177" fontId="8" fillId="0" borderId="14" xfId="9" applyNumberFormat="1" applyFont="1" applyFill="1" applyBorder="1" applyAlignment="1">
      <alignment horizontal="center" vertical="center" wrapText="1"/>
    </xf>
    <xf numFmtId="178" fontId="10" fillId="0" borderId="18" xfId="6" applyNumberFormat="1" applyFont="1" applyFill="1" applyBorder="1" applyAlignment="1">
      <alignment horizontal="distributed" vertical="center"/>
    </xf>
    <xf numFmtId="0" fontId="66" fillId="0" borderId="70" xfId="40" applyFont="1" applyBorder="1" applyAlignment="1">
      <alignment horizontal="left" wrapText="1"/>
    </xf>
    <xf numFmtId="0" fontId="66" fillId="0" borderId="71" xfId="40" applyFont="1" applyBorder="1" applyAlignment="1">
      <alignment horizontal="left" wrapText="1"/>
    </xf>
    <xf numFmtId="0" fontId="66" fillId="0" borderId="75" xfId="40" applyFont="1" applyBorder="1" applyAlignment="1">
      <alignment horizontal="left" wrapText="1"/>
    </xf>
    <xf numFmtId="0" fontId="66" fillId="0" borderId="76" xfId="40" applyFont="1" applyBorder="1" applyAlignment="1">
      <alignment horizontal="left" wrapText="1"/>
    </xf>
    <xf numFmtId="0" fontId="66" fillId="0" borderId="70" xfId="40" applyFont="1" applyBorder="1" applyAlignment="1">
      <alignment horizontal="left" vertical="top" wrapText="1"/>
    </xf>
    <xf numFmtId="178" fontId="41" fillId="0" borderId="23" xfId="5" applyNumberFormat="1" applyFont="1" applyFill="1" applyBorder="1" applyAlignment="1">
      <alignment horizontal="center" vertical="center" wrapText="1"/>
    </xf>
    <xf numFmtId="178" fontId="41" fillId="0" borderId="24" xfId="5" applyNumberFormat="1" applyFont="1" applyFill="1" applyBorder="1" applyAlignment="1">
      <alignment horizontal="center" vertical="center" wrapText="1"/>
    </xf>
    <xf numFmtId="177" fontId="13" fillId="0" borderId="23" xfId="0" applyNumberFormat="1" applyFont="1" applyFill="1" applyBorder="1" applyAlignment="1">
      <alignment horizontal="center" vertical="center" wrapText="1"/>
    </xf>
    <xf numFmtId="177" fontId="13" fillId="0" borderId="24" xfId="0" applyNumberFormat="1" applyFont="1" applyFill="1" applyBorder="1" applyAlignment="1">
      <alignment horizontal="center" vertical="center" wrapText="1"/>
    </xf>
    <xf numFmtId="177" fontId="13" fillId="0" borderId="4" xfId="0" applyNumberFormat="1" applyFont="1" applyFill="1" applyBorder="1" applyAlignment="1">
      <alignment horizontal="center" vertical="center" wrapText="1"/>
    </xf>
    <xf numFmtId="178" fontId="8" fillId="0" borderId="23" xfId="5" applyNumberFormat="1" applyFont="1" applyFill="1" applyBorder="1" applyAlignment="1">
      <alignment horizontal="center" vertical="center" wrapText="1"/>
    </xf>
    <xf numFmtId="178" fontId="8" fillId="0" borderId="24" xfId="5" applyNumberFormat="1" applyFont="1" applyFill="1" applyBorder="1" applyAlignment="1">
      <alignment horizontal="center" vertical="center" wrapText="1"/>
    </xf>
    <xf numFmtId="178" fontId="8" fillId="0" borderId="4" xfId="5" applyNumberFormat="1" applyFont="1" applyFill="1" applyBorder="1" applyAlignment="1">
      <alignment horizontal="center" vertical="center" wrapText="1"/>
    </xf>
    <xf numFmtId="178" fontId="8" fillId="0" borderId="25" xfId="5" applyNumberFormat="1" applyFont="1" applyFill="1" applyBorder="1" applyAlignment="1">
      <alignment horizontal="center" vertical="center" wrapText="1"/>
    </xf>
    <xf numFmtId="178" fontId="8" fillId="0" borderId="17" xfId="5" applyNumberFormat="1" applyFont="1" applyFill="1" applyBorder="1" applyAlignment="1">
      <alignment horizontal="center" vertical="center" wrapText="1"/>
    </xf>
    <xf numFmtId="178" fontId="8" fillId="0" borderId="14" xfId="5" applyNumberFormat="1" applyFont="1" applyFill="1" applyBorder="1" applyAlignment="1">
      <alignment horizontal="center" vertical="center" wrapText="1"/>
    </xf>
    <xf numFmtId="0" fontId="8" fillId="0" borderId="1" xfId="5" applyNumberFormat="1" applyFont="1" applyFill="1" applyBorder="1" applyAlignment="1">
      <alignment horizontal="center" vertical="center" wrapText="1"/>
    </xf>
    <xf numFmtId="0" fontId="8" fillId="0" borderId="2" xfId="5" applyNumberFormat="1" applyFont="1" applyFill="1" applyBorder="1" applyAlignment="1">
      <alignment horizontal="center" vertical="center" wrapText="1"/>
    </xf>
    <xf numFmtId="0" fontId="8" fillId="0" borderId="3" xfId="5" applyNumberFormat="1" applyFont="1" applyFill="1" applyBorder="1" applyAlignment="1">
      <alignment horizontal="center" vertical="center" wrapText="1"/>
    </xf>
    <xf numFmtId="0" fontId="41" fillId="0" borderId="25" xfId="5" applyNumberFormat="1" applyFont="1" applyFill="1" applyBorder="1" applyAlignment="1">
      <alignment horizontal="center" vertical="center" wrapText="1"/>
    </xf>
    <xf numFmtId="0" fontId="41" fillId="0" borderId="17" xfId="5" applyNumberFormat="1" applyFont="1" applyFill="1" applyBorder="1" applyAlignment="1">
      <alignment horizontal="center" vertical="center" wrapText="1"/>
    </xf>
    <xf numFmtId="178" fontId="41" fillId="0" borderId="25" xfId="5" applyNumberFormat="1" applyFont="1" applyFill="1" applyBorder="1" applyAlignment="1">
      <alignment horizontal="center" vertical="center" wrapText="1"/>
    </xf>
    <xf numFmtId="178" fontId="41" fillId="0" borderId="17" xfId="5" applyNumberFormat="1" applyFont="1" applyFill="1" applyBorder="1" applyAlignment="1">
      <alignment horizontal="center" vertical="center" wrapText="1"/>
    </xf>
    <xf numFmtId="177" fontId="8" fillId="0" borderId="12" xfId="5" applyNumberFormat="1" applyFont="1" applyFill="1" applyBorder="1" applyAlignment="1">
      <alignment horizontal="left" vertical="center" wrapText="1"/>
    </xf>
    <xf numFmtId="178" fontId="33" fillId="0" borderId="1" xfId="5" applyNumberFormat="1" applyFont="1" applyFill="1" applyBorder="1" applyAlignment="1">
      <alignment horizontal="center" vertical="center" wrapText="1"/>
    </xf>
    <xf numFmtId="178" fontId="33" fillId="0" borderId="2" xfId="5" applyNumberFormat="1" applyFont="1" applyFill="1" applyBorder="1" applyAlignment="1">
      <alignment horizontal="center" vertical="center" wrapText="1"/>
    </xf>
    <xf numFmtId="178" fontId="33" fillId="0" borderId="3" xfId="5" applyNumberFormat="1" applyFont="1" applyFill="1" applyBorder="1" applyAlignment="1">
      <alignment horizontal="center" vertical="center" wrapText="1"/>
    </xf>
    <xf numFmtId="178" fontId="33" fillId="0" borderId="23" xfId="5" applyNumberFormat="1" applyFont="1" applyFill="1" applyBorder="1" applyAlignment="1">
      <alignment horizontal="center" vertical="center" wrapText="1"/>
    </xf>
    <xf numFmtId="178" fontId="33" fillId="0" borderId="24" xfId="5" applyNumberFormat="1" applyFont="1" applyFill="1" applyBorder="1" applyAlignment="1">
      <alignment horizontal="center" vertical="center" wrapText="1"/>
    </xf>
    <xf numFmtId="178" fontId="33" fillId="0" borderId="4" xfId="5" applyNumberFormat="1" applyFont="1" applyFill="1" applyBorder="1" applyAlignment="1">
      <alignment horizontal="center" vertical="center" wrapText="1"/>
    </xf>
    <xf numFmtId="0" fontId="33" fillId="0" borderId="23" xfId="5" applyNumberFormat="1" applyFont="1" applyFill="1" applyBorder="1" applyAlignment="1">
      <alignment horizontal="center" vertical="center" wrapText="1"/>
    </xf>
    <xf numFmtId="0" fontId="33" fillId="0" borderId="24" xfId="5" applyNumberFormat="1" applyFont="1" applyFill="1" applyBorder="1" applyAlignment="1">
      <alignment horizontal="center" vertical="center" wrapText="1"/>
    </xf>
    <xf numFmtId="0" fontId="33" fillId="0" borderId="4" xfId="5" applyNumberFormat="1" applyFont="1" applyFill="1" applyBorder="1" applyAlignment="1">
      <alignment horizontal="center" vertical="center" wrapText="1"/>
    </xf>
    <xf numFmtId="178" fontId="33" fillId="0" borderId="25" xfId="5" applyNumberFormat="1" applyFont="1" applyFill="1" applyBorder="1" applyAlignment="1">
      <alignment horizontal="center" vertical="center" wrapText="1"/>
    </xf>
    <xf numFmtId="178" fontId="33" fillId="0" borderId="12" xfId="5" applyNumberFormat="1" applyFont="1" applyFill="1" applyBorder="1" applyAlignment="1">
      <alignment horizontal="center" vertical="center" wrapText="1"/>
    </xf>
    <xf numFmtId="178" fontId="33" fillId="0" borderId="14" xfId="5" applyNumberFormat="1" applyFont="1" applyFill="1" applyBorder="1" applyAlignment="1">
      <alignment horizontal="center" vertical="center" wrapText="1"/>
    </xf>
    <xf numFmtId="178" fontId="33" fillId="0" borderId="21" xfId="5" applyNumberFormat="1" applyFont="1" applyFill="1" applyBorder="1" applyAlignment="1">
      <alignment horizontal="center" vertical="center" wrapText="1"/>
    </xf>
    <xf numFmtId="178" fontId="33" fillId="0" borderId="17" xfId="5" applyNumberFormat="1" applyFont="1" applyFill="1" applyBorder="1" applyAlignment="1">
      <alignment horizontal="center" vertical="center" wrapText="1"/>
    </xf>
    <xf numFmtId="0" fontId="49" fillId="0" borderId="45" xfId="0" applyFont="1" applyBorder="1" applyAlignment="1">
      <alignment horizontal="center" vertical="center" wrapText="1"/>
    </xf>
    <xf numFmtId="0" fontId="49" fillId="0" borderId="44" xfId="0" applyFont="1" applyBorder="1" applyAlignment="1">
      <alignment horizontal="center" vertical="center" wrapText="1"/>
    </xf>
    <xf numFmtId="178" fontId="41" fillId="0" borderId="1" xfId="5" applyNumberFormat="1" applyFont="1" applyFill="1" applyBorder="1" applyAlignment="1">
      <alignment horizontal="center" vertical="center" wrapText="1"/>
    </xf>
    <xf numFmtId="178" fontId="41" fillId="0" borderId="2" xfId="5" applyNumberFormat="1" applyFont="1" applyFill="1" applyBorder="1" applyAlignment="1">
      <alignment horizontal="center" vertical="center" wrapText="1"/>
    </xf>
    <xf numFmtId="0" fontId="41" fillId="0" borderId="23" xfId="5" applyNumberFormat="1" applyFont="1" applyFill="1" applyBorder="1" applyAlignment="1">
      <alignment horizontal="center" vertical="center" wrapText="1"/>
    </xf>
    <xf numFmtId="0" fontId="41" fillId="0" borderId="24" xfId="5" applyNumberFormat="1" applyFont="1" applyFill="1" applyBorder="1" applyAlignment="1">
      <alignment horizontal="center" vertical="center" wrapText="1"/>
    </xf>
    <xf numFmtId="0" fontId="66" fillId="0" borderId="83" xfId="41" applyFont="1" applyBorder="1" applyAlignment="1">
      <alignment horizontal="left" vertical="top" wrapText="1"/>
    </xf>
    <xf numFmtId="0" fontId="66" fillId="0" borderId="75" xfId="41" applyFont="1" applyBorder="1" applyAlignment="1">
      <alignment horizontal="left" vertical="top" wrapText="1"/>
    </xf>
    <xf numFmtId="0" fontId="66" fillId="0" borderId="70" xfId="41" applyFont="1" applyBorder="1" applyAlignment="1">
      <alignment horizontal="left" wrapText="1"/>
    </xf>
    <xf numFmtId="0" fontId="66" fillId="0" borderId="71" xfId="41" applyFont="1" applyBorder="1" applyAlignment="1">
      <alignment horizontal="left" wrapText="1"/>
    </xf>
    <xf numFmtId="0" fontId="66" fillId="0" borderId="83" xfId="41" applyFont="1" applyBorder="1" applyAlignment="1">
      <alignment horizontal="left" wrapText="1"/>
    </xf>
    <xf numFmtId="0" fontId="66" fillId="0" borderId="84" xfId="41" applyFont="1" applyBorder="1" applyAlignment="1">
      <alignment horizontal="left" wrapText="1"/>
    </xf>
    <xf numFmtId="0" fontId="66" fillId="0" borderId="75" xfId="41" applyFont="1" applyBorder="1" applyAlignment="1">
      <alignment horizontal="left" wrapText="1"/>
    </xf>
    <xf numFmtId="0" fontId="66" fillId="0" borderId="76" xfId="41" applyFont="1" applyBorder="1" applyAlignment="1">
      <alignment horizontal="left" wrapText="1"/>
    </xf>
    <xf numFmtId="0" fontId="66" fillId="0" borderId="72" xfId="41" applyFont="1" applyBorder="1" applyAlignment="1">
      <alignment horizontal="center" wrapText="1"/>
    </xf>
    <xf numFmtId="0" fontId="66" fillId="0" borderId="73" xfId="41" applyFont="1" applyBorder="1" applyAlignment="1">
      <alignment horizontal="center" wrapText="1"/>
    </xf>
    <xf numFmtId="0" fontId="66" fillId="0" borderId="74" xfId="41" applyFont="1" applyBorder="1" applyAlignment="1">
      <alignment horizontal="center" wrapText="1"/>
    </xf>
    <xf numFmtId="0" fontId="66" fillId="0" borderId="105" xfId="41" applyFont="1" applyBorder="1" applyAlignment="1">
      <alignment horizontal="center" wrapText="1"/>
    </xf>
    <xf numFmtId="0" fontId="66" fillId="0" borderId="106" xfId="41" applyFont="1" applyBorder="1" applyAlignment="1">
      <alignment horizontal="center" wrapText="1"/>
    </xf>
    <xf numFmtId="0" fontId="66" fillId="0" borderId="70" xfId="41" applyFont="1" applyBorder="1" applyAlignment="1">
      <alignment horizontal="left" vertical="top" wrapText="1"/>
    </xf>
    <xf numFmtId="178" fontId="8" fillId="0" borderId="24" xfId="14" applyNumberFormat="1" applyFont="1" applyFill="1" applyBorder="1" applyAlignment="1">
      <alignment horizontal="center" vertical="center" wrapText="1"/>
    </xf>
    <xf numFmtId="178" fontId="8" fillId="0" borderId="4" xfId="14" applyNumberFormat="1" applyFont="1" applyFill="1" applyBorder="1" applyAlignment="1">
      <alignment horizontal="center" vertical="center" wrapText="1"/>
    </xf>
    <xf numFmtId="178" fontId="8" fillId="0" borderId="13" xfId="14" applyNumberFormat="1" applyFont="1" applyFill="1" applyBorder="1" applyAlignment="1">
      <alignment horizontal="center" vertical="center" wrapText="1"/>
    </xf>
    <xf numFmtId="178" fontId="8" fillId="0" borderId="15" xfId="14" applyNumberFormat="1" applyFont="1" applyFill="1" applyBorder="1" applyAlignment="1">
      <alignment horizontal="center" vertical="center" wrapText="1"/>
    </xf>
    <xf numFmtId="178" fontId="8" fillId="0" borderId="8" xfId="14" applyNumberFormat="1" applyFont="1" applyFill="1" applyBorder="1" applyAlignment="1">
      <alignment horizontal="center" vertical="center" wrapText="1"/>
    </xf>
    <xf numFmtId="178" fontId="8" fillId="0" borderId="16" xfId="14" applyNumberFormat="1" applyFont="1" applyFill="1" applyBorder="1" applyAlignment="1">
      <alignment horizontal="center" vertical="center" wrapText="1"/>
    </xf>
    <xf numFmtId="178" fontId="8" fillId="0" borderId="17" xfId="14" applyNumberFormat="1" applyFont="1" applyFill="1" applyBorder="1" applyAlignment="1">
      <alignment horizontal="center" vertical="center" wrapText="1"/>
    </xf>
    <xf numFmtId="178" fontId="8" fillId="0" borderId="14" xfId="14" applyNumberFormat="1" applyFont="1" applyFill="1" applyBorder="1" applyAlignment="1">
      <alignment horizontal="center" vertical="center" wrapText="1"/>
    </xf>
    <xf numFmtId="178" fontId="8" fillId="0" borderId="26" xfId="14" applyNumberFormat="1" applyFont="1" applyFill="1" applyBorder="1" applyAlignment="1">
      <alignment horizontal="center" vertical="center" wrapText="1"/>
    </xf>
    <xf numFmtId="178" fontId="30" fillId="0" borderId="12" xfId="14" applyNumberFormat="1" applyFont="1" applyFill="1" applyBorder="1" applyAlignment="1">
      <alignment horizontal="center" vertical="center" wrapText="1"/>
    </xf>
    <xf numFmtId="178" fontId="30" fillId="0" borderId="1" xfId="14" applyNumberFormat="1" applyFont="1" applyFill="1" applyBorder="1" applyAlignment="1">
      <alignment horizontal="center" vertical="center" wrapText="1"/>
    </xf>
    <xf numFmtId="178" fontId="30" fillId="0" borderId="0" xfId="14" applyNumberFormat="1" applyFont="1" applyFill="1" applyBorder="1" applyAlignment="1">
      <alignment horizontal="center" vertical="center" wrapText="1"/>
    </xf>
    <xf numFmtId="178" fontId="30" fillId="0" borderId="2" xfId="14" applyNumberFormat="1" applyFont="1" applyFill="1" applyBorder="1" applyAlignment="1">
      <alignment horizontal="center" vertical="center" wrapText="1"/>
    </xf>
    <xf numFmtId="178" fontId="30" fillId="0" borderId="21" xfId="14" applyNumberFormat="1" applyFont="1" applyFill="1" applyBorder="1" applyAlignment="1">
      <alignment horizontal="center" vertical="center" wrapText="1"/>
    </xf>
    <xf numFmtId="178" fontId="30" fillId="0" borderId="3" xfId="14" applyNumberFormat="1" applyFont="1" applyFill="1" applyBorder="1" applyAlignment="1">
      <alignment horizontal="center" vertical="center" wrapText="1"/>
    </xf>
    <xf numFmtId="178" fontId="8" fillId="0" borderId="7" xfId="14" applyNumberFormat="1" applyFont="1" applyFill="1" applyBorder="1" applyAlignment="1">
      <alignment horizontal="left" vertical="center" wrapText="1"/>
    </xf>
    <xf numFmtId="178" fontId="8" fillId="0" borderId="20" xfId="14" applyNumberFormat="1" applyFont="1" applyFill="1" applyBorder="1" applyAlignment="1">
      <alignment horizontal="center" vertical="center" wrapText="1"/>
    </xf>
    <xf numFmtId="178" fontId="8" fillId="0" borderId="21" xfId="14" applyNumberFormat="1" applyFont="1" applyFill="1" applyBorder="1" applyAlignment="1">
      <alignment horizontal="center" vertical="center" wrapText="1"/>
    </xf>
    <xf numFmtId="177" fontId="10" fillId="0" borderId="0" xfId="14" applyNumberFormat="1" applyFont="1" applyFill="1" applyBorder="1" applyAlignment="1">
      <alignment horizontal="distributed" vertical="center"/>
    </xf>
    <xf numFmtId="178" fontId="8" fillId="0" borderId="22" xfId="14" applyNumberFormat="1" applyFont="1" applyFill="1" applyBorder="1" applyAlignment="1">
      <alignment horizontal="center" vertical="center" wrapText="1"/>
    </xf>
    <xf numFmtId="178" fontId="8" fillId="0" borderId="3" xfId="14" applyNumberFormat="1" applyFont="1" applyFill="1" applyBorder="1" applyAlignment="1">
      <alignment horizontal="center" vertical="center" wrapText="1"/>
    </xf>
    <xf numFmtId="0" fontId="8" fillId="0" borderId="30" xfId="14" applyNumberFormat="1" applyFont="1" applyFill="1" applyBorder="1" applyAlignment="1">
      <alignment horizontal="center" vertical="center" wrapText="1"/>
    </xf>
    <xf numFmtId="0" fontId="8" fillId="0" borderId="31" xfId="14" applyNumberFormat="1" applyFont="1" applyFill="1" applyBorder="1" applyAlignment="1">
      <alignment horizontal="center" vertical="center" wrapText="1"/>
    </xf>
    <xf numFmtId="178" fontId="8" fillId="0" borderId="31" xfId="14" applyNumberFormat="1" applyFont="1" applyFill="1" applyBorder="1" applyAlignment="1">
      <alignment horizontal="center" vertical="center" wrapText="1"/>
    </xf>
    <xf numFmtId="178" fontId="8" fillId="0" borderId="32" xfId="14" applyNumberFormat="1" applyFont="1" applyFill="1" applyBorder="1" applyAlignment="1">
      <alignment horizontal="center" vertical="center" wrapText="1"/>
    </xf>
    <xf numFmtId="178" fontId="8" fillId="0" borderId="7" xfId="14" applyNumberFormat="1" applyFont="1" applyFill="1" applyBorder="1" applyAlignment="1">
      <alignment horizontal="right" vertical="center" wrapText="1"/>
    </xf>
    <xf numFmtId="178" fontId="8" fillId="0" borderId="12" xfId="14" applyNumberFormat="1" applyFont="1" applyFill="1" applyBorder="1" applyAlignment="1">
      <alignment horizontal="distributed" vertical="center" wrapText="1"/>
    </xf>
    <xf numFmtId="178" fontId="8" fillId="0" borderId="0" xfId="14" applyNumberFormat="1" applyFont="1" applyFill="1" applyBorder="1" applyAlignment="1">
      <alignment horizontal="distributed" vertical="center" wrapText="1"/>
    </xf>
    <xf numFmtId="178" fontId="8" fillId="0" borderId="21" xfId="14" applyNumberFormat="1" applyFont="1" applyFill="1" applyBorder="1" applyAlignment="1">
      <alignment horizontal="distributed" vertical="center" wrapText="1"/>
    </xf>
    <xf numFmtId="178" fontId="8" fillId="0" borderId="25" xfId="14" applyNumberFormat="1" applyFont="1" applyFill="1" applyBorder="1" applyAlignment="1">
      <alignment horizontal="center" vertical="center" wrapText="1"/>
    </xf>
    <xf numFmtId="178" fontId="8" fillId="0" borderId="23" xfId="14" applyNumberFormat="1" applyFont="1" applyFill="1" applyBorder="1" applyAlignment="1">
      <alignment horizontal="center" vertical="center" wrapText="1"/>
    </xf>
    <xf numFmtId="178" fontId="8" fillId="0" borderId="27" xfId="14" applyNumberFormat="1" applyFont="1" applyFill="1" applyBorder="1" applyAlignment="1">
      <alignment horizontal="center" vertical="center" wrapText="1"/>
    </xf>
    <xf numFmtId="178" fontId="8" fillId="0" borderId="28" xfId="14" applyNumberFormat="1" applyFont="1" applyFill="1" applyBorder="1" applyAlignment="1">
      <alignment horizontal="center" vertical="center" wrapText="1"/>
    </xf>
    <xf numFmtId="178" fontId="8" fillId="0" borderId="29" xfId="14" applyNumberFormat="1" applyFont="1" applyFill="1" applyBorder="1" applyAlignment="1">
      <alignment horizontal="center" vertical="center" wrapText="1"/>
    </xf>
    <xf numFmtId="200" fontId="37" fillId="0" borderId="0" xfId="14" applyNumberFormat="1" applyFont="1" applyFill="1" applyBorder="1" applyAlignment="1">
      <alignment horizontal="center" vertical="center"/>
    </xf>
    <xf numFmtId="178" fontId="38" fillId="0" borderId="0" xfId="5" applyNumberFormat="1" applyFont="1" applyFill="1" applyBorder="1" applyAlignment="1">
      <alignment horizontal="distributed" vertical="center"/>
    </xf>
    <xf numFmtId="178" fontId="38" fillId="0" borderId="18" xfId="5" applyNumberFormat="1" applyFont="1" applyFill="1" applyBorder="1" applyAlignment="1">
      <alignment horizontal="distributed" vertical="center"/>
    </xf>
    <xf numFmtId="178" fontId="26" fillId="0" borderId="12" xfId="14" applyNumberFormat="1" applyFont="1" applyFill="1" applyBorder="1" applyAlignment="1">
      <alignment horizontal="left" vertical="top" wrapText="1"/>
    </xf>
    <xf numFmtId="177" fontId="10" fillId="0" borderId="0" xfId="15" applyNumberFormat="1" applyFont="1" applyFill="1" applyBorder="1" applyAlignment="1">
      <alignment horizontal="distributed" vertical="center"/>
    </xf>
    <xf numFmtId="178" fontId="10" fillId="0" borderId="0" xfId="14" applyNumberFormat="1" applyFont="1" applyFill="1" applyBorder="1" applyAlignment="1">
      <alignment horizontal="distributed" vertical="center"/>
    </xf>
    <xf numFmtId="177" fontId="8" fillId="0" borderId="5" xfId="15" applyNumberFormat="1" applyFont="1" applyFill="1" applyBorder="1" applyAlignment="1">
      <alignment horizontal="distributed" vertical="center"/>
    </xf>
    <xf numFmtId="177" fontId="8" fillId="0" borderId="0" xfId="15" applyNumberFormat="1" applyFont="1" applyFill="1" applyBorder="1" applyAlignment="1">
      <alignment horizontal="distributed" vertical="center"/>
    </xf>
    <xf numFmtId="177" fontId="8" fillId="0" borderId="0" xfId="15" applyNumberFormat="1" applyFont="1" applyFill="1" applyBorder="1" applyAlignment="1">
      <alignment horizontal="center" vertical="center"/>
    </xf>
    <xf numFmtId="178" fontId="11" fillId="0" borderId="18" xfId="14" applyNumberFormat="1" applyFont="1" applyFill="1" applyBorder="1" applyAlignment="1">
      <alignment horizontal="center" vertical="center" wrapText="1"/>
    </xf>
    <xf numFmtId="178" fontId="0" fillId="0" borderId="18" xfId="14" applyNumberFormat="1" applyFont="1" applyFill="1" applyBorder="1" applyAlignment="1">
      <alignment horizontal="center" vertical="center" wrapText="1"/>
    </xf>
    <xf numFmtId="178" fontId="0" fillId="0" borderId="22" xfId="14" applyNumberFormat="1" applyFont="1" applyFill="1" applyBorder="1" applyAlignment="1">
      <alignment horizontal="center" vertical="center" wrapText="1"/>
    </xf>
    <xf numFmtId="178" fontId="11" fillId="0" borderId="18" xfId="5" applyNumberFormat="1" applyFont="1" applyFill="1" applyBorder="1" applyAlignment="1">
      <alignment horizontal="center" vertical="center" wrapText="1"/>
    </xf>
    <xf numFmtId="178" fontId="0" fillId="0" borderId="18" xfId="5" applyNumberFormat="1" applyFont="1" applyFill="1" applyBorder="1" applyAlignment="1">
      <alignment horizontal="center" vertical="center" wrapText="1"/>
    </xf>
    <xf numFmtId="178" fontId="0" fillId="0" borderId="22" xfId="5" applyNumberFormat="1" applyFont="1" applyFill="1" applyBorder="1" applyAlignment="1">
      <alignment horizontal="center" vertical="center" wrapText="1"/>
    </xf>
    <xf numFmtId="178" fontId="30" fillId="0" borderId="12" xfId="14" applyNumberFormat="1" applyFont="1" applyFill="1" applyBorder="1" applyAlignment="1">
      <alignment horizontal="distributed" vertical="center" wrapText="1"/>
    </xf>
    <xf numFmtId="178" fontId="30" fillId="0" borderId="0" xfId="14" applyNumberFormat="1" applyFont="1" applyFill="1" applyBorder="1" applyAlignment="1">
      <alignment horizontal="distributed" vertical="center" wrapText="1"/>
    </xf>
    <xf numFmtId="178" fontId="30" fillId="0" borderId="21" xfId="14" applyNumberFormat="1" applyFont="1" applyFill="1" applyBorder="1" applyAlignment="1">
      <alignment horizontal="distributed" vertical="center" wrapText="1"/>
    </xf>
    <xf numFmtId="177" fontId="10" fillId="0" borderId="18" xfId="14" applyNumberFormat="1" applyFont="1" applyFill="1" applyBorder="1" applyAlignment="1">
      <alignment horizontal="distributed" vertical="center"/>
    </xf>
    <xf numFmtId="178" fontId="30" fillId="0" borderId="25" xfId="14" applyNumberFormat="1" applyFont="1" applyFill="1" applyBorder="1" applyAlignment="1">
      <alignment horizontal="center" vertical="center" wrapText="1"/>
    </xf>
    <xf numFmtId="178" fontId="30" fillId="0" borderId="17" xfId="14" applyNumberFormat="1" applyFont="1" applyFill="1" applyBorder="1" applyAlignment="1">
      <alignment horizontal="center" vertical="center" wrapText="1"/>
    </xf>
    <xf numFmtId="178" fontId="30" fillId="0" borderId="14" xfId="14" applyNumberFormat="1" applyFont="1" applyFill="1" applyBorder="1" applyAlignment="1">
      <alignment horizontal="center" vertical="center" wrapText="1"/>
    </xf>
    <xf numFmtId="49" fontId="60" fillId="0" borderId="0" xfId="5" applyNumberFormat="1" applyFont="1" applyFill="1" applyAlignment="1">
      <alignment horizontal="center" vertical="center" wrapText="1"/>
    </xf>
    <xf numFmtId="49" fontId="60" fillId="0" borderId="0" xfId="5" applyNumberFormat="1" applyFont="1" applyFill="1" applyAlignment="1">
      <alignment horizontal="center" vertical="center"/>
    </xf>
    <xf numFmtId="0" fontId="8" fillId="0" borderId="25" xfId="5" applyNumberFormat="1" applyFont="1" applyFill="1" applyBorder="1" applyAlignment="1">
      <alignment horizontal="center" vertical="center" wrapText="1"/>
    </xf>
    <xf numFmtId="0" fontId="8" fillId="0" borderId="14" xfId="5" applyNumberFormat="1" applyFont="1" applyFill="1" applyBorder="1" applyAlignment="1">
      <alignment horizontal="center" vertical="center" wrapText="1"/>
    </xf>
    <xf numFmtId="177" fontId="26" fillId="0" borderId="12" xfId="0" applyNumberFormat="1" applyFont="1" applyFill="1" applyBorder="1" applyAlignment="1">
      <alignment horizontal="left" vertical="top" wrapText="1"/>
    </xf>
    <xf numFmtId="0" fontId="66" fillId="0" borderId="83" xfId="42" applyFont="1" applyBorder="1" applyAlignment="1">
      <alignment horizontal="left" vertical="top" wrapText="1"/>
    </xf>
    <xf numFmtId="0" fontId="66" fillId="0" borderId="75" xfId="42" applyFont="1" applyBorder="1" applyAlignment="1">
      <alignment horizontal="left" vertical="top" wrapText="1"/>
    </xf>
    <xf numFmtId="0" fontId="66" fillId="0" borderId="72" xfId="42" applyFont="1" applyBorder="1" applyAlignment="1">
      <alignment horizontal="center" wrapText="1"/>
    </xf>
    <xf numFmtId="0" fontId="66" fillId="0" borderId="73" xfId="42" applyFont="1" applyBorder="1" applyAlignment="1">
      <alignment horizontal="center" wrapText="1"/>
    </xf>
    <xf numFmtId="0" fontId="66" fillId="0" borderId="74" xfId="42" applyFont="1" applyBorder="1" applyAlignment="1">
      <alignment horizontal="center" wrapText="1"/>
    </xf>
    <xf numFmtId="0" fontId="66" fillId="0" borderId="105" xfId="42" applyFont="1" applyBorder="1" applyAlignment="1">
      <alignment horizontal="center" wrapText="1"/>
    </xf>
    <xf numFmtId="0" fontId="66" fillId="0" borderId="106" xfId="42" applyFont="1" applyBorder="1" applyAlignment="1">
      <alignment horizontal="center" wrapText="1"/>
    </xf>
    <xf numFmtId="0" fontId="66" fillId="0" borderId="70" xfId="42" applyFont="1" applyBorder="1" applyAlignment="1">
      <alignment horizontal="left" vertical="top" wrapText="1"/>
    </xf>
    <xf numFmtId="0" fontId="66" fillId="0" borderId="70" xfId="42" applyFont="1" applyBorder="1" applyAlignment="1">
      <alignment horizontal="left" wrapText="1"/>
    </xf>
    <xf numFmtId="0" fontId="66" fillId="0" borderId="71" xfId="42" applyFont="1" applyBorder="1" applyAlignment="1">
      <alignment horizontal="left" wrapText="1"/>
    </xf>
    <xf numFmtId="0" fontId="66" fillId="0" borderId="83" xfId="42" applyFont="1" applyBorder="1" applyAlignment="1">
      <alignment horizontal="left" wrapText="1"/>
    </xf>
    <xf numFmtId="0" fontId="66" fillId="0" borderId="84" xfId="42" applyFont="1" applyBorder="1" applyAlignment="1">
      <alignment horizontal="left" wrapText="1"/>
    </xf>
    <xf numFmtId="0" fontId="66" fillId="0" borderId="75" xfId="42" applyFont="1" applyBorder="1" applyAlignment="1">
      <alignment horizontal="left" wrapText="1"/>
    </xf>
    <xf numFmtId="0" fontId="66" fillId="0" borderId="76" xfId="42" applyFont="1" applyBorder="1" applyAlignment="1">
      <alignment horizontal="left" wrapText="1"/>
    </xf>
    <xf numFmtId="178" fontId="33" fillId="0" borderId="23" xfId="14" applyNumberFormat="1" applyFont="1" applyFill="1" applyBorder="1" applyAlignment="1">
      <alignment horizontal="center" vertical="center" wrapText="1"/>
    </xf>
    <xf numFmtId="178" fontId="33" fillId="0" borderId="24" xfId="14" applyNumberFormat="1" applyFont="1" applyFill="1" applyBorder="1" applyAlignment="1">
      <alignment horizontal="center" vertical="center" wrapText="1"/>
    </xf>
    <xf numFmtId="178" fontId="33" fillId="0" borderId="4" xfId="14" applyNumberFormat="1" applyFont="1" applyFill="1" applyBorder="1" applyAlignment="1">
      <alignment horizontal="center" vertical="center" wrapText="1"/>
    </xf>
    <xf numFmtId="178" fontId="33" fillId="0" borderId="25" xfId="14" applyNumberFormat="1" applyFont="1" applyFill="1" applyBorder="1" applyAlignment="1">
      <alignment horizontal="center" vertical="center" wrapText="1"/>
    </xf>
    <xf numFmtId="178" fontId="33" fillId="0" borderId="17" xfId="14" applyNumberFormat="1" applyFont="1" applyFill="1" applyBorder="1" applyAlignment="1">
      <alignment horizontal="center" vertical="center" wrapText="1"/>
    </xf>
    <xf numFmtId="178" fontId="33" fillId="0" borderId="14" xfId="14" applyNumberFormat="1" applyFont="1" applyFill="1" applyBorder="1" applyAlignment="1">
      <alignment horizontal="center" vertical="center" wrapText="1"/>
    </xf>
    <xf numFmtId="0" fontId="33" fillId="0" borderId="30" xfId="14" applyNumberFormat="1" applyFont="1" applyFill="1" applyBorder="1" applyAlignment="1">
      <alignment horizontal="center" vertical="center" wrapText="1"/>
    </xf>
    <xf numFmtId="0" fontId="33" fillId="0" borderId="31" xfId="14" applyNumberFormat="1" applyFont="1" applyFill="1" applyBorder="1" applyAlignment="1">
      <alignment horizontal="center" vertical="center" wrapText="1"/>
    </xf>
    <xf numFmtId="178" fontId="33" fillId="0" borderId="32" xfId="14" applyNumberFormat="1" applyFont="1" applyFill="1" applyBorder="1" applyAlignment="1">
      <alignment horizontal="center" vertical="center" wrapText="1"/>
    </xf>
    <xf numFmtId="178" fontId="33" fillId="0" borderId="11" xfId="14" applyNumberFormat="1" applyFont="1" applyFill="1" applyBorder="1" applyAlignment="1">
      <alignment horizontal="right" vertical="center" wrapText="1"/>
    </xf>
    <xf numFmtId="178" fontId="33" fillId="0" borderId="7" xfId="14" applyNumberFormat="1" applyFont="1" applyFill="1" applyBorder="1" applyAlignment="1">
      <alignment horizontal="right" vertical="center" wrapText="1"/>
    </xf>
    <xf numFmtId="178" fontId="33" fillId="0" borderId="7" xfId="14" applyNumberFormat="1" applyFont="1" applyFill="1" applyBorder="1" applyAlignment="1">
      <alignment horizontal="left" vertical="center" wrapText="1"/>
    </xf>
    <xf numFmtId="178" fontId="33" fillId="0" borderId="16" xfId="14" applyNumberFormat="1" applyFont="1" applyFill="1" applyBorder="1" applyAlignment="1">
      <alignment horizontal="center" vertical="center" wrapText="1"/>
    </xf>
    <xf numFmtId="178" fontId="33" fillId="0" borderId="18" xfId="14" applyNumberFormat="1" applyFont="1" applyFill="1" applyBorder="1" applyAlignment="1">
      <alignment horizontal="center" vertical="center" wrapText="1"/>
    </xf>
    <xf numFmtId="178" fontId="33" fillId="0" borderId="22" xfId="14" applyNumberFormat="1" applyFont="1" applyFill="1" applyBorder="1" applyAlignment="1">
      <alignment horizontal="center" vertical="center" wrapText="1"/>
    </xf>
    <xf numFmtId="178" fontId="33" fillId="0" borderId="21" xfId="14" applyNumberFormat="1" applyFont="1" applyFill="1" applyBorder="1" applyAlignment="1">
      <alignment horizontal="center" vertical="center" wrapText="1"/>
    </xf>
    <xf numFmtId="178" fontId="33" fillId="0" borderId="3" xfId="14" applyNumberFormat="1" applyFont="1" applyFill="1" applyBorder="1" applyAlignment="1">
      <alignment horizontal="center" vertical="center" wrapText="1"/>
    </xf>
    <xf numFmtId="178" fontId="33" fillId="0" borderId="13" xfId="14" applyNumberFormat="1" applyFont="1" applyFill="1" applyBorder="1" applyAlignment="1">
      <alignment horizontal="right" vertical="center" wrapText="1"/>
    </xf>
    <xf numFmtId="178" fontId="33" fillId="0" borderId="20" xfId="14" applyNumberFormat="1" applyFont="1" applyFill="1" applyBorder="1" applyAlignment="1">
      <alignment horizontal="right" vertical="center" wrapText="1"/>
    </xf>
    <xf numFmtId="178" fontId="33" fillId="0" borderId="20" xfId="14" applyNumberFormat="1" applyFont="1" applyFill="1" applyBorder="1" applyAlignment="1">
      <alignment horizontal="left" vertical="center" wrapText="1"/>
    </xf>
    <xf numFmtId="178" fontId="33" fillId="0" borderId="15" xfId="14" applyNumberFormat="1" applyFont="1" applyFill="1" applyBorder="1" applyAlignment="1">
      <alignment horizontal="left" vertical="center" wrapText="1"/>
    </xf>
    <xf numFmtId="178" fontId="33" fillId="0" borderId="26" xfId="14" applyNumberFormat="1" applyFont="1" applyFill="1" applyBorder="1" applyAlignment="1">
      <alignment horizontal="center" vertical="center" wrapText="1"/>
    </xf>
    <xf numFmtId="178" fontId="33" fillId="0" borderId="8" xfId="14" applyNumberFormat="1" applyFont="1" applyFill="1" applyBorder="1" applyAlignment="1">
      <alignment horizontal="center" vertical="center" wrapText="1"/>
    </xf>
    <xf numFmtId="178" fontId="33" fillId="0" borderId="15" xfId="14" applyNumberFormat="1" applyFont="1" applyFill="1" applyBorder="1" applyAlignment="1">
      <alignment horizontal="center" vertical="center" wrapText="1"/>
    </xf>
    <xf numFmtId="178" fontId="33" fillId="0" borderId="20" xfId="14" applyNumberFormat="1" applyFont="1" applyFill="1" applyBorder="1" applyAlignment="1">
      <alignment horizontal="center" vertical="center" wrapText="1"/>
    </xf>
    <xf numFmtId="178" fontId="33" fillId="0" borderId="13" xfId="14" applyNumberFormat="1" applyFont="1" applyFill="1" applyBorder="1" applyAlignment="1">
      <alignment horizontal="center" vertical="center" wrapText="1"/>
    </xf>
    <xf numFmtId="178" fontId="34" fillId="0" borderId="0" xfId="5" applyNumberFormat="1" applyFont="1" applyFill="1" applyBorder="1" applyAlignment="1">
      <alignment horizontal="distributed" vertical="center"/>
    </xf>
    <xf numFmtId="177" fontId="34" fillId="0" borderId="0" xfId="14" applyNumberFormat="1" applyFont="1" applyFill="1" applyBorder="1" applyAlignment="1">
      <alignment horizontal="distributed" vertical="center"/>
    </xf>
    <xf numFmtId="178" fontId="34" fillId="0" borderId="0" xfId="14" applyNumberFormat="1" applyFont="1" applyFill="1" applyBorder="1" applyAlignment="1">
      <alignment horizontal="distributed" vertical="center"/>
    </xf>
    <xf numFmtId="0" fontId="66" fillId="0" borderId="73" xfId="43" applyFont="1" applyBorder="1" applyAlignment="1">
      <alignment horizontal="center" wrapText="1"/>
    </xf>
    <xf numFmtId="0" fontId="66" fillId="0" borderId="106" xfId="43" applyFont="1" applyBorder="1" applyAlignment="1">
      <alignment horizontal="center" wrapText="1"/>
    </xf>
    <xf numFmtId="0" fontId="66" fillId="0" borderId="78" xfId="43" applyFont="1" applyBorder="1" applyAlignment="1">
      <alignment horizontal="center" wrapText="1"/>
    </xf>
    <xf numFmtId="0" fontId="66" fillId="0" borderId="107" xfId="43" applyFont="1" applyBorder="1" applyAlignment="1">
      <alignment horizontal="center" wrapText="1"/>
    </xf>
    <xf numFmtId="0" fontId="66" fillId="0" borderId="79" xfId="43" applyFont="1" applyBorder="1" applyAlignment="1">
      <alignment horizontal="center" wrapText="1"/>
    </xf>
    <xf numFmtId="0" fontId="66" fillId="0" borderId="70" xfId="43" applyFont="1" applyBorder="1" applyAlignment="1">
      <alignment horizontal="left" vertical="top" wrapText="1"/>
    </xf>
    <xf numFmtId="0" fontId="66" fillId="0" borderId="83" xfId="43" applyFont="1" applyBorder="1" applyAlignment="1">
      <alignment horizontal="left" vertical="top" wrapText="1"/>
    </xf>
    <xf numFmtId="0" fontId="66" fillId="0" borderId="84" xfId="43" applyFont="1" applyBorder="1" applyAlignment="1">
      <alignment horizontal="left" vertical="top" wrapText="1"/>
    </xf>
    <xf numFmtId="0" fontId="66" fillId="0" borderId="75" xfId="43" applyFont="1" applyBorder="1" applyAlignment="1">
      <alignment horizontal="left" vertical="top" wrapText="1"/>
    </xf>
    <xf numFmtId="0" fontId="66" fillId="0" borderId="70" xfId="43" applyFont="1" applyBorder="1" applyAlignment="1">
      <alignment horizontal="left" wrapText="1"/>
    </xf>
    <xf numFmtId="0" fontId="66" fillId="0" borderId="71" xfId="43" applyFont="1" applyBorder="1" applyAlignment="1">
      <alignment horizontal="left" wrapText="1"/>
    </xf>
    <xf numFmtId="0" fontId="66" fillId="0" borderId="83" xfId="43" applyFont="1" applyBorder="1" applyAlignment="1">
      <alignment horizontal="left" wrapText="1"/>
    </xf>
    <xf numFmtId="0" fontId="66" fillId="0" borderId="84" xfId="43" applyFont="1" applyBorder="1" applyAlignment="1">
      <alignment horizontal="left" wrapText="1"/>
    </xf>
    <xf numFmtId="0" fontId="66" fillId="0" borderId="75" xfId="43" applyFont="1" applyBorder="1" applyAlignment="1">
      <alignment horizontal="left" wrapText="1"/>
    </xf>
    <xf numFmtId="0" fontId="66" fillId="0" borderId="76" xfId="43" applyFont="1" applyBorder="1" applyAlignment="1">
      <alignment horizontal="left" wrapText="1"/>
    </xf>
    <xf numFmtId="0" fontId="66" fillId="0" borderId="72" xfId="43" applyFont="1" applyBorder="1" applyAlignment="1">
      <alignment horizontal="center" wrapText="1"/>
    </xf>
    <xf numFmtId="49" fontId="60" fillId="0" borderId="0" xfId="5" applyNumberFormat="1" applyFont="1" applyFill="1" applyAlignment="1">
      <alignment horizontal="center" vertical="top" wrapText="1"/>
    </xf>
    <xf numFmtId="49" fontId="60" fillId="0" borderId="0" xfId="5" applyNumberFormat="1" applyFont="1" applyFill="1" applyAlignment="1">
      <alignment horizontal="center" vertical="top"/>
    </xf>
    <xf numFmtId="0" fontId="66" fillId="0" borderId="70" xfId="44" applyFont="1" applyBorder="1" applyAlignment="1">
      <alignment horizontal="left" wrapText="1"/>
    </xf>
    <xf numFmtId="0" fontId="66" fillId="0" borderId="71" xfId="44" applyFont="1" applyBorder="1" applyAlignment="1">
      <alignment horizontal="left" wrapText="1"/>
    </xf>
    <xf numFmtId="0" fontId="66" fillId="0" borderId="83" xfId="44" applyFont="1" applyBorder="1" applyAlignment="1">
      <alignment horizontal="left" wrapText="1"/>
    </xf>
    <xf numFmtId="0" fontId="66" fillId="0" borderId="84" xfId="44" applyFont="1" applyBorder="1" applyAlignment="1">
      <alignment horizontal="left" wrapText="1"/>
    </xf>
    <xf numFmtId="0" fontId="66" fillId="0" borderId="75" xfId="44" applyFont="1" applyBorder="1" applyAlignment="1">
      <alignment horizontal="left" wrapText="1"/>
    </xf>
    <xf numFmtId="0" fontId="66" fillId="0" borderId="76" xfId="44" applyFont="1" applyBorder="1" applyAlignment="1">
      <alignment horizontal="left" wrapText="1"/>
    </xf>
    <xf numFmtId="0" fontId="66" fillId="0" borderId="72" xfId="44" applyFont="1" applyBorder="1" applyAlignment="1">
      <alignment horizontal="center" wrapText="1"/>
    </xf>
    <xf numFmtId="0" fontId="66" fillId="0" borderId="73" xfId="44" applyFont="1" applyBorder="1" applyAlignment="1">
      <alignment horizontal="center" wrapText="1"/>
    </xf>
    <xf numFmtId="0" fontId="66" fillId="0" borderId="74" xfId="44" applyFont="1" applyBorder="1" applyAlignment="1">
      <alignment horizontal="center" wrapText="1"/>
    </xf>
    <xf numFmtId="0" fontId="66" fillId="0" borderId="106" xfId="44" applyFont="1" applyBorder="1" applyAlignment="1">
      <alignment horizontal="center" wrapText="1"/>
    </xf>
    <xf numFmtId="0" fontId="66" fillId="0" borderId="78" xfId="44" applyFont="1" applyBorder="1" applyAlignment="1">
      <alignment horizontal="center" wrapText="1"/>
    </xf>
    <xf numFmtId="0" fontId="66" fillId="0" borderId="107" xfId="44" applyFont="1" applyBorder="1" applyAlignment="1">
      <alignment horizontal="center" wrapText="1"/>
    </xf>
    <xf numFmtId="0" fontId="66" fillId="0" borderId="79" xfId="44" applyFont="1" applyBorder="1" applyAlignment="1">
      <alignment horizontal="center" wrapText="1"/>
    </xf>
    <xf numFmtId="0" fontId="66" fillId="0" borderId="70" xfId="44" applyFont="1" applyBorder="1" applyAlignment="1">
      <alignment horizontal="left" vertical="top" wrapText="1"/>
    </xf>
    <xf numFmtId="0" fontId="66" fillId="0" borderId="83" xfId="44" applyFont="1" applyBorder="1" applyAlignment="1">
      <alignment horizontal="left" vertical="top" wrapText="1"/>
    </xf>
    <xf numFmtId="0" fontId="66" fillId="0" borderId="84" xfId="44" applyFont="1" applyBorder="1" applyAlignment="1">
      <alignment horizontal="left" vertical="top" wrapText="1"/>
    </xf>
    <xf numFmtId="0" fontId="66" fillId="0" borderId="75" xfId="44" applyFont="1" applyBorder="1" applyAlignment="1">
      <alignment horizontal="left" vertical="top" wrapText="1"/>
    </xf>
    <xf numFmtId="9" fontId="0" fillId="0" borderId="23" xfId="5" applyNumberFormat="1" applyFont="1" applyFill="1" applyBorder="1" applyAlignment="1">
      <alignment horizontal="center" vertical="center" wrapText="1"/>
    </xf>
    <xf numFmtId="0" fontId="0" fillId="0" borderId="4" xfId="5" applyNumberFormat="1" applyFont="1" applyFill="1" applyBorder="1" applyAlignment="1">
      <alignment horizontal="center" vertical="center" wrapText="1"/>
    </xf>
    <xf numFmtId="0" fontId="0" fillId="0" borderId="23" xfId="5" applyNumberFormat="1" applyFont="1" applyFill="1" applyBorder="1" applyAlignment="1">
      <alignment horizontal="center" vertical="center" wrapText="1"/>
    </xf>
    <xf numFmtId="9" fontId="0" fillId="0" borderId="25" xfId="5" applyNumberFormat="1" applyFont="1" applyFill="1" applyBorder="1" applyAlignment="1">
      <alignment horizontal="center" vertical="center" wrapText="1"/>
    </xf>
    <xf numFmtId="0" fontId="0" fillId="0" borderId="14" xfId="5" applyNumberFormat="1" applyFont="1" applyFill="1" applyBorder="1" applyAlignment="1">
      <alignment horizontal="center" vertical="center" wrapText="1"/>
    </xf>
    <xf numFmtId="0" fontId="0" fillId="0" borderId="25" xfId="5" applyNumberFormat="1" applyFont="1" applyFill="1" applyBorder="1" applyAlignment="1">
      <alignment horizontal="center" vertical="center" wrapText="1"/>
    </xf>
    <xf numFmtId="178" fontId="33" fillId="0" borderId="26" xfId="5" applyNumberFormat="1" applyFont="1" applyFill="1" applyBorder="1" applyAlignment="1">
      <alignment horizontal="center" vertical="center" wrapText="1"/>
    </xf>
    <xf numFmtId="178" fontId="33" fillId="0" borderId="8" xfId="5" applyNumberFormat="1" applyFont="1" applyFill="1" applyBorder="1" applyAlignment="1">
      <alignment horizontal="center" vertical="center" wrapText="1"/>
    </xf>
    <xf numFmtId="0" fontId="53" fillId="0" borderId="8" xfId="0" applyFont="1" applyBorder="1" applyAlignment="1">
      <alignment horizontal="center" vertical="center" wrapText="1"/>
    </xf>
    <xf numFmtId="178" fontId="33" fillId="0" borderId="7" xfId="5" applyNumberFormat="1" applyFont="1" applyFill="1" applyBorder="1" applyAlignment="1">
      <alignment horizontal="center" vertical="center" wrapText="1"/>
    </xf>
    <xf numFmtId="178" fontId="33" fillId="0" borderId="9" xfId="5" applyNumberFormat="1" applyFont="1" applyFill="1" applyBorder="1" applyAlignment="1">
      <alignment horizontal="center" vertical="center" wrapText="1"/>
    </xf>
    <xf numFmtId="178" fontId="33" fillId="0" borderId="0" xfId="5" applyNumberFormat="1" applyFont="1" applyFill="1" applyBorder="1" applyAlignment="1">
      <alignment horizontal="center" vertical="center" wrapText="1"/>
    </xf>
    <xf numFmtId="178" fontId="33" fillId="0" borderId="7" xfId="5" applyNumberFormat="1" applyFont="1" applyFill="1" applyBorder="1" applyAlignment="1">
      <alignment horizontal="right" vertical="center" wrapText="1"/>
    </xf>
    <xf numFmtId="0" fontId="33" fillId="0" borderId="7" xfId="5" applyNumberFormat="1" applyFont="1" applyFill="1" applyBorder="1" applyAlignment="1">
      <alignment horizontal="center" vertical="center" wrapText="1"/>
    </xf>
    <xf numFmtId="178" fontId="33" fillId="0" borderId="16" xfId="5" applyNumberFormat="1" applyFont="1" applyFill="1" applyBorder="1" applyAlignment="1">
      <alignment horizontal="center" vertical="center" wrapText="1"/>
    </xf>
    <xf numFmtId="178" fontId="33" fillId="0" borderId="18" xfId="5" applyNumberFormat="1" applyFont="1" applyFill="1" applyBorder="1" applyAlignment="1">
      <alignment horizontal="center" vertical="center" wrapText="1"/>
    </xf>
    <xf numFmtId="178" fontId="33" fillId="0" borderId="22" xfId="5" applyNumberFormat="1" applyFont="1" applyFill="1" applyBorder="1" applyAlignment="1">
      <alignment horizontal="center" vertical="center" wrapText="1"/>
    </xf>
    <xf numFmtId="0" fontId="66" fillId="0" borderId="70" xfId="46" applyFont="1" applyBorder="1" applyAlignment="1">
      <alignment horizontal="left" wrapText="1"/>
    </xf>
    <xf numFmtId="0" fontId="66" fillId="0" borderId="71" xfId="46" applyFont="1" applyBorder="1" applyAlignment="1">
      <alignment horizontal="left" wrapText="1"/>
    </xf>
    <xf numFmtId="0" fontId="66" fillId="0" borderId="75" xfId="46" applyFont="1" applyBorder="1" applyAlignment="1">
      <alignment horizontal="left" wrapText="1"/>
    </xf>
    <xf numFmtId="0" fontId="66" fillId="0" borderId="76" xfId="46" applyFont="1" applyBorder="1" applyAlignment="1">
      <alignment horizontal="left" wrapText="1"/>
    </xf>
    <xf numFmtId="0" fontId="66" fillId="0" borderId="70" xfId="46" applyFont="1" applyBorder="1" applyAlignment="1">
      <alignment horizontal="left" vertical="top" wrapText="1"/>
    </xf>
    <xf numFmtId="0" fontId="66" fillId="0" borderId="83" xfId="46" applyFont="1" applyBorder="1" applyAlignment="1">
      <alignment horizontal="left" vertical="top" wrapText="1"/>
    </xf>
    <xf numFmtId="0" fontId="66" fillId="0" borderId="84" xfId="46" applyFont="1" applyBorder="1" applyAlignment="1">
      <alignment horizontal="left" vertical="top" wrapText="1"/>
    </xf>
    <xf numFmtId="0" fontId="66" fillId="0" borderId="75" xfId="46" applyFont="1" applyBorder="1" applyAlignment="1">
      <alignment horizontal="left" vertical="top" wrapText="1"/>
    </xf>
    <xf numFmtId="178" fontId="1" fillId="0" borderId="18" xfId="5" applyNumberFormat="1" applyFont="1" applyFill="1" applyBorder="1" applyAlignment="1">
      <alignment horizontal="center" vertical="center" wrapText="1"/>
    </xf>
    <xf numFmtId="178" fontId="1" fillId="0" borderId="22" xfId="5" applyNumberFormat="1" applyFont="1" applyFill="1" applyBorder="1" applyAlignment="1">
      <alignment horizontal="center" vertical="center" wrapText="1"/>
    </xf>
    <xf numFmtId="0" fontId="8" fillId="0" borderId="4" xfId="0" applyNumberFormat="1" applyFont="1" applyFill="1" applyBorder="1" applyAlignment="1">
      <alignment vertical="center" wrapText="1"/>
    </xf>
    <xf numFmtId="0" fontId="66" fillId="0" borderId="70" xfId="16" applyFont="1" applyBorder="1" applyAlignment="1">
      <alignment wrapText="1"/>
    </xf>
    <xf numFmtId="0" fontId="66" fillId="0" borderId="71" xfId="16" applyFont="1" applyBorder="1" applyAlignment="1">
      <alignment wrapText="1"/>
    </xf>
    <xf numFmtId="0" fontId="66" fillId="0" borderId="72" xfId="16" applyFont="1" applyBorder="1" applyAlignment="1">
      <alignment wrapText="1"/>
    </xf>
    <xf numFmtId="0" fontId="66" fillId="0" borderId="75" xfId="16" applyFont="1" applyBorder="1" applyAlignment="1">
      <alignment wrapText="1"/>
    </xf>
    <xf numFmtId="0" fontId="66" fillId="0" borderId="76" xfId="16" applyFont="1" applyBorder="1" applyAlignment="1">
      <alignment wrapText="1"/>
    </xf>
    <xf numFmtId="0" fontId="66" fillId="0" borderId="77" xfId="16" applyFont="1" applyBorder="1" applyAlignment="1">
      <alignment wrapText="1"/>
    </xf>
    <xf numFmtId="0" fontId="66" fillId="0" borderId="70" xfId="16" applyFont="1" applyBorder="1" applyAlignment="1">
      <alignment vertical="top" wrapText="1"/>
    </xf>
    <xf numFmtId="0" fontId="66" fillId="0" borderId="83" xfId="16" applyFont="1" applyBorder="1" applyAlignment="1">
      <alignment vertical="top" wrapText="1"/>
    </xf>
    <xf numFmtId="0" fontId="66" fillId="0" borderId="84" xfId="16" applyFont="1" applyBorder="1" applyAlignment="1">
      <alignment vertical="top" wrapText="1"/>
    </xf>
    <xf numFmtId="0" fontId="66" fillId="0" borderId="75" xfId="16" applyFont="1" applyBorder="1" applyAlignment="1">
      <alignment vertical="top" wrapText="1"/>
    </xf>
    <xf numFmtId="178" fontId="23" fillId="0" borderId="0" xfId="5" applyNumberFormat="1" applyFont="1" applyFill="1" applyBorder="1" applyAlignment="1">
      <alignment horizontal="center" vertical="center"/>
    </xf>
  </cellXfs>
  <cellStyles count="51">
    <cellStyle name="一般" xfId="0" builtinId="0"/>
    <cellStyle name="一般 2" xfId="1"/>
    <cellStyle name="一般 3" xfId="2"/>
    <cellStyle name="一般 4" xfId="3"/>
    <cellStyle name="一般 5" xfId="4"/>
    <cellStyle name="一般 6" xfId="48"/>
    <cellStyle name="一般_04-統計結果表0926" xfId="5"/>
    <cellStyle name="一般_04-統計結果表0926 2" xfId="6"/>
    <cellStyle name="一般_04-統計結果表0926 2 2" xfId="14"/>
    <cellStyle name="一般_04-統計結果表0926(呱呱瓜)" xfId="7"/>
    <cellStyle name="一般_04-統計結果表0926(表1-表21)" xfId="8"/>
    <cellStyle name="一般_04-統計結果表0926(表1-表21) 2" xfId="9"/>
    <cellStyle name="一般_04-統計結果表0926(英北鼻)" xfId="10"/>
    <cellStyle name="一般_1" xfId="16"/>
    <cellStyle name="一般_11." xfId="20"/>
    <cellStyle name="一般_13." xfId="21"/>
    <cellStyle name="一般_15." xfId="22"/>
    <cellStyle name="一般_16-38" xfId="11"/>
    <cellStyle name="一般_17" xfId="12"/>
    <cellStyle name="一般_17." xfId="23"/>
    <cellStyle name="一般_19." xfId="24"/>
    <cellStyle name="一般_21." xfId="25"/>
    <cellStyle name="一般_25." xfId="26"/>
    <cellStyle name="一般_27." xfId="27"/>
    <cellStyle name="一般_29." xfId="28"/>
    <cellStyle name="一般_3." xfId="17"/>
    <cellStyle name="一般_31." xfId="29"/>
    <cellStyle name="一般_33." xfId="30"/>
    <cellStyle name="一般_35." xfId="31"/>
    <cellStyle name="一般_39." xfId="32"/>
    <cellStyle name="一般_41." xfId="33"/>
    <cellStyle name="一般_43." xfId="34"/>
    <cellStyle name="一般_45." xfId="35"/>
    <cellStyle name="一般_47." xfId="36"/>
    <cellStyle name="一般_49." xfId="37"/>
    <cellStyle name="一般_5." xfId="18"/>
    <cellStyle name="一般_53." xfId="38"/>
    <cellStyle name="一般_55." xfId="39"/>
    <cellStyle name="一般_57." xfId="40"/>
    <cellStyle name="一般_67." xfId="41"/>
    <cellStyle name="一般_69." xfId="42"/>
    <cellStyle name="一般_71." xfId="43"/>
    <cellStyle name="一般_73." xfId="44"/>
    <cellStyle name="一般_75." xfId="45"/>
    <cellStyle name="一般_77." xfId="46"/>
    <cellStyle name="一般_9." xfId="19"/>
    <cellStyle name="一般_99年最終統計結果表_期末會後 2 2" xfId="15"/>
    <cellStyle name="一般_D: 桌面 營建署 REPORT 03-96報告內文1021" xfId="47"/>
    <cellStyle name="一般_工作表1" xfId="50"/>
    <cellStyle name="百分比" xfId="13" builtinId="5"/>
    <cellStyle name="超連結" xfId="49" builtin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reenas\twmr\107\107&#24180;&#20839;&#25919;&#37096;&#29151;&#24314;&#32626;&#29151;&#36896;&#26989;&#32147;&#28639;&#27010;&#27841;&#35519;&#26597;&#36039;&#26009;&#34389;&#29702;&#26696;\&#32113;&#35336;&#34920;\&#35079;&#26412;%20104&#24180;&#36774;&#29702;103&#24180;&#32113;&#35336;&#32080;&#26524;&#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1"/>
      <sheetName val="50-1"/>
      <sheetName val="51"/>
      <sheetName val="52"/>
      <sheetName val="49"/>
      <sheetName val="50"/>
      <sheetName val="53"/>
      <sheetName val="54"/>
      <sheetName val="55"/>
      <sheetName val="56"/>
      <sheetName val="57"/>
      <sheetName val="58"/>
      <sheetName val="59"/>
      <sheetName val="60"/>
      <sheetName val="61"/>
      <sheetName val="62"/>
      <sheetName val="63"/>
      <sheetName val="64"/>
      <sheetName val="65"/>
      <sheetName val="66"/>
      <sheetName val="67"/>
      <sheetName val="68"/>
    </sheetNames>
    <sheetDataSet>
      <sheetData sheetId="0">
        <row r="19">
          <cell r="E19">
            <v>14177.803997248742</v>
          </cell>
          <cell r="G19">
            <v>607232241.20353246</v>
          </cell>
          <cell r="H19">
            <v>170233624.52638614</v>
          </cell>
          <cell r="I19">
            <v>164245224.22820398</v>
          </cell>
          <cell r="J19">
            <v>161919933.57253072</v>
          </cell>
          <cell r="L19">
            <v>1892556986.2822149</v>
          </cell>
          <cell r="M19">
            <v>148617411.34197381</v>
          </cell>
          <cell r="R19">
            <v>159165.50983377962</v>
          </cell>
          <cell r="W19">
            <v>92730519.819716066</v>
          </cell>
          <cell r="X19">
            <v>615069412.16025329</v>
          </cell>
          <cell r="Y19">
            <v>549122917.60196519</v>
          </cell>
          <cell r="Z19">
            <v>823498454.81412208</v>
          </cell>
        </row>
      </sheetData>
      <sheetData sheetId="1"/>
      <sheetData sheetId="2"/>
      <sheetData sheetId="3"/>
      <sheetData sheetId="4"/>
      <sheetData sheetId="5"/>
      <sheetData sheetId="6"/>
      <sheetData sheetId="7"/>
      <sheetData sheetId="8">
        <row r="18">
          <cell r="E18">
            <v>1892556986.2822149</v>
          </cell>
        </row>
      </sheetData>
      <sheetData sheetId="9"/>
      <sheetData sheetId="10">
        <row r="18">
          <cell r="E18">
            <v>1622606545.5800607</v>
          </cell>
        </row>
      </sheetData>
      <sheetData sheetId="11"/>
      <sheetData sheetId="12"/>
      <sheetData sheetId="13"/>
      <sheetData sheetId="14"/>
      <sheetData sheetId="15"/>
      <sheetData sheetId="16">
        <row r="18">
          <cell r="E18">
            <v>607232241.20353246</v>
          </cell>
          <cell r="F18">
            <v>436998616.67714673</v>
          </cell>
          <cell r="G18">
            <v>327954187.36831635</v>
          </cell>
          <cell r="H18">
            <v>6972609.8170829285</v>
          </cell>
          <cell r="I18">
            <v>5378453.5339665376</v>
          </cell>
          <cell r="J18">
            <v>96693365.957780898</v>
          </cell>
          <cell r="K18">
            <v>170233624.52638614</v>
          </cell>
          <cell r="L18">
            <v>5988400.2981819771</v>
          </cell>
          <cell r="Q18">
            <v>2325290.6556735104</v>
          </cell>
          <cell r="R18">
            <v>164245224.22820398</v>
          </cell>
          <cell r="S18">
            <v>161919933.57253072</v>
          </cell>
          <cell r="T18">
            <v>92730519.819716066</v>
          </cell>
          <cell r="U18">
            <v>7741752.2492025886</v>
          </cell>
          <cell r="V18">
            <v>4153137.1955090282</v>
          </cell>
          <cell r="W18">
            <v>836269.2822764006</v>
          </cell>
          <cell r="X18">
            <v>3316867.9132326297</v>
          </cell>
          <cell r="Y18">
            <v>12803198.065713501</v>
          </cell>
          <cell r="Z18">
            <v>70097722.373816505</v>
          </cell>
        </row>
      </sheetData>
      <sheetData sheetId="17"/>
      <sheetData sheetId="18">
        <row r="18">
          <cell r="E18">
            <v>816525844.9970392</v>
          </cell>
          <cell r="G18">
            <v>274137398.44582748</v>
          </cell>
          <cell r="I18">
            <v>142771654.55648893</v>
          </cell>
          <cell r="K18">
            <v>320170803.63798779</v>
          </cell>
          <cell r="O18">
            <v>79445988.356734678</v>
          </cell>
        </row>
      </sheetData>
      <sheetData sheetId="19"/>
      <sheetData sheetId="20">
        <row r="18">
          <cell r="E18">
            <v>615069412.16025329</v>
          </cell>
          <cell r="F18">
            <v>599912595.01016188</v>
          </cell>
          <cell r="G18">
            <v>982802980.06288028</v>
          </cell>
          <cell r="H18">
            <v>8684430.5320327654</v>
          </cell>
          <cell r="I18">
            <v>11734198.341534965</v>
          </cell>
          <cell r="J18">
            <v>403309013.92628628</v>
          </cell>
          <cell r="K18">
            <v>15156817.150090747</v>
          </cell>
          <cell r="L18">
            <v>1106151.8833462596</v>
          </cell>
          <cell r="M18">
            <v>1247467.2010309817</v>
          </cell>
          <cell r="N18">
            <v>12803198.065713501</v>
          </cell>
        </row>
      </sheetData>
      <sheetData sheetId="21"/>
      <sheetData sheetId="22">
        <row r="18">
          <cell r="G18">
            <v>327954187.36831635</v>
          </cell>
          <cell r="I18">
            <v>6972609.8170829285</v>
          </cell>
        </row>
      </sheetData>
      <sheetData sheetId="23"/>
      <sheetData sheetId="24">
        <row r="18">
          <cell r="E18">
            <v>70097722.373816505</v>
          </cell>
          <cell r="F18">
            <v>66034865.78458643</v>
          </cell>
          <cell r="G18">
            <v>615069412.16025329</v>
          </cell>
          <cell r="H18">
            <v>549122917.60196519</v>
          </cell>
          <cell r="I18">
            <v>539216484.37587118</v>
          </cell>
          <cell r="J18">
            <v>543367712.19140029</v>
          </cell>
          <cell r="K18">
            <v>599912595.01016188</v>
          </cell>
          <cell r="L18">
            <v>538028957.04110456</v>
          </cell>
        </row>
      </sheetData>
      <sheetData sheetId="25"/>
      <sheetData sheetId="26">
        <row r="19">
          <cell r="E19">
            <v>549122917.60196519</v>
          </cell>
          <cell r="F19">
            <v>538028957.04110456</v>
          </cell>
          <cell r="G19">
            <v>487575695.20942247</v>
          </cell>
          <cell r="H19">
            <v>327954187.36831635</v>
          </cell>
          <cell r="I19">
            <v>68215919.611239389</v>
          </cell>
          <cell r="J19">
            <v>3804191.4392418195</v>
          </cell>
          <cell r="K19">
            <v>5378453.5339665376</v>
          </cell>
          <cell r="L19">
            <v>1196882.4616509003</v>
          </cell>
          <cell r="M19">
            <v>3861427.3411211199</v>
          </cell>
          <cell r="N19">
            <v>77164633.45388636</v>
          </cell>
          <cell r="S19">
            <v>50453261.83168301</v>
          </cell>
          <cell r="T19">
            <v>24514600.208476603</v>
          </cell>
          <cell r="U19">
            <v>1942421.1656226597</v>
          </cell>
          <cell r="V19">
            <v>1128408.1940226085</v>
          </cell>
          <cell r="W19">
            <v>2126972.957060853</v>
          </cell>
          <cell r="X19">
            <v>1212126.8026057486</v>
          </cell>
          <cell r="Y19">
            <v>19528732.503894538</v>
          </cell>
          <cell r="Z19">
            <v>11093960.560860451</v>
          </cell>
          <cell r="AA19">
            <v>4564335.1142636128</v>
          </cell>
          <cell r="AB19">
            <v>6529625.4465968385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I37"/>
  <sheetViews>
    <sheetView view="pageBreakPreview" zoomScaleNormal="100" zoomScaleSheetLayoutView="100" workbookViewId="0">
      <selection activeCell="A30" sqref="A30"/>
    </sheetView>
  </sheetViews>
  <sheetFormatPr defaultRowHeight="15"/>
  <sheetData>
    <row r="10" spans="1:9" ht="15" customHeight="1">
      <c r="A10" s="2593" t="s">
        <v>2683</v>
      </c>
      <c r="B10" s="2593"/>
      <c r="C10" s="2593"/>
      <c r="D10" s="2593"/>
      <c r="E10" s="2593"/>
      <c r="F10" s="2593"/>
      <c r="G10" s="2593"/>
      <c r="H10" s="2593"/>
      <c r="I10" s="2593"/>
    </row>
    <row r="11" spans="1:9" ht="15" customHeight="1">
      <c r="A11" s="2593"/>
      <c r="B11" s="2593"/>
      <c r="C11" s="2593"/>
      <c r="D11" s="2593"/>
      <c r="E11" s="2593"/>
      <c r="F11" s="2593"/>
      <c r="G11" s="2593"/>
      <c r="H11" s="2593"/>
      <c r="I11" s="2593"/>
    </row>
    <row r="12" spans="1:9" ht="15" customHeight="1">
      <c r="A12" s="2593"/>
      <c r="B12" s="2593"/>
      <c r="C12" s="2593"/>
      <c r="D12" s="2593"/>
      <c r="E12" s="2593"/>
      <c r="F12" s="2593"/>
      <c r="G12" s="2593"/>
      <c r="H12" s="2593"/>
      <c r="I12" s="2593"/>
    </row>
    <row r="13" spans="1:9" ht="15" customHeight="1">
      <c r="A13" s="2593"/>
      <c r="B13" s="2593"/>
      <c r="C13" s="2593"/>
      <c r="D13" s="2593"/>
      <c r="E13" s="2593"/>
      <c r="F13" s="2593"/>
      <c r="G13" s="2593"/>
      <c r="H13" s="2593"/>
      <c r="I13" s="2593"/>
    </row>
    <row r="14" spans="1:9" ht="15" customHeight="1">
      <c r="A14" s="2593"/>
      <c r="B14" s="2593"/>
      <c r="C14" s="2593"/>
      <c r="D14" s="2593"/>
      <c r="E14" s="2593"/>
      <c r="F14" s="2593"/>
      <c r="G14" s="2593"/>
      <c r="H14" s="2593"/>
      <c r="I14" s="2593"/>
    </row>
    <row r="15" spans="1:9" ht="15" customHeight="1">
      <c r="A15" s="2593"/>
      <c r="B15" s="2593"/>
      <c r="C15" s="2593"/>
      <c r="D15" s="2593"/>
      <c r="E15" s="2593"/>
      <c r="F15" s="2593"/>
      <c r="G15" s="2593"/>
      <c r="H15" s="2593"/>
      <c r="I15" s="2593"/>
    </row>
    <row r="16" spans="1:9" ht="15" customHeight="1">
      <c r="A16" s="2593"/>
      <c r="B16" s="2593"/>
      <c r="C16" s="2593"/>
      <c r="D16" s="2593"/>
      <c r="E16" s="2593"/>
      <c r="F16" s="2593"/>
      <c r="G16" s="2593"/>
      <c r="H16" s="2593"/>
      <c r="I16" s="2593"/>
    </row>
    <row r="17" spans="1:9" ht="15" customHeight="1">
      <c r="A17" s="2593"/>
      <c r="B17" s="2593"/>
      <c r="C17" s="2593"/>
      <c r="D17" s="2593"/>
      <c r="E17" s="2593"/>
      <c r="F17" s="2593"/>
      <c r="G17" s="2593"/>
      <c r="H17" s="2593"/>
      <c r="I17" s="2593"/>
    </row>
    <row r="18" spans="1:9" ht="15" customHeight="1">
      <c r="A18" s="2593"/>
      <c r="B18" s="2593"/>
      <c r="C18" s="2593"/>
      <c r="D18" s="2593"/>
      <c r="E18" s="2593"/>
      <c r="F18" s="2593"/>
      <c r="G18" s="2593"/>
      <c r="H18" s="2593"/>
      <c r="I18" s="2593"/>
    </row>
    <row r="19" spans="1:9" ht="15" customHeight="1">
      <c r="A19" s="2593"/>
      <c r="B19" s="2593"/>
      <c r="C19" s="2593"/>
      <c r="D19" s="2593"/>
      <c r="E19" s="2593"/>
      <c r="F19" s="2593"/>
      <c r="G19" s="2593"/>
      <c r="H19" s="2593"/>
      <c r="I19" s="2593"/>
    </row>
    <row r="20" spans="1:9" ht="15" customHeight="1">
      <c r="A20" s="2593"/>
      <c r="B20" s="2593"/>
      <c r="C20" s="2593"/>
      <c r="D20" s="2593"/>
      <c r="E20" s="2593"/>
      <c r="F20" s="2593"/>
      <c r="G20" s="2593"/>
      <c r="H20" s="2593"/>
      <c r="I20" s="2593"/>
    </row>
    <row r="21" spans="1:9">
      <c r="A21" s="2593"/>
      <c r="B21" s="2593"/>
      <c r="C21" s="2593"/>
      <c r="D21" s="2593"/>
      <c r="E21" s="2593"/>
      <c r="F21" s="2593"/>
      <c r="G21" s="2593"/>
      <c r="H21" s="2593"/>
      <c r="I21" s="2593"/>
    </row>
    <row r="22" spans="1:9">
      <c r="A22" s="2593"/>
      <c r="B22" s="2593"/>
      <c r="C22" s="2593"/>
      <c r="D22" s="2593"/>
      <c r="E22" s="2593"/>
      <c r="F22" s="2593"/>
      <c r="G22" s="2593"/>
      <c r="H22" s="2593"/>
      <c r="I22" s="2593"/>
    </row>
    <row r="23" spans="1:9">
      <c r="A23" s="2593"/>
      <c r="B23" s="2593"/>
      <c r="C23" s="2593"/>
      <c r="D23" s="2593"/>
      <c r="E23" s="2593"/>
      <c r="F23" s="2593"/>
      <c r="G23" s="2593"/>
      <c r="H23" s="2593"/>
      <c r="I23" s="2593"/>
    </row>
    <row r="24" spans="1:9">
      <c r="A24" s="2593"/>
      <c r="B24" s="2593"/>
      <c r="C24" s="2593"/>
      <c r="D24" s="2593"/>
      <c r="E24" s="2593"/>
      <c r="F24" s="2593"/>
      <c r="G24" s="2593"/>
      <c r="H24" s="2593"/>
      <c r="I24" s="2593"/>
    </row>
    <row r="25" spans="1:9">
      <c r="A25" s="2593"/>
      <c r="B25" s="2593"/>
      <c r="C25" s="2593"/>
      <c r="D25" s="2593"/>
      <c r="E25" s="2593"/>
      <c r="F25" s="2593"/>
      <c r="G25" s="2593"/>
      <c r="H25" s="2593"/>
      <c r="I25" s="2593"/>
    </row>
    <row r="26" spans="1:9">
      <c r="A26" s="2593"/>
      <c r="B26" s="2593"/>
      <c r="C26" s="2593"/>
      <c r="D26" s="2593"/>
      <c r="E26" s="2593"/>
      <c r="F26" s="2593"/>
      <c r="G26" s="2593"/>
      <c r="H26" s="2593"/>
      <c r="I26" s="2593"/>
    </row>
    <row r="27" spans="1:9">
      <c r="A27" s="2593"/>
      <c r="B27" s="2593"/>
      <c r="C27" s="2593"/>
      <c r="D27" s="2593"/>
      <c r="E27" s="2593"/>
      <c r="F27" s="2593"/>
      <c r="G27" s="2593"/>
      <c r="H27" s="2593"/>
      <c r="I27" s="2593"/>
    </row>
    <row r="28" spans="1:9">
      <c r="A28" s="2593"/>
      <c r="B28" s="2593"/>
      <c r="C28" s="2593"/>
      <c r="D28" s="2593"/>
      <c r="E28" s="2593"/>
      <c r="F28" s="2593"/>
      <c r="G28" s="2593"/>
      <c r="H28" s="2593"/>
      <c r="I28" s="2593"/>
    </row>
    <row r="29" spans="1:9">
      <c r="A29" s="2593"/>
      <c r="B29" s="2593"/>
      <c r="C29" s="2593"/>
      <c r="D29" s="2593"/>
      <c r="E29" s="2593"/>
      <c r="F29" s="2593"/>
      <c r="G29" s="2593"/>
      <c r="H29" s="2593"/>
      <c r="I29" s="2593"/>
    </row>
    <row r="30" spans="1:9">
      <c r="A30" s="98"/>
      <c r="B30" s="98"/>
      <c r="C30" s="98"/>
      <c r="D30" s="98"/>
      <c r="E30" s="98"/>
      <c r="F30" s="98"/>
      <c r="G30" s="98"/>
      <c r="H30" s="98"/>
      <c r="I30" s="98"/>
    </row>
    <row r="31" spans="1:9">
      <c r="A31" s="98"/>
      <c r="B31" s="98"/>
      <c r="C31" s="98"/>
      <c r="D31" s="98"/>
      <c r="E31" s="98"/>
      <c r="F31" s="98"/>
      <c r="G31" s="98"/>
      <c r="H31" s="98"/>
      <c r="I31" s="98"/>
    </row>
    <row r="32" spans="1:9">
      <c r="A32" s="98"/>
      <c r="B32" s="98"/>
      <c r="C32" s="98"/>
      <c r="D32" s="98"/>
      <c r="E32" s="98"/>
      <c r="F32" s="98"/>
      <c r="G32" s="98"/>
      <c r="H32" s="98"/>
      <c r="I32" s="98"/>
    </row>
    <row r="33" spans="1:9">
      <c r="A33" s="98"/>
      <c r="B33" s="98"/>
      <c r="C33" s="98"/>
      <c r="D33" s="98"/>
      <c r="E33" s="98"/>
      <c r="F33" s="98"/>
      <c r="G33" s="98"/>
      <c r="H33" s="98"/>
      <c r="I33" s="98"/>
    </row>
    <row r="34" spans="1:9" ht="13.5" customHeight="1">
      <c r="A34" s="98"/>
      <c r="B34" s="98"/>
      <c r="C34" s="98"/>
      <c r="D34" s="98"/>
      <c r="E34" s="98"/>
      <c r="F34" s="98"/>
      <c r="G34" s="98"/>
      <c r="H34" s="98"/>
      <c r="I34" s="98"/>
    </row>
    <row r="35" spans="1:9">
      <c r="A35" s="98"/>
      <c r="B35" s="98"/>
      <c r="C35" s="98"/>
      <c r="D35" s="98"/>
      <c r="E35" s="98"/>
      <c r="F35" s="98"/>
      <c r="G35" s="98"/>
      <c r="H35" s="98"/>
      <c r="I35" s="98"/>
    </row>
    <row r="36" spans="1:9">
      <c r="A36" s="98"/>
      <c r="B36" s="98"/>
      <c r="C36" s="98"/>
      <c r="D36" s="98"/>
      <c r="E36" s="98"/>
      <c r="F36" s="98"/>
      <c r="G36" s="98"/>
      <c r="H36" s="98"/>
      <c r="I36" s="98"/>
    </row>
    <row r="37" spans="1:9">
      <c r="A37" s="98"/>
      <c r="B37" s="98"/>
      <c r="C37" s="98"/>
      <c r="D37" s="98"/>
      <c r="E37" s="98"/>
      <c r="F37" s="98"/>
      <c r="G37" s="98"/>
      <c r="H37" s="98"/>
      <c r="I37" s="98"/>
    </row>
  </sheetData>
  <mergeCells count="1">
    <mergeCell ref="A10:I29"/>
  </mergeCells>
  <phoneticPr fontId="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8"/>
  <sheetViews>
    <sheetView view="pageBreakPreview" zoomScaleNormal="50" zoomScaleSheetLayoutView="100" workbookViewId="0">
      <selection activeCell="L37" sqref="L37"/>
    </sheetView>
  </sheetViews>
  <sheetFormatPr defaultColWidth="9.140625" defaultRowHeight="15.75"/>
  <cols>
    <col min="1" max="1" width="2.28515625" style="636" customWidth="1"/>
    <col min="2" max="2" width="28.7109375" style="636" customWidth="1"/>
    <col min="3" max="3" width="2.28515625" style="636" customWidth="1"/>
    <col min="4" max="4" width="1.7109375" style="637" customWidth="1"/>
    <col min="5" max="5" width="22.140625" style="987" customWidth="1"/>
    <col min="6" max="6" width="4.28515625" style="987" customWidth="1"/>
    <col min="7" max="7" width="22.140625" style="987" customWidth="1"/>
    <col min="8" max="8" width="4.28515625" style="987" customWidth="1"/>
    <col min="9" max="9" width="22.140625" style="987" customWidth="1"/>
    <col min="10" max="10" width="4.28515625" style="987" customWidth="1"/>
    <col min="11" max="16384" width="9.140625" style="987"/>
  </cols>
  <sheetData>
    <row r="1" spans="1:10" s="1355" customFormat="1" ht="35.1" customHeight="1">
      <c r="A1" s="1353" t="s">
        <v>1458</v>
      </c>
      <c r="B1" s="1354"/>
      <c r="C1" s="1354"/>
      <c r="D1" s="1354"/>
      <c r="E1" s="1354"/>
      <c r="F1" s="1354"/>
      <c r="G1" s="1354"/>
      <c r="H1" s="1354"/>
      <c r="I1" s="1354"/>
      <c r="J1" s="1354"/>
    </row>
    <row r="2" spans="1:10" ht="15" customHeight="1" thickBot="1">
      <c r="A2" s="987"/>
      <c r="B2" s="629"/>
      <c r="C2" s="630"/>
      <c r="D2" s="631"/>
      <c r="E2" s="1109"/>
      <c r="F2" s="1109"/>
      <c r="G2" s="1109"/>
      <c r="H2" s="1109"/>
      <c r="I2" s="1109"/>
      <c r="J2" s="632" t="s">
        <v>535</v>
      </c>
    </row>
    <row r="3" spans="1:10" s="1057" customFormat="1" ht="24.95" customHeight="1">
      <c r="A3" s="2798" t="s">
        <v>1</v>
      </c>
      <c r="B3" s="2798"/>
      <c r="C3" s="2798"/>
      <c r="D3" s="1158"/>
      <c r="E3" s="2801" t="s">
        <v>49</v>
      </c>
      <c r="F3" s="2802"/>
      <c r="G3" s="2801" t="s">
        <v>362</v>
      </c>
      <c r="H3" s="2802"/>
      <c r="I3" s="2801" t="s">
        <v>122</v>
      </c>
      <c r="J3" s="2807"/>
    </row>
    <row r="4" spans="1:10" s="1057" customFormat="1" ht="24.95" customHeight="1">
      <c r="A4" s="2799"/>
      <c r="B4" s="2799"/>
      <c r="C4" s="2799"/>
      <c r="D4" s="1158"/>
      <c r="E4" s="2803"/>
      <c r="F4" s="2804"/>
      <c r="G4" s="2803"/>
      <c r="H4" s="2804"/>
      <c r="I4" s="2803"/>
      <c r="J4" s="2808"/>
    </row>
    <row r="5" spans="1:10" s="1057" customFormat="1" ht="24.95" customHeight="1">
      <c r="A5" s="2800"/>
      <c r="B5" s="2800"/>
      <c r="C5" s="2800"/>
      <c r="D5" s="1160"/>
      <c r="E5" s="2805"/>
      <c r="F5" s="2806"/>
      <c r="G5" s="2805"/>
      <c r="H5" s="2806"/>
      <c r="I5" s="2805"/>
      <c r="J5" s="2809"/>
    </row>
    <row r="6" spans="1:10" s="635" customFormat="1" ht="24.6" hidden="1" customHeight="1">
      <c r="A6" s="2810" t="s">
        <v>796</v>
      </c>
      <c r="B6" s="2810"/>
      <c r="C6" s="2810"/>
      <c r="D6" s="620"/>
      <c r="E6" s="633">
        <v>129991458</v>
      </c>
      <c r="F6" s="634"/>
      <c r="G6" s="634">
        <v>105258817</v>
      </c>
      <c r="H6" s="634"/>
      <c r="I6" s="634">
        <v>24732641</v>
      </c>
    </row>
    <row r="7" spans="1:10" s="635" customFormat="1" ht="24.6" hidden="1" customHeight="1">
      <c r="A7" s="2797" t="s">
        <v>793</v>
      </c>
      <c r="B7" s="2797"/>
      <c r="C7" s="2797"/>
      <c r="D7" s="620"/>
      <c r="E7" s="371">
        <v>118393561.99816777</v>
      </c>
      <c r="F7" s="372"/>
      <c r="G7" s="372">
        <v>95398874.19872877</v>
      </c>
      <c r="H7" s="372"/>
      <c r="I7" s="372">
        <v>22994687.799438879</v>
      </c>
    </row>
    <row r="8" spans="1:10" s="635" customFormat="1" ht="24.6" hidden="1" customHeight="1">
      <c r="A8" s="2797" t="s">
        <v>1087</v>
      </c>
      <c r="B8" s="2797"/>
      <c r="C8" s="2797"/>
      <c r="D8" s="620"/>
      <c r="E8" s="371">
        <v>90204965.037000105</v>
      </c>
      <c r="F8" s="372"/>
      <c r="G8" s="372">
        <v>70638374.57499966</v>
      </c>
      <c r="H8" s="372"/>
      <c r="I8" s="372">
        <v>19566590.462000091</v>
      </c>
    </row>
    <row r="9" spans="1:10" s="635" customFormat="1" ht="19.5" hidden="1" customHeight="1">
      <c r="A9" s="2797" t="s">
        <v>1088</v>
      </c>
      <c r="B9" s="2797"/>
      <c r="C9" s="2797"/>
      <c r="D9" s="620"/>
      <c r="E9" s="371">
        <v>91350274.64845255</v>
      </c>
      <c r="F9" s="372"/>
      <c r="G9" s="372">
        <v>67969049.190299273</v>
      </c>
      <c r="H9" s="372"/>
      <c r="I9" s="372">
        <v>23381225.458153117</v>
      </c>
    </row>
    <row r="10" spans="1:10" s="635" customFormat="1" ht="19.5" hidden="1" customHeight="1">
      <c r="A10" s="2797" t="s">
        <v>1089</v>
      </c>
      <c r="B10" s="2797"/>
      <c r="C10" s="2797"/>
      <c r="D10" s="620"/>
      <c r="E10" s="371">
        <v>100773783.08861336</v>
      </c>
      <c r="F10" s="372"/>
      <c r="G10" s="372">
        <v>77367533.54695791</v>
      </c>
      <c r="H10" s="372"/>
      <c r="I10" s="372">
        <v>23406249.541655455</v>
      </c>
    </row>
    <row r="11" spans="1:10" s="111" customFormat="1" ht="13.7" hidden="1" customHeight="1">
      <c r="A11" s="2612" t="s">
        <v>1090</v>
      </c>
      <c r="B11" s="2612"/>
      <c r="C11" s="2612"/>
      <c r="D11" s="107"/>
      <c r="E11" s="112">
        <v>104616357.15462527</v>
      </c>
      <c r="F11" s="113"/>
      <c r="G11" s="108">
        <v>82504221.960096911</v>
      </c>
      <c r="H11" s="108"/>
      <c r="I11" s="108">
        <v>22112135.194528367</v>
      </c>
    </row>
    <row r="12" spans="1:10" s="635" customFormat="1" ht="13.7" hidden="1" customHeight="1">
      <c r="A12" s="2797" t="s">
        <v>1091</v>
      </c>
      <c r="B12" s="2797"/>
      <c r="C12" s="2797"/>
      <c r="D12" s="620"/>
      <c r="E12" s="371">
        <v>100988053.15670443</v>
      </c>
      <c r="F12" s="372"/>
      <c r="G12" s="108">
        <v>78056508.787830189</v>
      </c>
      <c r="H12" s="372"/>
      <c r="I12" s="108">
        <v>22931544.368874259</v>
      </c>
    </row>
    <row r="13" spans="1:10" s="635" customFormat="1" ht="14.25" hidden="1" customHeight="1">
      <c r="A13" s="2612" t="s">
        <v>1092</v>
      </c>
      <c r="B13" s="2612"/>
      <c r="C13" s="2612"/>
      <c r="D13" s="620"/>
      <c r="E13" s="371">
        <v>100995805.8924465</v>
      </c>
      <c r="F13" s="1186"/>
      <c r="G13" s="108">
        <v>77284127.118604407</v>
      </c>
      <c r="H13" s="1186"/>
      <c r="I13" s="108">
        <v>23711678.7738421</v>
      </c>
    </row>
    <row r="14" spans="1:10" s="635" customFormat="1" ht="13.7" hidden="1" customHeight="1">
      <c r="A14" s="2612" t="s">
        <v>1093</v>
      </c>
      <c r="B14" s="2612"/>
      <c r="C14" s="2612"/>
      <c r="D14" s="620"/>
      <c r="E14" s="371">
        <v>91708987.744631439</v>
      </c>
      <c r="F14" s="372"/>
      <c r="G14" s="108">
        <v>66949770.766271278</v>
      </c>
      <c r="H14" s="372"/>
      <c r="I14" s="108">
        <v>24759216.978360169</v>
      </c>
    </row>
    <row r="15" spans="1:10" s="635" customFormat="1" ht="13.7" hidden="1" customHeight="1">
      <c r="A15" s="2797" t="s">
        <v>1094</v>
      </c>
      <c r="B15" s="2797"/>
      <c r="C15" s="2797"/>
      <c r="D15" s="620"/>
      <c r="E15" s="371">
        <v>83099466.536731362</v>
      </c>
      <c r="F15" s="372"/>
      <c r="G15" s="372">
        <v>60634861.372655563</v>
      </c>
      <c r="H15" s="372"/>
      <c r="I15" s="372">
        <v>22464605.164075799</v>
      </c>
    </row>
    <row r="16" spans="1:10" s="635" customFormat="1" ht="15" hidden="1" customHeight="1">
      <c r="A16" s="2612" t="s">
        <v>1280</v>
      </c>
      <c r="B16" s="2612"/>
      <c r="C16" s="2612"/>
      <c r="D16" s="620"/>
      <c r="E16" s="371">
        <v>85250071.846333385</v>
      </c>
      <c r="F16" s="372"/>
      <c r="G16" s="372">
        <v>62693880.690241016</v>
      </c>
      <c r="H16" s="372"/>
      <c r="I16" s="372">
        <v>22556191.156092446</v>
      </c>
    </row>
    <row r="17" spans="1:50" s="635" customFormat="1" ht="15" hidden="1" customHeight="1">
      <c r="A17" s="2612" t="s">
        <v>1301</v>
      </c>
      <c r="B17" s="2612"/>
      <c r="C17" s="2612"/>
      <c r="D17" s="620"/>
      <c r="E17" s="371">
        <v>92997450.038911462</v>
      </c>
      <c r="F17" s="372"/>
      <c r="G17" s="372">
        <v>68173235.708185196</v>
      </c>
      <c r="H17" s="372"/>
      <c r="I17" s="372">
        <v>24824214.330726173</v>
      </c>
      <c r="J17" s="372"/>
    </row>
    <row r="18" spans="1:50" s="635" customFormat="1" ht="15.75" hidden="1" customHeight="1">
      <c r="A18" s="2612" t="s">
        <v>1302</v>
      </c>
      <c r="B18" s="2612"/>
      <c r="C18" s="2612"/>
      <c r="D18" s="620"/>
      <c r="E18" s="371">
        <v>92730519.819716066</v>
      </c>
      <c r="F18" s="372"/>
      <c r="G18" s="372">
        <v>68215919.611239389</v>
      </c>
      <c r="H18" s="372"/>
      <c r="I18" s="372">
        <v>24514600.208476603</v>
      </c>
      <c r="J18" s="372"/>
    </row>
    <row r="19" spans="1:50" s="635" customFormat="1" ht="15.75" hidden="1" customHeight="1">
      <c r="A19" s="2612" t="s">
        <v>1303</v>
      </c>
      <c r="B19" s="2612"/>
      <c r="C19" s="2612"/>
      <c r="D19" s="620"/>
      <c r="E19" s="371">
        <v>90218457.466426358</v>
      </c>
      <c r="F19" s="372"/>
      <c r="G19" s="372">
        <v>66488133.843514755</v>
      </c>
      <c r="H19" s="372"/>
      <c r="I19" s="372">
        <v>23730323.622911576</v>
      </c>
      <c r="J19" s="372"/>
    </row>
    <row r="20" spans="1:50" s="635" customFormat="1" ht="15.75" hidden="1" customHeight="1">
      <c r="A20" s="2612" t="s">
        <v>1304</v>
      </c>
      <c r="B20" s="2612"/>
      <c r="C20" s="2612"/>
      <c r="D20" s="620"/>
      <c r="E20" s="371">
        <v>83777665.684641793</v>
      </c>
      <c r="F20" s="372"/>
      <c r="G20" s="372">
        <v>61266458.141266838</v>
      </c>
      <c r="H20" s="372"/>
      <c r="I20" s="372">
        <v>22511207.543375045</v>
      </c>
      <c r="J20" s="372"/>
    </row>
    <row r="21" spans="1:50" s="635" customFormat="1" ht="15.75" hidden="1" customHeight="1">
      <c r="A21" s="2612" t="s">
        <v>1305</v>
      </c>
      <c r="B21" s="2612"/>
      <c r="C21" s="2612"/>
      <c r="D21" s="620"/>
      <c r="E21" s="371">
        <v>90608212.810112476</v>
      </c>
      <c r="F21" s="372"/>
      <c r="G21" s="372">
        <v>66276659.513176665</v>
      </c>
      <c r="H21" s="372"/>
      <c r="I21" s="372">
        <v>24331553.296935868</v>
      </c>
      <c r="J21" s="372"/>
    </row>
    <row r="22" spans="1:50" s="635" customFormat="1" ht="14.45" hidden="1" customHeight="1">
      <c r="A22" s="2618" t="s">
        <v>1055</v>
      </c>
      <c r="B22" s="2619"/>
      <c r="C22" s="2619"/>
      <c r="D22" s="2620"/>
      <c r="E22" s="371">
        <v>91613.054039876632</v>
      </c>
      <c r="F22" s="372"/>
      <c r="G22" s="372">
        <v>67659.196020814998</v>
      </c>
      <c r="H22" s="372"/>
      <c r="I22" s="372">
        <v>23953.858019061576</v>
      </c>
    </row>
    <row r="23" spans="1:50" s="635" customFormat="1" ht="14.45" hidden="1" customHeight="1">
      <c r="A23" s="2618" t="s">
        <v>1001</v>
      </c>
      <c r="B23" s="2619"/>
      <c r="C23" s="2619"/>
      <c r="D23" s="2620"/>
      <c r="E23" s="371">
        <v>80238.35893588778</v>
      </c>
      <c r="F23" s="372"/>
      <c r="G23" s="1186" t="s">
        <v>451</v>
      </c>
      <c r="H23" s="372"/>
      <c r="I23" s="1186" t="s">
        <v>451</v>
      </c>
    </row>
    <row r="24" spans="1:50" s="635" customFormat="1" ht="14.45" customHeight="1">
      <c r="A24" s="2618" t="s">
        <v>1002</v>
      </c>
      <c r="B24" s="2619"/>
      <c r="C24" s="2619"/>
      <c r="D24" s="2620"/>
      <c r="E24" s="371">
        <v>94245.885974165314</v>
      </c>
      <c r="F24" s="372"/>
      <c r="G24" s="372">
        <v>67889.918708727841</v>
      </c>
      <c r="H24" s="372"/>
      <c r="I24" s="372">
        <v>26355.967265437313</v>
      </c>
      <c r="J24" s="372"/>
    </row>
    <row r="25" spans="1:50" s="635" customFormat="1" ht="14.45" customHeight="1">
      <c r="A25" s="2618" t="s">
        <v>1003</v>
      </c>
      <c r="B25" s="2619"/>
      <c r="C25" s="2619"/>
      <c r="D25" s="2620"/>
      <c r="E25" s="371">
        <v>98604.434366141621</v>
      </c>
      <c r="F25" s="372"/>
      <c r="G25" s="372">
        <v>69472.514752091331</v>
      </c>
      <c r="H25" s="372"/>
      <c r="I25" s="372">
        <v>29131.919614050155</v>
      </c>
      <c r="J25" s="372"/>
    </row>
    <row r="26" spans="1:50" s="635" customFormat="1" ht="14.45" customHeight="1">
      <c r="A26" s="2618" t="s">
        <v>1004</v>
      </c>
      <c r="B26" s="2619"/>
      <c r="C26" s="2619"/>
      <c r="D26" s="2620"/>
      <c r="E26" s="371">
        <v>113223.03755813668</v>
      </c>
      <c r="F26" s="372"/>
      <c r="G26" s="372">
        <v>81686.891190195543</v>
      </c>
      <c r="H26" s="372"/>
      <c r="I26" s="372">
        <v>31536.146367941012</v>
      </c>
      <c r="J26" s="372"/>
    </row>
    <row r="27" spans="1:50" s="635" customFormat="1" ht="14.45" customHeight="1">
      <c r="A27" s="2618" t="s">
        <v>1005</v>
      </c>
      <c r="B27" s="2619"/>
      <c r="C27" s="2619"/>
      <c r="D27" s="2620"/>
      <c r="E27" s="371">
        <v>118362.38015424981</v>
      </c>
      <c r="F27" s="372"/>
      <c r="G27" s="372">
        <v>83987.751671182385</v>
      </c>
      <c r="H27" s="372"/>
      <c r="I27" s="372">
        <v>34374.628483067281</v>
      </c>
      <c r="J27" s="372"/>
    </row>
    <row r="28" spans="1:50" s="635" customFormat="1" ht="14.45" customHeight="1">
      <c r="A28" s="2618" t="s">
        <v>1457</v>
      </c>
      <c r="B28" s="2619"/>
      <c r="C28" s="2619"/>
      <c r="D28" s="2620"/>
      <c r="E28" s="372">
        <f>'7.'!E28</f>
        <v>159372.80971452105</v>
      </c>
      <c r="F28" s="372"/>
      <c r="G28" s="372">
        <f>'7.'!G28</f>
        <v>116455.16178661946</v>
      </c>
      <c r="H28" s="372"/>
      <c r="I28" s="372">
        <f>'7.'!I28</f>
        <v>42917.647927901606</v>
      </c>
      <c r="J28" s="372"/>
    </row>
    <row r="29" spans="1:50" s="1110" customFormat="1" ht="14.45" customHeight="1">
      <c r="A29" s="2641" t="s">
        <v>371</v>
      </c>
      <c r="B29" s="2641"/>
      <c r="C29" s="2641"/>
      <c r="D29" s="107"/>
      <c r="E29" s="956"/>
      <c r="F29" s="956"/>
      <c r="G29" s="956"/>
      <c r="H29" s="956"/>
      <c r="I29" s="956"/>
      <c r="J29" s="956"/>
    </row>
    <row r="30" spans="1:50" s="807" customFormat="1" ht="14.45" customHeight="1">
      <c r="A30" s="1137"/>
      <c r="B30" s="813" t="s">
        <v>1022</v>
      </c>
      <c r="C30" s="1137"/>
      <c r="D30" s="811"/>
      <c r="E30" s="1036">
        <f>G30+I30</f>
        <v>34504.377272216065</v>
      </c>
      <c r="F30" s="956"/>
      <c r="G30" s="956">
        <f>'1'!AS63</f>
        <v>23252.171983840795</v>
      </c>
      <c r="H30" s="956"/>
      <c r="I30" s="956">
        <f>'1'!AT63</f>
        <v>11252.205288375268</v>
      </c>
      <c r="J30" s="956"/>
      <c r="K30" s="957"/>
      <c r="L30" s="957"/>
      <c r="M30" s="957"/>
      <c r="N30" s="957"/>
      <c r="O30" s="957"/>
      <c r="P30" s="957"/>
      <c r="Q30" s="957"/>
      <c r="R30" s="957"/>
      <c r="S30" s="957"/>
      <c r="T30" s="957"/>
      <c r="U30" s="957"/>
      <c r="V30" s="957"/>
      <c r="W30" s="957"/>
      <c r="X30" s="957"/>
      <c r="Y30" s="957"/>
      <c r="Z30" s="957"/>
      <c r="AA30" s="957"/>
      <c r="AB30" s="957"/>
      <c r="AC30" s="957"/>
      <c r="AD30" s="957"/>
      <c r="AE30" s="957"/>
      <c r="AF30" s="957"/>
      <c r="AG30" s="957"/>
      <c r="AH30" s="957"/>
      <c r="AI30" s="957"/>
      <c r="AJ30" s="957"/>
      <c r="AK30" s="957"/>
      <c r="AL30" s="957"/>
      <c r="AM30" s="957"/>
      <c r="AN30" s="957"/>
      <c r="AO30" s="957"/>
      <c r="AP30" s="957"/>
      <c r="AQ30" s="957"/>
      <c r="AR30" s="957"/>
      <c r="AS30" s="957"/>
      <c r="AT30" s="957"/>
      <c r="AU30" s="957"/>
      <c r="AV30" s="957"/>
      <c r="AW30" s="957"/>
      <c r="AX30" s="957"/>
    </row>
    <row r="31" spans="1:50" s="807" customFormat="1" ht="14.45" customHeight="1">
      <c r="A31" s="1137"/>
      <c r="B31" s="813" t="s">
        <v>1023</v>
      </c>
      <c r="C31" s="1137"/>
      <c r="D31" s="811"/>
      <c r="E31" s="1036">
        <f t="shared" ref="E31:E35" si="0">G31+I31</f>
        <v>19585.466200804214</v>
      </c>
      <c r="F31" s="956"/>
      <c r="G31" s="956">
        <f>'1'!AS64</f>
        <v>12775.860467440933</v>
      </c>
      <c r="H31" s="956"/>
      <c r="I31" s="956">
        <f>'1'!AT64</f>
        <v>6809.6057333632825</v>
      </c>
      <c r="J31" s="956"/>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957"/>
      <c r="AM31" s="957"/>
      <c r="AN31" s="957"/>
      <c r="AO31" s="957"/>
      <c r="AP31" s="957"/>
      <c r="AQ31" s="957"/>
      <c r="AR31" s="957"/>
      <c r="AS31" s="957"/>
      <c r="AT31" s="957"/>
      <c r="AU31" s="957"/>
      <c r="AV31" s="957"/>
      <c r="AW31" s="957"/>
      <c r="AX31" s="957"/>
    </row>
    <row r="32" spans="1:50" s="807" customFormat="1" ht="14.45" customHeight="1">
      <c r="A32" s="1137"/>
      <c r="B32" s="813" t="s">
        <v>1024</v>
      </c>
      <c r="C32" s="1137"/>
      <c r="D32" s="811"/>
      <c r="E32" s="1036">
        <f t="shared" si="0"/>
        <v>27502.236306457977</v>
      </c>
      <c r="F32" s="956"/>
      <c r="G32" s="956">
        <f>'1'!AS65</f>
        <v>19378.722365242902</v>
      </c>
      <c r="H32" s="956"/>
      <c r="I32" s="956">
        <f>'1'!AT65</f>
        <v>8123.5139412150766</v>
      </c>
      <c r="J32" s="956"/>
      <c r="K32" s="957"/>
      <c r="L32" s="957"/>
      <c r="M32" s="957"/>
      <c r="N32" s="957"/>
      <c r="O32" s="957"/>
      <c r="P32" s="957"/>
      <c r="Q32" s="957"/>
      <c r="R32" s="957"/>
      <c r="S32" s="957"/>
      <c r="T32" s="957"/>
      <c r="U32" s="957"/>
      <c r="V32" s="957"/>
      <c r="W32" s="957"/>
      <c r="X32" s="957"/>
      <c r="Y32" s="957"/>
      <c r="Z32" s="957"/>
      <c r="AA32" s="957"/>
      <c r="AB32" s="957"/>
      <c r="AC32" s="957"/>
      <c r="AD32" s="957"/>
      <c r="AE32" s="957"/>
      <c r="AF32" s="957"/>
      <c r="AG32" s="957"/>
      <c r="AH32" s="957"/>
      <c r="AI32" s="957"/>
      <c r="AJ32" s="957"/>
      <c r="AK32" s="957"/>
      <c r="AL32" s="957"/>
      <c r="AM32" s="957"/>
      <c r="AN32" s="957"/>
      <c r="AO32" s="957"/>
      <c r="AP32" s="957"/>
      <c r="AQ32" s="957"/>
      <c r="AR32" s="957"/>
      <c r="AS32" s="957"/>
      <c r="AT32" s="957"/>
      <c r="AU32" s="957"/>
      <c r="AV32" s="957"/>
      <c r="AW32" s="957"/>
      <c r="AX32" s="957"/>
    </row>
    <row r="33" spans="1:50" s="807" customFormat="1" ht="14.45" customHeight="1">
      <c r="A33" s="1137"/>
      <c r="B33" s="813" t="s">
        <v>1025</v>
      </c>
      <c r="C33" s="1137"/>
      <c r="D33" s="811"/>
      <c r="E33" s="1036">
        <f t="shared" si="0"/>
        <v>26100.0572837728</v>
      </c>
      <c r="F33" s="956"/>
      <c r="G33" s="956">
        <f>'1'!AS66</f>
        <v>20179.575712095459</v>
      </c>
      <c r="H33" s="956"/>
      <c r="I33" s="956">
        <f>'1'!AT66</f>
        <v>5920.481571677341</v>
      </c>
      <c r="J33" s="956"/>
      <c r="K33" s="957"/>
      <c r="L33" s="957"/>
      <c r="M33" s="957"/>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7"/>
      <c r="AL33" s="957"/>
      <c r="AM33" s="957"/>
      <c r="AN33" s="957"/>
      <c r="AO33" s="957"/>
      <c r="AP33" s="957"/>
      <c r="AQ33" s="957"/>
      <c r="AR33" s="957"/>
      <c r="AS33" s="957"/>
      <c r="AT33" s="957"/>
      <c r="AU33" s="957"/>
      <c r="AV33" s="957"/>
      <c r="AW33" s="957"/>
      <c r="AX33" s="957"/>
    </row>
    <row r="34" spans="1:50" s="807" customFormat="1" ht="14.45" customHeight="1">
      <c r="A34" s="1137"/>
      <c r="B34" s="813" t="s">
        <v>1026</v>
      </c>
      <c r="C34" s="1137"/>
      <c r="D34" s="811"/>
      <c r="E34" s="1036">
        <f t="shared" si="0"/>
        <v>26228.681792076291</v>
      </c>
      <c r="F34" s="956"/>
      <c r="G34" s="956">
        <f>'1'!AS67</f>
        <v>20785.900565856933</v>
      </c>
      <c r="H34" s="956"/>
      <c r="I34" s="956">
        <f>'1'!AT67</f>
        <v>5442.7812262193584</v>
      </c>
      <c r="J34" s="956"/>
      <c r="K34" s="957"/>
      <c r="L34" s="957"/>
      <c r="M34" s="957"/>
      <c r="N34" s="957"/>
      <c r="O34" s="957"/>
      <c r="P34" s="957"/>
      <c r="Q34" s="957"/>
      <c r="R34" s="957"/>
      <c r="S34" s="957"/>
      <c r="T34" s="957"/>
      <c r="U34" s="957"/>
      <c r="V34" s="957"/>
      <c r="W34" s="957"/>
      <c r="X34" s="957"/>
      <c r="Y34" s="957"/>
      <c r="Z34" s="957"/>
      <c r="AA34" s="957"/>
      <c r="AB34" s="957"/>
      <c r="AC34" s="957"/>
      <c r="AD34" s="957"/>
      <c r="AE34" s="957"/>
      <c r="AF34" s="957"/>
      <c r="AG34" s="957"/>
      <c r="AH34" s="957"/>
      <c r="AI34" s="957"/>
      <c r="AJ34" s="957"/>
      <c r="AK34" s="957"/>
      <c r="AL34" s="957"/>
      <c r="AM34" s="957"/>
      <c r="AN34" s="957"/>
      <c r="AO34" s="957"/>
      <c r="AP34" s="957"/>
      <c r="AQ34" s="957"/>
      <c r="AR34" s="957"/>
      <c r="AS34" s="957"/>
      <c r="AT34" s="957"/>
      <c r="AU34" s="957"/>
      <c r="AV34" s="957"/>
      <c r="AW34" s="957"/>
      <c r="AX34" s="957"/>
    </row>
    <row r="35" spans="1:50" s="807" customFormat="1" ht="14.45" customHeight="1">
      <c r="A35" s="1137"/>
      <c r="B35" s="813" t="s">
        <v>1027</v>
      </c>
      <c r="C35" s="1137"/>
      <c r="D35" s="811"/>
      <c r="E35" s="1036">
        <f t="shared" si="0"/>
        <v>25451.990859193891</v>
      </c>
      <c r="F35" s="956"/>
      <c r="G35" s="956">
        <f>'1'!AS68</f>
        <v>20082.9306921426</v>
      </c>
      <c r="H35" s="956"/>
      <c r="I35" s="956">
        <f>'1'!AT68</f>
        <v>5369.0601670512915</v>
      </c>
      <c r="J35" s="956"/>
      <c r="K35" s="957"/>
      <c r="L35" s="957"/>
      <c r="M35" s="957"/>
      <c r="N35" s="957"/>
      <c r="O35" s="957"/>
      <c r="P35" s="957"/>
      <c r="Q35" s="957"/>
      <c r="R35" s="957"/>
      <c r="S35" s="957"/>
      <c r="T35" s="957"/>
      <c r="U35" s="957"/>
      <c r="V35" s="957"/>
      <c r="W35" s="957"/>
      <c r="X35" s="957"/>
      <c r="Y35" s="957"/>
      <c r="Z35" s="957"/>
      <c r="AA35" s="957"/>
      <c r="AB35" s="957"/>
      <c r="AC35" s="957"/>
      <c r="AD35" s="957"/>
      <c r="AE35" s="957"/>
      <c r="AF35" s="957"/>
      <c r="AG35" s="957"/>
      <c r="AH35" s="957"/>
      <c r="AI35" s="957"/>
      <c r="AJ35" s="957"/>
      <c r="AK35" s="957"/>
      <c r="AL35" s="957"/>
      <c r="AM35" s="957"/>
      <c r="AN35" s="957"/>
      <c r="AO35" s="957"/>
      <c r="AP35" s="957"/>
      <c r="AQ35" s="957"/>
      <c r="AR35" s="957"/>
      <c r="AS35" s="957"/>
      <c r="AT35" s="957"/>
      <c r="AU35" s="957"/>
      <c r="AV35" s="957"/>
      <c r="AW35" s="957"/>
      <c r="AX35" s="957"/>
    </row>
    <row r="36" spans="1:50" s="807" customFormat="1" ht="14.45" customHeight="1">
      <c r="A36" s="2641" t="s">
        <v>397</v>
      </c>
      <c r="B36" s="2641"/>
      <c r="C36" s="2641"/>
      <c r="D36" s="107"/>
      <c r="E36" s="956"/>
      <c r="F36" s="956"/>
      <c r="G36" s="956"/>
      <c r="H36" s="956"/>
      <c r="I36" s="956"/>
      <c r="J36" s="956"/>
      <c r="K36" s="957"/>
      <c r="L36" s="957"/>
      <c r="M36" s="957"/>
      <c r="N36" s="957"/>
      <c r="O36" s="957"/>
      <c r="P36" s="957"/>
      <c r="Q36" s="957"/>
      <c r="R36" s="957"/>
      <c r="S36" s="957"/>
      <c r="T36" s="957"/>
      <c r="U36" s="957"/>
      <c r="V36" s="957"/>
      <c r="W36" s="957"/>
      <c r="X36" s="957"/>
      <c r="Y36" s="957"/>
      <c r="Z36" s="957"/>
      <c r="AA36" s="957"/>
      <c r="AB36" s="957"/>
      <c r="AC36" s="957"/>
      <c r="AD36" s="957"/>
      <c r="AE36" s="957"/>
      <c r="AF36" s="957"/>
      <c r="AG36" s="957"/>
      <c r="AH36" s="957"/>
      <c r="AI36" s="957"/>
      <c r="AJ36" s="957"/>
      <c r="AK36" s="957"/>
      <c r="AL36" s="957"/>
      <c r="AM36" s="957"/>
      <c r="AN36" s="957"/>
      <c r="AO36" s="957"/>
      <c r="AP36" s="957"/>
      <c r="AQ36" s="957"/>
      <c r="AR36" s="957"/>
      <c r="AS36" s="957"/>
      <c r="AT36" s="957"/>
      <c r="AU36" s="957"/>
      <c r="AV36" s="957"/>
      <c r="AW36" s="957"/>
      <c r="AX36" s="957"/>
    </row>
    <row r="37" spans="1:50" s="807" customFormat="1" ht="14.45" customHeight="1">
      <c r="A37" s="1137"/>
      <c r="B37" s="813" t="s">
        <v>1028</v>
      </c>
      <c r="C37" s="1137"/>
      <c r="D37" s="811"/>
      <c r="E37" s="1036">
        <f t="shared" ref="E37:E46" si="1">G37+I37</f>
        <v>5644.8980561194694</v>
      </c>
      <c r="F37" s="956"/>
      <c r="G37" s="956">
        <f>'1'!AS69</f>
        <v>2625.8756003810763</v>
      </c>
      <c r="H37" s="956"/>
      <c r="I37" s="956">
        <f>'1'!AT69</f>
        <v>3019.0224557383935</v>
      </c>
      <c r="J37" s="956"/>
      <c r="K37" s="957"/>
      <c r="L37" s="957"/>
      <c r="M37" s="957"/>
      <c r="N37" s="957"/>
      <c r="O37" s="957"/>
      <c r="P37" s="957"/>
      <c r="Q37" s="957"/>
      <c r="R37" s="957"/>
      <c r="S37" s="957"/>
      <c r="T37" s="957"/>
      <c r="U37" s="957"/>
      <c r="V37" s="957"/>
      <c r="W37" s="957"/>
      <c r="X37" s="957"/>
      <c r="Y37" s="957"/>
      <c r="Z37" s="957"/>
      <c r="AA37" s="957"/>
      <c r="AB37" s="957"/>
      <c r="AC37" s="957"/>
      <c r="AD37" s="957"/>
      <c r="AE37" s="957"/>
      <c r="AF37" s="957"/>
      <c r="AG37" s="957"/>
      <c r="AH37" s="957"/>
      <c r="AI37" s="957"/>
      <c r="AJ37" s="957"/>
      <c r="AK37" s="957"/>
      <c r="AL37" s="957"/>
      <c r="AM37" s="957"/>
      <c r="AN37" s="957"/>
      <c r="AO37" s="957"/>
      <c r="AP37" s="957"/>
      <c r="AQ37" s="957"/>
      <c r="AR37" s="957"/>
      <c r="AS37" s="957"/>
      <c r="AT37" s="957"/>
      <c r="AU37" s="957"/>
      <c r="AV37" s="957"/>
      <c r="AW37" s="957"/>
      <c r="AX37" s="957"/>
    </row>
    <row r="38" spans="1:50" s="807" customFormat="1" ht="14.45" customHeight="1">
      <c r="A38" s="1137"/>
      <c r="B38" s="813" t="s">
        <v>1038</v>
      </c>
      <c r="C38" s="1137"/>
      <c r="D38" s="811"/>
      <c r="E38" s="1036">
        <f t="shared" si="1"/>
        <v>3648.7449943549273</v>
      </c>
      <c r="F38" s="956"/>
      <c r="G38" s="956">
        <f>'1'!AS70</f>
        <v>2104.3243198235145</v>
      </c>
      <c r="H38" s="956"/>
      <c r="I38" s="956">
        <f>'1'!AT70</f>
        <v>1544.4206745314127</v>
      </c>
      <c r="J38" s="956"/>
      <c r="K38" s="957"/>
      <c r="L38" s="957"/>
      <c r="M38" s="957"/>
      <c r="N38" s="957"/>
      <c r="O38" s="957"/>
      <c r="P38" s="957"/>
      <c r="Q38" s="957"/>
      <c r="R38" s="957"/>
      <c r="S38" s="957"/>
      <c r="T38" s="957"/>
      <c r="U38" s="957"/>
      <c r="V38" s="957"/>
      <c r="W38" s="957"/>
      <c r="X38" s="957"/>
      <c r="Y38" s="957"/>
      <c r="Z38" s="957"/>
      <c r="AA38" s="957"/>
      <c r="AB38" s="957"/>
      <c r="AC38" s="957"/>
      <c r="AD38" s="957"/>
      <c r="AE38" s="957"/>
      <c r="AF38" s="957"/>
      <c r="AG38" s="957"/>
      <c r="AH38" s="957"/>
      <c r="AI38" s="957"/>
      <c r="AJ38" s="957"/>
      <c r="AK38" s="957"/>
      <c r="AL38" s="957"/>
      <c r="AM38" s="957"/>
      <c r="AN38" s="957"/>
      <c r="AO38" s="957"/>
      <c r="AP38" s="957"/>
      <c r="AQ38" s="957"/>
      <c r="AR38" s="957"/>
      <c r="AS38" s="957"/>
      <c r="AT38" s="957"/>
      <c r="AU38" s="957"/>
      <c r="AV38" s="957"/>
      <c r="AW38" s="957"/>
      <c r="AX38" s="957"/>
    </row>
    <row r="39" spans="1:50" s="807" customFormat="1" ht="14.45" customHeight="1">
      <c r="A39" s="813"/>
      <c r="B39" s="813" t="s">
        <v>1039</v>
      </c>
      <c r="C39" s="813"/>
      <c r="D39" s="811"/>
      <c r="E39" s="1036">
        <f t="shared" si="1"/>
        <v>7505.5073451353355</v>
      </c>
      <c r="F39" s="956"/>
      <c r="G39" s="956">
        <f>'1'!AS71</f>
        <v>4354.5323116367535</v>
      </c>
      <c r="H39" s="956"/>
      <c r="I39" s="956">
        <f>'1'!AT71</f>
        <v>3150.975033498582</v>
      </c>
      <c r="J39" s="956"/>
      <c r="K39" s="957"/>
      <c r="L39" s="957"/>
      <c r="M39" s="957"/>
      <c r="N39" s="957"/>
      <c r="O39" s="957"/>
      <c r="P39" s="957"/>
      <c r="Q39" s="957"/>
      <c r="R39" s="957"/>
      <c r="S39" s="957"/>
      <c r="T39" s="957"/>
      <c r="U39" s="957"/>
      <c r="V39" s="957"/>
      <c r="W39" s="957"/>
      <c r="X39" s="957"/>
      <c r="Y39" s="957"/>
      <c r="Z39" s="957"/>
      <c r="AA39" s="957"/>
      <c r="AB39" s="957"/>
      <c r="AC39" s="957"/>
      <c r="AD39" s="957"/>
      <c r="AE39" s="957"/>
      <c r="AF39" s="957"/>
      <c r="AG39" s="957"/>
      <c r="AH39" s="957"/>
      <c r="AI39" s="957"/>
      <c r="AJ39" s="957"/>
      <c r="AK39" s="957"/>
      <c r="AL39" s="957"/>
      <c r="AM39" s="957"/>
      <c r="AN39" s="957"/>
      <c r="AO39" s="957"/>
      <c r="AP39" s="957"/>
      <c r="AQ39" s="957"/>
      <c r="AR39" s="957"/>
      <c r="AS39" s="957"/>
      <c r="AT39" s="957"/>
      <c r="AU39" s="957"/>
      <c r="AV39" s="957"/>
      <c r="AW39" s="957"/>
      <c r="AX39" s="957"/>
    </row>
    <row r="40" spans="1:50" s="807" customFormat="1" ht="14.45" customHeight="1">
      <c r="A40" s="813"/>
      <c r="B40" s="813" t="s">
        <v>1040</v>
      </c>
      <c r="C40" s="813"/>
      <c r="D40" s="811"/>
      <c r="E40" s="1036">
        <f t="shared" si="1"/>
        <v>12989.161633651924</v>
      </c>
      <c r="F40" s="956"/>
      <c r="G40" s="956">
        <f>'1'!AS72</f>
        <v>7988.2866882389753</v>
      </c>
      <c r="H40" s="956"/>
      <c r="I40" s="956">
        <f>'1'!AT72</f>
        <v>5000.8749454129484</v>
      </c>
      <c r="J40" s="956"/>
      <c r="K40" s="957"/>
      <c r="L40" s="957"/>
      <c r="M40" s="957"/>
      <c r="N40" s="957"/>
      <c r="O40" s="957"/>
      <c r="P40" s="957"/>
      <c r="Q40" s="957"/>
      <c r="R40" s="957"/>
      <c r="S40" s="957"/>
      <c r="T40" s="957"/>
      <c r="U40" s="957"/>
      <c r="V40" s="957"/>
      <c r="W40" s="957"/>
      <c r="X40" s="957"/>
      <c r="Y40" s="957"/>
      <c r="Z40" s="957"/>
      <c r="AA40" s="957"/>
      <c r="AB40" s="957"/>
      <c r="AC40" s="957"/>
      <c r="AD40" s="957"/>
      <c r="AE40" s="957"/>
      <c r="AF40" s="957"/>
      <c r="AG40" s="957"/>
      <c r="AH40" s="957"/>
      <c r="AI40" s="957"/>
      <c r="AJ40" s="957"/>
      <c r="AK40" s="957"/>
      <c r="AL40" s="957"/>
      <c r="AM40" s="957"/>
      <c r="AN40" s="957"/>
      <c r="AO40" s="957"/>
      <c r="AP40" s="957"/>
      <c r="AQ40" s="957"/>
      <c r="AR40" s="957"/>
      <c r="AS40" s="957"/>
      <c r="AT40" s="957"/>
      <c r="AU40" s="957"/>
      <c r="AV40" s="957"/>
      <c r="AW40" s="957"/>
      <c r="AX40" s="957"/>
    </row>
    <row r="41" spans="1:50" s="807" customFormat="1" ht="14.45" customHeight="1">
      <c r="A41" s="813"/>
      <c r="B41" s="813" t="s">
        <v>1041</v>
      </c>
      <c r="C41" s="813"/>
      <c r="D41" s="811"/>
      <c r="E41" s="1036">
        <f t="shared" si="1"/>
        <v>15821.180028570299</v>
      </c>
      <c r="F41" s="956"/>
      <c r="G41" s="956">
        <f>'1'!AS73</f>
        <v>9929.9220804153174</v>
      </c>
      <c r="H41" s="956"/>
      <c r="I41" s="956">
        <f>'1'!AT73</f>
        <v>5891.2579481549819</v>
      </c>
      <c r="J41" s="956"/>
      <c r="K41" s="957"/>
      <c r="L41" s="957"/>
      <c r="M41" s="957"/>
      <c r="N41" s="957"/>
      <c r="O41" s="957"/>
      <c r="P41" s="957"/>
      <c r="Q41" s="957"/>
      <c r="R41" s="957"/>
      <c r="S41" s="957"/>
      <c r="T41" s="957"/>
      <c r="U41" s="957"/>
      <c r="V41" s="957"/>
      <c r="W41" s="957"/>
      <c r="X41" s="957"/>
      <c r="Y41" s="957"/>
      <c r="Z41" s="957"/>
      <c r="AA41" s="957"/>
      <c r="AB41" s="957"/>
      <c r="AC41" s="957"/>
      <c r="AD41" s="957"/>
      <c r="AE41" s="957"/>
      <c r="AF41" s="957"/>
      <c r="AG41" s="957"/>
      <c r="AH41" s="957"/>
      <c r="AI41" s="957"/>
      <c r="AJ41" s="957"/>
      <c r="AK41" s="957"/>
      <c r="AL41" s="957"/>
      <c r="AM41" s="957"/>
      <c r="AN41" s="957"/>
      <c r="AO41" s="957"/>
      <c r="AP41" s="957"/>
      <c r="AQ41" s="957"/>
      <c r="AR41" s="957"/>
      <c r="AS41" s="957"/>
      <c r="AT41" s="957"/>
      <c r="AU41" s="957"/>
      <c r="AV41" s="957"/>
      <c r="AW41" s="957"/>
      <c r="AX41" s="957"/>
    </row>
    <row r="42" spans="1:50" s="807" customFormat="1" ht="14.45" customHeight="1">
      <c r="A42" s="813"/>
      <c r="B42" s="813" t="s">
        <v>1042</v>
      </c>
      <c r="C42" s="813"/>
      <c r="D42" s="811"/>
      <c r="E42" s="1036">
        <f t="shared" si="1"/>
        <v>30041.24193550551</v>
      </c>
      <c r="F42" s="956"/>
      <c r="G42" s="956">
        <f>'1'!AS74</f>
        <v>22154.523485900449</v>
      </c>
      <c r="H42" s="956"/>
      <c r="I42" s="956">
        <f>'1'!AT74</f>
        <v>7886.7184496050613</v>
      </c>
      <c r="J42" s="956"/>
      <c r="K42" s="957"/>
      <c r="L42" s="957"/>
      <c r="M42" s="957"/>
      <c r="N42" s="957"/>
      <c r="O42" s="957"/>
      <c r="P42" s="957"/>
      <c r="Q42" s="957"/>
      <c r="R42" s="957"/>
      <c r="S42" s="957"/>
      <c r="T42" s="957"/>
      <c r="U42" s="957"/>
      <c r="V42" s="957"/>
      <c r="W42" s="957"/>
      <c r="X42" s="957"/>
      <c r="Y42" s="957"/>
      <c r="Z42" s="957"/>
      <c r="AA42" s="957"/>
      <c r="AB42" s="957"/>
      <c r="AC42" s="957"/>
      <c r="AD42" s="957"/>
      <c r="AE42" s="957"/>
      <c r="AF42" s="957"/>
      <c r="AG42" s="957"/>
      <c r="AH42" s="957"/>
      <c r="AI42" s="957"/>
      <c r="AJ42" s="957"/>
      <c r="AK42" s="957"/>
      <c r="AL42" s="957"/>
      <c r="AM42" s="957"/>
      <c r="AN42" s="957"/>
      <c r="AO42" s="957"/>
      <c r="AP42" s="957"/>
      <c r="AQ42" s="957"/>
      <c r="AR42" s="957"/>
      <c r="AS42" s="957"/>
      <c r="AT42" s="957"/>
      <c r="AU42" s="957"/>
      <c r="AV42" s="957"/>
      <c r="AW42" s="957"/>
      <c r="AX42" s="957"/>
    </row>
    <row r="43" spans="1:50" s="807" customFormat="1" ht="14.45" customHeight="1">
      <c r="A43" s="813"/>
      <c r="B43" s="813" t="s">
        <v>1043</v>
      </c>
      <c r="C43" s="813"/>
      <c r="D43" s="811"/>
      <c r="E43" s="1036">
        <f t="shared" si="1"/>
        <v>9067.5437200217457</v>
      </c>
      <c r="F43" s="956"/>
      <c r="G43" s="956">
        <f>'1'!AS75</f>
        <v>7111.0610662475583</v>
      </c>
      <c r="H43" s="956"/>
      <c r="I43" s="956">
        <f>'1'!AT75</f>
        <v>1956.4826537741865</v>
      </c>
      <c r="J43" s="956"/>
      <c r="K43" s="957"/>
      <c r="L43" s="957"/>
      <c r="M43" s="957"/>
      <c r="N43" s="957"/>
      <c r="O43" s="957"/>
      <c r="P43" s="957"/>
      <c r="Q43" s="957"/>
      <c r="R43" s="957"/>
      <c r="S43" s="957"/>
      <c r="T43" s="957"/>
      <c r="U43" s="957"/>
      <c r="V43" s="957"/>
      <c r="W43" s="957"/>
      <c r="X43" s="957"/>
      <c r="Y43" s="957"/>
      <c r="Z43" s="957"/>
      <c r="AA43" s="957"/>
      <c r="AB43" s="957"/>
      <c r="AC43" s="957"/>
      <c r="AD43" s="957"/>
      <c r="AE43" s="957"/>
      <c r="AF43" s="957"/>
      <c r="AG43" s="957"/>
      <c r="AH43" s="957"/>
      <c r="AI43" s="957"/>
      <c r="AJ43" s="957"/>
      <c r="AK43" s="957"/>
      <c r="AL43" s="957"/>
      <c r="AM43" s="957"/>
      <c r="AN43" s="957"/>
      <c r="AO43" s="957"/>
      <c r="AP43" s="957"/>
      <c r="AQ43" s="957"/>
      <c r="AR43" s="957"/>
      <c r="AS43" s="957"/>
      <c r="AT43" s="957"/>
      <c r="AU43" s="957"/>
      <c r="AV43" s="957"/>
      <c r="AW43" s="957"/>
      <c r="AX43" s="957"/>
    </row>
    <row r="44" spans="1:50" s="807" customFormat="1" ht="14.45" customHeight="1">
      <c r="A44" s="813"/>
      <c r="B44" s="813" t="s">
        <v>1044</v>
      </c>
      <c r="C44" s="813"/>
      <c r="D44" s="811"/>
      <c r="E44" s="1036">
        <f t="shared" si="1"/>
        <v>15375.780491361958</v>
      </c>
      <c r="F44" s="956"/>
      <c r="G44" s="956">
        <f>'1'!AS76</f>
        <v>11951.451798933947</v>
      </c>
      <c r="H44" s="956"/>
      <c r="I44" s="956">
        <f>'1'!AT76</f>
        <v>3424.3286924280119</v>
      </c>
      <c r="J44" s="956"/>
      <c r="K44" s="957"/>
      <c r="L44" s="957"/>
      <c r="M44" s="957"/>
      <c r="N44" s="957"/>
      <c r="O44" s="957"/>
      <c r="P44" s="957"/>
      <c r="Q44" s="957"/>
      <c r="R44" s="957"/>
      <c r="S44" s="957"/>
      <c r="T44" s="957"/>
      <c r="U44" s="957"/>
      <c r="V44" s="957"/>
      <c r="W44" s="957"/>
      <c r="X44" s="957"/>
      <c r="Y44" s="957"/>
      <c r="Z44" s="957"/>
      <c r="AA44" s="957"/>
      <c r="AB44" s="957"/>
      <c r="AC44" s="957"/>
      <c r="AD44" s="957"/>
      <c r="AE44" s="957"/>
      <c r="AF44" s="957"/>
      <c r="AG44" s="957"/>
      <c r="AH44" s="957"/>
      <c r="AI44" s="957"/>
      <c r="AJ44" s="957"/>
      <c r="AK44" s="957"/>
      <c r="AL44" s="957"/>
      <c r="AM44" s="957"/>
      <c r="AN44" s="957"/>
      <c r="AO44" s="957"/>
      <c r="AP44" s="957"/>
      <c r="AQ44" s="957"/>
      <c r="AR44" s="957"/>
      <c r="AS44" s="957"/>
      <c r="AT44" s="957"/>
      <c r="AU44" s="957"/>
      <c r="AV44" s="957"/>
      <c r="AW44" s="957"/>
      <c r="AX44" s="957"/>
    </row>
    <row r="45" spans="1:50" s="807" customFormat="1" ht="14.45" customHeight="1">
      <c r="A45" s="813"/>
      <c r="B45" s="813" t="s">
        <v>1045</v>
      </c>
      <c r="C45" s="813"/>
      <c r="D45" s="811"/>
      <c r="E45" s="1036">
        <f t="shared" si="1"/>
        <v>36958.030956092363</v>
      </c>
      <c r="F45" s="956"/>
      <c r="G45" s="956">
        <f>'1'!AS77</f>
        <v>30026.966329208557</v>
      </c>
      <c r="H45" s="956"/>
      <c r="I45" s="956">
        <f>'1'!AT77</f>
        <v>6931.0646268838082</v>
      </c>
      <c r="J45" s="956"/>
      <c r="K45" s="957"/>
      <c r="L45" s="957"/>
      <c r="M45" s="957"/>
      <c r="N45" s="957"/>
      <c r="O45" s="957"/>
      <c r="P45" s="957"/>
      <c r="Q45" s="957"/>
      <c r="R45" s="957"/>
      <c r="S45" s="957"/>
      <c r="T45" s="957"/>
      <c r="U45" s="957"/>
      <c r="V45" s="957"/>
      <c r="W45" s="957"/>
      <c r="X45" s="957"/>
      <c r="Y45" s="957"/>
      <c r="Z45" s="957"/>
      <c r="AA45" s="957"/>
      <c r="AB45" s="957"/>
      <c r="AC45" s="957"/>
      <c r="AD45" s="957"/>
      <c r="AE45" s="957"/>
      <c r="AF45" s="957"/>
      <c r="AG45" s="957"/>
      <c r="AH45" s="957"/>
      <c r="AI45" s="957"/>
      <c r="AJ45" s="957"/>
      <c r="AK45" s="957"/>
      <c r="AL45" s="957"/>
      <c r="AM45" s="957"/>
      <c r="AN45" s="957"/>
      <c r="AO45" s="957"/>
      <c r="AP45" s="957"/>
      <c r="AQ45" s="957"/>
      <c r="AR45" s="957"/>
      <c r="AS45" s="957"/>
      <c r="AT45" s="957"/>
      <c r="AU45" s="957"/>
      <c r="AV45" s="957"/>
      <c r="AW45" s="957"/>
      <c r="AX45" s="957"/>
    </row>
    <row r="46" spans="1:50" s="807" customFormat="1" ht="14.45" customHeight="1">
      <c r="A46" s="813"/>
      <c r="B46" s="813" t="s">
        <v>1046</v>
      </c>
      <c r="C46" s="813"/>
      <c r="D46" s="811"/>
      <c r="E46" s="1036">
        <f t="shared" si="1"/>
        <v>22320.720553707717</v>
      </c>
      <c r="F46" s="956"/>
      <c r="G46" s="956">
        <f>'1'!AS78</f>
        <v>18208.218105833483</v>
      </c>
      <c r="H46" s="956"/>
      <c r="I46" s="956">
        <f>'1'!AT78</f>
        <v>4112.5024478742325</v>
      </c>
      <c r="J46" s="956"/>
      <c r="K46" s="957"/>
      <c r="L46" s="957"/>
      <c r="M46" s="957"/>
      <c r="N46" s="957"/>
      <c r="O46" s="957"/>
      <c r="P46" s="957"/>
      <c r="Q46" s="957"/>
      <c r="R46" s="957"/>
      <c r="S46" s="957"/>
      <c r="T46" s="957"/>
      <c r="U46" s="957"/>
      <c r="V46" s="957"/>
      <c r="W46" s="957"/>
      <c r="X46" s="957"/>
      <c r="Y46" s="957"/>
      <c r="Z46" s="957"/>
      <c r="AA46" s="957"/>
      <c r="AB46" s="957"/>
      <c r="AC46" s="957"/>
      <c r="AD46" s="957"/>
      <c r="AE46" s="957"/>
      <c r="AF46" s="957"/>
      <c r="AG46" s="957"/>
      <c r="AH46" s="957"/>
      <c r="AI46" s="957"/>
      <c r="AJ46" s="957"/>
      <c r="AK46" s="957"/>
      <c r="AL46" s="957"/>
      <c r="AM46" s="957"/>
      <c r="AN46" s="957"/>
      <c r="AO46" s="957"/>
      <c r="AP46" s="957"/>
      <c r="AQ46" s="957"/>
      <c r="AR46" s="957"/>
      <c r="AS46" s="957"/>
      <c r="AT46" s="957"/>
      <c r="AU46" s="957"/>
      <c r="AV46" s="957"/>
      <c r="AW46" s="957"/>
      <c r="AX46" s="957"/>
    </row>
    <row r="47" spans="1:50" s="807" customFormat="1" ht="14.45" customHeight="1">
      <c r="A47" s="2641" t="s">
        <v>372</v>
      </c>
      <c r="B47" s="2641"/>
      <c r="C47" s="2641"/>
      <c r="D47" s="811"/>
      <c r="E47" s="956"/>
      <c r="F47" s="956"/>
      <c r="G47" s="956"/>
      <c r="H47" s="956"/>
      <c r="I47" s="956"/>
      <c r="J47" s="956"/>
      <c r="K47" s="957"/>
      <c r="L47" s="957"/>
      <c r="M47" s="957"/>
      <c r="N47" s="957"/>
      <c r="O47" s="957"/>
      <c r="P47" s="957"/>
      <c r="Q47" s="957"/>
      <c r="R47" s="957"/>
      <c r="S47" s="957"/>
      <c r="T47" s="957"/>
      <c r="U47" s="957"/>
      <c r="V47" s="957"/>
      <c r="W47" s="957"/>
      <c r="X47" s="957"/>
      <c r="Y47" s="957"/>
      <c r="Z47" s="957"/>
      <c r="AA47" s="957"/>
      <c r="AB47" s="957"/>
      <c r="AC47" s="957"/>
      <c r="AD47" s="957"/>
      <c r="AE47" s="957"/>
      <c r="AF47" s="957"/>
      <c r="AG47" s="957"/>
      <c r="AH47" s="957"/>
      <c r="AI47" s="957"/>
      <c r="AJ47" s="957"/>
      <c r="AK47" s="957"/>
      <c r="AL47" s="957"/>
      <c r="AM47" s="957"/>
      <c r="AN47" s="957"/>
      <c r="AO47" s="957"/>
      <c r="AP47" s="957"/>
      <c r="AQ47" s="957"/>
      <c r="AR47" s="957"/>
      <c r="AS47" s="957"/>
      <c r="AT47" s="957"/>
      <c r="AU47" s="957"/>
      <c r="AV47" s="957"/>
      <c r="AW47" s="957"/>
      <c r="AX47" s="957"/>
    </row>
    <row r="48" spans="1:50" s="807" customFormat="1" ht="14.45" customHeight="1">
      <c r="A48" s="813"/>
      <c r="B48" s="813" t="s">
        <v>1028</v>
      </c>
      <c r="C48" s="813"/>
      <c r="D48" s="811"/>
      <c r="E48" s="1036">
        <f t="shared" ref="E48:E57" si="2">G48+I48</f>
        <v>6983.1871141700558</v>
      </c>
      <c r="F48" s="956"/>
      <c r="G48" s="956">
        <f>'1'!AS79</f>
        <v>3351.9796647230505</v>
      </c>
      <c r="H48" s="956"/>
      <c r="I48" s="956">
        <f>'1'!AT79</f>
        <v>3631.2074494470057</v>
      </c>
      <c r="J48" s="956"/>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c r="AL48" s="957"/>
      <c r="AM48" s="957"/>
      <c r="AN48" s="957"/>
      <c r="AO48" s="957"/>
      <c r="AP48" s="957"/>
      <c r="AQ48" s="957"/>
      <c r="AR48" s="957"/>
      <c r="AS48" s="957"/>
      <c r="AT48" s="957"/>
      <c r="AU48" s="957"/>
      <c r="AV48" s="957"/>
      <c r="AW48" s="957"/>
      <c r="AX48" s="957"/>
    </row>
    <row r="49" spans="1:50" s="807" customFormat="1" ht="14.45" customHeight="1">
      <c r="A49" s="813"/>
      <c r="B49" s="813" t="s">
        <v>1038</v>
      </c>
      <c r="C49" s="813"/>
      <c r="D49" s="811"/>
      <c r="E49" s="1036">
        <f t="shared" si="2"/>
        <v>3432.5481063054099</v>
      </c>
      <c r="F49" s="956"/>
      <c r="G49" s="956">
        <f>'1'!AS80</f>
        <v>1981.9919236632845</v>
      </c>
      <c r="H49" s="956"/>
      <c r="I49" s="956">
        <f>'1'!AT80</f>
        <v>1450.5561826421253</v>
      </c>
      <c r="J49" s="956"/>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c r="AL49" s="957"/>
      <c r="AM49" s="957"/>
      <c r="AN49" s="957"/>
      <c r="AO49" s="957"/>
      <c r="AP49" s="957"/>
      <c r="AQ49" s="957"/>
      <c r="AR49" s="957"/>
      <c r="AS49" s="957"/>
      <c r="AT49" s="957"/>
      <c r="AU49" s="957"/>
      <c r="AV49" s="957"/>
      <c r="AW49" s="957"/>
      <c r="AX49" s="957"/>
    </row>
    <row r="50" spans="1:50" s="807" customFormat="1" ht="14.45" customHeight="1">
      <c r="A50" s="813"/>
      <c r="B50" s="813" t="s">
        <v>1039</v>
      </c>
      <c r="C50" s="813"/>
      <c r="D50" s="811"/>
      <c r="E50" s="1036">
        <f t="shared" si="2"/>
        <v>6717.0888236036026</v>
      </c>
      <c r="F50" s="956"/>
      <c r="G50" s="956">
        <f>'1'!AS81</f>
        <v>3933.5463450662428</v>
      </c>
      <c r="H50" s="956"/>
      <c r="I50" s="956">
        <f>'1'!AT81</f>
        <v>2783.5424785373593</v>
      </c>
      <c r="J50" s="956"/>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c r="AL50" s="957"/>
      <c r="AM50" s="957"/>
      <c r="AN50" s="957"/>
      <c r="AO50" s="957"/>
      <c r="AP50" s="957"/>
      <c r="AQ50" s="957"/>
      <c r="AR50" s="957"/>
      <c r="AS50" s="957"/>
      <c r="AT50" s="957"/>
      <c r="AU50" s="957"/>
      <c r="AV50" s="957"/>
      <c r="AW50" s="957"/>
      <c r="AX50" s="957"/>
    </row>
    <row r="51" spans="1:50" s="807" customFormat="1" ht="14.45" customHeight="1">
      <c r="A51" s="1137"/>
      <c r="B51" s="813" t="s">
        <v>1040</v>
      </c>
      <c r="C51" s="1137"/>
      <c r="D51" s="811"/>
      <c r="E51" s="1036">
        <f t="shared" si="2"/>
        <v>12233.542798444649</v>
      </c>
      <c r="F51" s="956"/>
      <c r="G51" s="956">
        <f>'1'!AS82</f>
        <v>7373.7201188053459</v>
      </c>
      <c r="H51" s="956"/>
      <c r="I51" s="956">
        <f>'1'!AT82</f>
        <v>4859.8226796393028</v>
      </c>
      <c r="J51" s="956"/>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7"/>
      <c r="AJ51" s="957"/>
      <c r="AK51" s="957"/>
      <c r="AL51" s="957"/>
      <c r="AM51" s="957"/>
      <c r="AN51" s="957"/>
      <c r="AO51" s="957"/>
      <c r="AP51" s="957"/>
      <c r="AQ51" s="957"/>
      <c r="AR51" s="957"/>
      <c r="AS51" s="957"/>
      <c r="AT51" s="957"/>
      <c r="AU51" s="957"/>
      <c r="AV51" s="957"/>
      <c r="AW51" s="957"/>
      <c r="AX51" s="957"/>
    </row>
    <row r="52" spans="1:50" s="807" customFormat="1" ht="14.45" customHeight="1">
      <c r="A52" s="1137"/>
      <c r="B52" s="813" t="s">
        <v>1041</v>
      </c>
      <c r="C52" s="1137"/>
      <c r="D52" s="811"/>
      <c r="E52" s="1036">
        <f t="shared" si="2"/>
        <v>15517.245512009333</v>
      </c>
      <c r="F52" s="956"/>
      <c r="G52" s="956">
        <f>'1'!AS83</f>
        <v>9794.0150611578247</v>
      </c>
      <c r="H52" s="956"/>
      <c r="I52" s="956">
        <f>'1'!AT83</f>
        <v>5723.2304508515072</v>
      </c>
      <c r="J52" s="956"/>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7"/>
      <c r="AN52" s="957"/>
      <c r="AO52" s="957"/>
      <c r="AP52" s="957"/>
      <c r="AQ52" s="957"/>
      <c r="AR52" s="957"/>
      <c r="AS52" s="957"/>
      <c r="AT52" s="957"/>
      <c r="AU52" s="957"/>
      <c r="AV52" s="957"/>
      <c r="AW52" s="957"/>
      <c r="AX52" s="957"/>
    </row>
    <row r="53" spans="1:50" s="807" customFormat="1" ht="14.45" customHeight="1">
      <c r="A53" s="1137"/>
      <c r="B53" s="813" t="s">
        <v>1042</v>
      </c>
      <c r="C53" s="1137"/>
      <c r="D53" s="811"/>
      <c r="E53" s="1036">
        <f t="shared" si="2"/>
        <v>28967.71827354479</v>
      </c>
      <c r="F53" s="956"/>
      <c r="G53" s="956">
        <f>'1'!AS84</f>
        <v>21162.018322572218</v>
      </c>
      <c r="H53" s="956"/>
      <c r="I53" s="956">
        <f>'1'!AT84</f>
        <v>7805.699950972572</v>
      </c>
      <c r="J53" s="956"/>
      <c r="K53" s="957"/>
      <c r="L53" s="957"/>
      <c r="M53" s="957"/>
      <c r="N53" s="957"/>
      <c r="O53" s="957"/>
      <c r="P53" s="957"/>
      <c r="Q53" s="957"/>
      <c r="R53" s="957"/>
      <c r="S53" s="957"/>
      <c r="T53" s="957"/>
      <c r="U53" s="957"/>
      <c r="V53" s="957"/>
      <c r="W53" s="957"/>
      <c r="X53" s="957"/>
      <c r="Y53" s="957"/>
      <c r="Z53" s="957"/>
      <c r="AA53" s="957"/>
      <c r="AB53" s="957"/>
      <c r="AC53" s="957"/>
      <c r="AD53" s="957"/>
      <c r="AE53" s="957"/>
      <c r="AF53" s="957"/>
      <c r="AG53" s="957"/>
      <c r="AH53" s="957"/>
      <c r="AI53" s="957"/>
      <c r="AJ53" s="957"/>
      <c r="AK53" s="957"/>
      <c r="AL53" s="957"/>
      <c r="AM53" s="957"/>
      <c r="AN53" s="957"/>
      <c r="AO53" s="957"/>
      <c r="AP53" s="957"/>
      <c r="AQ53" s="957"/>
      <c r="AR53" s="957"/>
      <c r="AS53" s="957"/>
      <c r="AT53" s="957"/>
      <c r="AU53" s="957"/>
      <c r="AV53" s="957"/>
      <c r="AW53" s="957"/>
      <c r="AX53" s="957"/>
    </row>
    <row r="54" spans="1:50" s="807" customFormat="1" ht="14.45" customHeight="1">
      <c r="A54" s="1137"/>
      <c r="B54" s="813" t="s">
        <v>1043</v>
      </c>
      <c r="C54" s="1137"/>
      <c r="D54" s="811"/>
      <c r="E54" s="1036">
        <f t="shared" si="2"/>
        <v>10289.811591525231</v>
      </c>
      <c r="F54" s="956"/>
      <c r="G54" s="956">
        <f>'1'!AS85</f>
        <v>7704.3324352200643</v>
      </c>
      <c r="H54" s="956"/>
      <c r="I54" s="956">
        <f>'1'!AT85</f>
        <v>2585.4791563051663</v>
      </c>
      <c r="J54" s="956"/>
      <c r="K54" s="957"/>
      <c r="L54" s="957"/>
      <c r="M54" s="957"/>
      <c r="N54" s="957"/>
      <c r="O54" s="957"/>
      <c r="P54" s="957"/>
      <c r="Q54" s="957"/>
      <c r="R54" s="957"/>
      <c r="S54" s="957"/>
      <c r="T54" s="957"/>
      <c r="U54" s="957"/>
      <c r="V54" s="957"/>
      <c r="W54" s="957"/>
      <c r="X54" s="957"/>
      <c r="Y54" s="957"/>
      <c r="Z54" s="957"/>
      <c r="AA54" s="957"/>
      <c r="AB54" s="957"/>
      <c r="AC54" s="957"/>
      <c r="AD54" s="957"/>
      <c r="AE54" s="957"/>
      <c r="AF54" s="957"/>
      <c r="AG54" s="957"/>
      <c r="AH54" s="957"/>
      <c r="AI54" s="957"/>
      <c r="AJ54" s="957"/>
      <c r="AK54" s="957"/>
      <c r="AL54" s="957"/>
      <c r="AM54" s="957"/>
      <c r="AN54" s="957"/>
      <c r="AO54" s="957"/>
      <c r="AP54" s="957"/>
      <c r="AQ54" s="957"/>
      <c r="AR54" s="957"/>
      <c r="AS54" s="957"/>
      <c r="AT54" s="957"/>
      <c r="AU54" s="957"/>
      <c r="AV54" s="957"/>
      <c r="AW54" s="957"/>
      <c r="AX54" s="957"/>
    </row>
    <row r="55" spans="1:50" s="807" customFormat="1" ht="14.45" customHeight="1">
      <c r="A55" s="1137"/>
      <c r="B55" s="813" t="s">
        <v>1044</v>
      </c>
      <c r="C55" s="1137"/>
      <c r="D55" s="811"/>
      <c r="E55" s="1036">
        <f t="shared" si="2"/>
        <v>14194.278406863541</v>
      </c>
      <c r="F55" s="956"/>
      <c r="G55" s="956">
        <f>'1'!AS86</f>
        <v>11102.294398449583</v>
      </c>
      <c r="H55" s="956"/>
      <c r="I55" s="956">
        <f>'1'!AT86</f>
        <v>3091.9840084139573</v>
      </c>
      <c r="J55" s="956"/>
      <c r="K55" s="957"/>
      <c r="L55" s="957"/>
      <c r="M55" s="957"/>
      <c r="N55" s="957"/>
      <c r="O55" s="957"/>
      <c r="P55" s="957"/>
      <c r="Q55" s="957"/>
      <c r="R55" s="957"/>
      <c r="S55" s="957"/>
      <c r="T55" s="957"/>
      <c r="U55" s="957"/>
      <c r="V55" s="957"/>
      <c r="W55" s="957"/>
      <c r="X55" s="957"/>
      <c r="Y55" s="957"/>
      <c r="Z55" s="957"/>
      <c r="AA55" s="957"/>
      <c r="AB55" s="957"/>
      <c r="AC55" s="957"/>
      <c r="AD55" s="957"/>
      <c r="AE55" s="957"/>
      <c r="AF55" s="957"/>
      <c r="AG55" s="957"/>
      <c r="AH55" s="957"/>
      <c r="AI55" s="957"/>
      <c r="AJ55" s="957"/>
      <c r="AK55" s="957"/>
      <c r="AL55" s="957"/>
      <c r="AM55" s="957"/>
      <c r="AN55" s="957"/>
      <c r="AO55" s="957"/>
      <c r="AP55" s="957"/>
      <c r="AQ55" s="957"/>
      <c r="AR55" s="957"/>
      <c r="AS55" s="957"/>
      <c r="AT55" s="957"/>
      <c r="AU55" s="957"/>
      <c r="AV55" s="957"/>
      <c r="AW55" s="957"/>
      <c r="AX55" s="957"/>
    </row>
    <row r="56" spans="1:50" s="807" customFormat="1" ht="14.45" customHeight="1">
      <c r="A56" s="1137"/>
      <c r="B56" s="813" t="s">
        <v>1045</v>
      </c>
      <c r="C56" s="1137"/>
      <c r="D56" s="811"/>
      <c r="E56" s="1036">
        <f t="shared" si="2"/>
        <v>30557.545185621053</v>
      </c>
      <c r="F56" s="956"/>
      <c r="G56" s="956">
        <f>'1'!AS87</f>
        <v>24052.519371573886</v>
      </c>
      <c r="H56" s="956"/>
      <c r="I56" s="956">
        <f>'1'!AT87</f>
        <v>6505.0258140471669</v>
      </c>
      <c r="J56" s="956"/>
      <c r="K56" s="957"/>
      <c r="L56" s="957"/>
      <c r="M56" s="957"/>
      <c r="N56" s="957"/>
      <c r="O56" s="957"/>
      <c r="P56" s="957"/>
      <c r="Q56" s="957"/>
      <c r="R56" s="957"/>
      <c r="S56" s="957"/>
      <c r="T56" s="957"/>
      <c r="U56" s="957"/>
      <c r="V56" s="957"/>
      <c r="W56" s="957"/>
      <c r="X56" s="957"/>
      <c r="Y56" s="957"/>
      <c r="Z56" s="957"/>
      <c r="AA56" s="957"/>
      <c r="AB56" s="957"/>
      <c r="AC56" s="957"/>
      <c r="AD56" s="957"/>
      <c r="AE56" s="957"/>
      <c r="AF56" s="957"/>
      <c r="AG56" s="957"/>
      <c r="AH56" s="957"/>
      <c r="AI56" s="957"/>
      <c r="AJ56" s="957"/>
      <c r="AK56" s="957"/>
      <c r="AL56" s="957"/>
      <c r="AM56" s="957"/>
      <c r="AN56" s="957"/>
      <c r="AO56" s="957"/>
      <c r="AP56" s="957"/>
      <c r="AQ56" s="957"/>
      <c r="AR56" s="957"/>
      <c r="AS56" s="957"/>
      <c r="AT56" s="957"/>
      <c r="AU56" s="957"/>
      <c r="AV56" s="957"/>
      <c r="AW56" s="957"/>
      <c r="AX56" s="957"/>
    </row>
    <row r="57" spans="1:50" s="807" customFormat="1" ht="14.45" customHeight="1">
      <c r="A57" s="1137"/>
      <c r="B57" s="813" t="s">
        <v>1046</v>
      </c>
      <c r="C57" s="1137"/>
      <c r="D57" s="811"/>
      <c r="E57" s="1036">
        <f t="shared" si="2"/>
        <v>30479.843902433582</v>
      </c>
      <c r="F57" s="956"/>
      <c r="G57" s="956">
        <f>'1'!AS88</f>
        <v>25998.744145388129</v>
      </c>
      <c r="H57" s="956"/>
      <c r="I57" s="956">
        <f>'1'!AT88</f>
        <v>4481.0997570454547</v>
      </c>
      <c r="J57" s="956"/>
      <c r="K57" s="957"/>
      <c r="L57" s="957"/>
      <c r="M57" s="957"/>
      <c r="N57" s="957"/>
      <c r="O57" s="957"/>
      <c r="P57" s="957"/>
      <c r="Q57" s="957"/>
      <c r="R57" s="957"/>
      <c r="S57" s="957"/>
      <c r="T57" s="957"/>
      <c r="U57" s="957"/>
      <c r="V57" s="957"/>
      <c r="W57" s="957"/>
      <c r="X57" s="957"/>
      <c r="Y57" s="957"/>
      <c r="Z57" s="957"/>
      <c r="AA57" s="957"/>
      <c r="AB57" s="957"/>
      <c r="AC57" s="957"/>
      <c r="AD57" s="957"/>
      <c r="AE57" s="957"/>
      <c r="AF57" s="957"/>
      <c r="AG57" s="957"/>
      <c r="AH57" s="957"/>
      <c r="AI57" s="957"/>
      <c r="AJ57" s="957"/>
      <c r="AK57" s="957"/>
      <c r="AL57" s="957"/>
      <c r="AM57" s="957"/>
      <c r="AN57" s="957"/>
      <c r="AO57" s="957"/>
      <c r="AP57" s="957"/>
      <c r="AQ57" s="957"/>
      <c r="AR57" s="957"/>
      <c r="AS57" s="957"/>
      <c r="AT57" s="957"/>
      <c r="AU57" s="957"/>
      <c r="AV57" s="957"/>
      <c r="AW57" s="957"/>
      <c r="AX57" s="957"/>
    </row>
    <row r="58" spans="1:50" s="807" customFormat="1" ht="14.45" customHeight="1">
      <c r="A58" s="2641" t="s">
        <v>373</v>
      </c>
      <c r="B58" s="2641"/>
      <c r="C58" s="2641"/>
      <c r="D58" s="107"/>
      <c r="E58" s="956"/>
      <c r="F58" s="956"/>
      <c r="G58" s="956"/>
      <c r="H58" s="956"/>
      <c r="I58" s="956"/>
      <c r="J58" s="956"/>
      <c r="K58" s="957"/>
      <c r="L58" s="957"/>
      <c r="M58" s="957"/>
      <c r="N58" s="957"/>
      <c r="O58" s="957"/>
      <c r="P58" s="957"/>
      <c r="Q58" s="957"/>
      <c r="R58" s="957"/>
      <c r="S58" s="957"/>
      <c r="T58" s="957"/>
      <c r="U58" s="957"/>
      <c r="V58" s="957"/>
      <c r="W58" s="957"/>
      <c r="X58" s="957"/>
      <c r="Y58" s="957"/>
      <c r="Z58" s="957"/>
      <c r="AA58" s="957"/>
      <c r="AB58" s="957"/>
      <c r="AC58" s="957"/>
      <c r="AD58" s="957"/>
      <c r="AE58" s="957"/>
      <c r="AF58" s="957"/>
      <c r="AG58" s="957"/>
      <c r="AH58" s="957"/>
      <c r="AI58" s="957"/>
      <c r="AJ58" s="957"/>
      <c r="AK58" s="957"/>
      <c r="AL58" s="957"/>
      <c r="AM58" s="957"/>
      <c r="AN58" s="957"/>
      <c r="AO58" s="957"/>
      <c r="AP58" s="957"/>
      <c r="AQ58" s="957"/>
      <c r="AR58" s="957"/>
      <c r="AS58" s="957"/>
      <c r="AT58" s="957"/>
      <c r="AU58" s="957"/>
      <c r="AV58" s="957"/>
      <c r="AW58" s="957"/>
      <c r="AX58" s="957"/>
    </row>
    <row r="59" spans="1:50" s="807" customFormat="1" ht="14.45" customHeight="1">
      <c r="A59" s="6"/>
      <c r="B59" s="813" t="s">
        <v>1028</v>
      </c>
      <c r="C59" s="6"/>
      <c r="D59" s="1106"/>
      <c r="E59" s="1036">
        <f t="shared" ref="E59:E68" si="3">G59+I59</f>
        <v>4768.1955568484318</v>
      </c>
      <c r="F59" s="956"/>
      <c r="G59" s="963">
        <f>'1'!AS89</f>
        <v>2932.4943517328529</v>
      </c>
      <c r="H59" s="956"/>
      <c r="I59" s="963">
        <f>'1'!AT89</f>
        <v>1835.7012051155789</v>
      </c>
      <c r="J59" s="956"/>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957"/>
      <c r="AH59" s="957"/>
      <c r="AI59" s="957"/>
      <c r="AJ59" s="957"/>
      <c r="AK59" s="957"/>
      <c r="AL59" s="957"/>
      <c r="AM59" s="957"/>
      <c r="AN59" s="957"/>
      <c r="AO59" s="957"/>
      <c r="AP59" s="957"/>
      <c r="AQ59" s="957"/>
      <c r="AR59" s="957"/>
      <c r="AS59" s="957"/>
      <c r="AT59" s="957"/>
      <c r="AU59" s="957"/>
      <c r="AV59" s="957"/>
      <c r="AW59" s="957"/>
      <c r="AX59" s="957"/>
    </row>
    <row r="60" spans="1:50" s="807" customFormat="1" ht="14.45" customHeight="1">
      <c r="A60" s="6"/>
      <c r="B60" s="813" t="s">
        <v>1038</v>
      </c>
      <c r="C60" s="6"/>
      <c r="D60" s="107"/>
      <c r="E60" s="1036">
        <f t="shared" si="3"/>
        <v>2341.7585735405564</v>
      </c>
      <c r="F60" s="956"/>
      <c r="G60" s="963">
        <f>'1'!AS90</f>
        <v>1395.5384309268463</v>
      </c>
      <c r="H60" s="956"/>
      <c r="I60" s="963">
        <f>'1'!AT90</f>
        <v>946.22014261370987</v>
      </c>
      <c r="J60" s="956"/>
    </row>
    <row r="61" spans="1:50" s="807" customFormat="1" ht="14.45" customHeight="1">
      <c r="A61" s="1137"/>
      <c r="B61" s="813" t="s">
        <v>1039</v>
      </c>
      <c r="C61" s="1137"/>
      <c r="D61" s="811"/>
      <c r="E61" s="1036">
        <f t="shared" si="3"/>
        <v>4799.8551485235112</v>
      </c>
      <c r="F61" s="956"/>
      <c r="G61" s="963">
        <f>'1'!AS91</f>
        <v>2758.4700943785056</v>
      </c>
      <c r="H61" s="956"/>
      <c r="I61" s="963">
        <f>'1'!AT91</f>
        <v>2041.3850541450061</v>
      </c>
      <c r="J61" s="956"/>
      <c r="K61" s="957"/>
      <c r="L61" s="957"/>
      <c r="M61" s="957"/>
      <c r="N61" s="957"/>
      <c r="O61" s="957"/>
      <c r="P61" s="957"/>
      <c r="Q61" s="957"/>
      <c r="R61" s="957"/>
      <c r="S61" s="957"/>
      <c r="T61" s="957"/>
      <c r="U61" s="957"/>
      <c r="V61" s="957"/>
      <c r="W61" s="957"/>
      <c r="X61" s="957"/>
      <c r="Y61" s="957"/>
      <c r="Z61" s="957"/>
      <c r="AA61" s="957"/>
      <c r="AB61" s="957"/>
      <c r="AC61" s="957"/>
      <c r="AD61" s="957"/>
      <c r="AE61" s="957"/>
      <c r="AF61" s="957"/>
      <c r="AG61" s="957"/>
      <c r="AH61" s="957"/>
      <c r="AI61" s="957"/>
      <c r="AJ61" s="957"/>
      <c r="AK61" s="957"/>
      <c r="AL61" s="957"/>
      <c r="AM61" s="957"/>
      <c r="AN61" s="957"/>
      <c r="AO61" s="957"/>
      <c r="AP61" s="957"/>
      <c r="AQ61" s="957"/>
      <c r="AR61" s="957"/>
      <c r="AS61" s="957"/>
      <c r="AT61" s="957"/>
      <c r="AU61" s="957"/>
      <c r="AV61" s="957"/>
      <c r="AW61" s="957"/>
      <c r="AX61" s="957"/>
    </row>
    <row r="62" spans="1:50" s="807" customFormat="1" ht="14.45" customHeight="1">
      <c r="A62" s="1137"/>
      <c r="B62" s="813" t="s">
        <v>1040</v>
      </c>
      <c r="C62" s="1137"/>
      <c r="D62" s="811"/>
      <c r="E62" s="1036">
        <f t="shared" si="3"/>
        <v>9482.5057846190284</v>
      </c>
      <c r="F62" s="956"/>
      <c r="G62" s="963">
        <f>'1'!AS92</f>
        <v>6136.8109523922376</v>
      </c>
      <c r="H62" s="956"/>
      <c r="I62" s="963">
        <f>'1'!AT92</f>
        <v>3345.6948322267908</v>
      </c>
      <c r="J62" s="956"/>
      <c r="K62" s="957"/>
      <c r="L62" s="957"/>
      <c r="M62" s="957"/>
      <c r="N62" s="957"/>
      <c r="O62" s="957"/>
      <c r="P62" s="957"/>
      <c r="Q62" s="957"/>
      <c r="R62" s="957"/>
      <c r="S62" s="957"/>
      <c r="T62" s="957"/>
      <c r="U62" s="957"/>
      <c r="V62" s="957"/>
      <c r="W62" s="957"/>
      <c r="X62" s="957"/>
      <c r="Y62" s="957"/>
      <c r="Z62" s="957"/>
      <c r="AA62" s="957"/>
      <c r="AB62" s="957"/>
      <c r="AC62" s="957"/>
      <c r="AD62" s="957"/>
      <c r="AE62" s="957"/>
      <c r="AF62" s="957"/>
      <c r="AG62" s="957"/>
      <c r="AH62" s="957"/>
      <c r="AI62" s="957"/>
      <c r="AJ62" s="957"/>
      <c r="AK62" s="957"/>
      <c r="AL62" s="957"/>
      <c r="AM62" s="957"/>
      <c r="AN62" s="957"/>
      <c r="AO62" s="957"/>
      <c r="AP62" s="957"/>
      <c r="AQ62" s="957"/>
      <c r="AR62" s="957"/>
      <c r="AS62" s="957"/>
      <c r="AT62" s="957"/>
      <c r="AU62" s="957"/>
      <c r="AV62" s="957"/>
      <c r="AW62" s="957"/>
      <c r="AX62" s="957"/>
    </row>
    <row r="63" spans="1:50" s="807" customFormat="1" ht="14.45" customHeight="1">
      <c r="A63" s="1137"/>
      <c r="B63" s="813" t="s">
        <v>1041</v>
      </c>
      <c r="C63" s="1137"/>
      <c r="D63" s="811"/>
      <c r="E63" s="1036">
        <f t="shared" si="3"/>
        <v>9882.3131769419688</v>
      </c>
      <c r="F63" s="956"/>
      <c r="G63" s="963">
        <f>'1'!AS93</f>
        <v>5516.0970945083445</v>
      </c>
      <c r="H63" s="956"/>
      <c r="I63" s="963">
        <f>'1'!AT93</f>
        <v>4366.2160824336243</v>
      </c>
      <c r="J63" s="956"/>
      <c r="K63" s="957"/>
      <c r="L63" s="957"/>
      <c r="M63" s="957"/>
      <c r="N63" s="957"/>
      <c r="O63" s="957"/>
      <c r="P63" s="957"/>
      <c r="Q63" s="957"/>
      <c r="R63" s="957"/>
      <c r="S63" s="957"/>
      <c r="T63" s="957"/>
      <c r="U63" s="957"/>
      <c r="V63" s="957"/>
      <c r="W63" s="957"/>
      <c r="X63" s="957"/>
      <c r="Y63" s="957"/>
      <c r="Z63" s="957"/>
      <c r="AA63" s="957"/>
      <c r="AB63" s="957"/>
      <c r="AC63" s="957"/>
      <c r="AD63" s="957"/>
      <c r="AE63" s="957"/>
      <c r="AF63" s="957"/>
      <c r="AG63" s="957"/>
      <c r="AH63" s="957"/>
      <c r="AI63" s="957"/>
      <c r="AJ63" s="957"/>
      <c r="AK63" s="957"/>
      <c r="AL63" s="957"/>
      <c r="AM63" s="957"/>
      <c r="AN63" s="957"/>
      <c r="AO63" s="957"/>
      <c r="AP63" s="957"/>
      <c r="AQ63" s="957"/>
      <c r="AR63" s="957"/>
      <c r="AS63" s="957"/>
      <c r="AT63" s="957"/>
      <c r="AU63" s="957"/>
      <c r="AV63" s="957"/>
      <c r="AW63" s="957"/>
      <c r="AX63" s="957"/>
    </row>
    <row r="64" spans="1:50" s="807" customFormat="1" ht="14.45" customHeight="1">
      <c r="A64" s="1137"/>
      <c r="B64" s="813" t="s">
        <v>1042</v>
      </c>
      <c r="C64" s="1137"/>
      <c r="D64" s="811"/>
      <c r="E64" s="1036">
        <f t="shared" si="3"/>
        <v>19864.602741537732</v>
      </c>
      <c r="F64" s="956"/>
      <c r="G64" s="963">
        <f>'1'!AS94</f>
        <v>13616.364232709579</v>
      </c>
      <c r="H64" s="956"/>
      <c r="I64" s="963">
        <f>'1'!AT94</f>
        <v>6248.2385088281535</v>
      </c>
      <c r="J64" s="956"/>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c r="AL64" s="957"/>
      <c r="AM64" s="957"/>
      <c r="AN64" s="957"/>
      <c r="AO64" s="957"/>
      <c r="AP64" s="957"/>
      <c r="AQ64" s="957"/>
      <c r="AR64" s="957"/>
      <c r="AS64" s="957"/>
      <c r="AT64" s="957"/>
      <c r="AU64" s="957"/>
      <c r="AV64" s="957"/>
      <c r="AW64" s="957"/>
      <c r="AX64" s="957"/>
    </row>
    <row r="65" spans="1:50" s="807" customFormat="1" ht="14.45" customHeight="1">
      <c r="A65" s="1137"/>
      <c r="B65" s="813" t="s">
        <v>1043</v>
      </c>
      <c r="C65" s="1137"/>
      <c r="D65" s="811"/>
      <c r="E65" s="1036">
        <f t="shared" si="3"/>
        <v>9572.5757437835182</v>
      </c>
      <c r="F65" s="956"/>
      <c r="G65" s="963">
        <f>'1'!AS95</f>
        <v>6793.4636700032734</v>
      </c>
      <c r="H65" s="956"/>
      <c r="I65" s="963">
        <f>'1'!AT95</f>
        <v>2779.1120737802444</v>
      </c>
      <c r="J65" s="956"/>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c r="AL65" s="957"/>
      <c r="AM65" s="957"/>
      <c r="AN65" s="957"/>
      <c r="AO65" s="957"/>
      <c r="AP65" s="957"/>
      <c r="AQ65" s="957"/>
      <c r="AR65" s="957"/>
      <c r="AS65" s="957"/>
      <c r="AT65" s="957"/>
      <c r="AU65" s="957"/>
      <c r="AV65" s="957"/>
      <c r="AW65" s="957"/>
      <c r="AX65" s="957"/>
    </row>
    <row r="66" spans="1:50" s="807" customFormat="1" ht="14.45" customHeight="1">
      <c r="A66" s="1137"/>
      <c r="B66" s="813" t="s">
        <v>1044</v>
      </c>
      <c r="C66" s="1137"/>
      <c r="D66" s="811"/>
      <c r="E66" s="1036">
        <f t="shared" si="3"/>
        <v>17660.559545177399</v>
      </c>
      <c r="F66" s="956"/>
      <c r="G66" s="963">
        <f>'1'!AS96</f>
        <v>13309.739396232604</v>
      </c>
      <c r="H66" s="956"/>
      <c r="I66" s="963">
        <f>'1'!AT96</f>
        <v>4350.8201489447938</v>
      </c>
      <c r="J66" s="956"/>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c r="AL66" s="957"/>
      <c r="AM66" s="957"/>
      <c r="AN66" s="957"/>
      <c r="AO66" s="957"/>
      <c r="AP66" s="957"/>
      <c r="AQ66" s="957"/>
      <c r="AR66" s="957"/>
      <c r="AS66" s="957"/>
      <c r="AT66" s="957"/>
      <c r="AU66" s="957"/>
      <c r="AV66" s="957"/>
      <c r="AW66" s="957"/>
      <c r="AX66" s="957"/>
    </row>
    <row r="67" spans="1:50" s="807" customFormat="1" ht="14.45" customHeight="1">
      <c r="A67" s="1137"/>
      <c r="B67" s="813" t="s">
        <v>1045</v>
      </c>
      <c r="C67" s="1137"/>
      <c r="D67" s="811"/>
      <c r="E67" s="1036">
        <f t="shared" si="3"/>
        <v>26011.923851175179</v>
      </c>
      <c r="F67" s="956"/>
      <c r="G67" s="963">
        <f>'1'!AS97</f>
        <v>20594.883132506864</v>
      </c>
      <c r="H67" s="956"/>
      <c r="I67" s="963">
        <f>'1'!AT97</f>
        <v>5417.0407186683142</v>
      </c>
      <c r="J67" s="956"/>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c r="AL67" s="957"/>
      <c r="AM67" s="957"/>
      <c r="AN67" s="957"/>
      <c r="AO67" s="957"/>
      <c r="AP67" s="957"/>
      <c r="AQ67" s="957"/>
      <c r="AR67" s="957"/>
      <c r="AS67" s="957"/>
      <c r="AT67" s="957"/>
      <c r="AU67" s="957"/>
      <c r="AV67" s="957"/>
      <c r="AW67" s="957"/>
      <c r="AX67" s="957"/>
    </row>
    <row r="68" spans="1:50" s="814" customFormat="1" ht="14.45" customHeight="1" thickBot="1">
      <c r="A68" s="1138"/>
      <c r="B68" s="813" t="s">
        <v>1046</v>
      </c>
      <c r="C68" s="1138"/>
      <c r="D68" s="816"/>
      <c r="E68" s="1037">
        <f t="shared" si="3"/>
        <v>54988.519592373923</v>
      </c>
      <c r="F68" s="967"/>
      <c r="G68" s="967">
        <f>'1'!AS98</f>
        <v>43401.300431228519</v>
      </c>
      <c r="H68" s="967"/>
      <c r="I68" s="967">
        <f>'1'!AT98</f>
        <v>11587.219161145405</v>
      </c>
      <c r="J68" s="967"/>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c r="AL68" s="961"/>
      <c r="AM68" s="961"/>
      <c r="AN68" s="961"/>
      <c r="AO68" s="961"/>
      <c r="AP68" s="961"/>
      <c r="AQ68" s="961"/>
      <c r="AR68" s="961"/>
      <c r="AS68" s="961"/>
      <c r="AT68" s="961"/>
      <c r="AU68" s="961"/>
      <c r="AV68" s="961"/>
      <c r="AW68" s="961"/>
      <c r="AX68" s="961"/>
    </row>
    <row r="69" spans="1:50" s="807" customFormat="1" ht="16.5" customHeight="1">
      <c r="A69" s="2811" t="s">
        <v>2504</v>
      </c>
      <c r="B69" s="2811"/>
      <c r="C69" s="2811"/>
      <c r="D69" s="2811"/>
      <c r="E69" s="2811"/>
      <c r="F69" s="2811"/>
      <c r="G69" s="2811"/>
      <c r="H69" s="2811"/>
      <c r="I69" s="2811"/>
      <c r="J69" s="2811"/>
    </row>
    <row r="70" spans="1:50" ht="15">
      <c r="A70" s="987"/>
      <c r="B70" s="987"/>
      <c r="C70" s="987"/>
      <c r="D70" s="1111"/>
    </row>
    <row r="71" spans="1:50" ht="15">
      <c r="A71" s="987"/>
      <c r="B71" s="987"/>
      <c r="C71" s="987"/>
      <c r="D71" s="1111"/>
    </row>
    <row r="72" spans="1:50" ht="15">
      <c r="A72" s="987"/>
      <c r="B72" s="987"/>
      <c r="C72" s="987"/>
      <c r="D72" s="1111"/>
    </row>
    <row r="73" spans="1:50" ht="15">
      <c r="A73" s="987"/>
      <c r="B73" s="987"/>
      <c r="C73" s="987"/>
      <c r="D73" s="1111"/>
    </row>
    <row r="74" spans="1:50" ht="15">
      <c r="A74" s="987"/>
      <c r="B74" s="987"/>
      <c r="C74" s="987"/>
      <c r="D74" s="1111"/>
    </row>
    <row r="75" spans="1:50" ht="15">
      <c r="A75" s="987"/>
      <c r="B75" s="987"/>
      <c r="C75" s="987"/>
      <c r="D75" s="1111"/>
    </row>
    <row r="76" spans="1:50" ht="15">
      <c r="A76" s="987"/>
      <c r="B76" s="987"/>
      <c r="C76" s="987"/>
      <c r="D76" s="1111"/>
    </row>
    <row r="77" spans="1:50" ht="15">
      <c r="A77" s="987"/>
      <c r="B77" s="987"/>
      <c r="C77" s="987"/>
      <c r="D77" s="1111"/>
    </row>
    <row r="78" spans="1:50" ht="15">
      <c r="A78" s="987"/>
      <c r="B78" s="987"/>
      <c r="C78" s="987"/>
      <c r="D78" s="1111"/>
    </row>
    <row r="79" spans="1:50" ht="15">
      <c r="A79" s="987"/>
      <c r="B79" s="987"/>
      <c r="C79" s="987"/>
      <c r="D79" s="1111"/>
    </row>
    <row r="80" spans="1:50" ht="15">
      <c r="A80" s="987"/>
      <c r="B80" s="987"/>
      <c r="C80" s="987"/>
      <c r="D80" s="1111"/>
    </row>
    <row r="81" spans="1:4" ht="15">
      <c r="A81" s="987"/>
      <c r="B81" s="987"/>
      <c r="C81" s="987"/>
      <c r="D81" s="1111"/>
    </row>
    <row r="82" spans="1:4" ht="15">
      <c r="A82" s="987"/>
      <c r="B82" s="987"/>
      <c r="C82" s="987"/>
      <c r="D82" s="1111"/>
    </row>
    <row r="83" spans="1:4" ht="15">
      <c r="A83" s="987"/>
      <c r="B83" s="987"/>
      <c r="C83" s="987"/>
      <c r="D83" s="1111"/>
    </row>
    <row r="84" spans="1:4" ht="15">
      <c r="A84" s="987"/>
      <c r="B84" s="987"/>
      <c r="C84" s="987"/>
      <c r="D84" s="1111"/>
    </row>
    <row r="85" spans="1:4" ht="15">
      <c r="A85" s="987"/>
      <c r="B85" s="987"/>
      <c r="C85" s="987"/>
      <c r="D85" s="1111"/>
    </row>
    <row r="86" spans="1:4" ht="15">
      <c r="A86" s="987"/>
      <c r="B86" s="987"/>
      <c r="C86" s="987"/>
      <c r="D86" s="1111"/>
    </row>
    <row r="87" spans="1:4" ht="15">
      <c r="A87" s="987"/>
      <c r="B87" s="987"/>
      <c r="C87" s="987"/>
      <c r="D87" s="1111"/>
    </row>
    <row r="88" spans="1:4" ht="15">
      <c r="A88" s="987"/>
      <c r="B88" s="987"/>
      <c r="C88" s="987"/>
      <c r="D88" s="1111"/>
    </row>
  </sheetData>
  <mergeCells count="32">
    <mergeCell ref="A3:C5"/>
    <mergeCell ref="E3:F5"/>
    <mergeCell ref="G3:H5"/>
    <mergeCell ref="I3:J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9:C29"/>
    <mergeCell ref="A27:D27"/>
    <mergeCell ref="A28:D28"/>
    <mergeCell ref="A69:J69"/>
    <mergeCell ref="A36:C36"/>
    <mergeCell ref="A47:C47"/>
    <mergeCell ref="A58:C58"/>
    <mergeCell ref="A21:C21"/>
    <mergeCell ref="A22:D22"/>
    <mergeCell ref="A23:D23"/>
    <mergeCell ref="A24:D24"/>
    <mergeCell ref="A25:D25"/>
    <mergeCell ref="A26:D26"/>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89"/>
  <sheetViews>
    <sheetView view="pageBreakPreview" zoomScaleNormal="50" zoomScaleSheetLayoutView="100" workbookViewId="0">
      <selection activeCell="F16" sqref="F16"/>
    </sheetView>
  </sheetViews>
  <sheetFormatPr defaultColWidth="9.140625" defaultRowHeight="15.75"/>
  <cols>
    <col min="1" max="1" width="2.28515625" style="123" customWidth="1"/>
    <col min="2" max="2" width="18.28515625" style="123" customWidth="1"/>
    <col min="3" max="3" width="2.28515625" style="123" customWidth="1"/>
    <col min="4" max="4" width="1.7109375" style="124" customWidth="1"/>
    <col min="5" max="7" width="20.5703125" style="807" customWidth="1"/>
    <col min="8" max="8" width="20.5703125" style="814" customWidth="1"/>
    <col min="9" max="9" width="15.7109375" style="807" bestFit="1" customWidth="1"/>
    <col min="10" max="10" width="19.140625" style="807" bestFit="1" customWidth="1"/>
    <col min="11" max="11" width="9.140625" style="807"/>
    <col min="12" max="12" width="10.42578125" style="807" bestFit="1" customWidth="1"/>
    <col min="13" max="13" width="9.140625" style="807"/>
    <col min="14" max="14" width="10.28515625" style="807" customWidth="1"/>
    <col min="15" max="15" width="9.140625" style="807"/>
    <col min="16" max="16" width="12.7109375" style="807" bestFit="1" customWidth="1"/>
    <col min="17" max="16384" width="9.140625" style="807"/>
  </cols>
  <sheetData>
    <row r="1" spans="1:16" s="1323" customFormat="1" ht="35.1" customHeight="1">
      <c r="A1" s="1351" t="s">
        <v>1459</v>
      </c>
      <c r="B1" s="1352"/>
      <c r="C1" s="1352"/>
      <c r="D1" s="1352"/>
      <c r="E1" s="1352"/>
      <c r="F1" s="1352"/>
      <c r="G1" s="1352"/>
      <c r="H1" s="2341"/>
    </row>
    <row r="2" spans="1:16" ht="15" customHeight="1" thickBot="1">
      <c r="A2" s="807"/>
      <c r="B2" s="103"/>
      <c r="C2" s="103"/>
      <c r="D2" s="104"/>
      <c r="E2" s="808"/>
      <c r="F2" s="808"/>
      <c r="G2" s="808"/>
      <c r="H2" s="623" t="s">
        <v>36</v>
      </c>
    </row>
    <row r="3" spans="1:16" s="1029" customFormat="1" ht="48" customHeight="1">
      <c r="A3" s="2815" t="s">
        <v>10</v>
      </c>
      <c r="B3" s="2815"/>
      <c r="C3" s="2815"/>
      <c r="D3" s="627"/>
      <c r="E3" s="624" t="s">
        <v>37</v>
      </c>
      <c r="F3" s="624" t="s">
        <v>116</v>
      </c>
      <c r="G3" s="625" t="s">
        <v>117</v>
      </c>
      <c r="H3" s="625" t="s">
        <v>501</v>
      </c>
      <c r="I3" s="1105"/>
      <c r="P3" s="480"/>
    </row>
    <row r="4" spans="1:16" s="111" customFormat="1" ht="15.75" hidden="1" customHeight="1">
      <c r="A4" s="2612" t="s">
        <v>1091</v>
      </c>
      <c r="B4" s="2612"/>
      <c r="C4" s="2612"/>
      <c r="D4" s="107"/>
      <c r="E4" s="108">
        <v>24860.472839109556</v>
      </c>
      <c r="F4" s="108">
        <v>9765.3843201165892</v>
      </c>
      <c r="G4" s="108">
        <v>15689.29433956635</v>
      </c>
      <c r="H4" s="628" t="s">
        <v>4</v>
      </c>
      <c r="I4" s="626"/>
      <c r="J4" s="464"/>
    </row>
    <row r="5" spans="1:16" s="111" customFormat="1" ht="15.75" hidden="1" customHeight="1">
      <c r="A5" s="2612" t="s">
        <v>1092</v>
      </c>
      <c r="B5" s="2612"/>
      <c r="C5" s="2612"/>
      <c r="D5" s="107"/>
      <c r="E5" s="114" t="s">
        <v>295</v>
      </c>
      <c r="F5" s="114" t="s">
        <v>295</v>
      </c>
      <c r="G5" s="114" t="s">
        <v>295</v>
      </c>
      <c r="H5" s="448" t="s">
        <v>295</v>
      </c>
      <c r="I5" s="626"/>
      <c r="J5" s="464"/>
    </row>
    <row r="6" spans="1:16" s="111" customFormat="1" ht="15.75" hidden="1" customHeight="1">
      <c r="A6" s="2612" t="s">
        <v>1093</v>
      </c>
      <c r="B6" s="2612"/>
      <c r="C6" s="2612"/>
      <c r="D6" s="107"/>
      <c r="E6" s="108">
        <v>23599.96414859264</v>
      </c>
      <c r="F6" s="108">
        <v>8321.0609799903268</v>
      </c>
      <c r="G6" s="108">
        <v>13286.268791267275</v>
      </c>
      <c r="H6" s="113">
        <v>3258108569.8910112</v>
      </c>
    </row>
    <row r="7" spans="1:16" s="111" customFormat="1" ht="15.75" hidden="1" customHeight="1">
      <c r="A7" s="2612" t="s">
        <v>1094</v>
      </c>
      <c r="B7" s="2612"/>
      <c r="C7" s="2612"/>
      <c r="D7" s="107"/>
      <c r="E7" s="108">
        <v>23969.614628036823</v>
      </c>
      <c r="F7" s="108">
        <v>6090.9217273112836</v>
      </c>
      <c r="G7" s="108">
        <v>12152.374036636696</v>
      </c>
      <c r="H7" s="113">
        <v>2611010630.2629948</v>
      </c>
    </row>
    <row r="8" spans="1:16" s="111" customFormat="1" ht="15" hidden="1" customHeight="1">
      <c r="A8" s="2612" t="s">
        <v>1280</v>
      </c>
      <c r="B8" s="2612"/>
      <c r="C8" s="2612"/>
      <c r="D8" s="107"/>
      <c r="E8" s="108">
        <v>18121.14911254694</v>
      </c>
      <c r="F8" s="108">
        <v>6835.8821310563171</v>
      </c>
      <c r="G8" s="108">
        <v>10776.661010208747</v>
      </c>
      <c r="H8" s="113">
        <v>1642733184.4038413</v>
      </c>
    </row>
    <row r="9" spans="1:16" s="111" customFormat="1" ht="15.75" hidden="1" customHeight="1">
      <c r="A9" s="2612" t="s">
        <v>1301</v>
      </c>
      <c r="B9" s="2612"/>
      <c r="C9" s="2612"/>
      <c r="D9" s="107"/>
      <c r="E9" s="108">
        <v>16487.742512143574</v>
      </c>
      <c r="F9" s="108">
        <v>4476.3430412298785</v>
      </c>
      <c r="G9" s="108">
        <v>8678.5586846279421</v>
      </c>
      <c r="H9" s="113">
        <v>1560091122.4086215</v>
      </c>
    </row>
    <row r="10" spans="1:16" s="111" customFormat="1" ht="15.75" hidden="1" customHeight="1">
      <c r="A10" s="2612" t="s">
        <v>1302</v>
      </c>
      <c r="B10" s="2612"/>
      <c r="C10" s="2612"/>
      <c r="D10" s="107"/>
      <c r="E10" s="114" t="s">
        <v>295</v>
      </c>
      <c r="F10" s="114" t="s">
        <v>295</v>
      </c>
      <c r="G10" s="114" t="s">
        <v>295</v>
      </c>
      <c r="H10" s="448" t="s">
        <v>295</v>
      </c>
    </row>
    <row r="11" spans="1:16" s="111" customFormat="1" ht="15.75" hidden="1" customHeight="1">
      <c r="A11" s="2612" t="s">
        <v>1303</v>
      </c>
      <c r="B11" s="2612"/>
      <c r="C11" s="2612"/>
      <c r="D11" s="107"/>
      <c r="E11" s="108">
        <v>26928.907434076911</v>
      </c>
      <c r="F11" s="108">
        <v>8716.0569751889998</v>
      </c>
      <c r="G11" s="108">
        <v>16184.736551558821</v>
      </c>
      <c r="H11" s="113">
        <v>1772717367.4406073</v>
      </c>
    </row>
    <row r="12" spans="1:16" s="111" customFormat="1" ht="15.75" hidden="1" customHeight="1">
      <c r="A12" s="2612" t="s">
        <v>1304</v>
      </c>
      <c r="B12" s="2612"/>
      <c r="C12" s="2612"/>
      <c r="D12" s="107"/>
      <c r="E12" s="108">
        <v>20688.641066433291</v>
      </c>
      <c r="F12" s="108">
        <v>6217.8615147551827</v>
      </c>
      <c r="G12" s="108">
        <v>11344.862669162741</v>
      </c>
      <c r="H12" s="113">
        <v>1653594384.3586752</v>
      </c>
    </row>
    <row r="13" spans="1:16" s="111" customFormat="1" ht="15.75" hidden="1" customHeight="1">
      <c r="A13" s="2612" t="s">
        <v>1305</v>
      </c>
      <c r="B13" s="2612"/>
      <c r="C13" s="2612"/>
      <c r="D13" s="620"/>
      <c r="E13" s="108">
        <v>19532.811290528465</v>
      </c>
      <c r="F13" s="108">
        <v>6356.8213714495105</v>
      </c>
      <c r="G13" s="108">
        <v>12058.088627471898</v>
      </c>
      <c r="H13" s="113">
        <v>1708108040.3339493</v>
      </c>
    </row>
    <row r="14" spans="1:16" s="111" customFormat="1" ht="15.75" hidden="1" customHeight="1">
      <c r="A14" s="2618" t="s">
        <v>1395</v>
      </c>
      <c r="B14" s="2619"/>
      <c r="C14" s="2619"/>
      <c r="D14" s="2620"/>
      <c r="E14" s="114" t="s">
        <v>112</v>
      </c>
      <c r="F14" s="114" t="s">
        <v>112</v>
      </c>
      <c r="G14" s="114" t="s">
        <v>112</v>
      </c>
      <c r="H14" s="448" t="s">
        <v>112</v>
      </c>
    </row>
    <row r="15" spans="1:16" s="111" customFormat="1" ht="18.600000000000001" customHeight="1">
      <c r="A15" s="2618" t="s">
        <v>1002</v>
      </c>
      <c r="B15" s="2619"/>
      <c r="C15" s="2619"/>
      <c r="D15" s="2620"/>
      <c r="E15" s="108">
        <v>17566.60411116149</v>
      </c>
      <c r="F15" s="108">
        <v>5101.4819618791353</v>
      </c>
      <c r="G15" s="108">
        <v>9932.227995327903</v>
      </c>
      <c r="H15" s="113">
        <v>1535435.6544410007</v>
      </c>
    </row>
    <row r="16" spans="1:16" s="111" customFormat="1" ht="18.600000000000001" customHeight="1">
      <c r="A16" s="2618" t="s">
        <v>1003</v>
      </c>
      <c r="B16" s="2619"/>
      <c r="C16" s="2619"/>
      <c r="D16" s="2620"/>
      <c r="E16" s="108">
        <v>18810.458180760299</v>
      </c>
      <c r="F16" s="108">
        <v>6752.9444772697889</v>
      </c>
      <c r="G16" s="108">
        <v>11476.432967099045</v>
      </c>
      <c r="H16" s="113">
        <v>1560989.8552418603</v>
      </c>
    </row>
    <row r="17" spans="1:16" s="111" customFormat="1" ht="18.600000000000001" customHeight="1">
      <c r="A17" s="2618" t="s">
        <v>1004</v>
      </c>
      <c r="B17" s="2619"/>
      <c r="C17" s="2619"/>
      <c r="D17" s="2620"/>
      <c r="E17" s="108">
        <v>26690.74321195867</v>
      </c>
      <c r="F17" s="108">
        <v>7548.2004495528017</v>
      </c>
      <c r="G17" s="108">
        <v>17037.183500789506</v>
      </c>
      <c r="H17" s="113">
        <v>2004418.755575353</v>
      </c>
    </row>
    <row r="18" spans="1:16" s="111" customFormat="1" ht="18.600000000000001" customHeight="1" thickBot="1">
      <c r="A18" s="2618" t="s">
        <v>1005</v>
      </c>
      <c r="B18" s="2619"/>
      <c r="C18" s="2619"/>
      <c r="D18" s="2620"/>
      <c r="E18" s="108">
        <v>45662.57401922041</v>
      </c>
      <c r="F18" s="108">
        <v>13212.679999104535</v>
      </c>
      <c r="G18" s="108">
        <v>24563.83637050636</v>
      </c>
      <c r="H18" s="113">
        <v>3045815.1388899507</v>
      </c>
    </row>
    <row r="19" spans="1:16" s="111" customFormat="1" ht="18.600000000000001" customHeight="1" thickTop="1">
      <c r="A19" s="2618" t="s">
        <v>1400</v>
      </c>
      <c r="B19" s="2619"/>
      <c r="C19" s="2619"/>
      <c r="D19" s="2620"/>
      <c r="E19" s="108">
        <f>K23</f>
        <v>39859.151217225655</v>
      </c>
      <c r="F19" s="108">
        <f>L23</f>
        <v>14637.629709658788</v>
      </c>
      <c r="G19" s="108">
        <f>M23</f>
        <v>24821.994834772053</v>
      </c>
      <c r="H19" s="113">
        <f>P23</f>
        <v>3688663.46661375</v>
      </c>
      <c r="I19" s="2816"/>
      <c r="J19" s="2817"/>
      <c r="K19" s="1535" t="s">
        <v>2085</v>
      </c>
      <c r="L19" s="1536" t="s">
        <v>2086</v>
      </c>
      <c r="M19" s="1536" t="s">
        <v>2087</v>
      </c>
      <c r="N19" s="1537" t="s">
        <v>2088</v>
      </c>
      <c r="O19" s="1538"/>
      <c r="P19" s="1538"/>
    </row>
    <row r="20" spans="1:16" ht="18.600000000000001" customHeight="1" thickBot="1">
      <c r="A20" s="2641" t="s">
        <v>43</v>
      </c>
      <c r="B20" s="2641"/>
      <c r="C20" s="2641"/>
      <c r="D20" s="107"/>
      <c r="E20" s="956"/>
      <c r="F20" s="956"/>
      <c r="G20" s="956"/>
      <c r="H20" s="963"/>
      <c r="I20" s="2818"/>
      <c r="J20" s="2819"/>
      <c r="K20" s="1539" t="s">
        <v>68</v>
      </c>
      <c r="L20" s="1540" t="s">
        <v>68</v>
      </c>
      <c r="M20" s="1540" t="s">
        <v>68</v>
      </c>
      <c r="N20" s="1541" t="s">
        <v>68</v>
      </c>
      <c r="O20" s="1538"/>
      <c r="P20" s="1538"/>
    </row>
    <row r="21" spans="1:16" ht="18.600000000000001" customHeight="1" thickTop="1">
      <c r="A21" s="1137"/>
      <c r="B21" s="1137" t="s">
        <v>44</v>
      </c>
      <c r="C21" s="1137"/>
      <c r="D21" s="811"/>
      <c r="E21" s="956">
        <f>K21</f>
        <v>37788.764119910884</v>
      </c>
      <c r="F21" s="956">
        <f>L21</f>
        <v>14065.43507996004</v>
      </c>
      <c r="G21" s="956">
        <f>M21</f>
        <v>23458.669615136474</v>
      </c>
      <c r="H21" s="963">
        <f>P21</f>
        <v>3256190.5480835275</v>
      </c>
      <c r="I21" s="2820" t="s">
        <v>1936</v>
      </c>
      <c r="J21" s="1542" t="s">
        <v>1937</v>
      </c>
      <c r="K21" s="1543">
        <v>37788.764119910884</v>
      </c>
      <c r="L21" s="1544">
        <v>14065.43507996004</v>
      </c>
      <c r="M21" s="1544">
        <v>23458.669615136474</v>
      </c>
      <c r="N21" s="1545">
        <v>3256190548.0835276</v>
      </c>
      <c r="O21" s="1538"/>
      <c r="P21" s="1538">
        <f>N21/1000</f>
        <v>3256190.5480835275</v>
      </c>
    </row>
    <row r="22" spans="1:16" ht="18.600000000000001" customHeight="1">
      <c r="A22" s="1137"/>
      <c r="B22" s="1137" t="s">
        <v>374</v>
      </c>
      <c r="C22" s="1137"/>
      <c r="D22" s="811"/>
      <c r="E22" s="956">
        <f>K22</f>
        <v>2070.3870973147787</v>
      </c>
      <c r="F22" s="956">
        <f>L22</f>
        <v>572.1946296987486</v>
      </c>
      <c r="G22" s="956">
        <f>M22</f>
        <v>1363.3252196355825</v>
      </c>
      <c r="H22" s="963">
        <f>P22</f>
        <v>432472.91853022191</v>
      </c>
      <c r="I22" s="2814"/>
      <c r="J22" s="2483" t="s">
        <v>1938</v>
      </c>
      <c r="K22" s="1546">
        <v>2070.3870973147787</v>
      </c>
      <c r="L22" s="1547">
        <v>572.1946296987486</v>
      </c>
      <c r="M22" s="1547">
        <v>1363.3252196355825</v>
      </c>
      <c r="N22" s="1548">
        <v>432472918.53022194</v>
      </c>
      <c r="O22" s="1538"/>
      <c r="P22" s="1538">
        <f t="shared" ref="P22:P85" si="0">N22/1000</f>
        <v>432472.91853022191</v>
      </c>
    </row>
    <row r="23" spans="1:16" ht="18.600000000000001" customHeight="1">
      <c r="A23" s="2641" t="s">
        <v>13</v>
      </c>
      <c r="B23" s="2641"/>
      <c r="C23" s="2641"/>
      <c r="D23" s="107"/>
      <c r="E23" s="956"/>
      <c r="F23" s="956"/>
      <c r="G23" s="956"/>
      <c r="H23" s="963"/>
      <c r="I23" s="2551" t="s">
        <v>1939</v>
      </c>
      <c r="J23" s="2552"/>
      <c r="K23" s="1546">
        <v>39859.151217225655</v>
      </c>
      <c r="L23" s="1547">
        <v>14637.629709658788</v>
      </c>
      <c r="M23" s="1547">
        <v>24821.994834772053</v>
      </c>
      <c r="N23" s="1548">
        <v>3688663466.61375</v>
      </c>
      <c r="O23" s="1538"/>
      <c r="P23" s="1538">
        <f t="shared" si="0"/>
        <v>3688663.46661375</v>
      </c>
    </row>
    <row r="24" spans="1:16" ht="18.600000000000001" customHeight="1">
      <c r="A24" s="1137"/>
      <c r="B24" s="1137" t="s">
        <v>52</v>
      </c>
      <c r="C24" s="1137"/>
      <c r="D24" s="811"/>
      <c r="E24" s="956">
        <f>K24</f>
        <v>29996.737993110826</v>
      </c>
      <c r="F24" s="956">
        <f>L24</f>
        <v>11685.15529429452</v>
      </c>
      <c r="G24" s="956">
        <f>M24</f>
        <v>18647.481239497585</v>
      </c>
      <c r="H24" s="963">
        <f>P24</f>
        <v>2515847.4375135964</v>
      </c>
      <c r="I24" s="2551" t="s">
        <v>1940</v>
      </c>
      <c r="J24" s="2552"/>
      <c r="K24" s="1546">
        <v>29996.737993110826</v>
      </c>
      <c r="L24" s="1547">
        <v>11685.15529429452</v>
      </c>
      <c r="M24" s="1547">
        <v>18647.481239497585</v>
      </c>
      <c r="N24" s="1548">
        <v>2515847437.5135965</v>
      </c>
      <c r="O24" s="1538"/>
      <c r="P24" s="1538">
        <f t="shared" si="0"/>
        <v>2515847.4375135964</v>
      </c>
    </row>
    <row r="25" spans="1:16" ht="18.600000000000001" customHeight="1">
      <c r="A25" s="1137"/>
      <c r="B25" s="1137" t="s">
        <v>53</v>
      </c>
      <c r="C25" s="1137"/>
      <c r="D25" s="811"/>
      <c r="E25" s="956">
        <f>K25</f>
        <v>1494.1107939626177</v>
      </c>
      <c r="F25" s="956">
        <f>L25</f>
        <v>407.92975837485488</v>
      </c>
      <c r="G25" s="956">
        <f>M25</f>
        <v>746.86427667647797</v>
      </c>
      <c r="H25" s="963">
        <f>P25</f>
        <v>118923.85933955423</v>
      </c>
      <c r="I25" s="2551" t="s">
        <v>1941</v>
      </c>
      <c r="J25" s="2552"/>
      <c r="K25" s="1546">
        <v>1494.1107939626177</v>
      </c>
      <c r="L25" s="1547">
        <v>407.92975837485488</v>
      </c>
      <c r="M25" s="1547">
        <v>746.86427667647797</v>
      </c>
      <c r="N25" s="1548">
        <v>118923859.33955422</v>
      </c>
      <c r="O25" s="1538"/>
      <c r="P25" s="1538">
        <f t="shared" si="0"/>
        <v>118923.85933955423</v>
      </c>
    </row>
    <row r="26" spans="1:16" ht="18.600000000000001" customHeight="1">
      <c r="A26" s="1137"/>
      <c r="B26" s="1137" t="s">
        <v>54</v>
      </c>
      <c r="C26" s="1137"/>
      <c r="D26" s="811"/>
      <c r="E26" s="956">
        <f>K26</f>
        <v>4461.8964539019198</v>
      </c>
      <c r="F26" s="956">
        <f>L26</f>
        <v>1117.7470126931059</v>
      </c>
      <c r="G26" s="956">
        <f>M26</f>
        <v>2631.1610431505628</v>
      </c>
      <c r="H26" s="963">
        <f>P26</f>
        <v>375424.61888129881</v>
      </c>
      <c r="I26" s="2551" t="s">
        <v>1942</v>
      </c>
      <c r="J26" s="2552"/>
      <c r="K26" s="1546">
        <v>4461.8964539019198</v>
      </c>
      <c r="L26" s="1547">
        <v>1117.7470126931059</v>
      </c>
      <c r="M26" s="1547">
        <v>2631.1610431505628</v>
      </c>
      <c r="N26" s="1548">
        <v>375424618.88129884</v>
      </c>
      <c r="O26" s="1538"/>
      <c r="P26" s="1538">
        <f t="shared" si="0"/>
        <v>375424.61888129881</v>
      </c>
    </row>
    <row r="27" spans="1:16" ht="18.600000000000001" customHeight="1">
      <c r="A27" s="1137"/>
      <c r="B27" s="1137" t="s">
        <v>254</v>
      </c>
      <c r="C27" s="1137"/>
      <c r="D27" s="811"/>
      <c r="E27" s="956">
        <f>K27</f>
        <v>3294.4059762502952</v>
      </c>
      <c r="F27" s="956">
        <f>L27</f>
        <v>1089.7976442963104</v>
      </c>
      <c r="G27" s="956">
        <f>M27</f>
        <v>2292.4882754474293</v>
      </c>
      <c r="H27" s="963">
        <f>P27</f>
        <v>581704.59821229742</v>
      </c>
      <c r="I27" s="2551" t="s">
        <v>1943</v>
      </c>
      <c r="J27" s="2552"/>
      <c r="K27" s="1546">
        <v>3294.4059762502952</v>
      </c>
      <c r="L27" s="1547">
        <v>1089.7976442963104</v>
      </c>
      <c r="M27" s="1547">
        <v>2292.4882754474293</v>
      </c>
      <c r="N27" s="1548">
        <v>581704598.21229744</v>
      </c>
      <c r="O27" s="1538"/>
      <c r="P27" s="1538">
        <f t="shared" si="0"/>
        <v>581704.59821229742</v>
      </c>
    </row>
    <row r="28" spans="1:16" ht="18.600000000000001" customHeight="1">
      <c r="A28" s="1137"/>
      <c r="B28" s="1137" t="s">
        <v>253</v>
      </c>
      <c r="C28" s="1137"/>
      <c r="D28" s="811"/>
      <c r="E28" s="956">
        <f>K28</f>
        <v>612</v>
      </c>
      <c r="F28" s="956">
        <f>L28</f>
        <v>337</v>
      </c>
      <c r="G28" s="956">
        <f>M28</f>
        <v>504</v>
      </c>
      <c r="H28" s="963">
        <f>P28</f>
        <v>96762.95266699999</v>
      </c>
      <c r="I28" s="2551" t="s">
        <v>1944</v>
      </c>
      <c r="J28" s="2552"/>
      <c r="K28" s="1546">
        <v>612</v>
      </c>
      <c r="L28" s="1547">
        <v>337</v>
      </c>
      <c r="M28" s="1547">
        <v>504</v>
      </c>
      <c r="N28" s="1548">
        <v>96762952.666999996</v>
      </c>
      <c r="O28" s="1538"/>
      <c r="P28" s="1538">
        <f t="shared" si="0"/>
        <v>96762.95266699999</v>
      </c>
    </row>
    <row r="29" spans="1:16" ht="18.600000000000001" customHeight="1">
      <c r="A29" s="2641" t="s">
        <v>410</v>
      </c>
      <c r="B29" s="2641"/>
      <c r="C29" s="2641"/>
      <c r="D29" s="107"/>
      <c r="E29" s="956"/>
      <c r="F29" s="956"/>
      <c r="G29" s="956"/>
      <c r="H29" s="963"/>
      <c r="I29" s="2551" t="s">
        <v>1945</v>
      </c>
      <c r="J29" s="2552" t="s">
        <v>1946</v>
      </c>
      <c r="K29" s="1546">
        <v>39785.855844351529</v>
      </c>
      <c r="L29" s="1547">
        <v>14602.690529273612</v>
      </c>
      <c r="M29" s="1547">
        <v>24782.638642283113</v>
      </c>
      <c r="N29" s="1548">
        <v>3674802840.6548734</v>
      </c>
      <c r="O29" s="1538"/>
      <c r="P29" s="1538">
        <f t="shared" si="0"/>
        <v>3674802.8406548733</v>
      </c>
    </row>
    <row r="30" spans="1:16" ht="18.600000000000001" customHeight="1">
      <c r="A30" s="2639" t="s">
        <v>45</v>
      </c>
      <c r="B30" s="2639"/>
      <c r="C30" s="6"/>
      <c r="D30" s="107"/>
      <c r="E30" s="956">
        <f>K29</f>
        <v>39785.855844351529</v>
      </c>
      <c r="F30" s="956">
        <f>L29</f>
        <v>14602.690529273612</v>
      </c>
      <c r="G30" s="956">
        <f>M29</f>
        <v>24782.638642283113</v>
      </c>
      <c r="H30" s="963">
        <f>P29</f>
        <v>3674802.8406548733</v>
      </c>
      <c r="I30" s="2551"/>
      <c r="J30" s="2552" t="s">
        <v>1947</v>
      </c>
      <c r="K30" s="1546">
        <v>73.29537287411388</v>
      </c>
      <c r="L30" s="1547">
        <v>34.939180385174765</v>
      </c>
      <c r="M30" s="1547">
        <v>39.356192488939115</v>
      </c>
      <c r="N30" s="1548">
        <v>13860625.958876874</v>
      </c>
      <c r="O30" s="1538"/>
      <c r="P30" s="1538">
        <f t="shared" si="0"/>
        <v>13860.625958876873</v>
      </c>
    </row>
    <row r="31" spans="1:16" ht="18.600000000000001" customHeight="1">
      <c r="A31" s="7"/>
      <c r="B31" s="1137" t="s">
        <v>379</v>
      </c>
      <c r="C31" s="7"/>
      <c r="D31" s="107"/>
      <c r="E31" s="956">
        <f>K42</f>
        <v>25386.00664516486</v>
      </c>
      <c r="F31" s="956">
        <f>L42</f>
        <v>10235.294562682366</v>
      </c>
      <c r="G31" s="956">
        <f>M42</f>
        <v>16177.909166251042</v>
      </c>
      <c r="H31" s="963">
        <f>P42</f>
        <v>2095538.4158442791</v>
      </c>
      <c r="I31" s="2551" t="s">
        <v>1948</v>
      </c>
      <c r="J31" s="2552" t="s">
        <v>1949</v>
      </c>
      <c r="K31" s="1546">
        <v>7405.1386990651063</v>
      </c>
      <c r="L31" s="1547">
        <v>2524.7815628805261</v>
      </c>
      <c r="M31" s="1547">
        <v>4596.5849627010321</v>
      </c>
      <c r="N31" s="1548">
        <v>764157932.43041015</v>
      </c>
      <c r="O31" s="1538"/>
      <c r="P31" s="1538">
        <f t="shared" si="0"/>
        <v>764157.93243041018</v>
      </c>
    </row>
    <row r="32" spans="1:16" ht="18.600000000000001" customHeight="1">
      <c r="A32" s="813"/>
      <c r="B32" s="813" t="s">
        <v>1006</v>
      </c>
      <c r="C32" s="813"/>
      <c r="D32" s="811"/>
      <c r="E32" s="956">
        <f>K31</f>
        <v>7405.1386990651063</v>
      </c>
      <c r="F32" s="956">
        <f>L31</f>
        <v>2524.7815628805261</v>
      </c>
      <c r="G32" s="956">
        <f>M31</f>
        <v>4596.5849627010321</v>
      </c>
      <c r="H32" s="963">
        <f>P31</f>
        <v>764157.93243041018</v>
      </c>
      <c r="I32" s="2551"/>
      <c r="J32" s="2552" t="s">
        <v>1950</v>
      </c>
      <c r="K32" s="1546">
        <v>12272.980380941834</v>
      </c>
      <c r="L32" s="1547">
        <v>5752.3619523753459</v>
      </c>
      <c r="M32" s="1547">
        <v>7958.615857136504</v>
      </c>
      <c r="N32" s="1548">
        <v>830159405.57442522</v>
      </c>
      <c r="O32" s="1538"/>
      <c r="P32" s="1538">
        <f t="shared" si="0"/>
        <v>830159.40557442524</v>
      </c>
    </row>
    <row r="33" spans="1:16" ht="18.600000000000001" customHeight="1">
      <c r="A33" s="813"/>
      <c r="B33" s="813" t="s">
        <v>1007</v>
      </c>
      <c r="C33" s="813"/>
      <c r="D33" s="811"/>
      <c r="E33" s="956">
        <f>K32</f>
        <v>12272.980380941834</v>
      </c>
      <c r="F33" s="956">
        <f>L32</f>
        <v>5752.3619523753459</v>
      </c>
      <c r="G33" s="956">
        <f>M32</f>
        <v>7958.615857136504</v>
      </c>
      <c r="H33" s="963">
        <f>P32</f>
        <v>830159.40557442524</v>
      </c>
      <c r="I33" s="2551"/>
      <c r="J33" s="2552" t="s">
        <v>1951</v>
      </c>
      <c r="K33" s="1546">
        <v>3742.6415476311113</v>
      </c>
      <c r="L33" s="1547">
        <v>1397.9485714331008</v>
      </c>
      <c r="M33" s="1547">
        <v>2612.8917261990237</v>
      </c>
      <c r="N33" s="1548">
        <v>340412989.55464971</v>
      </c>
      <c r="O33" s="1538"/>
      <c r="P33" s="1538">
        <f t="shared" si="0"/>
        <v>340412.98955464968</v>
      </c>
    </row>
    <row r="34" spans="1:16" ht="18.600000000000001" customHeight="1">
      <c r="A34" s="813"/>
      <c r="B34" s="813" t="s">
        <v>1008</v>
      </c>
      <c r="C34" s="813"/>
      <c r="D34" s="811"/>
      <c r="E34" s="956">
        <f>K33</f>
        <v>3742.6415476311113</v>
      </c>
      <c r="F34" s="956">
        <f>L33</f>
        <v>1397.9485714331008</v>
      </c>
      <c r="G34" s="956">
        <f>M33</f>
        <v>2612.8917261990237</v>
      </c>
      <c r="H34" s="963">
        <f>P33</f>
        <v>340412.98955464968</v>
      </c>
      <c r="I34" s="2551"/>
      <c r="J34" s="2552" t="s">
        <v>1952</v>
      </c>
      <c r="K34" s="1546">
        <v>1965.2460175268122</v>
      </c>
      <c r="L34" s="1547">
        <v>560.20247599339632</v>
      </c>
      <c r="M34" s="1547">
        <v>1009.816620214481</v>
      </c>
      <c r="N34" s="1548">
        <v>160808088.28479382</v>
      </c>
      <c r="O34" s="1538"/>
      <c r="P34" s="1538">
        <f t="shared" si="0"/>
        <v>160808.08828479383</v>
      </c>
    </row>
    <row r="35" spans="1:16" ht="18.600000000000001" customHeight="1">
      <c r="A35" s="813"/>
      <c r="B35" s="813" t="s">
        <v>1009</v>
      </c>
      <c r="C35" s="813"/>
      <c r="D35" s="811"/>
      <c r="E35" s="956">
        <f>K34</f>
        <v>1965.2460175268122</v>
      </c>
      <c r="F35" s="956">
        <f>L34</f>
        <v>560.20247599339632</v>
      </c>
      <c r="G35" s="956">
        <f>M34</f>
        <v>1009.816620214481</v>
      </c>
      <c r="H35" s="963">
        <f>P34</f>
        <v>160808.08828479383</v>
      </c>
      <c r="I35" s="2551"/>
      <c r="J35" s="2552" t="s">
        <v>1953</v>
      </c>
      <c r="K35" s="1546">
        <v>7297.2395763020013</v>
      </c>
      <c r="L35" s="1547">
        <v>2103.2051008120102</v>
      </c>
      <c r="M35" s="1547">
        <v>3858.9806631814076</v>
      </c>
      <c r="N35" s="1548">
        <v>313630425.92654639</v>
      </c>
      <c r="O35" s="1538"/>
      <c r="P35" s="1538">
        <f t="shared" si="0"/>
        <v>313630.42592654639</v>
      </c>
    </row>
    <row r="36" spans="1:16" ht="18.600000000000001" customHeight="1">
      <c r="A36" s="813"/>
      <c r="B36" s="1137" t="s">
        <v>380</v>
      </c>
      <c r="C36" s="813"/>
      <c r="D36" s="811"/>
      <c r="E36" s="956">
        <f>K43</f>
        <v>8992.8378903091198</v>
      </c>
      <c r="F36" s="956">
        <f>L43</f>
        <v>2501.4040885745253</v>
      </c>
      <c r="G36" s="956">
        <f>M43</f>
        <v>4904.9064790807925</v>
      </c>
      <c r="H36" s="963">
        <f>P43</f>
        <v>592009.05821475247</v>
      </c>
      <c r="I36" s="2551"/>
      <c r="J36" s="2552" t="s">
        <v>1954</v>
      </c>
      <c r="K36" s="1546">
        <v>1695.5983140071203</v>
      </c>
      <c r="L36" s="1547">
        <v>398.19898776251404</v>
      </c>
      <c r="M36" s="1547">
        <v>1045.9258158993855</v>
      </c>
      <c r="N36" s="1548">
        <v>278378632.28820592</v>
      </c>
      <c r="O36" s="1538"/>
      <c r="P36" s="1538">
        <f t="shared" si="0"/>
        <v>278378.6322882059</v>
      </c>
    </row>
    <row r="37" spans="1:16" ht="18.600000000000001" customHeight="1">
      <c r="A37" s="813"/>
      <c r="B37" s="813" t="s">
        <v>1010</v>
      </c>
      <c r="C37" s="813"/>
      <c r="D37" s="811"/>
      <c r="E37" s="956">
        <f>K35</f>
        <v>7297.2395763020013</v>
      </c>
      <c r="F37" s="956">
        <f>L35</f>
        <v>2103.2051008120102</v>
      </c>
      <c r="G37" s="956">
        <f>M35</f>
        <v>3858.9806631814076</v>
      </c>
      <c r="H37" s="963">
        <f>P35</f>
        <v>313630.42592654639</v>
      </c>
      <c r="I37" s="2551"/>
      <c r="J37" s="2552" t="s">
        <v>1955</v>
      </c>
      <c r="K37" s="1546">
        <v>609.89473684122163</v>
      </c>
      <c r="L37" s="1547">
        <v>214.71929824551444</v>
      </c>
      <c r="M37" s="1547">
        <v>488.22807017497985</v>
      </c>
      <c r="N37" s="1548">
        <v>61598587.141617179</v>
      </c>
      <c r="O37" s="1538"/>
      <c r="P37" s="1538">
        <f t="shared" si="0"/>
        <v>61598.587141617179</v>
      </c>
    </row>
    <row r="38" spans="1:16" ht="18.600000000000001" customHeight="1">
      <c r="A38" s="813"/>
      <c r="B38" s="813" t="s">
        <v>1011</v>
      </c>
      <c r="C38" s="813"/>
      <c r="D38" s="811"/>
      <c r="E38" s="956">
        <f>K36</f>
        <v>1695.5983140071203</v>
      </c>
      <c r="F38" s="956">
        <f>L36</f>
        <v>398.19898776251404</v>
      </c>
      <c r="G38" s="956">
        <f>M36</f>
        <v>1045.9258158993855</v>
      </c>
      <c r="H38" s="963">
        <f>P36</f>
        <v>278378.6322882059</v>
      </c>
      <c r="I38" s="2551"/>
      <c r="J38" s="2552" t="s">
        <v>1956</v>
      </c>
      <c r="K38" s="1546">
        <v>2179.8524157488173</v>
      </c>
      <c r="L38" s="1547">
        <v>975.95725851218754</v>
      </c>
      <c r="M38" s="1547">
        <v>1618.722930102552</v>
      </c>
      <c r="N38" s="1548">
        <v>674452345.30624032</v>
      </c>
      <c r="O38" s="1538"/>
      <c r="P38" s="1538">
        <f t="shared" si="0"/>
        <v>674452.34530624037</v>
      </c>
    </row>
    <row r="39" spans="1:16" ht="18.600000000000001" customHeight="1">
      <c r="A39" s="813"/>
      <c r="B39" s="1137" t="s">
        <v>381</v>
      </c>
      <c r="C39" s="813"/>
      <c r="D39" s="811"/>
      <c r="E39" s="956">
        <f>K44</f>
        <v>4652.9317276525235</v>
      </c>
      <c r="F39" s="956">
        <f>L44</f>
        <v>1736.6179139296976</v>
      </c>
      <c r="G39" s="956">
        <f>M44</f>
        <v>3318.0311705615245</v>
      </c>
      <c r="H39" s="963">
        <f>P44</f>
        <v>921231.51752297312</v>
      </c>
      <c r="I39" s="2551"/>
      <c r="J39" s="2552" t="s">
        <v>1957</v>
      </c>
      <c r="K39" s="1546">
        <v>1863.1845750624852</v>
      </c>
      <c r="L39" s="1547">
        <v>545.94135717199572</v>
      </c>
      <c r="M39" s="1547">
        <v>1211.0801702839926</v>
      </c>
      <c r="N39" s="1548">
        <v>185180585.07511562</v>
      </c>
      <c r="O39" s="1538"/>
      <c r="P39" s="1538">
        <f t="shared" si="0"/>
        <v>185180.58507511561</v>
      </c>
    </row>
    <row r="40" spans="1:16" ht="18.600000000000001" customHeight="1">
      <c r="A40" s="813"/>
      <c r="B40" s="813" t="s">
        <v>1012</v>
      </c>
      <c r="C40" s="6"/>
      <c r="D40" s="107"/>
      <c r="E40" s="956">
        <f>K37</f>
        <v>609.89473684122163</v>
      </c>
      <c r="F40" s="956">
        <f>L37</f>
        <v>214.71929824551444</v>
      </c>
      <c r="G40" s="956">
        <f>M37</f>
        <v>488.22807017497985</v>
      </c>
      <c r="H40" s="963">
        <f>P37</f>
        <v>61598.587141617179</v>
      </c>
      <c r="I40" s="2551"/>
      <c r="J40" s="2552" t="s">
        <v>1958</v>
      </c>
      <c r="K40" s="1546">
        <v>754.07958122504203</v>
      </c>
      <c r="L40" s="1547">
        <v>129.37396408703029</v>
      </c>
      <c r="M40" s="1547">
        <v>381.79182638975595</v>
      </c>
      <c r="N40" s="1548">
        <v>66023849.072868049</v>
      </c>
      <c r="O40" s="1538"/>
      <c r="P40" s="1538">
        <f t="shared" si="0"/>
        <v>66023.849072868048</v>
      </c>
    </row>
    <row r="41" spans="1:16" ht="18.600000000000001" customHeight="1">
      <c r="A41" s="813"/>
      <c r="B41" s="813" t="s">
        <v>1013</v>
      </c>
      <c r="C41" s="6"/>
      <c r="D41" s="107"/>
      <c r="E41" s="956">
        <f>K38</f>
        <v>2179.8524157488173</v>
      </c>
      <c r="F41" s="956">
        <f>L38</f>
        <v>975.95725851218754</v>
      </c>
      <c r="G41" s="956">
        <f>M38</f>
        <v>1618.722930102552</v>
      </c>
      <c r="H41" s="963">
        <f>P38</f>
        <v>674452.34530624037</v>
      </c>
      <c r="I41" s="2551"/>
      <c r="J41" s="2552" t="s">
        <v>1959</v>
      </c>
      <c r="K41" s="1546">
        <v>73.29537287411388</v>
      </c>
      <c r="L41" s="1547">
        <v>34.939180385174765</v>
      </c>
      <c r="M41" s="1547">
        <v>39.356192488939115</v>
      </c>
      <c r="N41" s="1548">
        <v>13860625.958876874</v>
      </c>
      <c r="O41" s="1538"/>
      <c r="P41" s="1538">
        <f t="shared" si="0"/>
        <v>13860.625958876873</v>
      </c>
    </row>
    <row r="42" spans="1:16" ht="18.600000000000001" customHeight="1">
      <c r="A42" s="813"/>
      <c r="B42" s="813" t="s">
        <v>1014</v>
      </c>
      <c r="C42" s="6"/>
      <c r="D42" s="107"/>
      <c r="E42" s="956">
        <f>K39</f>
        <v>1863.1845750624852</v>
      </c>
      <c r="F42" s="956">
        <f>L39</f>
        <v>545.94135717199572</v>
      </c>
      <c r="G42" s="956">
        <f>M39</f>
        <v>1211.0801702839926</v>
      </c>
      <c r="H42" s="963">
        <f>P39</f>
        <v>185180.58507511561</v>
      </c>
      <c r="I42" s="2551" t="s">
        <v>1960</v>
      </c>
      <c r="J42" s="2552" t="s">
        <v>1961</v>
      </c>
      <c r="K42" s="1546">
        <v>25386.00664516486</v>
      </c>
      <c r="L42" s="1547">
        <v>10235.294562682366</v>
      </c>
      <c r="M42" s="1547">
        <v>16177.909166251042</v>
      </c>
      <c r="N42" s="1548">
        <v>2095538415.8442791</v>
      </c>
      <c r="O42" s="1538"/>
      <c r="P42" s="1538">
        <f t="shared" si="0"/>
        <v>2095538.4158442791</v>
      </c>
    </row>
    <row r="43" spans="1:16" ht="18.600000000000001" customHeight="1">
      <c r="A43" s="813"/>
      <c r="B43" s="1137" t="s">
        <v>433</v>
      </c>
      <c r="C43" s="6"/>
      <c r="D43" s="107"/>
      <c r="E43" s="956">
        <f>K45</f>
        <v>754.07958122504203</v>
      </c>
      <c r="F43" s="956">
        <f>L45</f>
        <v>129.37396408703029</v>
      </c>
      <c r="G43" s="956">
        <f>M45</f>
        <v>381.79182638975595</v>
      </c>
      <c r="H43" s="963">
        <f>P45</f>
        <v>66023.849072868048</v>
      </c>
      <c r="I43" s="2551"/>
      <c r="J43" s="2552" t="s">
        <v>1962</v>
      </c>
      <c r="K43" s="1546">
        <v>8992.8378903091198</v>
      </c>
      <c r="L43" s="1547">
        <v>2501.4040885745253</v>
      </c>
      <c r="M43" s="1547">
        <v>4904.9064790807925</v>
      </c>
      <c r="N43" s="1548">
        <v>592009058.21475244</v>
      </c>
      <c r="O43" s="1538"/>
      <c r="P43" s="1538">
        <f t="shared" si="0"/>
        <v>592009.05821475247</v>
      </c>
    </row>
    <row r="44" spans="1:16" ht="18.600000000000001" customHeight="1">
      <c r="A44" s="2639" t="s">
        <v>434</v>
      </c>
      <c r="B44" s="2639"/>
      <c r="C44" s="6"/>
      <c r="D44" s="107"/>
      <c r="E44" s="956">
        <f>K46</f>
        <v>73.29537287411388</v>
      </c>
      <c r="F44" s="956">
        <f>L46</f>
        <v>34.939180385174765</v>
      </c>
      <c r="G44" s="956">
        <f>M46</f>
        <v>39.356192488939115</v>
      </c>
      <c r="H44" s="963">
        <f>P46</f>
        <v>13860.625958876873</v>
      </c>
      <c r="I44" s="2551"/>
      <c r="J44" s="2552" t="s">
        <v>1963</v>
      </c>
      <c r="K44" s="1546">
        <v>4652.9317276525235</v>
      </c>
      <c r="L44" s="1547">
        <v>1736.6179139296976</v>
      </c>
      <c r="M44" s="1547">
        <v>3318.0311705615245</v>
      </c>
      <c r="N44" s="1548">
        <v>921231517.52297318</v>
      </c>
      <c r="O44" s="1538"/>
      <c r="P44" s="1538">
        <f t="shared" si="0"/>
        <v>921231.51752297312</v>
      </c>
    </row>
    <row r="45" spans="1:16" ht="18.600000000000001" customHeight="1">
      <c r="A45" s="2641" t="s">
        <v>118</v>
      </c>
      <c r="B45" s="2641"/>
      <c r="C45" s="2641"/>
      <c r="D45" s="107"/>
      <c r="E45" s="956"/>
      <c r="F45" s="956"/>
      <c r="G45" s="956"/>
      <c r="H45" s="963"/>
      <c r="I45" s="2551"/>
      <c r="J45" s="2552" t="s">
        <v>1964</v>
      </c>
      <c r="K45" s="1546">
        <v>754.07958122504203</v>
      </c>
      <c r="L45" s="1547">
        <v>129.37396408703029</v>
      </c>
      <c r="M45" s="1547">
        <v>381.79182638975595</v>
      </c>
      <c r="N45" s="1548">
        <v>66023849.072868049</v>
      </c>
      <c r="O45" s="1538"/>
      <c r="P45" s="1538">
        <f t="shared" si="0"/>
        <v>66023.849072868048</v>
      </c>
    </row>
    <row r="46" spans="1:16" ht="18.600000000000001" customHeight="1">
      <c r="A46" s="2639" t="s">
        <v>435</v>
      </c>
      <c r="B46" s="2639" t="s">
        <v>435</v>
      </c>
      <c r="C46" s="1141"/>
      <c r="D46" s="107"/>
      <c r="E46" s="866">
        <f>K47</f>
        <v>20953.540401779013</v>
      </c>
      <c r="F46" s="963">
        <f>L47</f>
        <v>8907.6028668442232</v>
      </c>
      <c r="G46" s="963">
        <f>M47</f>
        <v>12802.481432561011</v>
      </c>
      <c r="H46" s="963">
        <f>P47</f>
        <v>2197424.4859059202</v>
      </c>
      <c r="I46" s="2551"/>
      <c r="J46" s="2552" t="s">
        <v>1965</v>
      </c>
      <c r="K46" s="1546">
        <v>73.29537287411388</v>
      </c>
      <c r="L46" s="1547">
        <v>34.939180385174765</v>
      </c>
      <c r="M46" s="1547">
        <v>39.356192488939115</v>
      </c>
      <c r="N46" s="1548">
        <v>13860625.958876874</v>
      </c>
      <c r="O46" s="1538"/>
      <c r="P46" s="1538">
        <f t="shared" si="0"/>
        <v>13860.625958876873</v>
      </c>
    </row>
    <row r="47" spans="1:16" ht="18.600000000000001" customHeight="1">
      <c r="A47" s="1137"/>
      <c r="B47" s="1137" t="s">
        <v>385</v>
      </c>
      <c r="C47" s="1137"/>
      <c r="D47" s="107"/>
      <c r="E47" s="866">
        <f>K49</f>
        <v>11978.141632615227</v>
      </c>
      <c r="F47" s="963">
        <f>L49</f>
        <v>5845.6204158109094</v>
      </c>
      <c r="G47" s="963">
        <f>M49</f>
        <v>8491.9129346069749</v>
      </c>
      <c r="H47" s="963">
        <f>P49</f>
        <v>1296870.5473809615</v>
      </c>
      <c r="I47" s="2551" t="s">
        <v>1966</v>
      </c>
      <c r="J47" s="2552" t="s">
        <v>1967</v>
      </c>
      <c r="K47" s="1546">
        <v>20953.540401779013</v>
      </c>
      <c r="L47" s="1547">
        <v>8907.6028668442232</v>
      </c>
      <c r="M47" s="1547">
        <v>12802.481432561011</v>
      </c>
      <c r="N47" s="1548">
        <v>2197424485.90592</v>
      </c>
      <c r="O47" s="1538"/>
      <c r="P47" s="1538">
        <f t="shared" si="0"/>
        <v>2197424.4859059202</v>
      </c>
    </row>
    <row r="48" spans="1:16" ht="18.600000000000001" customHeight="1">
      <c r="A48" s="1137"/>
      <c r="B48" s="1137" t="s">
        <v>386</v>
      </c>
      <c r="C48" s="1137"/>
      <c r="D48" s="107"/>
      <c r="E48" s="866">
        <f>K50</f>
        <v>6745.3411516380083</v>
      </c>
      <c r="F48" s="963">
        <f>L50</f>
        <v>2179.1168137770337</v>
      </c>
      <c r="G48" s="963">
        <f>M50</f>
        <v>2910.8497344191114</v>
      </c>
      <c r="H48" s="963">
        <f>P50</f>
        <v>404131.7805206523</v>
      </c>
      <c r="I48" s="2551"/>
      <c r="J48" s="2552" t="s">
        <v>1968</v>
      </c>
      <c r="K48" s="1546">
        <v>18905.610815446646</v>
      </c>
      <c r="L48" s="1547">
        <v>5730.026842814571</v>
      </c>
      <c r="M48" s="1547">
        <v>12019.513402211034</v>
      </c>
      <c r="N48" s="1548">
        <v>1491238980.70783</v>
      </c>
      <c r="O48" s="1538"/>
      <c r="P48" s="1538">
        <f t="shared" si="0"/>
        <v>1491238.9807078301</v>
      </c>
    </row>
    <row r="49" spans="1:16" ht="18.600000000000001" customHeight="1">
      <c r="A49" s="1137"/>
      <c r="B49" s="1137" t="s">
        <v>387</v>
      </c>
      <c r="C49" s="1137"/>
      <c r="D49" s="107"/>
      <c r="E49" s="866">
        <f>K51</f>
        <v>2230.0576175257688</v>
      </c>
      <c r="F49" s="963">
        <f>L51</f>
        <v>882.86563725627741</v>
      </c>
      <c r="G49" s="963">
        <f>M51</f>
        <v>1399.718763534921</v>
      </c>
      <c r="H49" s="963">
        <f>P51</f>
        <v>496422.1580043062</v>
      </c>
      <c r="I49" s="2551" t="s">
        <v>1969</v>
      </c>
      <c r="J49" s="2552" t="s">
        <v>1970</v>
      </c>
      <c r="K49" s="1546">
        <v>11978.141632615227</v>
      </c>
      <c r="L49" s="1547">
        <v>5845.6204158109094</v>
      </c>
      <c r="M49" s="1547">
        <v>8491.9129346069749</v>
      </c>
      <c r="N49" s="1548">
        <v>1296870547.3809614</v>
      </c>
      <c r="O49" s="1538"/>
      <c r="P49" s="1538">
        <f t="shared" si="0"/>
        <v>1296870.5473809615</v>
      </c>
    </row>
    <row r="50" spans="1:16" ht="18.600000000000001" customHeight="1" thickBot="1">
      <c r="A50" s="2640" t="s">
        <v>439</v>
      </c>
      <c r="B50" s="2640"/>
      <c r="C50" s="1138"/>
      <c r="D50" s="1108"/>
      <c r="E50" s="869">
        <f>K52</f>
        <v>18905.610815446646</v>
      </c>
      <c r="F50" s="967">
        <f>L52</f>
        <v>5730.026842814571</v>
      </c>
      <c r="G50" s="967">
        <f>M52</f>
        <v>12019.513402211034</v>
      </c>
      <c r="H50" s="967">
        <f>P52</f>
        <v>1491238.9807078301</v>
      </c>
      <c r="I50" s="2551"/>
      <c r="J50" s="2552" t="s">
        <v>1971</v>
      </c>
      <c r="K50" s="1546">
        <v>6745.3411516380083</v>
      </c>
      <c r="L50" s="1547">
        <v>2179.1168137770337</v>
      </c>
      <c r="M50" s="1547">
        <v>2910.8497344191114</v>
      </c>
      <c r="N50" s="1548">
        <v>404131780.52065229</v>
      </c>
      <c r="O50" s="1538"/>
      <c r="P50" s="1538">
        <f t="shared" si="0"/>
        <v>404131.7805206523</v>
      </c>
    </row>
    <row r="51" spans="1:16" ht="16.5" customHeight="1">
      <c r="A51" s="2812" t="s">
        <v>2497</v>
      </c>
      <c r="B51" s="2813"/>
      <c r="C51" s="2813"/>
      <c r="D51" s="2813"/>
      <c r="E51" s="2813"/>
      <c r="F51" s="2813"/>
      <c r="G51" s="2813"/>
      <c r="H51" s="2813"/>
      <c r="I51" s="2551"/>
      <c r="J51" s="2552" t="s">
        <v>1972</v>
      </c>
      <c r="K51" s="1546">
        <v>2230.0576175257688</v>
      </c>
      <c r="L51" s="1547">
        <v>882.86563725627741</v>
      </c>
      <c r="M51" s="1547">
        <v>1399.718763534921</v>
      </c>
      <c r="N51" s="1548">
        <v>496422158.0043062</v>
      </c>
      <c r="O51" s="1538"/>
      <c r="P51" s="1538">
        <f t="shared" si="0"/>
        <v>496422.1580043062</v>
      </c>
    </row>
    <row r="52" spans="1:16">
      <c r="I52" s="2551"/>
      <c r="J52" s="2552" t="s">
        <v>1973</v>
      </c>
      <c r="K52" s="1546">
        <v>18905.610815446646</v>
      </c>
      <c r="L52" s="1547">
        <v>5730.026842814571</v>
      </c>
      <c r="M52" s="1547">
        <v>12019.513402211034</v>
      </c>
      <c r="N52" s="1548">
        <v>1491238980.70783</v>
      </c>
      <c r="O52" s="1538"/>
      <c r="P52" s="1538">
        <f t="shared" si="0"/>
        <v>1491238.9807078301</v>
      </c>
    </row>
    <row r="53" spans="1:16">
      <c r="I53" s="2551" t="s">
        <v>1974</v>
      </c>
      <c r="J53" s="2552" t="s">
        <v>1975</v>
      </c>
      <c r="K53" s="1546">
        <v>12284.408268984384</v>
      </c>
      <c r="L53" s="1547">
        <v>3278.7914768506525</v>
      </c>
      <c r="M53" s="1547">
        <v>7152.2052279399186</v>
      </c>
      <c r="N53" s="1548">
        <v>1207252153.0354922</v>
      </c>
      <c r="O53" s="1538"/>
      <c r="P53" s="1538">
        <f t="shared" si="0"/>
        <v>1207252.1530354922</v>
      </c>
    </row>
    <row r="54" spans="1:16">
      <c r="I54" s="2551"/>
      <c r="J54" s="2552" t="s">
        <v>1976</v>
      </c>
      <c r="K54" s="1546">
        <v>3651.7057872758928</v>
      </c>
      <c r="L54" s="1547">
        <v>1320.217990461379</v>
      </c>
      <c r="M54" s="1547">
        <v>2658.2419222600643</v>
      </c>
      <c r="N54" s="1548">
        <v>366486175.78308755</v>
      </c>
      <c r="O54" s="1538"/>
      <c r="P54" s="1538">
        <f t="shared" si="0"/>
        <v>366486.17578308756</v>
      </c>
    </row>
    <row r="55" spans="1:16">
      <c r="I55" s="2551"/>
      <c r="J55" s="2552" t="s">
        <v>1977</v>
      </c>
      <c r="K55" s="1546">
        <v>12879.785918946351</v>
      </c>
      <c r="L55" s="1547">
        <v>5966.2753711351916</v>
      </c>
      <c r="M55" s="1547">
        <v>8784.0461801116235</v>
      </c>
      <c r="N55" s="1548">
        <v>965285634.6819042</v>
      </c>
      <c r="O55" s="1538"/>
      <c r="P55" s="1538">
        <f t="shared" si="0"/>
        <v>965285.63468190422</v>
      </c>
    </row>
    <row r="56" spans="1:16">
      <c r="I56" s="2551"/>
      <c r="J56" s="2552" t="s">
        <v>1978</v>
      </c>
      <c r="K56" s="1546">
        <v>9218.0326562776481</v>
      </c>
      <c r="L56" s="1547">
        <v>2931.4281765030296</v>
      </c>
      <c r="M56" s="1547">
        <v>4762.5057117705819</v>
      </c>
      <c r="N56" s="1548">
        <v>308929123.52348381</v>
      </c>
      <c r="O56" s="1538"/>
      <c r="P56" s="1538">
        <f t="shared" si="0"/>
        <v>308929.12352348381</v>
      </c>
    </row>
    <row r="57" spans="1:16">
      <c r="I57" s="2551"/>
      <c r="J57" s="2552" t="s">
        <v>1979</v>
      </c>
      <c r="K57" s="1546">
        <v>1458.2719190747957</v>
      </c>
      <c r="L57" s="1547">
        <v>864.19669470861641</v>
      </c>
      <c r="M57" s="1547">
        <v>1144.0491260232773</v>
      </c>
      <c r="N57" s="1548">
        <v>680123076.78981638</v>
      </c>
      <c r="O57" s="1538"/>
      <c r="P57" s="1538">
        <f t="shared" si="0"/>
        <v>680123.07678981638</v>
      </c>
    </row>
    <row r="58" spans="1:16">
      <c r="D58" s="123"/>
      <c r="E58" s="123"/>
      <c r="F58" s="123"/>
      <c r="G58" s="123"/>
      <c r="H58" s="743"/>
      <c r="I58" s="2551"/>
      <c r="J58" s="2552" t="s">
        <v>1980</v>
      </c>
      <c r="K58" s="1546">
        <v>366.94666666658736</v>
      </c>
      <c r="L58" s="1547">
        <v>276.71999999992676</v>
      </c>
      <c r="M58" s="1547">
        <v>320.94666666658736</v>
      </c>
      <c r="N58" s="1548">
        <v>160587302.7999649</v>
      </c>
      <c r="O58" s="1538"/>
      <c r="P58" s="1538">
        <f t="shared" si="0"/>
        <v>160587.30279996491</v>
      </c>
    </row>
    <row r="59" spans="1:16">
      <c r="D59" s="123"/>
      <c r="E59" s="123"/>
      <c r="F59" s="123"/>
      <c r="G59" s="123"/>
      <c r="H59" s="743"/>
      <c r="I59" s="2551" t="s">
        <v>861</v>
      </c>
      <c r="J59" s="2552" t="s">
        <v>1981</v>
      </c>
      <c r="K59" s="1546">
        <v>3330.4854596645855</v>
      </c>
      <c r="L59" s="1547">
        <v>1030.3352799956619</v>
      </c>
      <c r="M59" s="1547">
        <v>2159.523824008385</v>
      </c>
      <c r="N59" s="1548">
        <v>665195201.01649272</v>
      </c>
      <c r="O59" s="1538"/>
      <c r="P59" s="1538">
        <f t="shared" si="0"/>
        <v>665195.20101649268</v>
      </c>
    </row>
    <row r="60" spans="1:16">
      <c r="D60" s="123"/>
      <c r="E60" s="123"/>
      <c r="F60" s="123"/>
      <c r="G60" s="123"/>
      <c r="H60" s="743"/>
      <c r="I60" s="2551"/>
      <c r="J60" s="2552" t="s">
        <v>1982</v>
      </c>
      <c r="K60" s="1546">
        <v>1516.4173557102156</v>
      </c>
      <c r="L60" s="1547">
        <v>316.86851872245279</v>
      </c>
      <c r="M60" s="1547">
        <v>635.00549934586365</v>
      </c>
      <c r="N60" s="1548">
        <v>87431267.320500121</v>
      </c>
      <c r="O60" s="1538"/>
      <c r="P60" s="1538">
        <f t="shared" si="0"/>
        <v>87431.267320500119</v>
      </c>
    </row>
    <row r="61" spans="1:16">
      <c r="D61" s="123"/>
      <c r="E61" s="123"/>
      <c r="F61" s="123"/>
      <c r="G61" s="123"/>
      <c r="H61" s="743"/>
      <c r="I61" s="2551"/>
      <c r="J61" s="2552" t="s">
        <v>1983</v>
      </c>
      <c r="K61" s="1546">
        <v>3627.6788365731381</v>
      </c>
      <c r="L61" s="1547">
        <v>871.19385733110221</v>
      </c>
      <c r="M61" s="1547">
        <v>2328.9444142749217</v>
      </c>
      <c r="N61" s="1548">
        <v>286137731.25509101</v>
      </c>
      <c r="O61" s="1538"/>
      <c r="P61" s="1538">
        <f t="shared" si="0"/>
        <v>286137.73125509103</v>
      </c>
    </row>
    <row r="62" spans="1:16">
      <c r="D62" s="123"/>
      <c r="E62" s="123"/>
      <c r="F62" s="123"/>
      <c r="G62" s="123"/>
      <c r="H62" s="743"/>
      <c r="I62" s="2551"/>
      <c r="J62" s="2552" t="s">
        <v>1984</v>
      </c>
      <c r="K62" s="1546">
        <v>4828.5462602535627</v>
      </c>
      <c r="L62" s="1547">
        <v>1655.7532866100246</v>
      </c>
      <c r="M62" s="1547">
        <v>2731.70846644426</v>
      </c>
      <c r="N62" s="1548">
        <v>294272092.51355737</v>
      </c>
      <c r="O62" s="1538"/>
      <c r="P62" s="1538">
        <f t="shared" si="0"/>
        <v>294272.09251355735</v>
      </c>
    </row>
    <row r="63" spans="1:16">
      <c r="D63" s="123"/>
      <c r="E63" s="123"/>
      <c r="F63" s="123"/>
      <c r="G63" s="123"/>
      <c r="H63" s="743"/>
      <c r="I63" s="2551"/>
      <c r="J63" s="2552" t="s">
        <v>1985</v>
      </c>
      <c r="K63" s="1546">
        <v>3343.2211136170117</v>
      </c>
      <c r="L63" s="1547">
        <v>653.60845656397203</v>
      </c>
      <c r="M63" s="1547">
        <v>1533.9439785932216</v>
      </c>
      <c r="N63" s="1548">
        <v>193642835.49961263</v>
      </c>
      <c r="O63" s="1538"/>
      <c r="P63" s="1538">
        <f t="shared" si="0"/>
        <v>193642.83549961264</v>
      </c>
    </row>
    <row r="64" spans="1:16">
      <c r="D64" s="123"/>
      <c r="E64" s="123"/>
      <c r="F64" s="123"/>
      <c r="G64" s="123"/>
      <c r="H64" s="743"/>
      <c r="I64" s="2551"/>
      <c r="J64" s="2552" t="s">
        <v>1986</v>
      </c>
      <c r="K64" s="1546">
        <v>10971.180795899691</v>
      </c>
      <c r="L64" s="1547">
        <v>2952.9151027843423</v>
      </c>
      <c r="M64" s="1547">
        <v>5795.7499972591086</v>
      </c>
      <c r="N64" s="1548">
        <v>579609986.08290374</v>
      </c>
      <c r="O64" s="1538"/>
      <c r="P64" s="1538">
        <f t="shared" si="0"/>
        <v>579609.98608290369</v>
      </c>
    </row>
    <row r="65" spans="4:16">
      <c r="D65" s="123"/>
      <c r="E65" s="123"/>
      <c r="F65" s="123"/>
      <c r="G65" s="123"/>
      <c r="H65" s="743"/>
      <c r="I65" s="2551"/>
      <c r="J65" s="2552" t="s">
        <v>1987</v>
      </c>
      <c r="K65" s="1546">
        <v>2209.3309941500202</v>
      </c>
      <c r="L65" s="1547">
        <v>1431.0251461974742</v>
      </c>
      <c r="M65" s="1547">
        <v>1781.4836257293489</v>
      </c>
      <c r="N65" s="1548">
        <v>84627507.681994736</v>
      </c>
      <c r="O65" s="1538"/>
      <c r="P65" s="1538">
        <f t="shared" si="0"/>
        <v>84627.507681994743</v>
      </c>
    </row>
    <row r="66" spans="4:16" ht="22.5">
      <c r="D66" s="123"/>
      <c r="E66" s="123"/>
      <c r="F66" s="123"/>
      <c r="G66" s="123"/>
      <c r="H66" s="743"/>
      <c r="I66" s="2551"/>
      <c r="J66" s="2552" t="s">
        <v>1988</v>
      </c>
      <c r="K66" s="1546">
        <v>3701.0948028431644</v>
      </c>
      <c r="L66" s="1547">
        <v>1632.5703908524049</v>
      </c>
      <c r="M66" s="1547">
        <v>2817.9575115180514</v>
      </c>
      <c r="N66" s="1548">
        <v>352236090.92715156</v>
      </c>
      <c r="O66" s="1538"/>
      <c r="P66" s="1538">
        <f t="shared" si="0"/>
        <v>352236.09092715156</v>
      </c>
    </row>
    <row r="67" spans="4:16" ht="22.5">
      <c r="D67" s="123"/>
      <c r="E67" s="123"/>
      <c r="F67" s="123"/>
      <c r="G67" s="123"/>
      <c r="H67" s="743"/>
      <c r="I67" s="2551"/>
      <c r="J67" s="2552" t="s">
        <v>1989</v>
      </c>
      <c r="K67" s="1546">
        <v>6041.2489318476801</v>
      </c>
      <c r="L67" s="1547">
        <v>3880.639670601433</v>
      </c>
      <c r="M67" s="1547">
        <v>4790.7308509323047</v>
      </c>
      <c r="N67" s="1548">
        <v>1049414434.5164803</v>
      </c>
      <c r="O67" s="1538"/>
      <c r="P67" s="1538">
        <f t="shared" si="0"/>
        <v>1049414.4345164804</v>
      </c>
    </row>
    <row r="68" spans="4:16">
      <c r="D68" s="123"/>
      <c r="E68" s="123"/>
      <c r="F68" s="123"/>
      <c r="G68" s="123"/>
      <c r="H68" s="743"/>
      <c r="I68" s="2551"/>
      <c r="J68" s="2552" t="s">
        <v>1990</v>
      </c>
      <c r="K68" s="1546">
        <v>289.94666666658736</v>
      </c>
      <c r="L68" s="1547">
        <v>212.71999999992676</v>
      </c>
      <c r="M68" s="1547">
        <v>246.94666666658733</v>
      </c>
      <c r="N68" s="1548">
        <v>96096319.79996489</v>
      </c>
      <c r="O68" s="1538"/>
      <c r="P68" s="1538">
        <f t="shared" si="0"/>
        <v>96096.319799964884</v>
      </c>
    </row>
    <row r="69" spans="4:16">
      <c r="D69" s="123"/>
      <c r="E69" s="123"/>
      <c r="F69" s="123"/>
      <c r="G69" s="123"/>
      <c r="H69" s="743"/>
      <c r="I69" s="2551" t="s">
        <v>96</v>
      </c>
      <c r="J69" s="2552" t="s">
        <v>1981</v>
      </c>
      <c r="K69" s="1546">
        <v>3245.6011059231641</v>
      </c>
      <c r="L69" s="1547">
        <v>1002.0404954151883</v>
      </c>
      <c r="M69" s="1547">
        <v>2138.8616924891226</v>
      </c>
      <c r="N69" s="1548">
        <v>662791053.5208776</v>
      </c>
      <c r="O69" s="1538"/>
      <c r="P69" s="1538">
        <f t="shared" si="0"/>
        <v>662791.05352087761</v>
      </c>
    </row>
    <row r="70" spans="4:16">
      <c r="D70" s="123"/>
      <c r="E70" s="123"/>
      <c r="F70" s="123"/>
      <c r="G70" s="123"/>
      <c r="H70" s="743"/>
      <c r="I70" s="2551"/>
      <c r="J70" s="2552" t="s">
        <v>1982</v>
      </c>
      <c r="K70" s="1546">
        <v>1313.7183761183983</v>
      </c>
      <c r="L70" s="1547">
        <v>172.80219219184696</v>
      </c>
      <c r="M70" s="1547">
        <v>457.80651975404623</v>
      </c>
      <c r="N70" s="1548">
        <v>30076286.555197217</v>
      </c>
      <c r="O70" s="1538"/>
      <c r="P70" s="1538">
        <f t="shared" si="0"/>
        <v>30076.286555197217</v>
      </c>
    </row>
    <row r="71" spans="4:16">
      <c r="D71" s="123"/>
      <c r="E71" s="123"/>
      <c r="F71" s="123"/>
      <c r="G71" s="123"/>
      <c r="H71" s="743"/>
      <c r="I71" s="2551"/>
      <c r="J71" s="2552" t="s">
        <v>1983</v>
      </c>
      <c r="K71" s="1546">
        <v>3697.5449424753069</v>
      </c>
      <c r="L71" s="1547">
        <v>972.25466814202741</v>
      </c>
      <c r="M71" s="1547">
        <v>2373.3105201770913</v>
      </c>
      <c r="N71" s="1548">
        <v>325283491.13102913</v>
      </c>
      <c r="O71" s="1538"/>
      <c r="P71" s="1538">
        <f t="shared" si="0"/>
        <v>325283.49113102915</v>
      </c>
    </row>
    <row r="72" spans="4:16">
      <c r="D72" s="123"/>
      <c r="E72" s="123"/>
      <c r="F72" s="123"/>
      <c r="G72" s="123"/>
      <c r="H72" s="743"/>
      <c r="I72" s="2551"/>
      <c r="J72" s="2552" t="s">
        <v>1984</v>
      </c>
      <c r="K72" s="1546">
        <v>4678.7788610287844</v>
      </c>
      <c r="L72" s="1547">
        <v>1594.837356149535</v>
      </c>
      <c r="M72" s="1547">
        <v>2635.1698253894106</v>
      </c>
      <c r="N72" s="1548">
        <v>305468950.27077395</v>
      </c>
      <c r="O72" s="1538"/>
      <c r="P72" s="1538">
        <f t="shared" si="0"/>
        <v>305468.95027077396</v>
      </c>
    </row>
    <row r="73" spans="4:16">
      <c r="D73" s="123"/>
      <c r="E73" s="123"/>
      <c r="F73" s="123"/>
      <c r="G73" s="123"/>
      <c r="H73" s="743"/>
      <c r="I73" s="2551"/>
      <c r="J73" s="2552" t="s">
        <v>1985</v>
      </c>
      <c r="K73" s="1546">
        <v>3290.0318770189965</v>
      </c>
      <c r="L73" s="1547">
        <v>706.97454351142869</v>
      </c>
      <c r="M73" s="1547">
        <v>1612.2390528466979</v>
      </c>
      <c r="N73" s="1548">
        <v>186254687.61507171</v>
      </c>
      <c r="O73" s="1538"/>
      <c r="P73" s="1538">
        <f t="shared" si="0"/>
        <v>186254.68761507171</v>
      </c>
    </row>
    <row r="74" spans="4:16">
      <c r="D74" s="123"/>
      <c r="E74" s="123"/>
      <c r="F74" s="123"/>
      <c r="G74" s="123"/>
      <c r="H74" s="743"/>
      <c r="I74" s="2551"/>
      <c r="J74" s="2552" t="s">
        <v>1986</v>
      </c>
      <c r="K74" s="1546">
        <v>11365.416826460143</v>
      </c>
      <c r="L74" s="1547">
        <v>3047.0135694459609</v>
      </c>
      <c r="M74" s="1547">
        <v>5979.0014593003507</v>
      </c>
      <c r="N74" s="1548">
        <v>599684494.75537598</v>
      </c>
      <c r="O74" s="1538"/>
      <c r="P74" s="1538">
        <f t="shared" si="0"/>
        <v>599684.49475537601</v>
      </c>
    </row>
    <row r="75" spans="4:16">
      <c r="D75" s="123"/>
      <c r="E75" s="123"/>
      <c r="F75" s="123"/>
      <c r="G75" s="123"/>
      <c r="H75" s="743"/>
      <c r="I75" s="2551"/>
      <c r="J75" s="2552" t="s">
        <v>1987</v>
      </c>
      <c r="K75" s="1546">
        <v>2235.7688268434326</v>
      </c>
      <c r="L75" s="1547">
        <v>1415.7768233490431</v>
      </c>
      <c r="M75" s="1547">
        <v>1769.9707356983893</v>
      </c>
      <c r="N75" s="1548">
        <v>81357657.521826819</v>
      </c>
      <c r="O75" s="1538"/>
      <c r="P75" s="1538">
        <f t="shared" si="0"/>
        <v>81357.657521826812</v>
      </c>
    </row>
    <row r="76" spans="4:16" ht="22.5">
      <c r="I76" s="2551"/>
      <c r="J76" s="2552" t="s">
        <v>1988</v>
      </c>
      <c r="K76" s="1546">
        <v>8271.4456800312309</v>
      </c>
      <c r="L76" s="1547">
        <v>4692.1025545918274</v>
      </c>
      <c r="M76" s="1547">
        <v>6462.8697922158644</v>
      </c>
      <c r="N76" s="1548">
        <v>778766013.68774235</v>
      </c>
      <c r="O76" s="1538"/>
      <c r="P76" s="1538">
        <f t="shared" si="0"/>
        <v>778766.01368774241</v>
      </c>
    </row>
    <row r="77" spans="4:16" ht="22.5">
      <c r="I77" s="2551"/>
      <c r="J77" s="2552" t="s">
        <v>1989</v>
      </c>
      <c r="K77" s="1546">
        <v>1066.5810955949792</v>
      </c>
      <c r="L77" s="1547">
        <v>625.21160042911913</v>
      </c>
      <c r="M77" s="1547">
        <v>855.18582169626256</v>
      </c>
      <c r="N77" s="1548">
        <v>520896653.96731603</v>
      </c>
      <c r="O77" s="1538"/>
      <c r="P77" s="1538">
        <f t="shared" si="0"/>
        <v>520896.65396731603</v>
      </c>
    </row>
    <row r="78" spans="4:16">
      <c r="I78" s="2551"/>
      <c r="J78" s="2552" t="s">
        <v>1990</v>
      </c>
      <c r="K78" s="1546">
        <v>694.26362573122105</v>
      </c>
      <c r="L78" s="1547">
        <v>408.61590643281784</v>
      </c>
      <c r="M78" s="1547">
        <v>537.57941520481597</v>
      </c>
      <c r="N78" s="1548">
        <v>198084177.58853841</v>
      </c>
      <c r="O78" s="1538"/>
      <c r="P78" s="1538">
        <f t="shared" si="0"/>
        <v>198084.17758853841</v>
      </c>
    </row>
    <row r="79" spans="4:16">
      <c r="I79" s="2551" t="s">
        <v>322</v>
      </c>
      <c r="J79" s="2552" t="s">
        <v>1981</v>
      </c>
      <c r="K79" s="1546">
        <v>2638.748461670084</v>
      </c>
      <c r="L79" s="1547">
        <v>750.89940290221966</v>
      </c>
      <c r="M79" s="1547">
        <v>1745.9781638909981</v>
      </c>
      <c r="N79" s="1548">
        <v>489931467.23661196</v>
      </c>
      <c r="O79" s="1538"/>
      <c r="P79" s="1538">
        <f t="shared" si="0"/>
        <v>489931.46723661193</v>
      </c>
    </row>
    <row r="80" spans="4:16">
      <c r="I80" s="2551"/>
      <c r="J80" s="2552" t="s">
        <v>1982</v>
      </c>
      <c r="K80" s="1546">
        <v>516.15285392639953</v>
      </c>
      <c r="L80" s="1547">
        <v>212.24296665812716</v>
      </c>
      <c r="M80" s="1547">
        <v>315.60269299293395</v>
      </c>
      <c r="N80" s="1548">
        <v>62660612.841173507</v>
      </c>
      <c r="O80" s="1538"/>
      <c r="P80" s="1538">
        <f t="shared" si="0"/>
        <v>62660.612841173504</v>
      </c>
    </row>
    <row r="81" spans="9:16">
      <c r="I81" s="2551"/>
      <c r="J81" s="2552" t="s">
        <v>1983</v>
      </c>
      <c r="K81" s="1546">
        <v>1282.8710061207494</v>
      </c>
      <c r="L81" s="1547">
        <v>357.67715312948661</v>
      </c>
      <c r="M81" s="1547">
        <v>1045.532053812625</v>
      </c>
      <c r="N81" s="1548">
        <v>133061524.34525803</v>
      </c>
      <c r="O81" s="1538"/>
      <c r="P81" s="1538">
        <f t="shared" si="0"/>
        <v>133061.52434525802</v>
      </c>
    </row>
    <row r="82" spans="9:16">
      <c r="I82" s="2551"/>
      <c r="J82" s="2552" t="s">
        <v>1984</v>
      </c>
      <c r="K82" s="1546">
        <v>4772.4068942433669</v>
      </c>
      <c r="L82" s="1547">
        <v>945.49614356163283</v>
      </c>
      <c r="M82" s="1547">
        <v>1989.585337376735</v>
      </c>
      <c r="N82" s="1548">
        <v>251730360.37474012</v>
      </c>
      <c r="O82" s="1538"/>
      <c r="P82" s="1538">
        <f t="shared" si="0"/>
        <v>251730.36037474012</v>
      </c>
    </row>
    <row r="83" spans="9:16">
      <c r="I83" s="2551"/>
      <c r="J83" s="2552" t="s">
        <v>1985</v>
      </c>
      <c r="K83" s="1546">
        <v>3831.1590411318853</v>
      </c>
      <c r="L83" s="1547">
        <v>1441.237146534108</v>
      </c>
      <c r="M83" s="1547">
        <v>2170.5051191850239</v>
      </c>
      <c r="N83" s="1548">
        <v>345445980.00771141</v>
      </c>
      <c r="O83" s="1538"/>
      <c r="P83" s="1538">
        <f t="shared" si="0"/>
        <v>345445.98000771139</v>
      </c>
    </row>
    <row r="84" spans="9:16">
      <c r="I84" s="2551"/>
      <c r="J84" s="2552" t="s">
        <v>1986</v>
      </c>
      <c r="K84" s="1546">
        <v>4733.0697155837561</v>
      </c>
      <c r="L84" s="1547">
        <v>1154.0686093205697</v>
      </c>
      <c r="M84" s="1547">
        <v>2503.9702890159256</v>
      </c>
      <c r="N84" s="1548">
        <v>345716286.8210147</v>
      </c>
      <c r="O84" s="1538"/>
      <c r="P84" s="1538">
        <f t="shared" si="0"/>
        <v>345716.28682101471</v>
      </c>
    </row>
    <row r="85" spans="9:16">
      <c r="I85" s="2551"/>
      <c r="J85" s="2552" t="s">
        <v>1987</v>
      </c>
      <c r="K85" s="1546">
        <v>3009.873388083447</v>
      </c>
      <c r="L85" s="1547">
        <v>810.72167073242031</v>
      </c>
      <c r="M85" s="1547">
        <v>1909.9757833692836</v>
      </c>
      <c r="N85" s="1548">
        <v>103470560.68586008</v>
      </c>
      <c r="O85" s="1538"/>
      <c r="P85" s="1538">
        <f t="shared" si="0"/>
        <v>103470.56068586008</v>
      </c>
    </row>
    <row r="86" spans="9:16" ht="22.5">
      <c r="I86" s="2551"/>
      <c r="J86" s="2552" t="s">
        <v>1988</v>
      </c>
      <c r="K86" s="1546">
        <v>3476.4026000083113</v>
      </c>
      <c r="L86" s="1547">
        <v>1832.1286297195327</v>
      </c>
      <c r="M86" s="1547">
        <v>2666.2101446332927</v>
      </c>
      <c r="N86" s="1548">
        <v>350997971.97543615</v>
      </c>
      <c r="O86" s="1538"/>
      <c r="P86" s="1538">
        <f t="shared" ref="P86:P88" si="1">N86/1000</f>
        <v>350997.97197543614</v>
      </c>
    </row>
    <row r="87" spans="9:16" ht="22.5">
      <c r="I87" s="2551"/>
      <c r="J87" s="2552" t="s">
        <v>1989</v>
      </c>
      <c r="K87" s="1546">
        <v>12500.677242145206</v>
      </c>
      <c r="L87" s="1547">
        <v>5017.3955781072755</v>
      </c>
      <c r="M87" s="1547">
        <v>7953.5251720916749</v>
      </c>
      <c r="N87" s="1548">
        <v>665123800.54547262</v>
      </c>
      <c r="O87" s="1538"/>
      <c r="P87" s="1538">
        <f t="shared" si="1"/>
        <v>665123.80054547265</v>
      </c>
    </row>
    <row r="88" spans="9:16" ht="16.5" thickBot="1">
      <c r="I88" s="2553"/>
      <c r="J88" s="1549" t="s">
        <v>1990</v>
      </c>
      <c r="K88" s="1550">
        <v>3097.7900143124543</v>
      </c>
      <c r="L88" s="1551">
        <v>2115.7624089934229</v>
      </c>
      <c r="M88" s="1551">
        <v>2521.1100784035607</v>
      </c>
      <c r="N88" s="1552">
        <v>940524901.78047013</v>
      </c>
      <c r="O88" s="1538"/>
      <c r="P88" s="1538">
        <f t="shared" si="1"/>
        <v>940524.90178047016</v>
      </c>
    </row>
    <row r="89" spans="9:16" ht="16.5" thickTop="1"/>
  </sheetData>
  <mergeCells count="28">
    <mergeCell ref="I19:J20"/>
    <mergeCell ref="I21:I22"/>
    <mergeCell ref="A7:C7"/>
    <mergeCell ref="A3:C3"/>
    <mergeCell ref="A20:C20"/>
    <mergeCell ref="A23:C23"/>
    <mergeCell ref="A4:C4"/>
    <mergeCell ref="A5:C5"/>
    <mergeCell ref="A6:C6"/>
    <mergeCell ref="A8:C8"/>
    <mergeCell ref="A9:C9"/>
    <mergeCell ref="A11:C11"/>
    <mergeCell ref="A18:D18"/>
    <mergeCell ref="A19:D19"/>
    <mergeCell ref="A44:B44"/>
    <mergeCell ref="A10:C10"/>
    <mergeCell ref="A12:C12"/>
    <mergeCell ref="A13:C13"/>
    <mergeCell ref="A51:H51"/>
    <mergeCell ref="A50:B50"/>
    <mergeCell ref="A45:C45"/>
    <mergeCell ref="A46:B46"/>
    <mergeCell ref="A30:B30"/>
    <mergeCell ref="A29:C29"/>
    <mergeCell ref="A14:D14"/>
    <mergeCell ref="A15:D15"/>
    <mergeCell ref="A16:D16"/>
    <mergeCell ref="A17:D17"/>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68"/>
  <sheetViews>
    <sheetView view="pageBreakPreview" zoomScaleNormal="50" zoomScaleSheetLayoutView="100" workbookViewId="0">
      <selection activeCell="L37" sqref="L37"/>
    </sheetView>
  </sheetViews>
  <sheetFormatPr defaultColWidth="9.140625" defaultRowHeight="15.75"/>
  <cols>
    <col min="1" max="1" width="2.28515625" style="123" customWidth="1"/>
    <col min="2" max="2" width="28.7109375" style="123" customWidth="1"/>
    <col min="3" max="3" width="2.28515625" style="123" customWidth="1"/>
    <col min="4" max="4" width="1.7109375" style="124" customWidth="1"/>
    <col min="5" max="8" width="19.85546875" style="807" customWidth="1"/>
    <col min="9" max="9" width="14" style="807" bestFit="1" customWidth="1"/>
    <col min="10" max="13" width="9.140625" style="807"/>
    <col min="14" max="14" width="12.7109375" style="807" bestFit="1" customWidth="1"/>
    <col min="15" max="16384" width="9.140625" style="807"/>
  </cols>
  <sheetData>
    <row r="1" spans="1:15" s="1323" customFormat="1" ht="34.5" customHeight="1">
      <c r="A1" s="1351" t="s">
        <v>1461</v>
      </c>
      <c r="B1" s="1352"/>
      <c r="C1" s="1352"/>
      <c r="D1" s="1352"/>
      <c r="E1" s="1352"/>
      <c r="F1" s="1352"/>
      <c r="G1" s="1352"/>
      <c r="H1" s="1352"/>
    </row>
    <row r="2" spans="1:15" ht="15" customHeight="1" thickBot="1">
      <c r="A2" s="807"/>
      <c r="B2" s="103"/>
      <c r="C2" s="103"/>
      <c r="D2" s="104"/>
      <c r="E2" s="808"/>
      <c r="F2" s="808"/>
      <c r="G2" s="808"/>
      <c r="H2" s="623" t="s">
        <v>36</v>
      </c>
    </row>
    <row r="3" spans="1:15" s="1029" customFormat="1" ht="48" customHeight="1">
      <c r="A3" s="2815" t="s">
        <v>1</v>
      </c>
      <c r="B3" s="2815"/>
      <c r="C3" s="2815"/>
      <c r="D3" s="1195"/>
      <c r="E3" s="624" t="s">
        <v>37</v>
      </c>
      <c r="F3" s="624" t="s">
        <v>116</v>
      </c>
      <c r="G3" s="625" t="s">
        <v>117</v>
      </c>
      <c r="H3" s="625" t="s">
        <v>501</v>
      </c>
      <c r="I3" s="1105"/>
      <c r="O3" s="480"/>
    </row>
    <row r="4" spans="1:15" s="111" customFormat="1" ht="14.25" hidden="1" customHeight="1">
      <c r="A4" s="2612" t="s">
        <v>1319</v>
      </c>
      <c r="B4" s="2612"/>
      <c r="C4" s="2612"/>
      <c r="D4" s="607"/>
      <c r="E4" s="109">
        <v>24860.472839109556</v>
      </c>
      <c r="F4" s="108">
        <v>9765.3843201165892</v>
      </c>
      <c r="G4" s="108">
        <v>15689.29433956635</v>
      </c>
      <c r="H4" s="114" t="s">
        <v>4</v>
      </c>
      <c r="I4" s="626"/>
      <c r="J4" s="464"/>
    </row>
    <row r="5" spans="1:15" s="111" customFormat="1" ht="15" hidden="1" customHeight="1">
      <c r="A5" s="2612" t="s">
        <v>1320</v>
      </c>
      <c r="B5" s="2612"/>
      <c r="C5" s="2612"/>
      <c r="D5" s="107"/>
      <c r="E5" s="114" t="s">
        <v>295</v>
      </c>
      <c r="F5" s="114" t="s">
        <v>295</v>
      </c>
      <c r="G5" s="114" t="s">
        <v>295</v>
      </c>
      <c r="H5" s="114" t="s">
        <v>295</v>
      </c>
      <c r="I5" s="626"/>
      <c r="J5" s="464"/>
    </row>
    <row r="6" spans="1:15" s="111" customFormat="1" ht="15" hidden="1" customHeight="1">
      <c r="A6" s="2612" t="s">
        <v>1321</v>
      </c>
      <c r="B6" s="2612"/>
      <c r="C6" s="2612"/>
      <c r="D6" s="607"/>
      <c r="E6" s="112">
        <v>23599.96414859264</v>
      </c>
      <c r="F6" s="108">
        <v>8321.0609799903268</v>
      </c>
      <c r="G6" s="108">
        <v>13286.268791267275</v>
      </c>
      <c r="H6" s="108">
        <v>3258108569.8910112</v>
      </c>
    </row>
    <row r="7" spans="1:15" s="111" customFormat="1" ht="15" hidden="1" customHeight="1">
      <c r="A7" s="2612" t="s">
        <v>1322</v>
      </c>
      <c r="B7" s="2612"/>
      <c r="C7" s="2612"/>
      <c r="D7" s="607"/>
      <c r="E7" s="112">
        <v>23969.614628036823</v>
      </c>
      <c r="F7" s="108">
        <v>6090.9217273112836</v>
      </c>
      <c r="G7" s="108">
        <v>12152.374036636696</v>
      </c>
      <c r="H7" s="108">
        <v>2611010630.2629948</v>
      </c>
    </row>
    <row r="8" spans="1:15" s="111" customFormat="1" ht="15.75" hidden="1" customHeight="1">
      <c r="A8" s="2612" t="s">
        <v>1323</v>
      </c>
      <c r="B8" s="2612"/>
      <c r="C8" s="2612"/>
      <c r="D8" s="107"/>
      <c r="E8" s="108">
        <v>18121.14911254694</v>
      </c>
      <c r="F8" s="108">
        <v>6835.8821310563171</v>
      </c>
      <c r="G8" s="108">
        <v>10776.661010208747</v>
      </c>
      <c r="H8" s="108">
        <v>1642733184.4038413</v>
      </c>
    </row>
    <row r="9" spans="1:15" s="111" customFormat="1" ht="15" hidden="1" customHeight="1">
      <c r="A9" s="2612" t="s">
        <v>1324</v>
      </c>
      <c r="B9" s="2612"/>
      <c r="C9" s="2612"/>
      <c r="D9" s="107"/>
      <c r="E9" s="108">
        <v>16487.742512143574</v>
      </c>
      <c r="F9" s="108">
        <v>4476.3430412298785</v>
      </c>
      <c r="G9" s="108">
        <v>8678.5586846279421</v>
      </c>
      <c r="H9" s="108">
        <v>1560091122.4086215</v>
      </c>
    </row>
    <row r="10" spans="1:15" s="111" customFormat="1" ht="15.75" hidden="1" customHeight="1">
      <c r="A10" s="2612" t="s">
        <v>1325</v>
      </c>
      <c r="B10" s="2612"/>
      <c r="C10" s="2612"/>
      <c r="D10" s="107"/>
      <c r="E10" s="114" t="s">
        <v>295</v>
      </c>
      <c r="F10" s="114" t="s">
        <v>295</v>
      </c>
      <c r="G10" s="114" t="s">
        <v>295</v>
      </c>
      <c r="H10" s="114" t="s">
        <v>295</v>
      </c>
    </row>
    <row r="11" spans="1:15" s="111" customFormat="1" ht="15.75" hidden="1" customHeight="1">
      <c r="A11" s="2612" t="s">
        <v>1326</v>
      </c>
      <c r="B11" s="2612"/>
      <c r="C11" s="2612"/>
      <c r="D11" s="107"/>
      <c r="E11" s="108">
        <v>26928.907434076911</v>
      </c>
      <c r="F11" s="108">
        <v>8716.0569751889998</v>
      </c>
      <c r="G11" s="108">
        <v>16184.736551558821</v>
      </c>
      <c r="H11" s="108">
        <v>1772717367.4406073</v>
      </c>
    </row>
    <row r="12" spans="1:15" s="111" customFormat="1" ht="15.75" hidden="1" customHeight="1">
      <c r="A12" s="2612" t="s">
        <v>1327</v>
      </c>
      <c r="B12" s="2612"/>
      <c r="C12" s="2612"/>
      <c r="D12" s="107"/>
      <c r="E12" s="108">
        <v>20688.641066433291</v>
      </c>
      <c r="F12" s="108">
        <v>6217.8615147551827</v>
      </c>
      <c r="G12" s="108">
        <v>11344.862669162741</v>
      </c>
      <c r="H12" s="108">
        <v>1653594384.3586752</v>
      </c>
    </row>
    <row r="13" spans="1:15" s="111" customFormat="1" ht="15.75" hidden="1" customHeight="1">
      <c r="A13" s="2612" t="s">
        <v>1328</v>
      </c>
      <c r="B13" s="2612"/>
      <c r="C13" s="2612"/>
      <c r="D13" s="620"/>
      <c r="E13" s="108">
        <v>19532.811290528465</v>
      </c>
      <c r="F13" s="108">
        <v>6356.8213714495105</v>
      </c>
      <c r="G13" s="108">
        <v>12058.088627471898</v>
      </c>
      <c r="H13" s="108">
        <v>1708108040.3339493</v>
      </c>
    </row>
    <row r="14" spans="1:15" s="111" customFormat="1" ht="14.45" hidden="1" customHeight="1">
      <c r="A14" s="2618" t="s">
        <v>1394</v>
      </c>
      <c r="B14" s="2619"/>
      <c r="C14" s="2619"/>
      <c r="D14" s="2620"/>
      <c r="E14" s="114" t="s">
        <v>112</v>
      </c>
      <c r="F14" s="114" t="s">
        <v>112</v>
      </c>
      <c r="G14" s="114" t="s">
        <v>112</v>
      </c>
      <c r="H14" s="114" t="s">
        <v>112</v>
      </c>
    </row>
    <row r="15" spans="1:15" s="111" customFormat="1" ht="14.45" customHeight="1">
      <c r="A15" s="2618" t="s">
        <v>1002</v>
      </c>
      <c r="B15" s="2619"/>
      <c r="C15" s="2619"/>
      <c r="D15" s="2620"/>
      <c r="E15" s="108">
        <v>17566.60411116149</v>
      </c>
      <c r="F15" s="108">
        <v>5101.4819618791353</v>
      </c>
      <c r="G15" s="108">
        <v>9932.227995327903</v>
      </c>
      <c r="H15" s="108">
        <v>1535435.6544410007</v>
      </c>
    </row>
    <row r="16" spans="1:15" s="111" customFormat="1" ht="14.45" customHeight="1">
      <c r="A16" s="2618" t="s">
        <v>1003</v>
      </c>
      <c r="B16" s="2619"/>
      <c r="C16" s="2619"/>
      <c r="D16" s="2620"/>
      <c r="E16" s="108">
        <v>18810.458180760299</v>
      </c>
      <c r="F16" s="108">
        <v>6752.9444772697889</v>
      </c>
      <c r="G16" s="108">
        <v>11476.432967099045</v>
      </c>
      <c r="H16" s="108">
        <v>1560989.8552418603</v>
      </c>
    </row>
    <row r="17" spans="1:9" s="111" customFormat="1" ht="14.45" customHeight="1">
      <c r="A17" s="2618" t="s">
        <v>1004</v>
      </c>
      <c r="B17" s="2619"/>
      <c r="C17" s="2619"/>
      <c r="D17" s="2620"/>
      <c r="E17" s="108">
        <v>26690.74321195867</v>
      </c>
      <c r="F17" s="108">
        <v>7548.2004495528017</v>
      </c>
      <c r="G17" s="108">
        <v>17037.183500789506</v>
      </c>
      <c r="H17" s="108">
        <v>2004418.755575353</v>
      </c>
    </row>
    <row r="18" spans="1:9" s="111" customFormat="1" ht="14.45" customHeight="1">
      <c r="A18" s="2618" t="s">
        <v>1005</v>
      </c>
      <c r="B18" s="2619"/>
      <c r="C18" s="2619"/>
      <c r="D18" s="2620"/>
      <c r="E18" s="108">
        <v>45662.57401922041</v>
      </c>
      <c r="F18" s="108">
        <v>13212.679999104535</v>
      </c>
      <c r="G18" s="108">
        <v>24563.83637050636</v>
      </c>
      <c r="H18" s="108">
        <v>3045815.1388899507</v>
      </c>
    </row>
    <row r="19" spans="1:9" s="111" customFormat="1" ht="14.45" customHeight="1">
      <c r="A19" s="2618" t="s">
        <v>1460</v>
      </c>
      <c r="B19" s="2619"/>
      <c r="C19" s="2619"/>
      <c r="D19" s="2620"/>
      <c r="E19" s="108">
        <f>'9.'!E19</f>
        <v>39859.151217225655</v>
      </c>
      <c r="F19" s="108">
        <f>'9.'!F19</f>
        <v>14637.629709658788</v>
      </c>
      <c r="G19" s="108">
        <f>'9.'!G19</f>
        <v>24821.994834772053</v>
      </c>
      <c r="H19" s="108">
        <f>'9.'!H19</f>
        <v>3688663.46661375</v>
      </c>
    </row>
    <row r="20" spans="1:9" ht="14.45" customHeight="1">
      <c r="A20" s="2641" t="s">
        <v>371</v>
      </c>
      <c r="B20" s="2641"/>
      <c r="C20" s="2641"/>
      <c r="D20" s="607"/>
      <c r="E20" s="112"/>
      <c r="F20" s="108"/>
      <c r="G20" s="108"/>
      <c r="H20" s="108"/>
    </row>
    <row r="21" spans="1:9" ht="14.45" customHeight="1">
      <c r="A21" s="1137"/>
      <c r="B21" s="813" t="s">
        <v>1022</v>
      </c>
      <c r="C21" s="1137"/>
      <c r="D21" s="1096"/>
      <c r="E21" s="866">
        <f>'9.'!K53</f>
        <v>12284.408268984384</v>
      </c>
      <c r="F21" s="963">
        <f>'9.'!L53</f>
        <v>3278.7914768506525</v>
      </c>
      <c r="G21" s="963">
        <f>'9.'!M53</f>
        <v>7152.2052279399186</v>
      </c>
      <c r="H21" s="956">
        <f>'9.'!P53</f>
        <v>1207252.1530354922</v>
      </c>
      <c r="I21" s="1101"/>
    </row>
    <row r="22" spans="1:9" ht="14.45" customHeight="1">
      <c r="A22" s="1137"/>
      <c r="B22" s="813" t="s">
        <v>1023</v>
      </c>
      <c r="C22" s="1137"/>
      <c r="D22" s="1096"/>
      <c r="E22" s="866">
        <f>'9.'!K54</f>
        <v>3651.7057872758928</v>
      </c>
      <c r="F22" s="963">
        <f>'9.'!L54</f>
        <v>1320.217990461379</v>
      </c>
      <c r="G22" s="963">
        <f>'9.'!M54</f>
        <v>2658.2419222600643</v>
      </c>
      <c r="H22" s="956">
        <f>'9.'!P54</f>
        <v>366486.17578308756</v>
      </c>
      <c r="I22" s="1101"/>
    </row>
    <row r="23" spans="1:9" ht="14.45" customHeight="1">
      <c r="A23" s="1137"/>
      <c r="B23" s="813" t="s">
        <v>1024</v>
      </c>
      <c r="C23" s="1137"/>
      <c r="D23" s="1096"/>
      <c r="E23" s="866">
        <f>'9.'!K55</f>
        <v>12879.785918946351</v>
      </c>
      <c r="F23" s="963">
        <f>'9.'!L55</f>
        <v>5966.2753711351916</v>
      </c>
      <c r="G23" s="963">
        <f>'9.'!M55</f>
        <v>8784.0461801116235</v>
      </c>
      <c r="H23" s="956">
        <f>'9.'!P55</f>
        <v>965285.63468190422</v>
      </c>
      <c r="I23" s="1101"/>
    </row>
    <row r="24" spans="1:9" ht="14.45" customHeight="1">
      <c r="A24" s="1137"/>
      <c r="B24" s="813" t="s">
        <v>1025</v>
      </c>
      <c r="C24" s="1137"/>
      <c r="D24" s="1096"/>
      <c r="E24" s="866">
        <f>'9.'!K56</f>
        <v>9218.0326562776481</v>
      </c>
      <c r="F24" s="963">
        <f>'9.'!L56</f>
        <v>2931.4281765030296</v>
      </c>
      <c r="G24" s="963">
        <f>'9.'!M56</f>
        <v>4762.5057117705819</v>
      </c>
      <c r="H24" s="956">
        <f>'9.'!P56</f>
        <v>308929.12352348381</v>
      </c>
      <c r="I24" s="1101"/>
    </row>
    <row r="25" spans="1:9" ht="14.45" customHeight="1">
      <c r="A25" s="1137"/>
      <c r="B25" s="813" t="s">
        <v>1026</v>
      </c>
      <c r="C25" s="1137"/>
      <c r="D25" s="1096"/>
      <c r="E25" s="866">
        <f>'9.'!K57</f>
        <v>1458.2719190747957</v>
      </c>
      <c r="F25" s="963">
        <f>'9.'!L57</f>
        <v>864.19669470861641</v>
      </c>
      <c r="G25" s="963">
        <f>'9.'!M57</f>
        <v>1144.0491260232773</v>
      </c>
      <c r="H25" s="956">
        <f>'9.'!P57</f>
        <v>680123.07678981638</v>
      </c>
      <c r="I25" s="1101"/>
    </row>
    <row r="26" spans="1:9" ht="14.45" customHeight="1">
      <c r="A26" s="1137"/>
      <c r="B26" s="813" t="s">
        <v>1027</v>
      </c>
      <c r="C26" s="1137"/>
      <c r="D26" s="1096"/>
      <c r="E26" s="866">
        <f>'9.'!K58</f>
        <v>366.94666666658736</v>
      </c>
      <c r="F26" s="963">
        <f>'9.'!L58</f>
        <v>276.71999999992676</v>
      </c>
      <c r="G26" s="963">
        <f>'9.'!M58</f>
        <v>320.94666666658736</v>
      </c>
      <c r="H26" s="956">
        <f>'9.'!P58</f>
        <v>160587.30279996491</v>
      </c>
      <c r="I26" s="1101"/>
    </row>
    <row r="27" spans="1:9" ht="14.45" customHeight="1">
      <c r="A27" s="2641" t="s">
        <v>397</v>
      </c>
      <c r="B27" s="2641"/>
      <c r="C27" s="2641"/>
      <c r="D27" s="107"/>
      <c r="E27" s="866"/>
      <c r="F27" s="963"/>
      <c r="G27" s="963"/>
      <c r="H27" s="956"/>
      <c r="I27" s="1101"/>
    </row>
    <row r="28" spans="1:9" ht="14.45" customHeight="1">
      <c r="A28" s="1137"/>
      <c r="B28" s="813" t="s">
        <v>1028</v>
      </c>
      <c r="C28" s="1137"/>
      <c r="D28" s="811"/>
      <c r="E28" s="866">
        <f>'9.'!K59</f>
        <v>3330.4854596645855</v>
      </c>
      <c r="F28" s="963">
        <f>'9.'!L59</f>
        <v>1030.3352799956619</v>
      </c>
      <c r="G28" s="963">
        <f>'9.'!M59</f>
        <v>2159.523824008385</v>
      </c>
      <c r="H28" s="956">
        <f>'9.'!P59</f>
        <v>665195.20101649268</v>
      </c>
      <c r="I28" s="1101"/>
    </row>
    <row r="29" spans="1:9" ht="14.45" customHeight="1">
      <c r="A29" s="1137"/>
      <c r="B29" s="813" t="s">
        <v>1038</v>
      </c>
      <c r="C29" s="1137"/>
      <c r="D29" s="811"/>
      <c r="E29" s="866">
        <f>'9.'!K60</f>
        <v>1516.4173557102156</v>
      </c>
      <c r="F29" s="963">
        <f>'9.'!L60</f>
        <v>316.86851872245279</v>
      </c>
      <c r="G29" s="963">
        <f>'9.'!M60</f>
        <v>635.00549934586365</v>
      </c>
      <c r="H29" s="956">
        <f>'9.'!P60</f>
        <v>87431.267320500119</v>
      </c>
      <c r="I29" s="1101"/>
    </row>
    <row r="30" spans="1:9" ht="14.45" customHeight="1">
      <c r="A30" s="813"/>
      <c r="B30" s="813" t="s">
        <v>1039</v>
      </c>
      <c r="C30" s="813"/>
      <c r="D30" s="811"/>
      <c r="E30" s="866">
        <f>'9.'!K61</f>
        <v>3627.6788365731381</v>
      </c>
      <c r="F30" s="963">
        <f>'9.'!L61</f>
        <v>871.19385733110221</v>
      </c>
      <c r="G30" s="963">
        <f>'9.'!M61</f>
        <v>2328.9444142749217</v>
      </c>
      <c r="H30" s="956">
        <f>'9.'!P61</f>
        <v>286137.73125509103</v>
      </c>
      <c r="I30" s="1101"/>
    </row>
    <row r="31" spans="1:9" ht="14.45" customHeight="1">
      <c r="A31" s="813"/>
      <c r="B31" s="813" t="s">
        <v>1040</v>
      </c>
      <c r="C31" s="813"/>
      <c r="D31" s="811"/>
      <c r="E31" s="866">
        <f>'9.'!K62</f>
        <v>4828.5462602535627</v>
      </c>
      <c r="F31" s="963">
        <f>'9.'!L62</f>
        <v>1655.7532866100246</v>
      </c>
      <c r="G31" s="963">
        <f>'9.'!M62</f>
        <v>2731.70846644426</v>
      </c>
      <c r="H31" s="956">
        <f>'9.'!P62</f>
        <v>294272.09251355735</v>
      </c>
      <c r="I31" s="1101"/>
    </row>
    <row r="32" spans="1:9" ht="14.45" customHeight="1">
      <c r="A32" s="813"/>
      <c r="B32" s="813" t="s">
        <v>1041</v>
      </c>
      <c r="C32" s="813"/>
      <c r="D32" s="811"/>
      <c r="E32" s="866">
        <f>'9.'!K63</f>
        <v>3343.2211136170117</v>
      </c>
      <c r="F32" s="963">
        <f>'9.'!L63</f>
        <v>653.60845656397203</v>
      </c>
      <c r="G32" s="963">
        <f>'9.'!M63</f>
        <v>1533.9439785932216</v>
      </c>
      <c r="H32" s="956">
        <f>'9.'!P63</f>
        <v>193642.83549961264</v>
      </c>
      <c r="I32" s="1101"/>
    </row>
    <row r="33" spans="1:9" ht="14.45" customHeight="1">
      <c r="A33" s="813"/>
      <c r="B33" s="813" t="s">
        <v>1042</v>
      </c>
      <c r="C33" s="813"/>
      <c r="D33" s="811"/>
      <c r="E33" s="866">
        <f>'9.'!K64</f>
        <v>10971.180795899691</v>
      </c>
      <c r="F33" s="963">
        <f>'9.'!L64</f>
        <v>2952.9151027843423</v>
      </c>
      <c r="G33" s="963">
        <f>'9.'!M64</f>
        <v>5795.7499972591086</v>
      </c>
      <c r="H33" s="956">
        <f>'9.'!P64</f>
        <v>579609.98608290369</v>
      </c>
      <c r="I33" s="1101"/>
    </row>
    <row r="34" spans="1:9" ht="14.45" customHeight="1">
      <c r="A34" s="813"/>
      <c r="B34" s="813" t="s">
        <v>1043</v>
      </c>
      <c r="C34" s="813"/>
      <c r="D34" s="811"/>
      <c r="E34" s="866">
        <f>'9.'!K65</f>
        <v>2209.3309941500202</v>
      </c>
      <c r="F34" s="963">
        <f>'9.'!L65</f>
        <v>1431.0251461974742</v>
      </c>
      <c r="G34" s="963">
        <f>'9.'!M65</f>
        <v>1781.4836257293489</v>
      </c>
      <c r="H34" s="956">
        <f>'9.'!P65</f>
        <v>84627.507681994743</v>
      </c>
      <c r="I34" s="1101"/>
    </row>
    <row r="35" spans="1:9" ht="14.45" customHeight="1">
      <c r="A35" s="813"/>
      <c r="B35" s="813" t="s">
        <v>1044</v>
      </c>
      <c r="C35" s="813"/>
      <c r="D35" s="811"/>
      <c r="E35" s="866">
        <f>'9.'!K66</f>
        <v>3701.0948028431644</v>
      </c>
      <c r="F35" s="963">
        <f>'9.'!L66</f>
        <v>1632.5703908524049</v>
      </c>
      <c r="G35" s="963">
        <f>'9.'!M66</f>
        <v>2817.9575115180514</v>
      </c>
      <c r="H35" s="956">
        <f>'9.'!P66</f>
        <v>352236.09092715156</v>
      </c>
      <c r="I35" s="1101"/>
    </row>
    <row r="36" spans="1:9" ht="14.45" customHeight="1">
      <c r="A36" s="813"/>
      <c r="B36" s="813" t="s">
        <v>1045</v>
      </c>
      <c r="C36" s="813"/>
      <c r="D36" s="811"/>
      <c r="E36" s="866">
        <f>'9.'!K67</f>
        <v>6041.2489318476801</v>
      </c>
      <c r="F36" s="963">
        <f>'9.'!L67</f>
        <v>3880.639670601433</v>
      </c>
      <c r="G36" s="963">
        <f>'9.'!M67</f>
        <v>4790.7308509323047</v>
      </c>
      <c r="H36" s="956">
        <f>'9.'!P67</f>
        <v>1049414.4345164804</v>
      </c>
      <c r="I36" s="1101"/>
    </row>
    <row r="37" spans="1:9" ht="14.45" customHeight="1">
      <c r="A37" s="813"/>
      <c r="B37" s="813" t="s">
        <v>1046</v>
      </c>
      <c r="C37" s="813"/>
      <c r="D37" s="811"/>
      <c r="E37" s="866">
        <f>'9.'!K68</f>
        <v>289.94666666658736</v>
      </c>
      <c r="F37" s="963">
        <f>'9.'!L68</f>
        <v>212.71999999992676</v>
      </c>
      <c r="G37" s="963">
        <f>'9.'!M68</f>
        <v>246.94666666658733</v>
      </c>
      <c r="H37" s="956">
        <f>'9.'!P68</f>
        <v>96096.319799964884</v>
      </c>
      <c r="I37" s="1101"/>
    </row>
    <row r="38" spans="1:9" ht="14.45" customHeight="1">
      <c r="A38" s="2641" t="s">
        <v>372</v>
      </c>
      <c r="B38" s="2641"/>
      <c r="C38" s="2641"/>
      <c r="D38" s="811"/>
      <c r="E38" s="866"/>
      <c r="F38" s="963"/>
      <c r="G38" s="963"/>
      <c r="H38" s="956"/>
      <c r="I38" s="1101"/>
    </row>
    <row r="39" spans="1:9" ht="14.45" customHeight="1">
      <c r="A39" s="813"/>
      <c r="B39" s="813" t="s">
        <v>1028</v>
      </c>
      <c r="C39" s="813"/>
      <c r="D39" s="811"/>
      <c r="E39" s="866">
        <f>'9.'!K69</f>
        <v>3245.6011059231641</v>
      </c>
      <c r="F39" s="963">
        <f>'9.'!L69</f>
        <v>1002.0404954151883</v>
      </c>
      <c r="G39" s="963">
        <f>'9.'!M69</f>
        <v>2138.8616924891226</v>
      </c>
      <c r="H39" s="956">
        <f>'9.'!P69</f>
        <v>662791.05352087761</v>
      </c>
      <c r="I39" s="1101"/>
    </row>
    <row r="40" spans="1:9" ht="14.45" customHeight="1">
      <c r="A40" s="813"/>
      <c r="B40" s="813" t="s">
        <v>1038</v>
      </c>
      <c r="C40" s="813"/>
      <c r="D40" s="811"/>
      <c r="E40" s="866">
        <f>'9.'!K70</f>
        <v>1313.7183761183983</v>
      </c>
      <c r="F40" s="963">
        <f>'9.'!L70</f>
        <v>172.80219219184696</v>
      </c>
      <c r="G40" s="963">
        <f>'9.'!M70</f>
        <v>457.80651975404623</v>
      </c>
      <c r="H40" s="956">
        <f>'9.'!P70</f>
        <v>30076.286555197217</v>
      </c>
      <c r="I40" s="1101"/>
    </row>
    <row r="41" spans="1:9" ht="14.45" customHeight="1">
      <c r="A41" s="813"/>
      <c r="B41" s="813" t="s">
        <v>1039</v>
      </c>
      <c r="C41" s="813"/>
      <c r="D41" s="811"/>
      <c r="E41" s="866">
        <f>'9.'!K71</f>
        <v>3697.5449424753069</v>
      </c>
      <c r="F41" s="963">
        <f>'9.'!L71</f>
        <v>972.25466814202741</v>
      </c>
      <c r="G41" s="963">
        <f>'9.'!M71</f>
        <v>2373.3105201770913</v>
      </c>
      <c r="H41" s="956">
        <f>'9.'!P71</f>
        <v>325283.49113102915</v>
      </c>
      <c r="I41" s="1101"/>
    </row>
    <row r="42" spans="1:9" ht="14.45" customHeight="1">
      <c r="A42" s="1137"/>
      <c r="B42" s="813" t="s">
        <v>1040</v>
      </c>
      <c r="C42" s="1137"/>
      <c r="D42" s="811"/>
      <c r="E42" s="866">
        <f>'9.'!K72</f>
        <v>4678.7788610287844</v>
      </c>
      <c r="F42" s="963">
        <f>'9.'!L72</f>
        <v>1594.837356149535</v>
      </c>
      <c r="G42" s="963">
        <f>'9.'!M72</f>
        <v>2635.1698253894106</v>
      </c>
      <c r="H42" s="956">
        <f>'9.'!P72</f>
        <v>305468.95027077396</v>
      </c>
      <c r="I42" s="1101"/>
    </row>
    <row r="43" spans="1:9" ht="14.45" customHeight="1">
      <c r="A43" s="1137"/>
      <c r="B43" s="813" t="s">
        <v>1041</v>
      </c>
      <c r="C43" s="1137"/>
      <c r="D43" s="811"/>
      <c r="E43" s="866">
        <f>'9.'!K73</f>
        <v>3290.0318770189965</v>
      </c>
      <c r="F43" s="963">
        <f>'9.'!L73</f>
        <v>706.97454351142869</v>
      </c>
      <c r="G43" s="963">
        <f>'9.'!M73</f>
        <v>1612.2390528466979</v>
      </c>
      <c r="H43" s="956">
        <f>'9.'!P73</f>
        <v>186254.68761507171</v>
      </c>
      <c r="I43" s="1101"/>
    </row>
    <row r="44" spans="1:9" ht="14.45" customHeight="1">
      <c r="A44" s="1137"/>
      <c r="B44" s="813" t="s">
        <v>1042</v>
      </c>
      <c r="C44" s="1137"/>
      <c r="D44" s="811"/>
      <c r="E44" s="866">
        <f>'9.'!K74</f>
        <v>11365.416826460143</v>
      </c>
      <c r="F44" s="963">
        <f>'9.'!L74</f>
        <v>3047.0135694459609</v>
      </c>
      <c r="G44" s="963">
        <f>'9.'!M74</f>
        <v>5979.0014593003507</v>
      </c>
      <c r="H44" s="956">
        <f>'9.'!P74</f>
        <v>599684.49475537601</v>
      </c>
      <c r="I44" s="1101"/>
    </row>
    <row r="45" spans="1:9" ht="14.45" customHeight="1">
      <c r="A45" s="1137"/>
      <c r="B45" s="813" t="s">
        <v>1043</v>
      </c>
      <c r="C45" s="1137"/>
      <c r="D45" s="811"/>
      <c r="E45" s="866">
        <f>'9.'!K75</f>
        <v>2235.7688268434326</v>
      </c>
      <c r="F45" s="963">
        <f>'9.'!L75</f>
        <v>1415.7768233490431</v>
      </c>
      <c r="G45" s="963">
        <f>'9.'!M75</f>
        <v>1769.9707356983893</v>
      </c>
      <c r="H45" s="956">
        <f>'9.'!P75</f>
        <v>81357.657521826812</v>
      </c>
      <c r="I45" s="1101"/>
    </row>
    <row r="46" spans="1:9" ht="14.45" customHeight="1">
      <c r="A46" s="1137"/>
      <c r="B46" s="813" t="s">
        <v>1044</v>
      </c>
      <c r="C46" s="1137"/>
      <c r="D46" s="811"/>
      <c r="E46" s="866">
        <f>'9.'!K76</f>
        <v>8271.4456800312309</v>
      </c>
      <c r="F46" s="963">
        <f>'9.'!L76</f>
        <v>4692.1025545918274</v>
      </c>
      <c r="G46" s="963">
        <f>'9.'!M76</f>
        <v>6462.8697922158644</v>
      </c>
      <c r="H46" s="956">
        <f>'9.'!P76</f>
        <v>778766.01368774241</v>
      </c>
      <c r="I46" s="1101"/>
    </row>
    <row r="47" spans="1:9" ht="14.45" customHeight="1">
      <c r="A47" s="1137"/>
      <c r="B47" s="813" t="s">
        <v>1045</v>
      </c>
      <c r="C47" s="1137"/>
      <c r="D47" s="811"/>
      <c r="E47" s="866">
        <f>'9.'!K77</f>
        <v>1066.5810955949792</v>
      </c>
      <c r="F47" s="963">
        <f>'9.'!L77</f>
        <v>625.21160042911913</v>
      </c>
      <c r="G47" s="963">
        <f>'9.'!M77</f>
        <v>855.18582169626256</v>
      </c>
      <c r="H47" s="956">
        <f>'9.'!P77</f>
        <v>520896.65396731603</v>
      </c>
      <c r="I47" s="1101"/>
    </row>
    <row r="48" spans="1:9" ht="14.45" customHeight="1">
      <c r="A48" s="1137"/>
      <c r="B48" s="813" t="s">
        <v>1046</v>
      </c>
      <c r="C48" s="1137"/>
      <c r="D48" s="811"/>
      <c r="E48" s="866">
        <f>'9.'!K78</f>
        <v>694.26362573122105</v>
      </c>
      <c r="F48" s="963">
        <f>'9.'!L78</f>
        <v>408.61590643281784</v>
      </c>
      <c r="G48" s="963">
        <f>'9.'!M78</f>
        <v>537.57941520481597</v>
      </c>
      <c r="H48" s="956">
        <f>'9.'!P78</f>
        <v>198084.17758853841</v>
      </c>
      <c r="I48" s="1101"/>
    </row>
    <row r="49" spans="1:9" ht="14.45" customHeight="1">
      <c r="A49" s="2641" t="s">
        <v>373</v>
      </c>
      <c r="B49" s="2641"/>
      <c r="C49" s="2641"/>
      <c r="D49" s="107"/>
      <c r="E49" s="866"/>
      <c r="F49" s="963"/>
      <c r="G49" s="963"/>
      <c r="H49" s="956"/>
      <c r="I49" s="1101"/>
    </row>
    <row r="50" spans="1:9" ht="14.45" customHeight="1">
      <c r="A50" s="6"/>
      <c r="B50" s="813" t="s">
        <v>1028</v>
      </c>
      <c r="C50" s="6"/>
      <c r="D50" s="1106"/>
      <c r="E50" s="866">
        <f>'9.'!K79</f>
        <v>2638.748461670084</v>
      </c>
      <c r="F50" s="963">
        <f>'9.'!L79</f>
        <v>750.89940290221966</v>
      </c>
      <c r="G50" s="963">
        <f>'9.'!M79</f>
        <v>1745.9781638909981</v>
      </c>
      <c r="H50" s="963">
        <f>'9.'!P79</f>
        <v>489931.46723661193</v>
      </c>
      <c r="I50" s="1101"/>
    </row>
    <row r="51" spans="1:9" ht="14.45" customHeight="1">
      <c r="A51" s="6"/>
      <c r="B51" s="813" t="s">
        <v>1038</v>
      </c>
      <c r="C51" s="6"/>
      <c r="D51" s="107"/>
      <c r="E51" s="866">
        <f>'9.'!K80</f>
        <v>516.15285392639953</v>
      </c>
      <c r="F51" s="963">
        <f>'9.'!L80</f>
        <v>212.24296665812716</v>
      </c>
      <c r="G51" s="963">
        <f>'9.'!M80</f>
        <v>315.60269299293395</v>
      </c>
      <c r="H51" s="963">
        <f>'9.'!P80</f>
        <v>62660.612841173504</v>
      </c>
      <c r="I51" s="1101"/>
    </row>
    <row r="52" spans="1:9" ht="14.45" customHeight="1">
      <c r="A52" s="1137"/>
      <c r="B52" s="813" t="s">
        <v>1039</v>
      </c>
      <c r="C52" s="1137"/>
      <c r="D52" s="811"/>
      <c r="E52" s="866">
        <f>'9.'!K81</f>
        <v>1282.8710061207494</v>
      </c>
      <c r="F52" s="963">
        <f>'9.'!L81</f>
        <v>357.67715312948661</v>
      </c>
      <c r="G52" s="963">
        <f>'9.'!M81</f>
        <v>1045.532053812625</v>
      </c>
      <c r="H52" s="963">
        <f>'9.'!P81</f>
        <v>133061.52434525802</v>
      </c>
      <c r="I52" s="1101"/>
    </row>
    <row r="53" spans="1:9" ht="14.45" customHeight="1">
      <c r="A53" s="1137"/>
      <c r="B53" s="813" t="s">
        <v>1040</v>
      </c>
      <c r="C53" s="1137"/>
      <c r="D53" s="811"/>
      <c r="E53" s="866">
        <f>'9.'!K82</f>
        <v>4772.4068942433669</v>
      </c>
      <c r="F53" s="963">
        <f>'9.'!L82</f>
        <v>945.49614356163283</v>
      </c>
      <c r="G53" s="963">
        <f>'9.'!M82</f>
        <v>1989.585337376735</v>
      </c>
      <c r="H53" s="963">
        <f>'9.'!P82</f>
        <v>251730.36037474012</v>
      </c>
      <c r="I53" s="1101"/>
    </row>
    <row r="54" spans="1:9" ht="14.45" customHeight="1">
      <c r="A54" s="1137"/>
      <c r="B54" s="813" t="s">
        <v>1041</v>
      </c>
      <c r="C54" s="1137"/>
      <c r="D54" s="811"/>
      <c r="E54" s="866">
        <f>'9.'!K83</f>
        <v>3831.1590411318853</v>
      </c>
      <c r="F54" s="963">
        <f>'9.'!L83</f>
        <v>1441.237146534108</v>
      </c>
      <c r="G54" s="963">
        <f>'9.'!M83</f>
        <v>2170.5051191850239</v>
      </c>
      <c r="H54" s="963">
        <f>'9.'!P83</f>
        <v>345445.98000771139</v>
      </c>
      <c r="I54" s="1101"/>
    </row>
    <row r="55" spans="1:9" ht="14.45" customHeight="1">
      <c r="A55" s="1137"/>
      <c r="B55" s="813" t="s">
        <v>1042</v>
      </c>
      <c r="C55" s="1137"/>
      <c r="D55" s="811"/>
      <c r="E55" s="866">
        <f>'9.'!K84</f>
        <v>4733.0697155837561</v>
      </c>
      <c r="F55" s="963">
        <f>'9.'!L84</f>
        <v>1154.0686093205697</v>
      </c>
      <c r="G55" s="963">
        <f>'9.'!M84</f>
        <v>2503.9702890159256</v>
      </c>
      <c r="H55" s="963">
        <f>'9.'!P84</f>
        <v>345716.28682101471</v>
      </c>
      <c r="I55" s="1101"/>
    </row>
    <row r="56" spans="1:9" ht="14.45" customHeight="1">
      <c r="A56" s="1137"/>
      <c r="B56" s="813" t="s">
        <v>1043</v>
      </c>
      <c r="C56" s="1137"/>
      <c r="D56" s="811"/>
      <c r="E56" s="866">
        <f>'9.'!K85</f>
        <v>3009.873388083447</v>
      </c>
      <c r="F56" s="963">
        <f>'9.'!L85</f>
        <v>810.72167073242031</v>
      </c>
      <c r="G56" s="963">
        <f>'9.'!M85</f>
        <v>1909.9757833692836</v>
      </c>
      <c r="H56" s="963">
        <f>'9.'!P85</f>
        <v>103470.56068586008</v>
      </c>
      <c r="I56" s="1101"/>
    </row>
    <row r="57" spans="1:9" ht="14.45" customHeight="1">
      <c r="A57" s="1137"/>
      <c r="B57" s="813" t="s">
        <v>1044</v>
      </c>
      <c r="C57" s="1137"/>
      <c r="D57" s="811"/>
      <c r="E57" s="866">
        <f>'9.'!K86</f>
        <v>3476.4026000083113</v>
      </c>
      <c r="F57" s="963">
        <f>'9.'!L86</f>
        <v>1832.1286297195327</v>
      </c>
      <c r="G57" s="963">
        <f>'9.'!M86</f>
        <v>2666.2101446332927</v>
      </c>
      <c r="H57" s="963">
        <f>'9.'!P86</f>
        <v>350997.97197543614</v>
      </c>
      <c r="I57" s="1101"/>
    </row>
    <row r="58" spans="1:9" ht="14.45" customHeight="1">
      <c r="A58" s="1137"/>
      <c r="B58" s="813" t="s">
        <v>1045</v>
      </c>
      <c r="C58" s="1137"/>
      <c r="D58" s="811"/>
      <c r="E58" s="866">
        <f>'9.'!K87</f>
        <v>12500.677242145206</v>
      </c>
      <c r="F58" s="963">
        <f>'9.'!L87</f>
        <v>5017.3955781072755</v>
      </c>
      <c r="G58" s="963">
        <f>'9.'!M87</f>
        <v>7953.5251720916749</v>
      </c>
      <c r="H58" s="963">
        <f>'9.'!P87</f>
        <v>665123.80054547265</v>
      </c>
      <c r="I58" s="1101"/>
    </row>
    <row r="59" spans="1:9" ht="14.45" customHeight="1" thickBot="1">
      <c r="A59" s="1138"/>
      <c r="B59" s="813" t="s">
        <v>1046</v>
      </c>
      <c r="C59" s="1138"/>
      <c r="D59" s="1107"/>
      <c r="E59" s="869">
        <f>'9.'!K88</f>
        <v>3097.7900143124543</v>
      </c>
      <c r="F59" s="967">
        <f>'9.'!L88</f>
        <v>2115.7624089934229</v>
      </c>
      <c r="G59" s="967">
        <f>'9.'!M88</f>
        <v>2521.1100784035607</v>
      </c>
      <c r="H59" s="967">
        <f>'9.'!P88</f>
        <v>940524.90178047016</v>
      </c>
      <c r="I59" s="1101"/>
    </row>
    <row r="60" spans="1:9" ht="15" customHeight="1">
      <c r="A60" s="2811" t="s">
        <v>2498</v>
      </c>
      <c r="B60" s="2821"/>
      <c r="C60" s="2821"/>
      <c r="D60" s="2821"/>
      <c r="E60" s="2821"/>
      <c r="F60" s="2821"/>
      <c r="G60" s="2821"/>
      <c r="H60" s="2821"/>
      <c r="I60" s="1101"/>
    </row>
    <row r="61" spans="1:9" ht="13.7" customHeight="1"/>
    <row r="62" spans="1:9" ht="13.7" customHeight="1"/>
    <row r="63" spans="1:9" ht="13.7" customHeight="1"/>
    <row r="64" spans="1:9" ht="13.7" customHeight="1"/>
    <row r="65" spans="7:7" ht="13.7" customHeight="1">
      <c r="G65" s="807" t="s">
        <v>111</v>
      </c>
    </row>
    <row r="66" spans="7:7" ht="13.7" customHeight="1"/>
    <row r="67" spans="7:7" ht="13.7" customHeight="1"/>
    <row r="68" spans="7:7" ht="13.7" customHeight="1"/>
  </sheetData>
  <mergeCells count="22">
    <mergeCell ref="A4:C4"/>
    <mergeCell ref="A3:C3"/>
    <mergeCell ref="A5:C5"/>
    <mergeCell ref="A10:C10"/>
    <mergeCell ref="A6:C6"/>
    <mergeCell ref="A7:C7"/>
    <mergeCell ref="A8:C8"/>
    <mergeCell ref="A9:C9"/>
    <mergeCell ref="A11:C11"/>
    <mergeCell ref="A12:C12"/>
    <mergeCell ref="A60:H60"/>
    <mergeCell ref="A49:C49"/>
    <mergeCell ref="A27:C27"/>
    <mergeCell ref="A38:C38"/>
    <mergeCell ref="A13:C13"/>
    <mergeCell ref="A14:D14"/>
    <mergeCell ref="A15:D15"/>
    <mergeCell ref="A16:D16"/>
    <mergeCell ref="A17:D17"/>
    <mergeCell ref="A20:C20"/>
    <mergeCell ref="A18:D18"/>
    <mergeCell ref="A19:D19"/>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39997558519241921"/>
  </sheetPr>
  <dimension ref="A1:BF116"/>
  <sheetViews>
    <sheetView view="pageBreakPreview" topLeftCell="A5" zoomScale="85" zoomScaleNormal="50" zoomScaleSheetLayoutView="85" workbookViewId="0">
      <selection activeCell="G38" sqref="G38"/>
    </sheetView>
  </sheetViews>
  <sheetFormatPr defaultColWidth="9.140625" defaultRowHeight="15.75"/>
  <cols>
    <col min="1" max="1" width="2.28515625" style="123" customWidth="1"/>
    <col min="2" max="2" width="18.7109375" style="123" customWidth="1"/>
    <col min="3" max="3" width="2.28515625" style="123" customWidth="1"/>
    <col min="4" max="4" width="1.7109375" style="124" customWidth="1"/>
    <col min="5" max="8" width="20.140625" style="807" customWidth="1"/>
    <col min="9" max="9" width="17.28515625" style="807" customWidth="1"/>
    <col min="10" max="10" width="19.85546875" style="807" customWidth="1"/>
    <col min="11" max="11" width="17.5703125" style="807" customWidth="1"/>
    <col min="12" max="12" width="17.7109375" style="807" customWidth="1"/>
    <col min="13" max="13" width="18.7109375" style="807" customWidth="1"/>
    <col min="14" max="14" width="16" style="814" customWidth="1"/>
    <col min="15" max="15" width="2.28515625" style="123" customWidth="1"/>
    <col min="16" max="16" width="18.7109375" style="123" customWidth="1"/>
    <col min="17" max="17" width="2.28515625" style="123" customWidth="1"/>
    <col min="18" max="18" width="1.7109375" style="124" customWidth="1"/>
    <col min="19" max="21" width="16.85546875" style="807" customWidth="1"/>
    <col min="22" max="22" width="15" style="807" customWidth="1"/>
    <col min="23" max="23" width="16" style="807" customWidth="1"/>
    <col min="24" max="28" width="15" style="807" customWidth="1"/>
    <col min="29" max="29" width="15" style="814" customWidth="1"/>
    <col min="30" max="30" width="18" style="814" customWidth="1"/>
    <col min="31" max="32" width="15.5703125" style="807" customWidth="1"/>
    <col min="33" max="33" width="18.85546875" style="807" customWidth="1"/>
    <col min="34" max="35" width="4.7109375" style="807" customWidth="1"/>
    <col min="36" max="54" width="8.140625" style="807" customWidth="1"/>
    <col min="55" max="16384" width="9.140625" style="807"/>
  </cols>
  <sheetData>
    <row r="1" spans="1:58" s="1323" customFormat="1" ht="35.1" customHeight="1">
      <c r="A1" s="2672" t="s">
        <v>1462</v>
      </c>
      <c r="B1" s="2672"/>
      <c r="C1" s="2672"/>
      <c r="D1" s="2672"/>
      <c r="E1" s="2672"/>
      <c r="F1" s="2672"/>
      <c r="G1" s="2672"/>
      <c r="H1" s="2672"/>
      <c r="I1" s="2616" t="s">
        <v>186</v>
      </c>
      <c r="J1" s="2616"/>
      <c r="K1" s="2616"/>
      <c r="L1" s="2616"/>
      <c r="M1" s="2616"/>
      <c r="N1" s="2616"/>
      <c r="O1" s="1348"/>
      <c r="P1" s="2672" t="s">
        <v>1463</v>
      </c>
      <c r="Q1" s="2672"/>
      <c r="R1" s="2672"/>
      <c r="S1" s="2672"/>
      <c r="T1" s="2672"/>
      <c r="U1" s="2672"/>
      <c r="V1" s="2672"/>
      <c r="W1" s="2672"/>
      <c r="X1" s="1325" t="s">
        <v>485</v>
      </c>
      <c r="Y1" s="1325"/>
      <c r="Z1" s="1325"/>
      <c r="AB1" s="1325"/>
      <c r="AC1" s="1349"/>
      <c r="AD1" s="1349"/>
      <c r="AE1" s="1350"/>
      <c r="AF1" s="1350"/>
    </row>
    <row r="2" spans="1:58" ht="15" customHeight="1" thickBot="1">
      <c r="A2" s="807"/>
      <c r="B2" s="103"/>
      <c r="C2" s="103"/>
      <c r="D2" s="104"/>
      <c r="G2" s="808"/>
      <c r="H2" s="808"/>
      <c r="I2" s="808"/>
      <c r="J2" s="808"/>
      <c r="K2" s="808"/>
      <c r="L2" s="808"/>
      <c r="M2" s="808"/>
      <c r="N2" s="612" t="s">
        <v>535</v>
      </c>
      <c r="O2" s="807"/>
      <c r="P2" s="613"/>
      <c r="Q2" s="103"/>
      <c r="R2" s="104"/>
      <c r="Y2" s="612"/>
      <c r="Z2" s="612"/>
      <c r="AC2" s="612"/>
      <c r="AD2" s="612" t="s">
        <v>535</v>
      </c>
    </row>
    <row r="3" spans="1:58" s="1099" customFormat="1" ht="20.100000000000001" customHeight="1">
      <c r="A3" s="2822" t="s">
        <v>1181</v>
      </c>
      <c r="B3" s="2822"/>
      <c r="C3" s="2822"/>
      <c r="D3" s="1098"/>
      <c r="E3" s="2827" t="s">
        <v>1255</v>
      </c>
      <c r="F3" s="2827" t="s">
        <v>1256</v>
      </c>
      <c r="G3" s="2841" t="s">
        <v>1257</v>
      </c>
      <c r="H3" s="2842"/>
      <c r="I3" s="2846" t="s">
        <v>1258</v>
      </c>
      <c r="J3" s="2846"/>
      <c r="K3" s="2847"/>
      <c r="L3" s="2829" t="s">
        <v>1259</v>
      </c>
      <c r="M3" s="2830"/>
      <c r="N3" s="2830"/>
      <c r="O3" s="2822" t="s">
        <v>1181</v>
      </c>
      <c r="P3" s="2822"/>
      <c r="Q3" s="2822"/>
      <c r="R3" s="1093"/>
      <c r="S3" s="2841" t="s">
        <v>1386</v>
      </c>
      <c r="T3" s="2842"/>
      <c r="U3" s="2842"/>
      <c r="V3" s="2842"/>
      <c r="W3" s="2842"/>
      <c r="X3" s="2839" t="s">
        <v>539</v>
      </c>
      <c r="Y3" s="2839"/>
      <c r="Z3" s="2839"/>
      <c r="AA3" s="2839"/>
      <c r="AB3" s="2840"/>
      <c r="AC3" s="2849" t="s">
        <v>1260</v>
      </c>
      <c r="AD3" s="2849" t="s">
        <v>1261</v>
      </c>
    </row>
    <row r="4" spans="1:58" s="1099" customFormat="1" ht="20.100000000000001" customHeight="1">
      <c r="A4" s="2823"/>
      <c r="B4" s="2823"/>
      <c r="C4" s="2823"/>
      <c r="D4" s="1100"/>
      <c r="E4" s="2828"/>
      <c r="F4" s="2828"/>
      <c r="G4" s="2825" t="s">
        <v>1262</v>
      </c>
      <c r="H4" s="2825" t="s">
        <v>1263</v>
      </c>
      <c r="I4" s="2843" t="s">
        <v>1264</v>
      </c>
      <c r="J4" s="2844" t="s">
        <v>967</v>
      </c>
      <c r="K4" s="2845" t="s">
        <v>1265</v>
      </c>
      <c r="L4" s="2825" t="s">
        <v>1266</v>
      </c>
      <c r="M4" s="2831" t="s">
        <v>1267</v>
      </c>
      <c r="N4" s="2832"/>
      <c r="O4" s="2823"/>
      <c r="P4" s="2823"/>
      <c r="Q4" s="2823"/>
      <c r="R4" s="1094"/>
      <c r="S4" s="2853" t="s">
        <v>1268</v>
      </c>
      <c r="T4" s="2854"/>
      <c r="U4" s="2854"/>
      <c r="V4" s="2854"/>
      <c r="W4" s="2855"/>
      <c r="X4" s="2835" t="s">
        <v>1269</v>
      </c>
      <c r="Y4" s="2852" t="s">
        <v>772</v>
      </c>
      <c r="Z4" s="2837" t="s">
        <v>1270</v>
      </c>
      <c r="AA4" s="2833" t="s">
        <v>1271</v>
      </c>
      <c r="AB4" s="2833" t="s">
        <v>1272</v>
      </c>
      <c r="AC4" s="2850"/>
      <c r="AD4" s="2850"/>
      <c r="AV4" s="1094"/>
      <c r="AW4" s="1094"/>
      <c r="AX4" s="1094"/>
      <c r="AY4" s="1094"/>
      <c r="AZ4" s="1094"/>
      <c r="BA4" s="1094"/>
      <c r="BB4" s="1094"/>
      <c r="BC4" s="1094"/>
    </row>
    <row r="5" spans="1:58" s="1094" customFormat="1" ht="39.950000000000003" customHeight="1">
      <c r="A5" s="2824"/>
      <c r="B5" s="2824"/>
      <c r="C5" s="2824"/>
      <c r="D5" s="1095"/>
      <c r="E5" s="2826"/>
      <c r="F5" s="2826"/>
      <c r="G5" s="2826"/>
      <c r="H5" s="2826"/>
      <c r="I5" s="2843"/>
      <c r="J5" s="2845"/>
      <c r="K5" s="2845"/>
      <c r="L5" s="2826"/>
      <c r="M5" s="1164" t="s">
        <v>1273</v>
      </c>
      <c r="N5" s="2302" t="s">
        <v>1274</v>
      </c>
      <c r="O5" s="2824"/>
      <c r="P5" s="2824"/>
      <c r="Q5" s="2824"/>
      <c r="R5" s="1095"/>
      <c r="S5" s="1163" t="s">
        <v>1275</v>
      </c>
      <c r="T5" s="1163" t="s">
        <v>1276</v>
      </c>
      <c r="U5" s="1163" t="s">
        <v>1277</v>
      </c>
      <c r="V5" s="1163" t="s">
        <v>1278</v>
      </c>
      <c r="W5" s="615" t="s">
        <v>1279</v>
      </c>
      <c r="X5" s="2836"/>
      <c r="Y5" s="2838"/>
      <c r="Z5" s="2838"/>
      <c r="AA5" s="2834"/>
      <c r="AB5" s="2834"/>
      <c r="AC5" s="2851"/>
      <c r="AD5" s="2851"/>
      <c r="AL5" s="1094" t="str">
        <f>AL28</f>
        <v>實際運用資產淨額</v>
      </c>
      <c r="AM5" s="1094" t="str">
        <f>AM28</f>
        <v>自有資產淨額</v>
      </c>
      <c r="AN5" s="1094" t="str">
        <f>AN28</f>
        <v>流動資產</v>
      </c>
      <c r="AO5" s="1094" t="str">
        <f>AO28</f>
        <v>B701  存料</v>
      </c>
      <c r="AP5" s="1094" t="str">
        <f>AP28</f>
        <v>B702  建築用地</v>
      </c>
      <c r="AQ5" s="1094" t="str">
        <f>AQ28</f>
        <v>B703  在建工程及待售房屋</v>
      </c>
      <c r="AR5" s="1094" t="str">
        <f>AR28</f>
        <v>B704  現金及其他流動資產</v>
      </c>
      <c r="AS5" s="1094" t="str">
        <f>AS28</f>
        <v>非流動資產淨額</v>
      </c>
      <c r="AT5" s="1094" t="str">
        <f>AT28</f>
        <v>不動產廠房及設備淨額</v>
      </c>
      <c r="AU5" s="1094" t="str">
        <f>AU28</f>
        <v>B705  土地</v>
      </c>
      <c r="AV5" s="1094" t="str">
        <f>AV28</f>
        <v>房屋及其他營造折舊</v>
      </c>
      <c r="AW5" s="1094" t="str">
        <f>AW28</f>
        <v>運輸設備折舊</v>
      </c>
      <c r="AX5" s="1094" t="str">
        <f>AX28</f>
        <v>機械設備折舊</v>
      </c>
      <c r="AY5" s="1094" t="str">
        <f>AY28</f>
        <v>辦公室及雜項折舊</v>
      </c>
      <c r="AZ5" s="1094" t="str">
        <f>AZ28</f>
        <v>B714  未完工程及預付購置設備</v>
      </c>
      <c r="BA5" s="1094" t="str">
        <f>BA28</f>
        <v>B715  長期投資</v>
      </c>
      <c r="BB5" s="1094" t="str">
        <f>BB28</f>
        <v>B716  使用權資產淨額</v>
      </c>
      <c r="BC5" s="1094" t="str">
        <f>BC28</f>
        <v>B717  投資性不動產</v>
      </c>
      <c r="BD5" s="1094" t="str">
        <f>BD28</f>
        <v>B718  無形資產</v>
      </c>
      <c r="BE5" s="1094" t="str">
        <f>BE28</f>
        <v>B719  其他資產</v>
      </c>
      <c r="BF5" s="1094" t="str">
        <f>BF28</f>
        <v>租（借）用不動產廠房及設備(市價估算)總額</v>
      </c>
    </row>
    <row r="6" spans="1:58" s="111" customFormat="1" ht="18" hidden="1" customHeight="1">
      <c r="A6" s="2617" t="s">
        <v>796</v>
      </c>
      <c r="B6" s="2617"/>
      <c r="C6" s="2617"/>
      <c r="D6" s="107"/>
      <c r="E6" s="109">
        <v>884014361</v>
      </c>
      <c r="F6" s="110"/>
      <c r="G6" s="110">
        <v>816615772</v>
      </c>
      <c r="H6" s="110">
        <v>37601085</v>
      </c>
      <c r="I6" s="110">
        <v>19002633</v>
      </c>
      <c r="J6" s="110">
        <v>217723483</v>
      </c>
      <c r="K6" s="110">
        <v>322802954</v>
      </c>
      <c r="L6" s="110"/>
      <c r="M6" s="110">
        <v>115159176</v>
      </c>
      <c r="N6" s="110">
        <v>38654505</v>
      </c>
      <c r="O6" s="2617" t="s">
        <v>796</v>
      </c>
      <c r="P6" s="2617"/>
      <c r="Q6" s="2617"/>
      <c r="R6" s="107"/>
      <c r="S6" s="109">
        <v>13161363.5</v>
      </c>
      <c r="T6" s="110">
        <v>9300868.9700000007</v>
      </c>
      <c r="U6" s="110">
        <v>24730148.800000001</v>
      </c>
      <c r="V6" s="110">
        <v>14357118.5</v>
      </c>
      <c r="W6" s="110">
        <v>14955171</v>
      </c>
      <c r="X6" s="616" t="s">
        <v>3</v>
      </c>
      <c r="Y6" s="110">
        <v>9054729</v>
      </c>
      <c r="Z6" s="110">
        <v>9054729</v>
      </c>
      <c r="AA6" s="616" t="s">
        <v>3</v>
      </c>
      <c r="AB6" s="113">
        <v>104326441</v>
      </c>
      <c r="AC6" s="110">
        <v>76453319</v>
      </c>
      <c r="AD6" s="110">
        <v>76453319</v>
      </c>
    </row>
    <row r="7" spans="1:58" s="111" customFormat="1" ht="18" hidden="1" customHeight="1">
      <c r="A7" s="2612" t="s">
        <v>793</v>
      </c>
      <c r="B7" s="2612"/>
      <c r="C7" s="2612"/>
      <c r="D7" s="107"/>
      <c r="E7" s="112">
        <v>1212122873.0867617</v>
      </c>
      <c r="F7" s="113"/>
      <c r="G7" s="113">
        <v>1151826185.799772</v>
      </c>
      <c r="H7" s="113">
        <v>61627792.47016219</v>
      </c>
      <c r="I7" s="113">
        <v>25981233.91723733</v>
      </c>
      <c r="J7" s="113">
        <v>414187546.63982821</v>
      </c>
      <c r="K7" s="113">
        <v>358867629.20500857</v>
      </c>
      <c r="L7" s="113"/>
      <c r="M7" s="113">
        <v>128972230.68458322</v>
      </c>
      <c r="N7" s="113">
        <v>65227930.940402821</v>
      </c>
      <c r="O7" s="2612" t="s">
        <v>793</v>
      </c>
      <c r="P7" s="2612"/>
      <c r="Q7" s="2612"/>
      <c r="R7" s="107"/>
      <c r="S7" s="112">
        <v>14934836.423175786</v>
      </c>
      <c r="T7" s="113">
        <v>8358378.8585563535</v>
      </c>
      <c r="U7" s="113">
        <v>20710325.182485808</v>
      </c>
      <c r="V7" s="113">
        <v>6131037.8917467138</v>
      </c>
      <c r="W7" s="113">
        <v>13399372.418269351</v>
      </c>
      <c r="X7" s="616" t="s">
        <v>3</v>
      </c>
      <c r="Y7" s="113">
        <v>18379616.300594278</v>
      </c>
      <c r="Z7" s="113">
        <v>18379616.300594278</v>
      </c>
      <c r="AA7" s="113">
        <v>210348.96994636179</v>
      </c>
      <c r="AB7" s="113">
        <v>162189752.88295099</v>
      </c>
      <c r="AC7" s="113">
        <v>78676303.587583244</v>
      </c>
      <c r="AD7" s="113">
        <v>78676303.587583244</v>
      </c>
    </row>
    <row r="8" spans="1:58" s="111" customFormat="1" ht="18" hidden="1" customHeight="1">
      <c r="A8" s="2612" t="s">
        <v>989</v>
      </c>
      <c r="B8" s="2612"/>
      <c r="C8" s="2612"/>
      <c r="D8" s="107"/>
      <c r="E8" s="112" t="e">
        <f>G8+AD8-#REF!</f>
        <v>#REF!</v>
      </c>
      <c r="F8" s="113"/>
      <c r="G8" s="113" t="e">
        <f>H8+M8+#REF!</f>
        <v>#REF!</v>
      </c>
      <c r="H8" s="113">
        <v>33961983</v>
      </c>
      <c r="I8" s="113">
        <v>12274553</v>
      </c>
      <c r="J8" s="113">
        <v>331576729</v>
      </c>
      <c r="K8" s="113">
        <v>271779495</v>
      </c>
      <c r="L8" s="113"/>
      <c r="M8" s="113">
        <v>281966764</v>
      </c>
      <c r="N8" s="113">
        <v>82824847</v>
      </c>
      <c r="O8" s="2612" t="s">
        <v>989</v>
      </c>
      <c r="P8" s="2612"/>
      <c r="Q8" s="2612"/>
      <c r="R8" s="107"/>
      <c r="S8" s="112">
        <v>15951384</v>
      </c>
      <c r="T8" s="113">
        <v>12407920</v>
      </c>
      <c r="U8" s="113">
        <v>114995367.11999992</v>
      </c>
      <c r="V8" s="113">
        <v>30836771.879999924</v>
      </c>
      <c r="W8" s="113">
        <v>24950474</v>
      </c>
      <c r="X8" s="616" t="s">
        <v>48</v>
      </c>
      <c r="Y8" s="113">
        <v>1099915</v>
      </c>
      <c r="Z8" s="113">
        <v>1099915</v>
      </c>
      <c r="AA8" s="616" t="s">
        <v>48</v>
      </c>
      <c r="AB8" s="113">
        <v>6398044</v>
      </c>
      <c r="AC8" s="113">
        <v>11727329</v>
      </c>
      <c r="AD8" s="113">
        <v>11727329</v>
      </c>
    </row>
    <row r="9" spans="1:58" s="111" customFormat="1" ht="18" hidden="1" customHeight="1">
      <c r="A9" s="2612" t="s">
        <v>969</v>
      </c>
      <c r="B9" s="2612"/>
      <c r="C9" s="2612"/>
      <c r="D9" s="107"/>
      <c r="E9" s="112">
        <v>887937777.42154884</v>
      </c>
      <c r="F9" s="113"/>
      <c r="G9" s="113">
        <v>868414421.03194356</v>
      </c>
      <c r="H9" s="113">
        <v>52581956.153102256</v>
      </c>
      <c r="I9" s="113">
        <v>10688689.552511062</v>
      </c>
      <c r="J9" s="113">
        <v>276449626.26490414</v>
      </c>
      <c r="K9" s="113">
        <v>307812038.4449591</v>
      </c>
      <c r="L9" s="113"/>
      <c r="M9" s="113">
        <v>121604697.7510175</v>
      </c>
      <c r="N9" s="113">
        <v>54210746.42529235</v>
      </c>
      <c r="O9" s="2612" t="s">
        <v>969</v>
      </c>
      <c r="P9" s="2612"/>
      <c r="Q9" s="2612"/>
      <c r="R9" s="107"/>
      <c r="S9" s="112">
        <v>9975501.050405724</v>
      </c>
      <c r="T9" s="113">
        <v>7094721.0586746205</v>
      </c>
      <c r="U9" s="113">
        <v>19192127.933018804</v>
      </c>
      <c r="V9" s="113">
        <v>23702336.870805494</v>
      </c>
      <c r="W9" s="113">
        <v>7167053.1466036355</v>
      </c>
      <c r="X9" s="616" t="s">
        <v>422</v>
      </c>
      <c r="Y9" s="113">
        <v>37167437.464967608</v>
      </c>
      <c r="Z9" s="113">
        <v>37167437.464967608</v>
      </c>
      <c r="AA9" s="113">
        <v>262211.26621657744</v>
      </c>
      <c r="AB9" s="113">
        <v>99277412.865450189</v>
      </c>
      <c r="AC9" s="113">
        <v>56690793.854573004</v>
      </c>
      <c r="AD9" s="113">
        <v>56690793.854573004</v>
      </c>
    </row>
    <row r="10" spans="1:58" s="111" customFormat="1" ht="18" hidden="1" customHeight="1">
      <c r="A10" s="2612" t="s">
        <v>978</v>
      </c>
      <c r="B10" s="2612"/>
      <c r="C10" s="2612"/>
      <c r="D10" s="107"/>
      <c r="E10" s="112">
        <v>1094008385.2415526</v>
      </c>
      <c r="F10" s="113"/>
      <c r="G10" s="113">
        <v>1050978800.6989181</v>
      </c>
      <c r="H10" s="113">
        <v>141809653.47389013</v>
      </c>
      <c r="I10" s="113">
        <v>20316280.878726214</v>
      </c>
      <c r="J10" s="113">
        <v>296025460.82286692</v>
      </c>
      <c r="K10" s="113">
        <v>359036850.71176863</v>
      </c>
      <c r="L10" s="113"/>
      <c r="M10" s="113">
        <v>118356200.48719232</v>
      </c>
      <c r="N10" s="113">
        <v>56668654.987001732</v>
      </c>
      <c r="O10" s="2612" t="s">
        <v>978</v>
      </c>
      <c r="P10" s="2612"/>
      <c r="Q10" s="2612"/>
      <c r="R10" s="107"/>
      <c r="S10" s="112">
        <v>18549099.55864086</v>
      </c>
      <c r="T10" s="113">
        <v>7603529.6621497804</v>
      </c>
      <c r="U10" s="113">
        <v>21131095.142126884</v>
      </c>
      <c r="V10" s="113">
        <v>7135229.0334181515</v>
      </c>
      <c r="W10" s="113">
        <v>7268592.103854835</v>
      </c>
      <c r="X10" s="113">
        <v>57305211.741886877</v>
      </c>
      <c r="Y10" s="113">
        <v>13287577.505359702</v>
      </c>
      <c r="Z10" s="113">
        <v>13287577.505359702</v>
      </c>
      <c r="AA10" s="113">
        <v>200175.56460030255</v>
      </c>
      <c r="AB10" s="113">
        <v>57928967.017986692</v>
      </c>
      <c r="AC10" s="113">
        <v>56317162.047994226</v>
      </c>
      <c r="AD10" s="113">
        <v>56317162.047994226</v>
      </c>
    </row>
    <row r="11" spans="1:58" s="111" customFormat="1" ht="18" hidden="1" customHeight="1">
      <c r="A11" s="2612" t="s">
        <v>794</v>
      </c>
      <c r="B11" s="2612"/>
      <c r="C11" s="2612"/>
      <c r="D11" s="107"/>
      <c r="E11" s="112">
        <v>1104507474.4175601</v>
      </c>
      <c r="F11" s="113"/>
      <c r="G11" s="108">
        <v>1067995063.900094</v>
      </c>
      <c r="H11" s="108">
        <v>83545723.626557037</v>
      </c>
      <c r="I11" s="108">
        <v>16213505.051686004</v>
      </c>
      <c r="J11" s="108">
        <v>331835129.9245007</v>
      </c>
      <c r="K11" s="108">
        <v>412671969.48914409</v>
      </c>
      <c r="L11" s="108"/>
      <c r="M11" s="108">
        <v>106821589.75731826</v>
      </c>
      <c r="N11" s="113">
        <v>51170554.744952828</v>
      </c>
      <c r="O11" s="2612" t="s">
        <v>794</v>
      </c>
      <c r="P11" s="2612"/>
      <c r="Q11" s="2612"/>
      <c r="R11" s="107"/>
      <c r="S11" s="108">
        <v>11038304.911934117</v>
      </c>
      <c r="T11" s="108">
        <v>6102262.1218957547</v>
      </c>
      <c r="U11" s="108">
        <v>21675359.431122921</v>
      </c>
      <c r="V11" s="108">
        <v>5090005.8642972233</v>
      </c>
      <c r="W11" s="108">
        <v>11745102.683115313</v>
      </c>
      <c r="X11" s="108">
        <v>60633284.890478961</v>
      </c>
      <c r="Y11" s="108">
        <v>17578264.539178129</v>
      </c>
      <c r="Z11" s="108">
        <v>17578264.539178129</v>
      </c>
      <c r="AA11" s="108">
        <v>260847.84887009184</v>
      </c>
      <c r="AB11" s="108">
        <v>56013013.311539777</v>
      </c>
      <c r="AC11" s="113">
        <v>54090675.056642227</v>
      </c>
      <c r="AD11" s="113">
        <v>54090675.056642227</v>
      </c>
    </row>
    <row r="12" spans="1:58" s="111" customFormat="1" ht="18" hidden="1" customHeight="1">
      <c r="A12" s="2612" t="s">
        <v>908</v>
      </c>
      <c r="B12" s="2612"/>
      <c r="C12" s="2612"/>
      <c r="D12" s="107"/>
      <c r="E12" s="112">
        <v>1110604457.444062</v>
      </c>
      <c r="F12" s="113"/>
      <c r="G12" s="108">
        <v>1067774924.8796263</v>
      </c>
      <c r="H12" s="108">
        <v>59000259.028558321</v>
      </c>
      <c r="I12" s="108">
        <v>22343556.438847698</v>
      </c>
      <c r="J12" s="108">
        <v>368720316.52669519</v>
      </c>
      <c r="K12" s="108">
        <v>390060743.2673859</v>
      </c>
      <c r="L12" s="108"/>
      <c r="M12" s="108">
        <v>106536985.83278736</v>
      </c>
      <c r="N12" s="113">
        <v>59212231.787924983</v>
      </c>
      <c r="O12" s="2612" t="s">
        <v>908</v>
      </c>
      <c r="P12" s="2612"/>
      <c r="Q12" s="2612"/>
      <c r="R12" s="107"/>
      <c r="S12" s="108">
        <v>13264109.14223442</v>
      </c>
      <c r="T12" s="108">
        <v>6443666.8464137558</v>
      </c>
      <c r="U12" s="108">
        <v>16799833.136507984</v>
      </c>
      <c r="V12" s="108">
        <v>5424305.6061611259</v>
      </c>
      <c r="W12" s="108">
        <v>5392839.3135451013</v>
      </c>
      <c r="X12" s="108">
        <v>64287966.028651543</v>
      </c>
      <c r="Y12" s="108">
        <v>22632996.930729311</v>
      </c>
      <c r="Z12" s="108">
        <v>22632996.930729311</v>
      </c>
      <c r="AA12" s="108">
        <v>218282.99935192775</v>
      </c>
      <c r="AB12" s="108">
        <v>56606814.757348619</v>
      </c>
      <c r="AC12" s="113">
        <v>65462529.495163396</v>
      </c>
      <c r="AD12" s="113">
        <v>65462529.495163396</v>
      </c>
    </row>
    <row r="13" spans="1:58" s="111" customFormat="1" ht="18" hidden="1" customHeight="1">
      <c r="A13" s="2612" t="s">
        <v>5</v>
      </c>
      <c r="B13" s="2612"/>
      <c r="C13" s="2612"/>
      <c r="D13" s="107"/>
      <c r="E13" s="112" t="e">
        <f>G13+AD13-#REF!</f>
        <v>#REF!</v>
      </c>
      <c r="F13" s="113"/>
      <c r="G13" s="113" t="e">
        <f>H13+M13+#REF!</f>
        <v>#REF!</v>
      </c>
      <c r="H13" s="108">
        <v>100844952.89743455</v>
      </c>
      <c r="I13" s="108">
        <v>25986855.63521735</v>
      </c>
      <c r="J13" s="113">
        <v>914634281.11362004</v>
      </c>
      <c r="K13" s="108">
        <v>486464462.78955406</v>
      </c>
      <c r="L13" s="108"/>
      <c r="M13" s="108">
        <v>116949264.61592844</v>
      </c>
      <c r="N13" s="113" t="e">
        <f>$M$13*#REF!</f>
        <v>#REF!</v>
      </c>
      <c r="O13" s="2612" t="s">
        <v>5</v>
      </c>
      <c r="P13" s="2612"/>
      <c r="Q13" s="2612"/>
      <c r="R13" s="107"/>
      <c r="S13" s="108" t="e">
        <f>$M$13*#REF!</f>
        <v>#REF!</v>
      </c>
      <c r="T13" s="108" t="e">
        <f>$M$13*#REF!</f>
        <v>#REF!</v>
      </c>
      <c r="U13" s="108" t="e">
        <f>$M$13*#REF!</f>
        <v>#REF!</v>
      </c>
      <c r="V13" s="108" t="e">
        <f>$M$13*#REF!</f>
        <v>#REF!</v>
      </c>
      <c r="W13" s="108" t="e">
        <f>$M$13*#REF!</f>
        <v>#REF!</v>
      </c>
      <c r="X13" s="108" t="e">
        <f>#REF!*#REF!</f>
        <v>#REF!</v>
      </c>
      <c r="Y13" s="108">
        <v>18015436.703935511</v>
      </c>
      <c r="Z13" s="108">
        <v>18015436.703935511</v>
      </c>
      <c r="AA13" s="108" t="e">
        <f>#REF!*#REF!</f>
        <v>#REF!</v>
      </c>
      <c r="AB13" s="108" t="e">
        <f>#REF!*#REF!</f>
        <v>#REF!</v>
      </c>
      <c r="AC13" s="113">
        <v>66151616.111287139</v>
      </c>
      <c r="AD13" s="113">
        <v>66151616.111287139</v>
      </c>
    </row>
    <row r="14" spans="1:58" s="111" customFormat="1" ht="18" hidden="1" customHeight="1">
      <c r="A14" s="2612" t="s">
        <v>979</v>
      </c>
      <c r="B14" s="2612"/>
      <c r="C14" s="2612"/>
      <c r="D14" s="107"/>
      <c r="E14" s="112" t="e">
        <f>G14+AD14-#REF!</f>
        <v>#REF!</v>
      </c>
      <c r="F14" s="113"/>
      <c r="G14" s="113" t="e">
        <f>H14+M14+#REF!</f>
        <v>#REF!</v>
      </c>
      <c r="H14" s="108">
        <v>111412676.0663711</v>
      </c>
      <c r="I14" s="108">
        <v>26885846.774998259</v>
      </c>
      <c r="J14" s="113">
        <v>1010956523.6246958</v>
      </c>
      <c r="K14" s="108">
        <v>422334669.7564373</v>
      </c>
      <c r="L14" s="108"/>
      <c r="M14" s="108">
        <v>111247566.83664586</v>
      </c>
      <c r="N14" s="113">
        <v>56983589.463435084</v>
      </c>
      <c r="O14" s="2612" t="s">
        <v>979</v>
      </c>
      <c r="P14" s="2612"/>
      <c r="Q14" s="2612"/>
      <c r="R14" s="107"/>
      <c r="S14" s="108">
        <v>15717939.441044308</v>
      </c>
      <c r="T14" s="108">
        <v>5911868.4290939057</v>
      </c>
      <c r="U14" s="108">
        <v>20333112.367328353</v>
      </c>
      <c r="V14" s="108">
        <v>5258720.9123024298</v>
      </c>
      <c r="W14" s="108">
        <v>7042336.2234417666</v>
      </c>
      <c r="X14" s="108">
        <v>78557811.34831892</v>
      </c>
      <c r="Y14" s="108">
        <v>23694823.365513492</v>
      </c>
      <c r="Z14" s="108">
        <v>23694823.365513492</v>
      </c>
      <c r="AA14" s="108">
        <v>623278.33891770453</v>
      </c>
      <c r="AB14" s="108">
        <v>47260530.524241075</v>
      </c>
      <c r="AC14" s="113">
        <v>72698499.859068632</v>
      </c>
      <c r="AD14" s="113">
        <v>72698499.859068632</v>
      </c>
    </row>
    <row r="15" spans="1:58" s="111" customFormat="1" ht="18" hidden="1" customHeight="1">
      <c r="A15" s="2612" t="s">
        <v>980</v>
      </c>
      <c r="B15" s="2612"/>
      <c r="C15" s="2612"/>
      <c r="D15" s="107"/>
      <c r="E15" s="112" t="e">
        <f>G15+AD15-#REF!</f>
        <v>#REF!</v>
      </c>
      <c r="F15" s="113"/>
      <c r="G15" s="113" t="e">
        <f>H15+M15+#REF!</f>
        <v>#REF!</v>
      </c>
      <c r="H15" s="113">
        <v>79016195.464908555</v>
      </c>
      <c r="I15" s="113">
        <v>24791256.296694715</v>
      </c>
      <c r="J15" s="113">
        <v>779494678.67999995</v>
      </c>
      <c r="K15" s="113">
        <v>446786704.6134361</v>
      </c>
      <c r="L15" s="113"/>
      <c r="M15" s="113">
        <v>98116735.727064326</v>
      </c>
      <c r="N15" s="113">
        <v>43800542.707088277</v>
      </c>
      <c r="O15" s="2612" t="s">
        <v>980</v>
      </c>
      <c r="P15" s="2612"/>
      <c r="Q15" s="2612"/>
      <c r="R15" s="107"/>
      <c r="S15" s="112">
        <v>15799152.660084248</v>
      </c>
      <c r="T15" s="113">
        <v>6037330.6721937414</v>
      </c>
      <c r="U15" s="113">
        <v>21121820.533904478</v>
      </c>
      <c r="V15" s="113">
        <v>6447593.0833837194</v>
      </c>
      <c r="W15" s="113">
        <v>4910296.0704094805</v>
      </c>
      <c r="X15" s="108">
        <v>73091234.90766561</v>
      </c>
      <c r="Y15" s="113">
        <v>20053396.057071295</v>
      </c>
      <c r="Z15" s="113">
        <v>20053396.057071295</v>
      </c>
      <c r="AA15" s="113">
        <v>163944.0309401046</v>
      </c>
      <c r="AB15" s="113">
        <v>49902991.837127797</v>
      </c>
      <c r="AC15" s="113">
        <v>85637184.368471995</v>
      </c>
      <c r="AD15" s="113">
        <v>85637184.368471995</v>
      </c>
    </row>
    <row r="16" spans="1:58" s="111" customFormat="1" ht="17.25" hidden="1" customHeight="1">
      <c r="A16" s="2612" t="s">
        <v>982</v>
      </c>
      <c r="B16" s="2612"/>
      <c r="C16" s="2612"/>
      <c r="D16" s="107"/>
      <c r="E16" s="108">
        <v>1677734614.1587782</v>
      </c>
      <c r="F16" s="108"/>
      <c r="G16" s="113">
        <v>1598848494.3334563</v>
      </c>
      <c r="H16" s="113">
        <v>63098015.97606001</v>
      </c>
      <c r="I16" s="113">
        <v>26089338.459277585</v>
      </c>
      <c r="J16" s="113">
        <v>881921579.78337991</v>
      </c>
      <c r="K16" s="113">
        <v>430666374.68759632</v>
      </c>
      <c r="L16" s="113"/>
      <c r="M16" s="113">
        <v>85089221.744109139</v>
      </c>
      <c r="N16" s="113">
        <v>37835957.86405126</v>
      </c>
      <c r="O16" s="2612" t="s">
        <v>982</v>
      </c>
      <c r="P16" s="2612"/>
      <c r="Q16" s="2612"/>
      <c r="R16" s="107"/>
      <c r="S16" s="112">
        <v>10949731.279817685</v>
      </c>
      <c r="T16" s="113">
        <v>5866996.5075264461</v>
      </c>
      <c r="U16" s="113">
        <v>15282653.733954567</v>
      </c>
      <c r="V16" s="113">
        <v>9751950.1883288417</v>
      </c>
      <c r="W16" s="113">
        <v>5401932.170430324</v>
      </c>
      <c r="X16" s="108">
        <v>64510374.726414204</v>
      </c>
      <c r="Y16" s="113">
        <v>21200523.00912872</v>
      </c>
      <c r="Z16" s="113">
        <v>21200523.00912872</v>
      </c>
      <c r="AA16" s="113">
        <v>254261.95056054977</v>
      </c>
      <c r="AB16" s="113">
        <v>47219327.006057613</v>
      </c>
      <c r="AC16" s="113">
        <v>100086642.83445083</v>
      </c>
      <c r="AD16" s="113">
        <v>100086642.83445083</v>
      </c>
      <c r="AH16" s="617"/>
      <c r="AI16" s="617"/>
      <c r="AJ16" s="617"/>
      <c r="AK16" s="617"/>
      <c r="AL16" s="617"/>
      <c r="AM16" s="617"/>
      <c r="AN16" s="617"/>
      <c r="AO16" s="617"/>
      <c r="AP16" s="617"/>
      <c r="AQ16" s="617"/>
      <c r="AR16" s="617"/>
      <c r="AS16" s="617"/>
      <c r="AT16" s="617"/>
      <c r="AU16" s="617"/>
    </row>
    <row r="17" spans="1:58" s="111" customFormat="1" ht="18" hidden="1" customHeight="1">
      <c r="A17" s="2612" t="s">
        <v>795</v>
      </c>
      <c r="B17" s="2612"/>
      <c r="C17" s="2612"/>
      <c r="D17" s="107"/>
      <c r="E17" s="113">
        <v>1905911401.124707</v>
      </c>
      <c r="F17" s="113"/>
      <c r="G17" s="113">
        <v>1806885737.2984271</v>
      </c>
      <c r="H17" s="113">
        <v>56035079.219651394</v>
      </c>
      <c r="I17" s="113">
        <v>20293166.304085318</v>
      </c>
      <c r="J17" s="113">
        <v>1037285061.5019439</v>
      </c>
      <c r="K17" s="113">
        <v>479086108.43360746</v>
      </c>
      <c r="L17" s="113"/>
      <c r="M17" s="113">
        <v>91977373.63521269</v>
      </c>
      <c r="N17" s="113">
        <v>37361463.478440605</v>
      </c>
      <c r="O17" s="2612" t="s">
        <v>795</v>
      </c>
      <c r="P17" s="2612"/>
      <c r="Q17" s="2612"/>
      <c r="R17" s="107"/>
      <c r="S17" s="113">
        <v>13292613.139906682</v>
      </c>
      <c r="T17" s="113">
        <v>6420277.4258636395</v>
      </c>
      <c r="U17" s="113">
        <v>17419931.859455429</v>
      </c>
      <c r="V17" s="113">
        <v>8291295.1321529215</v>
      </c>
      <c r="W17" s="113">
        <v>9191792.5993934143</v>
      </c>
      <c r="X17" s="108">
        <v>71156047.930085033</v>
      </c>
      <c r="Y17" s="113">
        <v>19532168.87302703</v>
      </c>
      <c r="Z17" s="113">
        <v>19532168.87302703</v>
      </c>
      <c r="AA17" s="113">
        <v>352436.01569032727</v>
      </c>
      <c r="AB17" s="113">
        <v>50700464.258149348</v>
      </c>
      <c r="AC17" s="113">
        <v>118557832.6993084</v>
      </c>
      <c r="AD17" s="113">
        <v>118557832.6993084</v>
      </c>
      <c r="AH17" s="618"/>
      <c r="AI17" s="618"/>
      <c r="AJ17" s="619"/>
      <c r="AK17" s="619"/>
      <c r="AL17" s="619"/>
      <c r="AM17" s="619"/>
      <c r="AN17" s="619"/>
      <c r="AO17" s="619"/>
      <c r="AP17" s="619"/>
      <c r="AQ17" s="619"/>
      <c r="AR17" s="619"/>
      <c r="AS17" s="619"/>
      <c r="AT17" s="619"/>
      <c r="AU17" s="619"/>
    </row>
    <row r="18" spans="1:58" s="111" customFormat="1" ht="18" hidden="1" customHeight="1">
      <c r="A18" s="2612" t="s">
        <v>983</v>
      </c>
      <c r="B18" s="2612"/>
      <c r="C18" s="2612"/>
      <c r="D18" s="107"/>
      <c r="E18" s="113" t="e">
        <f>G18+AD18-#REF!</f>
        <v>#REF!</v>
      </c>
      <c r="F18" s="113"/>
      <c r="G18" s="113" t="e">
        <f>H18+L18+#REF!</f>
        <v>#REF!</v>
      </c>
      <c r="H18" s="113">
        <v>48134226.697586112</v>
      </c>
      <c r="I18" s="113">
        <v>21622586.778182603</v>
      </c>
      <c r="J18" s="113">
        <v>855876728.34116554</v>
      </c>
      <c r="K18" s="113">
        <v>396411361.1074006</v>
      </c>
      <c r="L18" s="113"/>
      <c r="M18" s="113">
        <v>79659450.429710269</v>
      </c>
      <c r="N18" s="113">
        <v>34041821.947817221</v>
      </c>
      <c r="O18" s="2612" t="s">
        <v>983</v>
      </c>
      <c r="P18" s="2612"/>
      <c r="Q18" s="2612"/>
      <c r="R18" s="107"/>
      <c r="S18" s="113">
        <v>11347726.647405256</v>
      </c>
      <c r="T18" s="113">
        <v>5790568.5293154269</v>
      </c>
      <c r="U18" s="113">
        <v>14955011.081214637</v>
      </c>
      <c r="V18" s="113">
        <v>7876796.128277164</v>
      </c>
      <c r="W18" s="113">
        <v>5647526.0956805535</v>
      </c>
      <c r="X18" s="113">
        <v>60473264.517373003</v>
      </c>
      <c r="Y18" s="113">
        <v>11985785.796908749</v>
      </c>
      <c r="Z18" s="113">
        <v>11985785.796908749</v>
      </c>
      <c r="AA18" s="113">
        <v>263743.77673027688</v>
      </c>
      <c r="AB18" s="113">
        <v>44405753.044112645</v>
      </c>
      <c r="AC18" s="113">
        <v>80943746.709172249</v>
      </c>
      <c r="AD18" s="113">
        <v>80943746.709172249</v>
      </c>
    </row>
    <row r="19" spans="1:58" s="111" customFormat="1" ht="18" hidden="1" customHeight="1">
      <c r="A19" s="2612" t="s">
        <v>909</v>
      </c>
      <c r="B19" s="2612"/>
      <c r="C19" s="2612"/>
      <c r="D19" s="107"/>
      <c r="E19" s="113">
        <v>1918058080.3343196</v>
      </c>
      <c r="F19" s="113"/>
      <c r="G19" s="113">
        <v>1829300639.4857309</v>
      </c>
      <c r="H19" s="113">
        <v>49794242.92041114</v>
      </c>
      <c r="I19" s="113">
        <v>29229771.450746041</v>
      </c>
      <c r="J19" s="113">
        <v>1052866166.4356915</v>
      </c>
      <c r="K19" s="113">
        <v>472049041.9864639</v>
      </c>
      <c r="L19" s="113"/>
      <c r="M19" s="113">
        <v>101921170.77994193</v>
      </c>
      <c r="N19" s="113">
        <v>41403783.888343148</v>
      </c>
      <c r="O19" s="2612" t="s">
        <v>909</v>
      </c>
      <c r="P19" s="2612"/>
      <c r="Q19" s="2612"/>
      <c r="R19" s="107"/>
      <c r="S19" s="113">
        <v>15156975.946723636</v>
      </c>
      <c r="T19" s="113">
        <v>9113366.8013288975</v>
      </c>
      <c r="U19" s="113">
        <v>20670375.434653386</v>
      </c>
      <c r="V19" s="113">
        <v>9365918.2748927232</v>
      </c>
      <c r="W19" s="113">
        <v>6210750.434000113</v>
      </c>
      <c r="X19" s="108">
        <v>65709038.855836667</v>
      </c>
      <c r="Y19" s="113">
        <v>19616994.062205464</v>
      </c>
      <c r="Z19" s="113">
        <v>19616994.062205464</v>
      </c>
      <c r="AA19" s="113">
        <v>316509.0393580143</v>
      </c>
      <c r="AB19" s="113">
        <v>57414698.017272882</v>
      </c>
      <c r="AC19" s="113">
        <v>108374434.91079684</v>
      </c>
      <c r="AD19" s="113">
        <v>108374434.91079684</v>
      </c>
    </row>
    <row r="20" spans="1:58" s="111" customFormat="1" ht="18" hidden="1" customHeight="1">
      <c r="A20" s="2612" t="s">
        <v>984</v>
      </c>
      <c r="B20" s="2612"/>
      <c r="C20" s="2612"/>
      <c r="D20" s="107"/>
      <c r="E20" s="113">
        <v>2003052329.1130536</v>
      </c>
      <c r="F20" s="113"/>
      <c r="G20" s="113">
        <v>1913570358.5609207</v>
      </c>
      <c r="H20" s="113">
        <v>33742597.498634771</v>
      </c>
      <c r="I20" s="113">
        <v>27969698.550922256</v>
      </c>
      <c r="J20" s="113">
        <v>1129104080.6300826</v>
      </c>
      <c r="K20" s="113">
        <v>501921760.24039036</v>
      </c>
      <c r="L20" s="113"/>
      <c r="M20" s="113">
        <v>100932770.33373679</v>
      </c>
      <c r="N20" s="113">
        <v>43865163.324620284</v>
      </c>
      <c r="O20" s="2612" t="s">
        <v>984</v>
      </c>
      <c r="P20" s="2612"/>
      <c r="Q20" s="2612"/>
      <c r="R20" s="107"/>
      <c r="S20" s="113">
        <v>17703222.867415816</v>
      </c>
      <c r="T20" s="113">
        <v>8641480.5215690173</v>
      </c>
      <c r="U20" s="113">
        <v>18716342.829991616</v>
      </c>
      <c r="V20" s="113">
        <v>6071608.0709286798</v>
      </c>
      <c r="W20" s="113">
        <v>5934952.7192114126</v>
      </c>
      <c r="X20" s="108">
        <v>70314885.609816074</v>
      </c>
      <c r="Y20" s="113">
        <v>20882258.199627183</v>
      </c>
      <c r="Z20" s="113">
        <v>20882258.199627183</v>
      </c>
      <c r="AA20" s="113">
        <v>451146.73938871425</v>
      </c>
      <c r="AB20" s="113">
        <v>49133418.957960568</v>
      </c>
      <c r="AC20" s="113">
        <v>110364228.7517581</v>
      </c>
      <c r="AD20" s="113">
        <v>110364228.7517581</v>
      </c>
    </row>
    <row r="21" spans="1:58" s="111" customFormat="1" ht="18" hidden="1" customHeight="1">
      <c r="A21" s="2612" t="s">
        <v>985</v>
      </c>
      <c r="B21" s="2612"/>
      <c r="C21" s="2612"/>
      <c r="D21" s="620"/>
      <c r="E21" s="113">
        <v>1698497265.2204101</v>
      </c>
      <c r="F21" s="113"/>
      <c r="G21" s="113">
        <v>1539118673.3509581</v>
      </c>
      <c r="H21" s="113">
        <v>50438539.856719755</v>
      </c>
      <c r="I21" s="113">
        <v>31515796.894087177</v>
      </c>
      <c r="J21" s="113">
        <v>677894624.52373517</v>
      </c>
      <c r="K21" s="113">
        <v>543696562.71023667</v>
      </c>
      <c r="L21" s="113"/>
      <c r="M21" s="113">
        <v>106637414.54177141</v>
      </c>
      <c r="N21" s="113">
        <v>46067162.217533678</v>
      </c>
      <c r="O21" s="2612" t="s">
        <v>985</v>
      </c>
      <c r="P21" s="2612"/>
      <c r="Q21" s="2612"/>
      <c r="R21" s="620"/>
      <c r="S21" s="113">
        <v>17925174.73564985</v>
      </c>
      <c r="T21" s="113">
        <v>9105301.5176570937</v>
      </c>
      <c r="U21" s="113">
        <v>21594796.49224304</v>
      </c>
      <c r="V21" s="113">
        <v>5915853.4033916295</v>
      </c>
      <c r="W21" s="113">
        <v>6029126.1752961352</v>
      </c>
      <c r="X21" s="108">
        <v>76298958.686348259</v>
      </c>
      <c r="Y21" s="113">
        <v>20242838.479926176</v>
      </c>
      <c r="Z21" s="113">
        <v>20242838.479926176</v>
      </c>
      <c r="AA21" s="113">
        <v>347299.23651442106</v>
      </c>
      <c r="AB21" s="113">
        <v>52289476.901545256</v>
      </c>
      <c r="AC21" s="113">
        <v>179621430.34937757</v>
      </c>
      <c r="AD21" s="113">
        <v>179621430.34937757</v>
      </c>
    </row>
    <row r="22" spans="1:58" ht="15.75" hidden="1" customHeight="1">
      <c r="A22" s="2618" t="s">
        <v>990</v>
      </c>
      <c r="B22" s="2619"/>
      <c r="C22" s="2619"/>
      <c r="D22" s="2620"/>
      <c r="E22" s="113">
        <v>1626676.8226598606</v>
      </c>
      <c r="F22" s="113">
        <v>1511689.9747652616</v>
      </c>
      <c r="G22" s="113">
        <v>1277260.346240931</v>
      </c>
      <c r="H22" s="113">
        <v>56174.469685894561</v>
      </c>
      <c r="I22" s="113">
        <v>36285.352065757252</v>
      </c>
      <c r="J22" s="113">
        <v>657092.39443798747</v>
      </c>
      <c r="K22" s="113">
        <v>527708.13005129236</v>
      </c>
      <c r="L22" s="113">
        <f>M22+X22+AA22+AB22</f>
        <v>234429.62852433062</v>
      </c>
      <c r="M22" s="113">
        <v>103154.63135230134</v>
      </c>
      <c r="N22" s="113">
        <v>45917.886902473125</v>
      </c>
      <c r="O22" s="2618" t="s">
        <v>990</v>
      </c>
      <c r="P22" s="2619"/>
      <c r="Q22" s="2619"/>
      <c r="R22" s="2620"/>
      <c r="S22" s="113">
        <v>18190.134436892593</v>
      </c>
      <c r="T22" s="113">
        <v>8336.24080689931</v>
      </c>
      <c r="U22" s="113">
        <v>21514.407058516848</v>
      </c>
      <c r="V22" s="113">
        <v>4413.4953153394699</v>
      </c>
      <c r="W22" s="113">
        <v>4782.4668321800764</v>
      </c>
      <c r="X22" s="108">
        <v>73940.940593983978</v>
      </c>
      <c r="Y22" s="448" t="s">
        <v>450</v>
      </c>
      <c r="Z22" s="448" t="s">
        <v>450</v>
      </c>
      <c r="AA22" s="113">
        <v>616.38815218077673</v>
      </c>
      <c r="AB22" s="113">
        <v>56717.668425864525</v>
      </c>
      <c r="AC22" s="113">
        <v>134775.3794253981</v>
      </c>
      <c r="AD22" s="113">
        <v>19788.531530800385</v>
      </c>
    </row>
    <row r="23" spans="1:58" ht="15.75" hidden="1" customHeight="1">
      <c r="A23" s="2618" t="s">
        <v>1001</v>
      </c>
      <c r="B23" s="2619"/>
      <c r="C23" s="2619"/>
      <c r="D23" s="2620"/>
      <c r="E23" s="448" t="s">
        <v>450</v>
      </c>
      <c r="F23" s="448" t="s">
        <v>357</v>
      </c>
      <c r="G23" s="448" t="s">
        <v>450</v>
      </c>
      <c r="H23" s="448" t="s">
        <v>450</v>
      </c>
      <c r="I23" s="448" t="s">
        <v>450</v>
      </c>
      <c r="J23" s="448" t="s">
        <v>450</v>
      </c>
      <c r="K23" s="448" t="s">
        <v>450</v>
      </c>
      <c r="L23" s="448" t="s">
        <v>450</v>
      </c>
      <c r="M23" s="448" t="s">
        <v>450</v>
      </c>
      <c r="N23" s="448" t="s">
        <v>450</v>
      </c>
      <c r="O23" s="2618" t="s">
        <v>1001</v>
      </c>
      <c r="P23" s="2619"/>
      <c r="Q23" s="2619"/>
      <c r="R23" s="2620"/>
      <c r="S23" s="448" t="s">
        <v>450</v>
      </c>
      <c r="T23" s="448" t="s">
        <v>497</v>
      </c>
      <c r="U23" s="448" t="s">
        <v>450</v>
      </c>
      <c r="V23" s="448" t="s">
        <v>450</v>
      </c>
      <c r="W23" s="448" t="s">
        <v>450</v>
      </c>
      <c r="X23" s="448" t="s">
        <v>450</v>
      </c>
      <c r="Y23" s="448" t="s">
        <v>450</v>
      </c>
      <c r="Z23" s="448" t="s">
        <v>450</v>
      </c>
      <c r="AA23" s="448" t="s">
        <v>450</v>
      </c>
      <c r="AB23" s="448" t="s">
        <v>450</v>
      </c>
      <c r="AC23" s="448" t="s">
        <v>450</v>
      </c>
      <c r="AD23" s="448" t="s">
        <v>497</v>
      </c>
    </row>
    <row r="24" spans="1:58" ht="18.95" customHeight="1">
      <c r="A24" s="2618" t="s">
        <v>1387</v>
      </c>
      <c r="B24" s="2619"/>
      <c r="C24" s="2619"/>
      <c r="D24" s="2620"/>
      <c r="E24" s="113">
        <v>1709412.8716277042</v>
      </c>
      <c r="F24" s="113">
        <v>1567436.6700432061</v>
      </c>
      <c r="G24" s="113">
        <v>1324162.4065761706</v>
      </c>
      <c r="H24" s="113">
        <v>55041.749027572791</v>
      </c>
      <c r="I24" s="113">
        <v>44948.460470020451</v>
      </c>
      <c r="J24" s="113">
        <v>665442.27449392143</v>
      </c>
      <c r="K24" s="113">
        <v>558729.92258465616</v>
      </c>
      <c r="L24" s="113">
        <f>M24+X24+AA24+AB24</f>
        <v>243274.2634670352</v>
      </c>
      <c r="M24" s="113">
        <v>111303.48984143887</v>
      </c>
      <c r="N24" s="113">
        <v>51310.740930126129</v>
      </c>
      <c r="O24" s="2618" t="s">
        <v>1387</v>
      </c>
      <c r="P24" s="2619"/>
      <c r="Q24" s="2619"/>
      <c r="R24" s="2620"/>
      <c r="S24" s="113">
        <v>17058.261295797733</v>
      </c>
      <c r="T24" s="113">
        <v>10155.973696884654</v>
      </c>
      <c r="U24" s="113">
        <v>23756.456522771969</v>
      </c>
      <c r="V24" s="113">
        <v>5490.3328900969</v>
      </c>
      <c r="W24" s="113">
        <v>3531.7245057614687</v>
      </c>
      <c r="X24" s="108">
        <v>68425.55847311049</v>
      </c>
      <c r="Y24" s="448" t="s">
        <v>450</v>
      </c>
      <c r="Z24" s="448" t="s">
        <v>450</v>
      </c>
      <c r="AA24" s="113">
        <v>172.1328848289495</v>
      </c>
      <c r="AB24" s="113">
        <v>63373.082267656857</v>
      </c>
      <c r="AC24" s="113">
        <v>161914.96376830008</v>
      </c>
      <c r="AD24" s="113">
        <v>19938.762183802315</v>
      </c>
    </row>
    <row r="25" spans="1:58" ht="18.95" customHeight="1">
      <c r="A25" s="2618" t="s">
        <v>1003</v>
      </c>
      <c r="B25" s="2619"/>
      <c r="C25" s="2619"/>
      <c r="D25" s="2620"/>
      <c r="E25" s="113">
        <v>1919414.8003673984</v>
      </c>
      <c r="F25" s="113">
        <v>1802674.4638600477</v>
      </c>
      <c r="G25" s="113">
        <v>1545124.8982817903</v>
      </c>
      <c r="H25" s="113">
        <v>51025.112969116431</v>
      </c>
      <c r="I25" s="113">
        <v>35467.987353790697</v>
      </c>
      <c r="J25" s="113">
        <v>879317.23733015324</v>
      </c>
      <c r="K25" s="113">
        <v>579314.5606287237</v>
      </c>
      <c r="L25" s="113">
        <f>M25+X25+AA25+AB25</f>
        <v>257549.56557825764</v>
      </c>
      <c r="M25" s="113">
        <v>112860.22077171184</v>
      </c>
      <c r="N25" s="113">
        <v>52379.161708348714</v>
      </c>
      <c r="O25" s="2618" t="s">
        <v>1003</v>
      </c>
      <c r="P25" s="2619"/>
      <c r="Q25" s="2619"/>
      <c r="R25" s="2620"/>
      <c r="S25" s="113">
        <v>18626.030709474835</v>
      </c>
      <c r="T25" s="113">
        <v>10031.465018376195</v>
      </c>
      <c r="U25" s="113">
        <v>22738.059428342611</v>
      </c>
      <c r="V25" s="113">
        <v>5126.990088758299</v>
      </c>
      <c r="W25" s="113">
        <v>3958.5138184111433</v>
      </c>
      <c r="X25" s="108">
        <v>80474.230562621131</v>
      </c>
      <c r="Y25" s="448" t="s">
        <v>450</v>
      </c>
      <c r="Z25" s="448" t="s">
        <v>450</v>
      </c>
      <c r="AA25" s="113">
        <v>1169.7074434474705</v>
      </c>
      <c r="AB25" s="113">
        <v>63045.406800477176</v>
      </c>
      <c r="AC25" s="113">
        <v>135738.52224057875</v>
      </c>
      <c r="AD25" s="113">
        <v>18998.185733223632</v>
      </c>
    </row>
    <row r="26" spans="1:58" ht="18.95" customHeight="1">
      <c r="A26" s="2618" t="s">
        <v>1388</v>
      </c>
      <c r="B26" s="2619"/>
      <c r="C26" s="2619"/>
      <c r="D26" s="2620"/>
      <c r="E26" s="112">
        <v>2127553.9255435532</v>
      </c>
      <c r="F26" s="113">
        <v>1973697.3906420439</v>
      </c>
      <c r="G26" s="113">
        <v>1655069.6480344983</v>
      </c>
      <c r="H26" s="113">
        <v>61013.660847066625</v>
      </c>
      <c r="I26" s="113">
        <v>27918.302528482782</v>
      </c>
      <c r="J26" s="113">
        <v>921434.07950688025</v>
      </c>
      <c r="K26" s="113">
        <v>644703.60515206389</v>
      </c>
      <c r="L26" s="113">
        <f>M26+X26+Z26+AA26+AB26</f>
        <v>318627.74260754907</v>
      </c>
      <c r="M26" s="113">
        <v>122199.98701906647</v>
      </c>
      <c r="N26" s="113">
        <v>53386.676422394434</v>
      </c>
      <c r="O26" s="2618" t="s">
        <v>1388</v>
      </c>
      <c r="P26" s="2619"/>
      <c r="Q26" s="2619"/>
      <c r="R26" s="2620"/>
      <c r="S26" s="113">
        <v>19880.892339920556</v>
      </c>
      <c r="T26" s="113">
        <v>11101.902272413659</v>
      </c>
      <c r="U26" s="113">
        <v>26671.865626293791</v>
      </c>
      <c r="V26" s="113">
        <v>6626.3707837414659</v>
      </c>
      <c r="W26" s="113">
        <v>4532.2795743027173</v>
      </c>
      <c r="X26" s="108">
        <v>94421.617170812926</v>
      </c>
      <c r="Y26" s="448" t="s">
        <v>450</v>
      </c>
      <c r="Z26" s="113">
        <v>21241.504336692451</v>
      </c>
      <c r="AA26" s="113">
        <v>829.83897853729616</v>
      </c>
      <c r="AB26" s="113">
        <v>79934.795102439952</v>
      </c>
      <c r="AC26" s="113">
        <v>175098.03923820189</v>
      </c>
      <c r="AD26" s="113">
        <v>0</v>
      </c>
    </row>
    <row r="27" spans="1:58" ht="18.95" customHeight="1" thickBot="1">
      <c r="A27" s="2618" t="s">
        <v>1389</v>
      </c>
      <c r="B27" s="2619"/>
      <c r="C27" s="2619"/>
      <c r="D27" s="2620"/>
      <c r="E27" s="112">
        <v>2222332.3402221911</v>
      </c>
      <c r="F27" s="113">
        <v>2048552.9514313745</v>
      </c>
      <c r="G27" s="113">
        <v>1688518.8717783834</v>
      </c>
      <c r="H27" s="113">
        <v>77489.013319196631</v>
      </c>
      <c r="I27" s="113">
        <v>44322.618645098111</v>
      </c>
      <c r="J27" s="113">
        <v>895154.64668426919</v>
      </c>
      <c r="K27" s="113">
        <v>671552.59312981996</v>
      </c>
      <c r="L27" s="113">
        <v>360034.07965299365</v>
      </c>
      <c r="M27" s="113">
        <v>142313.72151477059</v>
      </c>
      <c r="N27" s="113">
        <v>62039.046383743138</v>
      </c>
      <c r="O27" s="2618" t="s">
        <v>1389</v>
      </c>
      <c r="P27" s="2619"/>
      <c r="Q27" s="2619"/>
      <c r="R27" s="2620"/>
      <c r="S27" s="113">
        <v>22278.537128506861</v>
      </c>
      <c r="T27" s="113">
        <v>13345.742543489949</v>
      </c>
      <c r="U27" s="113">
        <v>27530.927666770764</v>
      </c>
      <c r="V27" s="113">
        <v>9009.2992556982772</v>
      </c>
      <c r="W27" s="113">
        <v>8110.1685365618459</v>
      </c>
      <c r="X27" s="108">
        <v>103366.85748082626</v>
      </c>
      <c r="Y27" s="113">
        <v>4514.6279961542814</v>
      </c>
      <c r="Z27" s="113">
        <v>19116.445825020601</v>
      </c>
      <c r="AA27" s="113">
        <v>2608.7153629184681</v>
      </c>
      <c r="AB27" s="113">
        <v>88113.711473303541</v>
      </c>
      <c r="AC27" s="113">
        <v>192895.83461583898</v>
      </c>
      <c r="AD27" s="113">
        <v>0</v>
      </c>
    </row>
    <row r="28" spans="1:58" ht="18.95" customHeight="1" thickTop="1">
      <c r="A28" s="2618" t="s">
        <v>1460</v>
      </c>
      <c r="B28" s="2619"/>
      <c r="C28" s="2619"/>
      <c r="D28" s="2620"/>
      <c r="E28" s="112">
        <f>AL32</f>
        <v>2945061.7190810177</v>
      </c>
      <c r="F28" s="113">
        <f>AM32</f>
        <v>2784365.1496964307</v>
      </c>
      <c r="G28" s="113">
        <f>AN32</f>
        <v>2318999.4469113881</v>
      </c>
      <c r="H28" s="113">
        <f>AO32</f>
        <v>142163.00733755156</v>
      </c>
      <c r="I28" s="113">
        <f>AP32</f>
        <v>76242.36866332998</v>
      </c>
      <c r="J28" s="113">
        <f>AQ32</f>
        <v>1188780.9421211623</v>
      </c>
      <c r="K28" s="113">
        <f>AR32</f>
        <v>911813.12878934271</v>
      </c>
      <c r="L28" s="113">
        <f>AS32</f>
        <v>465365.70278504683</v>
      </c>
      <c r="M28" s="113">
        <f>AT32</f>
        <v>166647.17479904302</v>
      </c>
      <c r="N28" s="113">
        <f>AU32</f>
        <v>78449.668051111395</v>
      </c>
      <c r="O28" s="2618" t="s">
        <v>1460</v>
      </c>
      <c r="P28" s="2619"/>
      <c r="Q28" s="2619"/>
      <c r="R28" s="2620"/>
      <c r="S28" s="113">
        <f>AV32</f>
        <v>19011.213941857292</v>
      </c>
      <c r="T28" s="113">
        <f>AW32</f>
        <v>15285.10010238804</v>
      </c>
      <c r="U28" s="113">
        <f>AX32</f>
        <v>30106.029027658999</v>
      </c>
      <c r="V28" s="113">
        <f>AY32</f>
        <v>17535.8608738369</v>
      </c>
      <c r="W28" s="113">
        <f>AZ32</f>
        <v>6259.3028021907248</v>
      </c>
      <c r="X28" s="108">
        <f>BA32</f>
        <v>144975.55649075654</v>
      </c>
      <c r="Y28" s="113">
        <f>BB32</f>
        <v>5658.7246853378501</v>
      </c>
      <c r="Z28" s="113">
        <f>BC32</f>
        <v>23312.810698615354</v>
      </c>
      <c r="AA28" s="113">
        <f>BD32</f>
        <v>936.31891983184164</v>
      </c>
      <c r="AB28" s="113">
        <f>BE32</f>
        <v>123835.117191461</v>
      </c>
      <c r="AC28" s="113">
        <f>BF32</f>
        <v>184009.38008321251</v>
      </c>
      <c r="AD28" s="113">
        <v>0</v>
      </c>
      <c r="AJ28" s="2857"/>
      <c r="AK28" s="2858"/>
      <c r="AL28" s="1553" t="s">
        <v>322</v>
      </c>
      <c r="AM28" s="1554" t="s">
        <v>192</v>
      </c>
      <c r="AN28" s="1554" t="s">
        <v>804</v>
      </c>
      <c r="AO28" s="1554" t="s">
        <v>2089</v>
      </c>
      <c r="AP28" s="1554" t="s">
        <v>2090</v>
      </c>
      <c r="AQ28" s="1554" t="s">
        <v>2091</v>
      </c>
      <c r="AR28" s="1554" t="s">
        <v>2092</v>
      </c>
      <c r="AS28" s="1554" t="s">
        <v>2093</v>
      </c>
      <c r="AT28" s="1554" t="s">
        <v>2094</v>
      </c>
      <c r="AU28" s="1554" t="s">
        <v>2095</v>
      </c>
      <c r="AV28" s="1554" t="s">
        <v>2096</v>
      </c>
      <c r="AW28" s="1554" t="s">
        <v>2097</v>
      </c>
      <c r="AX28" s="1554" t="s">
        <v>2098</v>
      </c>
      <c r="AY28" s="1554" t="s">
        <v>2099</v>
      </c>
      <c r="AZ28" s="1554" t="s">
        <v>2100</v>
      </c>
      <c r="BA28" s="1554" t="s">
        <v>2101</v>
      </c>
      <c r="BB28" s="1554" t="s">
        <v>2102</v>
      </c>
      <c r="BC28" s="1554" t="s">
        <v>2103</v>
      </c>
      <c r="BD28" s="1554" t="s">
        <v>2104</v>
      </c>
      <c r="BE28" s="1554" t="s">
        <v>2105</v>
      </c>
      <c r="BF28" s="1555" t="s">
        <v>2106</v>
      </c>
    </row>
    <row r="29" spans="1:58" ht="18.95" customHeight="1" thickBot="1">
      <c r="A29" s="2641" t="s">
        <v>43</v>
      </c>
      <c r="B29" s="2641"/>
      <c r="C29" s="2641"/>
      <c r="D29" s="107"/>
      <c r="E29" s="866"/>
      <c r="F29" s="113"/>
      <c r="G29" s="963"/>
      <c r="H29" s="963"/>
      <c r="I29" s="963"/>
      <c r="J29" s="814"/>
      <c r="K29" s="814"/>
      <c r="L29" s="113"/>
      <c r="M29" s="956"/>
      <c r="N29" s="963"/>
      <c r="O29" s="2641" t="s">
        <v>43</v>
      </c>
      <c r="P29" s="2641"/>
      <c r="Q29" s="2641"/>
      <c r="R29" s="107"/>
      <c r="S29" s="956"/>
      <c r="T29" s="956"/>
      <c r="U29" s="956"/>
      <c r="V29" s="956"/>
      <c r="W29" s="956"/>
      <c r="X29" s="956"/>
      <c r="Y29" s="956"/>
      <c r="Z29" s="956"/>
      <c r="AA29" s="956"/>
      <c r="AB29" s="956"/>
      <c r="AC29" s="963"/>
      <c r="AD29" s="963"/>
      <c r="AF29" s="111"/>
      <c r="AG29" s="111"/>
      <c r="AH29" s="111"/>
      <c r="AI29" s="111"/>
      <c r="AJ29" s="2859"/>
      <c r="AK29" s="2860"/>
      <c r="AL29" s="1556" t="s">
        <v>68</v>
      </c>
      <c r="AM29" s="1557" t="s">
        <v>68</v>
      </c>
      <c r="AN29" s="1557" t="s">
        <v>68</v>
      </c>
      <c r="AO29" s="1557" t="s">
        <v>68</v>
      </c>
      <c r="AP29" s="1557" t="s">
        <v>68</v>
      </c>
      <c r="AQ29" s="1557" t="s">
        <v>68</v>
      </c>
      <c r="AR29" s="1557" t="s">
        <v>68</v>
      </c>
      <c r="AS29" s="1557" t="s">
        <v>68</v>
      </c>
      <c r="AT29" s="1557" t="s">
        <v>68</v>
      </c>
      <c r="AU29" s="1557" t="s">
        <v>68</v>
      </c>
      <c r="AV29" s="1557" t="s">
        <v>68</v>
      </c>
      <c r="AW29" s="1557" t="s">
        <v>68</v>
      </c>
      <c r="AX29" s="1557" t="s">
        <v>68</v>
      </c>
      <c r="AY29" s="1557" t="s">
        <v>68</v>
      </c>
      <c r="AZ29" s="1557" t="s">
        <v>68</v>
      </c>
      <c r="BA29" s="1557" t="s">
        <v>68</v>
      </c>
      <c r="BB29" s="1557" t="s">
        <v>68</v>
      </c>
      <c r="BC29" s="1557" t="s">
        <v>68</v>
      </c>
      <c r="BD29" s="1557" t="s">
        <v>68</v>
      </c>
      <c r="BE29" s="1557" t="s">
        <v>68</v>
      </c>
      <c r="BF29" s="1558" t="s">
        <v>68</v>
      </c>
    </row>
    <row r="30" spans="1:58" ht="18.95" customHeight="1" thickTop="1">
      <c r="A30" s="1137"/>
      <c r="B30" s="1137" t="s">
        <v>44</v>
      </c>
      <c r="C30" s="1137"/>
      <c r="D30" s="811"/>
      <c r="E30" s="866">
        <f>AL30</f>
        <v>2923130.3068619054</v>
      </c>
      <c r="F30" s="963">
        <f>AM30</f>
        <v>2768113.7231119284</v>
      </c>
      <c r="G30" s="963">
        <f>AN30</f>
        <v>2305879.6575228772</v>
      </c>
      <c r="H30" s="963">
        <f>AO30</f>
        <v>140467.28896886943</v>
      </c>
      <c r="I30" s="963">
        <f>AP30</f>
        <v>76242.12356332998</v>
      </c>
      <c r="J30" s="963">
        <f>AQ30</f>
        <v>1187766.7919132977</v>
      </c>
      <c r="K30" s="963">
        <f>AR30</f>
        <v>901403.45307738043</v>
      </c>
      <c r="L30" s="963">
        <f>AS30</f>
        <v>462234.06558905414</v>
      </c>
      <c r="M30" s="963">
        <f>AT30</f>
        <v>164057.98618334121</v>
      </c>
      <c r="N30" s="963">
        <f>AU30</f>
        <v>78416.920159594258</v>
      </c>
      <c r="O30" s="1137"/>
      <c r="P30" s="1137" t="s">
        <v>44</v>
      </c>
      <c r="Q30" s="1137"/>
      <c r="R30" s="811"/>
      <c r="S30" s="956">
        <f>AV30</f>
        <v>18983.561622802688</v>
      </c>
      <c r="T30" s="956">
        <f>AW30</f>
        <v>14040.45287081588</v>
      </c>
      <c r="U30" s="956">
        <f>AX30</f>
        <v>29161.536582488199</v>
      </c>
      <c r="V30" s="956">
        <f>AY30</f>
        <v>17294.010378058978</v>
      </c>
      <c r="W30" s="956">
        <f>AZ30</f>
        <v>6161.504569581517</v>
      </c>
      <c r="X30" s="956">
        <f>BA30</f>
        <v>144924.95641679337</v>
      </c>
      <c r="Y30" s="956">
        <f>BB30</f>
        <v>5601.2246853358238</v>
      </c>
      <c r="Z30" s="956">
        <f>BC30</f>
        <v>23312.810698615354</v>
      </c>
      <c r="AA30" s="956">
        <f>BD30</f>
        <v>936.31891983184164</v>
      </c>
      <c r="AB30" s="956">
        <f>BE30</f>
        <v>123400.7686851356</v>
      </c>
      <c r="AC30" s="963">
        <f>BF30</f>
        <v>178329.39444860289</v>
      </c>
      <c r="AD30" s="963">
        <v>0</v>
      </c>
      <c r="AF30" s="111"/>
      <c r="AG30" s="111"/>
      <c r="AH30" s="111"/>
      <c r="AI30" s="111"/>
      <c r="AJ30" s="2861" t="s">
        <v>1936</v>
      </c>
      <c r="AK30" s="1559" t="s">
        <v>1937</v>
      </c>
      <c r="AL30" s="1560">
        <v>2923130.3068619054</v>
      </c>
      <c r="AM30" s="1561">
        <v>2768113.7231119284</v>
      </c>
      <c r="AN30" s="1561">
        <v>2305879.6575228772</v>
      </c>
      <c r="AO30" s="1561">
        <v>140467.28896886943</v>
      </c>
      <c r="AP30" s="1561">
        <v>76242.12356332998</v>
      </c>
      <c r="AQ30" s="1561">
        <v>1187766.7919132977</v>
      </c>
      <c r="AR30" s="1561">
        <v>901403.45307738043</v>
      </c>
      <c r="AS30" s="1561">
        <v>462234.06558905414</v>
      </c>
      <c r="AT30" s="1561">
        <v>164057.98618334121</v>
      </c>
      <c r="AU30" s="1561">
        <v>78416.920159594258</v>
      </c>
      <c r="AV30" s="1561">
        <v>18983.561622802688</v>
      </c>
      <c r="AW30" s="1561">
        <v>14040.45287081588</v>
      </c>
      <c r="AX30" s="1561">
        <v>29161.536582488199</v>
      </c>
      <c r="AY30" s="1561">
        <v>17294.010378058978</v>
      </c>
      <c r="AZ30" s="1561">
        <v>6161.504569581517</v>
      </c>
      <c r="BA30" s="1561">
        <v>144924.95641679337</v>
      </c>
      <c r="BB30" s="1561">
        <v>5601.2246853358238</v>
      </c>
      <c r="BC30" s="1561">
        <v>23312.810698615354</v>
      </c>
      <c r="BD30" s="1561">
        <v>936.31891983184164</v>
      </c>
      <c r="BE30" s="1561">
        <v>123400.7686851356</v>
      </c>
      <c r="BF30" s="1562">
        <v>178329.39444860289</v>
      </c>
    </row>
    <row r="31" spans="1:58" ht="18.95" customHeight="1">
      <c r="A31" s="1137"/>
      <c r="B31" s="1137" t="s">
        <v>374</v>
      </c>
      <c r="C31" s="1137"/>
      <c r="D31" s="811"/>
      <c r="E31" s="866">
        <f>AL31</f>
        <v>21931.412219112175</v>
      </c>
      <c r="F31" s="963">
        <f>AM31</f>
        <v>16251.426584502418</v>
      </c>
      <c r="G31" s="963">
        <f>AN31</f>
        <v>13119.789388509973</v>
      </c>
      <c r="H31" s="963">
        <f>AO31</f>
        <v>1695.7183686822364</v>
      </c>
      <c r="I31" s="963">
        <f>AP31</f>
        <v>0.24509999999999998</v>
      </c>
      <c r="J31" s="963">
        <f>AQ31</f>
        <v>1014.1502078647864</v>
      </c>
      <c r="K31" s="963">
        <f>AR31</f>
        <v>10409.675711962944</v>
      </c>
      <c r="L31" s="963">
        <f>AS31</f>
        <v>3131.6371959924481</v>
      </c>
      <c r="M31" s="963">
        <f>AT31</f>
        <v>2589.1886157018257</v>
      </c>
      <c r="N31" s="963">
        <f>AU31</f>
        <v>32.747891517144282</v>
      </c>
      <c r="O31" s="1137"/>
      <c r="P31" s="1137" t="s">
        <v>374</v>
      </c>
      <c r="Q31" s="1137"/>
      <c r="R31" s="811"/>
      <c r="S31" s="956">
        <f>AV31</f>
        <v>27.652319054603744</v>
      </c>
      <c r="T31" s="956">
        <f>AW31</f>
        <v>1244.6472315721678</v>
      </c>
      <c r="U31" s="956">
        <f>AX31</f>
        <v>944.49244517079046</v>
      </c>
      <c r="V31" s="956">
        <f>AY31</f>
        <v>241.85049577791085</v>
      </c>
      <c r="W31" s="956">
        <f>AZ31</f>
        <v>97.798232609208711</v>
      </c>
      <c r="X31" s="957">
        <f>BA31</f>
        <v>50.600073963180435</v>
      </c>
      <c r="Y31" s="957">
        <f>BB31</f>
        <v>57.500000002026425</v>
      </c>
      <c r="Z31" s="957">
        <f>BC31</f>
        <v>0</v>
      </c>
      <c r="AA31" s="957">
        <f>BD31</f>
        <v>0</v>
      </c>
      <c r="AB31" s="956">
        <f>BE31</f>
        <v>434.34850632541566</v>
      </c>
      <c r="AC31" s="963">
        <f>BF31</f>
        <v>5679.9856346097613</v>
      </c>
      <c r="AD31" s="963">
        <v>0</v>
      </c>
      <c r="AF31" s="111"/>
      <c r="AG31" s="111"/>
      <c r="AH31" s="111"/>
      <c r="AJ31" s="2862"/>
      <c r="AK31" s="2484" t="s">
        <v>1938</v>
      </c>
      <c r="AL31" s="1563">
        <v>21931.412219112175</v>
      </c>
      <c r="AM31" s="1564">
        <v>16251.426584502418</v>
      </c>
      <c r="AN31" s="1564">
        <v>13119.789388509973</v>
      </c>
      <c r="AO31" s="1564">
        <v>1695.7183686822364</v>
      </c>
      <c r="AP31" s="1565">
        <v>0.24509999999999998</v>
      </c>
      <c r="AQ31" s="1564">
        <v>1014.1502078647864</v>
      </c>
      <c r="AR31" s="1564">
        <v>10409.675711962944</v>
      </c>
      <c r="AS31" s="1564">
        <v>3131.6371959924481</v>
      </c>
      <c r="AT31" s="1564">
        <v>2589.1886157018257</v>
      </c>
      <c r="AU31" s="1564">
        <v>32.747891517144282</v>
      </c>
      <c r="AV31" s="1564">
        <v>27.652319054603744</v>
      </c>
      <c r="AW31" s="1564">
        <v>1244.6472315721678</v>
      </c>
      <c r="AX31" s="1564">
        <v>944.49244517079046</v>
      </c>
      <c r="AY31" s="1564">
        <v>241.85049577791085</v>
      </c>
      <c r="AZ31" s="1564">
        <v>97.798232609208711</v>
      </c>
      <c r="BA31" s="1564">
        <v>50.600073963180435</v>
      </c>
      <c r="BB31" s="1564">
        <v>57.500000002026425</v>
      </c>
      <c r="BC31" s="1564">
        <v>0</v>
      </c>
      <c r="BD31" s="1564">
        <v>0</v>
      </c>
      <c r="BE31" s="1564">
        <v>434.34850632541566</v>
      </c>
      <c r="BF31" s="1566">
        <v>5679.9856346097613</v>
      </c>
    </row>
    <row r="32" spans="1:58" ht="18.95" customHeight="1">
      <c r="A32" s="2641" t="s">
        <v>13</v>
      </c>
      <c r="B32" s="2641"/>
      <c r="C32" s="2641"/>
      <c r="D32" s="107"/>
      <c r="E32" s="866"/>
      <c r="F32" s="963"/>
      <c r="G32" s="963"/>
      <c r="H32" s="963"/>
      <c r="I32" s="963"/>
      <c r="J32" s="963"/>
      <c r="K32" s="963"/>
      <c r="L32" s="956"/>
      <c r="M32" s="956"/>
      <c r="N32" s="963"/>
      <c r="O32" s="2641" t="s">
        <v>13</v>
      </c>
      <c r="P32" s="2641"/>
      <c r="Q32" s="2641"/>
      <c r="R32" s="107"/>
      <c r="S32" s="956"/>
      <c r="T32" s="956"/>
      <c r="U32" s="956"/>
      <c r="V32" s="956"/>
      <c r="W32" s="956"/>
      <c r="X32" s="956"/>
      <c r="Y32" s="956"/>
      <c r="Z32" s="956"/>
      <c r="AA32" s="956"/>
      <c r="AB32" s="956"/>
      <c r="AC32" s="963"/>
      <c r="AD32" s="963"/>
      <c r="AF32" s="111"/>
      <c r="AG32" s="111"/>
      <c r="AH32" s="111"/>
      <c r="AJ32" s="2554" t="s">
        <v>1939</v>
      </c>
      <c r="AK32" s="2555"/>
      <c r="AL32" s="1563">
        <v>2945061.7190810177</v>
      </c>
      <c r="AM32" s="1564">
        <v>2784365.1496964307</v>
      </c>
      <c r="AN32" s="1564">
        <v>2318999.4469113881</v>
      </c>
      <c r="AO32" s="1564">
        <v>142163.00733755156</v>
      </c>
      <c r="AP32" s="1564">
        <v>76242.36866332998</v>
      </c>
      <c r="AQ32" s="1564">
        <v>1188780.9421211623</v>
      </c>
      <c r="AR32" s="1564">
        <v>911813.12878934271</v>
      </c>
      <c r="AS32" s="1564">
        <v>465365.70278504683</v>
      </c>
      <c r="AT32" s="1564">
        <v>166647.17479904302</v>
      </c>
      <c r="AU32" s="1564">
        <v>78449.668051111395</v>
      </c>
      <c r="AV32" s="1564">
        <v>19011.213941857292</v>
      </c>
      <c r="AW32" s="1564">
        <v>15285.10010238804</v>
      </c>
      <c r="AX32" s="1564">
        <v>30106.029027658999</v>
      </c>
      <c r="AY32" s="1564">
        <v>17535.8608738369</v>
      </c>
      <c r="AZ32" s="1564">
        <v>6259.3028021907248</v>
      </c>
      <c r="BA32" s="1564">
        <v>144975.55649075654</v>
      </c>
      <c r="BB32" s="1564">
        <v>5658.7246853378501</v>
      </c>
      <c r="BC32" s="1564">
        <v>23312.810698615354</v>
      </c>
      <c r="BD32" s="1564">
        <v>936.31891983184164</v>
      </c>
      <c r="BE32" s="1564">
        <v>123835.117191461</v>
      </c>
      <c r="BF32" s="1566">
        <v>184009.38008321251</v>
      </c>
    </row>
    <row r="33" spans="1:58" ht="18.95" customHeight="1">
      <c r="A33" s="1137"/>
      <c r="B33" s="1137" t="s">
        <v>52</v>
      </c>
      <c r="C33" s="1137"/>
      <c r="D33" s="811"/>
      <c r="E33" s="866">
        <f>AL33</f>
        <v>2231286.1221867073</v>
      </c>
      <c r="F33" s="963">
        <f>AM33</f>
        <v>2167963.1585135688</v>
      </c>
      <c r="G33" s="963">
        <f>AN33</f>
        <v>1874217.1559604146</v>
      </c>
      <c r="H33" s="963">
        <f>AO33</f>
        <v>111180.1826617505</v>
      </c>
      <c r="I33" s="963">
        <f>AP33</f>
        <v>65395.06253799051</v>
      </c>
      <c r="J33" s="963">
        <f>AQ33</f>
        <v>1007673.2403771421</v>
      </c>
      <c r="K33" s="963">
        <f>AR33</f>
        <v>689968.67038352834</v>
      </c>
      <c r="L33" s="963">
        <f>AS33</f>
        <v>293746.00255316048</v>
      </c>
      <c r="M33" s="963">
        <f>AT33</f>
        <v>93834.380071038177</v>
      </c>
      <c r="N33" s="963">
        <f>AU33</f>
        <v>51052.02348424618</v>
      </c>
      <c r="O33" s="1137"/>
      <c r="P33" s="1137" t="s">
        <v>52</v>
      </c>
      <c r="Q33" s="1137"/>
      <c r="R33" s="811"/>
      <c r="S33" s="956">
        <f>AV33</f>
        <v>10951.627053010407</v>
      </c>
      <c r="T33" s="956">
        <f>AW33</f>
        <v>8252.163965130112</v>
      </c>
      <c r="U33" s="956">
        <f>AX33</f>
        <v>14036.461588326047</v>
      </c>
      <c r="V33" s="956">
        <f>AY33</f>
        <v>6017.8325817810428</v>
      </c>
      <c r="W33" s="956">
        <f>AZ33</f>
        <v>3524.2713985445093</v>
      </c>
      <c r="X33" s="956">
        <f>BA33</f>
        <v>90997.086604672048</v>
      </c>
      <c r="Y33" s="956">
        <f>BB33</f>
        <v>4110.8101385702412</v>
      </c>
      <c r="Z33" s="956">
        <f>BC33</f>
        <v>20691.404690034167</v>
      </c>
      <c r="AA33" s="956">
        <f>BD33</f>
        <v>543.68359366064499</v>
      </c>
      <c r="AB33" s="956">
        <f>BE33</f>
        <v>83568.637455185642</v>
      </c>
      <c r="AC33" s="963">
        <f>BF33</f>
        <v>84014.368363171117</v>
      </c>
      <c r="AD33" s="963">
        <v>0</v>
      </c>
      <c r="AF33" s="111"/>
      <c r="AG33" s="111"/>
      <c r="AH33" s="111"/>
      <c r="AJ33" s="2554" t="s">
        <v>1940</v>
      </c>
      <c r="AK33" s="2555"/>
      <c r="AL33" s="1563">
        <v>2231286.1221867073</v>
      </c>
      <c r="AM33" s="1564">
        <v>2167963.1585135688</v>
      </c>
      <c r="AN33" s="1564">
        <v>1874217.1559604146</v>
      </c>
      <c r="AO33" s="1564">
        <v>111180.1826617505</v>
      </c>
      <c r="AP33" s="1564">
        <v>65395.06253799051</v>
      </c>
      <c r="AQ33" s="1564">
        <v>1007673.2403771421</v>
      </c>
      <c r="AR33" s="1564">
        <v>689968.67038352834</v>
      </c>
      <c r="AS33" s="1564">
        <v>293746.00255316048</v>
      </c>
      <c r="AT33" s="1564">
        <v>93834.380071038177</v>
      </c>
      <c r="AU33" s="1564">
        <v>51052.02348424618</v>
      </c>
      <c r="AV33" s="1564">
        <v>10951.627053010407</v>
      </c>
      <c r="AW33" s="1564">
        <v>8252.163965130112</v>
      </c>
      <c r="AX33" s="1564">
        <v>14036.461588326047</v>
      </c>
      <c r="AY33" s="1564">
        <v>6017.8325817810428</v>
      </c>
      <c r="AZ33" s="1564">
        <v>3524.2713985445093</v>
      </c>
      <c r="BA33" s="1564">
        <v>90997.086604672048</v>
      </c>
      <c r="BB33" s="1564">
        <v>4110.8101385702412</v>
      </c>
      <c r="BC33" s="1564">
        <v>20691.404690034167</v>
      </c>
      <c r="BD33" s="1564">
        <v>543.68359366064499</v>
      </c>
      <c r="BE33" s="1564">
        <v>83568.637455185642</v>
      </c>
      <c r="BF33" s="1566">
        <v>84014.368363171117</v>
      </c>
    </row>
    <row r="34" spans="1:58" ht="18.95" customHeight="1">
      <c r="A34" s="1137"/>
      <c r="B34" s="1137" t="s">
        <v>53</v>
      </c>
      <c r="C34" s="1137"/>
      <c r="D34" s="811"/>
      <c r="E34" s="866">
        <f>AL34</f>
        <v>106217.57019026345</v>
      </c>
      <c r="F34" s="963">
        <f>AM34</f>
        <v>93703.408821383957</v>
      </c>
      <c r="G34" s="963">
        <f>AN34</f>
        <v>80242.512440830498</v>
      </c>
      <c r="H34" s="963">
        <f>AO34</f>
        <v>4777.2319293230275</v>
      </c>
      <c r="I34" s="963">
        <f>AP34</f>
        <v>4633.0511411980651</v>
      </c>
      <c r="J34" s="963">
        <f>AQ34</f>
        <v>34859.400809944353</v>
      </c>
      <c r="K34" s="963">
        <f>AR34</f>
        <v>35972.828560365087</v>
      </c>
      <c r="L34" s="963">
        <f>AS34</f>
        <v>13460.896380553364</v>
      </c>
      <c r="M34" s="963">
        <f>AT34</f>
        <v>6973.5521336841784</v>
      </c>
      <c r="N34" s="963">
        <f>AU34</f>
        <v>2077.2702604385668</v>
      </c>
      <c r="O34" s="1137"/>
      <c r="P34" s="1137" t="s">
        <v>53</v>
      </c>
      <c r="Q34" s="1137"/>
      <c r="R34" s="811"/>
      <c r="S34" s="956">
        <f>AV34</f>
        <v>613.14795798741659</v>
      </c>
      <c r="T34" s="956">
        <f>AW34</f>
        <v>1130.9863928291945</v>
      </c>
      <c r="U34" s="956">
        <f>AX34</f>
        <v>1675.5467778415268</v>
      </c>
      <c r="V34" s="956">
        <f>AY34</f>
        <v>1210.219419556624</v>
      </c>
      <c r="W34" s="956">
        <f>AZ34</f>
        <v>266.38132503084785</v>
      </c>
      <c r="X34" s="956">
        <f>BA34</f>
        <v>203.88800348224811</v>
      </c>
      <c r="Y34" s="956">
        <f>BB34</f>
        <v>0</v>
      </c>
      <c r="Z34" s="956">
        <f>BC34</f>
        <v>1019.9380419145243</v>
      </c>
      <c r="AA34" s="956">
        <f>BD34</f>
        <v>147.8203175045299</v>
      </c>
      <c r="AB34" s="956">
        <f>BE34</f>
        <v>5115.6978839678914</v>
      </c>
      <c r="AC34" s="963">
        <f>BF34</f>
        <v>13534.099410794104</v>
      </c>
      <c r="AD34" s="963">
        <v>0</v>
      </c>
      <c r="AF34" s="111"/>
      <c r="AG34" s="111"/>
      <c r="AH34" s="111"/>
      <c r="AJ34" s="2554" t="s">
        <v>1941</v>
      </c>
      <c r="AK34" s="2555"/>
      <c r="AL34" s="1563">
        <v>106217.57019026345</v>
      </c>
      <c r="AM34" s="1564">
        <v>93703.408821383957</v>
      </c>
      <c r="AN34" s="1564">
        <v>80242.512440830498</v>
      </c>
      <c r="AO34" s="1564">
        <v>4777.2319293230275</v>
      </c>
      <c r="AP34" s="1564">
        <v>4633.0511411980651</v>
      </c>
      <c r="AQ34" s="1564">
        <v>34859.400809944353</v>
      </c>
      <c r="AR34" s="1564">
        <v>35972.828560365087</v>
      </c>
      <c r="AS34" s="1564">
        <v>13460.896380553364</v>
      </c>
      <c r="AT34" s="1564">
        <v>6973.5521336841784</v>
      </c>
      <c r="AU34" s="1564">
        <v>2077.2702604385668</v>
      </c>
      <c r="AV34" s="1564">
        <v>613.14795798741659</v>
      </c>
      <c r="AW34" s="1564">
        <v>1130.9863928291945</v>
      </c>
      <c r="AX34" s="1564">
        <v>1675.5467778415268</v>
      </c>
      <c r="AY34" s="1564">
        <v>1210.219419556624</v>
      </c>
      <c r="AZ34" s="1564">
        <v>266.38132503084785</v>
      </c>
      <c r="BA34" s="1564">
        <v>203.88800348224811</v>
      </c>
      <c r="BB34" s="1564">
        <v>0</v>
      </c>
      <c r="BC34" s="1564">
        <v>1019.9380419145243</v>
      </c>
      <c r="BD34" s="1564">
        <v>147.8203175045299</v>
      </c>
      <c r="BE34" s="1564">
        <v>5115.6978839678914</v>
      </c>
      <c r="BF34" s="1566">
        <v>13534.099410794104</v>
      </c>
    </row>
    <row r="35" spans="1:58" ht="18.95" customHeight="1">
      <c r="A35" s="1137"/>
      <c r="B35" s="1137" t="s">
        <v>54</v>
      </c>
      <c r="C35" s="1137"/>
      <c r="D35" s="811"/>
      <c r="E35" s="866">
        <f>AL35</f>
        <v>256581.97646826869</v>
      </c>
      <c r="F35" s="963">
        <f>AM35</f>
        <v>202594.92486943529</v>
      </c>
      <c r="G35" s="963">
        <f>AN35</f>
        <v>157372.69973520638</v>
      </c>
      <c r="H35" s="963">
        <f>AO35</f>
        <v>15132.637325599278</v>
      </c>
      <c r="I35" s="963">
        <f>AP35</f>
        <v>3285.8374367413644</v>
      </c>
      <c r="J35" s="963">
        <f>AQ35</f>
        <v>57757.885709858245</v>
      </c>
      <c r="K35" s="963">
        <f>AR35</f>
        <v>81196.339263007496</v>
      </c>
      <c r="L35" s="963">
        <f>AS35</f>
        <v>45222.225134229055</v>
      </c>
      <c r="M35" s="963">
        <f>AT35</f>
        <v>33109.801578574486</v>
      </c>
      <c r="N35" s="963">
        <f>AU35</f>
        <v>9383.0878839096094</v>
      </c>
      <c r="O35" s="1137"/>
      <c r="P35" s="1137" t="s">
        <v>54</v>
      </c>
      <c r="Q35" s="1137"/>
      <c r="R35" s="811"/>
      <c r="S35" s="956">
        <f>AV35</f>
        <v>2063.3197618048484</v>
      </c>
      <c r="T35" s="956">
        <f>AW35</f>
        <v>3496.192116245873</v>
      </c>
      <c r="U35" s="956">
        <f>AX35</f>
        <v>8497.2110815667857</v>
      </c>
      <c r="V35" s="956">
        <f>AY35</f>
        <v>8597.9672100411899</v>
      </c>
      <c r="W35" s="956">
        <f>AZ35</f>
        <v>1072.0235250061587</v>
      </c>
      <c r="X35" s="956">
        <f>BA35</f>
        <v>1930.8093026390568</v>
      </c>
      <c r="Y35" s="956">
        <f>BB35</f>
        <v>550.73550576558375</v>
      </c>
      <c r="Z35" s="956">
        <f>BC35</f>
        <v>182.94000666666662</v>
      </c>
      <c r="AA35" s="956">
        <f>BD35</f>
        <v>12.022524666666666</v>
      </c>
      <c r="AB35" s="956">
        <f>BE35</f>
        <v>9435.9162159165808</v>
      </c>
      <c r="AC35" s="963">
        <f>BF35</f>
        <v>54169.991605499905</v>
      </c>
      <c r="AD35" s="963">
        <v>0</v>
      </c>
      <c r="AF35" s="111"/>
      <c r="AG35" s="111"/>
      <c r="AH35" s="111"/>
      <c r="AJ35" s="2554" t="s">
        <v>1942</v>
      </c>
      <c r="AK35" s="2555"/>
      <c r="AL35" s="1563">
        <v>256581.97646826869</v>
      </c>
      <c r="AM35" s="1564">
        <v>202594.92486943529</v>
      </c>
      <c r="AN35" s="1564">
        <v>157372.69973520638</v>
      </c>
      <c r="AO35" s="1564">
        <v>15132.637325599278</v>
      </c>
      <c r="AP35" s="1564">
        <v>3285.8374367413644</v>
      </c>
      <c r="AQ35" s="1564">
        <v>57757.885709858245</v>
      </c>
      <c r="AR35" s="1564">
        <v>81196.339263007496</v>
      </c>
      <c r="AS35" s="1564">
        <v>45222.225134229055</v>
      </c>
      <c r="AT35" s="1564">
        <v>33109.801578574486</v>
      </c>
      <c r="AU35" s="1564">
        <v>9383.0878839096094</v>
      </c>
      <c r="AV35" s="1564">
        <v>2063.3197618048484</v>
      </c>
      <c r="AW35" s="1564">
        <v>3496.192116245873</v>
      </c>
      <c r="AX35" s="1564">
        <v>8497.2110815667857</v>
      </c>
      <c r="AY35" s="1564">
        <v>8597.9672100411899</v>
      </c>
      <c r="AZ35" s="1564">
        <v>1072.0235250061587</v>
      </c>
      <c r="BA35" s="1564">
        <v>1930.8093026390568</v>
      </c>
      <c r="BB35" s="1564">
        <v>550.73550576558375</v>
      </c>
      <c r="BC35" s="1564">
        <v>182.94000666666662</v>
      </c>
      <c r="BD35" s="1564">
        <v>12.022524666666666</v>
      </c>
      <c r="BE35" s="1564">
        <v>9435.9162159165808</v>
      </c>
      <c r="BF35" s="1566">
        <v>54169.991605499905</v>
      </c>
    </row>
    <row r="36" spans="1:58" ht="18.95" customHeight="1">
      <c r="A36" s="1137"/>
      <c r="B36" s="1137" t="s">
        <v>254</v>
      </c>
      <c r="C36" s="1137"/>
      <c r="D36" s="811"/>
      <c r="E36" s="866">
        <f>AL36</f>
        <v>36420.041923786324</v>
      </c>
      <c r="F36" s="963">
        <f>AM36</f>
        <v>22917.585201039237</v>
      </c>
      <c r="G36" s="963">
        <f>AN36</f>
        <v>18690.266770936742</v>
      </c>
      <c r="H36" s="963">
        <f>AO36</f>
        <v>2119.4842048788519</v>
      </c>
      <c r="I36" s="963">
        <f>AP36</f>
        <v>2.6118724000007645</v>
      </c>
      <c r="J36" s="961">
        <f>AQ36</f>
        <v>1437.2273082164597</v>
      </c>
      <c r="K36" s="1102">
        <f>AR36</f>
        <v>15130.943385441422</v>
      </c>
      <c r="L36" s="963">
        <f>AS36</f>
        <v>4227.318430102504</v>
      </c>
      <c r="M36" s="963">
        <f>AT36</f>
        <v>3132.9388147465456</v>
      </c>
      <c r="N36" s="963">
        <f>AU36</f>
        <v>80.047559517144265</v>
      </c>
      <c r="O36" s="1137"/>
      <c r="P36" s="1137" t="s">
        <v>254</v>
      </c>
      <c r="Q36" s="1137"/>
      <c r="R36" s="811"/>
      <c r="S36" s="956">
        <f>AV36</f>
        <v>68.644658054603752</v>
      </c>
      <c r="T36" s="956">
        <f>AW36</f>
        <v>1487.6916441828807</v>
      </c>
      <c r="U36" s="956">
        <f>AX36</f>
        <v>1132.6754009246638</v>
      </c>
      <c r="V36" s="956">
        <f>AY36</f>
        <v>265.68131945804367</v>
      </c>
      <c r="W36" s="956">
        <f>AZ36</f>
        <v>98.198232609208702</v>
      </c>
      <c r="X36" s="963">
        <f>BA36</f>
        <v>85.77852696318044</v>
      </c>
      <c r="Y36" s="113">
        <f>BB36</f>
        <v>57.500000002026425</v>
      </c>
      <c r="Z36" s="113">
        <f>BC36</f>
        <v>0</v>
      </c>
      <c r="AA36" s="963">
        <f>BD36</f>
        <v>0</v>
      </c>
      <c r="AB36" s="956">
        <f>BE36</f>
        <v>951.10108839075008</v>
      </c>
      <c r="AC36" s="963">
        <f>BF36</f>
        <v>13502.456722747116</v>
      </c>
      <c r="AD36" s="963">
        <v>0</v>
      </c>
      <c r="AF36" s="111"/>
      <c r="AG36" s="111"/>
      <c r="AH36" s="111"/>
      <c r="AJ36" s="2554" t="s">
        <v>1943</v>
      </c>
      <c r="AK36" s="2555"/>
      <c r="AL36" s="1563">
        <v>36420.041923786324</v>
      </c>
      <c r="AM36" s="1564">
        <v>22917.585201039237</v>
      </c>
      <c r="AN36" s="1564">
        <v>18690.266770936742</v>
      </c>
      <c r="AO36" s="1564">
        <v>2119.4842048788519</v>
      </c>
      <c r="AP36" s="1564">
        <v>2.6118724000007645</v>
      </c>
      <c r="AQ36" s="1564">
        <v>1437.2273082164597</v>
      </c>
      <c r="AR36" s="1564">
        <v>15130.943385441422</v>
      </c>
      <c r="AS36" s="1564">
        <v>4227.318430102504</v>
      </c>
      <c r="AT36" s="1564">
        <v>3132.9388147465456</v>
      </c>
      <c r="AU36" s="1564">
        <v>80.047559517144265</v>
      </c>
      <c r="AV36" s="1564">
        <v>68.644658054603752</v>
      </c>
      <c r="AW36" s="1564">
        <v>1487.6916441828807</v>
      </c>
      <c r="AX36" s="1564">
        <v>1132.6754009246638</v>
      </c>
      <c r="AY36" s="1564">
        <v>265.68131945804367</v>
      </c>
      <c r="AZ36" s="1564">
        <v>98.198232609208702</v>
      </c>
      <c r="BA36" s="1564">
        <v>85.77852696318044</v>
      </c>
      <c r="BB36" s="1564">
        <v>57.500000002026425</v>
      </c>
      <c r="BC36" s="1564">
        <v>0</v>
      </c>
      <c r="BD36" s="1564">
        <v>0</v>
      </c>
      <c r="BE36" s="1564">
        <v>951.10108839075008</v>
      </c>
      <c r="BF36" s="1566">
        <v>13502.456722747116</v>
      </c>
    </row>
    <row r="37" spans="1:58" ht="18.95" customHeight="1">
      <c r="A37" s="1137"/>
      <c r="B37" s="1137" t="s">
        <v>253</v>
      </c>
      <c r="C37" s="1137"/>
      <c r="D37" s="811"/>
      <c r="E37" s="866">
        <f>AL37</f>
        <v>314556.00831199985</v>
      </c>
      <c r="F37" s="963">
        <f>AM37</f>
        <v>297186.07229099993</v>
      </c>
      <c r="G37" s="963">
        <f>AN37</f>
        <v>188476.81200400006</v>
      </c>
      <c r="H37" s="963">
        <f>AO37</f>
        <v>8953.4712159999999</v>
      </c>
      <c r="I37" s="963">
        <f>AP37</f>
        <v>2925.8056750000001</v>
      </c>
      <c r="J37" s="963">
        <f>AQ37</f>
        <v>87053.187915999952</v>
      </c>
      <c r="K37" s="963">
        <f>AR37</f>
        <v>89544.347196999908</v>
      </c>
      <c r="L37" s="963">
        <f>AS37</f>
        <v>108709.26028700004</v>
      </c>
      <c r="M37" s="963">
        <f>AT37</f>
        <v>29596.502200999999</v>
      </c>
      <c r="N37" s="963">
        <f>AU37</f>
        <v>15857.238862999997</v>
      </c>
      <c r="O37" s="1137"/>
      <c r="P37" s="1137" t="s">
        <v>253</v>
      </c>
      <c r="Q37" s="1137"/>
      <c r="R37" s="811"/>
      <c r="S37" s="956">
        <f>AV37</f>
        <v>5314.4745109999985</v>
      </c>
      <c r="T37" s="956">
        <f>AW37</f>
        <v>918.06598400000007</v>
      </c>
      <c r="U37" s="956">
        <f>AX37</f>
        <v>4764.1341789999988</v>
      </c>
      <c r="V37" s="956">
        <f>AY37</f>
        <v>1444.1603429999993</v>
      </c>
      <c r="W37" s="956">
        <f>AZ37</f>
        <v>1298.4283210000003</v>
      </c>
      <c r="X37" s="956">
        <f>BA37</f>
        <v>51757.994053000002</v>
      </c>
      <c r="Y37" s="956">
        <f>BB37</f>
        <v>939.67904099999998</v>
      </c>
      <c r="Z37" s="956">
        <f>BC37</f>
        <v>1418.5279599999999</v>
      </c>
      <c r="AA37" s="956">
        <f>BD37</f>
        <v>232.79248399999994</v>
      </c>
      <c r="AB37" s="956">
        <f>BE37</f>
        <v>24763.76454800001</v>
      </c>
      <c r="AC37" s="963">
        <f>BF37</f>
        <v>18788.463981000004</v>
      </c>
      <c r="AD37" s="963">
        <v>0</v>
      </c>
      <c r="AF37" s="111"/>
      <c r="AG37" s="111"/>
      <c r="AH37" s="111"/>
      <c r="AJ37" s="2554" t="s">
        <v>1944</v>
      </c>
      <c r="AK37" s="2555"/>
      <c r="AL37" s="1563">
        <v>314556.00831199985</v>
      </c>
      <c r="AM37" s="1564">
        <v>297186.07229099993</v>
      </c>
      <c r="AN37" s="1564">
        <v>188476.81200400006</v>
      </c>
      <c r="AO37" s="1564">
        <v>8953.4712159999999</v>
      </c>
      <c r="AP37" s="1564">
        <v>2925.8056750000001</v>
      </c>
      <c r="AQ37" s="1564">
        <v>87053.187915999952</v>
      </c>
      <c r="AR37" s="1564">
        <v>89544.347196999908</v>
      </c>
      <c r="AS37" s="1564">
        <v>108709.26028700004</v>
      </c>
      <c r="AT37" s="1564">
        <v>29596.502200999999</v>
      </c>
      <c r="AU37" s="1564">
        <v>15857.238862999997</v>
      </c>
      <c r="AV37" s="1564">
        <v>5314.4745109999985</v>
      </c>
      <c r="AW37" s="1564">
        <v>918.06598400000007</v>
      </c>
      <c r="AX37" s="1564">
        <v>4764.1341789999988</v>
      </c>
      <c r="AY37" s="1564">
        <v>1444.1603429999993</v>
      </c>
      <c r="AZ37" s="1564">
        <v>1298.4283210000003</v>
      </c>
      <c r="BA37" s="1564">
        <v>51757.994053000002</v>
      </c>
      <c r="BB37" s="1564">
        <v>939.67904099999998</v>
      </c>
      <c r="BC37" s="1564">
        <v>1418.5279599999999</v>
      </c>
      <c r="BD37" s="1564">
        <v>232.79248399999994</v>
      </c>
      <c r="BE37" s="1564">
        <v>24763.76454800001</v>
      </c>
      <c r="BF37" s="1566">
        <v>18788.463981000004</v>
      </c>
    </row>
    <row r="38" spans="1:58" ht="18.95" customHeight="1">
      <c r="A38" s="2641" t="s">
        <v>410</v>
      </c>
      <c r="B38" s="2641"/>
      <c r="C38" s="2641"/>
      <c r="D38" s="107"/>
      <c r="E38" s="866"/>
      <c r="F38" s="963"/>
      <c r="G38" s="1102"/>
      <c r="H38" s="963"/>
      <c r="I38" s="963"/>
      <c r="J38" s="961"/>
      <c r="K38" s="1102"/>
      <c r="L38" s="1027"/>
      <c r="M38" s="956"/>
      <c r="N38" s="963"/>
      <c r="O38" s="2641" t="s">
        <v>410</v>
      </c>
      <c r="P38" s="2641"/>
      <c r="Q38" s="2641"/>
      <c r="R38" s="107"/>
      <c r="S38" s="956"/>
      <c r="T38" s="956"/>
      <c r="U38" s="956"/>
      <c r="V38" s="956"/>
      <c r="W38" s="956"/>
      <c r="X38" s="956"/>
      <c r="Y38" s="956"/>
      <c r="Z38" s="956"/>
      <c r="AA38" s="956"/>
      <c r="AB38" s="956"/>
      <c r="AC38" s="963"/>
      <c r="AD38" s="963"/>
      <c r="AF38" s="111"/>
      <c r="AG38" s="111"/>
      <c r="AH38" s="111"/>
      <c r="AJ38" s="2554" t="s">
        <v>1945</v>
      </c>
      <c r="AK38" s="2555" t="s">
        <v>1946</v>
      </c>
      <c r="AL38" s="1563">
        <v>2927022.1967986324</v>
      </c>
      <c r="AM38" s="1564">
        <v>2768023.7517862064</v>
      </c>
      <c r="AN38" s="1564">
        <v>2304558.5466261413</v>
      </c>
      <c r="AO38" s="1564">
        <v>141925.33027621245</v>
      </c>
      <c r="AP38" s="1564">
        <v>75131.474493934918</v>
      </c>
      <c r="AQ38" s="1564">
        <v>1185758.1821597209</v>
      </c>
      <c r="AR38" s="1564">
        <v>901743.55969626911</v>
      </c>
      <c r="AS38" s="1564">
        <v>463465.20516007207</v>
      </c>
      <c r="AT38" s="1564">
        <v>165729.25065183302</v>
      </c>
      <c r="AU38" s="1564">
        <v>78295.98799000305</v>
      </c>
      <c r="AV38" s="1564">
        <v>18832.994001468374</v>
      </c>
      <c r="AW38" s="1564">
        <v>15093.85633974896</v>
      </c>
      <c r="AX38" s="1564">
        <v>29814.202272941868</v>
      </c>
      <c r="AY38" s="1564">
        <v>17436.293107041023</v>
      </c>
      <c r="AZ38" s="1564">
        <v>6255.9169406301016</v>
      </c>
      <c r="BA38" s="1564">
        <v>144964.45086303211</v>
      </c>
      <c r="BB38" s="1564">
        <v>5658.7246853378501</v>
      </c>
      <c r="BC38" s="1564">
        <v>23312.810698615354</v>
      </c>
      <c r="BD38" s="1564">
        <v>936.31891983184164</v>
      </c>
      <c r="BE38" s="1564">
        <v>122863.64934142062</v>
      </c>
      <c r="BF38" s="1566">
        <v>182311.25571105143</v>
      </c>
    </row>
    <row r="39" spans="1:58" ht="18.95" customHeight="1">
      <c r="A39" s="2639" t="s">
        <v>45</v>
      </c>
      <c r="B39" s="2639"/>
      <c r="C39" s="6"/>
      <c r="D39" s="107"/>
      <c r="E39" s="866">
        <f>AL38</f>
        <v>2927022.1967986324</v>
      </c>
      <c r="F39" s="963">
        <f>AM38</f>
        <v>2768023.7517862064</v>
      </c>
      <c r="G39" s="963">
        <f>AN38</f>
        <v>2304558.5466261413</v>
      </c>
      <c r="H39" s="963">
        <f>AO38</f>
        <v>141925.33027621245</v>
      </c>
      <c r="I39" s="963">
        <f>AP38</f>
        <v>75131.474493934918</v>
      </c>
      <c r="J39" s="963">
        <f>AQ38</f>
        <v>1185758.1821597209</v>
      </c>
      <c r="K39" s="963">
        <f>AR38</f>
        <v>901743.55969626911</v>
      </c>
      <c r="L39" s="963">
        <f>AS38</f>
        <v>463465.20516007207</v>
      </c>
      <c r="M39" s="963">
        <f>AT38</f>
        <v>165729.25065183302</v>
      </c>
      <c r="N39" s="963">
        <f>AU38</f>
        <v>78295.98799000305</v>
      </c>
      <c r="O39" s="2639" t="s">
        <v>45</v>
      </c>
      <c r="P39" s="2639"/>
      <c r="Q39" s="6"/>
      <c r="R39" s="107"/>
      <c r="S39" s="956">
        <f>AV38</f>
        <v>18832.994001468374</v>
      </c>
      <c r="T39" s="956">
        <f>AW38</f>
        <v>15093.85633974896</v>
      </c>
      <c r="U39" s="956">
        <f>AX38</f>
        <v>29814.202272941868</v>
      </c>
      <c r="V39" s="956">
        <f>AY38</f>
        <v>17436.293107041023</v>
      </c>
      <c r="W39" s="956">
        <f>AZ38</f>
        <v>6255.9169406301016</v>
      </c>
      <c r="X39" s="956">
        <f>BA38</f>
        <v>144964.45086303211</v>
      </c>
      <c r="Y39" s="956">
        <f>BB38</f>
        <v>5658.7246853378501</v>
      </c>
      <c r="Z39" s="956">
        <f>BC38</f>
        <v>23312.810698615354</v>
      </c>
      <c r="AA39" s="956">
        <f>BD38</f>
        <v>936.31891983184164</v>
      </c>
      <c r="AB39" s="956">
        <f>BE38</f>
        <v>122863.64934142062</v>
      </c>
      <c r="AC39" s="963">
        <f>BF38</f>
        <v>182311.25571105143</v>
      </c>
      <c r="AD39" s="963">
        <v>0</v>
      </c>
      <c r="AF39" s="111"/>
      <c r="AG39" s="111"/>
      <c r="AH39" s="111"/>
      <c r="AJ39" s="2554"/>
      <c r="AK39" s="2555" t="s">
        <v>1947</v>
      </c>
      <c r="AL39" s="1563">
        <v>18039.522282384627</v>
      </c>
      <c r="AM39" s="1564">
        <v>16341.397910223604</v>
      </c>
      <c r="AN39" s="1564">
        <v>14440.900285248812</v>
      </c>
      <c r="AO39" s="1564">
        <v>237.67706133911108</v>
      </c>
      <c r="AP39" s="1564">
        <v>1110.8941693950396</v>
      </c>
      <c r="AQ39" s="1564">
        <v>3022.7599614413166</v>
      </c>
      <c r="AR39" s="1564">
        <v>10069.569093073347</v>
      </c>
      <c r="AS39" s="1564">
        <v>1900.4976249747897</v>
      </c>
      <c r="AT39" s="1564">
        <v>917.92414720997431</v>
      </c>
      <c r="AU39" s="1564">
        <v>153.68006110835913</v>
      </c>
      <c r="AV39" s="1564">
        <v>178.21994038890836</v>
      </c>
      <c r="AW39" s="1564">
        <v>191.24376263907939</v>
      </c>
      <c r="AX39" s="1564">
        <v>291.82675471714015</v>
      </c>
      <c r="AY39" s="1564">
        <v>99.567766795863633</v>
      </c>
      <c r="AZ39" s="1564">
        <v>3.3858615606236793</v>
      </c>
      <c r="BA39" s="1564">
        <v>11.105627724429135</v>
      </c>
      <c r="BB39" s="1564">
        <v>0</v>
      </c>
      <c r="BC39" s="1564">
        <v>0</v>
      </c>
      <c r="BD39" s="1564">
        <v>0</v>
      </c>
      <c r="BE39" s="1564">
        <v>971.46785004038622</v>
      </c>
      <c r="BF39" s="1566">
        <v>1698.1243721610251</v>
      </c>
    </row>
    <row r="40" spans="1:58" ht="18.95" customHeight="1">
      <c r="A40" s="7"/>
      <c r="B40" s="1137" t="s">
        <v>379</v>
      </c>
      <c r="C40" s="7"/>
      <c r="D40" s="107"/>
      <c r="E40" s="866">
        <f>AL51</f>
        <v>1673473.0444381828</v>
      </c>
      <c r="F40" s="963">
        <f>AM51</f>
        <v>1590244.6457688154</v>
      </c>
      <c r="G40" s="963">
        <f>AN51</f>
        <v>1345480.0407718515</v>
      </c>
      <c r="H40" s="963">
        <f>AO51</f>
        <v>80738.893845643528</v>
      </c>
      <c r="I40" s="963">
        <f>AP51</f>
        <v>38153.462392779868</v>
      </c>
      <c r="J40" s="961">
        <f>AQ51</f>
        <v>672413.99815973896</v>
      </c>
      <c r="K40" s="1102">
        <f>AR51</f>
        <v>554173.68637368688</v>
      </c>
      <c r="L40" s="963">
        <f>AS51</f>
        <v>244764.60499696713</v>
      </c>
      <c r="M40" s="963">
        <f>AT51</f>
        <v>74624.556661369934</v>
      </c>
      <c r="N40" s="963">
        <f>AU51</f>
        <v>41604.283733810415</v>
      </c>
      <c r="O40" s="7"/>
      <c r="P40" s="1137" t="s">
        <v>379</v>
      </c>
      <c r="Q40" s="7"/>
      <c r="R40" s="107"/>
      <c r="S40" s="956">
        <f>AV51</f>
        <v>9289.3376214901364</v>
      </c>
      <c r="T40" s="956">
        <f>AW51</f>
        <v>6974.8357045936564</v>
      </c>
      <c r="U40" s="956">
        <f>AX51</f>
        <v>9494.214710517188</v>
      </c>
      <c r="V40" s="956">
        <f>AY51</f>
        <v>3410.17154526895</v>
      </c>
      <c r="W40" s="956">
        <f>AZ51</f>
        <v>3851.7133456897304</v>
      </c>
      <c r="X40" s="956">
        <f>BA51</f>
        <v>71724.242043238788</v>
      </c>
      <c r="Y40" s="956">
        <f>BB51</f>
        <v>3481.0882136671644</v>
      </c>
      <c r="Z40" s="956">
        <f>BC51</f>
        <v>17789.115120220562</v>
      </c>
      <c r="AA40" s="956">
        <f>BD51</f>
        <v>414.8334554927506</v>
      </c>
      <c r="AB40" s="956">
        <f>BE51</f>
        <v>76730.769502977957</v>
      </c>
      <c r="AC40" s="963">
        <f>BF51</f>
        <v>101017.51378958707</v>
      </c>
      <c r="AD40" s="963">
        <v>0</v>
      </c>
      <c r="AF40" s="111"/>
      <c r="AG40" s="111"/>
      <c r="AH40" s="111"/>
      <c r="AJ40" s="2554" t="s">
        <v>1948</v>
      </c>
      <c r="AK40" s="2555" t="s">
        <v>1949</v>
      </c>
      <c r="AL40" s="1563">
        <v>408020.77566033311</v>
      </c>
      <c r="AM40" s="1564">
        <v>390742.57100098662</v>
      </c>
      <c r="AN40" s="1564">
        <v>340590.94762039115</v>
      </c>
      <c r="AO40" s="1564">
        <v>5880.3145625106954</v>
      </c>
      <c r="AP40" s="1564">
        <v>9544.4945610189261</v>
      </c>
      <c r="AQ40" s="1564">
        <v>197438.18287563152</v>
      </c>
      <c r="AR40" s="1564">
        <v>127727.95562123011</v>
      </c>
      <c r="AS40" s="1564">
        <v>50151.623380595127</v>
      </c>
      <c r="AT40" s="1564">
        <v>16331.808220541634</v>
      </c>
      <c r="AU40" s="1564">
        <v>8009.9917329143418</v>
      </c>
      <c r="AV40" s="1564">
        <v>2044.8477243274976</v>
      </c>
      <c r="AW40" s="1564">
        <v>1416.4172178316546</v>
      </c>
      <c r="AX40" s="1564">
        <v>3014.0253771540724</v>
      </c>
      <c r="AY40" s="1564">
        <v>518.65079976726838</v>
      </c>
      <c r="AZ40" s="1564">
        <v>1327.8753685468068</v>
      </c>
      <c r="BA40" s="1564">
        <v>12023.660742122598</v>
      </c>
      <c r="BB40" s="1564">
        <v>30.796668999999998</v>
      </c>
      <c r="BC40" s="1564">
        <v>1279.9446305083288</v>
      </c>
      <c r="BD40" s="1564">
        <v>117.03382822001362</v>
      </c>
      <c r="BE40" s="1564">
        <v>20368.379290202534</v>
      </c>
      <c r="BF40" s="1566">
        <v>18558.149289855239</v>
      </c>
    </row>
    <row r="41" spans="1:58" ht="18.95" customHeight="1">
      <c r="A41" s="813"/>
      <c r="B41" s="813" t="s">
        <v>1390</v>
      </c>
      <c r="C41" s="813"/>
      <c r="D41" s="811"/>
      <c r="E41" s="866">
        <f>AL40</f>
        <v>408020.77566033311</v>
      </c>
      <c r="F41" s="963">
        <f>AM40</f>
        <v>390742.57100098662</v>
      </c>
      <c r="G41" s="963">
        <f>AN40</f>
        <v>340590.94762039115</v>
      </c>
      <c r="H41" s="963">
        <f>AO40</f>
        <v>5880.3145625106954</v>
      </c>
      <c r="I41" s="963">
        <f>AP40</f>
        <v>9544.4945610189261</v>
      </c>
      <c r="J41" s="963">
        <f>AQ40</f>
        <v>197438.18287563152</v>
      </c>
      <c r="K41" s="963">
        <f>AR40</f>
        <v>127727.95562123011</v>
      </c>
      <c r="L41" s="963">
        <f>AS40</f>
        <v>50151.623380595127</v>
      </c>
      <c r="M41" s="963">
        <f>AT40</f>
        <v>16331.808220541634</v>
      </c>
      <c r="N41" s="963">
        <f>AU40</f>
        <v>8009.9917329143418</v>
      </c>
      <c r="O41" s="813"/>
      <c r="P41" s="813" t="s">
        <v>1390</v>
      </c>
      <c r="Q41" s="813"/>
      <c r="R41" s="811"/>
      <c r="S41" s="956">
        <f>AV40</f>
        <v>2044.8477243274976</v>
      </c>
      <c r="T41" s="956">
        <f>AW40</f>
        <v>1416.4172178316546</v>
      </c>
      <c r="U41" s="956">
        <f>AX40</f>
        <v>3014.0253771540724</v>
      </c>
      <c r="V41" s="956">
        <f>AY40</f>
        <v>518.65079976726838</v>
      </c>
      <c r="W41" s="956">
        <f>AZ40</f>
        <v>1327.8753685468068</v>
      </c>
      <c r="X41" s="956">
        <f>BA40</f>
        <v>12023.660742122598</v>
      </c>
      <c r="Y41" s="956">
        <f>BB40</f>
        <v>30.796668999999998</v>
      </c>
      <c r="Z41" s="956">
        <f>BC40</f>
        <v>1279.9446305083288</v>
      </c>
      <c r="AA41" s="956">
        <f>BD40</f>
        <v>117.03382822001362</v>
      </c>
      <c r="AB41" s="956">
        <f>BE40</f>
        <v>20368.379290202534</v>
      </c>
      <c r="AC41" s="963">
        <f>BF40</f>
        <v>18558.149289855239</v>
      </c>
      <c r="AD41" s="963">
        <v>0</v>
      </c>
      <c r="AF41" s="111"/>
      <c r="AG41" s="111"/>
      <c r="AH41" s="111"/>
      <c r="AJ41" s="2554"/>
      <c r="AK41" s="2555" t="s">
        <v>1950</v>
      </c>
      <c r="AL41" s="1563">
        <v>978973.37224774051</v>
      </c>
      <c r="AM41" s="1564">
        <v>931301.30336528539</v>
      </c>
      <c r="AN41" s="1564">
        <v>766726.63816842681</v>
      </c>
      <c r="AO41" s="1564">
        <v>57581.858245900352</v>
      </c>
      <c r="AP41" s="1564">
        <v>25002.978102595374</v>
      </c>
      <c r="AQ41" s="1564">
        <v>337031.77680859412</v>
      </c>
      <c r="AR41" s="1564">
        <v>347110.02501133655</v>
      </c>
      <c r="AS41" s="1564">
        <v>164574.66519685849</v>
      </c>
      <c r="AT41" s="1564">
        <v>43338.74249394107</v>
      </c>
      <c r="AU41" s="1564">
        <v>27287.953665671143</v>
      </c>
      <c r="AV41" s="1564">
        <v>4640.2428636931727</v>
      </c>
      <c r="AW41" s="1564">
        <v>3640.0265300136516</v>
      </c>
      <c r="AX41" s="1564">
        <v>4052.5187100204116</v>
      </c>
      <c r="AY41" s="1564">
        <v>2285.9420334762908</v>
      </c>
      <c r="AZ41" s="1564">
        <v>1432.0586910664176</v>
      </c>
      <c r="BA41" s="1564">
        <v>57558.212432769658</v>
      </c>
      <c r="BB41" s="1564">
        <v>3344.1617109994413</v>
      </c>
      <c r="BC41" s="1564">
        <v>15489.333959564532</v>
      </c>
      <c r="BD41" s="1564">
        <v>229.954832311015</v>
      </c>
      <c r="BE41" s="1564">
        <v>44614.259767272975</v>
      </c>
      <c r="BF41" s="1566">
        <v>63161.402842018673</v>
      </c>
    </row>
    <row r="42" spans="1:58" ht="18.95" customHeight="1">
      <c r="A42" s="813"/>
      <c r="B42" s="813" t="s">
        <v>1391</v>
      </c>
      <c r="C42" s="813"/>
      <c r="D42" s="811"/>
      <c r="E42" s="866">
        <f>AL41</f>
        <v>978973.37224774051</v>
      </c>
      <c r="F42" s="963">
        <f>AM41</f>
        <v>931301.30336528539</v>
      </c>
      <c r="G42" s="963">
        <f>AN41</f>
        <v>766726.63816842681</v>
      </c>
      <c r="H42" s="963">
        <f>AO41</f>
        <v>57581.858245900352</v>
      </c>
      <c r="I42" s="963">
        <f>AP41</f>
        <v>25002.978102595374</v>
      </c>
      <c r="J42" s="963">
        <f>AQ41</f>
        <v>337031.77680859412</v>
      </c>
      <c r="K42" s="963">
        <f>AR41</f>
        <v>347110.02501133655</v>
      </c>
      <c r="L42" s="963">
        <f>AS41</f>
        <v>164574.66519685849</v>
      </c>
      <c r="M42" s="963">
        <f>AT41</f>
        <v>43338.74249394107</v>
      </c>
      <c r="N42" s="963">
        <f>AU41</f>
        <v>27287.953665671143</v>
      </c>
      <c r="O42" s="813"/>
      <c r="P42" s="813" t="s">
        <v>1391</v>
      </c>
      <c r="Q42" s="813"/>
      <c r="R42" s="811"/>
      <c r="S42" s="956">
        <f>AV41</f>
        <v>4640.2428636931727</v>
      </c>
      <c r="T42" s="956">
        <f>AW41</f>
        <v>3640.0265300136516</v>
      </c>
      <c r="U42" s="956">
        <f>AX41</f>
        <v>4052.5187100204116</v>
      </c>
      <c r="V42" s="956">
        <f>AY41</f>
        <v>2285.9420334762908</v>
      </c>
      <c r="W42" s="956">
        <f>AZ41</f>
        <v>1432.0586910664176</v>
      </c>
      <c r="X42" s="956">
        <f>BA41</f>
        <v>57558.212432769658</v>
      </c>
      <c r="Y42" s="956">
        <f>BB41</f>
        <v>3344.1617109994413</v>
      </c>
      <c r="Z42" s="956">
        <f>BC41</f>
        <v>15489.333959564532</v>
      </c>
      <c r="AA42" s="956">
        <f>BD41</f>
        <v>229.954832311015</v>
      </c>
      <c r="AB42" s="956">
        <f>BE41</f>
        <v>44614.259767272975</v>
      </c>
      <c r="AC42" s="963">
        <f>BF41</f>
        <v>63161.402842018673</v>
      </c>
      <c r="AD42" s="963">
        <v>0</v>
      </c>
      <c r="AF42" s="111"/>
      <c r="AG42" s="111"/>
      <c r="AH42" s="111"/>
      <c r="AJ42" s="2554"/>
      <c r="AK42" s="2555" t="s">
        <v>1951</v>
      </c>
      <c r="AL42" s="1563">
        <v>186108.70872291946</v>
      </c>
      <c r="AM42" s="1564">
        <v>174658.33930614102</v>
      </c>
      <c r="AN42" s="1564">
        <v>156265.93672341108</v>
      </c>
      <c r="AO42" s="1564">
        <v>13625.282227511923</v>
      </c>
      <c r="AP42" s="1564">
        <v>2907.5372336406135</v>
      </c>
      <c r="AQ42" s="1564">
        <v>86750.455973011587</v>
      </c>
      <c r="AR42" s="1564">
        <v>52982.661289246898</v>
      </c>
      <c r="AS42" s="1564">
        <v>18392.402582729981</v>
      </c>
      <c r="AT42" s="1564">
        <v>9147.720859995492</v>
      </c>
      <c r="AU42" s="1564">
        <v>4519.7019073363936</v>
      </c>
      <c r="AV42" s="1564">
        <v>1728.2185926907132</v>
      </c>
      <c r="AW42" s="1564">
        <v>1208.3567186335079</v>
      </c>
      <c r="AX42" s="1564">
        <v>1115.0939631900994</v>
      </c>
      <c r="AY42" s="1564">
        <v>257.34389714477624</v>
      </c>
      <c r="AZ42" s="1564">
        <v>319.00578100000001</v>
      </c>
      <c r="BA42" s="1564">
        <v>1821.909307612216</v>
      </c>
      <c r="BB42" s="1564">
        <v>40.215615714335868</v>
      </c>
      <c r="BC42" s="1564">
        <v>701.91981057348244</v>
      </c>
      <c r="BD42" s="1564">
        <v>14.090279238110188</v>
      </c>
      <c r="BE42" s="1564">
        <v>6666.546709596344</v>
      </c>
      <c r="BF42" s="1566">
        <v>12152.289227352034</v>
      </c>
    </row>
    <row r="43" spans="1:58" ht="18.95" customHeight="1">
      <c r="A43" s="813"/>
      <c r="B43" s="813" t="s">
        <v>1392</v>
      </c>
      <c r="C43" s="813"/>
      <c r="D43" s="811"/>
      <c r="E43" s="866">
        <f>AL42</f>
        <v>186108.70872291946</v>
      </c>
      <c r="F43" s="963">
        <f>AM42</f>
        <v>174658.33930614102</v>
      </c>
      <c r="G43" s="963">
        <f>AN42</f>
        <v>156265.93672341108</v>
      </c>
      <c r="H43" s="963">
        <f>AO42</f>
        <v>13625.282227511923</v>
      </c>
      <c r="I43" s="963">
        <f>AP42</f>
        <v>2907.5372336406135</v>
      </c>
      <c r="J43" s="963">
        <f>AQ42</f>
        <v>86750.455973011587</v>
      </c>
      <c r="K43" s="963">
        <f>AR42</f>
        <v>52982.661289246898</v>
      </c>
      <c r="L43" s="963">
        <f>AS42</f>
        <v>18392.402582729981</v>
      </c>
      <c r="M43" s="963">
        <f>AT42</f>
        <v>9147.720859995492</v>
      </c>
      <c r="N43" s="963">
        <f>AU42</f>
        <v>4519.7019073363936</v>
      </c>
      <c r="O43" s="813"/>
      <c r="P43" s="813" t="s">
        <v>1392</v>
      </c>
      <c r="Q43" s="813"/>
      <c r="R43" s="811"/>
      <c r="S43" s="956">
        <f>AV42</f>
        <v>1728.2185926907132</v>
      </c>
      <c r="T43" s="956">
        <f>AW42</f>
        <v>1208.3567186335079</v>
      </c>
      <c r="U43" s="956">
        <f>AX42</f>
        <v>1115.0939631900994</v>
      </c>
      <c r="V43" s="956">
        <f>AY42</f>
        <v>257.34389714477624</v>
      </c>
      <c r="W43" s="956">
        <f>AZ42</f>
        <v>319.00578100000001</v>
      </c>
      <c r="X43" s="956">
        <f>BA42</f>
        <v>1821.909307612216</v>
      </c>
      <c r="Y43" s="956">
        <f>BB42</f>
        <v>40.215615714335868</v>
      </c>
      <c r="Z43" s="956">
        <f>BC42</f>
        <v>701.91981057348244</v>
      </c>
      <c r="AA43" s="956">
        <f>BD42</f>
        <v>14.090279238110188</v>
      </c>
      <c r="AB43" s="956">
        <f>BE42</f>
        <v>6666.546709596344</v>
      </c>
      <c r="AC43" s="963">
        <f>BF42</f>
        <v>12152.289227352034</v>
      </c>
      <c r="AD43" s="963">
        <v>0</v>
      </c>
      <c r="AF43" s="111"/>
      <c r="AG43" s="111"/>
      <c r="AH43" s="111"/>
      <c r="AJ43" s="2554"/>
      <c r="AK43" s="2555" t="s">
        <v>1952</v>
      </c>
      <c r="AL43" s="1563">
        <v>100370.18780719097</v>
      </c>
      <c r="AM43" s="1564">
        <v>93542.432096404198</v>
      </c>
      <c r="AN43" s="1564">
        <v>81896.518259620556</v>
      </c>
      <c r="AO43" s="1564">
        <v>3651.4388097206001</v>
      </c>
      <c r="AP43" s="1564">
        <v>698.45249552495579</v>
      </c>
      <c r="AQ43" s="1564">
        <v>51193.582502501158</v>
      </c>
      <c r="AR43" s="1564">
        <v>26353.044451873822</v>
      </c>
      <c r="AS43" s="1564">
        <v>11645.913836783635</v>
      </c>
      <c r="AT43" s="1564">
        <v>5806.2850868918813</v>
      </c>
      <c r="AU43" s="1564">
        <v>1786.6364278885499</v>
      </c>
      <c r="AV43" s="1564">
        <v>876.02844077875659</v>
      </c>
      <c r="AW43" s="1564">
        <v>710.03523811485127</v>
      </c>
      <c r="AX43" s="1564">
        <v>1312.5766601526011</v>
      </c>
      <c r="AY43" s="1564">
        <v>348.23481488061424</v>
      </c>
      <c r="AZ43" s="1564">
        <v>772.7735050765059</v>
      </c>
      <c r="BA43" s="1564">
        <v>320.45956073434542</v>
      </c>
      <c r="BB43" s="1564">
        <v>65.914217953387322</v>
      </c>
      <c r="BC43" s="1564">
        <v>317.91671957421272</v>
      </c>
      <c r="BD43" s="1564">
        <v>53.75451572361191</v>
      </c>
      <c r="BE43" s="1564">
        <v>5081.5837359061916</v>
      </c>
      <c r="BF43" s="1566">
        <v>7145.6724303610317</v>
      </c>
    </row>
    <row r="44" spans="1:58" ht="18.95" customHeight="1">
      <c r="A44" s="813"/>
      <c r="B44" s="813" t="s">
        <v>1393</v>
      </c>
      <c r="C44" s="813"/>
      <c r="D44" s="811"/>
      <c r="E44" s="866">
        <f>AL43</f>
        <v>100370.18780719097</v>
      </c>
      <c r="F44" s="963">
        <f>AM43</f>
        <v>93542.432096404198</v>
      </c>
      <c r="G44" s="963">
        <f>AN43</f>
        <v>81896.518259620556</v>
      </c>
      <c r="H44" s="963">
        <f>AO43</f>
        <v>3651.4388097206001</v>
      </c>
      <c r="I44" s="963">
        <f>AP43</f>
        <v>698.45249552495579</v>
      </c>
      <c r="J44" s="963">
        <f>AQ43</f>
        <v>51193.582502501158</v>
      </c>
      <c r="K44" s="963">
        <f>AR43</f>
        <v>26353.044451873822</v>
      </c>
      <c r="L44" s="963">
        <f>AS43</f>
        <v>11645.913836783635</v>
      </c>
      <c r="M44" s="963">
        <f>AT43</f>
        <v>5806.2850868918813</v>
      </c>
      <c r="N44" s="963">
        <f>AU43</f>
        <v>1786.6364278885499</v>
      </c>
      <c r="O44" s="813"/>
      <c r="P44" s="813" t="s">
        <v>1393</v>
      </c>
      <c r="Q44" s="813"/>
      <c r="R44" s="811"/>
      <c r="S44" s="956">
        <f>AV43</f>
        <v>876.02844077875659</v>
      </c>
      <c r="T44" s="956">
        <f>AW43</f>
        <v>710.03523811485127</v>
      </c>
      <c r="U44" s="956">
        <f>AX43</f>
        <v>1312.5766601526011</v>
      </c>
      <c r="V44" s="956">
        <f>AY43</f>
        <v>348.23481488061424</v>
      </c>
      <c r="W44" s="956">
        <f>AZ43</f>
        <v>772.7735050765059</v>
      </c>
      <c r="X44" s="956">
        <f>BA43</f>
        <v>320.45956073434542</v>
      </c>
      <c r="Y44" s="956">
        <f>BB43</f>
        <v>65.914217953387322</v>
      </c>
      <c r="Z44" s="956">
        <f>BC43</f>
        <v>317.91671957421272</v>
      </c>
      <c r="AA44" s="956">
        <f>BD43</f>
        <v>53.75451572361191</v>
      </c>
      <c r="AB44" s="956">
        <f>BE43</f>
        <v>5081.5837359061916</v>
      </c>
      <c r="AC44" s="963">
        <f>BF43</f>
        <v>7145.6724303610317</v>
      </c>
      <c r="AD44" s="963">
        <v>0</v>
      </c>
      <c r="AF44" s="111"/>
      <c r="AG44" s="111"/>
      <c r="AH44" s="111"/>
      <c r="AJ44" s="2554"/>
      <c r="AK44" s="2555" t="s">
        <v>1953</v>
      </c>
      <c r="AL44" s="1563">
        <v>343308.96405479725</v>
      </c>
      <c r="AM44" s="1564">
        <v>321705.76895535464</v>
      </c>
      <c r="AN44" s="1564">
        <v>259941.63576285451</v>
      </c>
      <c r="AO44" s="1564">
        <v>14848.17951284879</v>
      </c>
      <c r="AP44" s="1564">
        <v>22948.710979182957</v>
      </c>
      <c r="AQ44" s="1564">
        <v>105080.17510413565</v>
      </c>
      <c r="AR44" s="1564">
        <v>117064.57016668722</v>
      </c>
      <c r="AS44" s="1564">
        <v>61764.133192499976</v>
      </c>
      <c r="AT44" s="1564">
        <v>36536.138298186976</v>
      </c>
      <c r="AU44" s="1564">
        <v>21173.178428839208</v>
      </c>
      <c r="AV44" s="1564">
        <v>4442.2515629971131</v>
      </c>
      <c r="AW44" s="1564">
        <v>2195.9214600898345</v>
      </c>
      <c r="AX44" s="1564">
        <v>4285.4992960933596</v>
      </c>
      <c r="AY44" s="1564">
        <v>3184.9715618009359</v>
      </c>
      <c r="AZ44" s="1564">
        <v>1254.3159883664837</v>
      </c>
      <c r="BA44" s="1564">
        <v>9453.7914943786473</v>
      </c>
      <c r="BB44" s="1564">
        <v>954.31560822567667</v>
      </c>
      <c r="BC44" s="1564">
        <v>1520.7406988534337</v>
      </c>
      <c r="BD44" s="1564">
        <v>335.64002354856075</v>
      </c>
      <c r="BE44" s="1564">
        <v>12963.507069306723</v>
      </c>
      <c r="BF44" s="1566">
        <v>23123.93579829609</v>
      </c>
    </row>
    <row r="45" spans="1:58" ht="18.95" customHeight="1">
      <c r="A45" s="813"/>
      <c r="B45" s="1137" t="s">
        <v>380</v>
      </c>
      <c r="C45" s="813"/>
      <c r="D45" s="811"/>
      <c r="E45" s="866">
        <f>AL52</f>
        <v>427175.90196487273</v>
      </c>
      <c r="F45" s="963">
        <f>AM52</f>
        <v>398849.61683799373</v>
      </c>
      <c r="G45" s="963">
        <f>AN52</f>
        <v>326541.21677842538</v>
      </c>
      <c r="H45" s="963">
        <f>AO52</f>
        <v>20660.867017253262</v>
      </c>
      <c r="I45" s="963">
        <f>AP52</f>
        <v>24176.23344453848</v>
      </c>
      <c r="J45" s="963">
        <f>AQ52</f>
        <v>133787.12763269953</v>
      </c>
      <c r="K45" s="963">
        <f>AR52</f>
        <v>147916.98868393409</v>
      </c>
      <c r="L45" s="963">
        <f>AS52</f>
        <v>72308.400059568346</v>
      </c>
      <c r="M45" s="963">
        <f>AT52</f>
        <v>42035.181909723404</v>
      </c>
      <c r="N45" s="963">
        <f>AU52</f>
        <v>22971.446384545117</v>
      </c>
      <c r="O45" s="813"/>
      <c r="P45" s="1137" t="s">
        <v>380</v>
      </c>
      <c r="Q45" s="813"/>
      <c r="R45" s="811"/>
      <c r="S45" s="956">
        <f>AV52</f>
        <v>4678.0374886290992</v>
      </c>
      <c r="T45" s="956">
        <f>AW52</f>
        <v>3745.9095892765813</v>
      </c>
      <c r="U45" s="956">
        <f>AX52</f>
        <v>5759.3056176332766</v>
      </c>
      <c r="V45" s="956">
        <f>AY52</f>
        <v>3563.9219544596785</v>
      </c>
      <c r="W45" s="956">
        <f>AZ52</f>
        <v>1316.5608751795924</v>
      </c>
      <c r="X45" s="956">
        <f>BA52</f>
        <v>9717.2695078972647</v>
      </c>
      <c r="Y45" s="956">
        <f>BB52</f>
        <v>991.47726399126032</v>
      </c>
      <c r="Z45" s="956">
        <f>BC52</f>
        <v>2513.6702028101504</v>
      </c>
      <c r="AA45" s="956">
        <f>BD52</f>
        <v>356.47488508403967</v>
      </c>
      <c r="AB45" s="956">
        <f>BE52</f>
        <v>16694.326290062298</v>
      </c>
      <c r="AC45" s="963">
        <f>BF52</f>
        <v>30839.95532968911</v>
      </c>
      <c r="AD45" s="963">
        <v>0</v>
      </c>
      <c r="AF45" s="111"/>
      <c r="AG45" s="111"/>
      <c r="AH45" s="111"/>
      <c r="AJ45" s="2554"/>
      <c r="AK45" s="2555" t="s">
        <v>1954</v>
      </c>
      <c r="AL45" s="1563">
        <v>83866.937910075401</v>
      </c>
      <c r="AM45" s="1564">
        <v>77143.847882639166</v>
      </c>
      <c r="AN45" s="1564">
        <v>66599.581015570715</v>
      </c>
      <c r="AO45" s="1564">
        <v>5812.6875044044673</v>
      </c>
      <c r="AP45" s="1564">
        <v>1227.5224653555231</v>
      </c>
      <c r="AQ45" s="1564">
        <v>28706.952528563903</v>
      </c>
      <c r="AR45" s="1564">
        <v>30852.418517246839</v>
      </c>
      <c r="AS45" s="1564">
        <v>10544.266867068398</v>
      </c>
      <c r="AT45" s="1564">
        <v>5499.0436115364137</v>
      </c>
      <c r="AU45" s="1564">
        <v>1798.2679557059182</v>
      </c>
      <c r="AV45" s="1564">
        <v>235.785925631986</v>
      </c>
      <c r="AW45" s="1564">
        <v>1549.9881291867484</v>
      </c>
      <c r="AX45" s="1564">
        <v>1473.8063215399122</v>
      </c>
      <c r="AY45" s="1564">
        <v>378.95039265874391</v>
      </c>
      <c r="AZ45" s="1564">
        <v>62.244886813108366</v>
      </c>
      <c r="BA45" s="1564">
        <v>263.47801351861773</v>
      </c>
      <c r="BB45" s="1564">
        <v>37.161655765583717</v>
      </c>
      <c r="BC45" s="1564">
        <v>992.92950395671687</v>
      </c>
      <c r="BD45" s="1564">
        <v>20.834861535478932</v>
      </c>
      <c r="BE45" s="1564">
        <v>3730.8192207555785</v>
      </c>
      <c r="BF45" s="1566">
        <v>7716.0195313930044</v>
      </c>
    </row>
    <row r="46" spans="1:58" ht="18.95" customHeight="1">
      <c r="A46" s="813"/>
      <c r="B46" s="813" t="s">
        <v>1010</v>
      </c>
      <c r="C46" s="813"/>
      <c r="D46" s="811"/>
      <c r="E46" s="866">
        <f>AL44</f>
        <v>343308.96405479725</v>
      </c>
      <c r="F46" s="963">
        <f>AM44</f>
        <v>321705.76895535464</v>
      </c>
      <c r="G46" s="963">
        <f>AN44</f>
        <v>259941.63576285451</v>
      </c>
      <c r="H46" s="963">
        <f>AO44</f>
        <v>14848.17951284879</v>
      </c>
      <c r="I46" s="963">
        <f>AP44</f>
        <v>22948.710979182957</v>
      </c>
      <c r="J46" s="963">
        <f>AQ44</f>
        <v>105080.17510413565</v>
      </c>
      <c r="K46" s="963">
        <f>AR44</f>
        <v>117064.57016668722</v>
      </c>
      <c r="L46" s="963">
        <f>AS44</f>
        <v>61764.133192499976</v>
      </c>
      <c r="M46" s="963">
        <f>AT44</f>
        <v>36536.138298186976</v>
      </c>
      <c r="N46" s="963">
        <f>AU44</f>
        <v>21173.178428839208</v>
      </c>
      <c r="O46" s="813"/>
      <c r="P46" s="813" t="s">
        <v>1010</v>
      </c>
      <c r="Q46" s="813"/>
      <c r="R46" s="811"/>
      <c r="S46" s="956">
        <f>AV44</f>
        <v>4442.2515629971131</v>
      </c>
      <c r="T46" s="956">
        <f>AW44</f>
        <v>2195.9214600898345</v>
      </c>
      <c r="U46" s="956">
        <f>AX44</f>
        <v>4285.4992960933596</v>
      </c>
      <c r="V46" s="956">
        <f>AY44</f>
        <v>3184.9715618009359</v>
      </c>
      <c r="W46" s="956">
        <f>AZ44</f>
        <v>1254.3159883664837</v>
      </c>
      <c r="X46" s="956">
        <f>BA44</f>
        <v>9453.7914943786473</v>
      </c>
      <c r="Y46" s="956">
        <f>BB44</f>
        <v>954.31560822567667</v>
      </c>
      <c r="Z46" s="956">
        <f>BC44</f>
        <v>1520.7406988534337</v>
      </c>
      <c r="AA46" s="956">
        <f>BD44</f>
        <v>335.64002354856075</v>
      </c>
      <c r="AB46" s="956">
        <f>BE44</f>
        <v>12963.507069306723</v>
      </c>
      <c r="AC46" s="963">
        <f>BF44</f>
        <v>23123.93579829609</v>
      </c>
      <c r="AD46" s="963">
        <v>0</v>
      </c>
      <c r="AF46" s="111"/>
      <c r="AG46" s="111"/>
      <c r="AH46" s="111"/>
      <c r="AJ46" s="2554"/>
      <c r="AK46" s="2555" t="s">
        <v>1955</v>
      </c>
      <c r="AL46" s="1563">
        <v>196884.53197758715</v>
      </c>
      <c r="AM46" s="1564">
        <v>189074.97056549654</v>
      </c>
      <c r="AN46" s="1564">
        <v>162588.14194068435</v>
      </c>
      <c r="AO46" s="1564">
        <v>19430.003099128273</v>
      </c>
      <c r="AP46" s="1564">
        <v>2086.6736580738479</v>
      </c>
      <c r="AQ46" s="1564">
        <v>98899.291857659366</v>
      </c>
      <c r="AR46" s="1564">
        <v>42172.173325822863</v>
      </c>
      <c r="AS46" s="1564">
        <v>26486.828624812304</v>
      </c>
      <c r="AT46" s="1564">
        <v>10511.766793318855</v>
      </c>
      <c r="AU46" s="1564">
        <v>3094.218287125284</v>
      </c>
      <c r="AV46" s="1564">
        <v>700.59730672557907</v>
      </c>
      <c r="AW46" s="1564">
        <v>1203.0462156446956</v>
      </c>
      <c r="AX46" s="1564">
        <v>4952.14971902873</v>
      </c>
      <c r="AY46" s="1564">
        <v>246.13159729271516</v>
      </c>
      <c r="AZ46" s="1564">
        <v>315.62366750183412</v>
      </c>
      <c r="BA46" s="1564">
        <v>10106.9665832473</v>
      </c>
      <c r="BB46" s="1564">
        <v>63.098637999999994</v>
      </c>
      <c r="BC46" s="1564">
        <v>129.64812088880265</v>
      </c>
      <c r="BD46" s="1564">
        <v>10.5808385555518</v>
      </c>
      <c r="BE46" s="1564">
        <v>5664.7676508017967</v>
      </c>
      <c r="BF46" s="1566">
        <v>7939.2095329793547</v>
      </c>
    </row>
    <row r="47" spans="1:58" ht="18.95" customHeight="1">
      <c r="A47" s="813"/>
      <c r="B47" s="813" t="s">
        <v>1011</v>
      </c>
      <c r="C47" s="813"/>
      <c r="D47" s="811"/>
      <c r="E47" s="866">
        <f>AL45</f>
        <v>83866.937910075401</v>
      </c>
      <c r="F47" s="963">
        <f>AM45</f>
        <v>77143.847882639166</v>
      </c>
      <c r="G47" s="963">
        <f>AN45</f>
        <v>66599.581015570715</v>
      </c>
      <c r="H47" s="963">
        <f>AO45</f>
        <v>5812.6875044044673</v>
      </c>
      <c r="I47" s="963">
        <f>AP45</f>
        <v>1227.5224653555231</v>
      </c>
      <c r="J47" s="963">
        <f>AQ45</f>
        <v>28706.952528563903</v>
      </c>
      <c r="K47" s="963">
        <f>AR45</f>
        <v>30852.418517246839</v>
      </c>
      <c r="L47" s="963">
        <f>AS45</f>
        <v>10544.266867068398</v>
      </c>
      <c r="M47" s="963">
        <f>AT45</f>
        <v>5499.0436115364137</v>
      </c>
      <c r="N47" s="963">
        <f>AU45</f>
        <v>1798.2679557059182</v>
      </c>
      <c r="O47" s="813"/>
      <c r="P47" s="813" t="s">
        <v>1011</v>
      </c>
      <c r="Q47" s="813"/>
      <c r="R47" s="811"/>
      <c r="S47" s="956">
        <f>AV45</f>
        <v>235.785925631986</v>
      </c>
      <c r="T47" s="956">
        <f>AW45</f>
        <v>1549.9881291867484</v>
      </c>
      <c r="U47" s="956">
        <f>AX45</f>
        <v>1473.8063215399122</v>
      </c>
      <c r="V47" s="956">
        <f>AY45</f>
        <v>378.95039265874391</v>
      </c>
      <c r="W47" s="956">
        <f>AZ45</f>
        <v>62.244886813108366</v>
      </c>
      <c r="X47" s="956">
        <f>BA45</f>
        <v>263.47801351861773</v>
      </c>
      <c r="Y47" s="956">
        <f>BB45</f>
        <v>37.161655765583717</v>
      </c>
      <c r="Z47" s="956">
        <f>BC45</f>
        <v>992.92950395671687</v>
      </c>
      <c r="AA47" s="956">
        <f>BD45</f>
        <v>20.834861535478932</v>
      </c>
      <c r="AB47" s="956">
        <f>BE45</f>
        <v>3730.8192207555785</v>
      </c>
      <c r="AC47" s="963">
        <f>BF45</f>
        <v>7716.0195313930044</v>
      </c>
      <c r="AD47" s="963">
        <v>0</v>
      </c>
      <c r="AF47" s="111"/>
      <c r="AG47" s="111"/>
      <c r="AH47" s="111"/>
      <c r="AJ47" s="2554"/>
      <c r="AK47" s="2555" t="s">
        <v>1956</v>
      </c>
      <c r="AL47" s="1563">
        <v>508507.81329345249</v>
      </c>
      <c r="AM47" s="1564">
        <v>475244.21636058</v>
      </c>
      <c r="AN47" s="1564">
        <v>374393.845775933</v>
      </c>
      <c r="AO47" s="1564">
        <v>16770.03451943153</v>
      </c>
      <c r="AP47" s="1564">
        <v>9403.174518897602</v>
      </c>
      <c r="AQ47" s="1564">
        <v>229512.30039324012</v>
      </c>
      <c r="AR47" s="1564">
        <v>118708.33634436342</v>
      </c>
      <c r="AS47" s="1564">
        <v>100850.37058464673</v>
      </c>
      <c r="AT47" s="1564">
        <v>30914.065665807968</v>
      </c>
      <c r="AU47" s="1564">
        <v>8410.1102210068075</v>
      </c>
      <c r="AV47" s="1564">
        <v>3272.9756405885287</v>
      </c>
      <c r="AW47" s="1564">
        <v>1736.9340631664006</v>
      </c>
      <c r="AX47" s="1564">
        <v>7299.8582292045403</v>
      </c>
      <c r="AY47" s="1564">
        <v>9636.448874856851</v>
      </c>
      <c r="AZ47" s="1564">
        <v>557.73863698484126</v>
      </c>
      <c r="BA47" s="1564">
        <v>51543.735674523945</v>
      </c>
      <c r="BB47" s="1564">
        <v>1123.0605696794264</v>
      </c>
      <c r="BC47" s="1564">
        <v>1436.7825796793186</v>
      </c>
      <c r="BD47" s="1564">
        <v>151.26799509338588</v>
      </c>
      <c r="BE47" s="1564">
        <v>15681.458099862657</v>
      </c>
      <c r="BF47" s="1566">
        <v>34700.379512552798</v>
      </c>
    </row>
    <row r="48" spans="1:58" ht="18.95" customHeight="1">
      <c r="A48" s="813"/>
      <c r="B48" s="1137" t="s">
        <v>381</v>
      </c>
      <c r="C48" s="813"/>
      <c r="D48" s="811"/>
      <c r="E48" s="866">
        <f>AL53</f>
        <v>802563.68697747681</v>
      </c>
      <c r="F48" s="963">
        <f>AM53</f>
        <v>756929.1939010123</v>
      </c>
      <c r="G48" s="963">
        <f>AN53</f>
        <v>614028.40271516389</v>
      </c>
      <c r="H48" s="963">
        <f>AO53</f>
        <v>39673.918201894092</v>
      </c>
      <c r="I48" s="963">
        <f>AP53</f>
        <v>11781.96778630199</v>
      </c>
      <c r="J48" s="963">
        <f>AQ53</f>
        <v>371043.04559024633</v>
      </c>
      <c r="K48" s="963">
        <f>AR53</f>
        <v>191529.47113672178</v>
      </c>
      <c r="L48" s="963">
        <f>AS53</f>
        <v>142900.79118584661</v>
      </c>
      <c r="M48" s="963">
        <f>AT53</f>
        <v>46871.64951169135</v>
      </c>
      <c r="N48" s="963">
        <f>AU53</f>
        <v>12923.652731881361</v>
      </c>
      <c r="O48" s="813"/>
      <c r="P48" s="1137" t="s">
        <v>381</v>
      </c>
      <c r="Q48" s="813"/>
      <c r="R48" s="811"/>
      <c r="S48" s="956">
        <f>AV53</f>
        <v>4575.4665193564297</v>
      </c>
      <c r="T48" s="956">
        <f>AW53</f>
        <v>3966.557946008676</v>
      </c>
      <c r="U48" s="956">
        <f>AX53</f>
        <v>14051.127372832709</v>
      </c>
      <c r="V48" s="956">
        <f>AY53</f>
        <v>10267.20222185137</v>
      </c>
      <c r="W48" s="956">
        <f>AZ53</f>
        <v>1087.64271976078</v>
      </c>
      <c r="X48" s="956">
        <f>BA53</f>
        <v>63394.749616251895</v>
      </c>
      <c r="Y48" s="956">
        <f>BB53</f>
        <v>1186.1592076794263</v>
      </c>
      <c r="Z48" s="956">
        <f>BC53</f>
        <v>2915.128271868793</v>
      </c>
      <c r="AA48" s="956">
        <f>BD53</f>
        <v>161.98924364893767</v>
      </c>
      <c r="AB48" s="956">
        <f>BE53</f>
        <v>28371.115334706319</v>
      </c>
      <c r="AC48" s="963">
        <f>BF53</f>
        <v>48549.621348334236</v>
      </c>
      <c r="AD48" s="963">
        <v>0</v>
      </c>
      <c r="AF48" s="111"/>
      <c r="AG48" s="111"/>
      <c r="AH48" s="111"/>
      <c r="AJ48" s="2554"/>
      <c r="AK48" s="2555" t="s">
        <v>1957</v>
      </c>
      <c r="AL48" s="1563">
        <v>97171.341706436491</v>
      </c>
      <c r="AM48" s="1564">
        <v>92610.006974935022</v>
      </c>
      <c r="AN48" s="1564">
        <v>77046.414998547407</v>
      </c>
      <c r="AO48" s="1564">
        <v>3473.8805833342931</v>
      </c>
      <c r="AP48" s="1564">
        <v>292.11960933053933</v>
      </c>
      <c r="AQ48" s="1564">
        <v>42631.453339346801</v>
      </c>
      <c r="AR48" s="1564">
        <v>30648.961466535693</v>
      </c>
      <c r="AS48" s="1564">
        <v>15563.59197638769</v>
      </c>
      <c r="AT48" s="1564">
        <v>5445.8170525645237</v>
      </c>
      <c r="AU48" s="1564">
        <v>1419.3242237492775</v>
      </c>
      <c r="AV48" s="1564">
        <v>601.89357204232351</v>
      </c>
      <c r="AW48" s="1564">
        <v>1026.5776671975805</v>
      </c>
      <c r="AX48" s="1564">
        <v>1799.1194245994334</v>
      </c>
      <c r="AY48" s="1564">
        <v>384.62174970180291</v>
      </c>
      <c r="AZ48" s="1564">
        <v>214.2804152741042</v>
      </c>
      <c r="BA48" s="1564">
        <v>1744.0473584806443</v>
      </c>
      <c r="BB48" s="1564">
        <v>0</v>
      </c>
      <c r="BC48" s="1564">
        <v>1348.6975713006716</v>
      </c>
      <c r="BD48" s="1565">
        <v>0.14040999999999998</v>
      </c>
      <c r="BE48" s="1564">
        <v>7024.8895840418618</v>
      </c>
      <c r="BF48" s="1566">
        <v>5910.032302802023</v>
      </c>
    </row>
    <row r="49" spans="1:58" ht="18.95" customHeight="1">
      <c r="A49" s="813"/>
      <c r="B49" s="813" t="s">
        <v>1012</v>
      </c>
      <c r="C49" s="6"/>
      <c r="D49" s="107"/>
      <c r="E49" s="866">
        <f>AL46</f>
        <v>196884.53197758715</v>
      </c>
      <c r="F49" s="963">
        <f>AM46</f>
        <v>189074.97056549654</v>
      </c>
      <c r="G49" s="963">
        <f>AN46</f>
        <v>162588.14194068435</v>
      </c>
      <c r="H49" s="963">
        <f>AO46</f>
        <v>19430.003099128273</v>
      </c>
      <c r="I49" s="963">
        <f>AP46</f>
        <v>2086.6736580738479</v>
      </c>
      <c r="J49" s="963">
        <f>AQ46</f>
        <v>98899.291857659366</v>
      </c>
      <c r="K49" s="963">
        <f>AR46</f>
        <v>42172.173325822863</v>
      </c>
      <c r="L49" s="963">
        <f>AS46</f>
        <v>26486.828624812304</v>
      </c>
      <c r="M49" s="963">
        <f>AT46</f>
        <v>10511.766793318855</v>
      </c>
      <c r="N49" s="963">
        <f>AU46</f>
        <v>3094.218287125284</v>
      </c>
      <c r="O49" s="813"/>
      <c r="P49" s="813" t="s">
        <v>1012</v>
      </c>
      <c r="Q49" s="6"/>
      <c r="R49" s="107"/>
      <c r="S49" s="956">
        <f>AV46</f>
        <v>700.59730672557907</v>
      </c>
      <c r="T49" s="956">
        <f>AW46</f>
        <v>1203.0462156446956</v>
      </c>
      <c r="U49" s="956">
        <f>AX46</f>
        <v>4952.14971902873</v>
      </c>
      <c r="V49" s="956">
        <f>AY46</f>
        <v>246.13159729271516</v>
      </c>
      <c r="W49" s="956">
        <f>AZ46</f>
        <v>315.62366750183412</v>
      </c>
      <c r="X49" s="956">
        <f>BA46</f>
        <v>10106.9665832473</v>
      </c>
      <c r="Y49" s="956">
        <f>BB46</f>
        <v>63.098637999999994</v>
      </c>
      <c r="Z49" s="956">
        <f>BC46</f>
        <v>129.64812088880265</v>
      </c>
      <c r="AA49" s="956">
        <f>BD46</f>
        <v>10.5808385555518</v>
      </c>
      <c r="AB49" s="956">
        <f>BE46</f>
        <v>5664.7676508017967</v>
      </c>
      <c r="AC49" s="963">
        <f>BF46</f>
        <v>7939.2095329793547</v>
      </c>
      <c r="AD49" s="963">
        <v>0</v>
      </c>
      <c r="AF49" s="111"/>
      <c r="AG49" s="111"/>
      <c r="AH49" s="111"/>
      <c r="AJ49" s="2554"/>
      <c r="AK49" s="2555" t="s">
        <v>1958</v>
      </c>
      <c r="AL49" s="1563">
        <v>23809.56341811021</v>
      </c>
      <c r="AM49" s="1564">
        <v>22000.295278385231</v>
      </c>
      <c r="AN49" s="1564">
        <v>18508.886360696717</v>
      </c>
      <c r="AO49" s="1564">
        <v>851.65121142167663</v>
      </c>
      <c r="AP49" s="1564">
        <v>1019.8108703145757</v>
      </c>
      <c r="AQ49" s="1564">
        <v>8514.010777035126</v>
      </c>
      <c r="AR49" s="1564">
        <v>8123.4135019253372</v>
      </c>
      <c r="AS49" s="1564">
        <v>3491.4089176885209</v>
      </c>
      <c r="AT49" s="1564">
        <v>2197.8625690486624</v>
      </c>
      <c r="AU49" s="1564">
        <v>796.60513976616096</v>
      </c>
      <c r="AV49" s="1564">
        <v>290.1523719926991</v>
      </c>
      <c r="AW49" s="1564">
        <v>406.55309987005967</v>
      </c>
      <c r="AX49" s="1564">
        <v>509.5545719587106</v>
      </c>
      <c r="AY49" s="1564">
        <v>194.99738546103174</v>
      </c>
      <c r="AZ49" s="1564">
        <v>0</v>
      </c>
      <c r="BA49" s="1564">
        <v>128.18969564406649</v>
      </c>
      <c r="BB49" s="1564">
        <v>0</v>
      </c>
      <c r="BC49" s="1564">
        <v>94.897103715852964</v>
      </c>
      <c r="BD49" s="1564">
        <v>3.0213356061134542</v>
      </c>
      <c r="BE49" s="1564">
        <v>1067.4382136738268</v>
      </c>
      <c r="BF49" s="1566">
        <v>1904.1652434408397</v>
      </c>
    </row>
    <row r="50" spans="1:58" ht="18.95" customHeight="1">
      <c r="A50" s="813"/>
      <c r="B50" s="813" t="s">
        <v>1013</v>
      </c>
      <c r="C50" s="6"/>
      <c r="D50" s="107"/>
      <c r="E50" s="866">
        <f>AL47</f>
        <v>508507.81329345249</v>
      </c>
      <c r="F50" s="963">
        <f>AM47</f>
        <v>475244.21636058</v>
      </c>
      <c r="G50" s="963">
        <f>AN47</f>
        <v>374393.845775933</v>
      </c>
      <c r="H50" s="963">
        <f>AO47</f>
        <v>16770.03451943153</v>
      </c>
      <c r="I50" s="963">
        <f>AP47</f>
        <v>9403.174518897602</v>
      </c>
      <c r="J50" s="963">
        <f>AQ47</f>
        <v>229512.30039324012</v>
      </c>
      <c r="K50" s="963">
        <f>AR47</f>
        <v>118708.33634436342</v>
      </c>
      <c r="L50" s="963">
        <f>AS47</f>
        <v>100850.37058464673</v>
      </c>
      <c r="M50" s="963">
        <f>AT47</f>
        <v>30914.065665807968</v>
      </c>
      <c r="N50" s="963">
        <f>AU47</f>
        <v>8410.1102210068075</v>
      </c>
      <c r="O50" s="813"/>
      <c r="P50" s="813" t="s">
        <v>1013</v>
      </c>
      <c r="Q50" s="6"/>
      <c r="R50" s="107"/>
      <c r="S50" s="956">
        <f>AV47</f>
        <v>3272.9756405885287</v>
      </c>
      <c r="T50" s="956">
        <f>AW47</f>
        <v>1736.9340631664006</v>
      </c>
      <c r="U50" s="956">
        <f>AX47</f>
        <v>7299.8582292045403</v>
      </c>
      <c r="V50" s="956">
        <f>AY47</f>
        <v>9636.448874856851</v>
      </c>
      <c r="W50" s="956">
        <f>AZ47</f>
        <v>557.73863698484126</v>
      </c>
      <c r="X50" s="956">
        <f>BA47</f>
        <v>51543.735674523945</v>
      </c>
      <c r="Y50" s="956">
        <f>BB47</f>
        <v>1123.0605696794264</v>
      </c>
      <c r="Z50" s="956">
        <f>BC47</f>
        <v>1436.7825796793186</v>
      </c>
      <c r="AA50" s="956">
        <f>BD47</f>
        <v>151.26799509338588</v>
      </c>
      <c r="AB50" s="956">
        <f>BE47</f>
        <v>15681.458099862657</v>
      </c>
      <c r="AC50" s="963">
        <f>BF47</f>
        <v>34700.379512552798</v>
      </c>
      <c r="AD50" s="963">
        <v>0</v>
      </c>
      <c r="AF50" s="111"/>
      <c r="AG50" s="111"/>
      <c r="AH50" s="111"/>
      <c r="AJ50" s="2554"/>
      <c r="AK50" s="2555" t="s">
        <v>1959</v>
      </c>
      <c r="AL50" s="1563">
        <v>18039.522282384627</v>
      </c>
      <c r="AM50" s="1564">
        <v>16341.397910223604</v>
      </c>
      <c r="AN50" s="1564">
        <v>14440.900285248812</v>
      </c>
      <c r="AO50" s="1564">
        <v>237.67706133911108</v>
      </c>
      <c r="AP50" s="1564">
        <v>1110.8941693950396</v>
      </c>
      <c r="AQ50" s="1564">
        <v>3022.7599614413166</v>
      </c>
      <c r="AR50" s="1564">
        <v>10069.569093073347</v>
      </c>
      <c r="AS50" s="1564">
        <v>1900.4976249747897</v>
      </c>
      <c r="AT50" s="1564">
        <v>917.92414720997431</v>
      </c>
      <c r="AU50" s="1564">
        <v>153.68006110835913</v>
      </c>
      <c r="AV50" s="1564">
        <v>178.21994038890836</v>
      </c>
      <c r="AW50" s="1564">
        <v>191.24376263907939</v>
      </c>
      <c r="AX50" s="1564">
        <v>291.82675471714015</v>
      </c>
      <c r="AY50" s="1564">
        <v>99.567766795863633</v>
      </c>
      <c r="AZ50" s="1564">
        <v>3.3858615606236793</v>
      </c>
      <c r="BA50" s="1564">
        <v>11.105627724429135</v>
      </c>
      <c r="BB50" s="1564">
        <v>0</v>
      </c>
      <c r="BC50" s="1564">
        <v>0</v>
      </c>
      <c r="BD50" s="1564">
        <v>0</v>
      </c>
      <c r="BE50" s="1564">
        <v>971.46785004038622</v>
      </c>
      <c r="BF50" s="1566">
        <v>1698.1243721610251</v>
      </c>
    </row>
    <row r="51" spans="1:58" ht="18.95" customHeight="1">
      <c r="A51" s="813"/>
      <c r="B51" s="813" t="s">
        <v>1014</v>
      </c>
      <c r="C51" s="6"/>
      <c r="D51" s="107"/>
      <c r="E51" s="866">
        <f>AL48</f>
        <v>97171.341706436491</v>
      </c>
      <c r="F51" s="963">
        <f>AM48</f>
        <v>92610.006974935022</v>
      </c>
      <c r="G51" s="963">
        <f>AN48</f>
        <v>77046.414998547407</v>
      </c>
      <c r="H51" s="963">
        <f>AO48</f>
        <v>3473.8805833342931</v>
      </c>
      <c r="I51" s="963">
        <f>AP48</f>
        <v>292.11960933053933</v>
      </c>
      <c r="J51" s="963">
        <f>AQ48</f>
        <v>42631.453339346801</v>
      </c>
      <c r="K51" s="963">
        <f>AR48</f>
        <v>30648.961466535693</v>
      </c>
      <c r="L51" s="963">
        <f>AS48</f>
        <v>15563.59197638769</v>
      </c>
      <c r="M51" s="963">
        <f>AT48</f>
        <v>5445.8170525645237</v>
      </c>
      <c r="N51" s="963">
        <f>AU48</f>
        <v>1419.3242237492775</v>
      </c>
      <c r="O51" s="813"/>
      <c r="P51" s="813" t="s">
        <v>1014</v>
      </c>
      <c r="Q51" s="6"/>
      <c r="R51" s="107"/>
      <c r="S51" s="956">
        <f>AV48</f>
        <v>601.89357204232351</v>
      </c>
      <c r="T51" s="956">
        <f>AW48</f>
        <v>1026.5776671975805</v>
      </c>
      <c r="U51" s="956">
        <f>AX48</f>
        <v>1799.1194245994334</v>
      </c>
      <c r="V51" s="956">
        <f>AY48</f>
        <v>384.62174970180291</v>
      </c>
      <c r="W51" s="956">
        <f>AZ48</f>
        <v>214.2804152741042</v>
      </c>
      <c r="X51" s="956">
        <f>BA48</f>
        <v>1744.0473584806443</v>
      </c>
      <c r="Y51" s="956">
        <f>BB48</f>
        <v>0</v>
      </c>
      <c r="Z51" s="956">
        <f>BC48</f>
        <v>1348.6975713006716</v>
      </c>
      <c r="AA51" s="956">
        <f>BD48</f>
        <v>0.14040999999999998</v>
      </c>
      <c r="AB51" s="956">
        <f>BE48</f>
        <v>7024.8895840418618</v>
      </c>
      <c r="AC51" s="963">
        <f>BF48</f>
        <v>5910.032302802023</v>
      </c>
      <c r="AD51" s="963">
        <v>0</v>
      </c>
      <c r="AF51" s="111"/>
      <c r="AG51" s="111"/>
      <c r="AH51" s="111"/>
      <c r="AJ51" s="2554" t="s">
        <v>1960</v>
      </c>
      <c r="AK51" s="2555" t="s">
        <v>1961</v>
      </c>
      <c r="AL51" s="1563">
        <v>1673473.0444381828</v>
      </c>
      <c r="AM51" s="1564">
        <v>1590244.6457688154</v>
      </c>
      <c r="AN51" s="1564">
        <v>1345480.0407718515</v>
      </c>
      <c r="AO51" s="1564">
        <v>80738.893845643528</v>
      </c>
      <c r="AP51" s="1564">
        <v>38153.462392779868</v>
      </c>
      <c r="AQ51" s="1564">
        <v>672413.99815973896</v>
      </c>
      <c r="AR51" s="1564">
        <v>554173.68637368688</v>
      </c>
      <c r="AS51" s="1564">
        <v>244764.60499696713</v>
      </c>
      <c r="AT51" s="1564">
        <v>74624.556661369934</v>
      </c>
      <c r="AU51" s="1564">
        <v>41604.283733810415</v>
      </c>
      <c r="AV51" s="1564">
        <v>9289.3376214901364</v>
      </c>
      <c r="AW51" s="1564">
        <v>6974.8357045936564</v>
      </c>
      <c r="AX51" s="1564">
        <v>9494.214710517188</v>
      </c>
      <c r="AY51" s="1564">
        <v>3410.17154526895</v>
      </c>
      <c r="AZ51" s="1564">
        <v>3851.7133456897304</v>
      </c>
      <c r="BA51" s="1564">
        <v>71724.242043238788</v>
      </c>
      <c r="BB51" s="1564">
        <v>3481.0882136671644</v>
      </c>
      <c r="BC51" s="1564">
        <v>17789.115120220562</v>
      </c>
      <c r="BD51" s="1564">
        <v>414.8334554927506</v>
      </c>
      <c r="BE51" s="1564">
        <v>76730.769502977957</v>
      </c>
      <c r="BF51" s="1566">
        <v>101017.51378958707</v>
      </c>
    </row>
    <row r="52" spans="1:58" ht="18.95" customHeight="1">
      <c r="A52" s="813"/>
      <c r="B52" s="1137" t="s">
        <v>433</v>
      </c>
      <c r="C52" s="6"/>
      <c r="D52" s="107"/>
      <c r="E52" s="866">
        <f>AL54</f>
        <v>23809.56341811021</v>
      </c>
      <c r="F52" s="963">
        <f>AM54</f>
        <v>22000.295278385231</v>
      </c>
      <c r="G52" s="963">
        <f>AN54</f>
        <v>18508.886360696717</v>
      </c>
      <c r="H52" s="963">
        <f>AO54</f>
        <v>851.65121142167663</v>
      </c>
      <c r="I52" s="963">
        <f>AP54</f>
        <v>1019.8108703145757</v>
      </c>
      <c r="J52" s="961">
        <f>AQ54</f>
        <v>8514.010777035126</v>
      </c>
      <c r="K52" s="963">
        <f>AR54</f>
        <v>8123.4135019253372</v>
      </c>
      <c r="L52" s="963">
        <f>AS54</f>
        <v>3491.4089176885209</v>
      </c>
      <c r="M52" s="963">
        <f>AT54</f>
        <v>2197.8625690486624</v>
      </c>
      <c r="N52" s="963">
        <f>AU54</f>
        <v>796.60513976616096</v>
      </c>
      <c r="O52" s="813"/>
      <c r="P52" s="1137" t="s">
        <v>433</v>
      </c>
      <c r="Q52" s="6"/>
      <c r="R52" s="107"/>
      <c r="S52" s="956">
        <f>AV54</f>
        <v>290.1523719926991</v>
      </c>
      <c r="T52" s="956">
        <f>AW54</f>
        <v>406.55309987005967</v>
      </c>
      <c r="U52" s="956">
        <f>AX54</f>
        <v>509.5545719587106</v>
      </c>
      <c r="V52" s="956">
        <f>AY54</f>
        <v>194.99738546103174</v>
      </c>
      <c r="W52" s="956">
        <f>AZ54</f>
        <v>0</v>
      </c>
      <c r="X52" s="956">
        <f>BA54</f>
        <v>128.18969564406649</v>
      </c>
      <c r="Y52" s="956">
        <f>BB54</f>
        <v>0</v>
      </c>
      <c r="Z52" s="956">
        <f>BC54</f>
        <v>94.897103715852964</v>
      </c>
      <c r="AA52" s="956">
        <f>BD54</f>
        <v>3.0213356061134542</v>
      </c>
      <c r="AB52" s="956">
        <f>BE54</f>
        <v>1067.4382136738268</v>
      </c>
      <c r="AC52" s="963">
        <f>BF54</f>
        <v>1904.1652434408397</v>
      </c>
      <c r="AD52" s="963">
        <v>0</v>
      </c>
      <c r="AF52" s="111"/>
      <c r="AG52" s="111"/>
      <c r="AH52" s="111"/>
      <c r="AJ52" s="2554"/>
      <c r="AK52" s="2555" t="s">
        <v>1962</v>
      </c>
      <c r="AL52" s="1563">
        <v>427175.90196487273</v>
      </c>
      <c r="AM52" s="1564">
        <v>398849.61683799373</v>
      </c>
      <c r="AN52" s="1564">
        <v>326541.21677842538</v>
      </c>
      <c r="AO52" s="1564">
        <v>20660.867017253262</v>
      </c>
      <c r="AP52" s="1564">
        <v>24176.23344453848</v>
      </c>
      <c r="AQ52" s="1564">
        <v>133787.12763269953</v>
      </c>
      <c r="AR52" s="1564">
        <v>147916.98868393409</v>
      </c>
      <c r="AS52" s="1564">
        <v>72308.400059568346</v>
      </c>
      <c r="AT52" s="1564">
        <v>42035.181909723404</v>
      </c>
      <c r="AU52" s="1564">
        <v>22971.446384545117</v>
      </c>
      <c r="AV52" s="1564">
        <v>4678.0374886290992</v>
      </c>
      <c r="AW52" s="1564">
        <v>3745.9095892765813</v>
      </c>
      <c r="AX52" s="1564">
        <v>5759.3056176332766</v>
      </c>
      <c r="AY52" s="1564">
        <v>3563.9219544596785</v>
      </c>
      <c r="AZ52" s="1564">
        <v>1316.5608751795924</v>
      </c>
      <c r="BA52" s="1564">
        <v>9717.2695078972647</v>
      </c>
      <c r="BB52" s="1564">
        <v>991.47726399126032</v>
      </c>
      <c r="BC52" s="1564">
        <v>2513.6702028101504</v>
      </c>
      <c r="BD52" s="1564">
        <v>356.47488508403967</v>
      </c>
      <c r="BE52" s="1564">
        <v>16694.326290062298</v>
      </c>
      <c r="BF52" s="1566">
        <v>30839.95532968911</v>
      </c>
    </row>
    <row r="53" spans="1:58" ht="18.95" customHeight="1">
      <c r="A53" s="2639" t="s">
        <v>434</v>
      </c>
      <c r="B53" s="2639"/>
      <c r="C53" s="6"/>
      <c r="D53" s="107"/>
      <c r="E53" s="866">
        <f>AL55</f>
        <v>18039.522282384627</v>
      </c>
      <c r="F53" s="963">
        <f>AM55</f>
        <v>16341.397910223604</v>
      </c>
      <c r="G53" s="963">
        <f>AN55</f>
        <v>14440.900285248812</v>
      </c>
      <c r="H53" s="963">
        <f>AO55</f>
        <v>237.67706133911108</v>
      </c>
      <c r="I53" s="963">
        <f>AP55</f>
        <v>1110.8941693950396</v>
      </c>
      <c r="J53" s="963">
        <f>AQ55</f>
        <v>3022.7599614413166</v>
      </c>
      <c r="K53" s="963">
        <f>AR55</f>
        <v>10069.569093073347</v>
      </c>
      <c r="L53" s="963">
        <f>AS55</f>
        <v>1900.4976249747897</v>
      </c>
      <c r="M53" s="963">
        <f>AT55</f>
        <v>917.92414720997431</v>
      </c>
      <c r="N53" s="963">
        <f>AU55</f>
        <v>153.68006110835913</v>
      </c>
      <c r="O53" s="2639" t="s">
        <v>434</v>
      </c>
      <c r="P53" s="2639"/>
      <c r="Q53" s="6"/>
      <c r="R53" s="107"/>
      <c r="S53" s="956">
        <f>AV55</f>
        <v>178.21994038890836</v>
      </c>
      <c r="T53" s="956">
        <f>AW55</f>
        <v>191.24376263907939</v>
      </c>
      <c r="U53" s="956">
        <f>AX55</f>
        <v>291.82675471714015</v>
      </c>
      <c r="V53" s="956">
        <f>AY55</f>
        <v>99.567766795863633</v>
      </c>
      <c r="W53" s="957">
        <f>AZ55</f>
        <v>3.3858615606236793</v>
      </c>
      <c r="X53" s="957">
        <f>BA55</f>
        <v>11.105627724429135</v>
      </c>
      <c r="Y53" s="956">
        <f>BB55</f>
        <v>0</v>
      </c>
      <c r="Z53" s="956">
        <f>BC55</f>
        <v>0</v>
      </c>
      <c r="AA53" s="957">
        <f>BD55</f>
        <v>0</v>
      </c>
      <c r="AB53" s="956">
        <f>BE55</f>
        <v>971.46785004038622</v>
      </c>
      <c r="AC53" s="963">
        <f>BF55</f>
        <v>1698.1243721610251</v>
      </c>
      <c r="AD53" s="963">
        <v>0</v>
      </c>
      <c r="AF53" s="111"/>
      <c r="AG53" s="111"/>
      <c r="AJ53" s="2554"/>
      <c r="AK53" s="2555" t="s">
        <v>1963</v>
      </c>
      <c r="AL53" s="1563">
        <v>802563.68697747681</v>
      </c>
      <c r="AM53" s="1564">
        <v>756929.1939010123</v>
      </c>
      <c r="AN53" s="1564">
        <v>614028.40271516389</v>
      </c>
      <c r="AO53" s="1564">
        <v>39673.918201894092</v>
      </c>
      <c r="AP53" s="1564">
        <v>11781.96778630199</v>
      </c>
      <c r="AQ53" s="1564">
        <v>371043.04559024633</v>
      </c>
      <c r="AR53" s="1564">
        <v>191529.47113672178</v>
      </c>
      <c r="AS53" s="1564">
        <v>142900.79118584661</v>
      </c>
      <c r="AT53" s="1564">
        <v>46871.64951169135</v>
      </c>
      <c r="AU53" s="1564">
        <v>12923.652731881361</v>
      </c>
      <c r="AV53" s="1564">
        <v>4575.4665193564297</v>
      </c>
      <c r="AW53" s="1564">
        <v>3966.557946008676</v>
      </c>
      <c r="AX53" s="1564">
        <v>14051.127372832709</v>
      </c>
      <c r="AY53" s="1564">
        <v>10267.20222185137</v>
      </c>
      <c r="AZ53" s="1564">
        <v>1087.64271976078</v>
      </c>
      <c r="BA53" s="1564">
        <v>63394.749616251895</v>
      </c>
      <c r="BB53" s="1564">
        <v>1186.1592076794263</v>
      </c>
      <c r="BC53" s="1564">
        <v>2915.128271868793</v>
      </c>
      <c r="BD53" s="1564">
        <v>161.98924364893767</v>
      </c>
      <c r="BE53" s="1564">
        <v>28371.115334706319</v>
      </c>
      <c r="BF53" s="1566">
        <v>48549.621348334236</v>
      </c>
    </row>
    <row r="54" spans="1:58" ht="18.95" customHeight="1">
      <c r="A54" s="2641" t="s">
        <v>118</v>
      </c>
      <c r="B54" s="2641"/>
      <c r="C54" s="2641"/>
      <c r="D54" s="107"/>
      <c r="E54" s="866"/>
      <c r="F54" s="963"/>
      <c r="G54" s="963"/>
      <c r="H54" s="963"/>
      <c r="I54" s="963"/>
      <c r="J54" s="963"/>
      <c r="K54" s="963"/>
      <c r="L54" s="963"/>
      <c r="M54" s="963"/>
      <c r="N54" s="963"/>
      <c r="O54" s="2641" t="s">
        <v>118</v>
      </c>
      <c r="P54" s="2641"/>
      <c r="Q54" s="2641"/>
      <c r="R54" s="107"/>
      <c r="S54" s="963"/>
      <c r="T54" s="963"/>
      <c r="U54" s="963"/>
      <c r="V54" s="963"/>
      <c r="W54" s="963"/>
      <c r="X54" s="963"/>
      <c r="Y54" s="963"/>
      <c r="Z54" s="963"/>
      <c r="AA54" s="963"/>
      <c r="AB54" s="963"/>
      <c r="AC54" s="963"/>
      <c r="AD54" s="963"/>
      <c r="AF54" s="111"/>
      <c r="AG54" s="111"/>
      <c r="AJ54" s="2554"/>
      <c r="AK54" s="2555" t="s">
        <v>1964</v>
      </c>
      <c r="AL54" s="1563">
        <v>23809.56341811021</v>
      </c>
      <c r="AM54" s="1564">
        <v>22000.295278385231</v>
      </c>
      <c r="AN54" s="1564">
        <v>18508.886360696717</v>
      </c>
      <c r="AO54" s="1564">
        <v>851.65121142167663</v>
      </c>
      <c r="AP54" s="1564">
        <v>1019.8108703145757</v>
      </c>
      <c r="AQ54" s="1564">
        <v>8514.010777035126</v>
      </c>
      <c r="AR54" s="1564">
        <v>8123.4135019253372</v>
      </c>
      <c r="AS54" s="1564">
        <v>3491.4089176885209</v>
      </c>
      <c r="AT54" s="1564">
        <v>2197.8625690486624</v>
      </c>
      <c r="AU54" s="1564">
        <v>796.60513976616096</v>
      </c>
      <c r="AV54" s="1564">
        <v>290.1523719926991</v>
      </c>
      <c r="AW54" s="1564">
        <v>406.55309987005967</v>
      </c>
      <c r="AX54" s="1564">
        <v>509.5545719587106</v>
      </c>
      <c r="AY54" s="1564">
        <v>194.99738546103174</v>
      </c>
      <c r="AZ54" s="1564">
        <v>0</v>
      </c>
      <c r="BA54" s="1564">
        <v>128.18969564406649</v>
      </c>
      <c r="BB54" s="1564">
        <v>0</v>
      </c>
      <c r="BC54" s="1564">
        <v>94.897103715852964</v>
      </c>
      <c r="BD54" s="1564">
        <v>3.0213356061134542</v>
      </c>
      <c r="BE54" s="1564">
        <v>1067.4382136738268</v>
      </c>
      <c r="BF54" s="1566">
        <v>1904.1652434408397</v>
      </c>
    </row>
    <row r="55" spans="1:58" ht="18.95" customHeight="1">
      <c r="A55" s="2639" t="s">
        <v>435</v>
      </c>
      <c r="B55" s="2639" t="s">
        <v>435</v>
      </c>
      <c r="C55" s="1141"/>
      <c r="D55" s="107"/>
      <c r="E55" s="866">
        <f>AL56</f>
        <v>1516228.8305350614</v>
      </c>
      <c r="F55" s="963">
        <f>AM56</f>
        <v>1414149.6894130574</v>
      </c>
      <c r="G55" s="963">
        <f>AN56</f>
        <v>1167115.9845343214</v>
      </c>
      <c r="H55" s="963">
        <f>AO56</f>
        <v>42191.194746304951</v>
      </c>
      <c r="I55" s="963">
        <f>AP56</f>
        <v>33078.765431275649</v>
      </c>
      <c r="J55" s="963">
        <f>AQ56</f>
        <v>588558.92753626069</v>
      </c>
      <c r="K55" s="963">
        <f>AR56</f>
        <v>503287.09682047693</v>
      </c>
      <c r="L55" s="963">
        <f>AS56</f>
        <v>247033.70487873655</v>
      </c>
      <c r="M55" s="963">
        <f>AT56</f>
        <v>89532.600455948195</v>
      </c>
      <c r="N55" s="963">
        <f>AU56</f>
        <v>38435.125199142647</v>
      </c>
      <c r="O55" s="2639" t="s">
        <v>435</v>
      </c>
      <c r="P55" s="2639" t="s">
        <v>435</v>
      </c>
      <c r="Q55" s="1141"/>
      <c r="R55" s="107"/>
      <c r="S55" s="963">
        <f>AV56</f>
        <v>9224.8441209775428</v>
      </c>
      <c r="T55" s="963">
        <f>AW56</f>
        <v>10866.369994531258</v>
      </c>
      <c r="U55" s="963">
        <f>AX56</f>
        <v>21273.750528189437</v>
      </c>
      <c r="V55" s="963">
        <f>AY56</f>
        <v>4822.209398035714</v>
      </c>
      <c r="W55" s="963">
        <f>AZ56</f>
        <v>4910.3012150716777</v>
      </c>
      <c r="X55" s="963">
        <f>BA56</f>
        <v>68174.78675978008</v>
      </c>
      <c r="Y55" s="963">
        <f>BB56</f>
        <v>3126.0086649721243</v>
      </c>
      <c r="Z55" s="963">
        <f>BC56</f>
        <v>13392.483701014962</v>
      </c>
      <c r="AA55" s="963">
        <f>BD56</f>
        <v>630.70210978957755</v>
      </c>
      <c r="AB55" s="963">
        <f>BE56</f>
        <v>72177.123187231788</v>
      </c>
      <c r="AC55" s="963">
        <f>BF56</f>
        <v>115471.62482301983</v>
      </c>
      <c r="AD55" s="963">
        <v>0</v>
      </c>
      <c r="AF55" s="111"/>
      <c r="AG55" s="111"/>
      <c r="AJ55" s="2554"/>
      <c r="AK55" s="2555" t="s">
        <v>1965</v>
      </c>
      <c r="AL55" s="1563">
        <v>18039.522282384627</v>
      </c>
      <c r="AM55" s="1564">
        <v>16341.397910223604</v>
      </c>
      <c r="AN55" s="1564">
        <v>14440.900285248812</v>
      </c>
      <c r="AO55" s="1564">
        <v>237.67706133911108</v>
      </c>
      <c r="AP55" s="1564">
        <v>1110.8941693950396</v>
      </c>
      <c r="AQ55" s="1564">
        <v>3022.7599614413166</v>
      </c>
      <c r="AR55" s="1564">
        <v>10069.569093073347</v>
      </c>
      <c r="AS55" s="1564">
        <v>1900.4976249747897</v>
      </c>
      <c r="AT55" s="1564">
        <v>917.92414720997431</v>
      </c>
      <c r="AU55" s="1564">
        <v>153.68006110835913</v>
      </c>
      <c r="AV55" s="1564">
        <v>178.21994038890836</v>
      </c>
      <c r="AW55" s="1564">
        <v>191.24376263907939</v>
      </c>
      <c r="AX55" s="1564">
        <v>291.82675471714015</v>
      </c>
      <c r="AY55" s="1564">
        <v>99.567766795863633</v>
      </c>
      <c r="AZ55" s="1564">
        <v>3.3858615606236793</v>
      </c>
      <c r="BA55" s="1564">
        <v>11.105627724429135</v>
      </c>
      <c r="BB55" s="1564">
        <v>0</v>
      </c>
      <c r="BC55" s="1564">
        <v>0</v>
      </c>
      <c r="BD55" s="1564">
        <v>0</v>
      </c>
      <c r="BE55" s="1564">
        <v>971.46785004038622</v>
      </c>
      <c r="BF55" s="1566">
        <v>1698.1243721610251</v>
      </c>
    </row>
    <row r="56" spans="1:58" ht="18.95" customHeight="1">
      <c r="A56" s="1137"/>
      <c r="B56" s="1137" t="s">
        <v>385</v>
      </c>
      <c r="C56" s="1137"/>
      <c r="D56" s="811"/>
      <c r="E56" s="866">
        <f>AL58</f>
        <v>642834.82213956967</v>
      </c>
      <c r="F56" s="963">
        <f>AM58</f>
        <v>593826.53479989991</v>
      </c>
      <c r="G56" s="963">
        <f>AN58</f>
        <v>491205.66523124831</v>
      </c>
      <c r="H56" s="963">
        <f>AO58</f>
        <v>22783.883797557657</v>
      </c>
      <c r="I56" s="963">
        <f>AP58</f>
        <v>5148.7739606175764</v>
      </c>
      <c r="J56" s="963">
        <f>AQ58</f>
        <v>253250.83992012055</v>
      </c>
      <c r="K56" s="963">
        <f>AR58</f>
        <v>210022.16755295201</v>
      </c>
      <c r="L56" s="963">
        <f>AS58</f>
        <v>102620.86956865087</v>
      </c>
      <c r="M56" s="963">
        <f>AT58</f>
        <v>42551.751319401366</v>
      </c>
      <c r="N56" s="963">
        <f>AU58</f>
        <v>14774.466678309551</v>
      </c>
      <c r="O56" s="1137"/>
      <c r="P56" s="1137" t="s">
        <v>385</v>
      </c>
      <c r="Q56" s="1137"/>
      <c r="R56" s="811"/>
      <c r="S56" s="866">
        <f>AV58</f>
        <v>4265.1010426422654</v>
      </c>
      <c r="T56" s="963">
        <f>AW58</f>
        <v>5719.6915293404772</v>
      </c>
      <c r="U56" s="963">
        <f>AX58</f>
        <v>14426.372706365944</v>
      </c>
      <c r="V56" s="963">
        <f>AY58</f>
        <v>2007.7004378659276</v>
      </c>
      <c r="W56" s="963">
        <f>AZ58</f>
        <v>1358.4189248771881</v>
      </c>
      <c r="X56" s="963">
        <f>BA58</f>
        <v>18078.525740579171</v>
      </c>
      <c r="Y56" s="963">
        <f>BB58</f>
        <v>544.05545264141438</v>
      </c>
      <c r="Z56" s="963">
        <f>BC58</f>
        <v>3601.8847873018299</v>
      </c>
      <c r="AA56" s="963">
        <f>BD58</f>
        <v>433.42395804296115</v>
      </c>
      <c r="AB56" s="963">
        <f>BE58</f>
        <v>37411.228310684011</v>
      </c>
      <c r="AC56" s="963">
        <f>BF58</f>
        <v>52610.172126972633</v>
      </c>
      <c r="AD56" s="963">
        <v>0</v>
      </c>
      <c r="AF56" s="111"/>
      <c r="AG56" s="111"/>
      <c r="AJ56" s="2554" t="s">
        <v>1966</v>
      </c>
      <c r="AK56" s="2555" t="s">
        <v>1967</v>
      </c>
      <c r="AL56" s="1563">
        <v>1516228.8305350614</v>
      </c>
      <c r="AM56" s="1564">
        <v>1414149.6894130574</v>
      </c>
      <c r="AN56" s="1564">
        <v>1167115.9845343214</v>
      </c>
      <c r="AO56" s="1564">
        <v>42191.194746304951</v>
      </c>
      <c r="AP56" s="1564">
        <v>33078.765431275649</v>
      </c>
      <c r="AQ56" s="1564">
        <v>588558.92753626069</v>
      </c>
      <c r="AR56" s="1564">
        <v>503287.09682047693</v>
      </c>
      <c r="AS56" s="1564">
        <v>247033.70487873655</v>
      </c>
      <c r="AT56" s="1564">
        <v>89532.600455948195</v>
      </c>
      <c r="AU56" s="1564">
        <v>38435.125199142647</v>
      </c>
      <c r="AV56" s="1564">
        <v>9224.8441209775428</v>
      </c>
      <c r="AW56" s="1564">
        <v>10866.369994531258</v>
      </c>
      <c r="AX56" s="1564">
        <v>21273.750528189437</v>
      </c>
      <c r="AY56" s="1564">
        <v>4822.209398035714</v>
      </c>
      <c r="AZ56" s="1564">
        <v>4910.3012150716777</v>
      </c>
      <c r="BA56" s="1564">
        <v>68174.78675978008</v>
      </c>
      <c r="BB56" s="1564">
        <v>3126.0086649721243</v>
      </c>
      <c r="BC56" s="1564">
        <v>13392.483701014962</v>
      </c>
      <c r="BD56" s="1564">
        <v>630.70210978957755</v>
      </c>
      <c r="BE56" s="1564">
        <v>72177.123187231788</v>
      </c>
      <c r="BF56" s="1566">
        <v>115471.62482301983</v>
      </c>
    </row>
    <row r="57" spans="1:58" ht="18.95" customHeight="1">
      <c r="A57" s="1137"/>
      <c r="B57" s="1137" t="s">
        <v>386</v>
      </c>
      <c r="C57" s="1137"/>
      <c r="D57" s="811"/>
      <c r="E57" s="866">
        <f>AL59</f>
        <v>534172.77373580029</v>
      </c>
      <c r="F57" s="963">
        <f>AM59</f>
        <v>518022.01979070104</v>
      </c>
      <c r="G57" s="963">
        <f>AN59</f>
        <v>434047.50550949544</v>
      </c>
      <c r="H57" s="963">
        <f>AO59</f>
        <v>14229.907342905515</v>
      </c>
      <c r="I57" s="963">
        <f>AP59</f>
        <v>20413.795537979724</v>
      </c>
      <c r="J57" s="963">
        <f>AQ59</f>
        <v>208766.83268141886</v>
      </c>
      <c r="K57" s="963">
        <f>AR59</f>
        <v>190636.96994719157</v>
      </c>
      <c r="L57" s="963">
        <f>AS59</f>
        <v>83974.514281205222</v>
      </c>
      <c r="M57" s="963">
        <f>AT59</f>
        <v>32860.069509772977</v>
      </c>
      <c r="N57" s="963">
        <f>AU59</f>
        <v>16253.202020921184</v>
      </c>
      <c r="O57" s="1137"/>
      <c r="P57" s="1137" t="s">
        <v>386</v>
      </c>
      <c r="Q57" s="1137"/>
      <c r="R57" s="811"/>
      <c r="S57" s="866">
        <f>AV59</f>
        <v>2897.5842866457679</v>
      </c>
      <c r="T57" s="963">
        <f>AW59</f>
        <v>4274.4768997126966</v>
      </c>
      <c r="U57" s="963">
        <f>AX59</f>
        <v>4781.2611768837969</v>
      </c>
      <c r="V57" s="963">
        <f>AY59</f>
        <v>1871.900867220791</v>
      </c>
      <c r="W57" s="963">
        <f>AZ59</f>
        <v>2781.6442583887556</v>
      </c>
      <c r="X57" s="963">
        <f>BA59</f>
        <v>25936.076174352278</v>
      </c>
      <c r="Y57" s="963">
        <f>BB59</f>
        <v>856.2679886143477</v>
      </c>
      <c r="Z57" s="963">
        <f>BC59</f>
        <v>8040.814225722901</v>
      </c>
      <c r="AA57" s="963">
        <f>BD59</f>
        <v>129.24265880260094</v>
      </c>
      <c r="AB57" s="963">
        <f>BE59</f>
        <v>16152.043723940067</v>
      </c>
      <c r="AC57" s="963">
        <f>BF59</f>
        <v>24191.568170822291</v>
      </c>
      <c r="AD57" s="963">
        <v>0</v>
      </c>
      <c r="AF57" s="111"/>
      <c r="AG57" s="111"/>
      <c r="AJ57" s="2554"/>
      <c r="AK57" s="2555" t="s">
        <v>1968</v>
      </c>
      <c r="AL57" s="1563">
        <v>1428832.8885459667</v>
      </c>
      <c r="AM57" s="1564">
        <v>1370215.4602833735</v>
      </c>
      <c r="AN57" s="1564">
        <v>1151883.4623770656</v>
      </c>
      <c r="AO57" s="1564">
        <v>99971.812591246766</v>
      </c>
      <c r="AP57" s="1564">
        <v>43163.603232054302</v>
      </c>
      <c r="AQ57" s="1564">
        <v>600222.01458489965</v>
      </c>
      <c r="AR57" s="1564">
        <v>408526.03196886455</v>
      </c>
      <c r="AS57" s="1564">
        <v>218331.99790630912</v>
      </c>
      <c r="AT57" s="1564">
        <v>77114.574343095053</v>
      </c>
      <c r="AU57" s="1564">
        <v>40014.542851968814</v>
      </c>
      <c r="AV57" s="1564">
        <v>9786.3698208797396</v>
      </c>
      <c r="AW57" s="1564">
        <v>4418.7301078567998</v>
      </c>
      <c r="AX57" s="1564">
        <v>8832.2784994695594</v>
      </c>
      <c r="AY57" s="1564">
        <v>12713.651475801167</v>
      </c>
      <c r="AZ57" s="1564">
        <v>1349.0015871190483</v>
      </c>
      <c r="BA57" s="1564">
        <v>76800.769730976303</v>
      </c>
      <c r="BB57" s="1564">
        <v>2532.7160203657272</v>
      </c>
      <c r="BC57" s="1564">
        <v>9920.3269976003958</v>
      </c>
      <c r="BD57" s="1564">
        <v>305.61681004226426</v>
      </c>
      <c r="BE57" s="1564">
        <v>51657.994004229055</v>
      </c>
      <c r="BF57" s="1566">
        <v>68537.755260192236</v>
      </c>
    </row>
    <row r="58" spans="1:58" ht="18.95" customHeight="1">
      <c r="A58" s="1137"/>
      <c r="B58" s="1137" t="s">
        <v>387</v>
      </c>
      <c r="C58" s="1137"/>
      <c r="D58" s="811"/>
      <c r="E58" s="866">
        <f>AL60</f>
        <v>339221.23465969099</v>
      </c>
      <c r="F58" s="963">
        <f>AM60</f>
        <v>302301.13482245599</v>
      </c>
      <c r="G58" s="963">
        <f>AN60</f>
        <v>241862.81379357522</v>
      </c>
      <c r="H58" s="963">
        <f>AO60</f>
        <v>5177.4036058417632</v>
      </c>
      <c r="I58" s="963">
        <f>AP60</f>
        <v>7516.1959326783426</v>
      </c>
      <c r="J58" s="963">
        <f>AQ60</f>
        <v>126541.2549347216</v>
      </c>
      <c r="K58" s="963">
        <f>AR60</f>
        <v>102627.95932033345</v>
      </c>
      <c r="L58" s="963">
        <f>AS60</f>
        <v>60438.321028880942</v>
      </c>
      <c r="M58" s="963">
        <f>AT60</f>
        <v>14120.779626774</v>
      </c>
      <c r="N58" s="963">
        <f>AU60</f>
        <v>7407.456499911943</v>
      </c>
      <c r="O58" s="1137"/>
      <c r="P58" s="1137" t="s">
        <v>387</v>
      </c>
      <c r="Q58" s="1137"/>
      <c r="R58" s="811"/>
      <c r="S58" s="866">
        <f>AV60</f>
        <v>2062.1587916895051</v>
      </c>
      <c r="T58" s="963">
        <f>AW60</f>
        <v>872.20156547809836</v>
      </c>
      <c r="U58" s="963">
        <f>AX60</f>
        <v>2066.1166449397297</v>
      </c>
      <c r="V58" s="963">
        <f>AY60</f>
        <v>942.60809294899332</v>
      </c>
      <c r="W58" s="963">
        <f>AZ60</f>
        <v>770.23803180573293</v>
      </c>
      <c r="X58" s="963">
        <f>BA60</f>
        <v>24160.184844848685</v>
      </c>
      <c r="Y58" s="963">
        <f>BB60</f>
        <v>1725.6852237163623</v>
      </c>
      <c r="Z58" s="963">
        <f>BC60</f>
        <v>1749.7846879902347</v>
      </c>
      <c r="AA58" s="963">
        <f>BD60</f>
        <v>68.035492944015076</v>
      </c>
      <c r="AB58" s="963">
        <f>BE60</f>
        <v>18613.851152607662</v>
      </c>
      <c r="AC58" s="963">
        <f>BF60</f>
        <v>38669.884525224988</v>
      </c>
      <c r="AD58" s="963">
        <v>0</v>
      </c>
      <c r="AF58" s="111"/>
      <c r="AG58" s="111"/>
      <c r="AJ58" s="2554" t="s">
        <v>1969</v>
      </c>
      <c r="AK58" s="2555" t="s">
        <v>1970</v>
      </c>
      <c r="AL58" s="1563">
        <v>642834.82213956967</v>
      </c>
      <c r="AM58" s="1564">
        <v>593826.53479989991</v>
      </c>
      <c r="AN58" s="1564">
        <v>491205.66523124831</v>
      </c>
      <c r="AO58" s="1564">
        <v>22783.883797557657</v>
      </c>
      <c r="AP58" s="1564">
        <v>5148.7739606175764</v>
      </c>
      <c r="AQ58" s="1564">
        <v>253250.83992012055</v>
      </c>
      <c r="AR58" s="1564">
        <v>210022.16755295201</v>
      </c>
      <c r="AS58" s="1564">
        <v>102620.86956865087</v>
      </c>
      <c r="AT58" s="1564">
        <v>42551.751319401366</v>
      </c>
      <c r="AU58" s="1564">
        <v>14774.466678309551</v>
      </c>
      <c r="AV58" s="1564">
        <v>4265.1010426422654</v>
      </c>
      <c r="AW58" s="1564">
        <v>5719.6915293404772</v>
      </c>
      <c r="AX58" s="1564">
        <v>14426.372706365944</v>
      </c>
      <c r="AY58" s="1564">
        <v>2007.7004378659276</v>
      </c>
      <c r="AZ58" s="1564">
        <v>1358.4189248771881</v>
      </c>
      <c r="BA58" s="1564">
        <v>18078.525740579171</v>
      </c>
      <c r="BB58" s="1564">
        <v>544.05545264141438</v>
      </c>
      <c r="BC58" s="1564">
        <v>3601.8847873018299</v>
      </c>
      <c r="BD58" s="1564">
        <v>433.42395804296115</v>
      </c>
      <c r="BE58" s="1564">
        <v>37411.228310684011</v>
      </c>
      <c r="BF58" s="1566">
        <v>52610.172126972633</v>
      </c>
    </row>
    <row r="59" spans="1:58" ht="18.95" customHeight="1" thickBot="1">
      <c r="A59" s="2640" t="s">
        <v>439</v>
      </c>
      <c r="B59" s="2640"/>
      <c r="C59" s="1138"/>
      <c r="D59" s="816"/>
      <c r="E59" s="869">
        <f>AL61</f>
        <v>1428832.8885459667</v>
      </c>
      <c r="F59" s="967">
        <f>AM61</f>
        <v>1370215.4602833735</v>
      </c>
      <c r="G59" s="967">
        <f>AN61</f>
        <v>1151883.4623770656</v>
      </c>
      <c r="H59" s="967">
        <f>AO61</f>
        <v>99971.812591246766</v>
      </c>
      <c r="I59" s="967">
        <f>AP61</f>
        <v>43163.603232054302</v>
      </c>
      <c r="J59" s="967">
        <f>AQ61</f>
        <v>600222.01458489965</v>
      </c>
      <c r="K59" s="967">
        <f>AR61</f>
        <v>408526.03196886455</v>
      </c>
      <c r="L59" s="967">
        <f>AS61</f>
        <v>218331.99790630912</v>
      </c>
      <c r="M59" s="967">
        <f>AT61</f>
        <v>77114.574343095053</v>
      </c>
      <c r="N59" s="967">
        <f>AU61</f>
        <v>40014.542851968814</v>
      </c>
      <c r="O59" s="2640" t="s">
        <v>439</v>
      </c>
      <c r="P59" s="2640"/>
      <c r="Q59" s="1138"/>
      <c r="R59" s="816"/>
      <c r="S59" s="869">
        <f>AV61</f>
        <v>9786.3698208797396</v>
      </c>
      <c r="T59" s="967">
        <f>AW61</f>
        <v>4418.7301078567998</v>
      </c>
      <c r="U59" s="967">
        <f>AX61</f>
        <v>8832.2784994695594</v>
      </c>
      <c r="V59" s="967">
        <f>AY61</f>
        <v>12713.651475801167</v>
      </c>
      <c r="W59" s="967">
        <f>AZ61</f>
        <v>1349.0015871190483</v>
      </c>
      <c r="X59" s="967">
        <f>BA61</f>
        <v>76800.769730976303</v>
      </c>
      <c r="Y59" s="967">
        <f>BB61</f>
        <v>2532.7160203657272</v>
      </c>
      <c r="Z59" s="967">
        <f>BC61</f>
        <v>9920.3269976003958</v>
      </c>
      <c r="AA59" s="967">
        <f>BD61</f>
        <v>305.61681004226426</v>
      </c>
      <c r="AB59" s="967">
        <f>BE61</f>
        <v>51657.994004229055</v>
      </c>
      <c r="AC59" s="967">
        <f>BF61</f>
        <v>68537.755260192236</v>
      </c>
      <c r="AD59" s="967">
        <v>0</v>
      </c>
      <c r="AF59" s="111"/>
      <c r="AG59" s="111"/>
      <c r="AJ59" s="2554"/>
      <c r="AK59" s="2555" t="s">
        <v>1971</v>
      </c>
      <c r="AL59" s="1563">
        <v>534172.77373580029</v>
      </c>
      <c r="AM59" s="1564">
        <v>518022.01979070104</v>
      </c>
      <c r="AN59" s="1564">
        <v>434047.50550949544</v>
      </c>
      <c r="AO59" s="1564">
        <v>14229.907342905515</v>
      </c>
      <c r="AP59" s="1564">
        <v>20413.795537979724</v>
      </c>
      <c r="AQ59" s="1564">
        <v>208766.83268141886</v>
      </c>
      <c r="AR59" s="1564">
        <v>190636.96994719157</v>
      </c>
      <c r="AS59" s="1564">
        <v>83974.514281205222</v>
      </c>
      <c r="AT59" s="1564">
        <v>32860.069509772977</v>
      </c>
      <c r="AU59" s="1564">
        <v>16253.202020921184</v>
      </c>
      <c r="AV59" s="1564">
        <v>2897.5842866457679</v>
      </c>
      <c r="AW59" s="1564">
        <v>4274.4768997126966</v>
      </c>
      <c r="AX59" s="1564">
        <v>4781.2611768837969</v>
      </c>
      <c r="AY59" s="1564">
        <v>1871.900867220791</v>
      </c>
      <c r="AZ59" s="1564">
        <v>2781.6442583887556</v>
      </c>
      <c r="BA59" s="1564">
        <v>25936.076174352278</v>
      </c>
      <c r="BB59" s="1564">
        <v>856.2679886143477</v>
      </c>
      <c r="BC59" s="1564">
        <v>8040.814225722901</v>
      </c>
      <c r="BD59" s="1564">
        <v>129.24265880260094</v>
      </c>
      <c r="BE59" s="1564">
        <v>16152.043723940067</v>
      </c>
      <c r="BF59" s="1566">
        <v>24191.568170822291</v>
      </c>
    </row>
    <row r="60" spans="1:58" s="455" customFormat="1" ht="59.25" customHeight="1">
      <c r="A60" s="2856" t="s">
        <v>2499</v>
      </c>
      <c r="B60" s="2856"/>
      <c r="C60" s="2856"/>
      <c r="D60" s="2856"/>
      <c r="E60" s="2856"/>
      <c r="F60" s="2856"/>
      <c r="G60" s="2856"/>
      <c r="H60" s="2856"/>
      <c r="I60" s="454"/>
      <c r="L60" s="456"/>
      <c r="M60" s="456"/>
      <c r="N60" s="456"/>
      <c r="O60" s="2811" t="s">
        <v>488</v>
      </c>
      <c r="P60" s="2811"/>
      <c r="Q60" s="2811"/>
      <c r="R60" s="2811"/>
      <c r="S60" s="2811"/>
      <c r="T60" s="2811"/>
      <c r="U60" s="2811"/>
      <c r="V60" s="2811"/>
      <c r="W60" s="2811"/>
      <c r="X60" s="2811"/>
      <c r="Y60" s="2811"/>
      <c r="Z60" s="2811"/>
      <c r="AA60" s="2811"/>
      <c r="AB60" s="2811"/>
      <c r="AC60" s="2848"/>
      <c r="AD60" s="2848"/>
      <c r="AJ60" s="2554"/>
      <c r="AK60" s="2555" t="s">
        <v>1972</v>
      </c>
      <c r="AL60" s="1563">
        <v>339221.23465969099</v>
      </c>
      <c r="AM60" s="1564">
        <v>302301.13482245599</v>
      </c>
      <c r="AN60" s="1564">
        <v>241862.81379357522</v>
      </c>
      <c r="AO60" s="1564">
        <v>5177.4036058417632</v>
      </c>
      <c r="AP60" s="1564">
        <v>7516.1959326783426</v>
      </c>
      <c r="AQ60" s="1564">
        <v>126541.2549347216</v>
      </c>
      <c r="AR60" s="1564">
        <v>102627.95932033345</v>
      </c>
      <c r="AS60" s="1564">
        <v>60438.321028880942</v>
      </c>
      <c r="AT60" s="1564">
        <v>14120.779626774</v>
      </c>
      <c r="AU60" s="1564">
        <v>7407.456499911943</v>
      </c>
      <c r="AV60" s="1564">
        <v>2062.1587916895051</v>
      </c>
      <c r="AW60" s="1564">
        <v>872.20156547809836</v>
      </c>
      <c r="AX60" s="1564">
        <v>2066.1166449397297</v>
      </c>
      <c r="AY60" s="1564">
        <v>942.60809294899332</v>
      </c>
      <c r="AZ60" s="1564">
        <v>770.23803180573293</v>
      </c>
      <c r="BA60" s="1564">
        <v>24160.184844848685</v>
      </c>
      <c r="BB60" s="1564">
        <v>1725.6852237163623</v>
      </c>
      <c r="BC60" s="1564">
        <v>1749.7846879902347</v>
      </c>
      <c r="BD60" s="1564">
        <v>68.035492944015076</v>
      </c>
      <c r="BE60" s="1564">
        <v>18613.851152607662</v>
      </c>
      <c r="BF60" s="1566">
        <v>38669.884525224988</v>
      </c>
    </row>
    <row r="61" spans="1:58" ht="21" customHeight="1" thickBot="1">
      <c r="A61" s="807"/>
      <c r="H61" s="2250" t="s">
        <v>2647</v>
      </c>
      <c r="I61" s="2236"/>
      <c r="J61" s="455"/>
      <c r="K61" s="455"/>
      <c r="L61" s="456"/>
      <c r="M61" s="456"/>
      <c r="N61" s="456"/>
      <c r="O61" s="2057"/>
      <c r="P61" s="2057"/>
      <c r="Q61" s="2057"/>
      <c r="R61" s="2057"/>
      <c r="S61" s="2250" t="s">
        <v>2648</v>
      </c>
      <c r="T61" s="2057"/>
      <c r="U61" s="2057"/>
      <c r="V61" s="2057"/>
      <c r="W61" s="2057"/>
      <c r="X61" s="2057"/>
      <c r="Y61" s="2057"/>
      <c r="AA61" s="808" t="s">
        <v>2652</v>
      </c>
      <c r="AJ61" s="2554"/>
      <c r="AK61" s="2555" t="s">
        <v>1973</v>
      </c>
      <c r="AL61" s="1563">
        <v>1428832.8885459667</v>
      </c>
      <c r="AM61" s="1564">
        <v>1370215.4602833735</v>
      </c>
      <c r="AN61" s="1564">
        <v>1151883.4623770656</v>
      </c>
      <c r="AO61" s="1564">
        <v>99971.812591246766</v>
      </c>
      <c r="AP61" s="1564">
        <v>43163.603232054302</v>
      </c>
      <c r="AQ61" s="1564">
        <v>600222.01458489965</v>
      </c>
      <c r="AR61" s="1564">
        <v>408526.03196886455</v>
      </c>
      <c r="AS61" s="1564">
        <v>218331.99790630912</v>
      </c>
      <c r="AT61" s="1564">
        <v>77114.574343095053</v>
      </c>
      <c r="AU61" s="1564">
        <v>40014.542851968814</v>
      </c>
      <c r="AV61" s="1564">
        <v>9786.3698208797396</v>
      </c>
      <c r="AW61" s="1564">
        <v>4418.7301078567998</v>
      </c>
      <c r="AX61" s="1564">
        <v>8832.2784994695594</v>
      </c>
      <c r="AY61" s="1564">
        <v>12713.651475801167</v>
      </c>
      <c r="AZ61" s="1564">
        <v>1349.0015871190483</v>
      </c>
      <c r="BA61" s="1564">
        <v>76800.769730976303</v>
      </c>
      <c r="BB61" s="1564">
        <v>2532.7160203657272</v>
      </c>
      <c r="BC61" s="1564">
        <v>9920.3269976003958</v>
      </c>
      <c r="BD61" s="1564">
        <v>305.61681004226426</v>
      </c>
      <c r="BE61" s="1564">
        <v>51657.994004229055</v>
      </c>
      <c r="BF61" s="1566">
        <v>68537.755260192236</v>
      </c>
    </row>
    <row r="62" spans="1:58" ht="21" customHeight="1" thickTop="1">
      <c r="H62" s="2607" t="s">
        <v>803</v>
      </c>
      <c r="I62" s="2645" t="s">
        <v>785</v>
      </c>
      <c r="J62" s="1168" t="s">
        <v>786</v>
      </c>
      <c r="K62" s="1168" t="s">
        <v>788</v>
      </c>
      <c r="L62" s="1168" t="s">
        <v>789</v>
      </c>
      <c r="M62" s="1129" t="s">
        <v>790</v>
      </c>
      <c r="N62" s="2061" t="s">
        <v>792</v>
      </c>
      <c r="S62" s="2607" t="s">
        <v>803</v>
      </c>
      <c r="T62" s="2645" t="s">
        <v>785</v>
      </c>
      <c r="U62" s="1168" t="s">
        <v>786</v>
      </c>
      <c r="V62" s="1168" t="s">
        <v>788</v>
      </c>
      <c r="W62" s="1168" t="s">
        <v>789</v>
      </c>
      <c r="X62" s="1129" t="s">
        <v>790</v>
      </c>
      <c r="Y62" s="1169" t="s">
        <v>792</v>
      </c>
      <c r="AA62" s="1093"/>
      <c r="AB62" s="2680" t="s">
        <v>785</v>
      </c>
      <c r="AC62" s="1150" t="s">
        <v>786</v>
      </c>
      <c r="AD62" s="2296" t="s">
        <v>788</v>
      </c>
      <c r="AE62" s="1150" t="s">
        <v>789</v>
      </c>
      <c r="AF62" s="1149" t="s">
        <v>790</v>
      </c>
      <c r="AG62" s="676" t="s">
        <v>792</v>
      </c>
      <c r="AJ62" s="2554" t="s">
        <v>1974</v>
      </c>
      <c r="AK62" s="2555" t="s">
        <v>1975</v>
      </c>
      <c r="AL62" s="1563">
        <v>584801.75377575681</v>
      </c>
      <c r="AM62" s="1564">
        <v>523337.56229889492</v>
      </c>
      <c r="AN62" s="1564">
        <v>449897.6701318266</v>
      </c>
      <c r="AO62" s="1564">
        <v>31074.396135612333</v>
      </c>
      <c r="AP62" s="1564">
        <v>11493.449615905194</v>
      </c>
      <c r="AQ62" s="1564">
        <v>217765.4088347299</v>
      </c>
      <c r="AR62" s="1564">
        <v>189564.41554557922</v>
      </c>
      <c r="AS62" s="1564">
        <v>73439.892167068203</v>
      </c>
      <c r="AT62" s="1564">
        <v>48339.476130312592</v>
      </c>
      <c r="AU62" s="1564">
        <v>20461.342637391535</v>
      </c>
      <c r="AV62" s="1564">
        <v>3599.3475414168611</v>
      </c>
      <c r="AW62" s="1564">
        <v>5374.1115654652767</v>
      </c>
      <c r="AX62" s="1564">
        <v>9145.5564031313552</v>
      </c>
      <c r="AY62" s="1564">
        <v>9159.356104384342</v>
      </c>
      <c r="AZ62" s="1564">
        <v>599.7618785231283</v>
      </c>
      <c r="BA62" s="1564">
        <v>3921.9282626034978</v>
      </c>
      <c r="BB62" s="1564">
        <v>216.36150576761014</v>
      </c>
      <c r="BC62" s="1564">
        <v>1455.5028323341335</v>
      </c>
      <c r="BD62" s="1564">
        <v>231.46203923072437</v>
      </c>
      <c r="BE62" s="1564">
        <v>19275.161396819738</v>
      </c>
      <c r="BF62" s="1566">
        <v>62919.694309196144</v>
      </c>
    </row>
    <row r="63" spans="1:58" ht="21" customHeight="1" thickBot="1">
      <c r="H63" s="2608"/>
      <c r="I63" s="2647"/>
      <c r="J63" s="1151" t="s">
        <v>787</v>
      </c>
      <c r="K63" s="1151" t="s">
        <v>787</v>
      </c>
      <c r="L63" s="1151" t="s">
        <v>787</v>
      </c>
      <c r="M63" s="1130" t="s">
        <v>791</v>
      </c>
      <c r="N63" s="2063" t="s">
        <v>787</v>
      </c>
      <c r="S63" s="2608"/>
      <c r="T63" s="2647"/>
      <c r="U63" s="1151" t="s">
        <v>787</v>
      </c>
      <c r="V63" s="1151" t="s">
        <v>787</v>
      </c>
      <c r="W63" s="1151" t="s">
        <v>787</v>
      </c>
      <c r="X63" s="1130" t="s">
        <v>791</v>
      </c>
      <c r="Y63" s="1171" t="s">
        <v>787</v>
      </c>
      <c r="AA63" s="774"/>
      <c r="AB63" s="2647"/>
      <c r="AC63" s="1151" t="s">
        <v>787</v>
      </c>
      <c r="AD63" s="2297" t="s">
        <v>787</v>
      </c>
      <c r="AE63" s="1151" t="s">
        <v>787</v>
      </c>
      <c r="AF63" s="1130" t="s">
        <v>791</v>
      </c>
      <c r="AG63" s="1171" t="s">
        <v>787</v>
      </c>
      <c r="AJ63" s="2554"/>
      <c r="AK63" s="2555" t="s">
        <v>1976</v>
      </c>
      <c r="AL63" s="1563">
        <v>303803.30726815987</v>
      </c>
      <c r="AM63" s="1564">
        <v>285388.24906984804</v>
      </c>
      <c r="AN63" s="1564">
        <v>236792.10657767669</v>
      </c>
      <c r="AO63" s="1564">
        <v>16388.911500688013</v>
      </c>
      <c r="AP63" s="1564">
        <v>12523.416820453553</v>
      </c>
      <c r="AQ63" s="1564">
        <v>112878.45513915317</v>
      </c>
      <c r="AR63" s="1564">
        <v>95001.32311738201</v>
      </c>
      <c r="AS63" s="1564">
        <v>48596.142492170919</v>
      </c>
      <c r="AT63" s="1564">
        <v>20298.452635478479</v>
      </c>
      <c r="AU63" s="1564">
        <v>8413.6366843297546</v>
      </c>
      <c r="AV63" s="1564">
        <v>2839.8461343827084</v>
      </c>
      <c r="AW63" s="1564">
        <v>2738.1962110160002</v>
      </c>
      <c r="AX63" s="1564">
        <v>3750.460538259958</v>
      </c>
      <c r="AY63" s="1564">
        <v>2322.3870492061974</v>
      </c>
      <c r="AZ63" s="1564">
        <v>233.92601828387046</v>
      </c>
      <c r="BA63" s="1564">
        <v>11895.287995481083</v>
      </c>
      <c r="BB63" s="1564">
        <v>393.43540418888847</v>
      </c>
      <c r="BC63" s="1564">
        <v>1505.1179352186969</v>
      </c>
      <c r="BD63" s="1564">
        <v>94.510530365356615</v>
      </c>
      <c r="BE63" s="1564">
        <v>14409.337991438406</v>
      </c>
      <c r="BF63" s="1566">
        <v>19920.176133530866</v>
      </c>
    </row>
    <row r="64" spans="1:58" ht="21" customHeight="1">
      <c r="H64" s="659" t="s">
        <v>785</v>
      </c>
      <c r="I64" s="666">
        <f>F28</f>
        <v>2784365.1496964307</v>
      </c>
      <c r="J64" s="666">
        <f>F33</f>
        <v>2167963.1585135688</v>
      </c>
      <c r="K64" s="666">
        <f>F34</f>
        <v>93703.408821383957</v>
      </c>
      <c r="L64" s="666">
        <f>F35</f>
        <v>202594.92486943529</v>
      </c>
      <c r="M64" s="666">
        <f>F36</f>
        <v>22917.585201039237</v>
      </c>
      <c r="N64" s="2384">
        <f>F37</f>
        <v>297186.07229099993</v>
      </c>
      <c r="S64" s="659" t="s">
        <v>785</v>
      </c>
      <c r="T64" s="671">
        <f t="shared" ref="T64:T82" si="0">I64/I$64*100</f>
        <v>100</v>
      </c>
      <c r="U64" s="671">
        <f t="shared" ref="U64:U82" si="1">J64/J$64*100</f>
        <v>100</v>
      </c>
      <c r="V64" s="671">
        <f t="shared" ref="V64:V82" si="2">K64/K$64*100</f>
        <v>100</v>
      </c>
      <c r="W64" s="671">
        <f t="shared" ref="W64:W82" si="3">L64/L$64*100</f>
        <v>100</v>
      </c>
      <c r="X64" s="671">
        <f t="shared" ref="X64:X82" si="4">M64/M$64*100</f>
        <v>100</v>
      </c>
      <c r="Y64" s="671">
        <f t="shared" ref="Y64:Y82" si="5">N64/N$64*100</f>
        <v>100</v>
      </c>
      <c r="AA64" s="99" t="s">
        <v>780</v>
      </c>
      <c r="AB64" s="622">
        <f>E28</f>
        <v>2945061.7190810177</v>
      </c>
      <c r="AC64" s="622">
        <f>E33</f>
        <v>2231286.1221867073</v>
      </c>
      <c r="AD64" s="1240">
        <f>E34</f>
        <v>106217.57019026345</v>
      </c>
      <c r="AE64" s="622">
        <f>E35</f>
        <v>256581.97646826869</v>
      </c>
      <c r="AF64" s="622">
        <f>E36</f>
        <v>36420.041923786324</v>
      </c>
      <c r="AG64" s="622">
        <f>E37</f>
        <v>314556.00831199985</v>
      </c>
      <c r="AJ64" s="2554"/>
      <c r="AK64" s="2555" t="s">
        <v>1977</v>
      </c>
      <c r="AL64" s="1563">
        <v>453587.61438174767</v>
      </c>
      <c r="AM64" s="1564">
        <v>426083.38234196132</v>
      </c>
      <c r="AN64" s="1564">
        <v>362668.3627943371</v>
      </c>
      <c r="AO64" s="1564">
        <v>18007.993505651535</v>
      </c>
      <c r="AP64" s="1564">
        <v>9778.088643968209</v>
      </c>
      <c r="AQ64" s="1564">
        <v>208609.86488812108</v>
      </c>
      <c r="AR64" s="1564">
        <v>126272.41575659647</v>
      </c>
      <c r="AS64" s="1564">
        <v>63415.019547623822</v>
      </c>
      <c r="AT64" s="1564">
        <v>28661.29875492437</v>
      </c>
      <c r="AU64" s="1564">
        <v>13460.831540116271</v>
      </c>
      <c r="AV64" s="1564">
        <v>3640.6041739141333</v>
      </c>
      <c r="AW64" s="1564">
        <v>2813.9754291890508</v>
      </c>
      <c r="AX64" s="1564">
        <v>4973.7756285697851</v>
      </c>
      <c r="AY64" s="1564">
        <v>1844.253957748806</v>
      </c>
      <c r="AZ64" s="1564">
        <v>1927.8580253863249</v>
      </c>
      <c r="BA64" s="1564">
        <v>9185.5418509905849</v>
      </c>
      <c r="BB64" s="1564">
        <v>879.38310467398833</v>
      </c>
      <c r="BC64" s="1564">
        <v>7468.2558541966764</v>
      </c>
      <c r="BD64" s="1564">
        <v>111.10938474257622</v>
      </c>
      <c r="BE64" s="1564">
        <v>17109.430598095645</v>
      </c>
      <c r="BF64" s="1566">
        <v>34972.487893983642</v>
      </c>
    </row>
    <row r="65" spans="1:58" ht="21" customHeight="1">
      <c r="H65" s="100" t="s">
        <v>804</v>
      </c>
      <c r="I65" s="666">
        <f>G28</f>
        <v>2318999.4469113881</v>
      </c>
      <c r="J65" s="666">
        <f>G33</f>
        <v>1874217.1559604146</v>
      </c>
      <c r="K65" s="666">
        <f>G34</f>
        <v>80242.512440830498</v>
      </c>
      <c r="L65" s="666">
        <f>G35</f>
        <v>157372.69973520638</v>
      </c>
      <c r="M65" s="666">
        <f>G36</f>
        <v>18690.266770936742</v>
      </c>
      <c r="N65" s="2384">
        <f>G37</f>
        <v>188476.81200400006</v>
      </c>
      <c r="S65" s="100" t="s">
        <v>804</v>
      </c>
      <c r="T65" s="672">
        <f t="shared" si="0"/>
        <v>83.286470065329624</v>
      </c>
      <c r="U65" s="672">
        <f t="shared" si="1"/>
        <v>86.450599891441101</v>
      </c>
      <c r="V65" s="672">
        <f t="shared" si="2"/>
        <v>85.634571303363771</v>
      </c>
      <c r="W65" s="672">
        <f t="shared" si="3"/>
        <v>77.678500503715526</v>
      </c>
      <c r="X65" s="672">
        <f t="shared" si="4"/>
        <v>81.554258910704078</v>
      </c>
      <c r="Y65" s="672">
        <f t="shared" si="5"/>
        <v>63.420472753328269</v>
      </c>
      <c r="AA65" s="100" t="s">
        <v>192</v>
      </c>
      <c r="AB65" s="622">
        <f>F28</f>
        <v>2784365.1496964307</v>
      </c>
      <c r="AC65" s="622">
        <f>F33</f>
        <v>2167963.1585135688</v>
      </c>
      <c r="AD65" s="1240">
        <f>F34</f>
        <v>93703.408821383957</v>
      </c>
      <c r="AE65" s="622">
        <f>F35</f>
        <v>202594.92486943529</v>
      </c>
      <c r="AF65" s="622">
        <f>F36</f>
        <v>22917.585201039237</v>
      </c>
      <c r="AG65" s="622">
        <f>F37</f>
        <v>297186.07229099993</v>
      </c>
      <c r="AJ65" s="2554"/>
      <c r="AK65" s="2555" t="s">
        <v>1978</v>
      </c>
      <c r="AL65" s="1563">
        <v>410756.42488352233</v>
      </c>
      <c r="AM65" s="1564">
        <v>401336.12960988848</v>
      </c>
      <c r="AN65" s="1564">
        <v>293214.48845449049</v>
      </c>
      <c r="AO65" s="1564">
        <v>13768.659868530252</v>
      </c>
      <c r="AP65" s="1564">
        <v>12778.21311265037</v>
      </c>
      <c r="AQ65" s="1564">
        <v>137929.62894082224</v>
      </c>
      <c r="AR65" s="1564">
        <v>128737.98653248735</v>
      </c>
      <c r="AS65" s="1564">
        <v>108121.64115539825</v>
      </c>
      <c r="AT65" s="1564">
        <v>14985.187824775452</v>
      </c>
      <c r="AU65" s="1564">
        <v>7239.2440054374083</v>
      </c>
      <c r="AV65" s="1564">
        <v>2674.010786996279</v>
      </c>
      <c r="AW65" s="1564">
        <v>866.3096014978255</v>
      </c>
      <c r="AX65" s="1564">
        <v>2693.8832350145049</v>
      </c>
      <c r="AY65" s="1564">
        <v>1420.4354203806668</v>
      </c>
      <c r="AZ65" s="1564">
        <v>91.304775448755763</v>
      </c>
      <c r="BA65" s="1564">
        <v>57028.471018622717</v>
      </c>
      <c r="BB65" s="1564">
        <v>534.9120877218138</v>
      </c>
      <c r="BC65" s="1564">
        <v>3265.3984607368138</v>
      </c>
      <c r="BD65" s="1564">
        <v>60.580859876610255</v>
      </c>
      <c r="BE65" s="1564">
        <v>32247.090903664885</v>
      </c>
      <c r="BF65" s="1566">
        <v>12685.693734370509</v>
      </c>
    </row>
    <row r="66" spans="1:58" ht="21" customHeight="1">
      <c r="B66" s="820"/>
      <c r="H66" s="661" t="s">
        <v>805</v>
      </c>
      <c r="I66" s="667">
        <f>H28</f>
        <v>142163.00733755156</v>
      </c>
      <c r="J66" s="667">
        <f>H33</f>
        <v>111180.1826617505</v>
      </c>
      <c r="K66" s="667">
        <f>H34</f>
        <v>4777.2319293230275</v>
      </c>
      <c r="L66" s="667">
        <f>H35</f>
        <v>15132.637325599278</v>
      </c>
      <c r="M66" s="667">
        <f>H36</f>
        <v>2119.4842048788519</v>
      </c>
      <c r="N66" s="2385">
        <f>H37</f>
        <v>8953.4712159999999</v>
      </c>
      <c r="S66" s="661" t="s">
        <v>805</v>
      </c>
      <c r="T66" s="673">
        <f t="shared" si="0"/>
        <v>5.1057601892859159</v>
      </c>
      <c r="U66" s="673">
        <f t="shared" si="1"/>
        <v>5.1283243548280364</v>
      </c>
      <c r="V66" s="673">
        <f t="shared" si="2"/>
        <v>5.0982477472397143</v>
      </c>
      <c r="W66" s="673">
        <f t="shared" si="3"/>
        <v>7.4694059268027999</v>
      </c>
      <c r="X66" s="673">
        <f t="shared" si="4"/>
        <v>9.2482876633212658</v>
      </c>
      <c r="Y66" s="673">
        <f t="shared" si="5"/>
        <v>3.0127492674801064</v>
      </c>
      <c r="AA66" s="101" t="s">
        <v>781</v>
      </c>
      <c r="AB66" s="622">
        <f>G28</f>
        <v>2318999.4469113881</v>
      </c>
      <c r="AC66" s="622">
        <f>G33</f>
        <v>1874217.1559604146</v>
      </c>
      <c r="AD66" s="1240">
        <f>G34</f>
        <v>80242.512440830498</v>
      </c>
      <c r="AE66" s="622">
        <f>G35</f>
        <v>157372.69973520638</v>
      </c>
      <c r="AF66" s="622">
        <f>G36</f>
        <v>18690.266770936742</v>
      </c>
      <c r="AG66" s="622">
        <f>G37</f>
        <v>188476.81200400006</v>
      </c>
      <c r="AJ66" s="2554"/>
      <c r="AK66" s="2555" t="s">
        <v>1979</v>
      </c>
      <c r="AL66" s="1563">
        <v>577014.00337241753</v>
      </c>
      <c r="AM66" s="1564">
        <v>574492.18626703997</v>
      </c>
      <c r="AN66" s="1564">
        <v>499110.37677742075</v>
      </c>
      <c r="AO66" s="1564">
        <v>12198.884439049958</v>
      </c>
      <c r="AP66" s="1564">
        <v>14369.723502607558</v>
      </c>
      <c r="AQ66" s="1564">
        <v>327745.59366292751</v>
      </c>
      <c r="AR66" s="1564">
        <v>144796.17517283573</v>
      </c>
      <c r="AS66" s="1564">
        <v>75381.809489619132</v>
      </c>
      <c r="AT66" s="1564">
        <v>19031.263293021224</v>
      </c>
      <c r="AU66" s="1564">
        <v>9424.7697077136272</v>
      </c>
      <c r="AV66" s="1564">
        <v>2785.5218817658447</v>
      </c>
      <c r="AW66" s="1564">
        <v>833.04819257054794</v>
      </c>
      <c r="AX66" s="1564">
        <v>3395.1430040841819</v>
      </c>
      <c r="AY66" s="1564">
        <v>1541.2514495016512</v>
      </c>
      <c r="AZ66" s="1564">
        <v>1051.5290573853727</v>
      </c>
      <c r="BA66" s="1564">
        <v>30570.326554647654</v>
      </c>
      <c r="BB66" s="1564">
        <v>327.78286670788424</v>
      </c>
      <c r="BC66" s="1564">
        <v>3482.7553019706106</v>
      </c>
      <c r="BD66" s="1564">
        <v>276.28783501663179</v>
      </c>
      <c r="BE66" s="1564">
        <v>21693.393638255126</v>
      </c>
      <c r="BF66" s="1566">
        <v>6004.5724073482052</v>
      </c>
    </row>
    <row r="67" spans="1:58" ht="21" customHeight="1">
      <c r="H67" s="661" t="s">
        <v>806</v>
      </c>
      <c r="I67" s="667">
        <f>I28</f>
        <v>76242.36866332998</v>
      </c>
      <c r="J67" s="667">
        <f>I33</f>
        <v>65395.06253799051</v>
      </c>
      <c r="K67" s="667">
        <f>I34</f>
        <v>4633.0511411980651</v>
      </c>
      <c r="L67" s="667">
        <f>I35</f>
        <v>3285.8374367413644</v>
      </c>
      <c r="M67" s="667">
        <f>I36</f>
        <v>2.6118724000007645</v>
      </c>
      <c r="N67" s="2385">
        <f>I37</f>
        <v>2925.8056750000001</v>
      </c>
      <c r="P67" s="820"/>
      <c r="S67" s="661" t="s">
        <v>806</v>
      </c>
      <c r="T67" s="673">
        <f t="shared" si="0"/>
        <v>2.7382316817046215</v>
      </c>
      <c r="U67" s="673">
        <f t="shared" si="1"/>
        <v>3.0164286824333146</v>
      </c>
      <c r="V67" s="673">
        <f t="shared" si="2"/>
        <v>4.9443784377466118</v>
      </c>
      <c r="W67" s="673">
        <f t="shared" si="3"/>
        <v>1.6218754931096924</v>
      </c>
      <c r="X67" s="673">
        <f t="shared" si="4"/>
        <v>1.139680458079992E-2</v>
      </c>
      <c r="Y67" s="673">
        <f t="shared" si="5"/>
        <v>0.98450295885168448</v>
      </c>
      <c r="AA67" s="101" t="s">
        <v>782</v>
      </c>
      <c r="AB67" s="622">
        <f>L28</f>
        <v>465365.70278504683</v>
      </c>
      <c r="AC67" s="622">
        <f>L33</f>
        <v>293746.00255316048</v>
      </c>
      <c r="AD67" s="1240">
        <f>L34</f>
        <v>13460.896380553364</v>
      </c>
      <c r="AE67" s="622">
        <f>L35</f>
        <v>45222.225134229055</v>
      </c>
      <c r="AF67" s="622">
        <f>L36</f>
        <v>4227.318430102504</v>
      </c>
      <c r="AG67" s="622">
        <f>L37</f>
        <v>108709.26028700004</v>
      </c>
      <c r="AJ67" s="2554"/>
      <c r="AK67" s="2555" t="s">
        <v>1980</v>
      </c>
      <c r="AL67" s="1563">
        <v>615098.61539942294</v>
      </c>
      <c r="AM67" s="1564">
        <v>573727.64010879851</v>
      </c>
      <c r="AN67" s="1564">
        <v>477316.44217563316</v>
      </c>
      <c r="AO67" s="1564">
        <v>50724.161888019618</v>
      </c>
      <c r="AP67" s="1564">
        <v>15299.476967745079</v>
      </c>
      <c r="AQ67" s="1564">
        <v>183851.99065540713</v>
      </c>
      <c r="AR67" s="1564">
        <v>227440.81266446121</v>
      </c>
      <c r="AS67" s="1564">
        <v>96411.197933165473</v>
      </c>
      <c r="AT67" s="1564">
        <v>35331.49616053138</v>
      </c>
      <c r="AU67" s="1564">
        <v>19449.843476122842</v>
      </c>
      <c r="AV67" s="1564">
        <v>3471.8834233814482</v>
      </c>
      <c r="AW67" s="1564">
        <v>2659.4591026493576</v>
      </c>
      <c r="AX67" s="1564">
        <v>6147.2102185992417</v>
      </c>
      <c r="AY67" s="1564">
        <v>1248.176892615219</v>
      </c>
      <c r="AZ67" s="1564">
        <v>2354.9230471632736</v>
      </c>
      <c r="BA67" s="1564">
        <v>32374.000808410932</v>
      </c>
      <c r="BB67" s="1564">
        <v>3306.8497162776666</v>
      </c>
      <c r="BC67" s="1564">
        <v>6135.7803141584272</v>
      </c>
      <c r="BD67" s="1564">
        <v>162.36827059994229</v>
      </c>
      <c r="BE67" s="1564">
        <v>19100.702663187105</v>
      </c>
      <c r="BF67" s="1566">
        <v>47506.755604782731</v>
      </c>
    </row>
    <row r="68" spans="1:58" ht="21" customHeight="1">
      <c r="H68" s="661" t="s">
        <v>807</v>
      </c>
      <c r="I68" s="667">
        <f>J28</f>
        <v>1188780.9421211623</v>
      </c>
      <c r="J68" s="667">
        <f>J33</f>
        <v>1007673.2403771421</v>
      </c>
      <c r="K68" s="667">
        <f>J34</f>
        <v>34859.400809944353</v>
      </c>
      <c r="L68" s="667">
        <f>J35</f>
        <v>57757.885709858245</v>
      </c>
      <c r="M68" s="667">
        <f>J36</f>
        <v>1437.2273082164597</v>
      </c>
      <c r="N68" s="2385">
        <f>J37</f>
        <v>87053.187915999952</v>
      </c>
      <c r="S68" s="661" t="s">
        <v>807</v>
      </c>
      <c r="T68" s="673">
        <f t="shared" si="0"/>
        <v>42.694865012614123</v>
      </c>
      <c r="U68" s="673">
        <f t="shared" si="1"/>
        <v>46.48018285827505</v>
      </c>
      <c r="V68" s="673">
        <f t="shared" si="2"/>
        <v>37.201849162598585</v>
      </c>
      <c r="W68" s="673">
        <f t="shared" si="3"/>
        <v>28.509048658094965</v>
      </c>
      <c r="X68" s="673">
        <f t="shared" si="4"/>
        <v>6.2712859823961136</v>
      </c>
      <c r="Y68" s="673">
        <f t="shared" si="5"/>
        <v>29.292485763181674</v>
      </c>
      <c r="AA68" s="102" t="s">
        <v>783</v>
      </c>
      <c r="AB68" s="622">
        <f>AC28</f>
        <v>184009.38008321251</v>
      </c>
      <c r="AC68" s="622">
        <f>AC33</f>
        <v>84014.368363171117</v>
      </c>
      <c r="AD68" s="1240">
        <f>AC34</f>
        <v>13534.099410794104</v>
      </c>
      <c r="AE68" s="622">
        <f>AC35</f>
        <v>54169.991605499905</v>
      </c>
      <c r="AF68" s="622">
        <f>AC36</f>
        <v>13502.456722747116</v>
      </c>
      <c r="AG68" s="622">
        <f>AC37</f>
        <v>18788.463981000004</v>
      </c>
      <c r="AJ68" s="2554" t="s">
        <v>861</v>
      </c>
      <c r="AK68" s="2555" t="s">
        <v>1981</v>
      </c>
      <c r="AL68" s="1563">
        <v>99742.428044848915</v>
      </c>
      <c r="AM68" s="1564">
        <v>82307.227698183327</v>
      </c>
      <c r="AN68" s="1564">
        <v>65372.927875195986</v>
      </c>
      <c r="AO68" s="1564">
        <v>3509.6410158619406</v>
      </c>
      <c r="AP68" s="1564">
        <v>6020.3867994820575</v>
      </c>
      <c r="AQ68" s="1564">
        <v>14065.340195989393</v>
      </c>
      <c r="AR68" s="1564">
        <v>41777.559863862603</v>
      </c>
      <c r="AS68" s="1564">
        <v>16934.29982298733</v>
      </c>
      <c r="AT68" s="1564">
        <v>7319.3243877945524</v>
      </c>
      <c r="AU68" s="1564">
        <v>3350.8444509136934</v>
      </c>
      <c r="AV68" s="1564">
        <v>989.09696174686871</v>
      </c>
      <c r="AW68" s="1564">
        <v>1540.7644375146783</v>
      </c>
      <c r="AX68" s="1564">
        <v>804.8189373276748</v>
      </c>
      <c r="AY68" s="1564">
        <v>261.49119108794565</v>
      </c>
      <c r="AZ68" s="1564">
        <v>372.30840920369843</v>
      </c>
      <c r="BA68" s="1564">
        <v>2246.1330150390813</v>
      </c>
      <c r="BB68" s="1564">
        <v>120.10385800202641</v>
      </c>
      <c r="BC68" s="1564">
        <v>664.03255418921151</v>
      </c>
      <c r="BD68" s="1564">
        <v>22.832565647372064</v>
      </c>
      <c r="BE68" s="1564">
        <v>6561.8734423150809</v>
      </c>
      <c r="BF68" s="1566">
        <v>18099.232900854797</v>
      </c>
    </row>
    <row r="69" spans="1:58" ht="21" customHeight="1" thickBot="1">
      <c r="H69" s="661" t="s">
        <v>808</v>
      </c>
      <c r="I69" s="667">
        <f>K28</f>
        <v>911813.12878934271</v>
      </c>
      <c r="J69" s="667">
        <f>K33</f>
        <v>689968.67038352834</v>
      </c>
      <c r="K69" s="667">
        <f>K34</f>
        <v>35972.828560365087</v>
      </c>
      <c r="L69" s="667">
        <f>K35</f>
        <v>81196.339263007496</v>
      </c>
      <c r="M69" s="667">
        <f>K36</f>
        <v>15130.943385441422</v>
      </c>
      <c r="N69" s="2385">
        <f>K37</f>
        <v>89544.347196999908</v>
      </c>
      <c r="S69" s="661" t="s">
        <v>808</v>
      </c>
      <c r="T69" s="673">
        <f t="shared" si="0"/>
        <v>32.747613181724908</v>
      </c>
      <c r="U69" s="673">
        <f t="shared" si="1"/>
        <v>31.82566399590457</v>
      </c>
      <c r="V69" s="673">
        <f t="shared" si="2"/>
        <v>38.390095955778897</v>
      </c>
      <c r="W69" s="673">
        <f t="shared" si="3"/>
        <v>40.078170425708073</v>
      </c>
      <c r="X69" s="673">
        <f t="shared" si="4"/>
        <v>66.023288460405865</v>
      </c>
      <c r="Y69" s="673">
        <f t="shared" si="5"/>
        <v>30.130734763814736</v>
      </c>
      <c r="AA69" s="778" t="s">
        <v>784</v>
      </c>
      <c r="AB69" s="779">
        <f>Z28</f>
        <v>23312.810698615354</v>
      </c>
      <c r="AC69" s="779">
        <f>Z33</f>
        <v>20691.404690034167</v>
      </c>
      <c r="AD69" s="779">
        <f>Z34</f>
        <v>1019.9380419145243</v>
      </c>
      <c r="AE69" s="779">
        <f>Z35</f>
        <v>182.94000666666662</v>
      </c>
      <c r="AF69" s="779">
        <f>Z36</f>
        <v>0</v>
      </c>
      <c r="AG69" s="779">
        <f>Z37</f>
        <v>1418.5279599999999</v>
      </c>
      <c r="AJ69" s="2554"/>
      <c r="AK69" s="2555" t="s">
        <v>1982</v>
      </c>
      <c r="AL69" s="1563">
        <v>39476.167285833515</v>
      </c>
      <c r="AM69" s="1564">
        <v>33032.339784077871</v>
      </c>
      <c r="AN69" s="1564">
        <v>23312.757280469803</v>
      </c>
      <c r="AO69" s="1564">
        <v>1112.3319863447773</v>
      </c>
      <c r="AP69" s="1564">
        <v>1740.3578831383932</v>
      </c>
      <c r="AQ69" s="1564">
        <v>7563.6487198815948</v>
      </c>
      <c r="AR69" s="1564">
        <v>12896.418691105027</v>
      </c>
      <c r="AS69" s="1564">
        <v>9719.5825036080896</v>
      </c>
      <c r="AT69" s="1564">
        <v>7640.6881617278141</v>
      </c>
      <c r="AU69" s="1564">
        <v>5212.4191511612198</v>
      </c>
      <c r="AV69" s="1564">
        <v>661.86551963453871</v>
      </c>
      <c r="AW69" s="1564">
        <v>829.31302650219232</v>
      </c>
      <c r="AX69" s="1564">
        <v>712.35255282083847</v>
      </c>
      <c r="AY69" s="1564">
        <v>221.30661699363958</v>
      </c>
      <c r="AZ69" s="1564">
        <v>3.4312946153885471</v>
      </c>
      <c r="BA69" s="1564">
        <v>412.34390058949032</v>
      </c>
      <c r="BB69" s="1564">
        <v>12.925755411356523</v>
      </c>
      <c r="BC69" s="1564">
        <v>239.28895908122792</v>
      </c>
      <c r="BD69" s="1564">
        <v>15.879033409090919</v>
      </c>
      <c r="BE69" s="1564">
        <v>1398.4566933891006</v>
      </c>
      <c r="BF69" s="1566">
        <v>6683.1164608368681</v>
      </c>
    </row>
    <row r="70" spans="1:58" ht="21" customHeight="1" thickBot="1">
      <c r="A70" s="807"/>
      <c r="B70" s="807"/>
      <c r="C70" s="807"/>
      <c r="D70" s="807"/>
      <c r="H70" s="100" t="s">
        <v>809</v>
      </c>
      <c r="I70" s="666">
        <f>L28</f>
        <v>465365.70278504683</v>
      </c>
      <c r="J70" s="666">
        <f>L33</f>
        <v>293746.00255316048</v>
      </c>
      <c r="K70" s="666">
        <f>L34</f>
        <v>13460.896380553364</v>
      </c>
      <c r="L70" s="666">
        <f>L35</f>
        <v>45222.225134229055</v>
      </c>
      <c r="M70" s="666">
        <f>L36</f>
        <v>4227.318430102504</v>
      </c>
      <c r="N70" s="2384">
        <f>L37</f>
        <v>108709.26028700004</v>
      </c>
      <c r="S70" s="100" t="s">
        <v>809</v>
      </c>
      <c r="T70" s="672">
        <f t="shared" si="0"/>
        <v>16.713529934670529</v>
      </c>
      <c r="U70" s="672">
        <f t="shared" si="1"/>
        <v>13.549400108559178</v>
      </c>
      <c r="V70" s="672">
        <f t="shared" si="2"/>
        <v>14.365428696636132</v>
      </c>
      <c r="W70" s="672">
        <f t="shared" si="3"/>
        <v>22.321499496284545</v>
      </c>
      <c r="X70" s="672">
        <f t="shared" si="4"/>
        <v>18.445741089295957</v>
      </c>
      <c r="Y70" s="672">
        <f t="shared" si="5"/>
        <v>36.579527246671788</v>
      </c>
      <c r="AA70" s="808" t="s">
        <v>2651</v>
      </c>
      <c r="AB70" s="808"/>
      <c r="AC70" s="808"/>
      <c r="AD70" s="808"/>
      <c r="AE70" s="2187"/>
      <c r="AF70" s="2187"/>
      <c r="AG70" s="2187"/>
      <c r="AJ70" s="2554"/>
      <c r="AK70" s="2555" t="s">
        <v>1983</v>
      </c>
      <c r="AL70" s="1563">
        <v>92012.913291737146</v>
      </c>
      <c r="AM70" s="1564">
        <v>76800.608494360305</v>
      </c>
      <c r="AN70" s="1564">
        <v>64367.368359455009</v>
      </c>
      <c r="AO70" s="1564">
        <v>4721.0463413518282</v>
      </c>
      <c r="AP70" s="1564">
        <v>2430.9293124098176</v>
      </c>
      <c r="AQ70" s="1564">
        <v>25367.582761932885</v>
      </c>
      <c r="AR70" s="1564">
        <v>31847.809943760487</v>
      </c>
      <c r="AS70" s="1564">
        <v>12433.240134905322</v>
      </c>
      <c r="AT70" s="1564">
        <v>6213.0572007197889</v>
      </c>
      <c r="AU70" s="1564">
        <v>1621.5670984716751</v>
      </c>
      <c r="AV70" s="1564">
        <v>616.64046906550254</v>
      </c>
      <c r="AW70" s="1564">
        <v>1106.6985953706051</v>
      </c>
      <c r="AX70" s="1564">
        <v>2613.0934615760575</v>
      </c>
      <c r="AY70" s="1564">
        <v>225.39344680395948</v>
      </c>
      <c r="AZ70" s="1564">
        <v>29.664129431984218</v>
      </c>
      <c r="BA70" s="1564">
        <v>1486.1288331980809</v>
      </c>
      <c r="BB70" s="1565">
        <v>0.14684700000000001</v>
      </c>
      <c r="BC70" s="1564">
        <v>29.470759500003993</v>
      </c>
      <c r="BD70" s="1565">
        <v>0.109292</v>
      </c>
      <c r="BE70" s="1564">
        <v>4704.3272024874504</v>
      </c>
      <c r="BF70" s="1566">
        <v>15241.775556876844</v>
      </c>
    </row>
    <row r="71" spans="1:58" ht="21" customHeight="1">
      <c r="A71" s="807"/>
      <c r="B71" s="807"/>
      <c r="C71" s="807"/>
      <c r="D71" s="807"/>
      <c r="H71" s="662" t="s">
        <v>810</v>
      </c>
      <c r="I71" s="667">
        <f>M28</f>
        <v>166647.17479904302</v>
      </c>
      <c r="J71" s="667">
        <f>M33</f>
        <v>93834.380071038177</v>
      </c>
      <c r="K71" s="667">
        <f>M34</f>
        <v>6973.5521336841784</v>
      </c>
      <c r="L71" s="667">
        <f>M35</f>
        <v>33109.801578574486</v>
      </c>
      <c r="M71" s="667">
        <f>M36</f>
        <v>3132.9388147465456</v>
      </c>
      <c r="N71" s="2385">
        <f>M37</f>
        <v>29596.502200999999</v>
      </c>
      <c r="O71" s="807"/>
      <c r="P71" s="807"/>
      <c r="Q71" s="807"/>
      <c r="R71" s="807"/>
      <c r="S71" s="662" t="s">
        <v>810</v>
      </c>
      <c r="T71" s="673">
        <f t="shared" si="0"/>
        <v>5.9851048924819352</v>
      </c>
      <c r="U71" s="673">
        <f t="shared" si="1"/>
        <v>4.3282276132115776</v>
      </c>
      <c r="V71" s="673">
        <f t="shared" si="2"/>
        <v>7.4421541557544186</v>
      </c>
      <c r="W71" s="673">
        <f t="shared" si="3"/>
        <v>16.342858341546556</v>
      </c>
      <c r="X71" s="673">
        <f t="shared" si="4"/>
        <v>13.670457804622787</v>
      </c>
      <c r="Y71" s="673">
        <f t="shared" si="5"/>
        <v>9.9589129372185283</v>
      </c>
      <c r="AA71" s="1094"/>
      <c r="AB71" s="1455" t="s">
        <v>785</v>
      </c>
      <c r="AC71" s="776" t="s">
        <v>786</v>
      </c>
      <c r="AD71" s="2303" t="s">
        <v>788</v>
      </c>
      <c r="AE71" s="776" t="s">
        <v>789</v>
      </c>
      <c r="AF71" s="1466" t="s">
        <v>790</v>
      </c>
      <c r="AG71" s="777" t="s">
        <v>792</v>
      </c>
      <c r="AJ71" s="2554"/>
      <c r="AK71" s="2555" t="s">
        <v>1984</v>
      </c>
      <c r="AL71" s="1563">
        <v>206608.57479581266</v>
      </c>
      <c r="AM71" s="1564">
        <v>176778.90944769964</v>
      </c>
      <c r="AN71" s="1564">
        <v>138768.04507520088</v>
      </c>
      <c r="AO71" s="1564">
        <v>10652.889689538022</v>
      </c>
      <c r="AP71" s="1564">
        <v>2631.7881587029146</v>
      </c>
      <c r="AQ71" s="1564">
        <v>62990.386997458678</v>
      </c>
      <c r="AR71" s="1564">
        <v>62492.980229501271</v>
      </c>
      <c r="AS71" s="1564">
        <v>38010.864372498843</v>
      </c>
      <c r="AT71" s="1564">
        <v>15460.222803026807</v>
      </c>
      <c r="AU71" s="1564">
        <v>8298.762890212507</v>
      </c>
      <c r="AV71" s="1564">
        <v>1342.8703451184767</v>
      </c>
      <c r="AW71" s="1564">
        <v>2380.995640182296</v>
      </c>
      <c r="AX71" s="1564">
        <v>2722.0593045103542</v>
      </c>
      <c r="AY71" s="1564">
        <v>465.61483650777399</v>
      </c>
      <c r="AZ71" s="1564">
        <v>249.91978649538981</v>
      </c>
      <c r="BA71" s="1564">
        <v>8617.8376790639686</v>
      </c>
      <c r="BB71" s="1564">
        <v>31.738982540891413</v>
      </c>
      <c r="BC71" s="1564">
        <v>2523.6385045504103</v>
      </c>
      <c r="BD71" s="1564">
        <v>93.366379200203852</v>
      </c>
      <c r="BE71" s="1564">
        <v>11284.060024116552</v>
      </c>
      <c r="BF71" s="1566">
        <v>32353.303852663517</v>
      </c>
    </row>
    <row r="72" spans="1:58" ht="21" customHeight="1" thickBot="1">
      <c r="A72" s="807"/>
      <c r="B72" s="807"/>
      <c r="C72" s="807"/>
      <c r="D72" s="807"/>
      <c r="H72" s="663" t="s">
        <v>811</v>
      </c>
      <c r="I72" s="667">
        <f>N28</f>
        <v>78449.668051111395</v>
      </c>
      <c r="J72" s="667">
        <f>N33</f>
        <v>51052.02348424618</v>
      </c>
      <c r="K72" s="667">
        <f>N34</f>
        <v>2077.2702604385668</v>
      </c>
      <c r="L72" s="667">
        <f>N35</f>
        <v>9383.0878839096094</v>
      </c>
      <c r="M72" s="667">
        <f>N36</f>
        <v>80.047559517144265</v>
      </c>
      <c r="N72" s="2385">
        <f>N37</f>
        <v>15857.238862999997</v>
      </c>
      <c r="O72" s="807"/>
      <c r="P72" s="807"/>
      <c r="Q72" s="807"/>
      <c r="R72" s="807"/>
      <c r="S72" s="663" t="s">
        <v>811</v>
      </c>
      <c r="T72" s="673">
        <f t="shared" si="0"/>
        <v>2.8175064631757971</v>
      </c>
      <c r="U72" s="673">
        <f t="shared" si="1"/>
        <v>2.3548381476763298</v>
      </c>
      <c r="V72" s="673">
        <f t="shared" si="2"/>
        <v>2.2168566614243761</v>
      </c>
      <c r="W72" s="673">
        <f t="shared" si="3"/>
        <v>4.6314525844892964</v>
      </c>
      <c r="X72" s="673">
        <f t="shared" si="4"/>
        <v>0.34928444168504441</v>
      </c>
      <c r="Y72" s="673">
        <f t="shared" si="5"/>
        <v>5.3357947567182213</v>
      </c>
      <c r="AA72" s="774"/>
      <c r="AB72" s="1451"/>
      <c r="AC72" s="1456" t="s">
        <v>787</v>
      </c>
      <c r="AD72" s="2297" t="s">
        <v>787</v>
      </c>
      <c r="AE72" s="1456" t="s">
        <v>787</v>
      </c>
      <c r="AF72" s="1451" t="s">
        <v>791</v>
      </c>
      <c r="AG72" s="1467" t="s">
        <v>787</v>
      </c>
      <c r="AJ72" s="2554"/>
      <c r="AK72" s="2555" t="s">
        <v>1985</v>
      </c>
      <c r="AL72" s="1563">
        <v>240419.54320074691</v>
      </c>
      <c r="AM72" s="1564">
        <v>225364.99703240051</v>
      </c>
      <c r="AN72" s="1564">
        <v>189219.10481933082</v>
      </c>
      <c r="AO72" s="1564">
        <v>9320.5066042422841</v>
      </c>
      <c r="AP72" s="1564">
        <v>9397.8808176801904</v>
      </c>
      <c r="AQ72" s="1564">
        <v>95944.629371716961</v>
      </c>
      <c r="AR72" s="1564">
        <v>74556.088025691468</v>
      </c>
      <c r="AS72" s="1564">
        <v>36145.89221306963</v>
      </c>
      <c r="AT72" s="1564">
        <v>16564.835615656917</v>
      </c>
      <c r="AU72" s="1564">
        <v>5446.4449024810629</v>
      </c>
      <c r="AV72" s="1564">
        <v>1958.1534877065149</v>
      </c>
      <c r="AW72" s="1564">
        <v>2257.6639761700435</v>
      </c>
      <c r="AX72" s="1564">
        <v>3314.9502011717591</v>
      </c>
      <c r="AY72" s="1564">
        <v>2318.6296871699974</v>
      </c>
      <c r="AZ72" s="1564">
        <v>1268.9933609575332</v>
      </c>
      <c r="BA72" s="1564">
        <v>4578.8710039415328</v>
      </c>
      <c r="BB72" s="1564">
        <v>98.707113363636594</v>
      </c>
      <c r="BC72" s="1564">
        <v>1670.1095614589885</v>
      </c>
      <c r="BD72" s="1564">
        <v>222.22564304573447</v>
      </c>
      <c r="BE72" s="1564">
        <v>13011.143275602832</v>
      </c>
      <c r="BF72" s="1566">
        <v>16724.655729805276</v>
      </c>
    </row>
    <row r="73" spans="1:58" ht="21" customHeight="1">
      <c r="A73" s="807"/>
      <c r="B73" s="807"/>
      <c r="C73" s="807"/>
      <c r="D73" s="807"/>
      <c r="H73" s="663" t="s">
        <v>812</v>
      </c>
      <c r="I73" s="667">
        <f>S28</f>
        <v>19011.213941857292</v>
      </c>
      <c r="J73" s="667">
        <f>S33</f>
        <v>10951.627053010407</v>
      </c>
      <c r="K73" s="667">
        <f>S34</f>
        <v>613.14795798741659</v>
      </c>
      <c r="L73" s="667">
        <f>S35</f>
        <v>2063.3197618048484</v>
      </c>
      <c r="M73" s="667">
        <f>S36</f>
        <v>68.644658054603752</v>
      </c>
      <c r="N73" s="2385">
        <f>S37</f>
        <v>5314.4745109999985</v>
      </c>
      <c r="O73" s="807"/>
      <c r="P73" s="807"/>
      <c r="Q73" s="807"/>
      <c r="R73" s="807"/>
      <c r="S73" s="663" t="s">
        <v>812</v>
      </c>
      <c r="T73" s="673">
        <f t="shared" si="0"/>
        <v>0.68278450992428252</v>
      </c>
      <c r="U73" s="673">
        <f t="shared" si="1"/>
        <v>0.50515743360321796</v>
      </c>
      <c r="V73" s="673">
        <f t="shared" si="2"/>
        <v>0.65434968236448054</v>
      </c>
      <c r="W73" s="673">
        <f t="shared" si="3"/>
        <v>1.0184459275742368</v>
      </c>
      <c r="X73" s="673">
        <f t="shared" si="4"/>
        <v>0.29952832051210587</v>
      </c>
      <c r="Y73" s="673">
        <f t="shared" si="5"/>
        <v>1.7882649984337584</v>
      </c>
      <c r="AA73" s="111" t="s">
        <v>798</v>
      </c>
      <c r="AB73" s="657">
        <f t="shared" ref="AB73:AD78" si="6">AB64/AB$64*100</f>
        <v>100</v>
      </c>
      <c r="AC73" s="657">
        <f t="shared" si="6"/>
        <v>100</v>
      </c>
      <c r="AD73" s="2376">
        <f t="shared" si="6"/>
        <v>100</v>
      </c>
      <c r="AE73" s="657">
        <f t="shared" ref="AE73:AG78" si="7">AE64/AE$64*100</f>
        <v>100</v>
      </c>
      <c r="AF73" s="657">
        <f t="shared" si="7"/>
        <v>100</v>
      </c>
      <c r="AG73" s="657">
        <f t="shared" si="7"/>
        <v>100</v>
      </c>
      <c r="AJ73" s="2554"/>
      <c r="AK73" s="2555" t="s">
        <v>1986</v>
      </c>
      <c r="AL73" s="1563">
        <v>621051.12095397816</v>
      </c>
      <c r="AM73" s="1564">
        <v>598349.2481954043</v>
      </c>
      <c r="AN73" s="1564">
        <v>500315.93910447496</v>
      </c>
      <c r="AO73" s="1564">
        <v>31638.264760130816</v>
      </c>
      <c r="AP73" s="1564">
        <v>11510.848032367929</v>
      </c>
      <c r="AQ73" s="1564">
        <v>300498.27769829053</v>
      </c>
      <c r="AR73" s="1564">
        <v>156668.54861368591</v>
      </c>
      <c r="AS73" s="1564">
        <v>98033.309090929208</v>
      </c>
      <c r="AT73" s="1564">
        <v>28668.607269465123</v>
      </c>
      <c r="AU73" s="1564">
        <v>14369.930370130083</v>
      </c>
      <c r="AV73" s="1564">
        <v>4980.7527997650004</v>
      </c>
      <c r="AW73" s="1564">
        <v>2387.6888180389469</v>
      </c>
      <c r="AX73" s="1564">
        <v>4475.7883365718899</v>
      </c>
      <c r="AY73" s="1564">
        <v>1957.0204756603785</v>
      </c>
      <c r="AZ73" s="1564">
        <v>497.42646929883699</v>
      </c>
      <c r="BA73" s="1564">
        <v>39643.358710933222</v>
      </c>
      <c r="BB73" s="1564">
        <v>424.22829438650831</v>
      </c>
      <c r="BC73" s="1564">
        <v>5544.793725710344</v>
      </c>
      <c r="BD73" s="1564">
        <v>179.6208889072673</v>
      </c>
      <c r="BE73" s="1564">
        <v>23572.700201526717</v>
      </c>
      <c r="BF73" s="1566">
        <v>28246.666484283756</v>
      </c>
    </row>
    <row r="74" spans="1:58" ht="21" customHeight="1">
      <c r="A74" s="807"/>
      <c r="B74" s="807"/>
      <c r="C74" s="807"/>
      <c r="D74" s="807"/>
      <c r="H74" s="663" t="s">
        <v>813</v>
      </c>
      <c r="I74" s="667">
        <f>T28</f>
        <v>15285.10010238804</v>
      </c>
      <c r="J74" s="667">
        <f>T33</f>
        <v>8252.163965130112</v>
      </c>
      <c r="K74" s="667">
        <f>T34</f>
        <v>1130.9863928291945</v>
      </c>
      <c r="L74" s="667">
        <f>T35</f>
        <v>3496.192116245873</v>
      </c>
      <c r="M74" s="667">
        <f>T36</f>
        <v>1487.6916441828807</v>
      </c>
      <c r="N74" s="2385">
        <f>T37</f>
        <v>918.06598400000007</v>
      </c>
      <c r="O74" s="807"/>
      <c r="P74" s="807"/>
      <c r="Q74" s="807"/>
      <c r="R74" s="807"/>
      <c r="S74" s="663" t="s">
        <v>813</v>
      </c>
      <c r="T74" s="673">
        <f t="shared" si="0"/>
        <v>0.54896176616973236</v>
      </c>
      <c r="U74" s="673">
        <f t="shared" si="1"/>
        <v>0.38064133759487334</v>
      </c>
      <c r="V74" s="673">
        <f t="shared" si="2"/>
        <v>1.2069853242853352</v>
      </c>
      <c r="W74" s="673">
        <f t="shared" si="3"/>
        <v>1.7257056752527418</v>
      </c>
      <c r="X74" s="673">
        <f t="shared" si="4"/>
        <v>6.491485167972316</v>
      </c>
      <c r="Y74" s="673">
        <f t="shared" si="5"/>
        <v>0.30891958594245433</v>
      </c>
      <c r="AA74" s="111" t="s">
        <v>192</v>
      </c>
      <c r="AB74" s="657">
        <f t="shared" si="6"/>
        <v>94.543524560336508</v>
      </c>
      <c r="AC74" s="657">
        <f t="shared" si="6"/>
        <v>97.16204197016738</v>
      </c>
      <c r="AD74" s="2376">
        <f t="shared" si="6"/>
        <v>88.218369760800059</v>
      </c>
      <c r="AE74" s="657">
        <f t="shared" si="7"/>
        <v>78.95914111273909</v>
      </c>
      <c r="AF74" s="657">
        <f t="shared" si="7"/>
        <v>62.92575184014688</v>
      </c>
      <c r="AG74" s="657">
        <f t="shared" si="7"/>
        <v>94.477951283076067</v>
      </c>
      <c r="AJ74" s="2554"/>
      <c r="AK74" s="2555" t="s">
        <v>1987</v>
      </c>
      <c r="AL74" s="1563">
        <v>173293.02618575387</v>
      </c>
      <c r="AM74" s="1564">
        <v>168222.20353558354</v>
      </c>
      <c r="AN74" s="1564">
        <v>138700.02944093928</v>
      </c>
      <c r="AO74" s="1564">
        <v>7063.5799434975725</v>
      </c>
      <c r="AP74" s="1564">
        <v>5413.802197391693</v>
      </c>
      <c r="AQ74" s="1564">
        <v>76039.16746559758</v>
      </c>
      <c r="AR74" s="1564">
        <v>50183.479834452439</v>
      </c>
      <c r="AS74" s="1564">
        <v>29522.174094644248</v>
      </c>
      <c r="AT74" s="1564">
        <v>17010.939831363208</v>
      </c>
      <c r="AU74" s="1564">
        <v>2876.3849248868664</v>
      </c>
      <c r="AV74" s="1564">
        <v>900.16490381859171</v>
      </c>
      <c r="AW74" s="1564">
        <v>546.22632329877274</v>
      </c>
      <c r="AX74" s="1564">
        <v>3666.3017891242271</v>
      </c>
      <c r="AY74" s="1564">
        <v>8916.8422864583208</v>
      </c>
      <c r="AZ74" s="1564">
        <v>105.01960377642504</v>
      </c>
      <c r="BA74" s="1564">
        <v>7605.8216918726721</v>
      </c>
      <c r="BB74" s="1564">
        <v>96.108346666663593</v>
      </c>
      <c r="BC74" s="1564">
        <v>754.21609821089442</v>
      </c>
      <c r="BD74" s="1564">
        <v>15.129517426655529</v>
      </c>
      <c r="BE74" s="1564">
        <v>4039.9586091041501</v>
      </c>
      <c r="BF74" s="1566">
        <v>5825.0387483812883</v>
      </c>
    </row>
    <row r="75" spans="1:58" ht="21" customHeight="1">
      <c r="A75" s="807"/>
      <c r="B75" s="807"/>
      <c r="C75" s="807"/>
      <c r="D75" s="807"/>
      <c r="H75" s="663" t="s">
        <v>814</v>
      </c>
      <c r="I75" s="667">
        <f>U28</f>
        <v>30106.029027658999</v>
      </c>
      <c r="J75" s="667">
        <f>U33</f>
        <v>14036.461588326047</v>
      </c>
      <c r="K75" s="667">
        <f>U34</f>
        <v>1675.5467778415268</v>
      </c>
      <c r="L75" s="667">
        <f>U35</f>
        <v>8497.2110815667857</v>
      </c>
      <c r="M75" s="667">
        <f>U36</f>
        <v>1132.6754009246638</v>
      </c>
      <c r="N75" s="2385">
        <f>U37</f>
        <v>4764.1341789999988</v>
      </c>
      <c r="O75" s="807"/>
      <c r="P75" s="807"/>
      <c r="Q75" s="807"/>
      <c r="R75" s="807"/>
      <c r="S75" s="663" t="s">
        <v>814</v>
      </c>
      <c r="T75" s="673">
        <f t="shared" si="0"/>
        <v>1.0812529035906568</v>
      </c>
      <c r="U75" s="673">
        <f t="shared" si="1"/>
        <v>0.64744926744741993</v>
      </c>
      <c r="V75" s="673">
        <f t="shared" si="2"/>
        <v>1.7881385521794932</v>
      </c>
      <c r="W75" s="673">
        <f t="shared" si="3"/>
        <v>4.1941875330998117</v>
      </c>
      <c r="X75" s="673">
        <f t="shared" si="4"/>
        <v>4.94238546944859</v>
      </c>
      <c r="Y75" s="673">
        <f t="shared" si="5"/>
        <v>1.6030812420896472</v>
      </c>
      <c r="AA75" s="111" t="s">
        <v>799</v>
      </c>
      <c r="AB75" s="828">
        <f t="shared" si="6"/>
        <v>78.74196428165223</v>
      </c>
      <c r="AC75" s="828">
        <f t="shared" si="6"/>
        <v>83.997168149983494</v>
      </c>
      <c r="AD75" s="2377">
        <f t="shared" si="6"/>
        <v>75.545422755477432</v>
      </c>
      <c r="AE75" s="828">
        <f t="shared" si="7"/>
        <v>61.334276826988486</v>
      </c>
      <c r="AF75" s="828">
        <f t="shared" si="7"/>
        <v>51.318630577220524</v>
      </c>
      <c r="AG75" s="828">
        <f t="shared" si="7"/>
        <v>59.91836335138602</v>
      </c>
      <c r="AJ75" s="2554"/>
      <c r="AK75" s="2555" t="s">
        <v>1988</v>
      </c>
      <c r="AL75" s="1563">
        <v>261066.14701852421</v>
      </c>
      <c r="AM75" s="1564">
        <v>254684.3159758129</v>
      </c>
      <c r="AN75" s="1564">
        <v>207381.20869037736</v>
      </c>
      <c r="AO75" s="1564">
        <v>10265.264033677477</v>
      </c>
      <c r="AP75" s="1564">
        <v>1511.4304874879315</v>
      </c>
      <c r="AQ75" s="1564">
        <v>102230.78186870998</v>
      </c>
      <c r="AR75" s="1564">
        <v>93373.732300501972</v>
      </c>
      <c r="AS75" s="1564">
        <v>47303.107285435406</v>
      </c>
      <c r="AT75" s="1564">
        <v>14823.72559182598</v>
      </c>
      <c r="AU75" s="1564">
        <v>9417.157236376961</v>
      </c>
      <c r="AV75" s="1564">
        <v>1172.0182721048595</v>
      </c>
      <c r="AW75" s="1564">
        <v>680.8990722730689</v>
      </c>
      <c r="AX75" s="1564">
        <v>1800.0430417869954</v>
      </c>
      <c r="AY75" s="1564">
        <v>1297.0065793266269</v>
      </c>
      <c r="AZ75" s="1564">
        <v>456.60138995746576</v>
      </c>
      <c r="BA75" s="1564">
        <v>10207.831008247465</v>
      </c>
      <c r="BB75" s="1564">
        <v>881.66733214002522</v>
      </c>
      <c r="BC75" s="1564">
        <v>1361.3788248770561</v>
      </c>
      <c r="BD75" s="1564">
        <v>39.826866165050561</v>
      </c>
      <c r="BE75" s="1564">
        <v>19988.677662179834</v>
      </c>
      <c r="BF75" s="1566">
        <v>7743.2098675884909</v>
      </c>
    </row>
    <row r="76" spans="1:58" ht="21" customHeight="1">
      <c r="A76" s="807"/>
      <c r="B76" s="807"/>
      <c r="C76" s="807"/>
      <c r="D76" s="807"/>
      <c r="H76" s="663" t="s">
        <v>815</v>
      </c>
      <c r="I76" s="667">
        <f>V28</f>
        <v>17535.8608738369</v>
      </c>
      <c r="J76" s="667">
        <f>V33</f>
        <v>6017.8325817810428</v>
      </c>
      <c r="K76" s="667">
        <f>V34</f>
        <v>1210.219419556624</v>
      </c>
      <c r="L76" s="667">
        <f>V35</f>
        <v>8597.9672100411899</v>
      </c>
      <c r="M76" s="667">
        <f>V36</f>
        <v>265.68131945804367</v>
      </c>
      <c r="N76" s="2385">
        <f>V37</f>
        <v>1444.1603429999993</v>
      </c>
      <c r="O76" s="807"/>
      <c r="P76" s="807"/>
      <c r="Q76" s="807"/>
      <c r="R76" s="807"/>
      <c r="S76" s="663" t="s">
        <v>815</v>
      </c>
      <c r="T76" s="673">
        <f t="shared" si="0"/>
        <v>0.62979745583113522</v>
      </c>
      <c r="U76" s="673">
        <f t="shared" si="1"/>
        <v>0.27758002058979075</v>
      </c>
      <c r="V76" s="673">
        <f t="shared" si="2"/>
        <v>1.2915425754291674</v>
      </c>
      <c r="W76" s="673">
        <f t="shared" si="3"/>
        <v>4.2439203329413377</v>
      </c>
      <c r="X76" s="673">
        <f t="shared" si="4"/>
        <v>1.1592902006359549</v>
      </c>
      <c r="Y76" s="673">
        <f t="shared" si="5"/>
        <v>0.48594482637325626</v>
      </c>
      <c r="AA76" s="111" t="s">
        <v>800</v>
      </c>
      <c r="AB76" s="828">
        <f t="shared" si="6"/>
        <v>15.801560278684427</v>
      </c>
      <c r="AC76" s="828">
        <f t="shared" si="6"/>
        <v>13.164873820184173</v>
      </c>
      <c r="AD76" s="2377">
        <f t="shared" si="6"/>
        <v>12.672947005322547</v>
      </c>
      <c r="AE76" s="828">
        <f t="shared" si="7"/>
        <v>17.624864285750661</v>
      </c>
      <c r="AF76" s="828">
        <f t="shared" si="7"/>
        <v>11.607121262926379</v>
      </c>
      <c r="AG76" s="828">
        <f t="shared" si="7"/>
        <v>34.55958793169011</v>
      </c>
      <c r="AJ76" s="2554"/>
      <c r="AK76" s="2555" t="s">
        <v>1989</v>
      </c>
      <c r="AL76" s="1563">
        <v>713374.90665366047</v>
      </c>
      <c r="AM76" s="1564">
        <v>696841.19856250414</v>
      </c>
      <c r="AN76" s="1564">
        <v>595142.54211401427</v>
      </c>
      <c r="AO76" s="1564">
        <v>60425.109778906983</v>
      </c>
      <c r="AP76" s="1564">
        <v>21445.500011923959</v>
      </c>
      <c r="AQ76" s="1564">
        <v>324864.79082524055</v>
      </c>
      <c r="AR76" s="1564">
        <v>188407.14149794253</v>
      </c>
      <c r="AS76" s="1564">
        <v>101698.65644849</v>
      </c>
      <c r="AT76" s="1564">
        <v>22134.772245297776</v>
      </c>
      <c r="AU76" s="1564">
        <v>11338.940371587463</v>
      </c>
      <c r="AV76" s="1564">
        <v>3742.664114148607</v>
      </c>
      <c r="AW76" s="1564">
        <v>830.06747305475596</v>
      </c>
      <c r="AX76" s="1564">
        <v>4372.3827957810063</v>
      </c>
      <c r="AY76" s="1564">
        <v>842.78462243521074</v>
      </c>
      <c r="AZ76" s="1564">
        <v>1007.93286829073</v>
      </c>
      <c r="BA76" s="1564">
        <v>44875.307141359859</v>
      </c>
      <c r="BB76" s="1564">
        <v>1027.3941785490767</v>
      </c>
      <c r="BC76" s="1564">
        <v>4951.6342768787954</v>
      </c>
      <c r="BD76" s="1564">
        <v>235.26929509716101</v>
      </c>
      <c r="BE76" s="1564">
        <v>28474.279311307331</v>
      </c>
      <c r="BF76" s="1566">
        <v>21485.342368035021</v>
      </c>
    </row>
    <row r="77" spans="1:58" ht="21" customHeight="1">
      <c r="A77" s="807"/>
      <c r="B77" s="807"/>
      <c r="C77" s="807"/>
      <c r="D77" s="807"/>
      <c r="H77" s="663" t="s">
        <v>816</v>
      </c>
      <c r="I77" s="667">
        <f>W28</f>
        <v>6259.3028021907248</v>
      </c>
      <c r="J77" s="667">
        <f>W33</f>
        <v>3524.2713985445093</v>
      </c>
      <c r="K77" s="667">
        <f>W34</f>
        <v>266.38132503084785</v>
      </c>
      <c r="L77" s="667">
        <f>W35</f>
        <v>1072.0235250061587</v>
      </c>
      <c r="M77" s="667">
        <f>W36</f>
        <v>98.198232609208702</v>
      </c>
      <c r="N77" s="2385">
        <f>W37</f>
        <v>1298.4283210000003</v>
      </c>
      <c r="O77" s="807"/>
      <c r="P77" s="807"/>
      <c r="Q77" s="807"/>
      <c r="R77" s="807"/>
      <c r="S77" s="663" t="s">
        <v>816</v>
      </c>
      <c r="T77" s="673">
        <f t="shared" si="0"/>
        <v>0.22480179379034226</v>
      </c>
      <c r="U77" s="673">
        <f t="shared" si="1"/>
        <v>0.16256140629995172</v>
      </c>
      <c r="V77" s="673">
        <f t="shared" si="2"/>
        <v>0.28428136007156368</v>
      </c>
      <c r="W77" s="673">
        <f t="shared" si="3"/>
        <v>0.52914628818912268</v>
      </c>
      <c r="X77" s="673">
        <f t="shared" si="4"/>
        <v>0.42848420436877327</v>
      </c>
      <c r="Y77" s="673">
        <f t="shared" si="5"/>
        <v>0.43690752766118851</v>
      </c>
      <c r="AA77" s="111" t="s">
        <v>801</v>
      </c>
      <c r="AB77" s="828">
        <f t="shared" si="6"/>
        <v>6.2480653254571221</v>
      </c>
      <c r="AC77" s="828">
        <f t="shared" si="6"/>
        <v>3.7652888855345577</v>
      </c>
      <c r="AD77" s="2377">
        <f t="shared" si="6"/>
        <v>12.741865010234177</v>
      </c>
      <c r="AE77" s="828">
        <f t="shared" si="7"/>
        <v>21.112157740432352</v>
      </c>
      <c r="AF77" s="828">
        <f t="shared" si="7"/>
        <v>37.074248159853198</v>
      </c>
      <c r="AG77" s="828">
        <f t="shared" si="7"/>
        <v>5.9730106831608252</v>
      </c>
      <c r="AJ77" s="2554"/>
      <c r="AK77" s="2555" t="s">
        <v>1990</v>
      </c>
      <c r="AL77" s="1563">
        <v>498016.89165013196</v>
      </c>
      <c r="AM77" s="1564">
        <v>471984.10097040422</v>
      </c>
      <c r="AN77" s="1564">
        <v>396419.52415192645</v>
      </c>
      <c r="AO77" s="1564">
        <v>3454.3731839999996</v>
      </c>
      <c r="AP77" s="1564">
        <v>14139.444962745079</v>
      </c>
      <c r="AQ77" s="1564">
        <v>179216.33621634272</v>
      </c>
      <c r="AR77" s="1564">
        <v>199609.36978883855</v>
      </c>
      <c r="AS77" s="1564">
        <v>75564.576818477828</v>
      </c>
      <c r="AT77" s="1564">
        <v>30811.001692165475</v>
      </c>
      <c r="AU77" s="1564">
        <v>16517.216654889933</v>
      </c>
      <c r="AV77" s="1564">
        <v>2646.9870687483158</v>
      </c>
      <c r="AW77" s="1564">
        <v>2724.782739982707</v>
      </c>
      <c r="AX77" s="1564">
        <v>5624.2386069882195</v>
      </c>
      <c r="AY77" s="1564">
        <v>1029.7711313930311</v>
      </c>
      <c r="AZ77" s="1564">
        <v>2268.0054901632734</v>
      </c>
      <c r="BA77" s="1564">
        <v>25301.923506511084</v>
      </c>
      <c r="BB77" s="1564">
        <v>2965.703977277667</v>
      </c>
      <c r="BC77" s="1564">
        <v>5574.2474341584266</v>
      </c>
      <c r="BD77" s="1564">
        <v>112.05943893330583</v>
      </c>
      <c r="BE77" s="1564">
        <v>10799.640769431844</v>
      </c>
      <c r="BF77" s="1566">
        <v>31607.038113886261</v>
      </c>
    </row>
    <row r="78" spans="1:58" ht="21" customHeight="1" thickBot="1">
      <c r="A78" s="807"/>
      <c r="B78" s="807"/>
      <c r="C78" s="807"/>
      <c r="D78" s="807"/>
      <c r="H78" s="664" t="s">
        <v>817</v>
      </c>
      <c r="I78" s="667">
        <f>X28</f>
        <v>144975.55649075654</v>
      </c>
      <c r="J78" s="667">
        <f>X33</f>
        <v>90997.086604672048</v>
      </c>
      <c r="K78" s="667">
        <f>X34</f>
        <v>203.88800348224811</v>
      </c>
      <c r="L78" s="667">
        <f>X35</f>
        <v>1930.8093026390568</v>
      </c>
      <c r="M78" s="667">
        <f>X36</f>
        <v>85.77852696318044</v>
      </c>
      <c r="N78" s="2385">
        <f>X37</f>
        <v>51757.994053000002</v>
      </c>
      <c r="O78" s="807"/>
      <c r="P78" s="807"/>
      <c r="Q78" s="807"/>
      <c r="R78" s="807"/>
      <c r="S78" s="664" t="s">
        <v>817</v>
      </c>
      <c r="T78" s="673">
        <f t="shared" si="0"/>
        <v>5.2067724129704294</v>
      </c>
      <c r="U78" s="673">
        <f t="shared" si="1"/>
        <v>4.1973539193840743</v>
      </c>
      <c r="V78" s="673">
        <f t="shared" si="2"/>
        <v>0.21758867264999546</v>
      </c>
      <c r="W78" s="673">
        <f t="shared" si="3"/>
        <v>0.95303932410122816</v>
      </c>
      <c r="X78" s="673">
        <f t="shared" si="4"/>
        <v>0.37429129731910266</v>
      </c>
      <c r="Y78" s="673">
        <f t="shared" si="5"/>
        <v>17.416022781282763</v>
      </c>
      <c r="AA78" s="774" t="s">
        <v>802</v>
      </c>
      <c r="AB78" s="775">
        <f t="shared" si="6"/>
        <v>0.79158988579329082</v>
      </c>
      <c r="AC78" s="775">
        <f t="shared" si="6"/>
        <v>0.92733085570200902</v>
      </c>
      <c r="AD78" s="775">
        <f t="shared" si="6"/>
        <v>0.96023477103415988</v>
      </c>
      <c r="AE78" s="775">
        <f t="shared" si="7"/>
        <v>7.1298853171508983E-2</v>
      </c>
      <c r="AF78" s="775">
        <f t="shared" si="7"/>
        <v>0</v>
      </c>
      <c r="AG78" s="775">
        <f t="shared" si="7"/>
        <v>0.45096196623686785</v>
      </c>
      <c r="AJ78" s="2554" t="s">
        <v>96</v>
      </c>
      <c r="AK78" s="2555" t="s">
        <v>1981</v>
      </c>
      <c r="AL78" s="1563">
        <v>145519.32496219111</v>
      </c>
      <c r="AM78" s="1564">
        <v>120412.97158121126</v>
      </c>
      <c r="AN78" s="1564">
        <v>86983.467526179069</v>
      </c>
      <c r="AO78" s="1564">
        <v>4249.1023232561929</v>
      </c>
      <c r="AP78" s="1564">
        <v>6041.72057108642</v>
      </c>
      <c r="AQ78" s="1564">
        <v>22087.659931642374</v>
      </c>
      <c r="AR78" s="1564">
        <v>54604.984700194073</v>
      </c>
      <c r="AS78" s="1564">
        <v>33429.50405503223</v>
      </c>
      <c r="AT78" s="1564">
        <v>9148.9075169023545</v>
      </c>
      <c r="AU78" s="1564">
        <v>4376.9498223703376</v>
      </c>
      <c r="AV78" s="1564">
        <v>1571.5330937195388</v>
      </c>
      <c r="AW78" s="1564">
        <v>1524.3420026468007</v>
      </c>
      <c r="AX78" s="1564">
        <v>912.48003946747019</v>
      </c>
      <c r="AY78" s="1564">
        <v>398.07666540531051</v>
      </c>
      <c r="AZ78" s="1564">
        <v>365.52589329288554</v>
      </c>
      <c r="BA78" s="1564">
        <v>11940.64403143952</v>
      </c>
      <c r="BB78" s="1564">
        <v>227.32066199999997</v>
      </c>
      <c r="BC78" s="1564">
        <v>3690.2762307190906</v>
      </c>
      <c r="BD78" s="1564">
        <v>84.54354366257644</v>
      </c>
      <c r="BE78" s="1564">
        <v>8337.8120703087079</v>
      </c>
      <c r="BF78" s="1566">
        <v>28796.62961169866</v>
      </c>
    </row>
    <row r="79" spans="1:58" ht="21" customHeight="1" thickBot="1">
      <c r="A79" s="807"/>
      <c r="B79" s="807"/>
      <c r="C79" s="807"/>
      <c r="D79" s="807"/>
      <c r="H79" s="664" t="s">
        <v>818</v>
      </c>
      <c r="I79" s="667">
        <f>Y28</f>
        <v>5658.7246853378501</v>
      </c>
      <c r="J79" s="667">
        <f>Y33</f>
        <v>4110.8101385702412</v>
      </c>
      <c r="K79" s="667">
        <f>Y34</f>
        <v>0</v>
      </c>
      <c r="L79" s="667">
        <f>Y35</f>
        <v>550.73550576558375</v>
      </c>
      <c r="M79" s="667">
        <f>Y36</f>
        <v>57.500000002026425</v>
      </c>
      <c r="N79" s="2385">
        <f>Y37</f>
        <v>939.67904099999998</v>
      </c>
      <c r="O79" s="807"/>
      <c r="P79" s="807"/>
      <c r="Q79" s="807"/>
      <c r="R79" s="807"/>
      <c r="S79" s="664" t="s">
        <v>818</v>
      </c>
      <c r="T79" s="673">
        <f t="shared" si="0"/>
        <v>0.20323213303954768</v>
      </c>
      <c r="U79" s="673">
        <f t="shared" si="1"/>
        <v>0.18961623597832522</v>
      </c>
      <c r="V79" s="673">
        <f t="shared" si="2"/>
        <v>0</v>
      </c>
      <c r="W79" s="673">
        <f t="shared" si="3"/>
        <v>0.27184072163728273</v>
      </c>
      <c r="X79" s="673">
        <f t="shared" si="4"/>
        <v>0.25089903450830847</v>
      </c>
      <c r="Y79" s="673">
        <f t="shared" si="5"/>
        <v>0.31619215320423261</v>
      </c>
      <c r="AA79" s="111" t="s">
        <v>2650</v>
      </c>
      <c r="AB79" s="657"/>
      <c r="AC79" s="657"/>
      <c r="AD79" s="2376"/>
      <c r="AE79" s="657"/>
      <c r="AF79" s="657"/>
      <c r="AG79" s="657"/>
      <c r="AJ79" s="2554"/>
      <c r="AK79" s="2555" t="s">
        <v>1982</v>
      </c>
      <c r="AL79" s="1563">
        <v>37036.254118396282</v>
      </c>
      <c r="AM79" s="1564">
        <v>30877.359885546979</v>
      </c>
      <c r="AN79" s="1564">
        <v>21240.214893156986</v>
      </c>
      <c r="AO79" s="1564">
        <v>1262.3599537258203</v>
      </c>
      <c r="AP79" s="1564">
        <v>1289.4314236368218</v>
      </c>
      <c r="AQ79" s="1564">
        <v>6451.1517915083487</v>
      </c>
      <c r="AR79" s="1564">
        <v>12237.271724285987</v>
      </c>
      <c r="AS79" s="1564">
        <v>9637.1449923900127</v>
      </c>
      <c r="AT79" s="1564">
        <v>7585.7588121859162</v>
      </c>
      <c r="AU79" s="1564">
        <v>5179.0621696820599</v>
      </c>
      <c r="AV79" s="1564">
        <v>672.03622163453883</v>
      </c>
      <c r="AW79" s="1564">
        <v>727.89466611922603</v>
      </c>
      <c r="AX79" s="1564">
        <v>753.42032510849265</v>
      </c>
      <c r="AY79" s="1564">
        <v>210.0790456400824</v>
      </c>
      <c r="AZ79" s="1564">
        <v>43.266384001519818</v>
      </c>
      <c r="BA79" s="1564">
        <v>753.68878873736571</v>
      </c>
      <c r="BB79" s="1564">
        <v>70.425755413382944</v>
      </c>
      <c r="BC79" s="1564">
        <v>0</v>
      </c>
      <c r="BD79" s="1564">
        <v>15.790659999999999</v>
      </c>
      <c r="BE79" s="1564">
        <v>1211.4809760533385</v>
      </c>
      <c r="BF79" s="1566">
        <v>6158.8942328493176</v>
      </c>
    </row>
    <row r="80" spans="1:58" ht="21" customHeight="1" thickTop="1">
      <c r="H80" s="664" t="s">
        <v>819</v>
      </c>
      <c r="I80" s="667">
        <f>Z28</f>
        <v>23312.810698615354</v>
      </c>
      <c r="J80" s="667">
        <f>Z33</f>
        <v>20691.404690034167</v>
      </c>
      <c r="K80" s="667">
        <f>Z34</f>
        <v>1019.9380419145243</v>
      </c>
      <c r="L80" s="667">
        <f>Z35</f>
        <v>182.94000666666662</v>
      </c>
      <c r="M80" s="667">
        <f>Z36</f>
        <v>0</v>
      </c>
      <c r="N80" s="2385">
        <f>Z37</f>
        <v>1418.5279599999999</v>
      </c>
      <c r="O80" s="807"/>
      <c r="P80" s="807"/>
      <c r="Q80" s="807"/>
      <c r="R80" s="807"/>
      <c r="S80" s="664" t="s">
        <v>819</v>
      </c>
      <c r="T80" s="673">
        <f t="shared" si="0"/>
        <v>0.83727562461256444</v>
      </c>
      <c r="U80" s="673">
        <f t="shared" si="1"/>
        <v>0.95441680403005169</v>
      </c>
      <c r="V80" s="673">
        <f t="shared" si="2"/>
        <v>1.0884748535229012</v>
      </c>
      <c r="W80" s="673">
        <f t="shared" si="3"/>
        <v>9.0298415315469768E-2</v>
      </c>
      <c r="X80" s="673">
        <f t="shared" si="4"/>
        <v>0</v>
      </c>
      <c r="Y80" s="673">
        <f t="shared" si="5"/>
        <v>0.47731979801899993</v>
      </c>
      <c r="AA80" s="1449" t="s">
        <v>829</v>
      </c>
      <c r="AB80" s="1459" t="s">
        <v>2405</v>
      </c>
      <c r="AC80" s="1460"/>
      <c r="AD80" s="1459" t="s">
        <v>885</v>
      </c>
      <c r="AE80" s="1463"/>
      <c r="AF80" s="1459" t="s">
        <v>2406</v>
      </c>
      <c r="AG80" s="111"/>
      <c r="AJ80" s="2554"/>
      <c r="AK80" s="2555" t="s">
        <v>1983</v>
      </c>
      <c r="AL80" s="1563">
        <v>82509.958981500837</v>
      </c>
      <c r="AM80" s="1564">
        <v>67081.431802253486</v>
      </c>
      <c r="AN80" s="1564">
        <v>56841.301320494873</v>
      </c>
      <c r="AO80" s="1564">
        <v>3804.0999471949267</v>
      </c>
      <c r="AP80" s="1564">
        <v>2319.2536083284476</v>
      </c>
      <c r="AQ80" s="1564">
        <v>22627.539911277712</v>
      </c>
      <c r="AR80" s="1564">
        <v>28090.407853693763</v>
      </c>
      <c r="AS80" s="1564">
        <v>10240.130481758688</v>
      </c>
      <c r="AT80" s="1564">
        <v>5835.8733435100239</v>
      </c>
      <c r="AU80" s="1564">
        <v>1688.1888168576345</v>
      </c>
      <c r="AV80" s="1564">
        <v>586.50897906683883</v>
      </c>
      <c r="AW80" s="1564">
        <v>1038.4145756030098</v>
      </c>
      <c r="AX80" s="1564">
        <v>2271.7062351988948</v>
      </c>
      <c r="AY80" s="1564">
        <v>217.61565073626917</v>
      </c>
      <c r="AZ80" s="1564">
        <v>33.439086047372761</v>
      </c>
      <c r="BA80" s="1564">
        <v>235.63605959267937</v>
      </c>
      <c r="BB80" s="1565">
        <v>0.14684700000000001</v>
      </c>
      <c r="BC80" s="1564">
        <v>29.470759500003993</v>
      </c>
      <c r="BD80" s="1565">
        <v>0.109292</v>
      </c>
      <c r="BE80" s="1564">
        <v>4138.8941801559795</v>
      </c>
      <c r="BF80" s="1566">
        <v>15457.997938747383</v>
      </c>
    </row>
    <row r="81" spans="8:58" ht="21" customHeight="1" thickBot="1">
      <c r="H81" s="664" t="s">
        <v>820</v>
      </c>
      <c r="I81" s="667">
        <f>AA28</f>
        <v>936.31891983184164</v>
      </c>
      <c r="J81" s="667">
        <f>AA33</f>
        <v>543.68359366064499</v>
      </c>
      <c r="K81" s="667">
        <f>AA34</f>
        <v>147.8203175045299</v>
      </c>
      <c r="L81" s="667">
        <f>AA35</f>
        <v>12.022524666666666</v>
      </c>
      <c r="M81" s="667">
        <f>AA36</f>
        <v>0</v>
      </c>
      <c r="N81" s="2385">
        <f>AA37</f>
        <v>232.79248399999994</v>
      </c>
      <c r="S81" s="664" t="s">
        <v>820</v>
      </c>
      <c r="T81" s="673">
        <f t="shared" si="0"/>
        <v>3.362773449214896E-2</v>
      </c>
      <c r="U81" s="673">
        <f t="shared" si="1"/>
        <v>2.5078082693684403E-2</v>
      </c>
      <c r="V81" s="673">
        <f t="shared" si="2"/>
        <v>0.15775340445330308</v>
      </c>
      <c r="W81" s="673">
        <f t="shared" si="3"/>
        <v>5.9342674424913283E-3</v>
      </c>
      <c r="X81" s="673">
        <f t="shared" si="4"/>
        <v>0</v>
      </c>
      <c r="Y81" s="673">
        <f t="shared" si="5"/>
        <v>7.8332232128312265E-2</v>
      </c>
      <c r="AA81" s="1450"/>
      <c r="AB81" s="1461"/>
      <c r="AC81" s="1462"/>
      <c r="AD81" s="1464"/>
      <c r="AE81" s="1465"/>
      <c r="AF81" s="764" t="s">
        <v>2407</v>
      </c>
      <c r="AG81" s="111"/>
      <c r="AJ81" s="2554"/>
      <c r="AK81" s="2555" t="s">
        <v>1984</v>
      </c>
      <c r="AL81" s="1563">
        <v>181030.69519286577</v>
      </c>
      <c r="AM81" s="1564">
        <v>161466.77917321061</v>
      </c>
      <c r="AN81" s="1564">
        <v>128973.78591102263</v>
      </c>
      <c r="AO81" s="1564">
        <v>11005.970857921708</v>
      </c>
      <c r="AP81" s="1564">
        <v>6093.7786411613588</v>
      </c>
      <c r="AQ81" s="1564">
        <v>55488.91144965795</v>
      </c>
      <c r="AR81" s="1564">
        <v>56385.124962281581</v>
      </c>
      <c r="AS81" s="1564">
        <v>32492.993262188025</v>
      </c>
      <c r="AT81" s="1564">
        <v>18034.884695958241</v>
      </c>
      <c r="AU81" s="1564">
        <v>10614.691139206496</v>
      </c>
      <c r="AV81" s="1564">
        <v>1360.4647497231724</v>
      </c>
      <c r="AW81" s="1564">
        <v>2322.5926076236724</v>
      </c>
      <c r="AX81" s="1564">
        <v>2973.787850462526</v>
      </c>
      <c r="AY81" s="1564">
        <v>510.59501953768131</v>
      </c>
      <c r="AZ81" s="1564">
        <v>252.75332940468292</v>
      </c>
      <c r="BA81" s="1564">
        <v>3709.7231382455452</v>
      </c>
      <c r="BB81" s="1564">
        <v>33.089929540891411</v>
      </c>
      <c r="BC81" s="1564">
        <v>3176.9994452978822</v>
      </c>
      <c r="BD81" s="1564">
        <v>44.029917200203847</v>
      </c>
      <c r="BE81" s="1564">
        <v>7494.2661359452868</v>
      </c>
      <c r="BF81" s="1566">
        <v>22740.915464952977</v>
      </c>
    </row>
    <row r="82" spans="8:58" ht="21" customHeight="1" thickBot="1">
      <c r="H82" s="665" t="s">
        <v>821</v>
      </c>
      <c r="I82" s="669">
        <f>AB28</f>
        <v>123835.117191461</v>
      </c>
      <c r="J82" s="669">
        <f>AB33</f>
        <v>83568.637455185642</v>
      </c>
      <c r="K82" s="669">
        <f>AB34</f>
        <v>5115.6978839678914</v>
      </c>
      <c r="L82" s="669">
        <f>AB35</f>
        <v>9435.9162159165808</v>
      </c>
      <c r="M82" s="669">
        <f>AB36</f>
        <v>951.10108839075008</v>
      </c>
      <c r="N82" s="669">
        <f>AB37</f>
        <v>24763.76454800001</v>
      </c>
      <c r="S82" s="665" t="s">
        <v>821</v>
      </c>
      <c r="T82" s="674">
        <f t="shared" si="0"/>
        <v>4.4475171370738611</v>
      </c>
      <c r="U82" s="674">
        <f t="shared" si="1"/>
        <v>3.8547074532614847</v>
      </c>
      <c r="V82" s="674">
        <f t="shared" si="2"/>
        <v>5.459457610255523</v>
      </c>
      <c r="W82" s="674">
        <f t="shared" si="3"/>
        <v>4.6575284262415115</v>
      </c>
      <c r="X82" s="674">
        <f t="shared" si="4"/>
        <v>4.1500929528457506</v>
      </c>
      <c r="Y82" s="674">
        <f t="shared" si="5"/>
        <v>8.3327473448189462</v>
      </c>
      <c r="AA82" s="1450"/>
      <c r="AB82" s="675" t="s">
        <v>949</v>
      </c>
      <c r="AC82" s="686" t="s">
        <v>854</v>
      </c>
      <c r="AD82" s="777" t="s">
        <v>949</v>
      </c>
      <c r="AE82" s="1457" t="s">
        <v>854</v>
      </c>
      <c r="AF82" s="764" t="s">
        <v>852</v>
      </c>
      <c r="AG82" s="111"/>
      <c r="AJ82" s="2554"/>
      <c r="AK82" s="2555" t="s">
        <v>1985</v>
      </c>
      <c r="AL82" s="1563">
        <v>266753.24879188731</v>
      </c>
      <c r="AM82" s="1564">
        <v>251774.95722726992</v>
      </c>
      <c r="AN82" s="1564">
        <v>176562.96240562492</v>
      </c>
      <c r="AO82" s="1564">
        <v>6763.0690477562384</v>
      </c>
      <c r="AP82" s="1564">
        <v>9591.8822622565112</v>
      </c>
      <c r="AQ82" s="1564">
        <v>85983.976073968151</v>
      </c>
      <c r="AR82" s="1564">
        <v>74224.035021644158</v>
      </c>
      <c r="AS82" s="1564">
        <v>75211.994821644956</v>
      </c>
      <c r="AT82" s="1564">
        <v>16236.109496878111</v>
      </c>
      <c r="AU82" s="1564">
        <v>5346.2885294562257</v>
      </c>
      <c r="AV82" s="1564">
        <v>1980.8373435065203</v>
      </c>
      <c r="AW82" s="1564">
        <v>2292.254585180704</v>
      </c>
      <c r="AX82" s="1564">
        <v>3110.3555189567342</v>
      </c>
      <c r="AY82" s="1564">
        <v>2259.1789508203933</v>
      </c>
      <c r="AZ82" s="1564">
        <v>1247.1945689575332</v>
      </c>
      <c r="BA82" s="1564">
        <v>36187.417503122357</v>
      </c>
      <c r="BB82" s="1564">
        <v>8.8842833636365999</v>
      </c>
      <c r="BC82" s="1564">
        <v>1957.4556903689045</v>
      </c>
      <c r="BD82" s="1564">
        <v>219.19939143962102</v>
      </c>
      <c r="BE82" s="1564">
        <v>20602.92845647232</v>
      </c>
      <c r="BF82" s="1566">
        <v>16935.74725498625</v>
      </c>
    </row>
    <row r="83" spans="8:58" ht="21" customHeight="1" thickTop="1">
      <c r="AA83" s="1450"/>
      <c r="AB83" s="675" t="s">
        <v>950</v>
      </c>
      <c r="AC83" s="821" t="s">
        <v>852</v>
      </c>
      <c r="AD83" s="777" t="s">
        <v>950</v>
      </c>
      <c r="AE83" s="819" t="s">
        <v>852</v>
      </c>
      <c r="AF83" s="1103"/>
      <c r="AG83" s="111"/>
      <c r="AJ83" s="2554"/>
      <c r="AK83" s="2555" t="s">
        <v>1986</v>
      </c>
      <c r="AL83" s="1563">
        <v>538768.12085953495</v>
      </c>
      <c r="AM83" s="1564">
        <v>517255.37646995031</v>
      </c>
      <c r="AN83" s="1564">
        <v>468816.76731735206</v>
      </c>
      <c r="AO83" s="1564">
        <v>29290.888138224767</v>
      </c>
      <c r="AP83" s="1564">
        <v>11182.905356223804</v>
      </c>
      <c r="AQ83" s="1564">
        <v>285128.69938139425</v>
      </c>
      <c r="AR83" s="1564">
        <v>143214.27444150939</v>
      </c>
      <c r="AS83" s="1564">
        <v>48438.609152597841</v>
      </c>
      <c r="AT83" s="1564">
        <v>23654.002907547794</v>
      </c>
      <c r="AU83" s="1564">
        <v>10185.205772257896</v>
      </c>
      <c r="AV83" s="1564">
        <v>3700.1829811088087</v>
      </c>
      <c r="AW83" s="1564">
        <v>2534.992819606874</v>
      </c>
      <c r="AX83" s="1564">
        <v>4860.2701380543294</v>
      </c>
      <c r="AY83" s="1564">
        <v>1897.7211808492273</v>
      </c>
      <c r="AZ83" s="1564">
        <v>475.63001567066578</v>
      </c>
      <c r="BA83" s="1564">
        <v>5242.6286492949548</v>
      </c>
      <c r="BB83" s="1564">
        <v>424.22829438650831</v>
      </c>
      <c r="BC83" s="1564">
        <v>2533.2873709386986</v>
      </c>
      <c r="BD83" s="1564">
        <v>180.99301033393553</v>
      </c>
      <c r="BE83" s="1564">
        <v>16403.46892009594</v>
      </c>
      <c r="BF83" s="1566">
        <v>24046.031760523503</v>
      </c>
    </row>
    <row r="84" spans="8:58" ht="21" customHeight="1" thickBot="1">
      <c r="AA84" s="1458"/>
      <c r="AB84" s="1465" t="s">
        <v>827</v>
      </c>
      <c r="AC84" s="825"/>
      <c r="AD84" s="2291" t="s">
        <v>827</v>
      </c>
      <c r="AE84" s="824"/>
      <c r="AF84" s="1104"/>
      <c r="AG84" s="111"/>
      <c r="AJ84" s="2554"/>
      <c r="AK84" s="2555" t="s">
        <v>1987</v>
      </c>
      <c r="AL84" s="1563">
        <v>228497.00498069066</v>
      </c>
      <c r="AM84" s="1564">
        <v>221038.6221522511</v>
      </c>
      <c r="AN84" s="1564">
        <v>184535.49363244988</v>
      </c>
      <c r="AO84" s="1564">
        <v>11168.787371832159</v>
      </c>
      <c r="AP84" s="1564">
        <v>6383.8482364796309</v>
      </c>
      <c r="AQ84" s="1564">
        <v>106124.49008619014</v>
      </c>
      <c r="AR84" s="1564">
        <v>60858.367937947958</v>
      </c>
      <c r="AS84" s="1564">
        <v>36503.128519801176</v>
      </c>
      <c r="AT84" s="1564">
        <v>18683.958546425594</v>
      </c>
      <c r="AU84" s="1564">
        <v>3666.5062538210241</v>
      </c>
      <c r="AV84" s="1564">
        <v>1673.3654156540526</v>
      </c>
      <c r="AW84" s="1564">
        <v>579.80042918959123</v>
      </c>
      <c r="AX84" s="1564">
        <v>3764.9715850266366</v>
      </c>
      <c r="AY84" s="1564">
        <v>8887.3833233296973</v>
      </c>
      <c r="AZ84" s="1564">
        <v>111.93153940459617</v>
      </c>
      <c r="BA84" s="1564">
        <v>9177.2379381905102</v>
      </c>
      <c r="BB84" s="1564">
        <v>3.1237046666636044</v>
      </c>
      <c r="BC84" s="1564">
        <v>1550.3515048765007</v>
      </c>
      <c r="BD84" s="1564">
        <v>11.836874159988808</v>
      </c>
      <c r="BE84" s="1564">
        <v>7076.6199514818973</v>
      </c>
      <c r="BF84" s="1566">
        <v>9008.7343333161061</v>
      </c>
    </row>
    <row r="85" spans="8:58" ht="21" customHeight="1">
      <c r="AA85" s="100" t="s">
        <v>785</v>
      </c>
      <c r="AB85" s="765">
        <f>E28</f>
        <v>2945061.7190810177</v>
      </c>
      <c r="AC85" s="767">
        <v>100</v>
      </c>
      <c r="AD85" s="692">
        <v>2222332</v>
      </c>
      <c r="AE85" s="2223">
        <v>100</v>
      </c>
      <c r="AF85" s="771">
        <f>(AB85-AD85)/AD85*100</f>
        <v>32.521230809843786</v>
      </c>
      <c r="AG85" s="111">
        <f>AB85-AD85</f>
        <v>722729.71908101765</v>
      </c>
      <c r="AJ85" s="2554"/>
      <c r="AK85" s="2555" t="s">
        <v>1988</v>
      </c>
      <c r="AL85" s="1563">
        <v>260559.31620830123</v>
      </c>
      <c r="AM85" s="1564">
        <v>254460.54214168899</v>
      </c>
      <c r="AN85" s="1564">
        <v>210531.83551219964</v>
      </c>
      <c r="AO85" s="1564">
        <v>10739.2467347329</v>
      </c>
      <c r="AP85" s="1564">
        <v>1511.4304874879315</v>
      </c>
      <c r="AQ85" s="1564">
        <v>103109.91432899531</v>
      </c>
      <c r="AR85" s="1564">
        <v>95171.24396098344</v>
      </c>
      <c r="AS85" s="1564">
        <v>43928.706629489301</v>
      </c>
      <c r="AT85" s="1564">
        <v>14199.985396008959</v>
      </c>
      <c r="AU85" s="1564">
        <v>9166.9004352455213</v>
      </c>
      <c r="AV85" s="1564">
        <v>1083.8962833363385</v>
      </c>
      <c r="AW85" s="1564">
        <v>695.51038700704237</v>
      </c>
      <c r="AX85" s="1564">
        <v>1472.5717606147109</v>
      </c>
      <c r="AY85" s="1564">
        <v>1320.354943847876</v>
      </c>
      <c r="AZ85" s="1564">
        <v>460.75158595746575</v>
      </c>
      <c r="BA85" s="1564">
        <v>9185.1301364155133</v>
      </c>
      <c r="BB85" s="1564">
        <v>974.65197414002523</v>
      </c>
      <c r="BC85" s="1564">
        <v>1646.9301508770563</v>
      </c>
      <c r="BD85" s="1564">
        <v>33.58804200504909</v>
      </c>
      <c r="BE85" s="1564">
        <v>17888.420930042703</v>
      </c>
      <c r="BF85" s="1566">
        <v>7745.704217489395</v>
      </c>
    </row>
    <row r="86" spans="8:58" ht="21" customHeight="1">
      <c r="AA86" s="1450" t="s">
        <v>52</v>
      </c>
      <c r="AB86" s="766">
        <f>E33</f>
        <v>2231286.1221867073</v>
      </c>
      <c r="AC86" s="768">
        <f>AB86/$AB$85*100</f>
        <v>75.763645553851475</v>
      </c>
      <c r="AD86" s="697">
        <v>1604877</v>
      </c>
      <c r="AE86" s="668">
        <v>72.2</v>
      </c>
      <c r="AF86" s="772">
        <f>(AB86-AD86)/AD86*100</f>
        <v>39.031596950215338</v>
      </c>
      <c r="AG86" s="111"/>
      <c r="AJ86" s="2554"/>
      <c r="AK86" s="2555" t="s">
        <v>1989</v>
      </c>
      <c r="AL86" s="1563">
        <v>681081.98564920155</v>
      </c>
      <c r="AM86" s="1564">
        <v>662776.79274768638</v>
      </c>
      <c r="AN86" s="1564">
        <v>569561.29123745812</v>
      </c>
      <c r="AO86" s="1564">
        <v>60425.109778906983</v>
      </c>
      <c r="AP86" s="1564">
        <v>10318.253766397851</v>
      </c>
      <c r="AQ86" s="1564">
        <v>320842.38029410352</v>
      </c>
      <c r="AR86" s="1564">
        <v>177975.54739804953</v>
      </c>
      <c r="AS86" s="1564">
        <v>93215.501510228321</v>
      </c>
      <c r="AT86" s="1564">
        <v>22401.225906593103</v>
      </c>
      <c r="AU86" s="1564">
        <v>11684.026878376948</v>
      </c>
      <c r="AV86" s="1564">
        <v>3717.8484251486107</v>
      </c>
      <c r="AW86" s="1564">
        <v>836.16716984948255</v>
      </c>
      <c r="AX86" s="1564">
        <v>4361.3158984921183</v>
      </c>
      <c r="AY86" s="1564">
        <v>801.06262543521154</v>
      </c>
      <c r="AZ86" s="1564">
        <v>1000.8049092907301</v>
      </c>
      <c r="BA86" s="1564">
        <v>37164.244725772434</v>
      </c>
      <c r="BB86" s="1564">
        <v>931.51838987131805</v>
      </c>
      <c r="BC86" s="1564">
        <v>2797.026219823591</v>
      </c>
      <c r="BD86" s="1564">
        <v>234.16875009716099</v>
      </c>
      <c r="BE86" s="1564">
        <v>29687.317518070704</v>
      </c>
      <c r="BF86" s="1566">
        <v>21102.21912133877</v>
      </c>
    </row>
    <row r="87" spans="8:58" ht="21" customHeight="1">
      <c r="AA87" s="1450" t="s">
        <v>53</v>
      </c>
      <c r="AB87" s="766">
        <f>E34</f>
        <v>106217.57019026345</v>
      </c>
      <c r="AC87" s="768">
        <f>AB87/$AB$85*100</f>
        <v>3.6066330801178514</v>
      </c>
      <c r="AD87" s="697">
        <v>94210</v>
      </c>
      <c r="AE87" s="668">
        <v>4.2</v>
      </c>
      <c r="AF87" s="772">
        <f>(AB87-AD87)/AD87*100</f>
        <v>12.745536769200132</v>
      </c>
      <c r="AJ87" s="2554"/>
      <c r="AK87" s="2555" t="s">
        <v>1990</v>
      </c>
      <c r="AL87" s="1563">
        <v>523305.80933645798</v>
      </c>
      <c r="AM87" s="1564">
        <v>497220.31651536189</v>
      </c>
      <c r="AN87" s="1564">
        <v>414952.32715544658</v>
      </c>
      <c r="AO87" s="1564">
        <v>3454.3731839999996</v>
      </c>
      <c r="AP87" s="1564">
        <v>21509.864310271187</v>
      </c>
      <c r="AQ87" s="1564">
        <v>180936.21887242311</v>
      </c>
      <c r="AR87" s="1564">
        <v>209051.87078875231</v>
      </c>
      <c r="AS87" s="1564">
        <v>82267.989359915344</v>
      </c>
      <c r="AT87" s="1564">
        <v>30866.468177033352</v>
      </c>
      <c r="AU87" s="1564">
        <v>16541.848233837321</v>
      </c>
      <c r="AV87" s="1564">
        <v>2664.5404489588559</v>
      </c>
      <c r="AW87" s="1564">
        <v>2733.1308595616611</v>
      </c>
      <c r="AX87" s="1564">
        <v>5625.1496762771076</v>
      </c>
      <c r="AY87" s="1564">
        <v>1033.7934682351395</v>
      </c>
      <c r="AZ87" s="1564">
        <v>2268.0054901632734</v>
      </c>
      <c r="BA87" s="1564">
        <v>31379.205519945572</v>
      </c>
      <c r="BB87" s="1564">
        <v>2985.334844955426</v>
      </c>
      <c r="BC87" s="1564">
        <v>5931.0133262136324</v>
      </c>
      <c r="BD87" s="1564">
        <v>112.05943893330583</v>
      </c>
      <c r="BE87" s="1564">
        <v>10993.908052834009</v>
      </c>
      <c r="BF87" s="1566">
        <v>32016.506147309738</v>
      </c>
    </row>
    <row r="88" spans="8:58" ht="21" customHeight="1">
      <c r="AA88" s="1450" t="s">
        <v>54</v>
      </c>
      <c r="AB88" s="766">
        <f>E35</f>
        <v>256581.97646826869</v>
      </c>
      <c r="AC88" s="768">
        <f>AB88/$AB$85*100</f>
        <v>8.7122784152833646</v>
      </c>
      <c r="AD88" s="697">
        <v>207693</v>
      </c>
      <c r="AE88" s="668">
        <v>9.3000000000000007</v>
      </c>
      <c r="AF88" s="772">
        <f>(AB88-AD88)/AD88*100</f>
        <v>23.539058354527448</v>
      </c>
      <c r="AJ88" s="2554" t="s">
        <v>322</v>
      </c>
      <c r="AK88" s="2555" t="s">
        <v>1981</v>
      </c>
      <c r="AL88" s="1563">
        <v>18316.814183695853</v>
      </c>
      <c r="AM88" s="1564">
        <v>14451.371190646594</v>
      </c>
      <c r="AN88" s="1564">
        <v>11396.627773504417</v>
      </c>
      <c r="AO88" s="1564">
        <v>956.05723451871143</v>
      </c>
      <c r="AP88" s="1564">
        <v>0</v>
      </c>
      <c r="AQ88" s="1564">
        <v>626.84029415189218</v>
      </c>
      <c r="AR88" s="1564">
        <v>9813.7302448338214</v>
      </c>
      <c r="AS88" s="1564">
        <v>3054.7434171421737</v>
      </c>
      <c r="AT88" s="1564">
        <v>2277.3062882550066</v>
      </c>
      <c r="AU88" s="1564">
        <v>46.053947667397928</v>
      </c>
      <c r="AV88" s="1564">
        <v>25.925807994842437</v>
      </c>
      <c r="AW88" s="1564">
        <v>1192.0354742620229</v>
      </c>
      <c r="AX88" s="1564">
        <v>815.10826357676297</v>
      </c>
      <c r="AY88" s="1564">
        <v>117.28949152600556</v>
      </c>
      <c r="AZ88" s="1564">
        <v>80.893303227974087</v>
      </c>
      <c r="BA88" s="1564">
        <v>35.75050435616118</v>
      </c>
      <c r="BB88" s="1564">
        <v>0</v>
      </c>
      <c r="BC88" s="1564">
        <v>0</v>
      </c>
      <c r="BD88" s="1564">
        <v>0</v>
      </c>
      <c r="BE88" s="1564">
        <v>741.68662453100774</v>
      </c>
      <c r="BF88" s="1566">
        <v>3865.4429930492524</v>
      </c>
    </row>
    <row r="89" spans="8:58" ht="21" customHeight="1">
      <c r="AA89" s="1450" t="s">
        <v>830</v>
      </c>
      <c r="AB89" s="766">
        <f>E36</f>
        <v>36420.041923786324</v>
      </c>
      <c r="AC89" s="768">
        <f>AB89/$AB$85*100</f>
        <v>1.2366478328050423</v>
      </c>
      <c r="AD89" s="697">
        <v>36959</v>
      </c>
      <c r="AE89" s="668">
        <v>1.7</v>
      </c>
      <c r="AF89" s="772">
        <f>(AB89-AD89)/AD89*100</f>
        <v>-1.4582593582447461</v>
      </c>
      <c r="AJ89" s="2554"/>
      <c r="AK89" s="2555" t="s">
        <v>1982</v>
      </c>
      <c r="AL89" s="1563">
        <v>14582.738779400659</v>
      </c>
      <c r="AM89" s="1564">
        <v>11023.973124255595</v>
      </c>
      <c r="AN89" s="1564">
        <v>9061.0169285956999</v>
      </c>
      <c r="AO89" s="1564">
        <v>811.76458329894126</v>
      </c>
      <c r="AP89" s="1564">
        <v>14.098183411782168</v>
      </c>
      <c r="AQ89" s="1564">
        <v>826.03784939963998</v>
      </c>
      <c r="AR89" s="1564">
        <v>7409.1163124853356</v>
      </c>
      <c r="AS89" s="1564">
        <v>1962.9561956598964</v>
      </c>
      <c r="AT89" s="1564">
        <v>1189.0951395874758</v>
      </c>
      <c r="AU89" s="1564">
        <v>28.002008853160092</v>
      </c>
      <c r="AV89" s="1564">
        <v>12.019349542272389</v>
      </c>
      <c r="AW89" s="1564">
        <v>497.61521101385608</v>
      </c>
      <c r="AX89" s="1564">
        <v>449.13129831670454</v>
      </c>
      <c r="AY89" s="1564">
        <v>202.32727186148207</v>
      </c>
      <c r="AZ89" s="1564">
        <v>0</v>
      </c>
      <c r="BA89" s="1564">
        <v>0</v>
      </c>
      <c r="BB89" s="1564">
        <v>12.430975411356522</v>
      </c>
      <c r="BC89" s="1564">
        <v>0</v>
      </c>
      <c r="BD89" s="1565">
        <v>8.8373409090921062E-2</v>
      </c>
      <c r="BE89" s="1564">
        <v>761.34170725197293</v>
      </c>
      <c r="BF89" s="1566">
        <v>3558.7656551450596</v>
      </c>
    </row>
    <row r="90" spans="8:58" ht="21" customHeight="1" thickBot="1">
      <c r="AA90" s="2411" t="s">
        <v>831</v>
      </c>
      <c r="AB90" s="769">
        <f>E37</f>
        <v>314556.00831199985</v>
      </c>
      <c r="AC90" s="770">
        <f>AB90/$AB$85*100</f>
        <v>10.680795117942536</v>
      </c>
      <c r="AD90" s="683">
        <v>278593</v>
      </c>
      <c r="AE90" s="708">
        <v>12.5</v>
      </c>
      <c r="AF90" s="773">
        <f t="shared" ref="AF90" si="8">(AB90-AD90)/AD90*100</f>
        <v>12.908798251212286</v>
      </c>
      <c r="AJ90" s="2554"/>
      <c r="AK90" s="2555" t="s">
        <v>1983</v>
      </c>
      <c r="AL90" s="1563">
        <v>36307.946084468174</v>
      </c>
      <c r="AM90" s="1564">
        <v>27005.131229019484</v>
      </c>
      <c r="AN90" s="1564">
        <v>22946.509422442039</v>
      </c>
      <c r="AO90" s="1564">
        <v>2452.3515748365321</v>
      </c>
      <c r="AP90" s="1564">
        <v>178.09443157238488</v>
      </c>
      <c r="AQ90" s="1564">
        <v>3516.0882559890824</v>
      </c>
      <c r="AR90" s="1564">
        <v>16799.975160044021</v>
      </c>
      <c r="AS90" s="1564">
        <v>4058.6218065774592</v>
      </c>
      <c r="AT90" s="1564">
        <v>2446.7224449195487</v>
      </c>
      <c r="AU90" s="1564">
        <v>424.28795634497186</v>
      </c>
      <c r="AV90" s="1564">
        <v>201.44011565029373</v>
      </c>
      <c r="AW90" s="1564">
        <v>857.91752301043266</v>
      </c>
      <c r="AX90" s="1564">
        <v>728.82089535046953</v>
      </c>
      <c r="AY90" s="1564">
        <v>138.17668014091171</v>
      </c>
      <c r="AZ90" s="1564">
        <v>96.079274422467606</v>
      </c>
      <c r="BA90" s="1564">
        <v>38.037829660738936</v>
      </c>
      <c r="BB90" s="1564">
        <v>57.500000002026425</v>
      </c>
      <c r="BC90" s="1564">
        <v>441.5576901110195</v>
      </c>
      <c r="BD90" s="1564">
        <v>49.407121999999994</v>
      </c>
      <c r="BE90" s="1564">
        <v>1025.3967198841276</v>
      </c>
      <c r="BF90" s="1566">
        <v>9744.3725455596996</v>
      </c>
    </row>
    <row r="91" spans="8:58" ht="21" customHeight="1" thickBot="1">
      <c r="S91" s="2171" t="s">
        <v>2649</v>
      </c>
      <c r="AJ91" s="2554"/>
      <c r="AK91" s="2555" t="s">
        <v>1984</v>
      </c>
      <c r="AL91" s="1563">
        <v>74719.186955209108</v>
      </c>
      <c r="AM91" s="1564">
        <v>58861.742470738485</v>
      </c>
      <c r="AN91" s="1564">
        <v>47132.178650870359</v>
      </c>
      <c r="AO91" s="1564">
        <v>3349.4249613231309</v>
      </c>
      <c r="AP91" s="1564">
        <v>1003.5158295759443</v>
      </c>
      <c r="AQ91" s="1564">
        <v>10118.186541793735</v>
      </c>
      <c r="AR91" s="1564">
        <v>32661.051318177542</v>
      </c>
      <c r="AS91" s="1564">
        <v>11729.563819868144</v>
      </c>
      <c r="AT91" s="1564">
        <v>6050.675351325669</v>
      </c>
      <c r="AU91" s="1564">
        <v>1243.0862781051012</v>
      </c>
      <c r="AV91" s="1564">
        <v>345.61131504356393</v>
      </c>
      <c r="AW91" s="1564">
        <v>1720.3249396458884</v>
      </c>
      <c r="AX91" s="1564">
        <v>2457.286684125706</v>
      </c>
      <c r="AY91" s="1564">
        <v>262.92481440557202</v>
      </c>
      <c r="AZ91" s="1564">
        <v>21.441319999838719</v>
      </c>
      <c r="BA91" s="1564">
        <v>581.99759355115998</v>
      </c>
      <c r="BB91" s="1564">
        <v>4.2627350000000002</v>
      </c>
      <c r="BC91" s="1564">
        <v>74.32828148048759</v>
      </c>
      <c r="BD91" s="1564">
        <v>15.965960242426368</v>
      </c>
      <c r="BE91" s="1564">
        <v>5002.3338982683908</v>
      </c>
      <c r="BF91" s="1566">
        <v>15931.772765951126</v>
      </c>
    </row>
    <row r="92" spans="8:58" ht="21" customHeight="1" thickTop="1">
      <c r="S92" s="2642" t="s">
        <v>2526</v>
      </c>
      <c r="T92" s="2425" t="s">
        <v>949</v>
      </c>
      <c r="U92" s="2425" t="s">
        <v>2596</v>
      </c>
      <c r="V92" s="2425" t="s">
        <v>804</v>
      </c>
      <c r="W92" s="2863" t="s">
        <v>2605</v>
      </c>
      <c r="X92" s="2864"/>
      <c r="Y92" s="2864"/>
      <c r="Z92" s="2864"/>
      <c r="AA92" s="2864"/>
      <c r="AB92" s="2642"/>
      <c r="AC92" s="2425" t="s">
        <v>2606</v>
      </c>
      <c r="AD92" s="735" t="s">
        <v>2607</v>
      </c>
      <c r="AJ92" s="2554"/>
      <c r="AK92" s="2555" t="s">
        <v>1985</v>
      </c>
      <c r="AL92" s="1563">
        <v>103821.18468707339</v>
      </c>
      <c r="AM92" s="1564">
        <v>87352.511066699299</v>
      </c>
      <c r="AN92" s="1564">
        <v>72624.519805177988</v>
      </c>
      <c r="AO92" s="1564">
        <v>6091.4196650146214</v>
      </c>
      <c r="AP92" s="1564">
        <v>2329.5651078161291</v>
      </c>
      <c r="AQ92" s="1564">
        <v>22875.496421053707</v>
      </c>
      <c r="AR92" s="1564">
        <v>41328.038611293538</v>
      </c>
      <c r="AS92" s="1564">
        <v>14727.991261521325</v>
      </c>
      <c r="AT92" s="1564">
        <v>8727.7176645343388</v>
      </c>
      <c r="AU92" s="1564">
        <v>2126.8014409382213</v>
      </c>
      <c r="AV92" s="1564">
        <v>688.10906454849157</v>
      </c>
      <c r="AW92" s="1564">
        <v>1676.575956790419</v>
      </c>
      <c r="AX92" s="1564">
        <v>3029.5327060119735</v>
      </c>
      <c r="AY92" s="1564">
        <v>307.19638282974086</v>
      </c>
      <c r="AZ92" s="1564">
        <v>899.50211341548152</v>
      </c>
      <c r="BA92" s="1564">
        <v>635.45918578820226</v>
      </c>
      <c r="BB92" s="1564">
        <v>1.571186</v>
      </c>
      <c r="BC92" s="1564">
        <v>769.66834376342479</v>
      </c>
      <c r="BD92" s="1564">
        <v>93.717403249055252</v>
      </c>
      <c r="BE92" s="1564">
        <v>4499.8574781863126</v>
      </c>
      <c r="BF92" s="1566">
        <v>17238.341964137475</v>
      </c>
    </row>
    <row r="93" spans="8:58" ht="21" customHeight="1">
      <c r="S93" s="2643"/>
      <c r="T93" s="2416" t="s">
        <v>950</v>
      </c>
      <c r="U93" s="2416" t="s">
        <v>1922</v>
      </c>
      <c r="V93" s="821">
        <v>-1</v>
      </c>
      <c r="W93" s="2649"/>
      <c r="X93" s="2865"/>
      <c r="Y93" s="2865"/>
      <c r="Z93" s="2865"/>
      <c r="AA93" s="2865"/>
      <c r="AB93" s="2643"/>
      <c r="AC93" s="2416" t="s">
        <v>2608</v>
      </c>
      <c r="AD93" s="819">
        <v>-5</v>
      </c>
      <c r="AJ93" s="2554"/>
      <c r="AK93" s="2555" t="s">
        <v>1986</v>
      </c>
      <c r="AL93" s="1563">
        <v>269095.57046789315</v>
      </c>
      <c r="AM93" s="1564">
        <v>243947.54530394106</v>
      </c>
      <c r="AN93" s="1564">
        <v>205698.00831169297</v>
      </c>
      <c r="AO93" s="1564">
        <v>15824.024825236826</v>
      </c>
      <c r="AP93" s="1564">
        <v>8913.5253844659183</v>
      </c>
      <c r="AQ93" s="1564">
        <v>97749.426894572738</v>
      </c>
      <c r="AR93" s="1564">
        <v>83211.031207417531</v>
      </c>
      <c r="AS93" s="1564">
        <v>38249.536992248213</v>
      </c>
      <c r="AT93" s="1564">
        <v>18891.977720810923</v>
      </c>
      <c r="AU93" s="1564">
        <v>8566.5204918283853</v>
      </c>
      <c r="AV93" s="1564">
        <v>2767.4401572025263</v>
      </c>
      <c r="AW93" s="1564">
        <v>2719.8681154187675</v>
      </c>
      <c r="AX93" s="1564">
        <v>3509.2978385402453</v>
      </c>
      <c r="AY93" s="1564">
        <v>920.75828722697077</v>
      </c>
      <c r="AZ93" s="1564">
        <v>408.09283059398621</v>
      </c>
      <c r="BA93" s="1564">
        <v>2781.6977888388938</v>
      </c>
      <c r="BB93" s="1564">
        <v>45.986585811184845</v>
      </c>
      <c r="BC93" s="1564">
        <v>1285.1915642582042</v>
      </c>
      <c r="BD93" s="1564">
        <v>189.37239571895719</v>
      </c>
      <c r="BE93" s="1564">
        <v>15055.310936810087</v>
      </c>
      <c r="BF93" s="1566">
        <v>26433.216728210253</v>
      </c>
    </row>
    <row r="94" spans="8:58" ht="21" customHeight="1" thickBot="1">
      <c r="S94" s="2643"/>
      <c r="T94" s="821" t="s">
        <v>2594</v>
      </c>
      <c r="U94" s="821" t="s">
        <v>2597</v>
      </c>
      <c r="V94" s="2444"/>
      <c r="W94" s="2650"/>
      <c r="X94" s="2866"/>
      <c r="Y94" s="2866"/>
      <c r="Z94" s="2866"/>
      <c r="AA94" s="2866"/>
      <c r="AB94" s="2644"/>
      <c r="AC94" s="2444"/>
      <c r="AD94" s="822"/>
      <c r="AJ94" s="2554"/>
      <c r="AK94" s="2555" t="s">
        <v>1987</v>
      </c>
      <c r="AL94" s="1563">
        <v>168897.95311105964</v>
      </c>
      <c r="AM94" s="1564">
        <v>158698.52695628235</v>
      </c>
      <c r="AN94" s="1564">
        <v>126866.99416871823</v>
      </c>
      <c r="AO94" s="1564">
        <v>10726.178294299367</v>
      </c>
      <c r="AP94" s="1564">
        <v>3601.8968974864838</v>
      </c>
      <c r="AQ94" s="1564">
        <v>61001.617606750784</v>
      </c>
      <c r="AR94" s="1564">
        <v>51537.301370181631</v>
      </c>
      <c r="AS94" s="1564">
        <v>31831.532787564003</v>
      </c>
      <c r="AT94" s="1564">
        <v>19172.942498153734</v>
      </c>
      <c r="AU94" s="1564">
        <v>13002.101903209998</v>
      </c>
      <c r="AV94" s="1564">
        <v>2612.3359212838732</v>
      </c>
      <c r="AW94" s="1564">
        <v>918.90440455288467</v>
      </c>
      <c r="AX94" s="1564">
        <v>1814.9830914679585</v>
      </c>
      <c r="AY94" s="1564">
        <v>717.57274025618995</v>
      </c>
      <c r="AZ94" s="1564">
        <v>107.04443738283162</v>
      </c>
      <c r="BA94" s="1564">
        <v>3291.4465656706438</v>
      </c>
      <c r="BB94" s="1564">
        <v>1.5702441888885268</v>
      </c>
      <c r="BC94" s="1564">
        <v>2773.4090783311258</v>
      </c>
      <c r="BD94" s="1564">
        <v>6.4432921147697728</v>
      </c>
      <c r="BE94" s="1564">
        <v>6585.721109104843</v>
      </c>
      <c r="BF94" s="1566">
        <v>12972.83523310853</v>
      </c>
    </row>
    <row r="95" spans="8:58" ht="21" customHeight="1">
      <c r="S95" s="2643"/>
      <c r="T95" s="821" t="s">
        <v>2595</v>
      </c>
      <c r="U95" s="2444"/>
      <c r="V95" s="2444"/>
      <c r="W95" s="2867" t="s">
        <v>2598</v>
      </c>
      <c r="X95" s="2415" t="s">
        <v>2599</v>
      </c>
      <c r="Y95" s="2867" t="s">
        <v>2601</v>
      </c>
      <c r="Z95" s="2415" t="s">
        <v>2602</v>
      </c>
      <c r="AA95" s="2415" t="s">
        <v>2603</v>
      </c>
      <c r="AB95" s="2867" t="s">
        <v>110</v>
      </c>
      <c r="AC95" s="2444"/>
      <c r="AD95" s="822"/>
      <c r="AJ95" s="2554"/>
      <c r="AK95" s="2555" t="s">
        <v>1988</v>
      </c>
      <c r="AL95" s="1563">
        <v>316390.6887779978</v>
      </c>
      <c r="AM95" s="1564">
        <v>307555.00075421087</v>
      </c>
      <c r="AN95" s="1564">
        <v>257658.91680373607</v>
      </c>
      <c r="AO95" s="1564">
        <v>12363.097011875421</v>
      </c>
      <c r="AP95" s="1564">
        <v>13578.791712858543</v>
      </c>
      <c r="AQ95" s="1564">
        <v>123652.47716205084</v>
      </c>
      <c r="AR95" s="1564">
        <v>108064.55091695125</v>
      </c>
      <c r="AS95" s="1564">
        <v>49896.083950474916</v>
      </c>
      <c r="AT95" s="1564">
        <v>28412.64172644875</v>
      </c>
      <c r="AU95" s="1564">
        <v>9489.7685944928326</v>
      </c>
      <c r="AV95" s="1564">
        <v>1897.5871500126711</v>
      </c>
      <c r="AW95" s="1564">
        <v>1294.072192073457</v>
      </c>
      <c r="AX95" s="1564">
        <v>4695.5172696353493</v>
      </c>
      <c r="AY95" s="1564">
        <v>10230.674625293415</v>
      </c>
      <c r="AZ95" s="1564">
        <v>805.02189494102561</v>
      </c>
      <c r="BA95" s="1564">
        <v>5687.2919011784415</v>
      </c>
      <c r="BB95" s="1564">
        <v>171.03312821802024</v>
      </c>
      <c r="BC95" s="1564">
        <v>3358.5721084032011</v>
      </c>
      <c r="BD95" s="1564">
        <v>107.84695223777284</v>
      </c>
      <c r="BE95" s="1564">
        <v>12158.698133988732</v>
      </c>
      <c r="BF95" s="1566">
        <v>12194.260132190077</v>
      </c>
    </row>
    <row r="96" spans="8:58" ht="21" customHeight="1" thickBot="1">
      <c r="S96" s="2644"/>
      <c r="T96" s="2417"/>
      <c r="U96" s="2417"/>
      <c r="V96" s="2417"/>
      <c r="W96" s="2610"/>
      <c r="X96" s="687" t="s">
        <v>2600</v>
      </c>
      <c r="Y96" s="2610"/>
      <c r="Z96" s="2054">
        <v>-3</v>
      </c>
      <c r="AA96" s="687" t="s">
        <v>2604</v>
      </c>
      <c r="AB96" s="2610"/>
      <c r="AC96" s="2417"/>
      <c r="AD96" s="824"/>
      <c r="AJ96" s="2554"/>
      <c r="AK96" s="2555" t="s">
        <v>1989</v>
      </c>
      <c r="AL96" s="1563">
        <v>466174.00716341095</v>
      </c>
      <c r="AM96" s="1564">
        <v>452968.39380496909</v>
      </c>
      <c r="AN96" s="1564">
        <v>399987.12204416253</v>
      </c>
      <c r="AO96" s="1564">
        <v>14619.392317850376</v>
      </c>
      <c r="AP96" s="1564">
        <v>10310.268708702206</v>
      </c>
      <c r="AQ96" s="1564">
        <v>230387.55549945365</v>
      </c>
      <c r="AR96" s="1564">
        <v>144669.90551815653</v>
      </c>
      <c r="AS96" s="1564">
        <v>52981.27176080647</v>
      </c>
      <c r="AT96" s="1564">
        <v>19845.314507871622</v>
      </c>
      <c r="AU96" s="1564">
        <v>11031.953513007818</v>
      </c>
      <c r="AV96" s="1564">
        <v>3006.6727268677982</v>
      </c>
      <c r="AW96" s="1564">
        <v>784.55076543704149</v>
      </c>
      <c r="AX96" s="1564">
        <v>2220.8933200655688</v>
      </c>
      <c r="AY96" s="1564">
        <v>2185.5833018349285</v>
      </c>
      <c r="AZ96" s="1564">
        <v>615.66088065847373</v>
      </c>
      <c r="BA96" s="1564">
        <v>17124.540120039124</v>
      </c>
      <c r="BB96" s="1564">
        <v>1317.2702140462775</v>
      </c>
      <c r="BC96" s="1564">
        <v>2148.1924497551254</v>
      </c>
      <c r="BD96" s="1564">
        <v>221.61277266278486</v>
      </c>
      <c r="BE96" s="1564">
        <v>12324.341696431546</v>
      </c>
      <c r="BF96" s="1566">
        <v>15353.805808196814</v>
      </c>
    </row>
    <row r="97" spans="19:58" ht="21" customHeight="1" thickBot="1">
      <c r="S97" s="2473" t="s">
        <v>2298</v>
      </c>
      <c r="T97" s="2474">
        <f>E28</f>
        <v>2945061.7190810177</v>
      </c>
      <c r="U97" s="2474">
        <f>F28</f>
        <v>2784365.1496964307</v>
      </c>
      <c r="V97" s="2467">
        <f>G28</f>
        <v>2318999.4469113881</v>
      </c>
      <c r="W97" s="2467">
        <f>M28</f>
        <v>166647.17479904302</v>
      </c>
      <c r="X97" s="2467">
        <f>X28</f>
        <v>144975.55649075654</v>
      </c>
      <c r="Y97" s="2467">
        <f t="shared" ref="Y97:AB97" si="9">Y28</f>
        <v>5658.7246853378501</v>
      </c>
      <c r="Z97" s="2467">
        <f t="shared" si="9"/>
        <v>23312.810698615354</v>
      </c>
      <c r="AA97" s="2467">
        <f t="shared" si="9"/>
        <v>936.31891983184164</v>
      </c>
      <c r="AB97" s="2467">
        <f t="shared" si="9"/>
        <v>123835.117191461</v>
      </c>
      <c r="AC97" s="2474">
        <f>AC28</f>
        <v>184009.38008321251</v>
      </c>
      <c r="AD97" s="2284" t="s">
        <v>2609</v>
      </c>
      <c r="AJ97" s="2556"/>
      <c r="AK97" s="2532" t="s">
        <v>1990</v>
      </c>
      <c r="AL97" s="2533">
        <v>1476755.6288708185</v>
      </c>
      <c r="AM97" s="2534">
        <v>1422500.953795667</v>
      </c>
      <c r="AN97" s="2534">
        <v>1165627.5530024844</v>
      </c>
      <c r="AO97" s="2534">
        <v>74969.296869297759</v>
      </c>
      <c r="AP97" s="2534">
        <v>36312.612407440574</v>
      </c>
      <c r="AQ97" s="2534">
        <v>638027.2155959449</v>
      </c>
      <c r="AR97" s="2534">
        <v>416318.42812980094</v>
      </c>
      <c r="AS97" s="2534">
        <v>256873.4007931833</v>
      </c>
      <c r="AT97" s="2534">
        <v>59632.781457136414</v>
      </c>
      <c r="AU97" s="2534">
        <v>32491.091916663569</v>
      </c>
      <c r="AV97" s="2534">
        <v>7454.0723337109475</v>
      </c>
      <c r="AW97" s="2534">
        <v>3623.235520183292</v>
      </c>
      <c r="AX97" s="2534">
        <v>10385.457660568281</v>
      </c>
      <c r="AY97" s="2534">
        <v>2453.3572784616749</v>
      </c>
      <c r="AZ97" s="2534">
        <v>3225.5667475486462</v>
      </c>
      <c r="BA97" s="2534">
        <v>114799.33500167308</v>
      </c>
      <c r="BB97" s="2534">
        <v>4047.0996166600971</v>
      </c>
      <c r="BC97" s="2534">
        <v>12461.891182512773</v>
      </c>
      <c r="BD97" s="2534">
        <v>251.86464819698423</v>
      </c>
      <c r="BE97" s="2534">
        <v>65680.428887003873</v>
      </c>
      <c r="BF97" s="2535">
        <v>66716.566257663813</v>
      </c>
    </row>
    <row r="98" spans="19:58" ht="21" customHeight="1" thickTop="1">
      <c r="S98" s="2642" t="s">
        <v>2526</v>
      </c>
      <c r="T98" s="2425" t="s">
        <v>949</v>
      </c>
      <c r="U98" s="2425" t="s">
        <v>2596</v>
      </c>
      <c r="V98" s="2425" t="s">
        <v>804</v>
      </c>
      <c r="W98" s="2863" t="s">
        <v>2605</v>
      </c>
      <c r="X98" s="2864"/>
      <c r="Y98" s="2864"/>
      <c r="Z98" s="2864"/>
      <c r="AA98" s="2864"/>
      <c r="AB98" s="2642"/>
      <c r="AC98" s="2425" t="s">
        <v>2606</v>
      </c>
      <c r="AD98" s="735" t="s">
        <v>2607</v>
      </c>
    </row>
    <row r="99" spans="19:58" ht="21" customHeight="1">
      <c r="S99" s="2643"/>
      <c r="T99" s="2416" t="s">
        <v>950</v>
      </c>
      <c r="U99" s="2416" t="s">
        <v>1922</v>
      </c>
      <c r="V99" s="821">
        <v>-1</v>
      </c>
      <c r="W99" s="2649"/>
      <c r="X99" s="2865"/>
      <c r="Y99" s="2865"/>
      <c r="Z99" s="2865"/>
      <c r="AA99" s="2865"/>
      <c r="AB99" s="2643"/>
      <c r="AC99" s="2416" t="s">
        <v>2608</v>
      </c>
      <c r="AD99" s="819">
        <v>-5</v>
      </c>
    </row>
    <row r="100" spans="19:58" ht="21" customHeight="1" thickBot="1">
      <c r="S100" s="2643"/>
      <c r="T100" s="821" t="s">
        <v>2594</v>
      </c>
      <c r="U100" s="821" t="s">
        <v>2597</v>
      </c>
      <c r="V100" s="2444"/>
      <c r="W100" s="2650"/>
      <c r="X100" s="2866"/>
      <c r="Y100" s="2866"/>
      <c r="Z100" s="2866"/>
      <c r="AA100" s="2866"/>
      <c r="AB100" s="2644"/>
      <c r="AC100" s="2444"/>
      <c r="AD100" s="822"/>
    </row>
    <row r="101" spans="19:58" ht="21" customHeight="1">
      <c r="S101" s="2643"/>
      <c r="T101" s="821" t="s">
        <v>2595</v>
      </c>
      <c r="U101" s="2444"/>
      <c r="V101" s="2444"/>
      <c r="W101" s="2867" t="s">
        <v>2598</v>
      </c>
      <c r="X101" s="2415" t="s">
        <v>2599</v>
      </c>
      <c r="Y101" s="2867" t="s">
        <v>2601</v>
      </c>
      <c r="Z101" s="2415" t="s">
        <v>2602</v>
      </c>
      <c r="AA101" s="2415" t="s">
        <v>2603</v>
      </c>
      <c r="AB101" s="2867" t="s">
        <v>110</v>
      </c>
      <c r="AC101" s="2444"/>
      <c r="AD101" s="822"/>
    </row>
    <row r="102" spans="19:58" ht="21" customHeight="1" thickBot="1">
      <c r="S102" s="2644"/>
      <c r="T102" s="2417"/>
      <c r="U102" s="2417"/>
      <c r="V102" s="2417"/>
      <c r="W102" s="2610"/>
      <c r="X102" s="687" t="s">
        <v>2600</v>
      </c>
      <c r="Y102" s="2610"/>
      <c r="Z102" s="2054">
        <v>-3</v>
      </c>
      <c r="AA102" s="687" t="s">
        <v>2604</v>
      </c>
      <c r="AB102" s="2610"/>
      <c r="AC102" s="2417"/>
      <c r="AD102" s="824"/>
    </row>
    <row r="103" spans="19:58" ht="21" customHeight="1" thickBot="1">
      <c r="S103" s="2473" t="s">
        <v>2298</v>
      </c>
      <c r="T103" s="2315">
        <f>T97/$T$97*100</f>
        <v>100</v>
      </c>
      <c r="U103" s="2315">
        <f>U97/$T$97*100</f>
        <v>94.543524560336508</v>
      </c>
      <c r="V103" s="2315">
        <f t="shared" ref="V103:AC103" si="10">V97/$T$97*100</f>
        <v>78.74196428165223</v>
      </c>
      <c r="W103" s="2315">
        <f t="shared" si="10"/>
        <v>5.6585291139855602</v>
      </c>
      <c r="X103" s="2315">
        <f t="shared" si="10"/>
        <v>4.9226661550575237</v>
      </c>
      <c r="Y103" s="2315">
        <f t="shared" si="10"/>
        <v>0.1921428216147405</v>
      </c>
      <c r="Z103" s="2315">
        <f t="shared" si="10"/>
        <v>0.79158988579329082</v>
      </c>
      <c r="AA103" s="2315">
        <f t="shared" si="10"/>
        <v>3.1792845418669606E-2</v>
      </c>
      <c r="AB103" s="2315">
        <f t="shared" si="10"/>
        <v>4.2048394568146001</v>
      </c>
      <c r="AC103" s="2315">
        <f t="shared" si="10"/>
        <v>6.2480653254571221</v>
      </c>
      <c r="AD103" s="2315" t="s">
        <v>2609</v>
      </c>
    </row>
    <row r="104" spans="19:58" ht="21" customHeight="1" thickTop="1">
      <c r="S104" s="123"/>
      <c r="T104" s="123"/>
      <c r="U104" s="123"/>
      <c r="V104" s="123"/>
      <c r="W104" s="123"/>
      <c r="X104" s="123"/>
      <c r="Y104" s="123"/>
      <c r="Z104" s="123"/>
      <c r="AA104" s="123"/>
      <c r="AB104" s="123"/>
      <c r="AC104" s="123"/>
      <c r="AD104" s="123"/>
      <c r="AE104" s="123"/>
    </row>
    <row r="105" spans="19:58" ht="21" customHeight="1">
      <c r="S105" s="123"/>
      <c r="T105" s="123"/>
      <c r="U105" s="123"/>
      <c r="V105" s="123"/>
      <c r="W105" s="123"/>
      <c r="X105" s="123"/>
      <c r="Y105" s="123"/>
      <c r="Z105" s="123">
        <v>2318999</v>
      </c>
      <c r="AA105" s="123">
        <v>166647</v>
      </c>
      <c r="AB105" s="123">
        <v>144976</v>
      </c>
      <c r="AC105" s="123"/>
      <c r="AD105" s="123"/>
      <c r="AE105" s="123"/>
    </row>
    <row r="106" spans="19:58" ht="21" customHeight="1">
      <c r="S106" s="123"/>
      <c r="T106" s="123"/>
      <c r="U106" s="123"/>
      <c r="V106" s="123"/>
      <c r="W106" s="123"/>
      <c r="X106" s="123"/>
      <c r="Y106" s="123"/>
      <c r="Z106" s="123"/>
      <c r="AA106" s="123"/>
      <c r="AB106" s="123"/>
      <c r="AC106" s="123"/>
      <c r="AD106" s="123"/>
      <c r="AE106" s="123"/>
    </row>
    <row r="107" spans="19:58" ht="21" customHeight="1">
      <c r="S107" s="123"/>
      <c r="T107" s="123"/>
      <c r="U107" s="123"/>
      <c r="V107" s="123"/>
      <c r="W107" s="123"/>
      <c r="X107" s="123"/>
      <c r="Y107" s="123"/>
      <c r="Z107" s="123"/>
      <c r="AA107" s="123"/>
      <c r="AB107" s="123"/>
      <c r="AC107" s="123"/>
      <c r="AD107" s="123"/>
      <c r="AE107" s="123"/>
    </row>
    <row r="108" spans="19:58" ht="21" customHeight="1">
      <c r="S108" s="123"/>
      <c r="T108" s="123"/>
      <c r="U108" s="123"/>
      <c r="V108" s="123"/>
      <c r="W108" s="123"/>
      <c r="X108" s="123"/>
      <c r="Y108" s="123"/>
      <c r="Z108" s="123"/>
      <c r="AA108" s="123"/>
      <c r="AB108" s="123"/>
      <c r="AC108" s="123"/>
      <c r="AD108" s="123"/>
      <c r="AE108" s="123"/>
    </row>
    <row r="109" spans="19:58" ht="21" customHeight="1">
      <c r="S109" s="123"/>
      <c r="T109" s="123"/>
      <c r="U109" s="123"/>
      <c r="V109" s="123"/>
      <c r="W109" s="123"/>
      <c r="X109" s="123"/>
      <c r="Y109" s="123"/>
      <c r="Z109" s="123"/>
      <c r="AA109" s="123"/>
      <c r="AB109" s="123"/>
      <c r="AC109" s="123"/>
      <c r="AD109" s="123"/>
      <c r="AE109" s="123"/>
    </row>
    <row r="110" spans="19:58">
      <c r="S110" s="123"/>
      <c r="T110" s="123"/>
      <c r="U110" s="123"/>
      <c r="V110" s="123"/>
      <c r="W110" s="123"/>
      <c r="X110" s="123"/>
      <c r="Y110" s="123"/>
      <c r="Z110" s="123"/>
      <c r="AA110" s="123"/>
      <c r="AB110" s="123"/>
      <c r="AC110" s="123"/>
      <c r="AD110" s="123"/>
      <c r="AE110" s="123"/>
    </row>
    <row r="111" spans="19:58">
      <c r="S111" s="123"/>
      <c r="T111" s="123"/>
      <c r="U111" s="123"/>
      <c r="V111" s="123"/>
      <c r="W111" s="123"/>
      <c r="X111" s="123"/>
      <c r="Y111" s="123"/>
      <c r="Z111" s="123"/>
      <c r="AA111" s="123"/>
      <c r="AB111" s="123"/>
      <c r="AC111" s="123"/>
      <c r="AD111" s="123"/>
      <c r="AE111" s="123"/>
    </row>
    <row r="112" spans="19:58">
      <c r="S112" s="123"/>
      <c r="T112" s="123"/>
      <c r="U112" s="123"/>
      <c r="V112" s="123"/>
      <c r="W112" s="123"/>
      <c r="X112" s="123"/>
      <c r="Y112" s="123"/>
      <c r="Z112" s="123"/>
      <c r="AA112" s="123"/>
      <c r="AB112" s="123"/>
      <c r="AC112" s="123"/>
      <c r="AD112" s="123"/>
      <c r="AE112" s="123"/>
    </row>
    <row r="113" spans="19:31">
      <c r="S113" s="123"/>
      <c r="T113" s="123"/>
      <c r="U113" s="123"/>
      <c r="V113" s="123"/>
      <c r="W113" s="123"/>
      <c r="X113" s="123"/>
      <c r="Y113" s="123"/>
      <c r="Z113" s="123"/>
      <c r="AA113" s="123"/>
      <c r="AB113" s="123"/>
      <c r="AC113" s="123"/>
      <c r="AD113" s="123"/>
      <c r="AE113" s="123"/>
    </row>
    <row r="114" spans="19:31">
      <c r="S114" s="123"/>
      <c r="T114" s="123"/>
      <c r="U114" s="123"/>
      <c r="V114" s="123"/>
      <c r="W114" s="123"/>
      <c r="X114" s="123"/>
      <c r="Y114" s="123"/>
      <c r="Z114" s="123"/>
      <c r="AA114" s="123"/>
      <c r="AB114" s="123"/>
      <c r="AC114" s="123"/>
      <c r="AD114" s="123"/>
      <c r="AE114" s="123"/>
    </row>
    <row r="115" spans="19:31">
      <c r="S115" s="123"/>
      <c r="T115" s="123"/>
      <c r="U115" s="123"/>
      <c r="V115" s="123"/>
      <c r="W115" s="123"/>
      <c r="X115" s="123"/>
      <c r="Y115" s="123"/>
      <c r="Z115" s="123"/>
      <c r="AA115" s="123"/>
      <c r="AB115" s="123"/>
      <c r="AC115" s="123"/>
      <c r="AD115" s="123"/>
      <c r="AE115" s="123"/>
    </row>
    <row r="116" spans="19:31">
      <c r="S116" s="123"/>
      <c r="T116" s="123"/>
      <c r="U116" s="123"/>
      <c r="V116" s="123"/>
      <c r="W116" s="123"/>
      <c r="X116" s="123"/>
      <c r="Y116" s="123"/>
      <c r="Z116" s="123"/>
      <c r="AA116" s="123"/>
      <c r="AB116" s="123"/>
      <c r="AC116" s="123"/>
      <c r="AD116" s="123"/>
      <c r="AE116" s="123"/>
    </row>
  </sheetData>
  <mergeCells count="109">
    <mergeCell ref="S92:S96"/>
    <mergeCell ref="W92:AB94"/>
    <mergeCell ref="W95:W96"/>
    <mergeCell ref="Y95:Y96"/>
    <mergeCell ref="AB95:AB96"/>
    <mergeCell ref="S98:S102"/>
    <mergeCell ref="W98:AB100"/>
    <mergeCell ref="W101:W102"/>
    <mergeCell ref="Y101:Y102"/>
    <mergeCell ref="AB101:AB102"/>
    <mergeCell ref="AJ28:AK29"/>
    <mergeCell ref="AJ30:AJ31"/>
    <mergeCell ref="AB62:AB63"/>
    <mergeCell ref="H62:H63"/>
    <mergeCell ref="I62:I63"/>
    <mergeCell ref="S62:S63"/>
    <mergeCell ref="T62:T63"/>
    <mergeCell ref="O60:W60"/>
    <mergeCell ref="X60:AD60"/>
    <mergeCell ref="AD3:AD5"/>
    <mergeCell ref="O59:P59"/>
    <mergeCell ref="O38:Q38"/>
    <mergeCell ref="Y4:Y5"/>
    <mergeCell ref="O26:R26"/>
    <mergeCell ref="S4:W4"/>
    <mergeCell ref="O21:Q21"/>
    <mergeCell ref="O12:Q12"/>
    <mergeCell ref="O22:R22"/>
    <mergeCell ref="S3:W3"/>
    <mergeCell ref="AC3:AC5"/>
    <mergeCell ref="A60:H60"/>
    <mergeCell ref="A21:C21"/>
    <mergeCell ref="AA4:AA5"/>
    <mergeCell ref="O18:Q18"/>
    <mergeCell ref="O19:Q19"/>
    <mergeCell ref="A18:C18"/>
    <mergeCell ref="O17:Q17"/>
    <mergeCell ref="O16:Q16"/>
    <mergeCell ref="AB4:AB5"/>
    <mergeCell ref="O3:Q5"/>
    <mergeCell ref="X4:X5"/>
    <mergeCell ref="Z4:Z5"/>
    <mergeCell ref="O24:R24"/>
    <mergeCell ref="O25:R25"/>
    <mergeCell ref="O28:R28"/>
    <mergeCell ref="A28:D28"/>
    <mergeCell ref="O20:Q20"/>
    <mergeCell ref="O13:Q13"/>
    <mergeCell ref="O14:Q14"/>
    <mergeCell ref="O15:Q15"/>
    <mergeCell ref="X3:AB3"/>
    <mergeCell ref="A12:C12"/>
    <mergeCell ref="A14:C14"/>
    <mergeCell ref="A13:C13"/>
    <mergeCell ref="G3:H3"/>
    <mergeCell ref="I4:I5"/>
    <mergeCell ref="J4:J5"/>
    <mergeCell ref="K4:K5"/>
    <mergeCell ref="I3:K3"/>
    <mergeCell ref="A8:C8"/>
    <mergeCell ref="A10:C10"/>
    <mergeCell ref="A1:H1"/>
    <mergeCell ref="I1:N1"/>
    <mergeCell ref="A20:C20"/>
    <mergeCell ref="A17:C17"/>
    <mergeCell ref="A15:C15"/>
    <mergeCell ref="A16:C16"/>
    <mergeCell ref="A32:C32"/>
    <mergeCell ref="A19:C19"/>
    <mergeCell ref="P1:W1"/>
    <mergeCell ref="A11:C11"/>
    <mergeCell ref="O9:Q9"/>
    <mergeCell ref="O11:Q11"/>
    <mergeCell ref="O7:Q7"/>
    <mergeCell ref="A6:C6"/>
    <mergeCell ref="E3:E5"/>
    <mergeCell ref="O8:Q8"/>
    <mergeCell ref="G4:G5"/>
    <mergeCell ref="A7:C7"/>
    <mergeCell ref="O6:Q6"/>
    <mergeCell ref="F3:F5"/>
    <mergeCell ref="L3:N3"/>
    <mergeCell ref="L4:L5"/>
    <mergeCell ref="M4:N4"/>
    <mergeCell ref="O10:Q10"/>
    <mergeCell ref="A9:C9"/>
    <mergeCell ref="A3:C5"/>
    <mergeCell ref="H4:H5"/>
    <mergeCell ref="O32:Q32"/>
    <mergeCell ref="A22:D22"/>
    <mergeCell ref="A27:D27"/>
    <mergeCell ref="O27:R27"/>
    <mergeCell ref="A59:B59"/>
    <mergeCell ref="A55:B55"/>
    <mergeCell ref="A53:B53"/>
    <mergeCell ref="O53:P53"/>
    <mergeCell ref="A39:B39"/>
    <mergeCell ref="A54:C54"/>
    <mergeCell ref="O54:Q54"/>
    <mergeCell ref="O39:P39"/>
    <mergeCell ref="O55:P55"/>
    <mergeCell ref="A29:C29"/>
    <mergeCell ref="O29:Q29"/>
    <mergeCell ref="A23:D23"/>
    <mergeCell ref="A24:D24"/>
    <mergeCell ref="A25:D25"/>
    <mergeCell ref="A26:D26"/>
    <mergeCell ref="O23:R23"/>
    <mergeCell ref="A38:C38"/>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58" man="1"/>
    <brk id="14" max="42" man="1"/>
    <brk id="23" max="58"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BC82"/>
  <sheetViews>
    <sheetView view="pageBreakPreview" zoomScaleNormal="50" zoomScaleSheetLayoutView="100" workbookViewId="0">
      <selection activeCell="L37" sqref="L37"/>
    </sheetView>
  </sheetViews>
  <sheetFormatPr defaultColWidth="9.140625" defaultRowHeight="15.75"/>
  <cols>
    <col min="1" max="1" width="2.28515625" style="123" customWidth="1"/>
    <col min="2" max="2" width="28.7109375" style="123" customWidth="1"/>
    <col min="3" max="3" width="2.28515625" style="123" customWidth="1"/>
    <col min="4" max="4" width="1.7109375" style="124" customWidth="1"/>
    <col min="5" max="8" width="20" style="807" customWidth="1"/>
    <col min="9" max="9" width="17.42578125" style="807" customWidth="1"/>
    <col min="10" max="10" width="19.85546875" style="807" customWidth="1"/>
    <col min="11" max="13" width="17.42578125" style="807" customWidth="1"/>
    <col min="14" max="14" width="17.42578125" style="814" customWidth="1"/>
    <col min="15" max="15" width="2.28515625" style="123" customWidth="1"/>
    <col min="16" max="16" width="28.7109375" style="123" customWidth="1"/>
    <col min="17" max="17" width="2.28515625" style="123" customWidth="1"/>
    <col min="18" max="18" width="1.7109375" style="124" customWidth="1"/>
    <col min="19" max="23" width="16" style="807" customWidth="1"/>
    <col min="24" max="28" width="15" style="807" customWidth="1"/>
    <col min="29" max="29" width="15" style="814" customWidth="1"/>
    <col min="30" max="30" width="18" style="814" customWidth="1"/>
    <col min="31" max="32" width="15.5703125" style="807" bestFit="1" customWidth="1"/>
    <col min="33" max="33" width="18.85546875" style="807" bestFit="1" customWidth="1"/>
    <col min="34" max="35" width="20" style="807" bestFit="1" customWidth="1"/>
    <col min="36" max="36" width="18.85546875" style="807" bestFit="1" customWidth="1"/>
    <col min="37" max="37" width="19.42578125" style="807" customWidth="1"/>
    <col min="38" max="38" width="17.140625" style="807" customWidth="1"/>
    <col min="39" max="42" width="7" style="807" customWidth="1"/>
    <col min="43" max="51" width="9.85546875" style="807" customWidth="1"/>
    <col min="52" max="16384" width="9.140625" style="807"/>
  </cols>
  <sheetData>
    <row r="1" spans="1:51" s="1323" customFormat="1" ht="35.1" customHeight="1">
      <c r="A1" s="2672" t="s">
        <v>495</v>
      </c>
      <c r="B1" s="2672"/>
      <c r="C1" s="2672"/>
      <c r="D1" s="2672"/>
      <c r="E1" s="2672"/>
      <c r="F1" s="2672"/>
      <c r="G1" s="2672"/>
      <c r="H1" s="2672"/>
      <c r="I1" s="2616" t="s">
        <v>486</v>
      </c>
      <c r="J1" s="2616"/>
      <c r="K1" s="2616"/>
      <c r="L1" s="2616"/>
      <c r="M1" s="2616"/>
      <c r="N1" s="2616"/>
      <c r="O1" s="1348"/>
      <c r="P1" s="2672" t="s">
        <v>495</v>
      </c>
      <c r="Q1" s="2672"/>
      <c r="R1" s="2672"/>
      <c r="S1" s="2672"/>
      <c r="T1" s="2672"/>
      <c r="U1" s="2672"/>
      <c r="V1" s="2672"/>
      <c r="W1" s="2672"/>
      <c r="X1" s="1325" t="s">
        <v>487</v>
      </c>
      <c r="Y1" s="1325"/>
      <c r="Z1" s="1325"/>
      <c r="AB1" s="1325"/>
      <c r="AC1" s="1349"/>
      <c r="AD1" s="1349"/>
      <c r="AE1" s="1350"/>
      <c r="AF1" s="1350"/>
    </row>
    <row r="2" spans="1:51" ht="15" customHeight="1" thickBot="1">
      <c r="A2" s="807"/>
      <c r="B2" s="103"/>
      <c r="C2" s="103"/>
      <c r="D2" s="104"/>
      <c r="G2" s="808"/>
      <c r="H2" s="808"/>
      <c r="I2" s="808"/>
      <c r="J2" s="808"/>
      <c r="K2" s="808"/>
      <c r="L2" s="808"/>
      <c r="M2" s="808"/>
      <c r="N2" s="612" t="s">
        <v>535</v>
      </c>
      <c r="O2" s="807"/>
      <c r="P2" s="613"/>
      <c r="Q2" s="103"/>
      <c r="R2" s="104"/>
      <c r="Y2" s="612"/>
      <c r="Z2" s="612"/>
      <c r="AC2" s="612"/>
      <c r="AD2" s="612" t="s">
        <v>535</v>
      </c>
    </row>
    <row r="3" spans="1:51" s="608" customFormat="1" ht="15" customHeight="1">
      <c r="A3" s="2868" t="s">
        <v>1</v>
      </c>
      <c r="B3" s="2868"/>
      <c r="C3" s="2868"/>
      <c r="D3" s="1200"/>
      <c r="E3" s="2827" t="s">
        <v>1255</v>
      </c>
      <c r="F3" s="2827" t="s">
        <v>1256</v>
      </c>
      <c r="G3" s="2841" t="s">
        <v>1257</v>
      </c>
      <c r="H3" s="2842"/>
      <c r="I3" s="2846" t="s">
        <v>1258</v>
      </c>
      <c r="J3" s="2846"/>
      <c r="K3" s="2847"/>
      <c r="L3" s="2829" t="s">
        <v>1259</v>
      </c>
      <c r="M3" s="2830"/>
      <c r="N3" s="2830"/>
      <c r="O3" s="2868" t="s">
        <v>1</v>
      </c>
      <c r="P3" s="2868"/>
      <c r="Q3" s="2868"/>
      <c r="R3" s="614"/>
      <c r="S3" s="2841" t="s">
        <v>1386</v>
      </c>
      <c r="T3" s="2842"/>
      <c r="U3" s="2842"/>
      <c r="V3" s="2842"/>
      <c r="W3" s="2842"/>
      <c r="X3" s="2839" t="s">
        <v>539</v>
      </c>
      <c r="Y3" s="2839"/>
      <c r="Z3" s="2839"/>
      <c r="AA3" s="2839"/>
      <c r="AB3" s="2840"/>
      <c r="AC3" s="2849" t="s">
        <v>1260</v>
      </c>
      <c r="AD3" s="2849" t="s">
        <v>1261</v>
      </c>
    </row>
    <row r="4" spans="1:51" s="608" customFormat="1" ht="15" customHeight="1">
      <c r="A4" s="2869"/>
      <c r="B4" s="2869"/>
      <c r="C4" s="2869"/>
      <c r="D4" s="1201"/>
      <c r="E4" s="2828"/>
      <c r="F4" s="2828"/>
      <c r="G4" s="2825" t="s">
        <v>1262</v>
      </c>
      <c r="H4" s="2825" t="s">
        <v>1263</v>
      </c>
      <c r="I4" s="2843" t="s">
        <v>1264</v>
      </c>
      <c r="J4" s="2844" t="s">
        <v>967</v>
      </c>
      <c r="K4" s="2845" t="s">
        <v>1265</v>
      </c>
      <c r="L4" s="2825" t="s">
        <v>1266</v>
      </c>
      <c r="M4" s="2831" t="s">
        <v>1267</v>
      </c>
      <c r="N4" s="2832"/>
      <c r="O4" s="2869"/>
      <c r="P4" s="2869"/>
      <c r="Q4" s="2869"/>
      <c r="R4" s="609"/>
      <c r="S4" s="2853" t="s">
        <v>1268</v>
      </c>
      <c r="T4" s="2854"/>
      <c r="U4" s="2854"/>
      <c r="V4" s="2854"/>
      <c r="W4" s="2855"/>
      <c r="X4" s="2835" t="s">
        <v>1269</v>
      </c>
      <c r="Y4" s="2852" t="s">
        <v>772</v>
      </c>
      <c r="Z4" s="2837" t="s">
        <v>1270</v>
      </c>
      <c r="AA4" s="2833" t="s">
        <v>1271</v>
      </c>
      <c r="AB4" s="2833" t="s">
        <v>1272</v>
      </c>
      <c r="AC4" s="2850"/>
      <c r="AD4" s="2850"/>
    </row>
    <row r="5" spans="1:51" s="609" customFormat="1" ht="48.75" customHeight="1">
      <c r="A5" s="2870"/>
      <c r="B5" s="2870"/>
      <c r="C5" s="2870"/>
      <c r="D5" s="1202"/>
      <c r="E5" s="2826"/>
      <c r="F5" s="2826"/>
      <c r="G5" s="2826"/>
      <c r="H5" s="2826"/>
      <c r="I5" s="2843"/>
      <c r="J5" s="2845"/>
      <c r="K5" s="2845"/>
      <c r="L5" s="2826"/>
      <c r="M5" s="1164" t="s">
        <v>1273</v>
      </c>
      <c r="N5" s="2302" t="s">
        <v>1274</v>
      </c>
      <c r="O5" s="2870"/>
      <c r="P5" s="2870"/>
      <c r="Q5" s="2870"/>
      <c r="R5" s="1202"/>
      <c r="S5" s="1163" t="s">
        <v>1275</v>
      </c>
      <c r="T5" s="1163" t="s">
        <v>1276</v>
      </c>
      <c r="U5" s="1163" t="s">
        <v>1277</v>
      </c>
      <c r="V5" s="1163" t="s">
        <v>1278</v>
      </c>
      <c r="W5" s="615" t="s">
        <v>1279</v>
      </c>
      <c r="X5" s="2836"/>
      <c r="Y5" s="2838"/>
      <c r="Z5" s="2838"/>
      <c r="AA5" s="2834"/>
      <c r="AB5" s="2834"/>
      <c r="AC5" s="2851"/>
      <c r="AD5" s="2851"/>
    </row>
    <row r="6" spans="1:51" s="111" customFormat="1" ht="18" hidden="1" customHeight="1">
      <c r="A6" s="2617" t="s">
        <v>796</v>
      </c>
      <c r="B6" s="2617"/>
      <c r="C6" s="2617"/>
      <c r="D6" s="107"/>
      <c r="E6" s="109">
        <v>884014361</v>
      </c>
      <c r="F6" s="110"/>
      <c r="G6" s="110">
        <v>816615772</v>
      </c>
      <c r="H6" s="110">
        <v>37601085</v>
      </c>
      <c r="I6" s="110">
        <v>19002633</v>
      </c>
      <c r="J6" s="110">
        <v>217723483</v>
      </c>
      <c r="K6" s="110">
        <v>322802954</v>
      </c>
      <c r="L6" s="110"/>
      <c r="M6" s="110">
        <v>115159176</v>
      </c>
      <c r="N6" s="110">
        <v>38654505</v>
      </c>
      <c r="O6" s="2617" t="s">
        <v>796</v>
      </c>
      <c r="P6" s="2617"/>
      <c r="Q6" s="2617"/>
      <c r="R6" s="107"/>
      <c r="S6" s="109">
        <v>13161363.5</v>
      </c>
      <c r="T6" s="110">
        <v>9300868.9700000007</v>
      </c>
      <c r="U6" s="110">
        <v>24730148.800000001</v>
      </c>
      <c r="V6" s="110">
        <v>14357118.5</v>
      </c>
      <c r="W6" s="110">
        <v>14955171</v>
      </c>
      <c r="X6" s="616" t="s">
        <v>3</v>
      </c>
      <c r="Y6" s="110">
        <v>9054729</v>
      </c>
      <c r="Z6" s="110">
        <v>9054729</v>
      </c>
      <c r="AA6" s="616" t="s">
        <v>3</v>
      </c>
      <c r="AB6" s="113">
        <v>104326441</v>
      </c>
      <c r="AC6" s="110">
        <v>76453319</v>
      </c>
      <c r="AD6" s="110">
        <v>76453319</v>
      </c>
    </row>
    <row r="7" spans="1:51" s="111" customFormat="1" ht="18" hidden="1" customHeight="1">
      <c r="A7" s="2612" t="s">
        <v>793</v>
      </c>
      <c r="B7" s="2612"/>
      <c r="C7" s="2612"/>
      <c r="D7" s="107"/>
      <c r="E7" s="112">
        <v>1212122873.0867617</v>
      </c>
      <c r="F7" s="113"/>
      <c r="G7" s="113">
        <v>1151826185.799772</v>
      </c>
      <c r="H7" s="113">
        <v>61627792.47016219</v>
      </c>
      <c r="I7" s="113">
        <v>25981233.91723733</v>
      </c>
      <c r="J7" s="113">
        <v>414187546.63982821</v>
      </c>
      <c r="K7" s="113">
        <v>358867629.20500857</v>
      </c>
      <c r="L7" s="113"/>
      <c r="M7" s="113">
        <v>128972230.68458322</v>
      </c>
      <c r="N7" s="113">
        <v>65227930.940402821</v>
      </c>
      <c r="O7" s="2612" t="s">
        <v>793</v>
      </c>
      <c r="P7" s="2612"/>
      <c r="Q7" s="2612"/>
      <c r="R7" s="107"/>
      <c r="S7" s="112">
        <v>14934836.423175786</v>
      </c>
      <c r="T7" s="113">
        <v>8358378.8585563535</v>
      </c>
      <c r="U7" s="113">
        <v>20710325.182485808</v>
      </c>
      <c r="V7" s="113">
        <v>6131037.8917467138</v>
      </c>
      <c r="W7" s="113">
        <v>13399372.418269351</v>
      </c>
      <c r="X7" s="616" t="s">
        <v>3</v>
      </c>
      <c r="Y7" s="113">
        <v>18379616.300594278</v>
      </c>
      <c r="Z7" s="113">
        <v>18379616.300594278</v>
      </c>
      <c r="AA7" s="113">
        <v>210348.96994636179</v>
      </c>
      <c r="AB7" s="113">
        <v>162189752.88295099</v>
      </c>
      <c r="AC7" s="113">
        <v>78676303.587583244</v>
      </c>
      <c r="AD7" s="113">
        <v>78676303.587583244</v>
      </c>
    </row>
    <row r="8" spans="1:51" s="111" customFormat="1" ht="18" hidden="1" customHeight="1">
      <c r="A8" s="2612" t="s">
        <v>989</v>
      </c>
      <c r="B8" s="2612"/>
      <c r="C8" s="2612"/>
      <c r="D8" s="107"/>
      <c r="E8" s="112" t="e">
        <f>G8+AD8-#REF!</f>
        <v>#REF!</v>
      </c>
      <c r="F8" s="113"/>
      <c r="G8" s="113" t="e">
        <f>H8+M8+#REF!</f>
        <v>#REF!</v>
      </c>
      <c r="H8" s="113">
        <v>33961983</v>
      </c>
      <c r="I8" s="113">
        <v>12274553</v>
      </c>
      <c r="J8" s="113">
        <v>331576729</v>
      </c>
      <c r="K8" s="113">
        <v>271779495</v>
      </c>
      <c r="L8" s="113"/>
      <c r="M8" s="113">
        <v>281966764</v>
      </c>
      <c r="N8" s="113">
        <v>82824847</v>
      </c>
      <c r="O8" s="2612" t="s">
        <v>989</v>
      </c>
      <c r="P8" s="2612"/>
      <c r="Q8" s="2612"/>
      <c r="R8" s="107"/>
      <c r="S8" s="112">
        <v>15951384</v>
      </c>
      <c r="T8" s="113">
        <v>12407920</v>
      </c>
      <c r="U8" s="113">
        <v>114995367.11999992</v>
      </c>
      <c r="V8" s="113">
        <v>30836771.879999924</v>
      </c>
      <c r="W8" s="113">
        <v>24950474</v>
      </c>
      <c r="X8" s="616" t="s">
        <v>48</v>
      </c>
      <c r="Y8" s="113">
        <v>1099915</v>
      </c>
      <c r="Z8" s="113">
        <v>1099915</v>
      </c>
      <c r="AA8" s="616" t="s">
        <v>48</v>
      </c>
      <c r="AB8" s="113">
        <v>6398044</v>
      </c>
      <c r="AC8" s="113">
        <v>11727329</v>
      </c>
      <c r="AD8" s="113">
        <v>11727329</v>
      </c>
    </row>
    <row r="9" spans="1:51" s="111" customFormat="1" ht="18" hidden="1" customHeight="1">
      <c r="A9" s="2612" t="s">
        <v>969</v>
      </c>
      <c r="B9" s="2612"/>
      <c r="C9" s="2612"/>
      <c r="D9" s="107"/>
      <c r="E9" s="112">
        <v>887937777.42154884</v>
      </c>
      <c r="F9" s="113"/>
      <c r="G9" s="113">
        <v>868414421.03194356</v>
      </c>
      <c r="H9" s="113">
        <v>52581956.153102256</v>
      </c>
      <c r="I9" s="113">
        <v>10688689.552511062</v>
      </c>
      <c r="J9" s="113">
        <v>276449626.26490414</v>
      </c>
      <c r="K9" s="113">
        <v>307812038.4449591</v>
      </c>
      <c r="L9" s="113"/>
      <c r="M9" s="113">
        <v>121604697.7510175</v>
      </c>
      <c r="N9" s="113">
        <v>54210746.42529235</v>
      </c>
      <c r="O9" s="2612" t="s">
        <v>969</v>
      </c>
      <c r="P9" s="2612"/>
      <c r="Q9" s="2612"/>
      <c r="R9" s="107"/>
      <c r="S9" s="112">
        <v>9975501.050405724</v>
      </c>
      <c r="T9" s="113">
        <v>7094721.0586746205</v>
      </c>
      <c r="U9" s="113">
        <v>19192127.933018804</v>
      </c>
      <c r="V9" s="113">
        <v>23702336.870805494</v>
      </c>
      <c r="W9" s="113">
        <v>7167053.1466036355</v>
      </c>
      <c r="X9" s="616" t="s">
        <v>422</v>
      </c>
      <c r="Y9" s="113">
        <v>37167437.464967608</v>
      </c>
      <c r="Z9" s="113">
        <v>37167437.464967608</v>
      </c>
      <c r="AA9" s="113">
        <v>262211.26621657744</v>
      </c>
      <c r="AB9" s="113">
        <v>99277412.865450189</v>
      </c>
      <c r="AC9" s="113">
        <v>56690793.854573004</v>
      </c>
      <c r="AD9" s="113">
        <v>56690793.854573004</v>
      </c>
    </row>
    <row r="10" spans="1:51" s="111" customFormat="1" ht="18" hidden="1" customHeight="1">
      <c r="A10" s="2612" t="s">
        <v>978</v>
      </c>
      <c r="B10" s="2612"/>
      <c r="C10" s="2612"/>
      <c r="D10" s="107"/>
      <c r="E10" s="112">
        <v>1094008385.2415526</v>
      </c>
      <c r="F10" s="113"/>
      <c r="G10" s="113">
        <v>1050978800.6989181</v>
      </c>
      <c r="H10" s="113">
        <v>141809653.47389013</v>
      </c>
      <c r="I10" s="113">
        <v>20316280.878726214</v>
      </c>
      <c r="J10" s="113">
        <v>296025460.82286692</v>
      </c>
      <c r="K10" s="113">
        <v>359036850.71176863</v>
      </c>
      <c r="L10" s="113"/>
      <c r="M10" s="113">
        <v>118356200.48719232</v>
      </c>
      <c r="N10" s="113">
        <v>56668654.987001732</v>
      </c>
      <c r="O10" s="2612" t="s">
        <v>978</v>
      </c>
      <c r="P10" s="2612"/>
      <c r="Q10" s="2612"/>
      <c r="R10" s="107"/>
      <c r="S10" s="112">
        <v>18549099.55864086</v>
      </c>
      <c r="T10" s="113">
        <v>7603529.6621497804</v>
      </c>
      <c r="U10" s="113">
        <v>21131095.142126884</v>
      </c>
      <c r="V10" s="113">
        <v>7135229.0334181515</v>
      </c>
      <c r="W10" s="113">
        <v>7268592.103854835</v>
      </c>
      <c r="X10" s="113">
        <v>57305211.741886877</v>
      </c>
      <c r="Y10" s="113">
        <v>13287577.505359702</v>
      </c>
      <c r="Z10" s="113">
        <v>13287577.505359702</v>
      </c>
      <c r="AA10" s="113">
        <v>200175.56460030255</v>
      </c>
      <c r="AB10" s="113">
        <v>57928967.017986692</v>
      </c>
      <c r="AC10" s="113">
        <v>56317162.047994226</v>
      </c>
      <c r="AD10" s="113">
        <v>56317162.047994226</v>
      </c>
    </row>
    <row r="11" spans="1:51" s="111" customFormat="1" ht="18" hidden="1" customHeight="1">
      <c r="A11" s="2612" t="s">
        <v>794</v>
      </c>
      <c r="B11" s="2612"/>
      <c r="C11" s="2612"/>
      <c r="D11" s="107"/>
      <c r="E11" s="112">
        <v>1104507474.4175601</v>
      </c>
      <c r="F11" s="113"/>
      <c r="G11" s="108">
        <v>1067995063.900094</v>
      </c>
      <c r="H11" s="108">
        <v>83545723.626557037</v>
      </c>
      <c r="I11" s="108">
        <v>16213505.051686004</v>
      </c>
      <c r="J11" s="108">
        <v>331835129.9245007</v>
      </c>
      <c r="K11" s="108">
        <v>412671969.48914409</v>
      </c>
      <c r="L11" s="108"/>
      <c r="M11" s="108">
        <v>106821589.75731826</v>
      </c>
      <c r="N11" s="113">
        <v>51170554.744952828</v>
      </c>
      <c r="O11" s="2612" t="s">
        <v>794</v>
      </c>
      <c r="P11" s="2612"/>
      <c r="Q11" s="2612"/>
      <c r="R11" s="107"/>
      <c r="S11" s="108">
        <v>11038304.911934117</v>
      </c>
      <c r="T11" s="108">
        <v>6102262.1218957547</v>
      </c>
      <c r="U11" s="108">
        <v>21675359.431122921</v>
      </c>
      <c r="V11" s="108">
        <v>5090005.8642972233</v>
      </c>
      <c r="W11" s="108">
        <v>11745102.683115313</v>
      </c>
      <c r="X11" s="108">
        <v>60633284.890478961</v>
      </c>
      <c r="Y11" s="108">
        <v>17578264.539178129</v>
      </c>
      <c r="Z11" s="108">
        <v>17578264.539178129</v>
      </c>
      <c r="AA11" s="108">
        <v>260847.84887009184</v>
      </c>
      <c r="AB11" s="108">
        <v>56013013.311539777</v>
      </c>
      <c r="AC11" s="113">
        <v>54090675.056642227</v>
      </c>
      <c r="AD11" s="113">
        <v>54090675.056642227</v>
      </c>
      <c r="AJ11" s="111">
        <f t="shared" ref="AJ11:AU11" si="0">SUM(L11:L12,L14)</f>
        <v>0</v>
      </c>
      <c r="AK11" s="111">
        <f t="shared" si="0"/>
        <v>324606142.42675149</v>
      </c>
      <c r="AL11" s="111">
        <f t="shared" si="0"/>
        <v>167366375.99631289</v>
      </c>
      <c r="AM11" s="111">
        <f t="shared" si="0"/>
        <v>0</v>
      </c>
      <c r="AN11" s="111">
        <f t="shared" si="0"/>
        <v>0</v>
      </c>
      <c r="AO11" s="111">
        <f t="shared" si="0"/>
        <v>0</v>
      </c>
      <c r="AP11" s="111">
        <f t="shared" si="0"/>
        <v>0</v>
      </c>
      <c r="AQ11" s="111">
        <f t="shared" si="0"/>
        <v>40020353.495212846</v>
      </c>
      <c r="AR11" s="111">
        <f t="shared" si="0"/>
        <v>18457797.397403415</v>
      </c>
      <c r="AS11" s="111">
        <f t="shared" si="0"/>
        <v>58808304.934959255</v>
      </c>
      <c r="AT11" s="111">
        <f t="shared" si="0"/>
        <v>15773032.382760778</v>
      </c>
      <c r="AU11" s="111">
        <f t="shared" si="0"/>
        <v>24180278.220102184</v>
      </c>
      <c r="AV11" s="111" t="e">
        <f>SUM(#REF!,#REF!)</f>
        <v>#REF!</v>
      </c>
      <c r="AW11" s="111">
        <f>SUM(X11:X12,X14)</f>
        <v>203479062.26744944</v>
      </c>
      <c r="AX11" s="111">
        <f>SUM(AA11:AA12,AA14)</f>
        <v>1102409.1871397241</v>
      </c>
      <c r="AY11" s="111">
        <f>SUM(AB11:AB12,AB14)</f>
        <v>159880358.59312946</v>
      </c>
    </row>
    <row r="12" spans="1:51" s="111" customFormat="1" ht="18" hidden="1" customHeight="1">
      <c r="A12" s="2612" t="s">
        <v>908</v>
      </c>
      <c r="B12" s="2612"/>
      <c r="C12" s="2612"/>
      <c r="D12" s="107"/>
      <c r="E12" s="112">
        <v>1110604457.444062</v>
      </c>
      <c r="F12" s="113"/>
      <c r="G12" s="108">
        <v>1067774924.8796263</v>
      </c>
      <c r="H12" s="108">
        <v>59000259.028558321</v>
      </c>
      <c r="I12" s="108">
        <v>22343556.438847698</v>
      </c>
      <c r="J12" s="108">
        <v>368720316.52669519</v>
      </c>
      <c r="K12" s="108">
        <v>390060743.2673859</v>
      </c>
      <c r="L12" s="108"/>
      <c r="M12" s="108">
        <v>106536985.83278736</v>
      </c>
      <c r="N12" s="113">
        <v>59212231.787924983</v>
      </c>
      <c r="O12" s="2612" t="s">
        <v>908</v>
      </c>
      <c r="P12" s="2612"/>
      <c r="Q12" s="2612"/>
      <c r="R12" s="107"/>
      <c r="S12" s="108">
        <v>13264109.14223442</v>
      </c>
      <c r="T12" s="108">
        <v>6443666.8464137558</v>
      </c>
      <c r="U12" s="108">
        <v>16799833.136507984</v>
      </c>
      <c r="V12" s="108">
        <v>5424305.6061611259</v>
      </c>
      <c r="W12" s="108">
        <v>5392839.3135451013</v>
      </c>
      <c r="X12" s="108">
        <v>64287966.028651543</v>
      </c>
      <c r="Y12" s="108">
        <v>22632996.930729311</v>
      </c>
      <c r="Z12" s="108">
        <v>22632996.930729311</v>
      </c>
      <c r="AA12" s="108">
        <v>218282.99935192775</v>
      </c>
      <c r="AB12" s="108">
        <v>56606814.757348619</v>
      </c>
      <c r="AC12" s="113">
        <v>65462529.495163396</v>
      </c>
      <c r="AD12" s="113">
        <v>65462529.495163396</v>
      </c>
      <c r="AJ12" s="111" t="e">
        <f>AJ11/$AF$11</f>
        <v>#DIV/0!</v>
      </c>
      <c r="AL12" s="111">
        <f>AL11/$AK$11</f>
        <v>0.51559830243840721</v>
      </c>
      <c r="AQ12" s="111">
        <f>AQ11/$AK$11</f>
        <v>0.12328895934014428</v>
      </c>
      <c r="AR12" s="111">
        <f>AR11/$AK$11</f>
        <v>5.6862132242517502E-2</v>
      </c>
      <c r="AS12" s="111">
        <f>AS11/$AK$11</f>
        <v>0.18116818275621371</v>
      </c>
      <c r="AT12" s="111">
        <f>AT11/$AK$11</f>
        <v>4.8591293636164073E-2</v>
      </c>
      <c r="AU12" s="111">
        <f>AU11/$AK$11</f>
        <v>7.4491129586552865E-2</v>
      </c>
      <c r="AW12" s="111" t="e">
        <f>AW11/$AV$11</f>
        <v>#REF!</v>
      </c>
      <c r="AX12" s="111" t="e">
        <f>AX11/$AV$11</f>
        <v>#REF!</v>
      </c>
      <c r="AY12" s="111" t="e">
        <f>AY11/$AV$11</f>
        <v>#REF!</v>
      </c>
    </row>
    <row r="13" spans="1:51" s="111" customFormat="1" ht="18" hidden="1" customHeight="1">
      <c r="A13" s="2612" t="s">
        <v>5</v>
      </c>
      <c r="B13" s="2612"/>
      <c r="C13" s="2612"/>
      <c r="D13" s="107"/>
      <c r="E13" s="112" t="e">
        <f>G13+AD13-#REF!</f>
        <v>#REF!</v>
      </c>
      <c r="F13" s="113"/>
      <c r="G13" s="113" t="e">
        <f>H13+M13+#REF!</f>
        <v>#REF!</v>
      </c>
      <c r="H13" s="108">
        <v>100844952.89743455</v>
      </c>
      <c r="I13" s="108">
        <v>25986855.63521735</v>
      </c>
      <c r="J13" s="113">
        <v>914634281.11362004</v>
      </c>
      <c r="K13" s="108">
        <v>486464462.78955406</v>
      </c>
      <c r="L13" s="108"/>
      <c r="M13" s="108">
        <v>116949264.61592844</v>
      </c>
      <c r="N13" s="113">
        <f>$M$13*AL12</f>
        <v>60298842.307392783</v>
      </c>
      <c r="O13" s="2612" t="s">
        <v>5</v>
      </c>
      <c r="P13" s="2612"/>
      <c r="Q13" s="2612"/>
      <c r="R13" s="107"/>
      <c r="S13" s="108">
        <f>$M$13*AQ12</f>
        <v>14418553.130092975</v>
      </c>
      <c r="T13" s="108">
        <f>$M$13*AR12</f>
        <v>6649984.5502560958</v>
      </c>
      <c r="U13" s="108">
        <f>$M$13*AS12</f>
        <v>21187485.74514332</v>
      </c>
      <c r="V13" s="108">
        <f>$M$13*AT12</f>
        <v>5682716.0574860321</v>
      </c>
      <c r="W13" s="108">
        <f>$M$13*AU12</f>
        <v>8711682.8255571872</v>
      </c>
      <c r="X13" s="108" t="e">
        <f>#REF!*AW12</f>
        <v>#REF!</v>
      </c>
      <c r="Y13" s="108">
        <v>18015436.703935511</v>
      </c>
      <c r="Z13" s="108">
        <v>18015436.703935511</v>
      </c>
      <c r="AA13" s="108" t="e">
        <f>#REF!*AX12</f>
        <v>#REF!</v>
      </c>
      <c r="AB13" s="108" t="e">
        <f>#REF!*AY12</f>
        <v>#REF!</v>
      </c>
      <c r="AC13" s="113">
        <v>66151616.111287139</v>
      </c>
      <c r="AD13" s="113">
        <v>66151616.111287139</v>
      </c>
    </row>
    <row r="14" spans="1:51" s="111" customFormat="1" ht="18" hidden="1" customHeight="1">
      <c r="A14" s="2612" t="s">
        <v>979</v>
      </c>
      <c r="B14" s="2612"/>
      <c r="C14" s="2612"/>
      <c r="D14" s="107"/>
      <c r="E14" s="112" t="e">
        <f>G14+AD14-#REF!</f>
        <v>#REF!</v>
      </c>
      <c r="F14" s="113"/>
      <c r="G14" s="113" t="e">
        <f>H14+M14+#REF!</f>
        <v>#REF!</v>
      </c>
      <c r="H14" s="108">
        <v>111412676.0663711</v>
      </c>
      <c r="I14" s="108">
        <v>26885846.774998259</v>
      </c>
      <c r="J14" s="113">
        <v>1010956523.6246958</v>
      </c>
      <c r="K14" s="108">
        <v>422334669.7564373</v>
      </c>
      <c r="L14" s="108"/>
      <c r="M14" s="108">
        <v>111247566.83664586</v>
      </c>
      <c r="N14" s="113">
        <v>56983589.463435084</v>
      </c>
      <c r="O14" s="2612" t="s">
        <v>979</v>
      </c>
      <c r="P14" s="2612"/>
      <c r="Q14" s="2612"/>
      <c r="R14" s="107"/>
      <c r="S14" s="108">
        <v>15717939.441044308</v>
      </c>
      <c r="T14" s="108">
        <v>5911868.4290939057</v>
      </c>
      <c r="U14" s="108">
        <v>20333112.367328353</v>
      </c>
      <c r="V14" s="108">
        <v>5258720.9123024298</v>
      </c>
      <c r="W14" s="108">
        <v>7042336.2234417666</v>
      </c>
      <c r="X14" s="108">
        <v>78557811.34831892</v>
      </c>
      <c r="Y14" s="108">
        <v>23694823.365513492</v>
      </c>
      <c r="Z14" s="108">
        <v>23694823.365513492</v>
      </c>
      <c r="AA14" s="108">
        <v>623278.33891770453</v>
      </c>
      <c r="AB14" s="108">
        <v>47260530.524241075</v>
      </c>
      <c r="AC14" s="113">
        <v>72698499.859068632</v>
      </c>
      <c r="AD14" s="113">
        <v>72698499.859068632</v>
      </c>
    </row>
    <row r="15" spans="1:51" s="111" customFormat="1" ht="18" hidden="1" customHeight="1">
      <c r="A15" s="2612" t="s">
        <v>980</v>
      </c>
      <c r="B15" s="2612"/>
      <c r="C15" s="2612"/>
      <c r="D15" s="107"/>
      <c r="E15" s="112" t="e">
        <f>G15+AD15-#REF!</f>
        <v>#REF!</v>
      </c>
      <c r="F15" s="113"/>
      <c r="G15" s="113" t="e">
        <f>H15+M15+#REF!</f>
        <v>#REF!</v>
      </c>
      <c r="H15" s="113">
        <v>79016195.464908555</v>
      </c>
      <c r="I15" s="113">
        <v>24791256.296694715</v>
      </c>
      <c r="J15" s="113">
        <v>779494678.67999995</v>
      </c>
      <c r="K15" s="113">
        <v>446786704.6134361</v>
      </c>
      <c r="L15" s="113"/>
      <c r="M15" s="113">
        <v>98116735.727064326</v>
      </c>
      <c r="N15" s="113">
        <v>43800542.707088277</v>
      </c>
      <c r="O15" s="2612" t="s">
        <v>980</v>
      </c>
      <c r="P15" s="2612"/>
      <c r="Q15" s="2612"/>
      <c r="R15" s="107"/>
      <c r="S15" s="112">
        <v>15799152.660084248</v>
      </c>
      <c r="T15" s="113">
        <v>6037330.6721937414</v>
      </c>
      <c r="U15" s="113">
        <v>21121820.533904478</v>
      </c>
      <c r="V15" s="113">
        <v>6447593.0833837194</v>
      </c>
      <c r="W15" s="113">
        <v>4910296.0704094805</v>
      </c>
      <c r="X15" s="108">
        <v>73091234.90766561</v>
      </c>
      <c r="Y15" s="113">
        <v>20053396.057071295</v>
      </c>
      <c r="Z15" s="113">
        <v>20053396.057071295</v>
      </c>
      <c r="AA15" s="113">
        <v>163944.0309401046</v>
      </c>
      <c r="AB15" s="113">
        <v>49902991.837127797</v>
      </c>
      <c r="AC15" s="113">
        <v>85637184.368471995</v>
      </c>
      <c r="AD15" s="113">
        <v>85637184.368471995</v>
      </c>
    </row>
    <row r="16" spans="1:51" s="111" customFormat="1" ht="17.25" hidden="1" customHeight="1">
      <c r="A16" s="2612" t="s">
        <v>982</v>
      </c>
      <c r="B16" s="2612"/>
      <c r="C16" s="2612"/>
      <c r="D16" s="107"/>
      <c r="E16" s="108">
        <v>1677734614.1587782</v>
      </c>
      <c r="F16" s="108"/>
      <c r="G16" s="113">
        <v>1598848494.3334563</v>
      </c>
      <c r="H16" s="113">
        <v>63098015.97606001</v>
      </c>
      <c r="I16" s="113">
        <v>26089338.459277585</v>
      </c>
      <c r="J16" s="113">
        <v>881921579.78337991</v>
      </c>
      <c r="K16" s="113">
        <v>430666374.68759632</v>
      </c>
      <c r="L16" s="113"/>
      <c r="M16" s="113">
        <v>85089221.744109139</v>
      </c>
      <c r="N16" s="113">
        <v>37835957.86405126</v>
      </c>
      <c r="O16" s="2612" t="s">
        <v>982</v>
      </c>
      <c r="P16" s="2612"/>
      <c r="Q16" s="2612"/>
      <c r="R16" s="107"/>
      <c r="S16" s="112">
        <v>10949731.279817685</v>
      </c>
      <c r="T16" s="113">
        <v>5866996.5075264461</v>
      </c>
      <c r="U16" s="113">
        <v>15282653.733954567</v>
      </c>
      <c r="V16" s="113">
        <v>9751950.1883288417</v>
      </c>
      <c r="W16" s="113">
        <v>5401932.170430324</v>
      </c>
      <c r="X16" s="108">
        <v>64510374.726414204</v>
      </c>
      <c r="Y16" s="113">
        <v>21200523.00912872</v>
      </c>
      <c r="Z16" s="113">
        <v>21200523.00912872</v>
      </c>
      <c r="AA16" s="113">
        <v>254261.95056054977</v>
      </c>
      <c r="AB16" s="113">
        <v>47219327.006057613</v>
      </c>
      <c r="AC16" s="113">
        <v>100086642.83445083</v>
      </c>
      <c r="AD16" s="113">
        <v>100086642.83445083</v>
      </c>
      <c r="AH16" s="617"/>
      <c r="AI16" s="617"/>
      <c r="AJ16" s="617"/>
      <c r="AK16" s="617"/>
      <c r="AL16" s="617"/>
    </row>
    <row r="17" spans="1:39" s="111" customFormat="1" ht="18" hidden="1" customHeight="1">
      <c r="A17" s="2612" t="s">
        <v>795</v>
      </c>
      <c r="B17" s="2612"/>
      <c r="C17" s="2612"/>
      <c r="D17" s="107"/>
      <c r="E17" s="113">
        <v>1905911401.124707</v>
      </c>
      <c r="F17" s="113"/>
      <c r="G17" s="113">
        <v>1806885737.2984271</v>
      </c>
      <c r="H17" s="113">
        <v>56035079.219651394</v>
      </c>
      <c r="I17" s="113">
        <v>20293166.304085318</v>
      </c>
      <c r="J17" s="113">
        <v>1037285061.5019439</v>
      </c>
      <c r="K17" s="113">
        <v>479086108.43360746</v>
      </c>
      <c r="L17" s="113"/>
      <c r="M17" s="113">
        <v>91977373.63521269</v>
      </c>
      <c r="N17" s="113">
        <v>37361463.478440605</v>
      </c>
      <c r="O17" s="2612" t="s">
        <v>795</v>
      </c>
      <c r="P17" s="2612"/>
      <c r="Q17" s="2612"/>
      <c r="R17" s="107"/>
      <c r="S17" s="113">
        <v>13292613.139906682</v>
      </c>
      <c r="T17" s="113">
        <v>6420277.4258636395</v>
      </c>
      <c r="U17" s="113">
        <v>17419931.859455429</v>
      </c>
      <c r="V17" s="113">
        <v>8291295.1321529215</v>
      </c>
      <c r="W17" s="113">
        <v>9191792.5993934143</v>
      </c>
      <c r="X17" s="108">
        <v>71156047.930085033</v>
      </c>
      <c r="Y17" s="113">
        <v>19532168.87302703</v>
      </c>
      <c r="Z17" s="113">
        <v>19532168.87302703</v>
      </c>
      <c r="AA17" s="113">
        <v>352436.01569032727</v>
      </c>
      <c r="AB17" s="113">
        <v>50700464.258149348</v>
      </c>
      <c r="AC17" s="113">
        <v>118557832.6993084</v>
      </c>
      <c r="AD17" s="113">
        <v>118557832.6993084</v>
      </c>
      <c r="AH17" s="618"/>
      <c r="AI17" s="618"/>
      <c r="AJ17" s="619"/>
      <c r="AK17" s="619"/>
      <c r="AL17" s="619"/>
    </row>
    <row r="18" spans="1:39" s="111" customFormat="1" ht="18" hidden="1" customHeight="1">
      <c r="A18" s="2612" t="s">
        <v>983</v>
      </c>
      <c r="B18" s="2612"/>
      <c r="C18" s="2612"/>
      <c r="D18" s="107"/>
      <c r="E18" s="113" t="e">
        <f>G18+AD18-#REF!</f>
        <v>#REF!</v>
      </c>
      <c r="F18" s="113"/>
      <c r="G18" s="113" t="e">
        <f>H18+L18+#REF!</f>
        <v>#REF!</v>
      </c>
      <c r="H18" s="113">
        <v>48134226.697586112</v>
      </c>
      <c r="I18" s="113">
        <v>21622586.778182603</v>
      </c>
      <c r="J18" s="113">
        <v>855876728.34116554</v>
      </c>
      <c r="K18" s="113">
        <v>396411361.1074006</v>
      </c>
      <c r="L18" s="113"/>
      <c r="M18" s="113">
        <v>79659450.429710269</v>
      </c>
      <c r="N18" s="113">
        <v>34041821.947817221</v>
      </c>
      <c r="O18" s="2612" t="s">
        <v>983</v>
      </c>
      <c r="P18" s="2612"/>
      <c r="Q18" s="2612"/>
      <c r="R18" s="107"/>
      <c r="S18" s="113">
        <v>11347726.647405256</v>
      </c>
      <c r="T18" s="113">
        <v>5790568.5293154269</v>
      </c>
      <c r="U18" s="113">
        <v>14955011.081214637</v>
      </c>
      <c r="V18" s="113">
        <v>7876796.128277164</v>
      </c>
      <c r="W18" s="113">
        <v>5647526.0956805535</v>
      </c>
      <c r="X18" s="113">
        <v>60473264.517373003</v>
      </c>
      <c r="Y18" s="113">
        <v>11985785.796908749</v>
      </c>
      <c r="Z18" s="113">
        <v>11985785.796908749</v>
      </c>
      <c r="AA18" s="113">
        <v>263743.77673027688</v>
      </c>
      <c r="AB18" s="113">
        <v>44405753.044112645</v>
      </c>
      <c r="AC18" s="113">
        <v>80943746.709172249</v>
      </c>
      <c r="AD18" s="113">
        <v>80943746.709172249</v>
      </c>
      <c r="AJ18" s="111" t="e">
        <f>AH18*(1+#REF!)</f>
        <v>#REF!</v>
      </c>
      <c r="AK18" s="111" t="e">
        <f>(AJ18/AH18)-1</f>
        <v>#REF!</v>
      </c>
      <c r="AL18" s="111" t="e">
        <f>AJ18-AH18</f>
        <v>#REF!</v>
      </c>
      <c r="AM18" s="807"/>
    </row>
    <row r="19" spans="1:39" s="111" customFormat="1" ht="18" hidden="1" customHeight="1">
      <c r="A19" s="2612" t="s">
        <v>909</v>
      </c>
      <c r="B19" s="2612"/>
      <c r="C19" s="2612"/>
      <c r="D19" s="107"/>
      <c r="E19" s="113">
        <v>1918058080.3343196</v>
      </c>
      <c r="F19" s="113"/>
      <c r="G19" s="113">
        <v>1829300639.4857309</v>
      </c>
      <c r="H19" s="113">
        <v>49794242.92041114</v>
      </c>
      <c r="I19" s="113">
        <v>29229771.450746041</v>
      </c>
      <c r="J19" s="113">
        <v>1052866166.4356915</v>
      </c>
      <c r="K19" s="113">
        <v>472049041.9864639</v>
      </c>
      <c r="L19" s="113"/>
      <c r="M19" s="113">
        <v>101921170.77994193</v>
      </c>
      <c r="N19" s="113">
        <v>41403783.888343148</v>
      </c>
      <c r="O19" s="2612" t="s">
        <v>909</v>
      </c>
      <c r="P19" s="2612"/>
      <c r="Q19" s="2612"/>
      <c r="R19" s="107"/>
      <c r="S19" s="113">
        <v>15156975.946723636</v>
      </c>
      <c r="T19" s="113">
        <v>9113366.8013288975</v>
      </c>
      <c r="U19" s="113">
        <v>20670375.434653386</v>
      </c>
      <c r="V19" s="113">
        <v>9365918.2748927232</v>
      </c>
      <c r="W19" s="113">
        <v>6210750.434000113</v>
      </c>
      <c r="X19" s="108">
        <v>65709038.855836667</v>
      </c>
      <c r="Y19" s="113">
        <v>19616994.062205464</v>
      </c>
      <c r="Z19" s="113">
        <v>19616994.062205464</v>
      </c>
      <c r="AA19" s="113">
        <v>316509.0393580143</v>
      </c>
      <c r="AB19" s="113">
        <v>57414698.017272882</v>
      </c>
      <c r="AC19" s="113">
        <v>108374434.91079684</v>
      </c>
      <c r="AD19" s="113">
        <v>108374434.91079684</v>
      </c>
      <c r="AM19" s="807"/>
    </row>
    <row r="20" spans="1:39" s="111" customFormat="1" ht="18" hidden="1" customHeight="1">
      <c r="A20" s="2612" t="s">
        <v>984</v>
      </c>
      <c r="B20" s="2612"/>
      <c r="C20" s="2612"/>
      <c r="D20" s="107"/>
      <c r="E20" s="113">
        <v>2003052329.1130536</v>
      </c>
      <c r="F20" s="113"/>
      <c r="G20" s="113">
        <v>1913570358.5609207</v>
      </c>
      <c r="H20" s="113">
        <v>33742597.498634771</v>
      </c>
      <c r="I20" s="113">
        <v>27969698.550922256</v>
      </c>
      <c r="J20" s="113">
        <v>1129104080.6300826</v>
      </c>
      <c r="K20" s="113">
        <v>501921760.24039036</v>
      </c>
      <c r="L20" s="113"/>
      <c r="M20" s="113">
        <v>100932770.33373679</v>
      </c>
      <c r="N20" s="113">
        <v>43865163.324620284</v>
      </c>
      <c r="O20" s="2612" t="s">
        <v>984</v>
      </c>
      <c r="P20" s="2612"/>
      <c r="Q20" s="2612"/>
      <c r="R20" s="107"/>
      <c r="S20" s="113">
        <v>17703222.867415816</v>
      </c>
      <c r="T20" s="113">
        <v>8641480.5215690173</v>
      </c>
      <c r="U20" s="113">
        <v>18716342.829991616</v>
      </c>
      <c r="V20" s="113">
        <v>6071608.0709286798</v>
      </c>
      <c r="W20" s="113">
        <v>5934952.7192114126</v>
      </c>
      <c r="X20" s="108">
        <v>70314885.609816074</v>
      </c>
      <c r="Y20" s="113">
        <v>20882258.199627183</v>
      </c>
      <c r="Z20" s="113">
        <v>20882258.199627183</v>
      </c>
      <c r="AA20" s="113">
        <v>451146.73938871425</v>
      </c>
      <c r="AB20" s="113">
        <v>49133418.957960568</v>
      </c>
      <c r="AC20" s="113">
        <v>110364228.7517581</v>
      </c>
      <c r="AD20" s="113">
        <v>110364228.7517581</v>
      </c>
      <c r="AM20" s="807"/>
    </row>
    <row r="21" spans="1:39" s="111" customFormat="1" ht="2.25" hidden="1" customHeight="1">
      <c r="A21" s="2612" t="s">
        <v>985</v>
      </c>
      <c r="B21" s="2612"/>
      <c r="C21" s="2612"/>
      <c r="D21" s="620"/>
      <c r="E21" s="113">
        <v>1698497265.2204101</v>
      </c>
      <c r="F21" s="113"/>
      <c r="G21" s="113">
        <v>1539118673.3509581</v>
      </c>
      <c r="H21" s="113">
        <v>50438539.856719755</v>
      </c>
      <c r="I21" s="113">
        <v>31515796.894087177</v>
      </c>
      <c r="J21" s="113">
        <v>677894624.52373517</v>
      </c>
      <c r="K21" s="113">
        <v>543696562.71023667</v>
      </c>
      <c r="L21" s="113"/>
      <c r="M21" s="113">
        <v>106637414.54177141</v>
      </c>
      <c r="N21" s="113">
        <v>46067162.217533678</v>
      </c>
      <c r="O21" s="2612" t="s">
        <v>985</v>
      </c>
      <c r="P21" s="2612"/>
      <c r="Q21" s="2612"/>
      <c r="R21" s="620"/>
      <c r="S21" s="113">
        <v>17925174.73564985</v>
      </c>
      <c r="T21" s="113">
        <v>9105301.5176570937</v>
      </c>
      <c r="U21" s="113">
        <v>21594796.49224304</v>
      </c>
      <c r="V21" s="113">
        <v>5915853.4033916295</v>
      </c>
      <c r="W21" s="113">
        <v>6029126.1752961352</v>
      </c>
      <c r="X21" s="108">
        <v>76298958.686348259</v>
      </c>
      <c r="Y21" s="113">
        <v>20242838.479926176</v>
      </c>
      <c r="Z21" s="113">
        <v>20242838.479926176</v>
      </c>
      <c r="AA21" s="113">
        <v>347299.23651442106</v>
      </c>
      <c r="AB21" s="113">
        <v>52289476.901545256</v>
      </c>
      <c r="AC21" s="113">
        <v>179621430.34937757</v>
      </c>
      <c r="AD21" s="113">
        <v>179621430.34937757</v>
      </c>
      <c r="AM21" s="807"/>
    </row>
    <row r="22" spans="1:39" ht="14.45" hidden="1" customHeight="1">
      <c r="A22" s="2618" t="s">
        <v>990</v>
      </c>
      <c r="B22" s="2619"/>
      <c r="C22" s="2619"/>
      <c r="D22" s="2620"/>
      <c r="E22" s="113">
        <v>1626676.8226598606</v>
      </c>
      <c r="F22" s="113">
        <v>1511689.9747652616</v>
      </c>
      <c r="G22" s="113">
        <v>1277260.346240931</v>
      </c>
      <c r="H22" s="113">
        <v>56174.469685894561</v>
      </c>
      <c r="I22" s="113">
        <v>36285.352065757252</v>
      </c>
      <c r="J22" s="113">
        <v>657092.39443798747</v>
      </c>
      <c r="K22" s="113">
        <v>527708.13005129236</v>
      </c>
      <c r="L22" s="113">
        <f>M22+X22+AA22+AB22</f>
        <v>234429.62852433062</v>
      </c>
      <c r="M22" s="113">
        <v>103154.63135230134</v>
      </c>
      <c r="N22" s="113">
        <v>45917.886902473125</v>
      </c>
      <c r="O22" s="2618" t="s">
        <v>990</v>
      </c>
      <c r="P22" s="2619"/>
      <c r="Q22" s="2619"/>
      <c r="R22" s="2620"/>
      <c r="S22" s="113">
        <v>18190.134436892593</v>
      </c>
      <c r="T22" s="113">
        <v>8336.24080689931</v>
      </c>
      <c r="U22" s="113">
        <v>21514.407058516848</v>
      </c>
      <c r="V22" s="113">
        <v>4413.4953153394699</v>
      </c>
      <c r="W22" s="113">
        <v>4782.4668321800764</v>
      </c>
      <c r="X22" s="108">
        <v>73940.940593983978</v>
      </c>
      <c r="Y22" s="448" t="s">
        <v>450</v>
      </c>
      <c r="Z22" s="448" t="s">
        <v>450</v>
      </c>
      <c r="AA22" s="113">
        <v>616.38815218077673</v>
      </c>
      <c r="AB22" s="113">
        <v>56717.668425864525</v>
      </c>
      <c r="AC22" s="113">
        <v>134775.3794253981</v>
      </c>
      <c r="AD22" s="113">
        <v>19788.531530800385</v>
      </c>
    </row>
    <row r="23" spans="1:39" ht="14.45" hidden="1" customHeight="1">
      <c r="A23" s="2618" t="s">
        <v>1001</v>
      </c>
      <c r="B23" s="2619"/>
      <c r="C23" s="2619"/>
      <c r="D23" s="2620"/>
      <c r="E23" s="448" t="s">
        <v>450</v>
      </c>
      <c r="F23" s="448" t="s">
        <v>357</v>
      </c>
      <c r="G23" s="448" t="s">
        <v>450</v>
      </c>
      <c r="H23" s="448" t="s">
        <v>450</v>
      </c>
      <c r="I23" s="448" t="s">
        <v>450</v>
      </c>
      <c r="J23" s="448" t="s">
        <v>450</v>
      </c>
      <c r="K23" s="448" t="s">
        <v>450</v>
      </c>
      <c r="L23" s="448" t="s">
        <v>450</v>
      </c>
      <c r="M23" s="448" t="s">
        <v>450</v>
      </c>
      <c r="N23" s="448" t="s">
        <v>450</v>
      </c>
      <c r="O23" s="2618" t="s">
        <v>1001</v>
      </c>
      <c r="P23" s="2619"/>
      <c r="Q23" s="2619"/>
      <c r="R23" s="2620"/>
      <c r="S23" s="448" t="s">
        <v>450</v>
      </c>
      <c r="T23" s="448" t="s">
        <v>497</v>
      </c>
      <c r="U23" s="448" t="s">
        <v>450</v>
      </c>
      <c r="V23" s="448" t="s">
        <v>450</v>
      </c>
      <c r="W23" s="448" t="s">
        <v>450</v>
      </c>
      <c r="X23" s="448" t="s">
        <v>450</v>
      </c>
      <c r="Y23" s="448" t="s">
        <v>450</v>
      </c>
      <c r="Z23" s="448" t="s">
        <v>450</v>
      </c>
      <c r="AA23" s="448" t="s">
        <v>450</v>
      </c>
      <c r="AB23" s="448" t="s">
        <v>450</v>
      </c>
      <c r="AC23" s="448" t="s">
        <v>450</v>
      </c>
      <c r="AD23" s="448" t="s">
        <v>497</v>
      </c>
    </row>
    <row r="24" spans="1:39" ht="15.75" customHeight="1">
      <c r="A24" s="2618" t="s">
        <v>1002</v>
      </c>
      <c r="B24" s="2619"/>
      <c r="C24" s="2619"/>
      <c r="D24" s="2620"/>
      <c r="E24" s="113">
        <v>1709412.8716277042</v>
      </c>
      <c r="F24" s="113">
        <v>1567436.6700432061</v>
      </c>
      <c r="G24" s="113">
        <v>1324162.4065761706</v>
      </c>
      <c r="H24" s="113">
        <v>55041.749027572791</v>
      </c>
      <c r="I24" s="113">
        <v>44948.460470020451</v>
      </c>
      <c r="J24" s="113">
        <v>665442.27449392143</v>
      </c>
      <c r="K24" s="113">
        <v>558729.92258465616</v>
      </c>
      <c r="L24" s="113">
        <f>M24+X24+AA24+AB24</f>
        <v>243274.2634670352</v>
      </c>
      <c r="M24" s="113">
        <v>111303.48984143887</v>
      </c>
      <c r="N24" s="113">
        <v>51310.740930126129</v>
      </c>
      <c r="O24" s="2618" t="s">
        <v>1002</v>
      </c>
      <c r="P24" s="2619"/>
      <c r="Q24" s="2619"/>
      <c r="R24" s="2620"/>
      <c r="S24" s="113">
        <v>17058.261295797733</v>
      </c>
      <c r="T24" s="113">
        <v>10155.973696884654</v>
      </c>
      <c r="U24" s="113">
        <v>23756.456522771969</v>
      </c>
      <c r="V24" s="113">
        <v>5490.3328900969</v>
      </c>
      <c r="W24" s="113">
        <v>3531.7245057614687</v>
      </c>
      <c r="X24" s="108">
        <v>68425.55847311049</v>
      </c>
      <c r="Y24" s="448" t="s">
        <v>450</v>
      </c>
      <c r="Z24" s="448" t="s">
        <v>450</v>
      </c>
      <c r="AA24" s="113">
        <v>172.1328848289495</v>
      </c>
      <c r="AB24" s="113">
        <v>63373.082267656857</v>
      </c>
      <c r="AC24" s="113">
        <v>161914.96376830008</v>
      </c>
      <c r="AD24" s="113">
        <v>19938.762183802315</v>
      </c>
    </row>
    <row r="25" spans="1:39" ht="15.75" customHeight="1">
      <c r="A25" s="2618" t="s">
        <v>1003</v>
      </c>
      <c r="B25" s="2619"/>
      <c r="C25" s="2619"/>
      <c r="D25" s="2620"/>
      <c r="E25" s="113">
        <v>1919414.8003673984</v>
      </c>
      <c r="F25" s="113">
        <v>1802674.4638600477</v>
      </c>
      <c r="G25" s="113">
        <v>1545124.8982817903</v>
      </c>
      <c r="H25" s="113">
        <v>51025.112969116431</v>
      </c>
      <c r="I25" s="113">
        <v>35467.987353790697</v>
      </c>
      <c r="J25" s="113">
        <v>879317.23733015324</v>
      </c>
      <c r="K25" s="113">
        <v>579314.5606287237</v>
      </c>
      <c r="L25" s="113">
        <f>M25+X25+AA25+AB25</f>
        <v>257549.56557825764</v>
      </c>
      <c r="M25" s="113">
        <v>112860.22077171184</v>
      </c>
      <c r="N25" s="113">
        <v>52379.161708348714</v>
      </c>
      <c r="O25" s="2618" t="s">
        <v>1003</v>
      </c>
      <c r="P25" s="2619"/>
      <c r="Q25" s="2619"/>
      <c r="R25" s="2620"/>
      <c r="S25" s="113">
        <v>18626.030709474835</v>
      </c>
      <c r="T25" s="113">
        <v>10031.465018376195</v>
      </c>
      <c r="U25" s="113">
        <v>22738.059428342611</v>
      </c>
      <c r="V25" s="113">
        <v>5126.990088758299</v>
      </c>
      <c r="W25" s="113">
        <v>3958.5138184111433</v>
      </c>
      <c r="X25" s="108">
        <v>80474.230562621131</v>
      </c>
      <c r="Y25" s="448" t="s">
        <v>450</v>
      </c>
      <c r="Z25" s="448" t="s">
        <v>450</v>
      </c>
      <c r="AA25" s="113">
        <v>1169.7074434474705</v>
      </c>
      <c r="AB25" s="113">
        <v>63045.406800477176</v>
      </c>
      <c r="AC25" s="113">
        <v>135738.52224057875</v>
      </c>
      <c r="AD25" s="113">
        <v>18998.185733223632</v>
      </c>
    </row>
    <row r="26" spans="1:39" ht="15.75" customHeight="1">
      <c r="A26" s="2618" t="s">
        <v>1004</v>
      </c>
      <c r="B26" s="2619"/>
      <c r="C26" s="2619"/>
      <c r="D26" s="2620"/>
      <c r="E26" s="112">
        <v>2127553.9255435532</v>
      </c>
      <c r="F26" s="113">
        <v>1973697.3906420439</v>
      </c>
      <c r="G26" s="113">
        <v>1655069.6480344983</v>
      </c>
      <c r="H26" s="113">
        <v>61013.660847066625</v>
      </c>
      <c r="I26" s="113">
        <v>27918.302528482782</v>
      </c>
      <c r="J26" s="113">
        <v>921434.07950688025</v>
      </c>
      <c r="K26" s="113">
        <v>644703.60515206389</v>
      </c>
      <c r="L26" s="113">
        <f>M26+X26+Z26+AA26+AB26</f>
        <v>318627.74260754907</v>
      </c>
      <c r="M26" s="113">
        <v>122199.98701906647</v>
      </c>
      <c r="N26" s="113">
        <v>53386.676422394434</v>
      </c>
      <c r="O26" s="2618" t="s">
        <v>1004</v>
      </c>
      <c r="P26" s="2619"/>
      <c r="Q26" s="2619"/>
      <c r="R26" s="2620"/>
      <c r="S26" s="113">
        <v>19880.892339920556</v>
      </c>
      <c r="T26" s="113">
        <v>11101.902272413659</v>
      </c>
      <c r="U26" s="113">
        <v>26671.865626293791</v>
      </c>
      <c r="V26" s="113">
        <v>6626.3707837414659</v>
      </c>
      <c r="W26" s="113">
        <v>4532.2795743027173</v>
      </c>
      <c r="X26" s="108">
        <v>94421.617170812926</v>
      </c>
      <c r="Y26" s="448" t="s">
        <v>450</v>
      </c>
      <c r="Z26" s="113">
        <v>21241.504336692451</v>
      </c>
      <c r="AA26" s="113">
        <v>829.83897853729616</v>
      </c>
      <c r="AB26" s="113">
        <v>79934.795102439952</v>
      </c>
      <c r="AC26" s="113">
        <v>175098.03923820189</v>
      </c>
      <c r="AD26" s="113">
        <v>0</v>
      </c>
    </row>
    <row r="27" spans="1:39" ht="15.75" customHeight="1">
      <c r="A27" s="2618" t="s">
        <v>1005</v>
      </c>
      <c r="B27" s="2619"/>
      <c r="C27" s="2619"/>
      <c r="D27" s="2620"/>
      <c r="E27" s="112">
        <v>2222332.3402221911</v>
      </c>
      <c r="F27" s="113">
        <v>2048552.9514313745</v>
      </c>
      <c r="G27" s="113">
        <v>1688518.8717783834</v>
      </c>
      <c r="H27" s="113">
        <v>77489.013319196631</v>
      </c>
      <c r="I27" s="113">
        <v>44322.618645098111</v>
      </c>
      <c r="J27" s="113">
        <v>895154.64668426919</v>
      </c>
      <c r="K27" s="113">
        <v>671552.59312981996</v>
      </c>
      <c r="L27" s="113">
        <v>360034.07965299365</v>
      </c>
      <c r="M27" s="113">
        <v>142313.72151477059</v>
      </c>
      <c r="N27" s="113">
        <v>62039.046383743138</v>
      </c>
      <c r="O27" s="2618" t="s">
        <v>1005</v>
      </c>
      <c r="P27" s="2619"/>
      <c r="Q27" s="2619"/>
      <c r="R27" s="2620"/>
      <c r="S27" s="113">
        <v>22278.537128506861</v>
      </c>
      <c r="T27" s="113">
        <v>13345.742543489952</v>
      </c>
      <c r="U27" s="113">
        <v>27530.92766677076</v>
      </c>
      <c r="V27" s="113">
        <v>9009.2992556982772</v>
      </c>
      <c r="W27" s="113">
        <v>8110.1685365618459</v>
      </c>
      <c r="X27" s="108">
        <v>103366.85748082628</v>
      </c>
      <c r="Y27" s="113">
        <v>4514.6279961542814</v>
      </c>
      <c r="Z27" s="113">
        <v>19116.445825020601</v>
      </c>
      <c r="AA27" s="113">
        <v>2608.7153629184681</v>
      </c>
      <c r="AB27" s="113">
        <v>88113.711473303527</v>
      </c>
      <c r="AC27" s="113">
        <v>192895.83461583903</v>
      </c>
      <c r="AD27" s="113">
        <v>0</v>
      </c>
    </row>
    <row r="28" spans="1:39" ht="15.75" customHeight="1">
      <c r="A28" s="2618" t="s">
        <v>1466</v>
      </c>
      <c r="B28" s="2619"/>
      <c r="C28" s="2619"/>
      <c r="D28" s="2620"/>
      <c r="E28" s="112">
        <f>'11.'!E28</f>
        <v>2945061.7190810177</v>
      </c>
      <c r="F28" s="113">
        <f>'11.'!F28</f>
        <v>2784365.1496964307</v>
      </c>
      <c r="G28" s="113">
        <f>'11.'!G28</f>
        <v>2318999.4469113881</v>
      </c>
      <c r="H28" s="113">
        <f>'11.'!H28</f>
        <v>142163.00733755156</v>
      </c>
      <c r="I28" s="113">
        <f>'11.'!I28</f>
        <v>76242.36866332998</v>
      </c>
      <c r="J28" s="113">
        <f>'11.'!J28</f>
        <v>1188780.9421211623</v>
      </c>
      <c r="K28" s="113">
        <f>'11.'!K28</f>
        <v>911813.12878934271</v>
      </c>
      <c r="L28" s="113">
        <f>'11.'!L28</f>
        <v>465365.70278504683</v>
      </c>
      <c r="M28" s="113">
        <f>'11.'!M28</f>
        <v>166647.17479904302</v>
      </c>
      <c r="N28" s="113">
        <f>'11.'!N28</f>
        <v>78449.668051111395</v>
      </c>
      <c r="O28" s="2618" t="s">
        <v>1467</v>
      </c>
      <c r="P28" s="2619"/>
      <c r="Q28" s="2619"/>
      <c r="R28" s="2620"/>
      <c r="S28" s="113">
        <f>'11.'!S28</f>
        <v>19011.213941857292</v>
      </c>
      <c r="T28" s="113">
        <f>'11.'!T28</f>
        <v>15285.10010238804</v>
      </c>
      <c r="U28" s="113">
        <f>'11.'!U28</f>
        <v>30106.029027658999</v>
      </c>
      <c r="V28" s="113">
        <f>'11.'!V28</f>
        <v>17535.8608738369</v>
      </c>
      <c r="W28" s="113">
        <f>'11.'!W28</f>
        <v>6259.3028021907248</v>
      </c>
      <c r="X28" s="108">
        <f>'11.'!X28</f>
        <v>144975.55649075654</v>
      </c>
      <c r="Y28" s="113">
        <f>'11.'!Y28</f>
        <v>5658.7246853378501</v>
      </c>
      <c r="Z28" s="113">
        <f>'11.'!Z28</f>
        <v>23312.810698615354</v>
      </c>
      <c r="AA28" s="113">
        <f>'11.'!AA28</f>
        <v>936.31891983184164</v>
      </c>
      <c r="AB28" s="113">
        <f>'11.'!AB28</f>
        <v>123835.117191461</v>
      </c>
      <c r="AC28" s="113">
        <f>'11.'!AC28</f>
        <v>184009.38008321251</v>
      </c>
      <c r="AD28" s="113">
        <f>'11.'!AD28</f>
        <v>0</v>
      </c>
    </row>
    <row r="29" spans="1:39" ht="15.75" customHeight="1">
      <c r="A29" s="2641" t="s">
        <v>371</v>
      </c>
      <c r="B29" s="2641"/>
      <c r="C29" s="2641"/>
      <c r="D29" s="607"/>
      <c r="E29" s="112"/>
      <c r="F29" s="108"/>
      <c r="G29" s="108"/>
      <c r="H29" s="108"/>
      <c r="I29" s="108"/>
      <c r="J29" s="108"/>
      <c r="K29" s="108"/>
      <c r="L29" s="108"/>
      <c r="M29" s="108"/>
      <c r="N29" s="610"/>
      <c r="O29" s="2641" t="s">
        <v>371</v>
      </c>
      <c r="P29" s="2641"/>
      <c r="Q29" s="2641"/>
      <c r="R29" s="107"/>
      <c r="S29" s="108"/>
      <c r="T29" s="108"/>
      <c r="U29" s="108"/>
      <c r="V29" s="108"/>
      <c r="W29" s="108"/>
      <c r="X29" s="108"/>
      <c r="Y29" s="108"/>
      <c r="Z29" s="108"/>
      <c r="AA29" s="108"/>
      <c r="AB29" s="108"/>
      <c r="AC29" s="108"/>
      <c r="AD29" s="113"/>
      <c r="AF29" s="111"/>
      <c r="AG29" s="111"/>
    </row>
    <row r="30" spans="1:39" ht="15.75" customHeight="1">
      <c r="A30" s="1137"/>
      <c r="B30" s="813" t="s">
        <v>1022</v>
      </c>
      <c r="C30" s="1137"/>
      <c r="D30" s="1096"/>
      <c r="E30" s="866">
        <f>'11.'!AL62</f>
        <v>584801.75377575681</v>
      </c>
      <c r="F30" s="956">
        <f>'11.'!AM62</f>
        <v>523337.56229889492</v>
      </c>
      <c r="G30" s="956">
        <f>'11.'!AN62</f>
        <v>449897.6701318266</v>
      </c>
      <c r="H30" s="956">
        <f>'11.'!AO62</f>
        <v>31074.396135612333</v>
      </c>
      <c r="I30" s="956">
        <f>'11.'!AP62</f>
        <v>11493.449615905194</v>
      </c>
      <c r="J30" s="956">
        <f>'11.'!AQ62</f>
        <v>217765.4088347299</v>
      </c>
      <c r="K30" s="956">
        <f>'11.'!AR62</f>
        <v>189564.41554557922</v>
      </c>
      <c r="L30" s="963">
        <f>'11.'!AS62</f>
        <v>73439.892167068203</v>
      </c>
      <c r="M30" s="956">
        <f>'11.'!AT62</f>
        <v>48339.476130312592</v>
      </c>
      <c r="N30" s="963">
        <f>'11.'!AU62</f>
        <v>20461.342637391535</v>
      </c>
      <c r="O30" s="1137"/>
      <c r="P30" s="813" t="s">
        <v>1022</v>
      </c>
      <c r="Q30" s="1137"/>
      <c r="R30" s="811"/>
      <c r="S30" s="956">
        <f>'11.'!AV62</f>
        <v>3599.3475414168611</v>
      </c>
      <c r="T30" s="956">
        <f>'11.'!AW62</f>
        <v>5374.1115654652767</v>
      </c>
      <c r="U30" s="956">
        <f>'11.'!AX62</f>
        <v>9145.5564031313552</v>
      </c>
      <c r="V30" s="956">
        <f>'11.'!AY62</f>
        <v>9159.356104384342</v>
      </c>
      <c r="W30" s="956">
        <f>'11.'!AZ62</f>
        <v>599.7618785231283</v>
      </c>
      <c r="X30" s="956">
        <f>'11.'!BA62</f>
        <v>3921.9282626034978</v>
      </c>
      <c r="Y30" s="956">
        <f>'11.'!BB62</f>
        <v>216.36150576761014</v>
      </c>
      <c r="Z30" s="956">
        <f>'11.'!BC62</f>
        <v>1455.5028323341335</v>
      </c>
      <c r="AA30" s="956">
        <f>'11.'!BD62</f>
        <v>231.46203923072437</v>
      </c>
      <c r="AB30" s="956">
        <f>'11.'!BE62</f>
        <v>19275.161396819738</v>
      </c>
      <c r="AC30" s="956">
        <f>'11.'!BF62</f>
        <v>62919.694309196144</v>
      </c>
      <c r="AD30" s="963">
        <v>0</v>
      </c>
      <c r="AF30" s="111"/>
      <c r="AG30" s="111"/>
    </row>
    <row r="31" spans="1:39" ht="15.75" customHeight="1">
      <c r="A31" s="1137"/>
      <c r="B31" s="813" t="s">
        <v>1023</v>
      </c>
      <c r="C31" s="1137"/>
      <c r="D31" s="1096"/>
      <c r="E31" s="866">
        <f>'11.'!AL63</f>
        <v>303803.30726815987</v>
      </c>
      <c r="F31" s="956">
        <f>'11.'!AM63</f>
        <v>285388.24906984804</v>
      </c>
      <c r="G31" s="956">
        <f>'11.'!AN63</f>
        <v>236792.10657767669</v>
      </c>
      <c r="H31" s="956">
        <f>'11.'!AO63</f>
        <v>16388.911500688013</v>
      </c>
      <c r="I31" s="956">
        <f>'11.'!AP63</f>
        <v>12523.416820453553</v>
      </c>
      <c r="J31" s="956">
        <f>'11.'!AQ63</f>
        <v>112878.45513915317</v>
      </c>
      <c r="K31" s="956">
        <f>'11.'!AR63</f>
        <v>95001.32311738201</v>
      </c>
      <c r="L31" s="963">
        <f>'11.'!AS63</f>
        <v>48596.142492170919</v>
      </c>
      <c r="M31" s="956">
        <f>'11.'!AT63</f>
        <v>20298.452635478479</v>
      </c>
      <c r="N31" s="963">
        <f>'11.'!AU63</f>
        <v>8413.6366843297546</v>
      </c>
      <c r="O31" s="1137"/>
      <c r="P31" s="813" t="s">
        <v>1023</v>
      </c>
      <c r="Q31" s="1137"/>
      <c r="R31" s="811"/>
      <c r="S31" s="956">
        <f>'11.'!AV63</f>
        <v>2839.8461343827084</v>
      </c>
      <c r="T31" s="956">
        <f>'11.'!AW63</f>
        <v>2738.1962110160002</v>
      </c>
      <c r="U31" s="956">
        <f>'11.'!AX63</f>
        <v>3750.460538259958</v>
      </c>
      <c r="V31" s="956">
        <f>'11.'!AY63</f>
        <v>2322.3870492061974</v>
      </c>
      <c r="W31" s="956">
        <f>'11.'!AZ63</f>
        <v>233.92601828387046</v>
      </c>
      <c r="X31" s="956">
        <f>'11.'!BA63</f>
        <v>11895.287995481083</v>
      </c>
      <c r="Y31" s="956">
        <f>'11.'!BB63</f>
        <v>393.43540418888847</v>
      </c>
      <c r="Z31" s="956">
        <f>'11.'!BC63</f>
        <v>1505.1179352186969</v>
      </c>
      <c r="AA31" s="956">
        <f>'11.'!BD63</f>
        <v>94.510530365356615</v>
      </c>
      <c r="AB31" s="956">
        <f>'11.'!BE63</f>
        <v>14409.337991438406</v>
      </c>
      <c r="AC31" s="956">
        <f>'11.'!BF63</f>
        <v>19920.176133530866</v>
      </c>
      <c r="AD31" s="963">
        <v>0</v>
      </c>
      <c r="AF31" s="111"/>
      <c r="AG31" s="111"/>
    </row>
    <row r="32" spans="1:39" ht="15.75" customHeight="1">
      <c r="A32" s="1137"/>
      <c r="B32" s="813" t="s">
        <v>1024</v>
      </c>
      <c r="C32" s="1137"/>
      <c r="D32" s="1096"/>
      <c r="E32" s="866">
        <f>'11.'!AL64</f>
        <v>453587.61438174767</v>
      </c>
      <c r="F32" s="956">
        <f>'11.'!AM64</f>
        <v>426083.38234196132</v>
      </c>
      <c r="G32" s="956">
        <f>'11.'!AN64</f>
        <v>362668.3627943371</v>
      </c>
      <c r="H32" s="956">
        <f>'11.'!AO64</f>
        <v>18007.993505651535</v>
      </c>
      <c r="I32" s="956">
        <f>'11.'!AP64</f>
        <v>9778.088643968209</v>
      </c>
      <c r="J32" s="956">
        <f>'11.'!AQ64</f>
        <v>208609.86488812108</v>
      </c>
      <c r="K32" s="956">
        <f>'11.'!AR64</f>
        <v>126272.41575659647</v>
      </c>
      <c r="L32" s="963">
        <f>'11.'!AS64</f>
        <v>63415.019547623822</v>
      </c>
      <c r="M32" s="956">
        <f>'11.'!AT64</f>
        <v>28661.29875492437</v>
      </c>
      <c r="N32" s="963">
        <f>'11.'!AU64</f>
        <v>13460.831540116271</v>
      </c>
      <c r="O32" s="1137"/>
      <c r="P32" s="813" t="s">
        <v>1024</v>
      </c>
      <c r="Q32" s="1137"/>
      <c r="R32" s="811"/>
      <c r="S32" s="956">
        <f>'11.'!AV64</f>
        <v>3640.6041739141333</v>
      </c>
      <c r="T32" s="956">
        <f>'11.'!AW64</f>
        <v>2813.9754291890508</v>
      </c>
      <c r="U32" s="956">
        <f>'11.'!AX64</f>
        <v>4973.7756285697851</v>
      </c>
      <c r="V32" s="956">
        <f>'11.'!AY64</f>
        <v>1844.253957748806</v>
      </c>
      <c r="W32" s="956">
        <f>'11.'!AZ64</f>
        <v>1927.8580253863249</v>
      </c>
      <c r="X32" s="956">
        <f>'11.'!BA64</f>
        <v>9185.5418509905849</v>
      </c>
      <c r="Y32" s="956">
        <f>'11.'!BB64</f>
        <v>879.38310467398833</v>
      </c>
      <c r="Z32" s="956">
        <f>'11.'!BC64</f>
        <v>7468.2558541966764</v>
      </c>
      <c r="AA32" s="956">
        <f>'11.'!BD64</f>
        <v>111.10938474257622</v>
      </c>
      <c r="AB32" s="956">
        <f>'11.'!BE64</f>
        <v>17109.430598095645</v>
      </c>
      <c r="AC32" s="956">
        <f>'11.'!BF64</f>
        <v>34972.487893983642</v>
      </c>
      <c r="AD32" s="963">
        <v>0</v>
      </c>
      <c r="AF32" s="111"/>
      <c r="AG32" s="111"/>
    </row>
    <row r="33" spans="1:33" ht="15.75" customHeight="1">
      <c r="A33" s="1137"/>
      <c r="B33" s="813" t="s">
        <v>1025</v>
      </c>
      <c r="C33" s="1137"/>
      <c r="D33" s="1096"/>
      <c r="E33" s="866">
        <f>'11.'!AL65</f>
        <v>410756.42488352233</v>
      </c>
      <c r="F33" s="956">
        <f>'11.'!AM65</f>
        <v>401336.12960988848</v>
      </c>
      <c r="G33" s="956">
        <f>'11.'!AN65</f>
        <v>293214.48845449049</v>
      </c>
      <c r="H33" s="956">
        <f>'11.'!AO65</f>
        <v>13768.659868530252</v>
      </c>
      <c r="I33" s="956">
        <f>'11.'!AP65</f>
        <v>12778.21311265037</v>
      </c>
      <c r="J33" s="956">
        <f>'11.'!AQ65</f>
        <v>137929.62894082224</v>
      </c>
      <c r="K33" s="956">
        <f>'11.'!AR65</f>
        <v>128737.98653248735</v>
      </c>
      <c r="L33" s="963">
        <f>'11.'!AS65</f>
        <v>108121.64115539825</v>
      </c>
      <c r="M33" s="956">
        <f>'11.'!AT65</f>
        <v>14985.187824775452</v>
      </c>
      <c r="N33" s="963">
        <f>'11.'!AU65</f>
        <v>7239.2440054374083</v>
      </c>
      <c r="O33" s="1137"/>
      <c r="P33" s="813" t="s">
        <v>1025</v>
      </c>
      <c r="Q33" s="1137"/>
      <c r="R33" s="811"/>
      <c r="S33" s="956">
        <f>'11.'!AV65</f>
        <v>2674.010786996279</v>
      </c>
      <c r="T33" s="956">
        <f>'11.'!AW65</f>
        <v>866.3096014978255</v>
      </c>
      <c r="U33" s="956">
        <f>'11.'!AX65</f>
        <v>2693.8832350145049</v>
      </c>
      <c r="V33" s="956">
        <f>'11.'!AY65</f>
        <v>1420.4354203806668</v>
      </c>
      <c r="W33" s="956">
        <f>'11.'!AZ65</f>
        <v>91.304775448755763</v>
      </c>
      <c r="X33" s="956">
        <f>'11.'!BA65</f>
        <v>57028.471018622717</v>
      </c>
      <c r="Y33" s="956">
        <f>'11.'!BB65</f>
        <v>534.9120877218138</v>
      </c>
      <c r="Z33" s="956">
        <f>'11.'!BC65</f>
        <v>3265.3984607368138</v>
      </c>
      <c r="AA33" s="956">
        <f>'11.'!BD65</f>
        <v>60.580859876610255</v>
      </c>
      <c r="AB33" s="956">
        <f>'11.'!BE65</f>
        <v>32247.090903664885</v>
      </c>
      <c r="AC33" s="956">
        <f>'11.'!BF65</f>
        <v>12685.693734370509</v>
      </c>
      <c r="AD33" s="963">
        <v>0</v>
      </c>
      <c r="AF33" s="111"/>
      <c r="AG33" s="111"/>
    </row>
    <row r="34" spans="1:33" ht="15.75" customHeight="1">
      <c r="A34" s="1137"/>
      <c r="B34" s="813" t="s">
        <v>1026</v>
      </c>
      <c r="C34" s="1137"/>
      <c r="D34" s="1096"/>
      <c r="E34" s="866">
        <f>'11.'!AL66</f>
        <v>577014.00337241753</v>
      </c>
      <c r="F34" s="956">
        <f>'11.'!AM66</f>
        <v>574492.18626703997</v>
      </c>
      <c r="G34" s="956">
        <f>'11.'!AN66</f>
        <v>499110.37677742075</v>
      </c>
      <c r="H34" s="956">
        <f>'11.'!AO66</f>
        <v>12198.884439049958</v>
      </c>
      <c r="I34" s="956">
        <f>'11.'!AP66</f>
        <v>14369.723502607558</v>
      </c>
      <c r="J34" s="956">
        <f>'11.'!AQ66</f>
        <v>327745.59366292751</v>
      </c>
      <c r="K34" s="956">
        <f>'11.'!AR66</f>
        <v>144796.17517283573</v>
      </c>
      <c r="L34" s="963">
        <f>'11.'!AS66</f>
        <v>75381.809489619132</v>
      </c>
      <c r="M34" s="956">
        <f>'11.'!AT66</f>
        <v>19031.263293021224</v>
      </c>
      <c r="N34" s="963">
        <f>'11.'!AU66</f>
        <v>9424.7697077136272</v>
      </c>
      <c r="O34" s="1137"/>
      <c r="P34" s="813" t="s">
        <v>1026</v>
      </c>
      <c r="Q34" s="1137"/>
      <c r="R34" s="811"/>
      <c r="S34" s="956">
        <f>'11.'!AV66</f>
        <v>2785.5218817658447</v>
      </c>
      <c r="T34" s="956">
        <f>'11.'!AW66</f>
        <v>833.04819257054794</v>
      </c>
      <c r="U34" s="956">
        <f>'11.'!AX66</f>
        <v>3395.1430040841819</v>
      </c>
      <c r="V34" s="956">
        <f>'11.'!AY66</f>
        <v>1541.2514495016512</v>
      </c>
      <c r="W34" s="956">
        <f>'11.'!AZ66</f>
        <v>1051.5290573853727</v>
      </c>
      <c r="X34" s="956">
        <f>'11.'!BA66</f>
        <v>30570.326554647654</v>
      </c>
      <c r="Y34" s="956">
        <f>'11.'!BB66</f>
        <v>327.78286670788424</v>
      </c>
      <c r="Z34" s="956">
        <f>'11.'!BC66</f>
        <v>3482.7553019706106</v>
      </c>
      <c r="AA34" s="956">
        <f>'11.'!BD66</f>
        <v>276.28783501663179</v>
      </c>
      <c r="AB34" s="956">
        <f>'11.'!BE66</f>
        <v>21693.393638255126</v>
      </c>
      <c r="AC34" s="956">
        <f>'11.'!BF66</f>
        <v>6004.5724073482052</v>
      </c>
      <c r="AD34" s="963">
        <v>0</v>
      </c>
      <c r="AF34" s="111"/>
      <c r="AG34" s="111"/>
    </row>
    <row r="35" spans="1:33" ht="15.75" customHeight="1">
      <c r="A35" s="1137"/>
      <c r="B35" s="813" t="s">
        <v>1027</v>
      </c>
      <c r="C35" s="1137"/>
      <c r="D35" s="1096"/>
      <c r="E35" s="866">
        <f>'11.'!AL67</f>
        <v>615098.61539942294</v>
      </c>
      <c r="F35" s="956">
        <f>'11.'!AM67</f>
        <v>573727.64010879851</v>
      </c>
      <c r="G35" s="956">
        <f>'11.'!AN67</f>
        <v>477316.44217563316</v>
      </c>
      <c r="H35" s="956">
        <f>'11.'!AO67</f>
        <v>50724.161888019618</v>
      </c>
      <c r="I35" s="956">
        <f>'11.'!AP67</f>
        <v>15299.476967745079</v>
      </c>
      <c r="J35" s="956">
        <f>'11.'!AQ67</f>
        <v>183851.99065540713</v>
      </c>
      <c r="K35" s="956">
        <f>'11.'!AR67</f>
        <v>227440.81266446121</v>
      </c>
      <c r="L35" s="963">
        <f>'11.'!AS67</f>
        <v>96411.197933165473</v>
      </c>
      <c r="M35" s="956">
        <f>'11.'!AT67</f>
        <v>35331.49616053138</v>
      </c>
      <c r="N35" s="963">
        <f>'11.'!AU67</f>
        <v>19449.843476122842</v>
      </c>
      <c r="O35" s="1137"/>
      <c r="P35" s="813" t="s">
        <v>1027</v>
      </c>
      <c r="Q35" s="1137"/>
      <c r="R35" s="811"/>
      <c r="S35" s="956">
        <f>'11.'!AV67</f>
        <v>3471.8834233814482</v>
      </c>
      <c r="T35" s="956">
        <f>'11.'!AW67</f>
        <v>2659.4591026493576</v>
      </c>
      <c r="U35" s="956">
        <f>'11.'!AX67</f>
        <v>6147.2102185992417</v>
      </c>
      <c r="V35" s="956">
        <f>'11.'!AY67</f>
        <v>1248.176892615219</v>
      </c>
      <c r="W35" s="956">
        <f>'11.'!AZ67</f>
        <v>2354.9230471632736</v>
      </c>
      <c r="X35" s="956">
        <f>'11.'!BA67</f>
        <v>32374.000808410932</v>
      </c>
      <c r="Y35" s="956">
        <f>'11.'!BB67</f>
        <v>3306.8497162776666</v>
      </c>
      <c r="Z35" s="956">
        <f>'11.'!BC67</f>
        <v>6135.7803141584272</v>
      </c>
      <c r="AA35" s="956">
        <f>'11.'!BD67</f>
        <v>162.36827059994229</v>
      </c>
      <c r="AB35" s="956">
        <f>'11.'!BE67</f>
        <v>19100.702663187105</v>
      </c>
      <c r="AC35" s="956">
        <f>'11.'!BF67</f>
        <v>47506.755604782731</v>
      </c>
      <c r="AD35" s="963">
        <v>0</v>
      </c>
      <c r="AF35" s="111"/>
      <c r="AG35" s="111"/>
    </row>
    <row r="36" spans="1:33" ht="15.75" customHeight="1">
      <c r="A36" s="2641" t="s">
        <v>397</v>
      </c>
      <c r="B36" s="2641"/>
      <c r="C36" s="2641"/>
      <c r="D36" s="607"/>
      <c r="E36" s="866"/>
      <c r="F36" s="956"/>
      <c r="G36" s="956"/>
      <c r="H36" s="956"/>
      <c r="I36" s="956"/>
      <c r="J36" s="956"/>
      <c r="K36" s="956"/>
      <c r="L36" s="956"/>
      <c r="M36" s="956"/>
      <c r="N36" s="963"/>
      <c r="O36" s="2641" t="s">
        <v>397</v>
      </c>
      <c r="P36" s="2641"/>
      <c r="Q36" s="2641"/>
      <c r="R36" s="107"/>
      <c r="S36" s="956"/>
      <c r="T36" s="956"/>
      <c r="U36" s="956"/>
      <c r="W36" s="956"/>
      <c r="X36" s="956"/>
      <c r="Y36" s="956"/>
      <c r="Z36" s="956"/>
      <c r="AA36" s="956"/>
      <c r="AB36" s="956"/>
      <c r="AC36" s="956"/>
      <c r="AD36" s="963"/>
      <c r="AF36" s="111"/>
      <c r="AG36" s="111"/>
    </row>
    <row r="37" spans="1:33" ht="15.75" customHeight="1">
      <c r="A37" s="1137"/>
      <c r="B37" s="813" t="s">
        <v>1028</v>
      </c>
      <c r="C37" s="1137"/>
      <c r="D37" s="1096"/>
      <c r="E37" s="866">
        <f>'11.'!AL68</f>
        <v>99742.428044848915</v>
      </c>
      <c r="F37" s="956">
        <f>'11.'!AM68</f>
        <v>82307.227698183327</v>
      </c>
      <c r="G37" s="956">
        <f>'11.'!AN68</f>
        <v>65372.927875195986</v>
      </c>
      <c r="H37" s="956">
        <f>'11.'!AO68</f>
        <v>3509.6410158619406</v>
      </c>
      <c r="I37" s="956">
        <f>'11.'!AP68</f>
        <v>6020.3867994820575</v>
      </c>
      <c r="J37" s="956">
        <f>'11.'!AQ68</f>
        <v>14065.340195989393</v>
      </c>
      <c r="K37" s="956">
        <f>'11.'!AR68</f>
        <v>41777.559863862603</v>
      </c>
      <c r="L37" s="963">
        <f>'11.'!AS68</f>
        <v>16934.29982298733</v>
      </c>
      <c r="M37" s="956">
        <f>'11.'!AT68</f>
        <v>7319.3243877945524</v>
      </c>
      <c r="N37" s="963">
        <f>'11.'!AU68</f>
        <v>3350.8444509136934</v>
      </c>
      <c r="O37" s="1137"/>
      <c r="P37" s="813" t="s">
        <v>1028</v>
      </c>
      <c r="Q37" s="1137"/>
      <c r="R37" s="811"/>
      <c r="S37" s="956">
        <f>'11.'!AV68</f>
        <v>989.09696174686871</v>
      </c>
      <c r="T37" s="956">
        <f>'11.'!AW68</f>
        <v>1540.7644375146783</v>
      </c>
      <c r="U37" s="956">
        <f>'11.'!AX68</f>
        <v>804.8189373276748</v>
      </c>
      <c r="V37" s="956">
        <f>'11.'!AY68</f>
        <v>261.49119108794565</v>
      </c>
      <c r="W37" s="956">
        <f>'11.'!AZ68</f>
        <v>372.30840920369843</v>
      </c>
      <c r="X37" s="956">
        <f>'11.'!BA68</f>
        <v>2246.1330150390813</v>
      </c>
      <c r="Y37" s="956">
        <f>'11.'!BB68</f>
        <v>120.10385800202641</v>
      </c>
      <c r="Z37" s="956">
        <f>'11.'!BC68</f>
        <v>664.03255418921151</v>
      </c>
      <c r="AA37" s="956">
        <f>'11.'!BD68</f>
        <v>22.832565647372064</v>
      </c>
      <c r="AB37" s="956">
        <f>'11.'!BE68</f>
        <v>6561.8734423150809</v>
      </c>
      <c r="AC37" s="956">
        <f>'11.'!BF68</f>
        <v>18099.232900854797</v>
      </c>
      <c r="AD37" s="963">
        <v>0</v>
      </c>
      <c r="AF37" s="111"/>
      <c r="AG37" s="111"/>
    </row>
    <row r="38" spans="1:33" ht="15.75" customHeight="1">
      <c r="A38" s="1137"/>
      <c r="B38" s="813" t="s">
        <v>1038</v>
      </c>
      <c r="C38" s="1137"/>
      <c r="D38" s="1096"/>
      <c r="E38" s="866">
        <f>'11.'!AL69</f>
        <v>39476.167285833515</v>
      </c>
      <c r="F38" s="956">
        <f>'11.'!AM69</f>
        <v>33032.339784077871</v>
      </c>
      <c r="G38" s="956">
        <f>'11.'!AN69</f>
        <v>23312.757280469803</v>
      </c>
      <c r="H38" s="956">
        <f>'11.'!AO69</f>
        <v>1112.3319863447773</v>
      </c>
      <c r="I38" s="956">
        <f>'11.'!AP69</f>
        <v>1740.3578831383932</v>
      </c>
      <c r="J38" s="956">
        <f>'11.'!AQ69</f>
        <v>7563.6487198815948</v>
      </c>
      <c r="K38" s="956">
        <f>'11.'!AR69</f>
        <v>12896.418691105027</v>
      </c>
      <c r="L38" s="963">
        <f>'11.'!AS69</f>
        <v>9719.5825036080896</v>
      </c>
      <c r="M38" s="956">
        <f>'11.'!AT69</f>
        <v>7640.6881617278141</v>
      </c>
      <c r="N38" s="963">
        <f>'11.'!AU69</f>
        <v>5212.4191511612198</v>
      </c>
      <c r="O38" s="1137"/>
      <c r="P38" s="813" t="s">
        <v>1038</v>
      </c>
      <c r="Q38" s="1137"/>
      <c r="R38" s="811"/>
      <c r="S38" s="956">
        <f>'11.'!AV69</f>
        <v>661.86551963453871</v>
      </c>
      <c r="T38" s="956">
        <f>'11.'!AW69</f>
        <v>829.31302650219232</v>
      </c>
      <c r="U38" s="956">
        <f>'11.'!AX69</f>
        <v>712.35255282083847</v>
      </c>
      <c r="V38" s="956">
        <f>'11.'!AY69</f>
        <v>221.30661699363958</v>
      </c>
      <c r="W38" s="956">
        <f>'11.'!AZ69</f>
        <v>3.4312946153885471</v>
      </c>
      <c r="X38" s="956">
        <f>'11.'!BA69</f>
        <v>412.34390058949032</v>
      </c>
      <c r="Y38" s="956">
        <f>'11.'!BB69</f>
        <v>12.925755411356523</v>
      </c>
      <c r="Z38" s="956">
        <f>'11.'!BC69</f>
        <v>239.28895908122792</v>
      </c>
      <c r="AA38" s="956">
        <f>'11.'!BD69</f>
        <v>15.879033409090919</v>
      </c>
      <c r="AB38" s="956">
        <f>'11.'!BE69</f>
        <v>1398.4566933891006</v>
      </c>
      <c r="AC38" s="956">
        <f>'11.'!BF69</f>
        <v>6683.1164608368681</v>
      </c>
      <c r="AD38" s="963">
        <v>0</v>
      </c>
      <c r="AF38" s="111"/>
      <c r="AG38" s="111"/>
    </row>
    <row r="39" spans="1:33" ht="15.75" customHeight="1">
      <c r="A39" s="813"/>
      <c r="B39" s="813" t="s">
        <v>1039</v>
      </c>
      <c r="C39" s="813"/>
      <c r="D39" s="1096"/>
      <c r="E39" s="866">
        <f>'11.'!AL70</f>
        <v>92012.913291737146</v>
      </c>
      <c r="F39" s="956">
        <f>'11.'!AM70</f>
        <v>76800.608494360305</v>
      </c>
      <c r="G39" s="956">
        <f>'11.'!AN70</f>
        <v>64367.368359455009</v>
      </c>
      <c r="H39" s="956">
        <f>'11.'!AO70</f>
        <v>4721.0463413518282</v>
      </c>
      <c r="I39" s="956">
        <f>'11.'!AP70</f>
        <v>2430.9293124098176</v>
      </c>
      <c r="J39" s="956">
        <f>'11.'!AQ70</f>
        <v>25367.582761932885</v>
      </c>
      <c r="K39" s="956">
        <f>'11.'!AR70</f>
        <v>31847.809943760487</v>
      </c>
      <c r="L39" s="963">
        <f>'11.'!AS70</f>
        <v>12433.240134905322</v>
      </c>
      <c r="M39" s="956">
        <f>'11.'!AT70</f>
        <v>6213.0572007197889</v>
      </c>
      <c r="N39" s="963">
        <f>'11.'!AU70</f>
        <v>1621.5670984716751</v>
      </c>
      <c r="O39" s="813"/>
      <c r="P39" s="813" t="s">
        <v>1039</v>
      </c>
      <c r="Q39" s="813"/>
      <c r="R39" s="811"/>
      <c r="S39" s="956">
        <f>'11.'!AV70</f>
        <v>616.64046906550254</v>
      </c>
      <c r="T39" s="956">
        <f>'11.'!AW70</f>
        <v>1106.6985953706051</v>
      </c>
      <c r="U39" s="956">
        <f>'11.'!AX70</f>
        <v>2613.0934615760575</v>
      </c>
      <c r="V39" s="956">
        <f>'11.'!AY70</f>
        <v>225.39344680395948</v>
      </c>
      <c r="W39" s="956">
        <f>'11.'!AZ70</f>
        <v>29.664129431984218</v>
      </c>
      <c r="X39" s="956">
        <f>'11.'!BA70</f>
        <v>1486.1288331980809</v>
      </c>
      <c r="Y39" s="956">
        <f>'11.'!BB70</f>
        <v>0.14684700000000001</v>
      </c>
      <c r="Z39" s="956">
        <f>'11.'!BC70</f>
        <v>29.470759500003993</v>
      </c>
      <c r="AA39" s="956">
        <f>'11.'!BD70</f>
        <v>0.109292</v>
      </c>
      <c r="AB39" s="956">
        <f>'11.'!BE70</f>
        <v>4704.3272024874504</v>
      </c>
      <c r="AC39" s="956">
        <f>'11.'!BF70</f>
        <v>15241.775556876844</v>
      </c>
      <c r="AD39" s="963">
        <v>0</v>
      </c>
      <c r="AF39" s="111"/>
      <c r="AG39" s="111"/>
    </row>
    <row r="40" spans="1:33" ht="15.75" customHeight="1">
      <c r="A40" s="813"/>
      <c r="B40" s="813" t="s">
        <v>1040</v>
      </c>
      <c r="C40" s="813"/>
      <c r="D40" s="1096"/>
      <c r="E40" s="866">
        <f>'11.'!AL71</f>
        <v>206608.57479581266</v>
      </c>
      <c r="F40" s="956">
        <f>'11.'!AM71</f>
        <v>176778.90944769964</v>
      </c>
      <c r="G40" s="956">
        <f>'11.'!AN71</f>
        <v>138768.04507520088</v>
      </c>
      <c r="H40" s="956">
        <f>'11.'!AO71</f>
        <v>10652.889689538022</v>
      </c>
      <c r="I40" s="956">
        <f>'11.'!AP71</f>
        <v>2631.7881587029146</v>
      </c>
      <c r="J40" s="956">
        <f>'11.'!AQ71</f>
        <v>62990.386997458678</v>
      </c>
      <c r="K40" s="956">
        <f>'11.'!AR71</f>
        <v>62492.980229501271</v>
      </c>
      <c r="L40" s="963">
        <f>'11.'!AS71</f>
        <v>38010.864372498843</v>
      </c>
      <c r="M40" s="956">
        <f>'11.'!AT71</f>
        <v>15460.222803026807</v>
      </c>
      <c r="N40" s="963">
        <f>'11.'!AU71</f>
        <v>8298.762890212507</v>
      </c>
      <c r="O40" s="813"/>
      <c r="P40" s="813" t="s">
        <v>1040</v>
      </c>
      <c r="Q40" s="813"/>
      <c r="R40" s="811"/>
      <c r="S40" s="956">
        <f>'11.'!AV71</f>
        <v>1342.8703451184767</v>
      </c>
      <c r="T40" s="956">
        <f>'11.'!AW71</f>
        <v>2380.995640182296</v>
      </c>
      <c r="U40" s="956">
        <f>'11.'!AX71</f>
        <v>2722.0593045103542</v>
      </c>
      <c r="V40" s="956">
        <f>'11.'!AY71</f>
        <v>465.61483650777399</v>
      </c>
      <c r="W40" s="956">
        <f>'11.'!AZ71</f>
        <v>249.91978649538981</v>
      </c>
      <c r="X40" s="956">
        <f>'11.'!BA71</f>
        <v>8617.8376790639686</v>
      </c>
      <c r="Y40" s="956">
        <f>'11.'!BB71</f>
        <v>31.738982540891413</v>
      </c>
      <c r="Z40" s="956">
        <f>'11.'!BC71</f>
        <v>2523.6385045504103</v>
      </c>
      <c r="AA40" s="956">
        <f>'11.'!BD71</f>
        <v>93.366379200203852</v>
      </c>
      <c r="AB40" s="956">
        <f>'11.'!BE71</f>
        <v>11284.060024116552</v>
      </c>
      <c r="AC40" s="956">
        <f>'11.'!BF71</f>
        <v>32353.303852663517</v>
      </c>
      <c r="AD40" s="963">
        <v>0</v>
      </c>
      <c r="AF40" s="111"/>
      <c r="AG40" s="111"/>
    </row>
    <row r="41" spans="1:33" ht="15.75" customHeight="1">
      <c r="A41" s="813"/>
      <c r="B41" s="813" t="s">
        <v>1041</v>
      </c>
      <c r="C41" s="813"/>
      <c r="D41" s="1096"/>
      <c r="E41" s="866">
        <f>'11.'!AL72</f>
        <v>240419.54320074691</v>
      </c>
      <c r="F41" s="956">
        <f>'11.'!AM72</f>
        <v>225364.99703240051</v>
      </c>
      <c r="G41" s="956">
        <f>'11.'!AN72</f>
        <v>189219.10481933082</v>
      </c>
      <c r="H41" s="956">
        <f>'11.'!AO72</f>
        <v>9320.5066042422841</v>
      </c>
      <c r="I41" s="956">
        <f>'11.'!AP72</f>
        <v>9397.8808176801904</v>
      </c>
      <c r="J41" s="956">
        <f>'11.'!AQ72</f>
        <v>95944.629371716961</v>
      </c>
      <c r="K41" s="956">
        <f>'11.'!AR72</f>
        <v>74556.088025691468</v>
      </c>
      <c r="L41" s="963">
        <f>'11.'!AS72</f>
        <v>36145.89221306963</v>
      </c>
      <c r="M41" s="956">
        <f>'11.'!AT72</f>
        <v>16564.835615656917</v>
      </c>
      <c r="N41" s="963">
        <f>'11.'!AU72</f>
        <v>5446.4449024810629</v>
      </c>
      <c r="O41" s="813"/>
      <c r="P41" s="813" t="s">
        <v>1041</v>
      </c>
      <c r="Q41" s="813"/>
      <c r="R41" s="811"/>
      <c r="S41" s="956">
        <f>'11.'!AV72</f>
        <v>1958.1534877065149</v>
      </c>
      <c r="T41" s="956">
        <f>'11.'!AW72</f>
        <v>2257.6639761700435</v>
      </c>
      <c r="U41" s="956">
        <f>'11.'!AX72</f>
        <v>3314.9502011717591</v>
      </c>
      <c r="V41" s="956">
        <f>'11.'!AY72</f>
        <v>2318.6296871699974</v>
      </c>
      <c r="W41" s="956">
        <f>'11.'!AZ72</f>
        <v>1268.9933609575332</v>
      </c>
      <c r="X41" s="956">
        <f>'11.'!BA72</f>
        <v>4578.8710039415328</v>
      </c>
      <c r="Y41" s="956">
        <f>'11.'!BB72</f>
        <v>98.707113363636594</v>
      </c>
      <c r="Z41" s="956">
        <f>'11.'!BC72</f>
        <v>1670.1095614589885</v>
      </c>
      <c r="AA41" s="956">
        <f>'11.'!BD72</f>
        <v>222.22564304573447</v>
      </c>
      <c r="AB41" s="956">
        <f>'11.'!BE72</f>
        <v>13011.143275602832</v>
      </c>
      <c r="AC41" s="956">
        <f>'11.'!BF72</f>
        <v>16724.655729805276</v>
      </c>
      <c r="AD41" s="963">
        <v>0</v>
      </c>
      <c r="AF41" s="111"/>
      <c r="AG41" s="111"/>
    </row>
    <row r="42" spans="1:33" ht="15.75" customHeight="1">
      <c r="A42" s="813"/>
      <c r="B42" s="813" t="s">
        <v>1042</v>
      </c>
      <c r="C42" s="813"/>
      <c r="D42" s="1096"/>
      <c r="E42" s="866">
        <f>'11.'!AL73</f>
        <v>621051.12095397816</v>
      </c>
      <c r="F42" s="956">
        <f>'11.'!AM73</f>
        <v>598349.2481954043</v>
      </c>
      <c r="G42" s="956">
        <f>'11.'!AN73</f>
        <v>500315.93910447496</v>
      </c>
      <c r="H42" s="956">
        <f>'11.'!AO73</f>
        <v>31638.264760130816</v>
      </c>
      <c r="I42" s="956">
        <f>'11.'!AP73</f>
        <v>11510.848032367929</v>
      </c>
      <c r="J42" s="956">
        <f>'11.'!AQ73</f>
        <v>300498.27769829053</v>
      </c>
      <c r="K42" s="956">
        <f>'11.'!AR73</f>
        <v>156668.54861368591</v>
      </c>
      <c r="L42" s="963">
        <f>'11.'!AS73</f>
        <v>98033.309090929208</v>
      </c>
      <c r="M42" s="956">
        <f>'11.'!AT73</f>
        <v>28668.607269465123</v>
      </c>
      <c r="N42" s="963">
        <f>'11.'!AU73</f>
        <v>14369.930370130083</v>
      </c>
      <c r="O42" s="813"/>
      <c r="P42" s="813" t="s">
        <v>1042</v>
      </c>
      <c r="Q42" s="813"/>
      <c r="R42" s="811"/>
      <c r="S42" s="956">
        <f>'11.'!AV73</f>
        <v>4980.7527997650004</v>
      </c>
      <c r="T42" s="956">
        <f>'11.'!AW73</f>
        <v>2387.6888180389469</v>
      </c>
      <c r="U42" s="956">
        <f>'11.'!AX73</f>
        <v>4475.7883365718899</v>
      </c>
      <c r="V42" s="956">
        <f>'11.'!AY73</f>
        <v>1957.0204756603785</v>
      </c>
      <c r="W42" s="956">
        <f>'11.'!AZ73</f>
        <v>497.42646929883699</v>
      </c>
      <c r="X42" s="956">
        <f>'11.'!BA73</f>
        <v>39643.358710933222</v>
      </c>
      <c r="Y42" s="956">
        <f>'11.'!BB73</f>
        <v>424.22829438650831</v>
      </c>
      <c r="Z42" s="956">
        <f>'11.'!BC73</f>
        <v>5544.793725710344</v>
      </c>
      <c r="AA42" s="956">
        <f>'11.'!BD73</f>
        <v>179.6208889072673</v>
      </c>
      <c r="AB42" s="956">
        <f>'11.'!BE73</f>
        <v>23572.700201526717</v>
      </c>
      <c r="AC42" s="956">
        <f>'11.'!BF73</f>
        <v>28246.666484283756</v>
      </c>
      <c r="AD42" s="963">
        <v>0</v>
      </c>
      <c r="AF42" s="111"/>
      <c r="AG42" s="111"/>
    </row>
    <row r="43" spans="1:33" ht="15.75" customHeight="1">
      <c r="A43" s="813"/>
      <c r="B43" s="813" t="s">
        <v>1043</v>
      </c>
      <c r="C43" s="813"/>
      <c r="D43" s="1096"/>
      <c r="E43" s="866">
        <f>'11.'!AL74</f>
        <v>173293.02618575387</v>
      </c>
      <c r="F43" s="956">
        <f>'11.'!AM74</f>
        <v>168222.20353558354</v>
      </c>
      <c r="G43" s="956">
        <f>'11.'!AN74</f>
        <v>138700.02944093928</v>
      </c>
      <c r="H43" s="956">
        <f>'11.'!AO74</f>
        <v>7063.5799434975725</v>
      </c>
      <c r="I43" s="956">
        <f>'11.'!AP74</f>
        <v>5413.802197391693</v>
      </c>
      <c r="J43" s="956">
        <f>'11.'!AQ74</f>
        <v>76039.16746559758</v>
      </c>
      <c r="K43" s="956">
        <f>'11.'!AR74</f>
        <v>50183.479834452439</v>
      </c>
      <c r="L43" s="963">
        <f>'11.'!AS74</f>
        <v>29522.174094644248</v>
      </c>
      <c r="M43" s="956">
        <f>'11.'!AT74</f>
        <v>17010.939831363208</v>
      </c>
      <c r="N43" s="963">
        <f>'11.'!AU74</f>
        <v>2876.3849248868664</v>
      </c>
      <c r="O43" s="813"/>
      <c r="P43" s="813" t="s">
        <v>1043</v>
      </c>
      <c r="Q43" s="813"/>
      <c r="R43" s="811"/>
      <c r="S43" s="956">
        <f>'11.'!AV74</f>
        <v>900.16490381859171</v>
      </c>
      <c r="T43" s="956">
        <f>'11.'!AW74</f>
        <v>546.22632329877274</v>
      </c>
      <c r="U43" s="956">
        <f>'11.'!AX74</f>
        <v>3666.3017891242271</v>
      </c>
      <c r="V43" s="956">
        <f>'11.'!AY74</f>
        <v>8916.8422864583208</v>
      </c>
      <c r="W43" s="956">
        <f>'11.'!AZ74</f>
        <v>105.01960377642504</v>
      </c>
      <c r="X43" s="956">
        <f>'11.'!BA74</f>
        <v>7605.8216918726721</v>
      </c>
      <c r="Y43" s="956">
        <f>'11.'!BB74</f>
        <v>96.108346666663593</v>
      </c>
      <c r="Z43" s="956">
        <f>'11.'!BC74</f>
        <v>754.21609821089442</v>
      </c>
      <c r="AA43" s="956">
        <f>'11.'!BD74</f>
        <v>15.129517426655529</v>
      </c>
      <c r="AB43" s="956">
        <f>'11.'!BE74</f>
        <v>4039.9586091041501</v>
      </c>
      <c r="AC43" s="956">
        <f>'11.'!BF74</f>
        <v>5825.0387483812883</v>
      </c>
      <c r="AD43" s="963">
        <v>0</v>
      </c>
      <c r="AF43" s="111"/>
      <c r="AG43" s="111"/>
    </row>
    <row r="44" spans="1:33" ht="15.75" customHeight="1">
      <c r="A44" s="813"/>
      <c r="B44" s="813" t="s">
        <v>1044</v>
      </c>
      <c r="C44" s="813"/>
      <c r="D44" s="1096"/>
      <c r="E44" s="866">
        <f>'11.'!AL75</f>
        <v>261066.14701852421</v>
      </c>
      <c r="F44" s="956">
        <f>'11.'!AM75</f>
        <v>254684.3159758129</v>
      </c>
      <c r="G44" s="956">
        <f>'11.'!AN75</f>
        <v>207381.20869037736</v>
      </c>
      <c r="H44" s="956">
        <f>'11.'!AO75</f>
        <v>10265.264033677477</v>
      </c>
      <c r="I44" s="956">
        <f>'11.'!AP75</f>
        <v>1511.4304874879315</v>
      </c>
      <c r="J44" s="956">
        <f>'11.'!AQ75</f>
        <v>102230.78186870998</v>
      </c>
      <c r="K44" s="956">
        <f>'11.'!AR75</f>
        <v>93373.732300501972</v>
      </c>
      <c r="L44" s="963">
        <f>'11.'!AS75</f>
        <v>47303.107285435406</v>
      </c>
      <c r="M44" s="956">
        <f>'11.'!AT75</f>
        <v>14823.72559182598</v>
      </c>
      <c r="N44" s="963">
        <f>'11.'!AU75</f>
        <v>9417.157236376961</v>
      </c>
      <c r="O44" s="813"/>
      <c r="P44" s="813" t="s">
        <v>1044</v>
      </c>
      <c r="Q44" s="813"/>
      <c r="R44" s="811"/>
      <c r="S44" s="956">
        <f>'11.'!AV75</f>
        <v>1172.0182721048595</v>
      </c>
      <c r="T44" s="956">
        <f>'11.'!AW75</f>
        <v>680.8990722730689</v>
      </c>
      <c r="U44" s="956">
        <f>'11.'!AX75</f>
        <v>1800.0430417869954</v>
      </c>
      <c r="V44" s="956">
        <f>'11.'!AY75</f>
        <v>1297.0065793266269</v>
      </c>
      <c r="W44" s="956">
        <f>'11.'!AZ75</f>
        <v>456.60138995746576</v>
      </c>
      <c r="X44" s="956">
        <f>'11.'!BA75</f>
        <v>10207.831008247465</v>
      </c>
      <c r="Y44" s="956">
        <f>'11.'!BB75</f>
        <v>881.66733214002522</v>
      </c>
      <c r="Z44" s="956">
        <f>'11.'!BC75</f>
        <v>1361.3788248770561</v>
      </c>
      <c r="AA44" s="956">
        <f>'11.'!BD75</f>
        <v>39.826866165050561</v>
      </c>
      <c r="AB44" s="956">
        <f>'11.'!BE75</f>
        <v>19988.677662179834</v>
      </c>
      <c r="AC44" s="956">
        <f>'11.'!BF75</f>
        <v>7743.2098675884909</v>
      </c>
      <c r="AD44" s="963">
        <v>0</v>
      </c>
      <c r="AF44" s="111"/>
      <c r="AG44" s="111"/>
    </row>
    <row r="45" spans="1:33" ht="15.75" customHeight="1">
      <c r="A45" s="813"/>
      <c r="B45" s="813" t="s">
        <v>1045</v>
      </c>
      <c r="C45" s="813"/>
      <c r="D45" s="1096"/>
      <c r="E45" s="866">
        <f>'11.'!AL76</f>
        <v>713374.90665366047</v>
      </c>
      <c r="F45" s="956">
        <f>'11.'!AM76</f>
        <v>696841.19856250414</v>
      </c>
      <c r="G45" s="956">
        <f>'11.'!AN76</f>
        <v>595142.54211401427</v>
      </c>
      <c r="H45" s="956">
        <f>'11.'!AO76</f>
        <v>60425.109778906983</v>
      </c>
      <c r="I45" s="956">
        <f>'11.'!AP76</f>
        <v>21445.500011923959</v>
      </c>
      <c r="J45" s="956">
        <f>'11.'!AQ76</f>
        <v>324864.79082524055</v>
      </c>
      <c r="K45" s="956">
        <f>'11.'!AR76</f>
        <v>188407.14149794253</v>
      </c>
      <c r="L45" s="963">
        <f>'11.'!AS76</f>
        <v>101698.65644849</v>
      </c>
      <c r="M45" s="956">
        <f>'11.'!AT76</f>
        <v>22134.772245297776</v>
      </c>
      <c r="N45" s="963">
        <f>'11.'!AU76</f>
        <v>11338.940371587463</v>
      </c>
      <c r="O45" s="813"/>
      <c r="P45" s="813" t="s">
        <v>1045</v>
      </c>
      <c r="Q45" s="813"/>
      <c r="R45" s="811"/>
      <c r="S45" s="956">
        <f>'11.'!AV76</f>
        <v>3742.664114148607</v>
      </c>
      <c r="T45" s="956">
        <f>'11.'!AW76</f>
        <v>830.06747305475596</v>
      </c>
      <c r="U45" s="956">
        <f>'11.'!AX76</f>
        <v>4372.3827957810063</v>
      </c>
      <c r="V45" s="956">
        <f>'11.'!AY76</f>
        <v>842.78462243521074</v>
      </c>
      <c r="W45" s="956">
        <f>'11.'!AZ76</f>
        <v>1007.93286829073</v>
      </c>
      <c r="X45" s="956">
        <f>'11.'!BA76</f>
        <v>44875.307141359859</v>
      </c>
      <c r="Y45" s="956">
        <f>'11.'!BB76</f>
        <v>1027.3941785490767</v>
      </c>
      <c r="Z45" s="956">
        <f>'11.'!BC76</f>
        <v>4951.6342768787954</v>
      </c>
      <c r="AA45" s="956">
        <f>'11.'!BD76</f>
        <v>235.26929509716101</v>
      </c>
      <c r="AB45" s="956">
        <f>'11.'!BE76</f>
        <v>28474.279311307331</v>
      </c>
      <c r="AC45" s="956">
        <f>'11.'!BF76</f>
        <v>21485.342368035021</v>
      </c>
      <c r="AD45" s="963">
        <v>0</v>
      </c>
      <c r="AF45" s="111"/>
      <c r="AG45" s="111"/>
    </row>
    <row r="46" spans="1:33" ht="15.75" customHeight="1">
      <c r="A46" s="813"/>
      <c r="B46" s="813" t="s">
        <v>1046</v>
      </c>
      <c r="C46" s="813"/>
      <c r="D46" s="1096"/>
      <c r="E46" s="866">
        <f>'11.'!AL77</f>
        <v>498016.89165013196</v>
      </c>
      <c r="F46" s="956">
        <f>'11.'!AM77</f>
        <v>471984.10097040422</v>
      </c>
      <c r="G46" s="956">
        <f>'11.'!AN77</f>
        <v>396419.52415192645</v>
      </c>
      <c r="H46" s="956">
        <f>'11.'!AO77</f>
        <v>3454.3731839999996</v>
      </c>
      <c r="I46" s="956">
        <f>'11.'!AP77</f>
        <v>14139.444962745079</v>
      </c>
      <c r="J46" s="956">
        <f>'11.'!AQ77</f>
        <v>179216.33621634272</v>
      </c>
      <c r="K46" s="956">
        <f>'11.'!AR77</f>
        <v>199609.36978883855</v>
      </c>
      <c r="L46" s="963">
        <f>'11.'!AS77</f>
        <v>75564.576818477828</v>
      </c>
      <c r="M46" s="956">
        <f>'11.'!AT77</f>
        <v>30811.001692165475</v>
      </c>
      <c r="N46" s="963">
        <f>'11.'!AU77</f>
        <v>16517.216654889933</v>
      </c>
      <c r="O46" s="813"/>
      <c r="P46" s="813" t="s">
        <v>1046</v>
      </c>
      <c r="Q46" s="813"/>
      <c r="R46" s="811"/>
      <c r="S46" s="956">
        <f>'11.'!AV77</f>
        <v>2646.9870687483158</v>
      </c>
      <c r="T46" s="956">
        <f>'11.'!AW77</f>
        <v>2724.782739982707</v>
      </c>
      <c r="U46" s="956">
        <f>'11.'!AX77</f>
        <v>5624.2386069882195</v>
      </c>
      <c r="V46" s="956">
        <f>'11.'!AY77</f>
        <v>1029.7711313930311</v>
      </c>
      <c r="W46" s="956">
        <f>'11.'!AZ77</f>
        <v>2268.0054901632734</v>
      </c>
      <c r="X46" s="956">
        <f>'11.'!BA77</f>
        <v>25301.923506511084</v>
      </c>
      <c r="Y46" s="956">
        <f>'11.'!BB77</f>
        <v>2965.703977277667</v>
      </c>
      <c r="Z46" s="956">
        <f>'11.'!BC77</f>
        <v>5574.2474341584266</v>
      </c>
      <c r="AA46" s="956">
        <f>'11.'!BD77</f>
        <v>112.05943893330583</v>
      </c>
      <c r="AB46" s="956">
        <f>'11.'!BE77</f>
        <v>10799.640769431844</v>
      </c>
      <c r="AC46" s="956">
        <f>'11.'!BF77</f>
        <v>31607.038113886261</v>
      </c>
      <c r="AD46" s="963">
        <v>0</v>
      </c>
      <c r="AF46" s="111"/>
      <c r="AG46" s="111"/>
    </row>
    <row r="47" spans="1:33" ht="15.75" customHeight="1">
      <c r="A47" s="2641" t="s">
        <v>372</v>
      </c>
      <c r="B47" s="2641"/>
      <c r="C47" s="2641"/>
      <c r="D47" s="1096"/>
      <c r="E47" s="866"/>
      <c r="F47" s="956"/>
      <c r="G47" s="956"/>
      <c r="H47" s="956"/>
      <c r="I47" s="956"/>
      <c r="J47" s="956"/>
      <c r="K47" s="956"/>
      <c r="L47" s="956"/>
      <c r="M47" s="956"/>
      <c r="N47" s="963"/>
      <c r="O47" s="2641" t="s">
        <v>372</v>
      </c>
      <c r="P47" s="2641"/>
      <c r="Q47" s="2641"/>
      <c r="R47" s="811"/>
      <c r="S47" s="956"/>
      <c r="T47" s="956"/>
      <c r="U47" s="956"/>
      <c r="V47" s="956"/>
      <c r="W47" s="956"/>
      <c r="X47" s="956"/>
      <c r="Y47" s="956"/>
      <c r="Z47" s="956"/>
      <c r="AA47" s="956"/>
      <c r="AB47" s="956"/>
      <c r="AC47" s="956"/>
      <c r="AD47" s="963"/>
      <c r="AF47" s="111"/>
      <c r="AG47" s="111"/>
    </row>
    <row r="48" spans="1:33" ht="15.75" customHeight="1">
      <c r="A48" s="813"/>
      <c r="B48" s="813" t="s">
        <v>1028</v>
      </c>
      <c r="C48" s="813"/>
      <c r="D48" s="1096"/>
      <c r="E48" s="866">
        <f>'11.'!AL78</f>
        <v>145519.32496219111</v>
      </c>
      <c r="F48" s="956">
        <f>'11.'!AM78</f>
        <v>120412.97158121126</v>
      </c>
      <c r="G48" s="956">
        <f>'11.'!AN78</f>
        <v>86983.467526179069</v>
      </c>
      <c r="H48" s="956">
        <f>'11.'!AO78</f>
        <v>4249.1023232561929</v>
      </c>
      <c r="I48" s="956">
        <f>'11.'!AP78</f>
        <v>6041.72057108642</v>
      </c>
      <c r="J48" s="956">
        <f>'11.'!AQ78</f>
        <v>22087.659931642374</v>
      </c>
      <c r="K48" s="956">
        <f>'11.'!AR78</f>
        <v>54604.984700194073</v>
      </c>
      <c r="L48" s="963">
        <f>'11.'!AS78</f>
        <v>33429.50405503223</v>
      </c>
      <c r="M48" s="956">
        <f>'11.'!AT78</f>
        <v>9148.9075169023545</v>
      </c>
      <c r="N48" s="963">
        <f>'11.'!AU78</f>
        <v>4376.9498223703376</v>
      </c>
      <c r="O48" s="813"/>
      <c r="P48" s="813" t="s">
        <v>1028</v>
      </c>
      <c r="Q48" s="813"/>
      <c r="R48" s="811"/>
      <c r="S48" s="956">
        <f>'11.'!AV78</f>
        <v>1571.5330937195388</v>
      </c>
      <c r="T48" s="956">
        <f>'11.'!AW78</f>
        <v>1524.3420026468007</v>
      </c>
      <c r="U48" s="956">
        <f>'11.'!AX78</f>
        <v>912.48003946747019</v>
      </c>
      <c r="V48" s="956">
        <f>'11.'!AY78</f>
        <v>398.07666540531051</v>
      </c>
      <c r="W48" s="956">
        <f>'11.'!AZ78</f>
        <v>365.52589329288554</v>
      </c>
      <c r="X48" s="956">
        <f>'11.'!BA78</f>
        <v>11940.64403143952</v>
      </c>
      <c r="Y48" s="956">
        <f>'11.'!BB78</f>
        <v>227.32066199999997</v>
      </c>
      <c r="Z48" s="956">
        <f>'11.'!BC78</f>
        <v>3690.2762307190906</v>
      </c>
      <c r="AA48" s="956">
        <f>'11.'!BD78</f>
        <v>84.54354366257644</v>
      </c>
      <c r="AB48" s="956">
        <f>'11.'!BE78</f>
        <v>8337.8120703087079</v>
      </c>
      <c r="AC48" s="956">
        <f>'11.'!BF78</f>
        <v>28796.62961169866</v>
      </c>
      <c r="AD48" s="963">
        <v>0</v>
      </c>
      <c r="AF48" s="111"/>
      <c r="AG48" s="111"/>
    </row>
    <row r="49" spans="1:55" ht="15.75" customHeight="1">
      <c r="A49" s="813"/>
      <c r="B49" s="813" t="s">
        <v>1038</v>
      </c>
      <c r="C49" s="813"/>
      <c r="D49" s="1096"/>
      <c r="E49" s="866">
        <f>'11.'!AL79</f>
        <v>37036.254118396282</v>
      </c>
      <c r="F49" s="956">
        <f>'11.'!AM79</f>
        <v>30877.359885546979</v>
      </c>
      <c r="G49" s="956">
        <f>'11.'!AN79</f>
        <v>21240.214893156986</v>
      </c>
      <c r="H49" s="956">
        <f>'11.'!AO79</f>
        <v>1262.3599537258203</v>
      </c>
      <c r="I49" s="957">
        <f>'11.'!AP79</f>
        <v>1289.4314236368218</v>
      </c>
      <c r="J49" s="956">
        <f>'11.'!AQ79</f>
        <v>6451.1517915083487</v>
      </c>
      <c r="K49" s="956">
        <f>'11.'!AR79</f>
        <v>12237.271724285987</v>
      </c>
      <c r="L49" s="963">
        <f>'11.'!AS79</f>
        <v>9637.1449923900127</v>
      </c>
      <c r="M49" s="956">
        <f>'11.'!AT79</f>
        <v>7585.7588121859162</v>
      </c>
      <c r="N49" s="963">
        <f>'11.'!AU79</f>
        <v>5179.0621696820599</v>
      </c>
      <c r="O49" s="813"/>
      <c r="P49" s="813" t="s">
        <v>1038</v>
      </c>
      <c r="Q49" s="813"/>
      <c r="R49" s="811"/>
      <c r="S49" s="956">
        <f>'11.'!AV79</f>
        <v>672.03622163453883</v>
      </c>
      <c r="T49" s="956">
        <f>'11.'!AW79</f>
        <v>727.89466611922603</v>
      </c>
      <c r="U49" s="956">
        <f>'11.'!AX79</f>
        <v>753.42032510849265</v>
      </c>
      <c r="V49" s="956">
        <f>'11.'!AY79</f>
        <v>210.0790456400824</v>
      </c>
      <c r="W49" s="956">
        <f>'11.'!AZ79</f>
        <v>43.266384001519818</v>
      </c>
      <c r="X49" s="956">
        <f>'11.'!BA79</f>
        <v>753.68878873736571</v>
      </c>
      <c r="Y49" s="956">
        <f>'11.'!BB79</f>
        <v>70.425755413382944</v>
      </c>
      <c r="Z49" s="956">
        <f>'11.'!BC79</f>
        <v>0</v>
      </c>
      <c r="AA49" s="956">
        <f>'11.'!BD79</f>
        <v>15.790659999999999</v>
      </c>
      <c r="AB49" s="956">
        <f>'11.'!BE79</f>
        <v>1211.4809760533385</v>
      </c>
      <c r="AC49" s="956">
        <f>'11.'!BF79</f>
        <v>6158.8942328493176</v>
      </c>
      <c r="AD49" s="963">
        <v>0</v>
      </c>
      <c r="AF49" s="111"/>
      <c r="AG49" s="111"/>
    </row>
    <row r="50" spans="1:55" ht="15.75" customHeight="1">
      <c r="A50" s="813"/>
      <c r="B50" s="813" t="s">
        <v>1039</v>
      </c>
      <c r="C50" s="813"/>
      <c r="D50" s="1096"/>
      <c r="E50" s="866">
        <f>'11.'!AL80</f>
        <v>82509.958981500837</v>
      </c>
      <c r="F50" s="956">
        <f>'11.'!AM80</f>
        <v>67081.431802253486</v>
      </c>
      <c r="G50" s="956">
        <f>'11.'!AN80</f>
        <v>56841.301320494873</v>
      </c>
      <c r="H50" s="956">
        <f>'11.'!AO80</f>
        <v>3804.0999471949267</v>
      </c>
      <c r="I50" s="956">
        <f>'11.'!AP80</f>
        <v>2319.2536083284476</v>
      </c>
      <c r="J50" s="956">
        <f>'11.'!AQ80</f>
        <v>22627.539911277712</v>
      </c>
      <c r="K50" s="956">
        <f>'11.'!AR80</f>
        <v>28090.407853693763</v>
      </c>
      <c r="L50" s="963">
        <f>'11.'!AS80</f>
        <v>10240.130481758688</v>
      </c>
      <c r="M50" s="956">
        <f>'11.'!AT80</f>
        <v>5835.8733435100239</v>
      </c>
      <c r="N50" s="963">
        <f>'11.'!AU80</f>
        <v>1688.1888168576345</v>
      </c>
      <c r="O50" s="813"/>
      <c r="P50" s="813" t="s">
        <v>1039</v>
      </c>
      <c r="Q50" s="813"/>
      <c r="R50" s="811"/>
      <c r="S50" s="956">
        <f>'11.'!AV80</f>
        <v>586.50897906683883</v>
      </c>
      <c r="T50" s="956">
        <f>'11.'!AW80</f>
        <v>1038.4145756030098</v>
      </c>
      <c r="U50" s="956">
        <f>'11.'!AX80</f>
        <v>2271.7062351988948</v>
      </c>
      <c r="V50" s="956">
        <f>'11.'!AY80</f>
        <v>217.61565073626917</v>
      </c>
      <c r="W50" s="956">
        <f>'11.'!AZ80</f>
        <v>33.439086047372761</v>
      </c>
      <c r="X50" s="956">
        <f>'11.'!BA80</f>
        <v>235.63605959267937</v>
      </c>
      <c r="Y50" s="956">
        <f>'11.'!BB80</f>
        <v>0.14684700000000001</v>
      </c>
      <c r="Z50" s="956">
        <f>'11.'!BC80</f>
        <v>29.470759500003993</v>
      </c>
      <c r="AA50" s="956">
        <f>'11.'!BD80</f>
        <v>0.109292</v>
      </c>
      <c r="AB50" s="956">
        <f>'11.'!BE80</f>
        <v>4138.8941801559795</v>
      </c>
      <c r="AC50" s="956">
        <f>'11.'!BF80</f>
        <v>15457.997938747383</v>
      </c>
      <c r="AD50" s="963">
        <v>0</v>
      </c>
      <c r="AF50" s="111"/>
      <c r="AG50" s="111"/>
    </row>
    <row r="51" spans="1:55" ht="15.75" customHeight="1">
      <c r="A51" s="1137"/>
      <c r="B51" s="813" t="s">
        <v>1040</v>
      </c>
      <c r="C51" s="1137"/>
      <c r="D51" s="1096"/>
      <c r="E51" s="866">
        <f>'11.'!AL81</f>
        <v>181030.69519286577</v>
      </c>
      <c r="F51" s="956">
        <f>'11.'!AM81</f>
        <v>161466.77917321061</v>
      </c>
      <c r="G51" s="956">
        <f>'11.'!AN81</f>
        <v>128973.78591102263</v>
      </c>
      <c r="H51" s="956">
        <f>'11.'!AO81</f>
        <v>11005.970857921708</v>
      </c>
      <c r="I51" s="956">
        <f>'11.'!AP81</f>
        <v>6093.7786411613588</v>
      </c>
      <c r="J51" s="956">
        <f>'11.'!AQ81</f>
        <v>55488.91144965795</v>
      </c>
      <c r="K51" s="956">
        <f>'11.'!AR81</f>
        <v>56385.124962281581</v>
      </c>
      <c r="L51" s="963">
        <f>'11.'!AS81</f>
        <v>32492.993262188025</v>
      </c>
      <c r="M51" s="956">
        <f>'11.'!AT81</f>
        <v>18034.884695958241</v>
      </c>
      <c r="N51" s="963">
        <f>'11.'!AU81</f>
        <v>10614.691139206496</v>
      </c>
      <c r="O51" s="1137"/>
      <c r="P51" s="813" t="s">
        <v>1040</v>
      </c>
      <c r="Q51" s="1137"/>
      <c r="R51" s="811"/>
      <c r="S51" s="956">
        <f>'11.'!AV81</f>
        <v>1360.4647497231724</v>
      </c>
      <c r="T51" s="956">
        <f>'11.'!AW81</f>
        <v>2322.5926076236724</v>
      </c>
      <c r="U51" s="956">
        <f>'11.'!AX81</f>
        <v>2973.787850462526</v>
      </c>
      <c r="V51" s="956">
        <f>'11.'!AY81</f>
        <v>510.59501953768131</v>
      </c>
      <c r="W51" s="956">
        <f>'11.'!AZ81</f>
        <v>252.75332940468292</v>
      </c>
      <c r="X51" s="956">
        <f>'11.'!BA81</f>
        <v>3709.7231382455452</v>
      </c>
      <c r="Y51" s="956">
        <f>'11.'!BB81</f>
        <v>33.089929540891411</v>
      </c>
      <c r="Z51" s="956">
        <f>'11.'!BC81</f>
        <v>3176.9994452978822</v>
      </c>
      <c r="AA51" s="956">
        <f>'11.'!BD81</f>
        <v>44.029917200203847</v>
      </c>
      <c r="AB51" s="956">
        <f>'11.'!BE81</f>
        <v>7494.2661359452868</v>
      </c>
      <c r="AC51" s="956">
        <f>'11.'!BF81</f>
        <v>22740.915464952977</v>
      </c>
      <c r="AD51" s="963">
        <v>0</v>
      </c>
      <c r="AF51" s="111"/>
      <c r="AG51" s="111"/>
    </row>
    <row r="52" spans="1:55" ht="15.75" customHeight="1">
      <c r="A52" s="1137"/>
      <c r="B52" s="813" t="s">
        <v>1041</v>
      </c>
      <c r="C52" s="1137"/>
      <c r="D52" s="1096"/>
      <c r="E52" s="866">
        <f>'11.'!AL82</f>
        <v>266753.24879188731</v>
      </c>
      <c r="F52" s="956">
        <f>'11.'!AM82</f>
        <v>251774.95722726992</v>
      </c>
      <c r="G52" s="956">
        <f>'11.'!AN82</f>
        <v>176562.96240562492</v>
      </c>
      <c r="H52" s="956">
        <f>'11.'!AO82</f>
        <v>6763.0690477562384</v>
      </c>
      <c r="I52" s="956">
        <f>'11.'!AP82</f>
        <v>9591.8822622565112</v>
      </c>
      <c r="J52" s="956">
        <f>'11.'!AQ82</f>
        <v>85983.976073968151</v>
      </c>
      <c r="K52" s="956">
        <f>'11.'!AR82</f>
        <v>74224.035021644158</v>
      </c>
      <c r="L52" s="963">
        <f>'11.'!AS82</f>
        <v>75211.994821644956</v>
      </c>
      <c r="M52" s="956">
        <f>'11.'!AT82</f>
        <v>16236.109496878111</v>
      </c>
      <c r="N52" s="963">
        <f>'11.'!AU82</f>
        <v>5346.2885294562257</v>
      </c>
      <c r="O52" s="1137"/>
      <c r="P52" s="813" t="s">
        <v>1041</v>
      </c>
      <c r="Q52" s="1137"/>
      <c r="R52" s="811"/>
      <c r="S52" s="956">
        <f>'11.'!AV82</f>
        <v>1980.8373435065203</v>
      </c>
      <c r="T52" s="956">
        <f>'11.'!AW82</f>
        <v>2292.254585180704</v>
      </c>
      <c r="U52" s="956">
        <f>'11.'!AX82</f>
        <v>3110.3555189567342</v>
      </c>
      <c r="V52" s="956">
        <f>'11.'!AY82</f>
        <v>2259.1789508203933</v>
      </c>
      <c r="W52" s="956">
        <f>'11.'!AZ82</f>
        <v>1247.1945689575332</v>
      </c>
      <c r="X52" s="956">
        <f>'11.'!BA82</f>
        <v>36187.417503122357</v>
      </c>
      <c r="Y52" s="956">
        <f>'11.'!BB82</f>
        <v>8.8842833636365999</v>
      </c>
      <c r="Z52" s="956">
        <f>'11.'!BC82</f>
        <v>1957.4556903689045</v>
      </c>
      <c r="AA52" s="956">
        <f>'11.'!BD82</f>
        <v>219.19939143962102</v>
      </c>
      <c r="AB52" s="956">
        <f>'11.'!BE82</f>
        <v>20602.92845647232</v>
      </c>
      <c r="AC52" s="956">
        <f>'11.'!BF82</f>
        <v>16935.74725498625</v>
      </c>
      <c r="AD52" s="963">
        <v>0</v>
      </c>
      <c r="AF52" s="111"/>
      <c r="AG52" s="111"/>
    </row>
    <row r="53" spans="1:55" ht="15.75" customHeight="1">
      <c r="A53" s="1137"/>
      <c r="B53" s="813" t="s">
        <v>1042</v>
      </c>
      <c r="C53" s="1137"/>
      <c r="D53" s="1096"/>
      <c r="E53" s="866">
        <f>'11.'!AL83</f>
        <v>538768.12085953495</v>
      </c>
      <c r="F53" s="956">
        <f>'11.'!AM83</f>
        <v>517255.37646995031</v>
      </c>
      <c r="G53" s="956">
        <f>'11.'!AN83</f>
        <v>468816.76731735206</v>
      </c>
      <c r="H53" s="956">
        <f>'11.'!AO83</f>
        <v>29290.888138224767</v>
      </c>
      <c r="I53" s="956">
        <f>'11.'!AP83</f>
        <v>11182.905356223804</v>
      </c>
      <c r="J53" s="956">
        <f>'11.'!AQ83</f>
        <v>285128.69938139425</v>
      </c>
      <c r="K53" s="956">
        <f>'11.'!AR83</f>
        <v>143214.27444150939</v>
      </c>
      <c r="L53" s="963">
        <f>'11.'!AS83</f>
        <v>48438.609152597841</v>
      </c>
      <c r="M53" s="956">
        <f>'11.'!AT83</f>
        <v>23654.002907547794</v>
      </c>
      <c r="N53" s="963">
        <f>'11.'!AU83</f>
        <v>10185.205772257896</v>
      </c>
      <c r="O53" s="1137"/>
      <c r="P53" s="813" t="s">
        <v>1042</v>
      </c>
      <c r="Q53" s="1137"/>
      <c r="R53" s="811"/>
      <c r="S53" s="956">
        <f>'11.'!AV83</f>
        <v>3700.1829811088087</v>
      </c>
      <c r="T53" s="956">
        <f>'11.'!AW83</f>
        <v>2534.992819606874</v>
      </c>
      <c r="U53" s="956">
        <f>'11.'!AX83</f>
        <v>4860.2701380543294</v>
      </c>
      <c r="V53" s="956">
        <f>'11.'!AY83</f>
        <v>1897.7211808492273</v>
      </c>
      <c r="W53" s="956">
        <f>'11.'!AZ83</f>
        <v>475.63001567066578</v>
      </c>
      <c r="X53" s="956">
        <f>'11.'!BA83</f>
        <v>5242.6286492949548</v>
      </c>
      <c r="Y53" s="956">
        <f>'11.'!BB83</f>
        <v>424.22829438650831</v>
      </c>
      <c r="Z53" s="956">
        <f>'11.'!BC83</f>
        <v>2533.2873709386986</v>
      </c>
      <c r="AA53" s="956">
        <f>'11.'!BD83</f>
        <v>180.99301033393553</v>
      </c>
      <c r="AB53" s="956">
        <f>'11.'!BE83</f>
        <v>16403.46892009594</v>
      </c>
      <c r="AC53" s="956">
        <f>'11.'!BF83</f>
        <v>24046.031760523503</v>
      </c>
      <c r="AD53" s="963">
        <v>0</v>
      </c>
      <c r="AF53" s="111"/>
      <c r="AG53" s="111"/>
    </row>
    <row r="54" spans="1:55" ht="15.75" customHeight="1">
      <c r="A54" s="1137"/>
      <c r="B54" s="813" t="s">
        <v>1043</v>
      </c>
      <c r="C54" s="1137"/>
      <c r="D54" s="1096"/>
      <c r="E54" s="866">
        <f>'11.'!AL84</f>
        <v>228497.00498069066</v>
      </c>
      <c r="F54" s="956">
        <f>'11.'!AM84</f>
        <v>221038.6221522511</v>
      </c>
      <c r="G54" s="956">
        <f>'11.'!AN84</f>
        <v>184535.49363244988</v>
      </c>
      <c r="H54" s="956">
        <f>'11.'!AO84</f>
        <v>11168.787371832159</v>
      </c>
      <c r="I54" s="956">
        <f>'11.'!AP84</f>
        <v>6383.8482364796309</v>
      </c>
      <c r="J54" s="956">
        <f>'11.'!AQ84</f>
        <v>106124.49008619014</v>
      </c>
      <c r="K54" s="956">
        <f>'11.'!AR84</f>
        <v>60858.367937947958</v>
      </c>
      <c r="L54" s="963">
        <f>'11.'!AS84</f>
        <v>36503.128519801176</v>
      </c>
      <c r="M54" s="956">
        <f>'11.'!AT84</f>
        <v>18683.958546425594</v>
      </c>
      <c r="N54" s="963">
        <f>'11.'!AU84</f>
        <v>3666.5062538210241</v>
      </c>
      <c r="O54" s="1137"/>
      <c r="P54" s="813" t="s">
        <v>1043</v>
      </c>
      <c r="Q54" s="1137"/>
      <c r="R54" s="811"/>
      <c r="S54" s="956">
        <f>'11.'!AV84</f>
        <v>1673.3654156540526</v>
      </c>
      <c r="T54" s="956">
        <f>'11.'!AW84</f>
        <v>579.80042918959123</v>
      </c>
      <c r="U54" s="956">
        <f>'11.'!AX84</f>
        <v>3764.9715850266366</v>
      </c>
      <c r="V54" s="956">
        <f>'11.'!AY84</f>
        <v>8887.3833233296973</v>
      </c>
      <c r="W54" s="956">
        <f>'11.'!AZ84</f>
        <v>111.93153940459617</v>
      </c>
      <c r="X54" s="956">
        <f>'11.'!BA84</f>
        <v>9177.2379381905102</v>
      </c>
      <c r="Y54" s="956">
        <f>'11.'!BB84</f>
        <v>3.1237046666636044</v>
      </c>
      <c r="Z54" s="956">
        <f>'11.'!BC84</f>
        <v>1550.3515048765007</v>
      </c>
      <c r="AA54" s="956">
        <f>'11.'!BD84</f>
        <v>11.836874159988808</v>
      </c>
      <c r="AB54" s="956">
        <f>'11.'!BE84</f>
        <v>7076.6199514818973</v>
      </c>
      <c r="AC54" s="956">
        <f>'11.'!BF84</f>
        <v>9008.7343333161061</v>
      </c>
      <c r="AD54" s="963">
        <v>0</v>
      </c>
      <c r="AE54" s="814"/>
      <c r="AF54" s="111"/>
      <c r="AG54" s="111"/>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row>
    <row r="55" spans="1:55" ht="15.75" customHeight="1">
      <c r="A55" s="1137"/>
      <c r="B55" s="813" t="s">
        <v>1044</v>
      </c>
      <c r="C55" s="1137"/>
      <c r="D55" s="1096"/>
      <c r="E55" s="866">
        <f>'11.'!AL85</f>
        <v>260559.31620830123</v>
      </c>
      <c r="F55" s="956">
        <f>'11.'!AM85</f>
        <v>254460.54214168899</v>
      </c>
      <c r="G55" s="956">
        <f>'11.'!AN85</f>
        <v>210531.83551219964</v>
      </c>
      <c r="H55" s="956">
        <f>'11.'!AO85</f>
        <v>10739.2467347329</v>
      </c>
      <c r="I55" s="956">
        <f>'11.'!AP85</f>
        <v>1511.4304874879315</v>
      </c>
      <c r="J55" s="956">
        <f>'11.'!AQ85</f>
        <v>103109.91432899531</v>
      </c>
      <c r="K55" s="956">
        <f>'11.'!AR85</f>
        <v>95171.24396098344</v>
      </c>
      <c r="L55" s="963">
        <f>'11.'!AS85</f>
        <v>43928.706629489301</v>
      </c>
      <c r="M55" s="956">
        <f>'11.'!AT85</f>
        <v>14199.985396008959</v>
      </c>
      <c r="N55" s="963">
        <f>'11.'!AU85</f>
        <v>9166.9004352455213</v>
      </c>
      <c r="O55" s="1137"/>
      <c r="P55" s="813" t="s">
        <v>1044</v>
      </c>
      <c r="Q55" s="1137"/>
      <c r="R55" s="811"/>
      <c r="S55" s="956">
        <f>'11.'!AV85</f>
        <v>1083.8962833363385</v>
      </c>
      <c r="T55" s="956">
        <f>'11.'!AW85</f>
        <v>695.51038700704237</v>
      </c>
      <c r="U55" s="956">
        <f>'11.'!AX85</f>
        <v>1472.5717606147109</v>
      </c>
      <c r="V55" s="956">
        <f>'11.'!AY85</f>
        <v>1320.354943847876</v>
      </c>
      <c r="W55" s="956">
        <f>'11.'!AZ85</f>
        <v>460.75158595746575</v>
      </c>
      <c r="X55" s="956">
        <f>'11.'!BA85</f>
        <v>9185.1301364155133</v>
      </c>
      <c r="Y55" s="956">
        <f>'11.'!BB85</f>
        <v>974.65197414002523</v>
      </c>
      <c r="Z55" s="956">
        <f>'11.'!BC85</f>
        <v>1646.9301508770563</v>
      </c>
      <c r="AA55" s="956">
        <f>'11.'!BD85</f>
        <v>33.58804200504909</v>
      </c>
      <c r="AB55" s="956">
        <f>'11.'!BE85</f>
        <v>17888.420930042703</v>
      </c>
      <c r="AC55" s="956">
        <f>'11.'!BF85</f>
        <v>7745.704217489395</v>
      </c>
      <c r="AD55" s="963">
        <v>0</v>
      </c>
      <c r="AE55" s="814"/>
      <c r="AF55" s="111"/>
      <c r="AG55" s="111"/>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row>
    <row r="56" spans="1:55" ht="15.75" customHeight="1">
      <c r="A56" s="1137"/>
      <c r="B56" s="813" t="s">
        <v>1045</v>
      </c>
      <c r="C56" s="1137"/>
      <c r="D56" s="1096"/>
      <c r="E56" s="866">
        <f>'11.'!AL86</f>
        <v>681081.98564920155</v>
      </c>
      <c r="F56" s="956">
        <f>'11.'!AM86</f>
        <v>662776.79274768638</v>
      </c>
      <c r="G56" s="956">
        <f>'11.'!AN86</f>
        <v>569561.29123745812</v>
      </c>
      <c r="H56" s="956">
        <f>'11.'!AO86</f>
        <v>60425.109778906983</v>
      </c>
      <c r="I56" s="956">
        <f>'11.'!AP86</f>
        <v>10318.253766397851</v>
      </c>
      <c r="J56" s="956">
        <f>'11.'!AQ86</f>
        <v>320842.38029410352</v>
      </c>
      <c r="K56" s="956">
        <f>'11.'!AR86</f>
        <v>177975.54739804953</v>
      </c>
      <c r="L56" s="963">
        <f>'11.'!AS86</f>
        <v>93215.501510228321</v>
      </c>
      <c r="M56" s="956">
        <f>'11.'!AT86</f>
        <v>22401.225906593103</v>
      </c>
      <c r="N56" s="963">
        <f>'11.'!AU86</f>
        <v>11684.026878376948</v>
      </c>
      <c r="O56" s="1137"/>
      <c r="P56" s="813" t="s">
        <v>1045</v>
      </c>
      <c r="Q56" s="1137"/>
      <c r="R56" s="811"/>
      <c r="S56" s="956">
        <f>'11.'!AV86</f>
        <v>3717.8484251486107</v>
      </c>
      <c r="T56" s="956">
        <f>'11.'!AW86</f>
        <v>836.16716984948255</v>
      </c>
      <c r="U56" s="956">
        <f>'11.'!AX86</f>
        <v>4361.3158984921183</v>
      </c>
      <c r="V56" s="956">
        <f>'11.'!AY86</f>
        <v>801.06262543521154</v>
      </c>
      <c r="W56" s="956">
        <f>'11.'!AZ86</f>
        <v>1000.8049092907301</v>
      </c>
      <c r="X56" s="956">
        <f>'11.'!BA86</f>
        <v>37164.244725772434</v>
      </c>
      <c r="Y56" s="956">
        <f>'11.'!BB86</f>
        <v>931.51838987131805</v>
      </c>
      <c r="Z56" s="956">
        <f>'11.'!BC86</f>
        <v>2797.026219823591</v>
      </c>
      <c r="AA56" s="956">
        <f>'11.'!BD86</f>
        <v>234.16875009716099</v>
      </c>
      <c r="AB56" s="956">
        <f>'11.'!BE86</f>
        <v>29687.317518070704</v>
      </c>
      <c r="AC56" s="956">
        <f>'11.'!BF86</f>
        <v>21102.21912133877</v>
      </c>
      <c r="AD56" s="963">
        <v>0</v>
      </c>
      <c r="AF56" s="111"/>
      <c r="AG56" s="111"/>
    </row>
    <row r="57" spans="1:55" ht="15.75" customHeight="1">
      <c r="A57" s="1137"/>
      <c r="B57" s="813" t="s">
        <v>1046</v>
      </c>
      <c r="C57" s="1137"/>
      <c r="D57" s="1096"/>
      <c r="E57" s="866">
        <f>'11.'!AL87</f>
        <v>523305.80933645798</v>
      </c>
      <c r="F57" s="956">
        <f>'11.'!AM87</f>
        <v>497220.31651536189</v>
      </c>
      <c r="G57" s="956">
        <f>'11.'!AN87</f>
        <v>414952.32715544658</v>
      </c>
      <c r="H57" s="956">
        <f>'11.'!AO87</f>
        <v>3454.3731839999996</v>
      </c>
      <c r="I57" s="956">
        <f>'11.'!AP87</f>
        <v>21509.864310271187</v>
      </c>
      <c r="J57" s="956">
        <f>'11.'!AQ87</f>
        <v>180936.21887242311</v>
      </c>
      <c r="K57" s="956">
        <f>'11.'!AR87</f>
        <v>209051.87078875231</v>
      </c>
      <c r="L57" s="963">
        <f>'11.'!AS87</f>
        <v>82267.989359915344</v>
      </c>
      <c r="M57" s="956">
        <f>'11.'!AT87</f>
        <v>30866.468177033352</v>
      </c>
      <c r="N57" s="963">
        <f>'11.'!AU87</f>
        <v>16541.848233837321</v>
      </c>
      <c r="O57" s="1137"/>
      <c r="P57" s="813" t="s">
        <v>1046</v>
      </c>
      <c r="Q57" s="1137"/>
      <c r="R57" s="811"/>
      <c r="S57" s="956">
        <f>'11.'!AV87</f>
        <v>2664.5404489588559</v>
      </c>
      <c r="T57" s="956">
        <f>'11.'!AW87</f>
        <v>2733.1308595616611</v>
      </c>
      <c r="U57" s="956">
        <f>'11.'!AX87</f>
        <v>5625.1496762771076</v>
      </c>
      <c r="V57" s="956">
        <f>'11.'!AY87</f>
        <v>1033.7934682351395</v>
      </c>
      <c r="W57" s="956">
        <f>'11.'!AZ87</f>
        <v>2268.0054901632734</v>
      </c>
      <c r="X57" s="956">
        <f>'11.'!BA87</f>
        <v>31379.205519945572</v>
      </c>
      <c r="Y57" s="956">
        <f>'11.'!BB87</f>
        <v>2985.334844955426</v>
      </c>
      <c r="Z57" s="956">
        <f>'11.'!BC87</f>
        <v>5931.0133262136324</v>
      </c>
      <c r="AA57" s="956">
        <f>'11.'!BD87</f>
        <v>112.05943893330583</v>
      </c>
      <c r="AB57" s="956">
        <f>'11.'!BE87</f>
        <v>10993.908052834009</v>
      </c>
      <c r="AC57" s="956">
        <f>'11.'!BF87</f>
        <v>32016.506147309738</v>
      </c>
      <c r="AD57" s="963">
        <v>0</v>
      </c>
      <c r="AF57" s="111"/>
      <c r="AG57" s="111"/>
    </row>
    <row r="58" spans="1:55" ht="15.75" customHeight="1">
      <c r="A58" s="2641" t="s">
        <v>373</v>
      </c>
      <c r="B58" s="2641"/>
      <c r="C58" s="2641"/>
      <c r="D58" s="607"/>
      <c r="E58" s="866"/>
      <c r="F58" s="956"/>
      <c r="G58" s="956"/>
      <c r="H58" s="956"/>
      <c r="I58" s="956"/>
      <c r="J58" s="956"/>
      <c r="K58" s="956"/>
      <c r="L58" s="956"/>
      <c r="M58" s="956"/>
      <c r="N58" s="963"/>
      <c r="O58" s="2641" t="s">
        <v>373</v>
      </c>
      <c r="P58" s="2641"/>
      <c r="Q58" s="2641"/>
      <c r="R58" s="107"/>
      <c r="S58" s="956"/>
      <c r="T58" s="956"/>
      <c r="U58" s="956"/>
      <c r="V58" s="956"/>
      <c r="W58" s="956"/>
      <c r="X58" s="956"/>
      <c r="Y58" s="956"/>
      <c r="Z58" s="956"/>
      <c r="AA58" s="956"/>
      <c r="AB58" s="956"/>
      <c r="AC58" s="956"/>
      <c r="AD58" s="963"/>
      <c r="AF58" s="111"/>
      <c r="AG58" s="111"/>
    </row>
    <row r="59" spans="1:55" ht="15.75" customHeight="1">
      <c r="A59" s="6"/>
      <c r="B59" s="813" t="s">
        <v>1028</v>
      </c>
      <c r="C59" s="6"/>
      <c r="D59" s="607"/>
      <c r="E59" s="866">
        <f>'11.'!AL88</f>
        <v>18316.814183695853</v>
      </c>
      <c r="F59" s="956">
        <f>'11.'!AM88</f>
        <v>14451.371190646594</v>
      </c>
      <c r="G59" s="956">
        <f>'11.'!AN88</f>
        <v>11396.627773504417</v>
      </c>
      <c r="H59" s="956">
        <f>'11.'!AO88</f>
        <v>956.05723451871143</v>
      </c>
      <c r="I59" s="956">
        <f>'11.'!AP88</f>
        <v>0</v>
      </c>
      <c r="J59" s="956">
        <f>'11.'!AQ88</f>
        <v>626.84029415189218</v>
      </c>
      <c r="K59" s="956">
        <f>'11.'!AR88</f>
        <v>9813.7302448338214</v>
      </c>
      <c r="L59" s="963">
        <f>'11.'!AS88</f>
        <v>3054.7434171421737</v>
      </c>
      <c r="M59" s="956">
        <f>'11.'!AT88</f>
        <v>2277.3062882550066</v>
      </c>
      <c r="N59" s="963">
        <f>'11.'!AU88</f>
        <v>46.053947667397928</v>
      </c>
      <c r="O59" s="6"/>
      <c r="P59" s="813" t="s">
        <v>1028</v>
      </c>
      <c r="Q59" s="6"/>
      <c r="R59" s="107"/>
      <c r="S59" s="866">
        <f>'11.'!AV88</f>
        <v>25.925807994842437</v>
      </c>
      <c r="T59" s="956">
        <f>'11.'!AW88</f>
        <v>1192.0354742620229</v>
      </c>
      <c r="U59" s="956">
        <f>'11.'!AX88</f>
        <v>815.10826357676297</v>
      </c>
      <c r="V59" s="956">
        <f>'11.'!AY88</f>
        <v>117.28949152600556</v>
      </c>
      <c r="W59" s="956">
        <f>'11.'!AZ88</f>
        <v>80.893303227974087</v>
      </c>
      <c r="X59" s="956">
        <f>'11.'!BA88</f>
        <v>35.75050435616118</v>
      </c>
      <c r="Y59" s="957">
        <f>'11.'!BB88</f>
        <v>0</v>
      </c>
      <c r="Z59" s="957">
        <f>'11.'!BC88</f>
        <v>0</v>
      </c>
      <c r="AA59" s="956">
        <f>'11.'!BD88</f>
        <v>0</v>
      </c>
      <c r="AB59" s="956">
        <f>'11.'!BE88</f>
        <v>741.68662453100774</v>
      </c>
      <c r="AC59" s="956">
        <f>'11.'!BF88</f>
        <v>3865.4429930492524</v>
      </c>
      <c r="AD59" s="113">
        <v>0</v>
      </c>
      <c r="AF59" s="111"/>
      <c r="AG59" s="111"/>
    </row>
    <row r="60" spans="1:55" ht="15.75" customHeight="1">
      <c r="A60" s="6"/>
      <c r="B60" s="813" t="s">
        <v>1038</v>
      </c>
      <c r="C60" s="6"/>
      <c r="D60" s="607"/>
      <c r="E60" s="866">
        <f>'11.'!AL89</f>
        <v>14582.738779400659</v>
      </c>
      <c r="F60" s="956">
        <f>'11.'!AM89</f>
        <v>11023.973124255595</v>
      </c>
      <c r="G60" s="956">
        <f>'11.'!AN89</f>
        <v>9061.0169285956999</v>
      </c>
      <c r="H60" s="956">
        <f>'11.'!AO89</f>
        <v>811.76458329894126</v>
      </c>
      <c r="I60" s="957">
        <f>'11.'!AP89</f>
        <v>14.098183411782168</v>
      </c>
      <c r="J60" s="956">
        <f>'11.'!AQ89</f>
        <v>826.03784939963998</v>
      </c>
      <c r="K60" s="956">
        <f>'11.'!AR89</f>
        <v>7409.1163124853356</v>
      </c>
      <c r="L60" s="963">
        <f>'11.'!AS89</f>
        <v>1962.9561956598964</v>
      </c>
      <c r="M60" s="956">
        <f>'11.'!AT89</f>
        <v>1189.0951395874758</v>
      </c>
      <c r="N60" s="963">
        <f>'11.'!AU89</f>
        <v>28.002008853160092</v>
      </c>
      <c r="O60" s="6"/>
      <c r="P60" s="813" t="s">
        <v>1038</v>
      </c>
      <c r="Q60" s="6"/>
      <c r="R60" s="107"/>
      <c r="S60" s="866">
        <f>'11.'!AV89</f>
        <v>12.019349542272389</v>
      </c>
      <c r="T60" s="956">
        <f>'11.'!AW89</f>
        <v>497.61521101385608</v>
      </c>
      <c r="U60" s="956">
        <f>'11.'!AX89</f>
        <v>449.13129831670454</v>
      </c>
      <c r="V60" s="956">
        <f>'11.'!AY89</f>
        <v>202.32727186148207</v>
      </c>
      <c r="W60" s="956">
        <f>'11.'!AZ89</f>
        <v>0</v>
      </c>
      <c r="X60" s="956">
        <f>'11.'!BA89</f>
        <v>0</v>
      </c>
      <c r="Y60" s="956">
        <f>'11.'!BB89</f>
        <v>12.430975411356522</v>
      </c>
      <c r="Z60" s="956">
        <f>'11.'!BC89</f>
        <v>0</v>
      </c>
      <c r="AA60" s="956">
        <f>'11.'!BD89</f>
        <v>8.8373409090921062E-2</v>
      </c>
      <c r="AB60" s="956">
        <f>'11.'!BE89</f>
        <v>761.34170725197293</v>
      </c>
      <c r="AC60" s="956">
        <f>'11.'!BF89</f>
        <v>3558.7656551450596</v>
      </c>
      <c r="AD60" s="113">
        <v>0</v>
      </c>
      <c r="AF60" s="111"/>
      <c r="AG60" s="111"/>
    </row>
    <row r="61" spans="1:55" ht="15.75" customHeight="1">
      <c r="A61" s="1137"/>
      <c r="B61" s="813" t="s">
        <v>1039</v>
      </c>
      <c r="C61" s="1137"/>
      <c r="D61" s="1096"/>
      <c r="E61" s="866">
        <f>'11.'!AL90</f>
        <v>36307.946084468174</v>
      </c>
      <c r="F61" s="956">
        <f>'11.'!AM90</f>
        <v>27005.131229019484</v>
      </c>
      <c r="G61" s="956">
        <f>'11.'!AN90</f>
        <v>22946.509422442039</v>
      </c>
      <c r="H61" s="956">
        <f>'11.'!AO90</f>
        <v>2452.3515748365321</v>
      </c>
      <c r="I61" s="956">
        <f>'11.'!AP90</f>
        <v>178.09443157238488</v>
      </c>
      <c r="J61" s="956">
        <f>'11.'!AQ90</f>
        <v>3516.0882559890824</v>
      </c>
      <c r="K61" s="956">
        <f>'11.'!AR90</f>
        <v>16799.975160044021</v>
      </c>
      <c r="L61" s="963">
        <f>'11.'!AS90</f>
        <v>4058.6218065774592</v>
      </c>
      <c r="M61" s="956">
        <f>'11.'!AT90</f>
        <v>2446.7224449195487</v>
      </c>
      <c r="N61" s="963">
        <f>'11.'!AU90</f>
        <v>424.28795634497186</v>
      </c>
      <c r="O61" s="1137"/>
      <c r="P61" s="813" t="s">
        <v>1039</v>
      </c>
      <c r="Q61" s="1137"/>
      <c r="R61" s="811"/>
      <c r="S61" s="866">
        <f>'11.'!AV90</f>
        <v>201.44011565029373</v>
      </c>
      <c r="T61" s="956">
        <f>'11.'!AW90</f>
        <v>857.91752301043266</v>
      </c>
      <c r="U61" s="956">
        <f>'11.'!AX90</f>
        <v>728.82089535046953</v>
      </c>
      <c r="V61" s="956">
        <f>'11.'!AY90</f>
        <v>138.17668014091171</v>
      </c>
      <c r="W61" s="956">
        <f>'11.'!AZ90</f>
        <v>96.079274422467606</v>
      </c>
      <c r="X61" s="956">
        <f>'11.'!BA90</f>
        <v>38.037829660738936</v>
      </c>
      <c r="Y61" s="956">
        <f>'11.'!BB90</f>
        <v>57.500000002026425</v>
      </c>
      <c r="Z61" s="956">
        <f>'11.'!BC90</f>
        <v>441.5576901110195</v>
      </c>
      <c r="AA61" s="956">
        <f>'11.'!BD90</f>
        <v>49.407121999999994</v>
      </c>
      <c r="AB61" s="956">
        <f>'11.'!BE90</f>
        <v>1025.3967198841276</v>
      </c>
      <c r="AC61" s="956">
        <f>'11.'!BF90</f>
        <v>9744.3725455596996</v>
      </c>
      <c r="AD61" s="113">
        <v>0</v>
      </c>
      <c r="AF61" s="111"/>
      <c r="AG61" s="111"/>
    </row>
    <row r="62" spans="1:55" ht="15.75" customHeight="1">
      <c r="A62" s="1137"/>
      <c r="B62" s="813" t="s">
        <v>1040</v>
      </c>
      <c r="C62" s="1137"/>
      <c r="D62" s="1096"/>
      <c r="E62" s="866">
        <f>'11.'!AL91</f>
        <v>74719.186955209108</v>
      </c>
      <c r="F62" s="956">
        <f>'11.'!AM91</f>
        <v>58861.742470738485</v>
      </c>
      <c r="G62" s="956">
        <f>'11.'!AN91</f>
        <v>47132.178650870359</v>
      </c>
      <c r="H62" s="956">
        <f>'11.'!AO91</f>
        <v>3349.4249613231309</v>
      </c>
      <c r="I62" s="956">
        <f>'11.'!AP91</f>
        <v>1003.5158295759443</v>
      </c>
      <c r="J62" s="956">
        <f>'11.'!AQ91</f>
        <v>10118.186541793735</v>
      </c>
      <c r="K62" s="956">
        <f>'11.'!AR91</f>
        <v>32661.051318177542</v>
      </c>
      <c r="L62" s="963">
        <f>'11.'!AS91</f>
        <v>11729.563819868144</v>
      </c>
      <c r="M62" s="956">
        <f>'11.'!AT91</f>
        <v>6050.675351325669</v>
      </c>
      <c r="N62" s="963">
        <f>'11.'!AU91</f>
        <v>1243.0862781051012</v>
      </c>
      <c r="O62" s="1137"/>
      <c r="P62" s="813" t="s">
        <v>1040</v>
      </c>
      <c r="Q62" s="1137"/>
      <c r="R62" s="811"/>
      <c r="S62" s="866">
        <f>'11.'!AV91</f>
        <v>345.61131504356393</v>
      </c>
      <c r="T62" s="956">
        <f>'11.'!AW91</f>
        <v>1720.3249396458884</v>
      </c>
      <c r="U62" s="956">
        <f>'11.'!AX91</f>
        <v>2457.286684125706</v>
      </c>
      <c r="V62" s="956">
        <f>'11.'!AY91</f>
        <v>262.92481440557202</v>
      </c>
      <c r="W62" s="956">
        <f>'11.'!AZ91</f>
        <v>21.441319999838719</v>
      </c>
      <c r="X62" s="956">
        <f>'11.'!BA91</f>
        <v>581.99759355115998</v>
      </c>
      <c r="Y62" s="956">
        <f>'11.'!BB91</f>
        <v>4.2627350000000002</v>
      </c>
      <c r="Z62" s="956">
        <f>'11.'!BC91</f>
        <v>74.32828148048759</v>
      </c>
      <c r="AA62" s="956">
        <f>'11.'!BD91</f>
        <v>15.965960242426368</v>
      </c>
      <c r="AB62" s="956">
        <f>'11.'!BE91</f>
        <v>5002.3338982683908</v>
      </c>
      <c r="AC62" s="956">
        <f>'11.'!BF91</f>
        <v>15931.772765951126</v>
      </c>
      <c r="AD62" s="113">
        <v>0</v>
      </c>
      <c r="AF62" s="111"/>
      <c r="AG62" s="111"/>
    </row>
    <row r="63" spans="1:55" ht="15.75" customHeight="1">
      <c r="A63" s="1137"/>
      <c r="B63" s="813" t="s">
        <v>1041</v>
      </c>
      <c r="C63" s="1137"/>
      <c r="D63" s="1096"/>
      <c r="E63" s="866">
        <f>'11.'!AL92</f>
        <v>103821.18468707339</v>
      </c>
      <c r="F63" s="956">
        <f>'11.'!AM92</f>
        <v>87352.511066699299</v>
      </c>
      <c r="G63" s="956">
        <f>'11.'!AN92</f>
        <v>72624.519805177988</v>
      </c>
      <c r="H63" s="956">
        <f>'11.'!AO92</f>
        <v>6091.4196650146214</v>
      </c>
      <c r="I63" s="956">
        <f>'11.'!AP92</f>
        <v>2329.5651078161291</v>
      </c>
      <c r="J63" s="956">
        <f>'11.'!AQ92</f>
        <v>22875.496421053707</v>
      </c>
      <c r="K63" s="956">
        <f>'11.'!AR92</f>
        <v>41328.038611293538</v>
      </c>
      <c r="L63" s="963">
        <f>'11.'!AS92</f>
        <v>14727.991261521325</v>
      </c>
      <c r="M63" s="956">
        <f>'11.'!AT92</f>
        <v>8727.7176645343388</v>
      </c>
      <c r="N63" s="963">
        <f>'11.'!AU92</f>
        <v>2126.8014409382213</v>
      </c>
      <c r="O63" s="1137"/>
      <c r="P63" s="813" t="s">
        <v>1041</v>
      </c>
      <c r="Q63" s="1137"/>
      <c r="R63" s="811"/>
      <c r="S63" s="866">
        <f>'11.'!AV92</f>
        <v>688.10906454849157</v>
      </c>
      <c r="T63" s="956">
        <f>'11.'!AW92</f>
        <v>1676.575956790419</v>
      </c>
      <c r="U63" s="956">
        <f>'11.'!AX92</f>
        <v>3029.5327060119735</v>
      </c>
      <c r="V63" s="956">
        <f>'11.'!AY92</f>
        <v>307.19638282974086</v>
      </c>
      <c r="W63" s="956">
        <f>'11.'!AZ92</f>
        <v>899.50211341548152</v>
      </c>
      <c r="X63" s="956">
        <f>'11.'!BA92</f>
        <v>635.45918578820226</v>
      </c>
      <c r="Y63" s="956">
        <f>'11.'!BB92</f>
        <v>1.571186</v>
      </c>
      <c r="Z63" s="956">
        <f>'11.'!BC92</f>
        <v>769.66834376342479</v>
      </c>
      <c r="AA63" s="956">
        <f>'11.'!BD92</f>
        <v>93.717403249055252</v>
      </c>
      <c r="AB63" s="956">
        <f>'11.'!BE92</f>
        <v>4499.8574781863126</v>
      </c>
      <c r="AC63" s="956">
        <f>'11.'!BF92</f>
        <v>17238.341964137475</v>
      </c>
      <c r="AD63" s="113">
        <v>0</v>
      </c>
      <c r="AF63" s="111"/>
      <c r="AG63" s="111"/>
    </row>
    <row r="64" spans="1:55" ht="15.75" customHeight="1">
      <c r="A64" s="1137"/>
      <c r="B64" s="813" t="s">
        <v>1042</v>
      </c>
      <c r="C64" s="1137"/>
      <c r="D64" s="1096"/>
      <c r="E64" s="866">
        <f>'11.'!AL93</f>
        <v>269095.57046789315</v>
      </c>
      <c r="F64" s="956">
        <f>'11.'!AM93</f>
        <v>243947.54530394106</v>
      </c>
      <c r="G64" s="956">
        <f>'11.'!AN93</f>
        <v>205698.00831169297</v>
      </c>
      <c r="H64" s="956">
        <f>'11.'!AO93</f>
        <v>15824.024825236826</v>
      </c>
      <c r="I64" s="956">
        <f>'11.'!AP93</f>
        <v>8913.5253844659183</v>
      </c>
      <c r="J64" s="956">
        <f>'11.'!AQ93</f>
        <v>97749.426894572738</v>
      </c>
      <c r="K64" s="956">
        <f>'11.'!AR93</f>
        <v>83211.031207417531</v>
      </c>
      <c r="L64" s="963">
        <f>'11.'!AS93</f>
        <v>38249.536992248213</v>
      </c>
      <c r="M64" s="956">
        <f>'11.'!AT93</f>
        <v>18891.977720810923</v>
      </c>
      <c r="N64" s="963">
        <f>'11.'!AU93</f>
        <v>8566.5204918283853</v>
      </c>
      <c r="O64" s="1137"/>
      <c r="P64" s="813" t="s">
        <v>1042</v>
      </c>
      <c r="Q64" s="1137"/>
      <c r="R64" s="811"/>
      <c r="S64" s="866">
        <f>'11.'!AV93</f>
        <v>2767.4401572025263</v>
      </c>
      <c r="T64" s="956">
        <f>'11.'!AW93</f>
        <v>2719.8681154187675</v>
      </c>
      <c r="U64" s="956">
        <f>'11.'!AX93</f>
        <v>3509.2978385402453</v>
      </c>
      <c r="V64" s="956">
        <f>'11.'!AY93</f>
        <v>920.75828722697077</v>
      </c>
      <c r="W64" s="956">
        <f>'11.'!AZ93</f>
        <v>408.09283059398621</v>
      </c>
      <c r="X64" s="956">
        <f>'11.'!BA93</f>
        <v>2781.6977888388938</v>
      </c>
      <c r="Y64" s="956">
        <f>'11.'!BB93</f>
        <v>45.986585811184845</v>
      </c>
      <c r="Z64" s="956">
        <f>'11.'!BC93</f>
        <v>1285.1915642582042</v>
      </c>
      <c r="AA64" s="956">
        <f>'11.'!BD93</f>
        <v>189.37239571895719</v>
      </c>
      <c r="AB64" s="956">
        <f>'11.'!BE93</f>
        <v>15055.310936810087</v>
      </c>
      <c r="AC64" s="956">
        <f>'11.'!BF93</f>
        <v>26433.216728210253</v>
      </c>
      <c r="AD64" s="113">
        <v>0</v>
      </c>
      <c r="AF64" s="111"/>
      <c r="AG64" s="111"/>
    </row>
    <row r="65" spans="1:33" ht="15.75" customHeight="1">
      <c r="A65" s="1137"/>
      <c r="B65" s="813" t="s">
        <v>1043</v>
      </c>
      <c r="C65" s="1137"/>
      <c r="D65" s="1096"/>
      <c r="E65" s="866">
        <f>'11.'!AL94</f>
        <v>168897.95311105964</v>
      </c>
      <c r="F65" s="956">
        <f>'11.'!AM94</f>
        <v>158698.52695628235</v>
      </c>
      <c r="G65" s="956">
        <f>'11.'!AN94</f>
        <v>126866.99416871823</v>
      </c>
      <c r="H65" s="956">
        <f>'11.'!AO94</f>
        <v>10726.178294299367</v>
      </c>
      <c r="I65" s="956">
        <f>'11.'!AP94</f>
        <v>3601.8968974864838</v>
      </c>
      <c r="J65" s="956">
        <f>'11.'!AQ94</f>
        <v>61001.617606750784</v>
      </c>
      <c r="K65" s="956">
        <f>'11.'!AR94</f>
        <v>51537.301370181631</v>
      </c>
      <c r="L65" s="963">
        <f>'11.'!AS94</f>
        <v>31831.532787564003</v>
      </c>
      <c r="M65" s="956">
        <f>'11.'!AT94</f>
        <v>19172.942498153734</v>
      </c>
      <c r="N65" s="963">
        <f>'11.'!AU94</f>
        <v>13002.101903209998</v>
      </c>
      <c r="O65" s="1137"/>
      <c r="P65" s="813" t="s">
        <v>1043</v>
      </c>
      <c r="Q65" s="1137"/>
      <c r="R65" s="811"/>
      <c r="S65" s="866">
        <f>'11.'!AV94</f>
        <v>2612.3359212838732</v>
      </c>
      <c r="T65" s="956">
        <f>'11.'!AW94</f>
        <v>918.90440455288467</v>
      </c>
      <c r="U65" s="956">
        <f>'11.'!AX94</f>
        <v>1814.9830914679585</v>
      </c>
      <c r="V65" s="956">
        <f>'11.'!AY94</f>
        <v>717.57274025618995</v>
      </c>
      <c r="W65" s="956">
        <f>'11.'!AZ94</f>
        <v>107.04443738283162</v>
      </c>
      <c r="X65" s="956">
        <f>'11.'!BA94</f>
        <v>3291.4465656706438</v>
      </c>
      <c r="Y65" s="956">
        <f>'11.'!BB94</f>
        <v>1.5702441888885268</v>
      </c>
      <c r="Z65" s="956">
        <f>'11.'!BC94</f>
        <v>2773.4090783311258</v>
      </c>
      <c r="AA65" s="956">
        <f>'11.'!BD94</f>
        <v>6.4432921147697728</v>
      </c>
      <c r="AB65" s="956">
        <f>'11.'!BE94</f>
        <v>6585.721109104843</v>
      </c>
      <c r="AC65" s="956">
        <f>'11.'!BF94</f>
        <v>12972.83523310853</v>
      </c>
      <c r="AD65" s="113">
        <v>0</v>
      </c>
      <c r="AF65" s="111"/>
      <c r="AG65" s="111"/>
    </row>
    <row r="66" spans="1:33" ht="15.75" customHeight="1">
      <c r="A66" s="1137"/>
      <c r="B66" s="813" t="s">
        <v>1044</v>
      </c>
      <c r="C66" s="1137"/>
      <c r="D66" s="1096"/>
      <c r="E66" s="866">
        <f>'11.'!AL95</f>
        <v>316390.6887779978</v>
      </c>
      <c r="F66" s="956">
        <f>'11.'!AM95</f>
        <v>307555.00075421087</v>
      </c>
      <c r="G66" s="956">
        <f>'11.'!AN95</f>
        <v>257658.91680373607</v>
      </c>
      <c r="H66" s="956">
        <f>'11.'!AO95</f>
        <v>12363.097011875421</v>
      </c>
      <c r="I66" s="956">
        <f>'11.'!AP95</f>
        <v>13578.791712858543</v>
      </c>
      <c r="J66" s="956">
        <f>'11.'!AQ95</f>
        <v>123652.47716205084</v>
      </c>
      <c r="K66" s="956">
        <f>'11.'!AR95</f>
        <v>108064.55091695125</v>
      </c>
      <c r="L66" s="963">
        <f>'11.'!AS95</f>
        <v>49896.083950474916</v>
      </c>
      <c r="M66" s="956">
        <f>'11.'!AT95</f>
        <v>28412.64172644875</v>
      </c>
      <c r="N66" s="963">
        <f>'11.'!AU95</f>
        <v>9489.7685944928326</v>
      </c>
      <c r="O66" s="1137"/>
      <c r="P66" s="813" t="s">
        <v>1044</v>
      </c>
      <c r="Q66" s="1137"/>
      <c r="R66" s="811"/>
      <c r="S66" s="866">
        <f>'11.'!AV95</f>
        <v>1897.5871500126711</v>
      </c>
      <c r="T66" s="956">
        <f>'11.'!AW95</f>
        <v>1294.072192073457</v>
      </c>
      <c r="U66" s="956">
        <f>'11.'!AX95</f>
        <v>4695.5172696353493</v>
      </c>
      <c r="V66" s="956">
        <f>'11.'!AY95</f>
        <v>10230.674625293415</v>
      </c>
      <c r="W66" s="956">
        <f>'11.'!AZ95</f>
        <v>805.02189494102561</v>
      </c>
      <c r="X66" s="956">
        <f>'11.'!BA95</f>
        <v>5687.2919011784415</v>
      </c>
      <c r="Y66" s="956">
        <f>'11.'!BB95</f>
        <v>171.03312821802024</v>
      </c>
      <c r="Z66" s="956">
        <f>'11.'!BC95</f>
        <v>3358.5721084032011</v>
      </c>
      <c r="AA66" s="956">
        <f>'11.'!BD95</f>
        <v>107.84695223777284</v>
      </c>
      <c r="AB66" s="956">
        <f>'11.'!BE95</f>
        <v>12158.698133988732</v>
      </c>
      <c r="AC66" s="956">
        <f>'11.'!BF95</f>
        <v>12194.260132190077</v>
      </c>
      <c r="AD66" s="113">
        <v>0</v>
      </c>
      <c r="AF66" s="111"/>
      <c r="AG66" s="111"/>
    </row>
    <row r="67" spans="1:33" ht="15.75" customHeight="1">
      <c r="A67" s="1137"/>
      <c r="B67" s="813" t="s">
        <v>1045</v>
      </c>
      <c r="C67" s="1137"/>
      <c r="D67" s="1096"/>
      <c r="E67" s="866">
        <f>'11.'!AL96</f>
        <v>466174.00716341095</v>
      </c>
      <c r="F67" s="956">
        <f>'11.'!AM96</f>
        <v>452968.39380496909</v>
      </c>
      <c r="G67" s="956">
        <f>'11.'!AN96</f>
        <v>399987.12204416253</v>
      </c>
      <c r="H67" s="956">
        <f>'11.'!AO96</f>
        <v>14619.392317850376</v>
      </c>
      <c r="I67" s="956">
        <f>'11.'!AP96</f>
        <v>10310.268708702206</v>
      </c>
      <c r="J67" s="956">
        <f>'11.'!AQ96</f>
        <v>230387.55549945365</v>
      </c>
      <c r="K67" s="956">
        <f>'11.'!AR96</f>
        <v>144669.90551815653</v>
      </c>
      <c r="L67" s="963">
        <f>'11.'!AS96</f>
        <v>52981.27176080647</v>
      </c>
      <c r="M67" s="956">
        <f>'11.'!AT96</f>
        <v>19845.314507871622</v>
      </c>
      <c r="N67" s="963">
        <f>'11.'!AU96</f>
        <v>11031.953513007818</v>
      </c>
      <c r="O67" s="1137"/>
      <c r="P67" s="813" t="s">
        <v>1045</v>
      </c>
      <c r="Q67" s="1137"/>
      <c r="R67" s="811"/>
      <c r="S67" s="866">
        <f>'11.'!AV96</f>
        <v>3006.6727268677982</v>
      </c>
      <c r="T67" s="956">
        <f>'11.'!AW96</f>
        <v>784.55076543704149</v>
      </c>
      <c r="U67" s="956">
        <f>'11.'!AX96</f>
        <v>2220.8933200655688</v>
      </c>
      <c r="V67" s="956">
        <f>'11.'!AY96</f>
        <v>2185.5833018349285</v>
      </c>
      <c r="W67" s="956">
        <f>'11.'!AZ96</f>
        <v>615.66088065847373</v>
      </c>
      <c r="X67" s="956">
        <f>'11.'!BA96</f>
        <v>17124.540120039124</v>
      </c>
      <c r="Y67" s="956">
        <f>'11.'!BB96</f>
        <v>1317.2702140462775</v>
      </c>
      <c r="Z67" s="956">
        <f>'11.'!BC96</f>
        <v>2148.1924497551254</v>
      </c>
      <c r="AA67" s="956">
        <f>'11.'!BD96</f>
        <v>221.61277266278486</v>
      </c>
      <c r="AB67" s="956">
        <f>'11.'!BE96</f>
        <v>12324.341696431546</v>
      </c>
      <c r="AC67" s="956">
        <f>'11.'!BF96</f>
        <v>15353.805808196814</v>
      </c>
      <c r="AD67" s="113">
        <v>0</v>
      </c>
      <c r="AF67" s="111"/>
      <c r="AG67" s="111"/>
    </row>
    <row r="68" spans="1:33" ht="15.75" customHeight="1" thickBot="1">
      <c r="A68" s="1138"/>
      <c r="B68" s="813" t="s">
        <v>1046</v>
      </c>
      <c r="C68" s="1138"/>
      <c r="D68" s="1097"/>
      <c r="E68" s="866">
        <f>'11.'!AL97</f>
        <v>1476755.6288708185</v>
      </c>
      <c r="F68" s="967">
        <f>'11.'!AM97</f>
        <v>1422500.953795667</v>
      </c>
      <c r="G68" s="967">
        <f>'11.'!AN97</f>
        <v>1165627.5530024844</v>
      </c>
      <c r="H68" s="967">
        <f>'11.'!AO97</f>
        <v>74969.296869297759</v>
      </c>
      <c r="I68" s="967">
        <f>'11.'!AP97</f>
        <v>36312.612407440574</v>
      </c>
      <c r="J68" s="967">
        <f>'11.'!AQ97</f>
        <v>638027.2155959449</v>
      </c>
      <c r="K68" s="967">
        <f>'11.'!AR97</f>
        <v>416318.42812980094</v>
      </c>
      <c r="L68" s="967">
        <f>'11.'!AS97</f>
        <v>256873.4007931833</v>
      </c>
      <c r="M68" s="967">
        <f>'11.'!AT97</f>
        <v>59632.781457136414</v>
      </c>
      <c r="N68" s="967">
        <f>'11.'!AU97</f>
        <v>32491.091916663569</v>
      </c>
      <c r="O68" s="1138"/>
      <c r="P68" s="813" t="s">
        <v>1046</v>
      </c>
      <c r="Q68" s="1138"/>
      <c r="R68" s="816"/>
      <c r="S68" s="869">
        <f>'11.'!AV97</f>
        <v>7454.0723337109475</v>
      </c>
      <c r="T68" s="967">
        <f>'11.'!AW97</f>
        <v>3623.235520183292</v>
      </c>
      <c r="U68" s="967">
        <f>'11.'!AX97</f>
        <v>10385.457660568281</v>
      </c>
      <c r="V68" s="967">
        <f>'11.'!AY97</f>
        <v>2453.3572784616749</v>
      </c>
      <c r="W68" s="967">
        <f>'11.'!AZ97</f>
        <v>3225.5667475486462</v>
      </c>
      <c r="X68" s="967">
        <f>'11.'!BA97</f>
        <v>114799.33500167308</v>
      </c>
      <c r="Y68" s="967">
        <f>'11.'!BB97</f>
        <v>4047.0996166600971</v>
      </c>
      <c r="Z68" s="967">
        <f>'11.'!BC97</f>
        <v>12461.891182512773</v>
      </c>
      <c r="AA68" s="967">
        <f>'11.'!BD97</f>
        <v>251.86464819698423</v>
      </c>
      <c r="AB68" s="967">
        <f>'11.'!BE97</f>
        <v>65680.428887003873</v>
      </c>
      <c r="AC68" s="967">
        <f>'11.'!BF97</f>
        <v>66716.566257663813</v>
      </c>
      <c r="AD68" s="621">
        <v>0</v>
      </c>
      <c r="AF68" s="111"/>
      <c r="AG68" s="111"/>
    </row>
    <row r="69" spans="1:33" s="455" customFormat="1" ht="45.75" customHeight="1">
      <c r="A69" s="2856" t="s">
        <v>2499</v>
      </c>
      <c r="B69" s="2856"/>
      <c r="C69" s="2856"/>
      <c r="D69" s="2856"/>
      <c r="E69" s="2856"/>
      <c r="F69" s="2856"/>
      <c r="G69" s="2856"/>
      <c r="H69" s="2856"/>
      <c r="I69" s="454"/>
      <c r="L69" s="456"/>
      <c r="M69" s="456"/>
      <c r="N69" s="456"/>
      <c r="O69" s="2811" t="s">
        <v>488</v>
      </c>
      <c r="P69" s="2811"/>
      <c r="Q69" s="2811"/>
      <c r="R69" s="2811"/>
      <c r="S69" s="2811"/>
      <c r="T69" s="2811"/>
      <c r="U69" s="2811"/>
      <c r="V69" s="2811"/>
      <c r="W69" s="2811"/>
      <c r="X69" s="2811"/>
      <c r="Y69" s="2811"/>
      <c r="Z69" s="2811"/>
      <c r="AA69" s="2811"/>
      <c r="AB69" s="2811"/>
      <c r="AC69" s="2848"/>
      <c r="AD69" s="2848"/>
    </row>
    <row r="70" spans="1:33" ht="12.75" customHeight="1">
      <c r="K70" s="814"/>
      <c r="L70" s="814"/>
      <c r="M70" s="814"/>
      <c r="N70" s="743"/>
      <c r="Q70" s="124"/>
      <c r="R70" s="807"/>
      <c r="AC70" s="807"/>
    </row>
    <row r="71" spans="1:33">
      <c r="L71" s="814"/>
      <c r="M71" s="814"/>
    </row>
    <row r="72" spans="1:33">
      <c r="L72" s="814"/>
      <c r="M72" s="814"/>
    </row>
    <row r="73" spans="1:33" ht="15">
      <c r="A73" s="807"/>
      <c r="B73" s="807"/>
      <c r="C73" s="807"/>
      <c r="D73" s="807"/>
      <c r="L73" s="814"/>
      <c r="M73" s="814"/>
      <c r="O73" s="807"/>
      <c r="P73" s="807"/>
      <c r="Q73" s="807"/>
      <c r="R73" s="807"/>
    </row>
    <row r="74" spans="1:33" ht="15">
      <c r="A74" s="807"/>
      <c r="B74" s="807"/>
      <c r="C74" s="807"/>
      <c r="D74" s="807"/>
      <c r="L74" s="814"/>
      <c r="M74" s="814"/>
      <c r="O74" s="807"/>
      <c r="P74" s="807"/>
      <c r="Q74" s="807"/>
      <c r="R74" s="807"/>
    </row>
    <row r="75" spans="1:33" ht="15">
      <c r="A75" s="807"/>
      <c r="B75" s="807"/>
      <c r="C75" s="807"/>
      <c r="D75" s="807"/>
      <c r="L75" s="814"/>
      <c r="M75" s="814"/>
      <c r="O75" s="807"/>
      <c r="P75" s="807"/>
      <c r="Q75" s="807"/>
      <c r="R75" s="807"/>
    </row>
    <row r="76" spans="1:33" ht="15">
      <c r="A76" s="807"/>
      <c r="B76" s="807"/>
      <c r="C76" s="807"/>
      <c r="D76" s="807"/>
      <c r="L76" s="814"/>
      <c r="M76" s="814"/>
      <c r="O76" s="807"/>
      <c r="P76" s="807"/>
      <c r="Q76" s="807"/>
      <c r="R76" s="807"/>
    </row>
    <row r="77" spans="1:33" ht="15">
      <c r="A77" s="807"/>
      <c r="B77" s="807"/>
      <c r="C77" s="807"/>
      <c r="D77" s="807"/>
      <c r="L77" s="814"/>
      <c r="M77" s="814"/>
      <c r="O77" s="807"/>
      <c r="P77" s="807"/>
      <c r="Q77" s="807"/>
      <c r="R77" s="807"/>
    </row>
    <row r="78" spans="1:33" ht="15">
      <c r="A78" s="807"/>
      <c r="B78" s="807"/>
      <c r="C78" s="807"/>
      <c r="D78" s="807"/>
      <c r="L78" s="814"/>
      <c r="M78" s="814"/>
      <c r="O78" s="807"/>
      <c r="P78" s="807"/>
      <c r="Q78" s="807"/>
      <c r="R78" s="807"/>
    </row>
    <row r="79" spans="1:33" ht="15">
      <c r="A79" s="807"/>
      <c r="B79" s="807"/>
      <c r="C79" s="807"/>
      <c r="D79" s="807"/>
      <c r="L79" s="814"/>
      <c r="M79" s="814"/>
      <c r="O79" s="807"/>
      <c r="P79" s="807"/>
      <c r="Q79" s="807"/>
      <c r="R79" s="807"/>
    </row>
    <row r="80" spans="1:33" ht="15">
      <c r="A80" s="807"/>
      <c r="B80" s="807"/>
      <c r="C80" s="807"/>
      <c r="D80" s="807"/>
      <c r="L80" s="814"/>
      <c r="M80" s="814"/>
      <c r="O80" s="807"/>
      <c r="P80" s="807"/>
      <c r="Q80" s="807"/>
      <c r="R80" s="807"/>
    </row>
    <row r="81" spans="1:18" ht="15">
      <c r="A81" s="807"/>
      <c r="B81" s="807"/>
      <c r="C81" s="807"/>
      <c r="D81" s="807"/>
      <c r="L81" s="814"/>
      <c r="M81" s="814"/>
      <c r="O81" s="807"/>
      <c r="P81" s="807"/>
      <c r="Q81" s="807"/>
      <c r="R81" s="807"/>
    </row>
    <row r="82" spans="1:18" ht="15">
      <c r="A82" s="807"/>
      <c r="B82" s="807"/>
      <c r="C82" s="807"/>
      <c r="D82" s="807"/>
      <c r="L82" s="814"/>
      <c r="M82" s="814"/>
      <c r="O82" s="807"/>
      <c r="P82" s="807"/>
      <c r="Q82" s="807"/>
      <c r="R82" s="807"/>
    </row>
  </sheetData>
  <mergeCells count="84">
    <mergeCell ref="X69:AD69"/>
    <mergeCell ref="P1:W1"/>
    <mergeCell ref="A3:C5"/>
    <mergeCell ref="E3:E5"/>
    <mergeCell ref="F3:F5"/>
    <mergeCell ref="L3:N3"/>
    <mergeCell ref="O3:Q5"/>
    <mergeCell ref="AD3:AD5"/>
    <mergeCell ref="G4:G5"/>
    <mergeCell ref="H4:H5"/>
    <mergeCell ref="I4:I5"/>
    <mergeCell ref="J4:J5"/>
    <mergeCell ref="K4:K5"/>
    <mergeCell ref="L4:L5"/>
    <mergeCell ref="AC3:AC5"/>
    <mergeCell ref="G3:H3"/>
    <mergeCell ref="I3:K3"/>
    <mergeCell ref="S3:W3"/>
    <mergeCell ref="A6:C6"/>
    <mergeCell ref="O6:Q6"/>
    <mergeCell ref="M4:N4"/>
    <mergeCell ref="S4:W4"/>
    <mergeCell ref="X4:X5"/>
    <mergeCell ref="AA4:AA5"/>
    <mergeCell ref="AB4:AB5"/>
    <mergeCell ref="Z4:Z5"/>
    <mergeCell ref="X3:AB3"/>
    <mergeCell ref="Y4:Y5"/>
    <mergeCell ref="A7:C7"/>
    <mergeCell ref="O7:Q7"/>
    <mergeCell ref="A8:C8"/>
    <mergeCell ref="O8:Q8"/>
    <mergeCell ref="A9:C9"/>
    <mergeCell ref="O9:Q9"/>
    <mergeCell ref="A10:C10"/>
    <mergeCell ref="O10:Q10"/>
    <mergeCell ref="A11:C11"/>
    <mergeCell ref="O11:Q11"/>
    <mergeCell ref="A12:C12"/>
    <mergeCell ref="O12:Q12"/>
    <mergeCell ref="A13:C13"/>
    <mergeCell ref="O13:Q13"/>
    <mergeCell ref="A14:C14"/>
    <mergeCell ref="O14:Q14"/>
    <mergeCell ref="A18:C18"/>
    <mergeCell ref="O18:Q18"/>
    <mergeCell ref="A19:C19"/>
    <mergeCell ref="O19:Q19"/>
    <mergeCell ref="A15:C15"/>
    <mergeCell ref="O15:Q15"/>
    <mergeCell ref="A16:C16"/>
    <mergeCell ref="O16:Q16"/>
    <mergeCell ref="A17:C17"/>
    <mergeCell ref="O17:Q17"/>
    <mergeCell ref="A69:H69"/>
    <mergeCell ref="O69:W69"/>
    <mergeCell ref="A1:H1"/>
    <mergeCell ref="I1:N1"/>
    <mergeCell ref="O29:Q29"/>
    <mergeCell ref="O36:Q36"/>
    <mergeCell ref="O47:Q47"/>
    <mergeCell ref="O58:Q58"/>
    <mergeCell ref="A29:C29"/>
    <mergeCell ref="A36:C36"/>
    <mergeCell ref="A47:C47"/>
    <mergeCell ref="A58:C58"/>
    <mergeCell ref="A20:C20"/>
    <mergeCell ref="O20:Q20"/>
    <mergeCell ref="A21:C21"/>
    <mergeCell ref="O21:Q21"/>
    <mergeCell ref="A28:D28"/>
    <mergeCell ref="O28:R28"/>
    <mergeCell ref="A26:D26"/>
    <mergeCell ref="O22:R22"/>
    <mergeCell ref="O23:R23"/>
    <mergeCell ref="O24:R24"/>
    <mergeCell ref="O25:R25"/>
    <mergeCell ref="O26:R26"/>
    <mergeCell ref="A22:D22"/>
    <mergeCell ref="A23:D23"/>
    <mergeCell ref="A24:D24"/>
    <mergeCell ref="A25:D25"/>
    <mergeCell ref="A27:D27"/>
    <mergeCell ref="O27:R27"/>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67" man="1"/>
    <brk id="14" max="66" man="1"/>
    <brk id="23" max="67"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A98"/>
  <sheetViews>
    <sheetView view="pageBreakPreview" zoomScaleNormal="50" zoomScaleSheetLayoutView="100" workbookViewId="0">
      <selection activeCell="F32" sqref="F32"/>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8" width="20.42578125" style="849" customWidth="1"/>
    <col min="9" max="9" width="17.42578125" style="849" customWidth="1"/>
    <col min="10" max="10" width="20.140625" style="849" customWidth="1"/>
    <col min="11" max="11" width="17.85546875" style="849" customWidth="1"/>
    <col min="12" max="13" width="17.42578125" style="849" customWidth="1"/>
    <col min="14" max="14" width="16.85546875" style="849" customWidth="1"/>
    <col min="15" max="15" width="2.28515625" style="14" customWidth="1"/>
    <col min="16" max="16" width="18.7109375" style="14" customWidth="1"/>
    <col min="17" max="17" width="2.28515625" style="14" customWidth="1"/>
    <col min="18" max="18" width="1.7109375" style="15" customWidth="1"/>
    <col min="19" max="21" width="17.140625" style="849" customWidth="1"/>
    <col min="22" max="23" width="15.7109375" style="849" customWidth="1"/>
    <col min="24" max="28" width="15" style="849" customWidth="1"/>
    <col min="29" max="29" width="15" style="844" customWidth="1"/>
    <col min="30" max="30" width="18" style="844" customWidth="1"/>
    <col min="31" max="33" width="9.85546875" style="849" customWidth="1"/>
    <col min="34" max="42" width="9.140625" style="849" customWidth="1"/>
    <col min="43" max="43" width="9.140625" style="849"/>
    <col min="44" max="53" width="9.140625" style="849" customWidth="1"/>
    <col min="54" max="16384" width="9.140625" style="849"/>
  </cols>
  <sheetData>
    <row r="1" spans="1:53" s="1314" customFormat="1" ht="35.1" customHeight="1">
      <c r="A1" s="2878" t="s">
        <v>1464</v>
      </c>
      <c r="B1" s="2878"/>
      <c r="C1" s="2878"/>
      <c r="D1" s="2878"/>
      <c r="E1" s="2878"/>
      <c r="F1" s="2878"/>
      <c r="G1" s="2878"/>
      <c r="H1" s="2878"/>
      <c r="I1" s="2879" t="s">
        <v>538</v>
      </c>
      <c r="J1" s="2879"/>
      <c r="K1" s="2879"/>
      <c r="L1" s="2879"/>
      <c r="M1" s="2879"/>
      <c r="N1" s="2879"/>
      <c r="O1" s="1316"/>
      <c r="P1" s="2878" t="s">
        <v>1465</v>
      </c>
      <c r="Q1" s="2878"/>
      <c r="R1" s="2878"/>
      <c r="S1" s="2878"/>
      <c r="T1" s="2878"/>
      <c r="U1" s="2878"/>
      <c r="V1" s="2878"/>
      <c r="W1" s="2878"/>
      <c r="X1" s="1313" t="s">
        <v>498</v>
      </c>
      <c r="Y1" s="1313"/>
      <c r="Z1" s="1313"/>
      <c r="AB1" s="1313"/>
      <c r="AC1" s="1317"/>
      <c r="AD1" s="1317"/>
    </row>
    <row r="2" spans="1:53" ht="15" customHeight="1" thickBot="1">
      <c r="A2" s="849"/>
      <c r="B2" s="394"/>
      <c r="C2" s="394"/>
      <c r="D2" s="395"/>
      <c r="G2" s="1004"/>
      <c r="H2" s="1004"/>
      <c r="I2" s="1004"/>
      <c r="J2" s="1004"/>
      <c r="K2" s="1004"/>
      <c r="L2" s="1004"/>
      <c r="M2" s="1004"/>
      <c r="N2" s="443" t="s">
        <v>535</v>
      </c>
      <c r="O2" s="849"/>
      <c r="P2" s="442"/>
      <c r="Q2" s="394"/>
      <c r="R2" s="395"/>
      <c r="Z2" s="443"/>
      <c r="AC2" s="443"/>
      <c r="AD2" s="443" t="s">
        <v>535</v>
      </c>
    </row>
    <row r="3" spans="1:53" s="608" customFormat="1" ht="15" customHeight="1">
      <c r="A3" s="2868" t="s">
        <v>533</v>
      </c>
      <c r="B3" s="2868"/>
      <c r="C3" s="2868"/>
      <c r="D3" s="1200"/>
      <c r="E3" s="2827" t="s">
        <v>1213</v>
      </c>
      <c r="F3" s="2827" t="s">
        <v>1384</v>
      </c>
      <c r="G3" s="2826" t="s">
        <v>1385</v>
      </c>
      <c r="H3" s="2826"/>
      <c r="I3" s="2880"/>
      <c r="J3" s="2826"/>
      <c r="K3" s="2826"/>
      <c r="L3" s="2829" t="s">
        <v>1259</v>
      </c>
      <c r="M3" s="2830"/>
      <c r="N3" s="2830"/>
      <c r="O3" s="2868" t="s">
        <v>533</v>
      </c>
      <c r="P3" s="2822"/>
      <c r="Q3" s="2822"/>
      <c r="R3" s="1093"/>
      <c r="S3" s="2841" t="s">
        <v>1386</v>
      </c>
      <c r="T3" s="2842"/>
      <c r="U3" s="2842"/>
      <c r="V3" s="2842"/>
      <c r="W3" s="2842"/>
      <c r="X3" s="2839" t="s">
        <v>539</v>
      </c>
      <c r="Y3" s="2839"/>
      <c r="Z3" s="2839"/>
      <c r="AA3" s="2839"/>
      <c r="AB3" s="2840"/>
      <c r="AC3" s="2849" t="s">
        <v>1217</v>
      </c>
      <c r="AD3" s="2849" t="s">
        <v>1218</v>
      </c>
    </row>
    <row r="4" spans="1:53" s="608" customFormat="1" ht="15" customHeight="1">
      <c r="A4" s="2869"/>
      <c r="B4" s="2869"/>
      <c r="C4" s="2869"/>
      <c r="D4" s="1201"/>
      <c r="E4" s="2828"/>
      <c r="F4" s="2828"/>
      <c r="G4" s="2825" t="s">
        <v>1219</v>
      </c>
      <c r="H4" s="2825" t="s">
        <v>1220</v>
      </c>
      <c r="I4" s="2843" t="s">
        <v>1221</v>
      </c>
      <c r="J4" s="2844" t="s">
        <v>562</v>
      </c>
      <c r="K4" s="2845" t="s">
        <v>1222</v>
      </c>
      <c r="L4" s="2825" t="s">
        <v>1223</v>
      </c>
      <c r="M4" s="2831" t="s">
        <v>1224</v>
      </c>
      <c r="N4" s="2832"/>
      <c r="O4" s="2823"/>
      <c r="P4" s="2823"/>
      <c r="Q4" s="2823"/>
      <c r="R4" s="1094"/>
      <c r="S4" s="2853" t="s">
        <v>1225</v>
      </c>
      <c r="T4" s="2854"/>
      <c r="U4" s="2854"/>
      <c r="V4" s="2854"/>
      <c r="W4" s="2855"/>
      <c r="X4" s="2874" t="s">
        <v>1226</v>
      </c>
      <c r="Y4" s="2852" t="s">
        <v>555</v>
      </c>
      <c r="Z4" s="2876" t="s">
        <v>1227</v>
      </c>
      <c r="AA4" s="2825" t="s">
        <v>1228</v>
      </c>
      <c r="AB4" s="2825" t="s">
        <v>1229</v>
      </c>
      <c r="AC4" s="2850"/>
      <c r="AD4" s="2850"/>
    </row>
    <row r="5" spans="1:53" s="609" customFormat="1" ht="48.75" customHeight="1">
      <c r="A5" s="2870"/>
      <c r="B5" s="2870"/>
      <c r="C5" s="2870"/>
      <c r="D5" s="1202"/>
      <c r="E5" s="2826"/>
      <c r="F5" s="2826"/>
      <c r="G5" s="2826"/>
      <c r="H5" s="2826"/>
      <c r="I5" s="2843"/>
      <c r="J5" s="2845"/>
      <c r="K5" s="2845"/>
      <c r="L5" s="2826"/>
      <c r="M5" s="1164" t="s">
        <v>1230</v>
      </c>
      <c r="N5" s="1164" t="s">
        <v>1231</v>
      </c>
      <c r="O5" s="2824"/>
      <c r="P5" s="2824"/>
      <c r="Q5" s="2824"/>
      <c r="R5" s="1095"/>
      <c r="S5" s="1164" t="s">
        <v>1232</v>
      </c>
      <c r="T5" s="1164" t="s">
        <v>1233</v>
      </c>
      <c r="U5" s="1164" t="s">
        <v>1234</v>
      </c>
      <c r="V5" s="1164" t="s">
        <v>1235</v>
      </c>
      <c r="W5" s="1167" t="s">
        <v>1236</v>
      </c>
      <c r="X5" s="2875"/>
      <c r="Y5" s="2838"/>
      <c r="Z5" s="2877"/>
      <c r="AA5" s="2826"/>
      <c r="AB5" s="2826"/>
      <c r="AC5" s="2851"/>
      <c r="AD5" s="2851"/>
      <c r="AG5" s="1585" t="str">
        <f>AG28</f>
        <v>實際運用資產毛額</v>
      </c>
      <c r="AH5" s="1585" t="str">
        <f>AH28</f>
        <v>自有資產毛額</v>
      </c>
      <c r="AI5" s="1585" t="str">
        <f>AI28</f>
        <v>流動資產</v>
      </c>
      <c r="AJ5" s="1585" t="str">
        <f>AJ28</f>
        <v>B701  存料</v>
      </c>
      <c r="AK5" s="1585" t="str">
        <f>AK28</f>
        <v>B702  建築用地</v>
      </c>
      <c r="AL5" s="1585" t="str">
        <f>AL28</f>
        <v>B703  在建工程及待售房屋</v>
      </c>
      <c r="AM5" s="1585" t="str">
        <f>AM28</f>
        <v>B704  現金及其他流動資產</v>
      </c>
      <c r="AN5" s="1585" t="str">
        <f>AN28</f>
        <v>非流動資產毛額</v>
      </c>
      <c r="AO5" s="1585" t="str">
        <f>AO28</f>
        <v>不動產廠房及設備毛額</v>
      </c>
      <c r="AP5" s="1585" t="str">
        <f>AP28</f>
        <v>B705  土地</v>
      </c>
      <c r="AQ5" s="1585" t="str">
        <f>AQ28</f>
        <v>B706  房屋及其他營建</v>
      </c>
      <c r="AR5" s="1585" t="str">
        <f>AR28</f>
        <v>B708  運輸設備</v>
      </c>
      <c r="AS5" s="1585" t="str">
        <f>AS28</f>
        <v>B710  機械設備</v>
      </c>
      <c r="AT5" s="1585" t="str">
        <f>AT28</f>
        <v>B712  辦公設備及雜項設備</v>
      </c>
      <c r="AU5" s="1585" t="str">
        <f>AU28</f>
        <v>B714  未完工程及預付購置設備</v>
      </c>
      <c r="AV5" s="1585" t="str">
        <f>AV28</f>
        <v>B715  長期投資</v>
      </c>
      <c r="AW5" s="1585" t="str">
        <f>AW28</f>
        <v>B716  使用權資產淨額</v>
      </c>
      <c r="AX5" s="1585" t="str">
        <f>AX28</f>
        <v>B717  投資性不動產</v>
      </c>
      <c r="AY5" s="1585" t="str">
        <f>AY28</f>
        <v>B718  無形資產</v>
      </c>
      <c r="AZ5" s="1585" t="str">
        <f>AZ28</f>
        <v>B719  其他資產</v>
      </c>
      <c r="BA5" s="1585" t="str">
        <f>BA28</f>
        <v>租（借）用不動產廠房及設備(市價估算)總額</v>
      </c>
    </row>
    <row r="6" spans="1:53" s="365" customFormat="1" ht="18" hidden="1" customHeight="1">
      <c r="A6" s="2873" t="s">
        <v>796</v>
      </c>
      <c r="B6" s="2873"/>
      <c r="C6" s="2873"/>
      <c r="D6" s="2"/>
      <c r="E6" s="409">
        <v>884014361</v>
      </c>
      <c r="F6" s="410"/>
      <c r="G6" s="410">
        <v>816615772</v>
      </c>
      <c r="H6" s="410">
        <v>37601085</v>
      </c>
      <c r="I6" s="410">
        <v>19002633</v>
      </c>
      <c r="J6" s="410">
        <v>217723483</v>
      </c>
      <c r="K6" s="410">
        <v>322802954</v>
      </c>
      <c r="L6" s="410"/>
      <c r="M6" s="410">
        <v>115159176</v>
      </c>
      <c r="N6" s="410">
        <v>38654505</v>
      </c>
      <c r="O6" s="2873" t="s">
        <v>796</v>
      </c>
      <c r="P6" s="2873"/>
      <c r="Q6" s="2873"/>
      <c r="R6" s="2"/>
      <c r="S6" s="409">
        <v>13161363.5</v>
      </c>
      <c r="T6" s="410">
        <v>9300868.9700000007</v>
      </c>
      <c r="U6" s="410">
        <v>24730148.800000001</v>
      </c>
      <c r="V6" s="410">
        <v>14357118.5</v>
      </c>
      <c r="W6" s="410">
        <v>14955171</v>
      </c>
      <c r="X6" s="444" t="s">
        <v>3</v>
      </c>
      <c r="Y6" s="444"/>
      <c r="Z6" s="410">
        <v>9054729</v>
      </c>
      <c r="AA6" s="444" t="s">
        <v>3</v>
      </c>
      <c r="AB6" s="283">
        <v>104326441</v>
      </c>
      <c r="AC6" s="410">
        <v>76453319</v>
      </c>
      <c r="AD6" s="410">
        <v>76453319</v>
      </c>
    </row>
    <row r="7" spans="1:53" s="365" customFormat="1" ht="18" hidden="1" customHeight="1">
      <c r="A7" s="2641" t="s">
        <v>793</v>
      </c>
      <c r="B7" s="2641"/>
      <c r="C7" s="2641"/>
      <c r="D7" s="2"/>
      <c r="E7" s="364">
        <v>1212122873.0867617</v>
      </c>
      <c r="F7" s="283"/>
      <c r="G7" s="283">
        <v>1151826185.799772</v>
      </c>
      <c r="H7" s="283">
        <v>61627792.47016219</v>
      </c>
      <c r="I7" s="283">
        <v>25981233.91723733</v>
      </c>
      <c r="J7" s="283">
        <v>414187546.63982821</v>
      </c>
      <c r="K7" s="283">
        <v>358867629.20500857</v>
      </c>
      <c r="L7" s="283"/>
      <c r="M7" s="283">
        <v>128972230.68458322</v>
      </c>
      <c r="N7" s="283">
        <v>65227930.940402821</v>
      </c>
      <c r="O7" s="2641" t="s">
        <v>793</v>
      </c>
      <c r="P7" s="2641"/>
      <c r="Q7" s="2641"/>
      <c r="R7" s="2"/>
      <c r="S7" s="364">
        <v>14934836.423175786</v>
      </c>
      <c r="T7" s="283">
        <v>8358378.8585563535</v>
      </c>
      <c r="U7" s="283">
        <v>20710325.182485808</v>
      </c>
      <c r="V7" s="283">
        <v>6131037.8917467138</v>
      </c>
      <c r="W7" s="283">
        <v>13399372.418269351</v>
      </c>
      <c r="X7" s="444" t="s">
        <v>3</v>
      </c>
      <c r="Y7" s="444"/>
      <c r="Z7" s="283">
        <v>18379616.300594278</v>
      </c>
      <c r="AA7" s="283">
        <v>210348.96994636179</v>
      </c>
      <c r="AB7" s="283">
        <v>162189752.88295099</v>
      </c>
      <c r="AC7" s="283">
        <v>78676303.587583244</v>
      </c>
      <c r="AD7" s="283">
        <v>78676303.587583244</v>
      </c>
    </row>
    <row r="8" spans="1:53" s="365" customFormat="1" ht="18" hidden="1" customHeight="1">
      <c r="A8" s="2641" t="s">
        <v>989</v>
      </c>
      <c r="B8" s="2641"/>
      <c r="C8" s="2641"/>
      <c r="D8" s="2"/>
      <c r="E8" s="364" t="e">
        <f>G8+AD8-#REF!</f>
        <v>#REF!</v>
      </c>
      <c r="F8" s="283"/>
      <c r="G8" s="283" t="e">
        <f>H8+M8+#REF!</f>
        <v>#REF!</v>
      </c>
      <c r="H8" s="283">
        <v>33961983</v>
      </c>
      <c r="I8" s="283">
        <v>12274553</v>
      </c>
      <c r="J8" s="283">
        <v>331576729</v>
      </c>
      <c r="K8" s="283">
        <v>271779495</v>
      </c>
      <c r="L8" s="283"/>
      <c r="M8" s="283">
        <v>281966764</v>
      </c>
      <c r="N8" s="283">
        <v>82824847</v>
      </c>
      <c r="O8" s="2641" t="s">
        <v>989</v>
      </c>
      <c r="P8" s="2641"/>
      <c r="Q8" s="2641"/>
      <c r="R8" s="2"/>
      <c r="S8" s="364">
        <v>15951384</v>
      </c>
      <c r="T8" s="283">
        <v>12407920</v>
      </c>
      <c r="U8" s="283">
        <v>114995367.11999992</v>
      </c>
      <c r="V8" s="283">
        <v>30836771.879999924</v>
      </c>
      <c r="W8" s="283">
        <v>24950474</v>
      </c>
      <c r="X8" s="444" t="s">
        <v>48</v>
      </c>
      <c r="Y8" s="444"/>
      <c r="Z8" s="283">
        <v>1099915</v>
      </c>
      <c r="AA8" s="444" t="s">
        <v>48</v>
      </c>
      <c r="AB8" s="283">
        <v>6398044</v>
      </c>
      <c r="AC8" s="283">
        <v>11727329</v>
      </c>
      <c r="AD8" s="283">
        <v>11727329</v>
      </c>
    </row>
    <row r="9" spans="1:53" s="365" customFormat="1" ht="18" hidden="1" customHeight="1">
      <c r="A9" s="2641" t="s">
        <v>969</v>
      </c>
      <c r="B9" s="2641"/>
      <c r="C9" s="2641"/>
      <c r="D9" s="2"/>
      <c r="E9" s="364">
        <v>887937777.42154884</v>
      </c>
      <c r="F9" s="283"/>
      <c r="G9" s="327">
        <v>868414421.03194356</v>
      </c>
      <c r="H9" s="283">
        <v>52581956.153102256</v>
      </c>
      <c r="I9" s="283">
        <v>10688689.552511062</v>
      </c>
      <c r="J9" s="283">
        <v>276449626.26490414</v>
      </c>
      <c r="K9" s="283">
        <v>307812038.4449591</v>
      </c>
      <c r="L9" s="283"/>
      <c r="M9" s="283">
        <v>121604697.7510175</v>
      </c>
      <c r="N9" s="283">
        <v>54210746.42529235</v>
      </c>
      <c r="O9" s="2641" t="s">
        <v>969</v>
      </c>
      <c r="P9" s="2641"/>
      <c r="Q9" s="2641"/>
      <c r="R9" s="2"/>
      <c r="S9" s="364">
        <v>9975501.050405724</v>
      </c>
      <c r="T9" s="283">
        <v>7094721.0586746205</v>
      </c>
      <c r="U9" s="283">
        <v>19192127.933018804</v>
      </c>
      <c r="V9" s="283">
        <v>23702336.870805494</v>
      </c>
      <c r="W9" s="283">
        <v>7167053.1466036355</v>
      </c>
      <c r="X9" s="444" t="s">
        <v>422</v>
      </c>
      <c r="Y9" s="444"/>
      <c r="Z9" s="283">
        <v>37167437.464967608</v>
      </c>
      <c r="AA9" s="283">
        <v>262211.26621657744</v>
      </c>
      <c r="AB9" s="283">
        <v>99277412.865450189</v>
      </c>
      <c r="AC9" s="283">
        <v>56690793.854573004</v>
      </c>
      <c r="AD9" s="283">
        <v>56690793.854573004</v>
      </c>
    </row>
    <row r="10" spans="1:53" s="365" customFormat="1" ht="18" hidden="1" customHeight="1">
      <c r="A10" s="2641" t="s">
        <v>978</v>
      </c>
      <c r="B10" s="2641"/>
      <c r="C10" s="2641"/>
      <c r="D10" s="2"/>
      <c r="E10" s="437">
        <v>1094008385.2415526</v>
      </c>
      <c r="F10" s="327"/>
      <c r="G10" s="327">
        <v>1050978800.6989181</v>
      </c>
      <c r="H10" s="283">
        <v>141809653.47389013</v>
      </c>
      <c r="I10" s="283">
        <v>20316280.878726214</v>
      </c>
      <c r="J10" s="283">
        <v>296025460.82286692</v>
      </c>
      <c r="K10" s="283">
        <v>359036850.71176863</v>
      </c>
      <c r="L10" s="283"/>
      <c r="M10" s="283">
        <v>118356200.48719232</v>
      </c>
      <c r="N10" s="283">
        <v>56668654.987001732</v>
      </c>
      <c r="O10" s="2641" t="s">
        <v>978</v>
      </c>
      <c r="P10" s="2641"/>
      <c r="Q10" s="2641"/>
      <c r="R10" s="2"/>
      <c r="S10" s="364">
        <v>18549099.55864086</v>
      </c>
      <c r="T10" s="283">
        <v>7603529.6621497804</v>
      </c>
      <c r="U10" s="283">
        <v>21131095.142126884</v>
      </c>
      <c r="V10" s="283">
        <v>7135229.0334181515</v>
      </c>
      <c r="W10" s="283">
        <v>7268592.103854835</v>
      </c>
      <c r="X10" s="283">
        <v>57305211.741886877</v>
      </c>
      <c r="Y10" s="283"/>
      <c r="Z10" s="283">
        <v>13287577.505359702</v>
      </c>
      <c r="AA10" s="283">
        <v>200175.56460030255</v>
      </c>
      <c r="AB10" s="283">
        <v>57928967.017986692</v>
      </c>
      <c r="AC10" s="283">
        <v>56317162.047994226</v>
      </c>
      <c r="AD10" s="283">
        <v>56317162.047994226</v>
      </c>
    </row>
    <row r="11" spans="1:53" s="365" customFormat="1" ht="18" hidden="1" customHeight="1">
      <c r="A11" s="2641" t="s">
        <v>794</v>
      </c>
      <c r="B11" s="2641"/>
      <c r="C11" s="2641"/>
      <c r="D11" s="2"/>
      <c r="E11" s="437">
        <v>1104507474.4175601</v>
      </c>
      <c r="F11" s="327"/>
      <c r="G11" s="317">
        <v>1067995063.900094</v>
      </c>
      <c r="H11" s="50">
        <v>83545723.626557037</v>
      </c>
      <c r="I11" s="50">
        <v>16213505.051686004</v>
      </c>
      <c r="J11" s="50">
        <v>331835129.9245007</v>
      </c>
      <c r="K11" s="50">
        <v>412671969.48914409</v>
      </c>
      <c r="L11" s="50"/>
      <c r="M11" s="50">
        <v>106821589.75731826</v>
      </c>
      <c r="N11" s="50">
        <v>51170554.744952828</v>
      </c>
      <c r="O11" s="2641" t="s">
        <v>794</v>
      </c>
      <c r="P11" s="2641"/>
      <c r="Q11" s="2641"/>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283">
        <v>54090675.056642227</v>
      </c>
      <c r="AD11" s="283">
        <v>54090675.056642227</v>
      </c>
      <c r="AE11" s="365">
        <f>SUM(X11:X12,X14)</f>
        <v>203479062.26744944</v>
      </c>
      <c r="AF11" s="365">
        <f>SUM(AA11:AA12,AA14)</f>
        <v>1102409.1871397241</v>
      </c>
      <c r="AG11" s="365">
        <f>SUM(AB11:AB12,AB14)</f>
        <v>159880358.59312946</v>
      </c>
    </row>
    <row r="12" spans="1:53" s="365" customFormat="1" ht="18" hidden="1" customHeight="1">
      <c r="A12" s="2641" t="s">
        <v>908</v>
      </c>
      <c r="B12" s="2641"/>
      <c r="C12" s="2641"/>
      <c r="D12" s="2"/>
      <c r="E12" s="437">
        <v>1110604457.444062</v>
      </c>
      <c r="F12" s="327"/>
      <c r="G12" s="317">
        <v>1067774924.8796263</v>
      </c>
      <c r="H12" s="50">
        <v>59000259.028558321</v>
      </c>
      <c r="I12" s="50">
        <v>22343556.438847698</v>
      </c>
      <c r="J12" s="50">
        <v>368720316.52669519</v>
      </c>
      <c r="K12" s="50">
        <v>390060743.2673859</v>
      </c>
      <c r="L12" s="50"/>
      <c r="M12" s="50">
        <v>106536985.83278736</v>
      </c>
      <c r="N12" s="50">
        <v>59212231.787924983</v>
      </c>
      <c r="O12" s="2641" t="s">
        <v>908</v>
      </c>
      <c r="P12" s="2641"/>
      <c r="Q12" s="2641"/>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283">
        <v>65462529.495163396</v>
      </c>
      <c r="AD12" s="283">
        <v>65462529.495163396</v>
      </c>
      <c r="AE12" s="365" t="e">
        <f>AE11/#REF!</f>
        <v>#REF!</v>
      </c>
      <c r="AF12" s="365" t="e">
        <f>AF11/#REF!</f>
        <v>#REF!</v>
      </c>
      <c r="AG12" s="365" t="e">
        <f>AG11/#REF!</f>
        <v>#REF!</v>
      </c>
    </row>
    <row r="13" spans="1:53" s="365" customFormat="1" ht="18" hidden="1" customHeight="1">
      <c r="A13" s="2641" t="s">
        <v>5</v>
      </c>
      <c r="B13" s="2641"/>
      <c r="C13" s="2641"/>
      <c r="D13" s="2"/>
      <c r="E13" s="437" t="e">
        <f>G13+AD13-#REF!</f>
        <v>#REF!</v>
      </c>
      <c r="F13" s="327"/>
      <c r="G13" s="327" t="e">
        <f>H13+M13+#REF!</f>
        <v>#REF!</v>
      </c>
      <c r="H13" s="50">
        <v>100844952.89743455</v>
      </c>
      <c r="I13" s="50">
        <v>25986855.63521735</v>
      </c>
      <c r="J13" s="327">
        <v>914634281.11362004</v>
      </c>
      <c r="K13" s="50">
        <v>486464462.78955406</v>
      </c>
      <c r="L13" s="50"/>
      <c r="M13" s="50">
        <v>116949264.61592844</v>
      </c>
      <c r="N13" s="50" t="e">
        <f>$M$13*#REF!</f>
        <v>#REF!</v>
      </c>
      <c r="O13" s="2641" t="s">
        <v>5</v>
      </c>
      <c r="P13" s="2641"/>
      <c r="Q13" s="2641"/>
      <c r="R13" s="2"/>
      <c r="S13" s="50" t="e">
        <f>$M$13*#REF!</f>
        <v>#REF!</v>
      </c>
      <c r="T13" s="50" t="e">
        <f>$M$13*#REF!</f>
        <v>#REF!</v>
      </c>
      <c r="U13" s="50" t="e">
        <f>$M$13*#REF!</f>
        <v>#REF!</v>
      </c>
      <c r="V13" s="50" t="e">
        <f>$M$13*#REF!</f>
        <v>#REF!</v>
      </c>
      <c r="W13" s="50" t="e">
        <f>$M$13*#REF!</f>
        <v>#REF!</v>
      </c>
      <c r="X13" s="50" t="e">
        <f>#REF!*AE12</f>
        <v>#REF!</v>
      </c>
      <c r="Y13" s="50"/>
      <c r="Z13" s="50">
        <v>18015436.703935511</v>
      </c>
      <c r="AA13" s="50" t="e">
        <f>#REF!*AF12</f>
        <v>#REF!</v>
      </c>
      <c r="AB13" s="50" t="e">
        <f>#REF!*AG12</f>
        <v>#REF!</v>
      </c>
      <c r="AC13" s="283">
        <v>66151616.111287139</v>
      </c>
      <c r="AD13" s="283">
        <v>66151616.111287139</v>
      </c>
    </row>
    <row r="14" spans="1:53" s="365" customFormat="1" ht="18" hidden="1" customHeight="1">
      <c r="A14" s="2641" t="s">
        <v>979</v>
      </c>
      <c r="B14" s="2641"/>
      <c r="C14" s="2641"/>
      <c r="D14" s="2"/>
      <c r="E14" s="437" t="e">
        <f>G14+AD14-#REF!</f>
        <v>#REF!</v>
      </c>
      <c r="F14" s="327"/>
      <c r="G14" s="327" t="e">
        <f>H14+M14+#REF!</f>
        <v>#REF!</v>
      </c>
      <c r="H14" s="50">
        <v>111412676.0663711</v>
      </c>
      <c r="I14" s="50">
        <v>26885846.774998259</v>
      </c>
      <c r="J14" s="327">
        <v>1010956523.6246958</v>
      </c>
      <c r="K14" s="50">
        <v>422334669.7564373</v>
      </c>
      <c r="L14" s="50"/>
      <c r="M14" s="50">
        <v>111247566.83664586</v>
      </c>
      <c r="N14" s="50">
        <v>56983589.463435084</v>
      </c>
      <c r="O14" s="2641" t="s">
        <v>979</v>
      </c>
      <c r="P14" s="2641"/>
      <c r="Q14" s="2641"/>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283">
        <v>72698499.859068632</v>
      </c>
      <c r="AD14" s="283">
        <v>72698499.859068632</v>
      </c>
    </row>
    <row r="15" spans="1:53" s="365" customFormat="1" ht="18" hidden="1" customHeight="1">
      <c r="A15" s="2641" t="s">
        <v>980</v>
      </c>
      <c r="B15" s="2641"/>
      <c r="C15" s="2641"/>
      <c r="D15" s="2"/>
      <c r="E15" s="437" t="e">
        <f>G15+AD15-#REF!</f>
        <v>#REF!</v>
      </c>
      <c r="F15" s="327"/>
      <c r="G15" s="327" t="e">
        <f>H15+M15+#REF!</f>
        <v>#REF!</v>
      </c>
      <c r="H15" s="283">
        <v>79016195.464908555</v>
      </c>
      <c r="I15" s="283">
        <v>24791256.296694715</v>
      </c>
      <c r="J15" s="327">
        <v>779494678.67999995</v>
      </c>
      <c r="K15" s="283">
        <v>446786704.6134361</v>
      </c>
      <c r="L15" s="283"/>
      <c r="M15" s="283">
        <v>98116735.727064326</v>
      </c>
      <c r="N15" s="283">
        <v>43800542.707088277</v>
      </c>
      <c r="O15" s="2641" t="s">
        <v>980</v>
      </c>
      <c r="P15" s="2641"/>
      <c r="Q15" s="2641"/>
      <c r="R15" s="2"/>
      <c r="S15" s="364">
        <v>15799152.660084248</v>
      </c>
      <c r="T15" s="283">
        <v>6037330.6721937414</v>
      </c>
      <c r="U15" s="283">
        <v>21121820.533904478</v>
      </c>
      <c r="V15" s="283">
        <v>6447593.0833837194</v>
      </c>
      <c r="W15" s="283">
        <v>4910296.0704094805</v>
      </c>
      <c r="X15" s="50">
        <v>73091234.90766561</v>
      </c>
      <c r="Y15" s="50"/>
      <c r="Z15" s="283">
        <v>20053396.057071295</v>
      </c>
      <c r="AA15" s="283">
        <v>163944.0309401046</v>
      </c>
      <c r="AB15" s="283">
        <v>49902991.837127797</v>
      </c>
      <c r="AC15" s="283">
        <v>85637184.368471995</v>
      </c>
      <c r="AD15" s="283">
        <v>85637184.368471995</v>
      </c>
    </row>
    <row r="16" spans="1:53" s="365" customFormat="1" ht="17.25" hidden="1" customHeight="1">
      <c r="A16" s="2641" t="s">
        <v>982</v>
      </c>
      <c r="B16" s="2641"/>
      <c r="C16" s="2641"/>
      <c r="D16" s="2"/>
      <c r="E16" s="317">
        <v>1677734614.1587782</v>
      </c>
      <c r="F16" s="317"/>
      <c r="G16" s="327">
        <v>1598848494.3334563</v>
      </c>
      <c r="H16" s="283">
        <v>63098015.97606001</v>
      </c>
      <c r="I16" s="283">
        <v>26089338.459277585</v>
      </c>
      <c r="J16" s="327">
        <v>881921579.78337991</v>
      </c>
      <c r="K16" s="283">
        <v>430666374.68759632</v>
      </c>
      <c r="L16" s="283"/>
      <c r="M16" s="283">
        <v>85089221.744109139</v>
      </c>
      <c r="N16" s="283">
        <v>37835957.86405126</v>
      </c>
      <c r="O16" s="2641" t="s">
        <v>982</v>
      </c>
      <c r="P16" s="2641"/>
      <c r="Q16" s="2641"/>
      <c r="R16" s="2"/>
      <c r="S16" s="364">
        <v>10949731.279817685</v>
      </c>
      <c r="T16" s="283">
        <v>5866996.5075264461</v>
      </c>
      <c r="U16" s="283">
        <v>15282653.733954567</v>
      </c>
      <c r="V16" s="283">
        <v>9751950.1883288417</v>
      </c>
      <c r="W16" s="283">
        <v>5401932.170430324</v>
      </c>
      <c r="X16" s="50">
        <v>64510374.726414204</v>
      </c>
      <c r="Y16" s="50"/>
      <c r="Z16" s="283">
        <v>21200523.00912872</v>
      </c>
      <c r="AA16" s="283">
        <v>254261.95056054977</v>
      </c>
      <c r="AB16" s="283">
        <v>47219327.006057613</v>
      </c>
      <c r="AC16" s="283">
        <v>100086642.83445083</v>
      </c>
      <c r="AD16" s="283">
        <v>100086642.83445083</v>
      </c>
    </row>
    <row r="17" spans="1:53" s="365" customFormat="1" ht="18" hidden="1" customHeight="1">
      <c r="A17" s="2641" t="s">
        <v>795</v>
      </c>
      <c r="B17" s="2641"/>
      <c r="C17" s="2641"/>
      <c r="D17" s="2"/>
      <c r="E17" s="369">
        <v>1905911401.124707</v>
      </c>
      <c r="F17" s="369"/>
      <c r="G17" s="369">
        <v>1806885737.2984271</v>
      </c>
      <c r="H17" s="369">
        <v>56035079.219651394</v>
      </c>
      <c r="I17" s="369">
        <v>20293166.304085318</v>
      </c>
      <c r="J17" s="369">
        <v>1037285061.5019439</v>
      </c>
      <c r="K17" s="369">
        <v>479086108.43360746</v>
      </c>
      <c r="L17" s="369"/>
      <c r="M17" s="369">
        <v>91977373.63521269</v>
      </c>
      <c r="N17" s="369">
        <v>37361463.478440605</v>
      </c>
      <c r="O17" s="2641" t="s">
        <v>795</v>
      </c>
      <c r="P17" s="2641"/>
      <c r="Q17" s="2641"/>
      <c r="R17" s="2"/>
      <c r="S17" s="369">
        <v>13292613.139906682</v>
      </c>
      <c r="T17" s="369">
        <v>6420277.4258636395</v>
      </c>
      <c r="U17" s="369">
        <v>17419931.859455429</v>
      </c>
      <c r="V17" s="369">
        <v>8291295.1321529215</v>
      </c>
      <c r="W17" s="369">
        <v>9191792.5993934143</v>
      </c>
      <c r="X17" s="346">
        <v>71156047.930085033</v>
      </c>
      <c r="Y17" s="346"/>
      <c r="Z17" s="369">
        <v>19532168.87302703</v>
      </c>
      <c r="AA17" s="369">
        <v>352436.01569032727</v>
      </c>
      <c r="AB17" s="369">
        <v>50700464.258149348</v>
      </c>
      <c r="AC17" s="369">
        <v>118557832.6993084</v>
      </c>
      <c r="AD17" s="369">
        <v>118557832.6993084</v>
      </c>
    </row>
    <row r="18" spans="1:53" s="365" customFormat="1" ht="18" hidden="1" customHeight="1">
      <c r="A18" s="2641" t="s">
        <v>983</v>
      </c>
      <c r="B18" s="2641"/>
      <c r="C18" s="2641"/>
      <c r="D18" s="2"/>
      <c r="E18" s="369" t="e">
        <f>G18+AD18-#REF!</f>
        <v>#REF!</v>
      </c>
      <c r="F18" s="369"/>
      <c r="G18" s="369" t="e">
        <f>H18+L18+#REF!</f>
        <v>#REF!</v>
      </c>
      <c r="H18" s="369">
        <v>48134226.697586112</v>
      </c>
      <c r="I18" s="369">
        <v>21622586.778182603</v>
      </c>
      <c r="J18" s="369">
        <v>855876728.34116554</v>
      </c>
      <c r="K18" s="369">
        <v>396411361.1074006</v>
      </c>
      <c r="L18" s="369"/>
      <c r="M18" s="369">
        <v>79659450.429710269</v>
      </c>
      <c r="N18" s="369">
        <v>34041821.947817221</v>
      </c>
      <c r="O18" s="2641" t="s">
        <v>983</v>
      </c>
      <c r="P18" s="2641"/>
      <c r="Q18" s="2641"/>
      <c r="R18" s="2"/>
      <c r="S18" s="369">
        <v>11347726.647405256</v>
      </c>
      <c r="T18" s="369">
        <v>5790568.5293154269</v>
      </c>
      <c r="U18" s="369">
        <v>14955011.081214637</v>
      </c>
      <c r="V18" s="369">
        <v>7876796.128277164</v>
      </c>
      <c r="W18" s="369">
        <v>5647526.0956805535</v>
      </c>
      <c r="X18" s="369">
        <v>60473264.517373003</v>
      </c>
      <c r="Y18" s="369"/>
      <c r="Z18" s="369">
        <v>11985785.796908749</v>
      </c>
      <c r="AA18" s="369">
        <v>263743.77673027688</v>
      </c>
      <c r="AB18" s="369">
        <v>44405753.044112645</v>
      </c>
      <c r="AC18" s="369">
        <v>80943746.709172249</v>
      </c>
      <c r="AD18" s="369">
        <v>80943746.709172249</v>
      </c>
    </row>
    <row r="19" spans="1:53" s="365" customFormat="1" ht="18" hidden="1" customHeight="1">
      <c r="A19" s="2641" t="s">
        <v>909</v>
      </c>
      <c r="B19" s="2641"/>
      <c r="C19" s="2641"/>
      <c r="D19" s="2"/>
      <c r="E19" s="369">
        <v>1918058080.3343196</v>
      </c>
      <c r="F19" s="369"/>
      <c r="G19" s="369">
        <v>1829300639.4857309</v>
      </c>
      <c r="H19" s="369">
        <v>49794242.92041114</v>
      </c>
      <c r="I19" s="369">
        <v>29229771.450746041</v>
      </c>
      <c r="J19" s="369">
        <v>1052866166.4356915</v>
      </c>
      <c r="K19" s="369">
        <v>472049041.9864639</v>
      </c>
      <c r="L19" s="369"/>
      <c r="M19" s="369">
        <v>101921170.77994193</v>
      </c>
      <c r="N19" s="369">
        <v>41403783.888343148</v>
      </c>
      <c r="O19" s="2641" t="s">
        <v>909</v>
      </c>
      <c r="P19" s="2641"/>
      <c r="Q19" s="2641"/>
      <c r="R19" s="2"/>
      <c r="S19" s="369">
        <v>15156975.946723636</v>
      </c>
      <c r="T19" s="369">
        <v>9113366.8013288975</v>
      </c>
      <c r="U19" s="369">
        <v>20670375.434653386</v>
      </c>
      <c r="V19" s="369">
        <v>9365918.2748927232</v>
      </c>
      <c r="W19" s="369">
        <v>6210750.434000113</v>
      </c>
      <c r="X19" s="346">
        <v>65709038.855836667</v>
      </c>
      <c r="Y19" s="346"/>
      <c r="Z19" s="369">
        <v>19616994.062205464</v>
      </c>
      <c r="AA19" s="369">
        <v>316509.0393580143</v>
      </c>
      <c r="AB19" s="369">
        <v>57414698.017272882</v>
      </c>
      <c r="AC19" s="369">
        <v>108374434.91079684</v>
      </c>
      <c r="AD19" s="369">
        <v>108374434.91079684</v>
      </c>
    </row>
    <row r="20" spans="1:53" s="365" customFormat="1" ht="18" hidden="1" customHeight="1">
      <c r="A20" s="2641" t="s">
        <v>984</v>
      </c>
      <c r="B20" s="2641"/>
      <c r="C20" s="2641"/>
      <c r="D20" s="2"/>
      <c r="E20" s="369">
        <v>2003052329.1130536</v>
      </c>
      <c r="F20" s="369"/>
      <c r="G20" s="369">
        <v>1913570358.5609207</v>
      </c>
      <c r="H20" s="369">
        <v>33742597.498634771</v>
      </c>
      <c r="I20" s="369">
        <v>27969698.550922256</v>
      </c>
      <c r="J20" s="369">
        <v>1129104080.6300826</v>
      </c>
      <c r="K20" s="369">
        <v>501921760.24039036</v>
      </c>
      <c r="L20" s="369"/>
      <c r="M20" s="369">
        <v>100932770.33373679</v>
      </c>
      <c r="N20" s="369">
        <v>43865163.324620284</v>
      </c>
      <c r="O20" s="2641" t="s">
        <v>984</v>
      </c>
      <c r="P20" s="2641"/>
      <c r="Q20" s="2641"/>
      <c r="R20" s="2"/>
      <c r="S20" s="369">
        <v>17703222.867415816</v>
      </c>
      <c r="T20" s="369">
        <v>8641480.5215690173</v>
      </c>
      <c r="U20" s="369">
        <v>18716342.829991616</v>
      </c>
      <c r="V20" s="369">
        <v>6071608.0709286798</v>
      </c>
      <c r="W20" s="369">
        <v>5934952.7192114126</v>
      </c>
      <c r="X20" s="346">
        <v>70314885.609816074</v>
      </c>
      <c r="Y20" s="346"/>
      <c r="Z20" s="369">
        <v>20882258.199627183</v>
      </c>
      <c r="AA20" s="369">
        <v>451146.73938871425</v>
      </c>
      <c r="AB20" s="369">
        <v>49133418.957960568</v>
      </c>
      <c r="AC20" s="369">
        <v>110364228.7517581</v>
      </c>
      <c r="AD20" s="369">
        <v>110364228.7517581</v>
      </c>
    </row>
    <row r="21" spans="1:53" s="365" customFormat="1" ht="18" hidden="1" customHeight="1">
      <c r="A21" s="2641" t="s">
        <v>985</v>
      </c>
      <c r="B21" s="2641"/>
      <c r="C21" s="2641"/>
      <c r="D21" s="18"/>
      <c r="E21" s="369">
        <v>1698497265.2204101</v>
      </c>
      <c r="F21" s="369"/>
      <c r="G21" s="369">
        <v>1539118673.3509581</v>
      </c>
      <c r="H21" s="369">
        <v>50438539.856719755</v>
      </c>
      <c r="I21" s="369">
        <v>31515796.894087177</v>
      </c>
      <c r="J21" s="369">
        <v>677894624.52373517</v>
      </c>
      <c r="K21" s="369">
        <v>543696562.71023667</v>
      </c>
      <c r="L21" s="369"/>
      <c r="M21" s="369">
        <v>106637414.54177141</v>
      </c>
      <c r="N21" s="369">
        <v>46067162.217533678</v>
      </c>
      <c r="O21" s="2641" t="s">
        <v>985</v>
      </c>
      <c r="P21" s="2641"/>
      <c r="Q21" s="2641"/>
      <c r="R21" s="18"/>
      <c r="S21" s="369">
        <v>17925174.73564985</v>
      </c>
      <c r="T21" s="369">
        <v>9105301.5176570937</v>
      </c>
      <c r="U21" s="369">
        <v>21594796.49224304</v>
      </c>
      <c r="V21" s="369">
        <v>5915853.4033916295</v>
      </c>
      <c r="W21" s="369">
        <v>6029126.1752961352</v>
      </c>
      <c r="X21" s="346">
        <v>76298958.686348259</v>
      </c>
      <c r="Y21" s="346"/>
      <c r="Z21" s="369">
        <v>20242838.479926176</v>
      </c>
      <c r="AA21" s="369">
        <v>347299.23651442106</v>
      </c>
      <c r="AB21" s="369">
        <v>52289476.901545256</v>
      </c>
      <c r="AC21" s="369">
        <v>179621430.34937757</v>
      </c>
      <c r="AD21" s="369">
        <v>179621430.34937757</v>
      </c>
    </row>
    <row r="22" spans="1:53" ht="15.75" hidden="1" customHeight="1">
      <c r="A22" s="2618" t="s">
        <v>990</v>
      </c>
      <c r="B22" s="2619"/>
      <c r="C22" s="2619"/>
      <c r="D22" s="2620"/>
      <c r="E22" s="113">
        <v>1691717.6445246083</v>
      </c>
      <c r="F22" s="113">
        <v>1576730.7966300084</v>
      </c>
      <c r="G22" s="113">
        <v>1277260.346240931</v>
      </c>
      <c r="H22" s="113">
        <v>56174.469685894561</v>
      </c>
      <c r="I22" s="113">
        <v>36285.352065757252</v>
      </c>
      <c r="J22" s="113">
        <v>657092.39443798747</v>
      </c>
      <c r="K22" s="113">
        <v>527708.13005129236</v>
      </c>
      <c r="L22" s="113">
        <f>M22+X22+AA22+AB22</f>
        <v>299470.45038907736</v>
      </c>
      <c r="M22" s="113">
        <v>168195.45321704808</v>
      </c>
      <c r="N22" s="113">
        <v>45917.886902473125</v>
      </c>
      <c r="O22" s="2618" t="s">
        <v>990</v>
      </c>
      <c r="P22" s="2619"/>
      <c r="Q22" s="2619"/>
      <c r="R22" s="2620"/>
      <c r="S22" s="113">
        <v>26840.620359138054</v>
      </c>
      <c r="T22" s="113">
        <v>20466.839389939632</v>
      </c>
      <c r="U22" s="113">
        <v>56513.397555471733</v>
      </c>
      <c r="V22" s="113">
        <v>13674.242177845366</v>
      </c>
      <c r="W22" s="113">
        <v>4782.4668321800764</v>
      </c>
      <c r="X22" s="113">
        <v>73940.940593983978</v>
      </c>
      <c r="Y22" s="113"/>
      <c r="Z22" s="448" t="s">
        <v>450</v>
      </c>
      <c r="AA22" s="113">
        <v>616.38815218077673</v>
      </c>
      <c r="AB22" s="113">
        <v>56717.668425864525</v>
      </c>
      <c r="AC22" s="113">
        <v>134775.3794253981</v>
      </c>
      <c r="AD22" s="113">
        <v>19788.531530800399</v>
      </c>
    </row>
    <row r="23" spans="1:53" ht="15.75" hidden="1" customHeight="1">
      <c r="A23" s="2618" t="s">
        <v>1001</v>
      </c>
      <c r="B23" s="2619"/>
      <c r="C23" s="2619"/>
      <c r="D23" s="2620"/>
      <c r="E23" s="448" t="s">
        <v>450</v>
      </c>
      <c r="F23" s="448" t="s">
        <v>450</v>
      </c>
      <c r="G23" s="448" t="s">
        <v>450</v>
      </c>
      <c r="H23" s="448" t="s">
        <v>450</v>
      </c>
      <c r="I23" s="448" t="s">
        <v>450</v>
      </c>
      <c r="J23" s="448" t="s">
        <v>450</v>
      </c>
      <c r="K23" s="448" t="s">
        <v>450</v>
      </c>
      <c r="L23" s="448" t="s">
        <v>450</v>
      </c>
      <c r="M23" s="448" t="s">
        <v>450</v>
      </c>
      <c r="N23" s="448" t="s">
        <v>450</v>
      </c>
      <c r="O23" s="2618" t="s">
        <v>1001</v>
      </c>
      <c r="P23" s="2619"/>
      <c r="Q23" s="2619"/>
      <c r="R23" s="2620"/>
      <c r="S23" s="448" t="s">
        <v>450</v>
      </c>
      <c r="T23" s="448" t="s">
        <v>450</v>
      </c>
      <c r="U23" s="448" t="s">
        <v>450</v>
      </c>
      <c r="V23" s="448" t="s">
        <v>450</v>
      </c>
      <c r="W23" s="448" t="s">
        <v>450</v>
      </c>
      <c r="X23" s="448" t="s">
        <v>450</v>
      </c>
      <c r="Y23" s="448" t="s">
        <v>450</v>
      </c>
      <c r="Z23" s="448" t="s">
        <v>450</v>
      </c>
      <c r="AA23" s="448" t="s">
        <v>450</v>
      </c>
      <c r="AB23" s="448" t="s">
        <v>450</v>
      </c>
      <c r="AC23" s="448" t="s">
        <v>450</v>
      </c>
      <c r="AD23" s="448" t="s">
        <v>450</v>
      </c>
    </row>
    <row r="24" spans="1:53" ht="15.75" customHeight="1">
      <c r="A24" s="2618" t="s">
        <v>1002</v>
      </c>
      <c r="B24" s="2619"/>
      <c r="C24" s="2619"/>
      <c r="D24" s="2620"/>
      <c r="E24" s="113">
        <v>1788413.321782948</v>
      </c>
      <c r="F24" s="113">
        <f>G24+L24</f>
        <v>1646437.1201984498</v>
      </c>
      <c r="G24" s="113">
        <v>1324162.4065761706</v>
      </c>
      <c r="H24" s="113">
        <v>55041.749027572791</v>
      </c>
      <c r="I24" s="113">
        <v>44948.460470020451</v>
      </c>
      <c r="J24" s="113">
        <v>665442.27449392143</v>
      </c>
      <c r="K24" s="113">
        <v>558729.92258465616</v>
      </c>
      <c r="L24" s="113">
        <f>M24+X24+AA24+AB24</f>
        <v>322274.71362227929</v>
      </c>
      <c r="M24" s="113">
        <v>190303.93999668301</v>
      </c>
      <c r="N24" s="113">
        <v>51310.740930126129</v>
      </c>
      <c r="O24" s="2618" t="s">
        <v>1002</v>
      </c>
      <c r="P24" s="2619"/>
      <c r="Q24" s="2619"/>
      <c r="R24" s="2620"/>
      <c r="S24" s="1476">
        <v>25826.613823156498</v>
      </c>
      <c r="T24" s="1476">
        <v>24362.362820060232</v>
      </c>
      <c r="U24" s="1476">
        <v>70425.131783785037</v>
      </c>
      <c r="V24" s="1476">
        <v>14847</v>
      </c>
      <c r="W24" s="1476">
        <v>3532</v>
      </c>
      <c r="X24" s="448">
        <v>68425.55847311049</v>
      </c>
      <c r="Y24" s="448" t="s">
        <v>450</v>
      </c>
      <c r="Z24" s="448" t="s">
        <v>450</v>
      </c>
      <c r="AA24" s="113">
        <v>172.1328848289495</v>
      </c>
      <c r="AB24" s="113">
        <v>63373.082267656857</v>
      </c>
      <c r="AC24" s="113">
        <v>161914.96376830008</v>
      </c>
      <c r="AD24" s="113">
        <v>19938.762183802315</v>
      </c>
    </row>
    <row r="25" spans="1:53" ht="15.75" customHeight="1">
      <c r="A25" s="2618" t="s">
        <v>1003</v>
      </c>
      <c r="B25" s="2619"/>
      <c r="C25" s="2619"/>
      <c r="D25" s="2620"/>
      <c r="E25" s="113">
        <v>2004095.2860047147</v>
      </c>
      <c r="F25" s="113">
        <f t="shared" ref="F25:F27" si="0">G25+L25</f>
        <v>1887354.9494973596</v>
      </c>
      <c r="G25" s="113">
        <v>1545124.8982817903</v>
      </c>
      <c r="H25" s="113">
        <v>51025.112969116431</v>
      </c>
      <c r="I25" s="113">
        <v>35467.987353790697</v>
      </c>
      <c r="J25" s="113">
        <v>879317.23733015324</v>
      </c>
      <c r="K25" s="113">
        <v>579314.5606287237</v>
      </c>
      <c r="L25" s="113">
        <f>M25+X25+AA25+AB25</f>
        <v>342230.05121556931</v>
      </c>
      <c r="M25" s="113">
        <v>197540.70640902349</v>
      </c>
      <c r="N25" s="113">
        <v>52379.161708348714</v>
      </c>
      <c r="O25" s="2618" t="s">
        <v>1003</v>
      </c>
      <c r="P25" s="2619"/>
      <c r="Q25" s="2619"/>
      <c r="R25" s="2620"/>
      <c r="S25" s="1476">
        <v>29187.0788800638</v>
      </c>
      <c r="T25" s="1476">
        <v>24887.528119006056</v>
      </c>
      <c r="U25" s="1476">
        <v>72137.517293381912</v>
      </c>
      <c r="V25" s="1476">
        <v>14991</v>
      </c>
      <c r="W25" s="1476">
        <v>3959</v>
      </c>
      <c r="X25" s="448">
        <v>80474.230562621131</v>
      </c>
      <c r="Y25" s="448" t="s">
        <v>450</v>
      </c>
      <c r="Z25" s="448" t="s">
        <v>450</v>
      </c>
      <c r="AA25" s="113">
        <v>1169.7074434474705</v>
      </c>
      <c r="AB25" s="113">
        <v>63045.406800477176</v>
      </c>
      <c r="AC25" s="113">
        <v>135738.52224057875</v>
      </c>
      <c r="AD25" s="113">
        <v>18998.185733223632</v>
      </c>
    </row>
    <row r="26" spans="1:53" ht="15.75" customHeight="1">
      <c r="A26" s="2618" t="s">
        <v>1004</v>
      </c>
      <c r="B26" s="2619"/>
      <c r="C26" s="2619"/>
      <c r="D26" s="2620"/>
      <c r="E26" s="113">
        <v>2214820.0188472457</v>
      </c>
      <c r="F26" s="113">
        <f t="shared" si="0"/>
        <v>2060963.4839457353</v>
      </c>
      <c r="G26" s="113">
        <v>1655069.6480344983</v>
      </c>
      <c r="H26" s="113">
        <v>61013.660847066625</v>
      </c>
      <c r="I26" s="113">
        <v>27918.302528482782</v>
      </c>
      <c r="J26" s="113">
        <v>921434.07950688025</v>
      </c>
      <c r="K26" s="113">
        <v>644703.60515206389</v>
      </c>
      <c r="L26" s="113">
        <f>M26+X26+Z26+AA26+AB26</f>
        <v>405893.83591123688</v>
      </c>
      <c r="M26" s="113">
        <v>209466.08032275428</v>
      </c>
      <c r="N26" s="113">
        <v>53386.676422394434</v>
      </c>
      <c r="O26" s="2618" t="s">
        <v>1004</v>
      </c>
      <c r="P26" s="2619"/>
      <c r="Q26" s="2619"/>
      <c r="R26" s="2620"/>
      <c r="S26" s="113">
        <v>30275.904158799338</v>
      </c>
      <c r="T26" s="113">
        <v>26655.408856394948</v>
      </c>
      <c r="U26" s="113">
        <v>77185.670215319755</v>
      </c>
      <c r="V26" s="113">
        <v>17430.141095543055</v>
      </c>
      <c r="W26" s="113">
        <v>4532.2795743027173</v>
      </c>
      <c r="X26" s="108">
        <v>94421.617170812926</v>
      </c>
      <c r="Y26" s="448" t="s">
        <v>450</v>
      </c>
      <c r="Z26" s="113">
        <v>21241.504336692451</v>
      </c>
      <c r="AA26" s="113">
        <v>829.83897853729616</v>
      </c>
      <c r="AB26" s="113">
        <v>79934.795102439952</v>
      </c>
      <c r="AC26" s="113">
        <v>175098.03923820189</v>
      </c>
      <c r="AD26" s="448" t="s">
        <v>499</v>
      </c>
    </row>
    <row r="27" spans="1:53" ht="15.75" customHeight="1" thickBot="1">
      <c r="A27" s="2618" t="s">
        <v>1005</v>
      </c>
      <c r="B27" s="2619"/>
      <c r="C27" s="2619"/>
      <c r="D27" s="2620"/>
      <c r="E27" s="113">
        <v>2307218.7123638289</v>
      </c>
      <c r="F27" s="113">
        <f t="shared" si="0"/>
        <v>2133439.3235730161</v>
      </c>
      <c r="G27" s="113">
        <v>1688518.8717783834</v>
      </c>
      <c r="H27" s="113">
        <v>77489.013319196631</v>
      </c>
      <c r="I27" s="113">
        <v>44322.618645098111</v>
      </c>
      <c r="J27" s="113">
        <v>895154.64668426919</v>
      </c>
      <c r="K27" s="113">
        <v>671552.59312981996</v>
      </c>
      <c r="L27" s="113">
        <v>444920.45179463283</v>
      </c>
      <c r="M27" s="113">
        <v>227200.09365640904</v>
      </c>
      <c r="N27" s="113">
        <v>62039.046383743138</v>
      </c>
      <c r="O27" s="2618" t="s">
        <v>1005</v>
      </c>
      <c r="P27" s="2619"/>
      <c r="Q27" s="2619"/>
      <c r="R27" s="2620"/>
      <c r="S27" s="113">
        <v>33442.630857926415</v>
      </c>
      <c r="T27" s="113">
        <v>29259.815926258438</v>
      </c>
      <c r="U27" s="113">
        <v>74052.213901124269</v>
      </c>
      <c r="V27" s="113">
        <v>20296.218050795203</v>
      </c>
      <c r="W27" s="113">
        <v>8110.1685365618459</v>
      </c>
      <c r="X27" s="108">
        <v>103366.85748082626</v>
      </c>
      <c r="Y27" s="108">
        <v>4514.6279961542814</v>
      </c>
      <c r="Z27" s="113">
        <v>19116.445825020601</v>
      </c>
      <c r="AA27" s="113">
        <v>2608.7153629184681</v>
      </c>
      <c r="AB27" s="113">
        <v>88113.711473303541</v>
      </c>
      <c r="AC27" s="113">
        <v>192895.83461583898</v>
      </c>
      <c r="AD27" s="448" t="s">
        <v>499</v>
      </c>
    </row>
    <row r="28" spans="1:53" ht="15.75" customHeight="1" thickTop="1">
      <c r="A28" s="2618" t="s">
        <v>1400</v>
      </c>
      <c r="B28" s="2619"/>
      <c r="C28" s="2619"/>
      <c r="D28" s="2620"/>
      <c r="E28" s="113">
        <f>AG32</f>
        <v>3047362.3996643443</v>
      </c>
      <c r="F28" s="113">
        <f>AH32</f>
        <v>2886665.8302797456</v>
      </c>
      <c r="G28" s="113">
        <f>AI32</f>
        <v>2318999.4469113881</v>
      </c>
      <c r="H28" s="113">
        <f>AJ32</f>
        <v>142163.00733755156</v>
      </c>
      <c r="I28" s="113">
        <f>AK32</f>
        <v>76242.36866332998</v>
      </c>
      <c r="J28" s="113">
        <f>AL32</f>
        <v>1188780.9421211623</v>
      </c>
      <c r="K28" s="113">
        <f>AM32</f>
        <v>911813.12878934271</v>
      </c>
      <c r="L28" s="113">
        <f>AN32</f>
        <v>567666.38336836558</v>
      </c>
      <c r="M28" s="113">
        <f>AO32</f>
        <v>268947.8553823625</v>
      </c>
      <c r="N28" s="113">
        <f>AP32</f>
        <v>78449.668051111395</v>
      </c>
      <c r="O28" s="2618" t="s">
        <v>1468</v>
      </c>
      <c r="P28" s="2619"/>
      <c r="Q28" s="2619"/>
      <c r="R28" s="2620"/>
      <c r="S28" s="113">
        <f>AQ32</f>
        <v>30188.751454453792</v>
      </c>
      <c r="T28" s="113">
        <f>AR32</f>
        <v>35175.483958373756</v>
      </c>
      <c r="U28" s="113">
        <f>AS32</f>
        <v>85432.451148683453</v>
      </c>
      <c r="V28" s="113">
        <f>AT32</f>
        <v>33442.197967549837</v>
      </c>
      <c r="W28" s="113">
        <f>AU32</f>
        <v>6259.3028021907248</v>
      </c>
      <c r="X28" s="113">
        <f>AV32</f>
        <v>144975.55649075654</v>
      </c>
      <c r="Y28" s="113">
        <f>AW32</f>
        <v>5658.7246853378501</v>
      </c>
      <c r="Z28" s="113">
        <f>AX32</f>
        <v>23312.810698615354</v>
      </c>
      <c r="AA28" s="113">
        <f>AY32</f>
        <v>936.31891983184164</v>
      </c>
      <c r="AB28" s="113">
        <f>AZ32</f>
        <v>123835.117191461</v>
      </c>
      <c r="AC28" s="113">
        <f>BA32</f>
        <v>184009.38008321251</v>
      </c>
      <c r="AD28" s="448" t="s">
        <v>499</v>
      </c>
      <c r="AE28" s="2882"/>
      <c r="AF28" s="2883"/>
      <c r="AG28" s="1567" t="s">
        <v>2107</v>
      </c>
      <c r="AH28" s="1568" t="s">
        <v>317</v>
      </c>
      <c r="AI28" s="1568" t="s">
        <v>804</v>
      </c>
      <c r="AJ28" s="1568" t="s">
        <v>2089</v>
      </c>
      <c r="AK28" s="1568" t="s">
        <v>2090</v>
      </c>
      <c r="AL28" s="1568" t="s">
        <v>2091</v>
      </c>
      <c r="AM28" s="1568" t="s">
        <v>2092</v>
      </c>
      <c r="AN28" s="1568" t="s">
        <v>2108</v>
      </c>
      <c r="AO28" s="1568" t="s">
        <v>2109</v>
      </c>
      <c r="AP28" s="1568" t="s">
        <v>2095</v>
      </c>
      <c r="AQ28" s="1568" t="s">
        <v>2110</v>
      </c>
      <c r="AR28" s="1568" t="s">
        <v>2111</v>
      </c>
      <c r="AS28" s="1568" t="s">
        <v>2112</v>
      </c>
      <c r="AT28" s="1568" t="s">
        <v>2113</v>
      </c>
      <c r="AU28" s="1568" t="s">
        <v>2100</v>
      </c>
      <c r="AV28" s="1568" t="s">
        <v>2101</v>
      </c>
      <c r="AW28" s="1568" t="s">
        <v>2102</v>
      </c>
      <c r="AX28" s="1568" t="s">
        <v>2103</v>
      </c>
      <c r="AY28" s="1568" t="s">
        <v>2104</v>
      </c>
      <c r="AZ28" s="1568" t="s">
        <v>2105</v>
      </c>
      <c r="BA28" s="1569" t="s">
        <v>2106</v>
      </c>
    </row>
    <row r="29" spans="1:53" ht="18" customHeight="1" thickBot="1">
      <c r="A29" s="2641" t="s">
        <v>43</v>
      </c>
      <c r="B29" s="2641"/>
      <c r="C29" s="2641"/>
      <c r="D29" s="2"/>
      <c r="E29" s="956"/>
      <c r="F29" s="956"/>
      <c r="G29" s="956"/>
      <c r="H29" s="956"/>
      <c r="I29" s="956"/>
      <c r="J29" s="807"/>
      <c r="K29" s="807"/>
      <c r="L29" s="956"/>
      <c r="M29" s="956"/>
      <c r="N29" s="956"/>
      <c r="O29" s="2641" t="s">
        <v>43</v>
      </c>
      <c r="P29" s="2641"/>
      <c r="Q29" s="2641"/>
      <c r="R29" s="2"/>
      <c r="S29" s="956"/>
      <c r="T29" s="956"/>
      <c r="U29" s="956"/>
      <c r="V29" s="956"/>
      <c r="W29" s="956"/>
      <c r="X29" s="956"/>
      <c r="Y29" s="956"/>
      <c r="Z29" s="956"/>
      <c r="AA29" s="956"/>
      <c r="AB29" s="956"/>
      <c r="AC29" s="963"/>
      <c r="AD29" s="963"/>
      <c r="AE29" s="2884"/>
      <c r="AF29" s="2885"/>
      <c r="AG29" s="1570" t="s">
        <v>68</v>
      </c>
      <c r="AH29" s="1571" t="s">
        <v>68</v>
      </c>
      <c r="AI29" s="1571" t="s">
        <v>68</v>
      </c>
      <c r="AJ29" s="1571" t="s">
        <v>68</v>
      </c>
      <c r="AK29" s="1571" t="s">
        <v>68</v>
      </c>
      <c r="AL29" s="1571" t="s">
        <v>68</v>
      </c>
      <c r="AM29" s="1571" t="s">
        <v>68</v>
      </c>
      <c r="AN29" s="1571" t="s">
        <v>68</v>
      </c>
      <c r="AO29" s="1571" t="s">
        <v>68</v>
      </c>
      <c r="AP29" s="1571" t="s">
        <v>68</v>
      </c>
      <c r="AQ29" s="1571" t="s">
        <v>68</v>
      </c>
      <c r="AR29" s="1571" t="s">
        <v>68</v>
      </c>
      <c r="AS29" s="1571" t="s">
        <v>68</v>
      </c>
      <c r="AT29" s="1571" t="s">
        <v>68</v>
      </c>
      <c r="AU29" s="1571" t="s">
        <v>68</v>
      </c>
      <c r="AV29" s="1571" t="s">
        <v>68</v>
      </c>
      <c r="AW29" s="1571" t="s">
        <v>68</v>
      </c>
      <c r="AX29" s="1571" t="s">
        <v>68</v>
      </c>
      <c r="AY29" s="1571" t="s">
        <v>68</v>
      </c>
      <c r="AZ29" s="1571" t="s">
        <v>68</v>
      </c>
      <c r="BA29" s="1572" t="s">
        <v>68</v>
      </c>
    </row>
    <row r="30" spans="1:53" ht="18" customHeight="1" thickTop="1">
      <c r="A30" s="1137"/>
      <c r="B30" s="1137" t="s">
        <v>44</v>
      </c>
      <c r="C30" s="1137"/>
      <c r="D30" s="843"/>
      <c r="E30" s="956">
        <f>AG30</f>
        <v>3021285.179201839</v>
      </c>
      <c r="F30" s="956">
        <f>AH30</f>
        <v>2866268.5954518509</v>
      </c>
      <c r="G30" s="956">
        <f>AI30</f>
        <v>2305879.6575228772</v>
      </c>
      <c r="H30" s="956">
        <f>AJ30</f>
        <v>140467.28896886943</v>
      </c>
      <c r="I30" s="956">
        <f>AK30</f>
        <v>76242.12356332998</v>
      </c>
      <c r="J30" s="956">
        <f>AL30</f>
        <v>1187766.7919132977</v>
      </c>
      <c r="K30" s="956">
        <f>AM30</f>
        <v>901403.45307738043</v>
      </c>
      <c r="L30" s="963">
        <f>AN30</f>
        <v>560388.93792897835</v>
      </c>
      <c r="M30" s="956">
        <f>AO30</f>
        <v>262212.85852326598</v>
      </c>
      <c r="N30" s="956">
        <f>AP30</f>
        <v>78416.920159594258</v>
      </c>
      <c r="O30" s="1137"/>
      <c r="P30" s="1137" t="s">
        <v>424</v>
      </c>
      <c r="Q30" s="1137"/>
      <c r="R30" s="843"/>
      <c r="S30" s="956">
        <f>AQ30</f>
        <v>30131.022528178175</v>
      </c>
      <c r="T30" s="956">
        <f>AR30</f>
        <v>31999.558295992643</v>
      </c>
      <c r="U30" s="956">
        <f>AS30</f>
        <v>82787.091921365383</v>
      </c>
      <c r="V30" s="956">
        <f>AT30</f>
        <v>32716.76104855461</v>
      </c>
      <c r="W30" s="956">
        <f>AU30</f>
        <v>6161.504569581517</v>
      </c>
      <c r="X30" s="956">
        <f>AV30</f>
        <v>144924.95641679337</v>
      </c>
      <c r="Y30" s="956">
        <f>AW30</f>
        <v>5601.2246853358238</v>
      </c>
      <c r="Z30" s="956">
        <f>AX30</f>
        <v>23312.810698615354</v>
      </c>
      <c r="AA30" s="956">
        <f>AY30</f>
        <v>936.31891983184164</v>
      </c>
      <c r="AB30" s="956">
        <f>AZ30</f>
        <v>123400.7686851356</v>
      </c>
      <c r="AC30" s="963">
        <f>BA30</f>
        <v>178329.39444860289</v>
      </c>
      <c r="AD30" s="448">
        <v>0</v>
      </c>
      <c r="AE30" s="2886" t="s">
        <v>1936</v>
      </c>
      <c r="AF30" s="1573" t="s">
        <v>1937</v>
      </c>
      <c r="AG30" s="1574">
        <v>3021285.179201839</v>
      </c>
      <c r="AH30" s="1575">
        <v>2866268.5954518509</v>
      </c>
      <c r="AI30" s="1575">
        <v>2305879.6575228772</v>
      </c>
      <c r="AJ30" s="1575">
        <v>140467.28896886943</v>
      </c>
      <c r="AK30" s="1575">
        <v>76242.12356332998</v>
      </c>
      <c r="AL30" s="1575">
        <v>1187766.7919132977</v>
      </c>
      <c r="AM30" s="1575">
        <v>901403.45307738043</v>
      </c>
      <c r="AN30" s="1575">
        <v>560388.93792897835</v>
      </c>
      <c r="AO30" s="1575">
        <v>262212.85852326598</v>
      </c>
      <c r="AP30" s="1575">
        <v>78416.920159594258</v>
      </c>
      <c r="AQ30" s="1575">
        <v>30131.022528178175</v>
      </c>
      <c r="AR30" s="1575">
        <v>31999.558295992643</v>
      </c>
      <c r="AS30" s="1575">
        <v>82787.091921365383</v>
      </c>
      <c r="AT30" s="1575">
        <v>32716.76104855461</v>
      </c>
      <c r="AU30" s="1575">
        <v>6161.504569581517</v>
      </c>
      <c r="AV30" s="1575">
        <v>144924.95641679337</v>
      </c>
      <c r="AW30" s="1575">
        <v>5601.2246853358238</v>
      </c>
      <c r="AX30" s="1575">
        <v>23312.810698615354</v>
      </c>
      <c r="AY30" s="1575">
        <v>936.31891983184164</v>
      </c>
      <c r="AZ30" s="1575">
        <v>123400.7686851356</v>
      </c>
      <c r="BA30" s="1576">
        <v>178329.39444860289</v>
      </c>
    </row>
    <row r="31" spans="1:53" ht="18" customHeight="1">
      <c r="A31" s="1137"/>
      <c r="B31" s="1137" t="s">
        <v>425</v>
      </c>
      <c r="C31" s="1137"/>
      <c r="D31" s="843"/>
      <c r="E31" s="956">
        <f>AG31</f>
        <v>26077.220462506782</v>
      </c>
      <c r="F31" s="956">
        <f>AH31</f>
        <v>20397.23482789702</v>
      </c>
      <c r="G31" s="956">
        <f>AI31</f>
        <v>13119.789388509973</v>
      </c>
      <c r="H31" s="956">
        <f>AJ31</f>
        <v>1695.7183686822364</v>
      </c>
      <c r="I31" s="956">
        <f>AK31</f>
        <v>0.24509999999999998</v>
      </c>
      <c r="J31" s="956">
        <f>AL31</f>
        <v>1014.1502078647864</v>
      </c>
      <c r="K31" s="956">
        <f>AM31</f>
        <v>10409.675711962944</v>
      </c>
      <c r="L31" s="963">
        <f>AN31</f>
        <v>7277.4454393870492</v>
      </c>
      <c r="M31" s="956">
        <f>AO31</f>
        <v>6734.9968590964263</v>
      </c>
      <c r="N31" s="956">
        <f>AP31</f>
        <v>32.747891517144282</v>
      </c>
      <c r="O31" s="1137"/>
      <c r="P31" s="1137" t="s">
        <v>425</v>
      </c>
      <c r="Q31" s="1137"/>
      <c r="R31" s="843"/>
      <c r="S31" s="956">
        <f>AQ31</f>
        <v>57.728926275620751</v>
      </c>
      <c r="T31" s="956">
        <f>AR31</f>
        <v>3175.925662381133</v>
      </c>
      <c r="U31" s="956">
        <f>AS31</f>
        <v>2645.3592273180611</v>
      </c>
      <c r="V31" s="956">
        <f>AT31</f>
        <v>725.43691899525879</v>
      </c>
      <c r="W31" s="956">
        <f>AU31</f>
        <v>97.798232609208711</v>
      </c>
      <c r="X31" s="956">
        <f>AV31</f>
        <v>50.600073963180435</v>
      </c>
      <c r="Y31" s="956">
        <f>AW31</f>
        <v>57.500000002026425</v>
      </c>
      <c r="Z31" s="956">
        <f>AX31</f>
        <v>0</v>
      </c>
      <c r="AA31" s="956">
        <f>AY31</f>
        <v>0</v>
      </c>
      <c r="AB31" s="956">
        <f>AZ31</f>
        <v>434.34850632541566</v>
      </c>
      <c r="AC31" s="963">
        <f>BA31</f>
        <v>5679.9856346097613</v>
      </c>
      <c r="AD31" s="448">
        <v>0</v>
      </c>
      <c r="AE31" s="2881"/>
      <c r="AF31" s="2485" t="s">
        <v>1938</v>
      </c>
      <c r="AG31" s="1577">
        <v>26077.220462506782</v>
      </c>
      <c r="AH31" s="1578">
        <v>20397.23482789702</v>
      </c>
      <c r="AI31" s="1578">
        <v>13119.789388509973</v>
      </c>
      <c r="AJ31" s="1578">
        <v>1695.7183686822364</v>
      </c>
      <c r="AK31" s="1579">
        <v>0.24509999999999998</v>
      </c>
      <c r="AL31" s="1578">
        <v>1014.1502078647864</v>
      </c>
      <c r="AM31" s="1578">
        <v>10409.675711962944</v>
      </c>
      <c r="AN31" s="1578">
        <v>7277.4454393870492</v>
      </c>
      <c r="AO31" s="1578">
        <v>6734.9968590964263</v>
      </c>
      <c r="AP31" s="1578">
        <v>32.747891517144282</v>
      </c>
      <c r="AQ31" s="1578">
        <v>57.728926275620751</v>
      </c>
      <c r="AR31" s="1578">
        <v>3175.925662381133</v>
      </c>
      <c r="AS31" s="1578">
        <v>2645.3592273180611</v>
      </c>
      <c r="AT31" s="1578">
        <v>725.43691899525879</v>
      </c>
      <c r="AU31" s="1578">
        <v>97.798232609208711</v>
      </c>
      <c r="AV31" s="1578">
        <v>50.600073963180435</v>
      </c>
      <c r="AW31" s="1578">
        <v>57.500000002026425</v>
      </c>
      <c r="AX31" s="1578">
        <v>0</v>
      </c>
      <c r="AY31" s="1578">
        <v>0</v>
      </c>
      <c r="AZ31" s="1578">
        <v>434.34850632541566</v>
      </c>
      <c r="BA31" s="1580">
        <v>5679.9856346097613</v>
      </c>
    </row>
    <row r="32" spans="1:53" ht="18" customHeight="1">
      <c r="A32" s="2641" t="s">
        <v>426</v>
      </c>
      <c r="B32" s="2641"/>
      <c r="C32" s="2641"/>
      <c r="D32" s="2"/>
      <c r="E32" s="956"/>
      <c r="F32" s="956"/>
      <c r="G32" s="956"/>
      <c r="H32" s="956"/>
      <c r="I32" s="956"/>
      <c r="J32" s="956"/>
      <c r="K32" s="956"/>
      <c r="L32" s="956"/>
      <c r="M32" s="956"/>
      <c r="N32" s="956"/>
      <c r="O32" s="2641" t="s">
        <v>426</v>
      </c>
      <c r="P32" s="2641"/>
      <c r="Q32" s="2641"/>
      <c r="R32" s="2"/>
      <c r="S32" s="956"/>
      <c r="T32" s="956"/>
      <c r="U32" s="956"/>
      <c r="V32" s="956"/>
      <c r="W32" s="956"/>
      <c r="X32" s="956"/>
      <c r="Y32" s="956"/>
      <c r="Z32" s="956"/>
      <c r="AA32" s="956"/>
      <c r="AB32" s="956"/>
      <c r="AC32" s="963"/>
      <c r="AD32" s="963"/>
      <c r="AE32" s="2557" t="s">
        <v>1939</v>
      </c>
      <c r="AF32" s="2559"/>
      <c r="AG32" s="1577">
        <v>3047362.3996643443</v>
      </c>
      <c r="AH32" s="1578">
        <v>2886665.8302797456</v>
      </c>
      <c r="AI32" s="1578">
        <v>2318999.4469113881</v>
      </c>
      <c r="AJ32" s="1578">
        <v>142163.00733755156</v>
      </c>
      <c r="AK32" s="1578">
        <v>76242.36866332998</v>
      </c>
      <c r="AL32" s="1578">
        <v>1188780.9421211623</v>
      </c>
      <c r="AM32" s="1578">
        <v>911813.12878934271</v>
      </c>
      <c r="AN32" s="1578">
        <v>567666.38336836558</v>
      </c>
      <c r="AO32" s="1578">
        <v>268947.8553823625</v>
      </c>
      <c r="AP32" s="1578">
        <v>78449.668051111395</v>
      </c>
      <c r="AQ32" s="1578">
        <v>30188.751454453792</v>
      </c>
      <c r="AR32" s="1578">
        <v>35175.483958373756</v>
      </c>
      <c r="AS32" s="1578">
        <v>85432.451148683453</v>
      </c>
      <c r="AT32" s="1578">
        <v>33442.197967549837</v>
      </c>
      <c r="AU32" s="1578">
        <v>6259.3028021907248</v>
      </c>
      <c r="AV32" s="1578">
        <v>144975.55649075654</v>
      </c>
      <c r="AW32" s="1578">
        <v>5658.7246853378501</v>
      </c>
      <c r="AX32" s="1578">
        <v>23312.810698615354</v>
      </c>
      <c r="AY32" s="1578">
        <v>936.31891983184164</v>
      </c>
      <c r="AZ32" s="1578">
        <v>123835.117191461</v>
      </c>
      <c r="BA32" s="1580">
        <v>184009.38008321251</v>
      </c>
    </row>
    <row r="33" spans="1:53" ht="18" customHeight="1">
      <c r="A33" s="1137"/>
      <c r="B33" s="1137" t="s">
        <v>52</v>
      </c>
      <c r="C33" s="1137"/>
      <c r="D33" s="843"/>
      <c r="E33" s="956">
        <f>AG33</f>
        <v>2284508.0740270205</v>
      </c>
      <c r="F33" s="956">
        <f>AH33</f>
        <v>2221185.1103538815</v>
      </c>
      <c r="G33" s="956">
        <f>AI33</f>
        <v>1874217.1559604146</v>
      </c>
      <c r="H33" s="956">
        <f>AJ33</f>
        <v>111180.1826617505</v>
      </c>
      <c r="I33" s="956">
        <f>AK33</f>
        <v>65395.06253799051</v>
      </c>
      <c r="J33" s="956">
        <f>AL33</f>
        <v>1007673.2403771421</v>
      </c>
      <c r="K33" s="956">
        <f>AM33</f>
        <v>689968.67038352834</v>
      </c>
      <c r="L33" s="963">
        <f>AN33</f>
        <v>346967.95439347392</v>
      </c>
      <c r="M33" s="956">
        <f>AO33</f>
        <v>147056.33191135089</v>
      </c>
      <c r="N33" s="956">
        <f>AP33</f>
        <v>51052.02348424618</v>
      </c>
      <c r="O33" s="1137"/>
      <c r="P33" s="1137" t="s">
        <v>52</v>
      </c>
      <c r="Q33" s="1137"/>
      <c r="R33" s="843"/>
      <c r="S33" s="956">
        <f>AQ33</f>
        <v>16498.964528443135</v>
      </c>
      <c r="T33" s="956">
        <f>AR33</f>
        <v>18967.343335381614</v>
      </c>
      <c r="U33" s="956">
        <f>AS33</f>
        <v>43596.746192451734</v>
      </c>
      <c r="V33" s="956">
        <f>AT33</f>
        <v>13416.982972283735</v>
      </c>
      <c r="W33" s="956">
        <f>AU33</f>
        <v>3524.2713985445093</v>
      </c>
      <c r="X33" s="956">
        <f>AV33</f>
        <v>90997.086604672048</v>
      </c>
      <c r="Y33" s="956">
        <f>AW33</f>
        <v>4110.8101385702412</v>
      </c>
      <c r="Z33" s="956">
        <f>AX33</f>
        <v>20691.404690034167</v>
      </c>
      <c r="AA33" s="956">
        <f>AY33</f>
        <v>543.68359366064499</v>
      </c>
      <c r="AB33" s="956">
        <f>AZ33</f>
        <v>83568.637455185642</v>
      </c>
      <c r="AC33" s="963">
        <f>BA33</f>
        <v>84014.368363171117</v>
      </c>
      <c r="AD33" s="448">
        <v>0</v>
      </c>
      <c r="AE33" s="2557" t="s">
        <v>1940</v>
      </c>
      <c r="AF33" s="2559"/>
      <c r="AG33" s="1577">
        <v>2284508.0740270205</v>
      </c>
      <c r="AH33" s="1578">
        <v>2221185.1103538815</v>
      </c>
      <c r="AI33" s="1578">
        <v>1874217.1559604146</v>
      </c>
      <c r="AJ33" s="1578">
        <v>111180.1826617505</v>
      </c>
      <c r="AK33" s="1578">
        <v>65395.06253799051</v>
      </c>
      <c r="AL33" s="1578">
        <v>1007673.2403771421</v>
      </c>
      <c r="AM33" s="1578">
        <v>689968.67038352834</v>
      </c>
      <c r="AN33" s="1578">
        <v>346967.95439347392</v>
      </c>
      <c r="AO33" s="1578">
        <v>147056.33191135089</v>
      </c>
      <c r="AP33" s="1578">
        <v>51052.02348424618</v>
      </c>
      <c r="AQ33" s="1578">
        <v>16498.964528443135</v>
      </c>
      <c r="AR33" s="1578">
        <v>18967.343335381614</v>
      </c>
      <c r="AS33" s="1578">
        <v>43596.746192451734</v>
      </c>
      <c r="AT33" s="1578">
        <v>13416.982972283735</v>
      </c>
      <c r="AU33" s="1578">
        <v>3524.2713985445093</v>
      </c>
      <c r="AV33" s="1578">
        <v>90997.086604672048</v>
      </c>
      <c r="AW33" s="1578">
        <v>4110.8101385702412</v>
      </c>
      <c r="AX33" s="1578">
        <v>20691.404690034167</v>
      </c>
      <c r="AY33" s="1578">
        <v>543.68359366064499</v>
      </c>
      <c r="AZ33" s="1578">
        <v>83568.637455185642</v>
      </c>
      <c r="BA33" s="1580">
        <v>84014.368363171117</v>
      </c>
    </row>
    <row r="34" spans="1:53" ht="18" customHeight="1">
      <c r="A34" s="1137"/>
      <c r="B34" s="1137" t="s">
        <v>53</v>
      </c>
      <c r="C34" s="1137"/>
      <c r="D34" s="843"/>
      <c r="E34" s="956">
        <f>AG34</f>
        <v>112705.41545870611</v>
      </c>
      <c r="F34" s="956">
        <f>AH34</f>
        <v>100191.25408982644</v>
      </c>
      <c r="G34" s="956">
        <f>AI34</f>
        <v>80242.512440830498</v>
      </c>
      <c r="H34" s="956">
        <f>AJ34</f>
        <v>4777.2319293230275</v>
      </c>
      <c r="I34" s="956">
        <f>AK34</f>
        <v>4633.0511411980651</v>
      </c>
      <c r="J34" s="956">
        <f>AL34</f>
        <v>34859.400809944353</v>
      </c>
      <c r="K34" s="956">
        <f>AM34</f>
        <v>35972.828560365087</v>
      </c>
      <c r="L34" s="963">
        <f>AN34</f>
        <v>19948.741648995907</v>
      </c>
      <c r="M34" s="956">
        <f>AO34</f>
        <v>13461.397402126704</v>
      </c>
      <c r="N34" s="956">
        <f>AP34</f>
        <v>2077.2702604385668</v>
      </c>
      <c r="O34" s="1137"/>
      <c r="P34" s="1137" t="s">
        <v>53</v>
      </c>
      <c r="Q34" s="1137"/>
      <c r="R34" s="843"/>
      <c r="S34" s="956">
        <f>AQ34</f>
        <v>784.64762638300169</v>
      </c>
      <c r="T34" s="956">
        <f>AR34</f>
        <v>2547.015705554968</v>
      </c>
      <c r="U34" s="956">
        <f>AS34</f>
        <v>5854.9838486086937</v>
      </c>
      <c r="V34" s="956">
        <f>AT34</f>
        <v>1931.0986361106268</v>
      </c>
      <c r="W34" s="956">
        <f>AU34</f>
        <v>266.38132503084785</v>
      </c>
      <c r="X34" s="956">
        <f>AV34</f>
        <v>203.88800348224811</v>
      </c>
      <c r="Y34" s="956">
        <f>AW34</f>
        <v>0</v>
      </c>
      <c r="Z34" s="956">
        <f>AX34</f>
        <v>1019.9380419145243</v>
      </c>
      <c r="AA34" s="956">
        <f>AY34</f>
        <v>147.8203175045299</v>
      </c>
      <c r="AB34" s="956">
        <f>AZ34</f>
        <v>5115.6978839678914</v>
      </c>
      <c r="AC34" s="963">
        <f>BA34</f>
        <v>13534.099410794104</v>
      </c>
      <c r="AD34" s="448">
        <v>0</v>
      </c>
      <c r="AE34" s="2557" t="s">
        <v>1941</v>
      </c>
      <c r="AF34" s="2559"/>
      <c r="AG34" s="1577">
        <v>112705.41545870611</v>
      </c>
      <c r="AH34" s="1578">
        <v>100191.25408982644</v>
      </c>
      <c r="AI34" s="1578">
        <v>80242.512440830498</v>
      </c>
      <c r="AJ34" s="1578">
        <v>4777.2319293230275</v>
      </c>
      <c r="AK34" s="1578">
        <v>4633.0511411980651</v>
      </c>
      <c r="AL34" s="1578">
        <v>34859.400809944353</v>
      </c>
      <c r="AM34" s="1578">
        <v>35972.828560365087</v>
      </c>
      <c r="AN34" s="1578">
        <v>19948.741648995907</v>
      </c>
      <c r="AO34" s="1578">
        <v>13461.397402126704</v>
      </c>
      <c r="AP34" s="1578">
        <v>2077.2702604385668</v>
      </c>
      <c r="AQ34" s="1578">
        <v>784.64762638300169</v>
      </c>
      <c r="AR34" s="1578">
        <v>2547.015705554968</v>
      </c>
      <c r="AS34" s="1578">
        <v>5854.9838486086937</v>
      </c>
      <c r="AT34" s="1578">
        <v>1931.0986361106268</v>
      </c>
      <c r="AU34" s="1578">
        <v>266.38132503084785</v>
      </c>
      <c r="AV34" s="1578">
        <v>203.88800348224811</v>
      </c>
      <c r="AW34" s="1578">
        <v>0</v>
      </c>
      <c r="AX34" s="1578">
        <v>1019.9380419145243</v>
      </c>
      <c r="AY34" s="1578">
        <v>147.8203175045299</v>
      </c>
      <c r="AZ34" s="1578">
        <v>5115.6978839678914</v>
      </c>
      <c r="BA34" s="1580">
        <v>13534.099410794104</v>
      </c>
    </row>
    <row r="35" spans="1:53" ht="18" customHeight="1">
      <c r="A35" s="1137"/>
      <c r="B35" s="1137" t="s">
        <v>54</v>
      </c>
      <c r="C35" s="1137"/>
      <c r="D35" s="843"/>
      <c r="E35" s="956">
        <f>AG35</f>
        <v>277659.41038571735</v>
      </c>
      <c r="F35" s="956">
        <f>AH35</f>
        <v>223672.35878688426</v>
      </c>
      <c r="G35" s="956">
        <f>AI35</f>
        <v>157372.69973520638</v>
      </c>
      <c r="H35" s="956">
        <f>AJ35</f>
        <v>15132.637325599278</v>
      </c>
      <c r="I35" s="956">
        <f>AK35</f>
        <v>3285.8374367413644</v>
      </c>
      <c r="J35" s="956">
        <f>AL35</f>
        <v>57757.885709858245</v>
      </c>
      <c r="K35" s="956">
        <f>AM35</f>
        <v>81196.339263007496</v>
      </c>
      <c r="L35" s="963">
        <f>AN35</f>
        <v>66299.659051677707</v>
      </c>
      <c r="M35" s="956">
        <f>AO35</f>
        <v>54187.235496023146</v>
      </c>
      <c r="N35" s="956">
        <f>AP35</f>
        <v>9383.0878839096094</v>
      </c>
      <c r="O35" s="1137"/>
      <c r="P35" s="1137" t="s">
        <v>54</v>
      </c>
      <c r="Q35" s="1137"/>
      <c r="R35" s="843"/>
      <c r="S35" s="956">
        <f>AQ35</f>
        <v>3426.7791373519976</v>
      </c>
      <c r="T35" s="956">
        <f>AR35</f>
        <v>7719.8736561345586</v>
      </c>
      <c r="U35" s="956">
        <f>AS35</f>
        <v>18870.456098756062</v>
      </c>
      <c r="V35" s="956">
        <f>AT35</f>
        <v>13715.015194864751</v>
      </c>
      <c r="W35" s="956">
        <f>AU35</f>
        <v>1072.0235250061587</v>
      </c>
      <c r="X35" s="956">
        <f>AV35</f>
        <v>1930.8093026390568</v>
      </c>
      <c r="Y35" s="956">
        <f>AW35</f>
        <v>550.73550576558375</v>
      </c>
      <c r="Z35" s="956">
        <f>AX35</f>
        <v>182.94000666666662</v>
      </c>
      <c r="AA35" s="956">
        <f>AY35</f>
        <v>12.022524666666666</v>
      </c>
      <c r="AB35" s="956">
        <f>AZ35</f>
        <v>9435.9162159165808</v>
      </c>
      <c r="AC35" s="963">
        <f>BA35</f>
        <v>54169.991605499905</v>
      </c>
      <c r="AD35" s="448">
        <v>0</v>
      </c>
      <c r="AE35" s="2557" t="s">
        <v>1942</v>
      </c>
      <c r="AF35" s="2559"/>
      <c r="AG35" s="1577">
        <v>277659.41038571735</v>
      </c>
      <c r="AH35" s="1578">
        <v>223672.35878688426</v>
      </c>
      <c r="AI35" s="1578">
        <v>157372.69973520638</v>
      </c>
      <c r="AJ35" s="1578">
        <v>15132.637325599278</v>
      </c>
      <c r="AK35" s="1578">
        <v>3285.8374367413644</v>
      </c>
      <c r="AL35" s="1578">
        <v>57757.885709858245</v>
      </c>
      <c r="AM35" s="1578">
        <v>81196.339263007496</v>
      </c>
      <c r="AN35" s="1578">
        <v>66299.659051677707</v>
      </c>
      <c r="AO35" s="1578">
        <v>54187.235496023146</v>
      </c>
      <c r="AP35" s="1578">
        <v>9383.0878839096094</v>
      </c>
      <c r="AQ35" s="1578">
        <v>3426.7791373519976</v>
      </c>
      <c r="AR35" s="1578">
        <v>7719.8736561345586</v>
      </c>
      <c r="AS35" s="1578">
        <v>18870.456098756062</v>
      </c>
      <c r="AT35" s="1578">
        <v>13715.015194864751</v>
      </c>
      <c r="AU35" s="1578">
        <v>1072.0235250061587</v>
      </c>
      <c r="AV35" s="1578">
        <v>1930.8093026390568</v>
      </c>
      <c r="AW35" s="1578">
        <v>550.73550576558375</v>
      </c>
      <c r="AX35" s="1578">
        <v>182.94000666666662</v>
      </c>
      <c r="AY35" s="1578">
        <v>12.022524666666666</v>
      </c>
      <c r="AZ35" s="1578">
        <v>9435.9162159165808</v>
      </c>
      <c r="BA35" s="1580">
        <v>54169.991605499905</v>
      </c>
    </row>
    <row r="36" spans="1:53" ht="18" customHeight="1">
      <c r="A36" s="1137"/>
      <c r="B36" s="1137" t="s">
        <v>427</v>
      </c>
      <c r="C36" s="1137"/>
      <c r="D36" s="843"/>
      <c r="E36" s="956">
        <f>AG36</f>
        <v>41448.983577902007</v>
      </c>
      <c r="F36" s="956">
        <f>AH36</f>
        <v>27946.526855154851</v>
      </c>
      <c r="G36" s="1027">
        <f>AI36</f>
        <v>18690.266770936742</v>
      </c>
      <c r="H36" s="956">
        <f>AJ36</f>
        <v>2119.4842048788519</v>
      </c>
      <c r="I36" s="956">
        <f>AK36</f>
        <v>2.6118724000007645</v>
      </c>
      <c r="J36" s="957">
        <f>AL36</f>
        <v>1437.2273082164597</v>
      </c>
      <c r="K36" s="1027">
        <f>AM36</f>
        <v>15130.943385441422</v>
      </c>
      <c r="L36" s="963">
        <f>AN36</f>
        <v>9256.2600842181309</v>
      </c>
      <c r="M36" s="956">
        <f>AO36</f>
        <v>8161.8804688621767</v>
      </c>
      <c r="N36" s="956">
        <f>AP36</f>
        <v>80.047559517144265</v>
      </c>
      <c r="O36" s="1137"/>
      <c r="P36" s="1137" t="s">
        <v>427</v>
      </c>
      <c r="Q36" s="1137"/>
      <c r="R36" s="843"/>
      <c r="S36" s="956">
        <f>AQ36</f>
        <v>110.30819427562074</v>
      </c>
      <c r="T36" s="956">
        <f>AR36</f>
        <v>3881.3984313025908</v>
      </c>
      <c r="U36" s="956">
        <f>AS36</f>
        <v>3141.3210168668816</v>
      </c>
      <c r="V36" s="956">
        <f>AT36</f>
        <v>850.60703429072782</v>
      </c>
      <c r="W36" s="956">
        <f>AU36</f>
        <v>98.198232609208702</v>
      </c>
      <c r="X36" s="956">
        <f>AV36</f>
        <v>85.77852696318044</v>
      </c>
      <c r="Y36" s="956">
        <f>AW36</f>
        <v>57.500000002026425</v>
      </c>
      <c r="Z36" s="956">
        <f>AX36</f>
        <v>0</v>
      </c>
      <c r="AA36" s="956">
        <f>AY36</f>
        <v>0</v>
      </c>
      <c r="AB36" s="956">
        <f>AZ36</f>
        <v>951.10108839075008</v>
      </c>
      <c r="AC36" s="963">
        <f>BA36</f>
        <v>13502.456722747116</v>
      </c>
      <c r="AD36" s="448">
        <v>0</v>
      </c>
      <c r="AE36" s="2557" t="s">
        <v>1943</v>
      </c>
      <c r="AF36" s="2559"/>
      <c r="AG36" s="1577">
        <v>41448.983577902007</v>
      </c>
      <c r="AH36" s="1578">
        <v>27946.526855154851</v>
      </c>
      <c r="AI36" s="1578">
        <v>18690.266770936742</v>
      </c>
      <c r="AJ36" s="1578">
        <v>2119.4842048788519</v>
      </c>
      <c r="AK36" s="1578">
        <v>2.6118724000007645</v>
      </c>
      <c r="AL36" s="1578">
        <v>1437.2273082164597</v>
      </c>
      <c r="AM36" s="1578">
        <v>15130.943385441422</v>
      </c>
      <c r="AN36" s="1578">
        <v>9256.2600842181309</v>
      </c>
      <c r="AO36" s="1578">
        <v>8161.8804688621767</v>
      </c>
      <c r="AP36" s="1578">
        <v>80.047559517144265</v>
      </c>
      <c r="AQ36" s="1578">
        <v>110.30819427562074</v>
      </c>
      <c r="AR36" s="1578">
        <v>3881.3984313025908</v>
      </c>
      <c r="AS36" s="1578">
        <v>3141.3210168668816</v>
      </c>
      <c r="AT36" s="1578">
        <v>850.60703429072782</v>
      </c>
      <c r="AU36" s="1578">
        <v>98.198232609208702</v>
      </c>
      <c r="AV36" s="1578">
        <v>85.77852696318044</v>
      </c>
      <c r="AW36" s="1578">
        <v>57.500000002026425</v>
      </c>
      <c r="AX36" s="1578">
        <v>0</v>
      </c>
      <c r="AY36" s="1578">
        <v>0</v>
      </c>
      <c r="AZ36" s="1578">
        <v>951.10108839075008</v>
      </c>
      <c r="BA36" s="1580">
        <v>13502.456722747116</v>
      </c>
    </row>
    <row r="37" spans="1:53" ht="13.5" customHeight="1">
      <c r="A37" s="1137"/>
      <c r="B37" s="1137" t="s">
        <v>428</v>
      </c>
      <c r="C37" s="1137"/>
      <c r="D37" s="843"/>
      <c r="E37" s="956">
        <f>AG37</f>
        <v>331040.51621499954</v>
      </c>
      <c r="F37" s="956">
        <f>AH37</f>
        <v>313670.58019400004</v>
      </c>
      <c r="G37" s="963">
        <f>AI37</f>
        <v>188476.81200400006</v>
      </c>
      <c r="H37" s="963">
        <f>AJ37</f>
        <v>8953.4712159999999</v>
      </c>
      <c r="I37" s="963">
        <f>AK37</f>
        <v>2925.8056750000001</v>
      </c>
      <c r="J37" s="963">
        <f>AL37</f>
        <v>87053.187915999952</v>
      </c>
      <c r="K37" s="963">
        <f>AM37</f>
        <v>89544.347196999908</v>
      </c>
      <c r="L37" s="963">
        <f>AN37</f>
        <v>125193.76818999993</v>
      </c>
      <c r="M37" s="956">
        <f>AO37</f>
        <v>46081.010104000059</v>
      </c>
      <c r="N37" s="956">
        <f>AP37</f>
        <v>15857.238862999997</v>
      </c>
      <c r="O37" s="1137"/>
      <c r="P37" s="1137" t="s">
        <v>428</v>
      </c>
      <c r="Q37" s="1137"/>
      <c r="R37" s="843"/>
      <c r="S37" s="956">
        <f>AQ37</f>
        <v>9368.0519679999979</v>
      </c>
      <c r="T37" s="956">
        <f>AR37</f>
        <v>2059.8528299999998</v>
      </c>
      <c r="U37" s="956">
        <f>AS37</f>
        <v>13968.943991999982</v>
      </c>
      <c r="V37" s="956">
        <f>AT37</f>
        <v>3528.4941300000005</v>
      </c>
      <c r="W37" s="956">
        <f>AU37</f>
        <v>1298.4283210000003</v>
      </c>
      <c r="X37" s="956">
        <f>AV37</f>
        <v>51757.994053000002</v>
      </c>
      <c r="Y37" s="956">
        <f>AW37</f>
        <v>939.67904099999998</v>
      </c>
      <c r="Z37" s="956">
        <f>AX37</f>
        <v>1418.5279599999999</v>
      </c>
      <c r="AA37" s="956">
        <f>AY37</f>
        <v>232.79248399999994</v>
      </c>
      <c r="AB37" s="956">
        <f>AZ37</f>
        <v>24763.76454800001</v>
      </c>
      <c r="AC37" s="963">
        <f>BA37</f>
        <v>18788.463981000004</v>
      </c>
      <c r="AD37" s="448">
        <v>0</v>
      </c>
      <c r="AE37" s="2557" t="s">
        <v>1944</v>
      </c>
      <c r="AF37" s="2559"/>
      <c r="AG37" s="1577">
        <v>331040.51621499954</v>
      </c>
      <c r="AH37" s="1578">
        <v>313670.58019400004</v>
      </c>
      <c r="AI37" s="1578">
        <v>188476.81200400006</v>
      </c>
      <c r="AJ37" s="1578">
        <v>8953.4712159999999</v>
      </c>
      <c r="AK37" s="1578">
        <v>2925.8056750000001</v>
      </c>
      <c r="AL37" s="1578">
        <v>87053.187915999952</v>
      </c>
      <c r="AM37" s="1578">
        <v>89544.347196999908</v>
      </c>
      <c r="AN37" s="1578">
        <v>125193.76818999993</v>
      </c>
      <c r="AO37" s="1578">
        <v>46081.010104000059</v>
      </c>
      <c r="AP37" s="1578">
        <v>15857.238862999997</v>
      </c>
      <c r="AQ37" s="1578">
        <v>9368.0519679999979</v>
      </c>
      <c r="AR37" s="1578">
        <v>2059.8528299999998</v>
      </c>
      <c r="AS37" s="1578">
        <v>13968.943991999982</v>
      </c>
      <c r="AT37" s="1578">
        <v>3528.4941300000005</v>
      </c>
      <c r="AU37" s="1578">
        <v>1298.4283210000003</v>
      </c>
      <c r="AV37" s="1578">
        <v>51757.994053000002</v>
      </c>
      <c r="AW37" s="1578">
        <v>939.67904099999998</v>
      </c>
      <c r="AX37" s="1578">
        <v>1418.5279599999999</v>
      </c>
      <c r="AY37" s="1578">
        <v>232.79248399999994</v>
      </c>
      <c r="AZ37" s="1578">
        <v>24763.76454800001</v>
      </c>
      <c r="BA37" s="1580">
        <v>18788.463981000004</v>
      </c>
    </row>
    <row r="38" spans="1:53" ht="18" customHeight="1">
      <c r="A38" s="2641" t="s">
        <v>429</v>
      </c>
      <c r="B38" s="2641"/>
      <c r="C38" s="2641"/>
      <c r="D38" s="2"/>
      <c r="E38" s="956"/>
      <c r="F38" s="956"/>
      <c r="G38" s="961"/>
      <c r="H38" s="961"/>
      <c r="I38" s="961"/>
      <c r="J38" s="961"/>
      <c r="K38" s="961"/>
      <c r="L38" s="961"/>
      <c r="M38" s="956"/>
      <c r="N38" s="956"/>
      <c r="O38" s="2641" t="s">
        <v>429</v>
      </c>
      <c r="P38" s="2641"/>
      <c r="Q38" s="2641"/>
      <c r="R38" s="2"/>
      <c r="S38" s="956"/>
      <c r="T38" s="956"/>
      <c r="U38" s="956"/>
      <c r="V38" s="956"/>
      <c r="W38" s="956"/>
      <c r="X38" s="956"/>
      <c r="Y38" s="956"/>
      <c r="Z38" s="956"/>
      <c r="AA38" s="956"/>
      <c r="AB38" s="956"/>
      <c r="AC38" s="963"/>
      <c r="AD38" s="963"/>
      <c r="AE38" s="2557" t="s">
        <v>1945</v>
      </c>
      <c r="AF38" s="2559" t="s">
        <v>1946</v>
      </c>
      <c r="AG38" s="1577">
        <v>3027895.9532852434</v>
      </c>
      <c r="AH38" s="1578">
        <v>2868897.5082728066</v>
      </c>
      <c r="AI38" s="1578">
        <v>2304558.5466261413</v>
      </c>
      <c r="AJ38" s="1578">
        <v>141925.33027621245</v>
      </c>
      <c r="AK38" s="1578">
        <v>75131.474493934918</v>
      </c>
      <c r="AL38" s="1578">
        <v>1185758.1821597209</v>
      </c>
      <c r="AM38" s="1578">
        <v>901743.55969626911</v>
      </c>
      <c r="AN38" s="1578">
        <v>564338.96164667502</v>
      </c>
      <c r="AO38" s="1578">
        <v>266603.00713843672</v>
      </c>
      <c r="AP38" s="1578">
        <v>78295.98799000305</v>
      </c>
      <c r="AQ38" s="1578">
        <v>30002.525728556338</v>
      </c>
      <c r="AR38" s="1578">
        <v>34553.977031815979</v>
      </c>
      <c r="AS38" s="1578">
        <v>84353.828416494856</v>
      </c>
      <c r="AT38" s="1578">
        <v>33140.771030937081</v>
      </c>
      <c r="AU38" s="1578">
        <v>6255.9169406301016</v>
      </c>
      <c r="AV38" s="1578">
        <v>144964.45086303211</v>
      </c>
      <c r="AW38" s="1578">
        <v>5658.7246853378501</v>
      </c>
      <c r="AX38" s="1578">
        <v>23312.810698615354</v>
      </c>
      <c r="AY38" s="1578">
        <v>936.31891983184164</v>
      </c>
      <c r="AZ38" s="1578">
        <v>122863.64934142062</v>
      </c>
      <c r="BA38" s="1580">
        <v>182311.25571105143</v>
      </c>
    </row>
    <row r="39" spans="1:53" ht="18" customHeight="1">
      <c r="A39" s="2639" t="s">
        <v>45</v>
      </c>
      <c r="B39" s="2639"/>
      <c r="C39" s="6"/>
      <c r="D39" s="2"/>
      <c r="E39" s="956">
        <f>AG38</f>
        <v>3027895.9532852434</v>
      </c>
      <c r="F39" s="956">
        <f>AH38</f>
        <v>2868897.5082728066</v>
      </c>
      <c r="G39" s="963">
        <f>AI38</f>
        <v>2304558.5466261413</v>
      </c>
      <c r="H39" s="963">
        <f>AJ38</f>
        <v>141925.33027621245</v>
      </c>
      <c r="I39" s="963">
        <f>AK38</f>
        <v>75131.474493934918</v>
      </c>
      <c r="J39" s="963">
        <f>AL38</f>
        <v>1185758.1821597209</v>
      </c>
      <c r="K39" s="963">
        <f>AM38</f>
        <v>901743.55969626911</v>
      </c>
      <c r="L39" s="963">
        <f>AN38</f>
        <v>564338.96164667502</v>
      </c>
      <c r="M39" s="956">
        <f>AO38</f>
        <v>266603.00713843672</v>
      </c>
      <c r="N39" s="956">
        <f>AP38</f>
        <v>78295.98799000305</v>
      </c>
      <c r="O39" s="2639" t="s">
        <v>45</v>
      </c>
      <c r="P39" s="2639"/>
      <c r="Q39" s="6"/>
      <c r="R39" s="2"/>
      <c r="S39" s="956">
        <f>AQ38</f>
        <v>30002.525728556338</v>
      </c>
      <c r="T39" s="956">
        <f>AR38</f>
        <v>34553.977031815979</v>
      </c>
      <c r="U39" s="956">
        <f>AS38</f>
        <v>84353.828416494856</v>
      </c>
      <c r="V39" s="956">
        <f>AT38</f>
        <v>33140.771030937081</v>
      </c>
      <c r="W39" s="956">
        <f>AU38</f>
        <v>6255.9169406301016</v>
      </c>
      <c r="X39" s="956">
        <f>AV38</f>
        <v>144964.45086303211</v>
      </c>
      <c r="Y39" s="956">
        <f>AW38</f>
        <v>5658.7246853378501</v>
      </c>
      <c r="Z39" s="956">
        <f>AX38</f>
        <v>23312.810698615354</v>
      </c>
      <c r="AA39" s="956">
        <f>AY38</f>
        <v>936.31891983184164</v>
      </c>
      <c r="AB39" s="956">
        <f>AZ38</f>
        <v>122863.64934142062</v>
      </c>
      <c r="AC39" s="963">
        <f>BA38</f>
        <v>182311.25571105143</v>
      </c>
      <c r="AD39" s="448">
        <v>0</v>
      </c>
      <c r="AE39" s="2557"/>
      <c r="AF39" s="2559" t="s">
        <v>1947</v>
      </c>
      <c r="AG39" s="1577">
        <v>19466.446379100227</v>
      </c>
      <c r="AH39" s="1578">
        <v>17768.322006939201</v>
      </c>
      <c r="AI39" s="1578">
        <v>14440.900285248812</v>
      </c>
      <c r="AJ39" s="1578">
        <v>237.67706133911108</v>
      </c>
      <c r="AK39" s="1578">
        <v>1110.8941693950396</v>
      </c>
      <c r="AL39" s="1578">
        <v>3022.7599614413166</v>
      </c>
      <c r="AM39" s="1578">
        <v>10069.569093073347</v>
      </c>
      <c r="AN39" s="1578">
        <v>3327.4217216903867</v>
      </c>
      <c r="AO39" s="1578">
        <v>2344.8482439255708</v>
      </c>
      <c r="AP39" s="1578">
        <v>153.68006110835913</v>
      </c>
      <c r="AQ39" s="1578">
        <v>186.22572589745258</v>
      </c>
      <c r="AR39" s="1578">
        <v>621.50692655776334</v>
      </c>
      <c r="AS39" s="1578">
        <v>1078.6227321886092</v>
      </c>
      <c r="AT39" s="1578">
        <v>301.42693661276343</v>
      </c>
      <c r="AU39" s="1578">
        <v>3.3858615606236793</v>
      </c>
      <c r="AV39" s="1578">
        <v>11.105627724429135</v>
      </c>
      <c r="AW39" s="1578">
        <v>0</v>
      </c>
      <c r="AX39" s="1578">
        <v>0</v>
      </c>
      <c r="AY39" s="1578">
        <v>0</v>
      </c>
      <c r="AZ39" s="1578">
        <v>971.46785004038622</v>
      </c>
      <c r="BA39" s="1580">
        <v>1698.1243721610251</v>
      </c>
    </row>
    <row r="40" spans="1:53" ht="18" customHeight="1">
      <c r="A40" s="7"/>
      <c r="B40" s="1137" t="s">
        <v>430</v>
      </c>
      <c r="C40" s="7"/>
      <c r="D40" s="2"/>
      <c r="E40" s="956">
        <f>AG51</f>
        <v>1716786.6322428705</v>
      </c>
      <c r="F40" s="956">
        <f>AH51</f>
        <v>1633558.2335735061</v>
      </c>
      <c r="G40" s="963">
        <f>AI51</f>
        <v>1345480.0407718515</v>
      </c>
      <c r="H40" s="963">
        <f>AJ51</f>
        <v>80738.893845643528</v>
      </c>
      <c r="I40" s="963">
        <f>AK51</f>
        <v>38153.462392779868</v>
      </c>
      <c r="J40" s="963">
        <f>AL51</f>
        <v>672413.99815973896</v>
      </c>
      <c r="K40" s="963">
        <f>AM51</f>
        <v>554173.68637368688</v>
      </c>
      <c r="L40" s="963">
        <f>AN51</f>
        <v>288078.19280165777</v>
      </c>
      <c r="M40" s="956">
        <f>AO51</f>
        <v>117938.14446606053</v>
      </c>
      <c r="N40" s="956">
        <f>AP51</f>
        <v>41604.283733810415</v>
      </c>
      <c r="O40" s="7"/>
      <c r="P40" s="1137" t="s">
        <v>430</v>
      </c>
      <c r="Q40" s="7"/>
      <c r="R40" s="2"/>
      <c r="S40" s="956">
        <f>AQ51</f>
        <v>15316.498196140134</v>
      </c>
      <c r="T40" s="956">
        <f>AR51</f>
        <v>16263.986434968756</v>
      </c>
      <c r="U40" s="956">
        <f>AS51</f>
        <v>31457.804614819011</v>
      </c>
      <c r="V40" s="956">
        <f>AT51</f>
        <v>9443.8581406325793</v>
      </c>
      <c r="W40" s="956">
        <f>AU51</f>
        <v>3851.7133456897304</v>
      </c>
      <c r="X40" s="956">
        <f>AV51</f>
        <v>71724.242043238788</v>
      </c>
      <c r="Y40" s="956">
        <f>AW51</f>
        <v>3481.0882136671644</v>
      </c>
      <c r="Z40" s="956">
        <f>AX51</f>
        <v>17789.115120220562</v>
      </c>
      <c r="AA40" s="956">
        <f>AY51</f>
        <v>414.8334554927506</v>
      </c>
      <c r="AB40" s="956">
        <f>AZ51</f>
        <v>76730.769502977957</v>
      </c>
      <c r="AC40" s="963">
        <f>BA51</f>
        <v>101017.51378958707</v>
      </c>
      <c r="AD40" s="448">
        <v>0</v>
      </c>
      <c r="AE40" s="2557" t="s">
        <v>1948</v>
      </c>
      <c r="AF40" s="2559" t="s">
        <v>1949</v>
      </c>
      <c r="AG40" s="1577">
        <v>417459.90748097951</v>
      </c>
      <c r="AH40" s="1578">
        <v>400181.70282163285</v>
      </c>
      <c r="AI40" s="1578">
        <v>340590.94762039115</v>
      </c>
      <c r="AJ40" s="1578">
        <v>5880.3145625106954</v>
      </c>
      <c r="AK40" s="1578">
        <v>9544.4945610189261</v>
      </c>
      <c r="AL40" s="1578">
        <v>197438.18287563152</v>
      </c>
      <c r="AM40" s="1578">
        <v>127727.95562123011</v>
      </c>
      <c r="AN40" s="1578">
        <v>59590.755201241402</v>
      </c>
      <c r="AO40" s="1578">
        <v>25770.940041187969</v>
      </c>
      <c r="AP40" s="1578">
        <v>8009.9917329143418</v>
      </c>
      <c r="AQ40" s="1578">
        <v>3042.4376482536823</v>
      </c>
      <c r="AR40" s="1578">
        <v>3268.5812481856206</v>
      </c>
      <c r="AS40" s="1578">
        <v>8279.7591597704577</v>
      </c>
      <c r="AT40" s="1578">
        <v>1842.2948835170662</v>
      </c>
      <c r="AU40" s="1578">
        <v>1327.8753685468068</v>
      </c>
      <c r="AV40" s="1578">
        <v>12023.660742122598</v>
      </c>
      <c r="AW40" s="1578">
        <v>30.796668999999998</v>
      </c>
      <c r="AX40" s="1578">
        <v>1279.9446305083288</v>
      </c>
      <c r="AY40" s="1578">
        <v>117.03382822001362</v>
      </c>
      <c r="AZ40" s="1578">
        <v>20368.379290202534</v>
      </c>
      <c r="BA40" s="1580">
        <v>18558.149289855239</v>
      </c>
    </row>
    <row r="41" spans="1:53" ht="18" customHeight="1">
      <c r="A41" s="813"/>
      <c r="B41" s="813" t="s">
        <v>1006</v>
      </c>
      <c r="C41" s="813"/>
      <c r="D41" s="843"/>
      <c r="E41" s="956">
        <f>AG40</f>
        <v>417459.90748097951</v>
      </c>
      <c r="F41" s="956">
        <f>AH40</f>
        <v>400181.70282163285</v>
      </c>
      <c r="G41" s="956">
        <f>AI40</f>
        <v>340590.94762039115</v>
      </c>
      <c r="H41" s="956">
        <f>AJ40</f>
        <v>5880.3145625106954</v>
      </c>
      <c r="I41" s="956">
        <f>AK40</f>
        <v>9544.4945610189261</v>
      </c>
      <c r="J41" s="956">
        <f>AL40</f>
        <v>197438.18287563152</v>
      </c>
      <c r="K41" s="956">
        <f>AM40</f>
        <v>127727.95562123011</v>
      </c>
      <c r="L41" s="963">
        <f>AN40</f>
        <v>59590.755201241402</v>
      </c>
      <c r="M41" s="956">
        <f>AO40</f>
        <v>25770.940041187969</v>
      </c>
      <c r="N41" s="956">
        <f>AP40</f>
        <v>8009.9917329143418</v>
      </c>
      <c r="O41" s="813"/>
      <c r="P41" s="813" t="s">
        <v>1006</v>
      </c>
      <c r="Q41" s="813"/>
      <c r="R41" s="843"/>
      <c r="S41" s="956">
        <f>AQ40</f>
        <v>3042.4376482536823</v>
      </c>
      <c r="T41" s="956">
        <f>AR40</f>
        <v>3268.5812481856206</v>
      </c>
      <c r="U41" s="956">
        <f>AS40</f>
        <v>8279.7591597704577</v>
      </c>
      <c r="V41" s="956">
        <f>AT40</f>
        <v>1842.2948835170662</v>
      </c>
      <c r="W41" s="956">
        <f>AU40</f>
        <v>1327.8753685468068</v>
      </c>
      <c r="X41" s="956">
        <f>AV40</f>
        <v>12023.660742122598</v>
      </c>
      <c r="Y41" s="956">
        <f>AW40</f>
        <v>30.796668999999998</v>
      </c>
      <c r="Z41" s="956">
        <f>AX40</f>
        <v>1279.9446305083288</v>
      </c>
      <c r="AA41" s="956">
        <f>AY40</f>
        <v>117.03382822001362</v>
      </c>
      <c r="AB41" s="956">
        <f>AZ40</f>
        <v>20368.379290202534</v>
      </c>
      <c r="AC41" s="963">
        <f>BA40</f>
        <v>18558.149289855239</v>
      </c>
      <c r="AD41" s="448">
        <v>0</v>
      </c>
      <c r="AE41" s="2557"/>
      <c r="AF41" s="2559" t="s">
        <v>1950</v>
      </c>
      <c r="AG41" s="1577">
        <v>1001810.2952956706</v>
      </c>
      <c r="AH41" s="1578">
        <v>954138.22641321691</v>
      </c>
      <c r="AI41" s="1578">
        <v>766726.63816842681</v>
      </c>
      <c r="AJ41" s="1578">
        <v>57581.858245900352</v>
      </c>
      <c r="AK41" s="1578">
        <v>25002.978102595374</v>
      </c>
      <c r="AL41" s="1578">
        <v>337031.77680859412</v>
      </c>
      <c r="AM41" s="1578">
        <v>347110.02501133655</v>
      </c>
      <c r="AN41" s="1578">
        <v>187411.58824479036</v>
      </c>
      <c r="AO41" s="1578">
        <v>66175.665541872819</v>
      </c>
      <c r="AP41" s="1578">
        <v>27287.953665671143</v>
      </c>
      <c r="AQ41" s="1578">
        <v>8898.5876017598966</v>
      </c>
      <c r="AR41" s="1578">
        <v>7810.397265813127</v>
      </c>
      <c r="AS41" s="1578">
        <v>15102.200325737787</v>
      </c>
      <c r="AT41" s="1578">
        <v>5644.4679918243819</v>
      </c>
      <c r="AU41" s="1578">
        <v>1432.0586910664176</v>
      </c>
      <c r="AV41" s="1578">
        <v>57558.212432769658</v>
      </c>
      <c r="AW41" s="1578">
        <v>3344.1617109994413</v>
      </c>
      <c r="AX41" s="1578">
        <v>15489.333959564532</v>
      </c>
      <c r="AY41" s="1578">
        <v>229.954832311015</v>
      </c>
      <c r="AZ41" s="1578">
        <v>44614.259767272975</v>
      </c>
      <c r="BA41" s="1580">
        <v>63161.402842018673</v>
      </c>
    </row>
    <row r="42" spans="1:53" ht="18" customHeight="1">
      <c r="A42" s="813"/>
      <c r="B42" s="813" t="s">
        <v>1007</v>
      </c>
      <c r="C42" s="813"/>
      <c r="D42" s="843"/>
      <c r="E42" s="956">
        <f>AG41</f>
        <v>1001810.2952956706</v>
      </c>
      <c r="F42" s="956">
        <f>AH41</f>
        <v>954138.22641321691</v>
      </c>
      <c r="G42" s="956">
        <f>AI41</f>
        <v>766726.63816842681</v>
      </c>
      <c r="H42" s="956">
        <f>AJ41</f>
        <v>57581.858245900352</v>
      </c>
      <c r="I42" s="956">
        <f>AK41</f>
        <v>25002.978102595374</v>
      </c>
      <c r="J42" s="956">
        <f>AL41</f>
        <v>337031.77680859412</v>
      </c>
      <c r="K42" s="956">
        <f>AM41</f>
        <v>347110.02501133655</v>
      </c>
      <c r="L42" s="963">
        <f>AN41</f>
        <v>187411.58824479036</v>
      </c>
      <c r="M42" s="956">
        <f>AO41</f>
        <v>66175.665541872819</v>
      </c>
      <c r="N42" s="956">
        <f>AP41</f>
        <v>27287.953665671143</v>
      </c>
      <c r="O42" s="813"/>
      <c r="P42" s="813" t="s">
        <v>1007</v>
      </c>
      <c r="Q42" s="813"/>
      <c r="R42" s="843"/>
      <c r="S42" s="956">
        <f>AQ41</f>
        <v>8898.5876017598966</v>
      </c>
      <c r="T42" s="956">
        <f>AR41</f>
        <v>7810.397265813127</v>
      </c>
      <c r="U42" s="956">
        <f>AS41</f>
        <v>15102.200325737787</v>
      </c>
      <c r="V42" s="956">
        <f>AT41</f>
        <v>5644.4679918243819</v>
      </c>
      <c r="W42" s="956">
        <f>AU41</f>
        <v>1432.0586910664176</v>
      </c>
      <c r="X42" s="956">
        <f>AV41</f>
        <v>57558.212432769658</v>
      </c>
      <c r="Y42" s="956">
        <f>AW41</f>
        <v>3344.1617109994413</v>
      </c>
      <c r="Z42" s="956">
        <f>AX41</f>
        <v>15489.333959564532</v>
      </c>
      <c r="AA42" s="956">
        <f>AY41</f>
        <v>229.954832311015</v>
      </c>
      <c r="AB42" s="956">
        <f>AZ41</f>
        <v>44614.259767272975</v>
      </c>
      <c r="AC42" s="963">
        <f>BA41</f>
        <v>63161.402842018673</v>
      </c>
      <c r="AD42" s="448">
        <v>0</v>
      </c>
      <c r="AE42" s="2557"/>
      <c r="AF42" s="2559" t="s">
        <v>1951</v>
      </c>
      <c r="AG42" s="1577">
        <v>192027.80086499438</v>
      </c>
      <c r="AH42" s="1578">
        <v>180577.43144821582</v>
      </c>
      <c r="AI42" s="1578">
        <v>156265.93672341108</v>
      </c>
      <c r="AJ42" s="1578">
        <v>13625.282227511923</v>
      </c>
      <c r="AK42" s="1578">
        <v>2907.5372336406135</v>
      </c>
      <c r="AL42" s="1578">
        <v>86750.455973011587</v>
      </c>
      <c r="AM42" s="1578">
        <v>52982.661289246898</v>
      </c>
      <c r="AN42" s="1578">
        <v>24311.494724804637</v>
      </c>
      <c r="AO42" s="1578">
        <v>15066.813002070148</v>
      </c>
      <c r="AP42" s="1578">
        <v>4519.7019073363936</v>
      </c>
      <c r="AQ42" s="1578">
        <v>2241.3262783489363</v>
      </c>
      <c r="AR42" s="1578">
        <v>3404.1714463242392</v>
      </c>
      <c r="AS42" s="1578">
        <v>3720.3735453342852</v>
      </c>
      <c r="AT42" s="1578">
        <v>862.23404372628795</v>
      </c>
      <c r="AU42" s="1578">
        <v>319.00578100000001</v>
      </c>
      <c r="AV42" s="1578">
        <v>1821.909307612216</v>
      </c>
      <c r="AW42" s="1578">
        <v>40.215615714335868</v>
      </c>
      <c r="AX42" s="1578">
        <v>701.91981057348244</v>
      </c>
      <c r="AY42" s="1578">
        <v>14.090279238110188</v>
      </c>
      <c r="AZ42" s="1578">
        <v>6666.546709596344</v>
      </c>
      <c r="BA42" s="1580">
        <v>12152.289227352034</v>
      </c>
    </row>
    <row r="43" spans="1:53" ht="18" customHeight="1">
      <c r="A43" s="813"/>
      <c r="B43" s="813" t="s">
        <v>1008</v>
      </c>
      <c r="C43" s="813"/>
      <c r="D43" s="843"/>
      <c r="E43" s="956">
        <f>AG42</f>
        <v>192027.80086499438</v>
      </c>
      <c r="F43" s="956">
        <f>AH42</f>
        <v>180577.43144821582</v>
      </c>
      <c r="G43" s="956">
        <f>AI42</f>
        <v>156265.93672341108</v>
      </c>
      <c r="H43" s="956">
        <f>AJ42</f>
        <v>13625.282227511923</v>
      </c>
      <c r="I43" s="956">
        <f>AK42</f>
        <v>2907.5372336406135</v>
      </c>
      <c r="J43" s="956">
        <f>AL42</f>
        <v>86750.455973011587</v>
      </c>
      <c r="K43" s="956">
        <f>AM42</f>
        <v>52982.661289246898</v>
      </c>
      <c r="L43" s="963">
        <f>AN42</f>
        <v>24311.494724804637</v>
      </c>
      <c r="M43" s="956">
        <f>AO42</f>
        <v>15066.813002070148</v>
      </c>
      <c r="N43" s="956">
        <f>AP42</f>
        <v>4519.7019073363936</v>
      </c>
      <c r="O43" s="813"/>
      <c r="P43" s="813" t="s">
        <v>1008</v>
      </c>
      <c r="Q43" s="813"/>
      <c r="R43" s="843"/>
      <c r="S43" s="956">
        <f>AQ42</f>
        <v>2241.3262783489363</v>
      </c>
      <c r="T43" s="956">
        <f>AR42</f>
        <v>3404.1714463242392</v>
      </c>
      <c r="U43" s="956">
        <f>AS42</f>
        <v>3720.3735453342852</v>
      </c>
      <c r="V43" s="956">
        <f>AT42</f>
        <v>862.23404372628795</v>
      </c>
      <c r="W43" s="956">
        <f>AU42</f>
        <v>319.00578100000001</v>
      </c>
      <c r="X43" s="956">
        <f>AV42</f>
        <v>1821.909307612216</v>
      </c>
      <c r="Y43" s="956">
        <f>AW42</f>
        <v>40.215615714335868</v>
      </c>
      <c r="Z43" s="956">
        <f>AX42</f>
        <v>701.91981057348244</v>
      </c>
      <c r="AA43" s="956">
        <f>AY42</f>
        <v>14.090279238110188</v>
      </c>
      <c r="AB43" s="956">
        <f>AZ42</f>
        <v>6666.546709596344</v>
      </c>
      <c r="AC43" s="963">
        <f>BA42</f>
        <v>12152.289227352034</v>
      </c>
      <c r="AD43" s="448">
        <v>0</v>
      </c>
      <c r="AE43" s="2557"/>
      <c r="AF43" s="2559" t="s">
        <v>1952</v>
      </c>
      <c r="AG43" s="1577">
        <v>105488.62860122889</v>
      </c>
      <c r="AH43" s="1578">
        <v>98660.872890442028</v>
      </c>
      <c r="AI43" s="1578">
        <v>81896.518259620556</v>
      </c>
      <c r="AJ43" s="1578">
        <v>3651.4388097206001</v>
      </c>
      <c r="AK43" s="1578">
        <v>698.45249552495579</v>
      </c>
      <c r="AL43" s="1578">
        <v>51193.582502501158</v>
      </c>
      <c r="AM43" s="1578">
        <v>26353.044451873822</v>
      </c>
      <c r="AN43" s="1578">
        <v>16764.354630821505</v>
      </c>
      <c r="AO43" s="1578">
        <v>10924.725880929758</v>
      </c>
      <c r="AP43" s="1578">
        <v>1786.6364278885499</v>
      </c>
      <c r="AQ43" s="1578">
        <v>1134.146667777615</v>
      </c>
      <c r="AR43" s="1578">
        <v>1780.8364746457701</v>
      </c>
      <c r="AS43" s="1578">
        <v>4355.4715839764813</v>
      </c>
      <c r="AT43" s="1578">
        <v>1094.8612215648395</v>
      </c>
      <c r="AU43" s="1578">
        <v>772.7735050765059</v>
      </c>
      <c r="AV43" s="1578">
        <v>320.45956073434542</v>
      </c>
      <c r="AW43" s="1578">
        <v>65.914217953387322</v>
      </c>
      <c r="AX43" s="1578">
        <v>317.91671957421272</v>
      </c>
      <c r="AY43" s="1578">
        <v>53.75451572361191</v>
      </c>
      <c r="AZ43" s="1578">
        <v>5081.5837359061916</v>
      </c>
      <c r="BA43" s="1580">
        <v>7145.6724303610317</v>
      </c>
    </row>
    <row r="44" spans="1:53" ht="18" customHeight="1">
      <c r="A44" s="813"/>
      <c r="B44" s="813" t="s">
        <v>1009</v>
      </c>
      <c r="C44" s="813"/>
      <c r="D44" s="843"/>
      <c r="E44" s="956">
        <f>AG43</f>
        <v>105488.62860122889</v>
      </c>
      <c r="F44" s="956">
        <f>AH43</f>
        <v>98660.872890442028</v>
      </c>
      <c r="G44" s="956">
        <f>AI43</f>
        <v>81896.518259620556</v>
      </c>
      <c r="H44" s="956">
        <f>AJ43</f>
        <v>3651.4388097206001</v>
      </c>
      <c r="I44" s="956">
        <f>AK43</f>
        <v>698.45249552495579</v>
      </c>
      <c r="J44" s="956">
        <f>AL43</f>
        <v>51193.582502501158</v>
      </c>
      <c r="K44" s="956">
        <f>AM43</f>
        <v>26353.044451873822</v>
      </c>
      <c r="L44" s="963">
        <f>AN43</f>
        <v>16764.354630821505</v>
      </c>
      <c r="M44" s="956">
        <f>AO43</f>
        <v>10924.725880929758</v>
      </c>
      <c r="N44" s="956">
        <f>AP43</f>
        <v>1786.6364278885499</v>
      </c>
      <c r="O44" s="813"/>
      <c r="P44" s="813" t="s">
        <v>1009</v>
      </c>
      <c r="Q44" s="813"/>
      <c r="R44" s="843"/>
      <c r="S44" s="956">
        <f>AQ43</f>
        <v>1134.146667777615</v>
      </c>
      <c r="T44" s="956">
        <f>AR43</f>
        <v>1780.8364746457701</v>
      </c>
      <c r="U44" s="956">
        <f>AS43</f>
        <v>4355.4715839764813</v>
      </c>
      <c r="V44" s="956">
        <f>AT43</f>
        <v>1094.8612215648395</v>
      </c>
      <c r="W44" s="956">
        <f>AU43</f>
        <v>772.7735050765059</v>
      </c>
      <c r="X44" s="956">
        <f>AV43</f>
        <v>320.45956073434542</v>
      </c>
      <c r="Y44" s="956">
        <f>AW43</f>
        <v>65.914217953387322</v>
      </c>
      <c r="Z44" s="956">
        <f>AX43</f>
        <v>317.91671957421272</v>
      </c>
      <c r="AA44" s="956">
        <f>AY43</f>
        <v>53.75451572361191</v>
      </c>
      <c r="AB44" s="956">
        <f>AZ43</f>
        <v>5081.5837359061916</v>
      </c>
      <c r="AC44" s="963">
        <f>BA43</f>
        <v>7145.6724303610317</v>
      </c>
      <c r="AD44" s="448">
        <v>0</v>
      </c>
      <c r="AE44" s="2557"/>
      <c r="AF44" s="2559" t="s">
        <v>1953</v>
      </c>
      <c r="AG44" s="1577">
        <v>354269.70297807746</v>
      </c>
      <c r="AH44" s="1578">
        <v>332666.50787863473</v>
      </c>
      <c r="AI44" s="1578">
        <v>259941.63576285451</v>
      </c>
      <c r="AJ44" s="1578">
        <v>14848.17951284879</v>
      </c>
      <c r="AK44" s="1578">
        <v>22948.710979182957</v>
      </c>
      <c r="AL44" s="1578">
        <v>105080.17510413565</v>
      </c>
      <c r="AM44" s="1578">
        <v>117064.57016668722</v>
      </c>
      <c r="AN44" s="1578">
        <v>72724.872115780221</v>
      </c>
      <c r="AO44" s="1578">
        <v>47496.877221467228</v>
      </c>
      <c r="AP44" s="1578">
        <v>21173.178428839208</v>
      </c>
      <c r="AQ44" s="1578">
        <v>5768.4183112109586</v>
      </c>
      <c r="AR44" s="1578">
        <v>4885.6076338829316</v>
      </c>
      <c r="AS44" s="1578">
        <v>9592.1846656036141</v>
      </c>
      <c r="AT44" s="1578">
        <v>4823.1721935640035</v>
      </c>
      <c r="AU44" s="1578">
        <v>1254.3159883664837</v>
      </c>
      <c r="AV44" s="1578">
        <v>9453.7914943786473</v>
      </c>
      <c r="AW44" s="1578">
        <v>954.31560822567667</v>
      </c>
      <c r="AX44" s="1578">
        <v>1520.7406988534337</v>
      </c>
      <c r="AY44" s="1578">
        <v>335.64002354856075</v>
      </c>
      <c r="AZ44" s="1578">
        <v>12963.507069306723</v>
      </c>
      <c r="BA44" s="1580">
        <v>23123.93579829609</v>
      </c>
    </row>
    <row r="45" spans="1:53" ht="18" customHeight="1">
      <c r="A45" s="813"/>
      <c r="B45" s="1137" t="s">
        <v>431</v>
      </c>
      <c r="C45" s="813"/>
      <c r="D45" s="843"/>
      <c r="E45" s="956">
        <f>AG52</f>
        <v>444154.53298764036</v>
      </c>
      <c r="F45" s="956">
        <f>AH52</f>
        <v>415828.24786076182</v>
      </c>
      <c r="G45" s="956">
        <f>AI52</f>
        <v>326541.21677842538</v>
      </c>
      <c r="H45" s="956">
        <f>AJ52</f>
        <v>20660.867017253262</v>
      </c>
      <c r="I45" s="956">
        <f>AK52</f>
        <v>24176.23344453848</v>
      </c>
      <c r="J45" s="956">
        <f>AL52</f>
        <v>133787.12763269953</v>
      </c>
      <c r="K45" s="956">
        <f>AM52</f>
        <v>147916.98868393409</v>
      </c>
      <c r="L45" s="963">
        <f>AN52</f>
        <v>89287.031082336398</v>
      </c>
      <c r="M45" s="956">
        <f>AO52</f>
        <v>59013.812932491375</v>
      </c>
      <c r="N45" s="956">
        <f>AP52</f>
        <v>22971.446384545117</v>
      </c>
      <c r="O45" s="813"/>
      <c r="P45" s="1137" t="s">
        <v>431</v>
      </c>
      <c r="Q45" s="813"/>
      <c r="R45" s="843"/>
      <c r="S45" s="956">
        <f>AQ52</f>
        <v>6115.5005120786718</v>
      </c>
      <c r="T45" s="956">
        <f>AR52</f>
        <v>8418.6246158071172</v>
      </c>
      <c r="U45" s="956">
        <f>AS52</f>
        <v>14179.256159643326</v>
      </c>
      <c r="V45" s="956">
        <f>AT52</f>
        <v>6012.4243852375157</v>
      </c>
      <c r="W45" s="956">
        <f>AU52</f>
        <v>1316.5608751795924</v>
      </c>
      <c r="X45" s="956">
        <f>AV52</f>
        <v>9717.2695078972647</v>
      </c>
      <c r="Y45" s="956">
        <f>AW52</f>
        <v>991.47726399126032</v>
      </c>
      <c r="Z45" s="956">
        <f>AX52</f>
        <v>2513.6702028101504</v>
      </c>
      <c r="AA45" s="956">
        <f>AY52</f>
        <v>356.47488508403967</v>
      </c>
      <c r="AB45" s="956">
        <f>AZ52</f>
        <v>16694.326290062298</v>
      </c>
      <c r="AC45" s="963">
        <f>BA52</f>
        <v>30839.95532968911</v>
      </c>
      <c r="AD45" s="448">
        <v>0</v>
      </c>
      <c r="AE45" s="2557"/>
      <c r="AF45" s="2559" t="s">
        <v>1954</v>
      </c>
      <c r="AG45" s="1577">
        <v>89884.830009563157</v>
      </c>
      <c r="AH45" s="1578">
        <v>83161.739982126863</v>
      </c>
      <c r="AI45" s="1578">
        <v>66599.581015570715</v>
      </c>
      <c r="AJ45" s="1578">
        <v>5812.6875044044673</v>
      </c>
      <c r="AK45" s="1578">
        <v>1227.5224653555231</v>
      </c>
      <c r="AL45" s="1578">
        <v>28706.952528563903</v>
      </c>
      <c r="AM45" s="1578">
        <v>30852.418517246839</v>
      </c>
      <c r="AN45" s="1578">
        <v>16562.158966556122</v>
      </c>
      <c r="AO45" s="1578">
        <v>11516.93571102414</v>
      </c>
      <c r="AP45" s="1578">
        <v>1798.2679557059182</v>
      </c>
      <c r="AQ45" s="1578">
        <v>347.08220086771411</v>
      </c>
      <c r="AR45" s="1578">
        <v>3533.0169819241837</v>
      </c>
      <c r="AS45" s="1578">
        <v>4587.0714940397111</v>
      </c>
      <c r="AT45" s="1578">
        <v>1189.2521916735111</v>
      </c>
      <c r="AU45" s="1578">
        <v>62.244886813108366</v>
      </c>
      <c r="AV45" s="1578">
        <v>263.47801351861773</v>
      </c>
      <c r="AW45" s="1578">
        <v>37.161655765583717</v>
      </c>
      <c r="AX45" s="1578">
        <v>992.92950395671687</v>
      </c>
      <c r="AY45" s="1578">
        <v>20.834861535478932</v>
      </c>
      <c r="AZ45" s="1578">
        <v>3730.8192207555785</v>
      </c>
      <c r="BA45" s="1580">
        <v>7716.0195313930044</v>
      </c>
    </row>
    <row r="46" spans="1:53" ht="18" customHeight="1">
      <c r="A46" s="813"/>
      <c r="B46" s="813" t="s">
        <v>1010</v>
      </c>
      <c r="C46" s="813"/>
      <c r="D46" s="843"/>
      <c r="E46" s="956">
        <f>AG44</f>
        <v>354269.70297807746</v>
      </c>
      <c r="F46" s="956">
        <f>AH44</f>
        <v>332666.50787863473</v>
      </c>
      <c r="G46" s="956">
        <f>AI44</f>
        <v>259941.63576285451</v>
      </c>
      <c r="H46" s="956">
        <f>AJ44</f>
        <v>14848.17951284879</v>
      </c>
      <c r="I46" s="956">
        <f>AK44</f>
        <v>22948.710979182957</v>
      </c>
      <c r="J46" s="956">
        <f>AL44</f>
        <v>105080.17510413565</v>
      </c>
      <c r="K46" s="956">
        <f>AM44</f>
        <v>117064.57016668722</v>
      </c>
      <c r="L46" s="963">
        <f>AN44</f>
        <v>72724.872115780221</v>
      </c>
      <c r="M46" s="956">
        <f>AO44</f>
        <v>47496.877221467228</v>
      </c>
      <c r="N46" s="956">
        <f>AP44</f>
        <v>21173.178428839208</v>
      </c>
      <c r="O46" s="813"/>
      <c r="P46" s="813" t="s">
        <v>1010</v>
      </c>
      <c r="Q46" s="813"/>
      <c r="R46" s="843"/>
      <c r="S46" s="956">
        <f>AQ44</f>
        <v>5768.4183112109586</v>
      </c>
      <c r="T46" s="956">
        <f>AR44</f>
        <v>4885.6076338829316</v>
      </c>
      <c r="U46" s="956">
        <f>AS44</f>
        <v>9592.1846656036141</v>
      </c>
      <c r="V46" s="956">
        <f>AT44</f>
        <v>4823.1721935640035</v>
      </c>
      <c r="W46" s="956">
        <f>AU44</f>
        <v>1254.3159883664837</v>
      </c>
      <c r="X46" s="956">
        <f>AV44</f>
        <v>9453.7914943786473</v>
      </c>
      <c r="Y46" s="956">
        <f>AW44</f>
        <v>954.31560822567667</v>
      </c>
      <c r="Z46" s="956">
        <f>AX44</f>
        <v>1520.7406988534337</v>
      </c>
      <c r="AA46" s="956">
        <f>AY44</f>
        <v>335.64002354856075</v>
      </c>
      <c r="AB46" s="956">
        <f>AZ44</f>
        <v>12963.507069306723</v>
      </c>
      <c r="AC46" s="963">
        <f>BA44</f>
        <v>23123.93579829609</v>
      </c>
      <c r="AD46" s="448">
        <v>0</v>
      </c>
      <c r="AE46" s="2557"/>
      <c r="AF46" s="2559" t="s">
        <v>1955</v>
      </c>
      <c r="AG46" s="1577">
        <v>208703.07500662364</v>
      </c>
      <c r="AH46" s="1578">
        <v>200893.51359453308</v>
      </c>
      <c r="AI46" s="1578">
        <v>162588.14194068435</v>
      </c>
      <c r="AJ46" s="1578">
        <v>19430.003099128273</v>
      </c>
      <c r="AK46" s="1578">
        <v>2086.6736580738479</v>
      </c>
      <c r="AL46" s="1578">
        <v>98899.291857659366</v>
      </c>
      <c r="AM46" s="1578">
        <v>42172.173325822863</v>
      </c>
      <c r="AN46" s="1578">
        <v>38305.371653848721</v>
      </c>
      <c r="AO46" s="1578">
        <v>22330.309822355241</v>
      </c>
      <c r="AP46" s="1578">
        <v>3094.218287125284</v>
      </c>
      <c r="AQ46" s="1578">
        <v>981.96600681285679</v>
      </c>
      <c r="AR46" s="1578">
        <v>2593.7396233899617</v>
      </c>
      <c r="AS46" s="1578">
        <v>14569.953552291507</v>
      </c>
      <c r="AT46" s="1578">
        <v>774.80868523381889</v>
      </c>
      <c r="AU46" s="1578">
        <v>315.62366750183412</v>
      </c>
      <c r="AV46" s="1578">
        <v>10106.9665832473</v>
      </c>
      <c r="AW46" s="1578">
        <v>63.098637999999994</v>
      </c>
      <c r="AX46" s="1578">
        <v>129.64812088880265</v>
      </c>
      <c r="AY46" s="1578">
        <v>10.5808385555518</v>
      </c>
      <c r="AZ46" s="1578">
        <v>5664.7676508017967</v>
      </c>
      <c r="BA46" s="1580">
        <v>7939.2095329793547</v>
      </c>
    </row>
    <row r="47" spans="1:53" ht="18" customHeight="1">
      <c r="A47" s="813"/>
      <c r="B47" s="813" t="s">
        <v>1011</v>
      </c>
      <c r="C47" s="813"/>
      <c r="D47" s="843"/>
      <c r="E47" s="956">
        <f>AG45</f>
        <v>89884.830009563157</v>
      </c>
      <c r="F47" s="956">
        <f>AH45</f>
        <v>83161.739982126863</v>
      </c>
      <c r="G47" s="956">
        <f>AI45</f>
        <v>66599.581015570715</v>
      </c>
      <c r="H47" s="956">
        <f>AJ45</f>
        <v>5812.6875044044673</v>
      </c>
      <c r="I47" s="956">
        <f>AK45</f>
        <v>1227.5224653555231</v>
      </c>
      <c r="J47" s="956">
        <f>AL45</f>
        <v>28706.952528563903</v>
      </c>
      <c r="K47" s="956">
        <f>AM45</f>
        <v>30852.418517246839</v>
      </c>
      <c r="L47" s="963">
        <f>AN45</f>
        <v>16562.158966556122</v>
      </c>
      <c r="M47" s="956">
        <f>AO45</f>
        <v>11516.93571102414</v>
      </c>
      <c r="N47" s="956">
        <f>AP45</f>
        <v>1798.2679557059182</v>
      </c>
      <c r="O47" s="813"/>
      <c r="P47" s="813" t="s">
        <v>1011</v>
      </c>
      <c r="Q47" s="813"/>
      <c r="R47" s="843"/>
      <c r="S47" s="956">
        <f>AQ45</f>
        <v>347.08220086771411</v>
      </c>
      <c r="T47" s="956">
        <f>AR45</f>
        <v>3533.0169819241837</v>
      </c>
      <c r="U47" s="956">
        <f>AS45</f>
        <v>4587.0714940397111</v>
      </c>
      <c r="V47" s="956">
        <f>AT45</f>
        <v>1189.2521916735111</v>
      </c>
      <c r="W47" s="956">
        <f>AU45</f>
        <v>62.244886813108366</v>
      </c>
      <c r="X47" s="956">
        <f>AV45</f>
        <v>263.47801351861773</v>
      </c>
      <c r="Y47" s="956">
        <f>AW45</f>
        <v>37.161655765583717</v>
      </c>
      <c r="Z47" s="956">
        <f>AX45</f>
        <v>992.92950395671687</v>
      </c>
      <c r="AA47" s="956">
        <f>AY45</f>
        <v>20.834861535478932</v>
      </c>
      <c r="AB47" s="956">
        <f>AZ45</f>
        <v>3730.8192207555785</v>
      </c>
      <c r="AC47" s="963">
        <f>BA45</f>
        <v>7716.0195313930044</v>
      </c>
      <c r="AD47" s="448">
        <v>0</v>
      </c>
      <c r="AE47" s="2557"/>
      <c r="AF47" s="2559" t="s">
        <v>1956</v>
      </c>
      <c r="AG47" s="1577">
        <v>528268.9398721609</v>
      </c>
      <c r="AH47" s="1578">
        <v>495005.34293928667</v>
      </c>
      <c r="AI47" s="1578">
        <v>374393.845775933</v>
      </c>
      <c r="AJ47" s="1578">
        <v>16770.03451943153</v>
      </c>
      <c r="AK47" s="1578">
        <v>9403.174518897602</v>
      </c>
      <c r="AL47" s="1578">
        <v>229512.30039324012</v>
      </c>
      <c r="AM47" s="1578">
        <v>118708.33634436342</v>
      </c>
      <c r="AN47" s="1578">
        <v>120611.49716335419</v>
      </c>
      <c r="AO47" s="1578">
        <v>50675.192244515412</v>
      </c>
      <c r="AP47" s="1578">
        <v>8410.1102210068075</v>
      </c>
      <c r="AQ47" s="1578">
        <v>6242.6092969925721</v>
      </c>
      <c r="AR47" s="1578">
        <v>3624.2767481948499</v>
      </c>
      <c r="AS47" s="1578">
        <v>16519.077107370467</v>
      </c>
      <c r="AT47" s="1578">
        <v>15321.38023396582</v>
      </c>
      <c r="AU47" s="1578">
        <v>557.73863698484126</v>
      </c>
      <c r="AV47" s="1578">
        <v>51543.735674523945</v>
      </c>
      <c r="AW47" s="1578">
        <v>1123.0605696794264</v>
      </c>
      <c r="AX47" s="1578">
        <v>1436.7825796793186</v>
      </c>
      <c r="AY47" s="1578">
        <v>151.26799509338588</v>
      </c>
      <c r="AZ47" s="1578">
        <v>15681.458099862657</v>
      </c>
      <c r="BA47" s="1580">
        <v>34700.379512552798</v>
      </c>
    </row>
    <row r="48" spans="1:53" ht="18" customHeight="1">
      <c r="A48" s="813"/>
      <c r="B48" s="1137" t="s">
        <v>432</v>
      </c>
      <c r="C48" s="813"/>
      <c r="D48" s="843"/>
      <c r="E48" s="956">
        <f>AG53</f>
        <v>840013.09961954155</v>
      </c>
      <c r="F48" s="956">
        <f>AH53</f>
        <v>794378.60654307553</v>
      </c>
      <c r="G48" s="956">
        <f>AI53</f>
        <v>614028.40271516389</v>
      </c>
      <c r="H48" s="956">
        <f>AJ53</f>
        <v>39673.918201894092</v>
      </c>
      <c r="I48" s="956">
        <f>AK53</f>
        <v>11781.96778630199</v>
      </c>
      <c r="J48" s="956">
        <f>AL53</f>
        <v>371043.04559024633</v>
      </c>
      <c r="K48" s="956">
        <f>AM53</f>
        <v>191529.47113672178</v>
      </c>
      <c r="L48" s="963">
        <f>AN53</f>
        <v>180350.20382791146</v>
      </c>
      <c r="M48" s="956">
        <f>AO53</f>
        <v>84321.062153756357</v>
      </c>
      <c r="N48" s="956">
        <f>AP53</f>
        <v>12923.652731881361</v>
      </c>
      <c r="O48" s="813"/>
      <c r="P48" s="1137" t="s">
        <v>432</v>
      </c>
      <c r="Q48" s="813"/>
      <c r="R48" s="843"/>
      <c r="S48" s="956">
        <f>AQ53</f>
        <v>8215.1262095788152</v>
      </c>
      <c r="T48" s="956">
        <f>AR53</f>
        <v>8637.4109320698753</v>
      </c>
      <c r="U48" s="956">
        <f>AS53</f>
        <v>36308.516950752644</v>
      </c>
      <c r="V48" s="956">
        <f>AT53</f>
        <v>17148.712609712744</v>
      </c>
      <c r="W48" s="956">
        <f>AU53</f>
        <v>1087.64271976078</v>
      </c>
      <c r="X48" s="956">
        <f>AV53</f>
        <v>63394.749616251895</v>
      </c>
      <c r="Y48" s="956">
        <f>AW53</f>
        <v>1186.1592076794263</v>
      </c>
      <c r="Z48" s="956">
        <f>AX53</f>
        <v>2915.128271868793</v>
      </c>
      <c r="AA48" s="956">
        <f>AY53</f>
        <v>161.98924364893767</v>
      </c>
      <c r="AB48" s="956">
        <f>AZ53</f>
        <v>28371.115334706319</v>
      </c>
      <c r="AC48" s="963">
        <f>BA53</f>
        <v>48549.621348334236</v>
      </c>
      <c r="AD48" s="448">
        <v>0</v>
      </c>
      <c r="AE48" s="2557"/>
      <c r="AF48" s="2559" t="s">
        <v>1957</v>
      </c>
      <c r="AG48" s="1577">
        <v>103041.08474075751</v>
      </c>
      <c r="AH48" s="1578">
        <v>98479.750009256095</v>
      </c>
      <c r="AI48" s="1578">
        <v>77046.414998547407</v>
      </c>
      <c r="AJ48" s="1578">
        <v>3473.8805833342931</v>
      </c>
      <c r="AK48" s="1578">
        <v>292.11960933053933</v>
      </c>
      <c r="AL48" s="1578">
        <v>42631.453339346801</v>
      </c>
      <c r="AM48" s="1578">
        <v>30648.961466535693</v>
      </c>
      <c r="AN48" s="1578">
        <v>21433.33501070875</v>
      </c>
      <c r="AO48" s="1578">
        <v>11315.560086885587</v>
      </c>
      <c r="AP48" s="1578">
        <v>1419.3242237492775</v>
      </c>
      <c r="AQ48" s="1578">
        <v>990.5509057733849</v>
      </c>
      <c r="AR48" s="1578">
        <v>2419.3945604850564</v>
      </c>
      <c r="AS48" s="1578">
        <v>5219.4862910906513</v>
      </c>
      <c r="AT48" s="1578">
        <v>1052.5236905131119</v>
      </c>
      <c r="AU48" s="1578">
        <v>214.2804152741042</v>
      </c>
      <c r="AV48" s="1578">
        <v>1744.0473584806443</v>
      </c>
      <c r="AW48" s="1578">
        <v>0</v>
      </c>
      <c r="AX48" s="1578">
        <v>1348.6975713006716</v>
      </c>
      <c r="AY48" s="1579">
        <v>0.14040999999999998</v>
      </c>
      <c r="AZ48" s="1578">
        <v>7024.8895840418618</v>
      </c>
      <c r="BA48" s="1580">
        <v>5910.032302802023</v>
      </c>
    </row>
    <row r="49" spans="1:53" ht="18" customHeight="1">
      <c r="A49" s="813"/>
      <c r="B49" s="813" t="s">
        <v>1012</v>
      </c>
      <c r="C49" s="6"/>
      <c r="D49" s="2"/>
      <c r="E49" s="956">
        <f>AG46</f>
        <v>208703.07500662364</v>
      </c>
      <c r="F49" s="956">
        <f>AH46</f>
        <v>200893.51359453308</v>
      </c>
      <c r="G49" s="956">
        <f>AI46</f>
        <v>162588.14194068435</v>
      </c>
      <c r="H49" s="956">
        <f>AJ46</f>
        <v>19430.003099128273</v>
      </c>
      <c r="I49" s="956">
        <f>AK46</f>
        <v>2086.6736580738479</v>
      </c>
      <c r="J49" s="956">
        <f>AL46</f>
        <v>98899.291857659366</v>
      </c>
      <c r="K49" s="956">
        <f>AM46</f>
        <v>42172.173325822863</v>
      </c>
      <c r="L49" s="963">
        <f>AN46</f>
        <v>38305.371653848721</v>
      </c>
      <c r="M49" s="956">
        <f>AO46</f>
        <v>22330.309822355241</v>
      </c>
      <c r="N49" s="956">
        <f>AP46</f>
        <v>3094.218287125284</v>
      </c>
      <c r="O49" s="813"/>
      <c r="P49" s="813" t="s">
        <v>1012</v>
      </c>
      <c r="Q49" s="6"/>
      <c r="R49" s="2"/>
      <c r="S49" s="956">
        <f>AQ46</f>
        <v>981.96600681285679</v>
      </c>
      <c r="T49" s="956">
        <f>AR46</f>
        <v>2593.7396233899617</v>
      </c>
      <c r="U49" s="956">
        <f>AS46</f>
        <v>14569.953552291507</v>
      </c>
      <c r="V49" s="956">
        <f>AT46</f>
        <v>774.80868523381889</v>
      </c>
      <c r="W49" s="956">
        <f>AU46</f>
        <v>315.62366750183412</v>
      </c>
      <c r="X49" s="956">
        <f>AV46</f>
        <v>10106.9665832473</v>
      </c>
      <c r="Y49" s="956">
        <f>AW46</f>
        <v>63.098637999999994</v>
      </c>
      <c r="Z49" s="956">
        <f>AX46</f>
        <v>129.64812088880265</v>
      </c>
      <c r="AA49" s="956">
        <f>AY46</f>
        <v>10.5808385555518</v>
      </c>
      <c r="AB49" s="956">
        <f>AZ46</f>
        <v>5664.7676508017967</v>
      </c>
      <c r="AC49" s="963">
        <f>BA46</f>
        <v>7939.2095329793547</v>
      </c>
      <c r="AD49" s="448">
        <v>0</v>
      </c>
      <c r="AE49" s="2557"/>
      <c r="AF49" s="2559" t="s">
        <v>1958</v>
      </c>
      <c r="AG49" s="1577">
        <v>26941.688435190677</v>
      </c>
      <c r="AH49" s="1578">
        <v>25132.420295465694</v>
      </c>
      <c r="AI49" s="1578">
        <v>18508.886360696717</v>
      </c>
      <c r="AJ49" s="1578">
        <v>851.65121142167663</v>
      </c>
      <c r="AK49" s="1578">
        <v>1019.8108703145757</v>
      </c>
      <c r="AL49" s="1578">
        <v>8514.010777035126</v>
      </c>
      <c r="AM49" s="1578">
        <v>8123.4135019253372</v>
      </c>
      <c r="AN49" s="1578">
        <v>6623.5339347689796</v>
      </c>
      <c r="AO49" s="1578">
        <v>5329.9875861291202</v>
      </c>
      <c r="AP49" s="1578">
        <v>796.60513976616096</v>
      </c>
      <c r="AQ49" s="1578">
        <v>355.40081075869909</v>
      </c>
      <c r="AR49" s="1578">
        <v>1233.9550489702349</v>
      </c>
      <c r="AS49" s="1578">
        <v>2408.2506912797908</v>
      </c>
      <c r="AT49" s="1578">
        <v>535.77589535423624</v>
      </c>
      <c r="AU49" s="1578">
        <v>0</v>
      </c>
      <c r="AV49" s="1578">
        <v>128.18969564406649</v>
      </c>
      <c r="AW49" s="1578">
        <v>0</v>
      </c>
      <c r="AX49" s="1578">
        <v>94.897103715852964</v>
      </c>
      <c r="AY49" s="1578">
        <v>3.0213356061134542</v>
      </c>
      <c r="AZ49" s="1578">
        <v>1067.4382136738268</v>
      </c>
      <c r="BA49" s="1580">
        <v>1904.1652434408397</v>
      </c>
    </row>
    <row r="50" spans="1:53" ht="18" customHeight="1">
      <c r="A50" s="813"/>
      <c r="B50" s="813" t="s">
        <v>1013</v>
      </c>
      <c r="C50" s="6"/>
      <c r="D50" s="2"/>
      <c r="E50" s="956">
        <f>AG47</f>
        <v>528268.9398721609</v>
      </c>
      <c r="F50" s="956">
        <f>AH47</f>
        <v>495005.34293928667</v>
      </c>
      <c r="G50" s="956">
        <f>AI47</f>
        <v>374393.845775933</v>
      </c>
      <c r="H50" s="956">
        <f>AJ47</f>
        <v>16770.03451943153</v>
      </c>
      <c r="I50" s="956">
        <f>AK47</f>
        <v>9403.174518897602</v>
      </c>
      <c r="J50" s="956">
        <f>AL47</f>
        <v>229512.30039324012</v>
      </c>
      <c r="K50" s="956">
        <f>AM47</f>
        <v>118708.33634436342</v>
      </c>
      <c r="L50" s="963">
        <f>AN47</f>
        <v>120611.49716335419</v>
      </c>
      <c r="M50" s="956">
        <f>AO47</f>
        <v>50675.192244515412</v>
      </c>
      <c r="N50" s="956">
        <f>AP47</f>
        <v>8410.1102210068075</v>
      </c>
      <c r="O50" s="813"/>
      <c r="P50" s="813" t="s">
        <v>1013</v>
      </c>
      <c r="Q50" s="6"/>
      <c r="R50" s="2"/>
      <c r="S50" s="956">
        <f>AQ47</f>
        <v>6242.6092969925721</v>
      </c>
      <c r="T50" s="956">
        <f>AR47</f>
        <v>3624.2767481948499</v>
      </c>
      <c r="U50" s="956">
        <f>AS47</f>
        <v>16519.077107370467</v>
      </c>
      <c r="V50" s="956">
        <f>AT47</f>
        <v>15321.38023396582</v>
      </c>
      <c r="W50" s="956">
        <f>AU47</f>
        <v>557.73863698484126</v>
      </c>
      <c r="X50" s="956">
        <f>AV47</f>
        <v>51543.735674523945</v>
      </c>
      <c r="Y50" s="956">
        <f>AW47</f>
        <v>1123.0605696794264</v>
      </c>
      <c r="Z50" s="956">
        <f>AX47</f>
        <v>1436.7825796793186</v>
      </c>
      <c r="AA50" s="956">
        <f>AY47</f>
        <v>151.26799509338588</v>
      </c>
      <c r="AB50" s="956">
        <f>AZ47</f>
        <v>15681.458099862657</v>
      </c>
      <c r="AC50" s="963">
        <f>BA47</f>
        <v>34700.379512552798</v>
      </c>
      <c r="AD50" s="448">
        <v>0</v>
      </c>
      <c r="AE50" s="2557"/>
      <c r="AF50" s="2559" t="s">
        <v>1959</v>
      </c>
      <c r="AG50" s="1577">
        <v>19466.446379100227</v>
      </c>
      <c r="AH50" s="1578">
        <v>17768.322006939201</v>
      </c>
      <c r="AI50" s="1578">
        <v>14440.900285248812</v>
      </c>
      <c r="AJ50" s="1578">
        <v>237.67706133911108</v>
      </c>
      <c r="AK50" s="1578">
        <v>1110.8941693950396</v>
      </c>
      <c r="AL50" s="1578">
        <v>3022.7599614413166</v>
      </c>
      <c r="AM50" s="1578">
        <v>10069.569093073347</v>
      </c>
      <c r="AN50" s="1578">
        <v>3327.4217216903867</v>
      </c>
      <c r="AO50" s="1578">
        <v>2344.8482439255708</v>
      </c>
      <c r="AP50" s="1578">
        <v>153.68006110835913</v>
      </c>
      <c r="AQ50" s="1578">
        <v>186.22572589745258</v>
      </c>
      <c r="AR50" s="1578">
        <v>621.50692655776334</v>
      </c>
      <c r="AS50" s="1578">
        <v>1078.6227321886092</v>
      </c>
      <c r="AT50" s="1578">
        <v>301.42693661276343</v>
      </c>
      <c r="AU50" s="1578">
        <v>3.3858615606236793</v>
      </c>
      <c r="AV50" s="1578">
        <v>11.105627724429135</v>
      </c>
      <c r="AW50" s="1578">
        <v>0</v>
      </c>
      <c r="AX50" s="1578">
        <v>0</v>
      </c>
      <c r="AY50" s="1578">
        <v>0</v>
      </c>
      <c r="AZ50" s="1578">
        <v>971.46785004038622</v>
      </c>
      <c r="BA50" s="1580">
        <v>1698.1243721610251</v>
      </c>
    </row>
    <row r="51" spans="1:53" ht="18" customHeight="1">
      <c r="A51" s="813"/>
      <c r="B51" s="813" t="s">
        <v>1014</v>
      </c>
      <c r="C51" s="6"/>
      <c r="D51" s="2"/>
      <c r="E51" s="956">
        <f>AG48</f>
        <v>103041.08474075751</v>
      </c>
      <c r="F51" s="956">
        <f>AH48</f>
        <v>98479.750009256095</v>
      </c>
      <c r="G51" s="956">
        <f>AI48</f>
        <v>77046.414998547407</v>
      </c>
      <c r="H51" s="956">
        <f>AJ48</f>
        <v>3473.8805833342931</v>
      </c>
      <c r="I51" s="956">
        <f>AK48</f>
        <v>292.11960933053933</v>
      </c>
      <c r="J51" s="956">
        <f>AL48</f>
        <v>42631.453339346801</v>
      </c>
      <c r="K51" s="956">
        <f>AM48</f>
        <v>30648.961466535693</v>
      </c>
      <c r="L51" s="963">
        <f>AN48</f>
        <v>21433.33501070875</v>
      </c>
      <c r="M51" s="956">
        <f>AO48</f>
        <v>11315.560086885587</v>
      </c>
      <c r="N51" s="956">
        <f>AP48</f>
        <v>1419.3242237492775</v>
      </c>
      <c r="O51" s="813"/>
      <c r="P51" s="813" t="s">
        <v>1014</v>
      </c>
      <c r="Q51" s="6"/>
      <c r="R51" s="2"/>
      <c r="S51" s="956">
        <f>AQ48</f>
        <v>990.5509057733849</v>
      </c>
      <c r="T51" s="956">
        <f>AR48</f>
        <v>2419.3945604850564</v>
      </c>
      <c r="U51" s="956">
        <f>AS48</f>
        <v>5219.4862910906513</v>
      </c>
      <c r="V51" s="956">
        <f>AT48</f>
        <v>1052.5236905131119</v>
      </c>
      <c r="W51" s="956">
        <f>AU48</f>
        <v>214.2804152741042</v>
      </c>
      <c r="X51" s="956">
        <f>AV48</f>
        <v>1744.0473584806443</v>
      </c>
      <c r="Y51" s="956">
        <f>AW48</f>
        <v>0</v>
      </c>
      <c r="Z51" s="956">
        <f>AX48</f>
        <v>1348.6975713006716</v>
      </c>
      <c r="AA51" s="956">
        <f>AY48</f>
        <v>0.14040999999999998</v>
      </c>
      <c r="AB51" s="956">
        <f>AZ48</f>
        <v>7024.8895840418618</v>
      </c>
      <c r="AC51" s="963">
        <f>BA48</f>
        <v>5910.032302802023</v>
      </c>
      <c r="AD51" s="448">
        <v>0</v>
      </c>
      <c r="AE51" s="2557" t="s">
        <v>1960</v>
      </c>
      <c r="AF51" s="2559" t="s">
        <v>1961</v>
      </c>
      <c r="AG51" s="1577">
        <v>1716786.6322428705</v>
      </c>
      <c r="AH51" s="1578">
        <v>1633558.2335735061</v>
      </c>
      <c r="AI51" s="1578">
        <v>1345480.0407718515</v>
      </c>
      <c r="AJ51" s="1578">
        <v>80738.893845643528</v>
      </c>
      <c r="AK51" s="1578">
        <v>38153.462392779868</v>
      </c>
      <c r="AL51" s="1578">
        <v>672413.99815973896</v>
      </c>
      <c r="AM51" s="1578">
        <v>554173.68637368688</v>
      </c>
      <c r="AN51" s="1578">
        <v>288078.19280165777</v>
      </c>
      <c r="AO51" s="1578">
        <v>117938.14446606053</v>
      </c>
      <c r="AP51" s="1578">
        <v>41604.283733810415</v>
      </c>
      <c r="AQ51" s="1578">
        <v>15316.498196140134</v>
      </c>
      <c r="AR51" s="1578">
        <v>16263.986434968756</v>
      </c>
      <c r="AS51" s="1578">
        <v>31457.804614819011</v>
      </c>
      <c r="AT51" s="1578">
        <v>9443.8581406325793</v>
      </c>
      <c r="AU51" s="1578">
        <v>3851.7133456897304</v>
      </c>
      <c r="AV51" s="1578">
        <v>71724.242043238788</v>
      </c>
      <c r="AW51" s="1578">
        <v>3481.0882136671644</v>
      </c>
      <c r="AX51" s="1578">
        <v>17789.115120220562</v>
      </c>
      <c r="AY51" s="1578">
        <v>414.8334554927506</v>
      </c>
      <c r="AZ51" s="1578">
        <v>76730.769502977957</v>
      </c>
      <c r="BA51" s="1580">
        <v>101017.51378958707</v>
      </c>
    </row>
    <row r="52" spans="1:53" ht="18" customHeight="1">
      <c r="A52" s="813"/>
      <c r="B52" s="1137" t="s">
        <v>433</v>
      </c>
      <c r="C52" s="6"/>
      <c r="D52" s="2"/>
      <c r="E52" s="956">
        <f>AG54</f>
        <v>26941.688435190677</v>
      </c>
      <c r="F52" s="956">
        <f>AH54</f>
        <v>25132.420295465694</v>
      </c>
      <c r="G52" s="956">
        <f>AI54</f>
        <v>18508.886360696717</v>
      </c>
      <c r="H52" s="956">
        <f>AJ54</f>
        <v>851.65121142167663</v>
      </c>
      <c r="I52" s="956">
        <f>AK54</f>
        <v>1019.8108703145757</v>
      </c>
      <c r="J52" s="957">
        <f>AL54</f>
        <v>8514.010777035126</v>
      </c>
      <c r="K52" s="956">
        <f>AM54</f>
        <v>8123.4135019253372</v>
      </c>
      <c r="L52" s="963">
        <f>AN54</f>
        <v>6623.5339347689796</v>
      </c>
      <c r="M52" s="956">
        <f>AO54</f>
        <v>5329.9875861291202</v>
      </c>
      <c r="N52" s="956">
        <f>AP54</f>
        <v>796.60513976616096</v>
      </c>
      <c r="O52" s="813"/>
      <c r="P52" s="1137" t="s">
        <v>433</v>
      </c>
      <c r="Q52" s="6"/>
      <c r="R52" s="2"/>
      <c r="S52" s="956">
        <f>AQ54</f>
        <v>355.40081075869909</v>
      </c>
      <c r="T52" s="956">
        <f>AR54</f>
        <v>1233.9550489702349</v>
      </c>
      <c r="U52" s="956">
        <f>AS54</f>
        <v>2408.2506912797908</v>
      </c>
      <c r="V52" s="956">
        <f>AT54</f>
        <v>535.77589535423624</v>
      </c>
      <c r="W52" s="956">
        <f>AU54</f>
        <v>0</v>
      </c>
      <c r="X52" s="956">
        <f>AV54</f>
        <v>128.18969564406649</v>
      </c>
      <c r="Y52" s="956">
        <f>AW54</f>
        <v>0</v>
      </c>
      <c r="Z52" s="956">
        <f>AX54</f>
        <v>94.897103715852964</v>
      </c>
      <c r="AA52" s="956">
        <f>AY54</f>
        <v>3.0213356061134542</v>
      </c>
      <c r="AB52" s="956">
        <f>AZ54</f>
        <v>1067.4382136738268</v>
      </c>
      <c r="AC52" s="963">
        <f>BA54</f>
        <v>1904.1652434408397</v>
      </c>
      <c r="AD52" s="448">
        <v>0</v>
      </c>
      <c r="AE52" s="2557"/>
      <c r="AF52" s="2559" t="s">
        <v>1962</v>
      </c>
      <c r="AG52" s="1577">
        <v>444154.53298764036</v>
      </c>
      <c r="AH52" s="1578">
        <v>415828.24786076182</v>
      </c>
      <c r="AI52" s="1578">
        <v>326541.21677842538</v>
      </c>
      <c r="AJ52" s="1578">
        <v>20660.867017253262</v>
      </c>
      <c r="AK52" s="1578">
        <v>24176.23344453848</v>
      </c>
      <c r="AL52" s="1578">
        <v>133787.12763269953</v>
      </c>
      <c r="AM52" s="1578">
        <v>147916.98868393409</v>
      </c>
      <c r="AN52" s="1578">
        <v>89287.031082336398</v>
      </c>
      <c r="AO52" s="1578">
        <v>59013.812932491375</v>
      </c>
      <c r="AP52" s="1578">
        <v>22971.446384545117</v>
      </c>
      <c r="AQ52" s="1578">
        <v>6115.5005120786718</v>
      </c>
      <c r="AR52" s="1578">
        <v>8418.6246158071172</v>
      </c>
      <c r="AS52" s="1578">
        <v>14179.256159643326</v>
      </c>
      <c r="AT52" s="1578">
        <v>6012.4243852375157</v>
      </c>
      <c r="AU52" s="1578">
        <v>1316.5608751795924</v>
      </c>
      <c r="AV52" s="1578">
        <v>9717.2695078972647</v>
      </c>
      <c r="AW52" s="1578">
        <v>991.47726399126032</v>
      </c>
      <c r="AX52" s="1578">
        <v>2513.6702028101504</v>
      </c>
      <c r="AY52" s="1578">
        <v>356.47488508403967</v>
      </c>
      <c r="AZ52" s="1578">
        <v>16694.326290062298</v>
      </c>
      <c r="BA52" s="1580">
        <v>30839.95532968911</v>
      </c>
    </row>
    <row r="53" spans="1:53" ht="18" customHeight="1">
      <c r="A53" s="2639" t="s">
        <v>434</v>
      </c>
      <c r="B53" s="2639"/>
      <c r="C53" s="6"/>
      <c r="D53" s="2"/>
      <c r="E53" s="956">
        <f>AG55</f>
        <v>19466.446379100227</v>
      </c>
      <c r="F53" s="956">
        <f>AH55</f>
        <v>17768.322006939201</v>
      </c>
      <c r="G53" s="956">
        <f>AI55</f>
        <v>14440.900285248812</v>
      </c>
      <c r="H53" s="956">
        <f>AJ55</f>
        <v>237.67706133911108</v>
      </c>
      <c r="I53" s="956">
        <f>AK55</f>
        <v>1110.8941693950396</v>
      </c>
      <c r="J53" s="956">
        <f>AL55</f>
        <v>3022.7599614413166</v>
      </c>
      <c r="K53" s="956">
        <f>AM55</f>
        <v>10069.569093073347</v>
      </c>
      <c r="L53" s="963">
        <f>AN55</f>
        <v>3327.4217216903867</v>
      </c>
      <c r="M53" s="956">
        <f>AO55</f>
        <v>2344.8482439255708</v>
      </c>
      <c r="N53" s="956">
        <f>AP55</f>
        <v>153.68006110835913</v>
      </c>
      <c r="O53" s="2639" t="s">
        <v>434</v>
      </c>
      <c r="P53" s="2639"/>
      <c r="Q53" s="6"/>
      <c r="R53" s="2"/>
      <c r="S53" s="956">
        <f>AQ55</f>
        <v>186.22572589745258</v>
      </c>
      <c r="T53" s="956">
        <f>AR55</f>
        <v>621.50692655776334</v>
      </c>
      <c r="U53" s="956">
        <f>AS55</f>
        <v>1078.6227321886092</v>
      </c>
      <c r="V53" s="956">
        <f>AT55</f>
        <v>301.42693661276343</v>
      </c>
      <c r="W53" s="957">
        <f>AU55</f>
        <v>3.3858615606236793</v>
      </c>
      <c r="X53" s="957">
        <f>AV55</f>
        <v>11.105627724429135</v>
      </c>
      <c r="Y53" s="957">
        <f>AW55</f>
        <v>0</v>
      </c>
      <c r="Z53" s="956">
        <f>AX55</f>
        <v>0</v>
      </c>
      <c r="AA53" s="957">
        <f>AY55</f>
        <v>0</v>
      </c>
      <c r="AB53" s="956">
        <f>AZ55</f>
        <v>971.46785004038622</v>
      </c>
      <c r="AC53" s="963">
        <f>BA55</f>
        <v>1698.1243721610251</v>
      </c>
      <c r="AD53" s="448">
        <v>0</v>
      </c>
      <c r="AE53" s="2557"/>
      <c r="AF53" s="2559" t="s">
        <v>1963</v>
      </c>
      <c r="AG53" s="1577">
        <v>840013.09961954155</v>
      </c>
      <c r="AH53" s="1578">
        <v>794378.60654307553</v>
      </c>
      <c r="AI53" s="1578">
        <v>614028.40271516389</v>
      </c>
      <c r="AJ53" s="1578">
        <v>39673.918201894092</v>
      </c>
      <c r="AK53" s="1578">
        <v>11781.96778630199</v>
      </c>
      <c r="AL53" s="1578">
        <v>371043.04559024633</v>
      </c>
      <c r="AM53" s="1578">
        <v>191529.47113672178</v>
      </c>
      <c r="AN53" s="1578">
        <v>180350.20382791146</v>
      </c>
      <c r="AO53" s="1578">
        <v>84321.062153756357</v>
      </c>
      <c r="AP53" s="1578">
        <v>12923.652731881361</v>
      </c>
      <c r="AQ53" s="1578">
        <v>8215.1262095788152</v>
      </c>
      <c r="AR53" s="1578">
        <v>8637.4109320698753</v>
      </c>
      <c r="AS53" s="1578">
        <v>36308.516950752644</v>
      </c>
      <c r="AT53" s="1578">
        <v>17148.712609712744</v>
      </c>
      <c r="AU53" s="1578">
        <v>1087.64271976078</v>
      </c>
      <c r="AV53" s="1578">
        <v>63394.749616251895</v>
      </c>
      <c r="AW53" s="1578">
        <v>1186.1592076794263</v>
      </c>
      <c r="AX53" s="1578">
        <v>2915.128271868793</v>
      </c>
      <c r="AY53" s="1578">
        <v>161.98924364893767</v>
      </c>
      <c r="AZ53" s="1578">
        <v>28371.115334706319</v>
      </c>
      <c r="BA53" s="1580">
        <v>48549.621348334236</v>
      </c>
    </row>
    <row r="54" spans="1:53" ht="18" customHeight="1">
      <c r="A54" s="2641" t="s">
        <v>118</v>
      </c>
      <c r="B54" s="2641"/>
      <c r="C54" s="2641"/>
      <c r="D54" s="2"/>
      <c r="E54" s="963"/>
      <c r="F54" s="963"/>
      <c r="G54" s="963"/>
      <c r="H54" s="963"/>
      <c r="I54" s="963"/>
      <c r="J54" s="963"/>
      <c r="K54" s="963"/>
      <c r="L54" s="963"/>
      <c r="M54" s="963"/>
      <c r="N54" s="963"/>
      <c r="O54" s="2641" t="s">
        <v>118</v>
      </c>
      <c r="P54" s="2641"/>
      <c r="Q54" s="2641"/>
      <c r="R54" s="2"/>
      <c r="S54" s="963"/>
      <c r="T54" s="963"/>
      <c r="U54" s="963"/>
      <c r="V54" s="963"/>
      <c r="W54" s="963"/>
      <c r="X54" s="963"/>
      <c r="Y54" s="963"/>
      <c r="Z54" s="963"/>
      <c r="AA54" s="963"/>
      <c r="AB54" s="963"/>
      <c r="AC54" s="963"/>
      <c r="AD54" s="963"/>
      <c r="AE54" s="2557"/>
      <c r="AF54" s="2559" t="s">
        <v>1964</v>
      </c>
      <c r="AG54" s="1577">
        <v>26941.688435190677</v>
      </c>
      <c r="AH54" s="1578">
        <v>25132.420295465694</v>
      </c>
      <c r="AI54" s="1578">
        <v>18508.886360696717</v>
      </c>
      <c r="AJ54" s="1578">
        <v>851.65121142167663</v>
      </c>
      <c r="AK54" s="1578">
        <v>1019.8108703145757</v>
      </c>
      <c r="AL54" s="1578">
        <v>8514.010777035126</v>
      </c>
      <c r="AM54" s="1578">
        <v>8123.4135019253372</v>
      </c>
      <c r="AN54" s="1578">
        <v>6623.5339347689796</v>
      </c>
      <c r="AO54" s="1578">
        <v>5329.9875861291202</v>
      </c>
      <c r="AP54" s="1578">
        <v>796.60513976616096</v>
      </c>
      <c r="AQ54" s="1578">
        <v>355.40081075869909</v>
      </c>
      <c r="AR54" s="1578">
        <v>1233.9550489702349</v>
      </c>
      <c r="AS54" s="1578">
        <v>2408.2506912797908</v>
      </c>
      <c r="AT54" s="1578">
        <v>535.77589535423624</v>
      </c>
      <c r="AU54" s="1578">
        <v>0</v>
      </c>
      <c r="AV54" s="1578">
        <v>128.18969564406649</v>
      </c>
      <c r="AW54" s="1578">
        <v>0</v>
      </c>
      <c r="AX54" s="1578">
        <v>94.897103715852964</v>
      </c>
      <c r="AY54" s="1578">
        <v>3.0213356061134542</v>
      </c>
      <c r="AZ54" s="1578">
        <v>1067.4382136738268</v>
      </c>
      <c r="BA54" s="1580">
        <v>1904.1652434408397</v>
      </c>
    </row>
    <row r="55" spans="1:53" ht="18" customHeight="1">
      <c r="A55" s="2639" t="s">
        <v>435</v>
      </c>
      <c r="B55" s="2639" t="s">
        <v>435</v>
      </c>
      <c r="C55" s="1141"/>
      <c r="D55" s="2"/>
      <c r="E55" s="963">
        <f>AG56</f>
        <v>1581644.1353030757</v>
      </c>
      <c r="F55" s="963">
        <f>AH56</f>
        <v>1479564.9941810705</v>
      </c>
      <c r="G55" s="963">
        <f>AI56</f>
        <v>1167115.9845343214</v>
      </c>
      <c r="H55" s="956">
        <f>AJ56</f>
        <v>42191.194746304951</v>
      </c>
      <c r="I55" s="963">
        <f>AK56</f>
        <v>33078.765431275649</v>
      </c>
      <c r="J55" s="963">
        <f>AL56</f>
        <v>588558.92753626069</v>
      </c>
      <c r="K55" s="963">
        <f>AM56</f>
        <v>503287.09682047693</v>
      </c>
      <c r="L55" s="963">
        <f>AN56</f>
        <v>312449.00964675035</v>
      </c>
      <c r="M55" s="963">
        <f>AO56</f>
        <v>154947.90522396151</v>
      </c>
      <c r="N55" s="963">
        <f>AP56</f>
        <v>38435.125199142647</v>
      </c>
      <c r="O55" s="2639" t="s">
        <v>435</v>
      </c>
      <c r="P55" s="2639" t="s">
        <v>435</v>
      </c>
      <c r="Q55" s="1141"/>
      <c r="R55" s="2"/>
      <c r="S55" s="963">
        <f>AQ56</f>
        <v>15811.312948107421</v>
      </c>
      <c r="T55" s="963">
        <f>AR56</f>
        <v>23818.630043336168</v>
      </c>
      <c r="U55" s="963">
        <f>AS56</f>
        <v>59886.902137899277</v>
      </c>
      <c r="V55" s="963">
        <f>AT56</f>
        <v>12085.633680404439</v>
      </c>
      <c r="W55" s="963">
        <f>AU56</f>
        <v>4910.3012150716777</v>
      </c>
      <c r="X55" s="963">
        <f>AV56</f>
        <v>68174.78675978008</v>
      </c>
      <c r="Y55" s="963">
        <f>AW56</f>
        <v>3126.0086649721243</v>
      </c>
      <c r="Z55" s="963">
        <f>AX56</f>
        <v>13392.483701014962</v>
      </c>
      <c r="AA55" s="963">
        <f>AY56</f>
        <v>630.70210978957755</v>
      </c>
      <c r="AB55" s="963">
        <f>AZ56</f>
        <v>72177.123187231788</v>
      </c>
      <c r="AC55" s="963">
        <f>BA56</f>
        <v>115471.62482301983</v>
      </c>
      <c r="AD55" s="448">
        <v>0</v>
      </c>
      <c r="AE55" s="2557"/>
      <c r="AF55" s="2559" t="s">
        <v>1965</v>
      </c>
      <c r="AG55" s="1577">
        <v>19466.446379100227</v>
      </c>
      <c r="AH55" s="1578">
        <v>17768.322006939201</v>
      </c>
      <c r="AI55" s="1578">
        <v>14440.900285248812</v>
      </c>
      <c r="AJ55" s="1578">
        <v>237.67706133911108</v>
      </c>
      <c r="AK55" s="1578">
        <v>1110.8941693950396</v>
      </c>
      <c r="AL55" s="1578">
        <v>3022.7599614413166</v>
      </c>
      <c r="AM55" s="1578">
        <v>10069.569093073347</v>
      </c>
      <c r="AN55" s="1578">
        <v>3327.4217216903867</v>
      </c>
      <c r="AO55" s="1578">
        <v>2344.8482439255708</v>
      </c>
      <c r="AP55" s="1578">
        <v>153.68006110835913</v>
      </c>
      <c r="AQ55" s="1578">
        <v>186.22572589745258</v>
      </c>
      <c r="AR55" s="1578">
        <v>621.50692655776334</v>
      </c>
      <c r="AS55" s="1578">
        <v>1078.6227321886092</v>
      </c>
      <c r="AT55" s="1578">
        <v>301.42693661276343</v>
      </c>
      <c r="AU55" s="1578">
        <v>3.3858615606236793</v>
      </c>
      <c r="AV55" s="1578">
        <v>11.105627724429135</v>
      </c>
      <c r="AW55" s="1578">
        <v>0</v>
      </c>
      <c r="AX55" s="1578">
        <v>0</v>
      </c>
      <c r="AY55" s="1578">
        <v>0</v>
      </c>
      <c r="AZ55" s="1578">
        <v>971.46785004038622</v>
      </c>
      <c r="BA55" s="1580">
        <v>1698.1243721610251</v>
      </c>
    </row>
    <row r="56" spans="1:53" ht="18" customHeight="1">
      <c r="A56" s="1137"/>
      <c r="B56" s="1137" t="s">
        <v>436</v>
      </c>
      <c r="C56" s="1137"/>
      <c r="D56" s="843"/>
      <c r="E56" s="963">
        <f>AG58</f>
        <v>683102.76520624489</v>
      </c>
      <c r="F56" s="963">
        <f>AH58</f>
        <v>634094.47786657361</v>
      </c>
      <c r="G56" s="963">
        <f>AI58</f>
        <v>491205.66523124831</v>
      </c>
      <c r="H56" s="963">
        <f>AJ58</f>
        <v>22783.883797557657</v>
      </c>
      <c r="I56" s="963">
        <f>AK58</f>
        <v>5148.7739606175764</v>
      </c>
      <c r="J56" s="963">
        <f>AL58</f>
        <v>253250.83992012055</v>
      </c>
      <c r="K56" s="963">
        <f>AM58</f>
        <v>210022.16755295201</v>
      </c>
      <c r="L56" s="963">
        <f>AN58</f>
        <v>142888.81263532644</v>
      </c>
      <c r="M56" s="963">
        <f>AO58</f>
        <v>82819.694386076953</v>
      </c>
      <c r="N56" s="963">
        <f>AP58</f>
        <v>14774.466678309551</v>
      </c>
      <c r="O56" s="1137"/>
      <c r="P56" s="1137" t="s">
        <v>436</v>
      </c>
      <c r="Q56" s="1137"/>
      <c r="R56" s="843"/>
      <c r="S56" s="963">
        <f>AQ58</f>
        <v>6199.3028748255338</v>
      </c>
      <c r="T56" s="963">
        <f>AR58</f>
        <v>14401.140532284748</v>
      </c>
      <c r="U56" s="963">
        <f>AS58</f>
        <v>40627.596512823744</v>
      </c>
      <c r="V56" s="963">
        <f>AT58</f>
        <v>5458.768862956209</v>
      </c>
      <c r="W56" s="963">
        <f>AU58</f>
        <v>1358.4189248771881</v>
      </c>
      <c r="X56" s="963">
        <f>AV58</f>
        <v>18078.525740579171</v>
      </c>
      <c r="Y56" s="963">
        <f>AW58</f>
        <v>544.05545264141438</v>
      </c>
      <c r="Z56" s="963">
        <f>AX58</f>
        <v>3601.8847873018299</v>
      </c>
      <c r="AA56" s="963">
        <f>AY58</f>
        <v>433.42395804296115</v>
      </c>
      <c r="AB56" s="963">
        <f>AZ58</f>
        <v>37411.228310684011</v>
      </c>
      <c r="AC56" s="963">
        <f>BA58</f>
        <v>52610.172126972633</v>
      </c>
      <c r="AD56" s="448">
        <v>0</v>
      </c>
      <c r="AE56" s="2557" t="s">
        <v>1966</v>
      </c>
      <c r="AF56" s="2559" t="s">
        <v>1967</v>
      </c>
      <c r="AG56" s="1577">
        <v>1581644.1353030757</v>
      </c>
      <c r="AH56" s="1578">
        <v>1479564.9941810705</v>
      </c>
      <c r="AI56" s="1578">
        <v>1167115.9845343214</v>
      </c>
      <c r="AJ56" s="1578">
        <v>42191.194746304951</v>
      </c>
      <c r="AK56" s="1578">
        <v>33078.765431275649</v>
      </c>
      <c r="AL56" s="1578">
        <v>588558.92753626069</v>
      </c>
      <c r="AM56" s="1578">
        <v>503287.09682047693</v>
      </c>
      <c r="AN56" s="1578">
        <v>312449.00964675035</v>
      </c>
      <c r="AO56" s="1578">
        <v>154947.90522396151</v>
      </c>
      <c r="AP56" s="1578">
        <v>38435.125199142647</v>
      </c>
      <c r="AQ56" s="1578">
        <v>15811.312948107421</v>
      </c>
      <c r="AR56" s="1578">
        <v>23818.630043336168</v>
      </c>
      <c r="AS56" s="1578">
        <v>59886.902137899277</v>
      </c>
      <c r="AT56" s="1578">
        <v>12085.633680404439</v>
      </c>
      <c r="AU56" s="1578">
        <v>4910.3012150716777</v>
      </c>
      <c r="AV56" s="1578">
        <v>68174.78675978008</v>
      </c>
      <c r="AW56" s="1578">
        <v>3126.0086649721243</v>
      </c>
      <c r="AX56" s="1578">
        <v>13392.483701014962</v>
      </c>
      <c r="AY56" s="1578">
        <v>630.70210978957755</v>
      </c>
      <c r="AZ56" s="1578">
        <v>72177.123187231788</v>
      </c>
      <c r="BA56" s="1580">
        <v>115471.62482301983</v>
      </c>
    </row>
    <row r="57" spans="1:53" ht="18" customHeight="1">
      <c r="A57" s="1137"/>
      <c r="B57" s="1137" t="s">
        <v>437</v>
      </c>
      <c r="C57" s="1137"/>
      <c r="D57" s="843"/>
      <c r="E57" s="963">
        <f>AG59</f>
        <v>547883.80070202367</v>
      </c>
      <c r="F57" s="963">
        <f>AH59</f>
        <v>531733.04675692378</v>
      </c>
      <c r="G57" s="963">
        <f>AI59</f>
        <v>434047.50550949544</v>
      </c>
      <c r="H57" s="963">
        <f>AJ59</f>
        <v>14229.907342905515</v>
      </c>
      <c r="I57" s="963">
        <f>AK59</f>
        <v>20413.795537979724</v>
      </c>
      <c r="J57" s="963">
        <f>AL59</f>
        <v>208766.83268141886</v>
      </c>
      <c r="K57" s="963">
        <f>AM59</f>
        <v>190636.96994719157</v>
      </c>
      <c r="L57" s="963">
        <f>AN59</f>
        <v>97685.541247428031</v>
      </c>
      <c r="M57" s="963">
        <f>AO59</f>
        <v>46571.096475995866</v>
      </c>
      <c r="N57" s="963">
        <f>AP59</f>
        <v>16253.202020921184</v>
      </c>
      <c r="O57" s="1137"/>
      <c r="P57" s="1137" t="s">
        <v>437</v>
      </c>
      <c r="Q57" s="1137"/>
      <c r="R57" s="843"/>
      <c r="S57" s="963">
        <f>AQ59</f>
        <v>4737.1007235114294</v>
      </c>
      <c r="T57" s="963">
        <f>AR59</f>
        <v>7198.1485864734323</v>
      </c>
      <c r="U57" s="963">
        <f>AS59</f>
        <v>11202.287555211609</v>
      </c>
      <c r="V57" s="963">
        <f>AT59</f>
        <v>4398.71333148945</v>
      </c>
      <c r="W57" s="963">
        <f>AU59</f>
        <v>2781.6442583887556</v>
      </c>
      <c r="X57" s="963">
        <f>AV59</f>
        <v>25936.076174352278</v>
      </c>
      <c r="Y57" s="963">
        <f>AW59</f>
        <v>856.2679886143477</v>
      </c>
      <c r="Z57" s="963">
        <f>AX59</f>
        <v>8040.814225722901</v>
      </c>
      <c r="AA57" s="963">
        <f>AY59</f>
        <v>129.24265880260094</v>
      </c>
      <c r="AB57" s="963">
        <f>AZ59</f>
        <v>16152.043723940067</v>
      </c>
      <c r="AC57" s="963">
        <f>BA59</f>
        <v>24191.568170822291</v>
      </c>
      <c r="AD57" s="448">
        <v>0</v>
      </c>
      <c r="AE57" s="2557"/>
      <c r="AF57" s="2559" t="s">
        <v>1968</v>
      </c>
      <c r="AG57" s="1577">
        <v>1465718.2643612688</v>
      </c>
      <c r="AH57" s="1578">
        <v>1407100.836098677</v>
      </c>
      <c r="AI57" s="1578">
        <v>1151883.4623770656</v>
      </c>
      <c r="AJ57" s="1578">
        <v>99971.812591246766</v>
      </c>
      <c r="AK57" s="1578">
        <v>43163.603232054302</v>
      </c>
      <c r="AL57" s="1578">
        <v>600222.01458489965</v>
      </c>
      <c r="AM57" s="1578">
        <v>408526.03196886455</v>
      </c>
      <c r="AN57" s="1578">
        <v>255217.373721615</v>
      </c>
      <c r="AO57" s="1578">
        <v>113999.95015840132</v>
      </c>
      <c r="AP57" s="1578">
        <v>40014.542851968814</v>
      </c>
      <c r="AQ57" s="1578">
        <v>14377.438506346341</v>
      </c>
      <c r="AR57" s="1578">
        <v>11356.853915037544</v>
      </c>
      <c r="AS57" s="1578">
        <v>25545.549010784081</v>
      </c>
      <c r="AT57" s="1578">
        <v>21356.564287145397</v>
      </c>
      <c r="AU57" s="1578">
        <v>1349.0015871190483</v>
      </c>
      <c r="AV57" s="1578">
        <v>76800.769730976303</v>
      </c>
      <c r="AW57" s="1578">
        <v>2532.7160203657272</v>
      </c>
      <c r="AX57" s="1578">
        <v>9920.3269976003958</v>
      </c>
      <c r="AY57" s="1578">
        <v>305.61681004226426</v>
      </c>
      <c r="AZ57" s="1578">
        <v>51657.994004229055</v>
      </c>
      <c r="BA57" s="1580">
        <v>68537.755260192236</v>
      </c>
    </row>
    <row r="58" spans="1:53" ht="18" customHeight="1">
      <c r="A58" s="1137"/>
      <c r="B58" s="1137" t="s">
        <v>438</v>
      </c>
      <c r="C58" s="1137"/>
      <c r="D58" s="843"/>
      <c r="E58" s="963">
        <f>AG60</f>
        <v>350657.56939480599</v>
      </c>
      <c r="F58" s="963">
        <f>AH60</f>
        <v>313737.46955757105</v>
      </c>
      <c r="G58" s="963">
        <f>AI60</f>
        <v>241862.81379357522</v>
      </c>
      <c r="H58" s="963">
        <f>AJ60</f>
        <v>5177.4036058417632</v>
      </c>
      <c r="I58" s="963">
        <f>AK60</f>
        <v>7516.1959326783426</v>
      </c>
      <c r="J58" s="963">
        <f>AL60</f>
        <v>126541.2549347216</v>
      </c>
      <c r="K58" s="963">
        <f>AM60</f>
        <v>102627.95932033345</v>
      </c>
      <c r="L58" s="963">
        <f>AN60</f>
        <v>71874.655763995819</v>
      </c>
      <c r="M58" s="963">
        <f>AO60</f>
        <v>25557.114361888853</v>
      </c>
      <c r="N58" s="963">
        <f>AP60</f>
        <v>7407.456499911943</v>
      </c>
      <c r="O58" s="1137"/>
      <c r="P58" s="1137" t="s">
        <v>438</v>
      </c>
      <c r="Q58" s="1137"/>
      <c r="R58" s="843"/>
      <c r="S58" s="963">
        <f>AQ60</f>
        <v>4874.9093497704607</v>
      </c>
      <c r="T58" s="963">
        <f>AR60</f>
        <v>2219.3409245780185</v>
      </c>
      <c r="U58" s="963">
        <f>AS60</f>
        <v>8057.0180698639224</v>
      </c>
      <c r="V58" s="963">
        <f>AT60</f>
        <v>2228.1514859587733</v>
      </c>
      <c r="W58" s="963">
        <f>AU60</f>
        <v>770.23803180573293</v>
      </c>
      <c r="X58" s="963">
        <f>AV60</f>
        <v>24160.184844848685</v>
      </c>
      <c r="Y58" s="963">
        <f>AW60</f>
        <v>1725.6852237163623</v>
      </c>
      <c r="Z58" s="963">
        <f>AX60</f>
        <v>1749.7846879902347</v>
      </c>
      <c r="AA58" s="963">
        <f>AY60</f>
        <v>68.035492944015076</v>
      </c>
      <c r="AB58" s="963">
        <f>AZ60</f>
        <v>18613.851152607662</v>
      </c>
      <c r="AC58" s="963">
        <f>BA60</f>
        <v>38669.884525224988</v>
      </c>
      <c r="AD58" s="448">
        <v>0</v>
      </c>
      <c r="AE58" s="2557" t="s">
        <v>1969</v>
      </c>
      <c r="AF58" s="2559" t="s">
        <v>1970</v>
      </c>
      <c r="AG58" s="1577">
        <v>683102.76520624489</v>
      </c>
      <c r="AH58" s="1578">
        <v>634094.47786657361</v>
      </c>
      <c r="AI58" s="1578">
        <v>491205.66523124831</v>
      </c>
      <c r="AJ58" s="1578">
        <v>22783.883797557657</v>
      </c>
      <c r="AK58" s="1578">
        <v>5148.7739606175764</v>
      </c>
      <c r="AL58" s="1578">
        <v>253250.83992012055</v>
      </c>
      <c r="AM58" s="1578">
        <v>210022.16755295201</v>
      </c>
      <c r="AN58" s="1578">
        <v>142888.81263532644</v>
      </c>
      <c r="AO58" s="1578">
        <v>82819.694386076953</v>
      </c>
      <c r="AP58" s="1578">
        <v>14774.466678309551</v>
      </c>
      <c r="AQ58" s="1578">
        <v>6199.3028748255338</v>
      </c>
      <c r="AR58" s="1578">
        <v>14401.140532284748</v>
      </c>
      <c r="AS58" s="1578">
        <v>40627.596512823744</v>
      </c>
      <c r="AT58" s="1578">
        <v>5458.768862956209</v>
      </c>
      <c r="AU58" s="1578">
        <v>1358.4189248771881</v>
      </c>
      <c r="AV58" s="1578">
        <v>18078.525740579171</v>
      </c>
      <c r="AW58" s="1578">
        <v>544.05545264141438</v>
      </c>
      <c r="AX58" s="1578">
        <v>3601.8847873018299</v>
      </c>
      <c r="AY58" s="1578">
        <v>433.42395804296115</v>
      </c>
      <c r="AZ58" s="1578">
        <v>37411.228310684011</v>
      </c>
      <c r="BA58" s="1580">
        <v>52610.172126972633</v>
      </c>
    </row>
    <row r="59" spans="1:53" ht="18" customHeight="1" thickBot="1">
      <c r="A59" s="2640" t="s">
        <v>439</v>
      </c>
      <c r="B59" s="2640"/>
      <c r="C59" s="1138"/>
      <c r="D59" s="847"/>
      <c r="E59" s="963">
        <f>AG61</f>
        <v>1465718.2643612688</v>
      </c>
      <c r="F59" s="967">
        <f>AH61</f>
        <v>1407100.836098677</v>
      </c>
      <c r="G59" s="967">
        <f>AI61</f>
        <v>1151883.4623770656</v>
      </c>
      <c r="H59" s="967">
        <f>AJ61</f>
        <v>99971.812591246766</v>
      </c>
      <c r="I59" s="967">
        <f>AK61</f>
        <v>43163.603232054302</v>
      </c>
      <c r="J59" s="967">
        <f>AL61</f>
        <v>600222.01458489965</v>
      </c>
      <c r="K59" s="967">
        <f>AM61</f>
        <v>408526.03196886455</v>
      </c>
      <c r="L59" s="967">
        <f>AN61</f>
        <v>255217.373721615</v>
      </c>
      <c r="M59" s="967">
        <f>AO61</f>
        <v>113999.95015840132</v>
      </c>
      <c r="N59" s="967">
        <f>AP61</f>
        <v>40014.542851968814</v>
      </c>
      <c r="O59" s="2640" t="s">
        <v>439</v>
      </c>
      <c r="P59" s="2640"/>
      <c r="Q59" s="1138"/>
      <c r="R59" s="847"/>
      <c r="S59" s="963">
        <f>AQ61</f>
        <v>14377.438506346341</v>
      </c>
      <c r="T59" s="967">
        <f>AR61</f>
        <v>11356.853915037544</v>
      </c>
      <c r="U59" s="967">
        <f>AS61</f>
        <v>25545.549010784081</v>
      </c>
      <c r="V59" s="967">
        <f>AT61</f>
        <v>21356.564287145397</v>
      </c>
      <c r="W59" s="967">
        <f>AU61</f>
        <v>1349.0015871190483</v>
      </c>
      <c r="X59" s="967">
        <f>AV61</f>
        <v>76800.769730976303</v>
      </c>
      <c r="Y59" s="967">
        <f>AW61</f>
        <v>2532.7160203657272</v>
      </c>
      <c r="Z59" s="967">
        <f>AX61</f>
        <v>9920.3269976003958</v>
      </c>
      <c r="AA59" s="967">
        <f>AY61</f>
        <v>305.61681004226426</v>
      </c>
      <c r="AB59" s="967">
        <f>AZ61</f>
        <v>51657.994004229055</v>
      </c>
      <c r="AC59" s="967">
        <f>BA61</f>
        <v>68537.755260192236</v>
      </c>
      <c r="AD59" s="611">
        <v>0</v>
      </c>
      <c r="AE59" s="2557"/>
      <c r="AF59" s="2559" t="s">
        <v>1971</v>
      </c>
      <c r="AG59" s="1577">
        <v>547883.80070202367</v>
      </c>
      <c r="AH59" s="1578">
        <v>531733.04675692378</v>
      </c>
      <c r="AI59" s="1578">
        <v>434047.50550949544</v>
      </c>
      <c r="AJ59" s="1578">
        <v>14229.907342905515</v>
      </c>
      <c r="AK59" s="1578">
        <v>20413.795537979724</v>
      </c>
      <c r="AL59" s="1578">
        <v>208766.83268141886</v>
      </c>
      <c r="AM59" s="1578">
        <v>190636.96994719157</v>
      </c>
      <c r="AN59" s="1578">
        <v>97685.541247428031</v>
      </c>
      <c r="AO59" s="1578">
        <v>46571.096475995866</v>
      </c>
      <c r="AP59" s="1578">
        <v>16253.202020921184</v>
      </c>
      <c r="AQ59" s="1578">
        <v>4737.1007235114294</v>
      </c>
      <c r="AR59" s="1578">
        <v>7198.1485864734323</v>
      </c>
      <c r="AS59" s="1578">
        <v>11202.287555211609</v>
      </c>
      <c r="AT59" s="1578">
        <v>4398.71333148945</v>
      </c>
      <c r="AU59" s="1578">
        <v>2781.6442583887556</v>
      </c>
      <c r="AV59" s="1578">
        <v>25936.076174352278</v>
      </c>
      <c r="AW59" s="1578">
        <v>856.2679886143477</v>
      </c>
      <c r="AX59" s="1578">
        <v>8040.814225722901</v>
      </c>
      <c r="AY59" s="1578">
        <v>129.24265880260094</v>
      </c>
      <c r="AZ59" s="1578">
        <v>16152.043723940067</v>
      </c>
      <c r="BA59" s="1580">
        <v>24191.568170822291</v>
      </c>
    </row>
    <row r="60" spans="1:53" s="451" customFormat="1" ht="61.5" customHeight="1">
      <c r="A60" s="2856" t="s">
        <v>2499</v>
      </c>
      <c r="B60" s="2856"/>
      <c r="C60" s="2856"/>
      <c r="D60" s="2856"/>
      <c r="E60" s="2856"/>
      <c r="F60" s="2856"/>
      <c r="G60" s="2856"/>
      <c r="H60" s="2856"/>
      <c r="I60" s="450"/>
      <c r="L60" s="452"/>
      <c r="M60" s="452"/>
      <c r="N60" s="452"/>
      <c r="O60" s="2871" t="s">
        <v>488</v>
      </c>
      <c r="P60" s="2871"/>
      <c r="Q60" s="2871"/>
      <c r="R60" s="2871"/>
      <c r="S60" s="2871"/>
      <c r="T60" s="2871"/>
      <c r="U60" s="2871"/>
      <c r="V60" s="2871"/>
      <c r="W60" s="2871"/>
      <c r="X60" s="2871"/>
      <c r="Y60" s="2871"/>
      <c r="Z60" s="2871"/>
      <c r="AA60" s="2871"/>
      <c r="AB60" s="2871"/>
      <c r="AC60" s="2872"/>
      <c r="AD60" s="2872"/>
      <c r="AE60" s="2557"/>
      <c r="AF60" s="2559" t="s">
        <v>1972</v>
      </c>
      <c r="AG60" s="1577">
        <v>350657.56939480599</v>
      </c>
      <c r="AH60" s="1578">
        <v>313737.46955757105</v>
      </c>
      <c r="AI60" s="1578">
        <v>241862.81379357522</v>
      </c>
      <c r="AJ60" s="1578">
        <v>5177.4036058417632</v>
      </c>
      <c r="AK60" s="1578">
        <v>7516.1959326783426</v>
      </c>
      <c r="AL60" s="1578">
        <v>126541.2549347216</v>
      </c>
      <c r="AM60" s="1578">
        <v>102627.95932033345</v>
      </c>
      <c r="AN60" s="1578">
        <v>71874.655763995819</v>
      </c>
      <c r="AO60" s="1578">
        <v>25557.114361888853</v>
      </c>
      <c r="AP60" s="1578">
        <v>7407.456499911943</v>
      </c>
      <c r="AQ60" s="1578">
        <v>4874.9093497704607</v>
      </c>
      <c r="AR60" s="1578">
        <v>2219.3409245780185</v>
      </c>
      <c r="AS60" s="1578">
        <v>8057.0180698639224</v>
      </c>
      <c r="AT60" s="1578">
        <v>2228.1514859587733</v>
      </c>
      <c r="AU60" s="1578">
        <v>770.23803180573293</v>
      </c>
      <c r="AV60" s="1578">
        <v>24160.184844848685</v>
      </c>
      <c r="AW60" s="1578">
        <v>1725.6852237163623</v>
      </c>
      <c r="AX60" s="1578">
        <v>1749.7846879902347</v>
      </c>
      <c r="AY60" s="1578">
        <v>68.035492944015076</v>
      </c>
      <c r="AZ60" s="1578">
        <v>18613.851152607662</v>
      </c>
      <c r="BA60" s="1580">
        <v>38669.884525224988</v>
      </c>
    </row>
    <row r="61" spans="1:53">
      <c r="A61" s="849"/>
      <c r="L61" s="844"/>
      <c r="M61" s="844"/>
      <c r="N61" s="844"/>
      <c r="AE61" s="2557"/>
      <c r="AF61" s="2559" t="s">
        <v>1973</v>
      </c>
      <c r="AG61" s="1577">
        <v>1465718.2643612688</v>
      </c>
      <c r="AH61" s="1578">
        <v>1407100.836098677</v>
      </c>
      <c r="AI61" s="1578">
        <v>1151883.4623770656</v>
      </c>
      <c r="AJ61" s="1578">
        <v>99971.812591246766</v>
      </c>
      <c r="AK61" s="1578">
        <v>43163.603232054302</v>
      </c>
      <c r="AL61" s="1578">
        <v>600222.01458489965</v>
      </c>
      <c r="AM61" s="1578">
        <v>408526.03196886455</v>
      </c>
      <c r="AN61" s="1578">
        <v>255217.373721615</v>
      </c>
      <c r="AO61" s="1578">
        <v>113999.95015840132</v>
      </c>
      <c r="AP61" s="1578">
        <v>40014.542851968814</v>
      </c>
      <c r="AQ61" s="1578">
        <v>14377.438506346341</v>
      </c>
      <c r="AR61" s="1578">
        <v>11356.853915037544</v>
      </c>
      <c r="AS61" s="1578">
        <v>25545.549010784081</v>
      </c>
      <c r="AT61" s="1578">
        <v>21356.564287145397</v>
      </c>
      <c r="AU61" s="1578">
        <v>1349.0015871190483</v>
      </c>
      <c r="AV61" s="1578">
        <v>76800.769730976303</v>
      </c>
      <c r="AW61" s="1578">
        <v>2532.7160203657272</v>
      </c>
      <c r="AX61" s="1578">
        <v>9920.3269976003958</v>
      </c>
      <c r="AY61" s="1578">
        <v>305.61681004226426</v>
      </c>
      <c r="AZ61" s="1578">
        <v>51657.994004229055</v>
      </c>
      <c r="BA61" s="1580">
        <v>68537.755260192236</v>
      </c>
    </row>
    <row r="62" spans="1:53" ht="22.5">
      <c r="L62" s="844"/>
      <c r="M62" s="844"/>
      <c r="N62" s="844"/>
      <c r="AE62" s="2557" t="s">
        <v>1974</v>
      </c>
      <c r="AF62" s="2559" t="s">
        <v>1975</v>
      </c>
      <c r="AG62" s="1577">
        <v>615020.25259543385</v>
      </c>
      <c r="AH62" s="1578">
        <v>553556.06111857272</v>
      </c>
      <c r="AI62" s="1578">
        <v>449897.6701318266</v>
      </c>
      <c r="AJ62" s="1578">
        <v>31074.396135612333</v>
      </c>
      <c r="AK62" s="1578">
        <v>11493.449615905194</v>
      </c>
      <c r="AL62" s="1578">
        <v>217765.4088347299</v>
      </c>
      <c r="AM62" s="1578">
        <v>189564.41554557922</v>
      </c>
      <c r="AN62" s="1578">
        <v>103658.3909867457</v>
      </c>
      <c r="AO62" s="1578">
        <v>78557.974949990064</v>
      </c>
      <c r="AP62" s="1578">
        <v>20461.342637391535</v>
      </c>
      <c r="AQ62" s="1578">
        <v>5118.4265389665807</v>
      </c>
      <c r="AR62" s="1578">
        <v>13885.388044858113</v>
      </c>
      <c r="AS62" s="1578">
        <v>22429.563769088025</v>
      </c>
      <c r="AT62" s="1578">
        <v>16063.492081162512</v>
      </c>
      <c r="AU62" s="1578">
        <v>599.7618785231283</v>
      </c>
      <c r="AV62" s="1578">
        <v>3921.9282626034978</v>
      </c>
      <c r="AW62" s="1578">
        <v>216.36150576761014</v>
      </c>
      <c r="AX62" s="1578">
        <v>1455.5028323341335</v>
      </c>
      <c r="AY62" s="1578">
        <v>231.46203923072437</v>
      </c>
      <c r="AZ62" s="1578">
        <v>19275.161396819738</v>
      </c>
      <c r="BA62" s="1580">
        <v>62919.694309196144</v>
      </c>
    </row>
    <row r="63" spans="1:53">
      <c r="L63" s="844"/>
      <c r="M63" s="844"/>
      <c r="N63" s="844"/>
      <c r="AE63" s="2557"/>
      <c r="AF63" s="2559" t="s">
        <v>1976</v>
      </c>
      <c r="AG63" s="1577">
        <v>318132.71964773012</v>
      </c>
      <c r="AH63" s="1578">
        <v>299717.66144941805</v>
      </c>
      <c r="AI63" s="1578">
        <v>236792.10657767669</v>
      </c>
      <c r="AJ63" s="1578">
        <v>16388.911500688013</v>
      </c>
      <c r="AK63" s="1578">
        <v>12523.416820453553</v>
      </c>
      <c r="AL63" s="1578">
        <v>112878.45513915317</v>
      </c>
      <c r="AM63" s="1578">
        <v>95001.32311738201</v>
      </c>
      <c r="AN63" s="1578">
        <v>62925.554871740926</v>
      </c>
      <c r="AO63" s="1578">
        <v>34627.865015048505</v>
      </c>
      <c r="AP63" s="1578">
        <v>8413.6366843297546</v>
      </c>
      <c r="AQ63" s="1578">
        <v>3802.0303894160634</v>
      </c>
      <c r="AR63" s="1578">
        <v>6240.2821103827537</v>
      </c>
      <c r="AS63" s="1578">
        <v>11866.970272620325</v>
      </c>
      <c r="AT63" s="1578">
        <v>4071.0195400157336</v>
      </c>
      <c r="AU63" s="1578">
        <v>233.92601828387046</v>
      </c>
      <c r="AV63" s="1578">
        <v>11895.287995481083</v>
      </c>
      <c r="AW63" s="1578">
        <v>393.43540418888847</v>
      </c>
      <c r="AX63" s="1578">
        <v>1505.1179352186969</v>
      </c>
      <c r="AY63" s="1578">
        <v>94.510530365356615</v>
      </c>
      <c r="AZ63" s="1578">
        <v>14409.337991438406</v>
      </c>
      <c r="BA63" s="1580">
        <v>19920.176133530866</v>
      </c>
    </row>
    <row r="64" spans="1:53">
      <c r="L64" s="844"/>
      <c r="M64" s="844"/>
      <c r="N64" s="844"/>
      <c r="AE64" s="2557"/>
      <c r="AF64" s="2559" t="s">
        <v>1977</v>
      </c>
      <c r="AG64" s="1577">
        <v>469993.23603026592</v>
      </c>
      <c r="AH64" s="1578">
        <v>442489.0039904787</v>
      </c>
      <c r="AI64" s="1578">
        <v>362668.3627943371</v>
      </c>
      <c r="AJ64" s="1578">
        <v>18007.993505651535</v>
      </c>
      <c r="AK64" s="1578">
        <v>9778.088643968209</v>
      </c>
      <c r="AL64" s="1578">
        <v>208609.86488812108</v>
      </c>
      <c r="AM64" s="1578">
        <v>126272.41575659647</v>
      </c>
      <c r="AN64" s="1578">
        <v>79820.641196141631</v>
      </c>
      <c r="AO64" s="1578">
        <v>45066.920403442215</v>
      </c>
      <c r="AP64" s="1578">
        <v>13460.831540116271</v>
      </c>
      <c r="AQ64" s="1578">
        <v>5162.5136440499346</v>
      </c>
      <c r="AR64" s="1578">
        <v>7359.1933123423041</v>
      </c>
      <c r="AS64" s="1578">
        <v>13478.014268869883</v>
      </c>
      <c r="AT64" s="1578">
        <v>3678.5096126774847</v>
      </c>
      <c r="AU64" s="1578">
        <v>1927.8580253863249</v>
      </c>
      <c r="AV64" s="1578">
        <v>9185.5418509905849</v>
      </c>
      <c r="AW64" s="1578">
        <v>879.38310467398833</v>
      </c>
      <c r="AX64" s="1578">
        <v>7468.2558541966764</v>
      </c>
      <c r="AY64" s="1578">
        <v>111.10938474257622</v>
      </c>
      <c r="AZ64" s="1578">
        <v>17109.430598095645</v>
      </c>
      <c r="BA64" s="1580">
        <v>34972.487893983642</v>
      </c>
    </row>
    <row r="65" spans="1:53">
      <c r="L65" s="844"/>
      <c r="M65" s="844"/>
      <c r="N65" s="844"/>
      <c r="AE65" s="2557"/>
      <c r="AF65" s="2559" t="s">
        <v>1978</v>
      </c>
      <c r="AG65" s="1577">
        <v>422323.36016765353</v>
      </c>
      <c r="AH65" s="1578">
        <v>412903.06489401951</v>
      </c>
      <c r="AI65" s="1578">
        <v>293214.48845449049</v>
      </c>
      <c r="AJ65" s="1578">
        <v>13768.659868530252</v>
      </c>
      <c r="AK65" s="1578">
        <v>12778.21311265037</v>
      </c>
      <c r="AL65" s="1578">
        <v>137929.62894082224</v>
      </c>
      <c r="AM65" s="1578">
        <v>128737.98653248735</v>
      </c>
      <c r="AN65" s="1578">
        <v>119688.57643952963</v>
      </c>
      <c r="AO65" s="1578">
        <v>26552.123108906813</v>
      </c>
      <c r="AP65" s="1578">
        <v>7239.2440054374083</v>
      </c>
      <c r="AQ65" s="1578">
        <v>4109.9046927469153</v>
      </c>
      <c r="AR65" s="1578">
        <v>2053.2759745006965</v>
      </c>
      <c r="AS65" s="1578">
        <v>9489.5282439959647</v>
      </c>
      <c r="AT65" s="1578">
        <v>3568.8654167770737</v>
      </c>
      <c r="AU65" s="1578">
        <v>91.304775448755763</v>
      </c>
      <c r="AV65" s="1578">
        <v>57028.471018622717</v>
      </c>
      <c r="AW65" s="1578">
        <v>534.9120877218138</v>
      </c>
      <c r="AX65" s="1578">
        <v>3265.3984607368138</v>
      </c>
      <c r="AY65" s="1578">
        <v>60.580859876610255</v>
      </c>
      <c r="AZ65" s="1578">
        <v>32247.090903664885</v>
      </c>
      <c r="BA65" s="1580">
        <v>12685.693734370509</v>
      </c>
    </row>
    <row r="66" spans="1:53" ht="22.5">
      <c r="B66" s="813"/>
      <c r="P66" s="813"/>
      <c r="AE66" s="2557"/>
      <c r="AF66" s="2559" t="s">
        <v>1979</v>
      </c>
      <c r="AG66" s="1577">
        <v>586402.34391366516</v>
      </c>
      <c r="AH66" s="1578">
        <v>583880.52680828772</v>
      </c>
      <c r="AI66" s="1578">
        <v>499110.37677742075</v>
      </c>
      <c r="AJ66" s="1578">
        <v>12198.884439049958</v>
      </c>
      <c r="AK66" s="1578">
        <v>14369.723502607558</v>
      </c>
      <c r="AL66" s="1578">
        <v>327745.59366292751</v>
      </c>
      <c r="AM66" s="1578">
        <v>144796.17517283573</v>
      </c>
      <c r="AN66" s="1578">
        <v>84770.150030866716</v>
      </c>
      <c r="AO66" s="1578">
        <v>28419.603834268797</v>
      </c>
      <c r="AP66" s="1578">
        <v>9424.7697077136272</v>
      </c>
      <c r="AQ66" s="1578">
        <v>4598.4325395644028</v>
      </c>
      <c r="AR66" s="1578">
        <v>1737.3840641544848</v>
      </c>
      <c r="AS66" s="1578">
        <v>8780.1012781442823</v>
      </c>
      <c r="AT66" s="1578">
        <v>2827.3871873066191</v>
      </c>
      <c r="AU66" s="1578">
        <v>1051.5290573853727</v>
      </c>
      <c r="AV66" s="1578">
        <v>30570.326554647654</v>
      </c>
      <c r="AW66" s="1578">
        <v>327.78286670788424</v>
      </c>
      <c r="AX66" s="1578">
        <v>3482.7553019706106</v>
      </c>
      <c r="AY66" s="1578">
        <v>276.28783501663179</v>
      </c>
      <c r="AZ66" s="1578">
        <v>21693.393638255126</v>
      </c>
      <c r="BA66" s="1580">
        <v>6004.5724073482052</v>
      </c>
    </row>
    <row r="67" spans="1:53" ht="22.5">
      <c r="L67" s="844"/>
      <c r="M67" s="844"/>
      <c r="N67" s="844"/>
      <c r="AE67" s="2557"/>
      <c r="AF67" s="2559" t="s">
        <v>1980</v>
      </c>
      <c r="AG67" s="1577">
        <v>635490.48730959813</v>
      </c>
      <c r="AH67" s="1578">
        <v>594119.51201897371</v>
      </c>
      <c r="AI67" s="1578">
        <v>477316.44217563316</v>
      </c>
      <c r="AJ67" s="1578">
        <v>50724.161888019618</v>
      </c>
      <c r="AK67" s="1578">
        <v>15299.476967745079</v>
      </c>
      <c r="AL67" s="1578">
        <v>183851.99065540713</v>
      </c>
      <c r="AM67" s="1578">
        <v>227440.81266446121</v>
      </c>
      <c r="AN67" s="1578">
        <v>116803.0698433408</v>
      </c>
      <c r="AO67" s="1578">
        <v>55723.368070706725</v>
      </c>
      <c r="AP67" s="1578">
        <v>19449.843476122842</v>
      </c>
      <c r="AQ67" s="1578">
        <v>7397.4436497098732</v>
      </c>
      <c r="AR67" s="1578">
        <v>3899.9604521353886</v>
      </c>
      <c r="AS67" s="1578">
        <v>19388.2733159649</v>
      </c>
      <c r="AT67" s="1578">
        <v>3232.9241296104415</v>
      </c>
      <c r="AU67" s="1578">
        <v>2354.9230471632736</v>
      </c>
      <c r="AV67" s="1578">
        <v>32374.000808410932</v>
      </c>
      <c r="AW67" s="1578">
        <v>3306.8497162776666</v>
      </c>
      <c r="AX67" s="1578">
        <v>6135.7803141584272</v>
      </c>
      <c r="AY67" s="1578">
        <v>162.36827059994229</v>
      </c>
      <c r="AZ67" s="1578">
        <v>19100.702663187105</v>
      </c>
      <c r="BA67" s="1580">
        <v>47506.755604782731</v>
      </c>
    </row>
    <row r="68" spans="1:53" ht="22.5">
      <c r="L68" s="844"/>
      <c r="M68" s="844"/>
      <c r="N68" s="844"/>
      <c r="AE68" s="2557" t="s">
        <v>861</v>
      </c>
      <c r="AF68" s="2559" t="s">
        <v>1981</v>
      </c>
      <c r="AG68" s="1577">
        <v>107431.65902483913</v>
      </c>
      <c r="AH68" s="1578">
        <v>89996.45867817344</v>
      </c>
      <c r="AI68" s="1578">
        <v>65372.927875195986</v>
      </c>
      <c r="AJ68" s="1578">
        <v>3509.6410158619406</v>
      </c>
      <c r="AK68" s="1578">
        <v>6020.3867994820575</v>
      </c>
      <c r="AL68" s="1578">
        <v>14065.340195989393</v>
      </c>
      <c r="AM68" s="1578">
        <v>41777.559863862603</v>
      </c>
      <c r="AN68" s="1578">
        <v>24623.530802977515</v>
      </c>
      <c r="AO68" s="1578">
        <v>15008.555367784735</v>
      </c>
      <c r="AP68" s="1578">
        <v>3350.8444509136934</v>
      </c>
      <c r="AQ68" s="1578">
        <v>1510.1926682406452</v>
      </c>
      <c r="AR68" s="1578">
        <v>4696.6428115607305</v>
      </c>
      <c r="AS68" s="1578">
        <v>3740.8112718219309</v>
      </c>
      <c r="AT68" s="1578">
        <v>1337.7557560440498</v>
      </c>
      <c r="AU68" s="1578">
        <v>372.30840920369843</v>
      </c>
      <c r="AV68" s="1578">
        <v>2246.1330150390813</v>
      </c>
      <c r="AW68" s="1578">
        <v>120.10385800202641</v>
      </c>
      <c r="AX68" s="1578">
        <v>664.03255418921151</v>
      </c>
      <c r="AY68" s="1578">
        <v>22.832565647372064</v>
      </c>
      <c r="AZ68" s="1578">
        <v>6561.8734423150809</v>
      </c>
      <c r="BA68" s="1580">
        <v>18099.232900854797</v>
      </c>
    </row>
    <row r="69" spans="1:53" ht="22.5">
      <c r="L69" s="844"/>
      <c r="M69" s="844"/>
      <c r="N69" s="844"/>
      <c r="AE69" s="2557"/>
      <c r="AF69" s="2559" t="s">
        <v>1982</v>
      </c>
      <c r="AG69" s="1577">
        <v>43448.632179630295</v>
      </c>
      <c r="AH69" s="1578">
        <v>37004.804677874658</v>
      </c>
      <c r="AI69" s="1578">
        <v>23312.757280469803</v>
      </c>
      <c r="AJ69" s="1578">
        <v>1112.3319863447773</v>
      </c>
      <c r="AK69" s="1578">
        <v>1740.3578831383932</v>
      </c>
      <c r="AL69" s="1578">
        <v>7563.6487198815948</v>
      </c>
      <c r="AM69" s="1578">
        <v>12896.418691105027</v>
      </c>
      <c r="AN69" s="1578">
        <v>13692.047397404856</v>
      </c>
      <c r="AO69" s="1578">
        <v>11613.153055524588</v>
      </c>
      <c r="AP69" s="1578">
        <v>5212.4191511612198</v>
      </c>
      <c r="AQ69" s="1578">
        <v>750.90124483968418</v>
      </c>
      <c r="AR69" s="1578">
        <v>2241.2461290021629</v>
      </c>
      <c r="AS69" s="1578">
        <v>2612.843580944389</v>
      </c>
      <c r="AT69" s="1578">
        <v>792.31165496174242</v>
      </c>
      <c r="AU69" s="1578">
        <v>3.4312946153885471</v>
      </c>
      <c r="AV69" s="1578">
        <v>412.34390058949032</v>
      </c>
      <c r="AW69" s="1578">
        <v>12.925755411356523</v>
      </c>
      <c r="AX69" s="1578">
        <v>239.28895908122792</v>
      </c>
      <c r="AY69" s="1578">
        <v>15.879033409090919</v>
      </c>
      <c r="AZ69" s="1578">
        <v>1398.4566933891006</v>
      </c>
      <c r="BA69" s="1580">
        <v>6683.1164608368681</v>
      </c>
    </row>
    <row r="70" spans="1:53" ht="22.5">
      <c r="A70" s="849"/>
      <c r="B70" s="849"/>
      <c r="C70" s="849"/>
      <c r="D70" s="849"/>
      <c r="L70" s="844"/>
      <c r="M70" s="844"/>
      <c r="N70" s="844"/>
      <c r="O70" s="849"/>
      <c r="P70" s="849"/>
      <c r="Q70" s="849"/>
      <c r="R70" s="849"/>
      <c r="AE70" s="2557"/>
      <c r="AF70" s="2559" t="s">
        <v>1983</v>
      </c>
      <c r="AG70" s="1577">
        <v>98217.081940216362</v>
      </c>
      <c r="AH70" s="1578">
        <v>83004.777142839535</v>
      </c>
      <c r="AI70" s="1578">
        <v>64367.368359455009</v>
      </c>
      <c r="AJ70" s="1578">
        <v>4721.0463413518282</v>
      </c>
      <c r="AK70" s="1578">
        <v>2430.9293124098176</v>
      </c>
      <c r="AL70" s="1578">
        <v>25367.582761932885</v>
      </c>
      <c r="AM70" s="1578">
        <v>31847.809943760487</v>
      </c>
      <c r="AN70" s="1578">
        <v>18637.408783384522</v>
      </c>
      <c r="AO70" s="1578">
        <v>12417.225849199001</v>
      </c>
      <c r="AP70" s="1578">
        <v>1621.5670984716751</v>
      </c>
      <c r="AQ70" s="1578">
        <v>826.74058128339777</v>
      </c>
      <c r="AR70" s="1578">
        <v>2829.143437440247</v>
      </c>
      <c r="AS70" s="1578">
        <v>6397.1306989113955</v>
      </c>
      <c r="AT70" s="1578">
        <v>712.97990366029615</v>
      </c>
      <c r="AU70" s="1578">
        <v>29.664129431984218</v>
      </c>
      <c r="AV70" s="1578">
        <v>1486.1288331980809</v>
      </c>
      <c r="AW70" s="1579">
        <v>0.14684700000000001</v>
      </c>
      <c r="AX70" s="1578">
        <v>29.470759500003993</v>
      </c>
      <c r="AY70" s="1579">
        <v>0.109292</v>
      </c>
      <c r="AZ70" s="1578">
        <v>4704.3272024874504</v>
      </c>
      <c r="BA70" s="1580">
        <v>15241.775556876844</v>
      </c>
    </row>
    <row r="71" spans="1:53" ht="22.5">
      <c r="A71" s="849"/>
      <c r="B71" s="849"/>
      <c r="C71" s="849"/>
      <c r="D71" s="849"/>
      <c r="L71" s="844"/>
      <c r="M71" s="844"/>
      <c r="N71" s="844"/>
      <c r="O71" s="849"/>
      <c r="P71" s="849"/>
      <c r="Q71" s="849"/>
      <c r="R71" s="849"/>
      <c r="AE71" s="2557"/>
      <c r="AF71" s="2559" t="s">
        <v>1984</v>
      </c>
      <c r="AG71" s="1577">
        <v>217401.69567176083</v>
      </c>
      <c r="AH71" s="1578">
        <v>187572.0303236476</v>
      </c>
      <c r="AI71" s="1578">
        <v>138768.04507520088</v>
      </c>
      <c r="AJ71" s="1578">
        <v>10652.889689538022</v>
      </c>
      <c r="AK71" s="1578">
        <v>2631.7881587029146</v>
      </c>
      <c r="AL71" s="1578">
        <v>62990.386997458678</v>
      </c>
      <c r="AM71" s="1578">
        <v>62492.980229501271</v>
      </c>
      <c r="AN71" s="1578">
        <v>48803.985248446792</v>
      </c>
      <c r="AO71" s="1578">
        <v>26253.343678974754</v>
      </c>
      <c r="AP71" s="1578">
        <v>8298.762890212507</v>
      </c>
      <c r="AQ71" s="1578">
        <v>2002.4848818919777</v>
      </c>
      <c r="AR71" s="1578">
        <v>6662.7842731098981</v>
      </c>
      <c r="AS71" s="1578">
        <v>7357.4344395763701</v>
      </c>
      <c r="AT71" s="1578">
        <v>1681.9574076886092</v>
      </c>
      <c r="AU71" s="1578">
        <v>249.91978649538981</v>
      </c>
      <c r="AV71" s="1578">
        <v>8617.8376790639686</v>
      </c>
      <c r="AW71" s="1578">
        <v>31.738982540891413</v>
      </c>
      <c r="AX71" s="1578">
        <v>2523.6385045504103</v>
      </c>
      <c r="AY71" s="1578">
        <v>93.366379200203852</v>
      </c>
      <c r="AZ71" s="1578">
        <v>11284.060024116552</v>
      </c>
      <c r="BA71" s="1580">
        <v>32353.303852663517</v>
      </c>
    </row>
    <row r="72" spans="1:53" ht="33.75">
      <c r="A72" s="849"/>
      <c r="B72" s="849"/>
      <c r="C72" s="849"/>
      <c r="D72" s="849"/>
      <c r="L72" s="844"/>
      <c r="M72" s="844"/>
      <c r="N72" s="844"/>
      <c r="O72" s="849"/>
      <c r="P72" s="849"/>
      <c r="Q72" s="849"/>
      <c r="R72" s="849"/>
      <c r="AE72" s="2557"/>
      <c r="AF72" s="2559" t="s">
        <v>1985</v>
      </c>
      <c r="AG72" s="1577">
        <v>252324.29521915788</v>
      </c>
      <c r="AH72" s="1578">
        <v>237269.74905081163</v>
      </c>
      <c r="AI72" s="1578">
        <v>189219.10481933082</v>
      </c>
      <c r="AJ72" s="1578">
        <v>9320.5066042422841</v>
      </c>
      <c r="AK72" s="1578">
        <v>9397.8808176801904</v>
      </c>
      <c r="AL72" s="1578">
        <v>95944.629371716961</v>
      </c>
      <c r="AM72" s="1578">
        <v>74556.088025691468</v>
      </c>
      <c r="AN72" s="1578">
        <v>48050.644231480583</v>
      </c>
      <c r="AO72" s="1578">
        <v>28469.587634067895</v>
      </c>
      <c r="AP72" s="1578">
        <v>5446.4449024810629</v>
      </c>
      <c r="AQ72" s="1578">
        <v>2680.3515262045153</v>
      </c>
      <c r="AR72" s="1578">
        <v>5071.5645460603646</v>
      </c>
      <c r="AS72" s="1578">
        <v>10345.723893041832</v>
      </c>
      <c r="AT72" s="1578">
        <v>3656.5094053226053</v>
      </c>
      <c r="AU72" s="1578">
        <v>1268.9933609575332</v>
      </c>
      <c r="AV72" s="1578">
        <v>4578.8710039415328</v>
      </c>
      <c r="AW72" s="1578">
        <v>98.707113363636594</v>
      </c>
      <c r="AX72" s="1578">
        <v>1670.1095614589885</v>
      </c>
      <c r="AY72" s="1578">
        <v>222.22564304573447</v>
      </c>
      <c r="AZ72" s="1578">
        <v>13011.143275602832</v>
      </c>
      <c r="BA72" s="1580">
        <v>16724.655729805276</v>
      </c>
    </row>
    <row r="73" spans="1:53" ht="33.75">
      <c r="A73" s="849"/>
      <c r="B73" s="849"/>
      <c r="C73" s="849"/>
      <c r="D73" s="849"/>
      <c r="L73" s="844"/>
      <c r="M73" s="844"/>
      <c r="N73" s="844"/>
      <c r="O73" s="849"/>
      <c r="P73" s="849"/>
      <c r="Q73" s="849"/>
      <c r="R73" s="849"/>
      <c r="AE73" s="2557"/>
      <c r="AF73" s="2559" t="s">
        <v>1986</v>
      </c>
      <c r="AG73" s="1577">
        <v>636866.84117133392</v>
      </c>
      <c r="AH73" s="1578">
        <v>614164.96841276018</v>
      </c>
      <c r="AI73" s="1578">
        <v>500315.93910447496</v>
      </c>
      <c r="AJ73" s="1578">
        <v>31638.264760130816</v>
      </c>
      <c r="AK73" s="1578">
        <v>11510.848032367929</v>
      </c>
      <c r="AL73" s="1578">
        <v>300498.27769829053</v>
      </c>
      <c r="AM73" s="1578">
        <v>156668.54861368591</v>
      </c>
      <c r="AN73" s="1578">
        <v>113849.0293082857</v>
      </c>
      <c r="AO73" s="1578">
        <v>44484.327486821683</v>
      </c>
      <c r="AP73" s="1578">
        <v>14369.930370130083</v>
      </c>
      <c r="AQ73" s="1578">
        <v>6993.2930628212225</v>
      </c>
      <c r="AR73" s="1578">
        <v>5365.9421154061292</v>
      </c>
      <c r="AS73" s="1578">
        <v>13074.25300287846</v>
      </c>
      <c r="AT73" s="1578">
        <v>4183.4824662869369</v>
      </c>
      <c r="AU73" s="1578">
        <v>497.42646929883699</v>
      </c>
      <c r="AV73" s="1578">
        <v>39643.358710933222</v>
      </c>
      <c r="AW73" s="1578">
        <v>424.22829438650831</v>
      </c>
      <c r="AX73" s="1578">
        <v>5544.793725710344</v>
      </c>
      <c r="AY73" s="1578">
        <v>179.6208889072673</v>
      </c>
      <c r="AZ73" s="1578">
        <v>23572.700201526717</v>
      </c>
      <c r="BA73" s="1580">
        <v>28246.666484283756</v>
      </c>
    </row>
    <row r="74" spans="1:53" ht="33.75">
      <c r="A74" s="849"/>
      <c r="B74" s="849"/>
      <c r="C74" s="849"/>
      <c r="D74" s="849"/>
      <c r="L74" s="844"/>
      <c r="M74" s="844"/>
      <c r="N74" s="844"/>
      <c r="O74" s="849"/>
      <c r="P74" s="849"/>
      <c r="Q74" s="849"/>
      <c r="R74" s="849"/>
      <c r="AE74" s="2557"/>
      <c r="AF74" s="2559" t="s">
        <v>1987</v>
      </c>
      <c r="AG74" s="1577">
        <v>181821.53150519149</v>
      </c>
      <c r="AH74" s="1578">
        <v>176750.70885502108</v>
      </c>
      <c r="AI74" s="1578">
        <v>138700.02944093928</v>
      </c>
      <c r="AJ74" s="1578">
        <v>7063.5799434975725</v>
      </c>
      <c r="AK74" s="1578">
        <v>5413.802197391693</v>
      </c>
      <c r="AL74" s="1578">
        <v>76039.16746559758</v>
      </c>
      <c r="AM74" s="1578">
        <v>50183.479834452439</v>
      </c>
      <c r="AN74" s="1578">
        <v>38050.67941408178</v>
      </c>
      <c r="AO74" s="1578">
        <v>25539.445150800737</v>
      </c>
      <c r="AP74" s="1578">
        <v>2876.3849248868664</v>
      </c>
      <c r="AQ74" s="1578">
        <v>1175.2533260722612</v>
      </c>
      <c r="AR74" s="1578">
        <v>1141.4447293239236</v>
      </c>
      <c r="AS74" s="1578">
        <v>6486.5729348033065</v>
      </c>
      <c r="AT74" s="1578">
        <v>13754.769631937965</v>
      </c>
      <c r="AU74" s="1578">
        <v>105.01960377642504</v>
      </c>
      <c r="AV74" s="1578">
        <v>7605.8216918726721</v>
      </c>
      <c r="AW74" s="1578">
        <v>96.108346666663593</v>
      </c>
      <c r="AX74" s="1578">
        <v>754.21609821089442</v>
      </c>
      <c r="AY74" s="1578">
        <v>15.129517426655529</v>
      </c>
      <c r="AZ74" s="1578">
        <v>4039.9586091041501</v>
      </c>
      <c r="BA74" s="1580">
        <v>5825.0387483812883</v>
      </c>
    </row>
    <row r="75" spans="1:53" ht="33.75">
      <c r="A75" s="849"/>
      <c r="B75" s="849"/>
      <c r="C75" s="849"/>
      <c r="D75" s="849"/>
      <c r="L75" s="844"/>
      <c r="M75" s="844"/>
      <c r="N75" s="844"/>
      <c r="O75" s="849"/>
      <c r="P75" s="849"/>
      <c r="Q75" s="849"/>
      <c r="R75" s="849"/>
      <c r="AE75" s="2557"/>
      <c r="AF75" s="2559" t="s">
        <v>1988</v>
      </c>
      <c r="AG75" s="1577">
        <v>268487.60987462412</v>
      </c>
      <c r="AH75" s="1578">
        <v>262105.77883191267</v>
      </c>
      <c r="AI75" s="1578">
        <v>207381.20869037736</v>
      </c>
      <c r="AJ75" s="1578">
        <v>10265.264033677477</v>
      </c>
      <c r="AK75" s="1578">
        <v>1511.4304874879315</v>
      </c>
      <c r="AL75" s="1578">
        <v>102230.78186870998</v>
      </c>
      <c r="AM75" s="1578">
        <v>93373.732300501972</v>
      </c>
      <c r="AN75" s="1578">
        <v>54724.570141535296</v>
      </c>
      <c r="AO75" s="1578">
        <v>22245.188447925855</v>
      </c>
      <c r="AP75" s="1578">
        <v>9417.157236376961</v>
      </c>
      <c r="AQ75" s="1578">
        <v>2177.1843702155479</v>
      </c>
      <c r="AR75" s="1578">
        <v>1457.186734899054</v>
      </c>
      <c r="AS75" s="1578">
        <v>6239.9069170870562</v>
      </c>
      <c r="AT75" s="1578">
        <v>2497.1517993897687</v>
      </c>
      <c r="AU75" s="1578">
        <v>456.60138995746576</v>
      </c>
      <c r="AV75" s="1578">
        <v>10207.831008247465</v>
      </c>
      <c r="AW75" s="1578">
        <v>881.66733214002522</v>
      </c>
      <c r="AX75" s="1578">
        <v>1361.3788248770561</v>
      </c>
      <c r="AY75" s="1578">
        <v>39.826866165050561</v>
      </c>
      <c r="AZ75" s="1578">
        <v>19988.677662179834</v>
      </c>
      <c r="BA75" s="1580">
        <v>7743.2098675884909</v>
      </c>
    </row>
    <row r="76" spans="1:53" ht="33.75">
      <c r="A76" s="849"/>
      <c r="B76" s="849"/>
      <c r="C76" s="849"/>
      <c r="D76" s="849"/>
      <c r="L76" s="844"/>
      <c r="M76" s="844"/>
      <c r="N76" s="844"/>
      <c r="O76" s="849"/>
      <c r="P76" s="849"/>
      <c r="Q76" s="849"/>
      <c r="R76" s="849"/>
      <c r="AE76" s="2557"/>
      <c r="AF76" s="2559" t="s">
        <v>1989</v>
      </c>
      <c r="AG76" s="1577">
        <v>727406.89107381727</v>
      </c>
      <c r="AH76" s="1578">
        <v>710873.1829826613</v>
      </c>
      <c r="AI76" s="1578">
        <v>595142.54211401427</v>
      </c>
      <c r="AJ76" s="1578">
        <v>60425.109778906983</v>
      </c>
      <c r="AK76" s="1578">
        <v>21445.500011923959</v>
      </c>
      <c r="AL76" s="1578">
        <v>324864.79082524055</v>
      </c>
      <c r="AM76" s="1578">
        <v>188407.14149794253</v>
      </c>
      <c r="AN76" s="1578">
        <v>115730.64086864724</v>
      </c>
      <c r="AO76" s="1578">
        <v>36166.75666545501</v>
      </c>
      <c r="AP76" s="1578">
        <v>11338.940371587463</v>
      </c>
      <c r="AQ76" s="1578">
        <v>6927.1621417630677</v>
      </c>
      <c r="AR76" s="1578">
        <v>1745.0392392913488</v>
      </c>
      <c r="AS76" s="1578">
        <v>12857.496377708447</v>
      </c>
      <c r="AT76" s="1578">
        <v>2290.1856668139476</v>
      </c>
      <c r="AU76" s="1578">
        <v>1007.93286829073</v>
      </c>
      <c r="AV76" s="1578">
        <v>44875.307141359859</v>
      </c>
      <c r="AW76" s="1578">
        <v>1027.3941785490767</v>
      </c>
      <c r="AX76" s="1578">
        <v>4951.6342768787954</v>
      </c>
      <c r="AY76" s="1578">
        <v>235.26929509716101</v>
      </c>
      <c r="AZ76" s="1578">
        <v>28474.279311307331</v>
      </c>
      <c r="BA76" s="1580">
        <v>21485.342368035021</v>
      </c>
    </row>
    <row r="77" spans="1:53" ht="22.5">
      <c r="A77" s="849"/>
      <c r="B77" s="849"/>
      <c r="C77" s="849"/>
      <c r="D77" s="849"/>
      <c r="L77" s="844"/>
      <c r="M77" s="844"/>
      <c r="N77" s="844"/>
      <c r="O77" s="849"/>
      <c r="P77" s="849"/>
      <c r="Q77" s="849"/>
      <c r="R77" s="849"/>
      <c r="AE77" s="2557"/>
      <c r="AF77" s="2559" t="s">
        <v>1990</v>
      </c>
      <c r="AG77" s="1577">
        <v>513956.16200377524</v>
      </c>
      <c r="AH77" s="1578">
        <v>487923.37132404733</v>
      </c>
      <c r="AI77" s="1578">
        <v>396419.52415192645</v>
      </c>
      <c r="AJ77" s="1578">
        <v>3454.3731839999996</v>
      </c>
      <c r="AK77" s="1578">
        <v>14139.444962745079</v>
      </c>
      <c r="AL77" s="1578">
        <v>179216.33621634272</v>
      </c>
      <c r="AM77" s="1578">
        <v>199609.36978883855</v>
      </c>
      <c r="AN77" s="1578">
        <v>91503.847172120993</v>
      </c>
      <c r="AO77" s="1578">
        <v>46750.27204580867</v>
      </c>
      <c r="AP77" s="1578">
        <v>16517.216654889933</v>
      </c>
      <c r="AQ77" s="1578">
        <v>5145.1876511214514</v>
      </c>
      <c r="AR77" s="1578">
        <v>3964.4899422798762</v>
      </c>
      <c r="AS77" s="1578">
        <v>16320.278031910197</v>
      </c>
      <c r="AT77" s="1578">
        <v>2535.0942754439293</v>
      </c>
      <c r="AU77" s="1578">
        <v>2268.0054901632734</v>
      </c>
      <c r="AV77" s="1578">
        <v>25301.923506511084</v>
      </c>
      <c r="AW77" s="1578">
        <v>2965.703977277667</v>
      </c>
      <c r="AX77" s="1578">
        <v>5574.2474341584266</v>
      </c>
      <c r="AY77" s="1578">
        <v>112.05943893330583</v>
      </c>
      <c r="AZ77" s="1578">
        <v>10799.640769431844</v>
      </c>
      <c r="BA77" s="1580">
        <v>31607.038113886261</v>
      </c>
    </row>
    <row r="78" spans="1:53" ht="22.5">
      <c r="A78" s="849"/>
      <c r="B78" s="849"/>
      <c r="C78" s="849"/>
      <c r="D78" s="849"/>
      <c r="L78" s="844"/>
      <c r="M78" s="844"/>
      <c r="N78" s="844"/>
      <c r="O78" s="849"/>
      <c r="P78" s="849"/>
      <c r="Q78" s="849"/>
      <c r="R78" s="849"/>
      <c r="AE78" s="2557" t="s">
        <v>96</v>
      </c>
      <c r="AF78" s="2559" t="s">
        <v>1981</v>
      </c>
      <c r="AG78" s="1577">
        <v>155420.9671109957</v>
      </c>
      <c r="AH78" s="1578">
        <v>130314.61373001599</v>
      </c>
      <c r="AI78" s="1578">
        <v>86983.467526179069</v>
      </c>
      <c r="AJ78" s="1578">
        <v>4249.1023232561929</v>
      </c>
      <c r="AK78" s="1578">
        <v>6041.72057108642</v>
      </c>
      <c r="AL78" s="1578">
        <v>22087.659931642374</v>
      </c>
      <c r="AM78" s="1578">
        <v>54604.984700194073</v>
      </c>
      <c r="AN78" s="1578">
        <v>43331.146203836957</v>
      </c>
      <c r="AO78" s="1578">
        <v>19050.549665707051</v>
      </c>
      <c r="AP78" s="1578">
        <v>4376.9498223703376</v>
      </c>
      <c r="AQ78" s="1578">
        <v>2446.3814931334314</v>
      </c>
      <c r="AR78" s="1578">
        <v>4753.137853016151</v>
      </c>
      <c r="AS78" s="1578">
        <v>5363.583460354952</v>
      </c>
      <c r="AT78" s="1578">
        <v>1744.9711435392805</v>
      </c>
      <c r="AU78" s="1578">
        <v>365.52589329288554</v>
      </c>
      <c r="AV78" s="1578">
        <v>11940.64403143952</v>
      </c>
      <c r="AW78" s="1578">
        <v>227.32066199999997</v>
      </c>
      <c r="AX78" s="1578">
        <v>3690.2762307190906</v>
      </c>
      <c r="AY78" s="1578">
        <v>84.54354366257644</v>
      </c>
      <c r="AZ78" s="1578">
        <v>8337.8120703087079</v>
      </c>
      <c r="BA78" s="1580">
        <v>28796.62961169866</v>
      </c>
    </row>
    <row r="79" spans="1:53" ht="22.5">
      <c r="A79" s="849"/>
      <c r="B79" s="849"/>
      <c r="C79" s="849"/>
      <c r="D79" s="849"/>
      <c r="L79" s="844"/>
      <c r="M79" s="844"/>
      <c r="N79" s="844"/>
      <c r="O79" s="849"/>
      <c r="P79" s="849"/>
      <c r="Q79" s="849"/>
      <c r="R79" s="849"/>
      <c r="AE79" s="2557"/>
      <c r="AF79" s="2559" t="s">
        <v>1982</v>
      </c>
      <c r="AG79" s="1577">
        <v>40709.587752268533</v>
      </c>
      <c r="AH79" s="1578">
        <v>34550.693519419227</v>
      </c>
      <c r="AI79" s="1578">
        <v>21240.214893156986</v>
      </c>
      <c r="AJ79" s="1578">
        <v>1262.3599537258203</v>
      </c>
      <c r="AK79" s="1578">
        <v>1289.4314236368218</v>
      </c>
      <c r="AL79" s="1578">
        <v>6451.1517915083487</v>
      </c>
      <c r="AM79" s="1578">
        <v>12237.271724285987</v>
      </c>
      <c r="AN79" s="1578">
        <v>13310.478626262224</v>
      </c>
      <c r="AO79" s="1578">
        <v>11259.092446058139</v>
      </c>
      <c r="AP79" s="1578">
        <v>5179.0621696820599</v>
      </c>
      <c r="AQ79" s="1578">
        <v>765.38221083968415</v>
      </c>
      <c r="AR79" s="1578">
        <v>1955.8384591833008</v>
      </c>
      <c r="AS79" s="1578">
        <v>2595.7631487857434</v>
      </c>
      <c r="AT79" s="1578">
        <v>719.78007356582918</v>
      </c>
      <c r="AU79" s="1578">
        <v>43.266384001519818</v>
      </c>
      <c r="AV79" s="1578">
        <v>753.68878873736571</v>
      </c>
      <c r="AW79" s="1578">
        <v>70.425755413382944</v>
      </c>
      <c r="AX79" s="1578">
        <v>0</v>
      </c>
      <c r="AY79" s="1578">
        <v>15.790659999999999</v>
      </c>
      <c r="AZ79" s="1578">
        <v>1211.4809760533385</v>
      </c>
      <c r="BA79" s="1580">
        <v>6158.8942328493176</v>
      </c>
    </row>
    <row r="80" spans="1:53" ht="22.5">
      <c r="AE80" s="2557"/>
      <c r="AF80" s="2559" t="s">
        <v>1983</v>
      </c>
      <c r="AG80" s="1577">
        <v>88304.86148624499</v>
      </c>
      <c r="AH80" s="1578">
        <v>72876.334306997596</v>
      </c>
      <c r="AI80" s="1578">
        <v>56841.301320494873</v>
      </c>
      <c r="AJ80" s="1578">
        <v>3804.0999471949267</v>
      </c>
      <c r="AK80" s="1578">
        <v>2319.2536083284476</v>
      </c>
      <c r="AL80" s="1578">
        <v>22627.539911277712</v>
      </c>
      <c r="AM80" s="1578">
        <v>28090.407853693763</v>
      </c>
      <c r="AN80" s="1578">
        <v>16035.03298650276</v>
      </c>
      <c r="AO80" s="1578">
        <v>11630.775848254103</v>
      </c>
      <c r="AP80" s="1578">
        <v>1688.1888168576345</v>
      </c>
      <c r="AQ80" s="1578">
        <v>738.72017864528527</v>
      </c>
      <c r="AR80" s="1578">
        <v>2733.2715926592714</v>
      </c>
      <c r="AS80" s="1578">
        <v>5740.1720182773724</v>
      </c>
      <c r="AT80" s="1578">
        <v>696.98415576715774</v>
      </c>
      <c r="AU80" s="1578">
        <v>33.439086047372761</v>
      </c>
      <c r="AV80" s="1578">
        <v>235.63605959267937</v>
      </c>
      <c r="AW80" s="1579">
        <v>0.14684700000000001</v>
      </c>
      <c r="AX80" s="1578">
        <v>29.470759500003993</v>
      </c>
      <c r="AY80" s="1579">
        <v>0.109292</v>
      </c>
      <c r="AZ80" s="1578">
        <v>4138.8941801559795</v>
      </c>
      <c r="BA80" s="1580">
        <v>15457.997938747383</v>
      </c>
    </row>
    <row r="81" spans="31:53" ht="22.5">
      <c r="AE81" s="2557"/>
      <c r="AF81" s="2559" t="s">
        <v>1984</v>
      </c>
      <c r="AG81" s="1577">
        <v>192276.16983422675</v>
      </c>
      <c r="AH81" s="1578">
        <v>172712.25381457157</v>
      </c>
      <c r="AI81" s="1578">
        <v>128973.78591102263</v>
      </c>
      <c r="AJ81" s="1578">
        <v>11005.970857921708</v>
      </c>
      <c r="AK81" s="1578">
        <v>6093.7786411613588</v>
      </c>
      <c r="AL81" s="1578">
        <v>55488.91144965795</v>
      </c>
      <c r="AM81" s="1578">
        <v>56385.124962281581</v>
      </c>
      <c r="AN81" s="1578">
        <v>43738.467903548917</v>
      </c>
      <c r="AO81" s="1578">
        <v>29280.359337319114</v>
      </c>
      <c r="AP81" s="1578">
        <v>10614.691139206496</v>
      </c>
      <c r="AQ81" s="1578">
        <v>2030.3595868328648</v>
      </c>
      <c r="AR81" s="1578">
        <v>6583.7770295401278</v>
      </c>
      <c r="AS81" s="1578">
        <v>8011.1511331975926</v>
      </c>
      <c r="AT81" s="1578">
        <v>1787.6271191373494</v>
      </c>
      <c r="AU81" s="1578">
        <v>252.75332940468292</v>
      </c>
      <c r="AV81" s="1578">
        <v>3709.7231382455452</v>
      </c>
      <c r="AW81" s="1578">
        <v>33.089929540891411</v>
      </c>
      <c r="AX81" s="1578">
        <v>3176.9994452978822</v>
      </c>
      <c r="AY81" s="1578">
        <v>44.029917200203847</v>
      </c>
      <c r="AZ81" s="1578">
        <v>7494.2661359452868</v>
      </c>
      <c r="BA81" s="1580">
        <v>22740.915464952977</v>
      </c>
    </row>
    <row r="82" spans="31:53" ht="33.75">
      <c r="AE82" s="2557"/>
      <c r="AF82" s="2559" t="s">
        <v>1985</v>
      </c>
      <c r="AG82" s="1577">
        <v>277285.11901853787</v>
      </c>
      <c r="AH82" s="1578">
        <v>262306.82745392062</v>
      </c>
      <c r="AI82" s="1578">
        <v>176562.96240562492</v>
      </c>
      <c r="AJ82" s="1578">
        <v>6763.0690477562384</v>
      </c>
      <c r="AK82" s="1578">
        <v>9591.8822622565112</v>
      </c>
      <c r="AL82" s="1578">
        <v>85983.976073968151</v>
      </c>
      <c r="AM82" s="1578">
        <v>74224.035021644158</v>
      </c>
      <c r="AN82" s="1578">
        <v>85743.865048295556</v>
      </c>
      <c r="AO82" s="1578">
        <v>26767.979723528671</v>
      </c>
      <c r="AP82" s="1578">
        <v>5346.2885294562257</v>
      </c>
      <c r="AQ82" s="1578">
        <v>2976.3926178851029</v>
      </c>
      <c r="AR82" s="1578">
        <v>5025.1685721550011</v>
      </c>
      <c r="AS82" s="1578">
        <v>8628.6071797647783</v>
      </c>
      <c r="AT82" s="1578">
        <v>3544.3282553100394</v>
      </c>
      <c r="AU82" s="1578">
        <v>1247.1945689575332</v>
      </c>
      <c r="AV82" s="1578">
        <v>36187.417503122357</v>
      </c>
      <c r="AW82" s="1578">
        <v>8.8842833636365999</v>
      </c>
      <c r="AX82" s="1578">
        <v>1957.4556903689045</v>
      </c>
      <c r="AY82" s="1578">
        <v>219.19939143962102</v>
      </c>
      <c r="AZ82" s="1578">
        <v>20602.92845647232</v>
      </c>
      <c r="BA82" s="1580">
        <v>16935.74725498625</v>
      </c>
    </row>
    <row r="83" spans="31:53" ht="33.75">
      <c r="AE83" s="2557"/>
      <c r="AF83" s="2559" t="s">
        <v>1986</v>
      </c>
      <c r="AG83" s="1577">
        <v>554221.96604779037</v>
      </c>
      <c r="AH83" s="1578">
        <v>532709.2216582055</v>
      </c>
      <c r="AI83" s="1578">
        <v>468816.76731735206</v>
      </c>
      <c r="AJ83" s="1578">
        <v>29290.888138224767</v>
      </c>
      <c r="AK83" s="1578">
        <v>11182.905356223804</v>
      </c>
      <c r="AL83" s="1578">
        <v>285128.69938139425</v>
      </c>
      <c r="AM83" s="1578">
        <v>143214.27444150939</v>
      </c>
      <c r="AN83" s="1578">
        <v>63892.454340853663</v>
      </c>
      <c r="AO83" s="1578">
        <v>39107.848095803674</v>
      </c>
      <c r="AP83" s="1578">
        <v>10185.205772257896</v>
      </c>
      <c r="AQ83" s="1578">
        <v>5085.5792131566277</v>
      </c>
      <c r="AR83" s="1578">
        <v>5632.3483548474924</v>
      </c>
      <c r="AS83" s="1578">
        <v>13763.354075378134</v>
      </c>
      <c r="AT83" s="1578">
        <v>3965.7306644928185</v>
      </c>
      <c r="AU83" s="1578">
        <v>475.63001567066578</v>
      </c>
      <c r="AV83" s="1578">
        <v>5242.6286492949548</v>
      </c>
      <c r="AW83" s="1578">
        <v>424.22829438650831</v>
      </c>
      <c r="AX83" s="1578">
        <v>2533.2873709386986</v>
      </c>
      <c r="AY83" s="1578">
        <v>180.99301033393553</v>
      </c>
      <c r="AZ83" s="1578">
        <v>16403.46892009594</v>
      </c>
      <c r="BA83" s="1580">
        <v>24046.031760523503</v>
      </c>
    </row>
    <row r="84" spans="31:53" ht="33.75">
      <c r="AE84" s="2557"/>
      <c r="AF84" s="2559" t="s">
        <v>1987</v>
      </c>
      <c r="AG84" s="1577">
        <v>237045.75690144105</v>
      </c>
      <c r="AH84" s="1578">
        <v>229587.37407300138</v>
      </c>
      <c r="AI84" s="1578">
        <v>184535.49363244988</v>
      </c>
      <c r="AJ84" s="1578">
        <v>11168.787371832159</v>
      </c>
      <c r="AK84" s="1578">
        <v>6383.8482364796309</v>
      </c>
      <c r="AL84" s="1578">
        <v>106124.49008619014</v>
      </c>
      <c r="AM84" s="1578">
        <v>60858.367937947958</v>
      </c>
      <c r="AN84" s="1578">
        <v>45051.880440551526</v>
      </c>
      <c r="AO84" s="1578">
        <v>27232.710467175959</v>
      </c>
      <c r="AP84" s="1578">
        <v>3666.5062538210241</v>
      </c>
      <c r="AQ84" s="1578">
        <v>2091.9936977527213</v>
      </c>
      <c r="AR84" s="1578">
        <v>1233.2000299721153</v>
      </c>
      <c r="AS84" s="1578">
        <v>6416.2391576460268</v>
      </c>
      <c r="AT84" s="1578">
        <v>13712.839788579491</v>
      </c>
      <c r="AU84" s="1578">
        <v>111.93153940459617</v>
      </c>
      <c r="AV84" s="1578">
        <v>9177.2379381905102</v>
      </c>
      <c r="AW84" s="1578">
        <v>3.1237046666636044</v>
      </c>
      <c r="AX84" s="1578">
        <v>1550.3515048765007</v>
      </c>
      <c r="AY84" s="1578">
        <v>11.836874159988808</v>
      </c>
      <c r="AZ84" s="1578">
        <v>7076.6199514818973</v>
      </c>
      <c r="BA84" s="1580">
        <v>9008.7343333161061</v>
      </c>
    </row>
    <row r="85" spans="31:53" ht="33.75">
      <c r="AE85" s="2557"/>
      <c r="AF85" s="2559" t="s">
        <v>1988</v>
      </c>
      <c r="AG85" s="1577">
        <v>267882.56631136831</v>
      </c>
      <c r="AH85" s="1578">
        <v>261783.7922447559</v>
      </c>
      <c r="AI85" s="1578">
        <v>210531.83551219964</v>
      </c>
      <c r="AJ85" s="1578">
        <v>10739.2467347329</v>
      </c>
      <c r="AK85" s="1578">
        <v>1511.4304874879315</v>
      </c>
      <c r="AL85" s="1578">
        <v>103109.91432899531</v>
      </c>
      <c r="AM85" s="1578">
        <v>95171.24396098344</v>
      </c>
      <c r="AN85" s="1578">
        <v>51251.956732556282</v>
      </c>
      <c r="AO85" s="1578">
        <v>21523.23549907592</v>
      </c>
      <c r="AP85" s="1578">
        <v>9166.9004352455213</v>
      </c>
      <c r="AQ85" s="1578">
        <v>2026.9653347971966</v>
      </c>
      <c r="AR85" s="1578">
        <v>1513.891980252447</v>
      </c>
      <c r="AS85" s="1578">
        <v>5840.1890166601306</v>
      </c>
      <c r="AT85" s="1578">
        <v>2514.5371461631553</v>
      </c>
      <c r="AU85" s="1578">
        <v>460.75158595746575</v>
      </c>
      <c r="AV85" s="1578">
        <v>9185.1301364155133</v>
      </c>
      <c r="AW85" s="1578">
        <v>974.65197414002523</v>
      </c>
      <c r="AX85" s="1578">
        <v>1646.9301508770563</v>
      </c>
      <c r="AY85" s="1578">
        <v>33.58804200504909</v>
      </c>
      <c r="AZ85" s="1578">
        <v>17888.420930042703</v>
      </c>
      <c r="BA85" s="1580">
        <v>7745.704217489395</v>
      </c>
    </row>
    <row r="86" spans="31:53" ht="33.75">
      <c r="AE86" s="2557"/>
      <c r="AF86" s="2559" t="s">
        <v>1989</v>
      </c>
      <c r="AG86" s="1577">
        <v>694885.67812101578</v>
      </c>
      <c r="AH86" s="1578">
        <v>676580.48521950084</v>
      </c>
      <c r="AI86" s="1578">
        <v>569561.29123745812</v>
      </c>
      <c r="AJ86" s="1578">
        <v>60425.109778906983</v>
      </c>
      <c r="AK86" s="1578">
        <v>10318.253766397851</v>
      </c>
      <c r="AL86" s="1578">
        <v>320842.38029410352</v>
      </c>
      <c r="AM86" s="1578">
        <v>177975.54739804953</v>
      </c>
      <c r="AN86" s="1578">
        <v>107019.19398204285</v>
      </c>
      <c r="AO86" s="1578">
        <v>36204.918378407652</v>
      </c>
      <c r="AP86" s="1578">
        <v>11684.026878376948</v>
      </c>
      <c r="AQ86" s="1578">
        <v>6847.7520571221548</v>
      </c>
      <c r="AR86" s="1578">
        <v>1731.2864602573877</v>
      </c>
      <c r="AS86" s="1578">
        <v>12729.128950546472</v>
      </c>
      <c r="AT86" s="1578">
        <v>2211.9191228139521</v>
      </c>
      <c r="AU86" s="1578">
        <v>1000.8049092907301</v>
      </c>
      <c r="AV86" s="1578">
        <v>37164.244725772434</v>
      </c>
      <c r="AW86" s="1578">
        <v>931.51838987131805</v>
      </c>
      <c r="AX86" s="1578">
        <v>2797.026219823591</v>
      </c>
      <c r="AY86" s="1578">
        <v>234.16875009716099</v>
      </c>
      <c r="AZ86" s="1578">
        <v>29687.317518070704</v>
      </c>
      <c r="BA86" s="1580">
        <v>21102.21912133877</v>
      </c>
    </row>
    <row r="87" spans="31:53" ht="22.5">
      <c r="AE87" s="2557"/>
      <c r="AF87" s="2559" t="s">
        <v>1990</v>
      </c>
      <c r="AG87" s="1577">
        <v>539329.72708045738</v>
      </c>
      <c r="AH87" s="1578">
        <v>513244.23425936123</v>
      </c>
      <c r="AI87" s="1578">
        <v>414952.32715544658</v>
      </c>
      <c r="AJ87" s="1578">
        <v>3454.3731839999996</v>
      </c>
      <c r="AK87" s="1578">
        <v>21509.864310271187</v>
      </c>
      <c r="AL87" s="1578">
        <v>180936.21887242311</v>
      </c>
      <c r="AM87" s="1578">
        <v>209051.87078875231</v>
      </c>
      <c r="AN87" s="1578">
        <v>98291.907103914651</v>
      </c>
      <c r="AO87" s="1578">
        <v>46890.385921032692</v>
      </c>
      <c r="AP87" s="1578">
        <v>16541.848233837321</v>
      </c>
      <c r="AQ87" s="1578">
        <v>5179.225064288702</v>
      </c>
      <c r="AR87" s="1578">
        <v>4013.5636264904415</v>
      </c>
      <c r="AS87" s="1578">
        <v>16344.263008072174</v>
      </c>
      <c r="AT87" s="1578">
        <v>2543.4804981807779</v>
      </c>
      <c r="AU87" s="1578">
        <v>2268.0054901632734</v>
      </c>
      <c r="AV87" s="1578">
        <v>31379.205519945572</v>
      </c>
      <c r="AW87" s="1578">
        <v>2985.334844955426</v>
      </c>
      <c r="AX87" s="1578">
        <v>5931.0133262136324</v>
      </c>
      <c r="AY87" s="1578">
        <v>112.05943893330583</v>
      </c>
      <c r="AZ87" s="1578">
        <v>10993.908052834009</v>
      </c>
      <c r="BA87" s="1580">
        <v>32016.506147309738</v>
      </c>
    </row>
    <row r="88" spans="31:53" ht="22.5">
      <c r="AE88" s="2557" t="s">
        <v>322</v>
      </c>
      <c r="AF88" s="2559" t="s">
        <v>1981</v>
      </c>
      <c r="AG88" s="1577">
        <v>22558.216204662753</v>
      </c>
      <c r="AH88" s="1578">
        <v>18692.77321161349</v>
      </c>
      <c r="AI88" s="1578">
        <v>11396.627773504417</v>
      </c>
      <c r="AJ88" s="1578">
        <v>956.05723451871143</v>
      </c>
      <c r="AK88" s="1578">
        <v>0</v>
      </c>
      <c r="AL88" s="1578">
        <v>626.84029415189218</v>
      </c>
      <c r="AM88" s="1578">
        <v>9813.7302448338214</v>
      </c>
      <c r="AN88" s="1578">
        <v>7296.1454381090734</v>
      </c>
      <c r="AO88" s="1578">
        <v>6518.7083092219018</v>
      </c>
      <c r="AP88" s="1578">
        <v>46.053947667397928</v>
      </c>
      <c r="AQ88" s="1578">
        <v>65.03745847061613</v>
      </c>
      <c r="AR88" s="1578">
        <v>3305.7562046535045</v>
      </c>
      <c r="AS88" s="1578">
        <v>2610.0128798091014</v>
      </c>
      <c r="AT88" s="1578">
        <v>410.95451539331219</v>
      </c>
      <c r="AU88" s="1578">
        <v>80.893303227974087</v>
      </c>
      <c r="AV88" s="1578">
        <v>35.75050435616118</v>
      </c>
      <c r="AW88" s="1578">
        <v>0</v>
      </c>
      <c r="AX88" s="1578">
        <v>0</v>
      </c>
      <c r="AY88" s="1578">
        <v>0</v>
      </c>
      <c r="AZ88" s="1578">
        <v>741.68662453100774</v>
      </c>
      <c r="BA88" s="1580">
        <v>3865.4429930492524</v>
      </c>
    </row>
    <row r="89" spans="31:53" ht="22.5">
      <c r="AE89" s="2557"/>
      <c r="AF89" s="2559" t="s">
        <v>1982</v>
      </c>
      <c r="AG89" s="1577">
        <v>16805.035279056352</v>
      </c>
      <c r="AH89" s="1578">
        <v>13246.269623911288</v>
      </c>
      <c r="AI89" s="1578">
        <v>9061.0169285956999</v>
      </c>
      <c r="AJ89" s="1578">
        <v>811.76458329894126</v>
      </c>
      <c r="AK89" s="1578">
        <v>14.098183411782168</v>
      </c>
      <c r="AL89" s="1578">
        <v>826.03784939963998</v>
      </c>
      <c r="AM89" s="1578">
        <v>7409.1163124853356</v>
      </c>
      <c r="AN89" s="1578">
        <v>4185.2526953155912</v>
      </c>
      <c r="AO89" s="1578">
        <v>3411.3916392431693</v>
      </c>
      <c r="AP89" s="1578">
        <v>28.002008853160092</v>
      </c>
      <c r="AQ89" s="1578">
        <v>26.413293291816196</v>
      </c>
      <c r="AR89" s="1578">
        <v>1180.335696576713</v>
      </c>
      <c r="AS89" s="1578">
        <v>1508.2027334651816</v>
      </c>
      <c r="AT89" s="1578">
        <v>668.43790705629897</v>
      </c>
      <c r="AU89" s="1578">
        <v>0</v>
      </c>
      <c r="AV89" s="1578">
        <v>0</v>
      </c>
      <c r="AW89" s="1578">
        <v>12.430975411356522</v>
      </c>
      <c r="AX89" s="1578">
        <v>0</v>
      </c>
      <c r="AY89" s="1579">
        <v>8.8373409090921062E-2</v>
      </c>
      <c r="AZ89" s="1578">
        <v>761.34170725197293</v>
      </c>
      <c r="BA89" s="1580">
        <v>3558.7656551450596</v>
      </c>
    </row>
    <row r="90" spans="31:53" ht="22.5">
      <c r="AE90" s="2557"/>
      <c r="AF90" s="2559" t="s">
        <v>1983</v>
      </c>
      <c r="AG90" s="1577">
        <v>39231.324336232137</v>
      </c>
      <c r="AH90" s="1578">
        <v>29928.50948078345</v>
      </c>
      <c r="AI90" s="1578">
        <v>22946.509422442039</v>
      </c>
      <c r="AJ90" s="1578">
        <v>2452.3515748365321</v>
      </c>
      <c r="AK90" s="1578">
        <v>178.09443157238488</v>
      </c>
      <c r="AL90" s="1578">
        <v>3516.0882559890824</v>
      </c>
      <c r="AM90" s="1578">
        <v>16799.975160044021</v>
      </c>
      <c r="AN90" s="1578">
        <v>6982.0000583414294</v>
      </c>
      <c r="AO90" s="1578">
        <v>5370.1006966835166</v>
      </c>
      <c r="AP90" s="1578">
        <v>424.28795634497186</v>
      </c>
      <c r="AQ90" s="1578">
        <v>256.45088498675818</v>
      </c>
      <c r="AR90" s="1578">
        <v>2043.6731704872882</v>
      </c>
      <c r="AS90" s="1578">
        <v>2086.7456010376991</v>
      </c>
      <c r="AT90" s="1578">
        <v>462.8638094043298</v>
      </c>
      <c r="AU90" s="1578">
        <v>96.079274422467606</v>
      </c>
      <c r="AV90" s="1578">
        <v>38.037829660738936</v>
      </c>
      <c r="AW90" s="1578">
        <v>57.500000002026425</v>
      </c>
      <c r="AX90" s="1578">
        <v>441.5576901110195</v>
      </c>
      <c r="AY90" s="1578">
        <v>49.407121999999994</v>
      </c>
      <c r="AZ90" s="1578">
        <v>1025.3967198841276</v>
      </c>
      <c r="BA90" s="1580">
        <v>9744.3725455596996</v>
      </c>
    </row>
    <row r="91" spans="31:53" ht="22.5">
      <c r="AE91" s="2557"/>
      <c r="AF91" s="2559" t="s">
        <v>1984</v>
      </c>
      <c r="AG91" s="1577">
        <v>82268.262287287303</v>
      </c>
      <c r="AH91" s="1578">
        <v>66410.8178028166</v>
      </c>
      <c r="AI91" s="1578">
        <v>47132.178650870359</v>
      </c>
      <c r="AJ91" s="1578">
        <v>3349.4249613231309</v>
      </c>
      <c r="AK91" s="1578">
        <v>1003.5158295759443</v>
      </c>
      <c r="AL91" s="1578">
        <v>10118.186541793735</v>
      </c>
      <c r="AM91" s="1578">
        <v>32661.051318177542</v>
      </c>
      <c r="AN91" s="1578">
        <v>19278.6391519463</v>
      </c>
      <c r="AO91" s="1578">
        <v>13599.750683403856</v>
      </c>
      <c r="AP91" s="1578">
        <v>1243.0862781051012</v>
      </c>
      <c r="AQ91" s="1578">
        <v>542.5138217520738</v>
      </c>
      <c r="AR91" s="1578">
        <v>4354.1433487765389</v>
      </c>
      <c r="AS91" s="1578">
        <v>6573.6248414238216</v>
      </c>
      <c r="AT91" s="1578">
        <v>864.94107334646799</v>
      </c>
      <c r="AU91" s="1578">
        <v>21.441319999838719</v>
      </c>
      <c r="AV91" s="1578">
        <v>581.99759355115998</v>
      </c>
      <c r="AW91" s="1578">
        <v>4.2627350000000002</v>
      </c>
      <c r="AX91" s="1578">
        <v>74.32828148048759</v>
      </c>
      <c r="AY91" s="1578">
        <v>15.965960242426368</v>
      </c>
      <c r="AZ91" s="1578">
        <v>5002.3338982683908</v>
      </c>
      <c r="BA91" s="1580">
        <v>15931.772765951126</v>
      </c>
    </row>
    <row r="92" spans="31:53" ht="33.75">
      <c r="AE92" s="2557"/>
      <c r="AF92" s="2559" t="s">
        <v>1985</v>
      </c>
      <c r="AG92" s="1577">
        <v>111397.2130157543</v>
      </c>
      <c r="AH92" s="1578">
        <v>94928.53939538027</v>
      </c>
      <c r="AI92" s="1578">
        <v>72624.519805177988</v>
      </c>
      <c r="AJ92" s="1578">
        <v>6091.4196650146214</v>
      </c>
      <c r="AK92" s="1578">
        <v>2329.5651078161291</v>
      </c>
      <c r="AL92" s="1578">
        <v>22875.496421053707</v>
      </c>
      <c r="AM92" s="1578">
        <v>41328.038611293538</v>
      </c>
      <c r="AN92" s="1578">
        <v>22304.019590202235</v>
      </c>
      <c r="AO92" s="1578">
        <v>16303.745993215251</v>
      </c>
      <c r="AP92" s="1578">
        <v>2126.8014409382213</v>
      </c>
      <c r="AQ92" s="1578">
        <v>1199.380145310409</v>
      </c>
      <c r="AR92" s="1578">
        <v>3816.483353180889</v>
      </c>
      <c r="AS92" s="1578">
        <v>7126.906980716577</v>
      </c>
      <c r="AT92" s="1578">
        <v>1134.6719596536784</v>
      </c>
      <c r="AU92" s="1578">
        <v>899.50211341548152</v>
      </c>
      <c r="AV92" s="1578">
        <v>635.45918578820226</v>
      </c>
      <c r="AW92" s="1578">
        <v>1.571186</v>
      </c>
      <c r="AX92" s="1578">
        <v>769.66834376342479</v>
      </c>
      <c r="AY92" s="1578">
        <v>93.717403249055252</v>
      </c>
      <c r="AZ92" s="1578">
        <v>4499.8574781863126</v>
      </c>
      <c r="BA92" s="1580">
        <v>17238.341964137475</v>
      </c>
    </row>
    <row r="93" spans="31:53" ht="33.75">
      <c r="AE93" s="2557"/>
      <c r="AF93" s="2559" t="s">
        <v>1986</v>
      </c>
      <c r="AG93" s="1577">
        <v>282402.87259397487</v>
      </c>
      <c r="AH93" s="1578">
        <v>257254.84743002293</v>
      </c>
      <c r="AI93" s="1578">
        <v>205698.00831169297</v>
      </c>
      <c r="AJ93" s="1578">
        <v>15824.024825236826</v>
      </c>
      <c r="AK93" s="1578">
        <v>8913.5253844659183</v>
      </c>
      <c r="AL93" s="1578">
        <v>97749.426894572738</v>
      </c>
      <c r="AM93" s="1578">
        <v>83211.031207417531</v>
      </c>
      <c r="AN93" s="1578">
        <v>51556.839118329801</v>
      </c>
      <c r="AO93" s="1578">
        <v>32199.279846892521</v>
      </c>
      <c r="AP93" s="1578">
        <v>8566.5204918283853</v>
      </c>
      <c r="AQ93" s="1578">
        <v>3648.6387858073326</v>
      </c>
      <c r="AR93" s="1578">
        <v>6022.0605494115671</v>
      </c>
      <c r="AS93" s="1578">
        <v>10878.561817108899</v>
      </c>
      <c r="AT93" s="1578">
        <v>2675.4053721423247</v>
      </c>
      <c r="AU93" s="1578">
        <v>408.09283059398621</v>
      </c>
      <c r="AV93" s="1578">
        <v>2781.6977888388938</v>
      </c>
      <c r="AW93" s="1578">
        <v>45.986585811184845</v>
      </c>
      <c r="AX93" s="1578">
        <v>1285.1915642582042</v>
      </c>
      <c r="AY93" s="1578">
        <v>189.37239571895719</v>
      </c>
      <c r="AZ93" s="1578">
        <v>15055.310936810087</v>
      </c>
      <c r="BA93" s="1580">
        <v>26433.216728210253</v>
      </c>
    </row>
    <row r="94" spans="31:53" ht="33.75">
      <c r="AE94" s="2557"/>
      <c r="AF94" s="2559" t="s">
        <v>1987</v>
      </c>
      <c r="AG94" s="1577">
        <v>175292.29260138617</v>
      </c>
      <c r="AH94" s="1578">
        <v>165092.86644660879</v>
      </c>
      <c r="AI94" s="1578">
        <v>126866.99416871823</v>
      </c>
      <c r="AJ94" s="1578">
        <v>10726.178294299367</v>
      </c>
      <c r="AK94" s="1578">
        <v>3601.8968974864838</v>
      </c>
      <c r="AL94" s="1578">
        <v>61001.617606750784</v>
      </c>
      <c r="AM94" s="1578">
        <v>51537.301370181631</v>
      </c>
      <c r="AN94" s="1578">
        <v>38225.872277890565</v>
      </c>
      <c r="AO94" s="1578">
        <v>25567.281988480285</v>
      </c>
      <c r="AP94" s="1578">
        <v>13002.101903209998</v>
      </c>
      <c r="AQ94" s="1578">
        <v>3299.936915245702</v>
      </c>
      <c r="AR94" s="1578">
        <v>2466.6086864710555</v>
      </c>
      <c r="AS94" s="1578">
        <v>4771.525345109756</v>
      </c>
      <c r="AT94" s="1578">
        <v>1920.0647010609632</v>
      </c>
      <c r="AU94" s="1578">
        <v>107.04443738283162</v>
      </c>
      <c r="AV94" s="1578">
        <v>3291.4465656706438</v>
      </c>
      <c r="AW94" s="1578">
        <v>1.5702441888885268</v>
      </c>
      <c r="AX94" s="1578">
        <v>2773.4090783311258</v>
      </c>
      <c r="AY94" s="1578">
        <v>6.4432921147697728</v>
      </c>
      <c r="AZ94" s="1578">
        <v>6585.721109104843</v>
      </c>
      <c r="BA94" s="1580">
        <v>12972.83523310853</v>
      </c>
    </row>
    <row r="95" spans="31:53" ht="33.75">
      <c r="AE95" s="2557"/>
      <c r="AF95" s="2559" t="s">
        <v>1988</v>
      </c>
      <c r="AG95" s="1577">
        <v>331784.77948985272</v>
      </c>
      <c r="AH95" s="1578">
        <v>322949.09146606567</v>
      </c>
      <c r="AI95" s="1578">
        <v>257658.91680373607</v>
      </c>
      <c r="AJ95" s="1578">
        <v>12363.097011875421</v>
      </c>
      <c r="AK95" s="1578">
        <v>13578.791712858543</v>
      </c>
      <c r="AL95" s="1578">
        <v>123652.47716205084</v>
      </c>
      <c r="AM95" s="1578">
        <v>108064.55091695125</v>
      </c>
      <c r="AN95" s="1578">
        <v>65290.17466232986</v>
      </c>
      <c r="AO95" s="1578">
        <v>43806.732438303698</v>
      </c>
      <c r="AP95" s="1578">
        <v>9489.7685944928326</v>
      </c>
      <c r="AQ95" s="1578">
        <v>2925.7137777312159</v>
      </c>
      <c r="AR95" s="1578">
        <v>4326.3032672230083</v>
      </c>
      <c r="AS95" s="1578">
        <v>10566.583887559867</v>
      </c>
      <c r="AT95" s="1578">
        <v>15693.341016355724</v>
      </c>
      <c r="AU95" s="1578">
        <v>805.02189494102561</v>
      </c>
      <c r="AV95" s="1578">
        <v>5687.2919011784415</v>
      </c>
      <c r="AW95" s="1578">
        <v>171.03312821802024</v>
      </c>
      <c r="AX95" s="1578">
        <v>3358.5721084032011</v>
      </c>
      <c r="AY95" s="1578">
        <v>107.84695223777284</v>
      </c>
      <c r="AZ95" s="1578">
        <v>12158.698133988732</v>
      </c>
      <c r="BA95" s="1580">
        <v>12194.260132190077</v>
      </c>
    </row>
    <row r="96" spans="31:53" ht="33.75">
      <c r="AE96" s="2557"/>
      <c r="AF96" s="2559" t="s">
        <v>1989</v>
      </c>
      <c r="AG96" s="1577">
        <v>474533.08321224962</v>
      </c>
      <c r="AH96" s="1578">
        <v>461327.46985380776</v>
      </c>
      <c r="AI96" s="1578">
        <v>399987.12204416253</v>
      </c>
      <c r="AJ96" s="1578">
        <v>14619.392317850376</v>
      </c>
      <c r="AK96" s="1578">
        <v>10310.268708702206</v>
      </c>
      <c r="AL96" s="1578">
        <v>230387.55549945365</v>
      </c>
      <c r="AM96" s="1578">
        <v>144669.90551815653</v>
      </c>
      <c r="AN96" s="1578">
        <v>61340.347809645093</v>
      </c>
      <c r="AO96" s="1578">
        <v>28204.39055671023</v>
      </c>
      <c r="AP96" s="1578">
        <v>11031.953513007818</v>
      </c>
      <c r="AQ96" s="1578">
        <v>4228.6802950484753</v>
      </c>
      <c r="AR96" s="1578">
        <v>1724.7490666843037</v>
      </c>
      <c r="AS96" s="1578">
        <v>7203.8222911176917</v>
      </c>
      <c r="AT96" s="1578">
        <v>3399.5245101934784</v>
      </c>
      <c r="AU96" s="1578">
        <v>615.66088065847373</v>
      </c>
      <c r="AV96" s="1578">
        <v>17124.540120039124</v>
      </c>
      <c r="AW96" s="1578">
        <v>1317.2702140462775</v>
      </c>
      <c r="AX96" s="1578">
        <v>2148.1924497551254</v>
      </c>
      <c r="AY96" s="1578">
        <v>221.61277266278486</v>
      </c>
      <c r="AZ96" s="1578">
        <v>12324.341696431546</v>
      </c>
      <c r="BA96" s="1580">
        <v>15353.805808196814</v>
      </c>
    </row>
    <row r="97" spans="31:53" ht="23.25" thickBot="1">
      <c r="AE97" s="2558"/>
      <c r="AF97" s="1581" t="s">
        <v>1990</v>
      </c>
      <c r="AG97" s="1582">
        <v>1511089.3206438909</v>
      </c>
      <c r="AH97" s="1583">
        <v>1456834.6455687392</v>
      </c>
      <c r="AI97" s="1583">
        <v>1165627.5530024844</v>
      </c>
      <c r="AJ97" s="1583">
        <v>74969.296869297759</v>
      </c>
      <c r="AK97" s="1583">
        <v>36312.612407440574</v>
      </c>
      <c r="AL97" s="1583">
        <v>638027.2155959449</v>
      </c>
      <c r="AM97" s="1583">
        <v>416318.42812980094</v>
      </c>
      <c r="AN97" s="1583">
        <v>291207.09256625525</v>
      </c>
      <c r="AO97" s="1583">
        <v>93966.473230208489</v>
      </c>
      <c r="AP97" s="1583">
        <v>32491.091916663569</v>
      </c>
      <c r="AQ97" s="1583">
        <v>13995.986076809369</v>
      </c>
      <c r="AR97" s="1583">
        <v>5935.3706149088703</v>
      </c>
      <c r="AS97" s="1583">
        <v>32106.464771334788</v>
      </c>
      <c r="AT97" s="1583">
        <v>6211.9931029432601</v>
      </c>
      <c r="AU97" s="1583">
        <v>3225.5667475486462</v>
      </c>
      <c r="AV97" s="1583">
        <v>114799.33500167308</v>
      </c>
      <c r="AW97" s="1583">
        <v>4047.0996166600971</v>
      </c>
      <c r="AX97" s="1583">
        <v>12461.891182512773</v>
      </c>
      <c r="AY97" s="1583">
        <v>251.86464819698423</v>
      </c>
      <c r="AZ97" s="1583">
        <v>65680.428887003873</v>
      </c>
      <c r="BA97" s="1584">
        <v>66716.566257663813</v>
      </c>
    </row>
    <row r="98" spans="31:53" ht="16.5" thickTop="1"/>
  </sheetData>
  <mergeCells count="93">
    <mergeCell ref="AE28:AF29"/>
    <mergeCell ref="AE30:AE31"/>
    <mergeCell ref="A1:H1"/>
    <mergeCell ref="I1:N1"/>
    <mergeCell ref="P1:W1"/>
    <mergeCell ref="A3:C5"/>
    <mergeCell ref="E3:E5"/>
    <mergeCell ref="F3:F5"/>
    <mergeCell ref="G3:K3"/>
    <mergeCell ref="L3:N3"/>
    <mergeCell ref="O3:Q5"/>
    <mergeCell ref="AD3:AD5"/>
    <mergeCell ref="G4:G5"/>
    <mergeCell ref="H4:H5"/>
    <mergeCell ref="I4:I5"/>
    <mergeCell ref="J4:J5"/>
    <mergeCell ref="K4:K5"/>
    <mergeCell ref="L4:L5"/>
    <mergeCell ref="Z4:Z5"/>
    <mergeCell ref="AA4:AA5"/>
    <mergeCell ref="AB4:AB5"/>
    <mergeCell ref="AC3:AC5"/>
    <mergeCell ref="S3:W3"/>
    <mergeCell ref="X3:AB3"/>
    <mergeCell ref="O6:Q6"/>
    <mergeCell ref="A8:C8"/>
    <mergeCell ref="O8:Q8"/>
    <mergeCell ref="Y4:Y5"/>
    <mergeCell ref="A9:C9"/>
    <mergeCell ref="O9:Q9"/>
    <mergeCell ref="A7:C7"/>
    <mergeCell ref="O7:Q7"/>
    <mergeCell ref="A6:C6"/>
    <mergeCell ref="M4:N4"/>
    <mergeCell ref="S4:W4"/>
    <mergeCell ref="X4:X5"/>
    <mergeCell ref="A10:C10"/>
    <mergeCell ref="O10:Q10"/>
    <mergeCell ref="A11:C11"/>
    <mergeCell ref="O11:Q11"/>
    <mergeCell ref="A12:C12"/>
    <mergeCell ref="O12:Q12"/>
    <mergeCell ref="A13:C13"/>
    <mergeCell ref="O13:Q13"/>
    <mergeCell ref="A14:C14"/>
    <mergeCell ref="O14:Q14"/>
    <mergeCell ref="A15:C15"/>
    <mergeCell ref="O15:Q15"/>
    <mergeCell ref="A16:C16"/>
    <mergeCell ref="O16:Q16"/>
    <mergeCell ref="A17:C17"/>
    <mergeCell ref="O17:Q17"/>
    <mergeCell ref="A18:C18"/>
    <mergeCell ref="O18:Q18"/>
    <mergeCell ref="A19:C19"/>
    <mergeCell ref="O19:Q19"/>
    <mergeCell ref="A20:C20"/>
    <mergeCell ref="O20:Q20"/>
    <mergeCell ref="A21:C21"/>
    <mergeCell ref="O21:Q21"/>
    <mergeCell ref="A22:D22"/>
    <mergeCell ref="A23:D23"/>
    <mergeCell ref="A24:D24"/>
    <mergeCell ref="O22:R22"/>
    <mergeCell ref="O23:R23"/>
    <mergeCell ref="O24:R24"/>
    <mergeCell ref="A39:B39"/>
    <mergeCell ref="O39:P39"/>
    <mergeCell ref="A29:C29"/>
    <mergeCell ref="O29:Q29"/>
    <mergeCell ref="A25:D25"/>
    <mergeCell ref="A26:D26"/>
    <mergeCell ref="O25:R25"/>
    <mergeCell ref="O26:R26"/>
    <mergeCell ref="A27:D27"/>
    <mergeCell ref="O27:R27"/>
    <mergeCell ref="A28:D28"/>
    <mergeCell ref="O28:R28"/>
    <mergeCell ref="A32:C32"/>
    <mergeCell ref="O32:Q32"/>
    <mergeCell ref="A38:C38"/>
    <mergeCell ref="O38:Q38"/>
    <mergeCell ref="A53:B53"/>
    <mergeCell ref="O53:P53"/>
    <mergeCell ref="O60:W60"/>
    <mergeCell ref="X60:AD60"/>
    <mergeCell ref="A54:C54"/>
    <mergeCell ref="O54:Q54"/>
    <mergeCell ref="A55:B55"/>
    <mergeCell ref="O55:P55"/>
    <mergeCell ref="A59:B59"/>
    <mergeCell ref="O59:P59"/>
    <mergeCell ref="A60:H60"/>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58" man="1"/>
    <brk id="14" max="42" man="1"/>
    <brk id="23" max="5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C82"/>
  <sheetViews>
    <sheetView view="pageBreakPreview" zoomScaleNormal="50" zoomScaleSheetLayoutView="100" workbookViewId="0">
      <selection activeCell="L37" sqref="L37"/>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20" style="849" customWidth="1"/>
    <col min="9" max="11" width="18.140625" style="849" customWidth="1"/>
    <col min="12" max="13" width="17.42578125" style="849" customWidth="1"/>
    <col min="14" max="14" width="17.42578125" style="844" customWidth="1"/>
    <col min="15" max="15" width="2.28515625" style="14" customWidth="1"/>
    <col min="16" max="16" width="28.7109375" style="14" customWidth="1"/>
    <col min="17" max="17" width="2.28515625" style="14" customWidth="1"/>
    <col min="18" max="18" width="1.7109375" style="15" customWidth="1"/>
    <col min="19" max="23" width="15.85546875" style="849" customWidth="1"/>
    <col min="24" max="28" width="15" style="849" customWidth="1"/>
    <col min="29" max="29" width="15" style="844" customWidth="1"/>
    <col min="30" max="30" width="18" style="844" customWidth="1"/>
    <col min="31" max="32" width="15.5703125" style="849" bestFit="1" customWidth="1"/>
    <col min="33" max="33" width="18.85546875" style="849" bestFit="1" customWidth="1"/>
    <col min="34" max="35" width="20" style="849" bestFit="1" customWidth="1"/>
    <col min="36" max="36" width="18.85546875" style="849" bestFit="1" customWidth="1"/>
    <col min="37" max="37" width="19.42578125" style="849" customWidth="1"/>
    <col min="38" max="38" width="17.140625" style="849" customWidth="1"/>
    <col min="39" max="42" width="7" style="849" customWidth="1"/>
    <col min="43" max="51" width="9.85546875" style="849" customWidth="1"/>
    <col min="52" max="16384" width="9.140625" style="849"/>
  </cols>
  <sheetData>
    <row r="1" spans="1:51" s="1314" customFormat="1" ht="35.1" customHeight="1">
      <c r="A1" s="2878" t="s">
        <v>1469</v>
      </c>
      <c r="B1" s="2878"/>
      <c r="C1" s="2878"/>
      <c r="D1" s="2878"/>
      <c r="E1" s="2878"/>
      <c r="F1" s="2878"/>
      <c r="G1" s="2878"/>
      <c r="H1" s="2878"/>
      <c r="I1" s="2879" t="s">
        <v>489</v>
      </c>
      <c r="J1" s="2879"/>
      <c r="K1" s="2879"/>
      <c r="L1" s="2879"/>
      <c r="M1" s="2879"/>
      <c r="N1" s="2879"/>
      <c r="O1" s="1316"/>
      <c r="P1" s="2878" t="s">
        <v>1470</v>
      </c>
      <c r="Q1" s="2878"/>
      <c r="R1" s="2878"/>
      <c r="S1" s="2878"/>
      <c r="T1" s="2878"/>
      <c r="U1" s="2878"/>
      <c r="V1" s="2878"/>
      <c r="W1" s="2878"/>
      <c r="X1" s="1313" t="s">
        <v>490</v>
      </c>
      <c r="Y1" s="1313"/>
      <c r="Z1" s="1313"/>
      <c r="AB1" s="1313"/>
      <c r="AC1" s="1317"/>
      <c r="AD1" s="1317"/>
      <c r="AE1" s="1318"/>
      <c r="AF1" s="1318"/>
    </row>
    <row r="2" spans="1:51" ht="15" customHeight="1" thickBot="1">
      <c r="A2" s="849"/>
      <c r="B2" s="394"/>
      <c r="C2" s="394"/>
      <c r="D2" s="395"/>
      <c r="G2" s="1004"/>
      <c r="H2" s="1004"/>
      <c r="I2" s="1004"/>
      <c r="J2" s="1004"/>
      <c r="K2" s="1004"/>
      <c r="L2" s="1004"/>
      <c r="M2" s="1004"/>
      <c r="N2" s="443" t="s">
        <v>535</v>
      </c>
      <c r="O2" s="849"/>
      <c r="P2" s="442"/>
      <c r="Q2" s="394"/>
      <c r="R2" s="395"/>
      <c r="Z2" s="443"/>
      <c r="AC2" s="443"/>
      <c r="AD2" s="443" t="s">
        <v>535</v>
      </c>
    </row>
    <row r="3" spans="1:51" s="608" customFormat="1" ht="15" customHeight="1">
      <c r="A3" s="2868" t="s">
        <v>537</v>
      </c>
      <c r="B3" s="2868"/>
      <c r="C3" s="2868"/>
      <c r="D3" s="1200"/>
      <c r="E3" s="2827" t="s">
        <v>1213</v>
      </c>
      <c r="F3" s="2827" t="s">
        <v>1384</v>
      </c>
      <c r="G3" s="2826" t="s">
        <v>1385</v>
      </c>
      <c r="H3" s="2826"/>
      <c r="I3" s="2880"/>
      <c r="J3" s="2826"/>
      <c r="K3" s="2826"/>
      <c r="L3" s="2829" t="s">
        <v>1216</v>
      </c>
      <c r="M3" s="2830"/>
      <c r="N3" s="2830"/>
      <c r="O3" s="2868" t="s">
        <v>537</v>
      </c>
      <c r="P3" s="2822"/>
      <c r="Q3" s="2822"/>
      <c r="R3" s="1093"/>
      <c r="S3" s="2829" t="s">
        <v>1216</v>
      </c>
      <c r="T3" s="2830"/>
      <c r="U3" s="2830"/>
      <c r="V3" s="2830"/>
      <c r="W3" s="2830"/>
      <c r="X3" s="2830"/>
      <c r="Y3" s="2830"/>
      <c r="Z3" s="2830"/>
      <c r="AA3" s="2830"/>
      <c r="AB3" s="2887"/>
      <c r="AC3" s="2849" t="s">
        <v>1217</v>
      </c>
      <c r="AD3" s="2849" t="s">
        <v>1218</v>
      </c>
    </row>
    <row r="4" spans="1:51" s="608" customFormat="1" ht="15" customHeight="1">
      <c r="A4" s="2869"/>
      <c r="B4" s="2869"/>
      <c r="C4" s="2869"/>
      <c r="D4" s="1201"/>
      <c r="E4" s="2828"/>
      <c r="F4" s="2828"/>
      <c r="G4" s="2825" t="s">
        <v>1219</v>
      </c>
      <c r="H4" s="2825" t="s">
        <v>1220</v>
      </c>
      <c r="I4" s="2843" t="s">
        <v>1221</v>
      </c>
      <c r="J4" s="2844" t="s">
        <v>562</v>
      </c>
      <c r="K4" s="2845" t="s">
        <v>1222</v>
      </c>
      <c r="L4" s="2825" t="s">
        <v>1223</v>
      </c>
      <c r="M4" s="2831" t="s">
        <v>1224</v>
      </c>
      <c r="N4" s="2832"/>
      <c r="O4" s="2823"/>
      <c r="P4" s="2823"/>
      <c r="Q4" s="2823"/>
      <c r="R4" s="1094"/>
      <c r="S4" s="2853" t="s">
        <v>1225</v>
      </c>
      <c r="T4" s="2854"/>
      <c r="U4" s="2854"/>
      <c r="V4" s="2854"/>
      <c r="W4" s="2855"/>
      <c r="X4" s="2874" t="s">
        <v>1226</v>
      </c>
      <c r="Y4" s="2852" t="s">
        <v>772</v>
      </c>
      <c r="Z4" s="2876" t="s">
        <v>1227</v>
      </c>
      <c r="AA4" s="2825" t="s">
        <v>1228</v>
      </c>
      <c r="AB4" s="2825" t="s">
        <v>1229</v>
      </c>
      <c r="AC4" s="2850"/>
      <c r="AD4" s="2850"/>
    </row>
    <row r="5" spans="1:51" s="609" customFormat="1" ht="48.75" customHeight="1">
      <c r="A5" s="2870"/>
      <c r="B5" s="2870"/>
      <c r="C5" s="2870"/>
      <c r="D5" s="1202"/>
      <c r="E5" s="2826"/>
      <c r="F5" s="2826"/>
      <c r="G5" s="2826"/>
      <c r="H5" s="2826"/>
      <c r="I5" s="2843"/>
      <c r="J5" s="2845"/>
      <c r="K5" s="2845"/>
      <c r="L5" s="2826"/>
      <c r="M5" s="1164" t="s">
        <v>1230</v>
      </c>
      <c r="N5" s="2302" t="s">
        <v>1231</v>
      </c>
      <c r="O5" s="2824"/>
      <c r="P5" s="2824"/>
      <c r="Q5" s="2824"/>
      <c r="R5" s="1095"/>
      <c r="S5" s="1164" t="s">
        <v>1232</v>
      </c>
      <c r="T5" s="1164" t="s">
        <v>1233</v>
      </c>
      <c r="U5" s="1164" t="s">
        <v>1234</v>
      </c>
      <c r="V5" s="1164" t="s">
        <v>1235</v>
      </c>
      <c r="W5" s="1167" t="s">
        <v>1236</v>
      </c>
      <c r="X5" s="2875"/>
      <c r="Y5" s="2838"/>
      <c r="Z5" s="2877"/>
      <c r="AA5" s="2826"/>
      <c r="AB5" s="2826"/>
      <c r="AC5" s="2851"/>
      <c r="AD5" s="2851"/>
    </row>
    <row r="6" spans="1:51" s="365" customFormat="1" ht="18" hidden="1" customHeight="1">
      <c r="A6" s="2873" t="s">
        <v>796</v>
      </c>
      <c r="B6" s="2873"/>
      <c r="C6" s="2873"/>
      <c r="D6" s="2"/>
      <c r="E6" s="409">
        <v>884014361</v>
      </c>
      <c r="F6" s="410"/>
      <c r="G6" s="410">
        <v>816615772</v>
      </c>
      <c r="H6" s="410">
        <v>37601085</v>
      </c>
      <c r="I6" s="410">
        <v>19002633</v>
      </c>
      <c r="J6" s="410">
        <v>217723483</v>
      </c>
      <c r="K6" s="410">
        <v>322802954</v>
      </c>
      <c r="L6" s="410"/>
      <c r="M6" s="410">
        <v>115159176</v>
      </c>
      <c r="N6" s="410">
        <v>38654505</v>
      </c>
      <c r="O6" s="2873" t="s">
        <v>796</v>
      </c>
      <c r="P6" s="2873"/>
      <c r="Q6" s="2873"/>
      <c r="R6" s="2"/>
      <c r="S6" s="409">
        <v>13161363.5</v>
      </c>
      <c r="T6" s="410">
        <v>9300868.9700000007</v>
      </c>
      <c r="U6" s="410">
        <v>24730148.800000001</v>
      </c>
      <c r="V6" s="410">
        <v>14357118.5</v>
      </c>
      <c r="W6" s="410">
        <v>14955171</v>
      </c>
      <c r="X6" s="444" t="s">
        <v>3</v>
      </c>
      <c r="Y6" s="444"/>
      <c r="Z6" s="410">
        <v>9054729</v>
      </c>
      <c r="AA6" s="444" t="s">
        <v>3</v>
      </c>
      <c r="AB6" s="283">
        <v>104326441</v>
      </c>
      <c r="AC6" s="410">
        <v>76453319</v>
      </c>
      <c r="AD6" s="410">
        <v>76453319</v>
      </c>
    </row>
    <row r="7" spans="1:51" s="365" customFormat="1" ht="18" hidden="1" customHeight="1">
      <c r="A7" s="2641" t="s">
        <v>793</v>
      </c>
      <c r="B7" s="2641"/>
      <c r="C7" s="2641"/>
      <c r="D7" s="2"/>
      <c r="E7" s="364">
        <v>1212122873.0867617</v>
      </c>
      <c r="F7" s="283"/>
      <c r="G7" s="283">
        <v>1151826185.799772</v>
      </c>
      <c r="H7" s="283">
        <v>61627792.47016219</v>
      </c>
      <c r="I7" s="283">
        <v>25981233.91723733</v>
      </c>
      <c r="J7" s="283">
        <v>414187546.63982821</v>
      </c>
      <c r="K7" s="283">
        <v>358867629.20500857</v>
      </c>
      <c r="L7" s="283"/>
      <c r="M7" s="283">
        <v>128972230.68458322</v>
      </c>
      <c r="N7" s="283">
        <v>65227930.940402821</v>
      </c>
      <c r="O7" s="2641" t="s">
        <v>793</v>
      </c>
      <c r="P7" s="2641"/>
      <c r="Q7" s="2641"/>
      <c r="R7" s="2"/>
      <c r="S7" s="364">
        <v>14934836.423175786</v>
      </c>
      <c r="T7" s="283">
        <v>8358378.8585563535</v>
      </c>
      <c r="U7" s="283">
        <v>20710325.182485808</v>
      </c>
      <c r="V7" s="283">
        <v>6131037.8917467138</v>
      </c>
      <c r="W7" s="283">
        <v>13399372.418269351</v>
      </c>
      <c r="X7" s="444" t="s">
        <v>3</v>
      </c>
      <c r="Y7" s="444"/>
      <c r="Z7" s="283">
        <v>18379616.300594278</v>
      </c>
      <c r="AA7" s="283">
        <v>210348.96994636179</v>
      </c>
      <c r="AB7" s="283">
        <v>162189752.88295099</v>
      </c>
      <c r="AC7" s="283">
        <v>78676303.587583244</v>
      </c>
      <c r="AD7" s="283">
        <v>78676303.587583244</v>
      </c>
    </row>
    <row r="8" spans="1:51" s="365" customFormat="1" ht="18" hidden="1" customHeight="1">
      <c r="A8" s="2641" t="s">
        <v>989</v>
      </c>
      <c r="B8" s="2641"/>
      <c r="C8" s="2641"/>
      <c r="D8" s="2"/>
      <c r="E8" s="364" t="e">
        <f>G8+AD8-#REF!</f>
        <v>#REF!</v>
      </c>
      <c r="F8" s="283"/>
      <c r="G8" s="283" t="e">
        <f>H8+M8+#REF!</f>
        <v>#REF!</v>
      </c>
      <c r="H8" s="283">
        <v>33961983</v>
      </c>
      <c r="I8" s="283">
        <v>12274553</v>
      </c>
      <c r="J8" s="283">
        <v>331576729</v>
      </c>
      <c r="K8" s="283">
        <v>271779495</v>
      </c>
      <c r="L8" s="283"/>
      <c r="M8" s="283">
        <v>281966764</v>
      </c>
      <c r="N8" s="283">
        <v>82824847</v>
      </c>
      <c r="O8" s="2641" t="s">
        <v>989</v>
      </c>
      <c r="P8" s="2641"/>
      <c r="Q8" s="2641"/>
      <c r="R8" s="2"/>
      <c r="S8" s="364">
        <v>15951384</v>
      </c>
      <c r="T8" s="283">
        <v>12407920</v>
      </c>
      <c r="U8" s="283">
        <v>114995367.11999992</v>
      </c>
      <c r="V8" s="283">
        <v>30836771.879999924</v>
      </c>
      <c r="W8" s="283">
        <v>24950474</v>
      </c>
      <c r="X8" s="444" t="s">
        <v>48</v>
      </c>
      <c r="Y8" s="444"/>
      <c r="Z8" s="283">
        <v>1099915</v>
      </c>
      <c r="AA8" s="444" t="s">
        <v>48</v>
      </c>
      <c r="AB8" s="283">
        <v>6398044</v>
      </c>
      <c r="AC8" s="283">
        <v>11727329</v>
      </c>
      <c r="AD8" s="283">
        <v>11727329</v>
      </c>
    </row>
    <row r="9" spans="1:51" s="365" customFormat="1" ht="18" hidden="1" customHeight="1">
      <c r="A9" s="2641" t="s">
        <v>969</v>
      </c>
      <c r="B9" s="2641"/>
      <c r="C9" s="2641"/>
      <c r="D9" s="2"/>
      <c r="E9" s="364">
        <v>887937777.42154884</v>
      </c>
      <c r="F9" s="283"/>
      <c r="G9" s="327">
        <v>868414421.03194356</v>
      </c>
      <c r="H9" s="283">
        <v>52581956.153102256</v>
      </c>
      <c r="I9" s="283">
        <v>10688689.552511062</v>
      </c>
      <c r="J9" s="283">
        <v>276449626.26490414</v>
      </c>
      <c r="K9" s="283">
        <v>307812038.4449591</v>
      </c>
      <c r="L9" s="283"/>
      <c r="M9" s="283">
        <v>121604697.7510175</v>
      </c>
      <c r="N9" s="283">
        <v>54210746.42529235</v>
      </c>
      <c r="O9" s="2641" t="s">
        <v>969</v>
      </c>
      <c r="P9" s="2641"/>
      <c r="Q9" s="2641"/>
      <c r="R9" s="2"/>
      <c r="S9" s="364">
        <v>9975501.050405724</v>
      </c>
      <c r="T9" s="283">
        <v>7094721.0586746205</v>
      </c>
      <c r="U9" s="283">
        <v>19192127.933018804</v>
      </c>
      <c r="V9" s="283">
        <v>23702336.870805494</v>
      </c>
      <c r="W9" s="283">
        <v>7167053.1466036355</v>
      </c>
      <c r="X9" s="444" t="s">
        <v>422</v>
      </c>
      <c r="Y9" s="444"/>
      <c r="Z9" s="283">
        <v>37167437.464967608</v>
      </c>
      <c r="AA9" s="283">
        <v>262211.26621657744</v>
      </c>
      <c r="AB9" s="283">
        <v>99277412.865450189</v>
      </c>
      <c r="AC9" s="283">
        <v>56690793.854573004</v>
      </c>
      <c r="AD9" s="283">
        <v>56690793.854573004</v>
      </c>
    </row>
    <row r="10" spans="1:51" s="365" customFormat="1" ht="18" hidden="1" customHeight="1">
      <c r="A10" s="2641" t="s">
        <v>978</v>
      </c>
      <c r="B10" s="2641"/>
      <c r="C10" s="2641"/>
      <c r="D10" s="2"/>
      <c r="E10" s="437">
        <v>1094008385.2415526</v>
      </c>
      <c r="F10" s="327"/>
      <c r="G10" s="327">
        <v>1050978800.6989181</v>
      </c>
      <c r="H10" s="283">
        <v>141809653.47389013</v>
      </c>
      <c r="I10" s="283">
        <v>20316280.878726214</v>
      </c>
      <c r="J10" s="283">
        <v>296025460.82286692</v>
      </c>
      <c r="K10" s="283">
        <v>359036850.71176863</v>
      </c>
      <c r="L10" s="283"/>
      <c r="M10" s="283">
        <v>118356200.48719232</v>
      </c>
      <c r="N10" s="283">
        <v>56668654.987001732</v>
      </c>
      <c r="O10" s="2641" t="s">
        <v>978</v>
      </c>
      <c r="P10" s="2641"/>
      <c r="Q10" s="2641"/>
      <c r="R10" s="2"/>
      <c r="S10" s="364">
        <v>18549099.55864086</v>
      </c>
      <c r="T10" s="283">
        <v>7603529.6621497804</v>
      </c>
      <c r="U10" s="283">
        <v>21131095.142126884</v>
      </c>
      <c r="V10" s="283">
        <v>7135229.0334181515</v>
      </c>
      <c r="W10" s="283">
        <v>7268592.103854835</v>
      </c>
      <c r="X10" s="283">
        <v>57305211.741886877</v>
      </c>
      <c r="Y10" s="283"/>
      <c r="Z10" s="283">
        <v>13287577.505359702</v>
      </c>
      <c r="AA10" s="283">
        <v>200175.56460030255</v>
      </c>
      <c r="AB10" s="283">
        <v>57928967.017986692</v>
      </c>
      <c r="AC10" s="283">
        <v>56317162.047994226</v>
      </c>
      <c r="AD10" s="283">
        <v>56317162.047994226</v>
      </c>
    </row>
    <row r="11" spans="1:51" s="365" customFormat="1" ht="18" hidden="1" customHeight="1">
      <c r="A11" s="2641" t="s">
        <v>794</v>
      </c>
      <c r="B11" s="2641"/>
      <c r="C11" s="2641"/>
      <c r="D11" s="2"/>
      <c r="E11" s="437">
        <v>1104507474.4175601</v>
      </c>
      <c r="F11" s="327"/>
      <c r="G11" s="317">
        <v>1067995063.900094</v>
      </c>
      <c r="H11" s="50">
        <v>83545723.626557037</v>
      </c>
      <c r="I11" s="50">
        <v>16213505.051686004</v>
      </c>
      <c r="J11" s="50">
        <v>331835129.9245007</v>
      </c>
      <c r="K11" s="50">
        <v>412671969.48914409</v>
      </c>
      <c r="L11" s="50"/>
      <c r="M11" s="50">
        <v>106821589.75731826</v>
      </c>
      <c r="N11" s="283">
        <v>51170554.744952828</v>
      </c>
      <c r="O11" s="2641" t="s">
        <v>794</v>
      </c>
      <c r="P11" s="2641"/>
      <c r="Q11" s="2641"/>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283">
        <v>54090675.056642227</v>
      </c>
      <c r="AD11" s="283">
        <v>54090675.056642227</v>
      </c>
      <c r="AI11" s="365">
        <f t="shared" ref="AI11:AU11" si="0">SUM(K11:K12,K14)</f>
        <v>1225067382.5129673</v>
      </c>
      <c r="AJ11" s="365">
        <f t="shared" si="0"/>
        <v>0</v>
      </c>
      <c r="AK11" s="365">
        <f t="shared" si="0"/>
        <v>324606142.42675149</v>
      </c>
      <c r="AL11" s="365">
        <f t="shared" si="0"/>
        <v>167366375.99631289</v>
      </c>
      <c r="AM11" s="365">
        <f t="shared" si="0"/>
        <v>0</v>
      </c>
      <c r="AN11" s="365">
        <f t="shared" si="0"/>
        <v>0</v>
      </c>
      <c r="AO11" s="365">
        <f t="shared" si="0"/>
        <v>0</v>
      </c>
      <c r="AP11" s="365">
        <f t="shared" si="0"/>
        <v>0</v>
      </c>
      <c r="AQ11" s="365">
        <f t="shared" si="0"/>
        <v>40020353.495212846</v>
      </c>
      <c r="AR11" s="365">
        <f t="shared" si="0"/>
        <v>18457797.397403415</v>
      </c>
      <c r="AS11" s="365">
        <f t="shared" si="0"/>
        <v>58808304.934959255</v>
      </c>
      <c r="AT11" s="365">
        <f t="shared" si="0"/>
        <v>15773032.382760778</v>
      </c>
      <c r="AU11" s="365">
        <f t="shared" si="0"/>
        <v>24180278.220102184</v>
      </c>
      <c r="AV11" s="365" t="e">
        <f>SUM(#REF!,#REF!)</f>
        <v>#REF!</v>
      </c>
      <c r="AW11" s="365">
        <f>SUM(X11:X12,X14)</f>
        <v>203479062.26744944</v>
      </c>
      <c r="AX11" s="365">
        <f>SUM(AA11:AA12,AA14)</f>
        <v>1102409.1871397241</v>
      </c>
      <c r="AY11" s="365">
        <f>SUM(AB11:AB12,AB14)</f>
        <v>159880358.59312946</v>
      </c>
    </row>
    <row r="12" spans="1:51" s="365" customFormat="1" ht="18" hidden="1" customHeight="1">
      <c r="A12" s="2641" t="s">
        <v>908</v>
      </c>
      <c r="B12" s="2641"/>
      <c r="C12" s="2641"/>
      <c r="D12" s="2"/>
      <c r="E12" s="437">
        <v>1110604457.444062</v>
      </c>
      <c r="F12" s="327"/>
      <c r="G12" s="317">
        <v>1067774924.8796263</v>
      </c>
      <c r="H12" s="50">
        <v>59000259.028558321</v>
      </c>
      <c r="I12" s="50">
        <v>22343556.438847698</v>
      </c>
      <c r="J12" s="50">
        <v>368720316.52669519</v>
      </c>
      <c r="K12" s="50">
        <v>390060743.2673859</v>
      </c>
      <c r="L12" s="50"/>
      <c r="M12" s="50">
        <v>106536985.83278736</v>
      </c>
      <c r="N12" s="283">
        <v>59212231.787924983</v>
      </c>
      <c r="O12" s="2641" t="s">
        <v>908</v>
      </c>
      <c r="P12" s="2641"/>
      <c r="Q12" s="2641"/>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283">
        <v>65462529.495163396</v>
      </c>
      <c r="AD12" s="283">
        <v>65462529.495163396</v>
      </c>
      <c r="AG12" s="445"/>
      <c r="AH12" s="445"/>
      <c r="AI12" s="445" t="e">
        <f>AI11/$AF$11</f>
        <v>#DIV/0!</v>
      </c>
      <c r="AJ12" s="445" t="e">
        <f>AJ11/$AF$11</f>
        <v>#DIV/0!</v>
      </c>
      <c r="AL12" s="365">
        <f>AL11/$AK$11</f>
        <v>0.51559830243840721</v>
      </c>
      <c r="AQ12" s="365">
        <f>AQ11/$AK$11</f>
        <v>0.12328895934014428</v>
      </c>
      <c r="AR12" s="365">
        <f>AR11/$AK$11</f>
        <v>5.6862132242517502E-2</v>
      </c>
      <c r="AS12" s="365">
        <f>AS11/$AK$11</f>
        <v>0.18116818275621371</v>
      </c>
      <c r="AT12" s="365">
        <f>AT11/$AK$11</f>
        <v>4.8591293636164073E-2</v>
      </c>
      <c r="AU12" s="365">
        <f>AU11/$AK$11</f>
        <v>7.4491129586552865E-2</v>
      </c>
      <c r="AW12" s="365" t="e">
        <f>AW11/$AV$11</f>
        <v>#REF!</v>
      </c>
      <c r="AX12" s="365" t="e">
        <f>AX11/$AV$11</f>
        <v>#REF!</v>
      </c>
      <c r="AY12" s="365" t="e">
        <f>AY11/$AV$11</f>
        <v>#REF!</v>
      </c>
    </row>
    <row r="13" spans="1:51" s="365" customFormat="1" ht="18" hidden="1" customHeight="1">
      <c r="A13" s="2641" t="s">
        <v>5</v>
      </c>
      <c r="B13" s="2641"/>
      <c r="C13" s="2641"/>
      <c r="D13" s="2"/>
      <c r="E13" s="437" t="e">
        <f>G13+AD13-#REF!</f>
        <v>#REF!</v>
      </c>
      <c r="F13" s="327"/>
      <c r="G13" s="327" t="e">
        <f>H13+M13+#REF!</f>
        <v>#REF!</v>
      </c>
      <c r="H13" s="50">
        <v>100844952.89743455</v>
      </c>
      <c r="I13" s="50">
        <v>25986855.63521735</v>
      </c>
      <c r="J13" s="327">
        <v>914634281.11362004</v>
      </c>
      <c r="K13" s="50">
        <v>486464462.78955406</v>
      </c>
      <c r="L13" s="50"/>
      <c r="M13" s="50">
        <v>116949264.61592844</v>
      </c>
      <c r="N13" s="283">
        <f>$M$13*AL12</f>
        <v>60298842.307392783</v>
      </c>
      <c r="O13" s="2641" t="s">
        <v>5</v>
      </c>
      <c r="P13" s="2641"/>
      <c r="Q13" s="2641"/>
      <c r="R13" s="2"/>
      <c r="S13" s="50">
        <f>$M$13*AQ12</f>
        <v>14418553.130092975</v>
      </c>
      <c r="T13" s="50">
        <f>$M$13*AR12</f>
        <v>6649984.5502560958</v>
      </c>
      <c r="U13" s="50">
        <f>$M$13*AS12</f>
        <v>21187485.74514332</v>
      </c>
      <c r="V13" s="50">
        <f>$M$13*AT12</f>
        <v>5682716.0574860321</v>
      </c>
      <c r="W13" s="50">
        <f>$M$13*AU12</f>
        <v>8711682.8255571872</v>
      </c>
      <c r="X13" s="50" t="e">
        <f>#REF!*AW12</f>
        <v>#REF!</v>
      </c>
      <c r="Y13" s="50"/>
      <c r="Z13" s="50">
        <v>18015436.703935511</v>
      </c>
      <c r="AA13" s="50" t="e">
        <f>#REF!*AX12</f>
        <v>#REF!</v>
      </c>
      <c r="AB13" s="50" t="e">
        <f>#REF!*AY12</f>
        <v>#REF!</v>
      </c>
      <c r="AC13" s="283">
        <v>66151616.111287139</v>
      </c>
      <c r="AD13" s="283">
        <v>66151616.111287139</v>
      </c>
    </row>
    <row r="14" spans="1:51" s="365" customFormat="1" ht="18" hidden="1" customHeight="1">
      <c r="A14" s="2641" t="s">
        <v>979</v>
      </c>
      <c r="B14" s="2641"/>
      <c r="C14" s="2641"/>
      <c r="D14" s="2"/>
      <c r="E14" s="437" t="e">
        <f>G14+AD14-#REF!</f>
        <v>#REF!</v>
      </c>
      <c r="F14" s="327"/>
      <c r="G14" s="327" t="e">
        <f>H14+M14+#REF!</f>
        <v>#REF!</v>
      </c>
      <c r="H14" s="50">
        <v>111412676.0663711</v>
      </c>
      <c r="I14" s="50">
        <v>26885846.774998259</v>
      </c>
      <c r="J14" s="327">
        <v>1010956523.6246958</v>
      </c>
      <c r="K14" s="50">
        <v>422334669.7564373</v>
      </c>
      <c r="L14" s="50"/>
      <c r="M14" s="50">
        <v>111247566.83664586</v>
      </c>
      <c r="N14" s="283">
        <v>56983589.463435084</v>
      </c>
      <c r="O14" s="2641" t="s">
        <v>979</v>
      </c>
      <c r="P14" s="2641"/>
      <c r="Q14" s="2641"/>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283">
        <v>72698499.859068632</v>
      </c>
      <c r="AD14" s="283">
        <v>72698499.859068632</v>
      </c>
    </row>
    <row r="15" spans="1:51" s="365" customFormat="1" ht="18" hidden="1" customHeight="1">
      <c r="A15" s="2641" t="s">
        <v>980</v>
      </c>
      <c r="B15" s="2641"/>
      <c r="C15" s="2641"/>
      <c r="D15" s="2"/>
      <c r="E15" s="437" t="e">
        <f>G15+AD15-#REF!</f>
        <v>#REF!</v>
      </c>
      <c r="F15" s="327"/>
      <c r="G15" s="327" t="e">
        <f>H15+M15+#REF!</f>
        <v>#REF!</v>
      </c>
      <c r="H15" s="283">
        <v>79016195.464908555</v>
      </c>
      <c r="I15" s="283">
        <v>24791256.296694715</v>
      </c>
      <c r="J15" s="327">
        <v>779494678.67999995</v>
      </c>
      <c r="K15" s="283">
        <v>446786704.6134361</v>
      </c>
      <c r="L15" s="283"/>
      <c r="M15" s="283">
        <v>98116735.727064326</v>
      </c>
      <c r="N15" s="283">
        <v>43800542.707088277</v>
      </c>
      <c r="O15" s="2641" t="s">
        <v>980</v>
      </c>
      <c r="P15" s="2641"/>
      <c r="Q15" s="2641"/>
      <c r="R15" s="2"/>
      <c r="S15" s="364">
        <v>15799152.660084248</v>
      </c>
      <c r="T15" s="283">
        <v>6037330.6721937414</v>
      </c>
      <c r="U15" s="283">
        <v>21121820.533904478</v>
      </c>
      <c r="V15" s="283">
        <v>6447593.0833837194</v>
      </c>
      <c r="W15" s="283">
        <v>4910296.0704094805</v>
      </c>
      <c r="X15" s="50">
        <v>73091234.90766561</v>
      </c>
      <c r="Y15" s="50"/>
      <c r="Z15" s="283">
        <v>20053396.057071295</v>
      </c>
      <c r="AA15" s="283">
        <v>163944.0309401046</v>
      </c>
      <c r="AB15" s="283">
        <v>49902991.837127797</v>
      </c>
      <c r="AC15" s="283">
        <v>85637184.368471995</v>
      </c>
      <c r="AD15" s="283">
        <v>85637184.368471995</v>
      </c>
    </row>
    <row r="16" spans="1:51" s="365" customFormat="1" ht="17.25" hidden="1" customHeight="1">
      <c r="A16" s="2641" t="s">
        <v>982</v>
      </c>
      <c r="B16" s="2641"/>
      <c r="C16" s="2641"/>
      <c r="D16" s="2"/>
      <c r="E16" s="317">
        <v>1677734614.1587782</v>
      </c>
      <c r="F16" s="317"/>
      <c r="G16" s="327">
        <v>1598848494.3334563</v>
      </c>
      <c r="H16" s="283">
        <v>63098015.97606001</v>
      </c>
      <c r="I16" s="283">
        <v>26089338.459277585</v>
      </c>
      <c r="J16" s="327">
        <v>881921579.78337991</v>
      </c>
      <c r="K16" s="283">
        <v>430666374.68759632</v>
      </c>
      <c r="L16" s="283"/>
      <c r="M16" s="283">
        <v>85089221.744109139</v>
      </c>
      <c r="N16" s="283">
        <v>37835957.86405126</v>
      </c>
      <c r="O16" s="2641" t="s">
        <v>982</v>
      </c>
      <c r="P16" s="2641"/>
      <c r="Q16" s="2641"/>
      <c r="R16" s="2"/>
      <c r="S16" s="364">
        <v>10949731.279817685</v>
      </c>
      <c r="T16" s="283">
        <v>5866996.5075264461</v>
      </c>
      <c r="U16" s="283">
        <v>15282653.733954567</v>
      </c>
      <c r="V16" s="283">
        <v>9751950.1883288417</v>
      </c>
      <c r="W16" s="283">
        <v>5401932.170430324</v>
      </c>
      <c r="X16" s="50">
        <v>64510374.726414204</v>
      </c>
      <c r="Y16" s="50"/>
      <c r="Z16" s="283">
        <v>21200523.00912872</v>
      </c>
      <c r="AA16" s="283">
        <v>254261.95056054977</v>
      </c>
      <c r="AB16" s="283">
        <v>47219327.006057613</v>
      </c>
      <c r="AC16" s="283">
        <v>100086642.83445083</v>
      </c>
      <c r="AD16" s="283">
        <v>100086642.83445083</v>
      </c>
      <c r="AH16" s="435"/>
      <c r="AI16" s="435" t="s">
        <v>421</v>
      </c>
      <c r="AJ16" s="435"/>
      <c r="AK16" s="435"/>
      <c r="AL16" s="435"/>
    </row>
    <row r="17" spans="1:39" s="365" customFormat="1" ht="18" hidden="1" customHeight="1">
      <c r="A17" s="2641" t="s">
        <v>795</v>
      </c>
      <c r="B17" s="2641"/>
      <c r="C17" s="2641"/>
      <c r="D17" s="2"/>
      <c r="E17" s="369">
        <v>1905911401.124707</v>
      </c>
      <c r="F17" s="369"/>
      <c r="G17" s="369">
        <v>1806885737.2984271</v>
      </c>
      <c r="H17" s="369">
        <v>56035079.219651394</v>
      </c>
      <c r="I17" s="369">
        <v>20293166.304085318</v>
      </c>
      <c r="J17" s="369">
        <v>1037285061.5019439</v>
      </c>
      <c r="K17" s="369">
        <v>479086108.43360746</v>
      </c>
      <c r="L17" s="369"/>
      <c r="M17" s="369">
        <v>91977373.63521269</v>
      </c>
      <c r="N17" s="369">
        <v>37361463.478440605</v>
      </c>
      <c r="O17" s="2641" t="s">
        <v>795</v>
      </c>
      <c r="P17" s="2641"/>
      <c r="Q17" s="2641"/>
      <c r="R17" s="2"/>
      <c r="S17" s="369">
        <v>13292613.139906682</v>
      </c>
      <c r="T17" s="369">
        <v>6420277.4258636395</v>
      </c>
      <c r="U17" s="369">
        <v>17419931.859455429</v>
      </c>
      <c r="V17" s="369">
        <v>8291295.1321529215</v>
      </c>
      <c r="W17" s="369">
        <v>9191792.5993934143</v>
      </c>
      <c r="X17" s="346">
        <v>71156047.930085033</v>
      </c>
      <c r="Y17" s="346"/>
      <c r="Z17" s="369">
        <v>19532168.87302703</v>
      </c>
      <c r="AA17" s="369">
        <v>352436.01569032727</v>
      </c>
      <c r="AB17" s="369">
        <v>50700464.258149348</v>
      </c>
      <c r="AC17" s="369">
        <v>118557832.6993084</v>
      </c>
      <c r="AD17" s="369">
        <v>118557832.6993084</v>
      </c>
      <c r="AH17" s="1197"/>
      <c r="AI17" s="1197" t="s">
        <v>423</v>
      </c>
      <c r="AJ17" s="436"/>
      <c r="AK17" s="436"/>
      <c r="AL17" s="436"/>
    </row>
    <row r="18" spans="1:39" s="365" customFormat="1" ht="18" hidden="1" customHeight="1">
      <c r="A18" s="2641" t="s">
        <v>983</v>
      </c>
      <c r="B18" s="2641"/>
      <c r="C18" s="2641"/>
      <c r="D18" s="2"/>
      <c r="E18" s="369" t="e">
        <f>G18+AD18-#REF!</f>
        <v>#REF!</v>
      </c>
      <c r="F18" s="369"/>
      <c r="G18" s="369" t="e">
        <f>H18+L18+#REF!</f>
        <v>#REF!</v>
      </c>
      <c r="H18" s="369">
        <v>48134226.697586112</v>
      </c>
      <c r="I18" s="369">
        <v>21622586.778182603</v>
      </c>
      <c r="J18" s="369">
        <v>855876728.34116554</v>
      </c>
      <c r="K18" s="369">
        <v>396411361.1074006</v>
      </c>
      <c r="L18" s="369"/>
      <c r="M18" s="369">
        <v>79659450.429710269</v>
      </c>
      <c r="N18" s="369">
        <v>34041821.947817221</v>
      </c>
      <c r="O18" s="2641" t="s">
        <v>983</v>
      </c>
      <c r="P18" s="2641"/>
      <c r="Q18" s="2641"/>
      <c r="R18" s="2"/>
      <c r="S18" s="369">
        <v>11347726.647405256</v>
      </c>
      <c r="T18" s="369">
        <v>5790568.5293154269</v>
      </c>
      <c r="U18" s="369">
        <v>14955011.081214637</v>
      </c>
      <c r="V18" s="369">
        <v>7876796.128277164</v>
      </c>
      <c r="W18" s="369">
        <v>5647526.0956805535</v>
      </c>
      <c r="X18" s="369">
        <v>60473264.517373003</v>
      </c>
      <c r="Y18" s="369"/>
      <c r="Z18" s="369">
        <v>11985785.796908749</v>
      </c>
      <c r="AA18" s="369">
        <v>263743.77673027688</v>
      </c>
      <c r="AB18" s="369">
        <v>44405753.044112645</v>
      </c>
      <c r="AC18" s="369">
        <v>80943746.709172249</v>
      </c>
      <c r="AD18" s="369">
        <v>80943746.709172249</v>
      </c>
      <c r="AJ18" s="365" t="e">
        <f>AH18*(1+#REF!)</f>
        <v>#REF!</v>
      </c>
      <c r="AK18" s="446" t="e">
        <f>(AJ18/AH18)-1</f>
        <v>#REF!</v>
      </c>
      <c r="AL18" s="365" t="e">
        <f>AJ18-AH18</f>
        <v>#REF!</v>
      </c>
      <c r="AM18" s="849"/>
    </row>
    <row r="19" spans="1:39" s="365" customFormat="1" ht="18" hidden="1" customHeight="1">
      <c r="A19" s="2641" t="s">
        <v>909</v>
      </c>
      <c r="B19" s="2641"/>
      <c r="C19" s="2641"/>
      <c r="D19" s="2"/>
      <c r="E19" s="369">
        <v>1918058080.3343196</v>
      </c>
      <c r="F19" s="369"/>
      <c r="G19" s="369">
        <v>1829300639.4857309</v>
      </c>
      <c r="H19" s="369">
        <v>49794242.92041114</v>
      </c>
      <c r="I19" s="369">
        <v>29229771.450746041</v>
      </c>
      <c r="J19" s="369">
        <v>1052866166.4356915</v>
      </c>
      <c r="K19" s="369">
        <v>472049041.9864639</v>
      </c>
      <c r="L19" s="369"/>
      <c r="M19" s="369">
        <v>101921170.77994193</v>
      </c>
      <c r="N19" s="369">
        <v>41403783.888343148</v>
      </c>
      <c r="O19" s="2641" t="s">
        <v>909</v>
      </c>
      <c r="P19" s="2641"/>
      <c r="Q19" s="2641"/>
      <c r="R19" s="2"/>
      <c r="S19" s="369">
        <v>15156975.946723636</v>
      </c>
      <c r="T19" s="369">
        <v>9113366.8013288975</v>
      </c>
      <c r="U19" s="369">
        <v>20670375.434653386</v>
      </c>
      <c r="V19" s="369">
        <v>9365918.2748927232</v>
      </c>
      <c r="W19" s="369">
        <v>6210750.434000113</v>
      </c>
      <c r="X19" s="346">
        <v>65709038.855836667</v>
      </c>
      <c r="Y19" s="346"/>
      <c r="Z19" s="369">
        <v>19616994.062205464</v>
      </c>
      <c r="AA19" s="369">
        <v>316509.0393580143</v>
      </c>
      <c r="AB19" s="369">
        <v>57414698.017272882</v>
      </c>
      <c r="AC19" s="369">
        <v>108374434.91079684</v>
      </c>
      <c r="AD19" s="369">
        <v>108374434.91079684</v>
      </c>
      <c r="AI19" s="365">
        <v>882011101.71667922</v>
      </c>
      <c r="AM19" s="849"/>
    </row>
    <row r="20" spans="1:39" s="365" customFormat="1" ht="18" hidden="1" customHeight="1">
      <c r="A20" s="2641" t="s">
        <v>984</v>
      </c>
      <c r="B20" s="2641"/>
      <c r="C20" s="2641"/>
      <c r="D20" s="2"/>
      <c r="E20" s="369">
        <v>2003052329.1130536</v>
      </c>
      <c r="F20" s="369"/>
      <c r="G20" s="369">
        <v>1913570358.5609207</v>
      </c>
      <c r="H20" s="369">
        <v>33742597.498634771</v>
      </c>
      <c r="I20" s="369">
        <v>27969698.550922256</v>
      </c>
      <c r="J20" s="369">
        <v>1129104080.6300826</v>
      </c>
      <c r="K20" s="369">
        <v>501921760.24039036</v>
      </c>
      <c r="L20" s="369"/>
      <c r="M20" s="369">
        <v>100932770.33373679</v>
      </c>
      <c r="N20" s="369">
        <v>43865163.324620284</v>
      </c>
      <c r="O20" s="2641" t="s">
        <v>984</v>
      </c>
      <c r="P20" s="2641"/>
      <c r="Q20" s="2641"/>
      <c r="R20" s="2"/>
      <c r="S20" s="369">
        <v>17703222.867415816</v>
      </c>
      <c r="T20" s="369">
        <v>8641480.5215690173</v>
      </c>
      <c r="U20" s="369">
        <v>18716342.829991616</v>
      </c>
      <c r="V20" s="369">
        <v>6071608.0709286798</v>
      </c>
      <c r="W20" s="369">
        <v>5934952.7192114126</v>
      </c>
      <c r="X20" s="346">
        <v>70314885.609816074</v>
      </c>
      <c r="Y20" s="346"/>
      <c r="Z20" s="369">
        <v>20882258.199627183</v>
      </c>
      <c r="AA20" s="369">
        <v>451146.73938871425</v>
      </c>
      <c r="AB20" s="369">
        <v>49133418.957960568</v>
      </c>
      <c r="AC20" s="369">
        <v>110364228.7517581</v>
      </c>
      <c r="AD20" s="369">
        <v>110364228.7517581</v>
      </c>
      <c r="AI20" s="365">
        <v>1037309031.7699443</v>
      </c>
      <c r="AM20" s="849"/>
    </row>
    <row r="21" spans="1:39" s="365" customFormat="1" ht="18" hidden="1" customHeight="1">
      <c r="A21" s="2641" t="s">
        <v>985</v>
      </c>
      <c r="B21" s="2641"/>
      <c r="C21" s="2641"/>
      <c r="D21" s="18"/>
      <c r="E21" s="369">
        <v>1698497265.2204101</v>
      </c>
      <c r="F21" s="369"/>
      <c r="G21" s="369">
        <v>1539118673.3509581</v>
      </c>
      <c r="H21" s="369">
        <v>50438539.856719755</v>
      </c>
      <c r="I21" s="369">
        <v>31515796.894087177</v>
      </c>
      <c r="J21" s="369">
        <v>677894624.52373517</v>
      </c>
      <c r="K21" s="369">
        <v>543696562.71023667</v>
      </c>
      <c r="L21" s="369"/>
      <c r="M21" s="369">
        <v>106637414.54177141</v>
      </c>
      <c r="N21" s="369">
        <v>46067162.217533678</v>
      </c>
      <c r="O21" s="2641" t="s">
        <v>985</v>
      </c>
      <c r="P21" s="2641"/>
      <c r="Q21" s="2641"/>
      <c r="R21" s="18"/>
      <c r="S21" s="369">
        <v>17925174.73564985</v>
      </c>
      <c r="T21" s="369">
        <v>9105301.5176570937</v>
      </c>
      <c r="U21" s="369">
        <v>21594796.49224304</v>
      </c>
      <c r="V21" s="369">
        <v>5915853.4033916295</v>
      </c>
      <c r="W21" s="369">
        <v>6029126.1752961352</v>
      </c>
      <c r="X21" s="346">
        <v>76298958.686348259</v>
      </c>
      <c r="Y21" s="346"/>
      <c r="Z21" s="369">
        <v>20242838.479926176</v>
      </c>
      <c r="AA21" s="369">
        <v>347299.23651442106</v>
      </c>
      <c r="AB21" s="369">
        <v>52289476.901545256</v>
      </c>
      <c r="AC21" s="369">
        <v>179621430.34937757</v>
      </c>
      <c r="AD21" s="369">
        <v>179621430.34937757</v>
      </c>
      <c r="AM21" s="849"/>
    </row>
    <row r="22" spans="1:39" ht="14.45" hidden="1" customHeight="1">
      <c r="A22" s="2618" t="s">
        <v>990</v>
      </c>
      <c r="B22" s="2619"/>
      <c r="C22" s="2619"/>
      <c r="D22" s="2620"/>
      <c r="E22" s="113">
        <v>1691717.6445246083</v>
      </c>
      <c r="F22" s="113">
        <v>1576730.7966300084</v>
      </c>
      <c r="G22" s="113">
        <v>1277260.346240931</v>
      </c>
      <c r="H22" s="113">
        <v>56174.469685894561</v>
      </c>
      <c r="I22" s="113">
        <v>36285.352065757252</v>
      </c>
      <c r="J22" s="113">
        <v>657092.39443798747</v>
      </c>
      <c r="K22" s="113">
        <v>527708.13005129236</v>
      </c>
      <c r="L22" s="113">
        <f>M22+X22+AA22+AB22</f>
        <v>299470.45038907736</v>
      </c>
      <c r="M22" s="113">
        <v>168195.45321704808</v>
      </c>
      <c r="N22" s="113">
        <v>45917.886902473125</v>
      </c>
      <c r="O22" s="2618" t="s">
        <v>990</v>
      </c>
      <c r="P22" s="2619"/>
      <c r="Q22" s="2619"/>
      <c r="R22" s="2620"/>
      <c r="S22" s="113">
        <v>26840.620359138054</v>
      </c>
      <c r="T22" s="113">
        <v>20466.839389939632</v>
      </c>
      <c r="U22" s="113">
        <v>56513.397555471733</v>
      </c>
      <c r="V22" s="113">
        <v>13674.242177845366</v>
      </c>
      <c r="W22" s="113">
        <v>4782.4668321800764</v>
      </c>
      <c r="X22" s="113">
        <v>73940.940593983978</v>
      </c>
      <c r="Y22" s="113"/>
      <c r="Z22" s="448" t="s">
        <v>450</v>
      </c>
      <c r="AA22" s="113">
        <v>616.38815218077673</v>
      </c>
      <c r="AB22" s="113">
        <v>56717.668425864525</v>
      </c>
      <c r="AC22" s="113">
        <v>134775.3794253981</v>
      </c>
      <c r="AD22" s="113">
        <v>19788.531530800399</v>
      </c>
    </row>
    <row r="23" spans="1:39" ht="14.45" hidden="1" customHeight="1">
      <c r="A23" s="2618" t="s">
        <v>1001</v>
      </c>
      <c r="B23" s="2619"/>
      <c r="C23" s="2619"/>
      <c r="D23" s="2620"/>
      <c r="E23" s="448" t="s">
        <v>450</v>
      </c>
      <c r="F23" s="448" t="s">
        <v>450</v>
      </c>
      <c r="G23" s="448" t="s">
        <v>450</v>
      </c>
      <c r="H23" s="448" t="s">
        <v>450</v>
      </c>
      <c r="I23" s="448" t="s">
        <v>450</v>
      </c>
      <c r="J23" s="448" t="s">
        <v>450</v>
      </c>
      <c r="K23" s="448" t="s">
        <v>450</v>
      </c>
      <c r="L23" s="448" t="s">
        <v>450</v>
      </c>
      <c r="M23" s="448" t="s">
        <v>450</v>
      </c>
      <c r="N23" s="448" t="s">
        <v>450</v>
      </c>
      <c r="O23" s="2618" t="s">
        <v>1001</v>
      </c>
      <c r="P23" s="2619"/>
      <c r="Q23" s="2619"/>
      <c r="R23" s="2620"/>
      <c r="S23" s="448" t="s">
        <v>450</v>
      </c>
      <c r="T23" s="448" t="s">
        <v>450</v>
      </c>
      <c r="U23" s="448" t="s">
        <v>450</v>
      </c>
      <c r="V23" s="448" t="s">
        <v>450</v>
      </c>
      <c r="W23" s="448" t="s">
        <v>450</v>
      </c>
      <c r="X23" s="448" t="s">
        <v>450</v>
      </c>
      <c r="Y23" s="448" t="s">
        <v>450</v>
      </c>
      <c r="Z23" s="448" t="s">
        <v>450</v>
      </c>
      <c r="AA23" s="448" t="s">
        <v>450</v>
      </c>
      <c r="AB23" s="448" t="s">
        <v>450</v>
      </c>
      <c r="AC23" s="448" t="s">
        <v>450</v>
      </c>
      <c r="AD23" s="448" t="s">
        <v>450</v>
      </c>
    </row>
    <row r="24" spans="1:39" ht="14.45" customHeight="1">
      <c r="A24" s="2618" t="s">
        <v>1002</v>
      </c>
      <c r="B24" s="2619"/>
      <c r="C24" s="2619"/>
      <c r="D24" s="2620"/>
      <c r="E24" s="113">
        <v>1788413.321782948</v>
      </c>
      <c r="F24" s="113">
        <v>1646437.1201984501</v>
      </c>
      <c r="G24" s="113">
        <v>1324162.4065761706</v>
      </c>
      <c r="H24" s="113">
        <v>55041.749027572791</v>
      </c>
      <c r="I24" s="113">
        <v>44948.460470020451</v>
      </c>
      <c r="J24" s="113">
        <v>665442.27449392143</v>
      </c>
      <c r="K24" s="113">
        <v>558729.92258465616</v>
      </c>
      <c r="L24" s="113">
        <f>M24+X24+AA24+AB24</f>
        <v>322274.71362227929</v>
      </c>
      <c r="M24" s="113">
        <v>190303.93999668301</v>
      </c>
      <c r="N24" s="113">
        <v>51310.740930126129</v>
      </c>
      <c r="O24" s="2618" t="s">
        <v>1002</v>
      </c>
      <c r="P24" s="2619"/>
      <c r="Q24" s="2619"/>
      <c r="R24" s="2620"/>
      <c r="S24" s="1476">
        <v>25826.613823156498</v>
      </c>
      <c r="T24" s="1476">
        <v>24362.362820060232</v>
      </c>
      <c r="U24" s="1476">
        <v>70425.131783785037</v>
      </c>
      <c r="V24" s="1476">
        <v>14847</v>
      </c>
      <c r="W24" s="1476">
        <v>3532</v>
      </c>
      <c r="X24" s="448">
        <v>68425.55847311049</v>
      </c>
      <c r="Y24" s="448" t="s">
        <v>450</v>
      </c>
      <c r="Z24" s="448" t="s">
        <v>450</v>
      </c>
      <c r="AA24" s="113">
        <v>172.1328848289495</v>
      </c>
      <c r="AB24" s="113">
        <v>63373.082267656857</v>
      </c>
      <c r="AC24" s="113">
        <v>161914.96376830008</v>
      </c>
      <c r="AD24" s="113">
        <v>19938.762183802315</v>
      </c>
    </row>
    <row r="25" spans="1:39" ht="14.45" customHeight="1">
      <c r="A25" s="2618" t="s">
        <v>1003</v>
      </c>
      <c r="B25" s="2619"/>
      <c r="C25" s="2619"/>
      <c r="D25" s="2620"/>
      <c r="E25" s="113">
        <v>2004095.2860047147</v>
      </c>
      <c r="F25" s="113">
        <v>1887354.9494973596</v>
      </c>
      <c r="G25" s="113">
        <v>1545124.8982817903</v>
      </c>
      <c r="H25" s="113">
        <v>51025.112969116431</v>
      </c>
      <c r="I25" s="113">
        <v>35467.987353790697</v>
      </c>
      <c r="J25" s="113">
        <v>879317.23733015324</v>
      </c>
      <c r="K25" s="113">
        <v>579314.5606287237</v>
      </c>
      <c r="L25" s="113">
        <f>M25+X25+AA25+AB25</f>
        <v>342230.05121556931</v>
      </c>
      <c r="M25" s="113">
        <v>197540.70640902349</v>
      </c>
      <c r="N25" s="113">
        <v>52379.161708348714</v>
      </c>
      <c r="O25" s="2618" t="s">
        <v>1003</v>
      </c>
      <c r="P25" s="2619"/>
      <c r="Q25" s="2619"/>
      <c r="R25" s="2620"/>
      <c r="S25" s="1476">
        <v>29187.0788800638</v>
      </c>
      <c r="T25" s="1476">
        <v>24887.528119006056</v>
      </c>
      <c r="U25" s="1476">
        <v>72137.517293381912</v>
      </c>
      <c r="V25" s="1476">
        <v>14991</v>
      </c>
      <c r="W25" s="1476">
        <v>3959</v>
      </c>
      <c r="X25" s="448">
        <v>80474.230562621131</v>
      </c>
      <c r="Y25" s="448" t="s">
        <v>450</v>
      </c>
      <c r="Z25" s="448" t="s">
        <v>450</v>
      </c>
      <c r="AA25" s="113">
        <v>1169.7074434474705</v>
      </c>
      <c r="AB25" s="113">
        <v>63045.406800477176</v>
      </c>
      <c r="AC25" s="113">
        <v>135738.52224057875</v>
      </c>
      <c r="AD25" s="113">
        <v>18998.185733223632</v>
      </c>
    </row>
    <row r="26" spans="1:39" ht="14.45" customHeight="1">
      <c r="A26" s="2618" t="s">
        <v>1004</v>
      </c>
      <c r="B26" s="2619"/>
      <c r="C26" s="2619"/>
      <c r="D26" s="2620"/>
      <c r="E26" s="113">
        <v>2214820.0188472457</v>
      </c>
      <c r="F26" s="113">
        <v>2060963.4839457311</v>
      </c>
      <c r="G26" s="113">
        <v>1655069.6480344983</v>
      </c>
      <c r="H26" s="113">
        <v>61013.660847066625</v>
      </c>
      <c r="I26" s="113">
        <v>27918.302528482782</v>
      </c>
      <c r="J26" s="113">
        <v>921434.07950688025</v>
      </c>
      <c r="K26" s="113">
        <v>644703.60515206389</v>
      </c>
      <c r="L26" s="113">
        <f>M26+X26+Z26+AA26+AB26</f>
        <v>405893.83591123688</v>
      </c>
      <c r="M26" s="113">
        <v>209466.08032275428</v>
      </c>
      <c r="N26" s="113">
        <v>53386.676422394434</v>
      </c>
      <c r="O26" s="2618" t="s">
        <v>1004</v>
      </c>
      <c r="P26" s="2619"/>
      <c r="Q26" s="2619"/>
      <c r="R26" s="2620"/>
      <c r="S26" s="113">
        <v>30275.904158799338</v>
      </c>
      <c r="T26" s="113">
        <v>26655.408856394948</v>
      </c>
      <c r="U26" s="113">
        <v>77185.670215319755</v>
      </c>
      <c r="V26" s="113">
        <v>17430.141095543055</v>
      </c>
      <c r="W26" s="113">
        <v>4532.2795743027173</v>
      </c>
      <c r="X26" s="108">
        <v>94421.617170812926</v>
      </c>
      <c r="Y26" s="448" t="s">
        <v>450</v>
      </c>
      <c r="Z26" s="113">
        <v>21241.504336692451</v>
      </c>
      <c r="AA26" s="113">
        <v>829.83897853729616</v>
      </c>
      <c r="AB26" s="113">
        <v>79934.795102439952</v>
      </c>
      <c r="AC26" s="113">
        <v>175098.03923820189</v>
      </c>
      <c r="AD26" s="448" t="s">
        <v>499</v>
      </c>
    </row>
    <row r="27" spans="1:39" ht="14.45" customHeight="1">
      <c r="A27" s="2618" t="s">
        <v>1005</v>
      </c>
      <c r="B27" s="2619"/>
      <c r="C27" s="2619"/>
      <c r="D27" s="2620"/>
      <c r="E27" s="113">
        <v>2307218.7123638289</v>
      </c>
      <c r="F27" s="113">
        <v>2133439.3235730138</v>
      </c>
      <c r="G27" s="113">
        <v>1688518.8717783834</v>
      </c>
      <c r="H27" s="113">
        <v>77489.013319196631</v>
      </c>
      <c r="I27" s="113">
        <v>44322.618645098111</v>
      </c>
      <c r="J27" s="113">
        <v>895154.64668426919</v>
      </c>
      <c r="K27" s="113">
        <v>671552.59312981996</v>
      </c>
      <c r="L27" s="113">
        <v>444920.45179463283</v>
      </c>
      <c r="M27" s="113">
        <v>227200.09365640904</v>
      </c>
      <c r="N27" s="113">
        <v>62039.046383743138</v>
      </c>
      <c r="O27" s="2618" t="s">
        <v>1005</v>
      </c>
      <c r="P27" s="2618"/>
      <c r="Q27" s="2618"/>
      <c r="R27" s="2668"/>
      <c r="S27" s="113">
        <v>33442.630857926415</v>
      </c>
      <c r="T27" s="113">
        <v>29259.815926258438</v>
      </c>
      <c r="U27" s="113">
        <v>74052.213901124269</v>
      </c>
      <c r="V27" s="113">
        <v>20296.218050795203</v>
      </c>
      <c r="W27" s="113">
        <v>8110.1685365618459</v>
      </c>
      <c r="X27" s="108">
        <v>103366.85748082626</v>
      </c>
      <c r="Y27" s="108">
        <v>4514.6279961542814</v>
      </c>
      <c r="Z27" s="113">
        <v>19116.445825020601</v>
      </c>
      <c r="AA27" s="113">
        <v>2608.7153629184681</v>
      </c>
      <c r="AB27" s="113">
        <v>88113.711473303541</v>
      </c>
      <c r="AC27" s="113">
        <v>192895.83461583898</v>
      </c>
      <c r="AD27" s="448" t="s">
        <v>499</v>
      </c>
    </row>
    <row r="28" spans="1:39" ht="14.45" customHeight="1">
      <c r="A28" s="2618" t="s">
        <v>1400</v>
      </c>
      <c r="B28" s="2619"/>
      <c r="C28" s="2619"/>
      <c r="D28" s="2620"/>
      <c r="E28" s="113">
        <f>'13.'!E28</f>
        <v>3047362.3996643443</v>
      </c>
      <c r="F28" s="113">
        <f>'13.'!F28</f>
        <v>2886665.8302797456</v>
      </c>
      <c r="G28" s="113">
        <f>'13.'!G28</f>
        <v>2318999.4469113881</v>
      </c>
      <c r="H28" s="113">
        <f>'13.'!H28</f>
        <v>142163.00733755156</v>
      </c>
      <c r="I28" s="113">
        <f>'13.'!I28</f>
        <v>76242.36866332998</v>
      </c>
      <c r="J28" s="113">
        <f>'13.'!J28</f>
        <v>1188780.9421211623</v>
      </c>
      <c r="K28" s="113">
        <f>'13.'!K28</f>
        <v>911813.12878934271</v>
      </c>
      <c r="L28" s="113">
        <f>'13.'!L28</f>
        <v>567666.38336836558</v>
      </c>
      <c r="M28" s="113">
        <v>268922.77832136309</v>
      </c>
      <c r="N28" s="113">
        <v>78436.304942111412</v>
      </c>
      <c r="O28" s="2618" t="s">
        <v>1471</v>
      </c>
      <c r="P28" s="2618"/>
      <c r="Q28" s="2618"/>
      <c r="R28" s="2668"/>
      <c r="S28" s="113">
        <v>30182.714394453786</v>
      </c>
      <c r="T28" s="113">
        <v>35175.295368373765</v>
      </c>
      <c r="U28" s="113">
        <v>85427.460259683387</v>
      </c>
      <c r="V28" s="113">
        <v>33442.185600549878</v>
      </c>
      <c r="W28" s="113">
        <v>6258.817756190725</v>
      </c>
      <c r="X28" s="108">
        <v>144974.91649075647</v>
      </c>
      <c r="Y28" s="108">
        <v>5658.7246853378501</v>
      </c>
      <c r="Z28" s="113">
        <v>23312.810698615351</v>
      </c>
      <c r="AA28" s="113">
        <v>936.31891983184164</v>
      </c>
      <c r="AB28" s="113">
        <v>123833.26629046092</v>
      </c>
      <c r="AC28" s="113">
        <v>184009.38008321205</v>
      </c>
      <c r="AD28" s="448" t="s">
        <v>499</v>
      </c>
    </row>
    <row r="29" spans="1:39" ht="14.45" customHeight="1">
      <c r="A29" s="2641" t="s">
        <v>371</v>
      </c>
      <c r="B29" s="2641"/>
      <c r="C29" s="2641"/>
      <c r="D29" s="363"/>
      <c r="E29" s="112"/>
      <c r="F29" s="108"/>
      <c r="G29" s="108"/>
      <c r="H29" s="108"/>
      <c r="I29" s="108"/>
      <c r="J29" s="108"/>
      <c r="K29" s="108"/>
      <c r="L29" s="108"/>
      <c r="M29" s="108"/>
      <c r="N29" s="610"/>
      <c r="O29" s="2641" t="s">
        <v>371</v>
      </c>
      <c r="P29" s="2641"/>
      <c r="Q29" s="2641"/>
      <c r="R29" s="2"/>
      <c r="S29" s="108"/>
      <c r="T29" s="108"/>
      <c r="U29" s="108"/>
      <c r="V29" s="108"/>
      <c r="W29" s="108"/>
      <c r="X29" s="108"/>
      <c r="Y29" s="108"/>
      <c r="Z29" s="108"/>
      <c r="AA29" s="108"/>
      <c r="AB29" s="108"/>
      <c r="AC29" s="108"/>
      <c r="AD29" s="113"/>
      <c r="AF29" s="365"/>
      <c r="AG29" s="365"/>
    </row>
    <row r="30" spans="1:39" ht="14.45" customHeight="1">
      <c r="A30" s="1137"/>
      <c r="B30" s="813" t="s">
        <v>1022</v>
      </c>
      <c r="C30" s="1137"/>
      <c r="D30" s="1019"/>
      <c r="E30" s="866">
        <f>'13.'!AG62</f>
        <v>615020.25259543385</v>
      </c>
      <c r="F30" s="956">
        <f>'13.'!AH62</f>
        <v>553556.06111857272</v>
      </c>
      <c r="G30" s="956">
        <f>'13.'!AI62</f>
        <v>449897.6701318266</v>
      </c>
      <c r="H30" s="956">
        <f>'13.'!AJ62</f>
        <v>31074.396135612333</v>
      </c>
      <c r="I30" s="956">
        <f>'13.'!AK62</f>
        <v>11493.449615905194</v>
      </c>
      <c r="J30" s="956">
        <f>'13.'!AL62</f>
        <v>217765.4088347299</v>
      </c>
      <c r="K30" s="956">
        <f>'13.'!AM62</f>
        <v>189564.41554557922</v>
      </c>
      <c r="L30" s="963">
        <f>'13.'!AN62</f>
        <v>103658.3909867457</v>
      </c>
      <c r="M30" s="956">
        <f>'13.'!AO62</f>
        <v>78557.974949990064</v>
      </c>
      <c r="N30" s="963">
        <f>'13.'!AP62</f>
        <v>20461.342637391535</v>
      </c>
      <c r="O30" s="1137"/>
      <c r="P30" s="813" t="s">
        <v>1022</v>
      </c>
      <c r="Q30" s="1137"/>
      <c r="R30" s="843"/>
      <c r="S30" s="956">
        <f>'13.'!AQ62</f>
        <v>5118.4265389665807</v>
      </c>
      <c r="T30" s="956">
        <f>'13.'!AR62</f>
        <v>13885.388044858113</v>
      </c>
      <c r="U30" s="956">
        <f>'13.'!AS62</f>
        <v>22429.563769088025</v>
      </c>
      <c r="V30" s="956">
        <f>'13.'!AT62</f>
        <v>16063.492081162512</v>
      </c>
      <c r="W30" s="956">
        <f>'13.'!AU62</f>
        <v>599.7618785231283</v>
      </c>
      <c r="X30" s="956">
        <f>'13.'!AV62</f>
        <v>3921.9282626034978</v>
      </c>
      <c r="Y30" s="956">
        <f>'13.'!AW62</f>
        <v>216.36150576761014</v>
      </c>
      <c r="Z30" s="956">
        <f>'13.'!AX62</f>
        <v>1455.5028323341335</v>
      </c>
      <c r="AA30" s="956">
        <f>'13.'!AY62</f>
        <v>231.46203923072437</v>
      </c>
      <c r="AB30" s="956">
        <f>'13.'!AZ62</f>
        <v>19275.161396819738</v>
      </c>
      <c r="AC30" s="956">
        <f>'13.'!BA62</f>
        <v>62919.694309196144</v>
      </c>
      <c r="AD30" s="448">
        <v>0</v>
      </c>
      <c r="AF30" s="365"/>
      <c r="AG30" s="365"/>
    </row>
    <row r="31" spans="1:39" ht="14.45" customHeight="1">
      <c r="A31" s="1137"/>
      <c r="B31" s="813" t="s">
        <v>1023</v>
      </c>
      <c r="C31" s="1137"/>
      <c r="D31" s="1019"/>
      <c r="E31" s="866">
        <f>'13.'!AG63</f>
        <v>318132.71964773012</v>
      </c>
      <c r="F31" s="956">
        <f>'13.'!AH63</f>
        <v>299717.66144941805</v>
      </c>
      <c r="G31" s="956">
        <f>'13.'!AI63</f>
        <v>236792.10657767669</v>
      </c>
      <c r="H31" s="956">
        <f>'13.'!AJ63</f>
        <v>16388.911500688013</v>
      </c>
      <c r="I31" s="956">
        <f>'13.'!AK63</f>
        <v>12523.416820453553</v>
      </c>
      <c r="J31" s="956">
        <f>'13.'!AL63</f>
        <v>112878.45513915317</v>
      </c>
      <c r="K31" s="956">
        <f>'13.'!AM63</f>
        <v>95001.32311738201</v>
      </c>
      <c r="L31" s="963">
        <f>'13.'!AN63</f>
        <v>62925.554871740926</v>
      </c>
      <c r="M31" s="956">
        <f>'13.'!AO63</f>
        <v>34627.865015048505</v>
      </c>
      <c r="N31" s="963">
        <f>'13.'!AP63</f>
        <v>8413.6366843297546</v>
      </c>
      <c r="O31" s="1137"/>
      <c r="P31" s="813" t="s">
        <v>1023</v>
      </c>
      <c r="Q31" s="1137"/>
      <c r="R31" s="843"/>
      <c r="S31" s="956">
        <f>'13.'!AQ63</f>
        <v>3802.0303894160634</v>
      </c>
      <c r="T31" s="956">
        <f>'13.'!AR63</f>
        <v>6240.2821103827537</v>
      </c>
      <c r="U31" s="956">
        <f>'13.'!AS63</f>
        <v>11866.970272620325</v>
      </c>
      <c r="V31" s="956">
        <f>'13.'!AT63</f>
        <v>4071.0195400157336</v>
      </c>
      <c r="W31" s="956">
        <f>'13.'!AU63</f>
        <v>233.92601828387046</v>
      </c>
      <c r="X31" s="956">
        <f>'13.'!AV63</f>
        <v>11895.287995481083</v>
      </c>
      <c r="Y31" s="956">
        <f>'13.'!AW63</f>
        <v>393.43540418888847</v>
      </c>
      <c r="Z31" s="956">
        <f>'13.'!AX63</f>
        <v>1505.1179352186969</v>
      </c>
      <c r="AA31" s="956">
        <f>'13.'!AY63</f>
        <v>94.510530365356615</v>
      </c>
      <c r="AB31" s="956">
        <f>'13.'!AZ63</f>
        <v>14409.337991438406</v>
      </c>
      <c r="AC31" s="956">
        <f>'13.'!BA63</f>
        <v>19920.176133530866</v>
      </c>
      <c r="AD31" s="448">
        <v>0</v>
      </c>
      <c r="AF31" s="365"/>
      <c r="AG31" s="365"/>
    </row>
    <row r="32" spans="1:39" ht="14.45" customHeight="1">
      <c r="A32" s="1137"/>
      <c r="B32" s="813" t="s">
        <v>1024</v>
      </c>
      <c r="C32" s="1137"/>
      <c r="D32" s="1019"/>
      <c r="E32" s="866">
        <f>'13.'!AG64</f>
        <v>469993.23603026592</v>
      </c>
      <c r="F32" s="956">
        <f>'13.'!AH64</f>
        <v>442489.0039904787</v>
      </c>
      <c r="G32" s="956">
        <f>'13.'!AI64</f>
        <v>362668.3627943371</v>
      </c>
      <c r="H32" s="956">
        <f>'13.'!AJ64</f>
        <v>18007.993505651535</v>
      </c>
      <c r="I32" s="956">
        <f>'13.'!AK64</f>
        <v>9778.088643968209</v>
      </c>
      <c r="J32" s="956">
        <f>'13.'!AL64</f>
        <v>208609.86488812108</v>
      </c>
      <c r="K32" s="956">
        <f>'13.'!AM64</f>
        <v>126272.41575659647</v>
      </c>
      <c r="L32" s="963">
        <f>'13.'!AN64</f>
        <v>79820.641196141631</v>
      </c>
      <c r="M32" s="956">
        <f>'13.'!AO64</f>
        <v>45066.920403442215</v>
      </c>
      <c r="N32" s="963">
        <f>'13.'!AP64</f>
        <v>13460.831540116271</v>
      </c>
      <c r="O32" s="1137"/>
      <c r="P32" s="813" t="s">
        <v>1024</v>
      </c>
      <c r="Q32" s="1137"/>
      <c r="R32" s="843"/>
      <c r="S32" s="956">
        <f>'13.'!AQ64</f>
        <v>5162.5136440499346</v>
      </c>
      <c r="T32" s="956">
        <f>'13.'!AR64</f>
        <v>7359.1933123423041</v>
      </c>
      <c r="U32" s="956">
        <f>'13.'!AS64</f>
        <v>13478.014268869883</v>
      </c>
      <c r="V32" s="956">
        <f>'13.'!AT64</f>
        <v>3678.5096126774847</v>
      </c>
      <c r="W32" s="956">
        <f>'13.'!AU64</f>
        <v>1927.8580253863249</v>
      </c>
      <c r="X32" s="956">
        <f>'13.'!AV64</f>
        <v>9185.5418509905849</v>
      </c>
      <c r="Y32" s="956">
        <f>'13.'!AW64</f>
        <v>879.38310467398833</v>
      </c>
      <c r="Z32" s="956">
        <f>'13.'!AX64</f>
        <v>7468.2558541966764</v>
      </c>
      <c r="AA32" s="956">
        <f>'13.'!AY64</f>
        <v>111.10938474257622</v>
      </c>
      <c r="AB32" s="956">
        <f>'13.'!AZ64</f>
        <v>17109.430598095645</v>
      </c>
      <c r="AC32" s="956">
        <f>'13.'!BA64</f>
        <v>34972.487893983642</v>
      </c>
      <c r="AD32" s="448">
        <v>0</v>
      </c>
      <c r="AF32" s="365"/>
      <c r="AG32" s="365"/>
    </row>
    <row r="33" spans="1:33" ht="14.45" customHeight="1">
      <c r="A33" s="1137"/>
      <c r="B33" s="813" t="s">
        <v>1025</v>
      </c>
      <c r="C33" s="1137"/>
      <c r="D33" s="1019"/>
      <c r="E33" s="866">
        <f>'13.'!AG65</f>
        <v>422323.36016765353</v>
      </c>
      <c r="F33" s="956">
        <f>'13.'!AH65</f>
        <v>412903.06489401951</v>
      </c>
      <c r="G33" s="956">
        <f>'13.'!AI65</f>
        <v>293214.48845449049</v>
      </c>
      <c r="H33" s="956">
        <f>'13.'!AJ65</f>
        <v>13768.659868530252</v>
      </c>
      <c r="I33" s="956">
        <f>'13.'!AK65</f>
        <v>12778.21311265037</v>
      </c>
      <c r="J33" s="956">
        <f>'13.'!AL65</f>
        <v>137929.62894082224</v>
      </c>
      <c r="K33" s="956">
        <f>'13.'!AM65</f>
        <v>128737.98653248735</v>
      </c>
      <c r="L33" s="963">
        <f>'13.'!AN65</f>
        <v>119688.57643952963</v>
      </c>
      <c r="M33" s="956">
        <f>'13.'!AO65</f>
        <v>26552.123108906813</v>
      </c>
      <c r="N33" s="963">
        <f>'13.'!AP65</f>
        <v>7239.2440054374083</v>
      </c>
      <c r="O33" s="1137"/>
      <c r="P33" s="813" t="s">
        <v>1025</v>
      </c>
      <c r="Q33" s="1137"/>
      <c r="R33" s="843"/>
      <c r="S33" s="956">
        <f>'13.'!AQ65</f>
        <v>4109.9046927469153</v>
      </c>
      <c r="T33" s="956">
        <f>'13.'!AR65</f>
        <v>2053.2759745006965</v>
      </c>
      <c r="U33" s="956">
        <f>'13.'!AS65</f>
        <v>9489.5282439959647</v>
      </c>
      <c r="V33" s="956">
        <f>'13.'!AT65</f>
        <v>3568.8654167770737</v>
      </c>
      <c r="W33" s="956">
        <f>'13.'!AU65</f>
        <v>91.304775448755763</v>
      </c>
      <c r="X33" s="956">
        <f>'13.'!AV65</f>
        <v>57028.471018622717</v>
      </c>
      <c r="Y33" s="956">
        <f>'13.'!AW65</f>
        <v>534.9120877218138</v>
      </c>
      <c r="Z33" s="956">
        <f>'13.'!AX65</f>
        <v>3265.3984607368138</v>
      </c>
      <c r="AA33" s="956">
        <f>'13.'!AY65</f>
        <v>60.580859876610255</v>
      </c>
      <c r="AB33" s="956">
        <f>'13.'!AZ65</f>
        <v>32247.090903664885</v>
      </c>
      <c r="AC33" s="956">
        <f>'13.'!BA65</f>
        <v>12685.693734370509</v>
      </c>
      <c r="AD33" s="448">
        <v>0</v>
      </c>
      <c r="AF33" s="365"/>
      <c r="AG33" s="365"/>
    </row>
    <row r="34" spans="1:33" ht="14.45" customHeight="1">
      <c r="A34" s="1137"/>
      <c r="B34" s="813" t="s">
        <v>1026</v>
      </c>
      <c r="C34" s="1137"/>
      <c r="D34" s="1019"/>
      <c r="E34" s="866">
        <f>'13.'!AG66</f>
        <v>586402.34391366516</v>
      </c>
      <c r="F34" s="956">
        <f>'13.'!AH66</f>
        <v>583880.52680828772</v>
      </c>
      <c r="G34" s="956">
        <f>'13.'!AI66</f>
        <v>499110.37677742075</v>
      </c>
      <c r="H34" s="956">
        <f>'13.'!AJ66</f>
        <v>12198.884439049958</v>
      </c>
      <c r="I34" s="956">
        <f>'13.'!AK66</f>
        <v>14369.723502607558</v>
      </c>
      <c r="J34" s="956">
        <f>'13.'!AL66</f>
        <v>327745.59366292751</v>
      </c>
      <c r="K34" s="956">
        <f>'13.'!AM66</f>
        <v>144796.17517283573</v>
      </c>
      <c r="L34" s="963">
        <f>'13.'!AN66</f>
        <v>84770.150030866716</v>
      </c>
      <c r="M34" s="956">
        <f>'13.'!AO66</f>
        <v>28419.603834268797</v>
      </c>
      <c r="N34" s="963">
        <f>'13.'!AP66</f>
        <v>9424.7697077136272</v>
      </c>
      <c r="O34" s="1137"/>
      <c r="P34" s="813" t="s">
        <v>1026</v>
      </c>
      <c r="Q34" s="1137"/>
      <c r="R34" s="843"/>
      <c r="S34" s="956">
        <f>'13.'!AQ66</f>
        <v>4598.4325395644028</v>
      </c>
      <c r="T34" s="956">
        <f>'13.'!AR66</f>
        <v>1737.3840641544848</v>
      </c>
      <c r="U34" s="956">
        <f>'13.'!AS66</f>
        <v>8780.1012781442823</v>
      </c>
      <c r="V34" s="956">
        <f>'13.'!AT66</f>
        <v>2827.3871873066191</v>
      </c>
      <c r="W34" s="956">
        <f>'13.'!AU66</f>
        <v>1051.5290573853727</v>
      </c>
      <c r="X34" s="956">
        <f>'13.'!AV66</f>
        <v>30570.326554647654</v>
      </c>
      <c r="Y34" s="956">
        <f>'13.'!AW66</f>
        <v>327.78286670788424</v>
      </c>
      <c r="Z34" s="956">
        <f>'13.'!AX66</f>
        <v>3482.7553019706106</v>
      </c>
      <c r="AA34" s="956">
        <f>'13.'!AY66</f>
        <v>276.28783501663179</v>
      </c>
      <c r="AB34" s="956">
        <f>'13.'!AZ66</f>
        <v>21693.393638255126</v>
      </c>
      <c r="AC34" s="956">
        <f>'13.'!BA66</f>
        <v>6004.5724073482052</v>
      </c>
      <c r="AD34" s="448">
        <v>0</v>
      </c>
      <c r="AF34" s="365"/>
      <c r="AG34" s="365"/>
    </row>
    <row r="35" spans="1:33" ht="14.45" customHeight="1">
      <c r="A35" s="1137"/>
      <c r="B35" s="813" t="s">
        <v>1027</v>
      </c>
      <c r="C35" s="1137"/>
      <c r="D35" s="1019"/>
      <c r="E35" s="866">
        <f>'13.'!AG67</f>
        <v>635490.48730959813</v>
      </c>
      <c r="F35" s="956">
        <f>'13.'!AH67</f>
        <v>594119.51201897371</v>
      </c>
      <c r="G35" s="956">
        <f>'13.'!AI67</f>
        <v>477316.44217563316</v>
      </c>
      <c r="H35" s="956">
        <f>'13.'!AJ67</f>
        <v>50724.161888019618</v>
      </c>
      <c r="I35" s="956">
        <f>'13.'!AK67</f>
        <v>15299.476967745079</v>
      </c>
      <c r="J35" s="956">
        <f>'13.'!AL67</f>
        <v>183851.99065540713</v>
      </c>
      <c r="K35" s="956">
        <f>'13.'!AM67</f>
        <v>227440.81266446121</v>
      </c>
      <c r="L35" s="963">
        <f>'13.'!AN67</f>
        <v>116803.0698433408</v>
      </c>
      <c r="M35" s="956">
        <f>'13.'!AO67</f>
        <v>55723.368070706725</v>
      </c>
      <c r="N35" s="963">
        <f>'13.'!AP67</f>
        <v>19449.843476122842</v>
      </c>
      <c r="O35" s="1137"/>
      <c r="P35" s="813" t="s">
        <v>1027</v>
      </c>
      <c r="Q35" s="1137"/>
      <c r="R35" s="843"/>
      <c r="S35" s="956">
        <f>'13.'!AQ67</f>
        <v>7397.4436497098732</v>
      </c>
      <c r="T35" s="956">
        <f>'13.'!AR67</f>
        <v>3899.9604521353886</v>
      </c>
      <c r="U35" s="956">
        <f>'13.'!AS67</f>
        <v>19388.2733159649</v>
      </c>
      <c r="V35" s="956">
        <f>'13.'!AT67</f>
        <v>3232.9241296104415</v>
      </c>
      <c r="W35" s="956">
        <f>'13.'!AU67</f>
        <v>2354.9230471632736</v>
      </c>
      <c r="X35" s="956">
        <f>'13.'!AV67</f>
        <v>32374.000808410932</v>
      </c>
      <c r="Y35" s="956">
        <f>'13.'!AW67</f>
        <v>3306.8497162776666</v>
      </c>
      <c r="Z35" s="956">
        <f>'13.'!AX67</f>
        <v>6135.7803141584272</v>
      </c>
      <c r="AA35" s="956">
        <f>'13.'!AY67</f>
        <v>162.36827059994229</v>
      </c>
      <c r="AB35" s="956">
        <f>'13.'!AZ67</f>
        <v>19100.702663187105</v>
      </c>
      <c r="AC35" s="956">
        <f>'13.'!BA67</f>
        <v>47506.755604782731</v>
      </c>
      <c r="AD35" s="448">
        <v>0</v>
      </c>
      <c r="AF35" s="365"/>
      <c r="AG35" s="365"/>
    </row>
    <row r="36" spans="1:33" ht="14.45" customHeight="1">
      <c r="A36" s="2641" t="s">
        <v>397</v>
      </c>
      <c r="B36" s="2641"/>
      <c r="C36" s="2641"/>
      <c r="D36" s="363"/>
      <c r="E36" s="866"/>
      <c r="F36" s="956"/>
      <c r="G36" s="956"/>
      <c r="H36" s="956"/>
      <c r="I36" s="956"/>
      <c r="J36" s="956"/>
      <c r="K36" s="956"/>
      <c r="L36" s="956"/>
      <c r="M36" s="956"/>
      <c r="N36" s="963"/>
      <c r="O36" s="2641" t="s">
        <v>397</v>
      </c>
      <c r="P36" s="2641"/>
      <c r="Q36" s="2641"/>
      <c r="R36" s="2"/>
      <c r="S36" s="956"/>
      <c r="T36" s="956"/>
      <c r="U36" s="956"/>
      <c r="V36" s="807"/>
      <c r="W36" s="956"/>
      <c r="X36" s="956"/>
      <c r="Y36" s="956"/>
      <c r="Z36" s="956"/>
      <c r="AA36" s="956"/>
      <c r="AB36" s="956"/>
      <c r="AC36" s="956"/>
      <c r="AD36" s="963"/>
      <c r="AF36" s="365"/>
      <c r="AG36" s="365"/>
    </row>
    <row r="37" spans="1:33" ht="14.45" customHeight="1">
      <c r="A37" s="1137"/>
      <c r="B37" s="813" t="s">
        <v>1028</v>
      </c>
      <c r="C37" s="1137"/>
      <c r="D37" s="1019"/>
      <c r="E37" s="866">
        <f>'13.'!AG68</f>
        <v>107431.65902483913</v>
      </c>
      <c r="F37" s="956">
        <f>'13.'!AH68</f>
        <v>89996.45867817344</v>
      </c>
      <c r="G37" s="956">
        <f>'13.'!AI68</f>
        <v>65372.927875195986</v>
      </c>
      <c r="H37" s="956">
        <f>'13.'!AJ68</f>
        <v>3509.6410158619406</v>
      </c>
      <c r="I37" s="956">
        <f>'13.'!AK68</f>
        <v>6020.3867994820575</v>
      </c>
      <c r="J37" s="956">
        <f>'13.'!AL68</f>
        <v>14065.340195989393</v>
      </c>
      <c r="K37" s="956">
        <f>'13.'!AM68</f>
        <v>41777.559863862603</v>
      </c>
      <c r="L37" s="963">
        <f>'13.'!AN68</f>
        <v>24623.530802977515</v>
      </c>
      <c r="M37" s="956">
        <f>'13.'!AO68</f>
        <v>15008.555367784735</v>
      </c>
      <c r="N37" s="963">
        <f>'13.'!AP68</f>
        <v>3350.8444509136934</v>
      </c>
      <c r="O37" s="1137"/>
      <c r="P37" s="813" t="s">
        <v>1028</v>
      </c>
      <c r="Q37" s="1137"/>
      <c r="R37" s="843"/>
      <c r="S37" s="956">
        <f>'13.'!AQ68</f>
        <v>1510.1926682406452</v>
      </c>
      <c r="T37" s="956">
        <f>'13.'!AR68</f>
        <v>4696.6428115607305</v>
      </c>
      <c r="U37" s="956">
        <f>'13.'!AS68</f>
        <v>3740.8112718219309</v>
      </c>
      <c r="V37" s="956">
        <f>'13.'!AT68</f>
        <v>1337.7557560440498</v>
      </c>
      <c r="W37" s="956">
        <f>'13.'!AU68</f>
        <v>372.30840920369843</v>
      </c>
      <c r="X37" s="956">
        <f>'13.'!AV68</f>
        <v>2246.1330150390813</v>
      </c>
      <c r="Y37" s="956">
        <f>'13.'!AW68</f>
        <v>120.10385800202641</v>
      </c>
      <c r="Z37" s="956">
        <f>'13.'!AX68</f>
        <v>664.03255418921151</v>
      </c>
      <c r="AA37" s="956">
        <f>'13.'!AY68</f>
        <v>22.832565647372064</v>
      </c>
      <c r="AB37" s="956">
        <f>'13.'!AZ68</f>
        <v>6561.8734423150809</v>
      </c>
      <c r="AC37" s="956">
        <f>'13.'!BA68</f>
        <v>18099.232900854797</v>
      </c>
      <c r="AD37" s="448">
        <v>0</v>
      </c>
      <c r="AF37" s="365"/>
      <c r="AG37" s="365"/>
    </row>
    <row r="38" spans="1:33" ht="14.45" customHeight="1">
      <c r="A38" s="1137"/>
      <c r="B38" s="813" t="s">
        <v>1038</v>
      </c>
      <c r="C38" s="1137"/>
      <c r="D38" s="1019"/>
      <c r="E38" s="866">
        <f>'13.'!AG69</f>
        <v>43448.632179630295</v>
      </c>
      <c r="F38" s="956">
        <f>'13.'!AH69</f>
        <v>37004.804677874658</v>
      </c>
      <c r="G38" s="956">
        <f>'13.'!AI69</f>
        <v>23312.757280469803</v>
      </c>
      <c r="H38" s="956">
        <f>'13.'!AJ69</f>
        <v>1112.3319863447773</v>
      </c>
      <c r="I38" s="956">
        <f>'13.'!AK69</f>
        <v>1740.3578831383932</v>
      </c>
      <c r="J38" s="956">
        <f>'13.'!AL69</f>
        <v>7563.6487198815948</v>
      </c>
      <c r="K38" s="956">
        <f>'13.'!AM69</f>
        <v>12896.418691105027</v>
      </c>
      <c r="L38" s="963">
        <f>'13.'!AN69</f>
        <v>13692.047397404856</v>
      </c>
      <c r="M38" s="956">
        <f>'13.'!AO69</f>
        <v>11613.153055524588</v>
      </c>
      <c r="N38" s="963">
        <f>'13.'!AP69</f>
        <v>5212.4191511612198</v>
      </c>
      <c r="O38" s="1137"/>
      <c r="P38" s="813" t="s">
        <v>1038</v>
      </c>
      <c r="Q38" s="1137"/>
      <c r="R38" s="843"/>
      <c r="S38" s="956">
        <f>'13.'!AQ69</f>
        <v>750.90124483968418</v>
      </c>
      <c r="T38" s="956">
        <f>'13.'!AR69</f>
        <v>2241.2461290021629</v>
      </c>
      <c r="U38" s="956">
        <f>'13.'!AS69</f>
        <v>2612.843580944389</v>
      </c>
      <c r="V38" s="956">
        <f>'13.'!AT69</f>
        <v>792.31165496174242</v>
      </c>
      <c r="W38" s="956">
        <f>'13.'!AU69</f>
        <v>3.4312946153885471</v>
      </c>
      <c r="X38" s="956">
        <f>'13.'!AV69</f>
        <v>412.34390058949032</v>
      </c>
      <c r="Y38" s="956">
        <f>'13.'!AW69</f>
        <v>12.925755411356523</v>
      </c>
      <c r="Z38" s="956">
        <f>'13.'!AX69</f>
        <v>239.28895908122792</v>
      </c>
      <c r="AA38" s="956">
        <f>'13.'!AY69</f>
        <v>15.879033409090919</v>
      </c>
      <c r="AB38" s="956">
        <f>'13.'!AZ69</f>
        <v>1398.4566933891006</v>
      </c>
      <c r="AC38" s="956">
        <f>'13.'!BA69</f>
        <v>6683.1164608368681</v>
      </c>
      <c r="AD38" s="448">
        <v>0</v>
      </c>
      <c r="AF38" s="365"/>
      <c r="AG38" s="365"/>
    </row>
    <row r="39" spans="1:33" ht="14.45" customHeight="1">
      <c r="A39" s="813"/>
      <c r="B39" s="813" t="s">
        <v>1039</v>
      </c>
      <c r="C39" s="813"/>
      <c r="D39" s="1019"/>
      <c r="E39" s="866">
        <f>'13.'!AG70</f>
        <v>98217.081940216362</v>
      </c>
      <c r="F39" s="956">
        <f>'13.'!AH70</f>
        <v>83004.777142839535</v>
      </c>
      <c r="G39" s="956">
        <f>'13.'!AI70</f>
        <v>64367.368359455009</v>
      </c>
      <c r="H39" s="956">
        <f>'13.'!AJ70</f>
        <v>4721.0463413518282</v>
      </c>
      <c r="I39" s="956">
        <f>'13.'!AK70</f>
        <v>2430.9293124098176</v>
      </c>
      <c r="J39" s="956">
        <f>'13.'!AL70</f>
        <v>25367.582761932885</v>
      </c>
      <c r="K39" s="956">
        <f>'13.'!AM70</f>
        <v>31847.809943760487</v>
      </c>
      <c r="L39" s="963">
        <f>'13.'!AN70</f>
        <v>18637.408783384522</v>
      </c>
      <c r="M39" s="956">
        <f>'13.'!AO70</f>
        <v>12417.225849199001</v>
      </c>
      <c r="N39" s="963">
        <f>'13.'!AP70</f>
        <v>1621.5670984716751</v>
      </c>
      <c r="O39" s="813"/>
      <c r="P39" s="813" t="s">
        <v>1039</v>
      </c>
      <c r="Q39" s="813"/>
      <c r="R39" s="843"/>
      <c r="S39" s="956">
        <f>'13.'!AQ70</f>
        <v>826.74058128339777</v>
      </c>
      <c r="T39" s="956">
        <f>'13.'!AR70</f>
        <v>2829.143437440247</v>
      </c>
      <c r="U39" s="956">
        <f>'13.'!AS70</f>
        <v>6397.1306989113955</v>
      </c>
      <c r="V39" s="956">
        <f>'13.'!AT70</f>
        <v>712.97990366029615</v>
      </c>
      <c r="W39" s="956">
        <f>'13.'!AU70</f>
        <v>29.664129431984218</v>
      </c>
      <c r="X39" s="956">
        <f>'13.'!AV70</f>
        <v>1486.1288331980809</v>
      </c>
      <c r="Y39" s="956">
        <f>'13.'!AW70</f>
        <v>0.14684700000000001</v>
      </c>
      <c r="Z39" s="956">
        <f>'13.'!AX70</f>
        <v>29.470759500003993</v>
      </c>
      <c r="AA39" s="956">
        <f>'13.'!AY70</f>
        <v>0.109292</v>
      </c>
      <c r="AB39" s="956">
        <f>'13.'!AZ70</f>
        <v>4704.3272024874504</v>
      </c>
      <c r="AC39" s="956">
        <f>'13.'!BA70</f>
        <v>15241.775556876844</v>
      </c>
      <c r="AD39" s="448">
        <v>0</v>
      </c>
      <c r="AF39" s="365"/>
      <c r="AG39" s="365"/>
    </row>
    <row r="40" spans="1:33" ht="14.45" customHeight="1">
      <c r="A40" s="813"/>
      <c r="B40" s="813" t="s">
        <v>1040</v>
      </c>
      <c r="C40" s="813"/>
      <c r="D40" s="1019"/>
      <c r="E40" s="866">
        <f>'13.'!AG71</f>
        <v>217401.69567176083</v>
      </c>
      <c r="F40" s="956">
        <f>'13.'!AH71</f>
        <v>187572.0303236476</v>
      </c>
      <c r="G40" s="956">
        <f>'13.'!AI71</f>
        <v>138768.04507520088</v>
      </c>
      <c r="H40" s="956">
        <f>'13.'!AJ71</f>
        <v>10652.889689538022</v>
      </c>
      <c r="I40" s="956">
        <f>'13.'!AK71</f>
        <v>2631.7881587029146</v>
      </c>
      <c r="J40" s="956">
        <f>'13.'!AL71</f>
        <v>62990.386997458678</v>
      </c>
      <c r="K40" s="956">
        <f>'13.'!AM71</f>
        <v>62492.980229501271</v>
      </c>
      <c r="L40" s="963">
        <f>'13.'!AN71</f>
        <v>48803.985248446792</v>
      </c>
      <c r="M40" s="956">
        <f>'13.'!AO71</f>
        <v>26253.343678974754</v>
      </c>
      <c r="N40" s="963">
        <f>'13.'!AP71</f>
        <v>8298.762890212507</v>
      </c>
      <c r="O40" s="813"/>
      <c r="P40" s="813" t="s">
        <v>1040</v>
      </c>
      <c r="Q40" s="813"/>
      <c r="R40" s="843"/>
      <c r="S40" s="956">
        <f>'13.'!AQ71</f>
        <v>2002.4848818919777</v>
      </c>
      <c r="T40" s="956">
        <f>'13.'!AR71</f>
        <v>6662.7842731098981</v>
      </c>
      <c r="U40" s="956">
        <f>'13.'!AS71</f>
        <v>7357.4344395763701</v>
      </c>
      <c r="V40" s="956">
        <f>'13.'!AT71</f>
        <v>1681.9574076886092</v>
      </c>
      <c r="W40" s="956">
        <f>'13.'!AU71</f>
        <v>249.91978649538981</v>
      </c>
      <c r="X40" s="956">
        <f>'13.'!AV71</f>
        <v>8617.8376790639686</v>
      </c>
      <c r="Y40" s="956">
        <f>'13.'!AW71</f>
        <v>31.738982540891413</v>
      </c>
      <c r="Z40" s="956">
        <f>'13.'!AX71</f>
        <v>2523.6385045504103</v>
      </c>
      <c r="AA40" s="956">
        <f>'13.'!AY71</f>
        <v>93.366379200203852</v>
      </c>
      <c r="AB40" s="956">
        <f>'13.'!AZ71</f>
        <v>11284.060024116552</v>
      </c>
      <c r="AC40" s="956">
        <f>'13.'!BA71</f>
        <v>32353.303852663517</v>
      </c>
      <c r="AD40" s="448">
        <v>0</v>
      </c>
      <c r="AF40" s="365"/>
      <c r="AG40" s="365"/>
    </row>
    <row r="41" spans="1:33" ht="14.45" customHeight="1">
      <c r="A41" s="813"/>
      <c r="B41" s="813" t="s">
        <v>1041</v>
      </c>
      <c r="C41" s="813"/>
      <c r="D41" s="1019"/>
      <c r="E41" s="866">
        <f>'13.'!AG72</f>
        <v>252324.29521915788</v>
      </c>
      <c r="F41" s="956">
        <f>'13.'!AH72</f>
        <v>237269.74905081163</v>
      </c>
      <c r="G41" s="956">
        <f>'13.'!AI72</f>
        <v>189219.10481933082</v>
      </c>
      <c r="H41" s="956">
        <f>'13.'!AJ72</f>
        <v>9320.5066042422841</v>
      </c>
      <c r="I41" s="956">
        <f>'13.'!AK72</f>
        <v>9397.8808176801904</v>
      </c>
      <c r="J41" s="956">
        <f>'13.'!AL72</f>
        <v>95944.629371716961</v>
      </c>
      <c r="K41" s="956">
        <f>'13.'!AM72</f>
        <v>74556.088025691468</v>
      </c>
      <c r="L41" s="963">
        <f>'13.'!AN72</f>
        <v>48050.644231480583</v>
      </c>
      <c r="M41" s="956">
        <f>'13.'!AO72</f>
        <v>28469.587634067895</v>
      </c>
      <c r="N41" s="963">
        <f>'13.'!AP72</f>
        <v>5446.4449024810629</v>
      </c>
      <c r="O41" s="813"/>
      <c r="P41" s="813" t="s">
        <v>1041</v>
      </c>
      <c r="Q41" s="813"/>
      <c r="R41" s="843"/>
      <c r="S41" s="956">
        <f>'13.'!AQ72</f>
        <v>2680.3515262045153</v>
      </c>
      <c r="T41" s="956">
        <f>'13.'!AR72</f>
        <v>5071.5645460603646</v>
      </c>
      <c r="U41" s="956">
        <f>'13.'!AS72</f>
        <v>10345.723893041832</v>
      </c>
      <c r="V41" s="956">
        <f>'13.'!AT72</f>
        <v>3656.5094053226053</v>
      </c>
      <c r="W41" s="956">
        <f>'13.'!AU72</f>
        <v>1268.9933609575332</v>
      </c>
      <c r="X41" s="956">
        <f>'13.'!AV72</f>
        <v>4578.8710039415328</v>
      </c>
      <c r="Y41" s="956">
        <f>'13.'!AW72</f>
        <v>98.707113363636594</v>
      </c>
      <c r="Z41" s="956">
        <f>'13.'!AX72</f>
        <v>1670.1095614589885</v>
      </c>
      <c r="AA41" s="956">
        <f>'13.'!AY72</f>
        <v>222.22564304573447</v>
      </c>
      <c r="AB41" s="956">
        <f>'13.'!AZ72</f>
        <v>13011.143275602832</v>
      </c>
      <c r="AC41" s="956">
        <f>'13.'!BA72</f>
        <v>16724.655729805276</v>
      </c>
      <c r="AD41" s="448">
        <v>0</v>
      </c>
      <c r="AF41" s="365"/>
      <c r="AG41" s="365"/>
    </row>
    <row r="42" spans="1:33" ht="14.45" customHeight="1">
      <c r="A42" s="813"/>
      <c r="B42" s="813" t="s">
        <v>1042</v>
      </c>
      <c r="C42" s="813"/>
      <c r="D42" s="1019"/>
      <c r="E42" s="866">
        <f>'13.'!AG73</f>
        <v>636866.84117133392</v>
      </c>
      <c r="F42" s="956">
        <f>'13.'!AH73</f>
        <v>614164.96841276018</v>
      </c>
      <c r="G42" s="956">
        <f>'13.'!AI73</f>
        <v>500315.93910447496</v>
      </c>
      <c r="H42" s="956">
        <f>'13.'!AJ73</f>
        <v>31638.264760130816</v>
      </c>
      <c r="I42" s="956">
        <f>'13.'!AK73</f>
        <v>11510.848032367929</v>
      </c>
      <c r="J42" s="956">
        <f>'13.'!AL73</f>
        <v>300498.27769829053</v>
      </c>
      <c r="K42" s="956">
        <f>'13.'!AM73</f>
        <v>156668.54861368591</v>
      </c>
      <c r="L42" s="963">
        <f>'13.'!AN73</f>
        <v>113849.0293082857</v>
      </c>
      <c r="M42" s="956">
        <f>'13.'!AO73</f>
        <v>44484.327486821683</v>
      </c>
      <c r="N42" s="963">
        <f>'13.'!AP73</f>
        <v>14369.930370130083</v>
      </c>
      <c r="O42" s="813"/>
      <c r="P42" s="813" t="s">
        <v>1042</v>
      </c>
      <c r="Q42" s="813"/>
      <c r="R42" s="843"/>
      <c r="S42" s="956">
        <f>'13.'!AQ73</f>
        <v>6993.2930628212225</v>
      </c>
      <c r="T42" s="956">
        <f>'13.'!AR73</f>
        <v>5365.9421154061292</v>
      </c>
      <c r="U42" s="956">
        <f>'13.'!AS73</f>
        <v>13074.25300287846</v>
      </c>
      <c r="V42" s="956">
        <f>'13.'!AT73</f>
        <v>4183.4824662869369</v>
      </c>
      <c r="W42" s="956">
        <f>'13.'!AU73</f>
        <v>497.42646929883699</v>
      </c>
      <c r="X42" s="956">
        <f>'13.'!AV73</f>
        <v>39643.358710933222</v>
      </c>
      <c r="Y42" s="956">
        <f>'13.'!AW73</f>
        <v>424.22829438650831</v>
      </c>
      <c r="Z42" s="956">
        <f>'13.'!AX73</f>
        <v>5544.793725710344</v>
      </c>
      <c r="AA42" s="956">
        <f>'13.'!AY73</f>
        <v>179.6208889072673</v>
      </c>
      <c r="AB42" s="956">
        <f>'13.'!AZ73</f>
        <v>23572.700201526717</v>
      </c>
      <c r="AC42" s="956">
        <f>'13.'!BA73</f>
        <v>28246.666484283756</v>
      </c>
      <c r="AD42" s="448">
        <v>0</v>
      </c>
      <c r="AF42" s="365"/>
      <c r="AG42" s="365"/>
    </row>
    <row r="43" spans="1:33" ht="14.45" customHeight="1">
      <c r="A43" s="813"/>
      <c r="B43" s="813" t="s">
        <v>1043</v>
      </c>
      <c r="C43" s="813"/>
      <c r="D43" s="1019"/>
      <c r="E43" s="866">
        <f>'13.'!AG74</f>
        <v>181821.53150519149</v>
      </c>
      <c r="F43" s="956">
        <f>'13.'!AH74</f>
        <v>176750.70885502108</v>
      </c>
      <c r="G43" s="956">
        <f>'13.'!AI74</f>
        <v>138700.02944093928</v>
      </c>
      <c r="H43" s="956">
        <f>'13.'!AJ74</f>
        <v>7063.5799434975725</v>
      </c>
      <c r="I43" s="956">
        <f>'13.'!AK74</f>
        <v>5413.802197391693</v>
      </c>
      <c r="J43" s="956">
        <f>'13.'!AL74</f>
        <v>76039.16746559758</v>
      </c>
      <c r="K43" s="956">
        <f>'13.'!AM74</f>
        <v>50183.479834452439</v>
      </c>
      <c r="L43" s="963">
        <f>'13.'!AN74</f>
        <v>38050.67941408178</v>
      </c>
      <c r="M43" s="956">
        <f>'13.'!AO74</f>
        <v>25539.445150800737</v>
      </c>
      <c r="N43" s="963">
        <f>'13.'!AP74</f>
        <v>2876.3849248868664</v>
      </c>
      <c r="O43" s="813"/>
      <c r="P43" s="813" t="s">
        <v>1043</v>
      </c>
      <c r="Q43" s="813"/>
      <c r="R43" s="843"/>
      <c r="S43" s="956">
        <f>'13.'!AQ74</f>
        <v>1175.2533260722612</v>
      </c>
      <c r="T43" s="956">
        <f>'13.'!AR74</f>
        <v>1141.4447293239236</v>
      </c>
      <c r="U43" s="956">
        <f>'13.'!AS74</f>
        <v>6486.5729348033065</v>
      </c>
      <c r="V43" s="956">
        <f>'13.'!AT74</f>
        <v>13754.769631937965</v>
      </c>
      <c r="W43" s="956">
        <f>'13.'!AU74</f>
        <v>105.01960377642504</v>
      </c>
      <c r="X43" s="956">
        <f>'13.'!AV74</f>
        <v>7605.8216918726721</v>
      </c>
      <c r="Y43" s="956">
        <f>'13.'!AW74</f>
        <v>96.108346666663593</v>
      </c>
      <c r="Z43" s="956">
        <f>'13.'!AX74</f>
        <v>754.21609821089442</v>
      </c>
      <c r="AA43" s="956">
        <f>'13.'!AY74</f>
        <v>15.129517426655529</v>
      </c>
      <c r="AB43" s="956">
        <f>'13.'!AZ74</f>
        <v>4039.9586091041501</v>
      </c>
      <c r="AC43" s="956">
        <f>'13.'!BA74</f>
        <v>5825.0387483812883</v>
      </c>
      <c r="AD43" s="448">
        <v>0</v>
      </c>
      <c r="AF43" s="365"/>
      <c r="AG43" s="365"/>
    </row>
    <row r="44" spans="1:33" ht="14.45" customHeight="1">
      <c r="A44" s="813"/>
      <c r="B44" s="813" t="s">
        <v>1044</v>
      </c>
      <c r="C44" s="813"/>
      <c r="D44" s="1019"/>
      <c r="E44" s="866">
        <f>'13.'!AG75</f>
        <v>268487.60987462412</v>
      </c>
      <c r="F44" s="956">
        <f>'13.'!AH75</f>
        <v>262105.77883191267</v>
      </c>
      <c r="G44" s="956">
        <f>'13.'!AI75</f>
        <v>207381.20869037736</v>
      </c>
      <c r="H44" s="956">
        <f>'13.'!AJ75</f>
        <v>10265.264033677477</v>
      </c>
      <c r="I44" s="956">
        <f>'13.'!AK75</f>
        <v>1511.4304874879315</v>
      </c>
      <c r="J44" s="956">
        <f>'13.'!AL75</f>
        <v>102230.78186870998</v>
      </c>
      <c r="K44" s="956">
        <f>'13.'!AM75</f>
        <v>93373.732300501972</v>
      </c>
      <c r="L44" s="963">
        <f>'13.'!AN75</f>
        <v>54724.570141535296</v>
      </c>
      <c r="M44" s="956">
        <f>'13.'!AO75</f>
        <v>22245.188447925855</v>
      </c>
      <c r="N44" s="963">
        <f>'13.'!AP75</f>
        <v>9417.157236376961</v>
      </c>
      <c r="O44" s="813"/>
      <c r="P44" s="813" t="s">
        <v>1044</v>
      </c>
      <c r="Q44" s="813"/>
      <c r="R44" s="843"/>
      <c r="S44" s="956">
        <f>'13.'!AQ75</f>
        <v>2177.1843702155479</v>
      </c>
      <c r="T44" s="956">
        <f>'13.'!AR75</f>
        <v>1457.186734899054</v>
      </c>
      <c r="U44" s="956">
        <f>'13.'!AS75</f>
        <v>6239.9069170870562</v>
      </c>
      <c r="V44" s="956">
        <f>'13.'!AT75</f>
        <v>2497.1517993897687</v>
      </c>
      <c r="W44" s="956">
        <f>'13.'!AU75</f>
        <v>456.60138995746576</v>
      </c>
      <c r="X44" s="956">
        <f>'13.'!AV75</f>
        <v>10207.831008247465</v>
      </c>
      <c r="Y44" s="956">
        <f>'13.'!AW75</f>
        <v>881.66733214002522</v>
      </c>
      <c r="Z44" s="956">
        <f>'13.'!AX75</f>
        <v>1361.3788248770561</v>
      </c>
      <c r="AA44" s="956">
        <f>'13.'!AY75</f>
        <v>39.826866165050561</v>
      </c>
      <c r="AB44" s="956">
        <f>'13.'!AZ75</f>
        <v>19988.677662179834</v>
      </c>
      <c r="AC44" s="956">
        <f>'13.'!BA75</f>
        <v>7743.2098675884909</v>
      </c>
      <c r="AD44" s="448">
        <v>0</v>
      </c>
      <c r="AF44" s="365"/>
      <c r="AG44" s="365"/>
    </row>
    <row r="45" spans="1:33" ht="14.45" customHeight="1">
      <c r="A45" s="813"/>
      <c r="B45" s="813" t="s">
        <v>1045</v>
      </c>
      <c r="C45" s="813"/>
      <c r="D45" s="1019"/>
      <c r="E45" s="866">
        <f>'13.'!AG76</f>
        <v>727406.89107381727</v>
      </c>
      <c r="F45" s="956">
        <f>'13.'!AH76</f>
        <v>710873.1829826613</v>
      </c>
      <c r="G45" s="956">
        <f>'13.'!AI76</f>
        <v>595142.54211401427</v>
      </c>
      <c r="H45" s="956">
        <f>'13.'!AJ76</f>
        <v>60425.109778906983</v>
      </c>
      <c r="I45" s="956">
        <f>'13.'!AK76</f>
        <v>21445.500011923959</v>
      </c>
      <c r="J45" s="956">
        <f>'13.'!AL76</f>
        <v>324864.79082524055</v>
      </c>
      <c r="K45" s="956">
        <f>'13.'!AM76</f>
        <v>188407.14149794253</v>
      </c>
      <c r="L45" s="963">
        <f>'13.'!AN76</f>
        <v>115730.64086864724</v>
      </c>
      <c r="M45" s="956">
        <f>'13.'!AO76</f>
        <v>36166.75666545501</v>
      </c>
      <c r="N45" s="963">
        <f>'13.'!AP76</f>
        <v>11338.940371587463</v>
      </c>
      <c r="O45" s="813"/>
      <c r="P45" s="813" t="s">
        <v>1045</v>
      </c>
      <c r="Q45" s="813"/>
      <c r="R45" s="843"/>
      <c r="S45" s="956">
        <f>'13.'!AQ76</f>
        <v>6927.1621417630677</v>
      </c>
      <c r="T45" s="956">
        <f>'13.'!AR76</f>
        <v>1745.0392392913488</v>
      </c>
      <c r="U45" s="956">
        <f>'13.'!AS76</f>
        <v>12857.496377708447</v>
      </c>
      <c r="V45" s="956">
        <f>'13.'!AT76</f>
        <v>2290.1856668139476</v>
      </c>
      <c r="W45" s="956">
        <f>'13.'!AU76</f>
        <v>1007.93286829073</v>
      </c>
      <c r="X45" s="956">
        <f>'13.'!AV76</f>
        <v>44875.307141359859</v>
      </c>
      <c r="Y45" s="956">
        <f>'13.'!AW76</f>
        <v>1027.3941785490767</v>
      </c>
      <c r="Z45" s="956">
        <f>'13.'!AX76</f>
        <v>4951.6342768787954</v>
      </c>
      <c r="AA45" s="956">
        <f>'13.'!AY76</f>
        <v>235.26929509716101</v>
      </c>
      <c r="AB45" s="956">
        <f>'13.'!AZ76</f>
        <v>28474.279311307331</v>
      </c>
      <c r="AC45" s="956">
        <f>'13.'!BA76</f>
        <v>21485.342368035021</v>
      </c>
      <c r="AD45" s="448">
        <v>0</v>
      </c>
      <c r="AF45" s="365"/>
      <c r="AG45" s="365"/>
    </row>
    <row r="46" spans="1:33" ht="14.45" customHeight="1">
      <c r="A46" s="813"/>
      <c r="B46" s="813" t="s">
        <v>1046</v>
      </c>
      <c r="C46" s="813"/>
      <c r="D46" s="1019"/>
      <c r="E46" s="866">
        <f>'13.'!AG77</f>
        <v>513956.16200377524</v>
      </c>
      <c r="F46" s="956">
        <f>'13.'!AH77</f>
        <v>487923.37132404733</v>
      </c>
      <c r="G46" s="956">
        <f>'13.'!AI77</f>
        <v>396419.52415192645</v>
      </c>
      <c r="H46" s="956">
        <f>'13.'!AJ77</f>
        <v>3454.3731839999996</v>
      </c>
      <c r="I46" s="956">
        <f>'13.'!AK77</f>
        <v>14139.444962745079</v>
      </c>
      <c r="J46" s="956">
        <f>'13.'!AL77</f>
        <v>179216.33621634272</v>
      </c>
      <c r="K46" s="956">
        <f>'13.'!AM77</f>
        <v>199609.36978883855</v>
      </c>
      <c r="L46" s="963">
        <f>'13.'!AN77</f>
        <v>91503.847172120993</v>
      </c>
      <c r="M46" s="956">
        <f>'13.'!AO77</f>
        <v>46750.27204580867</v>
      </c>
      <c r="N46" s="963">
        <f>'13.'!AP77</f>
        <v>16517.216654889933</v>
      </c>
      <c r="O46" s="813"/>
      <c r="P46" s="813" t="s">
        <v>1046</v>
      </c>
      <c r="Q46" s="813"/>
      <c r="R46" s="843"/>
      <c r="S46" s="956">
        <f>'13.'!AQ77</f>
        <v>5145.1876511214514</v>
      </c>
      <c r="T46" s="956">
        <f>'13.'!AR77</f>
        <v>3964.4899422798762</v>
      </c>
      <c r="U46" s="956">
        <f>'13.'!AS77</f>
        <v>16320.278031910197</v>
      </c>
      <c r="V46" s="956">
        <f>'13.'!AT77</f>
        <v>2535.0942754439293</v>
      </c>
      <c r="W46" s="956">
        <f>'13.'!AU77</f>
        <v>2268.0054901632734</v>
      </c>
      <c r="X46" s="956">
        <f>'13.'!AV77</f>
        <v>25301.923506511084</v>
      </c>
      <c r="Y46" s="956">
        <f>'13.'!AW77</f>
        <v>2965.703977277667</v>
      </c>
      <c r="Z46" s="956">
        <f>'13.'!AX77</f>
        <v>5574.2474341584266</v>
      </c>
      <c r="AA46" s="956">
        <f>'13.'!AY77</f>
        <v>112.05943893330583</v>
      </c>
      <c r="AB46" s="956">
        <f>'13.'!AZ77</f>
        <v>10799.640769431844</v>
      </c>
      <c r="AC46" s="956">
        <f>'13.'!BA77</f>
        <v>31607.038113886261</v>
      </c>
      <c r="AD46" s="448">
        <v>0</v>
      </c>
      <c r="AF46" s="365"/>
      <c r="AG46" s="365"/>
    </row>
    <row r="47" spans="1:33" ht="14.45" customHeight="1">
      <c r="A47" s="2641" t="s">
        <v>372</v>
      </c>
      <c r="B47" s="2641"/>
      <c r="C47" s="2641"/>
      <c r="D47" s="1019"/>
      <c r="E47" s="866"/>
      <c r="F47" s="956"/>
      <c r="G47" s="956"/>
      <c r="H47" s="956"/>
      <c r="I47" s="956"/>
      <c r="J47" s="956"/>
      <c r="K47" s="956"/>
      <c r="L47" s="956"/>
      <c r="M47" s="956"/>
      <c r="N47" s="963"/>
      <c r="O47" s="2641" t="s">
        <v>372</v>
      </c>
      <c r="P47" s="2641"/>
      <c r="Q47" s="2641"/>
      <c r="R47" s="843"/>
      <c r="S47" s="956"/>
      <c r="T47" s="956"/>
      <c r="U47" s="956"/>
      <c r="V47" s="956"/>
      <c r="W47" s="956"/>
      <c r="X47" s="956"/>
      <c r="Y47" s="956"/>
      <c r="Z47" s="956"/>
      <c r="AA47" s="956"/>
      <c r="AB47" s="956"/>
      <c r="AC47" s="956"/>
      <c r="AD47" s="963"/>
      <c r="AF47" s="365"/>
      <c r="AG47" s="365"/>
    </row>
    <row r="48" spans="1:33" ht="14.45" customHeight="1">
      <c r="A48" s="813"/>
      <c r="B48" s="813" t="s">
        <v>1028</v>
      </c>
      <c r="C48" s="813"/>
      <c r="D48" s="1019"/>
      <c r="E48" s="866">
        <f>'13.'!AG78</f>
        <v>155420.9671109957</v>
      </c>
      <c r="F48" s="956">
        <f>'13.'!AH78</f>
        <v>130314.61373001599</v>
      </c>
      <c r="G48" s="956">
        <f>'13.'!AI78</f>
        <v>86983.467526179069</v>
      </c>
      <c r="H48" s="956">
        <f>'13.'!AJ78</f>
        <v>4249.1023232561929</v>
      </c>
      <c r="I48" s="956">
        <f>'13.'!AK78</f>
        <v>6041.72057108642</v>
      </c>
      <c r="J48" s="956">
        <f>'13.'!AL78</f>
        <v>22087.659931642374</v>
      </c>
      <c r="K48" s="956">
        <f>'13.'!AM78</f>
        <v>54604.984700194073</v>
      </c>
      <c r="L48" s="963">
        <f>'13.'!AN78</f>
        <v>43331.146203836957</v>
      </c>
      <c r="M48" s="956">
        <f>'13.'!AO78</f>
        <v>19050.549665707051</v>
      </c>
      <c r="N48" s="963">
        <f>'13.'!AP78</f>
        <v>4376.9498223703376</v>
      </c>
      <c r="O48" s="813"/>
      <c r="P48" s="813" t="s">
        <v>1028</v>
      </c>
      <c r="Q48" s="813"/>
      <c r="R48" s="843"/>
      <c r="S48" s="956">
        <f>'13.'!AQ78</f>
        <v>2446.3814931334314</v>
      </c>
      <c r="T48" s="956">
        <f>'13.'!AR78</f>
        <v>4753.137853016151</v>
      </c>
      <c r="U48" s="956">
        <f>'13.'!AS78</f>
        <v>5363.583460354952</v>
      </c>
      <c r="V48" s="956">
        <f>'13.'!AT78</f>
        <v>1744.9711435392805</v>
      </c>
      <c r="W48" s="956">
        <f>'13.'!AU78</f>
        <v>365.52589329288554</v>
      </c>
      <c r="X48" s="956">
        <f>'13.'!AV78</f>
        <v>11940.64403143952</v>
      </c>
      <c r="Y48" s="956">
        <f>'13.'!AW78</f>
        <v>227.32066199999997</v>
      </c>
      <c r="Z48" s="956">
        <f>'13.'!AX78</f>
        <v>3690.2762307190906</v>
      </c>
      <c r="AA48" s="956">
        <f>'13.'!AY78</f>
        <v>84.54354366257644</v>
      </c>
      <c r="AB48" s="956">
        <f>'13.'!AZ78</f>
        <v>8337.8120703087079</v>
      </c>
      <c r="AC48" s="956">
        <f>'13.'!BA78</f>
        <v>28796.62961169866</v>
      </c>
      <c r="AD48" s="448">
        <v>0</v>
      </c>
      <c r="AF48" s="365"/>
      <c r="AG48" s="365"/>
    </row>
    <row r="49" spans="1:55" ht="14.45" customHeight="1">
      <c r="A49" s="813"/>
      <c r="B49" s="813" t="s">
        <v>1038</v>
      </c>
      <c r="C49" s="813"/>
      <c r="D49" s="1019"/>
      <c r="E49" s="866">
        <f>'13.'!AG79</f>
        <v>40709.587752268533</v>
      </c>
      <c r="F49" s="956">
        <f>'13.'!AH79</f>
        <v>34550.693519419227</v>
      </c>
      <c r="G49" s="956">
        <f>'13.'!AI79</f>
        <v>21240.214893156986</v>
      </c>
      <c r="H49" s="956">
        <f>'13.'!AJ79</f>
        <v>1262.3599537258203</v>
      </c>
      <c r="I49" s="957">
        <f>'13.'!AK79</f>
        <v>1289.4314236368218</v>
      </c>
      <c r="J49" s="956">
        <f>'13.'!AL79</f>
        <v>6451.1517915083487</v>
      </c>
      <c r="K49" s="956">
        <f>'13.'!AM79</f>
        <v>12237.271724285987</v>
      </c>
      <c r="L49" s="963">
        <f>'13.'!AN79</f>
        <v>13310.478626262224</v>
      </c>
      <c r="M49" s="956">
        <f>'13.'!AO79</f>
        <v>11259.092446058139</v>
      </c>
      <c r="N49" s="963">
        <f>'13.'!AP79</f>
        <v>5179.0621696820599</v>
      </c>
      <c r="O49" s="813"/>
      <c r="P49" s="813" t="s">
        <v>1038</v>
      </c>
      <c r="Q49" s="813"/>
      <c r="R49" s="843"/>
      <c r="S49" s="956">
        <f>'13.'!AQ79</f>
        <v>765.38221083968415</v>
      </c>
      <c r="T49" s="956">
        <f>'13.'!AR79</f>
        <v>1955.8384591833008</v>
      </c>
      <c r="U49" s="956">
        <f>'13.'!AS79</f>
        <v>2595.7631487857434</v>
      </c>
      <c r="V49" s="956">
        <f>'13.'!AT79</f>
        <v>719.78007356582918</v>
      </c>
      <c r="W49" s="956">
        <f>'13.'!AU79</f>
        <v>43.266384001519818</v>
      </c>
      <c r="X49" s="956">
        <f>'13.'!AV79</f>
        <v>753.68878873736571</v>
      </c>
      <c r="Y49" s="956">
        <f>'13.'!AW79</f>
        <v>70.425755413382944</v>
      </c>
      <c r="Z49" s="956">
        <f>'13.'!AX79</f>
        <v>0</v>
      </c>
      <c r="AA49" s="956">
        <f>'13.'!AY79</f>
        <v>15.790659999999999</v>
      </c>
      <c r="AB49" s="956">
        <f>'13.'!AZ79</f>
        <v>1211.4809760533385</v>
      </c>
      <c r="AC49" s="956">
        <f>'13.'!BA79</f>
        <v>6158.8942328493176</v>
      </c>
      <c r="AD49" s="448">
        <v>0</v>
      </c>
      <c r="AF49" s="365"/>
      <c r="AG49" s="365"/>
    </row>
    <row r="50" spans="1:55" ht="14.45" customHeight="1">
      <c r="A50" s="813"/>
      <c r="B50" s="813" t="s">
        <v>1039</v>
      </c>
      <c r="C50" s="813"/>
      <c r="D50" s="1019"/>
      <c r="E50" s="866">
        <f>'13.'!AG80</f>
        <v>88304.86148624499</v>
      </c>
      <c r="F50" s="956">
        <f>'13.'!AH80</f>
        <v>72876.334306997596</v>
      </c>
      <c r="G50" s="956">
        <f>'13.'!AI80</f>
        <v>56841.301320494873</v>
      </c>
      <c r="H50" s="956">
        <f>'13.'!AJ80</f>
        <v>3804.0999471949267</v>
      </c>
      <c r="I50" s="956">
        <f>'13.'!AK80</f>
        <v>2319.2536083284476</v>
      </c>
      <c r="J50" s="956">
        <f>'13.'!AL80</f>
        <v>22627.539911277712</v>
      </c>
      <c r="K50" s="956">
        <f>'13.'!AM80</f>
        <v>28090.407853693763</v>
      </c>
      <c r="L50" s="963">
        <f>'13.'!AN80</f>
        <v>16035.03298650276</v>
      </c>
      <c r="M50" s="956">
        <f>'13.'!AO80</f>
        <v>11630.775848254103</v>
      </c>
      <c r="N50" s="963">
        <f>'13.'!AP80</f>
        <v>1688.1888168576345</v>
      </c>
      <c r="O50" s="813"/>
      <c r="P50" s="813" t="s">
        <v>1039</v>
      </c>
      <c r="Q50" s="813"/>
      <c r="R50" s="843"/>
      <c r="S50" s="956">
        <f>'13.'!AQ80</f>
        <v>738.72017864528527</v>
      </c>
      <c r="T50" s="956">
        <f>'13.'!AR80</f>
        <v>2733.2715926592714</v>
      </c>
      <c r="U50" s="956">
        <f>'13.'!AS80</f>
        <v>5740.1720182773724</v>
      </c>
      <c r="V50" s="956">
        <f>'13.'!AT80</f>
        <v>696.98415576715774</v>
      </c>
      <c r="W50" s="956">
        <f>'13.'!AU80</f>
        <v>33.439086047372761</v>
      </c>
      <c r="X50" s="956">
        <f>'13.'!AV80</f>
        <v>235.63605959267937</v>
      </c>
      <c r="Y50" s="956">
        <f>'13.'!AW80</f>
        <v>0.14684700000000001</v>
      </c>
      <c r="Z50" s="956">
        <f>'13.'!AX80</f>
        <v>29.470759500003993</v>
      </c>
      <c r="AA50" s="956">
        <f>'13.'!AY80</f>
        <v>0.109292</v>
      </c>
      <c r="AB50" s="956">
        <f>'13.'!AZ80</f>
        <v>4138.8941801559795</v>
      </c>
      <c r="AC50" s="956">
        <f>'13.'!BA80</f>
        <v>15457.997938747383</v>
      </c>
      <c r="AD50" s="448">
        <v>0</v>
      </c>
      <c r="AF50" s="365"/>
      <c r="AG50" s="365"/>
    </row>
    <row r="51" spans="1:55" ht="14.45" customHeight="1">
      <c r="A51" s="1137"/>
      <c r="B51" s="813" t="s">
        <v>1040</v>
      </c>
      <c r="C51" s="1137"/>
      <c r="D51" s="1019"/>
      <c r="E51" s="866">
        <f>'13.'!AG81</f>
        <v>192276.16983422675</v>
      </c>
      <c r="F51" s="956">
        <f>'13.'!AH81</f>
        <v>172712.25381457157</v>
      </c>
      <c r="G51" s="956">
        <f>'13.'!AI81</f>
        <v>128973.78591102263</v>
      </c>
      <c r="H51" s="956">
        <f>'13.'!AJ81</f>
        <v>11005.970857921708</v>
      </c>
      <c r="I51" s="956">
        <f>'13.'!AK81</f>
        <v>6093.7786411613588</v>
      </c>
      <c r="J51" s="956">
        <f>'13.'!AL81</f>
        <v>55488.91144965795</v>
      </c>
      <c r="K51" s="956">
        <f>'13.'!AM81</f>
        <v>56385.124962281581</v>
      </c>
      <c r="L51" s="963">
        <f>'13.'!AN81</f>
        <v>43738.467903548917</v>
      </c>
      <c r="M51" s="956">
        <f>'13.'!AO81</f>
        <v>29280.359337319114</v>
      </c>
      <c r="N51" s="963">
        <f>'13.'!AP81</f>
        <v>10614.691139206496</v>
      </c>
      <c r="O51" s="1137"/>
      <c r="P51" s="813" t="s">
        <v>1040</v>
      </c>
      <c r="Q51" s="1137"/>
      <c r="R51" s="843"/>
      <c r="S51" s="956">
        <f>'13.'!AQ81</f>
        <v>2030.3595868328648</v>
      </c>
      <c r="T51" s="956">
        <f>'13.'!AR81</f>
        <v>6583.7770295401278</v>
      </c>
      <c r="U51" s="956">
        <f>'13.'!AS81</f>
        <v>8011.1511331975926</v>
      </c>
      <c r="V51" s="956">
        <f>'13.'!AT81</f>
        <v>1787.6271191373494</v>
      </c>
      <c r="W51" s="956">
        <f>'13.'!AU81</f>
        <v>252.75332940468292</v>
      </c>
      <c r="X51" s="956">
        <f>'13.'!AV81</f>
        <v>3709.7231382455452</v>
      </c>
      <c r="Y51" s="956">
        <f>'13.'!AW81</f>
        <v>33.089929540891411</v>
      </c>
      <c r="Z51" s="956">
        <f>'13.'!AX81</f>
        <v>3176.9994452978822</v>
      </c>
      <c r="AA51" s="956">
        <f>'13.'!AY81</f>
        <v>44.029917200203847</v>
      </c>
      <c r="AB51" s="956">
        <f>'13.'!AZ81</f>
        <v>7494.2661359452868</v>
      </c>
      <c r="AC51" s="956">
        <f>'13.'!BA81</f>
        <v>22740.915464952977</v>
      </c>
      <c r="AD51" s="448">
        <v>0</v>
      </c>
      <c r="AF51" s="365"/>
      <c r="AG51" s="365"/>
    </row>
    <row r="52" spans="1:55" ht="14.45" customHeight="1">
      <c r="A52" s="1137"/>
      <c r="B52" s="813" t="s">
        <v>1041</v>
      </c>
      <c r="C52" s="1137"/>
      <c r="D52" s="1019"/>
      <c r="E52" s="866">
        <f>'13.'!AG82</f>
        <v>277285.11901853787</v>
      </c>
      <c r="F52" s="956">
        <f>'13.'!AH82</f>
        <v>262306.82745392062</v>
      </c>
      <c r="G52" s="956">
        <f>'13.'!AI82</f>
        <v>176562.96240562492</v>
      </c>
      <c r="H52" s="956">
        <f>'13.'!AJ82</f>
        <v>6763.0690477562384</v>
      </c>
      <c r="I52" s="956">
        <f>'13.'!AK82</f>
        <v>9591.8822622565112</v>
      </c>
      <c r="J52" s="956">
        <f>'13.'!AL82</f>
        <v>85983.976073968151</v>
      </c>
      <c r="K52" s="956">
        <f>'13.'!AM82</f>
        <v>74224.035021644158</v>
      </c>
      <c r="L52" s="963">
        <f>'13.'!AN82</f>
        <v>85743.865048295556</v>
      </c>
      <c r="M52" s="956">
        <f>'13.'!AO82</f>
        <v>26767.979723528671</v>
      </c>
      <c r="N52" s="963">
        <f>'13.'!AP82</f>
        <v>5346.2885294562257</v>
      </c>
      <c r="O52" s="1137"/>
      <c r="P52" s="813" t="s">
        <v>1041</v>
      </c>
      <c r="Q52" s="1137"/>
      <c r="R52" s="843"/>
      <c r="S52" s="956">
        <f>'13.'!AQ82</f>
        <v>2976.3926178851029</v>
      </c>
      <c r="T52" s="956">
        <f>'13.'!AR82</f>
        <v>5025.1685721550011</v>
      </c>
      <c r="U52" s="956">
        <f>'13.'!AS82</f>
        <v>8628.6071797647783</v>
      </c>
      <c r="V52" s="956">
        <f>'13.'!AT82</f>
        <v>3544.3282553100394</v>
      </c>
      <c r="W52" s="956">
        <f>'13.'!AU82</f>
        <v>1247.1945689575332</v>
      </c>
      <c r="X52" s="956">
        <f>'13.'!AV82</f>
        <v>36187.417503122357</v>
      </c>
      <c r="Y52" s="956">
        <f>'13.'!AW82</f>
        <v>8.8842833636365999</v>
      </c>
      <c r="Z52" s="956">
        <f>'13.'!AX82</f>
        <v>1957.4556903689045</v>
      </c>
      <c r="AA52" s="956">
        <f>'13.'!AY82</f>
        <v>219.19939143962102</v>
      </c>
      <c r="AB52" s="956">
        <f>'13.'!AZ82</f>
        <v>20602.92845647232</v>
      </c>
      <c r="AC52" s="956">
        <f>'13.'!BA82</f>
        <v>16935.74725498625</v>
      </c>
      <c r="AD52" s="448">
        <v>0</v>
      </c>
      <c r="AF52" s="365"/>
      <c r="AG52" s="365"/>
    </row>
    <row r="53" spans="1:55" ht="14.45" customHeight="1">
      <c r="A53" s="1137"/>
      <c r="B53" s="813" t="s">
        <v>1042</v>
      </c>
      <c r="C53" s="1137"/>
      <c r="D53" s="1019"/>
      <c r="E53" s="866">
        <f>'13.'!AG83</f>
        <v>554221.96604779037</v>
      </c>
      <c r="F53" s="956">
        <f>'13.'!AH83</f>
        <v>532709.2216582055</v>
      </c>
      <c r="G53" s="956">
        <f>'13.'!AI83</f>
        <v>468816.76731735206</v>
      </c>
      <c r="H53" s="956">
        <f>'13.'!AJ83</f>
        <v>29290.888138224767</v>
      </c>
      <c r="I53" s="956">
        <f>'13.'!AK83</f>
        <v>11182.905356223804</v>
      </c>
      <c r="J53" s="956">
        <f>'13.'!AL83</f>
        <v>285128.69938139425</v>
      </c>
      <c r="K53" s="956">
        <f>'13.'!AM83</f>
        <v>143214.27444150939</v>
      </c>
      <c r="L53" s="963">
        <f>'13.'!AN83</f>
        <v>63892.454340853663</v>
      </c>
      <c r="M53" s="956">
        <f>'13.'!AO83</f>
        <v>39107.848095803674</v>
      </c>
      <c r="N53" s="963">
        <f>'13.'!AP83</f>
        <v>10185.205772257896</v>
      </c>
      <c r="O53" s="1137"/>
      <c r="P53" s="813" t="s">
        <v>1042</v>
      </c>
      <c r="Q53" s="1137"/>
      <c r="R53" s="843"/>
      <c r="S53" s="956">
        <f>'13.'!AQ83</f>
        <v>5085.5792131566277</v>
      </c>
      <c r="T53" s="956">
        <f>'13.'!AR83</f>
        <v>5632.3483548474924</v>
      </c>
      <c r="U53" s="956">
        <f>'13.'!AS83</f>
        <v>13763.354075378134</v>
      </c>
      <c r="V53" s="956">
        <f>'13.'!AT83</f>
        <v>3965.7306644928185</v>
      </c>
      <c r="W53" s="956">
        <f>'13.'!AU83</f>
        <v>475.63001567066578</v>
      </c>
      <c r="X53" s="956">
        <f>'13.'!AV83</f>
        <v>5242.6286492949548</v>
      </c>
      <c r="Y53" s="956">
        <f>'13.'!AW83</f>
        <v>424.22829438650831</v>
      </c>
      <c r="Z53" s="956">
        <f>'13.'!AX83</f>
        <v>2533.2873709386986</v>
      </c>
      <c r="AA53" s="956">
        <f>'13.'!AY83</f>
        <v>180.99301033393553</v>
      </c>
      <c r="AB53" s="956">
        <f>'13.'!AZ83</f>
        <v>16403.46892009594</v>
      </c>
      <c r="AC53" s="956">
        <f>'13.'!BA83</f>
        <v>24046.031760523503</v>
      </c>
      <c r="AD53" s="448">
        <v>0</v>
      </c>
      <c r="AF53" s="365"/>
      <c r="AG53" s="365"/>
    </row>
    <row r="54" spans="1:55" ht="14.45" customHeight="1">
      <c r="A54" s="1137"/>
      <c r="B54" s="813" t="s">
        <v>1043</v>
      </c>
      <c r="C54" s="1137"/>
      <c r="D54" s="1019"/>
      <c r="E54" s="866">
        <f>'13.'!AG84</f>
        <v>237045.75690144105</v>
      </c>
      <c r="F54" s="956">
        <f>'13.'!AH84</f>
        <v>229587.37407300138</v>
      </c>
      <c r="G54" s="956">
        <f>'13.'!AI84</f>
        <v>184535.49363244988</v>
      </c>
      <c r="H54" s="956">
        <f>'13.'!AJ84</f>
        <v>11168.787371832159</v>
      </c>
      <c r="I54" s="956">
        <f>'13.'!AK84</f>
        <v>6383.8482364796309</v>
      </c>
      <c r="J54" s="956">
        <f>'13.'!AL84</f>
        <v>106124.49008619014</v>
      </c>
      <c r="K54" s="956">
        <f>'13.'!AM84</f>
        <v>60858.367937947958</v>
      </c>
      <c r="L54" s="963">
        <f>'13.'!AN84</f>
        <v>45051.880440551526</v>
      </c>
      <c r="M54" s="956">
        <f>'13.'!AO84</f>
        <v>27232.710467175959</v>
      </c>
      <c r="N54" s="963">
        <f>'13.'!AP84</f>
        <v>3666.5062538210241</v>
      </c>
      <c r="O54" s="1137"/>
      <c r="P54" s="813" t="s">
        <v>1043</v>
      </c>
      <c r="Q54" s="1137"/>
      <c r="R54" s="843"/>
      <c r="S54" s="956">
        <f>'13.'!AQ84</f>
        <v>2091.9936977527213</v>
      </c>
      <c r="T54" s="956">
        <f>'13.'!AR84</f>
        <v>1233.2000299721153</v>
      </c>
      <c r="U54" s="956">
        <f>'13.'!AS84</f>
        <v>6416.2391576460268</v>
      </c>
      <c r="V54" s="956">
        <f>'13.'!AT84</f>
        <v>13712.839788579491</v>
      </c>
      <c r="W54" s="956">
        <f>'13.'!AU84</f>
        <v>111.93153940459617</v>
      </c>
      <c r="X54" s="956">
        <f>'13.'!AV84</f>
        <v>9177.2379381905102</v>
      </c>
      <c r="Y54" s="956">
        <f>'13.'!AW84</f>
        <v>3.1237046666636044</v>
      </c>
      <c r="Z54" s="956">
        <f>'13.'!AX84</f>
        <v>1550.3515048765007</v>
      </c>
      <c r="AA54" s="956">
        <f>'13.'!AY84</f>
        <v>11.836874159988808</v>
      </c>
      <c r="AB54" s="956">
        <f>'13.'!AZ84</f>
        <v>7076.6199514818973</v>
      </c>
      <c r="AC54" s="956">
        <f>'13.'!BA84</f>
        <v>9008.7343333161061</v>
      </c>
      <c r="AD54" s="448">
        <v>0</v>
      </c>
      <c r="AE54" s="844"/>
      <c r="AF54" s="365"/>
      <c r="AG54" s="365"/>
      <c r="AH54" s="844"/>
      <c r="AI54" s="844"/>
      <c r="AJ54" s="844"/>
      <c r="AK54" s="844"/>
      <c r="AL54" s="844"/>
      <c r="AM54" s="844"/>
      <c r="AN54" s="844"/>
      <c r="AO54" s="844"/>
      <c r="AP54" s="844"/>
      <c r="AQ54" s="844"/>
      <c r="AR54" s="844"/>
      <c r="AS54" s="844"/>
      <c r="AT54" s="844"/>
      <c r="AU54" s="844"/>
      <c r="AV54" s="844"/>
      <c r="AW54" s="844"/>
      <c r="AX54" s="844"/>
      <c r="AY54" s="844"/>
      <c r="AZ54" s="844"/>
      <c r="BA54" s="844"/>
      <c r="BB54" s="844"/>
      <c r="BC54" s="844"/>
    </row>
    <row r="55" spans="1:55" ht="14.45" customHeight="1">
      <c r="A55" s="1137"/>
      <c r="B55" s="813" t="s">
        <v>1044</v>
      </c>
      <c r="C55" s="1137"/>
      <c r="D55" s="1019"/>
      <c r="E55" s="866">
        <f>'13.'!AG85</f>
        <v>267882.56631136831</v>
      </c>
      <c r="F55" s="956">
        <f>'13.'!AH85</f>
        <v>261783.7922447559</v>
      </c>
      <c r="G55" s="956">
        <f>'13.'!AI85</f>
        <v>210531.83551219964</v>
      </c>
      <c r="H55" s="956">
        <f>'13.'!AJ85</f>
        <v>10739.2467347329</v>
      </c>
      <c r="I55" s="956">
        <f>'13.'!AK85</f>
        <v>1511.4304874879315</v>
      </c>
      <c r="J55" s="956">
        <f>'13.'!AL85</f>
        <v>103109.91432899531</v>
      </c>
      <c r="K55" s="956">
        <f>'13.'!AM85</f>
        <v>95171.24396098344</v>
      </c>
      <c r="L55" s="963">
        <f>'13.'!AN85</f>
        <v>51251.956732556282</v>
      </c>
      <c r="M55" s="956">
        <f>'13.'!AO85</f>
        <v>21523.23549907592</v>
      </c>
      <c r="N55" s="963">
        <f>'13.'!AP85</f>
        <v>9166.9004352455213</v>
      </c>
      <c r="O55" s="1137"/>
      <c r="P55" s="813" t="s">
        <v>1044</v>
      </c>
      <c r="Q55" s="1137"/>
      <c r="R55" s="843"/>
      <c r="S55" s="956">
        <f>'13.'!AQ85</f>
        <v>2026.9653347971966</v>
      </c>
      <c r="T55" s="956">
        <f>'13.'!AR85</f>
        <v>1513.891980252447</v>
      </c>
      <c r="U55" s="956">
        <f>'13.'!AS85</f>
        <v>5840.1890166601306</v>
      </c>
      <c r="V55" s="956">
        <f>'13.'!AT85</f>
        <v>2514.5371461631553</v>
      </c>
      <c r="W55" s="956">
        <f>'13.'!AU85</f>
        <v>460.75158595746575</v>
      </c>
      <c r="X55" s="956">
        <f>'13.'!AV85</f>
        <v>9185.1301364155133</v>
      </c>
      <c r="Y55" s="956">
        <f>'13.'!AW85</f>
        <v>974.65197414002523</v>
      </c>
      <c r="Z55" s="956">
        <f>'13.'!AX85</f>
        <v>1646.9301508770563</v>
      </c>
      <c r="AA55" s="956">
        <f>'13.'!AY85</f>
        <v>33.58804200504909</v>
      </c>
      <c r="AB55" s="956">
        <f>'13.'!AZ85</f>
        <v>17888.420930042703</v>
      </c>
      <c r="AC55" s="956">
        <f>'13.'!BA85</f>
        <v>7745.704217489395</v>
      </c>
      <c r="AD55" s="448">
        <v>0</v>
      </c>
      <c r="AE55" s="844"/>
      <c r="AF55" s="365"/>
      <c r="AG55" s="365"/>
      <c r="AH55" s="844"/>
      <c r="AI55" s="844"/>
      <c r="AJ55" s="844"/>
      <c r="AK55" s="844"/>
      <c r="AL55" s="844"/>
      <c r="AM55" s="844"/>
      <c r="AN55" s="844"/>
      <c r="AO55" s="844"/>
      <c r="AP55" s="844"/>
      <c r="AQ55" s="844"/>
      <c r="AR55" s="844"/>
      <c r="AS55" s="844"/>
      <c r="AT55" s="844"/>
      <c r="AU55" s="844"/>
      <c r="AV55" s="844"/>
      <c r="AW55" s="844"/>
      <c r="AX55" s="844"/>
      <c r="AY55" s="844"/>
      <c r="AZ55" s="844"/>
      <c r="BA55" s="844"/>
      <c r="BB55" s="844"/>
      <c r="BC55" s="844"/>
    </row>
    <row r="56" spans="1:55" ht="14.45" customHeight="1">
      <c r="A56" s="1137"/>
      <c r="B56" s="813" t="s">
        <v>1045</v>
      </c>
      <c r="C56" s="1137"/>
      <c r="D56" s="1019"/>
      <c r="E56" s="866">
        <f>'13.'!AG86</f>
        <v>694885.67812101578</v>
      </c>
      <c r="F56" s="956">
        <f>'13.'!AH86</f>
        <v>676580.48521950084</v>
      </c>
      <c r="G56" s="956">
        <f>'13.'!AI86</f>
        <v>569561.29123745812</v>
      </c>
      <c r="H56" s="956">
        <f>'13.'!AJ86</f>
        <v>60425.109778906983</v>
      </c>
      <c r="I56" s="956">
        <f>'13.'!AK86</f>
        <v>10318.253766397851</v>
      </c>
      <c r="J56" s="956">
        <f>'13.'!AL86</f>
        <v>320842.38029410352</v>
      </c>
      <c r="K56" s="956">
        <f>'13.'!AM86</f>
        <v>177975.54739804953</v>
      </c>
      <c r="L56" s="963">
        <f>'13.'!AN86</f>
        <v>107019.19398204285</v>
      </c>
      <c r="M56" s="956">
        <f>'13.'!AO86</f>
        <v>36204.918378407652</v>
      </c>
      <c r="N56" s="963">
        <f>'13.'!AP86</f>
        <v>11684.026878376948</v>
      </c>
      <c r="O56" s="1137"/>
      <c r="P56" s="813" t="s">
        <v>1045</v>
      </c>
      <c r="Q56" s="1137"/>
      <c r="R56" s="843"/>
      <c r="S56" s="956">
        <f>'13.'!AQ86</f>
        <v>6847.7520571221548</v>
      </c>
      <c r="T56" s="956">
        <f>'13.'!AR86</f>
        <v>1731.2864602573877</v>
      </c>
      <c r="U56" s="956">
        <f>'13.'!AS86</f>
        <v>12729.128950546472</v>
      </c>
      <c r="V56" s="956">
        <f>'13.'!AT86</f>
        <v>2211.9191228139521</v>
      </c>
      <c r="W56" s="956">
        <f>'13.'!AU86</f>
        <v>1000.8049092907301</v>
      </c>
      <c r="X56" s="956">
        <f>'13.'!AV86</f>
        <v>37164.244725772434</v>
      </c>
      <c r="Y56" s="956">
        <f>'13.'!AW86</f>
        <v>931.51838987131805</v>
      </c>
      <c r="Z56" s="956">
        <f>'13.'!AX86</f>
        <v>2797.026219823591</v>
      </c>
      <c r="AA56" s="956">
        <f>'13.'!AY86</f>
        <v>234.16875009716099</v>
      </c>
      <c r="AB56" s="956">
        <f>'13.'!AZ86</f>
        <v>29687.317518070704</v>
      </c>
      <c r="AC56" s="956">
        <f>'13.'!BA86</f>
        <v>21102.21912133877</v>
      </c>
      <c r="AD56" s="448">
        <v>0</v>
      </c>
      <c r="AF56" s="365"/>
      <c r="AG56" s="365"/>
    </row>
    <row r="57" spans="1:55" ht="14.45" customHeight="1">
      <c r="A57" s="1137"/>
      <c r="B57" s="813" t="s">
        <v>1046</v>
      </c>
      <c r="C57" s="1137"/>
      <c r="D57" s="1019"/>
      <c r="E57" s="866">
        <f>'13.'!AG87</f>
        <v>539329.72708045738</v>
      </c>
      <c r="F57" s="956">
        <f>'13.'!AH87</f>
        <v>513244.23425936123</v>
      </c>
      <c r="G57" s="956">
        <f>'13.'!AI87</f>
        <v>414952.32715544658</v>
      </c>
      <c r="H57" s="956">
        <f>'13.'!AJ87</f>
        <v>3454.3731839999996</v>
      </c>
      <c r="I57" s="956">
        <f>'13.'!AK87</f>
        <v>21509.864310271187</v>
      </c>
      <c r="J57" s="956">
        <f>'13.'!AL87</f>
        <v>180936.21887242311</v>
      </c>
      <c r="K57" s="956">
        <f>'13.'!AM87</f>
        <v>209051.87078875231</v>
      </c>
      <c r="L57" s="963">
        <f>'13.'!AN87</f>
        <v>98291.907103914651</v>
      </c>
      <c r="M57" s="956">
        <f>'13.'!AO87</f>
        <v>46890.385921032692</v>
      </c>
      <c r="N57" s="963">
        <f>'13.'!AP87</f>
        <v>16541.848233837321</v>
      </c>
      <c r="O57" s="1137"/>
      <c r="P57" s="813" t="s">
        <v>1046</v>
      </c>
      <c r="Q57" s="1137"/>
      <c r="R57" s="843"/>
      <c r="S57" s="956">
        <f>'13.'!AQ87</f>
        <v>5179.225064288702</v>
      </c>
      <c r="T57" s="956">
        <f>'13.'!AR87</f>
        <v>4013.5636264904415</v>
      </c>
      <c r="U57" s="956">
        <f>'13.'!AS87</f>
        <v>16344.263008072174</v>
      </c>
      <c r="V57" s="956">
        <f>'13.'!AT87</f>
        <v>2543.4804981807779</v>
      </c>
      <c r="W57" s="956">
        <f>'13.'!AU87</f>
        <v>2268.0054901632734</v>
      </c>
      <c r="X57" s="956">
        <f>'13.'!AV87</f>
        <v>31379.205519945572</v>
      </c>
      <c r="Y57" s="956">
        <f>'13.'!AW87</f>
        <v>2985.334844955426</v>
      </c>
      <c r="Z57" s="956">
        <f>'13.'!AX87</f>
        <v>5931.0133262136324</v>
      </c>
      <c r="AA57" s="956">
        <f>'13.'!AY87</f>
        <v>112.05943893330583</v>
      </c>
      <c r="AB57" s="956">
        <f>'13.'!AZ87</f>
        <v>10993.908052834009</v>
      </c>
      <c r="AC57" s="956">
        <f>'13.'!BA87</f>
        <v>32016.506147309738</v>
      </c>
      <c r="AD57" s="448">
        <v>0</v>
      </c>
      <c r="AF57" s="365"/>
      <c r="AG57" s="365"/>
    </row>
    <row r="58" spans="1:55" ht="14.45" customHeight="1">
      <c r="A58" s="2641" t="s">
        <v>373</v>
      </c>
      <c r="B58" s="2641"/>
      <c r="C58" s="2641"/>
      <c r="D58" s="363"/>
      <c r="E58" s="866"/>
      <c r="F58" s="956"/>
      <c r="G58" s="956"/>
      <c r="H58" s="956"/>
      <c r="I58" s="956"/>
      <c r="J58" s="956"/>
      <c r="K58" s="956"/>
      <c r="L58" s="956"/>
      <c r="M58" s="956"/>
      <c r="N58" s="963"/>
      <c r="O58" s="2641" t="s">
        <v>373</v>
      </c>
      <c r="P58" s="2641"/>
      <c r="Q58" s="2641"/>
      <c r="R58" s="2"/>
      <c r="S58" s="956"/>
      <c r="T58" s="956"/>
      <c r="U58" s="956"/>
      <c r="V58" s="956"/>
      <c r="W58" s="956"/>
      <c r="X58" s="956"/>
      <c r="Y58" s="956"/>
      <c r="Z58" s="956"/>
      <c r="AA58" s="956"/>
      <c r="AB58" s="956"/>
      <c r="AC58" s="956"/>
      <c r="AD58" s="963"/>
      <c r="AF58" s="365"/>
      <c r="AG58" s="365"/>
    </row>
    <row r="59" spans="1:55" ht="14.45" customHeight="1">
      <c r="A59" s="6"/>
      <c r="B59" s="813" t="s">
        <v>1028</v>
      </c>
      <c r="C59" s="6"/>
      <c r="D59" s="363"/>
      <c r="E59" s="866">
        <f>'13.'!AG88</f>
        <v>22558.216204662753</v>
      </c>
      <c r="F59" s="956">
        <f>'13.'!AH88</f>
        <v>18692.77321161349</v>
      </c>
      <c r="G59" s="956">
        <f>'13.'!AI88</f>
        <v>11396.627773504417</v>
      </c>
      <c r="H59" s="956">
        <f>'13.'!AJ88</f>
        <v>956.05723451871143</v>
      </c>
      <c r="I59" s="956">
        <f>'13.'!AK88</f>
        <v>0</v>
      </c>
      <c r="J59" s="956">
        <f>'13.'!AL88</f>
        <v>626.84029415189218</v>
      </c>
      <c r="K59" s="956">
        <f>'13.'!AM88</f>
        <v>9813.7302448338214</v>
      </c>
      <c r="L59" s="963">
        <f>'13.'!AN88</f>
        <v>7296.1454381090734</v>
      </c>
      <c r="M59" s="956">
        <f>'13.'!AO88</f>
        <v>6518.7083092219018</v>
      </c>
      <c r="N59" s="963">
        <f>'13.'!AP88</f>
        <v>46.053947667397928</v>
      </c>
      <c r="O59" s="6"/>
      <c r="P59" s="813" t="s">
        <v>1028</v>
      </c>
      <c r="Q59" s="6"/>
      <c r="R59" s="2"/>
      <c r="S59" s="956">
        <f>'13.'!AQ88</f>
        <v>65.03745847061613</v>
      </c>
      <c r="T59" s="956">
        <f>'13.'!AR88</f>
        <v>3305.7562046535045</v>
      </c>
      <c r="U59" s="956">
        <f>'13.'!AS88</f>
        <v>2610.0128798091014</v>
      </c>
      <c r="V59" s="956">
        <f>'13.'!AT88</f>
        <v>410.95451539331219</v>
      </c>
      <c r="W59" s="956">
        <f>'13.'!AU88</f>
        <v>80.893303227974087</v>
      </c>
      <c r="X59" s="956">
        <f>'13.'!AV88</f>
        <v>35.75050435616118</v>
      </c>
      <c r="Y59" s="956">
        <f>'13.'!AW88</f>
        <v>0</v>
      </c>
      <c r="Z59" s="957">
        <f>'13.'!AX88</f>
        <v>0</v>
      </c>
      <c r="AA59" s="956">
        <f>'13.'!AY88</f>
        <v>0</v>
      </c>
      <c r="AB59" s="956">
        <f>'13.'!AZ88</f>
        <v>741.68662453100774</v>
      </c>
      <c r="AC59" s="956">
        <f>'13.'!BA88</f>
        <v>3865.4429930492524</v>
      </c>
      <c r="AD59" s="448">
        <v>0</v>
      </c>
      <c r="AF59" s="365"/>
      <c r="AG59" s="365"/>
    </row>
    <row r="60" spans="1:55" ht="14.45" customHeight="1">
      <c r="A60" s="6"/>
      <c r="B60" s="813" t="s">
        <v>1038</v>
      </c>
      <c r="C60" s="6"/>
      <c r="D60" s="363"/>
      <c r="E60" s="866">
        <f>'13.'!AG89</f>
        <v>16805.035279056352</v>
      </c>
      <c r="F60" s="956">
        <f>'13.'!AH89</f>
        <v>13246.269623911288</v>
      </c>
      <c r="G60" s="956">
        <f>'13.'!AI89</f>
        <v>9061.0169285956999</v>
      </c>
      <c r="H60" s="956">
        <f>'13.'!AJ89</f>
        <v>811.76458329894126</v>
      </c>
      <c r="I60" s="957">
        <f>'13.'!AK89</f>
        <v>14.098183411782168</v>
      </c>
      <c r="J60" s="956">
        <f>'13.'!AL89</f>
        <v>826.03784939963998</v>
      </c>
      <c r="K60" s="956">
        <f>'13.'!AM89</f>
        <v>7409.1163124853356</v>
      </c>
      <c r="L60" s="963">
        <f>'13.'!AN89</f>
        <v>4185.2526953155912</v>
      </c>
      <c r="M60" s="956">
        <f>'13.'!AO89</f>
        <v>3411.3916392431693</v>
      </c>
      <c r="N60" s="963">
        <f>'13.'!AP89</f>
        <v>28.002008853160092</v>
      </c>
      <c r="O60" s="6"/>
      <c r="P60" s="813" t="s">
        <v>1038</v>
      </c>
      <c r="Q60" s="6"/>
      <c r="R60" s="2"/>
      <c r="S60" s="956">
        <f>'13.'!AQ89</f>
        <v>26.413293291816196</v>
      </c>
      <c r="T60" s="956">
        <f>'13.'!AR89</f>
        <v>1180.335696576713</v>
      </c>
      <c r="U60" s="956">
        <f>'13.'!AS89</f>
        <v>1508.2027334651816</v>
      </c>
      <c r="V60" s="956">
        <f>'13.'!AT89</f>
        <v>668.43790705629897</v>
      </c>
      <c r="W60" s="956">
        <f>'13.'!AU89</f>
        <v>0</v>
      </c>
      <c r="X60" s="956">
        <f>'13.'!AV89</f>
        <v>0</v>
      </c>
      <c r="Y60" s="956">
        <f>'13.'!AW89</f>
        <v>12.430975411356522</v>
      </c>
      <c r="Z60" s="956">
        <f>'13.'!AX89</f>
        <v>0</v>
      </c>
      <c r="AA60" s="956">
        <f>'13.'!AY89</f>
        <v>8.8373409090921062E-2</v>
      </c>
      <c r="AB60" s="956">
        <f>'13.'!AZ89</f>
        <v>761.34170725197293</v>
      </c>
      <c r="AC60" s="956">
        <f>'13.'!BA89</f>
        <v>3558.7656551450596</v>
      </c>
      <c r="AD60" s="448">
        <v>0</v>
      </c>
      <c r="AF60" s="365"/>
      <c r="AG60" s="365"/>
    </row>
    <row r="61" spans="1:55" ht="14.45" customHeight="1">
      <c r="A61" s="1137"/>
      <c r="B61" s="813" t="s">
        <v>1039</v>
      </c>
      <c r="C61" s="1137"/>
      <c r="D61" s="1019"/>
      <c r="E61" s="866">
        <f>'13.'!AG90</f>
        <v>39231.324336232137</v>
      </c>
      <c r="F61" s="956">
        <f>'13.'!AH90</f>
        <v>29928.50948078345</v>
      </c>
      <c r="G61" s="956">
        <f>'13.'!AI90</f>
        <v>22946.509422442039</v>
      </c>
      <c r="H61" s="956">
        <f>'13.'!AJ90</f>
        <v>2452.3515748365321</v>
      </c>
      <c r="I61" s="956">
        <f>'13.'!AK90</f>
        <v>178.09443157238488</v>
      </c>
      <c r="J61" s="956">
        <f>'13.'!AL90</f>
        <v>3516.0882559890824</v>
      </c>
      <c r="K61" s="956">
        <f>'13.'!AM90</f>
        <v>16799.975160044021</v>
      </c>
      <c r="L61" s="963">
        <f>'13.'!AN90</f>
        <v>6982.0000583414294</v>
      </c>
      <c r="M61" s="956">
        <f>'13.'!AO90</f>
        <v>5370.1006966835166</v>
      </c>
      <c r="N61" s="963">
        <f>'13.'!AP90</f>
        <v>424.28795634497186</v>
      </c>
      <c r="O61" s="1137"/>
      <c r="P61" s="813" t="s">
        <v>1039</v>
      </c>
      <c r="Q61" s="1137"/>
      <c r="R61" s="843"/>
      <c r="S61" s="956">
        <f>'13.'!AQ90</f>
        <v>256.45088498675818</v>
      </c>
      <c r="T61" s="956">
        <f>'13.'!AR90</f>
        <v>2043.6731704872882</v>
      </c>
      <c r="U61" s="956">
        <f>'13.'!AS90</f>
        <v>2086.7456010376991</v>
      </c>
      <c r="V61" s="956">
        <f>'13.'!AT90</f>
        <v>462.8638094043298</v>
      </c>
      <c r="W61" s="956">
        <f>'13.'!AU90</f>
        <v>96.079274422467606</v>
      </c>
      <c r="X61" s="956">
        <f>'13.'!AV90</f>
        <v>38.037829660738936</v>
      </c>
      <c r="Y61" s="956">
        <f>'13.'!AW90</f>
        <v>57.500000002026425</v>
      </c>
      <c r="Z61" s="956">
        <f>'13.'!AX90</f>
        <v>441.5576901110195</v>
      </c>
      <c r="AA61" s="956">
        <f>'13.'!AY90</f>
        <v>49.407121999999994</v>
      </c>
      <c r="AB61" s="956">
        <f>'13.'!AZ90</f>
        <v>1025.3967198841276</v>
      </c>
      <c r="AC61" s="956">
        <f>'13.'!BA90</f>
        <v>9744.3725455596996</v>
      </c>
      <c r="AD61" s="448">
        <v>0</v>
      </c>
      <c r="AF61" s="365"/>
      <c r="AG61" s="365"/>
    </row>
    <row r="62" spans="1:55" ht="14.45" customHeight="1">
      <c r="A62" s="1137"/>
      <c r="B62" s="813" t="s">
        <v>1040</v>
      </c>
      <c r="C62" s="1137"/>
      <c r="D62" s="1019"/>
      <c r="E62" s="866">
        <f>'13.'!AG91</f>
        <v>82268.262287287303</v>
      </c>
      <c r="F62" s="956">
        <f>'13.'!AH91</f>
        <v>66410.8178028166</v>
      </c>
      <c r="G62" s="956">
        <f>'13.'!AI91</f>
        <v>47132.178650870359</v>
      </c>
      <c r="H62" s="956">
        <f>'13.'!AJ91</f>
        <v>3349.4249613231309</v>
      </c>
      <c r="I62" s="956">
        <f>'13.'!AK91</f>
        <v>1003.5158295759443</v>
      </c>
      <c r="J62" s="956">
        <f>'13.'!AL91</f>
        <v>10118.186541793735</v>
      </c>
      <c r="K62" s="956">
        <f>'13.'!AM91</f>
        <v>32661.051318177542</v>
      </c>
      <c r="L62" s="963">
        <f>'13.'!AN91</f>
        <v>19278.6391519463</v>
      </c>
      <c r="M62" s="956">
        <f>'13.'!AO91</f>
        <v>13599.750683403856</v>
      </c>
      <c r="N62" s="963">
        <f>'13.'!AP91</f>
        <v>1243.0862781051012</v>
      </c>
      <c r="O62" s="1137"/>
      <c r="P62" s="813" t="s">
        <v>1040</v>
      </c>
      <c r="Q62" s="1137"/>
      <c r="R62" s="843"/>
      <c r="S62" s="956">
        <f>'13.'!AQ91</f>
        <v>542.5138217520738</v>
      </c>
      <c r="T62" s="956">
        <f>'13.'!AR91</f>
        <v>4354.1433487765389</v>
      </c>
      <c r="U62" s="956">
        <f>'13.'!AS91</f>
        <v>6573.6248414238216</v>
      </c>
      <c r="V62" s="956">
        <f>'13.'!AT91</f>
        <v>864.94107334646799</v>
      </c>
      <c r="W62" s="956">
        <f>'13.'!AU91</f>
        <v>21.441319999838719</v>
      </c>
      <c r="X62" s="956">
        <f>'13.'!AV91</f>
        <v>581.99759355115998</v>
      </c>
      <c r="Y62" s="956">
        <f>'13.'!AW91</f>
        <v>4.2627350000000002</v>
      </c>
      <c r="Z62" s="956">
        <f>'13.'!AX91</f>
        <v>74.32828148048759</v>
      </c>
      <c r="AA62" s="956">
        <f>'13.'!AY91</f>
        <v>15.965960242426368</v>
      </c>
      <c r="AB62" s="956">
        <f>'13.'!AZ91</f>
        <v>5002.3338982683908</v>
      </c>
      <c r="AC62" s="956">
        <f>'13.'!BA91</f>
        <v>15931.772765951126</v>
      </c>
      <c r="AD62" s="448">
        <v>0</v>
      </c>
      <c r="AF62" s="365"/>
      <c r="AG62" s="365"/>
    </row>
    <row r="63" spans="1:55" ht="14.45" customHeight="1">
      <c r="A63" s="1137"/>
      <c r="B63" s="813" t="s">
        <v>1041</v>
      </c>
      <c r="C63" s="1137"/>
      <c r="D63" s="1019"/>
      <c r="E63" s="866">
        <f>'13.'!AG92</f>
        <v>111397.2130157543</v>
      </c>
      <c r="F63" s="956">
        <f>'13.'!AH92</f>
        <v>94928.53939538027</v>
      </c>
      <c r="G63" s="956">
        <f>'13.'!AI92</f>
        <v>72624.519805177988</v>
      </c>
      <c r="H63" s="956">
        <f>'13.'!AJ92</f>
        <v>6091.4196650146214</v>
      </c>
      <c r="I63" s="956">
        <f>'13.'!AK92</f>
        <v>2329.5651078161291</v>
      </c>
      <c r="J63" s="956">
        <f>'13.'!AL92</f>
        <v>22875.496421053707</v>
      </c>
      <c r="K63" s="956">
        <f>'13.'!AM92</f>
        <v>41328.038611293538</v>
      </c>
      <c r="L63" s="963">
        <f>'13.'!AN92</f>
        <v>22304.019590202235</v>
      </c>
      <c r="M63" s="956">
        <f>'13.'!AO92</f>
        <v>16303.745993215251</v>
      </c>
      <c r="N63" s="963">
        <f>'13.'!AP92</f>
        <v>2126.8014409382213</v>
      </c>
      <c r="O63" s="1137"/>
      <c r="P63" s="813" t="s">
        <v>1041</v>
      </c>
      <c r="Q63" s="1137"/>
      <c r="R63" s="843"/>
      <c r="S63" s="956">
        <f>'13.'!AQ92</f>
        <v>1199.380145310409</v>
      </c>
      <c r="T63" s="956">
        <f>'13.'!AR92</f>
        <v>3816.483353180889</v>
      </c>
      <c r="U63" s="956">
        <f>'13.'!AS92</f>
        <v>7126.906980716577</v>
      </c>
      <c r="V63" s="956">
        <f>'13.'!AT92</f>
        <v>1134.6719596536784</v>
      </c>
      <c r="W63" s="956">
        <f>'13.'!AU92</f>
        <v>899.50211341548152</v>
      </c>
      <c r="X63" s="956">
        <f>'13.'!AV92</f>
        <v>635.45918578820226</v>
      </c>
      <c r="Y63" s="956">
        <f>'13.'!AW92</f>
        <v>1.571186</v>
      </c>
      <c r="Z63" s="956">
        <f>'13.'!AX92</f>
        <v>769.66834376342479</v>
      </c>
      <c r="AA63" s="956">
        <f>'13.'!AY92</f>
        <v>93.717403249055252</v>
      </c>
      <c r="AB63" s="956">
        <f>'13.'!AZ92</f>
        <v>4499.8574781863126</v>
      </c>
      <c r="AC63" s="956">
        <f>'13.'!BA92</f>
        <v>17238.341964137475</v>
      </c>
      <c r="AD63" s="448">
        <v>0</v>
      </c>
      <c r="AF63" s="365"/>
      <c r="AG63" s="365"/>
    </row>
    <row r="64" spans="1:55" ht="14.45" customHeight="1">
      <c r="A64" s="1137"/>
      <c r="B64" s="813" t="s">
        <v>1042</v>
      </c>
      <c r="C64" s="1137"/>
      <c r="D64" s="1019"/>
      <c r="E64" s="866">
        <f>'13.'!AG93</f>
        <v>282402.87259397487</v>
      </c>
      <c r="F64" s="956">
        <f>'13.'!AH93</f>
        <v>257254.84743002293</v>
      </c>
      <c r="G64" s="956">
        <f>'13.'!AI93</f>
        <v>205698.00831169297</v>
      </c>
      <c r="H64" s="956">
        <f>'13.'!AJ93</f>
        <v>15824.024825236826</v>
      </c>
      <c r="I64" s="956">
        <f>'13.'!AK93</f>
        <v>8913.5253844659183</v>
      </c>
      <c r="J64" s="956">
        <f>'13.'!AL93</f>
        <v>97749.426894572738</v>
      </c>
      <c r="K64" s="956">
        <f>'13.'!AM93</f>
        <v>83211.031207417531</v>
      </c>
      <c r="L64" s="963">
        <f>'13.'!AN93</f>
        <v>51556.839118329801</v>
      </c>
      <c r="M64" s="956">
        <f>'13.'!AO93</f>
        <v>32199.279846892521</v>
      </c>
      <c r="N64" s="963">
        <f>'13.'!AP93</f>
        <v>8566.5204918283853</v>
      </c>
      <c r="O64" s="1137"/>
      <c r="P64" s="813" t="s">
        <v>1042</v>
      </c>
      <c r="Q64" s="1137"/>
      <c r="R64" s="843"/>
      <c r="S64" s="956">
        <f>'13.'!AQ93</f>
        <v>3648.6387858073326</v>
      </c>
      <c r="T64" s="956">
        <f>'13.'!AR93</f>
        <v>6022.0605494115671</v>
      </c>
      <c r="U64" s="956">
        <f>'13.'!AS93</f>
        <v>10878.561817108899</v>
      </c>
      <c r="V64" s="956">
        <f>'13.'!AT93</f>
        <v>2675.4053721423247</v>
      </c>
      <c r="W64" s="956">
        <f>'13.'!AU93</f>
        <v>408.09283059398621</v>
      </c>
      <c r="X64" s="956">
        <f>'13.'!AV93</f>
        <v>2781.6977888388938</v>
      </c>
      <c r="Y64" s="956">
        <f>'13.'!AW93</f>
        <v>45.986585811184845</v>
      </c>
      <c r="Z64" s="956">
        <f>'13.'!AX93</f>
        <v>1285.1915642582042</v>
      </c>
      <c r="AA64" s="956">
        <f>'13.'!AY93</f>
        <v>189.37239571895719</v>
      </c>
      <c r="AB64" s="956">
        <f>'13.'!AZ93</f>
        <v>15055.310936810087</v>
      </c>
      <c r="AC64" s="956">
        <f>'13.'!BA93</f>
        <v>26433.216728210253</v>
      </c>
      <c r="AD64" s="448">
        <v>0</v>
      </c>
      <c r="AF64" s="365"/>
      <c r="AG64" s="365"/>
    </row>
    <row r="65" spans="1:33" ht="14.45" customHeight="1">
      <c r="A65" s="1137"/>
      <c r="B65" s="813" t="s">
        <v>1043</v>
      </c>
      <c r="C65" s="1137"/>
      <c r="D65" s="1019"/>
      <c r="E65" s="866">
        <f>'13.'!AG94</f>
        <v>175292.29260138617</v>
      </c>
      <c r="F65" s="956">
        <f>'13.'!AH94</f>
        <v>165092.86644660879</v>
      </c>
      <c r="G65" s="956">
        <f>'13.'!AI94</f>
        <v>126866.99416871823</v>
      </c>
      <c r="H65" s="956">
        <f>'13.'!AJ94</f>
        <v>10726.178294299367</v>
      </c>
      <c r="I65" s="956">
        <f>'13.'!AK94</f>
        <v>3601.8968974864838</v>
      </c>
      <c r="J65" s="956">
        <f>'13.'!AL94</f>
        <v>61001.617606750784</v>
      </c>
      <c r="K65" s="956">
        <f>'13.'!AM94</f>
        <v>51537.301370181631</v>
      </c>
      <c r="L65" s="963">
        <f>'13.'!AN94</f>
        <v>38225.872277890565</v>
      </c>
      <c r="M65" s="956">
        <f>'13.'!AO94</f>
        <v>25567.281988480285</v>
      </c>
      <c r="N65" s="963">
        <f>'13.'!AP94</f>
        <v>13002.101903209998</v>
      </c>
      <c r="O65" s="1137"/>
      <c r="P65" s="813" t="s">
        <v>1043</v>
      </c>
      <c r="Q65" s="1137"/>
      <c r="R65" s="843"/>
      <c r="S65" s="956">
        <f>'13.'!AQ94</f>
        <v>3299.936915245702</v>
      </c>
      <c r="T65" s="956">
        <f>'13.'!AR94</f>
        <v>2466.6086864710555</v>
      </c>
      <c r="U65" s="956">
        <f>'13.'!AS94</f>
        <v>4771.525345109756</v>
      </c>
      <c r="V65" s="956">
        <f>'13.'!AT94</f>
        <v>1920.0647010609632</v>
      </c>
      <c r="W65" s="956">
        <f>'13.'!AU94</f>
        <v>107.04443738283162</v>
      </c>
      <c r="X65" s="956">
        <f>'13.'!AV94</f>
        <v>3291.4465656706438</v>
      </c>
      <c r="Y65" s="956">
        <f>'13.'!AW94</f>
        <v>1.5702441888885268</v>
      </c>
      <c r="Z65" s="956">
        <f>'13.'!AX94</f>
        <v>2773.4090783311258</v>
      </c>
      <c r="AA65" s="956">
        <f>'13.'!AY94</f>
        <v>6.4432921147697728</v>
      </c>
      <c r="AB65" s="956">
        <f>'13.'!AZ94</f>
        <v>6585.721109104843</v>
      </c>
      <c r="AC65" s="956">
        <f>'13.'!BA94</f>
        <v>12972.83523310853</v>
      </c>
      <c r="AD65" s="448">
        <v>0</v>
      </c>
      <c r="AF65" s="365"/>
      <c r="AG65" s="365"/>
    </row>
    <row r="66" spans="1:33" ht="14.45" customHeight="1">
      <c r="A66" s="1137"/>
      <c r="B66" s="813" t="s">
        <v>1044</v>
      </c>
      <c r="C66" s="1137"/>
      <c r="D66" s="1019"/>
      <c r="E66" s="866">
        <f>'13.'!AG95</f>
        <v>331784.77948985272</v>
      </c>
      <c r="F66" s="956">
        <f>'13.'!AH95</f>
        <v>322949.09146606567</v>
      </c>
      <c r="G66" s="956">
        <f>'13.'!AI95</f>
        <v>257658.91680373607</v>
      </c>
      <c r="H66" s="956">
        <f>'13.'!AJ95</f>
        <v>12363.097011875421</v>
      </c>
      <c r="I66" s="956">
        <f>'13.'!AK95</f>
        <v>13578.791712858543</v>
      </c>
      <c r="J66" s="956">
        <f>'13.'!AL95</f>
        <v>123652.47716205084</v>
      </c>
      <c r="K66" s="956">
        <f>'13.'!AM95</f>
        <v>108064.55091695125</v>
      </c>
      <c r="L66" s="963">
        <f>'13.'!AN95</f>
        <v>65290.17466232986</v>
      </c>
      <c r="M66" s="956">
        <f>'13.'!AO95</f>
        <v>43806.732438303698</v>
      </c>
      <c r="N66" s="963">
        <f>'13.'!AP95</f>
        <v>9489.7685944928326</v>
      </c>
      <c r="O66" s="1137"/>
      <c r="P66" s="813" t="s">
        <v>1044</v>
      </c>
      <c r="Q66" s="1137"/>
      <c r="R66" s="843"/>
      <c r="S66" s="956">
        <f>'13.'!AQ95</f>
        <v>2925.7137777312159</v>
      </c>
      <c r="T66" s="956">
        <f>'13.'!AR95</f>
        <v>4326.3032672230083</v>
      </c>
      <c r="U66" s="956">
        <f>'13.'!AS95</f>
        <v>10566.583887559867</v>
      </c>
      <c r="V66" s="956">
        <f>'13.'!AT95</f>
        <v>15693.341016355724</v>
      </c>
      <c r="W66" s="956">
        <f>'13.'!AU95</f>
        <v>805.02189494102561</v>
      </c>
      <c r="X66" s="956">
        <f>'13.'!AV95</f>
        <v>5687.2919011784415</v>
      </c>
      <c r="Y66" s="956">
        <f>'13.'!AW95</f>
        <v>171.03312821802024</v>
      </c>
      <c r="Z66" s="956">
        <f>'13.'!AX95</f>
        <v>3358.5721084032011</v>
      </c>
      <c r="AA66" s="956">
        <f>'13.'!AY95</f>
        <v>107.84695223777284</v>
      </c>
      <c r="AB66" s="956">
        <f>'13.'!AZ95</f>
        <v>12158.698133988732</v>
      </c>
      <c r="AC66" s="956">
        <f>'13.'!BA95</f>
        <v>12194.260132190077</v>
      </c>
      <c r="AD66" s="448">
        <v>0</v>
      </c>
      <c r="AF66" s="365"/>
      <c r="AG66" s="365"/>
    </row>
    <row r="67" spans="1:33" ht="14.45" customHeight="1">
      <c r="A67" s="1137"/>
      <c r="B67" s="813" t="s">
        <v>1045</v>
      </c>
      <c r="C67" s="1137"/>
      <c r="D67" s="1019"/>
      <c r="E67" s="866">
        <f>'13.'!AG96</f>
        <v>474533.08321224962</v>
      </c>
      <c r="F67" s="956">
        <f>'13.'!AH96</f>
        <v>461327.46985380776</v>
      </c>
      <c r="G67" s="956">
        <f>'13.'!AI96</f>
        <v>399987.12204416253</v>
      </c>
      <c r="H67" s="956">
        <f>'13.'!AJ96</f>
        <v>14619.392317850376</v>
      </c>
      <c r="I67" s="956">
        <f>'13.'!AK96</f>
        <v>10310.268708702206</v>
      </c>
      <c r="J67" s="956">
        <f>'13.'!AL96</f>
        <v>230387.55549945365</v>
      </c>
      <c r="K67" s="956">
        <f>'13.'!AM96</f>
        <v>144669.90551815653</v>
      </c>
      <c r="L67" s="963">
        <f>'13.'!AN96</f>
        <v>61340.347809645093</v>
      </c>
      <c r="M67" s="956">
        <f>'13.'!AO96</f>
        <v>28204.39055671023</v>
      </c>
      <c r="N67" s="963">
        <f>'13.'!AP96</f>
        <v>11031.953513007818</v>
      </c>
      <c r="O67" s="1137"/>
      <c r="P67" s="813" t="s">
        <v>1045</v>
      </c>
      <c r="Q67" s="1137"/>
      <c r="R67" s="843"/>
      <c r="S67" s="956">
        <f>'13.'!AQ96</f>
        <v>4228.6802950484753</v>
      </c>
      <c r="T67" s="956">
        <f>'13.'!AR96</f>
        <v>1724.7490666843037</v>
      </c>
      <c r="U67" s="956">
        <f>'13.'!AS96</f>
        <v>7203.8222911176917</v>
      </c>
      <c r="V67" s="956">
        <f>'13.'!AT96</f>
        <v>3399.5245101934784</v>
      </c>
      <c r="W67" s="956">
        <f>'13.'!AU96</f>
        <v>615.66088065847373</v>
      </c>
      <c r="X67" s="956">
        <f>'13.'!AV96</f>
        <v>17124.540120039124</v>
      </c>
      <c r="Y67" s="956">
        <f>'13.'!AW96</f>
        <v>1317.2702140462775</v>
      </c>
      <c r="Z67" s="956">
        <f>'13.'!AX96</f>
        <v>2148.1924497551254</v>
      </c>
      <c r="AA67" s="956">
        <f>'13.'!AY96</f>
        <v>221.61277266278486</v>
      </c>
      <c r="AB67" s="956">
        <f>'13.'!AZ96</f>
        <v>12324.341696431546</v>
      </c>
      <c r="AC67" s="956">
        <f>'13.'!BA96</f>
        <v>15353.805808196814</v>
      </c>
      <c r="AD67" s="448">
        <v>0</v>
      </c>
      <c r="AF67" s="365"/>
      <c r="AG67" s="365"/>
    </row>
    <row r="68" spans="1:33" ht="14.45" customHeight="1" thickBot="1">
      <c r="A68" s="1138"/>
      <c r="B68" s="813" t="s">
        <v>1046</v>
      </c>
      <c r="C68" s="1138"/>
      <c r="D68" s="1026"/>
      <c r="E68" s="869">
        <f>'13.'!AG97</f>
        <v>1511089.3206438909</v>
      </c>
      <c r="F68" s="967">
        <f>'13.'!AH97</f>
        <v>1456834.6455687392</v>
      </c>
      <c r="G68" s="967">
        <f>'13.'!AI97</f>
        <v>1165627.5530024844</v>
      </c>
      <c r="H68" s="967">
        <f>'13.'!AJ97</f>
        <v>74969.296869297759</v>
      </c>
      <c r="I68" s="967">
        <f>'13.'!AK97</f>
        <v>36312.612407440574</v>
      </c>
      <c r="J68" s="967">
        <f>'13.'!AL97</f>
        <v>638027.2155959449</v>
      </c>
      <c r="K68" s="967">
        <f>'13.'!AM97</f>
        <v>416318.42812980094</v>
      </c>
      <c r="L68" s="967">
        <f>'13.'!AN97</f>
        <v>291207.09256625525</v>
      </c>
      <c r="M68" s="967">
        <f>'13.'!AO97</f>
        <v>93966.473230208489</v>
      </c>
      <c r="N68" s="967">
        <f>'13.'!AP97</f>
        <v>32491.091916663569</v>
      </c>
      <c r="O68" s="1138"/>
      <c r="P68" s="813" t="s">
        <v>1046</v>
      </c>
      <c r="Q68" s="1138"/>
      <c r="R68" s="847"/>
      <c r="S68" s="956">
        <f>'13.'!AQ97</f>
        <v>13995.986076809369</v>
      </c>
      <c r="T68" s="967">
        <f>'13.'!AR97</f>
        <v>5935.3706149088703</v>
      </c>
      <c r="U68" s="967">
        <f>'13.'!AS97</f>
        <v>32106.464771334788</v>
      </c>
      <c r="V68" s="967">
        <f>'13.'!AT97</f>
        <v>6211.9931029432601</v>
      </c>
      <c r="W68" s="967">
        <f>'13.'!AU97</f>
        <v>3225.5667475486462</v>
      </c>
      <c r="X68" s="967">
        <f>'13.'!AV97</f>
        <v>114799.33500167308</v>
      </c>
      <c r="Y68" s="967">
        <f>'13.'!AW97</f>
        <v>4047.0996166600971</v>
      </c>
      <c r="Z68" s="967">
        <f>'13.'!AX97</f>
        <v>12461.891182512773</v>
      </c>
      <c r="AA68" s="967">
        <f>'13.'!AY97</f>
        <v>251.86464819698423</v>
      </c>
      <c r="AB68" s="967">
        <f>'13.'!AZ97</f>
        <v>65680.428887003873</v>
      </c>
      <c r="AC68" s="967">
        <f>'13.'!BA97</f>
        <v>66716.566257663813</v>
      </c>
      <c r="AD68" s="611">
        <v>0</v>
      </c>
      <c r="AF68" s="365"/>
      <c r="AG68" s="365"/>
    </row>
    <row r="69" spans="1:33" s="451" customFormat="1" ht="61.5" customHeight="1">
      <c r="A69" s="2856" t="s">
        <v>2499</v>
      </c>
      <c r="B69" s="2856"/>
      <c r="C69" s="2856"/>
      <c r="D69" s="2856"/>
      <c r="E69" s="2856"/>
      <c r="F69" s="2856"/>
      <c r="G69" s="2856"/>
      <c r="H69" s="2856"/>
      <c r="I69" s="450"/>
      <c r="L69" s="452"/>
      <c r="M69" s="452"/>
      <c r="N69" s="452"/>
      <c r="O69" s="2871" t="s">
        <v>488</v>
      </c>
      <c r="P69" s="2871"/>
      <c r="Q69" s="2871"/>
      <c r="R69" s="2871"/>
      <c r="S69" s="2871"/>
      <c r="T69" s="2871"/>
      <c r="U69" s="2871"/>
      <c r="V69" s="2871"/>
      <c r="W69" s="2871"/>
      <c r="X69" s="2871"/>
      <c r="Y69" s="2871"/>
      <c r="Z69" s="2871"/>
      <c r="AA69" s="2871"/>
      <c r="AB69" s="2871"/>
      <c r="AC69" s="2872"/>
      <c r="AD69" s="2872"/>
    </row>
    <row r="70" spans="1:33" ht="12.75" customHeight="1">
      <c r="K70" s="844"/>
      <c r="L70" s="844"/>
      <c r="M70" s="844"/>
      <c r="N70" s="2386"/>
      <c r="Q70" s="15"/>
      <c r="R70" s="849"/>
      <c r="AC70" s="849"/>
    </row>
    <row r="71" spans="1:33">
      <c r="L71" s="844"/>
      <c r="M71" s="844"/>
    </row>
    <row r="72" spans="1:33">
      <c r="L72" s="844"/>
      <c r="M72" s="844"/>
    </row>
    <row r="73" spans="1:33" ht="15">
      <c r="A73" s="849"/>
      <c r="B73" s="849"/>
      <c r="C73" s="849"/>
      <c r="D73" s="849"/>
      <c r="L73" s="844"/>
      <c r="M73" s="844"/>
      <c r="O73" s="849"/>
      <c r="P73" s="849"/>
      <c r="Q73" s="849"/>
      <c r="R73" s="849"/>
    </row>
    <row r="74" spans="1:33" ht="15">
      <c r="A74" s="849"/>
      <c r="B74" s="849"/>
      <c r="C74" s="849"/>
      <c r="D74" s="849"/>
      <c r="L74" s="844"/>
      <c r="M74" s="844"/>
      <c r="O74" s="849"/>
      <c r="P74" s="849"/>
      <c r="Q74" s="849"/>
      <c r="R74" s="849"/>
    </row>
    <row r="75" spans="1:33" ht="15">
      <c r="A75" s="849"/>
      <c r="B75" s="849"/>
      <c r="C75" s="849"/>
      <c r="D75" s="849"/>
      <c r="L75" s="844"/>
      <c r="M75" s="844"/>
      <c r="O75" s="849"/>
      <c r="P75" s="849"/>
      <c r="Q75" s="849"/>
      <c r="R75" s="849"/>
    </row>
    <row r="76" spans="1:33" ht="15">
      <c r="A76" s="849"/>
      <c r="B76" s="849"/>
      <c r="C76" s="849"/>
      <c r="D76" s="849"/>
      <c r="L76" s="844"/>
      <c r="M76" s="844"/>
      <c r="O76" s="849"/>
      <c r="P76" s="849"/>
      <c r="Q76" s="849"/>
      <c r="R76" s="849"/>
    </row>
    <row r="77" spans="1:33" ht="15">
      <c r="A77" s="849"/>
      <c r="B77" s="849"/>
      <c r="C77" s="849"/>
      <c r="D77" s="849"/>
      <c r="L77" s="844"/>
      <c r="M77" s="844"/>
      <c r="O77" s="849"/>
      <c r="P77" s="849"/>
      <c r="Q77" s="849"/>
      <c r="R77" s="849"/>
    </row>
    <row r="78" spans="1:33" ht="15">
      <c r="A78" s="849"/>
      <c r="B78" s="849"/>
      <c r="C78" s="849"/>
      <c r="D78" s="849"/>
      <c r="L78" s="844"/>
      <c r="M78" s="844"/>
      <c r="O78" s="849"/>
      <c r="P78" s="849"/>
      <c r="Q78" s="849"/>
      <c r="R78" s="849"/>
    </row>
    <row r="79" spans="1:33" ht="15">
      <c r="A79" s="849"/>
      <c r="B79" s="849"/>
      <c r="C79" s="849"/>
      <c r="D79" s="849"/>
      <c r="L79" s="844"/>
      <c r="M79" s="844"/>
      <c r="O79" s="849"/>
      <c r="P79" s="849"/>
      <c r="Q79" s="849"/>
      <c r="R79" s="849"/>
    </row>
    <row r="80" spans="1:33" ht="15">
      <c r="A80" s="849"/>
      <c r="B80" s="849"/>
      <c r="C80" s="849"/>
      <c r="D80" s="849"/>
      <c r="L80" s="844"/>
      <c r="M80" s="844"/>
      <c r="O80" s="849"/>
      <c r="P80" s="849"/>
      <c r="Q80" s="849"/>
      <c r="R80" s="849"/>
    </row>
    <row r="81" spans="1:18" ht="15">
      <c r="A81" s="849"/>
      <c r="B81" s="849"/>
      <c r="C81" s="849"/>
      <c r="D81" s="849"/>
      <c r="L81" s="844"/>
      <c r="M81" s="844"/>
      <c r="O81" s="849"/>
      <c r="P81" s="849"/>
      <c r="Q81" s="849"/>
      <c r="R81" s="849"/>
    </row>
    <row r="82" spans="1:18" ht="15">
      <c r="A82" s="849"/>
      <c r="B82" s="849"/>
      <c r="C82" s="849"/>
      <c r="D82" s="849"/>
      <c r="L82" s="844"/>
      <c r="M82" s="844"/>
      <c r="O82" s="849"/>
      <c r="P82" s="849"/>
      <c r="Q82" s="849"/>
      <c r="R82" s="849"/>
    </row>
  </sheetData>
  <mergeCells count="82">
    <mergeCell ref="X69:AD69"/>
    <mergeCell ref="A1:H1"/>
    <mergeCell ref="I1:N1"/>
    <mergeCell ref="P1:W1"/>
    <mergeCell ref="A3:C5"/>
    <mergeCell ref="E3:E5"/>
    <mergeCell ref="F3:F5"/>
    <mergeCell ref="G3:K3"/>
    <mergeCell ref="L3:N3"/>
    <mergeCell ref="O3:Q5"/>
    <mergeCell ref="S3:AB3"/>
    <mergeCell ref="AD3:AD5"/>
    <mergeCell ref="G4:G5"/>
    <mergeCell ref="H4:H5"/>
    <mergeCell ref="I4:I5"/>
    <mergeCell ref="J4:J5"/>
    <mergeCell ref="K4:K5"/>
    <mergeCell ref="L4:L5"/>
    <mergeCell ref="M4:N4"/>
    <mergeCell ref="S4:W4"/>
    <mergeCell ref="X4:X5"/>
    <mergeCell ref="Z4:Z5"/>
    <mergeCell ref="AA4:AA5"/>
    <mergeCell ref="AB4:AB5"/>
    <mergeCell ref="AC3:AC5"/>
    <mergeCell ref="O6:Q6"/>
    <mergeCell ref="Y4:Y5"/>
    <mergeCell ref="A6:C6"/>
    <mergeCell ref="A10:C10"/>
    <mergeCell ref="O10:Q10"/>
    <mergeCell ref="A11:C11"/>
    <mergeCell ref="O11:Q11"/>
    <mergeCell ref="A8:C8"/>
    <mergeCell ref="O8:Q8"/>
    <mergeCell ref="A9:C9"/>
    <mergeCell ref="O9:Q9"/>
    <mergeCell ref="A7:C7"/>
    <mergeCell ref="O7:Q7"/>
    <mergeCell ref="A12:C12"/>
    <mergeCell ref="O12:Q12"/>
    <mergeCell ref="A13:C13"/>
    <mergeCell ref="O13:Q13"/>
    <mergeCell ref="A14:C14"/>
    <mergeCell ref="O14:Q14"/>
    <mergeCell ref="A15:C15"/>
    <mergeCell ref="O15:Q15"/>
    <mergeCell ref="A16:C16"/>
    <mergeCell ref="O16:Q16"/>
    <mergeCell ref="A17:C17"/>
    <mergeCell ref="O17:Q17"/>
    <mergeCell ref="A18:C18"/>
    <mergeCell ref="O18:Q18"/>
    <mergeCell ref="A19:C19"/>
    <mergeCell ref="O19:Q19"/>
    <mergeCell ref="A20:C20"/>
    <mergeCell ref="O20:Q20"/>
    <mergeCell ref="A21:C21"/>
    <mergeCell ref="O21:Q21"/>
    <mergeCell ref="A22:D22"/>
    <mergeCell ref="A23:D23"/>
    <mergeCell ref="A24:D24"/>
    <mergeCell ref="O22:R22"/>
    <mergeCell ref="O23:R23"/>
    <mergeCell ref="O24:R24"/>
    <mergeCell ref="A29:C29"/>
    <mergeCell ref="O29:Q29"/>
    <mergeCell ref="A25:D25"/>
    <mergeCell ref="A26:D26"/>
    <mergeCell ref="O25:R25"/>
    <mergeCell ref="O26:R26"/>
    <mergeCell ref="A27:D27"/>
    <mergeCell ref="O27:R27"/>
    <mergeCell ref="A28:D28"/>
    <mergeCell ref="O28:R28"/>
    <mergeCell ref="O69:W69"/>
    <mergeCell ref="A36:C36"/>
    <mergeCell ref="O36:Q36"/>
    <mergeCell ref="A47:C47"/>
    <mergeCell ref="O47:Q47"/>
    <mergeCell ref="A58:C58"/>
    <mergeCell ref="O58:Q58"/>
    <mergeCell ref="A69:H69"/>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67" man="1"/>
    <brk id="14" max="66" man="1"/>
    <brk id="23" max="6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98"/>
  <sheetViews>
    <sheetView view="pageBreakPreview" topLeftCell="A2" zoomScaleNormal="50" zoomScaleSheetLayoutView="100" workbookViewId="0">
      <selection activeCell="E30" sqref="E3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7" width="27.140625" style="849" customWidth="1"/>
    <col min="8" max="12" width="21.140625" style="849" customWidth="1"/>
    <col min="13" max="13" width="10.42578125" style="849" bestFit="1" customWidth="1"/>
    <col min="14" max="16384" width="9.140625" style="849"/>
  </cols>
  <sheetData>
    <row r="1" spans="1:22" s="1314" customFormat="1" ht="35.1" customHeight="1">
      <c r="A1" s="2878" t="s">
        <v>1473</v>
      </c>
      <c r="B1" s="2878"/>
      <c r="C1" s="2878"/>
      <c r="D1" s="2878"/>
      <c r="E1" s="2878"/>
      <c r="F1" s="2878"/>
      <c r="G1" s="2878"/>
      <c r="H1" s="2879" t="s">
        <v>478</v>
      </c>
      <c r="I1" s="2879"/>
      <c r="J1" s="2879"/>
      <c r="K1" s="2879"/>
      <c r="L1" s="2879"/>
      <c r="M1" s="2343">
        <f>F27/E27</f>
        <v>0.77040013310617472</v>
      </c>
    </row>
    <row r="2" spans="1:22" ht="15" customHeight="1" thickBot="1">
      <c r="A2" s="1004"/>
      <c r="B2" s="442"/>
      <c r="C2" s="442"/>
      <c r="D2" s="402"/>
      <c r="E2" s="1004"/>
      <c r="F2" s="1004"/>
      <c r="G2" s="1004"/>
      <c r="H2" s="1004"/>
      <c r="I2" s="1004"/>
      <c r="J2" s="1004"/>
      <c r="K2" s="1004"/>
      <c r="L2" s="443" t="s">
        <v>535</v>
      </c>
    </row>
    <row r="3" spans="1:22" s="1029" customFormat="1" ht="20.100000000000001" customHeight="1">
      <c r="A3" s="2621" t="s">
        <v>10</v>
      </c>
      <c r="B3" s="2621"/>
      <c r="C3" s="2621"/>
      <c r="D3" s="1143"/>
      <c r="E3" s="2613" t="s">
        <v>470</v>
      </c>
      <c r="F3" s="2890" t="s">
        <v>528</v>
      </c>
      <c r="G3" s="2891"/>
      <c r="H3" s="2888" t="s">
        <v>540</v>
      </c>
      <c r="I3" s="2889"/>
      <c r="J3" s="2892" t="s">
        <v>471</v>
      </c>
      <c r="K3" s="2893"/>
      <c r="L3" s="2893"/>
    </row>
    <row r="4" spans="1:22" s="1029" customFormat="1" ht="20.100000000000001" customHeight="1">
      <c r="A4" s="2622"/>
      <c r="B4" s="2622"/>
      <c r="C4" s="2622"/>
      <c r="D4" s="1143"/>
      <c r="E4" s="2614"/>
      <c r="F4" s="2895" t="s">
        <v>47</v>
      </c>
      <c r="G4" s="2895" t="s">
        <v>140</v>
      </c>
      <c r="H4" s="2894" t="s">
        <v>141</v>
      </c>
      <c r="I4" s="2895" t="s">
        <v>142</v>
      </c>
      <c r="J4" s="2895" t="s">
        <v>47</v>
      </c>
      <c r="K4" s="2895" t="s">
        <v>473</v>
      </c>
      <c r="L4" s="2896" t="s">
        <v>472</v>
      </c>
    </row>
    <row r="5" spans="1:22" s="1029" customFormat="1" ht="33" customHeight="1">
      <c r="A5" s="2623"/>
      <c r="B5" s="2623"/>
      <c r="C5" s="2623"/>
      <c r="D5" s="1144"/>
      <c r="E5" s="2615"/>
      <c r="F5" s="2615"/>
      <c r="G5" s="2615"/>
      <c r="H5" s="2635"/>
      <c r="I5" s="2615"/>
      <c r="J5" s="2615"/>
      <c r="K5" s="2615"/>
      <c r="L5" s="2629"/>
      <c r="O5" s="1604" t="str">
        <f>O27</f>
        <v>負債及權益總額</v>
      </c>
      <c r="P5" s="1604" t="str">
        <f>P27</f>
        <v>負債總額</v>
      </c>
      <c r="Q5" s="1604" t="str">
        <f>Q27</f>
        <v>流動負債</v>
      </c>
      <c r="R5" s="1604" t="str">
        <f>R27</f>
        <v>B803  長期負債</v>
      </c>
      <c r="S5" s="1604" t="str">
        <f>S27</f>
        <v>B804  其他負債</v>
      </c>
      <c r="T5" s="1604" t="str">
        <f>T27</f>
        <v>權益總額</v>
      </c>
      <c r="U5" s="1604" t="str">
        <f>U27</f>
        <v>B806  資本或股本(實收)</v>
      </c>
      <c r="V5" s="1604" t="str">
        <f>V27</f>
        <v>B807  公積及盈餘</v>
      </c>
    </row>
    <row r="6" spans="1:22" s="365" customFormat="1" ht="15.75" hidden="1" customHeight="1">
      <c r="A6" s="2873" t="s">
        <v>793</v>
      </c>
      <c r="B6" s="2873"/>
      <c r="C6" s="2873"/>
      <c r="D6" s="2"/>
      <c r="E6" s="409">
        <v>1151826185.799772</v>
      </c>
      <c r="F6" s="410">
        <v>893350322.77902472</v>
      </c>
      <c r="G6" s="410">
        <v>804470584.85440421</v>
      </c>
      <c r="H6" s="410">
        <v>57677724.437222272</v>
      </c>
      <c r="I6" s="410">
        <v>31202013.487398982</v>
      </c>
      <c r="J6" s="410">
        <v>258475863.02074483</v>
      </c>
      <c r="K6" s="410">
        <v>265380930.84711596</v>
      </c>
      <c r="L6" s="410">
        <v>-6905067.8263727287</v>
      </c>
    </row>
    <row r="7" spans="1:22" s="365" customFormat="1" ht="15.75" hidden="1" customHeight="1">
      <c r="A7" s="2641" t="s">
        <v>1087</v>
      </c>
      <c r="B7" s="2641"/>
      <c r="C7" s="2641"/>
      <c r="D7" s="2"/>
      <c r="E7" s="492" t="s">
        <v>3</v>
      </c>
      <c r="F7" s="492" t="s">
        <v>3</v>
      </c>
      <c r="G7" s="492" t="s">
        <v>3</v>
      </c>
      <c r="H7" s="492" t="s">
        <v>3</v>
      </c>
      <c r="I7" s="492" t="s">
        <v>3</v>
      </c>
      <c r="J7" s="492" t="s">
        <v>3</v>
      </c>
      <c r="K7" s="492" t="s">
        <v>3</v>
      </c>
      <c r="L7" s="492" t="s">
        <v>3</v>
      </c>
    </row>
    <row r="8" spans="1:22" s="365" customFormat="1" ht="15.75" hidden="1" customHeight="1">
      <c r="A8" s="2641" t="s">
        <v>1088</v>
      </c>
      <c r="B8" s="2641"/>
      <c r="C8" s="2641"/>
      <c r="D8" s="2"/>
      <c r="E8" s="437">
        <v>868414421.03194356</v>
      </c>
      <c r="F8" s="283">
        <v>646892774.75283229</v>
      </c>
      <c r="G8" s="283">
        <v>549642144.51203966</v>
      </c>
      <c r="H8" s="283">
        <v>67344228.417728901</v>
      </c>
      <c r="I8" s="283">
        <v>29906401.823062155</v>
      </c>
      <c r="J8" s="283">
        <v>221484047.46170244</v>
      </c>
      <c r="K8" s="283">
        <v>247400044.96104524</v>
      </c>
      <c r="L8" s="283">
        <v>-25915997.499343891</v>
      </c>
    </row>
    <row r="9" spans="1:22" s="365" customFormat="1" ht="15.75" hidden="1" customHeight="1">
      <c r="A9" s="2641" t="s">
        <v>1089</v>
      </c>
      <c r="B9" s="2641"/>
      <c r="C9" s="2641"/>
      <c r="D9" s="2"/>
      <c r="E9" s="437">
        <v>1050978800.6989181</v>
      </c>
      <c r="F9" s="283">
        <v>797727295.55094707</v>
      </c>
      <c r="G9" s="283">
        <v>683303155.25964534</v>
      </c>
      <c r="H9" s="283">
        <v>68486492.789971858</v>
      </c>
      <c r="I9" s="283">
        <v>45937647.501329675</v>
      </c>
      <c r="J9" s="283">
        <v>253251505.14797112</v>
      </c>
      <c r="K9" s="283">
        <v>282425075.65857679</v>
      </c>
      <c r="L9" s="283">
        <v>-29173570.510605689</v>
      </c>
    </row>
    <row r="10" spans="1:22" s="365" customFormat="1" ht="15.75" hidden="1" customHeight="1">
      <c r="A10" s="2641" t="s">
        <v>1090</v>
      </c>
      <c r="B10" s="2641"/>
      <c r="C10" s="2641"/>
      <c r="D10" s="2"/>
      <c r="E10" s="317">
        <v>1067995063.900098</v>
      </c>
      <c r="F10" s="50">
        <v>831434490.03410792</v>
      </c>
      <c r="G10" s="50">
        <v>722722020.65428984</v>
      </c>
      <c r="H10" s="50">
        <v>72261525.734537184</v>
      </c>
      <c r="I10" s="50">
        <v>36450943.645281695</v>
      </c>
      <c r="J10" s="50">
        <v>236560573.86598521</v>
      </c>
      <c r="K10" s="50">
        <v>259722000.93643349</v>
      </c>
      <c r="L10" s="50">
        <v>-23161427.07044746</v>
      </c>
    </row>
    <row r="11" spans="1:22" s="365" customFormat="1" ht="15.75" hidden="1" customHeight="1">
      <c r="A11" s="2641" t="s">
        <v>1091</v>
      </c>
      <c r="B11" s="2641"/>
      <c r="C11" s="2641"/>
      <c r="D11" s="2"/>
      <c r="E11" s="317">
        <v>1067774924.8796263</v>
      </c>
      <c r="F11" s="50">
        <v>819185648.9277606</v>
      </c>
      <c r="G11" s="50">
        <v>719392843.58047867</v>
      </c>
      <c r="H11" s="50">
        <v>66133630.380050376</v>
      </c>
      <c r="I11" s="50">
        <v>33659174.967231058</v>
      </c>
      <c r="J11" s="50">
        <v>248589275.95186689</v>
      </c>
      <c r="K11" s="50">
        <v>271931798.65626091</v>
      </c>
      <c r="L11" s="50">
        <v>-23342522.704393949</v>
      </c>
    </row>
    <row r="12" spans="1:22" s="365" customFormat="1" ht="15.75" hidden="1" customHeight="1">
      <c r="A12" s="2641" t="s">
        <v>1092</v>
      </c>
      <c r="B12" s="2641"/>
      <c r="C12" s="2641"/>
      <c r="D12" s="2"/>
      <c r="E12" s="284" t="s">
        <v>295</v>
      </c>
      <c r="F12" s="284" t="s">
        <v>295</v>
      </c>
      <c r="G12" s="284" t="s">
        <v>295</v>
      </c>
      <c r="H12" s="284" t="s">
        <v>295</v>
      </c>
      <c r="I12" s="284" t="s">
        <v>295</v>
      </c>
      <c r="J12" s="284" t="s">
        <v>295</v>
      </c>
      <c r="K12" s="284" t="s">
        <v>295</v>
      </c>
      <c r="L12" s="284" t="s">
        <v>295</v>
      </c>
    </row>
    <row r="13" spans="1:22" s="365" customFormat="1" ht="15.75" hidden="1" customHeight="1">
      <c r="A13" s="2641" t="s">
        <v>1093</v>
      </c>
      <c r="B13" s="2641"/>
      <c r="C13" s="2641"/>
      <c r="D13" s="2"/>
      <c r="E13" s="437">
        <f>F13+J13</f>
        <v>1809278903.2706246</v>
      </c>
      <c r="F13" s="327">
        <f>G13+H13+I13</f>
        <v>1506128939.8401039</v>
      </c>
      <c r="G13" s="327">
        <v>1386454876.1232986</v>
      </c>
      <c r="H13" s="283">
        <v>75937739.828953728</v>
      </c>
      <c r="I13" s="50">
        <v>43736323.887851544</v>
      </c>
      <c r="J13" s="50">
        <v>303149963.43052077</v>
      </c>
      <c r="K13" s="50">
        <v>301856174.15928048</v>
      </c>
      <c r="L13" s="50">
        <v>1293789.2712404351</v>
      </c>
    </row>
    <row r="14" spans="1:22" s="365" customFormat="1" ht="15.75" hidden="1" customHeight="1">
      <c r="A14" s="2641" t="s">
        <v>1094</v>
      </c>
      <c r="B14" s="2641"/>
      <c r="C14" s="2641"/>
      <c r="D14" s="2"/>
      <c r="E14" s="437">
        <f>F14+J14</f>
        <v>1551363741.8683434</v>
      </c>
      <c r="F14" s="327">
        <f>G14+H14+I14</f>
        <v>1274736725.3060017</v>
      </c>
      <c r="G14" s="327">
        <v>1151627766</v>
      </c>
      <c r="H14" s="283">
        <v>87250605.80941993</v>
      </c>
      <c r="I14" s="283">
        <v>35858353.4965818</v>
      </c>
      <c r="J14" s="283">
        <v>276627016.56234175</v>
      </c>
      <c r="K14" s="283">
        <v>291833489.91973096</v>
      </c>
      <c r="L14" s="283">
        <v>-15206473.357389038</v>
      </c>
    </row>
    <row r="15" spans="1:22" s="365" customFormat="1" ht="15.75" hidden="1" customHeight="1">
      <c r="A15" s="2641" t="s">
        <v>1280</v>
      </c>
      <c r="B15" s="2641"/>
      <c r="C15" s="2641"/>
      <c r="D15" s="2"/>
      <c r="E15" s="327">
        <v>1598848494.3334563</v>
      </c>
      <c r="F15" s="327">
        <v>1312842590.7319293</v>
      </c>
      <c r="G15" s="327">
        <v>1238450976.7702041</v>
      </c>
      <c r="H15" s="283">
        <v>32845041.98960245</v>
      </c>
      <c r="I15" s="283">
        <v>41546571.972124033</v>
      </c>
      <c r="J15" s="283">
        <v>286005903.60152584</v>
      </c>
      <c r="K15" s="283">
        <v>288555885.87464345</v>
      </c>
      <c r="L15" s="283">
        <v>-2549982.2731193737</v>
      </c>
    </row>
    <row r="16" spans="1:22" s="365" customFormat="1" ht="16.5" hidden="1" customHeight="1">
      <c r="A16" s="2641" t="s">
        <v>1301</v>
      </c>
      <c r="B16" s="2641"/>
      <c r="C16" s="2641"/>
      <c r="D16" s="2"/>
      <c r="E16" s="369">
        <v>1806885737.2984271</v>
      </c>
      <c r="F16" s="369">
        <v>1486225843.0230834</v>
      </c>
      <c r="G16" s="369">
        <v>1401126342.5779359</v>
      </c>
      <c r="H16" s="369">
        <v>34014531.525050156</v>
      </c>
      <c r="I16" s="369">
        <v>51084968.920095801</v>
      </c>
      <c r="J16" s="369">
        <v>320659894.27534473</v>
      </c>
      <c r="K16" s="369">
        <v>310325617.37253189</v>
      </c>
      <c r="L16" s="369">
        <v>10334276.90281258</v>
      </c>
    </row>
    <row r="17" spans="1:23" s="365" customFormat="1" ht="15.75" hidden="1" customHeight="1">
      <c r="A17" s="2641" t="s">
        <v>1302</v>
      </c>
      <c r="B17" s="2641"/>
      <c r="C17" s="2641"/>
      <c r="D17" s="2"/>
      <c r="E17" s="345" t="s">
        <v>442</v>
      </c>
      <c r="F17" s="345" t="s">
        <v>442</v>
      </c>
      <c r="G17" s="345" t="s">
        <v>442</v>
      </c>
      <c r="H17" s="345" t="s">
        <v>442</v>
      </c>
      <c r="I17" s="345" t="s">
        <v>442</v>
      </c>
      <c r="J17" s="345" t="s">
        <v>442</v>
      </c>
      <c r="K17" s="345" t="s">
        <v>442</v>
      </c>
      <c r="L17" s="345" t="s">
        <v>442</v>
      </c>
    </row>
    <row r="18" spans="1:23" s="365" customFormat="1" ht="15.75" hidden="1" customHeight="1">
      <c r="A18" s="2641" t="s">
        <v>1303</v>
      </c>
      <c r="B18" s="2641"/>
      <c r="C18" s="2641"/>
      <c r="D18" s="2"/>
      <c r="E18" s="369">
        <v>1829300639.4857309</v>
      </c>
      <c r="F18" s="369">
        <v>1468974356.7092235</v>
      </c>
      <c r="G18" s="369">
        <v>1400273915.3743753</v>
      </c>
      <c r="H18" s="369">
        <v>39172976.468415625</v>
      </c>
      <c r="I18" s="369">
        <v>29527464.866432294</v>
      </c>
      <c r="J18" s="369">
        <v>360326282.77650476</v>
      </c>
      <c r="K18" s="369">
        <v>339716985.98869389</v>
      </c>
      <c r="L18" s="369">
        <v>20609296.787810676</v>
      </c>
    </row>
    <row r="19" spans="1:23" s="365" customFormat="1" ht="15.75" hidden="1" customHeight="1">
      <c r="A19" s="2641" t="s">
        <v>1304</v>
      </c>
      <c r="B19" s="2641"/>
      <c r="C19" s="2641"/>
      <c r="D19" s="2"/>
      <c r="E19" s="369">
        <v>1913570358.5609207</v>
      </c>
      <c r="F19" s="369">
        <v>1552484302.749403</v>
      </c>
      <c r="G19" s="369">
        <v>1477562456.9443328</v>
      </c>
      <c r="H19" s="369">
        <v>40045147.25936126</v>
      </c>
      <c r="I19" s="369">
        <v>34876698.545709863</v>
      </c>
      <c r="J19" s="369">
        <v>361086055.8115235</v>
      </c>
      <c r="K19" s="369">
        <v>319772959.59404767</v>
      </c>
      <c r="L19" s="369">
        <v>41313096.217477351</v>
      </c>
    </row>
    <row r="20" spans="1:23" s="365" customFormat="1" ht="15.75" hidden="1" customHeight="1">
      <c r="A20" s="2641" t="s">
        <v>1305</v>
      </c>
      <c r="B20" s="2641"/>
      <c r="C20" s="2641"/>
      <c r="D20" s="2"/>
      <c r="E20" s="369">
        <v>1539118673.3509581</v>
      </c>
      <c r="F20" s="369">
        <f>G20+H20+I20</f>
        <v>1166920151.6425643</v>
      </c>
      <c r="G20" s="369">
        <v>1062087252.4524095</v>
      </c>
      <c r="H20" s="369">
        <v>56827116.239590183</v>
      </c>
      <c r="I20" s="369">
        <v>48005782.95056469</v>
      </c>
      <c r="J20" s="369">
        <v>372198521.70839393</v>
      </c>
      <c r="K20" s="369">
        <v>332871018.11529732</v>
      </c>
      <c r="L20" s="369">
        <v>39327503.59309642</v>
      </c>
    </row>
    <row r="21" spans="1:23" s="365" customFormat="1" ht="15.75" hidden="1" customHeight="1">
      <c r="A21" s="2618" t="s">
        <v>1055</v>
      </c>
      <c r="B21" s="2618"/>
      <c r="C21" s="2618"/>
      <c r="D21" s="2668"/>
      <c r="E21" s="117">
        <v>1511689.974765263</v>
      </c>
      <c r="F21" s="117">
        <v>1133574.1099142069</v>
      </c>
      <c r="G21" s="117">
        <v>1031174.4961632238</v>
      </c>
      <c r="H21" s="117">
        <v>52105.190225929604</v>
      </c>
      <c r="I21" s="117">
        <v>50294.423525053833</v>
      </c>
      <c r="J21" s="117">
        <v>378115.86485105444</v>
      </c>
      <c r="K21" s="117">
        <v>336693.17474083923</v>
      </c>
      <c r="L21" s="117">
        <v>41422.690110215888</v>
      </c>
    </row>
    <row r="22" spans="1:23" s="365" customFormat="1" ht="15.75" hidden="1" customHeight="1">
      <c r="A22" s="2618" t="s">
        <v>1001</v>
      </c>
      <c r="B22" s="2618"/>
      <c r="C22" s="2618"/>
      <c r="D22" s="2668"/>
      <c r="E22" s="448" t="s">
        <v>450</v>
      </c>
      <c r="F22" s="448" t="s">
        <v>450</v>
      </c>
      <c r="G22" s="448" t="s">
        <v>450</v>
      </c>
      <c r="H22" s="448" t="s">
        <v>450</v>
      </c>
      <c r="I22" s="448" t="s">
        <v>450</v>
      </c>
      <c r="J22" s="448" t="s">
        <v>450</v>
      </c>
      <c r="K22" s="448" t="s">
        <v>450</v>
      </c>
      <c r="L22" s="448" t="s">
        <v>450</v>
      </c>
    </row>
    <row r="23" spans="1:23" s="365" customFormat="1" ht="15.75" customHeight="1">
      <c r="A23" s="2618" t="s">
        <v>1002</v>
      </c>
      <c r="B23" s="2618"/>
      <c r="C23" s="2618"/>
      <c r="D23" s="2668"/>
      <c r="E23" s="117">
        <v>1567436.6700432058</v>
      </c>
      <c r="F23" s="117">
        <v>1147874.1120064601</v>
      </c>
      <c r="G23" s="117">
        <v>1024533.6821974041</v>
      </c>
      <c r="H23" s="117">
        <v>78055.215714696067</v>
      </c>
      <c r="I23" s="117">
        <v>45285.214094360766</v>
      </c>
      <c r="J23" s="117">
        <v>419562.55803674506</v>
      </c>
      <c r="K23" s="117">
        <v>343623.49772454583</v>
      </c>
      <c r="L23" s="117">
        <v>75939.060312199188</v>
      </c>
      <c r="W23" s="1589"/>
    </row>
    <row r="24" spans="1:23" s="365" customFormat="1" ht="15.75" customHeight="1">
      <c r="A24" s="2618" t="s">
        <v>1003</v>
      </c>
      <c r="B24" s="2618"/>
      <c r="C24" s="2618"/>
      <c r="D24" s="2668"/>
      <c r="E24" s="117">
        <v>1802674.4638600431</v>
      </c>
      <c r="F24" s="117">
        <v>1378698.8855560005</v>
      </c>
      <c r="G24" s="117">
        <v>1277319.5295257152</v>
      </c>
      <c r="H24" s="117">
        <v>57076.741036398002</v>
      </c>
      <c r="I24" s="117">
        <v>44302.61499388994</v>
      </c>
      <c r="J24" s="117">
        <v>423975.57830404252</v>
      </c>
      <c r="K24" s="117">
        <v>349985.5430560516</v>
      </c>
      <c r="L24" s="117">
        <v>73990.035247990993</v>
      </c>
      <c r="W24" s="1589"/>
    </row>
    <row r="25" spans="1:23" s="365" customFormat="1" ht="15.75" customHeight="1">
      <c r="A25" s="2618" t="s">
        <v>1004</v>
      </c>
      <c r="B25" s="2618"/>
      <c r="C25" s="2618"/>
      <c r="D25" s="2668"/>
      <c r="E25" s="117">
        <v>1973697.3906420439</v>
      </c>
      <c r="F25" s="117">
        <v>1501600.9350715925</v>
      </c>
      <c r="G25" s="117">
        <v>1380553.0862041668</v>
      </c>
      <c r="H25" s="117">
        <v>68928.175869411323</v>
      </c>
      <c r="I25" s="117">
        <v>52119.672998014736</v>
      </c>
      <c r="J25" s="117">
        <v>472096.45557044714</v>
      </c>
      <c r="K25" s="117">
        <v>386292.53309259622</v>
      </c>
      <c r="L25" s="117">
        <v>85803.92247785168</v>
      </c>
      <c r="W25" s="1589"/>
    </row>
    <row r="26" spans="1:23" ht="18.600000000000001" customHeight="1" thickBot="1">
      <c r="A26" s="2618" t="s">
        <v>1005</v>
      </c>
      <c r="B26" s="2619"/>
      <c r="C26" s="2619"/>
      <c r="D26" s="2620"/>
      <c r="E26" s="117">
        <v>2048552.9514313745</v>
      </c>
      <c r="F26" s="117">
        <v>1548973.6390909809</v>
      </c>
      <c r="G26" s="117">
        <v>1414915.6693067485</v>
      </c>
      <c r="H26" s="117">
        <v>75107.627915270161</v>
      </c>
      <c r="I26" s="117">
        <v>58950.341868965072</v>
      </c>
      <c r="J26" s="117">
        <v>499579.31234039227</v>
      </c>
      <c r="K26" s="117">
        <v>401502.83310422202</v>
      </c>
      <c r="L26" s="117">
        <v>98076.479236169791</v>
      </c>
      <c r="W26" s="1589"/>
    </row>
    <row r="27" spans="1:23" ht="18.600000000000001" customHeight="1" thickTop="1">
      <c r="A27" s="2618" t="s">
        <v>1472</v>
      </c>
      <c r="B27" s="2619"/>
      <c r="C27" s="2619"/>
      <c r="D27" s="2620"/>
      <c r="E27" s="117">
        <f>O31</f>
        <v>2784365.1496964307</v>
      </c>
      <c r="F27" s="117">
        <f>P31</f>
        <v>2145075.2819423242</v>
      </c>
      <c r="G27" s="117">
        <f>Q31</f>
        <v>1933287.734330382</v>
      </c>
      <c r="H27" s="117">
        <f>R31</f>
        <v>101759.08418329932</v>
      </c>
      <c r="I27" s="117">
        <f>S31</f>
        <v>110028.46342864718</v>
      </c>
      <c r="J27" s="117">
        <f>T31</f>
        <v>639289.86775410338</v>
      </c>
      <c r="K27" s="117">
        <f>U31</f>
        <v>475211.89547738776</v>
      </c>
      <c r="L27" s="117">
        <f>V31</f>
        <v>164077.97227671399</v>
      </c>
      <c r="M27" s="2898"/>
      <c r="N27" s="2899"/>
      <c r="O27" s="1586" t="s">
        <v>2114</v>
      </c>
      <c r="P27" s="1587" t="s">
        <v>2115</v>
      </c>
      <c r="Q27" s="1587" t="s">
        <v>2116</v>
      </c>
      <c r="R27" s="1587" t="s">
        <v>2117</v>
      </c>
      <c r="S27" s="1587" t="s">
        <v>2118</v>
      </c>
      <c r="T27" s="1587" t="s">
        <v>2119</v>
      </c>
      <c r="U27" s="1587" t="s">
        <v>1930</v>
      </c>
      <c r="V27" s="1588" t="s">
        <v>2120</v>
      </c>
      <c r="W27" s="1589"/>
    </row>
    <row r="28" spans="1:23" ht="18.600000000000001" customHeight="1" thickBot="1">
      <c r="A28" s="2641" t="s">
        <v>43</v>
      </c>
      <c r="B28" s="2641"/>
      <c r="C28" s="2641"/>
      <c r="D28" s="2"/>
      <c r="E28" s="117"/>
      <c r="F28" s="117"/>
      <c r="G28" s="117"/>
      <c r="H28" s="117"/>
      <c r="I28" s="117"/>
      <c r="J28" s="117"/>
      <c r="K28" s="117"/>
      <c r="L28" s="117"/>
      <c r="M28" s="2900"/>
      <c r="N28" s="2901"/>
      <c r="O28" s="1590" t="s">
        <v>68</v>
      </c>
      <c r="P28" s="1591" t="s">
        <v>68</v>
      </c>
      <c r="Q28" s="1591" t="s">
        <v>68</v>
      </c>
      <c r="R28" s="1591" t="s">
        <v>68</v>
      </c>
      <c r="S28" s="1591" t="s">
        <v>68</v>
      </c>
      <c r="T28" s="1591" t="s">
        <v>68</v>
      </c>
      <c r="U28" s="1591" t="s">
        <v>68</v>
      </c>
      <c r="V28" s="1592" t="s">
        <v>68</v>
      </c>
      <c r="W28" s="1589"/>
    </row>
    <row r="29" spans="1:23" ht="18.600000000000001" customHeight="1" thickTop="1">
      <c r="A29" s="1137"/>
      <c r="B29" s="1137" t="s">
        <v>44</v>
      </c>
      <c r="C29" s="1137"/>
      <c r="D29" s="843"/>
      <c r="E29" s="809">
        <f>O29</f>
        <v>2768113.7231119284</v>
      </c>
      <c r="F29" s="810">
        <f>P29</f>
        <v>2138202.5853725728</v>
      </c>
      <c r="G29" s="809">
        <f>Q29</f>
        <v>1927272.1099585993</v>
      </c>
      <c r="H29" s="809">
        <f>R29</f>
        <v>101404.27968243403</v>
      </c>
      <c r="I29" s="809">
        <f>S29</f>
        <v>109526.19573154314</v>
      </c>
      <c r="J29" s="809">
        <f>T29</f>
        <v>629911.13773935265</v>
      </c>
      <c r="K29" s="809">
        <f>U29</f>
        <v>468441.07156513783</v>
      </c>
      <c r="L29" s="809">
        <f>V29</f>
        <v>161470.0661742138</v>
      </c>
      <c r="M29" s="2902" t="s">
        <v>1936</v>
      </c>
      <c r="N29" s="1593" t="s">
        <v>1937</v>
      </c>
      <c r="O29" s="1594">
        <v>2768113.7231119284</v>
      </c>
      <c r="P29" s="1595">
        <v>2138202.5853725728</v>
      </c>
      <c r="Q29" s="1595">
        <v>1927272.1099585993</v>
      </c>
      <c r="R29" s="1595">
        <v>101404.27968243403</v>
      </c>
      <c r="S29" s="1595">
        <v>109526.19573154314</v>
      </c>
      <c r="T29" s="1595">
        <v>629911.13773935265</v>
      </c>
      <c r="U29" s="1595">
        <v>468441.07156513783</v>
      </c>
      <c r="V29" s="1596">
        <v>161470.0661742138</v>
      </c>
      <c r="W29" s="1589"/>
    </row>
    <row r="30" spans="1:23" ht="18.600000000000001" customHeight="1">
      <c r="A30" s="1137"/>
      <c r="B30" s="1137" t="s">
        <v>374</v>
      </c>
      <c r="C30" s="1137"/>
      <c r="D30" s="843"/>
      <c r="E30" s="809">
        <f>O30</f>
        <v>16251.426584502418</v>
      </c>
      <c r="F30" s="809">
        <f>P30</f>
        <v>6872.69656975204</v>
      </c>
      <c r="G30" s="809">
        <f>Q30</f>
        <v>6015.624371782701</v>
      </c>
      <c r="H30" s="809">
        <f>R30</f>
        <v>354.80450086530527</v>
      </c>
      <c r="I30" s="809">
        <f>S30</f>
        <v>502.26769710403426</v>
      </c>
      <c r="J30" s="809">
        <f>T30</f>
        <v>9378.7300147503811</v>
      </c>
      <c r="K30" s="809">
        <f>U30</f>
        <v>6770.8239122501018</v>
      </c>
      <c r="L30" s="809">
        <f>V30</f>
        <v>2607.9061025002729</v>
      </c>
      <c r="M30" s="2897"/>
      <c r="N30" s="2486" t="s">
        <v>1938</v>
      </c>
      <c r="O30" s="1597">
        <v>16251.426584502418</v>
      </c>
      <c r="P30" s="1598">
        <v>6872.69656975204</v>
      </c>
      <c r="Q30" s="1598">
        <v>6015.624371782701</v>
      </c>
      <c r="R30" s="1598">
        <v>354.80450086530527</v>
      </c>
      <c r="S30" s="1598">
        <v>502.26769710403426</v>
      </c>
      <c r="T30" s="1598">
        <v>9378.7300147503811</v>
      </c>
      <c r="U30" s="1598">
        <v>6770.8239122501018</v>
      </c>
      <c r="V30" s="1599">
        <v>2607.9061025002729</v>
      </c>
      <c r="W30" s="1589"/>
    </row>
    <row r="31" spans="1:23" ht="18.600000000000001" customHeight="1">
      <c r="A31" s="2641" t="s">
        <v>13</v>
      </c>
      <c r="B31" s="2641"/>
      <c r="C31" s="2641"/>
      <c r="D31" s="2"/>
      <c r="E31" s="809"/>
      <c r="F31" s="809"/>
      <c r="G31" s="809"/>
      <c r="H31" s="809"/>
      <c r="I31" s="809"/>
      <c r="J31" s="809"/>
      <c r="K31" s="809"/>
      <c r="L31" s="809"/>
      <c r="M31" s="2560" t="s">
        <v>1939</v>
      </c>
      <c r="N31" s="2562"/>
      <c r="O31" s="1597">
        <v>2784365.1496964307</v>
      </c>
      <c r="P31" s="1598">
        <v>2145075.2819423242</v>
      </c>
      <c r="Q31" s="1598">
        <v>1933287.734330382</v>
      </c>
      <c r="R31" s="1598">
        <v>101759.08418329932</v>
      </c>
      <c r="S31" s="1598">
        <v>110028.46342864718</v>
      </c>
      <c r="T31" s="1598">
        <v>639289.86775410338</v>
      </c>
      <c r="U31" s="1598">
        <v>475211.89547738776</v>
      </c>
      <c r="V31" s="1599">
        <v>164077.97227671399</v>
      </c>
      <c r="W31" s="1589"/>
    </row>
    <row r="32" spans="1:23" ht="18.600000000000001" customHeight="1">
      <c r="A32" s="1137"/>
      <c r="B32" s="1137" t="s">
        <v>52</v>
      </c>
      <c r="C32" s="1137"/>
      <c r="D32" s="843"/>
      <c r="E32" s="809">
        <f>O32</f>
        <v>2167963.1585135688</v>
      </c>
      <c r="F32" s="809">
        <f>P32</f>
        <v>1699134.4730866828</v>
      </c>
      <c r="G32" s="809">
        <f>Q32</f>
        <v>1549224.5170513503</v>
      </c>
      <c r="H32" s="809">
        <f>R32</f>
        <v>65986.144885088012</v>
      </c>
      <c r="I32" s="809">
        <f>S32</f>
        <v>83923.811150246082</v>
      </c>
      <c r="J32" s="809">
        <f>T32</f>
        <v>468828.68542689062</v>
      </c>
      <c r="K32" s="809">
        <f>U32</f>
        <v>350316.49748873321</v>
      </c>
      <c r="L32" s="809">
        <f>V32</f>
        <v>118512.18793815562</v>
      </c>
      <c r="M32" s="2560" t="s">
        <v>1940</v>
      </c>
      <c r="N32" s="2562"/>
      <c r="O32" s="1597">
        <v>2167963.1585135688</v>
      </c>
      <c r="P32" s="1598">
        <v>1699134.4730866828</v>
      </c>
      <c r="Q32" s="1598">
        <v>1549224.5170513503</v>
      </c>
      <c r="R32" s="1598">
        <v>65986.144885088012</v>
      </c>
      <c r="S32" s="1598">
        <v>83923.811150246082</v>
      </c>
      <c r="T32" s="1598">
        <v>468828.68542689062</v>
      </c>
      <c r="U32" s="1598">
        <v>350316.49748873321</v>
      </c>
      <c r="V32" s="1599">
        <v>118512.18793815562</v>
      </c>
      <c r="W32" s="1589"/>
    </row>
    <row r="33" spans="1:23" ht="18.600000000000001" customHeight="1">
      <c r="A33" s="1137"/>
      <c r="B33" s="1137" t="s">
        <v>53</v>
      </c>
      <c r="C33" s="1137"/>
      <c r="D33" s="843"/>
      <c r="E33" s="809">
        <f>O33</f>
        <v>93703.408821383957</v>
      </c>
      <c r="F33" s="809">
        <f>P33</f>
        <v>74694.832487982727</v>
      </c>
      <c r="G33" s="809">
        <f>Q33</f>
        <v>68189.143413437152</v>
      </c>
      <c r="H33" s="809">
        <f>R33</f>
        <v>2428.5832495598438</v>
      </c>
      <c r="I33" s="809">
        <f>S33</f>
        <v>4077.1058249857392</v>
      </c>
      <c r="J33" s="809">
        <f>T33</f>
        <v>19008.576333401161</v>
      </c>
      <c r="K33" s="809">
        <f>U33</f>
        <v>19158.212613722029</v>
      </c>
      <c r="L33" s="809">
        <f>V33</f>
        <v>-149.63628032087414</v>
      </c>
      <c r="M33" s="2560" t="s">
        <v>1941</v>
      </c>
      <c r="N33" s="2562"/>
      <c r="O33" s="1597">
        <v>93703.408821383957</v>
      </c>
      <c r="P33" s="1598">
        <v>74694.832487982727</v>
      </c>
      <c r="Q33" s="1598">
        <v>68189.143413437152</v>
      </c>
      <c r="R33" s="1598">
        <v>2428.5832495598438</v>
      </c>
      <c r="S33" s="1598">
        <v>4077.1058249857392</v>
      </c>
      <c r="T33" s="1598">
        <v>19008.576333401161</v>
      </c>
      <c r="U33" s="1598">
        <v>19158.212613722029</v>
      </c>
      <c r="V33" s="1599">
        <v>-149.63628032087414</v>
      </c>
      <c r="W33" s="1589"/>
    </row>
    <row r="34" spans="1:23" ht="18.600000000000001" customHeight="1">
      <c r="A34" s="1137"/>
      <c r="B34" s="1137" t="s">
        <v>54</v>
      </c>
      <c r="C34" s="1137"/>
      <c r="D34" s="843"/>
      <c r="E34" s="809">
        <f>O34</f>
        <v>202594.92486943529</v>
      </c>
      <c r="F34" s="809">
        <f>P34</f>
        <v>153632.18592121985</v>
      </c>
      <c r="G34" s="809">
        <f>Q34</f>
        <v>134892.5971163908</v>
      </c>
      <c r="H34" s="809">
        <f>R34</f>
        <v>8645.9510169358782</v>
      </c>
      <c r="I34" s="809">
        <f>S34</f>
        <v>10093.637787893167</v>
      </c>
      <c r="J34" s="809">
        <f>T34</f>
        <v>48962.73894821568</v>
      </c>
      <c r="K34" s="809">
        <f>U34</f>
        <v>42757.285982061767</v>
      </c>
      <c r="L34" s="809">
        <f>V34</f>
        <v>6205.4529661539063</v>
      </c>
      <c r="M34" s="2560" t="s">
        <v>1942</v>
      </c>
      <c r="N34" s="2562"/>
      <c r="O34" s="1597">
        <v>202594.92486943529</v>
      </c>
      <c r="P34" s="1598">
        <v>153632.18592121985</v>
      </c>
      <c r="Q34" s="1598">
        <v>134892.5971163908</v>
      </c>
      <c r="R34" s="1598">
        <v>8645.9510169358782</v>
      </c>
      <c r="S34" s="1598">
        <v>10093.637787893167</v>
      </c>
      <c r="T34" s="1598">
        <v>48962.73894821568</v>
      </c>
      <c r="U34" s="1598">
        <v>42757.285982061767</v>
      </c>
      <c r="V34" s="1599">
        <v>6205.4529661539063</v>
      </c>
      <c r="W34" s="1589"/>
    </row>
    <row r="35" spans="1:23" ht="18.600000000000001" customHeight="1">
      <c r="A35" s="1137"/>
      <c r="B35" s="1137" t="s">
        <v>254</v>
      </c>
      <c r="C35" s="1137"/>
      <c r="D35" s="843"/>
      <c r="E35" s="809">
        <f>O35</f>
        <v>22917.585201039237</v>
      </c>
      <c r="F35" s="809">
        <f>P35</f>
        <v>10167.008269442153</v>
      </c>
      <c r="G35" s="809">
        <f>Q35</f>
        <v>8444.1745822043667</v>
      </c>
      <c r="H35" s="809">
        <f>R35</f>
        <v>922.79689971562516</v>
      </c>
      <c r="I35" s="809">
        <f>S35</f>
        <v>800.03678752216638</v>
      </c>
      <c r="J35" s="809">
        <f>T35</f>
        <v>12750.576931597083</v>
      </c>
      <c r="K35" s="809">
        <f>U35</f>
        <v>9593.6338938719418</v>
      </c>
      <c r="L35" s="809">
        <f>V35</f>
        <v>3156.9430377251347</v>
      </c>
      <c r="M35" s="2560" t="s">
        <v>1943</v>
      </c>
      <c r="N35" s="2562"/>
      <c r="O35" s="1597">
        <v>22917.585201039237</v>
      </c>
      <c r="P35" s="1598">
        <v>10167.008269442153</v>
      </c>
      <c r="Q35" s="1598">
        <v>8444.1745822043667</v>
      </c>
      <c r="R35" s="1598">
        <v>922.79689971562516</v>
      </c>
      <c r="S35" s="1598">
        <v>800.03678752216638</v>
      </c>
      <c r="T35" s="1598">
        <v>12750.576931597083</v>
      </c>
      <c r="U35" s="1598">
        <v>9593.6338938719418</v>
      </c>
      <c r="V35" s="1599">
        <v>3156.9430377251347</v>
      </c>
      <c r="W35" s="1589"/>
    </row>
    <row r="36" spans="1:23" ht="18.600000000000001" customHeight="1">
      <c r="A36" s="1137"/>
      <c r="B36" s="1137" t="s">
        <v>253</v>
      </c>
      <c r="C36" s="1137"/>
      <c r="D36" s="843"/>
      <c r="E36" s="809">
        <f>O36</f>
        <v>297186.07229099993</v>
      </c>
      <c r="F36" s="809">
        <f>P36</f>
        <v>207446.78217700016</v>
      </c>
      <c r="G36" s="809">
        <f>Q36</f>
        <v>172537.30216700007</v>
      </c>
      <c r="H36" s="809">
        <f>R36</f>
        <v>23775.608132000001</v>
      </c>
      <c r="I36" s="809">
        <f>S36</f>
        <v>11133.871877999993</v>
      </c>
      <c r="J36" s="809">
        <f>T36</f>
        <v>89739.290114000076</v>
      </c>
      <c r="K36" s="809">
        <f>U36</f>
        <v>53386.265499000008</v>
      </c>
      <c r="L36" s="809">
        <f>V36</f>
        <v>36353.024614999988</v>
      </c>
      <c r="M36" s="2560" t="s">
        <v>1944</v>
      </c>
      <c r="N36" s="2562"/>
      <c r="O36" s="1597">
        <v>297186.07229099993</v>
      </c>
      <c r="P36" s="1598">
        <v>207446.78217700016</v>
      </c>
      <c r="Q36" s="1598">
        <v>172537.30216700007</v>
      </c>
      <c r="R36" s="1598">
        <v>23775.608132000001</v>
      </c>
      <c r="S36" s="1598">
        <v>11133.871877999993</v>
      </c>
      <c r="T36" s="1598">
        <v>89739.290114000076</v>
      </c>
      <c r="U36" s="1598">
        <v>53386.265499000008</v>
      </c>
      <c r="V36" s="1599">
        <v>36353.024614999988</v>
      </c>
      <c r="W36" s="1589"/>
    </row>
    <row r="37" spans="1:23" ht="13.5" customHeight="1">
      <c r="A37" s="2641" t="s">
        <v>14</v>
      </c>
      <c r="B37" s="2641"/>
      <c r="C37" s="2641"/>
      <c r="D37" s="2"/>
      <c r="E37" s="809"/>
      <c r="F37" s="809"/>
      <c r="G37" s="809"/>
      <c r="H37" s="809"/>
      <c r="I37" s="809"/>
      <c r="J37" s="809"/>
      <c r="K37" s="809"/>
      <c r="L37" s="809"/>
      <c r="M37" s="2560" t="s">
        <v>1945</v>
      </c>
      <c r="N37" s="2562" t="s">
        <v>1946</v>
      </c>
      <c r="O37" s="1597">
        <v>2768023.7517862064</v>
      </c>
      <c r="P37" s="1598">
        <v>2133299.6266608881</v>
      </c>
      <c r="Q37" s="1598">
        <v>1922054.9126643375</v>
      </c>
      <c r="R37" s="1598">
        <v>101309.52529305738</v>
      </c>
      <c r="S37" s="1598">
        <v>109935.18870349691</v>
      </c>
      <c r="T37" s="1598">
        <v>634724.12512531644</v>
      </c>
      <c r="U37" s="1598">
        <v>471453.0602702871</v>
      </c>
      <c r="V37" s="1599">
        <v>163271.06485502812</v>
      </c>
      <c r="W37" s="1589"/>
    </row>
    <row r="38" spans="1:23" ht="18.600000000000001" customHeight="1">
      <c r="A38" s="2639" t="s">
        <v>45</v>
      </c>
      <c r="B38" s="2639"/>
      <c r="C38" s="6"/>
      <c r="D38" s="2"/>
      <c r="E38" s="809">
        <f>O37</f>
        <v>2768023.7517862064</v>
      </c>
      <c r="F38" s="809">
        <f>P37</f>
        <v>2133299.6266608881</v>
      </c>
      <c r="G38" s="809">
        <f>Q37</f>
        <v>1922054.9126643375</v>
      </c>
      <c r="H38" s="809">
        <f>R37</f>
        <v>101309.52529305738</v>
      </c>
      <c r="I38" s="809">
        <f>S37</f>
        <v>109935.18870349691</v>
      </c>
      <c r="J38" s="809">
        <f>T37</f>
        <v>634724.12512531644</v>
      </c>
      <c r="K38" s="809">
        <f>U37</f>
        <v>471453.0602702871</v>
      </c>
      <c r="L38" s="809">
        <f>V37</f>
        <v>163271.06485502812</v>
      </c>
      <c r="M38" s="2560"/>
      <c r="N38" s="2562" t="s">
        <v>1947</v>
      </c>
      <c r="O38" s="1597">
        <v>16341.397910223604</v>
      </c>
      <c r="P38" s="1598">
        <v>11775.655281436944</v>
      </c>
      <c r="Q38" s="1598">
        <v>11232.821666044747</v>
      </c>
      <c r="R38" s="1598">
        <v>449.55889024194698</v>
      </c>
      <c r="S38" s="1598">
        <v>93.274725150253147</v>
      </c>
      <c r="T38" s="1598">
        <v>4565.7426287866592</v>
      </c>
      <c r="U38" s="1598">
        <v>3758.8352071008467</v>
      </c>
      <c r="V38" s="1599">
        <v>806.90742168581369</v>
      </c>
      <c r="W38" s="1589"/>
    </row>
    <row r="39" spans="1:23" ht="18.600000000000001" customHeight="1">
      <c r="A39" s="7"/>
      <c r="B39" s="1137" t="s">
        <v>15</v>
      </c>
      <c r="C39" s="6"/>
      <c r="D39" s="2"/>
      <c r="E39" s="809">
        <f>O50</f>
        <v>1590244.6457688154</v>
      </c>
      <c r="F39" s="809">
        <f>P50</f>
        <v>1227589.9140577463</v>
      </c>
      <c r="G39" s="809">
        <f>Q50</f>
        <v>1107499.9266039177</v>
      </c>
      <c r="H39" s="809">
        <f>R50</f>
        <v>48858.710907721928</v>
      </c>
      <c r="I39" s="809">
        <f>S50</f>
        <v>71231.276546105335</v>
      </c>
      <c r="J39" s="809">
        <f>T50</f>
        <v>362654.73171107378</v>
      </c>
      <c r="K39" s="809">
        <f>U50</f>
        <v>263195.54705595237</v>
      </c>
      <c r="L39" s="809">
        <f>V50</f>
        <v>99459.184655120291</v>
      </c>
      <c r="M39" s="2560" t="s">
        <v>1948</v>
      </c>
      <c r="N39" s="2562" t="s">
        <v>1949</v>
      </c>
      <c r="O39" s="1597">
        <v>390742.57100098662</v>
      </c>
      <c r="P39" s="1598">
        <v>324042.04542510584</v>
      </c>
      <c r="Q39" s="1598">
        <v>272759.66562604212</v>
      </c>
      <c r="R39" s="1598">
        <v>10906.827956258212</v>
      </c>
      <c r="S39" s="1598">
        <v>40375.551842805588</v>
      </c>
      <c r="T39" s="1598">
        <v>66700.525575880543</v>
      </c>
      <c r="U39" s="1598">
        <v>55079.821355905129</v>
      </c>
      <c r="V39" s="1599">
        <v>11620.704219975345</v>
      </c>
      <c r="W39" s="1589"/>
    </row>
    <row r="40" spans="1:23" ht="18.600000000000001" customHeight="1">
      <c r="A40" s="813"/>
      <c r="B40" s="813" t="s">
        <v>1006</v>
      </c>
      <c r="C40" s="813"/>
      <c r="D40" s="843"/>
      <c r="E40" s="809">
        <f>O39</f>
        <v>390742.57100098662</v>
      </c>
      <c r="F40" s="809">
        <f>P39</f>
        <v>324042.04542510584</v>
      </c>
      <c r="G40" s="809">
        <f>Q39</f>
        <v>272759.66562604212</v>
      </c>
      <c r="H40" s="809">
        <f>R39</f>
        <v>10906.827956258212</v>
      </c>
      <c r="I40" s="809">
        <f>S39</f>
        <v>40375.551842805588</v>
      </c>
      <c r="J40" s="809">
        <f>T39</f>
        <v>66700.525575880543</v>
      </c>
      <c r="K40" s="809">
        <f>U39</f>
        <v>55079.821355905129</v>
      </c>
      <c r="L40" s="809">
        <f>V39</f>
        <v>11620.704219975345</v>
      </c>
      <c r="M40" s="2560"/>
      <c r="N40" s="2562" t="s">
        <v>1950</v>
      </c>
      <c r="O40" s="1597">
        <v>931301.30336528539</v>
      </c>
      <c r="P40" s="1598">
        <v>692994.93229373125</v>
      </c>
      <c r="Q40" s="1598">
        <v>638783.34237056295</v>
      </c>
      <c r="R40" s="1598">
        <v>29345.996054942927</v>
      </c>
      <c r="S40" s="1598">
        <v>24865.593868225413</v>
      </c>
      <c r="T40" s="1598">
        <v>238306.37107155452</v>
      </c>
      <c r="U40" s="1598">
        <v>155750.28343331127</v>
      </c>
      <c r="V40" s="1599">
        <v>82556.087638243189</v>
      </c>
      <c r="W40" s="1589"/>
    </row>
    <row r="41" spans="1:23" ht="18.600000000000001" customHeight="1">
      <c r="A41" s="813"/>
      <c r="B41" s="813" t="s">
        <v>1007</v>
      </c>
      <c r="C41" s="813"/>
      <c r="D41" s="843"/>
      <c r="E41" s="809">
        <f>O40</f>
        <v>931301.30336528539</v>
      </c>
      <c r="F41" s="809">
        <f>P40</f>
        <v>692994.93229373125</v>
      </c>
      <c r="G41" s="809">
        <f>Q40</f>
        <v>638783.34237056295</v>
      </c>
      <c r="H41" s="809">
        <f>R40</f>
        <v>29345.996054942927</v>
      </c>
      <c r="I41" s="809">
        <f>S40</f>
        <v>24865.593868225413</v>
      </c>
      <c r="J41" s="809">
        <f>T40</f>
        <v>238306.37107155452</v>
      </c>
      <c r="K41" s="809">
        <f>U40</f>
        <v>155750.28343331127</v>
      </c>
      <c r="L41" s="809">
        <f>V40</f>
        <v>82556.087638243189</v>
      </c>
      <c r="M41" s="2560"/>
      <c r="N41" s="2562" t="s">
        <v>1951</v>
      </c>
      <c r="O41" s="1597">
        <v>174658.33930614102</v>
      </c>
      <c r="P41" s="1598">
        <v>138746.21070454956</v>
      </c>
      <c r="Q41" s="1598">
        <v>129051.30043719723</v>
      </c>
      <c r="R41" s="1598">
        <v>6249.1156797192134</v>
      </c>
      <c r="S41" s="1598">
        <v>3445.79458763302</v>
      </c>
      <c r="T41" s="1598">
        <v>35912.128601591547</v>
      </c>
      <c r="U41" s="1598">
        <v>29777.556180135158</v>
      </c>
      <c r="V41" s="1599">
        <v>6134.572421456417</v>
      </c>
      <c r="W41" s="1589"/>
    </row>
    <row r="42" spans="1:23" ht="18.600000000000001" customHeight="1">
      <c r="A42" s="813"/>
      <c r="B42" s="813" t="s">
        <v>1008</v>
      </c>
      <c r="C42" s="813"/>
      <c r="D42" s="843"/>
      <c r="E42" s="809">
        <f>O41</f>
        <v>174658.33930614102</v>
      </c>
      <c r="F42" s="809">
        <f>P41</f>
        <v>138746.21070454956</v>
      </c>
      <c r="G42" s="809">
        <f>Q41</f>
        <v>129051.30043719723</v>
      </c>
      <c r="H42" s="809">
        <f>R41</f>
        <v>6249.1156797192134</v>
      </c>
      <c r="I42" s="809">
        <f>S41</f>
        <v>3445.79458763302</v>
      </c>
      <c r="J42" s="809">
        <f>T41</f>
        <v>35912.128601591547</v>
      </c>
      <c r="K42" s="809">
        <f>U41</f>
        <v>29777.556180135158</v>
      </c>
      <c r="L42" s="809">
        <f>V41</f>
        <v>6134.572421456417</v>
      </c>
      <c r="M42" s="2560"/>
      <c r="N42" s="2562" t="s">
        <v>1952</v>
      </c>
      <c r="O42" s="1597">
        <v>93542.432096404198</v>
      </c>
      <c r="P42" s="1598">
        <v>71806.725634357877</v>
      </c>
      <c r="Q42" s="1598">
        <v>66905.618170114962</v>
      </c>
      <c r="R42" s="1598">
        <v>2356.7712168016114</v>
      </c>
      <c r="S42" s="1598">
        <v>2544.336247441307</v>
      </c>
      <c r="T42" s="1598">
        <v>21735.70646204627</v>
      </c>
      <c r="U42" s="1598">
        <v>22587.886086600854</v>
      </c>
      <c r="V42" s="1599">
        <v>-852.17962455458394</v>
      </c>
      <c r="W42" s="1589"/>
    </row>
    <row r="43" spans="1:23" ht="18.600000000000001" customHeight="1">
      <c r="A43" s="813"/>
      <c r="B43" s="813" t="s">
        <v>1009</v>
      </c>
      <c r="C43" s="813"/>
      <c r="D43" s="843"/>
      <c r="E43" s="809">
        <f>O42</f>
        <v>93542.432096404198</v>
      </c>
      <c r="F43" s="809">
        <f>P42</f>
        <v>71806.725634357877</v>
      </c>
      <c r="G43" s="809">
        <f>Q42</f>
        <v>66905.618170114962</v>
      </c>
      <c r="H43" s="809">
        <f>R42</f>
        <v>2356.7712168016114</v>
      </c>
      <c r="I43" s="809">
        <f>S42</f>
        <v>2544.336247441307</v>
      </c>
      <c r="J43" s="809">
        <f>T42</f>
        <v>21735.70646204627</v>
      </c>
      <c r="K43" s="809">
        <f>U42</f>
        <v>22587.886086600854</v>
      </c>
      <c r="L43" s="809">
        <f>V42</f>
        <v>-852.17962455458394</v>
      </c>
      <c r="M43" s="2560"/>
      <c r="N43" s="2562" t="s">
        <v>1953</v>
      </c>
      <c r="O43" s="1597">
        <v>321705.76895535464</v>
      </c>
      <c r="P43" s="1598">
        <v>241557.15437369485</v>
      </c>
      <c r="Q43" s="1598">
        <v>200003.31840139447</v>
      </c>
      <c r="R43" s="1598">
        <v>21274.950751211712</v>
      </c>
      <c r="S43" s="1598">
        <v>20278.885221088683</v>
      </c>
      <c r="T43" s="1598">
        <v>80148.614581659655</v>
      </c>
      <c r="U43" s="1598">
        <v>61844.991022596929</v>
      </c>
      <c r="V43" s="1599">
        <v>18303.623559062751</v>
      </c>
      <c r="W43" s="1589"/>
    </row>
    <row r="44" spans="1:23" ht="18.600000000000001" customHeight="1">
      <c r="A44" s="813"/>
      <c r="B44" s="1137" t="s">
        <v>17</v>
      </c>
      <c r="C44" s="813"/>
      <c r="D44" s="843"/>
      <c r="E44" s="809">
        <f>O51</f>
        <v>398849.61683799373</v>
      </c>
      <c r="F44" s="809">
        <f>P51</f>
        <v>296011.9692362526</v>
      </c>
      <c r="G44" s="809">
        <f>Q51</f>
        <v>249769.37372934763</v>
      </c>
      <c r="H44" s="809">
        <f>R51</f>
        <v>23283.499720484298</v>
      </c>
      <c r="I44" s="809">
        <f>S51</f>
        <v>22959.095786420501</v>
      </c>
      <c r="J44" s="809">
        <f>T51</f>
        <v>102837.64760174116</v>
      </c>
      <c r="K44" s="809">
        <f>U51</f>
        <v>81846.608658641999</v>
      </c>
      <c r="L44" s="809">
        <f>V51</f>
        <v>20991.038943099258</v>
      </c>
      <c r="M44" s="2560"/>
      <c r="N44" s="2562" t="s">
        <v>1954</v>
      </c>
      <c r="O44" s="1597">
        <v>77143.847882639166</v>
      </c>
      <c r="P44" s="1598">
        <v>54454.814862557578</v>
      </c>
      <c r="Q44" s="1598">
        <v>49766.055327953181</v>
      </c>
      <c r="R44" s="1598">
        <v>2008.5489692725764</v>
      </c>
      <c r="S44" s="1598">
        <v>2680.2105653318131</v>
      </c>
      <c r="T44" s="1598">
        <v>22689.033020081566</v>
      </c>
      <c r="U44" s="1598">
        <v>20001.617636045074</v>
      </c>
      <c r="V44" s="1599">
        <v>2687.415384036482</v>
      </c>
      <c r="W44" s="1589"/>
    </row>
    <row r="45" spans="1:23" ht="18.600000000000001" customHeight="1">
      <c r="A45" s="813"/>
      <c r="B45" s="813" t="s">
        <v>1010</v>
      </c>
      <c r="C45" s="813"/>
      <c r="D45" s="843"/>
      <c r="E45" s="809">
        <f>O43</f>
        <v>321705.76895535464</v>
      </c>
      <c r="F45" s="809">
        <f>P43</f>
        <v>241557.15437369485</v>
      </c>
      <c r="G45" s="809">
        <f>Q43</f>
        <v>200003.31840139447</v>
      </c>
      <c r="H45" s="809">
        <f>R43</f>
        <v>21274.950751211712</v>
      </c>
      <c r="I45" s="809">
        <f>S43</f>
        <v>20278.885221088683</v>
      </c>
      <c r="J45" s="809">
        <f>T43</f>
        <v>80148.614581659655</v>
      </c>
      <c r="K45" s="809">
        <f>U43</f>
        <v>61844.991022596929</v>
      </c>
      <c r="L45" s="809">
        <f>V43</f>
        <v>18303.623559062751</v>
      </c>
      <c r="M45" s="2560"/>
      <c r="N45" s="2562" t="s">
        <v>1955</v>
      </c>
      <c r="O45" s="1597">
        <v>189074.97056549654</v>
      </c>
      <c r="P45" s="1598">
        <v>155677.01141329212</v>
      </c>
      <c r="Q45" s="1598">
        <v>145773.10964138308</v>
      </c>
      <c r="R45" s="1598">
        <v>3953.8673091060764</v>
      </c>
      <c r="S45" s="1598">
        <v>5950.0344628029607</v>
      </c>
      <c r="T45" s="1598">
        <v>33397.959152204465</v>
      </c>
      <c r="U45" s="1598">
        <v>24749.241355817805</v>
      </c>
      <c r="V45" s="1599">
        <v>8648.7177963866325</v>
      </c>
      <c r="W45" s="1589"/>
    </row>
    <row r="46" spans="1:23" ht="18.600000000000001" customHeight="1">
      <c r="A46" s="813"/>
      <c r="B46" s="813" t="s">
        <v>1011</v>
      </c>
      <c r="C46" s="813"/>
      <c r="D46" s="843"/>
      <c r="E46" s="809">
        <f>O44</f>
        <v>77143.847882639166</v>
      </c>
      <c r="F46" s="809">
        <f>P44</f>
        <v>54454.814862557578</v>
      </c>
      <c r="G46" s="809">
        <f>Q44</f>
        <v>49766.055327953181</v>
      </c>
      <c r="H46" s="809">
        <f>R44</f>
        <v>2008.5489692725764</v>
      </c>
      <c r="I46" s="809">
        <f>S44</f>
        <v>2680.2105653318131</v>
      </c>
      <c r="J46" s="809">
        <f>T44</f>
        <v>22689.033020081566</v>
      </c>
      <c r="K46" s="809">
        <f>U44</f>
        <v>20001.617636045074</v>
      </c>
      <c r="L46" s="809">
        <f>V44</f>
        <v>2687.415384036482</v>
      </c>
      <c r="M46" s="2560"/>
      <c r="N46" s="2562" t="s">
        <v>1956</v>
      </c>
      <c r="O46" s="1597">
        <v>475244.21636058</v>
      </c>
      <c r="P46" s="1598">
        <v>371191.89368778258</v>
      </c>
      <c r="Q46" s="1598">
        <v>340964.64206296502</v>
      </c>
      <c r="R46" s="1598">
        <v>22001.989234628829</v>
      </c>
      <c r="S46" s="1598">
        <v>8225.2623901884817</v>
      </c>
      <c r="T46" s="1598">
        <v>104052.32267279721</v>
      </c>
      <c r="U46" s="1598">
        <v>75091.787656177825</v>
      </c>
      <c r="V46" s="1599">
        <v>28960.535016619404</v>
      </c>
      <c r="W46" s="1589"/>
    </row>
    <row r="47" spans="1:23" ht="18.600000000000001" customHeight="1">
      <c r="A47" s="813"/>
      <c r="B47" s="1137" t="s">
        <v>18</v>
      </c>
      <c r="C47" s="813"/>
      <c r="D47" s="843"/>
      <c r="E47" s="809">
        <f>O52</f>
        <v>756929.1939010123</v>
      </c>
      <c r="F47" s="809">
        <f>P52</f>
        <v>593479.02354764286</v>
      </c>
      <c r="G47" s="809">
        <f>Q52</f>
        <v>549399.17409829807</v>
      </c>
      <c r="H47" s="809">
        <f>R52</f>
        <v>28563.011569634975</v>
      </c>
      <c r="I47" s="809">
        <f>S52</f>
        <v>15516.837879709332</v>
      </c>
      <c r="J47" s="809">
        <f>T52</f>
        <v>163450.17035336883</v>
      </c>
      <c r="K47" s="809">
        <f>U52</f>
        <v>120566.85940330922</v>
      </c>
      <c r="L47" s="809">
        <f>V52</f>
        <v>42883.310950059364</v>
      </c>
      <c r="M47" s="2560"/>
      <c r="N47" s="2562" t="s">
        <v>1957</v>
      </c>
      <c r="O47" s="1597">
        <v>92610.006974935022</v>
      </c>
      <c r="P47" s="1598">
        <v>66610.118446567954</v>
      </c>
      <c r="Q47" s="1598">
        <v>62661.422393950023</v>
      </c>
      <c r="R47" s="1598">
        <v>2607.1550259000423</v>
      </c>
      <c r="S47" s="1598">
        <v>1341.5410267178956</v>
      </c>
      <c r="T47" s="1598">
        <v>25999.888528367061</v>
      </c>
      <c r="U47" s="1598">
        <v>20725.830391313724</v>
      </c>
      <c r="V47" s="1599">
        <v>5274.0581370533428</v>
      </c>
      <c r="W47" s="1589"/>
    </row>
    <row r="48" spans="1:23" ht="18.600000000000001" customHeight="1">
      <c r="A48" s="813"/>
      <c r="B48" s="813" t="s">
        <v>1012</v>
      </c>
      <c r="C48" s="6"/>
      <c r="D48" s="2"/>
      <c r="E48" s="809">
        <f>O45</f>
        <v>189074.97056549654</v>
      </c>
      <c r="F48" s="809">
        <f>P45</f>
        <v>155677.01141329212</v>
      </c>
      <c r="G48" s="809">
        <f>Q45</f>
        <v>145773.10964138308</v>
      </c>
      <c r="H48" s="809">
        <f>R45</f>
        <v>3953.8673091060764</v>
      </c>
      <c r="I48" s="809">
        <f>S45</f>
        <v>5950.0344628029607</v>
      </c>
      <c r="J48" s="809">
        <f>T45</f>
        <v>33397.959152204465</v>
      </c>
      <c r="K48" s="809">
        <f>U45</f>
        <v>24749.241355817805</v>
      </c>
      <c r="L48" s="809">
        <f>V45</f>
        <v>8648.7177963866325</v>
      </c>
      <c r="M48" s="2560"/>
      <c r="N48" s="2562" t="s">
        <v>1958</v>
      </c>
      <c r="O48" s="1597">
        <v>22000.295278385231</v>
      </c>
      <c r="P48" s="1598">
        <v>16218.719819250979</v>
      </c>
      <c r="Q48" s="1598">
        <v>15386.438232772922</v>
      </c>
      <c r="R48" s="1598">
        <v>604.30309521625531</v>
      </c>
      <c r="S48" s="1598">
        <v>227.97849126180438</v>
      </c>
      <c r="T48" s="1598">
        <v>5781.5754591342538</v>
      </c>
      <c r="U48" s="1598">
        <v>5844.0451523851771</v>
      </c>
      <c r="V48" s="1599">
        <v>-62.469693250924344</v>
      </c>
      <c r="W48" s="1589"/>
    </row>
    <row r="49" spans="1:23" ht="18.600000000000001" customHeight="1">
      <c r="A49" s="813"/>
      <c r="B49" s="813" t="s">
        <v>1013</v>
      </c>
      <c r="C49" s="6"/>
      <c r="D49" s="2"/>
      <c r="E49" s="809">
        <f>O46</f>
        <v>475244.21636058</v>
      </c>
      <c r="F49" s="809">
        <f>P46</f>
        <v>371191.89368778258</v>
      </c>
      <c r="G49" s="809">
        <f>Q46</f>
        <v>340964.64206296502</v>
      </c>
      <c r="H49" s="809">
        <f>R46</f>
        <v>22001.989234628829</v>
      </c>
      <c r="I49" s="809">
        <f>S46</f>
        <v>8225.2623901884817</v>
      </c>
      <c r="J49" s="809">
        <f>T46</f>
        <v>104052.32267279721</v>
      </c>
      <c r="K49" s="809">
        <f>U46</f>
        <v>75091.787656177825</v>
      </c>
      <c r="L49" s="809">
        <f>V46</f>
        <v>28960.535016619404</v>
      </c>
      <c r="M49" s="2560"/>
      <c r="N49" s="2562" t="s">
        <v>1959</v>
      </c>
      <c r="O49" s="1597">
        <v>16341.397910223604</v>
      </c>
      <c r="P49" s="1598">
        <v>11775.655281436944</v>
      </c>
      <c r="Q49" s="1598">
        <v>11232.821666044747</v>
      </c>
      <c r="R49" s="1598">
        <v>449.55889024194698</v>
      </c>
      <c r="S49" s="1598">
        <v>93.274725150253147</v>
      </c>
      <c r="T49" s="1598">
        <v>4565.7426287866592</v>
      </c>
      <c r="U49" s="1598">
        <v>3758.8352071008467</v>
      </c>
      <c r="V49" s="1599">
        <v>806.90742168581369</v>
      </c>
      <c r="W49" s="1589"/>
    </row>
    <row r="50" spans="1:23" ht="18.600000000000001" customHeight="1">
      <c r="A50" s="813"/>
      <c r="B50" s="813" t="s">
        <v>1014</v>
      </c>
      <c r="C50" s="6"/>
      <c r="D50" s="2"/>
      <c r="E50" s="809">
        <f>O47</f>
        <v>92610.006974935022</v>
      </c>
      <c r="F50" s="809">
        <f>P47</f>
        <v>66610.118446567954</v>
      </c>
      <c r="G50" s="809">
        <f>Q47</f>
        <v>62661.422393950023</v>
      </c>
      <c r="H50" s="809">
        <f>R47</f>
        <v>2607.1550259000423</v>
      </c>
      <c r="I50" s="809">
        <f>S47</f>
        <v>1341.5410267178956</v>
      </c>
      <c r="J50" s="809">
        <f>T47</f>
        <v>25999.888528367061</v>
      </c>
      <c r="K50" s="809">
        <f>U47</f>
        <v>20725.830391313724</v>
      </c>
      <c r="L50" s="809">
        <f>V47</f>
        <v>5274.0581370533428</v>
      </c>
      <c r="M50" s="2560" t="s">
        <v>1960</v>
      </c>
      <c r="N50" s="2562" t="s">
        <v>1961</v>
      </c>
      <c r="O50" s="1597">
        <v>1590244.6457688154</v>
      </c>
      <c r="P50" s="1598">
        <v>1227589.9140577463</v>
      </c>
      <c r="Q50" s="1598">
        <v>1107499.9266039177</v>
      </c>
      <c r="R50" s="1598">
        <v>48858.710907721928</v>
      </c>
      <c r="S50" s="1598">
        <v>71231.276546105335</v>
      </c>
      <c r="T50" s="1598">
        <v>362654.73171107378</v>
      </c>
      <c r="U50" s="1598">
        <v>263195.54705595237</v>
      </c>
      <c r="V50" s="1599">
        <v>99459.184655120291</v>
      </c>
      <c r="W50" s="1589"/>
    </row>
    <row r="51" spans="1:23" ht="18.600000000000001" customHeight="1">
      <c r="A51" s="813"/>
      <c r="B51" s="1137" t="s">
        <v>20</v>
      </c>
      <c r="C51" s="6"/>
      <c r="D51" s="2"/>
      <c r="E51" s="809">
        <f>O53</f>
        <v>22000.295278385231</v>
      </c>
      <c r="F51" s="809">
        <f>P53</f>
        <v>16218.719819250979</v>
      </c>
      <c r="G51" s="809">
        <f>Q53</f>
        <v>15386.438232772922</v>
      </c>
      <c r="H51" s="809">
        <f>R53</f>
        <v>604.30309521625531</v>
      </c>
      <c r="I51" s="809">
        <f>S53</f>
        <v>227.97849126180438</v>
      </c>
      <c r="J51" s="809">
        <f>T53</f>
        <v>5781.5754591342538</v>
      </c>
      <c r="K51" s="809">
        <f>U53</f>
        <v>5844.0451523851771</v>
      </c>
      <c r="L51" s="809">
        <f>V53</f>
        <v>-62.469693250924344</v>
      </c>
      <c r="M51" s="2560"/>
      <c r="N51" s="2562" t="s">
        <v>1962</v>
      </c>
      <c r="O51" s="1597">
        <v>398849.61683799373</v>
      </c>
      <c r="P51" s="1598">
        <v>296011.9692362526</v>
      </c>
      <c r="Q51" s="1598">
        <v>249769.37372934763</v>
      </c>
      <c r="R51" s="1598">
        <v>23283.499720484298</v>
      </c>
      <c r="S51" s="1598">
        <v>22959.095786420501</v>
      </c>
      <c r="T51" s="1598">
        <v>102837.64760174116</v>
      </c>
      <c r="U51" s="1598">
        <v>81846.608658641999</v>
      </c>
      <c r="V51" s="1599">
        <v>20991.038943099258</v>
      </c>
      <c r="W51" s="1589"/>
    </row>
    <row r="52" spans="1:23" ht="18.600000000000001" customHeight="1">
      <c r="A52" s="2639" t="s">
        <v>21</v>
      </c>
      <c r="B52" s="2639"/>
      <c r="C52" s="6"/>
      <c r="D52" s="2"/>
      <c r="E52" s="809">
        <f>O54</f>
        <v>16341.397910223604</v>
      </c>
      <c r="F52" s="809">
        <f>P54</f>
        <v>11775.655281436944</v>
      </c>
      <c r="G52" s="809">
        <f>Q54</f>
        <v>11232.821666044747</v>
      </c>
      <c r="H52" s="809">
        <f>R54</f>
        <v>449.55889024194698</v>
      </c>
      <c r="I52" s="809">
        <f>S54</f>
        <v>93.274725150253147</v>
      </c>
      <c r="J52" s="809">
        <f>T54</f>
        <v>4565.7426287866592</v>
      </c>
      <c r="K52" s="809">
        <f>U54</f>
        <v>3758.8352071008467</v>
      </c>
      <c r="L52" s="809">
        <f>V54</f>
        <v>806.90742168581369</v>
      </c>
      <c r="M52" s="2560"/>
      <c r="N52" s="2562" t="s">
        <v>1963</v>
      </c>
      <c r="O52" s="1597">
        <v>756929.1939010123</v>
      </c>
      <c r="P52" s="1598">
        <v>593479.02354764286</v>
      </c>
      <c r="Q52" s="1598">
        <v>549399.17409829807</v>
      </c>
      <c r="R52" s="1598">
        <v>28563.011569634975</v>
      </c>
      <c r="S52" s="1598">
        <v>15516.837879709332</v>
      </c>
      <c r="T52" s="1598">
        <v>163450.17035336883</v>
      </c>
      <c r="U52" s="1598">
        <v>120566.85940330922</v>
      </c>
      <c r="V52" s="1599">
        <v>42883.310950059364</v>
      </c>
      <c r="W52" s="1589"/>
    </row>
    <row r="53" spans="1:23" ht="18.600000000000001" customHeight="1">
      <c r="A53" s="2641" t="s">
        <v>118</v>
      </c>
      <c r="B53" s="2641"/>
      <c r="C53" s="2641"/>
      <c r="D53" s="843"/>
      <c r="E53" s="809"/>
      <c r="F53" s="809"/>
      <c r="G53" s="809"/>
      <c r="H53" s="809"/>
      <c r="I53" s="809"/>
      <c r="J53" s="809"/>
      <c r="K53" s="809"/>
      <c r="L53" s="809"/>
      <c r="M53" s="2560"/>
      <c r="N53" s="2562" t="s">
        <v>1964</v>
      </c>
      <c r="O53" s="1597">
        <v>22000.295278385231</v>
      </c>
      <c r="P53" s="1598">
        <v>16218.719819250979</v>
      </c>
      <c r="Q53" s="1598">
        <v>15386.438232772922</v>
      </c>
      <c r="R53" s="1598">
        <v>604.30309521625531</v>
      </c>
      <c r="S53" s="1598">
        <v>227.97849126180438</v>
      </c>
      <c r="T53" s="1598">
        <v>5781.5754591342538</v>
      </c>
      <c r="U53" s="1598">
        <v>5844.0451523851771</v>
      </c>
      <c r="V53" s="1599">
        <v>-62.469693250924344</v>
      </c>
      <c r="W53" s="1589"/>
    </row>
    <row r="54" spans="1:23" ht="18.600000000000001" customHeight="1">
      <c r="A54" s="2639" t="s">
        <v>22</v>
      </c>
      <c r="B54" s="2639" t="s">
        <v>22</v>
      </c>
      <c r="C54" s="1141"/>
      <c r="D54" s="843"/>
      <c r="E54" s="809">
        <f>O55</f>
        <v>1414149.6894130574</v>
      </c>
      <c r="F54" s="809">
        <f>P55</f>
        <v>1049741.9791882441</v>
      </c>
      <c r="G54" s="809">
        <f>Q55</f>
        <v>934483.51764135039</v>
      </c>
      <c r="H54" s="809">
        <f>R55</f>
        <v>58650.820996415685</v>
      </c>
      <c r="I54" s="809">
        <f>S55</f>
        <v>56607.640550477903</v>
      </c>
      <c r="J54" s="809">
        <f>T55</f>
        <v>364407.71022481454</v>
      </c>
      <c r="K54" s="809">
        <f>U55</f>
        <v>243017.40136021448</v>
      </c>
      <c r="L54" s="809">
        <f>V55</f>
        <v>121390.30886460023</v>
      </c>
      <c r="M54" s="2560"/>
      <c r="N54" s="2562" t="s">
        <v>1965</v>
      </c>
      <c r="O54" s="1597">
        <v>16341.397910223604</v>
      </c>
      <c r="P54" s="1598">
        <v>11775.655281436944</v>
      </c>
      <c r="Q54" s="1598">
        <v>11232.821666044747</v>
      </c>
      <c r="R54" s="1598">
        <v>449.55889024194698</v>
      </c>
      <c r="S54" s="1598">
        <v>93.274725150253147</v>
      </c>
      <c r="T54" s="1598">
        <v>4565.7426287866592</v>
      </c>
      <c r="U54" s="1598">
        <v>3758.8352071008467</v>
      </c>
      <c r="V54" s="1599">
        <v>806.90742168581369</v>
      </c>
      <c r="W54" s="1589"/>
    </row>
    <row r="55" spans="1:23" ht="18.600000000000001" customHeight="1">
      <c r="A55" s="1137"/>
      <c r="B55" s="1137" t="s">
        <v>23</v>
      </c>
      <c r="C55" s="1137"/>
      <c r="D55" s="843"/>
      <c r="E55" s="876">
        <f>O57</f>
        <v>593826.53479989991</v>
      </c>
      <c r="F55" s="809">
        <f>P57</f>
        <v>436211.4853711974</v>
      </c>
      <c r="G55" s="809">
        <f>Q57</f>
        <v>404452.11603566009</v>
      </c>
      <c r="H55" s="809">
        <f>R57</f>
        <v>19115.61304103192</v>
      </c>
      <c r="I55" s="809">
        <f>S57</f>
        <v>12643.756294506029</v>
      </c>
      <c r="J55" s="809">
        <f>T57</f>
        <v>157615.04942870027</v>
      </c>
      <c r="K55" s="809">
        <f>U57</f>
        <v>114878.46391566181</v>
      </c>
      <c r="L55" s="809">
        <f>V57</f>
        <v>42736.585513038313</v>
      </c>
      <c r="M55" s="2560" t="s">
        <v>1966</v>
      </c>
      <c r="N55" s="2562" t="s">
        <v>1967</v>
      </c>
      <c r="O55" s="1597">
        <v>1414149.6894130574</v>
      </c>
      <c r="P55" s="1598">
        <v>1049741.9791882441</v>
      </c>
      <c r="Q55" s="1598">
        <v>934483.51764135039</v>
      </c>
      <c r="R55" s="1598">
        <v>58650.820996415685</v>
      </c>
      <c r="S55" s="1598">
        <v>56607.640550477903</v>
      </c>
      <c r="T55" s="1598">
        <v>364407.71022481454</v>
      </c>
      <c r="U55" s="1598">
        <v>243017.40136021448</v>
      </c>
      <c r="V55" s="1599">
        <v>121390.30886460023</v>
      </c>
      <c r="W55" s="1589"/>
    </row>
    <row r="56" spans="1:23" ht="18.600000000000001" customHeight="1">
      <c r="A56" s="1137"/>
      <c r="B56" s="1137" t="s">
        <v>24</v>
      </c>
      <c r="C56" s="1137"/>
      <c r="D56" s="843"/>
      <c r="E56" s="876">
        <f>O58</f>
        <v>518022.01979070104</v>
      </c>
      <c r="F56" s="809">
        <f>P58</f>
        <v>390304.80425637047</v>
      </c>
      <c r="G56" s="809">
        <f>Q58</f>
        <v>340065.51693264575</v>
      </c>
      <c r="H56" s="809">
        <f>R58</f>
        <v>25575.854224540661</v>
      </c>
      <c r="I56" s="809">
        <f>S58</f>
        <v>24663.433099183927</v>
      </c>
      <c r="J56" s="809">
        <f>T58</f>
        <v>127717.21553433024</v>
      </c>
      <c r="K56" s="809">
        <f>U58</f>
        <v>88570.975264156295</v>
      </c>
      <c r="L56" s="809">
        <f>V58</f>
        <v>39146.240270173992</v>
      </c>
      <c r="M56" s="2560"/>
      <c r="N56" s="2562" t="s">
        <v>1968</v>
      </c>
      <c r="O56" s="1597">
        <v>1370215.4602833735</v>
      </c>
      <c r="P56" s="1598">
        <v>1095333.3027540867</v>
      </c>
      <c r="Q56" s="1598">
        <v>998804.21668903343</v>
      </c>
      <c r="R56" s="1598">
        <v>43108.263186883683</v>
      </c>
      <c r="S56" s="1598">
        <v>53420.822878169376</v>
      </c>
      <c r="T56" s="1598">
        <v>274882.15752928925</v>
      </c>
      <c r="U56" s="1598">
        <v>232194.49411717584</v>
      </c>
      <c r="V56" s="1599">
        <v>42687.663412113659</v>
      </c>
      <c r="W56" s="1589"/>
    </row>
    <row r="57" spans="1:23" ht="18.600000000000001" customHeight="1">
      <c r="A57" s="1137"/>
      <c r="B57" s="1137" t="s">
        <v>25</v>
      </c>
      <c r="C57" s="1137"/>
      <c r="D57" s="843"/>
      <c r="E57" s="876">
        <f>O59</f>
        <v>302301.13482245599</v>
      </c>
      <c r="F57" s="809">
        <f>P59</f>
        <v>223225.68956067241</v>
      </c>
      <c r="G57" s="809">
        <f>Q59</f>
        <v>189965.88467304144</v>
      </c>
      <c r="H57" s="809">
        <f>R59</f>
        <v>13959.353730843155</v>
      </c>
      <c r="I57" s="809">
        <f>S59</f>
        <v>19300.451156787902</v>
      </c>
      <c r="J57" s="809">
        <f>T59</f>
        <v>79075.445261783883</v>
      </c>
      <c r="K57" s="809">
        <f>U59</f>
        <v>39567.962180395974</v>
      </c>
      <c r="L57" s="809">
        <f>V59</f>
        <v>39507.48308138788</v>
      </c>
      <c r="M57" s="2560" t="s">
        <v>1969</v>
      </c>
      <c r="N57" s="2562" t="s">
        <v>1970</v>
      </c>
      <c r="O57" s="1597">
        <v>593826.53479989991</v>
      </c>
      <c r="P57" s="1598">
        <v>436211.4853711974</v>
      </c>
      <c r="Q57" s="1598">
        <v>404452.11603566009</v>
      </c>
      <c r="R57" s="1598">
        <v>19115.61304103192</v>
      </c>
      <c r="S57" s="1598">
        <v>12643.756294506029</v>
      </c>
      <c r="T57" s="1598">
        <v>157615.04942870027</v>
      </c>
      <c r="U57" s="1598">
        <v>114878.46391566181</v>
      </c>
      <c r="V57" s="1599">
        <v>42736.585513038313</v>
      </c>
      <c r="W57" s="1589"/>
    </row>
    <row r="58" spans="1:23" ht="18.600000000000001" customHeight="1" thickBot="1">
      <c r="A58" s="2640" t="s">
        <v>26</v>
      </c>
      <c r="B58" s="2640"/>
      <c r="C58" s="1138"/>
      <c r="D58" s="1035"/>
      <c r="E58" s="877">
        <f>O60</f>
        <v>1370215.4602833735</v>
      </c>
      <c r="F58" s="817">
        <f>P60</f>
        <v>1095333.3027540867</v>
      </c>
      <c r="G58" s="817">
        <f>Q60</f>
        <v>998804.21668903343</v>
      </c>
      <c r="H58" s="817">
        <f>R60</f>
        <v>43108.263186883683</v>
      </c>
      <c r="I58" s="817">
        <f>S60</f>
        <v>53420.822878169376</v>
      </c>
      <c r="J58" s="817">
        <f>T60</f>
        <v>274882.15752928925</v>
      </c>
      <c r="K58" s="817">
        <f>U60</f>
        <v>232194.49411717584</v>
      </c>
      <c r="L58" s="817">
        <f>V60</f>
        <v>42687.663412113659</v>
      </c>
      <c r="M58" s="2560"/>
      <c r="N58" s="2562" t="s">
        <v>1971</v>
      </c>
      <c r="O58" s="1597">
        <v>518022.01979070104</v>
      </c>
      <c r="P58" s="1598">
        <v>390304.80425637047</v>
      </c>
      <c r="Q58" s="1598">
        <v>340065.51693264575</v>
      </c>
      <c r="R58" s="1598">
        <v>25575.854224540661</v>
      </c>
      <c r="S58" s="1598">
        <v>24663.433099183927</v>
      </c>
      <c r="T58" s="1598">
        <v>127717.21553433024</v>
      </c>
      <c r="U58" s="1598">
        <v>88570.975264156295</v>
      </c>
      <c r="V58" s="1599">
        <v>39146.240270173992</v>
      </c>
      <c r="W58" s="1589"/>
    </row>
    <row r="59" spans="1:23" s="1022" customFormat="1" ht="19.5" customHeight="1">
      <c r="A59" s="438" t="s">
        <v>2506</v>
      </c>
      <c r="B59" s="439"/>
      <c r="C59" s="440"/>
      <c r="D59" s="441"/>
      <c r="H59" s="1023"/>
      <c r="M59" s="2560"/>
      <c r="N59" s="2562" t="s">
        <v>1972</v>
      </c>
      <c r="O59" s="1597">
        <v>302301.13482245599</v>
      </c>
      <c r="P59" s="1598">
        <v>223225.68956067241</v>
      </c>
      <c r="Q59" s="1598">
        <v>189965.88467304144</v>
      </c>
      <c r="R59" s="1598">
        <v>13959.353730843155</v>
      </c>
      <c r="S59" s="1598">
        <v>19300.451156787902</v>
      </c>
      <c r="T59" s="1598">
        <v>79075.445261783883</v>
      </c>
      <c r="U59" s="1598">
        <v>39567.962180395974</v>
      </c>
      <c r="V59" s="1599">
        <v>39507.48308138788</v>
      </c>
      <c r="W59" s="1589"/>
    </row>
    <row r="60" spans="1:23" ht="18" customHeight="1" thickBot="1">
      <c r="B60" s="849"/>
      <c r="C60" s="849"/>
      <c r="D60" s="849"/>
      <c r="E60" s="1004" t="s">
        <v>2653</v>
      </c>
      <c r="F60" s="1004"/>
      <c r="G60" s="1004"/>
      <c r="H60" s="1004"/>
      <c r="I60" s="1004"/>
      <c r="M60" s="2560"/>
      <c r="N60" s="2562" t="s">
        <v>1973</v>
      </c>
      <c r="O60" s="1597">
        <v>1370215.4602833735</v>
      </c>
      <c r="P60" s="1598">
        <v>1095333.3027540867</v>
      </c>
      <c r="Q60" s="1598">
        <v>998804.21668903343</v>
      </c>
      <c r="R60" s="1598">
        <v>43108.263186883683</v>
      </c>
      <c r="S60" s="1598">
        <v>53420.822878169376</v>
      </c>
      <c r="T60" s="1598">
        <v>274882.15752928925</v>
      </c>
      <c r="U60" s="1598">
        <v>232194.49411717584</v>
      </c>
      <c r="V60" s="1599">
        <v>42687.663412113659</v>
      </c>
      <c r="W60" s="1589"/>
    </row>
    <row r="61" spans="1:23" ht="18" customHeight="1" thickBot="1">
      <c r="E61" s="2220" t="s">
        <v>822</v>
      </c>
      <c r="F61" s="2681" t="s">
        <v>823</v>
      </c>
      <c r="G61" s="2786"/>
      <c r="H61" s="2781"/>
      <c r="I61" s="2056" t="s">
        <v>2404</v>
      </c>
      <c r="J61" s="2251" t="s">
        <v>2409</v>
      </c>
      <c r="K61" s="2251" t="s">
        <v>2410</v>
      </c>
      <c r="M61" s="2560" t="s">
        <v>1974</v>
      </c>
      <c r="N61" s="2562" t="s">
        <v>1975</v>
      </c>
      <c r="O61" s="1597">
        <v>523337.56229889492</v>
      </c>
      <c r="P61" s="1598">
        <v>405796.59168228245</v>
      </c>
      <c r="Q61" s="1598">
        <v>363723.7944231765</v>
      </c>
      <c r="R61" s="1598">
        <v>19209.259242277498</v>
      </c>
      <c r="S61" s="1598">
        <v>22863.538016828792</v>
      </c>
      <c r="T61" s="1598">
        <v>117540.97061661234</v>
      </c>
      <c r="U61" s="1598">
        <v>125426.17978562783</v>
      </c>
      <c r="V61" s="1599">
        <v>-7885.2091690155903</v>
      </c>
      <c r="W61" s="1589"/>
    </row>
    <row r="62" spans="1:23" ht="18" customHeight="1">
      <c r="E62" s="2220"/>
      <c r="F62" s="675" t="s">
        <v>826</v>
      </c>
      <c r="G62" s="676" t="s">
        <v>2408</v>
      </c>
      <c r="H62" s="1149" t="s">
        <v>828</v>
      </c>
      <c r="I62" s="658" t="s">
        <v>825</v>
      </c>
      <c r="J62" s="939">
        <f>G64/$F$64*100</f>
        <v>77.040013310617468</v>
      </c>
      <c r="K62" s="939">
        <f>H64/$F$64*100</f>
        <v>22.959986689382418</v>
      </c>
      <c r="M62" s="2560"/>
      <c r="N62" s="2562" t="s">
        <v>1976</v>
      </c>
      <c r="O62" s="1597">
        <v>285388.24906984804</v>
      </c>
      <c r="P62" s="1598">
        <v>213919.24009256531</v>
      </c>
      <c r="Q62" s="1598">
        <v>197133.69245630311</v>
      </c>
      <c r="R62" s="1598">
        <v>8085.1302156694646</v>
      </c>
      <c r="S62" s="1598">
        <v>8700.4174205928557</v>
      </c>
      <c r="T62" s="1598">
        <v>71469.008977282268</v>
      </c>
      <c r="U62" s="1598">
        <v>62486.894287906376</v>
      </c>
      <c r="V62" s="1599">
        <v>8982.1146893758432</v>
      </c>
      <c r="W62" s="1589"/>
    </row>
    <row r="63" spans="1:23" ht="18" customHeight="1" thickBot="1">
      <c r="B63" s="813"/>
      <c r="E63" s="2219"/>
      <c r="F63" s="1162" t="s">
        <v>827</v>
      </c>
      <c r="G63" s="677" t="s">
        <v>827</v>
      </c>
      <c r="H63" s="685" t="s">
        <v>827</v>
      </c>
      <c r="I63" s="824"/>
      <c r="J63" s="411" t="s">
        <v>2411</v>
      </c>
      <c r="M63" s="2560"/>
      <c r="N63" s="2562" t="s">
        <v>1977</v>
      </c>
      <c r="O63" s="1597">
        <v>426083.38234196132</v>
      </c>
      <c r="P63" s="1598">
        <v>335090.3551717294</v>
      </c>
      <c r="Q63" s="1598">
        <v>309075.57861443388</v>
      </c>
      <c r="R63" s="1598">
        <v>11871.698608220328</v>
      </c>
      <c r="S63" s="1598">
        <v>14143.077949075132</v>
      </c>
      <c r="T63" s="1598">
        <v>90993.027170231697</v>
      </c>
      <c r="U63" s="1598">
        <v>81106.83174776427</v>
      </c>
      <c r="V63" s="1599">
        <v>9886.1954224673336</v>
      </c>
      <c r="W63" s="1589"/>
    </row>
    <row r="64" spans="1:23" ht="18" customHeight="1">
      <c r="E64" s="100" t="s">
        <v>785</v>
      </c>
      <c r="F64" s="678">
        <f>E27</f>
        <v>2784365.1496964307</v>
      </c>
      <c r="G64" s="678">
        <f>F27</f>
        <v>2145075.2819423242</v>
      </c>
      <c r="H64" s="678">
        <f>J27</f>
        <v>639289.86775410338</v>
      </c>
      <c r="I64" s="678">
        <f>'45.'!E27</f>
        <v>168728.72343999677</v>
      </c>
      <c r="J64" s="365">
        <v>2048553</v>
      </c>
      <c r="K64" s="939">
        <f>(F64-J64)/J64*100</f>
        <v>35.918628890559859</v>
      </c>
      <c r="M64" s="2560"/>
      <c r="N64" s="2562" t="s">
        <v>1978</v>
      </c>
      <c r="O64" s="1597">
        <v>401336.12960988848</v>
      </c>
      <c r="P64" s="1598">
        <v>290837.87624830811</v>
      </c>
      <c r="Q64" s="1598">
        <v>259222.2902502628</v>
      </c>
      <c r="R64" s="1598">
        <v>18614.143869606174</v>
      </c>
      <c r="S64" s="1598">
        <v>13001.442128439208</v>
      </c>
      <c r="T64" s="1598">
        <v>110498.25336158046</v>
      </c>
      <c r="U64" s="1598">
        <v>79157.541117372297</v>
      </c>
      <c r="V64" s="1599">
        <v>31340.712244208142</v>
      </c>
      <c r="W64" s="1589"/>
    </row>
    <row r="65" spans="5:23" ht="18" customHeight="1">
      <c r="E65" s="1131" t="s">
        <v>52</v>
      </c>
      <c r="F65" s="679">
        <f>E32</f>
        <v>2167963.1585135688</v>
      </c>
      <c r="G65" s="679">
        <f>F32</f>
        <v>1699134.4730866828</v>
      </c>
      <c r="H65" s="679">
        <f>J32</f>
        <v>468828.68542689062</v>
      </c>
      <c r="I65" s="679">
        <f>'45.'!E32</f>
        <v>768775.19413702411</v>
      </c>
      <c r="J65" s="849">
        <v>1523521</v>
      </c>
      <c r="K65" s="939">
        <f t="shared" ref="K65:K69" si="0">(F65-J65)/J65*100</f>
        <v>42.299525803291772</v>
      </c>
      <c r="M65" s="2560"/>
      <c r="N65" s="2562" t="s">
        <v>1979</v>
      </c>
      <c r="O65" s="1597">
        <v>574492.18626703997</v>
      </c>
      <c r="P65" s="1598">
        <v>459901.35665577557</v>
      </c>
      <c r="Q65" s="1598">
        <v>403999.59358753095</v>
      </c>
      <c r="R65" s="1598">
        <v>21787.782924513351</v>
      </c>
      <c r="S65" s="1598">
        <v>34113.980143731249</v>
      </c>
      <c r="T65" s="1598">
        <v>114590.82961126429</v>
      </c>
      <c r="U65" s="1598">
        <v>61966.215077961497</v>
      </c>
      <c r="V65" s="1599">
        <v>52624.614533302811</v>
      </c>
      <c r="W65" s="1589"/>
    </row>
    <row r="66" spans="5:23" ht="18" customHeight="1">
      <c r="E66" s="1131" t="s">
        <v>53</v>
      </c>
      <c r="F66" s="679">
        <f t="shared" ref="F66:G69" si="1">E33</f>
        <v>93703.408821383957</v>
      </c>
      <c r="G66" s="679">
        <f t="shared" si="1"/>
        <v>74694.832487982727</v>
      </c>
      <c r="H66" s="679">
        <f t="shared" ref="H66:H85" si="2">J33</f>
        <v>19008.576333401161</v>
      </c>
      <c r="I66" s="679">
        <f>'45.'!E33</f>
        <v>87819.502175626156</v>
      </c>
      <c r="J66" s="849">
        <v>81323</v>
      </c>
      <c r="K66" s="939">
        <f t="shared" si="0"/>
        <v>15.22374828939409</v>
      </c>
      <c r="M66" s="2560"/>
      <c r="N66" s="2562" t="s">
        <v>1980</v>
      </c>
      <c r="O66" s="1597">
        <v>573727.64010879851</v>
      </c>
      <c r="P66" s="1598">
        <v>439529.86209166574</v>
      </c>
      <c r="Q66" s="1598">
        <v>400132.78499867325</v>
      </c>
      <c r="R66" s="1598">
        <v>22191.069323012594</v>
      </c>
      <c r="S66" s="1598">
        <v>17206.007769979944</v>
      </c>
      <c r="T66" s="1598">
        <v>134197.77801713286</v>
      </c>
      <c r="U66" s="1598">
        <v>65068.23346075751</v>
      </c>
      <c r="V66" s="1599">
        <v>69129.544556375287</v>
      </c>
      <c r="W66" s="1589"/>
    </row>
    <row r="67" spans="5:23" ht="18" customHeight="1">
      <c r="E67" s="1131" t="s">
        <v>54</v>
      </c>
      <c r="F67" s="679">
        <f t="shared" si="1"/>
        <v>202594.92486943529</v>
      </c>
      <c r="G67" s="679">
        <f t="shared" si="1"/>
        <v>153632.18592121985</v>
      </c>
      <c r="H67" s="679">
        <f t="shared" si="2"/>
        <v>48962.73894821568</v>
      </c>
      <c r="I67" s="679">
        <f>'45.'!E34</f>
        <v>32883.448282632911</v>
      </c>
      <c r="J67" s="849">
        <v>166062</v>
      </c>
      <c r="K67" s="939">
        <f t="shared" si="0"/>
        <v>21.9995693592967</v>
      </c>
      <c r="M67" s="2560" t="s">
        <v>861</v>
      </c>
      <c r="N67" s="2562" t="s">
        <v>1981</v>
      </c>
      <c r="O67" s="1597">
        <v>82307.227698183327</v>
      </c>
      <c r="P67" s="1598">
        <v>53367.306087908233</v>
      </c>
      <c r="Q67" s="1598">
        <v>40200.353123294983</v>
      </c>
      <c r="R67" s="1598">
        <v>5663.0355610004553</v>
      </c>
      <c r="S67" s="1598">
        <v>7503.9174036128106</v>
      </c>
      <c r="T67" s="1598">
        <v>28939.921610275105</v>
      </c>
      <c r="U67" s="1598">
        <v>41618.778367856059</v>
      </c>
      <c r="V67" s="1599">
        <v>-12678.856757580967</v>
      </c>
      <c r="W67" s="1589"/>
    </row>
    <row r="68" spans="5:23" ht="18" customHeight="1">
      <c r="E68" s="1131" t="s">
        <v>830</v>
      </c>
      <c r="F68" s="679">
        <f t="shared" si="1"/>
        <v>22917.585201039237</v>
      </c>
      <c r="G68" s="679">
        <f t="shared" si="1"/>
        <v>10167.008269442153</v>
      </c>
      <c r="H68" s="679">
        <f t="shared" si="2"/>
        <v>12750.576931597083</v>
      </c>
      <c r="I68" s="679">
        <f>'45.'!E35</f>
        <v>3811.3396309649679</v>
      </c>
      <c r="J68" s="849">
        <v>23474</v>
      </c>
      <c r="K68" s="939">
        <f t="shared" si="0"/>
        <v>-2.3703450581952912</v>
      </c>
      <c r="M68" s="2560"/>
      <c r="N68" s="2562" t="s">
        <v>1982</v>
      </c>
      <c r="O68" s="1597">
        <v>33032.339784077871</v>
      </c>
      <c r="P68" s="1598">
        <v>21588.307979725632</v>
      </c>
      <c r="Q68" s="1598">
        <v>18912.647788284299</v>
      </c>
      <c r="R68" s="1598">
        <v>1865.6981891618025</v>
      </c>
      <c r="S68" s="1598">
        <v>809.96200227952909</v>
      </c>
      <c r="T68" s="1598">
        <v>11444.031804352253</v>
      </c>
      <c r="U68" s="1598">
        <v>12258.615078857576</v>
      </c>
      <c r="V68" s="1599">
        <v>-814.58327450531988</v>
      </c>
      <c r="W68" s="1589"/>
    </row>
    <row r="69" spans="5:23" ht="18" customHeight="1">
      <c r="E69" s="1131" t="s">
        <v>831</v>
      </c>
      <c r="F69" s="679">
        <f t="shared" si="1"/>
        <v>297186.07229099993</v>
      </c>
      <c r="G69" s="679">
        <f t="shared" si="1"/>
        <v>207446.78217700016</v>
      </c>
      <c r="H69" s="679">
        <f t="shared" si="2"/>
        <v>89739.290114000076</v>
      </c>
      <c r="I69" s="679">
        <f>'45.'!E36</f>
        <v>673891.32038775517</v>
      </c>
      <c r="J69" s="849">
        <v>254172</v>
      </c>
      <c r="K69" s="939">
        <f t="shared" si="0"/>
        <v>16.923214315896296</v>
      </c>
      <c r="M69" s="2560"/>
      <c r="N69" s="2562" t="s">
        <v>1983</v>
      </c>
      <c r="O69" s="1597">
        <v>76800.608494360305</v>
      </c>
      <c r="P69" s="1598">
        <v>50401.874672965707</v>
      </c>
      <c r="Q69" s="1598">
        <v>46830.046679563624</v>
      </c>
      <c r="R69" s="1598">
        <v>1774.6055365202742</v>
      </c>
      <c r="S69" s="1598">
        <v>1797.222456881836</v>
      </c>
      <c r="T69" s="1598">
        <v>26398.733821394628</v>
      </c>
      <c r="U69" s="1598">
        <v>27890.81903269024</v>
      </c>
      <c r="V69" s="1599">
        <v>-1492.0852112956272</v>
      </c>
      <c r="W69" s="1589"/>
    </row>
    <row r="70" spans="5:23" ht="18" customHeight="1">
      <c r="E70" s="100" t="s">
        <v>832</v>
      </c>
      <c r="F70" s="668"/>
      <c r="G70" s="679"/>
      <c r="H70" s="679"/>
      <c r="I70" s="679"/>
      <c r="J70" s="2252" t="s">
        <v>2412</v>
      </c>
      <c r="K70" s="365">
        <f>F64-J64</f>
        <v>735812.14969643066</v>
      </c>
      <c r="M70" s="2560"/>
      <c r="N70" s="2562" t="s">
        <v>1984</v>
      </c>
      <c r="O70" s="1597">
        <v>176778.90944769964</v>
      </c>
      <c r="P70" s="1598">
        <v>124450.29290956956</v>
      </c>
      <c r="Q70" s="1598">
        <v>112599.67653030115</v>
      </c>
      <c r="R70" s="1598">
        <v>7440.2056049629255</v>
      </c>
      <c r="S70" s="1598">
        <v>4410.4107743055174</v>
      </c>
      <c r="T70" s="1598">
        <v>52328.616538130082</v>
      </c>
      <c r="U70" s="1598">
        <v>57323.339139693053</v>
      </c>
      <c r="V70" s="1599">
        <v>-4994.7226015629003</v>
      </c>
      <c r="W70" s="1589"/>
    </row>
    <row r="71" spans="5:23" ht="18" customHeight="1">
      <c r="E71" s="1131" t="s">
        <v>45</v>
      </c>
      <c r="F71" s="679">
        <f>E38</f>
        <v>2768023.7517862064</v>
      </c>
      <c r="G71" s="679">
        <f>F38</f>
        <v>2133299.6266608881</v>
      </c>
      <c r="H71" s="679">
        <f t="shared" si="2"/>
        <v>634724.12512531644</v>
      </c>
      <c r="I71" s="679">
        <f>'45.'!E38</f>
        <v>172258.38059204264</v>
      </c>
      <c r="M71" s="2560"/>
      <c r="N71" s="2562" t="s">
        <v>1985</v>
      </c>
      <c r="O71" s="1597">
        <v>225364.99703240051</v>
      </c>
      <c r="P71" s="1598">
        <v>169837.07445273592</v>
      </c>
      <c r="Q71" s="1598">
        <v>158683.0063507481</v>
      </c>
      <c r="R71" s="1598">
        <v>5276.6755469521895</v>
      </c>
      <c r="S71" s="1598">
        <v>5877.3925550355871</v>
      </c>
      <c r="T71" s="1598">
        <v>55527.92257966465</v>
      </c>
      <c r="U71" s="1598">
        <v>48967.825789198578</v>
      </c>
      <c r="V71" s="1599">
        <v>6560.0967904659983</v>
      </c>
      <c r="W71" s="1589"/>
    </row>
    <row r="72" spans="5:23" ht="18" customHeight="1">
      <c r="E72" s="681" t="s">
        <v>833</v>
      </c>
      <c r="F72" s="679">
        <f t="shared" ref="F72:G85" si="3">E39</f>
        <v>1590244.6457688154</v>
      </c>
      <c r="G72" s="679">
        <f t="shared" si="3"/>
        <v>1227589.9140577463</v>
      </c>
      <c r="H72" s="679">
        <f t="shared" si="2"/>
        <v>362654.73171107378</v>
      </c>
      <c r="I72" s="679">
        <f>'45.'!E39</f>
        <v>304995.13727783028</v>
      </c>
      <c r="M72" s="2560"/>
      <c r="N72" s="2562" t="s">
        <v>1986</v>
      </c>
      <c r="O72" s="1597">
        <v>598349.2481954043</v>
      </c>
      <c r="P72" s="1598">
        <v>478026.66800201393</v>
      </c>
      <c r="Q72" s="1598">
        <v>434695.82689512795</v>
      </c>
      <c r="R72" s="1598">
        <v>22576.893296165006</v>
      </c>
      <c r="S72" s="1598">
        <v>20753.947810720925</v>
      </c>
      <c r="T72" s="1598">
        <v>120322.58019339021</v>
      </c>
      <c r="U72" s="1598">
        <v>101134.7920367046</v>
      </c>
      <c r="V72" s="1599">
        <v>19187.788156685547</v>
      </c>
      <c r="W72" s="1589"/>
    </row>
    <row r="73" spans="5:23" ht="18" customHeight="1">
      <c r="E73" s="1131" t="s">
        <v>834</v>
      </c>
      <c r="F73" s="679">
        <f t="shared" si="3"/>
        <v>390742.57100098662</v>
      </c>
      <c r="G73" s="679">
        <f t="shared" si="3"/>
        <v>324042.04542510584</v>
      </c>
      <c r="H73" s="679">
        <f t="shared" si="2"/>
        <v>66700.525575880543</v>
      </c>
      <c r="I73" s="679">
        <f>'45.'!E40</f>
        <v>261891.80361998884</v>
      </c>
      <c r="M73" s="2560"/>
      <c r="N73" s="2562" t="s">
        <v>1987</v>
      </c>
      <c r="O73" s="1597">
        <v>168222.20353558354</v>
      </c>
      <c r="P73" s="1598">
        <v>137390.96567593806</v>
      </c>
      <c r="Q73" s="1598">
        <v>130791.17081080096</v>
      </c>
      <c r="R73" s="1598">
        <v>3416.0572794101545</v>
      </c>
      <c r="S73" s="1598">
        <v>3183.737585726939</v>
      </c>
      <c r="T73" s="1598">
        <v>30831.237859645425</v>
      </c>
      <c r="U73" s="1598">
        <v>22721.787631698513</v>
      </c>
      <c r="V73" s="1599">
        <v>8109.4502279469143</v>
      </c>
      <c r="W73" s="1589"/>
    </row>
    <row r="74" spans="5:23" ht="18" customHeight="1">
      <c r="E74" s="1131" t="s">
        <v>835</v>
      </c>
      <c r="F74" s="679">
        <f t="shared" si="3"/>
        <v>931301.30336528539</v>
      </c>
      <c r="G74" s="679">
        <f t="shared" si="3"/>
        <v>692994.93229373125</v>
      </c>
      <c r="H74" s="679">
        <f t="shared" si="2"/>
        <v>238306.37107155452</v>
      </c>
      <c r="I74" s="679">
        <f>'45.'!E41</f>
        <v>855189.44294331351</v>
      </c>
      <c r="M74" s="2560"/>
      <c r="N74" s="2562" t="s">
        <v>1988</v>
      </c>
      <c r="O74" s="1597">
        <v>254684.3159758129</v>
      </c>
      <c r="P74" s="1598">
        <v>198799.58725104696</v>
      </c>
      <c r="Q74" s="1598">
        <v>190286.18318110963</v>
      </c>
      <c r="R74" s="1598">
        <v>3162.6560208118658</v>
      </c>
      <c r="S74" s="1598">
        <v>5350.7480491253809</v>
      </c>
      <c r="T74" s="1598">
        <v>55884.728724765911</v>
      </c>
      <c r="U74" s="1598">
        <v>37049.135278996808</v>
      </c>
      <c r="V74" s="1599">
        <v>18835.593445769122</v>
      </c>
      <c r="W74" s="1589"/>
    </row>
    <row r="75" spans="5:23" ht="18" customHeight="1">
      <c r="E75" s="1131" t="s">
        <v>836</v>
      </c>
      <c r="F75" s="679">
        <f t="shared" si="3"/>
        <v>174658.33930614102</v>
      </c>
      <c r="G75" s="679">
        <f t="shared" si="3"/>
        <v>138746.21070454956</v>
      </c>
      <c r="H75" s="679">
        <f t="shared" si="2"/>
        <v>35912.128601591547</v>
      </c>
      <c r="I75" s="679">
        <f>'45.'!E42</f>
        <v>135815.19386143336</v>
      </c>
      <c r="M75" s="2560"/>
      <c r="N75" s="2562" t="s">
        <v>1989</v>
      </c>
      <c r="O75" s="1597">
        <v>696841.19856250414</v>
      </c>
      <c r="P75" s="1598">
        <v>545827.2767490882</v>
      </c>
      <c r="Q75" s="1598">
        <v>476589.15411958518</v>
      </c>
      <c r="R75" s="1598">
        <v>30344.064369302141</v>
      </c>
      <c r="S75" s="1598">
        <v>38894.058260200938</v>
      </c>
      <c r="T75" s="1598">
        <v>151013.92181341586</v>
      </c>
      <c r="U75" s="1598">
        <v>72959.158235375362</v>
      </c>
      <c r="V75" s="1599">
        <v>78054.763578040496</v>
      </c>
      <c r="W75" s="1589"/>
    </row>
    <row r="76" spans="5:23" ht="18" customHeight="1">
      <c r="E76" s="1131" t="s">
        <v>837</v>
      </c>
      <c r="F76" s="679">
        <f t="shared" si="3"/>
        <v>93542.432096404198</v>
      </c>
      <c r="G76" s="679">
        <f t="shared" si="3"/>
        <v>71806.725634357877</v>
      </c>
      <c r="H76" s="679">
        <f t="shared" si="2"/>
        <v>21735.70646204627</v>
      </c>
      <c r="I76" s="679">
        <f>'45.'!E43</f>
        <v>69445.012691956159</v>
      </c>
      <c r="M76" s="2560"/>
      <c r="N76" s="2562" t="s">
        <v>1990</v>
      </c>
      <c r="O76" s="1597">
        <v>471984.10097040422</v>
      </c>
      <c r="P76" s="1598">
        <v>365385.92816133471</v>
      </c>
      <c r="Q76" s="1598">
        <v>323699.66885156441</v>
      </c>
      <c r="R76" s="1598">
        <v>20239.192779012588</v>
      </c>
      <c r="S76" s="1598">
        <v>21447.066530757729</v>
      </c>
      <c r="T76" s="1598">
        <v>106598.17280906944</v>
      </c>
      <c r="U76" s="1598">
        <v>53287.644886318863</v>
      </c>
      <c r="V76" s="1599">
        <v>53310.527922750589</v>
      </c>
      <c r="W76" s="1589"/>
    </row>
    <row r="77" spans="5:23" ht="18" customHeight="1">
      <c r="E77" s="681" t="s">
        <v>838</v>
      </c>
      <c r="F77" s="679">
        <f t="shared" si="3"/>
        <v>398849.61683799373</v>
      </c>
      <c r="G77" s="679">
        <f t="shared" si="3"/>
        <v>296011.9692362526</v>
      </c>
      <c r="H77" s="679">
        <f t="shared" si="2"/>
        <v>102837.64760174116</v>
      </c>
      <c r="I77" s="679">
        <f>'45.'!E44</f>
        <v>81083.108787356963</v>
      </c>
      <c r="M77" s="2560" t="s">
        <v>96</v>
      </c>
      <c r="N77" s="2562" t="s">
        <v>1981</v>
      </c>
      <c r="O77" s="1597">
        <v>120412.97158121126</v>
      </c>
      <c r="P77" s="1598">
        <v>70781.686808513434</v>
      </c>
      <c r="Q77" s="1598">
        <v>57208.486581625992</v>
      </c>
      <c r="R77" s="1598">
        <v>6755.2782206913998</v>
      </c>
      <c r="S77" s="1598">
        <v>6817.9220061960068</v>
      </c>
      <c r="T77" s="1598">
        <v>49631.284772697909</v>
      </c>
      <c r="U77" s="1598">
        <v>59108.930230772108</v>
      </c>
      <c r="V77" s="1599">
        <v>-9477.6454580742338</v>
      </c>
      <c r="W77" s="1589"/>
    </row>
    <row r="78" spans="5:23" ht="18" customHeight="1">
      <c r="E78" s="1131" t="s">
        <v>839</v>
      </c>
      <c r="F78" s="679">
        <f t="shared" si="3"/>
        <v>321705.76895535464</v>
      </c>
      <c r="G78" s="679">
        <f t="shared" si="3"/>
        <v>241557.15437369485</v>
      </c>
      <c r="H78" s="679">
        <f t="shared" si="2"/>
        <v>80148.614581659655</v>
      </c>
      <c r="I78" s="679">
        <f>'45.'!E45</f>
        <v>131468.2643210697</v>
      </c>
      <c r="M78" s="2560"/>
      <c r="N78" s="2562" t="s">
        <v>1982</v>
      </c>
      <c r="O78" s="1597">
        <v>30877.359885546979</v>
      </c>
      <c r="P78" s="1598">
        <v>19137.581967254453</v>
      </c>
      <c r="Q78" s="1598">
        <v>17129.439585338445</v>
      </c>
      <c r="R78" s="1598">
        <v>1247.2571486112954</v>
      </c>
      <c r="S78" s="1598">
        <v>760.88523330471435</v>
      </c>
      <c r="T78" s="1598">
        <v>11739.777918292539</v>
      </c>
      <c r="U78" s="1598">
        <v>11946.9055507344</v>
      </c>
      <c r="V78" s="1599">
        <v>-207.12763244186132</v>
      </c>
      <c r="W78" s="1589"/>
    </row>
    <row r="79" spans="5:23" ht="18" customHeight="1">
      <c r="E79" s="1131" t="s">
        <v>840</v>
      </c>
      <c r="F79" s="679">
        <f t="shared" si="3"/>
        <v>77143.847882639166</v>
      </c>
      <c r="G79" s="679">
        <f t="shared" si="3"/>
        <v>54454.814862557578</v>
      </c>
      <c r="H79" s="679">
        <f t="shared" si="2"/>
        <v>22689.033020081566</v>
      </c>
      <c r="I79" s="679">
        <f>'45.'!E46</f>
        <v>31207.058204718312</v>
      </c>
      <c r="M79" s="2560"/>
      <c r="N79" s="2562" t="s">
        <v>1983</v>
      </c>
      <c r="O79" s="1597">
        <v>67081.431802253486</v>
      </c>
      <c r="P79" s="1598">
        <v>43925.738784083886</v>
      </c>
      <c r="Q79" s="1598">
        <v>40314.039145419258</v>
      </c>
      <c r="R79" s="1598">
        <v>1727.4536035023864</v>
      </c>
      <c r="S79" s="1598">
        <v>1884.2460351622417</v>
      </c>
      <c r="T79" s="1598">
        <v>23155.693018169648</v>
      </c>
      <c r="U79" s="1598">
        <v>22374.199814060845</v>
      </c>
      <c r="V79" s="1599">
        <v>781.49320410880921</v>
      </c>
      <c r="W79" s="1589"/>
    </row>
    <row r="80" spans="5:23" ht="18" customHeight="1">
      <c r="E80" s="681" t="s">
        <v>841</v>
      </c>
      <c r="F80" s="679">
        <f t="shared" si="3"/>
        <v>756929.1939010123</v>
      </c>
      <c r="G80" s="679">
        <f t="shared" si="3"/>
        <v>593479.02354764286</v>
      </c>
      <c r="H80" s="679">
        <f t="shared" si="2"/>
        <v>163450.17035336883</v>
      </c>
      <c r="I80" s="679">
        <f>'45.'!E47</f>
        <v>146125.32700817674</v>
      </c>
      <c r="M80" s="2560"/>
      <c r="N80" s="2562" t="s">
        <v>1984</v>
      </c>
      <c r="O80" s="1597">
        <v>161466.77917321061</v>
      </c>
      <c r="P80" s="1598">
        <v>114283.92417865757</v>
      </c>
      <c r="Q80" s="1598">
        <v>97374.300863360404</v>
      </c>
      <c r="R80" s="1598">
        <v>8833.2130079583694</v>
      </c>
      <c r="S80" s="1598">
        <v>8076.4103073388014</v>
      </c>
      <c r="T80" s="1598">
        <v>47182.85499455301</v>
      </c>
      <c r="U80" s="1598">
        <v>46980.083225928742</v>
      </c>
      <c r="V80" s="1599">
        <v>202.77176862432236</v>
      </c>
      <c r="W80" s="1589"/>
    </row>
    <row r="81" spans="5:23" ht="18" customHeight="1">
      <c r="E81" s="1131" t="s">
        <v>842</v>
      </c>
      <c r="F81" s="679">
        <f t="shared" si="3"/>
        <v>189074.97056549654</v>
      </c>
      <c r="G81" s="679">
        <f t="shared" si="3"/>
        <v>155677.01141329212</v>
      </c>
      <c r="H81" s="679">
        <f t="shared" si="2"/>
        <v>33397.959152204465</v>
      </c>
      <c r="I81" s="679">
        <f>'45.'!E48</f>
        <v>127667.09693822752</v>
      </c>
      <c r="M81" s="2560"/>
      <c r="N81" s="2562" t="s">
        <v>1985</v>
      </c>
      <c r="O81" s="1597">
        <v>251774.95722726992</v>
      </c>
      <c r="P81" s="1598">
        <v>175800.63772090999</v>
      </c>
      <c r="Q81" s="1598">
        <v>155124.10490904262</v>
      </c>
      <c r="R81" s="1598">
        <v>14821.326634914978</v>
      </c>
      <c r="S81" s="1598">
        <v>5855.2061769524171</v>
      </c>
      <c r="T81" s="1598">
        <v>75974.319506359956</v>
      </c>
      <c r="U81" s="1598">
        <v>70908.899291502647</v>
      </c>
      <c r="V81" s="1599">
        <v>5065.420214857264</v>
      </c>
      <c r="W81" s="1589"/>
    </row>
    <row r="82" spans="5:23" ht="18" customHeight="1">
      <c r="E82" s="1131" t="s">
        <v>843</v>
      </c>
      <c r="F82" s="679">
        <f t="shared" si="3"/>
        <v>475244.21636058</v>
      </c>
      <c r="G82" s="679">
        <f t="shared" si="3"/>
        <v>371191.89368778258</v>
      </c>
      <c r="H82" s="679">
        <f t="shared" si="2"/>
        <v>104052.32267279721</v>
      </c>
      <c r="I82" s="679">
        <f>'45.'!E49</f>
        <v>239780.12934436285</v>
      </c>
      <c r="M82" s="2560"/>
      <c r="N82" s="2562" t="s">
        <v>1986</v>
      </c>
      <c r="O82" s="1597">
        <v>517255.37646995031</v>
      </c>
      <c r="P82" s="1598">
        <v>427733.7517714909</v>
      </c>
      <c r="Q82" s="1598">
        <v>400914.57534238719</v>
      </c>
      <c r="R82" s="1598">
        <v>9237.4338907312285</v>
      </c>
      <c r="S82" s="1598">
        <v>17581.742538372528</v>
      </c>
      <c r="T82" s="1598">
        <v>89521.624698459113</v>
      </c>
      <c r="U82" s="1598">
        <v>76589.956712903455</v>
      </c>
      <c r="V82" s="1599">
        <v>12931.667985555614</v>
      </c>
      <c r="W82" s="1589"/>
    </row>
    <row r="83" spans="5:23" ht="18" customHeight="1">
      <c r="E83" s="1131" t="s">
        <v>844</v>
      </c>
      <c r="F83" s="679">
        <f t="shared" si="3"/>
        <v>92610.006974935022</v>
      </c>
      <c r="G83" s="679">
        <f t="shared" si="3"/>
        <v>66610.118446567954</v>
      </c>
      <c r="H83" s="679">
        <f t="shared" si="2"/>
        <v>25999.888528367061</v>
      </c>
      <c r="I83" s="679">
        <f>'45.'!E50</f>
        <v>53937.103654883329</v>
      </c>
      <c r="M83" s="2560"/>
      <c r="N83" s="2562" t="s">
        <v>1987</v>
      </c>
      <c r="O83" s="1597">
        <v>221038.6221522511</v>
      </c>
      <c r="P83" s="1598">
        <v>186054.17176353748</v>
      </c>
      <c r="Q83" s="1598">
        <v>175516.18153960843</v>
      </c>
      <c r="R83" s="1598">
        <v>6609.2143469737375</v>
      </c>
      <c r="S83" s="1598">
        <v>3928.7758769553047</v>
      </c>
      <c r="T83" s="1598">
        <v>34984.450388713602</v>
      </c>
      <c r="U83" s="1598">
        <v>26857.057085806267</v>
      </c>
      <c r="V83" s="1599">
        <v>8127.3933029073387</v>
      </c>
      <c r="W83" s="1589"/>
    </row>
    <row r="84" spans="5:23" ht="18" customHeight="1">
      <c r="E84" s="681" t="s">
        <v>845</v>
      </c>
      <c r="F84" s="679">
        <f t="shared" si="3"/>
        <v>22000.295278385231</v>
      </c>
      <c r="G84" s="679">
        <f t="shared" si="3"/>
        <v>16218.719819250979</v>
      </c>
      <c r="H84" s="679">
        <f t="shared" si="2"/>
        <v>5781.5754591342538</v>
      </c>
      <c r="I84" s="679">
        <f>'45.'!E51</f>
        <v>29100.919680398998</v>
      </c>
      <c r="M84" s="2560"/>
      <c r="N84" s="2562" t="s">
        <v>1988</v>
      </c>
      <c r="O84" s="1597">
        <v>254460.54214168899</v>
      </c>
      <c r="P84" s="1598">
        <v>199515.75273550765</v>
      </c>
      <c r="Q84" s="1598">
        <v>189536.6274616888</v>
      </c>
      <c r="R84" s="1598">
        <v>3169.8274306012636</v>
      </c>
      <c r="S84" s="1598">
        <v>6809.297843217566</v>
      </c>
      <c r="T84" s="1598">
        <v>54944.789406181364</v>
      </c>
      <c r="U84" s="1598">
        <v>35232.11207280837</v>
      </c>
      <c r="V84" s="1599">
        <v>19712.677333373005</v>
      </c>
      <c r="W84" s="1589"/>
    </row>
    <row r="85" spans="5:23" ht="18" customHeight="1">
      <c r="E85" s="681" t="s">
        <v>846</v>
      </c>
      <c r="F85" s="679">
        <f t="shared" si="3"/>
        <v>16341.397910223604</v>
      </c>
      <c r="G85" s="679">
        <f t="shared" si="3"/>
        <v>11775.655281436944</v>
      </c>
      <c r="H85" s="679">
        <f t="shared" si="2"/>
        <v>4565.7426287866592</v>
      </c>
      <c r="I85" s="679">
        <f>'45.'!E52</f>
        <v>37739.948985117066</v>
      </c>
      <c r="M85" s="2560"/>
      <c r="N85" s="2562" t="s">
        <v>1989</v>
      </c>
      <c r="O85" s="1597">
        <v>662776.79274768638</v>
      </c>
      <c r="P85" s="1598">
        <v>528106.50592514721</v>
      </c>
      <c r="Q85" s="1598">
        <v>462224.82833709952</v>
      </c>
      <c r="R85" s="1598">
        <v>29113.132523402146</v>
      </c>
      <c r="S85" s="1598">
        <v>36768.545064645536</v>
      </c>
      <c r="T85" s="1598">
        <v>134670.28682253911</v>
      </c>
      <c r="U85" s="1598">
        <v>67390.668010065943</v>
      </c>
      <c r="V85" s="1599">
        <v>67279.618812473112</v>
      </c>
      <c r="W85" s="1589"/>
    </row>
    <row r="86" spans="5:23" ht="18" customHeight="1">
      <c r="E86" s="100" t="s">
        <v>847</v>
      </c>
      <c r="F86" s="660"/>
      <c r="G86" s="682"/>
      <c r="H86" s="682"/>
      <c r="I86" s="682"/>
      <c r="M86" s="2560"/>
      <c r="N86" s="2562" t="s">
        <v>1990</v>
      </c>
      <c r="O86" s="1597">
        <v>497220.31651536189</v>
      </c>
      <c r="P86" s="1598">
        <v>379735.53028722457</v>
      </c>
      <c r="Q86" s="1598">
        <v>337945.15056480991</v>
      </c>
      <c r="R86" s="1598">
        <v>20244.947375912583</v>
      </c>
      <c r="S86" s="1598">
        <v>21545.432346502075</v>
      </c>
      <c r="T86" s="1598">
        <v>117484.78622813731</v>
      </c>
      <c r="U86" s="1598">
        <v>57823.083482806847</v>
      </c>
      <c r="V86" s="1599">
        <v>59661.702745330454</v>
      </c>
      <c r="W86" s="1589"/>
    </row>
    <row r="87" spans="5:23" ht="18" customHeight="1">
      <c r="E87" s="1091" t="s">
        <v>848</v>
      </c>
      <c r="F87" s="679">
        <f>'16.'!E30</f>
        <v>523337.56229889492</v>
      </c>
      <c r="G87" s="679">
        <f>'16.'!F30</f>
        <v>405796.59168228245</v>
      </c>
      <c r="H87" s="679">
        <f>'16.'!J30</f>
        <v>117540.97061661234</v>
      </c>
      <c r="I87" s="679">
        <f>'46.'!E30</f>
        <v>39707.716631929106</v>
      </c>
      <c r="M87" s="2560" t="s">
        <v>322</v>
      </c>
      <c r="N87" s="2562" t="s">
        <v>1981</v>
      </c>
      <c r="O87" s="1597">
        <v>14451.371190646594</v>
      </c>
      <c r="P87" s="1598">
        <v>3887.8997900727591</v>
      </c>
      <c r="Q87" s="1598">
        <v>3036.8290198012983</v>
      </c>
      <c r="R87" s="1598">
        <v>234.16286869634081</v>
      </c>
      <c r="S87" s="1598">
        <v>616.90790157512106</v>
      </c>
      <c r="T87" s="1598">
        <v>10563.471400573844</v>
      </c>
      <c r="U87" s="1598">
        <v>10890.575028888885</v>
      </c>
      <c r="V87" s="1599">
        <v>-327.10362831504693</v>
      </c>
      <c r="W87" s="1589"/>
    </row>
    <row r="88" spans="5:23" ht="18" customHeight="1">
      <c r="E88" s="1091" t="s">
        <v>1380</v>
      </c>
      <c r="F88" s="679">
        <f>'16.'!E31</f>
        <v>285388.24906984804</v>
      </c>
      <c r="G88" s="679">
        <f>'16.'!F31</f>
        <v>213919.24009256531</v>
      </c>
      <c r="H88" s="679">
        <f>'16.'!J31</f>
        <v>71469.008977282268</v>
      </c>
      <c r="I88" s="679">
        <f>'46.'!E31</f>
        <v>150940.95997439645</v>
      </c>
      <c r="M88" s="2560"/>
      <c r="N88" s="2562" t="s">
        <v>1982</v>
      </c>
      <c r="O88" s="1597">
        <v>11023.973124255595</v>
      </c>
      <c r="P88" s="1598">
        <v>3576.6797615185337</v>
      </c>
      <c r="Q88" s="1598">
        <v>3211.325602032276</v>
      </c>
      <c r="R88" s="1598">
        <v>110.19140222225025</v>
      </c>
      <c r="S88" s="1598">
        <v>255.16275726400778</v>
      </c>
      <c r="T88" s="1598">
        <v>7447.2933627370585</v>
      </c>
      <c r="U88" s="1598">
        <v>8402.665921292788</v>
      </c>
      <c r="V88" s="1599">
        <v>-955.37255855572755</v>
      </c>
      <c r="W88" s="1589"/>
    </row>
    <row r="89" spans="5:23" ht="18" customHeight="1">
      <c r="E89" s="1091" t="s">
        <v>1381</v>
      </c>
      <c r="F89" s="679">
        <f>'16.'!E32</f>
        <v>426083.38234196132</v>
      </c>
      <c r="G89" s="679">
        <f>'16.'!F32</f>
        <v>335090.3551717294</v>
      </c>
      <c r="H89" s="679">
        <f>'16.'!J32</f>
        <v>90993.027170231697</v>
      </c>
      <c r="I89" s="679">
        <f>'46.'!E32</f>
        <v>410762.1359139015</v>
      </c>
      <c r="M89" s="2560"/>
      <c r="N89" s="2562" t="s">
        <v>1983</v>
      </c>
      <c r="O89" s="1597">
        <v>27005.131229019484</v>
      </c>
      <c r="P89" s="1598">
        <v>14969.668005484195</v>
      </c>
      <c r="Q89" s="1598">
        <v>13240.362048403054</v>
      </c>
      <c r="R89" s="1598">
        <v>1019.9441388337369</v>
      </c>
      <c r="S89" s="1598">
        <v>709.36181824740106</v>
      </c>
      <c r="T89" s="1598">
        <v>12035.463223535289</v>
      </c>
      <c r="U89" s="1598">
        <v>14010.953774300657</v>
      </c>
      <c r="V89" s="1599">
        <v>-1975.4905507653689</v>
      </c>
      <c r="W89" s="1589"/>
    </row>
    <row r="90" spans="5:23" ht="18" customHeight="1">
      <c r="E90" s="1091" t="s">
        <v>1382</v>
      </c>
      <c r="F90" s="679">
        <f>'16.'!E33</f>
        <v>401336.12960988848</v>
      </c>
      <c r="G90" s="679">
        <f>'16.'!F33</f>
        <v>290837.87624830811</v>
      </c>
      <c r="H90" s="679">
        <f>'16.'!J33</f>
        <v>110498.25336158046</v>
      </c>
      <c r="I90" s="679">
        <f>'46.'!E33</f>
        <v>1568434.5235952809</v>
      </c>
      <c r="M90" s="2560"/>
      <c r="N90" s="2562" t="s">
        <v>1984</v>
      </c>
      <c r="O90" s="1597">
        <v>58861.742470738485</v>
      </c>
      <c r="P90" s="1598">
        <v>33702.083815877697</v>
      </c>
      <c r="Q90" s="1598">
        <v>28149.962785206106</v>
      </c>
      <c r="R90" s="1598">
        <v>2447.1619400100731</v>
      </c>
      <c r="S90" s="1598">
        <v>3104.9590906615067</v>
      </c>
      <c r="T90" s="1598">
        <v>25159.658654860777</v>
      </c>
      <c r="U90" s="1598">
        <v>25328.624725904727</v>
      </c>
      <c r="V90" s="1599">
        <v>-168.96607104395207</v>
      </c>
      <c r="W90" s="1589"/>
    </row>
    <row r="91" spans="5:23" ht="18" customHeight="1">
      <c r="E91" s="1091" t="s">
        <v>1383</v>
      </c>
      <c r="F91" s="679">
        <f>'16.'!E34</f>
        <v>574492.18626703997</v>
      </c>
      <c r="G91" s="679">
        <f>'16.'!F34</f>
        <v>459901.35665577557</v>
      </c>
      <c r="H91" s="679">
        <f>'16.'!J34</f>
        <v>114590.82961126429</v>
      </c>
      <c r="I91" s="679">
        <f>'46.'!E34</f>
        <v>5690765.0296826884</v>
      </c>
      <c r="M91" s="2560"/>
      <c r="N91" s="2562" t="s">
        <v>1985</v>
      </c>
      <c r="O91" s="1597">
        <v>87352.511066699299</v>
      </c>
      <c r="P91" s="1598">
        <v>58132.220944877561</v>
      </c>
      <c r="Q91" s="1598">
        <v>51778.003347468562</v>
      </c>
      <c r="R91" s="1598">
        <v>2557.8023197508655</v>
      </c>
      <c r="S91" s="1598">
        <v>3796.4152776581436</v>
      </c>
      <c r="T91" s="1598">
        <v>29220.290121821759</v>
      </c>
      <c r="U91" s="1598">
        <v>28731.341451090211</v>
      </c>
      <c r="V91" s="1599">
        <v>488.94867073154569</v>
      </c>
      <c r="W91" s="1589"/>
    </row>
    <row r="92" spans="5:23" ht="18" customHeight="1" thickBot="1">
      <c r="E92" s="1092" t="s">
        <v>849</v>
      </c>
      <c r="F92" s="683">
        <f>'16.'!E35</f>
        <v>573727.64010879851</v>
      </c>
      <c r="G92" s="684">
        <f>'16.'!F35</f>
        <v>439529.86209166574</v>
      </c>
      <c r="H92" s="684">
        <f>'16.'!J35</f>
        <v>134197.77801713286</v>
      </c>
      <c r="I92" s="684">
        <f>'46.'!E35</f>
        <v>15333933.48275126</v>
      </c>
      <c r="M92" s="2560"/>
      <c r="N92" s="2562" t="s">
        <v>1986</v>
      </c>
      <c r="O92" s="1597">
        <v>243947.54530394106</v>
      </c>
      <c r="P92" s="1598">
        <v>184575.76810457921</v>
      </c>
      <c r="Q92" s="1598">
        <v>166582.90728539767</v>
      </c>
      <c r="R92" s="1598">
        <v>6918.5349439138381</v>
      </c>
      <c r="S92" s="1598">
        <v>11074.325875267779</v>
      </c>
      <c r="T92" s="1598">
        <v>59371.777199361881</v>
      </c>
      <c r="U92" s="1598">
        <v>63640.787722926594</v>
      </c>
      <c r="V92" s="1599">
        <v>-4269.0105235647397</v>
      </c>
      <c r="W92" s="1589"/>
    </row>
    <row r="93" spans="5:23" ht="18" customHeight="1" thickTop="1">
      <c r="M93" s="2560"/>
      <c r="N93" s="2562" t="s">
        <v>1987</v>
      </c>
      <c r="O93" s="1597">
        <v>158698.52695628235</v>
      </c>
      <c r="P93" s="1598">
        <v>120832.69612878494</v>
      </c>
      <c r="Q93" s="1598">
        <v>107117.22688729064</v>
      </c>
      <c r="R93" s="1598">
        <v>9532.2120024646356</v>
      </c>
      <c r="S93" s="1598">
        <v>4183.2572390296355</v>
      </c>
      <c r="T93" s="1598">
        <v>37865.830827497317</v>
      </c>
      <c r="U93" s="1598">
        <v>34439.539644498174</v>
      </c>
      <c r="V93" s="1599">
        <v>3426.2911829991463</v>
      </c>
    </row>
    <row r="94" spans="5:23" ht="18" customHeight="1">
      <c r="M94" s="2560"/>
      <c r="N94" s="2562" t="s">
        <v>1988</v>
      </c>
      <c r="O94" s="1597">
        <v>307555.00075421087</v>
      </c>
      <c r="P94" s="1598">
        <v>243714.31317224013</v>
      </c>
      <c r="Q94" s="1598">
        <v>223325.09413242294</v>
      </c>
      <c r="R94" s="1598">
        <v>10223.144470617421</v>
      </c>
      <c r="S94" s="1598">
        <v>10166.074569199678</v>
      </c>
      <c r="T94" s="1598">
        <v>63840.687581970909</v>
      </c>
      <c r="U94" s="1598">
        <v>57981.119228150848</v>
      </c>
      <c r="V94" s="1599">
        <v>5859.568353820071</v>
      </c>
    </row>
    <row r="95" spans="5:23" ht="33.75">
      <c r="M95" s="2560"/>
      <c r="N95" s="2562" t="s">
        <v>1989</v>
      </c>
      <c r="O95" s="1597">
        <v>452968.39380496909</v>
      </c>
      <c r="P95" s="1598">
        <v>364486.91788142372</v>
      </c>
      <c r="Q95" s="1598">
        <v>339887.7158969235</v>
      </c>
      <c r="R95" s="1598">
        <v>9554.1359965327356</v>
      </c>
      <c r="S95" s="1598">
        <v>15045.065987967468</v>
      </c>
      <c r="T95" s="1598">
        <v>88481.475923545615</v>
      </c>
      <c r="U95" s="1598">
        <v>68886.322224077274</v>
      </c>
      <c r="V95" s="1599">
        <v>19595.153699468352</v>
      </c>
    </row>
    <row r="96" spans="5:23" ht="23.25" thickBot="1">
      <c r="M96" s="2561"/>
      <c r="N96" s="1600" t="s">
        <v>1990</v>
      </c>
      <c r="O96" s="1601">
        <v>1422500.953795667</v>
      </c>
      <c r="P96" s="1602">
        <v>1117197.0343374687</v>
      </c>
      <c r="Q96" s="1602">
        <v>996958.30732543452</v>
      </c>
      <c r="R96" s="1602">
        <v>59161.794100257481</v>
      </c>
      <c r="S96" s="1602">
        <v>61076.932911776457</v>
      </c>
      <c r="T96" s="1602">
        <v>305303.91945819912</v>
      </c>
      <c r="U96" s="1602">
        <v>162899.96575625948</v>
      </c>
      <c r="V96" s="1603">
        <v>142403.95370193955</v>
      </c>
    </row>
    <row r="97" spans="23:23" ht="16.5" thickTop="1"/>
    <row r="98" spans="23:23">
      <c r="W98" s="849" t="s">
        <v>968</v>
      </c>
    </row>
  </sheetData>
  <mergeCells count="47">
    <mergeCell ref="A27:D27"/>
    <mergeCell ref="A52:B52"/>
    <mergeCell ref="A31:C31"/>
    <mergeCell ref="A54:B54"/>
    <mergeCell ref="A37:C37"/>
    <mergeCell ref="M27:N28"/>
    <mergeCell ref="M29:M30"/>
    <mergeCell ref="A53:C53"/>
    <mergeCell ref="A38:B38"/>
    <mergeCell ref="A15:C15"/>
    <mergeCell ref="A20:C20"/>
    <mergeCell ref="A18:C18"/>
    <mergeCell ref="A16:C16"/>
    <mergeCell ref="A17:C17"/>
    <mergeCell ref="A19:C19"/>
    <mergeCell ref="A21:D21"/>
    <mergeCell ref="A22:D22"/>
    <mergeCell ref="A23:D23"/>
    <mergeCell ref="A24:D24"/>
    <mergeCell ref="A25:D25"/>
    <mergeCell ref="F61:H61"/>
    <mergeCell ref="A28:C28"/>
    <mergeCell ref="A26:D26"/>
    <mergeCell ref="A58:B58"/>
    <mergeCell ref="H1:L1"/>
    <mergeCell ref="A12:C12"/>
    <mergeCell ref="A11:C11"/>
    <mergeCell ref="A10:C10"/>
    <mergeCell ref="A1:G1"/>
    <mergeCell ref="A9:C9"/>
    <mergeCell ref="A7:C7"/>
    <mergeCell ref="F4:F5"/>
    <mergeCell ref="G4:G5"/>
    <mergeCell ref="A3:C5"/>
    <mergeCell ref="A14:C14"/>
    <mergeCell ref="I4:I5"/>
    <mergeCell ref="L4:L5"/>
    <mergeCell ref="K4:K5"/>
    <mergeCell ref="A13:C13"/>
    <mergeCell ref="H3:I3"/>
    <mergeCell ref="F3:G3"/>
    <mergeCell ref="J3:L3"/>
    <mergeCell ref="E3:E5"/>
    <mergeCell ref="H4:H5"/>
    <mergeCell ref="J4:J5"/>
    <mergeCell ref="A6:C6"/>
    <mergeCell ref="A8:C8"/>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7" max="30"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K77"/>
  <sheetViews>
    <sheetView view="pageBreakPreview" zoomScaleNormal="50" zoomScaleSheetLayoutView="100" workbookViewId="0">
      <selection activeCell="F34" sqref="F34"/>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7" width="26.140625" style="849" customWidth="1"/>
    <col min="8" max="10" width="22.140625" style="849" customWidth="1"/>
    <col min="11" max="11" width="21" style="849" customWidth="1"/>
    <col min="12" max="12" width="20.42578125" style="849" customWidth="1"/>
    <col min="13" max="13" width="9.140625" style="849"/>
    <col min="14" max="14" width="14.140625" style="849" bestFit="1" customWidth="1"/>
    <col min="15" max="16384" width="9.140625" style="849"/>
  </cols>
  <sheetData>
    <row r="1" spans="1:12" s="1314" customFormat="1" ht="28.5" customHeight="1">
      <c r="A1" s="2878" t="s">
        <v>1475</v>
      </c>
      <c r="B1" s="2878"/>
      <c r="C1" s="2878"/>
      <c r="D1" s="2878"/>
      <c r="E1" s="2878"/>
      <c r="F1" s="2878"/>
      <c r="G1" s="2878"/>
      <c r="H1" s="2879" t="s">
        <v>541</v>
      </c>
      <c r="I1" s="2879"/>
      <c r="J1" s="2879"/>
      <c r="K1" s="2879"/>
      <c r="L1" s="2879"/>
    </row>
    <row r="2" spans="1:12" ht="15" customHeight="1" thickBot="1">
      <c r="A2" s="849"/>
      <c r="B2" s="394"/>
      <c r="C2" s="394"/>
      <c r="D2" s="402"/>
      <c r="F2" s="1004"/>
      <c r="G2" s="1004"/>
      <c r="H2" s="1004"/>
      <c r="I2" s="1004"/>
      <c r="J2" s="1004"/>
      <c r="K2" s="1004"/>
      <c r="L2" s="434" t="s">
        <v>535</v>
      </c>
    </row>
    <row r="3" spans="1:12" s="1029" customFormat="1" ht="20.100000000000001" customHeight="1">
      <c r="A3" s="2621" t="s">
        <v>537</v>
      </c>
      <c r="B3" s="2621"/>
      <c r="C3" s="2621"/>
      <c r="D3" s="1143"/>
      <c r="E3" s="2613" t="s">
        <v>470</v>
      </c>
      <c r="F3" s="2890" t="s">
        <v>542</v>
      </c>
      <c r="G3" s="2891"/>
      <c r="H3" s="2888" t="s">
        <v>543</v>
      </c>
      <c r="I3" s="2889"/>
      <c r="J3" s="2892" t="s">
        <v>471</v>
      </c>
      <c r="K3" s="2893"/>
      <c r="L3" s="2893"/>
    </row>
    <row r="4" spans="1:12" s="1029" customFormat="1" ht="20.100000000000001" customHeight="1">
      <c r="A4" s="2622"/>
      <c r="B4" s="2622"/>
      <c r="C4" s="2622"/>
      <c r="D4" s="1143"/>
      <c r="E4" s="2614"/>
      <c r="F4" s="2895" t="s">
        <v>47</v>
      </c>
      <c r="G4" s="2895" t="s">
        <v>140</v>
      </c>
      <c r="H4" s="2894" t="s">
        <v>141</v>
      </c>
      <c r="I4" s="2895" t="s">
        <v>142</v>
      </c>
      <c r="J4" s="2895" t="s">
        <v>47</v>
      </c>
      <c r="K4" s="2895" t="s">
        <v>473</v>
      </c>
      <c r="L4" s="2896" t="s">
        <v>472</v>
      </c>
    </row>
    <row r="5" spans="1:12" s="1029" customFormat="1" ht="33" customHeight="1">
      <c r="A5" s="2623"/>
      <c r="B5" s="2623"/>
      <c r="C5" s="2623"/>
      <c r="D5" s="1144"/>
      <c r="E5" s="2615"/>
      <c r="F5" s="2615"/>
      <c r="G5" s="2615"/>
      <c r="H5" s="2635"/>
      <c r="I5" s="2615"/>
      <c r="J5" s="2615"/>
      <c r="K5" s="2615"/>
      <c r="L5" s="2629"/>
    </row>
    <row r="6" spans="1:12" s="365" customFormat="1" ht="13.5" hidden="1" customHeight="1">
      <c r="A6" s="2873" t="s">
        <v>796</v>
      </c>
      <c r="B6" s="2873"/>
      <c r="C6" s="2873"/>
      <c r="D6" s="363"/>
      <c r="E6" s="409">
        <v>884014361</v>
      </c>
      <c r="F6" s="410">
        <v>816615772</v>
      </c>
      <c r="G6" s="410">
        <v>597130155</v>
      </c>
      <c r="H6" s="410">
        <v>37601085</v>
      </c>
      <c r="I6" s="410">
        <v>19002633</v>
      </c>
      <c r="J6" s="410">
        <v>217723483</v>
      </c>
      <c r="K6" s="410">
        <v>322802954</v>
      </c>
      <c r="L6" s="410">
        <v>38654505</v>
      </c>
    </row>
    <row r="7" spans="1:12" s="365" customFormat="1" ht="13.5" hidden="1" customHeight="1">
      <c r="A7" s="2641" t="s">
        <v>793</v>
      </c>
      <c r="B7" s="2641"/>
      <c r="C7" s="2641"/>
      <c r="D7" s="363"/>
      <c r="E7" s="364">
        <v>1212122873.0867617</v>
      </c>
      <c r="F7" s="283">
        <v>1151826185.799772</v>
      </c>
      <c r="G7" s="283">
        <v>860664202.23223579</v>
      </c>
      <c r="H7" s="283">
        <v>61627792.47016219</v>
      </c>
      <c r="I7" s="283">
        <v>25981233.91723733</v>
      </c>
      <c r="J7" s="283">
        <v>414187546.63982821</v>
      </c>
      <c r="K7" s="283">
        <v>358867629.20500857</v>
      </c>
      <c r="L7" s="283">
        <v>65227930.940402821</v>
      </c>
    </row>
    <row r="8" spans="1:12" s="365" customFormat="1" ht="13.5" hidden="1" customHeight="1">
      <c r="A8" s="2641" t="s">
        <v>1087</v>
      </c>
      <c r="B8" s="2641"/>
      <c r="C8" s="2641"/>
      <c r="D8" s="363"/>
      <c r="E8" s="364">
        <v>948584982</v>
      </c>
      <c r="F8" s="283">
        <v>937957568</v>
      </c>
      <c r="G8" s="283">
        <v>649592760</v>
      </c>
      <c r="H8" s="283">
        <v>33961983</v>
      </c>
      <c r="I8" s="283">
        <v>12274553</v>
      </c>
      <c r="J8" s="283">
        <v>331576729</v>
      </c>
      <c r="K8" s="283">
        <v>271779495</v>
      </c>
      <c r="L8" s="283">
        <v>82824847</v>
      </c>
    </row>
    <row r="9" spans="1:12" s="365" customFormat="1" ht="13.5" hidden="1" customHeight="1">
      <c r="A9" s="2641" t="s">
        <v>1088</v>
      </c>
      <c r="B9" s="2641"/>
      <c r="C9" s="2641"/>
      <c r="D9" s="363"/>
      <c r="E9" s="437">
        <v>887937777.42154884</v>
      </c>
      <c r="F9" s="327">
        <v>868414421.03194356</v>
      </c>
      <c r="G9" s="327">
        <v>647532310.41547668</v>
      </c>
      <c r="H9" s="327">
        <v>52581956.153102256</v>
      </c>
      <c r="I9" s="327">
        <v>10688689.552511062</v>
      </c>
      <c r="J9" s="327">
        <v>276449626.26490414</v>
      </c>
      <c r="K9" s="327">
        <v>307812038.4449591</v>
      </c>
      <c r="L9" s="327">
        <v>54210746.42529235</v>
      </c>
    </row>
    <row r="10" spans="1:12" s="365" customFormat="1" ht="13.5" hidden="1" customHeight="1">
      <c r="A10" s="2641" t="s">
        <v>1089</v>
      </c>
      <c r="B10" s="2641"/>
      <c r="C10" s="2641"/>
      <c r="D10" s="363"/>
      <c r="E10" s="437">
        <v>1094008385.2415526</v>
      </c>
      <c r="F10" s="327">
        <v>1050978800.6989181</v>
      </c>
      <c r="G10" s="327">
        <v>817188245.88725257</v>
      </c>
      <c r="H10" s="327">
        <v>141809653.47389013</v>
      </c>
      <c r="I10" s="327">
        <v>20316280.878726214</v>
      </c>
      <c r="J10" s="327">
        <v>296025460.82286692</v>
      </c>
      <c r="K10" s="327">
        <v>359036850.71176863</v>
      </c>
      <c r="L10" s="327">
        <v>56668654.987001732</v>
      </c>
    </row>
    <row r="11" spans="1:12" s="365" customFormat="1" ht="13.7" hidden="1" customHeight="1">
      <c r="A11" s="2641" t="s">
        <v>1090</v>
      </c>
      <c r="B11" s="2641"/>
      <c r="C11" s="2641"/>
      <c r="D11" s="363"/>
      <c r="E11" s="437">
        <v>1104507474.4175601</v>
      </c>
      <c r="F11" s="317">
        <v>1067995063.900094</v>
      </c>
      <c r="G11" s="317">
        <v>844266328.09188735</v>
      </c>
      <c r="H11" s="317">
        <v>83545723.626557037</v>
      </c>
      <c r="I11" s="317">
        <v>16213505.051686004</v>
      </c>
      <c r="J11" s="317">
        <v>331835129.9245007</v>
      </c>
      <c r="K11" s="317">
        <v>412671969.48914409</v>
      </c>
      <c r="L11" s="317">
        <v>51170554.744952828</v>
      </c>
    </row>
    <row r="12" spans="1:12" s="365" customFormat="1" ht="13.7" hidden="1" customHeight="1">
      <c r="A12" s="2641" t="s">
        <v>1091</v>
      </c>
      <c r="B12" s="2641"/>
      <c r="C12" s="2641"/>
      <c r="D12" s="363"/>
      <c r="E12" s="437">
        <v>1110604457.444062</v>
      </c>
      <c r="F12" s="317">
        <v>1067774924.8796263</v>
      </c>
      <c r="G12" s="317">
        <v>840124875.26148772</v>
      </c>
      <c r="H12" s="317">
        <v>59000259.028558321</v>
      </c>
      <c r="I12" s="317">
        <v>22343556.438847698</v>
      </c>
      <c r="J12" s="317">
        <v>368720316.52669519</v>
      </c>
      <c r="K12" s="317">
        <v>390060743.2673859</v>
      </c>
      <c r="L12" s="317">
        <v>59212231.787924983</v>
      </c>
    </row>
    <row r="13" spans="1:12" s="365" customFormat="1" ht="13.7" hidden="1" customHeight="1">
      <c r="A13" s="2641" t="s">
        <v>1092</v>
      </c>
      <c r="B13" s="2641"/>
      <c r="C13" s="2641"/>
      <c r="D13" s="2"/>
      <c r="E13" s="284" t="s">
        <v>295</v>
      </c>
      <c r="F13" s="284" t="s">
        <v>295</v>
      </c>
      <c r="G13" s="284" t="s">
        <v>295</v>
      </c>
      <c r="H13" s="284" t="s">
        <v>295</v>
      </c>
      <c r="I13" s="284" t="s">
        <v>295</v>
      </c>
      <c r="J13" s="284" t="s">
        <v>295</v>
      </c>
      <c r="K13" s="284" t="s">
        <v>295</v>
      </c>
      <c r="L13" s="284" t="s">
        <v>295</v>
      </c>
    </row>
    <row r="14" spans="1:12" s="365" customFormat="1" ht="13.7" hidden="1" customHeight="1">
      <c r="A14" s="2641" t="s">
        <v>1093</v>
      </c>
      <c r="B14" s="2641"/>
      <c r="C14" s="2641"/>
      <c r="D14" s="363"/>
      <c r="E14" s="437">
        <f>F14+J14</f>
        <v>1809278903.2706246</v>
      </c>
      <c r="F14" s="327">
        <f>G14+H14+I14</f>
        <v>1506128939.8401039</v>
      </c>
      <c r="G14" s="327">
        <v>1386454876.1232986</v>
      </c>
      <c r="H14" s="317">
        <v>75937739.828953728</v>
      </c>
      <c r="I14" s="317">
        <v>43736323.887851544</v>
      </c>
      <c r="J14" s="317">
        <v>303149963.43052077</v>
      </c>
      <c r="K14" s="317">
        <v>301856174.15928048</v>
      </c>
      <c r="L14" s="317">
        <v>1293789.2712404351</v>
      </c>
    </row>
    <row r="15" spans="1:12" s="365" customFormat="1" ht="13.7" hidden="1" customHeight="1">
      <c r="A15" s="2641" t="s">
        <v>1094</v>
      </c>
      <c r="B15" s="2641"/>
      <c r="C15" s="2641"/>
      <c r="D15" s="363"/>
      <c r="E15" s="437">
        <f>F15+J15</f>
        <v>1551363741.8683434</v>
      </c>
      <c r="F15" s="327">
        <f>G15+H15+I15</f>
        <v>1274736725.3060017</v>
      </c>
      <c r="G15" s="327">
        <v>1151627766</v>
      </c>
      <c r="H15" s="327">
        <v>87250605.80941993</v>
      </c>
      <c r="I15" s="327">
        <v>35858353.4965818</v>
      </c>
      <c r="J15" s="327">
        <v>276627016.56234175</v>
      </c>
      <c r="K15" s="327">
        <v>291833489.91973096</v>
      </c>
      <c r="L15" s="327">
        <v>-15206473.357389038</v>
      </c>
    </row>
    <row r="16" spans="1:12" s="365" customFormat="1" ht="15.75" hidden="1" customHeight="1">
      <c r="A16" s="2641" t="s">
        <v>1280</v>
      </c>
      <c r="B16" s="2641"/>
      <c r="C16" s="2641"/>
      <c r="D16" s="2"/>
      <c r="E16" s="327">
        <v>1598848494.3334563</v>
      </c>
      <c r="F16" s="327">
        <v>1312842590.7319293</v>
      </c>
      <c r="G16" s="327">
        <v>1238450976.7702041</v>
      </c>
      <c r="H16" s="283">
        <v>32845041.98960245</v>
      </c>
      <c r="I16" s="283">
        <v>41546571.972124033</v>
      </c>
      <c r="J16" s="283">
        <v>286005903.60152584</v>
      </c>
      <c r="K16" s="283">
        <v>288555885.87464345</v>
      </c>
      <c r="L16" s="283">
        <v>-2549982.2731193737</v>
      </c>
    </row>
    <row r="17" spans="1:15" s="365" customFormat="1" ht="16.5" hidden="1" customHeight="1">
      <c r="A17" s="2641" t="s">
        <v>1301</v>
      </c>
      <c r="B17" s="2641"/>
      <c r="C17" s="2641"/>
      <c r="D17" s="2"/>
      <c r="E17" s="369">
        <v>1806885737.2984271</v>
      </c>
      <c r="F17" s="369">
        <v>1486225843.0230834</v>
      </c>
      <c r="G17" s="369">
        <v>1401126342.5779359</v>
      </c>
      <c r="H17" s="369">
        <v>34014531.525050156</v>
      </c>
      <c r="I17" s="369">
        <v>51084968.920095801</v>
      </c>
      <c r="J17" s="369">
        <v>320659894.27534473</v>
      </c>
      <c r="K17" s="369">
        <v>310325617.37253189</v>
      </c>
      <c r="L17" s="369">
        <v>10334276.90281258</v>
      </c>
    </row>
    <row r="18" spans="1:15" s="365" customFormat="1" ht="15" hidden="1" customHeight="1">
      <c r="A18" s="2641" t="s">
        <v>1302</v>
      </c>
      <c r="B18" s="2641"/>
      <c r="C18" s="2641"/>
      <c r="D18" s="2"/>
      <c r="E18" s="345" t="s">
        <v>442</v>
      </c>
      <c r="F18" s="345" t="s">
        <v>442</v>
      </c>
      <c r="G18" s="345" t="s">
        <v>442</v>
      </c>
      <c r="H18" s="345" t="s">
        <v>442</v>
      </c>
      <c r="I18" s="345" t="s">
        <v>442</v>
      </c>
      <c r="J18" s="345" t="s">
        <v>442</v>
      </c>
      <c r="K18" s="345" t="s">
        <v>442</v>
      </c>
      <c r="L18" s="345" t="s">
        <v>442</v>
      </c>
    </row>
    <row r="19" spans="1:15" s="365" customFormat="1" ht="15" hidden="1" customHeight="1">
      <c r="A19" s="2641" t="s">
        <v>1303</v>
      </c>
      <c r="B19" s="2641"/>
      <c r="C19" s="2641"/>
      <c r="D19" s="2"/>
      <c r="E19" s="369">
        <v>1829300639.4857309</v>
      </c>
      <c r="F19" s="369">
        <v>1468974356.7092235</v>
      </c>
      <c r="G19" s="369">
        <v>1400273915.3743753</v>
      </c>
      <c r="H19" s="369">
        <v>39172976.468415625</v>
      </c>
      <c r="I19" s="369">
        <v>29527464.866432294</v>
      </c>
      <c r="J19" s="369">
        <v>360326282.77650476</v>
      </c>
      <c r="K19" s="369">
        <v>339716985.98869389</v>
      </c>
      <c r="L19" s="369">
        <v>20609296.787810676</v>
      </c>
    </row>
    <row r="20" spans="1:15" s="365" customFormat="1" ht="15" hidden="1" customHeight="1">
      <c r="A20" s="2641" t="s">
        <v>1304</v>
      </c>
      <c r="B20" s="2641"/>
      <c r="C20" s="2641"/>
      <c r="D20" s="2"/>
      <c r="E20" s="369">
        <v>1913570358.5609207</v>
      </c>
      <c r="F20" s="369">
        <v>1552484302.749403</v>
      </c>
      <c r="G20" s="369">
        <v>1477562456.9443328</v>
      </c>
      <c r="H20" s="369">
        <v>40045147.25936126</v>
      </c>
      <c r="I20" s="369">
        <v>34876698.545709863</v>
      </c>
      <c r="J20" s="369">
        <v>361086055.8115235</v>
      </c>
      <c r="K20" s="369">
        <v>319772959.59404767</v>
      </c>
      <c r="L20" s="369">
        <v>41313096.217477351</v>
      </c>
    </row>
    <row r="21" spans="1:15" s="365" customFormat="1" ht="15" hidden="1" customHeight="1">
      <c r="A21" s="2641" t="s">
        <v>1305</v>
      </c>
      <c r="B21" s="2641"/>
      <c r="C21" s="2641"/>
      <c r="D21" s="2"/>
      <c r="E21" s="369">
        <v>1539118673.3509581</v>
      </c>
      <c r="F21" s="369">
        <f>G21+H21+I21</f>
        <v>1166920151.6425643</v>
      </c>
      <c r="G21" s="369">
        <v>1062087252.4524095</v>
      </c>
      <c r="H21" s="369">
        <v>56827116.239590183</v>
      </c>
      <c r="I21" s="369">
        <v>48005782.95056469</v>
      </c>
      <c r="J21" s="369">
        <v>372198521.70839393</v>
      </c>
      <c r="K21" s="369">
        <v>332871018.11529732</v>
      </c>
      <c r="L21" s="369">
        <v>39327503.59309642</v>
      </c>
    </row>
    <row r="22" spans="1:15" s="365" customFormat="1" ht="14.45" hidden="1" customHeight="1">
      <c r="A22" s="2618" t="s">
        <v>1055</v>
      </c>
      <c r="B22" s="2619"/>
      <c r="C22" s="2619"/>
      <c r="D22" s="2620"/>
      <c r="E22" s="117">
        <v>1511689.974765263</v>
      </c>
      <c r="F22" s="117">
        <v>1133574.1099142069</v>
      </c>
      <c r="G22" s="117">
        <v>1031174.4961632238</v>
      </c>
      <c r="H22" s="117">
        <v>52105.190225929604</v>
      </c>
      <c r="I22" s="117">
        <v>50294.423525053833</v>
      </c>
      <c r="J22" s="117">
        <v>378115.86485105444</v>
      </c>
      <c r="K22" s="117">
        <v>336693.17474083923</v>
      </c>
      <c r="L22" s="117">
        <v>41422.690110215888</v>
      </c>
    </row>
    <row r="23" spans="1:15" s="365" customFormat="1" ht="14.45" hidden="1" customHeight="1">
      <c r="A23" s="2618" t="s">
        <v>1001</v>
      </c>
      <c r="B23" s="2619"/>
      <c r="C23" s="2619"/>
      <c r="D23" s="2620"/>
      <c r="E23" s="448" t="s">
        <v>450</v>
      </c>
      <c r="F23" s="448" t="s">
        <v>450</v>
      </c>
      <c r="G23" s="448" t="s">
        <v>450</v>
      </c>
      <c r="H23" s="448" t="s">
        <v>450</v>
      </c>
      <c r="I23" s="448" t="s">
        <v>450</v>
      </c>
      <c r="J23" s="448" t="s">
        <v>450</v>
      </c>
      <c r="K23" s="448" t="s">
        <v>450</v>
      </c>
      <c r="L23" s="448" t="s">
        <v>450</v>
      </c>
    </row>
    <row r="24" spans="1:15" s="365" customFormat="1" ht="14.45" customHeight="1">
      <c r="A24" s="2618" t="s">
        <v>1002</v>
      </c>
      <c r="B24" s="2619"/>
      <c r="C24" s="2619"/>
      <c r="D24" s="2620"/>
      <c r="E24" s="117">
        <v>1567436.6700432058</v>
      </c>
      <c r="F24" s="117">
        <v>1147874.1120064601</v>
      </c>
      <c r="G24" s="117">
        <v>1024533.6821974041</v>
      </c>
      <c r="H24" s="117">
        <v>78055.215714696067</v>
      </c>
      <c r="I24" s="117">
        <v>45285.214094360766</v>
      </c>
      <c r="J24" s="117">
        <v>419562.55803674506</v>
      </c>
      <c r="K24" s="117">
        <v>343623.49772454583</v>
      </c>
      <c r="L24" s="117">
        <v>75939.060312199188</v>
      </c>
    </row>
    <row r="25" spans="1:15" s="365" customFormat="1" ht="14.45" customHeight="1">
      <c r="A25" s="2618" t="s">
        <v>1003</v>
      </c>
      <c r="B25" s="2619"/>
      <c r="C25" s="2619"/>
      <c r="D25" s="2620"/>
      <c r="E25" s="117">
        <v>1802674.4638600431</v>
      </c>
      <c r="F25" s="117">
        <v>1378698.8855560005</v>
      </c>
      <c r="G25" s="117">
        <v>1277319.5295257152</v>
      </c>
      <c r="H25" s="117">
        <v>57076.741036398002</v>
      </c>
      <c r="I25" s="117">
        <v>44302.61499388994</v>
      </c>
      <c r="J25" s="117">
        <v>423975.57830404252</v>
      </c>
      <c r="K25" s="117">
        <v>349985.5430560516</v>
      </c>
      <c r="L25" s="117">
        <v>73990.035247990993</v>
      </c>
    </row>
    <row r="26" spans="1:15" s="365" customFormat="1" ht="14.45" customHeight="1">
      <c r="A26" s="2618" t="s">
        <v>1004</v>
      </c>
      <c r="B26" s="2619"/>
      <c r="C26" s="2619"/>
      <c r="D26" s="2620"/>
      <c r="E26" s="117">
        <v>1973697.3906420439</v>
      </c>
      <c r="F26" s="117">
        <v>1501600.9350715925</v>
      </c>
      <c r="G26" s="117">
        <v>1380553.0862041668</v>
      </c>
      <c r="H26" s="117">
        <v>68928.175869411323</v>
      </c>
      <c r="I26" s="117">
        <v>52119.672998014736</v>
      </c>
      <c r="J26" s="117">
        <v>472096.45557044714</v>
      </c>
      <c r="K26" s="117">
        <v>386292.53309259622</v>
      </c>
      <c r="L26" s="117">
        <v>85803.92247785168</v>
      </c>
    </row>
    <row r="27" spans="1:15" s="365" customFormat="1" ht="14.45" customHeight="1">
      <c r="A27" s="2618" t="s">
        <v>1005</v>
      </c>
      <c r="B27" s="2619"/>
      <c r="C27" s="2619"/>
      <c r="D27" s="2620"/>
      <c r="E27" s="117">
        <v>2048552.9514313745</v>
      </c>
      <c r="F27" s="117">
        <v>1548973.6390909809</v>
      </c>
      <c r="G27" s="117">
        <v>1414915.6693067485</v>
      </c>
      <c r="H27" s="117">
        <v>75107.627915270161</v>
      </c>
      <c r="I27" s="117">
        <v>58950.341868965072</v>
      </c>
      <c r="J27" s="117">
        <v>499579.31234039227</v>
      </c>
      <c r="K27" s="117">
        <v>401502.83310422202</v>
      </c>
      <c r="L27" s="117">
        <v>98076.479236169791</v>
      </c>
    </row>
    <row r="28" spans="1:15" s="365" customFormat="1" ht="14.45" customHeight="1">
      <c r="A28" s="2618" t="s">
        <v>1474</v>
      </c>
      <c r="B28" s="2619"/>
      <c r="C28" s="2619"/>
      <c r="D28" s="2620"/>
      <c r="E28" s="117">
        <f>'15.'!E27</f>
        <v>2784365.1496964307</v>
      </c>
      <c r="F28" s="117">
        <f>'15.'!F27</f>
        <v>2145075.2819423242</v>
      </c>
      <c r="G28" s="117">
        <f>'15.'!G27</f>
        <v>1933287.734330382</v>
      </c>
      <c r="H28" s="117">
        <f>'15.'!H27</f>
        <v>101759.08418329932</v>
      </c>
      <c r="I28" s="117">
        <f>'15.'!I27</f>
        <v>110028.46342864718</v>
      </c>
      <c r="J28" s="117">
        <f>'15.'!J27</f>
        <v>639289.86775410338</v>
      </c>
      <c r="K28" s="117">
        <f>'15.'!K27</f>
        <v>475211.89547738776</v>
      </c>
      <c r="L28" s="117">
        <f>'15.'!L27</f>
        <v>164077.97227671399</v>
      </c>
    </row>
    <row r="29" spans="1:15" ht="14.45" customHeight="1">
      <c r="A29" s="2641" t="s">
        <v>371</v>
      </c>
      <c r="B29" s="2641"/>
      <c r="C29" s="2641"/>
      <c r="D29" s="363"/>
      <c r="E29" s="212"/>
      <c r="F29" s="116"/>
      <c r="G29" s="116"/>
      <c r="H29" s="116"/>
      <c r="I29" s="116"/>
      <c r="J29" s="116"/>
      <c r="K29" s="116"/>
      <c r="L29" s="116"/>
      <c r="N29" s="365"/>
      <c r="O29" s="365"/>
    </row>
    <row r="30" spans="1:15" ht="14.45" customHeight="1">
      <c r="A30" s="1137"/>
      <c r="B30" s="813" t="s">
        <v>1022</v>
      </c>
      <c r="C30" s="1137"/>
      <c r="D30" s="1019"/>
      <c r="E30" s="1020">
        <f>'15.'!O61</f>
        <v>523337.56229889492</v>
      </c>
      <c r="F30" s="979">
        <f>'15.'!P61</f>
        <v>405796.59168228245</v>
      </c>
      <c r="G30" s="979">
        <f>'15.'!Q61</f>
        <v>363723.7944231765</v>
      </c>
      <c r="H30" s="979">
        <f>'15.'!R61</f>
        <v>19209.259242277498</v>
      </c>
      <c r="I30" s="979">
        <f>'15.'!S61</f>
        <v>22863.538016828792</v>
      </c>
      <c r="J30" s="979">
        <f>'15.'!T61</f>
        <v>117540.97061661234</v>
      </c>
      <c r="K30" s="979">
        <f>'15.'!U61</f>
        <v>125426.17978562783</v>
      </c>
      <c r="L30" s="979">
        <f>'15.'!V61</f>
        <v>-7885.2091690155903</v>
      </c>
      <c r="N30" s="365"/>
      <c r="O30" s="365"/>
    </row>
    <row r="31" spans="1:15" ht="14.45" customHeight="1">
      <c r="A31" s="1137"/>
      <c r="B31" s="813" t="s">
        <v>1023</v>
      </c>
      <c r="C31" s="1137"/>
      <c r="D31" s="1019"/>
      <c r="E31" s="1020">
        <f>'15.'!O62</f>
        <v>285388.24906984804</v>
      </c>
      <c r="F31" s="979">
        <f>'15.'!P62</f>
        <v>213919.24009256531</v>
      </c>
      <c r="G31" s="979">
        <f>'15.'!Q62</f>
        <v>197133.69245630311</v>
      </c>
      <c r="H31" s="979">
        <f>'15.'!R62</f>
        <v>8085.1302156694646</v>
      </c>
      <c r="I31" s="979">
        <f>'15.'!S62</f>
        <v>8700.4174205928557</v>
      </c>
      <c r="J31" s="979">
        <f>'15.'!T62</f>
        <v>71469.008977282268</v>
      </c>
      <c r="K31" s="979">
        <f>'15.'!U62</f>
        <v>62486.894287906376</v>
      </c>
      <c r="L31" s="979">
        <f>'15.'!V62</f>
        <v>8982.1146893758432</v>
      </c>
      <c r="N31" s="365"/>
      <c r="O31" s="365"/>
    </row>
    <row r="32" spans="1:15" ht="14.45" customHeight="1">
      <c r="A32" s="1137"/>
      <c r="B32" s="813" t="s">
        <v>1024</v>
      </c>
      <c r="C32" s="1137"/>
      <c r="D32" s="1019"/>
      <c r="E32" s="1020">
        <f>'15.'!O63</f>
        <v>426083.38234196132</v>
      </c>
      <c r="F32" s="979">
        <f>'15.'!P63</f>
        <v>335090.3551717294</v>
      </c>
      <c r="G32" s="979">
        <f>'15.'!Q63</f>
        <v>309075.57861443388</v>
      </c>
      <c r="H32" s="979">
        <f>'15.'!R63</f>
        <v>11871.698608220328</v>
      </c>
      <c r="I32" s="979">
        <f>'15.'!S63</f>
        <v>14143.077949075132</v>
      </c>
      <c r="J32" s="979">
        <f>'15.'!T63</f>
        <v>90993.027170231697</v>
      </c>
      <c r="K32" s="979">
        <f>'15.'!U63</f>
        <v>81106.83174776427</v>
      </c>
      <c r="L32" s="979">
        <f>'15.'!V63</f>
        <v>9886.1954224673336</v>
      </c>
      <c r="N32" s="365"/>
      <c r="O32" s="365"/>
    </row>
    <row r="33" spans="1:15" ht="14.45" customHeight="1">
      <c r="A33" s="1137"/>
      <c r="B33" s="813" t="s">
        <v>1025</v>
      </c>
      <c r="C33" s="1137"/>
      <c r="D33" s="1019"/>
      <c r="E33" s="1020">
        <f>'15.'!O64</f>
        <v>401336.12960988848</v>
      </c>
      <c r="F33" s="979">
        <f>'15.'!P64</f>
        <v>290837.87624830811</v>
      </c>
      <c r="G33" s="979">
        <f>'15.'!Q64</f>
        <v>259222.2902502628</v>
      </c>
      <c r="H33" s="979">
        <f>'15.'!R64</f>
        <v>18614.143869606174</v>
      </c>
      <c r="I33" s="979">
        <f>'15.'!S64</f>
        <v>13001.442128439208</v>
      </c>
      <c r="J33" s="979">
        <f>'15.'!T64</f>
        <v>110498.25336158046</v>
      </c>
      <c r="K33" s="979">
        <f>'15.'!U64</f>
        <v>79157.541117372297</v>
      </c>
      <c r="L33" s="979">
        <f>'15.'!V64</f>
        <v>31340.712244208142</v>
      </c>
      <c r="N33" s="365"/>
      <c r="O33" s="365"/>
    </row>
    <row r="34" spans="1:15" ht="14.45" customHeight="1">
      <c r="A34" s="1137"/>
      <c r="B34" s="813" t="s">
        <v>1026</v>
      </c>
      <c r="C34" s="1137"/>
      <c r="D34" s="1019"/>
      <c r="E34" s="1020">
        <f>'15.'!O65</f>
        <v>574492.18626703997</v>
      </c>
      <c r="F34" s="979">
        <f>'15.'!P65</f>
        <v>459901.35665577557</v>
      </c>
      <c r="G34" s="979">
        <f>'15.'!Q65</f>
        <v>403999.59358753095</v>
      </c>
      <c r="H34" s="979">
        <f>'15.'!R65</f>
        <v>21787.782924513351</v>
      </c>
      <c r="I34" s="979">
        <f>'15.'!S65</f>
        <v>34113.980143731249</v>
      </c>
      <c r="J34" s="979">
        <f>'15.'!T65</f>
        <v>114590.82961126429</v>
      </c>
      <c r="K34" s="979">
        <f>'15.'!U65</f>
        <v>61966.215077961497</v>
      </c>
      <c r="L34" s="979">
        <f>'15.'!V65</f>
        <v>52624.614533302811</v>
      </c>
      <c r="N34" s="365"/>
      <c r="O34" s="365"/>
    </row>
    <row r="35" spans="1:15" ht="14.45" customHeight="1">
      <c r="A35" s="1137"/>
      <c r="B35" s="813" t="s">
        <v>1027</v>
      </c>
      <c r="C35" s="1137"/>
      <c r="D35" s="1019"/>
      <c r="E35" s="1020">
        <f>'15.'!O66</f>
        <v>573727.64010879851</v>
      </c>
      <c r="F35" s="979">
        <f>'15.'!P66</f>
        <v>439529.86209166574</v>
      </c>
      <c r="G35" s="979">
        <f>'15.'!Q66</f>
        <v>400132.78499867325</v>
      </c>
      <c r="H35" s="979">
        <f>'15.'!R66</f>
        <v>22191.069323012594</v>
      </c>
      <c r="I35" s="979">
        <f>'15.'!S66</f>
        <v>17206.007769979944</v>
      </c>
      <c r="J35" s="979">
        <f>'15.'!T66</f>
        <v>134197.77801713286</v>
      </c>
      <c r="K35" s="979">
        <f>'15.'!U66</f>
        <v>65068.23346075751</v>
      </c>
      <c r="L35" s="979">
        <f>'15.'!V66</f>
        <v>69129.544556375287</v>
      </c>
      <c r="N35" s="365"/>
      <c r="O35" s="365"/>
    </row>
    <row r="36" spans="1:15" ht="14.45" customHeight="1">
      <c r="A36" s="2641" t="s">
        <v>397</v>
      </c>
      <c r="B36" s="2641"/>
      <c r="C36" s="2641"/>
      <c r="D36" s="2"/>
      <c r="E36" s="1020"/>
      <c r="F36" s="979"/>
      <c r="G36" s="979"/>
      <c r="H36" s="979"/>
      <c r="I36" s="979"/>
      <c r="J36" s="979"/>
      <c r="K36" s="979"/>
      <c r="L36" s="979"/>
      <c r="N36" s="365"/>
      <c r="O36" s="365"/>
    </row>
    <row r="37" spans="1:15" ht="14.45" customHeight="1">
      <c r="A37" s="1137"/>
      <c r="B37" s="813" t="s">
        <v>1028</v>
      </c>
      <c r="C37" s="1137"/>
      <c r="D37" s="843"/>
      <c r="E37" s="1020">
        <f>'15.'!O67</f>
        <v>82307.227698183327</v>
      </c>
      <c r="F37" s="979">
        <f>'15.'!P67</f>
        <v>53367.306087908233</v>
      </c>
      <c r="G37" s="979">
        <f>'15.'!Q67</f>
        <v>40200.353123294983</v>
      </c>
      <c r="H37" s="979">
        <f>'15.'!R67</f>
        <v>5663.0355610004553</v>
      </c>
      <c r="I37" s="979">
        <f>'15.'!S67</f>
        <v>7503.9174036128106</v>
      </c>
      <c r="J37" s="979">
        <f>'15.'!T67</f>
        <v>28939.921610275105</v>
      </c>
      <c r="K37" s="979">
        <f>'15.'!U67</f>
        <v>41618.778367856059</v>
      </c>
      <c r="L37" s="979">
        <f>'15.'!V67</f>
        <v>-12678.856757580967</v>
      </c>
      <c r="N37" s="365"/>
      <c r="O37" s="365"/>
    </row>
    <row r="38" spans="1:15" ht="14.45" customHeight="1">
      <c r="A38" s="1137"/>
      <c r="B38" s="813" t="s">
        <v>1038</v>
      </c>
      <c r="C38" s="1137"/>
      <c r="D38" s="843"/>
      <c r="E38" s="1020">
        <f>'15.'!O68</f>
        <v>33032.339784077871</v>
      </c>
      <c r="F38" s="979">
        <f>'15.'!P68</f>
        <v>21588.307979725632</v>
      </c>
      <c r="G38" s="979">
        <f>'15.'!Q68</f>
        <v>18912.647788284299</v>
      </c>
      <c r="H38" s="979">
        <f>'15.'!R68</f>
        <v>1865.6981891618025</v>
      </c>
      <c r="I38" s="979">
        <f>'15.'!S68</f>
        <v>809.96200227952909</v>
      </c>
      <c r="J38" s="979">
        <f>'15.'!T68</f>
        <v>11444.031804352253</v>
      </c>
      <c r="K38" s="979">
        <f>'15.'!U68</f>
        <v>12258.615078857576</v>
      </c>
      <c r="L38" s="979">
        <f>'15.'!V68</f>
        <v>-814.58327450531988</v>
      </c>
      <c r="N38" s="365"/>
      <c r="O38" s="365"/>
    </row>
    <row r="39" spans="1:15" ht="14.45" customHeight="1">
      <c r="A39" s="813"/>
      <c r="B39" s="813" t="s">
        <v>1039</v>
      </c>
      <c r="C39" s="813"/>
      <c r="D39" s="843"/>
      <c r="E39" s="1020">
        <f>'15.'!O69</f>
        <v>76800.608494360305</v>
      </c>
      <c r="F39" s="979">
        <f>'15.'!P69</f>
        <v>50401.874672965707</v>
      </c>
      <c r="G39" s="979">
        <f>'15.'!Q69</f>
        <v>46830.046679563624</v>
      </c>
      <c r="H39" s="979">
        <f>'15.'!R69</f>
        <v>1774.6055365202742</v>
      </c>
      <c r="I39" s="979">
        <f>'15.'!S69</f>
        <v>1797.222456881836</v>
      </c>
      <c r="J39" s="979">
        <f>'15.'!T69</f>
        <v>26398.733821394628</v>
      </c>
      <c r="K39" s="979">
        <f>'15.'!U69</f>
        <v>27890.81903269024</v>
      </c>
      <c r="L39" s="979">
        <f>'15.'!V69</f>
        <v>-1492.0852112956272</v>
      </c>
      <c r="N39" s="365"/>
      <c r="O39" s="365"/>
    </row>
    <row r="40" spans="1:15" ht="14.45" customHeight="1">
      <c r="A40" s="813"/>
      <c r="B40" s="813" t="s">
        <v>1040</v>
      </c>
      <c r="C40" s="813"/>
      <c r="D40" s="843"/>
      <c r="E40" s="1020">
        <f>'15.'!O70</f>
        <v>176778.90944769964</v>
      </c>
      <c r="F40" s="979">
        <f>'15.'!P70</f>
        <v>124450.29290956956</v>
      </c>
      <c r="G40" s="979">
        <f>'15.'!Q70</f>
        <v>112599.67653030115</v>
      </c>
      <c r="H40" s="979">
        <f>'15.'!R70</f>
        <v>7440.2056049629255</v>
      </c>
      <c r="I40" s="979">
        <f>'15.'!S70</f>
        <v>4410.4107743055174</v>
      </c>
      <c r="J40" s="979">
        <f>'15.'!T70</f>
        <v>52328.616538130082</v>
      </c>
      <c r="K40" s="979">
        <f>'15.'!U70</f>
        <v>57323.339139693053</v>
      </c>
      <c r="L40" s="979">
        <f>'15.'!V70</f>
        <v>-4994.7226015629003</v>
      </c>
      <c r="N40" s="365"/>
      <c r="O40" s="365"/>
    </row>
    <row r="41" spans="1:15" ht="14.45" customHeight="1">
      <c r="A41" s="813"/>
      <c r="B41" s="813" t="s">
        <v>1041</v>
      </c>
      <c r="C41" s="813"/>
      <c r="D41" s="843"/>
      <c r="E41" s="1020">
        <f>'15.'!O71</f>
        <v>225364.99703240051</v>
      </c>
      <c r="F41" s="979">
        <f>'15.'!P71</f>
        <v>169837.07445273592</v>
      </c>
      <c r="G41" s="979">
        <f>'15.'!Q71</f>
        <v>158683.0063507481</v>
      </c>
      <c r="H41" s="979">
        <f>'15.'!R71</f>
        <v>5276.6755469521895</v>
      </c>
      <c r="I41" s="979">
        <f>'15.'!S71</f>
        <v>5877.3925550355871</v>
      </c>
      <c r="J41" s="979">
        <f>'15.'!T71</f>
        <v>55527.92257966465</v>
      </c>
      <c r="K41" s="979">
        <f>'15.'!U71</f>
        <v>48967.825789198578</v>
      </c>
      <c r="L41" s="979">
        <f>'15.'!V71</f>
        <v>6560.0967904659983</v>
      </c>
      <c r="N41" s="365"/>
      <c r="O41" s="365"/>
    </row>
    <row r="42" spans="1:15" ht="14.45" customHeight="1">
      <c r="A42" s="813"/>
      <c r="B42" s="813" t="s">
        <v>1042</v>
      </c>
      <c r="C42" s="813"/>
      <c r="D42" s="843"/>
      <c r="E42" s="1020">
        <f>'15.'!O72</f>
        <v>598349.2481954043</v>
      </c>
      <c r="F42" s="979">
        <f>'15.'!P72</f>
        <v>478026.66800201393</v>
      </c>
      <c r="G42" s="979">
        <f>'15.'!Q72</f>
        <v>434695.82689512795</v>
      </c>
      <c r="H42" s="979">
        <f>'15.'!R72</f>
        <v>22576.893296165006</v>
      </c>
      <c r="I42" s="979">
        <f>'15.'!S72</f>
        <v>20753.947810720925</v>
      </c>
      <c r="J42" s="979">
        <f>'15.'!T72</f>
        <v>120322.58019339021</v>
      </c>
      <c r="K42" s="979">
        <f>'15.'!U72</f>
        <v>101134.7920367046</v>
      </c>
      <c r="L42" s="979">
        <f>'15.'!V72</f>
        <v>19187.788156685547</v>
      </c>
      <c r="N42" s="365"/>
      <c r="O42" s="365"/>
    </row>
    <row r="43" spans="1:15" ht="14.45" customHeight="1">
      <c r="A43" s="813"/>
      <c r="B43" s="813" t="s">
        <v>1043</v>
      </c>
      <c r="C43" s="813"/>
      <c r="D43" s="843"/>
      <c r="E43" s="1020">
        <f>'15.'!O73</f>
        <v>168222.20353558354</v>
      </c>
      <c r="F43" s="979">
        <f>'15.'!P73</f>
        <v>137390.96567593806</v>
      </c>
      <c r="G43" s="979">
        <f>'15.'!Q73</f>
        <v>130791.17081080096</v>
      </c>
      <c r="H43" s="979">
        <f>'15.'!R73</f>
        <v>3416.0572794101545</v>
      </c>
      <c r="I43" s="979">
        <f>'15.'!S73</f>
        <v>3183.737585726939</v>
      </c>
      <c r="J43" s="979">
        <f>'15.'!T73</f>
        <v>30831.237859645425</v>
      </c>
      <c r="K43" s="979">
        <f>'15.'!U73</f>
        <v>22721.787631698513</v>
      </c>
      <c r="L43" s="979">
        <f>'15.'!V73</f>
        <v>8109.4502279469143</v>
      </c>
      <c r="N43" s="365"/>
      <c r="O43" s="365"/>
    </row>
    <row r="44" spans="1:15" ht="14.45" customHeight="1">
      <c r="A44" s="813"/>
      <c r="B44" s="813" t="s">
        <v>1044</v>
      </c>
      <c r="C44" s="813"/>
      <c r="D44" s="843"/>
      <c r="E44" s="1020">
        <f>'15.'!O74</f>
        <v>254684.3159758129</v>
      </c>
      <c r="F44" s="979">
        <f>'15.'!P74</f>
        <v>198799.58725104696</v>
      </c>
      <c r="G44" s="979">
        <f>'15.'!Q74</f>
        <v>190286.18318110963</v>
      </c>
      <c r="H44" s="979">
        <f>'15.'!R74</f>
        <v>3162.6560208118658</v>
      </c>
      <c r="I44" s="979">
        <f>'15.'!S74</f>
        <v>5350.7480491253809</v>
      </c>
      <c r="J44" s="979">
        <f>'15.'!T74</f>
        <v>55884.728724765911</v>
      </c>
      <c r="K44" s="979">
        <f>'15.'!U74</f>
        <v>37049.135278996808</v>
      </c>
      <c r="L44" s="979">
        <f>'15.'!V74</f>
        <v>18835.593445769122</v>
      </c>
      <c r="N44" s="365"/>
      <c r="O44" s="365"/>
    </row>
    <row r="45" spans="1:15" ht="14.45" customHeight="1">
      <c r="A45" s="813"/>
      <c r="B45" s="813" t="s">
        <v>1045</v>
      </c>
      <c r="C45" s="813"/>
      <c r="D45" s="843"/>
      <c r="E45" s="1020">
        <f>'15.'!O75</f>
        <v>696841.19856250414</v>
      </c>
      <c r="F45" s="979">
        <f>'15.'!P75</f>
        <v>545827.2767490882</v>
      </c>
      <c r="G45" s="979">
        <f>'15.'!Q75</f>
        <v>476589.15411958518</v>
      </c>
      <c r="H45" s="979">
        <f>'15.'!R75</f>
        <v>30344.064369302141</v>
      </c>
      <c r="I45" s="979">
        <f>'15.'!S75</f>
        <v>38894.058260200938</v>
      </c>
      <c r="J45" s="979">
        <f>'15.'!T75</f>
        <v>151013.92181341586</v>
      </c>
      <c r="K45" s="979">
        <f>'15.'!U75</f>
        <v>72959.158235375362</v>
      </c>
      <c r="L45" s="979">
        <f>'15.'!V75</f>
        <v>78054.763578040496</v>
      </c>
      <c r="N45" s="365"/>
      <c r="O45" s="365"/>
    </row>
    <row r="46" spans="1:15" ht="14.45" customHeight="1">
      <c r="A46" s="813"/>
      <c r="B46" s="813" t="s">
        <v>1046</v>
      </c>
      <c r="C46" s="813"/>
      <c r="D46" s="843"/>
      <c r="E46" s="1020">
        <f>'15.'!O76</f>
        <v>471984.10097040422</v>
      </c>
      <c r="F46" s="979">
        <f>'15.'!P76</f>
        <v>365385.92816133471</v>
      </c>
      <c r="G46" s="979">
        <f>'15.'!Q76</f>
        <v>323699.66885156441</v>
      </c>
      <c r="H46" s="979">
        <f>'15.'!R76</f>
        <v>20239.192779012588</v>
      </c>
      <c r="I46" s="979">
        <f>'15.'!S76</f>
        <v>21447.066530757729</v>
      </c>
      <c r="J46" s="979">
        <f>'15.'!T76</f>
        <v>106598.17280906944</v>
      </c>
      <c r="K46" s="979">
        <f>'15.'!U76</f>
        <v>53287.644886318863</v>
      </c>
      <c r="L46" s="979">
        <f>'15.'!V76</f>
        <v>53310.527922750589</v>
      </c>
      <c r="N46" s="365"/>
      <c r="O46" s="365"/>
    </row>
    <row r="47" spans="1:15" ht="14.45" customHeight="1">
      <c r="A47" s="2641" t="s">
        <v>372</v>
      </c>
      <c r="B47" s="2641"/>
      <c r="C47" s="2641"/>
      <c r="D47" s="843"/>
      <c r="E47" s="1020"/>
      <c r="F47" s="979"/>
      <c r="G47" s="979"/>
      <c r="H47" s="979"/>
      <c r="I47" s="979"/>
      <c r="J47" s="979"/>
      <c r="K47" s="979"/>
      <c r="L47" s="979"/>
      <c r="N47" s="365"/>
      <c r="O47" s="365"/>
    </row>
    <row r="48" spans="1:15" ht="14.45" customHeight="1">
      <c r="A48" s="813"/>
      <c r="B48" s="813" t="s">
        <v>1028</v>
      </c>
      <c r="C48" s="813"/>
      <c r="D48" s="843"/>
      <c r="E48" s="1020">
        <f>'15.'!O77</f>
        <v>120412.97158121126</v>
      </c>
      <c r="F48" s="979">
        <f>'15.'!P77</f>
        <v>70781.686808513434</v>
      </c>
      <c r="G48" s="979">
        <f>'15.'!Q77</f>
        <v>57208.486581625992</v>
      </c>
      <c r="H48" s="979">
        <f>'15.'!R77</f>
        <v>6755.2782206913998</v>
      </c>
      <c r="I48" s="979">
        <f>'15.'!S77</f>
        <v>6817.9220061960068</v>
      </c>
      <c r="J48" s="979">
        <f>'15.'!T77</f>
        <v>49631.284772697909</v>
      </c>
      <c r="K48" s="979">
        <f>'15.'!U77</f>
        <v>59108.930230772108</v>
      </c>
      <c r="L48" s="979">
        <f>'15.'!V77</f>
        <v>-9477.6454580742338</v>
      </c>
      <c r="N48" s="365"/>
      <c r="O48" s="365"/>
    </row>
    <row r="49" spans="1:37" ht="14.45" customHeight="1">
      <c r="A49" s="813"/>
      <c r="B49" s="813" t="s">
        <v>1038</v>
      </c>
      <c r="C49" s="813"/>
      <c r="D49" s="843"/>
      <c r="E49" s="1020">
        <f>'15.'!O78</f>
        <v>30877.359885546979</v>
      </c>
      <c r="F49" s="979">
        <f>'15.'!P78</f>
        <v>19137.581967254453</v>
      </c>
      <c r="G49" s="979">
        <f>'15.'!Q78</f>
        <v>17129.439585338445</v>
      </c>
      <c r="H49" s="979">
        <f>'15.'!R78</f>
        <v>1247.2571486112954</v>
      </c>
      <c r="I49" s="979">
        <f>'15.'!S78</f>
        <v>760.88523330471435</v>
      </c>
      <c r="J49" s="979">
        <f>'15.'!T78</f>
        <v>11739.777918292539</v>
      </c>
      <c r="K49" s="979">
        <f>'15.'!U78</f>
        <v>11946.9055507344</v>
      </c>
      <c r="L49" s="979">
        <f>'15.'!V78</f>
        <v>-207.12763244186132</v>
      </c>
      <c r="N49" s="365"/>
      <c r="O49" s="365"/>
    </row>
    <row r="50" spans="1:37" ht="14.45" customHeight="1">
      <c r="A50" s="813"/>
      <c r="B50" s="813" t="s">
        <v>1039</v>
      </c>
      <c r="C50" s="813"/>
      <c r="D50" s="843"/>
      <c r="E50" s="1020">
        <f>'15.'!O79</f>
        <v>67081.431802253486</v>
      </c>
      <c r="F50" s="979">
        <f>'15.'!P79</f>
        <v>43925.738784083886</v>
      </c>
      <c r="G50" s="979">
        <f>'15.'!Q79</f>
        <v>40314.039145419258</v>
      </c>
      <c r="H50" s="979">
        <f>'15.'!R79</f>
        <v>1727.4536035023864</v>
      </c>
      <c r="I50" s="979">
        <f>'15.'!S79</f>
        <v>1884.2460351622417</v>
      </c>
      <c r="J50" s="979">
        <f>'15.'!T79</f>
        <v>23155.693018169648</v>
      </c>
      <c r="K50" s="979">
        <f>'15.'!U79</f>
        <v>22374.199814060845</v>
      </c>
      <c r="L50" s="979">
        <f>'15.'!V79</f>
        <v>781.49320410880921</v>
      </c>
      <c r="N50" s="365"/>
      <c r="O50" s="365"/>
    </row>
    <row r="51" spans="1:37" ht="14.45" customHeight="1">
      <c r="A51" s="1137"/>
      <c r="B51" s="813" t="s">
        <v>1040</v>
      </c>
      <c r="C51" s="1137"/>
      <c r="D51" s="843"/>
      <c r="E51" s="1020">
        <f>'15.'!O80</f>
        <v>161466.77917321061</v>
      </c>
      <c r="F51" s="979">
        <f>'15.'!P80</f>
        <v>114283.92417865757</v>
      </c>
      <c r="G51" s="979">
        <f>'15.'!Q80</f>
        <v>97374.300863360404</v>
      </c>
      <c r="H51" s="979">
        <f>'15.'!R80</f>
        <v>8833.2130079583694</v>
      </c>
      <c r="I51" s="979">
        <f>'15.'!S80</f>
        <v>8076.4103073388014</v>
      </c>
      <c r="J51" s="979">
        <f>'15.'!T80</f>
        <v>47182.85499455301</v>
      </c>
      <c r="K51" s="979">
        <f>'15.'!U80</f>
        <v>46980.083225928742</v>
      </c>
      <c r="L51" s="979">
        <f>'15.'!V80</f>
        <v>202.77176862432236</v>
      </c>
      <c r="N51" s="365"/>
      <c r="O51" s="365"/>
    </row>
    <row r="52" spans="1:37" ht="14.45" customHeight="1">
      <c r="A52" s="1137"/>
      <c r="B52" s="813" t="s">
        <v>1041</v>
      </c>
      <c r="C52" s="1137"/>
      <c r="D52" s="843"/>
      <c r="E52" s="1020">
        <f>'15.'!O81</f>
        <v>251774.95722726992</v>
      </c>
      <c r="F52" s="979">
        <f>'15.'!P81</f>
        <v>175800.63772090999</v>
      </c>
      <c r="G52" s="979">
        <f>'15.'!Q81</f>
        <v>155124.10490904262</v>
      </c>
      <c r="H52" s="979">
        <f>'15.'!R81</f>
        <v>14821.326634914978</v>
      </c>
      <c r="I52" s="979">
        <f>'15.'!S81</f>
        <v>5855.2061769524171</v>
      </c>
      <c r="J52" s="979">
        <f>'15.'!T81</f>
        <v>75974.319506359956</v>
      </c>
      <c r="K52" s="979">
        <f>'15.'!U81</f>
        <v>70908.899291502647</v>
      </c>
      <c r="L52" s="979">
        <f>'15.'!V81</f>
        <v>5065.420214857264</v>
      </c>
      <c r="N52" s="365"/>
      <c r="O52" s="365"/>
    </row>
    <row r="53" spans="1:37" ht="14.45" customHeight="1">
      <c r="A53" s="1137"/>
      <c r="B53" s="813" t="s">
        <v>1042</v>
      </c>
      <c r="C53" s="1137"/>
      <c r="D53" s="843"/>
      <c r="E53" s="1020">
        <f>'15.'!O82</f>
        <v>517255.37646995031</v>
      </c>
      <c r="F53" s="979">
        <f>'15.'!P82</f>
        <v>427733.7517714909</v>
      </c>
      <c r="G53" s="979">
        <f>'15.'!Q82</f>
        <v>400914.57534238719</v>
      </c>
      <c r="H53" s="979">
        <f>'15.'!R82</f>
        <v>9237.4338907312285</v>
      </c>
      <c r="I53" s="979">
        <f>'15.'!S82</f>
        <v>17581.742538372528</v>
      </c>
      <c r="J53" s="979">
        <f>'15.'!T82</f>
        <v>89521.624698459113</v>
      </c>
      <c r="K53" s="979">
        <f>'15.'!U82</f>
        <v>76589.956712903455</v>
      </c>
      <c r="L53" s="979">
        <f>'15.'!V82</f>
        <v>12931.667985555614</v>
      </c>
      <c r="N53" s="365"/>
      <c r="O53" s="365"/>
    </row>
    <row r="54" spans="1:37" ht="14.45" customHeight="1">
      <c r="A54" s="1137"/>
      <c r="B54" s="813" t="s">
        <v>1043</v>
      </c>
      <c r="C54" s="1137"/>
      <c r="D54" s="843"/>
      <c r="E54" s="1020">
        <f>'15.'!O83</f>
        <v>221038.6221522511</v>
      </c>
      <c r="F54" s="979">
        <f>'15.'!P83</f>
        <v>186054.17176353748</v>
      </c>
      <c r="G54" s="979">
        <f>'15.'!Q83</f>
        <v>175516.18153960843</v>
      </c>
      <c r="H54" s="979">
        <f>'15.'!R83</f>
        <v>6609.2143469737375</v>
      </c>
      <c r="I54" s="979">
        <f>'15.'!S83</f>
        <v>3928.7758769553047</v>
      </c>
      <c r="J54" s="979">
        <f>'15.'!T83</f>
        <v>34984.450388713602</v>
      </c>
      <c r="K54" s="979">
        <f>'15.'!U83</f>
        <v>26857.057085806267</v>
      </c>
      <c r="L54" s="979">
        <f>'15.'!V83</f>
        <v>8127.3933029073387</v>
      </c>
      <c r="M54" s="844"/>
      <c r="N54" s="365"/>
      <c r="O54" s="365"/>
      <c r="P54" s="844"/>
      <c r="Q54" s="844"/>
      <c r="R54" s="844"/>
      <c r="S54" s="844"/>
      <c r="T54" s="844"/>
      <c r="U54" s="844"/>
      <c r="V54" s="844"/>
      <c r="W54" s="844"/>
      <c r="X54" s="844"/>
      <c r="Y54" s="844"/>
      <c r="Z54" s="844"/>
      <c r="AA54" s="844"/>
      <c r="AB54" s="844"/>
      <c r="AC54" s="844"/>
      <c r="AD54" s="844"/>
      <c r="AE54" s="844"/>
      <c r="AF54" s="844"/>
      <c r="AG54" s="844"/>
      <c r="AH54" s="844"/>
      <c r="AI54" s="844"/>
      <c r="AJ54" s="844"/>
      <c r="AK54" s="844"/>
    </row>
    <row r="55" spans="1:37" ht="14.45" customHeight="1">
      <c r="A55" s="1137"/>
      <c r="B55" s="813" t="s">
        <v>1044</v>
      </c>
      <c r="C55" s="1137"/>
      <c r="D55" s="843"/>
      <c r="E55" s="1020">
        <f>'15.'!O84</f>
        <v>254460.54214168899</v>
      </c>
      <c r="F55" s="979">
        <f>'15.'!P84</f>
        <v>199515.75273550765</v>
      </c>
      <c r="G55" s="979">
        <f>'15.'!Q84</f>
        <v>189536.6274616888</v>
      </c>
      <c r="H55" s="979">
        <f>'15.'!R84</f>
        <v>3169.8274306012636</v>
      </c>
      <c r="I55" s="979">
        <f>'15.'!S84</f>
        <v>6809.297843217566</v>
      </c>
      <c r="J55" s="979">
        <f>'15.'!T84</f>
        <v>54944.789406181364</v>
      </c>
      <c r="K55" s="979">
        <f>'15.'!U84</f>
        <v>35232.11207280837</v>
      </c>
      <c r="L55" s="979">
        <f>'15.'!V84</f>
        <v>19712.677333373005</v>
      </c>
      <c r="M55" s="844"/>
      <c r="N55" s="365"/>
      <c r="O55" s="365"/>
      <c r="P55" s="844"/>
      <c r="Q55" s="844"/>
      <c r="R55" s="844"/>
      <c r="S55" s="844"/>
      <c r="T55" s="844"/>
      <c r="U55" s="844"/>
      <c r="V55" s="844"/>
      <c r="W55" s="844"/>
      <c r="X55" s="844"/>
      <c r="Y55" s="844"/>
      <c r="Z55" s="844"/>
      <c r="AA55" s="844"/>
      <c r="AB55" s="844"/>
      <c r="AC55" s="844"/>
      <c r="AD55" s="844"/>
      <c r="AE55" s="844"/>
      <c r="AF55" s="844"/>
      <c r="AG55" s="844"/>
      <c r="AH55" s="844"/>
      <c r="AI55" s="844"/>
      <c r="AJ55" s="844"/>
      <c r="AK55" s="844"/>
    </row>
    <row r="56" spans="1:37" ht="14.45" customHeight="1">
      <c r="A56" s="1137"/>
      <c r="B56" s="813" t="s">
        <v>1045</v>
      </c>
      <c r="C56" s="1137"/>
      <c r="D56" s="843"/>
      <c r="E56" s="1020">
        <f>'15.'!O85</f>
        <v>662776.79274768638</v>
      </c>
      <c r="F56" s="979">
        <f>'15.'!P85</f>
        <v>528106.50592514721</v>
      </c>
      <c r="G56" s="979">
        <f>'15.'!Q85</f>
        <v>462224.82833709952</v>
      </c>
      <c r="H56" s="979">
        <f>'15.'!R85</f>
        <v>29113.132523402146</v>
      </c>
      <c r="I56" s="979">
        <f>'15.'!S85</f>
        <v>36768.545064645536</v>
      </c>
      <c r="J56" s="979">
        <f>'15.'!T85</f>
        <v>134670.28682253911</v>
      </c>
      <c r="K56" s="979">
        <f>'15.'!U85</f>
        <v>67390.668010065943</v>
      </c>
      <c r="L56" s="979">
        <f>'15.'!V85</f>
        <v>67279.618812473112</v>
      </c>
      <c r="N56" s="365"/>
      <c r="O56" s="365"/>
    </row>
    <row r="57" spans="1:37" ht="14.45" customHeight="1">
      <c r="A57" s="1137"/>
      <c r="B57" s="813" t="s">
        <v>1046</v>
      </c>
      <c r="C57" s="1137"/>
      <c r="D57" s="843"/>
      <c r="E57" s="1020">
        <f>'15.'!O86</f>
        <v>497220.31651536189</v>
      </c>
      <c r="F57" s="979">
        <f>'15.'!P86</f>
        <v>379735.53028722457</v>
      </c>
      <c r="G57" s="979">
        <f>'15.'!Q86</f>
        <v>337945.15056480991</v>
      </c>
      <c r="H57" s="979">
        <f>'15.'!R86</f>
        <v>20244.947375912583</v>
      </c>
      <c r="I57" s="979">
        <f>'15.'!S86</f>
        <v>21545.432346502075</v>
      </c>
      <c r="J57" s="979">
        <f>'15.'!T86</f>
        <v>117484.78622813731</v>
      </c>
      <c r="K57" s="979">
        <f>'15.'!U86</f>
        <v>57823.083482806847</v>
      </c>
      <c r="L57" s="979">
        <f>'15.'!V86</f>
        <v>59661.702745330454</v>
      </c>
      <c r="N57" s="365"/>
      <c r="O57" s="365"/>
    </row>
    <row r="58" spans="1:37" ht="14.45" customHeight="1">
      <c r="A58" s="2641" t="s">
        <v>373</v>
      </c>
      <c r="B58" s="2641"/>
      <c r="C58" s="2641"/>
      <c r="D58" s="2"/>
      <c r="E58" s="1020"/>
      <c r="F58" s="979"/>
      <c r="G58" s="979"/>
      <c r="H58" s="979"/>
      <c r="I58" s="979"/>
      <c r="J58" s="979"/>
      <c r="K58" s="979"/>
      <c r="L58" s="979"/>
      <c r="N58" s="365"/>
      <c r="O58" s="365"/>
    </row>
    <row r="59" spans="1:37" ht="14.45" customHeight="1">
      <c r="A59" s="6"/>
      <c r="B59" s="813" t="s">
        <v>1028</v>
      </c>
      <c r="C59" s="6"/>
      <c r="D59" s="845"/>
      <c r="E59" s="1020">
        <f>'15.'!O87</f>
        <v>14451.371190646594</v>
      </c>
      <c r="F59" s="979">
        <f>'15.'!P87</f>
        <v>3887.8997900727591</v>
      </c>
      <c r="G59" s="979">
        <f>'15.'!Q87</f>
        <v>3036.8290198012983</v>
      </c>
      <c r="H59" s="979">
        <f>'15.'!R87</f>
        <v>234.16286869634081</v>
      </c>
      <c r="I59" s="979">
        <f>'15.'!S87</f>
        <v>616.90790157512106</v>
      </c>
      <c r="J59" s="979">
        <f>'15.'!T87</f>
        <v>10563.471400573844</v>
      </c>
      <c r="K59" s="979">
        <f>'15.'!U87</f>
        <v>10890.575028888885</v>
      </c>
      <c r="L59" s="979">
        <f>'15.'!V87</f>
        <v>-327.10362831504693</v>
      </c>
      <c r="N59" s="365"/>
      <c r="O59" s="365"/>
    </row>
    <row r="60" spans="1:37" ht="14.45" customHeight="1">
      <c r="A60" s="6"/>
      <c r="B60" s="813" t="s">
        <v>1038</v>
      </c>
      <c r="C60" s="6"/>
      <c r="D60" s="2"/>
      <c r="E60" s="1020">
        <f>'15.'!O88</f>
        <v>11023.973124255595</v>
      </c>
      <c r="F60" s="979">
        <f>'15.'!P88</f>
        <v>3576.6797615185337</v>
      </c>
      <c r="G60" s="979">
        <f>'15.'!Q88</f>
        <v>3211.325602032276</v>
      </c>
      <c r="H60" s="979">
        <f>'15.'!R88</f>
        <v>110.19140222225025</v>
      </c>
      <c r="I60" s="979">
        <f>'15.'!S88</f>
        <v>255.16275726400778</v>
      </c>
      <c r="J60" s="979">
        <f>'15.'!T88</f>
        <v>7447.2933627370585</v>
      </c>
      <c r="K60" s="979">
        <f>'15.'!U88</f>
        <v>8402.665921292788</v>
      </c>
      <c r="L60" s="979">
        <f>'15.'!V88</f>
        <v>-955.37255855572755</v>
      </c>
      <c r="N60" s="365"/>
      <c r="O60" s="365"/>
    </row>
    <row r="61" spans="1:37" ht="14.45" customHeight="1">
      <c r="A61" s="1137"/>
      <c r="B61" s="813" t="s">
        <v>1039</v>
      </c>
      <c r="C61" s="1137"/>
      <c r="D61" s="843"/>
      <c r="E61" s="1020">
        <f>'15.'!O89</f>
        <v>27005.131229019484</v>
      </c>
      <c r="F61" s="979">
        <f>'15.'!P89</f>
        <v>14969.668005484195</v>
      </c>
      <c r="G61" s="979">
        <f>'15.'!Q89</f>
        <v>13240.362048403054</v>
      </c>
      <c r="H61" s="979">
        <f>'15.'!R89</f>
        <v>1019.9441388337369</v>
      </c>
      <c r="I61" s="979">
        <f>'15.'!S89</f>
        <v>709.36181824740106</v>
      </c>
      <c r="J61" s="979">
        <f>'15.'!T89</f>
        <v>12035.463223535289</v>
      </c>
      <c r="K61" s="979">
        <f>'15.'!U89</f>
        <v>14010.953774300657</v>
      </c>
      <c r="L61" s="979">
        <f>'15.'!V89</f>
        <v>-1975.4905507653689</v>
      </c>
      <c r="N61" s="365"/>
      <c r="O61" s="365"/>
    </row>
    <row r="62" spans="1:37" ht="14.45" customHeight="1">
      <c r="A62" s="1137"/>
      <c r="B62" s="813" t="s">
        <v>1040</v>
      </c>
      <c r="C62" s="1137"/>
      <c r="D62" s="843"/>
      <c r="E62" s="1020">
        <f>'15.'!O90</f>
        <v>58861.742470738485</v>
      </c>
      <c r="F62" s="979">
        <f>'15.'!P90</f>
        <v>33702.083815877697</v>
      </c>
      <c r="G62" s="979">
        <f>'15.'!Q90</f>
        <v>28149.962785206106</v>
      </c>
      <c r="H62" s="979">
        <f>'15.'!R90</f>
        <v>2447.1619400100731</v>
      </c>
      <c r="I62" s="979">
        <f>'15.'!S90</f>
        <v>3104.9590906615067</v>
      </c>
      <c r="J62" s="979">
        <f>'15.'!T90</f>
        <v>25159.658654860777</v>
      </c>
      <c r="K62" s="979">
        <f>'15.'!U90</f>
        <v>25328.624725904727</v>
      </c>
      <c r="L62" s="979">
        <f>'15.'!V90</f>
        <v>-168.96607104395207</v>
      </c>
      <c r="N62" s="365"/>
      <c r="O62" s="365"/>
    </row>
    <row r="63" spans="1:37" ht="14.45" customHeight="1">
      <c r="A63" s="1137"/>
      <c r="B63" s="813" t="s">
        <v>1041</v>
      </c>
      <c r="C63" s="1137"/>
      <c r="D63" s="843"/>
      <c r="E63" s="1020">
        <f>'15.'!O91</f>
        <v>87352.511066699299</v>
      </c>
      <c r="F63" s="979">
        <f>'15.'!P91</f>
        <v>58132.220944877561</v>
      </c>
      <c r="G63" s="979">
        <f>'15.'!Q91</f>
        <v>51778.003347468562</v>
      </c>
      <c r="H63" s="979">
        <f>'15.'!R91</f>
        <v>2557.8023197508655</v>
      </c>
      <c r="I63" s="979">
        <f>'15.'!S91</f>
        <v>3796.4152776581436</v>
      </c>
      <c r="J63" s="979">
        <f>'15.'!T91</f>
        <v>29220.290121821759</v>
      </c>
      <c r="K63" s="979">
        <f>'15.'!U91</f>
        <v>28731.341451090211</v>
      </c>
      <c r="L63" s="979">
        <f>'15.'!V91</f>
        <v>488.94867073154569</v>
      </c>
      <c r="N63" s="365"/>
      <c r="O63" s="365"/>
    </row>
    <row r="64" spans="1:37" ht="14.45" customHeight="1">
      <c r="A64" s="1137"/>
      <c r="B64" s="813" t="s">
        <v>1042</v>
      </c>
      <c r="C64" s="1137"/>
      <c r="D64" s="843"/>
      <c r="E64" s="1020">
        <f>'15.'!O92</f>
        <v>243947.54530394106</v>
      </c>
      <c r="F64" s="979">
        <f>'15.'!P92</f>
        <v>184575.76810457921</v>
      </c>
      <c r="G64" s="979">
        <f>'15.'!Q92</f>
        <v>166582.90728539767</v>
      </c>
      <c r="H64" s="979">
        <f>'15.'!R92</f>
        <v>6918.5349439138381</v>
      </c>
      <c r="I64" s="979">
        <f>'15.'!S92</f>
        <v>11074.325875267779</v>
      </c>
      <c r="J64" s="979">
        <f>'15.'!T92</f>
        <v>59371.777199361881</v>
      </c>
      <c r="K64" s="979">
        <f>'15.'!U92</f>
        <v>63640.787722926594</v>
      </c>
      <c r="L64" s="979">
        <f>'15.'!V92</f>
        <v>-4269.0105235647397</v>
      </c>
      <c r="N64" s="365"/>
      <c r="O64" s="365"/>
    </row>
    <row r="65" spans="1:15" ht="14.45" customHeight="1">
      <c r="A65" s="1137"/>
      <c r="B65" s="813" t="s">
        <v>1043</v>
      </c>
      <c r="C65" s="1137"/>
      <c r="D65" s="843"/>
      <c r="E65" s="1020">
        <f>'15.'!O93</f>
        <v>158698.52695628235</v>
      </c>
      <c r="F65" s="979">
        <f>'15.'!P93</f>
        <v>120832.69612878494</v>
      </c>
      <c r="G65" s="979">
        <f>'15.'!Q93</f>
        <v>107117.22688729064</v>
      </c>
      <c r="H65" s="979">
        <f>'15.'!R93</f>
        <v>9532.2120024646356</v>
      </c>
      <c r="I65" s="979">
        <f>'15.'!S93</f>
        <v>4183.2572390296355</v>
      </c>
      <c r="J65" s="979">
        <f>'15.'!T93</f>
        <v>37865.830827497317</v>
      </c>
      <c r="K65" s="979">
        <f>'15.'!U93</f>
        <v>34439.539644498174</v>
      </c>
      <c r="L65" s="979">
        <f>'15.'!V93</f>
        <v>3426.2911829991463</v>
      </c>
      <c r="N65" s="365"/>
      <c r="O65" s="365"/>
    </row>
    <row r="66" spans="1:15" ht="14.45" customHeight="1">
      <c r="A66" s="1137"/>
      <c r="B66" s="813" t="s">
        <v>1044</v>
      </c>
      <c r="C66" s="1137"/>
      <c r="D66" s="843"/>
      <c r="E66" s="1020">
        <f>'15.'!O94</f>
        <v>307555.00075421087</v>
      </c>
      <c r="F66" s="979">
        <f>'15.'!P94</f>
        <v>243714.31317224013</v>
      </c>
      <c r="G66" s="979">
        <f>'15.'!Q94</f>
        <v>223325.09413242294</v>
      </c>
      <c r="H66" s="979">
        <f>'15.'!R94</f>
        <v>10223.144470617421</v>
      </c>
      <c r="I66" s="979">
        <f>'15.'!S94</f>
        <v>10166.074569199678</v>
      </c>
      <c r="J66" s="979">
        <f>'15.'!T94</f>
        <v>63840.687581970909</v>
      </c>
      <c r="K66" s="979">
        <f>'15.'!U94</f>
        <v>57981.119228150848</v>
      </c>
      <c r="L66" s="979">
        <f>'15.'!V94</f>
        <v>5859.568353820071</v>
      </c>
      <c r="N66" s="365"/>
      <c r="O66" s="365"/>
    </row>
    <row r="67" spans="1:15" ht="14.45" customHeight="1">
      <c r="A67" s="1137"/>
      <c r="B67" s="813" t="s">
        <v>1045</v>
      </c>
      <c r="C67" s="1137"/>
      <c r="D67" s="843"/>
      <c r="E67" s="1020">
        <f>'15.'!O95</f>
        <v>452968.39380496909</v>
      </c>
      <c r="F67" s="979">
        <f>'15.'!P95</f>
        <v>364486.91788142372</v>
      </c>
      <c r="G67" s="979">
        <f>'15.'!Q95</f>
        <v>339887.7158969235</v>
      </c>
      <c r="H67" s="979">
        <f>'15.'!R95</f>
        <v>9554.1359965327356</v>
      </c>
      <c r="I67" s="979">
        <f>'15.'!S95</f>
        <v>15045.065987967468</v>
      </c>
      <c r="J67" s="979">
        <f>'15.'!T95</f>
        <v>88481.475923545615</v>
      </c>
      <c r="K67" s="979">
        <f>'15.'!U95</f>
        <v>68886.322224077274</v>
      </c>
      <c r="L67" s="979">
        <f>'15.'!V95</f>
        <v>19595.153699468352</v>
      </c>
      <c r="N67" s="365"/>
      <c r="O67" s="365"/>
    </row>
    <row r="68" spans="1:15" ht="14.45" customHeight="1" thickBot="1">
      <c r="A68" s="1138"/>
      <c r="B68" s="1126" t="s">
        <v>1046</v>
      </c>
      <c r="C68" s="1138"/>
      <c r="D68" s="847"/>
      <c r="E68" s="1021">
        <f>'15.'!O96</f>
        <v>1422500.953795667</v>
      </c>
      <c r="F68" s="985">
        <f>'15.'!P96</f>
        <v>1117197.0343374687</v>
      </c>
      <c r="G68" s="985">
        <f>'15.'!Q96</f>
        <v>996958.30732543452</v>
      </c>
      <c r="H68" s="985">
        <f>'15.'!R96</f>
        <v>59161.794100257481</v>
      </c>
      <c r="I68" s="985">
        <f>'15.'!S96</f>
        <v>61076.932911776457</v>
      </c>
      <c r="J68" s="985">
        <f>'15.'!T96</f>
        <v>305303.91945819912</v>
      </c>
      <c r="K68" s="985">
        <f>'15.'!U96</f>
        <v>162899.96575625948</v>
      </c>
      <c r="L68" s="985">
        <f>'15.'!V96</f>
        <v>142403.95370193955</v>
      </c>
      <c r="N68" s="365"/>
      <c r="O68" s="365"/>
    </row>
    <row r="69" spans="1:15" s="1022" customFormat="1" ht="19.5" customHeight="1">
      <c r="A69" s="438" t="s">
        <v>2507</v>
      </c>
      <c r="B69" s="439"/>
      <c r="C69" s="440"/>
      <c r="D69" s="441"/>
      <c r="H69" s="1023"/>
    </row>
    <row r="70" spans="1:15" ht="12.75" customHeight="1">
      <c r="K70" s="844"/>
      <c r="L70" s="844"/>
    </row>
    <row r="71" spans="1:15">
      <c r="K71" s="844"/>
      <c r="L71" s="844"/>
    </row>
    <row r="72" spans="1:15">
      <c r="K72" s="844"/>
      <c r="L72" s="844"/>
    </row>
    <row r="73" spans="1:15" ht="15">
      <c r="A73" s="849"/>
      <c r="B73" s="849"/>
      <c r="C73" s="849"/>
      <c r="D73" s="849"/>
      <c r="K73" s="844"/>
      <c r="L73" s="844"/>
    </row>
    <row r="74" spans="1:15" ht="15">
      <c r="A74" s="849"/>
      <c r="B74" s="849"/>
      <c r="C74" s="849"/>
      <c r="D74" s="849"/>
      <c r="K74" s="844"/>
      <c r="L74" s="844"/>
    </row>
    <row r="75" spans="1:15" ht="15">
      <c r="A75" s="849"/>
      <c r="B75" s="849"/>
      <c r="C75" s="849"/>
      <c r="D75" s="849"/>
      <c r="K75" s="844"/>
      <c r="L75" s="844"/>
    </row>
    <row r="76" spans="1:15" ht="15">
      <c r="A76" s="849"/>
      <c r="B76" s="849"/>
      <c r="C76" s="849"/>
      <c r="D76" s="849"/>
      <c r="K76" s="844"/>
      <c r="L76" s="844"/>
    </row>
    <row r="77" spans="1:15" ht="15">
      <c r="A77" s="849"/>
      <c r="B77" s="849"/>
      <c r="C77" s="849"/>
      <c r="D77" s="849"/>
      <c r="K77" s="844"/>
      <c r="L77" s="844"/>
    </row>
  </sheetData>
  <mergeCells count="41">
    <mergeCell ref="H1:L1"/>
    <mergeCell ref="G4:G5"/>
    <mergeCell ref="H4:H5"/>
    <mergeCell ref="I4:I5"/>
    <mergeCell ref="J3:L3"/>
    <mergeCell ref="L4:L5"/>
    <mergeCell ref="K4:K5"/>
    <mergeCell ref="A1:G1"/>
    <mergeCell ref="J4:J5"/>
    <mergeCell ref="E3:E5"/>
    <mergeCell ref="F4:F5"/>
    <mergeCell ref="A3:C5"/>
    <mergeCell ref="F3:G3"/>
    <mergeCell ref="H3:I3"/>
    <mergeCell ref="A58:C58"/>
    <mergeCell ref="A16:C16"/>
    <mergeCell ref="A29:C29"/>
    <mergeCell ref="A36:C36"/>
    <mergeCell ref="A21:C21"/>
    <mergeCell ref="A22:D22"/>
    <mergeCell ref="A23:D23"/>
    <mergeCell ref="A24:D24"/>
    <mergeCell ref="A25:D25"/>
    <mergeCell ref="A27:D27"/>
    <mergeCell ref="A20:C20"/>
    <mergeCell ref="A17:C17"/>
    <mergeCell ref="A19:C19"/>
    <mergeCell ref="A18:C18"/>
    <mergeCell ref="A28:D28"/>
    <mergeCell ref="A26:D26"/>
    <mergeCell ref="A6:C6"/>
    <mergeCell ref="A11:C11"/>
    <mergeCell ref="A47:C47"/>
    <mergeCell ref="A9:C9"/>
    <mergeCell ref="A7:C7"/>
    <mergeCell ref="A10:C10"/>
    <mergeCell ref="A14:C14"/>
    <mergeCell ref="A8:C8"/>
    <mergeCell ref="A15:C15"/>
    <mergeCell ref="A13:C13"/>
    <mergeCell ref="A12:C12"/>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A98"/>
  <sheetViews>
    <sheetView view="pageBreakPreview" zoomScaleNormal="50" zoomScaleSheetLayoutView="100" workbookViewId="0">
      <selection activeCell="E31" sqref="E31"/>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5" width="17.5703125" style="15" customWidth="1"/>
    <col min="6" max="8" width="17.5703125" style="849" customWidth="1"/>
    <col min="9" max="13" width="20" style="849" customWidth="1"/>
    <col min="14" max="15" width="9.140625" style="849"/>
    <col min="16" max="24" width="9.7109375" style="849" customWidth="1"/>
    <col min="25" max="25" width="14.140625" style="849" bestFit="1" customWidth="1"/>
    <col min="26" max="26" width="11.5703125" style="849" bestFit="1" customWidth="1"/>
    <col min="27" max="16384" width="9.140625" style="849"/>
  </cols>
  <sheetData>
    <row r="1" spans="1:53" s="1314" customFormat="1" ht="34.5" customHeight="1">
      <c r="A1" s="1327"/>
      <c r="B1" s="1327"/>
      <c r="C1" s="1327"/>
      <c r="D1" s="1327"/>
      <c r="E1" s="1327"/>
      <c r="F1" s="1327"/>
      <c r="G1" s="1327"/>
      <c r="H1" s="1327" t="s">
        <v>1476</v>
      </c>
      <c r="I1" s="1316" t="s">
        <v>262</v>
      </c>
      <c r="J1" s="1316"/>
      <c r="K1" s="1316"/>
      <c r="L1" s="1316"/>
      <c r="M1" s="1316"/>
    </row>
    <row r="2" spans="1:53" ht="15" customHeight="1" thickBot="1">
      <c r="A2" s="849"/>
      <c r="B2" s="394"/>
      <c r="C2" s="394"/>
      <c r="D2" s="395"/>
      <c r="E2" s="395"/>
      <c r="M2" s="434" t="s">
        <v>535</v>
      </c>
    </row>
    <row r="3" spans="1:53" s="105" customFormat="1" ht="15" customHeight="1">
      <c r="A3" s="2621" t="s">
        <v>10</v>
      </c>
      <c r="B3" s="2621"/>
      <c r="C3" s="2621"/>
      <c r="D3" s="1142"/>
      <c r="E3" s="2827" t="s">
        <v>1371</v>
      </c>
      <c r="F3" s="2827" t="s">
        <v>1372</v>
      </c>
      <c r="G3" s="2827" t="s">
        <v>1373</v>
      </c>
      <c r="H3" s="2827" t="s">
        <v>1374</v>
      </c>
      <c r="I3" s="2910" t="s">
        <v>1375</v>
      </c>
      <c r="J3" s="2910" t="s">
        <v>1376</v>
      </c>
      <c r="K3" s="2904" t="s">
        <v>1377</v>
      </c>
      <c r="L3" s="2907" t="s">
        <v>1378</v>
      </c>
      <c r="M3" s="2627" t="s">
        <v>1379</v>
      </c>
    </row>
    <row r="4" spans="1:53" s="105" customFormat="1" ht="15" customHeight="1">
      <c r="A4" s="2622"/>
      <c r="B4" s="2622"/>
      <c r="C4" s="2622"/>
      <c r="D4" s="1143"/>
      <c r="E4" s="2828"/>
      <c r="F4" s="2828"/>
      <c r="G4" s="2828"/>
      <c r="H4" s="2828"/>
      <c r="I4" s="2911"/>
      <c r="J4" s="2911"/>
      <c r="K4" s="2905"/>
      <c r="L4" s="2908"/>
      <c r="M4" s="2903"/>
    </row>
    <row r="5" spans="1:53" s="1146" customFormat="1" ht="48.75" customHeight="1">
      <c r="A5" s="2623"/>
      <c r="B5" s="2623"/>
      <c r="C5" s="2623"/>
      <c r="D5" s="1144"/>
      <c r="E5" s="2826"/>
      <c r="F5" s="2826"/>
      <c r="G5" s="2826"/>
      <c r="H5" s="2826"/>
      <c r="I5" s="2875"/>
      <c r="J5" s="2875"/>
      <c r="K5" s="2906"/>
      <c r="L5" s="2909"/>
      <c r="M5" s="2877"/>
      <c r="P5" s="1471" t="str">
        <f>P28</f>
        <v>廣義生產總額</v>
      </c>
      <c r="Q5" s="1471" t="str">
        <f>Q28</f>
        <v>生產總額</v>
      </c>
      <c r="R5" s="1471" t="str">
        <f>R28</f>
        <v>B604  營業收入小計</v>
      </c>
      <c r="S5" s="1471" t="str">
        <f>S28</f>
        <v>B503  發包工程款</v>
      </c>
      <c r="T5" s="1471" t="str">
        <f>T28</f>
        <v>B526  發包給調查對象的發包工程款</v>
      </c>
      <c r="U5" s="1471" t="str">
        <f>U28</f>
        <v>B325  合計-由業主及營建同業提供材料估計價值</v>
      </c>
      <c r="V5" s="1471" t="str">
        <f>V28</f>
        <v>年底在建承包工程及自地自建合建房屋施工價值</v>
      </c>
      <c r="W5" s="1471" t="str">
        <f>W28</f>
        <v>年初在建承包工程及自地自建合建房屋施工價值</v>
      </c>
      <c r="X5" s="1471" t="str">
        <f>X28</f>
        <v>B505  出售房地產土地成本</v>
      </c>
    </row>
    <row r="6" spans="1:53" s="365" customFormat="1" ht="12.75" hidden="1" customHeight="1">
      <c r="A6" s="2873" t="s">
        <v>1086</v>
      </c>
      <c r="B6" s="2873"/>
      <c r="C6" s="2873"/>
      <c r="D6" s="2"/>
      <c r="E6" s="284">
        <v>0</v>
      </c>
      <c r="F6" s="410">
        <f t="shared" ref="F6:F12" si="0">G6-H6+J6+K6-L6-M6</f>
        <v>126226820</v>
      </c>
      <c r="G6" s="410">
        <v>741559210</v>
      </c>
      <c r="H6" s="410">
        <v>200806813</v>
      </c>
      <c r="I6" s="410"/>
      <c r="J6" s="410">
        <v>134398980</v>
      </c>
      <c r="K6" s="410">
        <v>554575873</v>
      </c>
      <c r="L6" s="410">
        <v>526282949</v>
      </c>
      <c r="M6" s="410">
        <v>577217481</v>
      </c>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row>
    <row r="7" spans="1:53" s="365" customFormat="1" ht="12.75" hidden="1" customHeight="1">
      <c r="A7" s="2641" t="s">
        <v>793</v>
      </c>
      <c r="B7" s="2641"/>
      <c r="C7" s="2641"/>
      <c r="D7" s="2"/>
      <c r="E7" s="284">
        <v>0</v>
      </c>
      <c r="F7" s="283">
        <f t="shared" si="0"/>
        <v>119186128.76965982</v>
      </c>
      <c r="G7" s="283">
        <v>756432558.290663</v>
      </c>
      <c r="H7" s="283">
        <v>271812621.98691934</v>
      </c>
      <c r="I7" s="283"/>
      <c r="J7" s="283">
        <v>123272356.01037998</v>
      </c>
      <c r="K7" s="283">
        <v>501494769.53363603</v>
      </c>
      <c r="L7" s="283">
        <v>500259936.87579286</v>
      </c>
      <c r="M7" s="283">
        <v>489940996.20230705</v>
      </c>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row>
    <row r="8" spans="1:53" s="365" customFormat="1" ht="12.75" hidden="1" customHeight="1">
      <c r="A8" s="2641" t="s">
        <v>1087</v>
      </c>
      <c r="B8" s="2641"/>
      <c r="C8" s="2641"/>
      <c r="D8" s="2"/>
      <c r="E8" s="284">
        <v>0</v>
      </c>
      <c r="F8" s="283">
        <f t="shared" si="0"/>
        <v>121896435</v>
      </c>
      <c r="G8" s="283">
        <v>664797824</v>
      </c>
      <c r="H8" s="283">
        <v>171446835</v>
      </c>
      <c r="I8" s="283"/>
      <c r="J8" s="283">
        <v>94437596</v>
      </c>
      <c r="K8" s="283">
        <v>506459891</v>
      </c>
      <c r="L8" s="283">
        <v>489213132</v>
      </c>
      <c r="M8" s="283">
        <v>483138909</v>
      </c>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c r="AU8" s="411"/>
      <c r="AV8" s="411"/>
      <c r="AW8" s="411"/>
      <c r="AX8" s="411"/>
      <c r="AY8" s="411"/>
      <c r="AZ8" s="411"/>
      <c r="BA8" s="411"/>
    </row>
    <row r="9" spans="1:53" s="365" customFormat="1" ht="12.75" hidden="1" customHeight="1">
      <c r="A9" s="2641" t="s">
        <v>1088</v>
      </c>
      <c r="B9" s="2641"/>
      <c r="C9" s="2641"/>
      <c r="D9" s="2"/>
      <c r="E9" s="284">
        <v>0</v>
      </c>
      <c r="F9" s="283">
        <f t="shared" si="0"/>
        <v>54053922.637355268</v>
      </c>
      <c r="G9" s="283">
        <v>618526174.8069942</v>
      </c>
      <c r="H9" s="283">
        <v>229549165.78038287</v>
      </c>
      <c r="I9" s="283"/>
      <c r="J9" s="283">
        <v>91350274.64845255</v>
      </c>
      <c r="K9" s="283">
        <v>401820999.30479008</v>
      </c>
      <c r="L9" s="283">
        <v>419108300.79884535</v>
      </c>
      <c r="M9" s="283">
        <v>408986059.54365325</v>
      </c>
      <c r="N9" s="411"/>
      <c r="O9" s="411"/>
      <c r="P9" s="411"/>
      <c r="Q9" s="411"/>
      <c r="R9" s="411"/>
      <c r="S9" s="411"/>
      <c r="T9" s="411"/>
      <c r="U9" s="411"/>
      <c r="V9" s="411"/>
      <c r="W9" s="411"/>
      <c r="X9" s="411"/>
      <c r="Y9" s="411"/>
      <c r="Z9" s="411"/>
      <c r="AA9" s="411"/>
      <c r="AB9" s="411"/>
      <c r="AC9" s="411"/>
      <c r="AD9" s="411"/>
      <c r="AE9" s="411"/>
      <c r="AF9" s="411"/>
      <c r="AG9" s="411"/>
      <c r="AH9" s="411"/>
      <c r="AI9" s="411"/>
      <c r="AJ9" s="411"/>
      <c r="AK9" s="411"/>
      <c r="AL9" s="411"/>
      <c r="AM9" s="411"/>
      <c r="AN9" s="411"/>
      <c r="AO9" s="411"/>
      <c r="AP9" s="411"/>
      <c r="AQ9" s="411"/>
      <c r="AR9" s="411"/>
      <c r="AS9" s="411"/>
      <c r="AT9" s="411"/>
      <c r="AU9" s="411"/>
      <c r="AV9" s="411"/>
      <c r="AW9" s="411"/>
      <c r="AX9" s="411"/>
      <c r="AY9" s="411"/>
      <c r="AZ9" s="411"/>
      <c r="BA9" s="411"/>
    </row>
    <row r="10" spans="1:53" s="365" customFormat="1" ht="12.75" hidden="1" customHeight="1">
      <c r="A10" s="2641" t="s">
        <v>1089</v>
      </c>
      <c r="B10" s="2641"/>
      <c r="C10" s="2641"/>
      <c r="D10" s="2"/>
      <c r="E10" s="284">
        <v>0</v>
      </c>
      <c r="F10" s="283">
        <f t="shared" si="0"/>
        <v>17516259.56893599</v>
      </c>
      <c r="G10" s="283">
        <v>702432333.95259309</v>
      </c>
      <c r="H10" s="283">
        <v>276989951.66201019</v>
      </c>
      <c r="I10" s="283"/>
      <c r="J10" s="283">
        <v>100773783.08861336</v>
      </c>
      <c r="K10" s="283">
        <v>444122840.59282225</v>
      </c>
      <c r="L10" s="283">
        <v>476703908.25929618</v>
      </c>
      <c r="M10" s="283">
        <v>476118838.14378631</v>
      </c>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row>
    <row r="11" spans="1:53" s="365" customFormat="1" ht="12.75" hidden="1" customHeight="1">
      <c r="A11" s="2641" t="s">
        <v>1090</v>
      </c>
      <c r="B11" s="2641"/>
      <c r="C11" s="2641"/>
      <c r="D11" s="2"/>
      <c r="E11" s="284">
        <v>0</v>
      </c>
      <c r="F11" s="283">
        <f t="shared" si="0"/>
        <v>529227099.5126642</v>
      </c>
      <c r="G11" s="50">
        <v>774876938.08685613</v>
      </c>
      <c r="H11" s="284">
        <v>318129140.68098992</v>
      </c>
      <c r="I11" s="284"/>
      <c r="J11" s="50">
        <v>35521358.976925708</v>
      </c>
      <c r="K11" s="50">
        <v>381497471.03714108</v>
      </c>
      <c r="L11" s="50">
        <v>340666948.07070595</v>
      </c>
      <c r="M11" s="50">
        <v>3872579.8365629241</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row>
    <row r="12" spans="1:53" s="365" customFormat="1" ht="19.5" hidden="1" customHeight="1">
      <c r="A12" s="2641" t="s">
        <v>1091</v>
      </c>
      <c r="B12" s="2641"/>
      <c r="C12" s="2641"/>
      <c r="D12" s="2"/>
      <c r="E12" s="284">
        <v>0</v>
      </c>
      <c r="F12" s="283">
        <f t="shared" si="0"/>
        <v>552581020.29235148</v>
      </c>
      <c r="G12" s="50">
        <v>894111596.32216477</v>
      </c>
      <c r="H12" s="284">
        <v>407598370.52959192</v>
      </c>
      <c r="I12" s="284"/>
      <c r="J12" s="50">
        <v>27358185.305937532</v>
      </c>
      <c r="K12" s="50">
        <v>415806488.11875683</v>
      </c>
      <c r="L12" s="50">
        <v>372508410.50904661</v>
      </c>
      <c r="M12" s="50">
        <v>4588468.4158692267</v>
      </c>
      <c r="N12" s="411"/>
      <c r="O12" s="411"/>
      <c r="P12" s="411"/>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row>
    <row r="13" spans="1:53" s="365" customFormat="1" ht="18" hidden="1" customHeight="1">
      <c r="A13" s="2641" t="s">
        <v>1092</v>
      </c>
      <c r="B13" s="2641"/>
      <c r="C13" s="2641"/>
      <c r="D13" s="2"/>
      <c r="E13" s="284">
        <v>0</v>
      </c>
      <c r="F13" s="606">
        <v>601944046.60906851</v>
      </c>
      <c r="G13" s="284">
        <v>964138796.51983845</v>
      </c>
      <c r="H13" s="284">
        <v>420174749.07216549</v>
      </c>
      <c r="I13" s="284">
        <v>0</v>
      </c>
      <c r="J13" s="393">
        <v>35762875.215576738</v>
      </c>
      <c r="K13" s="393">
        <v>0</v>
      </c>
      <c r="L13" s="393">
        <v>0</v>
      </c>
      <c r="M13" s="393">
        <v>4368036.0241957745</v>
      </c>
      <c r="N13" s="902"/>
      <c r="O13" s="902"/>
      <c r="P13" s="902"/>
      <c r="Q13" s="902"/>
      <c r="R13" s="902"/>
      <c r="S13" s="902"/>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c r="AV13" s="411"/>
      <c r="AW13" s="411"/>
      <c r="AX13" s="411"/>
      <c r="AY13" s="411"/>
      <c r="AZ13" s="411"/>
      <c r="BA13" s="411"/>
    </row>
    <row r="14" spans="1:53" s="365" customFormat="1" ht="18" hidden="1" customHeight="1">
      <c r="A14" s="2641" t="s">
        <v>1093</v>
      </c>
      <c r="B14" s="2641"/>
      <c r="C14" s="2641"/>
      <c r="D14" s="2"/>
      <c r="E14" s="284">
        <v>0</v>
      </c>
      <c r="F14" s="283">
        <f>G14-H14+J14+K14-L14-M14</f>
        <v>577199200.16932869</v>
      </c>
      <c r="G14" s="50">
        <v>983599304.593889</v>
      </c>
      <c r="H14" s="284">
        <v>430278692.11617327</v>
      </c>
      <c r="I14" s="284">
        <v>0</v>
      </c>
      <c r="J14" s="50">
        <v>22681192.851184607</v>
      </c>
      <c r="K14" s="50">
        <v>383445661.14301842</v>
      </c>
      <c r="L14" s="50">
        <v>377850606.00065422</v>
      </c>
      <c r="M14" s="50">
        <v>4397660.3019358907</v>
      </c>
      <c r="N14" s="411"/>
      <c r="O14" s="411"/>
      <c r="P14" s="411"/>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row>
    <row r="15" spans="1:53" s="365" customFormat="1" ht="18" hidden="1" customHeight="1">
      <c r="A15" s="2641" t="s">
        <v>1094</v>
      </c>
      <c r="B15" s="2641"/>
      <c r="C15" s="2641"/>
      <c r="D15" s="2"/>
      <c r="E15" s="284">
        <v>0</v>
      </c>
      <c r="F15" s="283">
        <f>G15-H15+J15+K15-L15-M15</f>
        <v>591176187.09769225</v>
      </c>
      <c r="G15" s="50">
        <v>968305206.06731093</v>
      </c>
      <c r="H15" s="284">
        <v>425949152.6498071</v>
      </c>
      <c r="I15" s="284">
        <v>0</v>
      </c>
      <c r="J15" s="328">
        <v>37406337.186333112</v>
      </c>
      <c r="K15" s="328">
        <v>426671623.98629969</v>
      </c>
      <c r="L15" s="328">
        <v>408187718.46355063</v>
      </c>
      <c r="M15" s="328">
        <v>7070109.0288936626</v>
      </c>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c r="AU15" s="411"/>
      <c r="AV15" s="411"/>
      <c r="AW15" s="411"/>
      <c r="AX15" s="411"/>
      <c r="AY15" s="411"/>
      <c r="AZ15" s="411"/>
      <c r="BA15" s="411"/>
    </row>
    <row r="16" spans="1:53" s="365" customFormat="1" ht="17.25" hidden="1" customHeight="1">
      <c r="A16" s="2641" t="s">
        <v>1280</v>
      </c>
      <c r="B16" s="2641"/>
      <c r="C16" s="2641"/>
      <c r="D16" s="2"/>
      <c r="E16" s="284">
        <v>579860441.43710458</v>
      </c>
      <c r="F16" s="283">
        <v>521853082.56788772</v>
      </c>
      <c r="G16" s="50">
        <v>868105175.52775121</v>
      </c>
      <c r="H16" s="50">
        <v>357466959.9643718</v>
      </c>
      <c r="I16" s="50">
        <v>299459601.09515411</v>
      </c>
      <c r="J16" s="328">
        <v>21692557.30789056</v>
      </c>
      <c r="K16" s="328">
        <v>502300405.08922678</v>
      </c>
      <c r="L16" s="328">
        <v>505889501.15825289</v>
      </c>
      <c r="M16" s="328">
        <v>6888594.2343562962</v>
      </c>
      <c r="N16" s="902"/>
      <c r="O16" s="902"/>
      <c r="P16" s="902"/>
      <c r="Q16" s="902"/>
      <c r="R16" s="902"/>
      <c r="S16" s="902"/>
      <c r="T16" s="411"/>
      <c r="U16" s="411"/>
      <c r="V16" s="411"/>
      <c r="W16" s="411"/>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c r="AU16" s="411"/>
      <c r="AV16" s="411"/>
      <c r="AW16" s="411"/>
      <c r="AX16" s="411"/>
      <c r="AY16" s="411"/>
      <c r="AZ16" s="411"/>
      <c r="BA16" s="411"/>
    </row>
    <row r="17" spans="1:53" s="365" customFormat="1" ht="18" hidden="1" customHeight="1">
      <c r="A17" s="2641" t="s">
        <v>1301</v>
      </c>
      <c r="B17" s="2641"/>
      <c r="C17" s="2641"/>
      <c r="D17" s="2"/>
      <c r="E17" s="468">
        <v>681935234.71638656</v>
      </c>
      <c r="F17" s="468">
        <v>590578353.62427771</v>
      </c>
      <c r="G17" s="468">
        <v>937044383.52443826</v>
      </c>
      <c r="H17" s="468">
        <v>381261277.62549567</v>
      </c>
      <c r="I17" s="468">
        <v>289904396.53338641</v>
      </c>
      <c r="J17" s="476">
        <v>18475678.485761065</v>
      </c>
      <c r="K17" s="476">
        <v>596990781.119326</v>
      </c>
      <c r="L17" s="476">
        <v>578160728.5131588</v>
      </c>
      <c r="M17" s="476">
        <v>2510483.3665946699</v>
      </c>
      <c r="N17" s="902"/>
      <c r="O17" s="902"/>
      <c r="P17" s="902"/>
      <c r="Q17" s="902"/>
      <c r="R17" s="902"/>
      <c r="S17" s="902"/>
      <c r="T17" s="411"/>
      <c r="U17" s="411"/>
      <c r="V17" s="411"/>
      <c r="W17" s="411"/>
      <c r="X17" s="411"/>
      <c r="Y17" s="411"/>
      <c r="Z17" s="411"/>
      <c r="AA17" s="411"/>
      <c r="AB17" s="411"/>
      <c r="AC17" s="411"/>
      <c r="AD17" s="411"/>
      <c r="AE17" s="411"/>
      <c r="AF17" s="411"/>
      <c r="AG17" s="411"/>
      <c r="AH17" s="411"/>
      <c r="AI17" s="411"/>
      <c r="AJ17" s="411"/>
      <c r="AK17" s="411"/>
      <c r="AL17" s="411"/>
      <c r="AM17" s="411"/>
      <c r="AN17" s="411"/>
      <c r="AO17" s="411"/>
      <c r="AP17" s="411"/>
      <c r="AQ17" s="411"/>
      <c r="AR17" s="411"/>
      <c r="AS17" s="411"/>
      <c r="AT17" s="411"/>
      <c r="AU17" s="411"/>
      <c r="AV17" s="411"/>
      <c r="AW17" s="411"/>
      <c r="AX17" s="411"/>
      <c r="AY17" s="411"/>
      <c r="AZ17" s="411"/>
      <c r="BA17" s="411"/>
    </row>
    <row r="18" spans="1:53" s="365" customFormat="1" ht="18" hidden="1" customHeight="1">
      <c r="A18" s="2641" t="s">
        <v>1302</v>
      </c>
      <c r="B18" s="2641"/>
      <c r="C18" s="2641"/>
      <c r="D18" s="2"/>
      <c r="E18" s="413">
        <v>0</v>
      </c>
      <c r="F18" s="468">
        <v>607232241.20353246</v>
      </c>
      <c r="G18" s="468">
        <v>1003221608.936448</v>
      </c>
      <c r="H18" s="468">
        <v>403309013.92628628</v>
      </c>
      <c r="I18" s="413">
        <v>0</v>
      </c>
      <c r="J18" s="468">
        <v>6972609.8170829285</v>
      </c>
      <c r="K18" s="468">
        <v>543367712.19140029</v>
      </c>
      <c r="L18" s="468">
        <v>539216484.37587118</v>
      </c>
      <c r="M18" s="468">
        <v>3804191.4392418195</v>
      </c>
      <c r="N18" s="902"/>
      <c r="O18" s="902"/>
      <c r="P18" s="902"/>
      <c r="Q18" s="902"/>
      <c r="R18" s="902"/>
      <c r="S18" s="902"/>
      <c r="T18" s="411"/>
      <c r="U18" s="411"/>
      <c r="V18" s="411"/>
      <c r="W18" s="411"/>
      <c r="X18" s="411"/>
      <c r="Y18" s="411"/>
      <c r="Z18" s="411"/>
      <c r="AA18" s="411"/>
      <c r="AB18" s="411"/>
      <c r="AC18" s="411"/>
      <c r="AD18" s="411"/>
      <c r="AE18" s="411"/>
      <c r="AF18" s="411"/>
      <c r="AG18" s="411"/>
      <c r="AH18" s="411"/>
      <c r="AI18" s="411"/>
      <c r="AJ18" s="411"/>
      <c r="AK18" s="411"/>
      <c r="AL18" s="411"/>
      <c r="AM18" s="411"/>
      <c r="AN18" s="411"/>
      <c r="AO18" s="411"/>
      <c r="AP18" s="411"/>
      <c r="AQ18" s="411"/>
      <c r="AR18" s="411"/>
      <c r="AS18" s="411"/>
      <c r="AT18" s="411"/>
      <c r="AU18" s="411"/>
      <c r="AV18" s="411"/>
      <c r="AW18" s="411"/>
      <c r="AX18" s="411"/>
      <c r="AY18" s="411"/>
      <c r="AZ18" s="411"/>
      <c r="BA18" s="411"/>
    </row>
    <row r="19" spans="1:53" s="365" customFormat="1" ht="19.5" hidden="1" customHeight="1">
      <c r="A19" s="2641" t="s">
        <v>1303</v>
      </c>
      <c r="B19" s="2641"/>
      <c r="C19" s="2641"/>
      <c r="D19" s="2"/>
      <c r="E19" s="468">
        <v>683633555.04922509</v>
      </c>
      <c r="F19" s="468">
        <v>574744237.52682424</v>
      </c>
      <c r="G19" s="468">
        <v>970849266.94598389</v>
      </c>
      <c r="H19" s="468">
        <v>419903502.28074831</v>
      </c>
      <c r="I19" s="468">
        <v>311014184.75834781</v>
      </c>
      <c r="J19" s="476">
        <v>26626161.534641959</v>
      </c>
      <c r="K19" s="476">
        <v>471136516.85751724</v>
      </c>
      <c r="L19" s="476">
        <v>472749175.82649487</v>
      </c>
      <c r="M19" s="476">
        <v>1215029.7040749842</v>
      </c>
      <c r="N19" s="902"/>
      <c r="O19" s="902"/>
      <c r="P19" s="902"/>
      <c r="Q19" s="902"/>
      <c r="R19" s="902"/>
      <c r="S19" s="902"/>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row>
    <row r="20" spans="1:53" s="365" customFormat="1" ht="18" hidden="1" customHeight="1">
      <c r="A20" s="2641" t="s">
        <v>1304</v>
      </c>
      <c r="B20" s="2641"/>
      <c r="C20" s="2641"/>
      <c r="D20" s="2"/>
      <c r="E20" s="50">
        <v>662761579.58153081</v>
      </c>
      <c r="F20" s="50">
        <v>567799791.59006059</v>
      </c>
      <c r="G20" s="50">
        <v>973437226.63850653</v>
      </c>
      <c r="H20" s="50">
        <v>440547245.66964597</v>
      </c>
      <c r="I20" s="50">
        <v>345585457.67817688</v>
      </c>
      <c r="J20" s="328">
        <v>19356673.986337218</v>
      </c>
      <c r="K20" s="328">
        <v>472565988.36896783</v>
      </c>
      <c r="L20" s="328">
        <v>453305260.32758719</v>
      </c>
      <c r="M20" s="328">
        <v>3707591.4065191075</v>
      </c>
      <c r="N20" s="902"/>
      <c r="O20" s="902"/>
      <c r="P20" s="902"/>
      <c r="Q20" s="902"/>
      <c r="R20" s="902"/>
      <c r="S20" s="902"/>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1"/>
      <c r="AU20" s="411"/>
      <c r="AV20" s="411"/>
      <c r="AW20" s="411"/>
      <c r="AX20" s="411"/>
      <c r="AY20" s="411"/>
      <c r="AZ20" s="411"/>
      <c r="BA20" s="411"/>
    </row>
    <row r="21" spans="1:53" s="365" customFormat="1" ht="18" hidden="1" customHeight="1">
      <c r="A21" s="2641" t="s">
        <v>1305</v>
      </c>
      <c r="B21" s="2641"/>
      <c r="C21" s="2641"/>
      <c r="D21" s="2"/>
      <c r="E21" s="468">
        <v>716262327.50647795</v>
      </c>
      <c r="F21" s="468">
        <v>610787773.83475637</v>
      </c>
      <c r="G21" s="346">
        <v>1030147265.4051361</v>
      </c>
      <c r="H21" s="468">
        <v>454560295.94557261</v>
      </c>
      <c r="I21" s="468">
        <v>349085742.27385134</v>
      </c>
      <c r="J21" s="476">
        <v>20125074.550239943</v>
      </c>
      <c r="K21" s="476">
        <v>467124506.29757822</v>
      </c>
      <c r="L21" s="476">
        <v>449083899.65039593</v>
      </c>
      <c r="M21" s="476">
        <v>2964876.8222299484</v>
      </c>
      <c r="N21" s="902"/>
      <c r="O21" s="902"/>
      <c r="P21" s="902"/>
      <c r="Q21" s="902"/>
      <c r="R21" s="902"/>
      <c r="S21" s="902"/>
      <c r="T21" s="411"/>
      <c r="U21" s="411"/>
      <c r="V21" s="411"/>
      <c r="W21" s="411"/>
      <c r="X21" s="411"/>
      <c r="Y21" s="411"/>
      <c r="Z21" s="411"/>
      <c r="AA21" s="411"/>
      <c r="AB21" s="411"/>
      <c r="AC21" s="411"/>
      <c r="AD21" s="411"/>
      <c r="AE21" s="411"/>
      <c r="AF21" s="411"/>
      <c r="AG21" s="411"/>
      <c r="AH21" s="411"/>
      <c r="AI21" s="411"/>
      <c r="AJ21" s="411"/>
      <c r="AK21" s="411"/>
      <c r="AL21" s="411"/>
      <c r="AM21" s="411"/>
      <c r="AN21" s="411"/>
      <c r="AO21" s="411"/>
      <c r="AP21" s="411"/>
      <c r="AQ21" s="411"/>
      <c r="AR21" s="411"/>
      <c r="AS21" s="411"/>
      <c r="AT21" s="411"/>
      <c r="AU21" s="411"/>
      <c r="AV21" s="411"/>
      <c r="AW21" s="411"/>
      <c r="AX21" s="411"/>
      <c r="AY21" s="411"/>
      <c r="AZ21" s="411"/>
      <c r="BA21" s="411"/>
    </row>
    <row r="22" spans="1:53" s="365" customFormat="1" ht="18" hidden="1" customHeight="1">
      <c r="A22" s="2618" t="s">
        <v>1055</v>
      </c>
      <c r="B22" s="2619"/>
      <c r="C22" s="2619"/>
      <c r="D22" s="2620"/>
      <c r="E22" s="108">
        <v>724364.66316857818</v>
      </c>
      <c r="F22" s="108">
        <v>591629.89836522436</v>
      </c>
      <c r="G22" s="108">
        <v>1032399.7752184964</v>
      </c>
      <c r="H22" s="108">
        <v>475031.708663809</v>
      </c>
      <c r="I22" s="108">
        <v>342296.94386045472</v>
      </c>
      <c r="J22" s="372">
        <v>24804.570290867643</v>
      </c>
      <c r="K22" s="372">
        <v>513062.53733096854</v>
      </c>
      <c r="L22" s="372">
        <v>501070.75358251139</v>
      </c>
      <c r="M22" s="372">
        <v>2534.5222287871907</v>
      </c>
      <c r="N22" s="411"/>
      <c r="O22" s="411"/>
      <c r="P22" s="411"/>
      <c r="Q22" s="411"/>
      <c r="R22" s="411"/>
      <c r="S22" s="411"/>
      <c r="T22" s="411"/>
      <c r="U22" s="411"/>
      <c r="V22" s="411"/>
      <c r="W22" s="411"/>
      <c r="X22" s="411"/>
      <c r="Y22" s="411"/>
      <c r="Z22" s="411"/>
      <c r="AA22" s="411"/>
      <c r="AB22" s="411"/>
      <c r="AC22" s="411"/>
      <c r="AD22" s="411"/>
      <c r="AE22" s="411"/>
      <c r="AF22" s="411"/>
      <c r="AG22" s="411"/>
      <c r="AH22" s="411"/>
      <c r="AI22" s="411"/>
      <c r="AJ22" s="411"/>
      <c r="AK22" s="411"/>
      <c r="AL22" s="411"/>
      <c r="AM22" s="411"/>
      <c r="AN22" s="411"/>
      <c r="AO22" s="411"/>
      <c r="AP22" s="411"/>
      <c r="AQ22" s="411"/>
      <c r="AR22" s="411"/>
      <c r="AS22" s="411"/>
      <c r="AT22" s="411"/>
      <c r="AU22" s="411"/>
      <c r="AV22" s="411"/>
      <c r="AW22" s="411"/>
      <c r="AX22" s="411"/>
      <c r="AY22" s="411"/>
      <c r="AZ22" s="411"/>
      <c r="BA22" s="411"/>
    </row>
    <row r="23" spans="1:53" s="365" customFormat="1" ht="18" hidden="1" customHeight="1">
      <c r="A23" s="2618" t="s">
        <v>1001</v>
      </c>
      <c r="B23" s="2619"/>
      <c r="C23" s="2619"/>
      <c r="D23" s="2620"/>
      <c r="E23" s="114" t="s">
        <v>441</v>
      </c>
      <c r="F23" s="108">
        <v>547611.81277995161</v>
      </c>
      <c r="G23" s="108">
        <v>964911.57901463204</v>
      </c>
      <c r="H23" s="108">
        <v>397665.19740919786</v>
      </c>
      <c r="I23" s="114" t="s">
        <v>441</v>
      </c>
      <c r="J23" s="372">
        <v>9682.279325438436</v>
      </c>
      <c r="K23" s="372">
        <v>269631.4900439101</v>
      </c>
      <c r="L23" s="372">
        <v>293813.18471593724</v>
      </c>
      <c r="M23" s="372">
        <v>5135.1534788963636</v>
      </c>
      <c r="N23" s="411"/>
      <c r="O23" s="411"/>
      <c r="P23" s="411"/>
      <c r="Q23" s="411"/>
      <c r="R23" s="411"/>
      <c r="S23" s="411"/>
      <c r="T23" s="411"/>
      <c r="U23" s="411"/>
      <c r="V23" s="411"/>
      <c r="W23" s="411"/>
      <c r="X23" s="411"/>
      <c r="Y23" s="411"/>
      <c r="Z23" s="411"/>
      <c r="AA23" s="411"/>
      <c r="AB23" s="411"/>
      <c r="AC23" s="411"/>
      <c r="AD23" s="411"/>
      <c r="AE23" s="411"/>
      <c r="AF23" s="411"/>
      <c r="AG23" s="411"/>
      <c r="AH23" s="411"/>
      <c r="AI23" s="411"/>
      <c r="AJ23" s="411"/>
      <c r="AK23" s="411"/>
      <c r="AL23" s="411"/>
      <c r="AM23" s="411"/>
      <c r="AN23" s="411"/>
      <c r="AO23" s="411"/>
      <c r="AP23" s="411"/>
      <c r="AQ23" s="411"/>
      <c r="AR23" s="411"/>
      <c r="AS23" s="411"/>
      <c r="AT23" s="411"/>
      <c r="AU23" s="411"/>
      <c r="AV23" s="411"/>
      <c r="AW23" s="411"/>
      <c r="AX23" s="411"/>
      <c r="AY23" s="411"/>
      <c r="AZ23" s="411"/>
      <c r="BA23" s="411"/>
    </row>
    <row r="24" spans="1:53" s="365" customFormat="1" ht="15.75" customHeight="1">
      <c r="A24" s="2618" t="s">
        <v>1002</v>
      </c>
      <c r="B24" s="2619"/>
      <c r="C24" s="2619"/>
      <c r="D24" s="2620"/>
      <c r="E24" s="108">
        <v>708940.19825449632</v>
      </c>
      <c r="F24" s="108">
        <v>567102.42923699063</v>
      </c>
      <c r="G24" s="108">
        <v>984714.76754821243</v>
      </c>
      <c r="H24" s="108">
        <v>449262.02067258739</v>
      </c>
      <c r="I24" s="108">
        <v>307424.2516550821</v>
      </c>
      <c r="J24" s="372">
        <v>33402.695785703654</v>
      </c>
      <c r="K24" s="372">
        <v>382269.4839282473</v>
      </c>
      <c r="L24" s="372">
        <v>381803.42749317776</v>
      </c>
      <c r="M24" s="372">
        <v>2219.0698594061723</v>
      </c>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c r="AU24" s="411"/>
      <c r="AV24" s="411"/>
      <c r="AW24" s="411"/>
      <c r="AX24" s="411"/>
      <c r="AY24" s="411"/>
      <c r="AZ24" s="411"/>
      <c r="BA24" s="411"/>
    </row>
    <row r="25" spans="1:53" s="365" customFormat="1" ht="15.75" customHeight="1">
      <c r="A25" s="2618" t="s">
        <v>1003</v>
      </c>
      <c r="B25" s="2619"/>
      <c r="C25" s="2619"/>
      <c r="D25" s="2620"/>
      <c r="E25" s="108">
        <v>722039.41392717231</v>
      </c>
      <c r="F25" s="108">
        <v>595707.11230569519</v>
      </c>
      <c r="G25" s="108">
        <v>1042311.8568282637</v>
      </c>
      <c r="H25" s="108">
        <v>457751.88970682363</v>
      </c>
      <c r="I25" s="108">
        <v>331419.58808534633</v>
      </c>
      <c r="J25" s="372">
        <v>13782.461485977667</v>
      </c>
      <c r="K25" s="372">
        <v>395867.76492653601</v>
      </c>
      <c r="L25" s="372">
        <v>394024.02729688911</v>
      </c>
      <c r="M25" s="372">
        <v>4479.0539313703448</v>
      </c>
      <c r="Y25" s="411"/>
      <c r="Z25" s="411"/>
      <c r="AA25" s="411"/>
      <c r="AB25" s="411"/>
      <c r="AC25" s="411"/>
      <c r="AD25" s="411"/>
      <c r="AE25" s="411"/>
      <c r="AF25" s="411"/>
      <c r="AG25" s="411"/>
      <c r="AH25" s="411"/>
      <c r="AI25" s="411"/>
      <c r="AJ25" s="411"/>
      <c r="AK25" s="411"/>
      <c r="AL25" s="411"/>
      <c r="AM25" s="411"/>
      <c r="AN25" s="411"/>
      <c r="AO25" s="411"/>
      <c r="AP25" s="411"/>
      <c r="AQ25" s="411"/>
      <c r="AR25" s="411"/>
      <c r="AS25" s="411"/>
      <c r="AT25" s="411"/>
      <c r="AU25" s="411"/>
      <c r="AV25" s="411"/>
      <c r="AW25" s="411"/>
      <c r="AX25" s="411"/>
      <c r="AY25" s="411"/>
      <c r="AZ25" s="411"/>
      <c r="BA25" s="411"/>
    </row>
    <row r="26" spans="1:53" s="365" customFormat="1" ht="15.75" customHeight="1">
      <c r="A26" s="2618" t="s">
        <v>1004</v>
      </c>
      <c r="B26" s="2619"/>
      <c r="C26" s="2619"/>
      <c r="D26" s="2620"/>
      <c r="E26" s="108">
        <v>795115.20119996963</v>
      </c>
      <c r="F26" s="108">
        <v>645268.72433871333</v>
      </c>
      <c r="G26" s="108">
        <v>1126518.7400739766</v>
      </c>
      <c r="H26" s="108">
        <v>503373.67235709436</v>
      </c>
      <c r="I26" s="108">
        <v>353527.19549583778</v>
      </c>
      <c r="J26" s="372">
        <v>20626.742568031848</v>
      </c>
      <c r="K26" s="372">
        <v>409850.3756051755</v>
      </c>
      <c r="L26" s="372">
        <v>404086.95367496519</v>
      </c>
      <c r="M26" s="372">
        <v>4266.5078764110003</v>
      </c>
      <c r="Y26" s="411"/>
      <c r="Z26" s="411"/>
      <c r="AA26" s="411"/>
      <c r="AB26" s="411"/>
      <c r="AC26" s="411"/>
      <c r="AD26" s="411"/>
      <c r="AE26" s="411"/>
      <c r="AF26" s="411"/>
      <c r="AG26" s="411"/>
      <c r="AH26" s="411"/>
      <c r="AI26" s="411"/>
      <c r="AJ26" s="411"/>
      <c r="AK26" s="411"/>
      <c r="AL26" s="411"/>
      <c r="AM26" s="411"/>
      <c r="AN26" s="411"/>
      <c r="AO26" s="411"/>
      <c r="AP26" s="411"/>
      <c r="AQ26" s="411"/>
      <c r="AR26" s="411"/>
      <c r="AS26" s="411"/>
      <c r="AT26" s="411"/>
      <c r="AU26" s="411"/>
      <c r="AV26" s="411"/>
      <c r="AW26" s="411"/>
      <c r="AX26" s="411"/>
      <c r="AY26" s="411"/>
      <c r="AZ26" s="411"/>
      <c r="BA26" s="411"/>
    </row>
    <row r="27" spans="1:53" s="365" customFormat="1" ht="15.75" customHeight="1" thickBot="1">
      <c r="A27" s="2618" t="s">
        <v>1005</v>
      </c>
      <c r="B27" s="2619"/>
      <c r="C27" s="2619"/>
      <c r="D27" s="2620"/>
      <c r="E27" s="108">
        <v>855933.99290308438</v>
      </c>
      <c r="F27" s="108">
        <v>688049.72330288822</v>
      </c>
      <c r="G27" s="108">
        <v>1217327.4783639472</v>
      </c>
      <c r="H27" s="108">
        <v>558214.72124357242</v>
      </c>
      <c r="I27" s="108">
        <v>390330.45164337719</v>
      </c>
      <c r="J27" s="372">
        <v>30701.409825774503</v>
      </c>
      <c r="K27" s="372">
        <v>754934.17911685596</v>
      </c>
      <c r="L27" s="372">
        <v>748932.49891146598</v>
      </c>
      <c r="M27" s="372">
        <v>7766.1238486531884</v>
      </c>
      <c r="Y27" s="411"/>
      <c r="Z27" s="411"/>
      <c r="AA27" s="411"/>
      <c r="AB27" s="411"/>
      <c r="AC27" s="411"/>
      <c r="AD27" s="411"/>
      <c r="AE27" s="411"/>
      <c r="AF27" s="411"/>
      <c r="AG27" s="411"/>
      <c r="AH27" s="411"/>
      <c r="AI27" s="411"/>
      <c r="AJ27" s="411"/>
      <c r="AK27" s="411"/>
      <c r="AL27" s="411"/>
      <c r="AM27" s="411"/>
      <c r="AN27" s="411"/>
      <c r="AO27" s="411"/>
      <c r="AP27" s="411"/>
      <c r="AQ27" s="411"/>
      <c r="AR27" s="411"/>
      <c r="AS27" s="411"/>
      <c r="AT27" s="411"/>
      <c r="AU27" s="411"/>
      <c r="AV27" s="411"/>
      <c r="AW27" s="411"/>
      <c r="AX27" s="411"/>
      <c r="AY27" s="411"/>
      <c r="AZ27" s="411"/>
      <c r="BA27" s="411"/>
    </row>
    <row r="28" spans="1:53" s="365" customFormat="1" ht="15.75" customHeight="1" thickTop="1">
      <c r="A28" s="2618" t="s">
        <v>1474</v>
      </c>
      <c r="B28" s="2619"/>
      <c r="C28" s="2619"/>
      <c r="D28" s="2620"/>
      <c r="E28" s="108">
        <f>P32</f>
        <v>1047088.4082836743</v>
      </c>
      <c r="F28" s="108">
        <f>Q32</f>
        <v>938752.46645881783</v>
      </c>
      <c r="G28" s="108">
        <f>R32</f>
        <v>1709649.7267456325</v>
      </c>
      <c r="H28" s="108">
        <f>S32</f>
        <v>848436.1188092056</v>
      </c>
      <c r="I28" s="108">
        <f>T32</f>
        <v>740070.83841102745</v>
      </c>
      <c r="J28" s="108">
        <f>U32</f>
        <v>57959.652833130371</v>
      </c>
      <c r="K28" s="108">
        <f>V32</f>
        <v>781398.4806249456</v>
      </c>
      <c r="L28" s="108">
        <f>W32</f>
        <v>750699.62205673801</v>
      </c>
      <c r="M28" s="108">
        <f>X32</f>
        <v>10904.594323371033</v>
      </c>
      <c r="N28" s="2913"/>
      <c r="O28" s="2914"/>
      <c r="P28" s="1605" t="s">
        <v>1928</v>
      </c>
      <c r="Q28" s="1606" t="s">
        <v>96</v>
      </c>
      <c r="R28" s="1606" t="s">
        <v>2121</v>
      </c>
      <c r="S28" s="1606" t="s">
        <v>2122</v>
      </c>
      <c r="T28" s="1606" t="s">
        <v>2123</v>
      </c>
      <c r="U28" s="1606" t="s">
        <v>2124</v>
      </c>
      <c r="V28" s="1606" t="s">
        <v>319</v>
      </c>
      <c r="W28" s="1606" t="s">
        <v>320</v>
      </c>
      <c r="X28" s="1607" t="s">
        <v>2125</v>
      </c>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row>
    <row r="29" spans="1:53" ht="15.75" customHeight="1" thickBot="1">
      <c r="A29" s="2641" t="s">
        <v>43</v>
      </c>
      <c r="B29" s="2641"/>
      <c r="C29" s="2641"/>
      <c r="D29" s="2"/>
      <c r="E29" s="607"/>
      <c r="F29" s="108"/>
      <c r="G29" s="108"/>
      <c r="H29" s="108"/>
      <c r="I29" s="108"/>
      <c r="J29" s="956"/>
      <c r="K29" s="956"/>
      <c r="L29" s="1623"/>
      <c r="M29" s="956"/>
      <c r="N29" s="2915"/>
      <c r="O29" s="2916"/>
      <c r="P29" s="1608" t="s">
        <v>2025</v>
      </c>
      <c r="Q29" s="1609" t="s">
        <v>2025</v>
      </c>
      <c r="R29" s="1609" t="s">
        <v>2025</v>
      </c>
      <c r="S29" s="1609" t="s">
        <v>2025</v>
      </c>
      <c r="T29" s="1609" t="s">
        <v>2025</v>
      </c>
      <c r="U29" s="1609" t="s">
        <v>2025</v>
      </c>
      <c r="V29" s="1609" t="s">
        <v>2025</v>
      </c>
      <c r="W29" s="1609" t="s">
        <v>2025</v>
      </c>
      <c r="X29" s="1610" t="s">
        <v>2025</v>
      </c>
      <c r="Y29" s="411"/>
      <c r="Z29" s="411"/>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row>
    <row r="30" spans="1:53" ht="15.75" customHeight="1" thickTop="1">
      <c r="A30" s="1137"/>
      <c r="B30" s="1137" t="s">
        <v>44</v>
      </c>
      <c r="C30" s="1137"/>
      <c r="D30" s="843"/>
      <c r="E30" s="956">
        <f>P30</f>
        <v>1001695.4989721935</v>
      </c>
      <c r="F30" s="956">
        <f>Q30</f>
        <v>898010.92313150689</v>
      </c>
      <c r="G30" s="956">
        <f>R30</f>
        <v>1663369.6547935084</v>
      </c>
      <c r="H30" s="956">
        <f>S30</f>
        <v>840760.50691285613</v>
      </c>
      <c r="I30" s="956">
        <f>T30</f>
        <v>737075.93107217271</v>
      </c>
      <c r="J30" s="956">
        <f>U30</f>
        <v>55754.659686248095</v>
      </c>
      <c r="K30" s="956">
        <f>V30</f>
        <v>781113.94228479115</v>
      </c>
      <c r="L30" s="956">
        <f>W30</f>
        <v>750562.23239681451</v>
      </c>
      <c r="M30" s="956">
        <f>X30</f>
        <v>10904.594323371033</v>
      </c>
      <c r="N30" s="2917" t="s">
        <v>1936</v>
      </c>
      <c r="O30" s="1611" t="s">
        <v>1937</v>
      </c>
      <c r="P30" s="1612">
        <v>1001695.4989721935</v>
      </c>
      <c r="Q30" s="1613">
        <v>898010.92313150689</v>
      </c>
      <c r="R30" s="1613">
        <v>1663369.6547935084</v>
      </c>
      <c r="S30" s="1613">
        <v>840760.50691285613</v>
      </c>
      <c r="T30" s="1613">
        <v>737075.93107217271</v>
      </c>
      <c r="U30" s="1613">
        <v>55754.659686248095</v>
      </c>
      <c r="V30" s="1613">
        <v>781113.94228479115</v>
      </c>
      <c r="W30" s="1613">
        <v>750562.23239681451</v>
      </c>
      <c r="X30" s="1614">
        <v>10904.594323371033</v>
      </c>
      <c r="Y30" s="411"/>
      <c r="Z30" s="411"/>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row>
    <row r="31" spans="1:53" ht="15.75" customHeight="1">
      <c r="A31" s="1137"/>
      <c r="B31" s="1137" t="s">
        <v>12</v>
      </c>
      <c r="C31" s="1137"/>
      <c r="D31" s="843"/>
      <c r="E31" s="956">
        <f>P31</f>
        <v>45392.90931148058</v>
      </c>
      <c r="F31" s="956">
        <f>Q31</f>
        <v>40741.543327310552</v>
      </c>
      <c r="G31" s="956">
        <f>R31</f>
        <v>46280.071952123682</v>
      </c>
      <c r="H31" s="956">
        <f>S31</f>
        <v>7675.6118963491099</v>
      </c>
      <c r="I31" s="956">
        <f>T31</f>
        <v>2994.9073388548109</v>
      </c>
      <c r="J31" s="956">
        <f>U31</f>
        <v>2204.9931468822861</v>
      </c>
      <c r="K31" s="956">
        <f>V31</f>
        <v>284.5383401546398</v>
      </c>
      <c r="L31" s="956">
        <f>W31</f>
        <v>137.38965992343952</v>
      </c>
      <c r="M31" s="956">
        <f>X31</f>
        <v>0</v>
      </c>
      <c r="N31" s="2912"/>
      <c r="O31" s="1741" t="s">
        <v>1938</v>
      </c>
      <c r="P31" s="1615">
        <v>45392.90931148058</v>
      </c>
      <c r="Q31" s="1616">
        <v>40741.543327310552</v>
      </c>
      <c r="R31" s="1616">
        <v>46280.071952123682</v>
      </c>
      <c r="S31" s="1616">
        <v>7675.6118963491099</v>
      </c>
      <c r="T31" s="1616">
        <v>2994.9073388548109</v>
      </c>
      <c r="U31" s="1616">
        <v>2204.9931468822861</v>
      </c>
      <c r="V31" s="1616">
        <v>284.5383401546398</v>
      </c>
      <c r="W31" s="1616">
        <v>137.38965992343952</v>
      </c>
      <c r="X31" s="1617">
        <v>0</v>
      </c>
      <c r="Y31" s="411"/>
      <c r="Z31" s="411"/>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row>
    <row r="32" spans="1:53" ht="15.75" customHeight="1">
      <c r="A32" s="2641" t="s">
        <v>13</v>
      </c>
      <c r="B32" s="2641"/>
      <c r="C32" s="2641"/>
      <c r="D32" s="2"/>
      <c r="E32" s="956"/>
      <c r="F32" s="956"/>
      <c r="G32" s="956"/>
      <c r="H32" s="956"/>
      <c r="I32" s="956"/>
      <c r="J32" s="956"/>
      <c r="K32" s="956"/>
      <c r="L32" s="956"/>
      <c r="M32" s="956"/>
      <c r="N32" s="2563" t="s">
        <v>1939</v>
      </c>
      <c r="O32" s="2565"/>
      <c r="P32" s="1615">
        <v>1047088.4082836743</v>
      </c>
      <c r="Q32" s="1616">
        <v>938752.46645881783</v>
      </c>
      <c r="R32" s="1616">
        <v>1709649.7267456325</v>
      </c>
      <c r="S32" s="1616">
        <v>848436.1188092056</v>
      </c>
      <c r="T32" s="1616">
        <v>740070.83841102745</v>
      </c>
      <c r="U32" s="1616">
        <v>57959.652833130371</v>
      </c>
      <c r="V32" s="1616">
        <v>781398.4806249456</v>
      </c>
      <c r="W32" s="1616">
        <v>750699.62205673801</v>
      </c>
      <c r="X32" s="1617">
        <v>10904.594323371033</v>
      </c>
      <c r="Y32" s="411"/>
      <c r="Z32" s="411"/>
      <c r="AA32" s="960"/>
      <c r="AB32" s="960"/>
      <c r="AC32" s="960"/>
      <c r="AD32" s="960"/>
      <c r="AE32" s="960"/>
      <c r="AF32" s="960"/>
      <c r="AG32" s="960"/>
      <c r="AH32" s="960"/>
      <c r="AI32" s="960"/>
      <c r="AJ32" s="960"/>
      <c r="AK32" s="960"/>
      <c r="AL32" s="960"/>
      <c r="AM32" s="960"/>
      <c r="AN32" s="960"/>
      <c r="AO32" s="960"/>
      <c r="AP32" s="960"/>
      <c r="AQ32" s="960"/>
      <c r="AR32" s="960"/>
      <c r="AS32" s="960"/>
      <c r="AT32" s="960"/>
      <c r="AU32" s="960"/>
      <c r="AV32" s="960"/>
      <c r="AW32" s="960"/>
      <c r="AX32" s="960"/>
      <c r="AY32" s="960"/>
      <c r="AZ32" s="960"/>
      <c r="BA32" s="960"/>
    </row>
    <row r="33" spans="1:53" ht="15.75" customHeight="1">
      <c r="A33" s="1137"/>
      <c r="B33" s="1137" t="s">
        <v>52</v>
      </c>
      <c r="C33" s="1137"/>
      <c r="D33" s="843"/>
      <c r="E33" s="956">
        <f>P33</f>
        <v>653566.39148776152</v>
      </c>
      <c r="F33" s="956">
        <f>Q33</f>
        <v>605124.74346296175</v>
      </c>
      <c r="G33" s="956">
        <f>R33</f>
        <v>1239980.4776634932</v>
      </c>
      <c r="H33" s="956">
        <f>S33</f>
        <v>693237.91514279938</v>
      </c>
      <c r="I33" s="956">
        <f>T33</f>
        <v>644796.26711799914</v>
      </c>
      <c r="J33" s="956">
        <f>U33</f>
        <v>40143.353266831393</v>
      </c>
      <c r="K33" s="956">
        <f>V33</f>
        <v>702790.63267445064</v>
      </c>
      <c r="L33" s="956">
        <f>W33</f>
        <v>675489.37959263066</v>
      </c>
      <c r="M33" s="956">
        <f>X33</f>
        <v>9062.4254063852677</v>
      </c>
      <c r="N33" s="2563" t="s">
        <v>1940</v>
      </c>
      <c r="O33" s="2565"/>
      <c r="P33" s="1615">
        <v>653566.39148776152</v>
      </c>
      <c r="Q33" s="1616">
        <v>605124.74346296175</v>
      </c>
      <c r="R33" s="1616">
        <v>1239980.4776634932</v>
      </c>
      <c r="S33" s="1616">
        <v>693237.91514279938</v>
      </c>
      <c r="T33" s="1616">
        <v>644796.26711799914</v>
      </c>
      <c r="U33" s="1616">
        <v>40143.353266831393</v>
      </c>
      <c r="V33" s="1616">
        <v>702790.63267445064</v>
      </c>
      <c r="W33" s="1616">
        <v>675489.37959263066</v>
      </c>
      <c r="X33" s="1617">
        <v>9062.4254063852677</v>
      </c>
      <c r="Y33" s="411"/>
      <c r="Z33" s="411"/>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c r="BA33" s="960"/>
    </row>
    <row r="34" spans="1:53" ht="15.75" customHeight="1">
      <c r="A34" s="1137"/>
      <c r="B34" s="1137" t="s">
        <v>53</v>
      </c>
      <c r="C34" s="1137"/>
      <c r="D34" s="843"/>
      <c r="E34" s="956">
        <f>P34</f>
        <v>72083.689829228519</v>
      </c>
      <c r="F34" s="956">
        <f>Q34</f>
        <v>56442.369847481554</v>
      </c>
      <c r="G34" s="956">
        <f>R34</f>
        <v>85148.205822760894</v>
      </c>
      <c r="H34" s="956">
        <f>S34</f>
        <v>35424.982819595934</v>
      </c>
      <c r="I34" s="956">
        <f>T34</f>
        <v>19783.662837848929</v>
      </c>
      <c r="J34" s="956">
        <f>U34</f>
        <v>6079.5293263252506</v>
      </c>
      <c r="K34" s="956">
        <f>V34</f>
        <v>5009.8915563442952</v>
      </c>
      <c r="L34" s="956">
        <f>W34</f>
        <v>4302.5009397815984</v>
      </c>
      <c r="M34" s="957">
        <f>X34</f>
        <v>67.773098571428562</v>
      </c>
      <c r="N34" s="2563" t="s">
        <v>1941</v>
      </c>
      <c r="O34" s="2565"/>
      <c r="P34" s="1615">
        <v>72083.689829228519</v>
      </c>
      <c r="Q34" s="1616">
        <v>56442.369847481554</v>
      </c>
      <c r="R34" s="1616">
        <v>85148.205822760894</v>
      </c>
      <c r="S34" s="1616">
        <v>35424.982819595934</v>
      </c>
      <c r="T34" s="1616">
        <v>19783.662837848929</v>
      </c>
      <c r="U34" s="1616">
        <v>6079.5293263252506</v>
      </c>
      <c r="V34" s="1616">
        <v>5009.8915563442952</v>
      </c>
      <c r="W34" s="1616">
        <v>4302.5009397815984</v>
      </c>
      <c r="X34" s="1617">
        <v>67.773098571428562</v>
      </c>
      <c r="Y34" s="411"/>
      <c r="Z34" s="411"/>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c r="BA34" s="960"/>
    </row>
    <row r="35" spans="1:53" ht="15.75" customHeight="1">
      <c r="A35" s="1137"/>
      <c r="B35" s="1137" t="s">
        <v>54</v>
      </c>
      <c r="C35" s="1137"/>
      <c r="D35" s="843"/>
      <c r="E35" s="956">
        <f>P35</f>
        <v>174603.92662775688</v>
      </c>
      <c r="F35" s="956">
        <f>Q35</f>
        <v>137942.33876710036</v>
      </c>
      <c r="G35" s="956">
        <f>R35</f>
        <v>199518.2878189628</v>
      </c>
      <c r="H35" s="956">
        <f>S35</f>
        <v>67342.425307766447</v>
      </c>
      <c r="I35" s="956">
        <f>T35</f>
        <v>30680.837447109883</v>
      </c>
      <c r="J35" s="956">
        <f>U35</f>
        <v>7368.7327142238983</v>
      </c>
      <c r="K35" s="956">
        <f>V35</f>
        <v>21216.202764496491</v>
      </c>
      <c r="L35" s="956">
        <f>W35</f>
        <v>21044.517541402136</v>
      </c>
      <c r="M35" s="957">
        <f>X35</f>
        <v>1773.9416814143358</v>
      </c>
      <c r="N35" s="2563" t="s">
        <v>1942</v>
      </c>
      <c r="O35" s="2565"/>
      <c r="P35" s="1615">
        <v>174603.92662775688</v>
      </c>
      <c r="Q35" s="1616">
        <v>137942.33876710036</v>
      </c>
      <c r="R35" s="1616">
        <v>199518.2878189628</v>
      </c>
      <c r="S35" s="1616">
        <v>67342.425307766447</v>
      </c>
      <c r="T35" s="1616">
        <v>30680.837447109883</v>
      </c>
      <c r="U35" s="1616">
        <v>7368.7327142238983</v>
      </c>
      <c r="V35" s="1616">
        <v>21216.202764496491</v>
      </c>
      <c r="W35" s="1616">
        <v>21044.517541402136</v>
      </c>
      <c r="X35" s="1617">
        <v>1773.9416814143358</v>
      </c>
      <c r="Y35" s="411"/>
      <c r="Z35" s="411"/>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row>
    <row r="36" spans="1:53" ht="15.75" customHeight="1">
      <c r="A36" s="1137"/>
      <c r="B36" s="1137" t="s">
        <v>254</v>
      </c>
      <c r="C36" s="1137"/>
      <c r="D36" s="843"/>
      <c r="E36" s="956">
        <f>P36</f>
        <v>57391.738400971823</v>
      </c>
      <c r="F36" s="956">
        <f>Q36</f>
        <v>50162.59552827564</v>
      </c>
      <c r="G36" s="956">
        <f>R36</f>
        <v>58771.574138416501</v>
      </c>
      <c r="H36" s="956">
        <f>S36</f>
        <v>11119.626206044391</v>
      </c>
      <c r="I36" s="956">
        <f>T36</f>
        <v>3861.1447600239189</v>
      </c>
      <c r="J36" s="956">
        <f>U36</f>
        <v>2556.3605847498179</v>
      </c>
      <c r="K36" s="956">
        <f>V36</f>
        <v>328.4200276546398</v>
      </c>
      <c r="L36" s="956">
        <f>W36</f>
        <v>159.07446092343952</v>
      </c>
      <c r="M36" s="957">
        <f>X36</f>
        <v>0</v>
      </c>
      <c r="N36" s="2563" t="s">
        <v>1943</v>
      </c>
      <c r="O36" s="2565"/>
      <c r="P36" s="1615">
        <v>57391.738400971823</v>
      </c>
      <c r="Q36" s="1616">
        <v>50162.59552827564</v>
      </c>
      <c r="R36" s="1616">
        <v>58771.574138416501</v>
      </c>
      <c r="S36" s="1616">
        <v>11119.626206044391</v>
      </c>
      <c r="T36" s="1616">
        <v>3861.1447600239189</v>
      </c>
      <c r="U36" s="1616">
        <v>2556.3605847498179</v>
      </c>
      <c r="V36" s="1616">
        <v>328.4200276546398</v>
      </c>
      <c r="W36" s="1616">
        <v>159.07446092343952</v>
      </c>
      <c r="X36" s="1617">
        <v>0</v>
      </c>
      <c r="Y36" s="411"/>
      <c r="Z36" s="411"/>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row>
    <row r="37" spans="1:53" ht="15.75" customHeight="1">
      <c r="A37" s="1137"/>
      <c r="B37" s="1137" t="s">
        <v>253</v>
      </c>
      <c r="C37" s="1137"/>
      <c r="D37" s="843"/>
      <c r="E37" s="956">
        <f>P37</f>
        <v>89442.661937953555</v>
      </c>
      <c r="F37" s="956">
        <f>Q37</f>
        <v>89080.418852999908</v>
      </c>
      <c r="G37" s="956">
        <f>R37</f>
        <v>126231.181302</v>
      </c>
      <c r="H37" s="956">
        <f>S37</f>
        <v>41311.169333000042</v>
      </c>
      <c r="I37" s="956">
        <f>T37</f>
        <v>40948.92624804638</v>
      </c>
      <c r="J37" s="956">
        <f>U37</f>
        <v>1811.6769409999997</v>
      </c>
      <c r="K37" s="956">
        <f>V37</f>
        <v>52053.333601999977</v>
      </c>
      <c r="L37" s="956">
        <f>W37</f>
        <v>49704.149521999992</v>
      </c>
      <c r="M37" s="957">
        <f>X37</f>
        <v>0.45413700000000001</v>
      </c>
      <c r="N37" s="2563" t="s">
        <v>1944</v>
      </c>
      <c r="O37" s="2565"/>
      <c r="P37" s="1615">
        <v>89442.661937953555</v>
      </c>
      <c r="Q37" s="1616">
        <v>89080.418852999908</v>
      </c>
      <c r="R37" s="1616">
        <v>126231.181302</v>
      </c>
      <c r="S37" s="1616">
        <v>41311.169333000042</v>
      </c>
      <c r="T37" s="1616">
        <v>40948.92624804638</v>
      </c>
      <c r="U37" s="1616">
        <v>1811.6769409999997</v>
      </c>
      <c r="V37" s="1616">
        <v>52053.333601999977</v>
      </c>
      <c r="W37" s="1616">
        <v>49704.149521999992</v>
      </c>
      <c r="X37" s="1618">
        <v>0.45413700000000001</v>
      </c>
      <c r="Y37" s="411"/>
      <c r="Z37" s="411"/>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row>
    <row r="38" spans="1:53" ht="15.75" customHeight="1">
      <c r="A38" s="2641" t="s">
        <v>14</v>
      </c>
      <c r="B38" s="2641"/>
      <c r="C38" s="2641"/>
      <c r="D38" s="2"/>
      <c r="E38" s="607"/>
      <c r="F38" s="956"/>
      <c r="G38" s="956"/>
      <c r="H38" s="956"/>
      <c r="I38" s="956"/>
      <c r="J38" s="956"/>
      <c r="K38" s="956"/>
      <c r="L38" s="956"/>
      <c r="M38" s="956"/>
      <c r="N38" s="2563" t="s">
        <v>1945</v>
      </c>
      <c r="O38" s="2565" t="s">
        <v>1946</v>
      </c>
      <c r="P38" s="1615">
        <v>1039329.611705656</v>
      </c>
      <c r="Q38" s="1616">
        <v>932028.0026827089</v>
      </c>
      <c r="R38" s="1616">
        <v>1700623.758966079</v>
      </c>
      <c r="S38" s="1616">
        <v>846009.87456557923</v>
      </c>
      <c r="T38" s="1616">
        <v>738678.92696931073</v>
      </c>
      <c r="U38" s="1616">
        <v>57832.756138949044</v>
      </c>
      <c r="V38" s="1616">
        <v>781398.4806249456</v>
      </c>
      <c r="W38" s="1616">
        <v>750697.46560273797</v>
      </c>
      <c r="X38" s="1617">
        <v>10904.594323371033</v>
      </c>
      <c r="Y38" s="411"/>
      <c r="Z38" s="411"/>
      <c r="AA38" s="960"/>
      <c r="AB38" s="960"/>
      <c r="AC38" s="960"/>
      <c r="AD38" s="960"/>
      <c r="AE38" s="960"/>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row>
    <row r="39" spans="1:53" ht="15.75" customHeight="1">
      <c r="A39" s="2639" t="s">
        <v>45</v>
      </c>
      <c r="B39" s="2639"/>
      <c r="C39" s="6"/>
      <c r="D39" s="2"/>
      <c r="E39" s="956">
        <f>P38</f>
        <v>1039329.611705656</v>
      </c>
      <c r="F39" s="956">
        <f>Q38</f>
        <v>932028.0026827089</v>
      </c>
      <c r="G39" s="956">
        <f>R38</f>
        <v>1700623.758966079</v>
      </c>
      <c r="H39" s="956">
        <f>S38</f>
        <v>846009.87456557923</v>
      </c>
      <c r="I39" s="956">
        <f>T38</f>
        <v>738678.92696931073</v>
      </c>
      <c r="J39" s="956">
        <f>U38</f>
        <v>57832.756138949044</v>
      </c>
      <c r="K39" s="956">
        <f>V38</f>
        <v>781398.4806249456</v>
      </c>
      <c r="L39" s="956">
        <f>W38</f>
        <v>750697.46560273797</v>
      </c>
      <c r="M39" s="956">
        <f>X38</f>
        <v>10904.594323371033</v>
      </c>
      <c r="N39" s="2563"/>
      <c r="O39" s="2565" t="s">
        <v>1947</v>
      </c>
      <c r="P39" s="1615">
        <v>7758.7965780184295</v>
      </c>
      <c r="Q39" s="1616">
        <v>6724.4637761087097</v>
      </c>
      <c r="R39" s="1616">
        <v>9025.9677795538864</v>
      </c>
      <c r="S39" s="1616">
        <v>2426.2442436265096</v>
      </c>
      <c r="T39" s="1616">
        <v>1391.9114417167868</v>
      </c>
      <c r="U39" s="1616">
        <v>126.89669418132938</v>
      </c>
      <c r="V39" s="1616">
        <v>0</v>
      </c>
      <c r="W39" s="1616">
        <v>2.1564540000000001</v>
      </c>
      <c r="X39" s="1617">
        <v>0</v>
      </c>
      <c r="Y39" s="411"/>
      <c r="Z39" s="411"/>
      <c r="AA39" s="960"/>
      <c r="AB39" s="960"/>
      <c r="AC39" s="960"/>
      <c r="AD39" s="960"/>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row>
    <row r="40" spans="1:53" ht="15.75" customHeight="1">
      <c r="A40" s="7"/>
      <c r="B40" s="1137" t="s">
        <v>15</v>
      </c>
      <c r="C40" s="7"/>
      <c r="D40" s="2"/>
      <c r="E40" s="956">
        <f>P51</f>
        <v>490709.96251950134</v>
      </c>
      <c r="F40" s="956">
        <f>Q51</f>
        <v>449597.31817731401</v>
      </c>
      <c r="G40" s="956">
        <f>R51</f>
        <v>930640.2047686734</v>
      </c>
      <c r="H40" s="956">
        <f>S51</f>
        <v>516035.47723704472</v>
      </c>
      <c r="I40" s="956">
        <f>T51</f>
        <v>474922.83289485739</v>
      </c>
      <c r="J40" s="956">
        <f>U51</f>
        <v>20737.563008473655</v>
      </c>
      <c r="K40" s="956">
        <f>V51</f>
        <v>394662.44797472068</v>
      </c>
      <c r="L40" s="956">
        <f>W51</f>
        <v>379648.74250571028</v>
      </c>
      <c r="M40" s="956">
        <f>X51</f>
        <v>758.67783179886555</v>
      </c>
      <c r="N40" s="2563" t="s">
        <v>1948</v>
      </c>
      <c r="O40" s="2565" t="s">
        <v>1949</v>
      </c>
      <c r="P40" s="1615">
        <v>124970.45477701668</v>
      </c>
      <c r="Q40" s="1616">
        <v>110423.02349457917</v>
      </c>
      <c r="R40" s="1616">
        <v>228011.67096158731</v>
      </c>
      <c r="S40" s="1616">
        <v>130560.17176744004</v>
      </c>
      <c r="T40" s="1616">
        <v>116012.74048500252</v>
      </c>
      <c r="U40" s="1616">
        <v>5286.0687434469746</v>
      </c>
      <c r="V40" s="1616">
        <v>50389.258777095121</v>
      </c>
      <c r="W40" s="1616">
        <v>42674.261082776713</v>
      </c>
      <c r="X40" s="1617">
        <v>29.542137333424012</v>
      </c>
      <c r="Y40" s="411"/>
      <c r="Z40" s="411"/>
      <c r="AA40" s="960"/>
      <c r="AB40" s="960"/>
      <c r="AC40" s="960"/>
      <c r="AD40" s="960"/>
      <c r="AE40" s="960"/>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row>
    <row r="41" spans="1:53" ht="15.75" customHeight="1">
      <c r="A41" s="813"/>
      <c r="B41" s="813" t="s">
        <v>1006</v>
      </c>
      <c r="C41" s="813"/>
      <c r="D41" s="843"/>
      <c r="E41" s="956">
        <f>P40</f>
        <v>124970.45477701668</v>
      </c>
      <c r="F41" s="956">
        <f>Q40</f>
        <v>110423.02349457917</v>
      </c>
      <c r="G41" s="956">
        <f>R40</f>
        <v>228011.67096158731</v>
      </c>
      <c r="H41" s="956">
        <f>S40</f>
        <v>130560.17176744004</v>
      </c>
      <c r="I41" s="956">
        <f>T40</f>
        <v>116012.74048500252</v>
      </c>
      <c r="J41" s="956">
        <f>U40</f>
        <v>5286.0687434469746</v>
      </c>
      <c r="K41" s="956">
        <f>V40</f>
        <v>50389.258777095121</v>
      </c>
      <c r="L41" s="956">
        <f>W40</f>
        <v>42674.261082776713</v>
      </c>
      <c r="M41" s="956">
        <f>X40</f>
        <v>29.542137333424012</v>
      </c>
      <c r="N41" s="2563"/>
      <c r="O41" s="2565" t="s">
        <v>1950</v>
      </c>
      <c r="P41" s="1615">
        <v>247815.14075150731</v>
      </c>
      <c r="Q41" s="1616">
        <v>239604.71587283711</v>
      </c>
      <c r="R41" s="1616">
        <v>517831.3882181826</v>
      </c>
      <c r="S41" s="1616">
        <v>292723.67056906025</v>
      </c>
      <c r="T41" s="1616">
        <v>284513.24569038994</v>
      </c>
      <c r="U41" s="1616">
        <v>10731.54106420853</v>
      </c>
      <c r="V41" s="1616">
        <v>287956.60425072757</v>
      </c>
      <c r="W41" s="1616">
        <v>283509.33780348825</v>
      </c>
      <c r="X41" s="1617">
        <v>681.80928773313963</v>
      </c>
      <c r="Y41" s="411"/>
      <c r="Z41" s="411"/>
      <c r="AA41" s="960"/>
      <c r="AB41" s="960"/>
      <c r="AC41" s="960"/>
      <c r="AD41" s="960"/>
      <c r="AE41" s="960"/>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row>
    <row r="42" spans="1:53" ht="15.75" customHeight="1">
      <c r="A42" s="813"/>
      <c r="B42" s="813" t="s">
        <v>1007</v>
      </c>
      <c r="C42" s="813"/>
      <c r="D42" s="843"/>
      <c r="E42" s="956">
        <f>P41</f>
        <v>247815.14075150731</v>
      </c>
      <c r="F42" s="956">
        <f>Q41</f>
        <v>239604.71587283711</v>
      </c>
      <c r="G42" s="956">
        <f>R41</f>
        <v>517831.3882181826</v>
      </c>
      <c r="H42" s="956">
        <f>S41</f>
        <v>292723.67056906025</v>
      </c>
      <c r="I42" s="956">
        <f>T41</f>
        <v>284513.24569038994</v>
      </c>
      <c r="J42" s="956">
        <f>U41</f>
        <v>10731.54106420853</v>
      </c>
      <c r="K42" s="956">
        <f>V41</f>
        <v>287956.60425072757</v>
      </c>
      <c r="L42" s="956">
        <f>W41</f>
        <v>283509.33780348825</v>
      </c>
      <c r="M42" s="956">
        <f>X41</f>
        <v>681.80928773313963</v>
      </c>
      <c r="N42" s="2563"/>
      <c r="O42" s="2565" t="s">
        <v>1951</v>
      </c>
      <c r="P42" s="1615">
        <v>69355.230197775672</v>
      </c>
      <c r="Q42" s="1616">
        <v>59049.79148489482</v>
      </c>
      <c r="R42" s="1616">
        <v>112201.20248333545</v>
      </c>
      <c r="S42" s="1616">
        <v>57440.824034693753</v>
      </c>
      <c r="T42" s="1616">
        <v>47135.385321812799</v>
      </c>
      <c r="U42" s="1616">
        <v>2896.8898895175616</v>
      </c>
      <c r="V42" s="1616">
        <v>42886.974082936984</v>
      </c>
      <c r="W42" s="1616">
        <v>41447.124529469176</v>
      </c>
      <c r="X42" s="1617">
        <v>47.326406732302004</v>
      </c>
      <c r="Y42" s="411"/>
      <c r="Z42" s="411"/>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row>
    <row r="43" spans="1:53" ht="15.75" customHeight="1">
      <c r="A43" s="813"/>
      <c r="B43" s="813" t="s">
        <v>1008</v>
      </c>
      <c r="C43" s="813"/>
      <c r="D43" s="843"/>
      <c r="E43" s="956">
        <f>P42</f>
        <v>69355.230197775672</v>
      </c>
      <c r="F43" s="956">
        <f>Q42</f>
        <v>59049.79148489482</v>
      </c>
      <c r="G43" s="956">
        <f>R42</f>
        <v>112201.20248333545</v>
      </c>
      <c r="H43" s="956">
        <f>S42</f>
        <v>57440.824034693753</v>
      </c>
      <c r="I43" s="956">
        <f>T42</f>
        <v>47135.385321812799</v>
      </c>
      <c r="J43" s="956">
        <f>U42</f>
        <v>2896.8898895175616</v>
      </c>
      <c r="K43" s="956">
        <f>V42</f>
        <v>42886.974082936984</v>
      </c>
      <c r="L43" s="956">
        <f>W42</f>
        <v>41447.124529469176</v>
      </c>
      <c r="M43" s="956">
        <f>X42</f>
        <v>47.326406732302004</v>
      </c>
      <c r="N43" s="2563"/>
      <c r="O43" s="2565" t="s">
        <v>1952</v>
      </c>
      <c r="P43" s="1615">
        <v>48569.136793201404</v>
      </c>
      <c r="Q43" s="1616">
        <v>40519.787325002733</v>
      </c>
      <c r="R43" s="1616">
        <v>72595.94310556876</v>
      </c>
      <c r="S43" s="1616">
        <v>35310.810865851519</v>
      </c>
      <c r="T43" s="1616">
        <v>27261.461397652842</v>
      </c>
      <c r="U43" s="1616">
        <v>1823.0633113005867</v>
      </c>
      <c r="V43" s="1616">
        <v>13429.610863960885</v>
      </c>
      <c r="W43" s="1616">
        <v>12018.019089976009</v>
      </c>
      <c r="X43" s="1617">
        <v>0</v>
      </c>
      <c r="Y43" s="411"/>
      <c r="Z43" s="411"/>
      <c r="AA43" s="960"/>
      <c r="AB43" s="960"/>
      <c r="AC43" s="960"/>
      <c r="AD43" s="960"/>
      <c r="AE43" s="960"/>
      <c r="AF43" s="960"/>
      <c r="AG43" s="960"/>
      <c r="AH43" s="960"/>
      <c r="AI43" s="960"/>
      <c r="AJ43" s="960"/>
      <c r="AK43" s="960"/>
      <c r="AL43" s="960"/>
      <c r="AM43" s="960"/>
      <c r="AN43" s="960"/>
      <c r="AO43" s="960"/>
      <c r="AP43" s="960"/>
      <c r="AQ43" s="960"/>
      <c r="AR43" s="960"/>
      <c r="AS43" s="960"/>
      <c r="AT43" s="960"/>
      <c r="AU43" s="960"/>
      <c r="AV43" s="960"/>
      <c r="AW43" s="960"/>
      <c r="AX43" s="960"/>
      <c r="AY43" s="960"/>
      <c r="AZ43" s="960"/>
      <c r="BA43" s="960"/>
    </row>
    <row r="44" spans="1:53" ht="15.75" customHeight="1">
      <c r="A44" s="813"/>
      <c r="B44" s="813" t="s">
        <v>1009</v>
      </c>
      <c r="C44" s="813"/>
      <c r="D44" s="843"/>
      <c r="E44" s="956">
        <f>P43</f>
        <v>48569.136793201404</v>
      </c>
      <c r="F44" s="956">
        <f>Q43</f>
        <v>40519.787325002733</v>
      </c>
      <c r="G44" s="956">
        <f>R43</f>
        <v>72595.94310556876</v>
      </c>
      <c r="H44" s="956">
        <f>S43</f>
        <v>35310.810865851519</v>
      </c>
      <c r="I44" s="956">
        <f>T43</f>
        <v>27261.461397652842</v>
      </c>
      <c r="J44" s="956">
        <f>U43</f>
        <v>1823.0633113005867</v>
      </c>
      <c r="K44" s="956">
        <f>V43</f>
        <v>13429.610863960885</v>
      </c>
      <c r="L44" s="956">
        <f>W43</f>
        <v>12018.019089976009</v>
      </c>
      <c r="M44" s="956">
        <f>X43</f>
        <v>0</v>
      </c>
      <c r="N44" s="2563"/>
      <c r="O44" s="2565" t="s">
        <v>1953</v>
      </c>
      <c r="P44" s="1615">
        <v>151282.17116071278</v>
      </c>
      <c r="Q44" s="1616">
        <v>135454.6972922124</v>
      </c>
      <c r="R44" s="1616">
        <v>248454.0868598728</v>
      </c>
      <c r="S44" s="1616">
        <v>121975.30339138168</v>
      </c>
      <c r="T44" s="1616">
        <v>106147.82952288128</v>
      </c>
      <c r="U44" s="1616">
        <v>4366.4071975347315</v>
      </c>
      <c r="V44" s="1616">
        <v>128923.52190594054</v>
      </c>
      <c r="W44" s="1616">
        <v>121986.96706102738</v>
      </c>
      <c r="X44" s="1617">
        <v>2327.0482187265493</v>
      </c>
      <c r="Y44" s="411"/>
      <c r="Z44" s="411"/>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c r="BA44" s="960"/>
    </row>
    <row r="45" spans="1:53" ht="15.75" customHeight="1">
      <c r="A45" s="813"/>
      <c r="B45" s="1137" t="s">
        <v>17</v>
      </c>
      <c r="C45" s="813"/>
      <c r="D45" s="843"/>
      <c r="E45" s="956">
        <f>P52</f>
        <v>213127.95695260406</v>
      </c>
      <c r="F45" s="956">
        <f>Q52</f>
        <v>186840.38155029024</v>
      </c>
      <c r="G45" s="956">
        <f>R52</f>
        <v>322664.16534337192</v>
      </c>
      <c r="H45" s="956">
        <f>S52</f>
        <v>147771.72993115283</v>
      </c>
      <c r="I45" s="956">
        <f>T52</f>
        <v>121484.15452883912</v>
      </c>
      <c r="J45" s="956">
        <f>U52</f>
        <v>7348.1563710375349</v>
      </c>
      <c r="K45" s="956">
        <f>V52</f>
        <v>138427.51727796477</v>
      </c>
      <c r="L45" s="956">
        <f>W52</f>
        <v>130953.20055679014</v>
      </c>
      <c r="M45" s="956">
        <f>X52</f>
        <v>2874.5269541408852</v>
      </c>
      <c r="N45" s="2563"/>
      <c r="O45" s="2565" t="s">
        <v>1954</v>
      </c>
      <c r="P45" s="1615">
        <v>61845.785791891154</v>
      </c>
      <c r="Q45" s="1616">
        <v>51385.684258077781</v>
      </c>
      <c r="R45" s="1616">
        <v>74210.078483498932</v>
      </c>
      <c r="S45" s="1616">
        <v>25796.426539771135</v>
      </c>
      <c r="T45" s="1616">
        <v>15336.325005957808</v>
      </c>
      <c r="U45" s="1616">
        <v>2981.7491735028034</v>
      </c>
      <c r="V45" s="1616">
        <v>9503.9953720242484</v>
      </c>
      <c r="W45" s="1616">
        <v>8966.233495762739</v>
      </c>
      <c r="X45" s="1617">
        <v>547.47873541433592</v>
      </c>
      <c r="Y45" s="411"/>
      <c r="Z45" s="411"/>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c r="BA45" s="960"/>
    </row>
    <row r="46" spans="1:53" ht="15.75" customHeight="1">
      <c r="A46" s="813"/>
      <c r="B46" s="813" t="s">
        <v>1010</v>
      </c>
      <c r="C46" s="813"/>
      <c r="D46" s="843"/>
      <c r="E46" s="956">
        <f>P44</f>
        <v>151282.17116071278</v>
      </c>
      <c r="F46" s="956">
        <f>Q44</f>
        <v>135454.6972922124</v>
      </c>
      <c r="G46" s="956">
        <f>R44</f>
        <v>248454.0868598728</v>
      </c>
      <c r="H46" s="956">
        <f>S44</f>
        <v>121975.30339138168</v>
      </c>
      <c r="I46" s="956">
        <f>T44</f>
        <v>106147.82952288128</v>
      </c>
      <c r="J46" s="956">
        <f>U44</f>
        <v>4366.4071975347315</v>
      </c>
      <c r="K46" s="956">
        <f>V44</f>
        <v>128923.52190594054</v>
      </c>
      <c r="L46" s="956">
        <f>W44</f>
        <v>121986.96706102738</v>
      </c>
      <c r="M46" s="956">
        <f>X44</f>
        <v>2327.0482187265493</v>
      </c>
      <c r="N46" s="2563"/>
      <c r="O46" s="2565" t="s">
        <v>1955</v>
      </c>
      <c r="P46" s="1615">
        <v>74319.432654211181</v>
      </c>
      <c r="Q46" s="1616">
        <v>66254.425755925622</v>
      </c>
      <c r="R46" s="1616">
        <v>98482.30565510923</v>
      </c>
      <c r="S46" s="1616">
        <v>38454.409849644966</v>
      </c>
      <c r="T46" s="1616">
        <v>30389.40295135937</v>
      </c>
      <c r="U46" s="1616">
        <v>6453.4716088536798</v>
      </c>
      <c r="V46" s="1616">
        <v>3290.6166549711916</v>
      </c>
      <c r="W46" s="1616">
        <v>3517.5583133635901</v>
      </c>
      <c r="X46" s="1617">
        <v>0</v>
      </c>
      <c r="Y46" s="411"/>
      <c r="Z46" s="411"/>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row>
    <row r="47" spans="1:53" ht="15.75" customHeight="1">
      <c r="A47" s="813"/>
      <c r="B47" s="813" t="s">
        <v>1011</v>
      </c>
      <c r="C47" s="813"/>
      <c r="D47" s="843"/>
      <c r="E47" s="956">
        <f>P45</f>
        <v>61845.785791891154</v>
      </c>
      <c r="F47" s="956">
        <f>Q45</f>
        <v>51385.684258077781</v>
      </c>
      <c r="G47" s="956">
        <f>R45</f>
        <v>74210.078483498932</v>
      </c>
      <c r="H47" s="956">
        <f>S45</f>
        <v>25796.426539771135</v>
      </c>
      <c r="I47" s="956">
        <f>T45</f>
        <v>15336.325005957808</v>
      </c>
      <c r="J47" s="956">
        <f>U45</f>
        <v>2981.7491735028034</v>
      </c>
      <c r="K47" s="956">
        <f>V45</f>
        <v>9503.9953720242484</v>
      </c>
      <c r="L47" s="956">
        <f>W45</f>
        <v>8966.233495762739</v>
      </c>
      <c r="M47" s="957">
        <f>X45</f>
        <v>547.47873541433592</v>
      </c>
      <c r="N47" s="2563"/>
      <c r="O47" s="2565" t="s">
        <v>1956</v>
      </c>
      <c r="P47" s="1615">
        <v>187175.58485518035</v>
      </c>
      <c r="Q47" s="1616">
        <v>168169.61764824679</v>
      </c>
      <c r="R47" s="1616">
        <v>257635.0835960554</v>
      </c>
      <c r="S47" s="1616">
        <v>109942.26190907173</v>
      </c>
      <c r="T47" s="1616">
        <v>90936.294702138141</v>
      </c>
      <c r="U47" s="1616">
        <v>19186.976721835541</v>
      </c>
      <c r="V47" s="1616">
        <v>236124.67570356466</v>
      </c>
      <c r="W47" s="1616">
        <v>227816.96164144785</v>
      </c>
      <c r="X47" s="1617">
        <v>7017.8948226891007</v>
      </c>
      <c r="Y47" s="411"/>
      <c r="Z47" s="411"/>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row>
    <row r="48" spans="1:53" ht="15.75" customHeight="1">
      <c r="A48" s="813"/>
      <c r="B48" s="1137" t="s">
        <v>18</v>
      </c>
      <c r="C48" s="813"/>
      <c r="D48" s="843"/>
      <c r="E48" s="956">
        <f>P53</f>
        <v>316748.44657986728</v>
      </c>
      <c r="F48" s="956">
        <f>Q53</f>
        <v>280536.11083753128</v>
      </c>
      <c r="G48" s="956">
        <f>R53</f>
        <v>425795.36970103648</v>
      </c>
      <c r="H48" s="956">
        <f>S53</f>
        <v>175174.19253896951</v>
      </c>
      <c r="I48" s="956">
        <f>T53</f>
        <v>138932.51822330934</v>
      </c>
      <c r="J48" s="956">
        <f>U53</f>
        <v>29223.430534073377</v>
      </c>
      <c r="K48" s="956">
        <f>V53</f>
        <v>248227.1920612765</v>
      </c>
      <c r="L48" s="956">
        <f>W53</f>
        <v>240049.24082687657</v>
      </c>
      <c r="M48" s="956">
        <f>X53</f>
        <v>7271.3895374312824</v>
      </c>
      <c r="N48" s="2563"/>
      <c r="O48" s="2565" t="s">
        <v>1957</v>
      </c>
      <c r="P48" s="1615">
        <v>55253.429070475642</v>
      </c>
      <c r="Q48" s="1616">
        <v>46112.067433358643</v>
      </c>
      <c r="R48" s="1616">
        <v>69677.980449871771</v>
      </c>
      <c r="S48" s="1616">
        <v>26777.520780253046</v>
      </c>
      <c r="T48" s="1616">
        <v>17606.820569811771</v>
      </c>
      <c r="U48" s="1616">
        <v>3582.982203384156</v>
      </c>
      <c r="V48" s="1616">
        <v>8811.8997027406585</v>
      </c>
      <c r="W48" s="1616">
        <v>8714.7208720651197</v>
      </c>
      <c r="X48" s="1617">
        <v>253.49471474218146</v>
      </c>
      <c r="Y48" s="411"/>
      <c r="Z48" s="411"/>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row>
    <row r="49" spans="1:53" ht="15.75" customHeight="1">
      <c r="A49" s="813"/>
      <c r="B49" s="813" t="s">
        <v>1012</v>
      </c>
      <c r="C49" s="6"/>
      <c r="D49" s="2"/>
      <c r="E49" s="956">
        <f>P46</f>
        <v>74319.432654211181</v>
      </c>
      <c r="F49" s="956">
        <f>Q46</f>
        <v>66254.425755925622</v>
      </c>
      <c r="G49" s="956">
        <f>R46</f>
        <v>98482.30565510923</v>
      </c>
      <c r="H49" s="956">
        <f>S46</f>
        <v>38454.409849644966</v>
      </c>
      <c r="I49" s="956">
        <f>T46</f>
        <v>30389.40295135937</v>
      </c>
      <c r="J49" s="956">
        <f>U46</f>
        <v>6453.4716088536798</v>
      </c>
      <c r="K49" s="956">
        <f>V46</f>
        <v>3290.6166549711916</v>
      </c>
      <c r="L49" s="956">
        <f>W46</f>
        <v>3517.5583133635901</v>
      </c>
      <c r="M49" s="956">
        <f>X46</f>
        <v>0</v>
      </c>
      <c r="N49" s="2563"/>
      <c r="O49" s="2565" t="s">
        <v>1958</v>
      </c>
      <c r="P49" s="1615">
        <v>18743.245653681082</v>
      </c>
      <c r="Q49" s="1616">
        <v>15054.192117573521</v>
      </c>
      <c r="R49" s="1616">
        <v>21524.019152999004</v>
      </c>
      <c r="S49" s="1616">
        <v>7028.4748584123963</v>
      </c>
      <c r="T49" s="1616">
        <v>3339.4213223048464</v>
      </c>
      <c r="U49" s="1616">
        <v>523.60622536445294</v>
      </c>
      <c r="V49" s="1616">
        <v>81.323310983309881</v>
      </c>
      <c r="W49" s="1616">
        <v>46.281713360839873</v>
      </c>
      <c r="X49" s="1617">
        <v>0</v>
      </c>
      <c r="Y49" s="411"/>
      <c r="Z49" s="411"/>
      <c r="AA49" s="960"/>
      <c r="AB49" s="960"/>
      <c r="AC49" s="960"/>
      <c r="AD49" s="960"/>
      <c r="AE49" s="960"/>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row>
    <row r="50" spans="1:53" ht="15.75" customHeight="1">
      <c r="A50" s="813"/>
      <c r="B50" s="813" t="s">
        <v>1013</v>
      </c>
      <c r="C50" s="6"/>
      <c r="D50" s="2"/>
      <c r="E50" s="956">
        <f>P47</f>
        <v>187175.58485518035</v>
      </c>
      <c r="F50" s="956">
        <f>Q47</f>
        <v>168169.61764824679</v>
      </c>
      <c r="G50" s="956">
        <f>R47</f>
        <v>257635.0835960554</v>
      </c>
      <c r="H50" s="956">
        <f>S47</f>
        <v>109942.26190907173</v>
      </c>
      <c r="I50" s="956">
        <f>T47</f>
        <v>90936.294702138141</v>
      </c>
      <c r="J50" s="956">
        <f>U47</f>
        <v>19186.976721835541</v>
      </c>
      <c r="K50" s="956">
        <f>V47</f>
        <v>236124.67570356466</v>
      </c>
      <c r="L50" s="956">
        <f>W47</f>
        <v>227816.96164144785</v>
      </c>
      <c r="M50" s="956">
        <f>X47</f>
        <v>7017.8948226891007</v>
      </c>
      <c r="N50" s="2563"/>
      <c r="O50" s="2565" t="s">
        <v>1959</v>
      </c>
      <c r="P50" s="1615">
        <v>7758.7965780184295</v>
      </c>
      <c r="Q50" s="1616">
        <v>6724.4637761087097</v>
      </c>
      <c r="R50" s="1616">
        <v>9025.9677795538864</v>
      </c>
      <c r="S50" s="1616">
        <v>2426.2442436265096</v>
      </c>
      <c r="T50" s="1616">
        <v>1391.9114417167868</v>
      </c>
      <c r="U50" s="1616">
        <v>126.89669418132938</v>
      </c>
      <c r="V50" s="1616">
        <v>0</v>
      </c>
      <c r="W50" s="1616">
        <v>2.1564540000000001</v>
      </c>
      <c r="X50" s="1617">
        <v>0</v>
      </c>
      <c r="Y50" s="411"/>
      <c r="Z50" s="411"/>
      <c r="AA50" s="960"/>
      <c r="AB50" s="960"/>
      <c r="AC50" s="960"/>
      <c r="AD50" s="960"/>
      <c r="AE50" s="960"/>
      <c r="AF50" s="960"/>
      <c r="AG50" s="960"/>
      <c r="AH50" s="960"/>
      <c r="AI50" s="960"/>
      <c r="AJ50" s="960"/>
      <c r="AK50" s="960"/>
      <c r="AL50" s="960"/>
      <c r="AM50" s="960"/>
      <c r="AN50" s="960"/>
      <c r="AO50" s="960"/>
      <c r="AP50" s="960"/>
      <c r="AQ50" s="960"/>
      <c r="AR50" s="960"/>
      <c r="AS50" s="960"/>
      <c r="AT50" s="960"/>
      <c r="AU50" s="960"/>
      <c r="AV50" s="960"/>
      <c r="AW50" s="960"/>
      <c r="AX50" s="960"/>
      <c r="AY50" s="960"/>
      <c r="AZ50" s="960"/>
      <c r="BA50" s="960"/>
    </row>
    <row r="51" spans="1:53" ht="15.75" customHeight="1">
      <c r="A51" s="813"/>
      <c r="B51" s="813" t="s">
        <v>1014</v>
      </c>
      <c r="C51" s="6"/>
      <c r="D51" s="2"/>
      <c r="E51" s="956">
        <f>P48</f>
        <v>55253.429070475642</v>
      </c>
      <c r="F51" s="956">
        <f>Q48</f>
        <v>46112.067433358643</v>
      </c>
      <c r="G51" s="956">
        <f>R48</f>
        <v>69677.980449871771</v>
      </c>
      <c r="H51" s="956">
        <f>S48</f>
        <v>26777.520780253046</v>
      </c>
      <c r="I51" s="956">
        <f>T48</f>
        <v>17606.820569811771</v>
      </c>
      <c r="J51" s="956">
        <f>U48</f>
        <v>3582.982203384156</v>
      </c>
      <c r="K51" s="956">
        <f>V48</f>
        <v>8811.8997027406585</v>
      </c>
      <c r="L51" s="956">
        <f>W48</f>
        <v>8714.7208720651197</v>
      </c>
      <c r="M51" s="957">
        <f>X48</f>
        <v>253.49471474218146</v>
      </c>
      <c r="N51" s="2563" t="s">
        <v>1960</v>
      </c>
      <c r="O51" s="2565" t="s">
        <v>1961</v>
      </c>
      <c r="P51" s="1615">
        <v>490709.96251950134</v>
      </c>
      <c r="Q51" s="1616">
        <v>449597.31817731401</v>
      </c>
      <c r="R51" s="1616">
        <v>930640.2047686734</v>
      </c>
      <c r="S51" s="1616">
        <v>516035.47723704472</v>
      </c>
      <c r="T51" s="1616">
        <v>474922.83289485739</v>
      </c>
      <c r="U51" s="1616">
        <v>20737.563008473655</v>
      </c>
      <c r="V51" s="1616">
        <v>394662.44797472068</v>
      </c>
      <c r="W51" s="1616">
        <v>379648.74250571028</v>
      </c>
      <c r="X51" s="1617">
        <v>758.67783179886555</v>
      </c>
      <c r="Y51" s="411"/>
      <c r="Z51" s="411"/>
      <c r="AA51" s="960"/>
      <c r="AB51" s="960"/>
      <c r="AC51" s="960"/>
      <c r="AD51" s="960"/>
      <c r="AE51" s="960"/>
      <c r="AF51" s="960"/>
      <c r="AG51" s="960"/>
      <c r="AH51" s="960"/>
      <c r="AI51" s="960"/>
      <c r="AJ51" s="960"/>
      <c r="AK51" s="960"/>
      <c r="AL51" s="960"/>
      <c r="AM51" s="960"/>
      <c r="AN51" s="960"/>
      <c r="AO51" s="960"/>
      <c r="AP51" s="960"/>
      <c r="AQ51" s="960"/>
      <c r="AR51" s="960"/>
      <c r="AS51" s="960"/>
      <c r="AT51" s="960"/>
      <c r="AU51" s="960"/>
      <c r="AV51" s="960"/>
      <c r="AW51" s="960"/>
      <c r="AX51" s="960"/>
      <c r="AY51" s="960"/>
      <c r="AZ51" s="960"/>
      <c r="BA51" s="960"/>
    </row>
    <row r="52" spans="1:53" ht="15.75" customHeight="1">
      <c r="A52" s="813"/>
      <c r="B52" s="1137" t="s">
        <v>20</v>
      </c>
      <c r="C52" s="6"/>
      <c r="D52" s="2"/>
      <c r="E52" s="956">
        <f>P54</f>
        <v>18743.245653681082</v>
      </c>
      <c r="F52" s="956">
        <f>Q54</f>
        <v>15054.192117573521</v>
      </c>
      <c r="G52" s="956">
        <f>R54</f>
        <v>21524.019152999004</v>
      </c>
      <c r="H52" s="956">
        <f>S54</f>
        <v>7028.4748584123963</v>
      </c>
      <c r="I52" s="956">
        <f>T54</f>
        <v>3339.4213223048464</v>
      </c>
      <c r="J52" s="956">
        <f>U54</f>
        <v>523.60622536445294</v>
      </c>
      <c r="K52" s="956">
        <f>V54</f>
        <v>81.323310983309881</v>
      </c>
      <c r="L52" s="956">
        <f>W54</f>
        <v>46.281713360839873</v>
      </c>
      <c r="M52" s="957">
        <f>X54</f>
        <v>0</v>
      </c>
      <c r="N52" s="2563"/>
      <c r="O52" s="2565" t="s">
        <v>1962</v>
      </c>
      <c r="P52" s="1615">
        <v>213127.95695260406</v>
      </c>
      <c r="Q52" s="1616">
        <v>186840.38155029024</v>
      </c>
      <c r="R52" s="1616">
        <v>322664.16534337192</v>
      </c>
      <c r="S52" s="1616">
        <v>147771.72993115283</v>
      </c>
      <c r="T52" s="1616">
        <v>121484.15452883912</v>
      </c>
      <c r="U52" s="1616">
        <v>7348.1563710375349</v>
      </c>
      <c r="V52" s="1616">
        <v>138427.51727796477</v>
      </c>
      <c r="W52" s="1616">
        <v>130953.20055679014</v>
      </c>
      <c r="X52" s="1617">
        <v>2874.5269541408852</v>
      </c>
      <c r="Y52" s="411"/>
      <c r="Z52" s="411"/>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row>
    <row r="53" spans="1:53" ht="15.75" customHeight="1">
      <c r="A53" s="2639" t="s">
        <v>21</v>
      </c>
      <c r="B53" s="2639"/>
      <c r="C53" s="6"/>
      <c r="D53" s="2"/>
      <c r="E53" s="956">
        <f>P55</f>
        <v>7758.7965780184295</v>
      </c>
      <c r="F53" s="956">
        <f>Q55</f>
        <v>6724.4637761087097</v>
      </c>
      <c r="G53" s="956">
        <f>R55</f>
        <v>9025.9677795538864</v>
      </c>
      <c r="H53" s="956">
        <f>S55</f>
        <v>2426.2442436265096</v>
      </c>
      <c r="I53" s="956">
        <f>T55</f>
        <v>1391.9114417167868</v>
      </c>
      <c r="J53" s="957">
        <f>U55</f>
        <v>126.89669418132938</v>
      </c>
      <c r="K53" s="956">
        <f>V55</f>
        <v>0</v>
      </c>
      <c r="L53" s="956">
        <f>W55</f>
        <v>2.1564540000000001</v>
      </c>
      <c r="M53" s="957">
        <f>X55</f>
        <v>0</v>
      </c>
      <c r="N53" s="2563"/>
      <c r="O53" s="2565" t="s">
        <v>1963</v>
      </c>
      <c r="P53" s="1615">
        <v>316748.44657986728</v>
      </c>
      <c r="Q53" s="1616">
        <v>280536.11083753128</v>
      </c>
      <c r="R53" s="1616">
        <v>425795.36970103648</v>
      </c>
      <c r="S53" s="1616">
        <v>175174.19253896951</v>
      </c>
      <c r="T53" s="1616">
        <v>138932.51822330934</v>
      </c>
      <c r="U53" s="1616">
        <v>29223.430534073377</v>
      </c>
      <c r="V53" s="1616">
        <v>248227.1920612765</v>
      </c>
      <c r="W53" s="1616">
        <v>240049.24082687657</v>
      </c>
      <c r="X53" s="1617">
        <v>7271.3895374312824</v>
      </c>
      <c r="Y53" s="411"/>
      <c r="Z53" s="411"/>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row>
    <row r="54" spans="1:53" ht="15.75" customHeight="1">
      <c r="A54" s="2641" t="s">
        <v>118</v>
      </c>
      <c r="B54" s="2641"/>
      <c r="C54" s="2641"/>
      <c r="D54" s="2"/>
      <c r="E54" s="956"/>
      <c r="F54" s="956"/>
      <c r="G54" s="956"/>
      <c r="H54" s="956"/>
      <c r="I54" s="956"/>
      <c r="J54" s="956"/>
      <c r="K54" s="956"/>
      <c r="L54" s="956"/>
      <c r="M54" s="956"/>
      <c r="N54" s="2563"/>
      <c r="O54" s="2565" t="s">
        <v>1964</v>
      </c>
      <c r="P54" s="1615">
        <v>18743.245653681082</v>
      </c>
      <c r="Q54" s="1616">
        <v>15054.192117573521</v>
      </c>
      <c r="R54" s="1616">
        <v>21524.019152999004</v>
      </c>
      <c r="S54" s="1616">
        <v>7028.4748584123963</v>
      </c>
      <c r="T54" s="1616">
        <v>3339.4213223048464</v>
      </c>
      <c r="U54" s="1616">
        <v>523.60622536445294</v>
      </c>
      <c r="V54" s="1616">
        <v>81.323310983309881</v>
      </c>
      <c r="W54" s="1616">
        <v>46.281713360839873</v>
      </c>
      <c r="X54" s="1617">
        <v>0</v>
      </c>
      <c r="Y54" s="411"/>
      <c r="Z54" s="411"/>
      <c r="AA54" s="960"/>
      <c r="AB54" s="960"/>
      <c r="AC54" s="960"/>
      <c r="AD54" s="960"/>
      <c r="AE54" s="960"/>
      <c r="AF54" s="960"/>
      <c r="AG54" s="960"/>
      <c r="AH54" s="960"/>
      <c r="AI54" s="960"/>
      <c r="AJ54" s="960"/>
      <c r="AK54" s="960"/>
      <c r="AL54" s="960"/>
      <c r="AM54" s="960"/>
      <c r="AN54" s="960"/>
      <c r="AO54" s="960"/>
      <c r="AP54" s="960"/>
      <c r="AQ54" s="960"/>
      <c r="AR54" s="960"/>
      <c r="AS54" s="960"/>
      <c r="AT54" s="960"/>
      <c r="AU54" s="960"/>
      <c r="AV54" s="960"/>
      <c r="AW54" s="960"/>
      <c r="AX54" s="960"/>
      <c r="AY54" s="960"/>
      <c r="AZ54" s="960"/>
      <c r="BA54" s="960"/>
    </row>
    <row r="55" spans="1:53" ht="15.75" customHeight="1">
      <c r="A55" s="2639" t="s">
        <v>22</v>
      </c>
      <c r="B55" s="2639" t="s">
        <v>22</v>
      </c>
      <c r="C55" s="1141"/>
      <c r="D55" s="2"/>
      <c r="E55" s="956">
        <f>P56</f>
        <v>552180.55176143872</v>
      </c>
      <c r="F55" s="956">
        <f>Q56</f>
        <v>502240.1885717347</v>
      </c>
      <c r="G55" s="956">
        <f>R56</f>
        <v>892566.78059490526</v>
      </c>
      <c r="H55" s="956">
        <f>S56</f>
        <v>407203.31540596491</v>
      </c>
      <c r="I55" s="956">
        <f>T56</f>
        <v>357233.61364293733</v>
      </c>
      <c r="J55" s="956">
        <f>U56</f>
        <v>25994.785210106704</v>
      </c>
      <c r="K55" s="956">
        <f>V56</f>
        <v>460112.40300747921</v>
      </c>
      <c r="L55" s="956">
        <f>W56</f>
        <v>461286.4644244769</v>
      </c>
      <c r="M55" s="956">
        <f>X56</f>
        <v>7728.9418547379637</v>
      </c>
      <c r="N55" s="2563"/>
      <c r="O55" s="2565" t="s">
        <v>1965</v>
      </c>
      <c r="P55" s="1615">
        <v>7758.7965780184295</v>
      </c>
      <c r="Q55" s="1616">
        <v>6724.4637761087097</v>
      </c>
      <c r="R55" s="1616">
        <v>9025.9677795538864</v>
      </c>
      <c r="S55" s="1616">
        <v>2426.2442436265096</v>
      </c>
      <c r="T55" s="1616">
        <v>1391.9114417167868</v>
      </c>
      <c r="U55" s="1616">
        <v>126.89669418132938</v>
      </c>
      <c r="V55" s="1616">
        <v>0</v>
      </c>
      <c r="W55" s="1616">
        <v>2.1564540000000001</v>
      </c>
      <c r="X55" s="1617">
        <v>0</v>
      </c>
      <c r="Y55" s="411"/>
      <c r="Z55" s="411"/>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row>
    <row r="56" spans="1:53" ht="15.75" customHeight="1">
      <c r="A56" s="1137"/>
      <c r="B56" s="1137" t="s">
        <v>23</v>
      </c>
      <c r="C56" s="1137"/>
      <c r="D56" s="843"/>
      <c r="E56" s="956">
        <f>P58</f>
        <v>297999.2692244447</v>
      </c>
      <c r="F56" s="956">
        <f>Q58</f>
        <v>267056.61460381525</v>
      </c>
      <c r="G56" s="956">
        <f>R58</f>
        <v>408581.34677464247</v>
      </c>
      <c r="H56" s="956">
        <f>S58</f>
        <v>152505.62240265208</v>
      </c>
      <c r="I56" s="956">
        <f>T58</f>
        <v>121562.96778202285</v>
      </c>
      <c r="J56" s="956">
        <f>U58</f>
        <v>16014.141569390067</v>
      </c>
      <c r="K56" s="956">
        <f>V58</f>
        <v>39836.388041208898</v>
      </c>
      <c r="L56" s="956">
        <f>W58</f>
        <v>44414.984076916633</v>
      </c>
      <c r="M56" s="956">
        <f>X58</f>
        <v>454.65530185714283</v>
      </c>
      <c r="N56" s="2563" t="s">
        <v>1966</v>
      </c>
      <c r="O56" s="2565" t="s">
        <v>1967</v>
      </c>
      <c r="P56" s="1615">
        <v>552180.55176143872</v>
      </c>
      <c r="Q56" s="1616">
        <v>502240.1885717347</v>
      </c>
      <c r="R56" s="1616">
        <v>892566.78059490526</v>
      </c>
      <c r="S56" s="1616">
        <v>407203.31540596491</v>
      </c>
      <c r="T56" s="1616">
        <v>357233.61364293733</v>
      </c>
      <c r="U56" s="1616">
        <v>25994.785210106704</v>
      </c>
      <c r="V56" s="1616">
        <v>460112.40300747921</v>
      </c>
      <c r="W56" s="1616">
        <v>461286.4644244769</v>
      </c>
      <c r="X56" s="1617">
        <v>7728.9418547379637</v>
      </c>
      <c r="Y56" s="411"/>
      <c r="Z56" s="411"/>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row>
    <row r="57" spans="1:53" ht="15.75" customHeight="1">
      <c r="A57" s="1137"/>
      <c r="B57" s="1137" t="s">
        <v>24</v>
      </c>
      <c r="C57" s="1137"/>
      <c r="D57" s="843"/>
      <c r="E57" s="956">
        <f>P59</f>
        <v>166345.94594009797</v>
      </c>
      <c r="F57" s="963">
        <f>Q59</f>
        <v>155390.88490766013</v>
      </c>
      <c r="G57" s="956">
        <f>R59</f>
        <v>316624.15739342303</v>
      </c>
      <c r="H57" s="956">
        <f>S59</f>
        <v>163400.26802682772</v>
      </c>
      <c r="I57" s="956">
        <f>T59</f>
        <v>152415.86842106553</v>
      </c>
      <c r="J57" s="956">
        <f>U59</f>
        <v>1739.5547222092362</v>
      </c>
      <c r="K57" s="956">
        <f>V59</f>
        <v>302250.39669857296</v>
      </c>
      <c r="L57" s="956">
        <f>W59</f>
        <v>295495.26542304544</v>
      </c>
      <c r="M57" s="956">
        <f>X59</f>
        <v>6112.6319010943862</v>
      </c>
      <c r="N57" s="2563"/>
      <c r="O57" s="2565" t="s">
        <v>1968</v>
      </c>
      <c r="P57" s="1615">
        <v>494907.85652223357</v>
      </c>
      <c r="Q57" s="1616">
        <v>436512.27788708283</v>
      </c>
      <c r="R57" s="1616">
        <v>817082.94615072804</v>
      </c>
      <c r="S57" s="1616">
        <v>441232.80340324191</v>
      </c>
      <c r="T57" s="1616">
        <v>382837.22476809041</v>
      </c>
      <c r="U57" s="1616">
        <v>31964.867623023641</v>
      </c>
      <c r="V57" s="1616">
        <v>321286.07761746633</v>
      </c>
      <c r="W57" s="1616">
        <v>289413.15763226093</v>
      </c>
      <c r="X57" s="1617">
        <v>3175.6524686330686</v>
      </c>
      <c r="Y57" s="411"/>
      <c r="Z57" s="411"/>
      <c r="AA57" s="960"/>
      <c r="AB57" s="960"/>
      <c r="AC57" s="960"/>
      <c r="AD57" s="960"/>
      <c r="AE57" s="960"/>
      <c r="AF57" s="960"/>
      <c r="AG57" s="960"/>
      <c r="AH57" s="960"/>
      <c r="AI57" s="960"/>
      <c r="AJ57" s="960"/>
      <c r="AK57" s="960"/>
      <c r="AL57" s="960"/>
      <c r="AM57" s="960"/>
      <c r="AN57" s="960"/>
      <c r="AO57" s="960"/>
      <c r="AP57" s="960"/>
      <c r="AQ57" s="960"/>
      <c r="AR57" s="960"/>
      <c r="AS57" s="960"/>
      <c r="AT57" s="960"/>
      <c r="AU57" s="960"/>
      <c r="AV57" s="960"/>
      <c r="AW57" s="960"/>
      <c r="AX57" s="960"/>
      <c r="AY57" s="960"/>
      <c r="AZ57" s="960"/>
      <c r="BA57" s="960"/>
    </row>
    <row r="58" spans="1:53" ht="15.75" customHeight="1">
      <c r="A58" s="1137"/>
      <c r="B58" s="1137" t="s">
        <v>25</v>
      </c>
      <c r="C58" s="1137"/>
      <c r="D58" s="843"/>
      <c r="E58" s="956">
        <f>P60</f>
        <v>87835.336596895475</v>
      </c>
      <c r="F58" s="963">
        <f>Q60</f>
        <v>79792.689060259218</v>
      </c>
      <c r="G58" s="956">
        <f>R60</f>
        <v>167361.2764268413</v>
      </c>
      <c r="H58" s="956">
        <f>S60</f>
        <v>91297.42497648568</v>
      </c>
      <c r="I58" s="956">
        <f>T60</f>
        <v>83254.777439849451</v>
      </c>
      <c r="J58" s="956">
        <f>U60</f>
        <v>8241.0889185074084</v>
      </c>
      <c r="K58" s="956">
        <f>V60</f>
        <v>118025.61826769719</v>
      </c>
      <c r="L58" s="956">
        <f>W60</f>
        <v>121376.21492451467</v>
      </c>
      <c r="M58" s="956">
        <f>X60</f>
        <v>1161.6546517864347</v>
      </c>
      <c r="N58" s="2563" t="s">
        <v>1969</v>
      </c>
      <c r="O58" s="2565" t="s">
        <v>1970</v>
      </c>
      <c r="P58" s="1615">
        <v>297999.2692244447</v>
      </c>
      <c r="Q58" s="1616">
        <v>267056.61460381525</v>
      </c>
      <c r="R58" s="1616">
        <v>408581.34677464247</v>
      </c>
      <c r="S58" s="1616">
        <v>152505.62240265208</v>
      </c>
      <c r="T58" s="1616">
        <v>121562.96778202285</v>
      </c>
      <c r="U58" s="1616">
        <v>16014.141569390067</v>
      </c>
      <c r="V58" s="1616">
        <v>39836.388041208898</v>
      </c>
      <c r="W58" s="1616">
        <v>44414.984076916633</v>
      </c>
      <c r="X58" s="1617">
        <v>454.65530185714283</v>
      </c>
      <c r="Y58" s="411"/>
      <c r="Z58" s="411"/>
      <c r="AA58" s="960"/>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c r="BA58" s="960"/>
    </row>
    <row r="59" spans="1:53" ht="15.75" customHeight="1" thickBot="1">
      <c r="A59" s="2640" t="s">
        <v>26</v>
      </c>
      <c r="B59" s="2640"/>
      <c r="C59" s="1138"/>
      <c r="D59" s="847"/>
      <c r="E59" s="869">
        <f>P61</f>
        <v>494907.85652223357</v>
      </c>
      <c r="F59" s="967">
        <f>Q61</f>
        <v>436512.27788708283</v>
      </c>
      <c r="G59" s="967">
        <f>R61</f>
        <v>817082.94615072804</v>
      </c>
      <c r="H59" s="967">
        <f>S61</f>
        <v>441232.80340324191</v>
      </c>
      <c r="I59" s="967">
        <f>T61</f>
        <v>382837.22476809041</v>
      </c>
      <c r="J59" s="967">
        <f>U61</f>
        <v>31964.867623023641</v>
      </c>
      <c r="K59" s="967">
        <f>V61</f>
        <v>321286.07761746633</v>
      </c>
      <c r="L59" s="967">
        <f>W61</f>
        <v>289413.15763226093</v>
      </c>
      <c r="M59" s="967">
        <f>X61</f>
        <v>3175.6524686330686</v>
      </c>
      <c r="N59" s="2563"/>
      <c r="O59" s="2565" t="s">
        <v>1971</v>
      </c>
      <c r="P59" s="1615">
        <v>166345.94594009797</v>
      </c>
      <c r="Q59" s="1616">
        <v>155390.88490766013</v>
      </c>
      <c r="R59" s="1616">
        <v>316624.15739342303</v>
      </c>
      <c r="S59" s="1616">
        <v>163400.26802682772</v>
      </c>
      <c r="T59" s="1616">
        <v>152415.86842106553</v>
      </c>
      <c r="U59" s="1616">
        <v>1739.5547222092362</v>
      </c>
      <c r="V59" s="1616">
        <v>302250.39669857296</v>
      </c>
      <c r="W59" s="1616">
        <v>295495.26542304544</v>
      </c>
      <c r="X59" s="1617">
        <v>6112.6319010943862</v>
      </c>
      <c r="Y59" s="411"/>
      <c r="Z59" s="411"/>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c r="BA59" s="960"/>
    </row>
    <row r="60" spans="1:53" ht="15" customHeight="1">
      <c r="A60" s="2354" t="s">
        <v>364</v>
      </c>
      <c r="I60" s="2354" t="s">
        <v>263</v>
      </c>
      <c r="N60" s="2563"/>
      <c r="O60" s="2565" t="s">
        <v>1972</v>
      </c>
      <c r="P60" s="1615">
        <v>87835.336596895475</v>
      </c>
      <c r="Q60" s="1616">
        <v>79792.689060259218</v>
      </c>
      <c r="R60" s="1616">
        <v>167361.2764268413</v>
      </c>
      <c r="S60" s="1616">
        <v>91297.42497648568</v>
      </c>
      <c r="T60" s="1616">
        <v>83254.777439849451</v>
      </c>
      <c r="U60" s="1616">
        <v>8241.0889185074084</v>
      </c>
      <c r="V60" s="1616">
        <v>118025.61826769719</v>
      </c>
      <c r="W60" s="1616">
        <v>121376.21492451467</v>
      </c>
      <c r="X60" s="1617">
        <v>1161.6546517864347</v>
      </c>
      <c r="Y60" s="960"/>
      <c r="Z60" s="960"/>
      <c r="AA60" s="960"/>
      <c r="AB60" s="960"/>
      <c r="AC60" s="960"/>
      <c r="AD60" s="960"/>
      <c r="AE60" s="960"/>
      <c r="AF60" s="960"/>
      <c r="AG60" s="960"/>
      <c r="AH60" s="960"/>
      <c r="AI60" s="960"/>
      <c r="AJ60" s="960"/>
      <c r="AK60" s="960"/>
      <c r="AL60" s="960"/>
      <c r="AM60" s="960"/>
      <c r="AN60" s="960"/>
      <c r="AO60" s="960"/>
      <c r="AP60" s="960"/>
      <c r="AQ60" s="960"/>
      <c r="AR60" s="960"/>
      <c r="AS60" s="960"/>
      <c r="AT60" s="960"/>
      <c r="AU60" s="960"/>
      <c r="AV60" s="960"/>
      <c r="AW60" s="960"/>
      <c r="AX60" s="960"/>
      <c r="AY60" s="960"/>
      <c r="AZ60" s="960"/>
      <c r="BA60" s="960"/>
    </row>
    <row r="61" spans="1:53" ht="15.75" customHeight="1">
      <c r="A61" s="394" t="s">
        <v>264</v>
      </c>
      <c r="I61" s="2353" t="s">
        <v>2508</v>
      </c>
      <c r="J61" s="2352"/>
      <c r="K61" s="2352"/>
      <c r="L61" s="2352"/>
      <c r="M61" s="2352"/>
      <c r="N61" s="2563"/>
      <c r="O61" s="2565" t="s">
        <v>1973</v>
      </c>
      <c r="P61" s="1615">
        <v>494907.85652223357</v>
      </c>
      <c r="Q61" s="1616">
        <v>436512.27788708283</v>
      </c>
      <c r="R61" s="1616">
        <v>817082.94615072804</v>
      </c>
      <c r="S61" s="1616">
        <v>441232.80340324191</v>
      </c>
      <c r="T61" s="1616">
        <v>382837.22476809041</v>
      </c>
      <c r="U61" s="1616">
        <v>31964.867623023641</v>
      </c>
      <c r="V61" s="1616">
        <v>321286.07761746633</v>
      </c>
      <c r="W61" s="1616">
        <v>289413.15763226093</v>
      </c>
      <c r="X61" s="1617">
        <v>3175.6524686330686</v>
      </c>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row>
    <row r="62" spans="1:53" ht="12.75" customHeight="1">
      <c r="I62" s="2352"/>
      <c r="J62" s="2352"/>
      <c r="K62" s="2352"/>
      <c r="L62" s="2352"/>
      <c r="M62" s="2352"/>
      <c r="N62" s="2563" t="s">
        <v>1974</v>
      </c>
      <c r="O62" s="2565" t="s">
        <v>1975</v>
      </c>
      <c r="P62" s="1615">
        <v>319910.68374817894</v>
      </c>
      <c r="Q62" s="1616">
        <v>259919.06503592641</v>
      </c>
      <c r="R62" s="1616">
        <v>410603.2788739407</v>
      </c>
      <c r="S62" s="1616">
        <v>165703.55664635266</v>
      </c>
      <c r="T62" s="1616">
        <v>105682.59936077586</v>
      </c>
      <c r="U62" s="1616">
        <v>14311.666631284275</v>
      </c>
      <c r="V62" s="1616">
        <v>32608.140267671475</v>
      </c>
      <c r="W62" s="1616">
        <v>29810.370440081591</v>
      </c>
      <c r="X62" s="1617">
        <v>1875.0350949578158</v>
      </c>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row>
    <row r="63" spans="1:53" ht="15" customHeight="1">
      <c r="N63" s="2563"/>
      <c r="O63" s="2565" t="s">
        <v>1976</v>
      </c>
      <c r="P63" s="1615">
        <v>147077.49203055337</v>
      </c>
      <c r="Q63" s="1616">
        <v>122776.99358896355</v>
      </c>
      <c r="R63" s="1616">
        <v>196224.58215248003</v>
      </c>
      <c r="S63" s="1616">
        <v>82188.267251498663</v>
      </c>
      <c r="T63" s="1616">
        <v>57887.768809908768</v>
      </c>
      <c r="U63" s="1616">
        <v>7685.010819706059</v>
      </c>
      <c r="V63" s="1616">
        <v>30353.98877275523</v>
      </c>
      <c r="W63" s="1616">
        <v>28851.419884436316</v>
      </c>
      <c r="X63" s="1617">
        <v>446.90102004299513</v>
      </c>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row>
    <row r="64" spans="1:53" ht="15" customHeight="1">
      <c r="N64" s="2563"/>
      <c r="O64" s="2565" t="s">
        <v>1977</v>
      </c>
      <c r="P64" s="1615">
        <v>166408.3419981279</v>
      </c>
      <c r="Q64" s="1616">
        <v>151024.08213485259</v>
      </c>
      <c r="R64" s="1616">
        <v>270443.68401296256</v>
      </c>
      <c r="S64" s="1616">
        <v>128465.92257927552</v>
      </c>
      <c r="T64" s="1616">
        <v>113081.66271600031</v>
      </c>
      <c r="U64" s="1616">
        <v>8865.1433129744964</v>
      </c>
      <c r="V64" s="1616">
        <v>89784.028502835747</v>
      </c>
      <c r="W64" s="1616">
        <v>89472.028117522481</v>
      </c>
      <c r="X64" s="1617">
        <v>130.82299712209442</v>
      </c>
    </row>
    <row r="65" spans="1:53" ht="15" customHeight="1">
      <c r="N65" s="2563"/>
      <c r="O65" s="2565" t="s">
        <v>1978</v>
      </c>
      <c r="P65" s="1615">
        <v>136312.902533193</v>
      </c>
      <c r="Q65" s="1616">
        <v>129911.37949500499</v>
      </c>
      <c r="R65" s="1616">
        <v>230305.4948236896</v>
      </c>
      <c r="S65" s="1616">
        <v>120728.38557448385</v>
      </c>
      <c r="T65" s="1616">
        <v>114326.86253629578</v>
      </c>
      <c r="U65" s="1616">
        <v>15113.263464477752</v>
      </c>
      <c r="V65" s="1616">
        <v>115176.51764510198</v>
      </c>
      <c r="W65" s="1616">
        <v>103197.77213348002</v>
      </c>
      <c r="X65" s="1617">
        <v>6757.7387303005007</v>
      </c>
      <c r="Y65" s="960"/>
      <c r="Z65" s="960"/>
      <c r="AA65" s="960"/>
      <c r="AB65" s="960"/>
      <c r="AC65" s="960"/>
      <c r="AD65" s="960"/>
      <c r="AE65" s="960"/>
      <c r="AF65" s="960"/>
      <c r="AG65" s="960"/>
      <c r="AH65" s="960"/>
      <c r="AI65" s="960"/>
      <c r="AJ65" s="960"/>
      <c r="AK65" s="960"/>
      <c r="AL65" s="960"/>
      <c r="AM65" s="960"/>
      <c r="AN65" s="960"/>
      <c r="AO65" s="960"/>
      <c r="AP65" s="960"/>
      <c r="AQ65" s="960"/>
      <c r="AR65" s="960"/>
      <c r="AS65" s="960"/>
      <c r="AT65" s="960"/>
      <c r="AU65" s="960"/>
      <c r="AV65" s="960"/>
      <c r="AW65" s="960"/>
      <c r="AX65" s="960"/>
      <c r="AY65" s="960"/>
      <c r="AZ65" s="960"/>
      <c r="BA65" s="960"/>
    </row>
    <row r="66" spans="1:53" ht="15" customHeight="1">
      <c r="N66" s="2563"/>
      <c r="O66" s="2565" t="s">
        <v>1979</v>
      </c>
      <c r="P66" s="1615">
        <v>124565.8720630586</v>
      </c>
      <c r="Q66" s="1616">
        <v>122307.83029351005</v>
      </c>
      <c r="R66" s="1616">
        <v>261287.02207676621</v>
      </c>
      <c r="S66" s="1616">
        <v>162445.3572752029</v>
      </c>
      <c r="T66" s="1616">
        <v>160187.31550565432</v>
      </c>
      <c r="U66" s="1616">
        <v>4667.7691276877658</v>
      </c>
      <c r="V66" s="1616">
        <v>265144.42945361621</v>
      </c>
      <c r="W66" s="1616">
        <v>245106.48627940976</v>
      </c>
      <c r="X66" s="1617">
        <v>1239.5468099476273</v>
      </c>
      <c r="Y66" s="960"/>
      <c r="Z66" s="960"/>
      <c r="AA66" s="960"/>
      <c r="AB66" s="960"/>
      <c r="AC66" s="960"/>
      <c r="AD66" s="960"/>
      <c r="AE66" s="960"/>
      <c r="AF66" s="960"/>
      <c r="AG66" s="960"/>
      <c r="AH66" s="960"/>
      <c r="AI66" s="960"/>
      <c r="AJ66" s="960"/>
      <c r="AK66" s="960"/>
      <c r="AL66" s="960"/>
      <c r="AM66" s="960"/>
      <c r="AN66" s="960"/>
      <c r="AO66" s="960"/>
      <c r="AP66" s="960"/>
      <c r="AQ66" s="960"/>
      <c r="AR66" s="960"/>
      <c r="AS66" s="960"/>
      <c r="AT66" s="960"/>
      <c r="AU66" s="960"/>
      <c r="AV66" s="960"/>
      <c r="AW66" s="960"/>
      <c r="AX66" s="960"/>
      <c r="AY66" s="960"/>
      <c r="AZ66" s="960"/>
      <c r="BA66" s="960"/>
    </row>
    <row r="67" spans="1:53" ht="15" customHeight="1">
      <c r="B67" s="813"/>
      <c r="F67" s="15"/>
      <c r="G67" s="15"/>
      <c r="H67" s="15"/>
      <c r="I67" s="15"/>
      <c r="J67" s="15"/>
      <c r="K67" s="15"/>
      <c r="L67" s="15"/>
      <c r="M67" s="15"/>
      <c r="N67" s="2563"/>
      <c r="O67" s="2565" t="s">
        <v>1980</v>
      </c>
      <c r="P67" s="1615">
        <v>152813.11591056007</v>
      </c>
      <c r="Q67" s="1616">
        <v>152813.11591056007</v>
      </c>
      <c r="R67" s="1616">
        <v>340785.66480579606</v>
      </c>
      <c r="S67" s="1616">
        <v>188904.62948239321</v>
      </c>
      <c r="T67" s="1616">
        <v>188904.62948239321</v>
      </c>
      <c r="U67" s="1616">
        <v>7316.7994769999996</v>
      </c>
      <c r="V67" s="1616">
        <v>248331.3759829647</v>
      </c>
      <c r="W67" s="1616">
        <v>254261.54520180752</v>
      </c>
      <c r="X67" s="1617">
        <v>454.54967099999999</v>
      </c>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c r="BA67" s="960"/>
    </row>
    <row r="68" spans="1:53" ht="15" customHeight="1">
      <c r="N68" s="2563" t="s">
        <v>861</v>
      </c>
      <c r="O68" s="2565" t="s">
        <v>1981</v>
      </c>
      <c r="P68" s="1615">
        <v>31666.285095034531</v>
      </c>
      <c r="Q68" s="1616">
        <v>18361.692590585088</v>
      </c>
      <c r="R68" s="1616">
        <v>35310.931247686887</v>
      </c>
      <c r="S68" s="1616">
        <v>20066.445582477249</v>
      </c>
      <c r="T68" s="1616">
        <v>6761.8530780278215</v>
      </c>
      <c r="U68" s="1616">
        <v>1905.4859216858413</v>
      </c>
      <c r="V68" s="1616">
        <v>5298.9026589776267</v>
      </c>
      <c r="W68" s="1616">
        <v>4057.5807050974586</v>
      </c>
      <c r="X68" s="1617">
        <v>29.60095019056687</v>
      </c>
      <c r="Y68" s="960"/>
      <c r="Z68" s="960"/>
      <c r="AA68" s="960"/>
      <c r="AB68" s="960"/>
      <c r="AC68" s="960"/>
      <c r="AD68" s="960"/>
      <c r="AE68" s="960"/>
      <c r="AF68" s="960"/>
      <c r="AG68" s="960"/>
      <c r="AH68" s="960"/>
      <c r="AI68" s="960"/>
      <c r="AJ68" s="960"/>
      <c r="AK68" s="960"/>
      <c r="AL68" s="960"/>
      <c r="AM68" s="960"/>
      <c r="AN68" s="960"/>
      <c r="AO68" s="960"/>
      <c r="AP68" s="960"/>
      <c r="AQ68" s="960"/>
      <c r="AR68" s="960"/>
      <c r="AS68" s="960"/>
      <c r="AT68" s="960"/>
      <c r="AU68" s="960"/>
      <c r="AV68" s="960"/>
      <c r="AW68" s="960"/>
      <c r="AX68" s="960"/>
      <c r="AY68" s="960"/>
      <c r="AZ68" s="960"/>
      <c r="BA68" s="960"/>
    </row>
    <row r="69" spans="1:53" ht="15" customHeight="1">
      <c r="N69" s="2563"/>
      <c r="O69" s="2565" t="s">
        <v>1982</v>
      </c>
      <c r="P69" s="1615">
        <v>24044.219013051588</v>
      </c>
      <c r="Q69" s="1616">
        <v>17064.215409827641</v>
      </c>
      <c r="R69" s="1616">
        <v>26890.802720907224</v>
      </c>
      <c r="S69" s="1616">
        <v>11272.360203742259</v>
      </c>
      <c r="T69" s="1616">
        <v>4263.0180271940362</v>
      </c>
      <c r="U69" s="1616">
        <v>1217.8336332427107</v>
      </c>
      <c r="V69" s="1616">
        <v>1839.1508848695084</v>
      </c>
      <c r="W69" s="1616">
        <v>1396.153069872048</v>
      </c>
      <c r="X69" s="1617">
        <v>0</v>
      </c>
      <c r="Y69" s="960"/>
      <c r="Z69" s="960"/>
      <c r="AA69" s="960"/>
      <c r="AB69" s="960"/>
      <c r="AC69" s="960"/>
      <c r="AD69" s="960"/>
      <c r="AE69" s="960"/>
      <c r="AF69" s="960"/>
      <c r="AG69" s="960"/>
      <c r="AH69" s="960"/>
      <c r="AI69" s="960"/>
      <c r="AJ69" s="960"/>
      <c r="AK69" s="960"/>
      <c r="AL69" s="960"/>
      <c r="AM69" s="960"/>
      <c r="AN69" s="960"/>
      <c r="AO69" s="960"/>
      <c r="AP69" s="960"/>
      <c r="AQ69" s="960"/>
      <c r="AR69" s="960"/>
      <c r="AS69" s="960"/>
      <c r="AT69" s="960"/>
      <c r="AU69" s="960"/>
      <c r="AV69" s="960"/>
      <c r="AW69" s="960"/>
      <c r="AX69" s="960"/>
      <c r="AY69" s="960"/>
      <c r="AZ69" s="960"/>
      <c r="BA69" s="960"/>
    </row>
    <row r="70" spans="1:53" ht="15" customHeight="1">
      <c r="N70" s="2563"/>
      <c r="O70" s="2565" t="s">
        <v>1983</v>
      </c>
      <c r="P70" s="1615">
        <v>58749.642889543728</v>
      </c>
      <c r="Q70" s="1616">
        <v>42547.224275510773</v>
      </c>
      <c r="R70" s="1616">
        <v>68763.175254989954</v>
      </c>
      <c r="S70" s="1616">
        <v>30533.468324096186</v>
      </c>
      <c r="T70" s="1616">
        <v>14331.049710063278</v>
      </c>
      <c r="U70" s="1616">
        <v>3377.5944162212145</v>
      </c>
      <c r="V70" s="1616">
        <v>6639.532979987388</v>
      </c>
      <c r="W70" s="1616">
        <v>5699.6100515916141</v>
      </c>
      <c r="X70" s="1617">
        <v>0</v>
      </c>
      <c r="Y70" s="960"/>
      <c r="Z70" s="960"/>
      <c r="AA70" s="960"/>
      <c r="AB70" s="960"/>
      <c r="AC70" s="960"/>
      <c r="AD70" s="960"/>
      <c r="AE70" s="960"/>
      <c r="AF70" s="960"/>
      <c r="AG70" s="960"/>
      <c r="AH70" s="960"/>
      <c r="AI70" s="960"/>
      <c r="AJ70" s="960"/>
      <c r="AK70" s="960"/>
      <c r="AL70" s="960"/>
      <c r="AM70" s="960"/>
      <c r="AN70" s="960"/>
      <c r="AO70" s="960"/>
      <c r="AP70" s="960"/>
      <c r="AQ70" s="960"/>
      <c r="AR70" s="960"/>
      <c r="AS70" s="960"/>
      <c r="AT70" s="960"/>
      <c r="AU70" s="960"/>
      <c r="AV70" s="960"/>
      <c r="AW70" s="960"/>
      <c r="AX70" s="960"/>
      <c r="AY70" s="960"/>
      <c r="AZ70" s="960"/>
      <c r="BA70" s="960"/>
    </row>
    <row r="71" spans="1:53" ht="15" customHeight="1">
      <c r="N71" s="2563"/>
      <c r="O71" s="2565" t="s">
        <v>1984</v>
      </c>
      <c r="P71" s="1615">
        <v>113819.20382982522</v>
      </c>
      <c r="Q71" s="1616">
        <v>91262.738079304152</v>
      </c>
      <c r="R71" s="1616">
        <v>136105.87920763364</v>
      </c>
      <c r="S71" s="1616">
        <v>57260.973027476008</v>
      </c>
      <c r="T71" s="1616">
        <v>34704.507276954901</v>
      </c>
      <c r="U71" s="1616">
        <v>7935.2408840202452</v>
      </c>
      <c r="V71" s="1616">
        <v>35959.386252502089</v>
      </c>
      <c r="W71" s="1616">
        <v>31294.112790175514</v>
      </c>
      <c r="X71" s="1617">
        <v>182.68244720049006</v>
      </c>
      <c r="Y71" s="960"/>
      <c r="Z71" s="960"/>
      <c r="AA71" s="960"/>
      <c r="AB71" s="960"/>
      <c r="AC71" s="960"/>
      <c r="AD71" s="960"/>
      <c r="AE71" s="960"/>
      <c r="AF71" s="960"/>
      <c r="AG71" s="960"/>
      <c r="AH71" s="960"/>
      <c r="AI71" s="960"/>
      <c r="AJ71" s="960"/>
      <c r="AK71" s="960"/>
      <c r="AL71" s="960"/>
      <c r="AM71" s="960"/>
      <c r="AN71" s="960"/>
      <c r="AO71" s="960"/>
      <c r="AP71" s="960"/>
      <c r="AQ71" s="960"/>
      <c r="AR71" s="960"/>
      <c r="AS71" s="960"/>
      <c r="AT71" s="960"/>
      <c r="AU71" s="960"/>
      <c r="AV71" s="960"/>
      <c r="AW71" s="960"/>
      <c r="AX71" s="960"/>
      <c r="AY71" s="960"/>
      <c r="AZ71" s="960"/>
      <c r="BA71" s="960"/>
    </row>
    <row r="72" spans="1:53" s="844" customFormat="1" ht="15" customHeight="1">
      <c r="A72" s="14"/>
      <c r="B72" s="14"/>
      <c r="C72" s="14"/>
      <c r="D72" s="15"/>
      <c r="E72" s="15"/>
      <c r="F72" s="849"/>
      <c r="G72" s="849"/>
      <c r="H72" s="849"/>
      <c r="I72" s="849"/>
      <c r="J72" s="849"/>
      <c r="K72" s="849"/>
      <c r="L72" s="849"/>
      <c r="M72" s="849"/>
      <c r="N72" s="2563"/>
      <c r="O72" s="2565" t="s">
        <v>1985</v>
      </c>
      <c r="P72" s="1615">
        <v>120648.8081517558</v>
      </c>
      <c r="Q72" s="1616">
        <v>100570.51602897416</v>
      </c>
      <c r="R72" s="1616">
        <v>164624.38512150798</v>
      </c>
      <c r="S72" s="1616">
        <v>73341.46360095765</v>
      </c>
      <c r="T72" s="1616">
        <v>53263.171478175806</v>
      </c>
      <c r="U72" s="1616">
        <v>5650.1471352015969</v>
      </c>
      <c r="V72" s="1616">
        <v>40008.146158314783</v>
      </c>
      <c r="W72" s="1616">
        <v>35784.718908839342</v>
      </c>
      <c r="X72" s="1617">
        <v>585.97987625314352</v>
      </c>
      <c r="Y72" s="970"/>
      <c r="Z72" s="970"/>
      <c r="AA72" s="970"/>
      <c r="AB72" s="970"/>
      <c r="AC72" s="970"/>
      <c r="AD72" s="970"/>
      <c r="AE72" s="970"/>
      <c r="AF72" s="970"/>
      <c r="AG72" s="970"/>
      <c r="AH72" s="970"/>
      <c r="AI72" s="970"/>
      <c r="AJ72" s="970"/>
      <c r="AK72" s="970"/>
      <c r="AL72" s="970"/>
      <c r="AM72" s="970"/>
      <c r="AN72" s="970"/>
      <c r="AO72" s="970"/>
      <c r="AP72" s="970"/>
      <c r="AQ72" s="970"/>
      <c r="AR72" s="970"/>
      <c r="AS72" s="970"/>
      <c r="AT72" s="970"/>
      <c r="AU72" s="970"/>
      <c r="AV72" s="970"/>
      <c r="AW72" s="970"/>
      <c r="AX72" s="970"/>
      <c r="AY72" s="970"/>
      <c r="AZ72" s="970"/>
      <c r="BA72" s="970"/>
    </row>
    <row r="73" spans="1:53" ht="15" customHeight="1">
      <c r="N73" s="2563"/>
      <c r="O73" s="2565" t="s">
        <v>1986</v>
      </c>
      <c r="P73" s="1615">
        <v>197957.40436129284</v>
      </c>
      <c r="Q73" s="1616">
        <v>176128.85115881942</v>
      </c>
      <c r="R73" s="1616">
        <v>341397.75802973192</v>
      </c>
      <c r="S73" s="1616">
        <v>170160.00737856177</v>
      </c>
      <c r="T73" s="1616">
        <v>148331.45417608845</v>
      </c>
      <c r="U73" s="1616">
        <v>7503.694305111685</v>
      </c>
      <c r="V73" s="1616">
        <v>87621.966566091665</v>
      </c>
      <c r="W73" s="1616">
        <v>88580.064525075402</v>
      </c>
      <c r="X73" s="1617">
        <v>1654.4958384787051</v>
      </c>
      <c r="Y73" s="960"/>
      <c r="Z73" s="960"/>
      <c r="AA73" s="960"/>
      <c r="AB73" s="960"/>
      <c r="AC73" s="960"/>
      <c r="AD73" s="960"/>
      <c r="AE73" s="960"/>
      <c r="AF73" s="960"/>
      <c r="AG73" s="960"/>
      <c r="AH73" s="960"/>
      <c r="AI73" s="960"/>
      <c r="AJ73" s="960"/>
      <c r="AK73" s="960"/>
      <c r="AL73" s="960"/>
      <c r="AM73" s="960"/>
      <c r="AN73" s="960"/>
      <c r="AO73" s="960"/>
      <c r="AP73" s="960"/>
      <c r="AQ73" s="960"/>
      <c r="AR73" s="960"/>
      <c r="AS73" s="960"/>
      <c r="AT73" s="960"/>
      <c r="AU73" s="960"/>
      <c r="AV73" s="960"/>
      <c r="AW73" s="960"/>
      <c r="AX73" s="960"/>
      <c r="AY73" s="960"/>
      <c r="AZ73" s="960"/>
      <c r="BA73" s="960"/>
    </row>
    <row r="74" spans="1:53" ht="15" customHeight="1">
      <c r="A74" s="849"/>
      <c r="B74" s="849"/>
      <c r="C74" s="849"/>
      <c r="D74" s="849"/>
      <c r="E74" s="849"/>
      <c r="N74" s="2563"/>
      <c r="O74" s="2565" t="s">
        <v>1987</v>
      </c>
      <c r="P74" s="1615">
        <v>64066.465712272438</v>
      </c>
      <c r="Q74" s="1616">
        <v>60750.539780655301</v>
      </c>
      <c r="R74" s="1616">
        <v>110183.50605569652</v>
      </c>
      <c r="S74" s="1616">
        <v>50632.526736672487</v>
      </c>
      <c r="T74" s="1616">
        <v>47316.600805055336</v>
      </c>
      <c r="U74" s="1616">
        <v>361.55691099999996</v>
      </c>
      <c r="V74" s="1616">
        <v>40913.166410803795</v>
      </c>
      <c r="W74" s="1616">
        <v>40075.162860172495</v>
      </c>
      <c r="X74" s="1617">
        <v>0</v>
      </c>
    </row>
    <row r="75" spans="1:53" ht="15" customHeight="1">
      <c r="A75" s="849"/>
      <c r="B75" s="849"/>
      <c r="C75" s="849"/>
      <c r="D75" s="849"/>
      <c r="E75" s="849"/>
      <c r="N75" s="2563"/>
      <c r="O75" s="2565" t="s">
        <v>1988</v>
      </c>
      <c r="P75" s="1615">
        <v>104208.82703703945</v>
      </c>
      <c r="Q75" s="1616">
        <v>103246.29566687833</v>
      </c>
      <c r="R75" s="1616">
        <v>170689.32834391584</v>
      </c>
      <c r="S75" s="1616">
        <v>82492.970069086965</v>
      </c>
      <c r="T75" s="1616">
        <v>81530.438698925835</v>
      </c>
      <c r="U75" s="1616">
        <v>18164.774443959286</v>
      </c>
      <c r="V75" s="1616">
        <v>48471.729063749393</v>
      </c>
      <c r="W75" s="1616">
        <v>50423.706210152508</v>
      </c>
      <c r="X75" s="1617">
        <v>1162.8599055066543</v>
      </c>
    </row>
    <row r="76" spans="1:53" ht="15" customHeight="1">
      <c r="N76" s="2563"/>
      <c r="O76" s="2565" t="s">
        <v>1989</v>
      </c>
      <c r="P76" s="1615">
        <v>183929.45314273657</v>
      </c>
      <c r="Q76" s="1616">
        <v>180822.29441714284</v>
      </c>
      <c r="R76" s="1616">
        <v>373664.27786330751</v>
      </c>
      <c r="S76" s="1616">
        <v>209836.11700771938</v>
      </c>
      <c r="T76" s="1616">
        <v>206728.95828212568</v>
      </c>
      <c r="U76" s="1616">
        <v>4636.1749836877661</v>
      </c>
      <c r="V76" s="1616">
        <v>372783.84349159856</v>
      </c>
      <c r="W76" s="1616">
        <v>353253.7102259901</v>
      </c>
      <c r="X76" s="1617">
        <v>7172.1746877414735</v>
      </c>
    </row>
    <row r="77" spans="1:53" ht="15" customHeight="1">
      <c r="N77" s="2563"/>
      <c r="O77" s="2565" t="s">
        <v>1990</v>
      </c>
      <c r="P77" s="1615">
        <v>147998.09905111982</v>
      </c>
      <c r="Q77" s="1616">
        <v>147998.09905111982</v>
      </c>
      <c r="R77" s="1616">
        <v>282019.68290025735</v>
      </c>
      <c r="S77" s="1616">
        <v>142839.78687841687</v>
      </c>
      <c r="T77" s="1616">
        <v>142839.78687841687</v>
      </c>
      <c r="U77" s="1616">
        <v>7207.1501989999997</v>
      </c>
      <c r="V77" s="1616">
        <v>141862.65615805064</v>
      </c>
      <c r="W77" s="1616">
        <v>140134.80270977132</v>
      </c>
      <c r="X77" s="1617">
        <v>116.800618</v>
      </c>
    </row>
    <row r="78" spans="1:53" ht="15" customHeight="1">
      <c r="N78" s="2563" t="s">
        <v>96</v>
      </c>
      <c r="O78" s="2565" t="s">
        <v>1981</v>
      </c>
      <c r="P78" s="1615">
        <v>13344.388055970467</v>
      </c>
      <c r="Q78" s="1616">
        <v>1960.2248633500421</v>
      </c>
      <c r="R78" s="1616">
        <v>45742.072664430154</v>
      </c>
      <c r="S78" s="1616">
        <v>26313.757705942331</v>
      </c>
      <c r="T78" s="1616">
        <v>14929.594513321905</v>
      </c>
      <c r="U78" s="1616">
        <v>240.93136986871377</v>
      </c>
      <c r="V78" s="1616">
        <v>29737.323514808661</v>
      </c>
      <c r="W78" s="1616">
        <v>47344.532279491286</v>
      </c>
      <c r="X78" s="1617">
        <v>101.81270032385802</v>
      </c>
    </row>
    <row r="79" spans="1:53" ht="15" customHeight="1">
      <c r="N79" s="2563"/>
      <c r="O79" s="2565" t="s">
        <v>1982</v>
      </c>
      <c r="P79" s="1615">
        <v>20758.301230483034</v>
      </c>
      <c r="Q79" s="1616">
        <v>14373.023780309228</v>
      </c>
      <c r="R79" s="1616">
        <v>24972.248621227835</v>
      </c>
      <c r="S79" s="1616">
        <v>10330.472757660396</v>
      </c>
      <c r="T79" s="1616">
        <v>3915.8567341623275</v>
      </c>
      <c r="U79" s="1616">
        <v>131.4245540201089</v>
      </c>
      <c r="V79" s="1616">
        <v>1038.0855463401126</v>
      </c>
      <c r="W79" s="1616">
        <v>1223.2036280409104</v>
      </c>
      <c r="X79" s="1617">
        <v>0</v>
      </c>
    </row>
    <row r="80" spans="1:53" ht="15" customHeight="1">
      <c r="N80" s="2563"/>
      <c r="O80" s="2565" t="s">
        <v>1983</v>
      </c>
      <c r="P80" s="1615">
        <v>52680.674083292855</v>
      </c>
      <c r="Q80" s="1616">
        <v>38934.494911544913</v>
      </c>
      <c r="R80" s="1616">
        <v>62291.568231513782</v>
      </c>
      <c r="S80" s="1616">
        <v>25241.380121823317</v>
      </c>
      <c r="T80" s="1616">
        <v>11495.200950075377</v>
      </c>
      <c r="U80" s="1616">
        <v>1679.0160627632783</v>
      </c>
      <c r="V80" s="1616">
        <v>3823.6882268235777</v>
      </c>
      <c r="W80" s="1616">
        <v>3578.6405768572731</v>
      </c>
      <c r="X80" s="1617">
        <v>39.756910875133862</v>
      </c>
    </row>
    <row r="81" spans="14:24" ht="15" customHeight="1">
      <c r="N81" s="2563"/>
      <c r="O81" s="2565" t="s">
        <v>1984</v>
      </c>
      <c r="P81" s="1615">
        <v>103879.21548834792</v>
      </c>
      <c r="Q81" s="1616">
        <v>82289.550816407136</v>
      </c>
      <c r="R81" s="1616">
        <v>130065.96876329568</v>
      </c>
      <c r="S81" s="1616">
        <v>50340.592075229317</v>
      </c>
      <c r="T81" s="1616">
        <v>28750.927403288588</v>
      </c>
      <c r="U81" s="1616">
        <v>3717.3463384259107</v>
      </c>
      <c r="V81" s="1616">
        <v>8627.3882652346438</v>
      </c>
      <c r="W81" s="1616">
        <v>7974.429104427747</v>
      </c>
      <c r="X81" s="1617">
        <v>1806.1313708921152</v>
      </c>
    </row>
    <row r="82" spans="14:24" ht="15" customHeight="1">
      <c r="N82" s="2563"/>
      <c r="O82" s="2565" t="s">
        <v>1985</v>
      </c>
      <c r="P82" s="1615">
        <v>120054.55998597427</v>
      </c>
      <c r="Q82" s="1616">
        <v>96059.445315183373</v>
      </c>
      <c r="R82" s="1616">
        <v>162724.67279389524</v>
      </c>
      <c r="S82" s="1616">
        <v>74413.823996142441</v>
      </c>
      <c r="T82" s="1616">
        <v>50418.709325351389</v>
      </c>
      <c r="U82" s="1616">
        <v>6733.2368988008839</v>
      </c>
      <c r="V82" s="1616">
        <v>40631.742018715646</v>
      </c>
      <c r="W82" s="1616">
        <v>39577.881259247108</v>
      </c>
      <c r="X82" s="1617">
        <v>38.501140838807565</v>
      </c>
    </row>
    <row r="83" spans="14:24" ht="15" customHeight="1">
      <c r="N83" s="2563"/>
      <c r="O83" s="2565" t="s">
        <v>1986</v>
      </c>
      <c r="P83" s="1615">
        <v>199383.2429556617</v>
      </c>
      <c r="Q83" s="1616">
        <v>176267.02488847377</v>
      </c>
      <c r="R83" s="1616">
        <v>328278.94598423911</v>
      </c>
      <c r="S83" s="1616">
        <v>161353.67602298947</v>
      </c>
      <c r="T83" s="1616">
        <v>138237.45795580177</v>
      </c>
      <c r="U83" s="1616">
        <v>8971.8253536916509</v>
      </c>
      <c r="V83" s="1616">
        <v>79442.83786754997</v>
      </c>
      <c r="W83" s="1616">
        <v>78707.529975946469</v>
      </c>
      <c r="X83" s="1617">
        <v>365.3783180708964</v>
      </c>
    </row>
    <row r="84" spans="14:24" ht="15" customHeight="1">
      <c r="N84" s="2563"/>
      <c r="O84" s="2565" t="s">
        <v>1987</v>
      </c>
      <c r="P84" s="1615">
        <v>82177.221585580352</v>
      </c>
      <c r="Q84" s="1616">
        <v>78542.959003695054</v>
      </c>
      <c r="R84" s="1616">
        <v>135743.93381168885</v>
      </c>
      <c r="S84" s="1616">
        <v>65459.680663243424</v>
      </c>
      <c r="T84" s="1616">
        <v>61825.418081358148</v>
      </c>
      <c r="U84" s="1616">
        <v>4838.1203211004049</v>
      </c>
      <c r="V84" s="1616">
        <v>58223.831472563477</v>
      </c>
      <c r="W84" s="1616">
        <v>53510.017172785549</v>
      </c>
      <c r="X84" s="1617">
        <v>1293.2287656287485</v>
      </c>
    </row>
    <row r="85" spans="14:24" ht="15" customHeight="1">
      <c r="N85" s="2563"/>
      <c r="O85" s="2565" t="s">
        <v>1988</v>
      </c>
      <c r="P85" s="1615">
        <v>90262.37090344743</v>
      </c>
      <c r="Q85" s="1616">
        <v>88697.931121533707</v>
      </c>
      <c r="R85" s="1616">
        <v>160138.31083400961</v>
      </c>
      <c r="S85" s="1616">
        <v>78135.162839930461</v>
      </c>
      <c r="T85" s="1616">
        <v>76570.723058016738</v>
      </c>
      <c r="U85" s="1616">
        <v>4087.158568784218</v>
      </c>
      <c r="V85" s="1616">
        <v>38446.358212294552</v>
      </c>
      <c r="W85" s="1616">
        <v>35838.733653624164</v>
      </c>
      <c r="X85" s="1617">
        <v>0</v>
      </c>
    </row>
    <row r="86" spans="14:24" ht="15" customHeight="1">
      <c r="N86" s="2563"/>
      <c r="O86" s="2565" t="s">
        <v>1989</v>
      </c>
      <c r="P86" s="1615">
        <v>169988.48818765019</v>
      </c>
      <c r="Q86" s="1616">
        <v>167067.86595105648</v>
      </c>
      <c r="R86" s="1616">
        <v>346522.75404953281</v>
      </c>
      <c r="S86" s="1616">
        <v>197057.50735905091</v>
      </c>
      <c r="T86" s="1616">
        <v>194136.8851224572</v>
      </c>
      <c r="U86" s="1616">
        <v>6836.3905350856094</v>
      </c>
      <c r="V86" s="1616">
        <v>319904.00232448668</v>
      </c>
      <c r="W86" s="1616">
        <v>301994.78910025622</v>
      </c>
      <c r="X86" s="1617">
        <v>7142.9844987414735</v>
      </c>
    </row>
    <row r="87" spans="14:24" ht="15" customHeight="1">
      <c r="N87" s="2563"/>
      <c r="O87" s="2565" t="s">
        <v>1990</v>
      </c>
      <c r="P87" s="1615">
        <v>194559.94580726369</v>
      </c>
      <c r="Q87" s="1616">
        <v>194559.94580726369</v>
      </c>
      <c r="R87" s="1616">
        <v>313169.25099180179</v>
      </c>
      <c r="S87" s="1616">
        <v>159790.0652671947</v>
      </c>
      <c r="T87" s="1616">
        <v>159790.0652671947</v>
      </c>
      <c r="U87" s="1616">
        <v>20724.202830589566</v>
      </c>
      <c r="V87" s="1616">
        <v>201523.22317612817</v>
      </c>
      <c r="W87" s="1616">
        <v>180949.86530606111</v>
      </c>
      <c r="X87" s="1617">
        <v>116.800618</v>
      </c>
    </row>
    <row r="88" spans="14:24" ht="15" customHeight="1">
      <c r="N88" s="2563" t="s">
        <v>322</v>
      </c>
      <c r="O88" s="2565" t="s">
        <v>1981</v>
      </c>
      <c r="P88" s="1615">
        <v>36987.656906635682</v>
      </c>
      <c r="Q88" s="1616">
        <v>32300.035813686274</v>
      </c>
      <c r="R88" s="1616">
        <v>37954.418153903316</v>
      </c>
      <c r="S88" s="1616">
        <v>6830.0759829375911</v>
      </c>
      <c r="T88" s="1616">
        <v>2113.1163166638803</v>
      </c>
      <c r="U88" s="1616">
        <v>1341.2271921013357</v>
      </c>
      <c r="V88" s="1616">
        <v>158.97817743259139</v>
      </c>
      <c r="W88" s="1616">
        <v>109.45317123588693</v>
      </c>
      <c r="X88" s="1617">
        <v>0</v>
      </c>
    </row>
    <row r="89" spans="14:24" ht="15" customHeight="1">
      <c r="N89" s="2563"/>
      <c r="O89" s="2565" t="s">
        <v>1982</v>
      </c>
      <c r="P89" s="1615">
        <v>24060.564907163698</v>
      </c>
      <c r="Q89" s="1616">
        <v>20958.228960828852</v>
      </c>
      <c r="R89" s="1616">
        <v>25290.125558046213</v>
      </c>
      <c r="S89" s="1616">
        <v>5611.1258163147513</v>
      </c>
      <c r="T89" s="1616">
        <v>2508.7898699799039</v>
      </c>
      <c r="U89" s="1616">
        <v>1328.8257481708224</v>
      </c>
      <c r="V89" s="1616">
        <v>289.72781283055724</v>
      </c>
      <c r="W89" s="1616">
        <v>339.32434190398862</v>
      </c>
      <c r="X89" s="1617">
        <v>0</v>
      </c>
    </row>
    <row r="90" spans="14:24" ht="15" customHeight="1">
      <c r="N90" s="2563"/>
      <c r="O90" s="2565" t="s">
        <v>1983</v>
      </c>
      <c r="P90" s="1615">
        <v>43227.072028572205</v>
      </c>
      <c r="Q90" s="1616">
        <v>33826.570303896697</v>
      </c>
      <c r="R90" s="1616">
        <v>44539.599703631589</v>
      </c>
      <c r="S90" s="1616">
        <v>13162.455218577306</v>
      </c>
      <c r="T90" s="1616">
        <v>3761.953493901779</v>
      </c>
      <c r="U90" s="1616">
        <v>2198.1004165426402</v>
      </c>
      <c r="V90" s="1616">
        <v>1245.2260394134526</v>
      </c>
      <c r="W90" s="1616">
        <v>993.90063711365963</v>
      </c>
      <c r="X90" s="1617">
        <v>0</v>
      </c>
    </row>
    <row r="91" spans="14:24" ht="15" customHeight="1">
      <c r="N91" s="2563"/>
      <c r="O91" s="2565" t="s">
        <v>1984</v>
      </c>
      <c r="P91" s="1615">
        <v>69933.496468337384</v>
      </c>
      <c r="Q91" s="1616">
        <v>55539.936079156621</v>
      </c>
      <c r="R91" s="1616">
        <v>76289.208752699109</v>
      </c>
      <c r="S91" s="1616">
        <v>24357.172983208322</v>
      </c>
      <c r="T91" s="1616">
        <v>9963.6125940275269</v>
      </c>
      <c r="U91" s="1616">
        <v>4751.6755832705239</v>
      </c>
      <c r="V91" s="1616">
        <v>3415.7586766731333</v>
      </c>
      <c r="W91" s="1616">
        <v>3972.2394911313017</v>
      </c>
      <c r="X91" s="1617">
        <v>587.29445914661255</v>
      </c>
    </row>
    <row r="92" spans="14:24" ht="15" customHeight="1">
      <c r="N92" s="2563"/>
      <c r="O92" s="2565" t="s">
        <v>1985</v>
      </c>
      <c r="P92" s="1615">
        <v>81132.294427313667</v>
      </c>
      <c r="Q92" s="1616">
        <v>63879.798681441767</v>
      </c>
      <c r="R92" s="1616">
        <v>96524.927382326699</v>
      </c>
      <c r="S92" s="1616">
        <v>35224.756974828029</v>
      </c>
      <c r="T92" s="1616">
        <v>17972.261228956188</v>
      </c>
      <c r="U92" s="1616">
        <v>2079.8259629075583</v>
      </c>
      <c r="V92" s="1616">
        <v>9869.8124110189347</v>
      </c>
      <c r="W92" s="1616">
        <v>9340.4679626500256</v>
      </c>
      <c r="X92" s="1617">
        <v>29.542137333424012</v>
      </c>
    </row>
    <row r="93" spans="14:24" ht="15" customHeight="1">
      <c r="N93" s="2563"/>
      <c r="O93" s="2565" t="s">
        <v>1986</v>
      </c>
      <c r="P93" s="1615">
        <v>162051.10195992718</v>
      </c>
      <c r="Q93" s="1616">
        <v>132600.73847670126</v>
      </c>
      <c r="R93" s="1616">
        <v>186990.88752194913</v>
      </c>
      <c r="S93" s="1616">
        <v>79729.317129017771</v>
      </c>
      <c r="T93" s="1616">
        <v>50278.953645791778</v>
      </c>
      <c r="U93" s="1616">
        <v>24597.996750247723</v>
      </c>
      <c r="V93" s="1616">
        <v>30025.036146656992</v>
      </c>
      <c r="W93" s="1616">
        <v>28804.774103614138</v>
      </c>
      <c r="X93" s="1617">
        <v>479.09070952077445</v>
      </c>
    </row>
    <row r="94" spans="14:24" ht="15" customHeight="1">
      <c r="N94" s="2563"/>
      <c r="O94" s="2565" t="s">
        <v>1987</v>
      </c>
      <c r="P94" s="1615">
        <v>64102.753342919903</v>
      </c>
      <c r="Q94" s="1616">
        <v>54470.346450160272</v>
      </c>
      <c r="R94" s="1616">
        <v>99839.986958314708</v>
      </c>
      <c r="S94" s="1616">
        <v>47516.152732537659</v>
      </c>
      <c r="T94" s="1616">
        <v>37883.745839778014</v>
      </c>
      <c r="U94" s="1616">
        <v>2228.6728989932044</v>
      </c>
      <c r="V94" s="1616">
        <v>21198.125432418405</v>
      </c>
      <c r="W94" s="1616">
        <v>20053.823161028398</v>
      </c>
      <c r="X94" s="1617">
        <v>1226.4629459999999</v>
      </c>
    </row>
    <row r="95" spans="14:24" ht="15" customHeight="1">
      <c r="N95" s="2563"/>
      <c r="O95" s="2565" t="s">
        <v>1988</v>
      </c>
      <c r="P95" s="1615">
        <v>112269.18919860554</v>
      </c>
      <c r="Q95" s="1616">
        <v>102930.09185076671</v>
      </c>
      <c r="R95" s="1616">
        <v>194019.00241052997</v>
      </c>
      <c r="S95" s="1616">
        <v>95687.805822324532</v>
      </c>
      <c r="T95" s="1616">
        <v>86348.708474485626</v>
      </c>
      <c r="U95" s="1616">
        <v>1782.3721470018299</v>
      </c>
      <c r="V95" s="1616">
        <v>50775.312701510826</v>
      </c>
      <c r="W95" s="1616">
        <v>47704.469391338556</v>
      </c>
      <c r="X95" s="1617">
        <v>254.32019461303639</v>
      </c>
    </row>
    <row r="96" spans="14:24" ht="15" customHeight="1">
      <c r="N96" s="2563"/>
      <c r="O96" s="2565" t="s">
        <v>1989</v>
      </c>
      <c r="P96" s="1615">
        <v>152470.6907081572</v>
      </c>
      <c r="Q96" s="1616">
        <v>144384.74843921498</v>
      </c>
      <c r="R96" s="1616">
        <v>285818.88730032207</v>
      </c>
      <c r="S96" s="1616">
        <v>155351.42929527766</v>
      </c>
      <c r="T96" s="1616">
        <v>147265.48702633547</v>
      </c>
      <c r="U96" s="1616">
        <v>9089.9591920065286</v>
      </c>
      <c r="V96" s="1616">
        <v>113893.6732854041</v>
      </c>
      <c r="W96" s="1616">
        <v>102592.11369655264</v>
      </c>
      <c r="X96" s="1617">
        <v>6474.2283466874642</v>
      </c>
    </row>
    <row r="97" spans="14:24" ht="15" customHeight="1" thickBot="1">
      <c r="N97" s="2564"/>
      <c r="O97" s="1619" t="s">
        <v>1990</v>
      </c>
      <c r="P97" s="1620">
        <v>300853.58833603951</v>
      </c>
      <c r="Q97" s="1621">
        <v>297861.97140296421</v>
      </c>
      <c r="R97" s="1621">
        <v>662382.68300391175</v>
      </c>
      <c r="S97" s="1621">
        <v>384965.82685418316</v>
      </c>
      <c r="T97" s="1621">
        <v>381974.20992110803</v>
      </c>
      <c r="U97" s="1621">
        <v>8560.9969418881847</v>
      </c>
      <c r="V97" s="1621">
        <v>550526.82994158636</v>
      </c>
      <c r="W97" s="1621">
        <v>536789.05610016908</v>
      </c>
      <c r="X97" s="1622">
        <v>1853.6555300697219</v>
      </c>
    </row>
    <row r="98" spans="14:24" ht="16.5" thickTop="1"/>
  </sheetData>
  <mergeCells count="43">
    <mergeCell ref="N28:O29"/>
    <mergeCell ref="N30:N31"/>
    <mergeCell ref="A59:B59"/>
    <mergeCell ref="A53:B53"/>
    <mergeCell ref="A16:C16"/>
    <mergeCell ref="A54:C54"/>
    <mergeCell ref="A38:C38"/>
    <mergeCell ref="A39:B39"/>
    <mergeCell ref="A29:C29"/>
    <mergeCell ref="A18:C18"/>
    <mergeCell ref="A17:C17"/>
    <mergeCell ref="A27:D27"/>
    <mergeCell ref="A32:C32"/>
    <mergeCell ref="A22:D22"/>
    <mergeCell ref="A23:D23"/>
    <mergeCell ref="A24:D24"/>
    <mergeCell ref="A12:C12"/>
    <mergeCell ref="A8:C8"/>
    <mergeCell ref="A55:B55"/>
    <mergeCell ref="A19:C19"/>
    <mergeCell ref="A25:D25"/>
    <mergeCell ref="A26:D26"/>
    <mergeCell ref="A28:D28"/>
    <mergeCell ref="A20:C20"/>
    <mergeCell ref="A10:C10"/>
    <mergeCell ref="A11:C11"/>
    <mergeCell ref="A9:C9"/>
    <mergeCell ref="A14:C14"/>
    <mergeCell ref="A21:C21"/>
    <mergeCell ref="A15:C15"/>
    <mergeCell ref="A13:C13"/>
    <mergeCell ref="A7:C7"/>
    <mergeCell ref="A6:C6"/>
    <mergeCell ref="A3:C5"/>
    <mergeCell ref="M3:M5"/>
    <mergeCell ref="K3:K5"/>
    <mergeCell ref="L3:L5"/>
    <mergeCell ref="F3:F5"/>
    <mergeCell ref="H3:H5"/>
    <mergeCell ref="G3:G5"/>
    <mergeCell ref="J3:J5"/>
    <mergeCell ref="I3:I5"/>
    <mergeCell ref="E3:E5"/>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8" max="4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view="pageBreakPreview" zoomScaleNormal="100" zoomScaleSheetLayoutView="100" workbookViewId="0">
      <selection activeCell="C3" sqref="C3"/>
    </sheetView>
  </sheetViews>
  <sheetFormatPr defaultRowHeight="17.100000000000001" customHeight="1" thickBottom="1"/>
  <cols>
    <col min="1" max="1" width="6.140625" style="1276" customWidth="1"/>
    <col min="2" max="2" width="74.28515625" style="1276" customWidth="1"/>
    <col min="3" max="3" width="8.85546875" style="1278" customWidth="1"/>
    <col min="4" max="16384" width="9.140625" style="1276"/>
  </cols>
  <sheetData>
    <row r="1" spans="1:4" ht="25.5" customHeight="1">
      <c r="A1" s="2338" t="s">
        <v>2486</v>
      </c>
      <c r="B1" s="2338" t="s">
        <v>2487</v>
      </c>
      <c r="C1" s="2338" t="s">
        <v>2488</v>
      </c>
    </row>
    <row r="2" spans="1:4" ht="17.100000000000001" customHeight="1">
      <c r="A2" s="2332" t="s">
        <v>1917</v>
      </c>
      <c r="B2" s="2333" t="s">
        <v>1838</v>
      </c>
      <c r="C2" s="2334">
        <v>96</v>
      </c>
    </row>
    <row r="3" spans="1:4" ht="17.100000000000001" customHeight="1">
      <c r="A3" s="2332" t="s">
        <v>1597</v>
      </c>
      <c r="B3" s="2333" t="s">
        <v>1839</v>
      </c>
      <c r="C3" s="2334">
        <f>C2+D3</f>
        <v>100</v>
      </c>
      <c r="D3" s="1441">
        <v>4</v>
      </c>
    </row>
    <row r="4" spans="1:4" ht="17.100000000000001" customHeight="1">
      <c r="A4" s="2332" t="s">
        <v>1598</v>
      </c>
      <c r="B4" s="2335" t="s">
        <v>1903</v>
      </c>
      <c r="C4" s="2334">
        <f t="shared" ref="C4:C44" si="0">C3+D4</f>
        <v>104</v>
      </c>
      <c r="D4" s="1441">
        <v>4</v>
      </c>
    </row>
    <row r="5" spans="1:4" ht="17.100000000000001" customHeight="1">
      <c r="A5" s="2332" t="s">
        <v>1599</v>
      </c>
      <c r="B5" s="2335" t="s">
        <v>1904</v>
      </c>
      <c r="C5" s="2334">
        <f t="shared" si="0"/>
        <v>106</v>
      </c>
      <c r="D5" s="1441">
        <v>2</v>
      </c>
    </row>
    <row r="6" spans="1:4" ht="17.100000000000001" customHeight="1">
      <c r="A6" s="2332" t="s">
        <v>1600</v>
      </c>
      <c r="B6" s="2335" t="s">
        <v>1905</v>
      </c>
      <c r="C6" s="2334">
        <f t="shared" si="0"/>
        <v>108</v>
      </c>
      <c r="D6" s="1441">
        <v>2</v>
      </c>
    </row>
    <row r="7" spans="1:4" ht="17.100000000000001" customHeight="1">
      <c r="A7" s="2332" t="s">
        <v>1601</v>
      </c>
      <c r="B7" s="2335" t="s">
        <v>1906</v>
      </c>
      <c r="C7" s="2334">
        <f t="shared" si="0"/>
        <v>112</v>
      </c>
      <c r="D7" s="1441">
        <v>4</v>
      </c>
    </row>
    <row r="8" spans="1:4" ht="17.100000000000001" customHeight="1">
      <c r="A8" s="2332" t="s">
        <v>1602</v>
      </c>
      <c r="B8" s="2335" t="s">
        <v>1840</v>
      </c>
      <c r="C8" s="2334">
        <f t="shared" si="0"/>
        <v>116</v>
      </c>
      <c r="D8" s="1441">
        <v>4</v>
      </c>
    </row>
    <row r="9" spans="1:4" ht="17.100000000000001" customHeight="1">
      <c r="A9" s="2332" t="s">
        <v>1603</v>
      </c>
      <c r="B9" s="2335" t="s">
        <v>1841</v>
      </c>
      <c r="C9" s="2334">
        <f t="shared" si="0"/>
        <v>117</v>
      </c>
      <c r="D9" s="1441">
        <v>1</v>
      </c>
    </row>
    <row r="10" spans="1:4" ht="17.100000000000001" customHeight="1">
      <c r="A10" s="2332" t="s">
        <v>1604</v>
      </c>
      <c r="B10" s="2335" t="s">
        <v>1842</v>
      </c>
      <c r="C10" s="2334">
        <f t="shared" si="0"/>
        <v>118</v>
      </c>
      <c r="D10" s="1441">
        <v>1</v>
      </c>
    </row>
    <row r="11" spans="1:4" ht="17.100000000000001" customHeight="1">
      <c r="A11" s="2332" t="s">
        <v>1605</v>
      </c>
      <c r="B11" s="2335" t="s">
        <v>1843</v>
      </c>
      <c r="C11" s="2334">
        <f t="shared" si="0"/>
        <v>119</v>
      </c>
      <c r="D11" s="1441">
        <v>1</v>
      </c>
    </row>
    <row r="12" spans="1:4" ht="17.100000000000001" customHeight="1">
      <c r="A12" s="2332" t="s">
        <v>1606</v>
      </c>
      <c r="B12" s="2335" t="s">
        <v>1844</v>
      </c>
      <c r="C12" s="2334">
        <f t="shared" si="0"/>
        <v>120</v>
      </c>
      <c r="D12" s="1441">
        <v>1</v>
      </c>
    </row>
    <row r="13" spans="1:4" ht="17.100000000000001" customHeight="1">
      <c r="A13" s="2332" t="s">
        <v>1607</v>
      </c>
      <c r="B13" s="2335" t="s">
        <v>1845</v>
      </c>
      <c r="C13" s="2334">
        <f t="shared" si="0"/>
        <v>124</v>
      </c>
      <c r="D13" s="1441">
        <v>4</v>
      </c>
    </row>
    <row r="14" spans="1:4" ht="17.100000000000001" customHeight="1">
      <c r="A14" s="2332" t="s">
        <v>1608</v>
      </c>
      <c r="B14" s="2335" t="s">
        <v>1846</v>
      </c>
      <c r="C14" s="2334">
        <f t="shared" si="0"/>
        <v>128</v>
      </c>
      <c r="D14" s="1441">
        <v>4</v>
      </c>
    </row>
    <row r="15" spans="1:4" ht="17.100000000000001" customHeight="1">
      <c r="A15" s="2332" t="s">
        <v>1609</v>
      </c>
      <c r="B15" s="2335" t="s">
        <v>1847</v>
      </c>
      <c r="C15" s="2334">
        <f t="shared" si="0"/>
        <v>132</v>
      </c>
      <c r="D15" s="1441">
        <v>4</v>
      </c>
    </row>
    <row r="16" spans="1:4" ht="17.100000000000001" customHeight="1">
      <c r="A16" s="2332" t="s">
        <v>1610</v>
      </c>
      <c r="B16" s="2335" t="s">
        <v>1848</v>
      </c>
      <c r="C16" s="2334">
        <f t="shared" si="0"/>
        <v>136</v>
      </c>
      <c r="D16" s="1441">
        <v>4</v>
      </c>
    </row>
    <row r="17" spans="1:4" ht="17.100000000000001" customHeight="1">
      <c r="A17" s="2332" t="s">
        <v>1611</v>
      </c>
      <c r="B17" s="2335" t="s">
        <v>1849</v>
      </c>
      <c r="C17" s="2334">
        <f t="shared" si="0"/>
        <v>138</v>
      </c>
      <c r="D17" s="1441">
        <v>2</v>
      </c>
    </row>
    <row r="18" spans="1:4" ht="17.100000000000001" customHeight="1">
      <c r="A18" s="2332" t="s">
        <v>1612</v>
      </c>
      <c r="B18" s="2333" t="s">
        <v>1850</v>
      </c>
      <c r="C18" s="2334">
        <f t="shared" si="0"/>
        <v>140</v>
      </c>
      <c r="D18" s="1441">
        <v>2</v>
      </c>
    </row>
    <row r="19" spans="1:4" ht="17.100000000000001" customHeight="1">
      <c r="A19" s="2332" t="s">
        <v>1613</v>
      </c>
      <c r="B19" s="2333" t="s">
        <v>1851</v>
      </c>
      <c r="C19" s="2334">
        <f t="shared" si="0"/>
        <v>142</v>
      </c>
      <c r="D19" s="1441">
        <v>2</v>
      </c>
    </row>
    <row r="20" spans="1:4" ht="17.100000000000001" customHeight="1">
      <c r="A20" s="2332" t="s">
        <v>1614</v>
      </c>
      <c r="B20" s="2335" t="s">
        <v>1852</v>
      </c>
      <c r="C20" s="2334">
        <f t="shared" si="0"/>
        <v>144</v>
      </c>
      <c r="D20" s="1441">
        <v>2</v>
      </c>
    </row>
    <row r="21" spans="1:4" ht="17.100000000000001" customHeight="1">
      <c r="A21" s="2332" t="s">
        <v>1615</v>
      </c>
      <c r="B21" s="2335" t="s">
        <v>1853</v>
      </c>
      <c r="C21" s="2334">
        <f t="shared" si="0"/>
        <v>148</v>
      </c>
      <c r="D21" s="1441">
        <v>4</v>
      </c>
    </row>
    <row r="22" spans="1:4" ht="17.100000000000001" customHeight="1">
      <c r="A22" s="2332" t="s">
        <v>1616</v>
      </c>
      <c r="B22" s="2335" t="s">
        <v>1854</v>
      </c>
      <c r="C22" s="2334">
        <f t="shared" si="0"/>
        <v>152</v>
      </c>
      <c r="D22" s="1441">
        <v>4</v>
      </c>
    </row>
    <row r="23" spans="1:4" ht="17.100000000000001" customHeight="1">
      <c r="A23" s="2332" t="s">
        <v>1617</v>
      </c>
      <c r="B23" s="2335" t="s">
        <v>1855</v>
      </c>
      <c r="C23" s="2334">
        <f t="shared" si="0"/>
        <v>154</v>
      </c>
      <c r="D23" s="1441">
        <v>2</v>
      </c>
    </row>
    <row r="24" spans="1:4" ht="17.100000000000001" customHeight="1">
      <c r="A24" s="2332" t="s">
        <v>1618</v>
      </c>
      <c r="B24" s="2333" t="s">
        <v>1856</v>
      </c>
      <c r="C24" s="2334">
        <f t="shared" si="0"/>
        <v>156</v>
      </c>
      <c r="D24" s="1441">
        <v>2</v>
      </c>
    </row>
    <row r="25" spans="1:4" ht="17.100000000000001" customHeight="1">
      <c r="A25" s="2332" t="s">
        <v>1619</v>
      </c>
      <c r="B25" s="2333" t="s">
        <v>1857</v>
      </c>
      <c r="C25" s="2334">
        <f t="shared" si="0"/>
        <v>158</v>
      </c>
      <c r="D25" s="1441">
        <v>2</v>
      </c>
    </row>
    <row r="26" spans="1:4" ht="17.100000000000001" customHeight="1">
      <c r="A26" s="2332" t="s">
        <v>1620</v>
      </c>
      <c r="B26" s="2333" t="s">
        <v>1858</v>
      </c>
      <c r="C26" s="2334">
        <f t="shared" si="0"/>
        <v>160</v>
      </c>
      <c r="D26" s="1441">
        <v>2</v>
      </c>
    </row>
    <row r="27" spans="1:4" ht="17.100000000000001" customHeight="1">
      <c r="A27" s="2332" t="s">
        <v>1621</v>
      </c>
      <c r="B27" s="2333" t="s">
        <v>1859</v>
      </c>
      <c r="C27" s="2334">
        <f t="shared" si="0"/>
        <v>161</v>
      </c>
      <c r="D27" s="1441">
        <v>1</v>
      </c>
    </row>
    <row r="28" spans="1:4" ht="17.100000000000001" customHeight="1">
      <c r="A28" s="2332" t="s">
        <v>1622</v>
      </c>
      <c r="B28" s="2333" t="s">
        <v>1860</v>
      </c>
      <c r="C28" s="2334">
        <f t="shared" si="0"/>
        <v>162</v>
      </c>
      <c r="D28" s="1441">
        <v>1</v>
      </c>
    </row>
    <row r="29" spans="1:4" ht="17.100000000000001" customHeight="1">
      <c r="A29" s="2332" t="s">
        <v>1623</v>
      </c>
      <c r="B29" s="2333" t="s">
        <v>1861</v>
      </c>
      <c r="C29" s="2334">
        <f t="shared" si="0"/>
        <v>164</v>
      </c>
      <c r="D29" s="1441">
        <v>2</v>
      </c>
    </row>
    <row r="30" spans="1:4" ht="17.100000000000001" customHeight="1">
      <c r="A30" s="2332" t="s">
        <v>1624</v>
      </c>
      <c r="B30" s="2335" t="s">
        <v>1862</v>
      </c>
      <c r="C30" s="2334">
        <f t="shared" si="0"/>
        <v>166</v>
      </c>
      <c r="D30" s="1441">
        <v>2</v>
      </c>
    </row>
    <row r="31" spans="1:4" ht="17.100000000000001" customHeight="1">
      <c r="A31" s="2332" t="s">
        <v>1625</v>
      </c>
      <c r="B31" s="2335" t="s">
        <v>1863</v>
      </c>
      <c r="C31" s="2334">
        <f t="shared" si="0"/>
        <v>170</v>
      </c>
      <c r="D31" s="1441">
        <v>4</v>
      </c>
    </row>
    <row r="32" spans="1:4" ht="17.100000000000001" customHeight="1">
      <c r="A32" s="2332" t="s">
        <v>1626</v>
      </c>
      <c r="B32" s="2335" t="s">
        <v>1864</v>
      </c>
      <c r="C32" s="2334">
        <f t="shared" si="0"/>
        <v>174</v>
      </c>
      <c r="D32" s="1441">
        <v>4</v>
      </c>
    </row>
    <row r="33" spans="1:4" ht="17.100000000000001" customHeight="1">
      <c r="A33" s="2332" t="s">
        <v>1627</v>
      </c>
      <c r="B33" s="2335" t="s">
        <v>1865</v>
      </c>
      <c r="C33" s="2334">
        <f>C32+D33</f>
        <v>178</v>
      </c>
      <c r="D33" s="1441">
        <v>4</v>
      </c>
    </row>
    <row r="34" spans="1:4" ht="17.100000000000001" customHeight="1">
      <c r="A34" s="2332" t="s">
        <v>1628</v>
      </c>
      <c r="B34" s="2335" t="s">
        <v>1907</v>
      </c>
      <c r="C34" s="2334">
        <f t="shared" si="0"/>
        <v>182</v>
      </c>
      <c r="D34" s="1441">
        <v>4</v>
      </c>
    </row>
    <row r="35" spans="1:4" ht="17.100000000000001" customHeight="1">
      <c r="A35" s="2332" t="s">
        <v>1629</v>
      </c>
      <c r="B35" s="2336" t="s">
        <v>1908</v>
      </c>
      <c r="C35" s="2334">
        <f t="shared" si="0"/>
        <v>184</v>
      </c>
      <c r="D35" s="1441">
        <v>2</v>
      </c>
    </row>
    <row r="36" spans="1:4" ht="17.100000000000001" customHeight="1">
      <c r="A36" s="2332" t="s">
        <v>1630</v>
      </c>
      <c r="B36" s="2335" t="s">
        <v>1909</v>
      </c>
      <c r="C36" s="2334">
        <f t="shared" si="0"/>
        <v>186</v>
      </c>
      <c r="D36" s="1441">
        <v>2</v>
      </c>
    </row>
    <row r="37" spans="1:4" ht="17.100000000000001" customHeight="1">
      <c r="A37" s="2332" t="s">
        <v>1631</v>
      </c>
      <c r="B37" s="2336" t="s">
        <v>1910</v>
      </c>
      <c r="C37" s="2334">
        <f t="shared" si="0"/>
        <v>190</v>
      </c>
      <c r="D37" s="1441">
        <v>4</v>
      </c>
    </row>
    <row r="38" spans="1:4" ht="17.100000000000001" customHeight="1">
      <c r="A38" s="2332" t="s">
        <v>1632</v>
      </c>
      <c r="B38" s="2335" t="s">
        <v>1866</v>
      </c>
      <c r="C38" s="2334">
        <f t="shared" si="0"/>
        <v>194</v>
      </c>
      <c r="D38" s="1441">
        <v>4</v>
      </c>
    </row>
    <row r="39" spans="1:4" ht="17.100000000000001" customHeight="1">
      <c r="A39" s="2332" t="s">
        <v>1633</v>
      </c>
      <c r="B39" s="2336" t="s">
        <v>1866</v>
      </c>
      <c r="C39" s="2334">
        <f t="shared" si="0"/>
        <v>195</v>
      </c>
      <c r="D39" s="1441">
        <v>1</v>
      </c>
    </row>
    <row r="40" spans="1:4" ht="17.100000000000001" customHeight="1">
      <c r="A40" s="2332" t="s">
        <v>1634</v>
      </c>
      <c r="B40" s="2335" t="s">
        <v>1911</v>
      </c>
      <c r="C40" s="2334">
        <f t="shared" si="0"/>
        <v>196</v>
      </c>
      <c r="D40" s="1441">
        <v>1</v>
      </c>
    </row>
    <row r="41" spans="1:4" ht="17.100000000000001" customHeight="1">
      <c r="A41" s="2332" t="s">
        <v>1635</v>
      </c>
      <c r="B41" s="2335" t="s">
        <v>1912</v>
      </c>
      <c r="C41" s="2334">
        <f t="shared" si="0"/>
        <v>197</v>
      </c>
      <c r="D41" s="1441">
        <v>1</v>
      </c>
    </row>
    <row r="42" spans="1:4" ht="17.100000000000001" customHeight="1">
      <c r="A42" s="2332" t="s">
        <v>1636</v>
      </c>
      <c r="B42" s="2335" t="s">
        <v>1867</v>
      </c>
      <c r="C42" s="2334">
        <f t="shared" si="0"/>
        <v>198</v>
      </c>
      <c r="D42" s="1441">
        <v>1</v>
      </c>
    </row>
    <row r="43" spans="1:4" ht="17.100000000000001" customHeight="1">
      <c r="A43" s="2332" t="s">
        <v>1637</v>
      </c>
      <c r="B43" s="2335" t="s">
        <v>1868</v>
      </c>
      <c r="C43" s="2334">
        <f t="shared" si="0"/>
        <v>202</v>
      </c>
      <c r="D43" s="1441">
        <v>4</v>
      </c>
    </row>
    <row r="44" spans="1:4" ht="17.100000000000001" customHeight="1">
      <c r="A44" s="2332" t="s">
        <v>1638</v>
      </c>
      <c r="B44" s="2335" t="s">
        <v>1869</v>
      </c>
      <c r="C44" s="2334">
        <f t="shared" si="0"/>
        <v>206</v>
      </c>
      <c r="D44" s="1441">
        <v>4</v>
      </c>
    </row>
    <row r="45" spans="1:4" ht="17.100000000000001" customHeight="1">
      <c r="A45" s="2332" t="s">
        <v>1918</v>
      </c>
      <c r="B45" s="2335" t="s">
        <v>1870</v>
      </c>
      <c r="C45" s="2334">
        <f>C44+D45</f>
        <v>210</v>
      </c>
      <c r="D45" s="1441">
        <v>4</v>
      </c>
    </row>
    <row r="46" spans="1:4" ht="25.5" customHeight="1">
      <c r="A46" s="2338" t="s">
        <v>2489</v>
      </c>
      <c r="B46" s="2338" t="s">
        <v>2490</v>
      </c>
      <c r="C46" s="2338" t="s">
        <v>2491</v>
      </c>
      <c r="D46" s="1441"/>
    </row>
    <row r="47" spans="1:4" ht="17.100000000000001" customHeight="1">
      <c r="A47" s="2332" t="s">
        <v>1639</v>
      </c>
      <c r="B47" s="2335" t="s">
        <v>1871</v>
      </c>
      <c r="C47" s="2334">
        <f>C45+D45</f>
        <v>214</v>
      </c>
      <c r="D47" s="1441">
        <v>2</v>
      </c>
    </row>
    <row r="48" spans="1:4" ht="17.100000000000001" customHeight="1">
      <c r="A48" s="2332" t="s">
        <v>1640</v>
      </c>
      <c r="B48" s="2335" t="s">
        <v>1872</v>
      </c>
      <c r="C48" s="2334">
        <f>C47+D47</f>
        <v>216</v>
      </c>
      <c r="D48" s="1441">
        <v>2</v>
      </c>
    </row>
    <row r="49" spans="1:4" ht="17.100000000000001" customHeight="1">
      <c r="A49" s="2332" t="s">
        <v>1641</v>
      </c>
      <c r="B49" s="2335" t="s">
        <v>1873</v>
      </c>
      <c r="C49" s="2334">
        <f t="shared" ref="C49:C80" si="1">C48+D48</f>
        <v>218</v>
      </c>
      <c r="D49" s="1441">
        <v>4</v>
      </c>
    </row>
    <row r="50" spans="1:4" ht="17.100000000000001" customHeight="1">
      <c r="A50" s="2332" t="s">
        <v>1642</v>
      </c>
      <c r="B50" s="2335" t="s">
        <v>1874</v>
      </c>
      <c r="C50" s="2334">
        <f t="shared" si="1"/>
        <v>222</v>
      </c>
      <c r="D50" s="1441">
        <v>4</v>
      </c>
    </row>
    <row r="51" spans="1:4" ht="17.100000000000001" customHeight="1">
      <c r="A51" s="2332" t="s">
        <v>1643</v>
      </c>
      <c r="B51" s="2335" t="s">
        <v>1875</v>
      </c>
      <c r="C51" s="2334">
        <f t="shared" si="1"/>
        <v>226</v>
      </c>
      <c r="D51" s="1441">
        <v>2</v>
      </c>
    </row>
    <row r="52" spans="1:4" ht="17.100000000000001" customHeight="1">
      <c r="A52" s="2332" t="s">
        <v>1644</v>
      </c>
      <c r="B52" s="2335" t="s">
        <v>1876</v>
      </c>
      <c r="C52" s="2334">
        <f t="shared" si="1"/>
        <v>228</v>
      </c>
      <c r="D52" s="1441">
        <v>2</v>
      </c>
    </row>
    <row r="53" spans="1:4" ht="17.100000000000001" customHeight="1">
      <c r="A53" s="2332" t="s">
        <v>1645</v>
      </c>
      <c r="B53" s="2335" t="s">
        <v>1877</v>
      </c>
      <c r="C53" s="2334">
        <f t="shared" si="1"/>
        <v>230</v>
      </c>
      <c r="D53" s="1441">
        <v>2</v>
      </c>
    </row>
    <row r="54" spans="1:4" ht="17.100000000000001" customHeight="1">
      <c r="A54" s="2332" t="s">
        <v>1646</v>
      </c>
      <c r="B54" s="2335" t="s">
        <v>1878</v>
      </c>
      <c r="C54" s="2334">
        <f t="shared" si="1"/>
        <v>232</v>
      </c>
      <c r="D54" s="1441">
        <v>2</v>
      </c>
    </row>
    <row r="55" spans="1:4" ht="17.100000000000001" customHeight="1">
      <c r="A55" s="2332" t="s">
        <v>1647</v>
      </c>
      <c r="B55" s="2335" t="s">
        <v>1879</v>
      </c>
      <c r="C55" s="2334">
        <f t="shared" si="1"/>
        <v>234</v>
      </c>
      <c r="D55" s="1441">
        <v>2</v>
      </c>
    </row>
    <row r="56" spans="1:4" ht="17.100000000000001" customHeight="1">
      <c r="A56" s="2332" t="s">
        <v>1648</v>
      </c>
      <c r="B56" s="2335" t="s">
        <v>1880</v>
      </c>
      <c r="C56" s="2334">
        <f t="shared" si="1"/>
        <v>236</v>
      </c>
      <c r="D56" s="1441">
        <v>1</v>
      </c>
    </row>
    <row r="57" spans="1:4" ht="17.100000000000001" customHeight="1">
      <c r="A57" s="2332" t="s">
        <v>1649</v>
      </c>
      <c r="B57" s="2335" t="s">
        <v>1881</v>
      </c>
      <c r="C57" s="2334">
        <f t="shared" si="1"/>
        <v>237</v>
      </c>
      <c r="D57" s="1441">
        <v>1</v>
      </c>
    </row>
    <row r="58" spans="1:4" ht="17.100000000000001" customHeight="1">
      <c r="A58" s="2332" t="s">
        <v>1650</v>
      </c>
      <c r="B58" s="2335" t="s">
        <v>1882</v>
      </c>
      <c r="C58" s="2334">
        <f t="shared" si="1"/>
        <v>238</v>
      </c>
      <c r="D58" s="1441">
        <v>2</v>
      </c>
    </row>
    <row r="59" spans="1:4" ht="17.100000000000001" customHeight="1">
      <c r="A59" s="2332" t="s">
        <v>1651</v>
      </c>
      <c r="B59" s="2335" t="s">
        <v>1883</v>
      </c>
      <c r="C59" s="2334">
        <f t="shared" si="1"/>
        <v>240</v>
      </c>
      <c r="D59" s="1441">
        <v>2</v>
      </c>
    </row>
    <row r="60" spans="1:4" ht="17.100000000000001" customHeight="1">
      <c r="A60" s="2332" t="s">
        <v>1652</v>
      </c>
      <c r="B60" s="2335" t="s">
        <v>1884</v>
      </c>
      <c r="C60" s="2334">
        <f t="shared" si="1"/>
        <v>242</v>
      </c>
      <c r="D60" s="1441">
        <v>4</v>
      </c>
    </row>
    <row r="61" spans="1:4" ht="17.100000000000001" customHeight="1">
      <c r="A61" s="2332" t="s">
        <v>1653</v>
      </c>
      <c r="B61" s="2335" t="s">
        <v>1885</v>
      </c>
      <c r="C61" s="2334">
        <f t="shared" si="1"/>
        <v>246</v>
      </c>
      <c r="D61" s="1441">
        <v>4</v>
      </c>
    </row>
    <row r="62" spans="1:4" ht="17.100000000000001" customHeight="1">
      <c r="A62" s="2332" t="s">
        <v>1654</v>
      </c>
      <c r="B62" s="2335" t="s">
        <v>1886</v>
      </c>
      <c r="C62" s="2334">
        <f t="shared" si="1"/>
        <v>250</v>
      </c>
      <c r="D62" s="1441">
        <v>2</v>
      </c>
    </row>
    <row r="63" spans="1:4" ht="17.100000000000001" customHeight="1">
      <c r="A63" s="2332" t="s">
        <v>1655</v>
      </c>
      <c r="B63" s="2335" t="s">
        <v>1887</v>
      </c>
      <c r="C63" s="2334">
        <f t="shared" si="1"/>
        <v>252</v>
      </c>
      <c r="D63" s="1441">
        <v>2</v>
      </c>
    </row>
    <row r="64" spans="1:4" ht="17.100000000000001" customHeight="1">
      <c r="A64" s="2332" t="s">
        <v>1656</v>
      </c>
      <c r="B64" s="2335" t="s">
        <v>1888</v>
      </c>
      <c r="C64" s="2334">
        <f t="shared" si="1"/>
        <v>254</v>
      </c>
      <c r="D64" s="1441">
        <v>1</v>
      </c>
    </row>
    <row r="65" spans="1:4" ht="17.100000000000001" customHeight="1">
      <c r="A65" s="2332" t="s">
        <v>1657</v>
      </c>
      <c r="B65" s="2335" t="s">
        <v>1889</v>
      </c>
      <c r="C65" s="2334">
        <f t="shared" si="1"/>
        <v>255</v>
      </c>
      <c r="D65" s="1441">
        <v>1</v>
      </c>
    </row>
    <row r="66" spans="1:4" ht="17.100000000000001" customHeight="1">
      <c r="A66" s="2332" t="s">
        <v>1658</v>
      </c>
      <c r="B66" s="2335" t="s">
        <v>1890</v>
      </c>
      <c r="C66" s="2334">
        <f t="shared" si="1"/>
        <v>256</v>
      </c>
      <c r="D66" s="1441">
        <v>2</v>
      </c>
    </row>
    <row r="67" spans="1:4" ht="17.100000000000001" customHeight="1">
      <c r="A67" s="2332" t="s">
        <v>1659</v>
      </c>
      <c r="B67" s="2336" t="s">
        <v>1891</v>
      </c>
      <c r="C67" s="2334">
        <f t="shared" si="1"/>
        <v>258</v>
      </c>
      <c r="D67" s="1441">
        <v>2</v>
      </c>
    </row>
    <row r="68" spans="1:4" ht="17.100000000000001" customHeight="1">
      <c r="A68" s="2332" t="s">
        <v>1660</v>
      </c>
      <c r="B68" s="2336" t="s">
        <v>1892</v>
      </c>
      <c r="C68" s="2334">
        <f t="shared" si="1"/>
        <v>260</v>
      </c>
      <c r="D68" s="1441">
        <v>2</v>
      </c>
    </row>
    <row r="69" spans="1:4" ht="17.100000000000001" customHeight="1">
      <c r="A69" s="2332" t="s">
        <v>1661</v>
      </c>
      <c r="B69" s="2336" t="s">
        <v>1893</v>
      </c>
      <c r="C69" s="2334">
        <f t="shared" si="1"/>
        <v>262</v>
      </c>
      <c r="D69" s="1441">
        <v>4</v>
      </c>
    </row>
    <row r="70" spans="1:4" ht="17.100000000000001" customHeight="1">
      <c r="A70" s="2332" t="s">
        <v>1662</v>
      </c>
      <c r="B70" s="2336" t="s">
        <v>1894</v>
      </c>
      <c r="C70" s="2334">
        <f t="shared" si="1"/>
        <v>266</v>
      </c>
      <c r="D70" s="1441">
        <v>4</v>
      </c>
    </row>
    <row r="71" spans="1:4" ht="17.100000000000001" customHeight="1">
      <c r="A71" s="2332" t="s">
        <v>1663</v>
      </c>
      <c r="B71" s="2336" t="s">
        <v>1895</v>
      </c>
      <c r="C71" s="2334">
        <f t="shared" si="1"/>
        <v>270</v>
      </c>
      <c r="D71" s="1441">
        <v>1</v>
      </c>
    </row>
    <row r="72" spans="1:4" ht="17.100000000000001" customHeight="1">
      <c r="A72" s="2332" t="s">
        <v>1664</v>
      </c>
      <c r="B72" s="2336" t="s">
        <v>1896</v>
      </c>
      <c r="C72" s="2334">
        <f t="shared" si="1"/>
        <v>271</v>
      </c>
      <c r="D72" s="1441">
        <v>1</v>
      </c>
    </row>
    <row r="73" spans="1:4" ht="17.100000000000001" customHeight="1">
      <c r="A73" s="2332" t="s">
        <v>1665</v>
      </c>
      <c r="B73" s="2336" t="s">
        <v>1897</v>
      </c>
      <c r="C73" s="2334">
        <f t="shared" si="1"/>
        <v>272</v>
      </c>
      <c r="D73" s="1441">
        <v>2</v>
      </c>
    </row>
    <row r="74" spans="1:4" ht="17.100000000000001" customHeight="1">
      <c r="A74" s="2332" t="s">
        <v>1666</v>
      </c>
      <c r="B74" s="2336" t="s">
        <v>1898</v>
      </c>
      <c r="C74" s="2334">
        <f t="shared" si="1"/>
        <v>274</v>
      </c>
      <c r="D74" s="1441">
        <v>2</v>
      </c>
    </row>
    <row r="75" spans="1:4" ht="17.100000000000001" customHeight="1">
      <c r="A75" s="2332" t="s">
        <v>1667</v>
      </c>
      <c r="B75" s="2336" t="s">
        <v>2284</v>
      </c>
      <c r="C75" s="2334">
        <f t="shared" si="1"/>
        <v>276</v>
      </c>
      <c r="D75" s="1441">
        <v>1</v>
      </c>
    </row>
    <row r="76" spans="1:4" ht="17.100000000000001" customHeight="1">
      <c r="A76" s="2332" t="s">
        <v>1668</v>
      </c>
      <c r="B76" s="2336" t="s">
        <v>2285</v>
      </c>
      <c r="C76" s="2334">
        <f t="shared" si="1"/>
        <v>277</v>
      </c>
      <c r="D76" s="1441">
        <v>1</v>
      </c>
    </row>
    <row r="77" spans="1:4" ht="17.100000000000001" customHeight="1">
      <c r="A77" s="2332" t="s">
        <v>1913</v>
      </c>
      <c r="B77" s="2336" t="s">
        <v>1899</v>
      </c>
      <c r="C77" s="2334">
        <f t="shared" si="1"/>
        <v>278</v>
      </c>
      <c r="D77" s="1441">
        <v>1</v>
      </c>
    </row>
    <row r="78" spans="1:4" ht="17.100000000000001" customHeight="1">
      <c r="A78" s="2332" t="s">
        <v>1914</v>
      </c>
      <c r="B78" s="2336" t="s">
        <v>1900</v>
      </c>
      <c r="C78" s="2334">
        <f t="shared" si="1"/>
        <v>279</v>
      </c>
      <c r="D78" s="1441">
        <v>1</v>
      </c>
    </row>
    <row r="79" spans="1:4" ht="17.100000000000001" customHeight="1">
      <c r="A79" s="2332" t="s">
        <v>1915</v>
      </c>
      <c r="B79" s="2337" t="s">
        <v>1901</v>
      </c>
      <c r="C79" s="2334">
        <f t="shared" si="1"/>
        <v>280</v>
      </c>
      <c r="D79" s="1441">
        <v>2</v>
      </c>
    </row>
    <row r="80" spans="1:4" ht="17.100000000000001" customHeight="1">
      <c r="A80" s="2332" t="s">
        <v>1916</v>
      </c>
      <c r="B80" s="2336" t="s">
        <v>1902</v>
      </c>
      <c r="C80" s="2334">
        <f t="shared" si="1"/>
        <v>282</v>
      </c>
      <c r="D80" s="1441">
        <v>2</v>
      </c>
    </row>
    <row r="81" spans="3:3" s="1275" customFormat="1" ht="17.100000000000001" customHeight="1">
      <c r="C81" s="1277"/>
    </row>
    <row r="82" spans="3:3" s="1275" customFormat="1" ht="17.100000000000001" customHeight="1">
      <c r="C82" s="1277"/>
    </row>
    <row r="83" spans="3:3" s="1275" customFormat="1" ht="17.100000000000001" customHeight="1">
      <c r="C83" s="1277"/>
    </row>
    <row r="84" spans="3:3" s="1275" customFormat="1" ht="17.100000000000001" customHeight="1">
      <c r="C84" s="1277"/>
    </row>
    <row r="85" spans="3:3" s="1275" customFormat="1" ht="17.100000000000001" customHeight="1">
      <c r="C85" s="1277"/>
    </row>
    <row r="86" spans="3:3" s="1275" customFormat="1" ht="17.100000000000001" customHeight="1">
      <c r="C86" s="1277"/>
    </row>
    <row r="87" spans="3:3" s="1275" customFormat="1" ht="17.100000000000001" customHeight="1">
      <c r="C87" s="1277"/>
    </row>
    <row r="88" spans="3:3" s="1275" customFormat="1" ht="17.100000000000001" customHeight="1">
      <c r="C88" s="1277"/>
    </row>
    <row r="89" spans="3:3" s="1275" customFormat="1" ht="17.100000000000001" customHeight="1">
      <c r="C89" s="1277"/>
    </row>
    <row r="90" spans="3:3" s="1275" customFormat="1" ht="17.100000000000001" customHeight="1">
      <c r="C90" s="1277"/>
    </row>
    <row r="91" spans="3:3" s="1275" customFormat="1" ht="17.100000000000001" customHeight="1">
      <c r="C91" s="1277"/>
    </row>
    <row r="92" spans="3:3" s="1275" customFormat="1" ht="17.100000000000001" customHeight="1">
      <c r="C92" s="1277"/>
    </row>
    <row r="93" spans="3:3" s="1275" customFormat="1" ht="17.100000000000001" customHeight="1">
      <c r="C93" s="1277"/>
    </row>
    <row r="94" spans="3:3" s="1275" customFormat="1" ht="17.100000000000001" customHeight="1">
      <c r="C94" s="1277"/>
    </row>
    <row r="95" spans="3:3" s="1275" customFormat="1" ht="17.100000000000001" customHeight="1">
      <c r="C95" s="1277"/>
    </row>
    <row r="96" spans="3:3" s="1275" customFormat="1" ht="17.100000000000001" customHeight="1">
      <c r="C96" s="1277"/>
    </row>
    <row r="97" spans="3:3" s="1275" customFormat="1" ht="17.100000000000001" customHeight="1">
      <c r="C97" s="1277"/>
    </row>
    <row r="98" spans="3:3" s="1275" customFormat="1" ht="17.100000000000001" customHeight="1">
      <c r="C98" s="1277"/>
    </row>
    <row r="99" spans="3:3" s="1275" customFormat="1" ht="17.100000000000001" customHeight="1">
      <c r="C99" s="1277"/>
    </row>
    <row r="100" spans="3:3" s="1275" customFormat="1" ht="17.100000000000001" customHeight="1">
      <c r="C100" s="1277"/>
    </row>
    <row r="101" spans="3:3" s="1275" customFormat="1" ht="17.100000000000001" customHeight="1">
      <c r="C101" s="1277"/>
    </row>
    <row r="102" spans="3:3" s="1275" customFormat="1" ht="17.100000000000001" customHeight="1">
      <c r="C102" s="1277"/>
    </row>
    <row r="103" spans="3:3" s="1275" customFormat="1" ht="17.100000000000001" customHeight="1">
      <c r="C103" s="1277"/>
    </row>
    <row r="104" spans="3:3" s="1275" customFormat="1" ht="17.100000000000001" customHeight="1">
      <c r="C104" s="1277"/>
    </row>
    <row r="105" spans="3:3" s="1275" customFormat="1" ht="17.100000000000001" customHeight="1">
      <c r="C105" s="1277"/>
    </row>
    <row r="106" spans="3:3" s="1275" customFormat="1" ht="17.100000000000001" customHeight="1" thickBot="1">
      <c r="C106" s="1277"/>
    </row>
  </sheetData>
  <phoneticPr fontId="25" type="noConversion"/>
  <pageMargins left="0.7" right="0.7" top="0.75" bottom="0.75" header="0.3" footer="0.3"/>
  <pageSetup paperSize="9" orientation="portrait" r:id="rId1"/>
  <rowBreaks count="1" manualBreakCount="1">
    <brk id="45"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A73"/>
  <sheetViews>
    <sheetView view="pageBreakPreview" zoomScaleNormal="50" zoomScaleSheetLayoutView="100" workbookViewId="0">
      <selection activeCell="L37" sqref="L37"/>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15.140625" style="849" customWidth="1"/>
    <col min="9" max="13" width="20" style="849" customWidth="1"/>
    <col min="14" max="16384" width="9.140625" style="849"/>
  </cols>
  <sheetData>
    <row r="1" spans="1:53" s="1314" customFormat="1" ht="34.5" customHeight="1">
      <c r="A1" s="2878" t="s">
        <v>1477</v>
      </c>
      <c r="B1" s="2878"/>
      <c r="C1" s="2878"/>
      <c r="D1" s="2878"/>
      <c r="E1" s="2878"/>
      <c r="F1" s="2878"/>
      <c r="G1" s="2878"/>
      <c r="H1" s="2878"/>
      <c r="I1" s="2879" t="s">
        <v>237</v>
      </c>
      <c r="J1" s="2879"/>
      <c r="K1" s="2879"/>
      <c r="L1" s="2879"/>
      <c r="M1" s="2879"/>
    </row>
    <row r="2" spans="1:53" ht="15" customHeight="1" thickBot="1">
      <c r="A2" s="1004"/>
      <c r="B2" s="394"/>
      <c r="C2" s="394"/>
      <c r="D2" s="395"/>
      <c r="M2" s="434" t="s">
        <v>535</v>
      </c>
    </row>
    <row r="3" spans="1:53" s="105" customFormat="1" ht="15" customHeight="1">
      <c r="A3" s="2621" t="s">
        <v>1</v>
      </c>
      <c r="B3" s="2621"/>
      <c r="C3" s="2621"/>
      <c r="D3" s="1142"/>
      <c r="E3" s="2827" t="s">
        <v>1362</v>
      </c>
      <c r="F3" s="2827" t="s">
        <v>1363</v>
      </c>
      <c r="G3" s="2827" t="s">
        <v>1364</v>
      </c>
      <c r="H3" s="2827" t="s">
        <v>1365</v>
      </c>
      <c r="I3" s="2910" t="s">
        <v>1366</v>
      </c>
      <c r="J3" s="2910" t="s">
        <v>1367</v>
      </c>
      <c r="K3" s="2904" t="s">
        <v>1368</v>
      </c>
      <c r="L3" s="2907" t="s">
        <v>1369</v>
      </c>
      <c r="M3" s="2627" t="s">
        <v>1370</v>
      </c>
    </row>
    <row r="4" spans="1:53" s="105" customFormat="1" ht="15" customHeight="1">
      <c r="A4" s="2622"/>
      <c r="B4" s="2622"/>
      <c r="C4" s="2622"/>
      <c r="D4" s="1143"/>
      <c r="E4" s="2828"/>
      <c r="F4" s="2828"/>
      <c r="G4" s="2828"/>
      <c r="H4" s="2828"/>
      <c r="I4" s="2911"/>
      <c r="J4" s="2911"/>
      <c r="K4" s="2905"/>
      <c r="L4" s="2908"/>
      <c r="M4" s="2903"/>
    </row>
    <row r="5" spans="1:53" s="1146" customFormat="1" ht="48.75" customHeight="1">
      <c r="A5" s="2623"/>
      <c r="B5" s="2623"/>
      <c r="C5" s="2623"/>
      <c r="D5" s="1144"/>
      <c r="E5" s="2826"/>
      <c r="F5" s="2826"/>
      <c r="G5" s="2826"/>
      <c r="H5" s="2826"/>
      <c r="I5" s="2875"/>
      <c r="J5" s="2875"/>
      <c r="K5" s="2906"/>
      <c r="L5" s="2909"/>
      <c r="M5" s="2877"/>
    </row>
    <row r="6" spans="1:53" s="365" customFormat="1" ht="12.75" hidden="1" customHeight="1">
      <c r="A6" s="2873" t="s">
        <v>796</v>
      </c>
      <c r="B6" s="2873"/>
      <c r="C6" s="2873"/>
      <c r="D6" s="2"/>
      <c r="E6" s="409">
        <f t="shared" ref="E6:E11" si="0">F6-G6+H6+I6-J6-K6</f>
        <v>-1360985419</v>
      </c>
      <c r="F6" s="409">
        <f t="shared" ref="F6:F11" si="1">G6-H6+I6+J6-K6-M6</f>
        <v>126226820</v>
      </c>
      <c r="G6" s="410">
        <v>741559210</v>
      </c>
      <c r="H6" s="410">
        <v>200806813</v>
      </c>
      <c r="I6" s="410">
        <v>134398980</v>
      </c>
      <c r="J6" s="410">
        <v>554575873</v>
      </c>
      <c r="K6" s="410">
        <v>526282949</v>
      </c>
      <c r="L6" s="410"/>
      <c r="M6" s="410">
        <v>577217481</v>
      </c>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row>
    <row r="7" spans="1:53" s="365" customFormat="1" ht="12.75" hidden="1" customHeight="1">
      <c r="A7" s="2641" t="s">
        <v>793</v>
      </c>
      <c r="B7" s="2641"/>
      <c r="C7" s="2641"/>
      <c r="D7" s="2"/>
      <c r="E7" s="364">
        <f t="shared" si="0"/>
        <v>-1243916157.9331326</v>
      </c>
      <c r="F7" s="364">
        <f t="shared" si="1"/>
        <v>119186128.76965982</v>
      </c>
      <c r="G7" s="283">
        <v>756432558.290663</v>
      </c>
      <c r="H7" s="283">
        <v>271812621.98691934</v>
      </c>
      <c r="I7" s="283">
        <v>123272356.01037998</v>
      </c>
      <c r="J7" s="283">
        <v>501494769.53363603</v>
      </c>
      <c r="K7" s="283">
        <v>500259936.87579286</v>
      </c>
      <c r="L7" s="283"/>
      <c r="M7" s="283">
        <v>489940996.20230705</v>
      </c>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row>
    <row r="8" spans="1:53" s="365" customFormat="1" ht="12.75" hidden="1" customHeight="1">
      <c r="A8" s="2641" t="s">
        <v>1098</v>
      </c>
      <c r="B8" s="2641"/>
      <c r="C8" s="2641"/>
      <c r="D8" s="2"/>
      <c r="E8" s="364">
        <f t="shared" si="0"/>
        <v>-1272689981</v>
      </c>
      <c r="F8" s="364">
        <f t="shared" si="1"/>
        <v>121896435</v>
      </c>
      <c r="G8" s="283">
        <v>664797824</v>
      </c>
      <c r="H8" s="283">
        <v>171446835</v>
      </c>
      <c r="I8" s="283">
        <v>94437596</v>
      </c>
      <c r="J8" s="283">
        <v>506459891</v>
      </c>
      <c r="K8" s="283">
        <v>489213132</v>
      </c>
      <c r="L8" s="283"/>
      <c r="M8" s="283">
        <v>483138909</v>
      </c>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c r="AU8" s="411"/>
      <c r="AV8" s="411"/>
      <c r="AW8" s="411"/>
      <c r="AX8" s="411"/>
      <c r="AY8" s="411"/>
      <c r="AZ8" s="411"/>
      <c r="BA8" s="411"/>
    </row>
    <row r="9" spans="1:53" s="365" customFormat="1" ht="12.75" hidden="1" customHeight="1">
      <c r="A9" s="2641" t="s">
        <v>1099</v>
      </c>
      <c r="B9" s="2641"/>
      <c r="C9" s="2641"/>
      <c r="D9" s="2"/>
      <c r="E9" s="364">
        <f t="shared" si="0"/>
        <v>-1064502111.8444388</v>
      </c>
      <c r="F9" s="364">
        <f t="shared" si="1"/>
        <v>54053922.637355268</v>
      </c>
      <c r="G9" s="283">
        <v>618526174.8069942</v>
      </c>
      <c r="H9" s="283">
        <v>229549165.78038287</v>
      </c>
      <c r="I9" s="283">
        <v>91350274.64845255</v>
      </c>
      <c r="J9" s="283">
        <v>401820999.30479008</v>
      </c>
      <c r="K9" s="283">
        <v>419108300.79884535</v>
      </c>
      <c r="L9" s="283"/>
      <c r="M9" s="283">
        <v>408986059.54365325</v>
      </c>
      <c r="N9" s="411"/>
      <c r="O9" s="411"/>
      <c r="P9" s="411"/>
      <c r="Q9" s="411"/>
      <c r="R9" s="411"/>
      <c r="S9" s="411"/>
      <c r="T9" s="411"/>
      <c r="U9" s="411"/>
      <c r="V9" s="411"/>
      <c r="W9" s="411"/>
      <c r="X9" s="411"/>
      <c r="Y9" s="411"/>
      <c r="Z9" s="411"/>
      <c r="AA9" s="411"/>
      <c r="AB9" s="411"/>
      <c r="AC9" s="411"/>
      <c r="AD9" s="411"/>
      <c r="AE9" s="411"/>
      <c r="AF9" s="411"/>
      <c r="AG9" s="411"/>
      <c r="AH9" s="411"/>
      <c r="AI9" s="411"/>
      <c r="AJ9" s="411"/>
      <c r="AK9" s="411"/>
      <c r="AL9" s="411"/>
      <c r="AM9" s="411"/>
      <c r="AN9" s="411"/>
      <c r="AO9" s="411"/>
      <c r="AP9" s="411"/>
      <c r="AQ9" s="411"/>
      <c r="AR9" s="411"/>
      <c r="AS9" s="411"/>
      <c r="AT9" s="411"/>
      <c r="AU9" s="411"/>
      <c r="AV9" s="411"/>
      <c r="AW9" s="411"/>
      <c r="AX9" s="411"/>
      <c r="AY9" s="411"/>
      <c r="AZ9" s="411"/>
      <c r="BA9" s="411"/>
    </row>
    <row r="10" spans="1:53" s="365" customFormat="1" ht="12.75" hidden="1" customHeight="1">
      <c r="A10" s="2641" t="s">
        <v>1100</v>
      </c>
      <c r="B10" s="2641"/>
      <c r="C10" s="2641"/>
      <c r="D10" s="2"/>
      <c r="E10" s="364">
        <f t="shared" si="0"/>
        <v>-1227979088.485152</v>
      </c>
      <c r="F10" s="364">
        <f t="shared" si="1"/>
        <v>17516259.56893599</v>
      </c>
      <c r="G10" s="283">
        <v>702432333.95259309</v>
      </c>
      <c r="H10" s="283">
        <v>276989951.66201019</v>
      </c>
      <c r="I10" s="283">
        <v>100773783.08861336</v>
      </c>
      <c r="J10" s="283">
        <v>444122840.59282225</v>
      </c>
      <c r="K10" s="283">
        <v>476703908.25929618</v>
      </c>
      <c r="L10" s="283"/>
      <c r="M10" s="283">
        <v>476118838.14378631</v>
      </c>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row>
    <row r="11" spans="1:53" s="365" customFormat="1" ht="13.35" hidden="1" customHeight="1">
      <c r="A11" s="2641" t="s">
        <v>1101</v>
      </c>
      <c r="B11" s="2641"/>
      <c r="C11" s="2641"/>
      <c r="D11" s="2"/>
      <c r="E11" s="364">
        <f t="shared" si="0"/>
        <v>-614163758.02412343</v>
      </c>
      <c r="F11" s="364">
        <f t="shared" si="1"/>
        <v>529227099.5126642</v>
      </c>
      <c r="G11" s="50">
        <v>774876938.08685613</v>
      </c>
      <c r="H11" s="284">
        <v>318129140.68098992</v>
      </c>
      <c r="I11" s="50">
        <v>35521358.976925708</v>
      </c>
      <c r="J11" s="50">
        <v>381497471.03714108</v>
      </c>
      <c r="K11" s="50">
        <v>340666948.07070595</v>
      </c>
      <c r="L11" s="50"/>
      <c r="M11" s="50">
        <v>3872579.8365629241</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row>
    <row r="12" spans="1:53" s="365" customFormat="1" ht="13.35" hidden="1" customHeight="1">
      <c r="A12" s="2641" t="s">
        <v>1102</v>
      </c>
      <c r="B12" s="2641"/>
      <c r="C12" s="2641"/>
      <c r="D12" s="2"/>
      <c r="E12" s="50">
        <v>552581020.29235148</v>
      </c>
      <c r="F12" s="50">
        <v>552581020.29235148</v>
      </c>
      <c r="G12" s="50">
        <v>894111596.32216477</v>
      </c>
      <c r="H12" s="284">
        <v>407598370.52959192</v>
      </c>
      <c r="I12" s="50">
        <v>27358185.305937532</v>
      </c>
      <c r="J12" s="50">
        <v>415806488.11875683</v>
      </c>
      <c r="K12" s="50">
        <v>372508410.50904661</v>
      </c>
      <c r="L12" s="50"/>
      <c r="M12" s="50">
        <v>4588468.4158692267</v>
      </c>
      <c r="N12" s="411"/>
      <c r="O12" s="411"/>
      <c r="P12" s="411"/>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row>
    <row r="13" spans="1:53" s="365" customFormat="1" ht="17.25" hidden="1" customHeight="1">
      <c r="A13" s="2641" t="s">
        <v>1103</v>
      </c>
      <c r="B13" s="2641"/>
      <c r="C13" s="2641"/>
      <c r="D13" s="2"/>
      <c r="E13" s="284">
        <v>0</v>
      </c>
      <c r="F13" s="606">
        <v>601944046.60906851</v>
      </c>
      <c r="G13" s="284">
        <v>964138796.51983845</v>
      </c>
      <c r="H13" s="284">
        <v>420174749.07216549</v>
      </c>
      <c r="I13" s="284">
        <v>0</v>
      </c>
      <c r="J13" s="393">
        <v>35762875.215576738</v>
      </c>
      <c r="K13" s="393">
        <v>0</v>
      </c>
      <c r="L13" s="393">
        <v>0</v>
      </c>
      <c r="M13" s="393">
        <v>4368036.0241957745</v>
      </c>
      <c r="N13" s="411"/>
      <c r="O13" s="411"/>
      <c r="P13" s="411"/>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c r="AV13" s="411"/>
      <c r="AW13" s="411"/>
      <c r="AX13" s="411"/>
      <c r="AY13" s="411"/>
      <c r="AZ13" s="411"/>
      <c r="BA13" s="411"/>
    </row>
    <row r="14" spans="1:53" s="365" customFormat="1" ht="17.25" hidden="1" customHeight="1">
      <c r="A14" s="2641" t="s">
        <v>1104</v>
      </c>
      <c r="B14" s="2641"/>
      <c r="C14" s="2641"/>
      <c r="D14" s="2"/>
      <c r="E14" s="284">
        <v>0</v>
      </c>
      <c r="F14" s="283">
        <v>577199200.16932869</v>
      </c>
      <c r="G14" s="50">
        <v>983599304.593889</v>
      </c>
      <c r="H14" s="284">
        <v>430278692.11617327</v>
      </c>
      <c r="I14" s="284">
        <v>0</v>
      </c>
      <c r="J14" s="50">
        <v>22681192.851184607</v>
      </c>
      <c r="K14" s="50">
        <v>383445661.14301842</v>
      </c>
      <c r="L14" s="50">
        <v>377850606.00065422</v>
      </c>
      <c r="M14" s="50">
        <v>4397660.3019358907</v>
      </c>
      <c r="N14" s="411"/>
      <c r="O14" s="411"/>
      <c r="P14" s="411"/>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row>
    <row r="15" spans="1:53" s="365" customFormat="1" ht="17.25" hidden="1" customHeight="1">
      <c r="A15" s="2641" t="s">
        <v>1105</v>
      </c>
      <c r="B15" s="2641"/>
      <c r="C15" s="2641"/>
      <c r="D15" s="2"/>
      <c r="E15" s="284">
        <v>0</v>
      </c>
      <c r="F15" s="283">
        <v>591176187.09769225</v>
      </c>
      <c r="G15" s="50">
        <v>968305206.06731093</v>
      </c>
      <c r="H15" s="284">
        <v>425949152.6498071</v>
      </c>
      <c r="I15" s="284">
        <v>0</v>
      </c>
      <c r="J15" s="328">
        <v>37406337.186333112</v>
      </c>
      <c r="K15" s="328">
        <v>426671623.98629969</v>
      </c>
      <c r="L15" s="328">
        <v>408187718.46355063</v>
      </c>
      <c r="M15" s="328">
        <v>7070109.0288936626</v>
      </c>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c r="AU15" s="411"/>
      <c r="AV15" s="411"/>
      <c r="AW15" s="411"/>
      <c r="AX15" s="411"/>
      <c r="AY15" s="411"/>
      <c r="AZ15" s="411"/>
      <c r="BA15" s="411"/>
    </row>
    <row r="16" spans="1:53" s="365" customFormat="1" ht="17.25" hidden="1" customHeight="1">
      <c r="A16" s="2641" t="s">
        <v>1343</v>
      </c>
      <c r="B16" s="2641"/>
      <c r="C16" s="2641"/>
      <c r="D16" s="2"/>
      <c r="E16" s="284">
        <v>579860441.43710458</v>
      </c>
      <c r="F16" s="283">
        <v>521853082.56788772</v>
      </c>
      <c r="G16" s="50">
        <v>868105175.52775121</v>
      </c>
      <c r="H16" s="50">
        <v>357466959.9643718</v>
      </c>
      <c r="I16" s="50">
        <v>299459601.09515411</v>
      </c>
      <c r="J16" s="328">
        <v>21692557.30789056</v>
      </c>
      <c r="K16" s="328">
        <v>502300405.08922678</v>
      </c>
      <c r="L16" s="328">
        <v>505889501.15825289</v>
      </c>
      <c r="M16" s="328">
        <v>6888594.2343562962</v>
      </c>
      <c r="N16" s="902"/>
      <c r="O16" s="902"/>
      <c r="P16" s="902"/>
      <c r="Q16" s="902"/>
      <c r="R16" s="902"/>
      <c r="S16" s="902"/>
      <c r="T16" s="411"/>
      <c r="U16" s="411"/>
      <c r="V16" s="411"/>
      <c r="W16" s="411"/>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c r="AU16" s="411"/>
      <c r="AV16" s="411"/>
      <c r="AW16" s="411"/>
      <c r="AX16" s="411"/>
      <c r="AY16" s="411"/>
      <c r="AZ16" s="411"/>
      <c r="BA16" s="411"/>
    </row>
    <row r="17" spans="1:53" s="365" customFormat="1" ht="18" hidden="1" customHeight="1">
      <c r="A17" s="2641" t="s">
        <v>1344</v>
      </c>
      <c r="B17" s="2641"/>
      <c r="C17" s="2641"/>
      <c r="D17" s="2"/>
      <c r="E17" s="346">
        <v>681935234.71638656</v>
      </c>
      <c r="F17" s="346">
        <v>590578353.62427771</v>
      </c>
      <c r="G17" s="346">
        <v>937044383.52443826</v>
      </c>
      <c r="H17" s="346">
        <v>381261277.62549567</v>
      </c>
      <c r="I17" s="346">
        <v>289904396.53338641</v>
      </c>
      <c r="J17" s="370">
        <v>18475678.485761065</v>
      </c>
      <c r="K17" s="370">
        <v>596990781.119326</v>
      </c>
      <c r="L17" s="370">
        <v>578160728.5131588</v>
      </c>
      <c r="M17" s="370">
        <v>2510483.3665946699</v>
      </c>
      <c r="N17" s="902"/>
      <c r="O17" s="902"/>
      <c r="P17" s="902"/>
      <c r="Q17" s="902"/>
      <c r="R17" s="902"/>
      <c r="S17" s="902"/>
      <c r="T17" s="411"/>
      <c r="U17" s="411"/>
      <c r="V17" s="411"/>
      <c r="W17" s="411"/>
      <c r="X17" s="411"/>
      <c r="Y17" s="411"/>
      <c r="Z17" s="411"/>
      <c r="AA17" s="411"/>
      <c r="AB17" s="411"/>
      <c r="AC17" s="411"/>
      <c r="AD17" s="411"/>
      <c r="AE17" s="411"/>
      <c r="AF17" s="411"/>
      <c r="AG17" s="411"/>
      <c r="AH17" s="411"/>
      <c r="AI17" s="411"/>
      <c r="AJ17" s="411"/>
      <c r="AK17" s="411"/>
      <c r="AL17" s="411"/>
      <c r="AM17" s="411"/>
      <c r="AN17" s="411"/>
      <c r="AO17" s="411"/>
      <c r="AP17" s="411"/>
      <c r="AQ17" s="411"/>
      <c r="AR17" s="411"/>
      <c r="AS17" s="411"/>
      <c r="AT17" s="411"/>
      <c r="AU17" s="411"/>
      <c r="AV17" s="411"/>
      <c r="AW17" s="411"/>
      <c r="AX17" s="411"/>
      <c r="AY17" s="411"/>
      <c r="AZ17" s="411"/>
      <c r="BA17" s="411"/>
    </row>
    <row r="18" spans="1:53" s="365" customFormat="1" ht="14.25" hidden="1" customHeight="1">
      <c r="A18" s="2641" t="s">
        <v>1345</v>
      </c>
      <c r="B18" s="2641"/>
      <c r="C18" s="2641"/>
      <c r="D18" s="2"/>
      <c r="E18" s="413">
        <v>0</v>
      </c>
      <c r="F18" s="468">
        <v>607232241.20353246</v>
      </c>
      <c r="G18" s="468">
        <v>1003221608.936448</v>
      </c>
      <c r="H18" s="468">
        <v>403309013.92628628</v>
      </c>
      <c r="I18" s="413">
        <v>0</v>
      </c>
      <c r="J18" s="468">
        <v>6972609.8170829285</v>
      </c>
      <c r="K18" s="468">
        <v>543367712.19140029</v>
      </c>
      <c r="L18" s="468">
        <v>539216484.37587118</v>
      </c>
      <c r="M18" s="468">
        <v>3804191.4392418195</v>
      </c>
      <c r="N18" s="902"/>
      <c r="O18" s="902"/>
      <c r="P18" s="902"/>
      <c r="Q18" s="902"/>
      <c r="R18" s="902"/>
      <c r="S18" s="902"/>
      <c r="T18" s="411"/>
      <c r="U18" s="411"/>
      <c r="V18" s="411"/>
      <c r="W18" s="411"/>
      <c r="X18" s="411"/>
      <c r="Y18" s="411"/>
      <c r="Z18" s="411"/>
      <c r="AA18" s="411"/>
      <c r="AB18" s="411"/>
      <c r="AC18" s="411"/>
      <c r="AD18" s="411"/>
      <c r="AE18" s="411"/>
      <c r="AF18" s="411"/>
      <c r="AG18" s="411"/>
      <c r="AH18" s="411"/>
      <c r="AI18" s="411"/>
      <c r="AJ18" s="411"/>
      <c r="AK18" s="411"/>
      <c r="AL18" s="411"/>
      <c r="AM18" s="411"/>
      <c r="AN18" s="411"/>
      <c r="AO18" s="411"/>
      <c r="AP18" s="411"/>
      <c r="AQ18" s="411"/>
      <c r="AR18" s="411"/>
      <c r="AS18" s="411"/>
      <c r="AT18" s="411"/>
      <c r="AU18" s="411"/>
      <c r="AV18" s="411"/>
      <c r="AW18" s="411"/>
      <c r="AX18" s="411"/>
      <c r="AY18" s="411"/>
      <c r="AZ18" s="411"/>
      <c r="BA18" s="411"/>
    </row>
    <row r="19" spans="1:53" s="365" customFormat="1" ht="15" hidden="1" customHeight="1">
      <c r="A19" s="2641" t="s">
        <v>1346</v>
      </c>
      <c r="B19" s="2641"/>
      <c r="C19" s="2641"/>
      <c r="D19" s="2"/>
      <c r="E19" s="468">
        <v>683633555.04922509</v>
      </c>
      <c r="F19" s="468">
        <v>574744237.52682424</v>
      </c>
      <c r="G19" s="468">
        <v>970849266.94598389</v>
      </c>
      <c r="H19" s="468">
        <v>419903502.28074831</v>
      </c>
      <c r="I19" s="468">
        <v>311014184.75834781</v>
      </c>
      <c r="J19" s="476">
        <v>26626161.534641959</v>
      </c>
      <c r="K19" s="476">
        <v>471136516.85751724</v>
      </c>
      <c r="L19" s="476">
        <v>472749175.82649487</v>
      </c>
      <c r="M19" s="476">
        <v>1215029.7040749842</v>
      </c>
      <c r="N19" s="902"/>
      <c r="O19" s="902"/>
      <c r="P19" s="902"/>
      <c r="Q19" s="902"/>
      <c r="R19" s="902"/>
      <c r="S19" s="902"/>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row>
    <row r="20" spans="1:53" s="365" customFormat="1" ht="15" hidden="1" customHeight="1">
      <c r="A20" s="2641" t="s">
        <v>1347</v>
      </c>
      <c r="B20" s="2641"/>
      <c r="C20" s="2641"/>
      <c r="D20" s="2"/>
      <c r="E20" s="50">
        <v>662761579.58153081</v>
      </c>
      <c r="F20" s="50">
        <v>567799791.59006059</v>
      </c>
      <c r="G20" s="50">
        <v>973437226.63850653</v>
      </c>
      <c r="H20" s="50">
        <v>440547245.66964597</v>
      </c>
      <c r="I20" s="50">
        <v>345585457.67817688</v>
      </c>
      <c r="J20" s="328">
        <v>19356673.986337218</v>
      </c>
      <c r="K20" s="328">
        <v>472565988.36896783</v>
      </c>
      <c r="L20" s="328">
        <v>453305260.32758719</v>
      </c>
      <c r="M20" s="328">
        <v>3707591.4065191075</v>
      </c>
      <c r="N20" s="902"/>
      <c r="O20" s="902"/>
      <c r="P20" s="902"/>
      <c r="Q20" s="902"/>
      <c r="R20" s="902"/>
      <c r="S20" s="902"/>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1"/>
      <c r="AU20" s="411"/>
      <c r="AV20" s="411"/>
      <c r="AW20" s="411"/>
      <c r="AX20" s="411"/>
      <c r="AY20" s="411"/>
      <c r="AZ20" s="411"/>
      <c r="BA20" s="411"/>
    </row>
    <row r="21" spans="1:53" s="365" customFormat="1" ht="15" hidden="1" customHeight="1">
      <c r="A21" s="2641" t="s">
        <v>1313</v>
      </c>
      <c r="B21" s="2641"/>
      <c r="C21" s="2641"/>
      <c r="D21" s="2"/>
      <c r="E21" s="468">
        <v>716262327.50647795</v>
      </c>
      <c r="F21" s="468">
        <v>610787773.83475637</v>
      </c>
      <c r="G21" s="346">
        <v>1030147265.4051361</v>
      </c>
      <c r="H21" s="468">
        <v>454560295.94557261</v>
      </c>
      <c r="I21" s="468">
        <v>349085742.27385134</v>
      </c>
      <c r="J21" s="476">
        <v>20125074.550239943</v>
      </c>
      <c r="K21" s="476">
        <v>467124506.29757822</v>
      </c>
      <c r="L21" s="476">
        <v>449083899.65039593</v>
      </c>
      <c r="M21" s="476">
        <v>2964876.8222299484</v>
      </c>
      <c r="N21" s="902"/>
      <c r="O21" s="902"/>
      <c r="P21" s="902"/>
      <c r="Q21" s="902"/>
      <c r="R21" s="902"/>
      <c r="S21" s="902"/>
      <c r="T21" s="411"/>
      <c r="U21" s="411"/>
      <c r="V21" s="411"/>
      <c r="W21" s="411"/>
      <c r="X21" s="411"/>
      <c r="Y21" s="411"/>
      <c r="Z21" s="411"/>
      <c r="AA21" s="411"/>
      <c r="AB21" s="411"/>
      <c r="AC21" s="411"/>
      <c r="AD21" s="411"/>
      <c r="AE21" s="411"/>
      <c r="AF21" s="411"/>
      <c r="AG21" s="411"/>
      <c r="AH21" s="411"/>
      <c r="AI21" s="411"/>
      <c r="AJ21" s="411"/>
      <c r="AK21" s="411"/>
      <c r="AL21" s="411"/>
      <c r="AM21" s="411"/>
      <c r="AN21" s="411"/>
      <c r="AO21" s="411"/>
      <c r="AP21" s="411"/>
      <c r="AQ21" s="411"/>
      <c r="AR21" s="411"/>
      <c r="AS21" s="411"/>
      <c r="AT21" s="411"/>
      <c r="AU21" s="411"/>
      <c r="AV21" s="411"/>
      <c r="AW21" s="411"/>
      <c r="AX21" s="411"/>
      <c r="AY21" s="411"/>
      <c r="AZ21" s="411"/>
      <c r="BA21" s="411"/>
    </row>
    <row r="22" spans="1:53" s="365" customFormat="1" ht="14.45" hidden="1" customHeight="1">
      <c r="A22" s="2618" t="s">
        <v>1112</v>
      </c>
      <c r="B22" s="2619"/>
      <c r="C22" s="2619"/>
      <c r="D22" s="2620"/>
      <c r="E22" s="108">
        <v>724364.66316857818</v>
      </c>
      <c r="F22" s="108">
        <v>591629.89836522436</v>
      </c>
      <c r="G22" s="108">
        <v>1032399.7752184964</v>
      </c>
      <c r="H22" s="108">
        <v>475031.708663809</v>
      </c>
      <c r="I22" s="108">
        <v>342296.94386045472</v>
      </c>
      <c r="J22" s="372">
        <v>24804.570290867643</v>
      </c>
      <c r="K22" s="372">
        <v>513062.53733096854</v>
      </c>
      <c r="L22" s="372">
        <v>501070.75358251139</v>
      </c>
      <c r="M22" s="372">
        <v>2534.5222287871907</v>
      </c>
      <c r="N22" s="411"/>
      <c r="O22" s="411"/>
      <c r="P22" s="411"/>
      <c r="Q22" s="411"/>
      <c r="R22" s="411"/>
      <c r="S22" s="411"/>
      <c r="T22" s="411"/>
      <c r="U22" s="411"/>
      <c r="V22" s="411"/>
      <c r="W22" s="411"/>
      <c r="X22" s="411"/>
      <c r="Y22" s="411"/>
      <c r="Z22" s="411"/>
      <c r="AA22" s="411"/>
      <c r="AB22" s="411"/>
      <c r="AC22" s="411"/>
      <c r="AD22" s="411"/>
      <c r="AE22" s="411"/>
      <c r="AF22" s="411"/>
      <c r="AG22" s="411"/>
      <c r="AH22" s="411"/>
      <c r="AI22" s="411"/>
      <c r="AJ22" s="411"/>
      <c r="AK22" s="411"/>
      <c r="AL22" s="411"/>
      <c r="AM22" s="411"/>
      <c r="AN22" s="411"/>
      <c r="AO22" s="411"/>
      <c r="AP22" s="411"/>
      <c r="AQ22" s="411"/>
      <c r="AR22" s="411"/>
      <c r="AS22" s="411"/>
      <c r="AT22" s="411"/>
      <c r="AU22" s="411"/>
      <c r="AV22" s="411"/>
      <c r="AW22" s="411"/>
      <c r="AX22" s="411"/>
      <c r="AY22" s="411"/>
      <c r="AZ22" s="411"/>
      <c r="BA22" s="411"/>
    </row>
    <row r="23" spans="1:53" s="365" customFormat="1" ht="14.45" hidden="1" customHeight="1">
      <c r="A23" s="2618" t="s">
        <v>1001</v>
      </c>
      <c r="B23" s="2619"/>
      <c r="C23" s="2619"/>
      <c r="D23" s="2620"/>
      <c r="E23" s="114" t="s">
        <v>441</v>
      </c>
      <c r="F23" s="108">
        <v>547611.81277995161</v>
      </c>
      <c r="G23" s="108">
        <v>964911.57901463204</v>
      </c>
      <c r="H23" s="108">
        <v>397665.19740919786</v>
      </c>
      <c r="I23" s="114" t="s">
        <v>441</v>
      </c>
      <c r="J23" s="372">
        <v>9682.279325438436</v>
      </c>
      <c r="K23" s="372">
        <v>269631.4900439101</v>
      </c>
      <c r="L23" s="372">
        <v>293813.18471593724</v>
      </c>
      <c r="M23" s="372">
        <v>5135.1534788963636</v>
      </c>
      <c r="N23" s="411"/>
      <c r="O23" s="411"/>
      <c r="P23" s="411"/>
      <c r="Q23" s="411"/>
      <c r="R23" s="411"/>
      <c r="S23" s="411"/>
      <c r="T23" s="411"/>
      <c r="U23" s="411"/>
      <c r="V23" s="411"/>
      <c r="W23" s="411"/>
      <c r="X23" s="411"/>
      <c r="Y23" s="411"/>
      <c r="Z23" s="411"/>
      <c r="AA23" s="411"/>
      <c r="AB23" s="411"/>
      <c r="AC23" s="411"/>
      <c r="AD23" s="411"/>
      <c r="AE23" s="411"/>
      <c r="AF23" s="411"/>
      <c r="AG23" s="411"/>
      <c r="AH23" s="411"/>
      <c r="AI23" s="411"/>
      <c r="AJ23" s="411"/>
      <c r="AK23" s="411"/>
      <c r="AL23" s="411"/>
      <c r="AM23" s="411"/>
      <c r="AN23" s="411"/>
      <c r="AO23" s="411"/>
      <c r="AP23" s="411"/>
      <c r="AQ23" s="411"/>
      <c r="AR23" s="411"/>
      <c r="AS23" s="411"/>
      <c r="AT23" s="411"/>
      <c r="AU23" s="411"/>
      <c r="AV23" s="411"/>
      <c r="AW23" s="411"/>
      <c r="AX23" s="411"/>
      <c r="AY23" s="411"/>
      <c r="AZ23" s="411"/>
      <c r="BA23" s="411"/>
    </row>
    <row r="24" spans="1:53" s="365" customFormat="1" ht="15" customHeight="1">
      <c r="A24" s="2618" t="s">
        <v>1002</v>
      </c>
      <c r="B24" s="2619"/>
      <c r="C24" s="2619"/>
      <c r="D24" s="2620"/>
      <c r="E24" s="108">
        <v>708940.19825449632</v>
      </c>
      <c r="F24" s="108">
        <v>567102.42923699063</v>
      </c>
      <c r="G24" s="108">
        <v>984714.76754821243</v>
      </c>
      <c r="H24" s="108">
        <v>449262.02067258739</v>
      </c>
      <c r="I24" s="108">
        <v>307424.2516550821</v>
      </c>
      <c r="J24" s="372">
        <v>33402.695785703654</v>
      </c>
      <c r="K24" s="372">
        <v>382269.4839282473</v>
      </c>
      <c r="L24" s="372">
        <v>381803.42749317776</v>
      </c>
      <c r="M24" s="372">
        <v>2219.0698594061723</v>
      </c>
      <c r="N24" s="411"/>
      <c r="O24" s="411"/>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c r="AU24" s="411"/>
      <c r="AV24" s="411"/>
      <c r="AW24" s="411"/>
      <c r="AX24" s="411"/>
      <c r="AY24" s="411"/>
      <c r="AZ24" s="411"/>
      <c r="BA24" s="411"/>
    </row>
    <row r="25" spans="1:53" s="365" customFormat="1" ht="15" customHeight="1">
      <c r="A25" s="2618" t="s">
        <v>1003</v>
      </c>
      <c r="B25" s="2619"/>
      <c r="C25" s="2619"/>
      <c r="D25" s="2620"/>
      <c r="E25" s="108">
        <v>722039.41392717231</v>
      </c>
      <c r="F25" s="108">
        <v>595707.11230569519</v>
      </c>
      <c r="G25" s="108">
        <v>1042311.8568282637</v>
      </c>
      <c r="H25" s="108">
        <v>457751.88970682363</v>
      </c>
      <c r="I25" s="108">
        <v>331419.58808534633</v>
      </c>
      <c r="J25" s="372">
        <v>13782.461485977667</v>
      </c>
      <c r="K25" s="372">
        <v>395867.76492653601</v>
      </c>
      <c r="L25" s="372">
        <v>394024.02729688911</v>
      </c>
      <c r="M25" s="372">
        <v>4479.0539313703448</v>
      </c>
      <c r="N25" s="411"/>
      <c r="O25" s="411"/>
      <c r="P25" s="411"/>
      <c r="Q25" s="411"/>
      <c r="R25" s="411"/>
      <c r="S25" s="411"/>
      <c r="T25" s="411"/>
      <c r="U25" s="411"/>
      <c r="V25" s="411"/>
      <c r="W25" s="411"/>
      <c r="X25" s="411"/>
      <c r="Y25" s="411"/>
      <c r="Z25" s="411"/>
      <c r="AA25" s="411"/>
      <c r="AB25" s="411"/>
      <c r="AC25" s="411"/>
      <c r="AD25" s="411"/>
      <c r="AE25" s="411"/>
      <c r="AF25" s="411"/>
      <c r="AG25" s="411"/>
      <c r="AH25" s="411"/>
      <c r="AI25" s="411"/>
      <c r="AJ25" s="411"/>
      <c r="AK25" s="411"/>
      <c r="AL25" s="411"/>
      <c r="AM25" s="411"/>
      <c r="AN25" s="411"/>
      <c r="AO25" s="411"/>
      <c r="AP25" s="411"/>
      <c r="AQ25" s="411"/>
      <c r="AR25" s="411"/>
      <c r="AS25" s="411"/>
      <c r="AT25" s="411"/>
      <c r="AU25" s="411"/>
      <c r="AV25" s="411"/>
      <c r="AW25" s="411"/>
      <c r="AX25" s="411"/>
      <c r="AY25" s="411"/>
      <c r="AZ25" s="411"/>
      <c r="BA25" s="411"/>
    </row>
    <row r="26" spans="1:53" s="365" customFormat="1" ht="15" customHeight="1">
      <c r="A26" s="2618" t="s">
        <v>1004</v>
      </c>
      <c r="B26" s="2619"/>
      <c r="C26" s="2619"/>
      <c r="D26" s="2620"/>
      <c r="E26" s="108">
        <v>795115.20119996963</v>
      </c>
      <c r="F26" s="108">
        <v>645268.72433871333</v>
      </c>
      <c r="G26" s="108">
        <v>1126518.7400739766</v>
      </c>
      <c r="H26" s="108">
        <v>503373.67235709436</v>
      </c>
      <c r="I26" s="108">
        <v>353527.19549583778</v>
      </c>
      <c r="J26" s="372">
        <v>20626.742568031848</v>
      </c>
      <c r="K26" s="372">
        <v>409850.3756051755</v>
      </c>
      <c r="L26" s="372">
        <v>404086.95367496519</v>
      </c>
      <c r="M26" s="372">
        <v>4266.5078764110003</v>
      </c>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c r="AN26" s="411"/>
      <c r="AO26" s="411"/>
      <c r="AP26" s="411"/>
      <c r="AQ26" s="411"/>
      <c r="AR26" s="411"/>
      <c r="AS26" s="411"/>
      <c r="AT26" s="411"/>
      <c r="AU26" s="411"/>
      <c r="AV26" s="411"/>
      <c r="AW26" s="411"/>
      <c r="AX26" s="411"/>
      <c r="AY26" s="411"/>
      <c r="AZ26" s="411"/>
      <c r="BA26" s="411"/>
    </row>
    <row r="27" spans="1:53" s="365" customFormat="1" ht="15" customHeight="1">
      <c r="A27" s="2618" t="s">
        <v>1005</v>
      </c>
      <c r="B27" s="2619"/>
      <c r="C27" s="2619"/>
      <c r="D27" s="2620"/>
      <c r="E27" s="108">
        <v>855933.99290308438</v>
      </c>
      <c r="F27" s="108">
        <v>688049.72330288822</v>
      </c>
      <c r="G27" s="108">
        <v>1217327.4783639472</v>
      </c>
      <c r="H27" s="108">
        <v>558214.72124357242</v>
      </c>
      <c r="I27" s="108">
        <v>390330.45164337719</v>
      </c>
      <c r="J27" s="372">
        <v>30701.409825774503</v>
      </c>
      <c r="K27" s="372">
        <v>754934.17911685596</v>
      </c>
      <c r="L27" s="372">
        <v>748932.49891146598</v>
      </c>
      <c r="M27" s="372">
        <v>7766.1238486531884</v>
      </c>
      <c r="N27" s="411"/>
      <c r="O27" s="411"/>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11"/>
      <c r="AM27" s="411"/>
      <c r="AN27" s="411"/>
      <c r="AO27" s="411"/>
      <c r="AP27" s="411"/>
      <c r="AQ27" s="411"/>
      <c r="AR27" s="411"/>
      <c r="AS27" s="411"/>
      <c r="AT27" s="411"/>
      <c r="AU27" s="411"/>
      <c r="AV27" s="411"/>
      <c r="AW27" s="411"/>
      <c r="AX27" s="411"/>
      <c r="AY27" s="411"/>
      <c r="AZ27" s="411"/>
      <c r="BA27" s="411"/>
    </row>
    <row r="28" spans="1:53" s="365" customFormat="1" ht="15" customHeight="1">
      <c r="A28" s="2618" t="s">
        <v>1478</v>
      </c>
      <c r="B28" s="2619"/>
      <c r="C28" s="2619"/>
      <c r="D28" s="2620"/>
      <c r="E28" s="108">
        <f>'17.'!E28</f>
        <v>1047088.4082836743</v>
      </c>
      <c r="F28" s="108">
        <f>'17.'!F28</f>
        <v>938752.46645881783</v>
      </c>
      <c r="G28" s="108">
        <f>'17.'!G28</f>
        <v>1709649.7267456325</v>
      </c>
      <c r="H28" s="108">
        <f>'17.'!H28</f>
        <v>848436.1188092056</v>
      </c>
      <c r="I28" s="108">
        <f>'17.'!I28</f>
        <v>740070.83841102745</v>
      </c>
      <c r="J28" s="372">
        <f>'17.'!J28</f>
        <v>57959.652833130371</v>
      </c>
      <c r="K28" s="372">
        <f>'17.'!K28</f>
        <v>781398.4806249456</v>
      </c>
      <c r="L28" s="372">
        <f>'17.'!L28</f>
        <v>750699.62205673801</v>
      </c>
      <c r="M28" s="372">
        <f>'17.'!M28</f>
        <v>10904.594323371033</v>
      </c>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row>
    <row r="29" spans="1:53" ht="15" customHeight="1">
      <c r="A29" s="2641" t="s">
        <v>371</v>
      </c>
      <c r="B29" s="2641"/>
      <c r="C29" s="2641"/>
      <c r="D29" s="2"/>
      <c r="E29" s="108"/>
      <c r="F29" s="108"/>
      <c r="G29" s="108"/>
      <c r="H29" s="108"/>
      <c r="I29" s="108"/>
      <c r="J29" s="108"/>
      <c r="K29" s="108"/>
      <c r="L29" s="108"/>
      <c r="M29" s="108"/>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row>
    <row r="30" spans="1:53" ht="15" customHeight="1">
      <c r="A30" s="1137"/>
      <c r="B30" s="813" t="s">
        <v>1022</v>
      </c>
      <c r="C30" s="1137"/>
      <c r="D30" s="843"/>
      <c r="E30" s="809">
        <f>'17.'!P62</f>
        <v>319910.68374817894</v>
      </c>
      <c r="F30" s="809">
        <f>'17.'!Q62</f>
        <v>259919.06503592641</v>
      </c>
      <c r="G30" s="809">
        <f>'17.'!R62</f>
        <v>410603.2788739407</v>
      </c>
      <c r="H30" s="809">
        <f>'17.'!S62</f>
        <v>165703.55664635266</v>
      </c>
      <c r="I30" s="809">
        <f>'17.'!T62</f>
        <v>105682.59936077586</v>
      </c>
      <c r="J30" s="809">
        <f>'17.'!U62</f>
        <v>14311.666631284275</v>
      </c>
      <c r="K30" s="809">
        <f>'17.'!V62</f>
        <v>32608.140267671475</v>
      </c>
      <c r="L30" s="809">
        <f>'17.'!W62</f>
        <v>29810.370440081591</v>
      </c>
      <c r="M30" s="809">
        <f>'17.'!X62</f>
        <v>1875.0350949578158</v>
      </c>
      <c r="N30" s="902"/>
      <c r="O30" s="902"/>
      <c r="P30" s="902"/>
      <c r="Q30" s="902"/>
      <c r="R30" s="902"/>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row>
    <row r="31" spans="1:53" ht="15" customHeight="1">
      <c r="A31" s="1137"/>
      <c r="B31" s="813" t="s">
        <v>1023</v>
      </c>
      <c r="C31" s="1137"/>
      <c r="D31" s="843"/>
      <c r="E31" s="809">
        <f>'17.'!P63</f>
        <v>147077.49203055337</v>
      </c>
      <c r="F31" s="809">
        <f>'17.'!Q63</f>
        <v>122776.99358896355</v>
      </c>
      <c r="G31" s="809">
        <f>'17.'!R63</f>
        <v>196224.58215248003</v>
      </c>
      <c r="H31" s="809">
        <f>'17.'!S63</f>
        <v>82188.267251498663</v>
      </c>
      <c r="I31" s="809">
        <f>'17.'!T63</f>
        <v>57887.768809908768</v>
      </c>
      <c r="J31" s="809">
        <f>'17.'!U63</f>
        <v>7685.010819706059</v>
      </c>
      <c r="K31" s="809">
        <f>'17.'!V63</f>
        <v>30353.98877275523</v>
      </c>
      <c r="L31" s="809">
        <f>'17.'!W63</f>
        <v>28851.419884436316</v>
      </c>
      <c r="M31" s="809">
        <f>'17.'!X63</f>
        <v>446.90102004299513</v>
      </c>
      <c r="N31" s="902"/>
      <c r="O31" s="902"/>
      <c r="P31" s="902"/>
      <c r="Q31" s="902"/>
      <c r="R31" s="902"/>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row>
    <row r="32" spans="1:53" ht="15" customHeight="1">
      <c r="A32" s="1137"/>
      <c r="B32" s="813" t="s">
        <v>1024</v>
      </c>
      <c r="C32" s="1137"/>
      <c r="D32" s="843"/>
      <c r="E32" s="809">
        <f>'17.'!P64</f>
        <v>166408.3419981279</v>
      </c>
      <c r="F32" s="809">
        <f>'17.'!Q64</f>
        <v>151024.08213485259</v>
      </c>
      <c r="G32" s="809">
        <f>'17.'!R64</f>
        <v>270443.68401296256</v>
      </c>
      <c r="H32" s="809">
        <f>'17.'!S64</f>
        <v>128465.92257927552</v>
      </c>
      <c r="I32" s="809">
        <f>'17.'!T64</f>
        <v>113081.66271600031</v>
      </c>
      <c r="J32" s="809">
        <f>'17.'!U64</f>
        <v>8865.1433129744964</v>
      </c>
      <c r="K32" s="809">
        <f>'17.'!V64</f>
        <v>89784.028502835747</v>
      </c>
      <c r="L32" s="809">
        <f>'17.'!W64</f>
        <v>89472.028117522481</v>
      </c>
      <c r="M32" s="809">
        <f>'17.'!X64</f>
        <v>130.82299712209442</v>
      </c>
      <c r="N32" s="902"/>
      <c r="O32" s="902"/>
      <c r="P32" s="902"/>
      <c r="Q32" s="902"/>
      <c r="R32" s="902"/>
      <c r="S32" s="960"/>
      <c r="T32" s="960"/>
      <c r="U32" s="960"/>
      <c r="V32" s="960"/>
      <c r="W32" s="960"/>
      <c r="X32" s="960"/>
      <c r="Y32" s="960"/>
      <c r="Z32" s="960"/>
      <c r="AA32" s="960"/>
      <c r="AB32" s="960"/>
      <c r="AC32" s="960"/>
      <c r="AD32" s="960"/>
      <c r="AE32" s="960"/>
      <c r="AF32" s="960"/>
      <c r="AG32" s="960"/>
      <c r="AH32" s="960"/>
      <c r="AI32" s="960"/>
      <c r="AJ32" s="960"/>
      <c r="AK32" s="960"/>
      <c r="AL32" s="960"/>
      <c r="AM32" s="960"/>
      <c r="AN32" s="960"/>
      <c r="AO32" s="960"/>
      <c r="AP32" s="960"/>
      <c r="AQ32" s="960"/>
      <c r="AR32" s="960"/>
      <c r="AS32" s="960"/>
      <c r="AT32" s="960"/>
      <c r="AU32" s="960"/>
      <c r="AV32" s="960"/>
      <c r="AW32" s="960"/>
      <c r="AX32" s="960"/>
      <c r="AY32" s="960"/>
      <c r="AZ32" s="960"/>
      <c r="BA32" s="960"/>
    </row>
    <row r="33" spans="1:53" ht="15" customHeight="1">
      <c r="A33" s="1137"/>
      <c r="B33" s="813" t="s">
        <v>1025</v>
      </c>
      <c r="C33" s="1137"/>
      <c r="D33" s="843"/>
      <c r="E33" s="809">
        <f>'17.'!P65</f>
        <v>136312.902533193</v>
      </c>
      <c r="F33" s="809">
        <f>'17.'!Q65</f>
        <v>129911.37949500499</v>
      </c>
      <c r="G33" s="809">
        <f>'17.'!R65</f>
        <v>230305.4948236896</v>
      </c>
      <c r="H33" s="809">
        <f>'17.'!S65</f>
        <v>120728.38557448385</v>
      </c>
      <c r="I33" s="809">
        <f>'17.'!T65</f>
        <v>114326.86253629578</v>
      </c>
      <c r="J33" s="809">
        <f>'17.'!U65</f>
        <v>15113.263464477752</v>
      </c>
      <c r="K33" s="809">
        <f>'17.'!V65</f>
        <v>115176.51764510198</v>
      </c>
      <c r="L33" s="809">
        <f>'17.'!W65</f>
        <v>103197.77213348002</v>
      </c>
      <c r="M33" s="812">
        <f>'17.'!X65</f>
        <v>6757.7387303005007</v>
      </c>
      <c r="N33" s="902"/>
      <c r="O33" s="902"/>
      <c r="P33" s="902"/>
      <c r="Q33" s="902"/>
      <c r="R33" s="902"/>
      <c r="S33" s="960"/>
      <c r="T33" s="960"/>
      <c r="U33" s="960"/>
      <c r="V33" s="960"/>
      <c r="W33" s="960"/>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c r="BA33" s="960"/>
    </row>
    <row r="34" spans="1:53" ht="15" customHeight="1">
      <c r="A34" s="1137"/>
      <c r="B34" s="813" t="s">
        <v>1026</v>
      </c>
      <c r="C34" s="1137"/>
      <c r="D34" s="843"/>
      <c r="E34" s="809">
        <f>'17.'!P66</f>
        <v>124565.8720630586</v>
      </c>
      <c r="F34" s="809">
        <f>'17.'!Q66</f>
        <v>122307.83029351005</v>
      </c>
      <c r="G34" s="809">
        <f>'17.'!R66</f>
        <v>261287.02207676621</v>
      </c>
      <c r="H34" s="809">
        <f>'17.'!S66</f>
        <v>162445.3572752029</v>
      </c>
      <c r="I34" s="809">
        <f>'17.'!T66</f>
        <v>160187.31550565432</v>
      </c>
      <c r="J34" s="809">
        <f>'17.'!U66</f>
        <v>4667.7691276877658</v>
      </c>
      <c r="K34" s="809">
        <f>'17.'!V66</f>
        <v>265144.42945361621</v>
      </c>
      <c r="L34" s="809">
        <f>'17.'!W66</f>
        <v>245106.48627940976</v>
      </c>
      <c r="M34" s="809">
        <f>'17.'!X66</f>
        <v>1239.5468099476273</v>
      </c>
      <c r="N34" s="902"/>
      <c r="O34" s="902"/>
      <c r="P34" s="902"/>
      <c r="Q34" s="902"/>
      <c r="R34" s="902"/>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c r="BA34" s="960"/>
    </row>
    <row r="35" spans="1:53" ht="15" customHeight="1">
      <c r="A35" s="1137"/>
      <c r="B35" s="813" t="s">
        <v>1027</v>
      </c>
      <c r="C35" s="1137"/>
      <c r="D35" s="843"/>
      <c r="E35" s="809">
        <f>'17.'!P67</f>
        <v>152813.11591056007</v>
      </c>
      <c r="F35" s="809">
        <f>'17.'!Q67</f>
        <v>152813.11591056007</v>
      </c>
      <c r="G35" s="809">
        <f>'17.'!R67</f>
        <v>340785.66480579606</v>
      </c>
      <c r="H35" s="809">
        <f>'17.'!S67</f>
        <v>188904.62948239321</v>
      </c>
      <c r="I35" s="809">
        <f>'17.'!T67</f>
        <v>188904.62948239321</v>
      </c>
      <c r="J35" s="812">
        <f>'17.'!U67</f>
        <v>7316.7994769999996</v>
      </c>
      <c r="K35" s="809">
        <f>'17.'!V67</f>
        <v>248331.3759829647</v>
      </c>
      <c r="L35" s="809">
        <f>'17.'!W67</f>
        <v>254261.54520180752</v>
      </c>
      <c r="M35" s="809">
        <f>'17.'!X67</f>
        <v>454.54967099999999</v>
      </c>
      <c r="N35" s="902"/>
      <c r="O35" s="902"/>
      <c r="P35" s="902"/>
      <c r="Q35" s="902"/>
      <c r="R35" s="902"/>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row>
    <row r="36" spans="1:53" ht="15" customHeight="1">
      <c r="A36" s="2641" t="s">
        <v>397</v>
      </c>
      <c r="B36" s="2641"/>
      <c r="C36" s="2641"/>
      <c r="D36" s="2"/>
      <c r="E36" s="809"/>
      <c r="F36" s="809"/>
      <c r="G36" s="809"/>
      <c r="H36" s="809"/>
      <c r="I36" s="809"/>
      <c r="J36" s="809"/>
      <c r="K36" s="809"/>
      <c r="L36" s="809"/>
      <c r="M36" s="809"/>
      <c r="N36" s="902"/>
      <c r="O36" s="902"/>
      <c r="P36" s="902"/>
      <c r="Q36" s="902"/>
      <c r="R36" s="902"/>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row>
    <row r="37" spans="1:53" ht="15" customHeight="1">
      <c r="A37" s="1137"/>
      <c r="B37" s="813" t="s">
        <v>1028</v>
      </c>
      <c r="C37" s="1137"/>
      <c r="D37" s="843"/>
      <c r="E37" s="809">
        <f>'17.'!P68</f>
        <v>31666.285095034531</v>
      </c>
      <c r="F37" s="809">
        <f>'17.'!Q68</f>
        <v>18361.692590585088</v>
      </c>
      <c r="G37" s="809">
        <f>'17.'!R68</f>
        <v>35310.931247686887</v>
      </c>
      <c r="H37" s="809">
        <f>'17.'!S68</f>
        <v>20066.445582477249</v>
      </c>
      <c r="I37" s="809">
        <f>'17.'!T68</f>
        <v>6761.8530780278215</v>
      </c>
      <c r="J37" s="809">
        <f>'17.'!U68</f>
        <v>1905.4859216858413</v>
      </c>
      <c r="K37" s="809">
        <f>'17.'!V68</f>
        <v>5298.9026589776267</v>
      </c>
      <c r="L37" s="809">
        <f>'17.'!W68</f>
        <v>4057.5807050974586</v>
      </c>
      <c r="M37" s="812">
        <f>'17.'!X68</f>
        <v>29.60095019056687</v>
      </c>
      <c r="N37" s="902"/>
      <c r="O37" s="902"/>
      <c r="P37" s="902"/>
      <c r="Q37" s="902"/>
      <c r="R37" s="902"/>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row>
    <row r="38" spans="1:53" ht="15" customHeight="1">
      <c r="A38" s="1137"/>
      <c r="B38" s="813" t="s">
        <v>1038</v>
      </c>
      <c r="C38" s="1137"/>
      <c r="D38" s="843"/>
      <c r="E38" s="809">
        <f>'17.'!P69</f>
        <v>24044.219013051588</v>
      </c>
      <c r="F38" s="809">
        <f>'17.'!Q69</f>
        <v>17064.215409827641</v>
      </c>
      <c r="G38" s="809">
        <f>'17.'!R69</f>
        <v>26890.802720907224</v>
      </c>
      <c r="H38" s="809">
        <f>'17.'!S69</f>
        <v>11272.360203742259</v>
      </c>
      <c r="I38" s="809">
        <f>'17.'!T69</f>
        <v>4263.0180271940362</v>
      </c>
      <c r="J38" s="809">
        <f>'17.'!U69</f>
        <v>1217.8336332427107</v>
      </c>
      <c r="K38" s="809">
        <f>'17.'!V69</f>
        <v>1839.1508848695084</v>
      </c>
      <c r="L38" s="809">
        <f>'17.'!W69</f>
        <v>1396.153069872048</v>
      </c>
      <c r="M38" s="812">
        <f>'17.'!X69</f>
        <v>0</v>
      </c>
      <c r="N38" s="902"/>
      <c r="O38" s="902"/>
      <c r="P38" s="902"/>
      <c r="Q38" s="902"/>
      <c r="R38" s="902"/>
      <c r="S38" s="960"/>
      <c r="T38" s="960"/>
      <c r="U38" s="960"/>
      <c r="V38" s="960"/>
      <c r="W38" s="960"/>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row>
    <row r="39" spans="1:53" ht="15" customHeight="1">
      <c r="A39" s="813"/>
      <c r="B39" s="813" t="s">
        <v>1039</v>
      </c>
      <c r="C39" s="813"/>
      <c r="D39" s="843"/>
      <c r="E39" s="809">
        <f>'17.'!P70</f>
        <v>58749.642889543728</v>
      </c>
      <c r="F39" s="809">
        <f>'17.'!Q70</f>
        <v>42547.224275510773</v>
      </c>
      <c r="G39" s="809">
        <f>'17.'!R70</f>
        <v>68763.175254989954</v>
      </c>
      <c r="H39" s="809">
        <f>'17.'!S70</f>
        <v>30533.468324096186</v>
      </c>
      <c r="I39" s="809">
        <f>'17.'!T70</f>
        <v>14331.049710063278</v>
      </c>
      <c r="J39" s="809">
        <f>'17.'!U70</f>
        <v>3377.5944162212145</v>
      </c>
      <c r="K39" s="809">
        <f>'17.'!V70</f>
        <v>6639.532979987388</v>
      </c>
      <c r="L39" s="809">
        <f>'17.'!W70</f>
        <v>5699.6100515916141</v>
      </c>
      <c r="M39" s="812">
        <f>'17.'!X70</f>
        <v>0</v>
      </c>
      <c r="N39" s="902"/>
      <c r="O39" s="902"/>
      <c r="P39" s="902"/>
      <c r="Q39" s="902"/>
      <c r="R39" s="902"/>
      <c r="S39" s="960"/>
      <c r="T39" s="960"/>
      <c r="U39" s="960"/>
      <c r="V39" s="960"/>
      <c r="W39" s="960"/>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row>
    <row r="40" spans="1:53" ht="15" customHeight="1">
      <c r="A40" s="813"/>
      <c r="B40" s="813" t="s">
        <v>1040</v>
      </c>
      <c r="C40" s="813"/>
      <c r="D40" s="843"/>
      <c r="E40" s="809">
        <f>'17.'!P71</f>
        <v>113819.20382982522</v>
      </c>
      <c r="F40" s="809">
        <f>'17.'!Q71</f>
        <v>91262.738079304152</v>
      </c>
      <c r="G40" s="809">
        <f>'17.'!R71</f>
        <v>136105.87920763364</v>
      </c>
      <c r="H40" s="809">
        <f>'17.'!S71</f>
        <v>57260.973027476008</v>
      </c>
      <c r="I40" s="809">
        <f>'17.'!T71</f>
        <v>34704.507276954901</v>
      </c>
      <c r="J40" s="809">
        <f>'17.'!U71</f>
        <v>7935.2408840202452</v>
      </c>
      <c r="K40" s="809">
        <f>'17.'!V71</f>
        <v>35959.386252502089</v>
      </c>
      <c r="L40" s="809">
        <f>'17.'!W71</f>
        <v>31294.112790175514</v>
      </c>
      <c r="M40" s="809">
        <f>'17.'!X71</f>
        <v>182.68244720049006</v>
      </c>
      <c r="N40" s="902"/>
      <c r="O40" s="902"/>
      <c r="P40" s="902"/>
      <c r="Q40" s="902"/>
      <c r="R40" s="902"/>
      <c r="S40" s="960"/>
      <c r="T40" s="960"/>
      <c r="U40" s="960"/>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row>
    <row r="41" spans="1:53" ht="15" customHeight="1">
      <c r="A41" s="813"/>
      <c r="B41" s="813" t="s">
        <v>1041</v>
      </c>
      <c r="C41" s="813"/>
      <c r="D41" s="843"/>
      <c r="E41" s="809">
        <f>'17.'!P72</f>
        <v>120648.8081517558</v>
      </c>
      <c r="F41" s="809">
        <f>'17.'!Q72</f>
        <v>100570.51602897416</v>
      </c>
      <c r="G41" s="809">
        <f>'17.'!R72</f>
        <v>164624.38512150798</v>
      </c>
      <c r="H41" s="809">
        <f>'17.'!S72</f>
        <v>73341.46360095765</v>
      </c>
      <c r="I41" s="809">
        <f>'17.'!T72</f>
        <v>53263.171478175806</v>
      </c>
      <c r="J41" s="809">
        <f>'17.'!U72</f>
        <v>5650.1471352015969</v>
      </c>
      <c r="K41" s="809">
        <f>'17.'!V72</f>
        <v>40008.146158314783</v>
      </c>
      <c r="L41" s="809">
        <f>'17.'!W72</f>
        <v>35784.718908839342</v>
      </c>
      <c r="M41" s="809">
        <f>'17.'!X72</f>
        <v>585.97987625314352</v>
      </c>
      <c r="N41" s="902"/>
      <c r="O41" s="902"/>
      <c r="P41" s="902"/>
      <c r="Q41" s="902"/>
      <c r="R41" s="902"/>
      <c r="S41" s="960"/>
      <c r="T41" s="960"/>
      <c r="U41" s="960"/>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row>
    <row r="42" spans="1:53" ht="15" customHeight="1">
      <c r="A42" s="813"/>
      <c r="B42" s="813" t="s">
        <v>1042</v>
      </c>
      <c r="C42" s="813"/>
      <c r="D42" s="843"/>
      <c r="E42" s="809">
        <f>'17.'!P73</f>
        <v>197957.40436129284</v>
      </c>
      <c r="F42" s="809">
        <f>'17.'!Q73</f>
        <v>176128.85115881942</v>
      </c>
      <c r="G42" s="809">
        <f>'17.'!R73</f>
        <v>341397.75802973192</v>
      </c>
      <c r="H42" s="809">
        <f>'17.'!S73</f>
        <v>170160.00737856177</v>
      </c>
      <c r="I42" s="809">
        <f>'17.'!T73</f>
        <v>148331.45417608845</v>
      </c>
      <c r="J42" s="809">
        <f>'17.'!U73</f>
        <v>7503.694305111685</v>
      </c>
      <c r="K42" s="809">
        <f>'17.'!V73</f>
        <v>87621.966566091665</v>
      </c>
      <c r="L42" s="809">
        <f>'17.'!W73</f>
        <v>88580.064525075402</v>
      </c>
      <c r="M42" s="809">
        <f>'17.'!X73</f>
        <v>1654.4958384787051</v>
      </c>
      <c r="N42" s="902"/>
      <c r="O42" s="902"/>
      <c r="P42" s="902"/>
      <c r="Q42" s="902"/>
      <c r="R42" s="902"/>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row>
    <row r="43" spans="1:53" ht="15" customHeight="1">
      <c r="A43" s="813"/>
      <c r="B43" s="813" t="s">
        <v>1043</v>
      </c>
      <c r="C43" s="813"/>
      <c r="D43" s="843"/>
      <c r="E43" s="809">
        <f>'17.'!P74</f>
        <v>64066.465712272438</v>
      </c>
      <c r="F43" s="809">
        <f>'17.'!Q74</f>
        <v>60750.539780655301</v>
      </c>
      <c r="G43" s="809">
        <f>'17.'!R74</f>
        <v>110183.50605569652</v>
      </c>
      <c r="H43" s="809">
        <f>'17.'!S74</f>
        <v>50632.526736672487</v>
      </c>
      <c r="I43" s="809">
        <f>'17.'!T74</f>
        <v>47316.600805055336</v>
      </c>
      <c r="J43" s="809">
        <f>'17.'!U74</f>
        <v>361.55691099999996</v>
      </c>
      <c r="K43" s="809">
        <f>'17.'!V74</f>
        <v>40913.166410803795</v>
      </c>
      <c r="L43" s="809">
        <f>'17.'!W74</f>
        <v>40075.162860172495</v>
      </c>
      <c r="M43" s="809">
        <f>'17.'!X74</f>
        <v>0</v>
      </c>
      <c r="N43" s="902"/>
      <c r="O43" s="902"/>
      <c r="P43" s="902"/>
      <c r="Q43" s="902"/>
      <c r="R43" s="902"/>
      <c r="S43" s="960"/>
      <c r="T43" s="960"/>
      <c r="U43" s="960"/>
      <c r="V43" s="960"/>
      <c r="W43" s="960"/>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c r="AU43" s="960"/>
      <c r="AV43" s="960"/>
      <c r="AW43" s="960"/>
      <c r="AX43" s="960"/>
      <c r="AY43" s="960"/>
      <c r="AZ43" s="960"/>
      <c r="BA43" s="960"/>
    </row>
    <row r="44" spans="1:53" ht="15" customHeight="1">
      <c r="A44" s="813"/>
      <c r="B44" s="813" t="s">
        <v>1044</v>
      </c>
      <c r="C44" s="813"/>
      <c r="D44" s="843"/>
      <c r="E44" s="809">
        <f>'17.'!P75</f>
        <v>104208.82703703945</v>
      </c>
      <c r="F44" s="809">
        <f>'17.'!Q75</f>
        <v>103246.29566687833</v>
      </c>
      <c r="G44" s="809">
        <f>'17.'!R75</f>
        <v>170689.32834391584</v>
      </c>
      <c r="H44" s="809">
        <f>'17.'!S75</f>
        <v>82492.970069086965</v>
      </c>
      <c r="I44" s="809">
        <f>'17.'!T75</f>
        <v>81530.438698925835</v>
      </c>
      <c r="J44" s="809">
        <f>'17.'!U75</f>
        <v>18164.774443959286</v>
      </c>
      <c r="K44" s="809">
        <f>'17.'!V75</f>
        <v>48471.729063749393</v>
      </c>
      <c r="L44" s="809">
        <f>'17.'!W75</f>
        <v>50423.706210152508</v>
      </c>
      <c r="M44" s="809">
        <f>'17.'!X75</f>
        <v>1162.8599055066543</v>
      </c>
      <c r="N44" s="902"/>
      <c r="O44" s="902"/>
      <c r="P44" s="902"/>
      <c r="Q44" s="902"/>
      <c r="R44" s="902"/>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c r="BA44" s="960"/>
    </row>
    <row r="45" spans="1:53" ht="15" customHeight="1">
      <c r="A45" s="813"/>
      <c r="B45" s="813" t="s">
        <v>1045</v>
      </c>
      <c r="C45" s="813"/>
      <c r="D45" s="843"/>
      <c r="E45" s="809">
        <f>'17.'!P76</f>
        <v>183929.45314273657</v>
      </c>
      <c r="F45" s="809">
        <f>'17.'!Q76</f>
        <v>180822.29441714284</v>
      </c>
      <c r="G45" s="809">
        <f>'17.'!R76</f>
        <v>373664.27786330751</v>
      </c>
      <c r="H45" s="809">
        <f>'17.'!S76</f>
        <v>209836.11700771938</v>
      </c>
      <c r="I45" s="809">
        <f>'17.'!T76</f>
        <v>206728.95828212568</v>
      </c>
      <c r="J45" s="809">
        <f>'17.'!U76</f>
        <v>4636.1749836877661</v>
      </c>
      <c r="K45" s="809">
        <f>'17.'!V76</f>
        <v>372783.84349159856</v>
      </c>
      <c r="L45" s="809">
        <f>'17.'!W76</f>
        <v>353253.7102259901</v>
      </c>
      <c r="M45" s="809">
        <f>'17.'!X76</f>
        <v>7172.1746877414735</v>
      </c>
      <c r="N45" s="902"/>
      <c r="O45" s="902"/>
      <c r="P45" s="902"/>
      <c r="Q45" s="902"/>
      <c r="R45" s="902"/>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c r="BA45" s="960"/>
    </row>
    <row r="46" spans="1:53" ht="15" customHeight="1">
      <c r="A46" s="813"/>
      <c r="B46" s="813" t="s">
        <v>1046</v>
      </c>
      <c r="C46" s="813"/>
      <c r="D46" s="843"/>
      <c r="E46" s="809">
        <f>'17.'!P77</f>
        <v>147998.09905111982</v>
      </c>
      <c r="F46" s="809">
        <f>'17.'!Q77</f>
        <v>147998.09905111982</v>
      </c>
      <c r="G46" s="809">
        <f>'17.'!R77</f>
        <v>282019.68290025735</v>
      </c>
      <c r="H46" s="809">
        <f>'17.'!S77</f>
        <v>142839.78687841687</v>
      </c>
      <c r="I46" s="809">
        <f>'17.'!T77</f>
        <v>142839.78687841687</v>
      </c>
      <c r="J46" s="809">
        <f>'17.'!U77</f>
        <v>7207.1501989999997</v>
      </c>
      <c r="K46" s="809">
        <f>'17.'!V77</f>
        <v>141862.65615805064</v>
      </c>
      <c r="L46" s="809">
        <f>'17.'!W77</f>
        <v>140134.80270977132</v>
      </c>
      <c r="M46" s="809">
        <f>'17.'!X77</f>
        <v>116.800618</v>
      </c>
      <c r="N46" s="902"/>
      <c r="O46" s="902"/>
      <c r="P46" s="902"/>
      <c r="Q46" s="902"/>
      <c r="R46" s="902"/>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row>
    <row r="47" spans="1:53" ht="15" customHeight="1">
      <c r="A47" s="2641" t="s">
        <v>372</v>
      </c>
      <c r="B47" s="2641"/>
      <c r="C47" s="2641"/>
      <c r="D47" s="843"/>
      <c r="E47" s="809"/>
      <c r="F47" s="809"/>
      <c r="G47" s="809"/>
      <c r="H47" s="809"/>
      <c r="I47" s="809"/>
      <c r="J47" s="809"/>
      <c r="K47" s="809"/>
      <c r="L47" s="809"/>
      <c r="M47" s="809"/>
      <c r="N47" s="902"/>
      <c r="O47" s="902"/>
      <c r="P47" s="902"/>
      <c r="Q47" s="902"/>
      <c r="R47" s="902"/>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row>
    <row r="48" spans="1:53" ht="15" customHeight="1">
      <c r="A48" s="813"/>
      <c r="B48" s="813" t="s">
        <v>1028</v>
      </c>
      <c r="C48" s="813"/>
      <c r="D48" s="843"/>
      <c r="E48" s="809">
        <f>'17.'!P78</f>
        <v>13344.388055970467</v>
      </c>
      <c r="F48" s="809">
        <f>'17.'!Q78</f>
        <v>1960.2248633500421</v>
      </c>
      <c r="G48" s="809">
        <f>'17.'!R78</f>
        <v>45742.072664430154</v>
      </c>
      <c r="H48" s="809">
        <f>'17.'!S78</f>
        <v>26313.757705942331</v>
      </c>
      <c r="I48" s="809">
        <f>'17.'!T78</f>
        <v>14929.594513321905</v>
      </c>
      <c r="J48" s="809">
        <f>'17.'!U78</f>
        <v>240.93136986871377</v>
      </c>
      <c r="K48" s="809">
        <f>'17.'!V78</f>
        <v>29737.323514808661</v>
      </c>
      <c r="L48" s="809">
        <f>'17.'!W78</f>
        <v>47344.532279491286</v>
      </c>
      <c r="M48" s="812">
        <f>'17.'!X78</f>
        <v>101.81270032385802</v>
      </c>
      <c r="N48" s="902"/>
      <c r="O48" s="902"/>
      <c r="P48" s="902"/>
      <c r="Q48" s="902"/>
      <c r="R48" s="902"/>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row>
    <row r="49" spans="1:53" ht="15" customHeight="1">
      <c r="A49" s="813"/>
      <c r="B49" s="813" t="s">
        <v>1038</v>
      </c>
      <c r="C49" s="813"/>
      <c r="D49" s="843"/>
      <c r="E49" s="809">
        <f>'17.'!P79</f>
        <v>20758.301230483034</v>
      </c>
      <c r="F49" s="809">
        <f>'17.'!Q79</f>
        <v>14373.023780309228</v>
      </c>
      <c r="G49" s="809">
        <f>'17.'!R79</f>
        <v>24972.248621227835</v>
      </c>
      <c r="H49" s="809">
        <f>'17.'!S79</f>
        <v>10330.472757660396</v>
      </c>
      <c r="I49" s="809">
        <f>'17.'!T79</f>
        <v>3915.8567341623275</v>
      </c>
      <c r="J49" s="809">
        <f>'17.'!U79</f>
        <v>131.4245540201089</v>
      </c>
      <c r="K49" s="809">
        <f>'17.'!V79</f>
        <v>1038.0855463401126</v>
      </c>
      <c r="L49" s="809">
        <f>'17.'!W79</f>
        <v>1223.2036280409104</v>
      </c>
      <c r="M49" s="812">
        <f>'17.'!X79</f>
        <v>0</v>
      </c>
      <c r="N49" s="902"/>
      <c r="O49" s="902"/>
      <c r="P49" s="902"/>
      <c r="Q49" s="902"/>
      <c r="R49" s="902"/>
      <c r="S49" s="960"/>
      <c r="T49" s="960"/>
      <c r="U49" s="960"/>
      <c r="V49" s="960"/>
      <c r="W49" s="960"/>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row>
    <row r="50" spans="1:53" ht="15" customHeight="1">
      <c r="A50" s="813"/>
      <c r="B50" s="813" t="s">
        <v>1039</v>
      </c>
      <c r="C50" s="813"/>
      <c r="D50" s="843"/>
      <c r="E50" s="809">
        <f>'17.'!P80</f>
        <v>52680.674083292855</v>
      </c>
      <c r="F50" s="809">
        <f>'17.'!Q80</f>
        <v>38934.494911544913</v>
      </c>
      <c r="G50" s="809">
        <f>'17.'!R80</f>
        <v>62291.568231513782</v>
      </c>
      <c r="H50" s="809">
        <f>'17.'!S80</f>
        <v>25241.380121823317</v>
      </c>
      <c r="I50" s="809">
        <f>'17.'!T80</f>
        <v>11495.200950075377</v>
      </c>
      <c r="J50" s="809">
        <f>'17.'!U80</f>
        <v>1679.0160627632783</v>
      </c>
      <c r="K50" s="809">
        <f>'17.'!V80</f>
        <v>3823.6882268235777</v>
      </c>
      <c r="L50" s="809">
        <f>'17.'!W80</f>
        <v>3578.6405768572731</v>
      </c>
      <c r="M50" s="809">
        <f>'17.'!X80</f>
        <v>39.756910875133862</v>
      </c>
      <c r="N50" s="902"/>
      <c r="O50" s="902"/>
      <c r="P50" s="902"/>
      <c r="Q50" s="902"/>
      <c r="R50" s="902"/>
      <c r="S50" s="960"/>
      <c r="T50" s="960"/>
      <c r="U50" s="960"/>
      <c r="V50" s="960"/>
      <c r="W50" s="960"/>
      <c r="X50" s="960"/>
      <c r="Y50" s="960"/>
      <c r="Z50" s="960"/>
      <c r="AA50" s="960"/>
      <c r="AB50" s="960"/>
      <c r="AC50" s="960"/>
      <c r="AD50" s="960"/>
      <c r="AE50" s="960"/>
      <c r="AF50" s="960"/>
      <c r="AG50" s="960"/>
      <c r="AH50" s="960"/>
      <c r="AI50" s="960"/>
      <c r="AJ50" s="960"/>
      <c r="AK50" s="960"/>
      <c r="AL50" s="960"/>
      <c r="AM50" s="960"/>
      <c r="AN50" s="960"/>
      <c r="AO50" s="960"/>
      <c r="AP50" s="960"/>
      <c r="AQ50" s="960"/>
      <c r="AR50" s="960"/>
      <c r="AS50" s="960"/>
      <c r="AT50" s="960"/>
      <c r="AU50" s="960"/>
      <c r="AV50" s="960"/>
      <c r="AW50" s="960"/>
      <c r="AX50" s="960"/>
      <c r="AY50" s="960"/>
      <c r="AZ50" s="960"/>
      <c r="BA50" s="960"/>
    </row>
    <row r="51" spans="1:53" ht="15" customHeight="1">
      <c r="A51" s="1137"/>
      <c r="B51" s="813" t="s">
        <v>1040</v>
      </c>
      <c r="C51" s="1137"/>
      <c r="D51" s="843"/>
      <c r="E51" s="809">
        <f>'17.'!P81</f>
        <v>103879.21548834792</v>
      </c>
      <c r="F51" s="809">
        <f>'17.'!Q81</f>
        <v>82289.550816407136</v>
      </c>
      <c r="G51" s="809">
        <f>'17.'!R81</f>
        <v>130065.96876329568</v>
      </c>
      <c r="H51" s="809">
        <f>'17.'!S81</f>
        <v>50340.592075229317</v>
      </c>
      <c r="I51" s="809">
        <f>'17.'!T81</f>
        <v>28750.927403288588</v>
      </c>
      <c r="J51" s="809">
        <f>'17.'!U81</f>
        <v>3717.3463384259107</v>
      </c>
      <c r="K51" s="809">
        <f>'17.'!V81</f>
        <v>8627.3882652346438</v>
      </c>
      <c r="L51" s="809">
        <f>'17.'!W81</f>
        <v>7974.429104427747</v>
      </c>
      <c r="M51" s="812">
        <f>'17.'!X81</f>
        <v>1806.1313708921152</v>
      </c>
      <c r="N51" s="902"/>
      <c r="O51" s="902"/>
      <c r="P51" s="902"/>
      <c r="Q51" s="902"/>
      <c r="R51" s="902"/>
      <c r="S51" s="960"/>
      <c r="T51" s="960"/>
      <c r="U51" s="960"/>
      <c r="V51" s="960"/>
      <c r="W51" s="960"/>
      <c r="X51" s="960"/>
      <c r="Y51" s="960"/>
      <c r="Z51" s="960"/>
      <c r="AA51" s="960"/>
      <c r="AB51" s="960"/>
      <c r="AC51" s="960"/>
      <c r="AD51" s="960"/>
      <c r="AE51" s="960"/>
      <c r="AF51" s="960"/>
      <c r="AG51" s="960"/>
      <c r="AH51" s="960"/>
      <c r="AI51" s="960"/>
      <c r="AJ51" s="960"/>
      <c r="AK51" s="960"/>
      <c r="AL51" s="960"/>
      <c r="AM51" s="960"/>
      <c r="AN51" s="960"/>
      <c r="AO51" s="960"/>
      <c r="AP51" s="960"/>
      <c r="AQ51" s="960"/>
      <c r="AR51" s="960"/>
      <c r="AS51" s="960"/>
      <c r="AT51" s="960"/>
      <c r="AU51" s="960"/>
      <c r="AV51" s="960"/>
      <c r="AW51" s="960"/>
      <c r="AX51" s="960"/>
      <c r="AY51" s="960"/>
      <c r="AZ51" s="960"/>
      <c r="BA51" s="960"/>
    </row>
    <row r="52" spans="1:53" ht="15" customHeight="1">
      <c r="A52" s="1137"/>
      <c r="B52" s="813" t="s">
        <v>1041</v>
      </c>
      <c r="C52" s="1137"/>
      <c r="D52" s="843"/>
      <c r="E52" s="809">
        <f>'17.'!P82</f>
        <v>120054.55998597427</v>
      </c>
      <c r="F52" s="809">
        <f>'17.'!Q82</f>
        <v>96059.445315183373</v>
      </c>
      <c r="G52" s="809">
        <f>'17.'!R82</f>
        <v>162724.67279389524</v>
      </c>
      <c r="H52" s="809">
        <f>'17.'!S82</f>
        <v>74413.823996142441</v>
      </c>
      <c r="I52" s="809">
        <f>'17.'!T82</f>
        <v>50418.709325351389</v>
      </c>
      <c r="J52" s="809">
        <f>'17.'!U82</f>
        <v>6733.2368988008839</v>
      </c>
      <c r="K52" s="809">
        <f>'17.'!V82</f>
        <v>40631.742018715646</v>
      </c>
      <c r="L52" s="809">
        <f>'17.'!W82</f>
        <v>39577.881259247108</v>
      </c>
      <c r="M52" s="809">
        <f>'17.'!X82</f>
        <v>38.501140838807565</v>
      </c>
      <c r="N52" s="902"/>
      <c r="O52" s="902"/>
      <c r="P52" s="902"/>
      <c r="Q52" s="902"/>
      <c r="R52" s="902"/>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row>
    <row r="53" spans="1:53" ht="15" customHeight="1">
      <c r="A53" s="1137"/>
      <c r="B53" s="813" t="s">
        <v>1042</v>
      </c>
      <c r="C53" s="1137"/>
      <c r="D53" s="843"/>
      <c r="E53" s="809">
        <f>'17.'!P83</f>
        <v>199383.2429556617</v>
      </c>
      <c r="F53" s="809">
        <f>'17.'!Q83</f>
        <v>176267.02488847377</v>
      </c>
      <c r="G53" s="809">
        <f>'17.'!R83</f>
        <v>328278.94598423911</v>
      </c>
      <c r="H53" s="809">
        <f>'17.'!S83</f>
        <v>161353.67602298947</v>
      </c>
      <c r="I53" s="809">
        <f>'17.'!T83</f>
        <v>138237.45795580177</v>
      </c>
      <c r="J53" s="809">
        <f>'17.'!U83</f>
        <v>8971.8253536916509</v>
      </c>
      <c r="K53" s="809">
        <f>'17.'!V83</f>
        <v>79442.83786754997</v>
      </c>
      <c r="L53" s="809">
        <f>'17.'!W83</f>
        <v>78707.529975946469</v>
      </c>
      <c r="M53" s="809">
        <f>'17.'!X83</f>
        <v>365.3783180708964</v>
      </c>
      <c r="N53" s="902"/>
      <c r="O53" s="902"/>
      <c r="P53" s="902"/>
      <c r="Q53" s="902"/>
      <c r="R53" s="902"/>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row>
    <row r="54" spans="1:53" ht="15" customHeight="1">
      <c r="A54" s="1137"/>
      <c r="B54" s="813" t="s">
        <v>1043</v>
      </c>
      <c r="C54" s="1137"/>
      <c r="D54" s="843"/>
      <c r="E54" s="809">
        <f>'17.'!P84</f>
        <v>82177.221585580352</v>
      </c>
      <c r="F54" s="809">
        <f>'17.'!Q84</f>
        <v>78542.959003695054</v>
      </c>
      <c r="G54" s="809">
        <f>'17.'!R84</f>
        <v>135743.93381168885</v>
      </c>
      <c r="H54" s="809">
        <f>'17.'!S84</f>
        <v>65459.680663243424</v>
      </c>
      <c r="I54" s="809">
        <f>'17.'!T84</f>
        <v>61825.418081358148</v>
      </c>
      <c r="J54" s="809">
        <f>'17.'!U84</f>
        <v>4838.1203211004049</v>
      </c>
      <c r="K54" s="809">
        <f>'17.'!V84</f>
        <v>58223.831472563477</v>
      </c>
      <c r="L54" s="809">
        <f>'17.'!W84</f>
        <v>53510.017172785549</v>
      </c>
      <c r="M54" s="809">
        <f>'17.'!X84</f>
        <v>1293.2287656287485</v>
      </c>
      <c r="N54" s="902"/>
      <c r="O54" s="902"/>
      <c r="P54" s="902"/>
      <c r="Q54" s="902"/>
      <c r="R54" s="902"/>
      <c r="S54" s="960"/>
      <c r="T54" s="960"/>
      <c r="U54" s="960"/>
      <c r="V54" s="960"/>
      <c r="W54" s="960"/>
      <c r="X54" s="960"/>
      <c r="Y54" s="960"/>
      <c r="Z54" s="960"/>
      <c r="AA54" s="960"/>
      <c r="AB54" s="960"/>
      <c r="AC54" s="960"/>
      <c r="AD54" s="960"/>
      <c r="AE54" s="960"/>
      <c r="AF54" s="960"/>
      <c r="AG54" s="960"/>
      <c r="AH54" s="960"/>
      <c r="AI54" s="960"/>
      <c r="AJ54" s="960"/>
      <c r="AK54" s="960"/>
      <c r="AL54" s="960"/>
      <c r="AM54" s="960"/>
      <c r="AN54" s="960"/>
      <c r="AO54" s="960"/>
      <c r="AP54" s="960"/>
      <c r="AQ54" s="960"/>
      <c r="AR54" s="960"/>
      <c r="AS54" s="960"/>
      <c r="AT54" s="960"/>
      <c r="AU54" s="960"/>
      <c r="AV54" s="960"/>
      <c r="AW54" s="960"/>
      <c r="AX54" s="960"/>
      <c r="AY54" s="960"/>
      <c r="AZ54" s="960"/>
      <c r="BA54" s="960"/>
    </row>
    <row r="55" spans="1:53" ht="15" customHeight="1">
      <c r="A55" s="1137"/>
      <c r="B55" s="813" t="s">
        <v>1044</v>
      </c>
      <c r="C55" s="1137"/>
      <c r="D55" s="843"/>
      <c r="E55" s="809">
        <f>'17.'!P85</f>
        <v>90262.37090344743</v>
      </c>
      <c r="F55" s="809">
        <f>'17.'!Q85</f>
        <v>88697.931121533707</v>
      </c>
      <c r="G55" s="809">
        <f>'17.'!R85</f>
        <v>160138.31083400961</v>
      </c>
      <c r="H55" s="809">
        <f>'17.'!S85</f>
        <v>78135.162839930461</v>
      </c>
      <c r="I55" s="809">
        <f>'17.'!T85</f>
        <v>76570.723058016738</v>
      </c>
      <c r="J55" s="809">
        <f>'17.'!U85</f>
        <v>4087.158568784218</v>
      </c>
      <c r="K55" s="809">
        <f>'17.'!V85</f>
        <v>38446.358212294552</v>
      </c>
      <c r="L55" s="809">
        <f>'17.'!W85</f>
        <v>35838.733653624164</v>
      </c>
      <c r="M55" s="809">
        <f>'17.'!X85</f>
        <v>0</v>
      </c>
      <c r="N55" s="902"/>
      <c r="O55" s="902"/>
      <c r="P55" s="902"/>
      <c r="Q55" s="902"/>
      <c r="R55" s="902"/>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row>
    <row r="56" spans="1:53" ht="15" customHeight="1">
      <c r="A56" s="1137"/>
      <c r="B56" s="813" t="s">
        <v>1045</v>
      </c>
      <c r="C56" s="1137"/>
      <c r="D56" s="843"/>
      <c r="E56" s="809">
        <f>'17.'!P86</f>
        <v>169988.48818765019</v>
      </c>
      <c r="F56" s="809">
        <f>'17.'!Q86</f>
        <v>167067.86595105648</v>
      </c>
      <c r="G56" s="809">
        <f>'17.'!R86</f>
        <v>346522.75404953281</v>
      </c>
      <c r="H56" s="809">
        <f>'17.'!S86</f>
        <v>197057.50735905091</v>
      </c>
      <c r="I56" s="809">
        <f>'17.'!T86</f>
        <v>194136.8851224572</v>
      </c>
      <c r="J56" s="809">
        <f>'17.'!U86</f>
        <v>6836.3905350856094</v>
      </c>
      <c r="K56" s="809">
        <f>'17.'!V86</f>
        <v>319904.00232448668</v>
      </c>
      <c r="L56" s="809">
        <f>'17.'!W86</f>
        <v>301994.78910025622</v>
      </c>
      <c r="M56" s="809">
        <f>'17.'!X86</f>
        <v>7142.9844987414735</v>
      </c>
      <c r="N56" s="902"/>
      <c r="O56" s="902"/>
      <c r="P56" s="902"/>
      <c r="Q56" s="902"/>
      <c r="R56" s="902"/>
      <c r="S56" s="960"/>
      <c r="T56" s="960"/>
      <c r="U56" s="960"/>
      <c r="V56" s="960"/>
      <c r="W56" s="960"/>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row>
    <row r="57" spans="1:53" ht="15" customHeight="1">
      <c r="A57" s="1137"/>
      <c r="B57" s="813" t="s">
        <v>1046</v>
      </c>
      <c r="C57" s="1137"/>
      <c r="D57" s="843"/>
      <c r="E57" s="809">
        <f>'17.'!P87</f>
        <v>194559.94580726369</v>
      </c>
      <c r="F57" s="809">
        <f>'17.'!Q87</f>
        <v>194559.94580726369</v>
      </c>
      <c r="G57" s="809">
        <f>'17.'!R87</f>
        <v>313169.25099180179</v>
      </c>
      <c r="H57" s="809">
        <f>'17.'!S87</f>
        <v>159790.0652671947</v>
      </c>
      <c r="I57" s="809">
        <f>'17.'!T87</f>
        <v>159790.0652671947</v>
      </c>
      <c r="J57" s="809">
        <f>'17.'!U87</f>
        <v>20724.202830589566</v>
      </c>
      <c r="K57" s="809">
        <f>'17.'!V87</f>
        <v>201523.22317612817</v>
      </c>
      <c r="L57" s="809">
        <f>'17.'!W87</f>
        <v>180949.86530606111</v>
      </c>
      <c r="M57" s="809">
        <f>'17.'!X87</f>
        <v>116.800618</v>
      </c>
      <c r="N57" s="902"/>
      <c r="O57" s="902"/>
      <c r="P57" s="902"/>
      <c r="Q57" s="902"/>
      <c r="R57" s="902"/>
      <c r="S57" s="960"/>
      <c r="T57" s="960"/>
      <c r="U57" s="960"/>
      <c r="V57" s="960"/>
      <c r="W57" s="960"/>
      <c r="X57" s="960"/>
      <c r="Y57" s="960"/>
      <c r="Z57" s="960"/>
      <c r="AA57" s="960"/>
      <c r="AB57" s="960"/>
      <c r="AC57" s="960"/>
      <c r="AD57" s="960"/>
      <c r="AE57" s="960"/>
      <c r="AF57" s="960"/>
      <c r="AG57" s="960"/>
      <c r="AH57" s="960"/>
      <c r="AI57" s="960"/>
      <c r="AJ57" s="960"/>
      <c r="AK57" s="960"/>
      <c r="AL57" s="960"/>
      <c r="AM57" s="960"/>
      <c r="AN57" s="960"/>
      <c r="AO57" s="960"/>
      <c r="AP57" s="960"/>
      <c r="AQ57" s="960"/>
      <c r="AR57" s="960"/>
      <c r="AS57" s="960"/>
      <c r="AT57" s="960"/>
      <c r="AU57" s="960"/>
      <c r="AV57" s="960"/>
      <c r="AW57" s="960"/>
      <c r="AX57" s="960"/>
      <c r="AY57" s="960"/>
      <c r="AZ57" s="960"/>
      <c r="BA57" s="960"/>
    </row>
    <row r="58" spans="1:53" ht="15" customHeight="1">
      <c r="A58" s="2641" t="s">
        <v>373</v>
      </c>
      <c r="B58" s="2641"/>
      <c r="C58" s="2641"/>
      <c r="D58" s="2"/>
      <c r="E58" s="809"/>
      <c r="F58" s="809"/>
      <c r="G58" s="809"/>
      <c r="H58" s="809"/>
      <c r="I58" s="809"/>
      <c r="J58" s="809"/>
      <c r="K58" s="809"/>
      <c r="L58" s="809"/>
      <c r="M58" s="809"/>
      <c r="N58" s="902"/>
      <c r="O58" s="902"/>
      <c r="P58" s="902"/>
      <c r="Q58" s="902"/>
      <c r="R58" s="902"/>
      <c r="S58" s="960"/>
      <c r="T58" s="960"/>
      <c r="U58" s="960"/>
      <c r="V58" s="960"/>
      <c r="W58" s="960"/>
      <c r="X58" s="960"/>
      <c r="Y58" s="960"/>
      <c r="Z58" s="960"/>
      <c r="AA58" s="960"/>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c r="BA58" s="960"/>
    </row>
    <row r="59" spans="1:53" ht="15" customHeight="1">
      <c r="A59" s="6"/>
      <c r="B59" s="813" t="s">
        <v>1028</v>
      </c>
      <c r="C59" s="6"/>
      <c r="D59" s="845"/>
      <c r="E59" s="876">
        <f>'17.'!P88</f>
        <v>36987.656906635682</v>
      </c>
      <c r="F59" s="809">
        <f>'17.'!Q88</f>
        <v>32300.035813686274</v>
      </c>
      <c r="G59" s="809">
        <f>'17.'!R88</f>
        <v>37954.418153903316</v>
      </c>
      <c r="H59" s="809">
        <f>'17.'!S88</f>
        <v>6830.0759829375911</v>
      </c>
      <c r="I59" s="809">
        <f>'17.'!T88</f>
        <v>2113.1163166638803</v>
      </c>
      <c r="J59" s="809">
        <f>'17.'!U88</f>
        <v>1341.2271921013357</v>
      </c>
      <c r="K59" s="809">
        <f>'17.'!V88</f>
        <v>158.97817743259139</v>
      </c>
      <c r="L59" s="809">
        <f>'17.'!W88</f>
        <v>109.45317123588693</v>
      </c>
      <c r="M59" s="812">
        <f>'17.'!X88</f>
        <v>0</v>
      </c>
      <c r="N59" s="902"/>
      <c r="O59" s="902"/>
      <c r="P59" s="902"/>
      <c r="Q59" s="902"/>
      <c r="R59" s="902"/>
    </row>
    <row r="60" spans="1:53" ht="15" customHeight="1">
      <c r="A60" s="6"/>
      <c r="B60" s="813" t="s">
        <v>1038</v>
      </c>
      <c r="C60" s="6"/>
      <c r="D60" s="2"/>
      <c r="E60" s="876">
        <f>'17.'!P89</f>
        <v>24060.564907163698</v>
      </c>
      <c r="F60" s="809">
        <f>'17.'!Q89</f>
        <v>20958.228960828852</v>
      </c>
      <c r="G60" s="809">
        <f>'17.'!R89</f>
        <v>25290.125558046213</v>
      </c>
      <c r="H60" s="809">
        <f>'17.'!S89</f>
        <v>5611.1258163147513</v>
      </c>
      <c r="I60" s="809">
        <f>'17.'!T89</f>
        <v>2508.7898699799039</v>
      </c>
      <c r="J60" s="809">
        <f>'17.'!U89</f>
        <v>1328.8257481708224</v>
      </c>
      <c r="K60" s="809">
        <f>'17.'!V89</f>
        <v>289.72781283055724</v>
      </c>
      <c r="L60" s="809">
        <f>'17.'!W89</f>
        <v>339.32434190398862</v>
      </c>
      <c r="M60" s="812">
        <f>'17.'!X89</f>
        <v>0</v>
      </c>
      <c r="N60" s="902"/>
      <c r="O60" s="902"/>
      <c r="P60" s="902"/>
      <c r="Q60" s="902"/>
      <c r="R60" s="902"/>
      <c r="S60" s="960"/>
      <c r="T60" s="960"/>
      <c r="U60" s="960"/>
      <c r="V60" s="960"/>
      <c r="W60" s="960"/>
      <c r="X60" s="960"/>
      <c r="Y60" s="960"/>
      <c r="Z60" s="960"/>
      <c r="AA60" s="960"/>
      <c r="AB60" s="960"/>
      <c r="AC60" s="960"/>
      <c r="AD60" s="960"/>
      <c r="AE60" s="960"/>
      <c r="AF60" s="960"/>
      <c r="AG60" s="960"/>
      <c r="AH60" s="960"/>
      <c r="AI60" s="960"/>
      <c r="AJ60" s="960"/>
      <c r="AK60" s="960"/>
      <c r="AL60" s="960"/>
      <c r="AM60" s="960"/>
      <c r="AN60" s="960"/>
      <c r="AO60" s="960"/>
      <c r="AP60" s="960"/>
      <c r="AQ60" s="960"/>
      <c r="AR60" s="960"/>
      <c r="AS60" s="960"/>
      <c r="AT60" s="960"/>
      <c r="AU60" s="960"/>
      <c r="AV60" s="960"/>
      <c r="AW60" s="960"/>
      <c r="AX60" s="960"/>
      <c r="AY60" s="960"/>
      <c r="AZ60" s="960"/>
      <c r="BA60" s="960"/>
    </row>
    <row r="61" spans="1:53" ht="15" customHeight="1">
      <c r="A61" s="1137"/>
      <c r="B61" s="813" t="s">
        <v>1039</v>
      </c>
      <c r="C61" s="1137"/>
      <c r="D61" s="843"/>
      <c r="E61" s="876">
        <f>'17.'!P90</f>
        <v>43227.072028572205</v>
      </c>
      <c r="F61" s="809">
        <f>'17.'!Q90</f>
        <v>33826.570303896697</v>
      </c>
      <c r="G61" s="809">
        <f>'17.'!R90</f>
        <v>44539.599703631589</v>
      </c>
      <c r="H61" s="809">
        <f>'17.'!S90</f>
        <v>13162.455218577306</v>
      </c>
      <c r="I61" s="809">
        <f>'17.'!T90</f>
        <v>3761.953493901779</v>
      </c>
      <c r="J61" s="809">
        <f>'17.'!U90</f>
        <v>2198.1004165426402</v>
      </c>
      <c r="K61" s="809">
        <f>'17.'!V90</f>
        <v>1245.2260394134526</v>
      </c>
      <c r="L61" s="809">
        <f>'17.'!W90</f>
        <v>993.90063711365963</v>
      </c>
      <c r="M61" s="812">
        <f>'17.'!X90</f>
        <v>0</v>
      </c>
      <c r="N61" s="902"/>
      <c r="O61" s="902"/>
      <c r="P61" s="902"/>
      <c r="Q61" s="902"/>
      <c r="R61" s="902"/>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row>
    <row r="62" spans="1:53" ht="15" customHeight="1">
      <c r="A62" s="1137"/>
      <c r="B62" s="813" t="s">
        <v>1040</v>
      </c>
      <c r="C62" s="1137"/>
      <c r="D62" s="843"/>
      <c r="E62" s="876">
        <f>'17.'!P91</f>
        <v>69933.496468337384</v>
      </c>
      <c r="F62" s="809">
        <f>'17.'!Q91</f>
        <v>55539.936079156621</v>
      </c>
      <c r="G62" s="809">
        <f>'17.'!R91</f>
        <v>76289.208752699109</v>
      </c>
      <c r="H62" s="809">
        <f>'17.'!S91</f>
        <v>24357.172983208322</v>
      </c>
      <c r="I62" s="809">
        <f>'17.'!T91</f>
        <v>9963.6125940275269</v>
      </c>
      <c r="J62" s="809">
        <f>'17.'!U91</f>
        <v>4751.6755832705239</v>
      </c>
      <c r="K62" s="809">
        <f>'17.'!V91</f>
        <v>3415.7586766731333</v>
      </c>
      <c r="L62" s="809">
        <f>'17.'!W91</f>
        <v>3972.2394911313017</v>
      </c>
      <c r="M62" s="812">
        <f>'17.'!X91</f>
        <v>587.29445914661255</v>
      </c>
      <c r="N62" s="902"/>
      <c r="O62" s="902"/>
      <c r="P62" s="902"/>
      <c r="Q62" s="902"/>
      <c r="R62" s="902"/>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row>
    <row r="63" spans="1:53" ht="15" customHeight="1">
      <c r="A63" s="1137"/>
      <c r="B63" s="813" t="s">
        <v>1041</v>
      </c>
      <c r="C63" s="1137"/>
      <c r="D63" s="843"/>
      <c r="E63" s="876">
        <f>'17.'!P92</f>
        <v>81132.294427313667</v>
      </c>
      <c r="F63" s="809">
        <f>'17.'!Q92</f>
        <v>63879.798681441767</v>
      </c>
      <c r="G63" s="809">
        <f>'17.'!R92</f>
        <v>96524.927382326699</v>
      </c>
      <c r="H63" s="809">
        <f>'17.'!S92</f>
        <v>35224.756974828029</v>
      </c>
      <c r="I63" s="809">
        <f>'17.'!T92</f>
        <v>17972.261228956188</v>
      </c>
      <c r="J63" s="809">
        <f>'17.'!U92</f>
        <v>2079.8259629075583</v>
      </c>
      <c r="K63" s="809">
        <f>'17.'!V92</f>
        <v>9869.8124110189347</v>
      </c>
      <c r="L63" s="809">
        <f>'17.'!W92</f>
        <v>9340.4679626500256</v>
      </c>
      <c r="M63" s="809">
        <f>'17.'!X92</f>
        <v>29.542137333424012</v>
      </c>
      <c r="N63" s="902"/>
      <c r="O63" s="902"/>
      <c r="P63" s="902"/>
      <c r="Q63" s="902"/>
      <c r="R63" s="902"/>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row>
    <row r="64" spans="1:53" ht="15" customHeight="1">
      <c r="A64" s="1137"/>
      <c r="B64" s="813" t="s">
        <v>1042</v>
      </c>
      <c r="C64" s="1137"/>
      <c r="D64" s="843"/>
      <c r="E64" s="876">
        <f>'17.'!P93</f>
        <v>162051.10195992718</v>
      </c>
      <c r="F64" s="809">
        <f>'17.'!Q93</f>
        <v>132600.73847670126</v>
      </c>
      <c r="G64" s="809">
        <f>'17.'!R93</f>
        <v>186990.88752194913</v>
      </c>
      <c r="H64" s="809">
        <f>'17.'!S93</f>
        <v>79729.317129017771</v>
      </c>
      <c r="I64" s="809">
        <f>'17.'!T93</f>
        <v>50278.953645791778</v>
      </c>
      <c r="J64" s="809">
        <f>'17.'!U93</f>
        <v>24597.996750247723</v>
      </c>
      <c r="K64" s="809">
        <f>'17.'!V93</f>
        <v>30025.036146656992</v>
      </c>
      <c r="L64" s="809">
        <f>'17.'!W93</f>
        <v>28804.774103614138</v>
      </c>
      <c r="M64" s="809">
        <f>'17.'!X93</f>
        <v>479.09070952077445</v>
      </c>
      <c r="N64" s="902"/>
      <c r="O64" s="902"/>
      <c r="P64" s="902"/>
      <c r="Q64" s="902"/>
      <c r="R64" s="902"/>
      <c r="S64" s="960"/>
      <c r="T64" s="960"/>
      <c r="U64" s="960"/>
      <c r="V64" s="960"/>
      <c r="W64" s="960"/>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row>
    <row r="65" spans="1:53" ht="15" customHeight="1">
      <c r="A65" s="1137"/>
      <c r="B65" s="813" t="s">
        <v>1043</v>
      </c>
      <c r="C65" s="1137"/>
      <c r="D65" s="843"/>
      <c r="E65" s="876">
        <f>'17.'!P94</f>
        <v>64102.753342919903</v>
      </c>
      <c r="F65" s="809">
        <f>'17.'!Q94</f>
        <v>54470.346450160272</v>
      </c>
      <c r="G65" s="809">
        <f>'17.'!R94</f>
        <v>99839.986958314708</v>
      </c>
      <c r="H65" s="809">
        <f>'17.'!S94</f>
        <v>47516.152732537659</v>
      </c>
      <c r="I65" s="809">
        <f>'17.'!T94</f>
        <v>37883.745839778014</v>
      </c>
      <c r="J65" s="809">
        <f>'17.'!U94</f>
        <v>2228.6728989932044</v>
      </c>
      <c r="K65" s="809">
        <f>'17.'!V94</f>
        <v>21198.125432418405</v>
      </c>
      <c r="L65" s="809">
        <f>'17.'!W94</f>
        <v>20053.823161028398</v>
      </c>
      <c r="M65" s="812">
        <f>'17.'!X94</f>
        <v>1226.4629459999999</v>
      </c>
      <c r="N65" s="902"/>
      <c r="O65" s="902"/>
      <c r="P65" s="902"/>
      <c r="Q65" s="902"/>
      <c r="R65" s="902"/>
      <c r="S65" s="960"/>
      <c r="T65" s="960"/>
      <c r="U65" s="960"/>
      <c r="V65" s="960"/>
      <c r="W65" s="960"/>
      <c r="X65" s="960"/>
      <c r="Y65" s="960"/>
      <c r="Z65" s="960"/>
      <c r="AA65" s="960"/>
      <c r="AB65" s="960"/>
      <c r="AC65" s="960"/>
      <c r="AD65" s="960"/>
      <c r="AE65" s="960"/>
      <c r="AF65" s="960"/>
      <c r="AG65" s="960"/>
      <c r="AH65" s="960"/>
      <c r="AI65" s="960"/>
      <c r="AJ65" s="960"/>
      <c r="AK65" s="960"/>
      <c r="AL65" s="960"/>
      <c r="AM65" s="960"/>
      <c r="AN65" s="960"/>
      <c r="AO65" s="960"/>
      <c r="AP65" s="960"/>
      <c r="AQ65" s="960"/>
      <c r="AR65" s="960"/>
      <c r="AS65" s="960"/>
      <c r="AT65" s="960"/>
      <c r="AU65" s="960"/>
      <c r="AV65" s="960"/>
      <c r="AW65" s="960"/>
      <c r="AX65" s="960"/>
      <c r="AY65" s="960"/>
      <c r="AZ65" s="960"/>
      <c r="BA65" s="960"/>
    </row>
    <row r="66" spans="1:53" ht="15" customHeight="1">
      <c r="A66" s="1137"/>
      <c r="B66" s="813" t="s">
        <v>1044</v>
      </c>
      <c r="C66" s="1137"/>
      <c r="D66" s="843"/>
      <c r="E66" s="876">
        <f>'17.'!P95</f>
        <v>112269.18919860554</v>
      </c>
      <c r="F66" s="809">
        <f>'17.'!Q95</f>
        <v>102930.09185076671</v>
      </c>
      <c r="G66" s="809">
        <f>'17.'!R95</f>
        <v>194019.00241052997</v>
      </c>
      <c r="H66" s="809">
        <f>'17.'!S95</f>
        <v>95687.805822324532</v>
      </c>
      <c r="I66" s="809">
        <f>'17.'!T95</f>
        <v>86348.708474485626</v>
      </c>
      <c r="J66" s="809">
        <f>'17.'!U95</f>
        <v>1782.3721470018299</v>
      </c>
      <c r="K66" s="809">
        <f>'17.'!V95</f>
        <v>50775.312701510826</v>
      </c>
      <c r="L66" s="809">
        <f>'17.'!W95</f>
        <v>47704.469391338556</v>
      </c>
      <c r="M66" s="809">
        <f>'17.'!X95</f>
        <v>254.32019461303639</v>
      </c>
      <c r="N66" s="902"/>
      <c r="O66" s="902"/>
      <c r="P66" s="902"/>
      <c r="Q66" s="902"/>
      <c r="R66" s="902"/>
      <c r="S66" s="960"/>
      <c r="T66" s="960"/>
      <c r="U66" s="960"/>
      <c r="V66" s="960"/>
      <c r="W66" s="960"/>
      <c r="X66" s="960"/>
      <c r="Y66" s="960"/>
      <c r="Z66" s="960"/>
      <c r="AA66" s="960"/>
      <c r="AB66" s="960"/>
      <c r="AC66" s="960"/>
      <c r="AD66" s="960"/>
      <c r="AE66" s="960"/>
      <c r="AF66" s="960"/>
      <c r="AG66" s="960"/>
      <c r="AH66" s="960"/>
      <c r="AI66" s="960"/>
      <c r="AJ66" s="960"/>
      <c r="AK66" s="960"/>
      <c r="AL66" s="960"/>
      <c r="AM66" s="960"/>
      <c r="AN66" s="960"/>
      <c r="AO66" s="960"/>
      <c r="AP66" s="960"/>
      <c r="AQ66" s="960"/>
      <c r="AR66" s="960"/>
      <c r="AS66" s="960"/>
      <c r="AT66" s="960"/>
      <c r="AU66" s="960"/>
      <c r="AV66" s="960"/>
      <c r="AW66" s="960"/>
      <c r="AX66" s="960"/>
      <c r="AY66" s="960"/>
      <c r="AZ66" s="960"/>
      <c r="BA66" s="960"/>
    </row>
    <row r="67" spans="1:53" s="844" customFormat="1" ht="15" customHeight="1">
      <c r="A67" s="1137"/>
      <c r="B67" s="813" t="s">
        <v>1045</v>
      </c>
      <c r="C67" s="1137"/>
      <c r="D67" s="843"/>
      <c r="E67" s="876">
        <f>'17.'!P96</f>
        <v>152470.6907081572</v>
      </c>
      <c r="F67" s="809">
        <f>'17.'!Q96</f>
        <v>144384.74843921498</v>
      </c>
      <c r="G67" s="809">
        <f>'17.'!R96</f>
        <v>285818.88730032207</v>
      </c>
      <c r="H67" s="809">
        <f>'17.'!S96</f>
        <v>155351.42929527766</v>
      </c>
      <c r="I67" s="809">
        <f>'17.'!T96</f>
        <v>147265.48702633547</v>
      </c>
      <c r="J67" s="809">
        <f>'17.'!U96</f>
        <v>9089.9591920065286</v>
      </c>
      <c r="K67" s="809">
        <f>'17.'!V96</f>
        <v>113893.6732854041</v>
      </c>
      <c r="L67" s="809">
        <f>'17.'!W96</f>
        <v>102592.11369655264</v>
      </c>
      <c r="M67" s="809">
        <f>'17.'!X96</f>
        <v>6474.2283466874642</v>
      </c>
      <c r="N67" s="902"/>
      <c r="O67" s="902"/>
      <c r="P67" s="902"/>
      <c r="Q67" s="902"/>
      <c r="R67" s="902"/>
      <c r="S67" s="970"/>
      <c r="T67" s="970"/>
      <c r="U67" s="970"/>
      <c r="V67" s="970"/>
      <c r="W67" s="970"/>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70"/>
      <c r="AZ67" s="970"/>
      <c r="BA67" s="970"/>
    </row>
    <row r="68" spans="1:53" ht="15" customHeight="1" thickBot="1">
      <c r="A68" s="1138"/>
      <c r="B68" s="1126" t="s">
        <v>1046</v>
      </c>
      <c r="C68" s="1138"/>
      <c r="D68" s="847"/>
      <c r="E68" s="877">
        <f>'17.'!P97</f>
        <v>300853.58833603951</v>
      </c>
      <c r="F68" s="817">
        <f>'17.'!Q97</f>
        <v>297861.97140296421</v>
      </c>
      <c r="G68" s="817">
        <f>'17.'!R97</f>
        <v>662382.68300391175</v>
      </c>
      <c r="H68" s="817">
        <f>'17.'!S97</f>
        <v>384965.82685418316</v>
      </c>
      <c r="I68" s="817">
        <f>'17.'!T97</f>
        <v>381974.20992110803</v>
      </c>
      <c r="J68" s="817">
        <f>'17.'!U97</f>
        <v>8560.9969418881847</v>
      </c>
      <c r="K68" s="817">
        <f>'17.'!V97</f>
        <v>550526.82994158636</v>
      </c>
      <c r="L68" s="817">
        <f>'17.'!W97</f>
        <v>536789.05610016908</v>
      </c>
      <c r="M68" s="817">
        <f>'17.'!X97</f>
        <v>1853.6555300697219</v>
      </c>
      <c r="N68" s="902"/>
      <c r="O68" s="902"/>
      <c r="P68" s="902"/>
      <c r="Q68" s="902"/>
      <c r="R68" s="902"/>
      <c r="S68" s="960"/>
      <c r="T68" s="960"/>
      <c r="U68" s="960"/>
      <c r="V68" s="960"/>
      <c r="W68" s="960"/>
      <c r="X68" s="960"/>
      <c r="Y68" s="960"/>
      <c r="Z68" s="960"/>
      <c r="AA68" s="960"/>
      <c r="AB68" s="960"/>
      <c r="AC68" s="960"/>
      <c r="AD68" s="960"/>
      <c r="AE68" s="960"/>
      <c r="AF68" s="960"/>
      <c r="AG68" s="960"/>
      <c r="AH68" s="960"/>
      <c r="AI68" s="960"/>
      <c r="AJ68" s="960"/>
      <c r="AK68" s="960"/>
      <c r="AL68" s="960"/>
      <c r="AM68" s="960"/>
      <c r="AN68" s="960"/>
      <c r="AO68" s="960"/>
      <c r="AP68" s="960"/>
      <c r="AQ68" s="960"/>
      <c r="AR68" s="960"/>
      <c r="AS68" s="960"/>
      <c r="AT68" s="960"/>
      <c r="AU68" s="960"/>
      <c r="AV68" s="960"/>
      <c r="AW68" s="960"/>
      <c r="AX68" s="960"/>
      <c r="AY68" s="960"/>
      <c r="AZ68" s="960"/>
      <c r="BA68" s="960"/>
    </row>
    <row r="69" spans="1:53" ht="15" customHeight="1">
      <c r="A69" s="2354" t="s">
        <v>364</v>
      </c>
      <c r="E69" s="15"/>
      <c r="I69" s="2354" t="s">
        <v>263</v>
      </c>
      <c r="N69" s="960"/>
      <c r="O69" s="960"/>
      <c r="P69" s="960"/>
      <c r="Q69" s="960"/>
      <c r="R69" s="960"/>
      <c r="S69" s="960"/>
      <c r="T69" s="960"/>
      <c r="U69" s="960"/>
      <c r="V69" s="960"/>
      <c r="W69" s="960"/>
      <c r="X69" s="960"/>
      <c r="Y69" s="960"/>
      <c r="Z69" s="960"/>
      <c r="AA69" s="960"/>
      <c r="AB69" s="960"/>
      <c r="AC69" s="960"/>
      <c r="AD69" s="960"/>
      <c r="AE69" s="960"/>
      <c r="AF69" s="960"/>
      <c r="AG69" s="960"/>
      <c r="AH69" s="960"/>
      <c r="AI69" s="960"/>
      <c r="AJ69" s="960"/>
      <c r="AK69" s="960"/>
      <c r="AL69" s="960"/>
      <c r="AM69" s="960"/>
      <c r="AN69" s="960"/>
      <c r="AO69" s="960"/>
      <c r="AP69" s="960"/>
      <c r="AQ69" s="960"/>
      <c r="AR69" s="960"/>
      <c r="AS69" s="960"/>
      <c r="AT69" s="960"/>
      <c r="AU69" s="960"/>
      <c r="AV69" s="960"/>
      <c r="AW69" s="960"/>
      <c r="AX69" s="960"/>
      <c r="AY69" s="960"/>
      <c r="AZ69" s="960"/>
      <c r="BA69" s="960"/>
    </row>
    <row r="70" spans="1:53" ht="15.75" customHeight="1">
      <c r="A70" s="394" t="s">
        <v>264</v>
      </c>
      <c r="E70" s="15"/>
      <c r="I70" s="2353" t="s">
        <v>2508</v>
      </c>
      <c r="J70" s="2352"/>
      <c r="K70" s="2352"/>
      <c r="L70" s="2352"/>
      <c r="M70" s="2352"/>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c r="AL70" s="960"/>
      <c r="AM70" s="960"/>
      <c r="AN70" s="960"/>
      <c r="AO70" s="960"/>
      <c r="AP70" s="960"/>
      <c r="AQ70" s="960"/>
      <c r="AR70" s="960"/>
      <c r="AS70" s="960"/>
      <c r="AT70" s="960"/>
      <c r="AU70" s="960"/>
      <c r="AV70" s="960"/>
      <c r="AW70" s="960"/>
      <c r="AX70" s="960"/>
      <c r="AY70" s="960"/>
      <c r="AZ70" s="960"/>
      <c r="BA70" s="960"/>
    </row>
    <row r="71" spans="1:53" ht="12.75" customHeight="1">
      <c r="E71" s="15"/>
      <c r="I71" s="2352"/>
      <c r="J71" s="2352"/>
      <c r="K71" s="2352"/>
      <c r="L71" s="2352"/>
      <c r="M71" s="2352"/>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c r="AL71" s="960"/>
      <c r="AM71" s="960"/>
      <c r="AN71" s="960"/>
      <c r="AO71" s="960"/>
      <c r="AP71" s="960"/>
      <c r="AQ71" s="960"/>
      <c r="AR71" s="960"/>
      <c r="AS71" s="960"/>
      <c r="AT71" s="960"/>
      <c r="AU71" s="960"/>
      <c r="AV71" s="960"/>
      <c r="AW71" s="960"/>
      <c r="AX71" s="960"/>
      <c r="AY71" s="960"/>
      <c r="AZ71" s="960"/>
      <c r="BA71" s="960"/>
    </row>
    <row r="72" spans="1:53" ht="15.75" customHeight="1">
      <c r="A72" s="394" t="s">
        <v>264</v>
      </c>
      <c r="E72" s="15"/>
      <c r="I72" s="2918"/>
      <c r="J72" s="2918"/>
      <c r="K72" s="2918"/>
      <c r="L72" s="2918"/>
      <c r="M72" s="2918"/>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c r="AL72" s="960"/>
      <c r="AM72" s="960"/>
      <c r="AN72" s="960"/>
      <c r="AO72" s="960"/>
      <c r="AP72" s="960"/>
      <c r="AQ72" s="960"/>
      <c r="AR72" s="960"/>
      <c r="AS72" s="960"/>
      <c r="AT72" s="960"/>
      <c r="AU72" s="960"/>
      <c r="AV72" s="960"/>
      <c r="AW72" s="960"/>
      <c r="AX72" s="960"/>
      <c r="AY72" s="960"/>
      <c r="AZ72" s="960"/>
      <c r="BA72" s="960"/>
    </row>
    <row r="73" spans="1:53" ht="12.75" customHeight="1">
      <c r="E73" s="15"/>
      <c r="I73" s="2918"/>
      <c r="J73" s="2918"/>
      <c r="K73" s="2918"/>
      <c r="L73" s="2918"/>
      <c r="M73" s="2918"/>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c r="AL73" s="960"/>
      <c r="AM73" s="960"/>
      <c r="AN73" s="960"/>
      <c r="AO73" s="960"/>
      <c r="AP73" s="960"/>
      <c r="AQ73" s="960"/>
      <c r="AR73" s="960"/>
      <c r="AS73" s="960"/>
      <c r="AT73" s="960"/>
      <c r="AU73" s="960"/>
      <c r="AV73" s="960"/>
      <c r="AW73" s="960"/>
      <c r="AX73" s="960"/>
      <c r="AY73" s="960"/>
      <c r="AZ73" s="960"/>
      <c r="BA73" s="960"/>
    </row>
  </sheetData>
  <mergeCells count="40">
    <mergeCell ref="I72:M73"/>
    <mergeCell ref="A7:C7"/>
    <mergeCell ref="G3:G5"/>
    <mergeCell ref="H3:H5"/>
    <mergeCell ref="K3:K5"/>
    <mergeCell ref="A6:C6"/>
    <mergeCell ref="A11:C11"/>
    <mergeCell ref="A19:C19"/>
    <mergeCell ref="A10:C10"/>
    <mergeCell ref="A18:C18"/>
    <mergeCell ref="A8:C8"/>
    <mergeCell ref="A16:C16"/>
    <mergeCell ref="A13:C13"/>
    <mergeCell ref="A15:C15"/>
    <mergeCell ref="A12:C12"/>
    <mergeCell ref="A14:C14"/>
    <mergeCell ref="I1:M1"/>
    <mergeCell ref="A1:H1"/>
    <mergeCell ref="A3:C5"/>
    <mergeCell ref="J3:J5"/>
    <mergeCell ref="I3:I5"/>
    <mergeCell ref="E3:E5"/>
    <mergeCell ref="M3:M5"/>
    <mergeCell ref="L3:L5"/>
    <mergeCell ref="F3:F5"/>
    <mergeCell ref="A9:C9"/>
    <mergeCell ref="A17:C17"/>
    <mergeCell ref="A26:D26"/>
    <mergeCell ref="A20:C20"/>
    <mergeCell ref="A21:C21"/>
    <mergeCell ref="A36:C36"/>
    <mergeCell ref="A47:C47"/>
    <mergeCell ref="A29:C29"/>
    <mergeCell ref="A58:C58"/>
    <mergeCell ref="A22:D22"/>
    <mergeCell ref="A23:D23"/>
    <mergeCell ref="A24:D24"/>
    <mergeCell ref="A25:D25"/>
    <mergeCell ref="A27:D27"/>
    <mergeCell ref="A28:D28"/>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8" max="6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V106"/>
  <sheetViews>
    <sheetView view="pageBreakPreview" topLeftCell="A5" zoomScaleNormal="100" zoomScaleSheetLayoutView="100" workbookViewId="0">
      <selection activeCell="F34" sqref="F34"/>
    </sheetView>
  </sheetViews>
  <sheetFormatPr defaultColWidth="9.140625" defaultRowHeight="15.75"/>
  <cols>
    <col min="1" max="1" width="2.28515625" style="604" customWidth="1"/>
    <col min="2" max="2" width="18.7109375" style="604" customWidth="1"/>
    <col min="3" max="3" width="2.28515625" style="604" customWidth="1"/>
    <col min="4" max="4" width="1.7109375" style="605" customWidth="1"/>
    <col min="5" max="7" width="23.140625" style="1079" customWidth="1"/>
    <col min="8" max="11" width="19.140625" style="1079" customWidth="1"/>
    <col min="12" max="12" width="19.140625" style="2388" customWidth="1"/>
    <col min="13" max="13" width="2.140625" style="604" customWidth="1"/>
    <col min="14" max="14" width="18.7109375" style="604" customWidth="1"/>
    <col min="15" max="15" width="2.28515625" style="604" customWidth="1"/>
    <col min="16" max="16" width="1.7109375" style="605" customWidth="1"/>
    <col min="17" max="20" width="17.7109375" style="1079" customWidth="1"/>
    <col min="21" max="26" width="12.85546875" style="1079" customWidth="1"/>
    <col min="27" max="27" width="17.42578125" style="2388" customWidth="1"/>
    <col min="28" max="28" width="10.42578125" style="1079" customWidth="1"/>
    <col min="29" max="30" width="9.140625" style="1079"/>
    <col min="31" max="37" width="9.140625" style="1079" customWidth="1"/>
    <col min="38" max="38" width="9.140625" style="1079"/>
    <col min="39" max="49" width="9.140625" style="1079" customWidth="1"/>
    <col min="50" max="16384" width="9.140625" style="1079"/>
  </cols>
  <sheetData>
    <row r="1" spans="1:48" s="1347" customFormat="1" ht="34.5" customHeight="1">
      <c r="A1" s="1344"/>
      <c r="B1" s="1344"/>
      <c r="C1" s="1344"/>
      <c r="D1" s="1344"/>
      <c r="E1" s="1344"/>
      <c r="F1" s="1344"/>
      <c r="G1" s="1345" t="s">
        <v>1480</v>
      </c>
      <c r="H1" s="2926" t="s">
        <v>240</v>
      </c>
      <c r="I1" s="2926"/>
      <c r="J1" s="2926"/>
      <c r="K1" s="1344"/>
      <c r="L1" s="2387"/>
      <c r="M1" s="1346"/>
      <c r="N1" s="1346"/>
      <c r="O1" s="1346"/>
      <c r="P1" s="1346"/>
      <c r="Q1" s="2925" t="s">
        <v>1479</v>
      </c>
      <c r="R1" s="2925"/>
      <c r="S1" s="2925"/>
      <c r="T1" s="2925"/>
      <c r="U1" s="2926" t="s">
        <v>241</v>
      </c>
      <c r="V1" s="2926"/>
      <c r="W1" s="2926"/>
      <c r="X1" s="2926"/>
      <c r="Y1" s="2926"/>
      <c r="Z1" s="2926"/>
      <c r="AA1" s="2926"/>
    </row>
    <row r="2" spans="1:48" ht="15" customHeight="1" thickBot="1">
      <c r="A2" s="1080"/>
      <c r="B2" s="594"/>
      <c r="C2" s="594"/>
      <c r="D2" s="595"/>
      <c r="E2" s="1080"/>
      <c r="F2" s="1080"/>
      <c r="G2" s="1080"/>
      <c r="H2" s="1080"/>
      <c r="I2" s="1080"/>
      <c r="J2" s="1080"/>
      <c r="L2" s="596" t="s">
        <v>535</v>
      </c>
      <c r="M2" s="1080"/>
      <c r="N2" s="594"/>
      <c r="O2" s="594"/>
      <c r="P2" s="595"/>
      <c r="Q2" s="1080"/>
      <c r="R2" s="1080"/>
      <c r="S2" s="1080"/>
      <c r="T2" s="1080"/>
      <c r="U2" s="1080"/>
      <c r="V2" s="1080"/>
      <c r="W2" s="1080"/>
      <c r="X2" s="1080"/>
      <c r="Y2" s="1080"/>
      <c r="Z2" s="1080"/>
      <c r="AA2" s="596" t="s">
        <v>535</v>
      </c>
    </row>
    <row r="3" spans="1:48" s="597" customFormat="1" ht="18" customHeight="1">
      <c r="A3" s="2929" t="s">
        <v>10</v>
      </c>
      <c r="B3" s="2929"/>
      <c r="C3" s="2929"/>
      <c r="D3" s="1174"/>
      <c r="E3" s="2928" t="s">
        <v>1348</v>
      </c>
      <c r="F3" s="2936" t="s">
        <v>355</v>
      </c>
      <c r="G3" s="2937"/>
      <c r="H3" s="2937" t="s">
        <v>354</v>
      </c>
      <c r="I3" s="2939"/>
      <c r="J3" s="2940"/>
      <c r="K3" s="2928" t="s">
        <v>1349</v>
      </c>
      <c r="L3" s="2933" t="s">
        <v>1350</v>
      </c>
      <c r="M3" s="2929" t="s">
        <v>10</v>
      </c>
      <c r="N3" s="2929"/>
      <c r="O3" s="2929"/>
      <c r="P3" s="1174"/>
      <c r="Q3" s="2928" t="s">
        <v>1351</v>
      </c>
      <c r="R3" s="582" t="s">
        <v>123</v>
      </c>
      <c r="S3" s="583"/>
      <c r="T3" s="2921" t="s">
        <v>1352</v>
      </c>
      <c r="U3" s="2921" t="s">
        <v>50</v>
      </c>
      <c r="V3" s="2928" t="s">
        <v>1353</v>
      </c>
      <c r="W3" s="584" t="s">
        <v>124</v>
      </c>
      <c r="X3" s="584"/>
      <c r="Y3" s="584"/>
      <c r="Z3" s="2921" t="s">
        <v>1354</v>
      </c>
      <c r="AA3" s="2933" t="s">
        <v>1355</v>
      </c>
    </row>
    <row r="4" spans="1:48" s="597" customFormat="1" ht="18" customHeight="1">
      <c r="A4" s="2930"/>
      <c r="B4" s="2930"/>
      <c r="C4" s="2930"/>
      <c r="D4" s="1174"/>
      <c r="E4" s="2919"/>
      <c r="F4" s="2924" t="s">
        <v>1356</v>
      </c>
      <c r="G4" s="2919" t="s">
        <v>125</v>
      </c>
      <c r="H4" s="2938" t="s">
        <v>126</v>
      </c>
      <c r="I4" s="2924" t="s">
        <v>127</v>
      </c>
      <c r="J4" s="2924" t="s">
        <v>55</v>
      </c>
      <c r="K4" s="2919"/>
      <c r="L4" s="2934"/>
      <c r="M4" s="2930"/>
      <c r="N4" s="2930"/>
      <c r="O4" s="2930"/>
      <c r="P4" s="1174"/>
      <c r="Q4" s="2919"/>
      <c r="R4" s="2924" t="s">
        <v>1357</v>
      </c>
      <c r="S4" s="2919" t="s">
        <v>1358</v>
      </c>
      <c r="T4" s="2922"/>
      <c r="U4" s="2922"/>
      <c r="V4" s="2919"/>
      <c r="W4" s="2924" t="s">
        <v>1359</v>
      </c>
      <c r="X4" s="2924" t="s">
        <v>128</v>
      </c>
      <c r="Y4" s="2924" t="s">
        <v>129</v>
      </c>
      <c r="Z4" s="2922"/>
      <c r="AA4" s="2934"/>
    </row>
    <row r="5" spans="1:48" s="597" customFormat="1" ht="39.950000000000003" customHeight="1">
      <c r="A5" s="2931"/>
      <c r="B5" s="2931"/>
      <c r="C5" s="2931"/>
      <c r="D5" s="1173"/>
      <c r="E5" s="2920"/>
      <c r="F5" s="2920"/>
      <c r="G5" s="2920"/>
      <c r="H5" s="2923"/>
      <c r="I5" s="2920"/>
      <c r="J5" s="2920"/>
      <c r="K5" s="2920"/>
      <c r="L5" s="2935"/>
      <c r="M5" s="2931"/>
      <c r="N5" s="2931"/>
      <c r="O5" s="2931"/>
      <c r="P5" s="1173"/>
      <c r="Q5" s="2920"/>
      <c r="R5" s="2920"/>
      <c r="S5" s="2920"/>
      <c r="T5" s="2923"/>
      <c r="U5" s="2923"/>
      <c r="V5" s="2920"/>
      <c r="W5" s="2920"/>
      <c r="X5" s="2920"/>
      <c r="Y5" s="2920"/>
      <c r="Z5" s="2923"/>
      <c r="AA5" s="2935"/>
      <c r="AB5" s="597">
        <f>(AA28-AA27)/AA27*100</f>
        <v>62.884310288922975</v>
      </c>
      <c r="AD5" s="597" t="str">
        <f>AD28</f>
        <v>生產總額</v>
      </c>
      <c r="AE5" s="597" t="str">
        <f>AE28</f>
        <v>中間消費</v>
      </c>
      <c r="AF5" s="597" t="str">
        <f>AF28</f>
        <v>B502  營建材料耗用價值</v>
      </c>
      <c r="AG5" s="597" t="str">
        <f>AG28</f>
        <v>B325  合計-由業主及營建同業提供材料估計價值</v>
      </c>
      <c r="AH5" s="597" t="str">
        <f>AH28</f>
        <v>B506  工程費用-租金支出</v>
      </c>
      <c r="AI5" s="597" t="str">
        <f>AI28</f>
        <v>中間消費其它費用</v>
      </c>
      <c r="AJ5" s="597" t="str">
        <f>AJ28</f>
        <v>生產毛額</v>
      </c>
      <c r="AK5" s="597" t="str">
        <f>AK28</f>
        <v>折舊</v>
      </c>
      <c r="AL5" s="597" t="str">
        <f>AL28</f>
        <v>間接稅</v>
      </c>
      <c r="AM5" s="597" t="str">
        <f>AM28</f>
        <v>生產淨額(按市價)</v>
      </c>
      <c r="AN5" s="597" t="str">
        <f>AN28</f>
        <v>生產淨額(按要素成本)</v>
      </c>
      <c r="AO5" s="597" t="str">
        <f>AO28</f>
        <v>薪資福利(s9a)</v>
      </c>
      <c r="AP5" s="597" t="str">
        <f>AP28</f>
        <v>移轉支出及其他支出</v>
      </c>
      <c r="AQ5" s="597" t="str">
        <f>AQ28</f>
        <v>B519  研究發展費用性支出</v>
      </c>
      <c r="AR5" s="597" t="str">
        <f>AR28</f>
        <v>財產報酬</v>
      </c>
      <c r="AS5" s="597" t="str">
        <f>AS28</f>
        <v>租金淨額</v>
      </c>
      <c r="AT5" s="597" t="str">
        <f>AT28</f>
        <v>利息淨額</v>
      </c>
      <c r="AU5" s="597" t="str">
        <f>AU28</f>
        <v>B607  其他非營業收益</v>
      </c>
      <c r="AV5" s="597" t="str">
        <f>AV28</f>
        <v>利潤</v>
      </c>
    </row>
    <row r="6" spans="1:48" s="590" customFormat="1" ht="24.6" hidden="1" customHeight="1">
      <c r="A6" s="2932" t="s">
        <v>796</v>
      </c>
      <c r="B6" s="2932"/>
      <c r="C6" s="2932"/>
      <c r="D6" s="587"/>
      <c r="E6" s="598">
        <v>603026494</v>
      </c>
      <c r="F6" s="599">
        <v>366887005</v>
      </c>
      <c r="G6" s="599">
        <v>297312785</v>
      </c>
      <c r="H6" s="599">
        <v>21222252</v>
      </c>
      <c r="I6" s="599">
        <v>4500331</v>
      </c>
      <c r="J6" s="599">
        <v>43851636.899999999</v>
      </c>
      <c r="K6" s="599">
        <v>236139489</v>
      </c>
      <c r="L6" s="599">
        <v>7397119.3099999996</v>
      </c>
      <c r="M6" s="2932" t="s">
        <v>796</v>
      </c>
      <c r="N6" s="2932"/>
      <c r="O6" s="2932"/>
      <c r="P6" s="587"/>
      <c r="Q6" s="598">
        <v>2299001.11</v>
      </c>
      <c r="R6" s="599">
        <v>228742370</v>
      </c>
      <c r="S6" s="599">
        <v>226443369</v>
      </c>
      <c r="T6" s="599">
        <v>134398980</v>
      </c>
      <c r="U6" s="599">
        <v>11891464.9</v>
      </c>
      <c r="V6" s="599"/>
      <c r="W6" s="599">
        <v>6997825.3099999996</v>
      </c>
      <c r="X6" s="599">
        <v>251483.7</v>
      </c>
      <c r="Y6" s="599">
        <v>6746341.6100000003</v>
      </c>
      <c r="Z6" s="599"/>
      <c r="AA6" s="599">
        <v>73155098.799999997</v>
      </c>
    </row>
    <row r="7" spans="1:48" s="590" customFormat="1" ht="24.6" hidden="1" customHeight="1">
      <c r="A7" s="2927" t="s">
        <v>793</v>
      </c>
      <c r="B7" s="2927"/>
      <c r="C7" s="2927"/>
      <c r="D7" s="587"/>
      <c r="E7" s="588">
        <v>494994273.78068972</v>
      </c>
      <c r="F7" s="589">
        <v>340046639.55476731</v>
      </c>
      <c r="G7" s="589">
        <v>255463872.03214708</v>
      </c>
      <c r="H7" s="589">
        <v>17975320.034642551</v>
      </c>
      <c r="I7" s="589">
        <v>3606197.8578925608</v>
      </c>
      <c r="J7" s="589">
        <v>63001249.630084716</v>
      </c>
      <c r="K7" s="589">
        <v>154947634.2259225</v>
      </c>
      <c r="L7" s="589">
        <v>7066145.0511511564</v>
      </c>
      <c r="M7" s="2927" t="s">
        <v>793</v>
      </c>
      <c r="N7" s="2927"/>
      <c r="O7" s="2927"/>
      <c r="P7" s="587"/>
      <c r="Q7" s="588">
        <v>2206854.2624374982</v>
      </c>
      <c r="R7" s="589">
        <v>147881489.17477137</v>
      </c>
      <c r="S7" s="589">
        <v>145674634.91233367</v>
      </c>
      <c r="T7" s="589">
        <v>123272356.01038015</v>
      </c>
      <c r="U7" s="589">
        <v>17973285.063236322</v>
      </c>
      <c r="V7" s="589"/>
      <c r="W7" s="589">
        <v>9251633.6598871574</v>
      </c>
      <c r="X7" s="589">
        <v>440490.24402083107</v>
      </c>
      <c r="Y7" s="589">
        <v>8811143.4158663396</v>
      </c>
      <c r="Z7" s="589"/>
      <c r="AA7" s="589">
        <v>-4822639.8211698933</v>
      </c>
    </row>
    <row r="8" spans="1:48" s="590" customFormat="1" ht="24.6" hidden="1" customHeight="1">
      <c r="A8" s="2927" t="s">
        <v>1087</v>
      </c>
      <c r="B8" s="2927"/>
      <c r="C8" s="2927"/>
      <c r="D8" s="587"/>
      <c r="E8" s="588">
        <v>487002541</v>
      </c>
      <c r="F8" s="589">
        <v>362667797</v>
      </c>
      <c r="G8" s="589">
        <v>314489922</v>
      </c>
      <c r="H8" s="589">
        <v>2894189</v>
      </c>
      <c r="I8" s="589">
        <v>2739490</v>
      </c>
      <c r="J8" s="589">
        <v>42544196</v>
      </c>
      <c r="K8" s="589">
        <v>124334744</v>
      </c>
      <c r="L8" s="589">
        <v>5071285</v>
      </c>
      <c r="M8" s="2927" t="s">
        <v>1087</v>
      </c>
      <c r="N8" s="2927"/>
      <c r="O8" s="2927"/>
      <c r="P8" s="587"/>
      <c r="Q8" s="588">
        <v>2190135</v>
      </c>
      <c r="R8" s="589">
        <v>119263459</v>
      </c>
      <c r="S8" s="589">
        <v>117073324</v>
      </c>
      <c r="T8" s="589">
        <v>94437596</v>
      </c>
      <c r="U8" s="589">
        <v>7045032</v>
      </c>
      <c r="V8" s="589"/>
      <c r="W8" s="589">
        <v>5578869</v>
      </c>
      <c r="X8" s="589">
        <v>999894</v>
      </c>
      <c r="Y8" s="589">
        <v>4578975</v>
      </c>
      <c r="Z8" s="589"/>
      <c r="AA8" s="589">
        <v>10011827</v>
      </c>
    </row>
    <row r="9" spans="1:48" s="590" customFormat="1" ht="19.5" hidden="1" customHeight="1">
      <c r="A9" s="2927" t="s">
        <v>1088</v>
      </c>
      <c r="B9" s="2927"/>
      <c r="C9" s="2927"/>
      <c r="D9" s="587"/>
      <c r="E9" s="588">
        <v>414737390.60567856</v>
      </c>
      <c r="F9" s="589">
        <v>298174788.75008768</v>
      </c>
      <c r="G9" s="589">
        <v>215267322.94458595</v>
      </c>
      <c r="H9" s="589">
        <v>18800040.324662432</v>
      </c>
      <c r="I9" s="589">
        <v>3184074.4645790099</v>
      </c>
      <c r="J9" s="589">
        <v>60923351.016261026</v>
      </c>
      <c r="K9" s="589">
        <v>116562601.85559039</v>
      </c>
      <c r="L9" s="589">
        <v>7133287.4122284977</v>
      </c>
      <c r="M9" s="2927" t="s">
        <v>1088</v>
      </c>
      <c r="N9" s="2927"/>
      <c r="O9" s="2927"/>
      <c r="P9" s="587"/>
      <c r="Q9" s="588">
        <v>2190720.9189123251</v>
      </c>
      <c r="R9" s="589">
        <v>109429314.44336204</v>
      </c>
      <c r="S9" s="589">
        <v>107238593.5244499</v>
      </c>
      <c r="T9" s="589">
        <v>91350274.64845255</v>
      </c>
      <c r="U9" s="589">
        <v>17278152.097639285</v>
      </c>
      <c r="V9" s="589"/>
      <c r="W9" s="589">
        <v>5079463.7253063237</v>
      </c>
      <c r="X9" s="589">
        <v>268994.7634112332</v>
      </c>
      <c r="Y9" s="589">
        <v>4810468.9618951008</v>
      </c>
      <c r="Z9" s="589"/>
      <c r="AA9" s="589">
        <v>-6469296.9469482601</v>
      </c>
    </row>
    <row r="10" spans="1:48" s="590" customFormat="1" ht="19.5" hidden="1" customHeight="1">
      <c r="A10" s="2927" t="s">
        <v>1089</v>
      </c>
      <c r="B10" s="2927"/>
      <c r="C10" s="2927"/>
      <c r="D10" s="587"/>
      <c r="E10" s="588">
        <v>481177186.66022843</v>
      </c>
      <c r="F10" s="589">
        <v>344519633.20460838</v>
      </c>
      <c r="G10" s="589">
        <v>262428581.17396924</v>
      </c>
      <c r="H10" s="589">
        <v>17465915.373472951</v>
      </c>
      <c r="I10" s="589">
        <v>4139916.9677333706</v>
      </c>
      <c r="J10" s="589">
        <v>60485219.689432181</v>
      </c>
      <c r="K10" s="589">
        <v>136657553.45562047</v>
      </c>
      <c r="L10" s="589">
        <v>6726104.7811619956</v>
      </c>
      <c r="M10" s="2927" t="s">
        <v>1089</v>
      </c>
      <c r="N10" s="2927"/>
      <c r="O10" s="2927"/>
      <c r="P10" s="587"/>
      <c r="Q10" s="588">
        <v>2412580.8772824416</v>
      </c>
      <c r="R10" s="589">
        <v>129931448.67445837</v>
      </c>
      <c r="S10" s="589">
        <v>127518867.79717611</v>
      </c>
      <c r="T10" s="589">
        <v>100773783.08861336</v>
      </c>
      <c r="U10" s="589">
        <v>14515562.790648066</v>
      </c>
      <c r="V10" s="589"/>
      <c r="W10" s="589">
        <v>4324777.0713866036</v>
      </c>
      <c r="X10" s="589">
        <v>341243.97610496852</v>
      </c>
      <c r="Y10" s="589">
        <v>3983533.0952816335</v>
      </c>
      <c r="Z10" s="589"/>
      <c r="AA10" s="589">
        <v>7904744.8465280021</v>
      </c>
    </row>
    <row r="11" spans="1:48" s="365" customFormat="1" ht="19.5" hidden="1" customHeight="1">
      <c r="A11" s="2641" t="s">
        <v>1090</v>
      </c>
      <c r="B11" s="2641"/>
      <c r="C11" s="2641"/>
      <c r="D11" s="2"/>
      <c r="E11" s="50">
        <v>529227099.51266408</v>
      </c>
      <c r="F11" s="50">
        <v>388797121.99533254</v>
      </c>
      <c r="G11" s="50">
        <v>284329598.69309759</v>
      </c>
      <c r="H11" s="50">
        <v>35521358.976925708</v>
      </c>
      <c r="I11" s="50">
        <v>3969552.0641623829</v>
      </c>
      <c r="J11" s="50">
        <v>64976612.261145815</v>
      </c>
      <c r="K11" s="50">
        <v>140429977.5173316</v>
      </c>
      <c r="L11" s="283">
        <v>6229428.4141353955</v>
      </c>
      <c r="M11" s="2641" t="s">
        <v>1090</v>
      </c>
      <c r="N11" s="2641"/>
      <c r="O11" s="2641"/>
      <c r="P11" s="2"/>
      <c r="Q11" s="50">
        <v>2032004.4951906384</v>
      </c>
      <c r="R11" s="50">
        <v>134200549.10319635</v>
      </c>
      <c r="S11" s="50">
        <v>132168544.60800523</v>
      </c>
      <c r="T11" s="50">
        <v>104616357.15462527</v>
      </c>
      <c r="U11" s="50">
        <v>10681944.382408254</v>
      </c>
      <c r="V11" s="50"/>
      <c r="W11" s="50">
        <v>3617128.8277202039</v>
      </c>
      <c r="X11" s="50">
        <v>184123.5609474736</v>
      </c>
      <c r="Y11" s="50">
        <v>3433005.2667727368</v>
      </c>
      <c r="Z11" s="50"/>
      <c r="AA11" s="283">
        <v>13253114.24325172</v>
      </c>
    </row>
    <row r="12" spans="1:48" s="590" customFormat="1" ht="19.5" hidden="1" customHeight="1">
      <c r="A12" s="2927" t="s">
        <v>1091</v>
      </c>
      <c r="B12" s="2927"/>
      <c r="C12" s="2927"/>
      <c r="D12" s="587"/>
      <c r="E12" s="50">
        <v>552581020.29235148</v>
      </c>
      <c r="F12" s="50">
        <v>411474214.86541682</v>
      </c>
      <c r="G12" s="50">
        <v>304432118.85760933</v>
      </c>
      <c r="H12" s="50">
        <v>27358185.305937532</v>
      </c>
      <c r="I12" s="50">
        <v>4471659.3119518673</v>
      </c>
      <c r="J12" s="50">
        <v>75212251.389918372</v>
      </c>
      <c r="K12" s="50">
        <v>141106805.42693427</v>
      </c>
      <c r="L12" s="283">
        <v>6660595.1476459401</v>
      </c>
      <c r="M12" s="2927" t="s">
        <v>1091</v>
      </c>
      <c r="N12" s="2927"/>
      <c r="O12" s="2927"/>
      <c r="P12" s="587"/>
      <c r="Q12" s="50">
        <v>2373634.4754269212</v>
      </c>
      <c r="R12" s="50">
        <v>134446210.27928859</v>
      </c>
      <c r="S12" s="50">
        <v>132072575.80386156</v>
      </c>
      <c r="T12" s="50">
        <v>100988053.15670443</v>
      </c>
      <c r="U12" s="50">
        <v>13015819.003503092</v>
      </c>
      <c r="V12" s="50"/>
      <c r="W12" s="50">
        <v>3613859.1509808414</v>
      </c>
      <c r="X12" s="50">
        <v>3738.4910913611157</v>
      </c>
      <c r="Y12" s="50">
        <v>3610120.6598894736</v>
      </c>
      <c r="Z12" s="50"/>
      <c r="AA12" s="283">
        <v>14454844.492673216</v>
      </c>
    </row>
    <row r="13" spans="1:48" s="590" customFormat="1" ht="18" hidden="1" customHeight="1">
      <c r="A13" s="2641" t="s">
        <v>1092</v>
      </c>
      <c r="B13" s="2641"/>
      <c r="C13" s="2641"/>
      <c r="D13" s="587"/>
      <c r="E13" s="50">
        <v>601944046.60906851</v>
      </c>
      <c r="F13" s="50" t="e">
        <f>SUM(G13:J13)</f>
        <v>#REF!</v>
      </c>
      <c r="G13" s="50">
        <v>311857891.91174448</v>
      </c>
      <c r="H13" s="50" t="e">
        <f>#REF!*#REF!</f>
        <v>#REF!</v>
      </c>
      <c r="I13" s="50">
        <v>4459962.5911052665</v>
      </c>
      <c r="J13" s="50">
        <v>76960743.545778826</v>
      </c>
      <c r="K13" s="50" t="e">
        <f>#REF!*#REF!</f>
        <v>#REF!</v>
      </c>
      <c r="L13" s="283">
        <v>6526395.5008934364</v>
      </c>
      <c r="M13" s="2641" t="s">
        <v>1092</v>
      </c>
      <c r="N13" s="2641"/>
      <c r="O13" s="2641"/>
      <c r="P13" s="587"/>
      <c r="Q13" s="50">
        <v>2429347.0872547394</v>
      </c>
      <c r="R13" s="50">
        <v>166376177.84396973</v>
      </c>
      <c r="S13" s="50">
        <v>163946830.756715</v>
      </c>
      <c r="T13" s="50">
        <v>100995805.8924465</v>
      </c>
      <c r="U13" s="50">
        <v>12157497.213550674</v>
      </c>
      <c r="V13" s="50"/>
      <c r="W13" s="50">
        <f>SUM(X13:Y13)</f>
        <v>2781203.6860277914</v>
      </c>
      <c r="X13" s="50">
        <v>218907.70144856349</v>
      </c>
      <c r="Y13" s="50">
        <v>2562295.9845792279</v>
      </c>
      <c r="Z13" s="50"/>
      <c r="AA13" s="283">
        <f>S13-T13-U13-W13</f>
        <v>48012323.96469003</v>
      </c>
    </row>
    <row r="14" spans="1:48" s="590" customFormat="1" ht="18" hidden="1" customHeight="1">
      <c r="A14" s="2641" t="s">
        <v>1093</v>
      </c>
      <c r="B14" s="2641"/>
      <c r="C14" s="2641"/>
      <c r="D14" s="587"/>
      <c r="E14" s="50">
        <v>577199200.16933012</v>
      </c>
      <c r="F14" s="50">
        <v>445075964.48856378</v>
      </c>
      <c r="G14" s="50">
        <v>329291549.46900713</v>
      </c>
      <c r="H14" s="50">
        <v>22681192.851184607</v>
      </c>
      <c r="I14" s="50">
        <v>4688112.3759639384</v>
      </c>
      <c r="J14" s="50">
        <v>88415109.792406365</v>
      </c>
      <c r="K14" s="50">
        <v>132123235.68076572</v>
      </c>
      <c r="L14" s="283">
        <v>6322505.1792055937</v>
      </c>
      <c r="M14" s="2641" t="s">
        <v>1093</v>
      </c>
      <c r="N14" s="2641"/>
      <c r="O14" s="2641"/>
      <c r="P14" s="587"/>
      <c r="Q14" s="50">
        <v>2745919.7618137039</v>
      </c>
      <c r="R14" s="50">
        <v>125800730.5015604</v>
      </c>
      <c r="S14" s="50">
        <v>123054810.73974608</v>
      </c>
      <c r="T14" s="50">
        <v>91708987.744631499</v>
      </c>
      <c r="U14" s="50">
        <v>7458801.0644879332</v>
      </c>
      <c r="V14" s="50"/>
      <c r="W14" s="50">
        <v>3917895.3656559391</v>
      </c>
      <c r="X14" s="50">
        <v>751192.17275623837</v>
      </c>
      <c r="Y14" s="50">
        <v>3166703.1928997003</v>
      </c>
      <c r="Z14" s="50"/>
      <c r="AA14" s="283">
        <v>19969126.564971056</v>
      </c>
    </row>
    <row r="15" spans="1:48" s="590" customFormat="1" ht="18" hidden="1" customHeight="1">
      <c r="A15" s="2927" t="s">
        <v>1094</v>
      </c>
      <c r="B15" s="2927"/>
      <c r="C15" s="2927"/>
      <c r="D15" s="587"/>
      <c r="E15" s="588">
        <v>591176187.09769368</v>
      </c>
      <c r="F15" s="589">
        <v>470619473.01357669</v>
      </c>
      <c r="G15" s="589">
        <v>337667914.69405138</v>
      </c>
      <c r="H15" s="589">
        <v>37406337.186333112</v>
      </c>
      <c r="I15" s="589">
        <v>4105297.0410181759</v>
      </c>
      <c r="J15" s="589">
        <v>91439924.09217374</v>
      </c>
      <c r="K15" s="589">
        <v>120556714.0841175</v>
      </c>
      <c r="L15" s="589">
        <v>5577819.1718214024</v>
      </c>
      <c r="M15" s="2927" t="s">
        <v>1094</v>
      </c>
      <c r="N15" s="2927"/>
      <c r="O15" s="2927"/>
      <c r="P15" s="587"/>
      <c r="Q15" s="589">
        <v>2143368.5255977879</v>
      </c>
      <c r="R15" s="589">
        <v>114978894.91229565</v>
      </c>
      <c r="S15" s="589">
        <v>112835526.38669783</v>
      </c>
      <c r="T15" s="589">
        <v>83099466.536731362</v>
      </c>
      <c r="U15" s="589">
        <v>11792195.947260058</v>
      </c>
      <c r="V15" s="589"/>
      <c r="W15" s="589">
        <v>4721425.5465343324</v>
      </c>
      <c r="X15" s="589">
        <v>676194.72615283914</v>
      </c>
      <c r="Y15" s="589">
        <v>4045230.8203815054</v>
      </c>
      <c r="Z15" s="589"/>
      <c r="AA15" s="589">
        <v>13222438.35617237</v>
      </c>
    </row>
    <row r="16" spans="1:48" s="590" customFormat="1" ht="14.25" hidden="1" customHeight="1">
      <c r="A16" s="2927" t="s">
        <v>1280</v>
      </c>
      <c r="B16" s="2927"/>
      <c r="C16" s="2927"/>
      <c r="D16" s="587"/>
      <c r="E16" s="588">
        <v>521853082.56788772</v>
      </c>
      <c r="F16" s="589">
        <v>407644010.84529263</v>
      </c>
      <c r="G16" s="589">
        <v>299226461.79350102</v>
      </c>
      <c r="H16" s="589">
        <v>21692557.30789056</v>
      </c>
      <c r="I16" s="589">
        <v>5348490.7705685459</v>
      </c>
      <c r="J16" s="589">
        <v>81376500.973332286</v>
      </c>
      <c r="K16" s="589">
        <v>114209071.72259532</v>
      </c>
      <c r="L16" s="589">
        <v>5276636.7782563744</v>
      </c>
      <c r="M16" s="2927" t="s">
        <v>1280</v>
      </c>
      <c r="N16" s="2927"/>
      <c r="O16" s="2927"/>
      <c r="P16" s="587"/>
      <c r="Q16" s="589">
        <v>2101254.1149063325</v>
      </c>
      <c r="R16" s="589">
        <v>108932434.94433889</v>
      </c>
      <c r="S16" s="589">
        <v>106831180.82943276</v>
      </c>
      <c r="T16" s="589">
        <v>85250071.846333385</v>
      </c>
      <c r="U16" s="589">
        <v>6409534.931871159</v>
      </c>
      <c r="V16" s="589"/>
      <c r="W16" s="589">
        <v>2430315.5046075759</v>
      </c>
      <c r="X16" s="589">
        <v>511312.13926854421</v>
      </c>
      <c r="Y16" s="589">
        <v>1919003.3653390375</v>
      </c>
      <c r="Z16" s="589">
        <v>9546456.3712069374</v>
      </c>
      <c r="AA16" s="589">
        <v>22287714.91782742</v>
      </c>
    </row>
    <row r="17" spans="1:48" s="590" customFormat="1" ht="15" hidden="1" customHeight="1">
      <c r="A17" s="2641" t="s">
        <v>1301</v>
      </c>
      <c r="B17" s="2641"/>
      <c r="C17" s="2641"/>
      <c r="D17" s="587"/>
      <c r="E17" s="591">
        <v>590578353.62427771</v>
      </c>
      <c r="F17" s="591">
        <v>457961855.33364534</v>
      </c>
      <c r="G17" s="591">
        <v>331103305.22873092</v>
      </c>
      <c r="H17" s="591">
        <v>18475678.485761065</v>
      </c>
      <c r="I17" s="591">
        <v>5115612.9545477172</v>
      </c>
      <c r="J17" s="591">
        <v>103267258.66460524</v>
      </c>
      <c r="K17" s="591">
        <v>132616498.29063189</v>
      </c>
      <c r="L17" s="591">
        <v>5458396.4707140252</v>
      </c>
      <c r="M17" s="2641" t="s">
        <v>1301</v>
      </c>
      <c r="N17" s="2641"/>
      <c r="O17" s="2641"/>
      <c r="P17" s="587"/>
      <c r="Q17" s="591">
        <v>2232603.3446320342</v>
      </c>
      <c r="R17" s="591">
        <v>127158101.81991786</v>
      </c>
      <c r="S17" s="591">
        <v>124925498.47528592</v>
      </c>
      <c r="T17" s="591">
        <v>92997450.038911462</v>
      </c>
      <c r="U17" s="591">
        <v>5545617.4451532839</v>
      </c>
      <c r="V17" s="591"/>
      <c r="W17" s="591">
        <v>2316937.6433555027</v>
      </c>
      <c r="X17" s="591">
        <v>566527.64370222262</v>
      </c>
      <c r="Y17" s="591">
        <v>1750409.9996532768</v>
      </c>
      <c r="Z17" s="591">
        <v>10659324.772899391</v>
      </c>
      <c r="AA17" s="591">
        <v>34724818.120765261</v>
      </c>
    </row>
    <row r="18" spans="1:48" s="590" customFormat="1" ht="16.5" hidden="1" customHeight="1">
      <c r="A18" s="2641" t="s">
        <v>1302</v>
      </c>
      <c r="B18" s="2641"/>
      <c r="C18" s="2641"/>
      <c r="D18" s="587"/>
      <c r="E18" s="591">
        <v>607232241.20353246</v>
      </c>
      <c r="F18" s="591">
        <v>436998616.67714673</v>
      </c>
      <c r="G18" s="591">
        <v>327954187.36831635</v>
      </c>
      <c r="H18" s="591">
        <v>6972609.8170829285</v>
      </c>
      <c r="I18" s="591">
        <v>5378453.5339665376</v>
      </c>
      <c r="J18" s="591">
        <v>96693365.957780898</v>
      </c>
      <c r="K18" s="591">
        <v>170233624.52638614</v>
      </c>
      <c r="L18" s="591">
        <v>5988400.2981819771</v>
      </c>
      <c r="M18" s="2641" t="s">
        <v>1302</v>
      </c>
      <c r="N18" s="2641"/>
      <c r="O18" s="2641"/>
      <c r="P18" s="587"/>
      <c r="Q18" s="591">
        <v>2325290.6556735104</v>
      </c>
      <c r="R18" s="591">
        <v>164245224.22820398</v>
      </c>
      <c r="S18" s="591">
        <v>161919933.57253072</v>
      </c>
      <c r="T18" s="591">
        <v>92730519.819716066</v>
      </c>
      <c r="U18" s="591">
        <v>7741752.2492025886</v>
      </c>
      <c r="V18" s="591"/>
      <c r="W18" s="591">
        <v>4153137.1955090282</v>
      </c>
      <c r="X18" s="591">
        <v>836269.2822764006</v>
      </c>
      <c r="Y18" s="591">
        <v>3316867.9132326297</v>
      </c>
      <c r="Z18" s="591">
        <v>12803198.065713501</v>
      </c>
      <c r="AA18" s="591">
        <v>70097722.373816505</v>
      </c>
    </row>
    <row r="19" spans="1:48" s="590" customFormat="1" ht="16.5" hidden="1" customHeight="1">
      <c r="A19" s="2641" t="s">
        <v>1303</v>
      </c>
      <c r="B19" s="2641"/>
      <c r="C19" s="2641"/>
      <c r="D19" s="587"/>
      <c r="E19" s="591">
        <v>574744237.52682424</v>
      </c>
      <c r="F19" s="591">
        <v>443369602.84599942</v>
      </c>
      <c r="G19" s="591">
        <v>316269790.26960284</v>
      </c>
      <c r="H19" s="591">
        <v>26626161.534641959</v>
      </c>
      <c r="I19" s="591">
        <v>5036702.576808474</v>
      </c>
      <c r="J19" s="591">
        <v>95436948.464945808</v>
      </c>
      <c r="K19" s="591">
        <v>131374634.68082477</v>
      </c>
      <c r="L19" s="591">
        <v>6560039.9393991157</v>
      </c>
      <c r="M19" s="2641" t="s">
        <v>1303</v>
      </c>
      <c r="N19" s="2641"/>
      <c r="O19" s="2641"/>
      <c r="P19" s="587"/>
      <c r="Q19" s="591">
        <v>2402043.3896387131</v>
      </c>
      <c r="R19" s="591">
        <v>124814594.74142577</v>
      </c>
      <c r="S19" s="591">
        <v>122412551.35178688</v>
      </c>
      <c r="T19" s="591">
        <v>90218457.466426358</v>
      </c>
      <c r="U19" s="591">
        <v>6362851.75731357</v>
      </c>
      <c r="V19" s="591"/>
      <c r="W19" s="591">
        <v>3247841.8903733031</v>
      </c>
      <c r="X19" s="591">
        <v>1030790.2639466583</v>
      </c>
      <c r="Y19" s="591">
        <v>2217051.6264266521</v>
      </c>
      <c r="Z19" s="591">
        <v>10236480.323096251</v>
      </c>
      <c r="AA19" s="591">
        <v>32819880.560770057</v>
      </c>
    </row>
    <row r="20" spans="1:48" s="590" customFormat="1" ht="16.5" hidden="1" customHeight="1">
      <c r="A20" s="2641" t="s">
        <v>1304</v>
      </c>
      <c r="B20" s="2641"/>
      <c r="C20" s="2641"/>
      <c r="D20" s="587"/>
      <c r="E20" s="589">
        <v>567799791.59006059</v>
      </c>
      <c r="F20" s="589">
        <v>437617592.44697481</v>
      </c>
      <c r="G20" s="589">
        <v>312098420.98798788</v>
      </c>
      <c r="H20" s="589">
        <v>19356673.986337218</v>
      </c>
      <c r="I20" s="589">
        <v>8039978.1807946023</v>
      </c>
      <c r="J20" s="589">
        <v>98122519.291855603</v>
      </c>
      <c r="K20" s="589">
        <v>130182199.14308508</v>
      </c>
      <c r="L20" s="589">
        <v>8999484.9532289132</v>
      </c>
      <c r="M20" s="2641" t="s">
        <v>1304</v>
      </c>
      <c r="N20" s="2641"/>
      <c r="O20" s="2641"/>
      <c r="P20" s="587"/>
      <c r="Q20" s="589">
        <v>2923667.2998072491</v>
      </c>
      <c r="R20" s="589">
        <v>121182714.18985589</v>
      </c>
      <c r="S20" s="589">
        <v>118259046.89004888</v>
      </c>
      <c r="T20" s="589">
        <v>83777665.684641898</v>
      </c>
      <c r="U20" s="589">
        <v>6385983.9145228807</v>
      </c>
      <c r="V20" s="589"/>
      <c r="W20" s="589">
        <v>3345396.2640479025</v>
      </c>
      <c r="X20" s="589">
        <v>923589.85687608412</v>
      </c>
      <c r="Y20" s="589">
        <v>2421806.4071718222</v>
      </c>
      <c r="Z20" s="589">
        <v>11513920.129646907</v>
      </c>
      <c r="AA20" s="589">
        <v>36263921.156482987</v>
      </c>
    </row>
    <row r="21" spans="1:48" s="590" customFormat="1" ht="16.5" hidden="1" customHeight="1">
      <c r="A21" s="2641" t="s">
        <v>1305</v>
      </c>
      <c r="B21" s="2641"/>
      <c r="C21" s="2641"/>
      <c r="D21" s="2"/>
      <c r="E21" s="591">
        <v>610787773.83475637</v>
      </c>
      <c r="F21" s="591">
        <v>469329663.38880724</v>
      </c>
      <c r="G21" s="591">
        <v>346190748.97137898</v>
      </c>
      <c r="H21" s="591">
        <v>20125074.550239943</v>
      </c>
      <c r="I21" s="591">
        <v>5517621.6103633652</v>
      </c>
      <c r="J21" s="591">
        <v>97496218.256824777</v>
      </c>
      <c r="K21" s="591">
        <v>141458110.44594923</v>
      </c>
      <c r="L21" s="591">
        <v>7705964.4610685222</v>
      </c>
      <c r="M21" s="2641" t="s">
        <v>1305</v>
      </c>
      <c r="N21" s="2641"/>
      <c r="O21" s="2641"/>
      <c r="P21" s="2"/>
      <c r="Q21" s="591">
        <v>2918628.0263300929</v>
      </c>
      <c r="R21" s="591">
        <v>133752145.98488064</v>
      </c>
      <c r="S21" s="591">
        <v>130833517.95855026</v>
      </c>
      <c r="T21" s="591">
        <v>90608212.810112476</v>
      </c>
      <c r="U21" s="591">
        <v>6342650.7051331485</v>
      </c>
      <c r="V21" s="591"/>
      <c r="W21" s="591">
        <v>3549418.1507599801</v>
      </c>
      <c r="X21" s="591">
        <v>956446.40794854437</v>
      </c>
      <c r="Y21" s="591">
        <v>2592971.7428114302</v>
      </c>
      <c r="Z21" s="591">
        <v>9791857.1153638083</v>
      </c>
      <c r="AA21" s="591">
        <v>40125093.407908604</v>
      </c>
    </row>
    <row r="22" spans="1:48" s="590" customFormat="1" ht="18" hidden="1" customHeight="1">
      <c r="A22" s="2618" t="s">
        <v>1055</v>
      </c>
      <c r="B22" s="2619"/>
      <c r="C22" s="2619"/>
      <c r="D22" s="2620"/>
      <c r="E22" s="593">
        <v>591629.89836522436</v>
      </c>
      <c r="F22" s="593">
        <v>459254.6924801892</v>
      </c>
      <c r="G22" s="593">
        <v>322378.70024124277</v>
      </c>
      <c r="H22" s="593">
        <v>24804.570290867643</v>
      </c>
      <c r="I22" s="593">
        <v>9371.2095568055756</v>
      </c>
      <c r="J22" s="593">
        <v>102700.21239127227</v>
      </c>
      <c r="K22" s="593">
        <v>132375.20588503618</v>
      </c>
      <c r="L22" s="593">
        <v>6817.0614620548176</v>
      </c>
      <c r="M22" s="2618" t="s">
        <v>1055</v>
      </c>
      <c r="N22" s="2619"/>
      <c r="O22" s="2619"/>
      <c r="P22" s="2620"/>
      <c r="Q22" s="593">
        <v>3627.4640444814945</v>
      </c>
      <c r="R22" s="593">
        <v>125558.14442298125</v>
      </c>
      <c r="S22" s="593">
        <v>121930.6803784998</v>
      </c>
      <c r="T22" s="593">
        <v>91613.054039876632</v>
      </c>
      <c r="U22" s="593">
        <v>8906.1531946856921</v>
      </c>
      <c r="V22" s="448" t="s">
        <v>450</v>
      </c>
      <c r="W22" s="593">
        <v>3638.2412235431029</v>
      </c>
      <c r="X22" s="593">
        <v>1259.0133363936684</v>
      </c>
      <c r="Y22" s="593">
        <v>2379.2278871494418</v>
      </c>
      <c r="Z22" s="593">
        <v>11830.928424319851</v>
      </c>
      <c r="AA22" s="593">
        <v>29604.160344714175</v>
      </c>
    </row>
    <row r="23" spans="1:48" s="590" customFormat="1" ht="18" hidden="1" customHeight="1">
      <c r="A23" s="2618" t="s">
        <v>1001</v>
      </c>
      <c r="B23" s="2619"/>
      <c r="C23" s="2619"/>
      <c r="D23" s="2620"/>
      <c r="E23" s="593">
        <v>547611.81277995161</v>
      </c>
      <c r="F23" s="593">
        <v>410485.27673501655</v>
      </c>
      <c r="G23" s="593">
        <v>327024.72355735139</v>
      </c>
      <c r="H23" s="593">
        <v>9682.279325438436</v>
      </c>
      <c r="I23" s="593">
        <v>2502.6683181675935</v>
      </c>
      <c r="J23" s="593">
        <v>71275.605534058792</v>
      </c>
      <c r="K23" s="593">
        <v>137126.53604493456</v>
      </c>
      <c r="L23" s="593">
        <v>7734.74988961485</v>
      </c>
      <c r="M23" s="2618" t="s">
        <v>1001</v>
      </c>
      <c r="N23" s="2619"/>
      <c r="O23" s="2619"/>
      <c r="P23" s="2620"/>
      <c r="Q23" s="593">
        <v>3391.8706392106169</v>
      </c>
      <c r="R23" s="593">
        <v>129391.78615531979</v>
      </c>
      <c r="S23" s="593">
        <v>125999.91551610923</v>
      </c>
      <c r="T23" s="593">
        <v>80238.35893588778</v>
      </c>
      <c r="U23" s="593">
        <v>4875.6427647899891</v>
      </c>
      <c r="V23" s="448" t="s">
        <v>450</v>
      </c>
      <c r="W23" s="593">
        <v>5492.0391740232744</v>
      </c>
      <c r="X23" s="593">
        <v>2380.294983339315</v>
      </c>
      <c r="Y23" s="593">
        <v>3111.7441906839617</v>
      </c>
      <c r="Z23" s="593">
        <v>7362.663502662831</v>
      </c>
      <c r="AA23" s="593">
        <v>35393.874641408074</v>
      </c>
    </row>
    <row r="24" spans="1:48" s="590" customFormat="1" ht="17.25" customHeight="1">
      <c r="A24" s="2618" t="s">
        <v>1002</v>
      </c>
      <c r="B24" s="2619"/>
      <c r="C24" s="2619"/>
      <c r="D24" s="2620"/>
      <c r="E24" s="593">
        <v>567102.42923699063</v>
      </c>
      <c r="F24" s="593">
        <v>433940.47486832202</v>
      </c>
      <c r="G24" s="593">
        <v>285059.70845722756</v>
      </c>
      <c r="H24" s="593">
        <v>33402.695785703654</v>
      </c>
      <c r="I24" s="593">
        <v>6883.4047903848877</v>
      </c>
      <c r="J24" s="593">
        <v>108594.66583500673</v>
      </c>
      <c r="K24" s="593">
        <v>133161.95436866666</v>
      </c>
      <c r="L24" s="593">
        <v>8548.6596721614696</v>
      </c>
      <c r="M24" s="2618" t="s">
        <v>1002</v>
      </c>
      <c r="N24" s="2619"/>
      <c r="O24" s="2619"/>
      <c r="P24" s="2620"/>
      <c r="Q24" s="593">
        <v>2617.6903308964688</v>
      </c>
      <c r="R24" s="593">
        <v>124613.29469650539</v>
      </c>
      <c r="S24" s="593">
        <v>121995.6043656088</v>
      </c>
      <c r="T24" s="593">
        <v>94245.885974165212</v>
      </c>
      <c r="U24" s="593">
        <v>5984.732538787759</v>
      </c>
      <c r="V24" s="448" t="s">
        <v>450</v>
      </c>
      <c r="W24" s="593">
        <v>3981.3728480622899</v>
      </c>
      <c r="X24" s="593">
        <v>1746.9079383191472</v>
      </c>
      <c r="Y24" s="593">
        <v>2234.464909743137</v>
      </c>
      <c r="Z24" s="593">
        <v>9773.2317686484494</v>
      </c>
      <c r="AA24" s="593">
        <v>27556.844773242203</v>
      </c>
    </row>
    <row r="25" spans="1:48" s="590" customFormat="1" ht="17.25" customHeight="1">
      <c r="A25" s="2618" t="s">
        <v>1003</v>
      </c>
      <c r="B25" s="2619"/>
      <c r="C25" s="2619"/>
      <c r="D25" s="2620"/>
      <c r="E25" s="593">
        <v>595707.11230569519</v>
      </c>
      <c r="F25" s="593">
        <v>445604.52298907569</v>
      </c>
      <c r="G25" s="593">
        <v>319939.58061899315</v>
      </c>
      <c r="H25" s="593">
        <v>13782.461485977667</v>
      </c>
      <c r="I25" s="593">
        <v>5881.5438113561368</v>
      </c>
      <c r="J25" s="593">
        <v>106000.93707274972</v>
      </c>
      <c r="K25" s="593">
        <v>150102.58931661953</v>
      </c>
      <c r="L25" s="593">
        <v>9283.9261527981998</v>
      </c>
      <c r="M25" s="2618" t="s">
        <v>1003</v>
      </c>
      <c r="N25" s="2619"/>
      <c r="O25" s="2619"/>
      <c r="P25" s="2620"/>
      <c r="Q25" s="593">
        <v>3001.0264481816425</v>
      </c>
      <c r="R25" s="593">
        <v>140818.66316382139</v>
      </c>
      <c r="S25" s="593">
        <v>137817.63671564008</v>
      </c>
      <c r="T25" s="593">
        <v>98604.434366141621</v>
      </c>
      <c r="U25" s="593">
        <v>5111.9300760664009</v>
      </c>
      <c r="V25" s="448" t="s">
        <v>450</v>
      </c>
      <c r="W25" s="593">
        <v>4218.8981353382078</v>
      </c>
      <c r="X25" s="593">
        <v>1685.6976524535971</v>
      </c>
      <c r="Y25" s="593">
        <v>2533.2004828846166</v>
      </c>
      <c r="Z25" s="593">
        <v>11366.695523599947</v>
      </c>
      <c r="AA25" s="593">
        <v>41249.069661693618</v>
      </c>
    </row>
    <row r="26" spans="1:48" s="590" customFormat="1" ht="17.25" customHeight="1">
      <c r="A26" s="2618" t="s">
        <v>1004</v>
      </c>
      <c r="B26" s="2619"/>
      <c r="C26" s="2619"/>
      <c r="D26" s="2620"/>
      <c r="E26" s="593">
        <v>645268.72433871333</v>
      </c>
      <c r="F26" s="593">
        <v>481724.67495703587</v>
      </c>
      <c r="G26" s="593">
        <v>320564.51372912945</v>
      </c>
      <c r="H26" s="593">
        <v>20626.742568031848</v>
      </c>
      <c r="I26" s="593">
        <v>5559.0699715207802</v>
      </c>
      <c r="J26" s="593">
        <v>134974.34868835309</v>
      </c>
      <c r="K26" s="593">
        <v>163544.04938167866</v>
      </c>
      <c r="L26" s="593">
        <v>9549.7132046175793</v>
      </c>
      <c r="M26" s="2618" t="s">
        <v>1004</v>
      </c>
      <c r="N26" s="2619"/>
      <c r="O26" s="2619"/>
      <c r="P26" s="2620"/>
      <c r="Q26" s="593">
        <v>2829.5390284122773</v>
      </c>
      <c r="R26" s="593">
        <v>153994.33617706056</v>
      </c>
      <c r="S26" s="593">
        <v>151164.79714864836</v>
      </c>
      <c r="T26" s="593">
        <v>113223.03755813668</v>
      </c>
      <c r="U26" s="593">
        <v>4471.5741637562132</v>
      </c>
      <c r="V26" s="593">
        <v>293.9647969427632</v>
      </c>
      <c r="W26" s="593">
        <v>4165.4780534763222</v>
      </c>
      <c r="X26" s="593">
        <v>1736.5951237204602</v>
      </c>
      <c r="Y26" s="593">
        <v>2428.8829297558636</v>
      </c>
      <c r="Z26" s="593">
        <v>10468.856524598825</v>
      </c>
      <c r="AA26" s="593">
        <v>39479.599100935498</v>
      </c>
    </row>
    <row r="27" spans="1:48" s="590" customFormat="1" ht="17.25" customHeight="1" thickBot="1">
      <c r="A27" s="2618" t="s">
        <v>1005</v>
      </c>
      <c r="B27" s="2619"/>
      <c r="C27" s="2619"/>
      <c r="D27" s="2620"/>
      <c r="E27" s="593">
        <v>688049.72330288822</v>
      </c>
      <c r="F27" s="593">
        <v>526074.27506521763</v>
      </c>
      <c r="G27" s="593">
        <v>339534.07365654182</v>
      </c>
      <c r="H27" s="593">
        <v>30701.409825774503</v>
      </c>
      <c r="I27" s="593">
        <v>5792.6064126902311</v>
      </c>
      <c r="J27" s="593">
        <v>150046.18517021197</v>
      </c>
      <c r="K27" s="593">
        <v>161975.44823766986</v>
      </c>
      <c r="L27" s="593">
        <v>10362.862079113285</v>
      </c>
      <c r="M27" s="2618" t="s">
        <v>1005</v>
      </c>
      <c r="N27" s="2619"/>
      <c r="O27" s="2619"/>
      <c r="P27" s="2620"/>
      <c r="Q27" s="593">
        <v>3199.2785104494296</v>
      </c>
      <c r="R27" s="593">
        <v>151612.58615855646</v>
      </c>
      <c r="S27" s="593">
        <v>148413.30764810694</v>
      </c>
      <c r="T27" s="593">
        <v>118362.38015424981</v>
      </c>
      <c r="U27" s="593">
        <v>6220.7687925354139</v>
      </c>
      <c r="V27" s="593">
        <v>420.66987144070964</v>
      </c>
      <c r="W27" s="593">
        <v>3627.33977354341</v>
      </c>
      <c r="X27" s="593">
        <v>1162.3282682214706</v>
      </c>
      <c r="Y27" s="593">
        <v>2465.0115053219374</v>
      </c>
      <c r="Z27" s="593">
        <v>14554.125735811642</v>
      </c>
      <c r="AA27" s="593">
        <v>34336.274792149394</v>
      </c>
    </row>
    <row r="28" spans="1:48" s="590" customFormat="1" ht="17.25" customHeight="1" thickTop="1">
      <c r="A28" s="2618" t="s">
        <v>1481</v>
      </c>
      <c r="B28" s="2619"/>
      <c r="C28" s="2619"/>
      <c r="D28" s="2620"/>
      <c r="E28" s="593">
        <f>AD32</f>
        <v>938752.46645881783</v>
      </c>
      <c r="F28" s="593">
        <f>AE32</f>
        <v>710594.93089559162</v>
      </c>
      <c r="G28" s="593">
        <f>AF32</f>
        <v>446604.23430055892</v>
      </c>
      <c r="H28" s="593">
        <f>AG32</f>
        <v>57959.652833130371</v>
      </c>
      <c r="I28" s="593">
        <f>AH32</f>
        <v>6529.7640954809995</v>
      </c>
      <c r="J28" s="593">
        <f>AI32</f>
        <v>199501.27966642301</v>
      </c>
      <c r="K28" s="593">
        <f>AJ32</f>
        <v>228286.22711083398</v>
      </c>
      <c r="L28" s="593">
        <f>AK32</f>
        <v>14364.917294544806</v>
      </c>
      <c r="M28" s="2618" t="s">
        <v>1481</v>
      </c>
      <c r="N28" s="2619"/>
      <c r="O28" s="2619"/>
      <c r="P28" s="2620"/>
      <c r="Q28" s="593">
        <f>AL32</f>
        <v>3618.0427123163026</v>
      </c>
      <c r="R28" s="593">
        <f>AM32</f>
        <v>213926.92340975307</v>
      </c>
      <c r="S28" s="593">
        <f>AN32</f>
        <v>210309.18825947845</v>
      </c>
      <c r="T28" s="593">
        <f>AO32</f>
        <v>159372.80971452114</v>
      </c>
      <c r="U28" s="593">
        <f>AP32</f>
        <v>7275.9563349045466</v>
      </c>
      <c r="V28" s="593">
        <f>AQ32</f>
        <v>199.73760769896063</v>
      </c>
      <c r="W28" s="593">
        <f>AR32</f>
        <v>4723.7624296955164</v>
      </c>
      <c r="X28" s="593">
        <f>AS32</f>
        <v>1418.2815635622349</v>
      </c>
      <c r="Y28" s="593">
        <f>AT32</f>
        <v>3305.4808661332654</v>
      </c>
      <c r="Z28" s="593">
        <f>AU32</f>
        <v>17117.976590657396</v>
      </c>
      <c r="AA28" s="593">
        <f>AV32</f>
        <v>55928.404374101861</v>
      </c>
      <c r="AB28" s="2941"/>
      <c r="AC28" s="2942"/>
      <c r="AD28" s="1624" t="s">
        <v>96</v>
      </c>
      <c r="AE28" s="1625" t="s">
        <v>880</v>
      </c>
      <c r="AF28" s="1625" t="s">
        <v>2126</v>
      </c>
      <c r="AG28" s="1625" t="s">
        <v>2124</v>
      </c>
      <c r="AH28" s="1625" t="s">
        <v>2127</v>
      </c>
      <c r="AI28" s="1625" t="s">
        <v>2128</v>
      </c>
      <c r="AJ28" s="1625" t="s">
        <v>311</v>
      </c>
      <c r="AK28" s="1625" t="s">
        <v>2129</v>
      </c>
      <c r="AL28" s="1625" t="s">
        <v>882</v>
      </c>
      <c r="AM28" s="1625" t="s">
        <v>1929</v>
      </c>
      <c r="AN28" s="1625" t="s">
        <v>312</v>
      </c>
      <c r="AO28" s="1625" t="s">
        <v>1931</v>
      </c>
      <c r="AP28" s="1625" t="s">
        <v>892</v>
      </c>
      <c r="AQ28" s="1625" t="s">
        <v>2130</v>
      </c>
      <c r="AR28" s="1625" t="s">
        <v>2131</v>
      </c>
      <c r="AS28" s="1625" t="s">
        <v>2132</v>
      </c>
      <c r="AT28" s="1625" t="s">
        <v>2133</v>
      </c>
      <c r="AU28" s="1625" t="s">
        <v>2134</v>
      </c>
      <c r="AV28" s="1626" t="s">
        <v>99</v>
      </c>
    </row>
    <row r="29" spans="1:48" ht="17.25" customHeight="1" thickBot="1">
      <c r="A29" s="2927" t="s">
        <v>43</v>
      </c>
      <c r="B29" s="2927"/>
      <c r="C29" s="2927"/>
      <c r="D29" s="587"/>
      <c r="E29" s="593"/>
      <c r="F29" s="593"/>
      <c r="G29" s="593"/>
      <c r="H29" s="593"/>
      <c r="I29" s="593"/>
      <c r="J29" s="593"/>
      <c r="K29" s="593"/>
      <c r="L29" s="593"/>
      <c r="M29" s="2927" t="s">
        <v>43</v>
      </c>
      <c r="N29" s="2927"/>
      <c r="O29" s="2927"/>
      <c r="P29" s="587"/>
      <c r="Q29" s="593"/>
      <c r="R29" s="593"/>
      <c r="S29" s="593"/>
      <c r="T29" s="593"/>
      <c r="U29" s="593"/>
      <c r="V29" s="593"/>
      <c r="W29" s="593"/>
      <c r="X29" s="593"/>
      <c r="Y29" s="593"/>
      <c r="Z29" s="593"/>
      <c r="AA29" s="593"/>
      <c r="AB29" s="2943"/>
      <c r="AC29" s="2944"/>
      <c r="AD29" s="1627" t="s">
        <v>68</v>
      </c>
      <c r="AE29" s="1628" t="s">
        <v>68</v>
      </c>
      <c r="AF29" s="1628" t="s">
        <v>68</v>
      </c>
      <c r="AG29" s="1628" t="s">
        <v>68</v>
      </c>
      <c r="AH29" s="1628" t="s">
        <v>68</v>
      </c>
      <c r="AI29" s="1628" t="s">
        <v>68</v>
      </c>
      <c r="AJ29" s="1628" t="s">
        <v>68</v>
      </c>
      <c r="AK29" s="1628" t="s">
        <v>68</v>
      </c>
      <c r="AL29" s="1628" t="s">
        <v>68</v>
      </c>
      <c r="AM29" s="1628" t="s">
        <v>68</v>
      </c>
      <c r="AN29" s="1628" t="s">
        <v>68</v>
      </c>
      <c r="AO29" s="1628" t="s">
        <v>68</v>
      </c>
      <c r="AP29" s="1628" t="s">
        <v>68</v>
      </c>
      <c r="AQ29" s="1628" t="s">
        <v>68</v>
      </c>
      <c r="AR29" s="1628" t="s">
        <v>68</v>
      </c>
      <c r="AS29" s="1628" t="s">
        <v>68</v>
      </c>
      <c r="AT29" s="1628" t="s">
        <v>68</v>
      </c>
      <c r="AU29" s="1628" t="s">
        <v>68</v>
      </c>
      <c r="AV29" s="1629" t="s">
        <v>68</v>
      </c>
    </row>
    <row r="30" spans="1:48" ht="17.25" customHeight="1" thickTop="1">
      <c r="A30" s="600"/>
      <c r="B30" s="600" t="s">
        <v>44</v>
      </c>
      <c r="C30" s="600"/>
      <c r="D30" s="1081"/>
      <c r="E30" s="809">
        <f>AD30</f>
        <v>898010.92313150689</v>
      </c>
      <c r="F30" s="809">
        <f>AE30</f>
        <v>680096.40595850919</v>
      </c>
      <c r="G30" s="809">
        <f>AF30</f>
        <v>427230.35142320418</v>
      </c>
      <c r="H30" s="809">
        <f>AG30</f>
        <v>55754.659686248095</v>
      </c>
      <c r="I30" s="809">
        <f>AH30</f>
        <v>6394.1782859127343</v>
      </c>
      <c r="J30" s="809">
        <f>AI30</f>
        <v>190717.2165631454</v>
      </c>
      <c r="K30" s="809">
        <f>AJ30</f>
        <v>217914.51717299767</v>
      </c>
      <c r="L30" s="810">
        <f>AK30</f>
        <v>13844.585276903563</v>
      </c>
      <c r="M30" s="600"/>
      <c r="N30" s="600" t="s">
        <v>34</v>
      </c>
      <c r="O30" s="600"/>
      <c r="P30" s="1081"/>
      <c r="Q30" s="809">
        <f>AL30</f>
        <v>3472.5871766456785</v>
      </c>
      <c r="R30" s="809">
        <f>AM30</f>
        <v>204069.93189609348</v>
      </c>
      <c r="S30" s="809">
        <f>AN30</f>
        <v>200597.34471944752</v>
      </c>
      <c r="T30" s="809">
        <f>AO30</f>
        <v>154697.79148844935</v>
      </c>
      <c r="U30" s="809">
        <f>AP30</f>
        <v>7252.1678358264471</v>
      </c>
      <c r="V30" s="809">
        <f>AQ30</f>
        <v>198.30010769890998</v>
      </c>
      <c r="W30" s="809">
        <f>AR30</f>
        <v>4621.4834548240751</v>
      </c>
      <c r="X30" s="809">
        <f>AS30</f>
        <v>1374.8018539244458</v>
      </c>
      <c r="Y30" s="809">
        <f>AT30</f>
        <v>3246.6816008996129</v>
      </c>
      <c r="Z30" s="809">
        <f>AU30</f>
        <v>17106.698334085057</v>
      </c>
      <c r="AA30" s="810">
        <f>AV30</f>
        <v>50934.300166733919</v>
      </c>
      <c r="AB30" s="2947" t="s">
        <v>1936</v>
      </c>
      <c r="AC30" s="1630" t="s">
        <v>1937</v>
      </c>
      <c r="AD30" s="1631">
        <v>898010.92313150689</v>
      </c>
      <c r="AE30" s="1632">
        <v>680096.40595850919</v>
      </c>
      <c r="AF30" s="1632">
        <v>427230.35142320418</v>
      </c>
      <c r="AG30" s="1632">
        <v>55754.659686248095</v>
      </c>
      <c r="AH30" s="1632">
        <v>6394.1782859127343</v>
      </c>
      <c r="AI30" s="1632">
        <v>190717.2165631454</v>
      </c>
      <c r="AJ30" s="1632">
        <v>217914.51717299767</v>
      </c>
      <c r="AK30" s="1632">
        <v>13844.585276903563</v>
      </c>
      <c r="AL30" s="1632">
        <v>3472.5871766456785</v>
      </c>
      <c r="AM30" s="1632">
        <v>204069.93189609348</v>
      </c>
      <c r="AN30" s="1632">
        <v>200597.34471944752</v>
      </c>
      <c r="AO30" s="1632">
        <v>154697.79148844935</v>
      </c>
      <c r="AP30" s="1632">
        <v>7252.1678358264471</v>
      </c>
      <c r="AQ30" s="1632">
        <v>198.30010769890998</v>
      </c>
      <c r="AR30" s="1632">
        <v>4621.4834548240751</v>
      </c>
      <c r="AS30" s="1632">
        <v>1374.8018539244458</v>
      </c>
      <c r="AT30" s="1632">
        <v>3246.6816008996129</v>
      </c>
      <c r="AU30" s="1632">
        <v>17106.698334085057</v>
      </c>
      <c r="AV30" s="1633">
        <v>50934.300166733919</v>
      </c>
    </row>
    <row r="31" spans="1:48" ht="17.25" customHeight="1">
      <c r="A31" s="600"/>
      <c r="B31" s="600" t="s">
        <v>12</v>
      </c>
      <c r="C31" s="600"/>
      <c r="D31" s="1081"/>
      <c r="E31" s="809">
        <f>AD31</f>
        <v>40741.543327310552</v>
      </c>
      <c r="F31" s="809">
        <f>AE31</f>
        <v>30498.524937082977</v>
      </c>
      <c r="G31" s="809">
        <f>AF31</f>
        <v>19373.882877354834</v>
      </c>
      <c r="H31" s="809">
        <f>AG31</f>
        <v>2204.9931468822861</v>
      </c>
      <c r="I31" s="809">
        <f>AH31</f>
        <v>135.58580956826344</v>
      </c>
      <c r="J31" s="809">
        <f>AI31</f>
        <v>8784.0631032776073</v>
      </c>
      <c r="K31" s="809">
        <f>AJ31</f>
        <v>10371.709937836433</v>
      </c>
      <c r="L31" s="810">
        <f>AK31</f>
        <v>520.33201764124794</v>
      </c>
      <c r="M31" s="600"/>
      <c r="N31" s="600" t="s">
        <v>12</v>
      </c>
      <c r="O31" s="600"/>
      <c r="P31" s="1081"/>
      <c r="Q31" s="809">
        <f>AL31</f>
        <v>145.45553567062194</v>
      </c>
      <c r="R31" s="809">
        <f>AM31</f>
        <v>9856.9915136595864</v>
      </c>
      <c r="S31" s="809">
        <f>AN31</f>
        <v>9711.8435400311664</v>
      </c>
      <c r="T31" s="809">
        <f>AO31</f>
        <v>4675.0182260716965</v>
      </c>
      <c r="U31" s="809">
        <f>AP31</f>
        <v>23.788499078101758</v>
      </c>
      <c r="V31" s="809">
        <f>AQ31</f>
        <v>1.4375000000506606</v>
      </c>
      <c r="W31" s="809">
        <f>AR31</f>
        <v>102.27897487144256</v>
      </c>
      <c r="X31" s="809">
        <f>AS31</f>
        <v>43.479709637789078</v>
      </c>
      <c r="Y31" s="809">
        <f>AT31</f>
        <v>58.7992652336535</v>
      </c>
      <c r="Z31" s="809">
        <f>AU31</f>
        <v>11.278256572339103</v>
      </c>
      <c r="AA31" s="810">
        <f>AV31</f>
        <v>4994.1042073679555</v>
      </c>
      <c r="AB31" s="2945"/>
      <c r="AC31" s="2487" t="s">
        <v>1938</v>
      </c>
      <c r="AD31" s="1634">
        <v>40741.543327310552</v>
      </c>
      <c r="AE31" s="1635">
        <v>30498.524937082977</v>
      </c>
      <c r="AF31" s="1635">
        <v>19373.882877354834</v>
      </c>
      <c r="AG31" s="1635">
        <v>2204.9931468822861</v>
      </c>
      <c r="AH31" s="1635">
        <v>135.58580956826344</v>
      </c>
      <c r="AI31" s="1635">
        <v>8784.0631032776073</v>
      </c>
      <c r="AJ31" s="1635">
        <v>10371.709937836433</v>
      </c>
      <c r="AK31" s="1635">
        <v>520.33201764124794</v>
      </c>
      <c r="AL31" s="1635">
        <v>145.45553567062194</v>
      </c>
      <c r="AM31" s="1635">
        <v>9856.9915136595864</v>
      </c>
      <c r="AN31" s="1635">
        <v>9711.8435400311664</v>
      </c>
      <c r="AO31" s="1635">
        <v>4675.0182260716965</v>
      </c>
      <c r="AP31" s="1635">
        <v>23.788499078101758</v>
      </c>
      <c r="AQ31" s="1635">
        <v>1.4375000000506606</v>
      </c>
      <c r="AR31" s="1635">
        <v>102.27897487144256</v>
      </c>
      <c r="AS31" s="1635">
        <v>43.479709637789078</v>
      </c>
      <c r="AT31" s="1635">
        <v>58.7992652336535</v>
      </c>
      <c r="AU31" s="1635">
        <v>11.278256572339103</v>
      </c>
      <c r="AV31" s="1636">
        <v>4994.1042073679555</v>
      </c>
    </row>
    <row r="32" spans="1:48" ht="17.25" customHeight="1">
      <c r="A32" s="2927" t="s">
        <v>13</v>
      </c>
      <c r="B32" s="2927"/>
      <c r="C32" s="2927"/>
      <c r="D32" s="587"/>
      <c r="E32" s="809"/>
      <c r="F32" s="809"/>
      <c r="G32" s="809"/>
      <c r="H32" s="809"/>
      <c r="I32" s="809"/>
      <c r="J32" s="809"/>
      <c r="K32" s="809"/>
      <c r="L32" s="810"/>
      <c r="M32" s="2927" t="s">
        <v>13</v>
      </c>
      <c r="N32" s="2927"/>
      <c r="O32" s="2927"/>
      <c r="P32" s="587"/>
      <c r="Q32" s="809"/>
      <c r="R32" s="809"/>
      <c r="S32" s="809"/>
      <c r="T32" s="809"/>
      <c r="U32" s="809"/>
      <c r="V32" s="809"/>
      <c r="W32" s="809"/>
      <c r="X32" s="809"/>
      <c r="Y32" s="809"/>
      <c r="Z32" s="809"/>
      <c r="AA32" s="810"/>
      <c r="AB32" s="2566" t="s">
        <v>1939</v>
      </c>
      <c r="AC32" s="2568"/>
      <c r="AD32" s="1634">
        <v>938752.46645881783</v>
      </c>
      <c r="AE32" s="1635">
        <v>710594.93089559162</v>
      </c>
      <c r="AF32" s="1635">
        <v>446604.23430055892</v>
      </c>
      <c r="AG32" s="1635">
        <v>57959.652833130371</v>
      </c>
      <c r="AH32" s="1635">
        <v>6529.7640954809995</v>
      </c>
      <c r="AI32" s="1635">
        <v>199501.27966642301</v>
      </c>
      <c r="AJ32" s="1635">
        <v>228286.22711083398</v>
      </c>
      <c r="AK32" s="1635">
        <v>14364.917294544806</v>
      </c>
      <c r="AL32" s="1635">
        <v>3618.0427123163026</v>
      </c>
      <c r="AM32" s="1635">
        <v>213926.92340975307</v>
      </c>
      <c r="AN32" s="1635">
        <v>210309.18825947845</v>
      </c>
      <c r="AO32" s="1635">
        <v>159372.80971452114</v>
      </c>
      <c r="AP32" s="1635">
        <v>7275.9563349045466</v>
      </c>
      <c r="AQ32" s="1635">
        <v>199.73760769896063</v>
      </c>
      <c r="AR32" s="1635">
        <v>4723.7624296955164</v>
      </c>
      <c r="AS32" s="1635">
        <v>1418.2815635622349</v>
      </c>
      <c r="AT32" s="1635">
        <v>3305.4808661332654</v>
      </c>
      <c r="AU32" s="1635">
        <v>17117.976590657396</v>
      </c>
      <c r="AV32" s="1636">
        <v>55928.404374101861</v>
      </c>
    </row>
    <row r="33" spans="1:48" ht="17.25" customHeight="1">
      <c r="A33" s="600"/>
      <c r="B33" s="1137" t="s">
        <v>52</v>
      </c>
      <c r="C33" s="600"/>
      <c r="D33" s="1081"/>
      <c r="E33" s="809">
        <f>AD33</f>
        <v>605124.74346296175</v>
      </c>
      <c r="F33" s="809">
        <f>AE33</f>
        <v>460569.75803019252</v>
      </c>
      <c r="G33" s="809">
        <f>AF33</f>
        <v>297200.58745812281</v>
      </c>
      <c r="H33" s="809">
        <f>AG33</f>
        <v>40143.353266831393</v>
      </c>
      <c r="I33" s="809">
        <f>AH33</f>
        <v>4278.1885844495482</v>
      </c>
      <c r="J33" s="809">
        <f>AI33</f>
        <v>118947.62872078884</v>
      </c>
      <c r="K33" s="809">
        <f>AJ33</f>
        <v>144554.98543276719</v>
      </c>
      <c r="L33" s="810">
        <f>AK33</f>
        <v>6140.9142462771633</v>
      </c>
      <c r="M33" s="600"/>
      <c r="N33" s="600" t="s">
        <v>52</v>
      </c>
      <c r="O33" s="600"/>
      <c r="P33" s="1081"/>
      <c r="Q33" s="809">
        <f>AL33</f>
        <v>2511.9992056418732</v>
      </c>
      <c r="R33" s="809">
        <f>AM33</f>
        <v>138414.07118648992</v>
      </c>
      <c r="S33" s="809">
        <f>AN33</f>
        <v>135902.07198084801</v>
      </c>
      <c r="T33" s="809">
        <f>AO33</f>
        <v>113086.10207969823</v>
      </c>
      <c r="U33" s="809">
        <f>AP33</f>
        <v>5057.9404151225199</v>
      </c>
      <c r="V33" s="809">
        <f>AQ33</f>
        <v>51.537501116188814</v>
      </c>
      <c r="W33" s="809">
        <f>AR33</f>
        <v>2584.8339776393054</v>
      </c>
      <c r="X33" s="809">
        <f>AS33</f>
        <v>706.56781591310687</v>
      </c>
      <c r="Y33" s="809">
        <f>AT33</f>
        <v>1878.266161726197</v>
      </c>
      <c r="Z33" s="809">
        <f>AU33</f>
        <v>13840.177576130623</v>
      </c>
      <c r="AA33" s="810">
        <f>AV33</f>
        <v>28961.835583402568</v>
      </c>
      <c r="AB33" s="2566" t="s">
        <v>1940</v>
      </c>
      <c r="AC33" s="2568"/>
      <c r="AD33" s="1634">
        <v>605124.74346296175</v>
      </c>
      <c r="AE33" s="1635">
        <v>460569.75803019252</v>
      </c>
      <c r="AF33" s="1635">
        <v>297200.58745812281</v>
      </c>
      <c r="AG33" s="1635">
        <v>40143.353266831393</v>
      </c>
      <c r="AH33" s="1635">
        <v>4278.1885844495482</v>
      </c>
      <c r="AI33" s="1635">
        <v>118947.62872078884</v>
      </c>
      <c r="AJ33" s="1635">
        <v>144554.98543276719</v>
      </c>
      <c r="AK33" s="1635">
        <v>6140.9142462771633</v>
      </c>
      <c r="AL33" s="1635">
        <v>2511.9992056418732</v>
      </c>
      <c r="AM33" s="1635">
        <v>138414.07118648992</v>
      </c>
      <c r="AN33" s="1635">
        <v>135902.07198084801</v>
      </c>
      <c r="AO33" s="1635">
        <v>113086.10207969823</v>
      </c>
      <c r="AP33" s="1635">
        <v>5057.9404151225199</v>
      </c>
      <c r="AQ33" s="1635">
        <v>51.537501116188814</v>
      </c>
      <c r="AR33" s="1635">
        <v>2584.8339776393054</v>
      </c>
      <c r="AS33" s="1635">
        <v>706.56781591310687</v>
      </c>
      <c r="AT33" s="1635">
        <v>1878.266161726197</v>
      </c>
      <c r="AU33" s="1635">
        <v>13840.177576130623</v>
      </c>
      <c r="AV33" s="1636">
        <v>28961.835583402568</v>
      </c>
    </row>
    <row r="34" spans="1:48" ht="17.25" customHeight="1">
      <c r="A34" s="600"/>
      <c r="B34" s="1137" t="s">
        <v>53</v>
      </c>
      <c r="C34" s="600"/>
      <c r="D34" s="1081"/>
      <c r="E34" s="809">
        <f>AD34</f>
        <v>56442.369847481554</v>
      </c>
      <c r="F34" s="809">
        <f>AE34</f>
        <v>43932.574242027535</v>
      </c>
      <c r="G34" s="809">
        <f>AF34</f>
        <v>25661.066859994073</v>
      </c>
      <c r="H34" s="809">
        <f>AG34</f>
        <v>6079.5293263252506</v>
      </c>
      <c r="I34" s="809">
        <f>AH34</f>
        <v>294.28852398042255</v>
      </c>
      <c r="J34" s="809">
        <f>AI34</f>
        <v>11897.689531727796</v>
      </c>
      <c r="K34" s="809">
        <f>AJ34</f>
        <v>12509.795605454012</v>
      </c>
      <c r="L34" s="810">
        <f>AK34</f>
        <v>1348.6200678299601</v>
      </c>
      <c r="M34" s="600"/>
      <c r="N34" s="600" t="s">
        <v>53</v>
      </c>
      <c r="O34" s="600"/>
      <c r="P34" s="1081"/>
      <c r="Q34" s="809">
        <f>AL34</f>
        <v>176.93041189852616</v>
      </c>
      <c r="R34" s="809">
        <f>AM34</f>
        <v>11161.175537624042</v>
      </c>
      <c r="S34" s="809">
        <f>AN34</f>
        <v>10984.245125725514</v>
      </c>
      <c r="T34" s="809">
        <f>AO34</f>
        <v>8202.4934030827262</v>
      </c>
      <c r="U34" s="809">
        <f>AP34</f>
        <v>206.32261178878494</v>
      </c>
      <c r="V34" s="809">
        <f>AQ34</f>
        <v>1.0157067860629809</v>
      </c>
      <c r="W34" s="809">
        <f>AR34</f>
        <v>50.160426091395202</v>
      </c>
      <c r="X34" s="809">
        <f>AS34</f>
        <v>-133.50488449344391</v>
      </c>
      <c r="Y34" s="809">
        <f>AT34</f>
        <v>183.66531058483886</v>
      </c>
      <c r="Z34" s="809">
        <f>AU34</f>
        <v>93.167699507861727</v>
      </c>
      <c r="AA34" s="810">
        <f>AV34</f>
        <v>2617.4206774844042</v>
      </c>
      <c r="AB34" s="2566" t="s">
        <v>1941</v>
      </c>
      <c r="AC34" s="2568"/>
      <c r="AD34" s="1634">
        <v>56442.369847481554</v>
      </c>
      <c r="AE34" s="1635">
        <v>43932.574242027535</v>
      </c>
      <c r="AF34" s="1635">
        <v>25661.066859994073</v>
      </c>
      <c r="AG34" s="1635">
        <v>6079.5293263252506</v>
      </c>
      <c r="AH34" s="1635">
        <v>294.28852398042255</v>
      </c>
      <c r="AI34" s="1635">
        <v>11897.689531727796</v>
      </c>
      <c r="AJ34" s="1635">
        <v>12509.795605454012</v>
      </c>
      <c r="AK34" s="1635">
        <v>1348.6200678299601</v>
      </c>
      <c r="AL34" s="1635">
        <v>176.93041189852616</v>
      </c>
      <c r="AM34" s="1635">
        <v>11161.175537624042</v>
      </c>
      <c r="AN34" s="1635">
        <v>10984.245125725514</v>
      </c>
      <c r="AO34" s="1635">
        <v>8202.4934030827262</v>
      </c>
      <c r="AP34" s="1635">
        <v>206.32261178878494</v>
      </c>
      <c r="AQ34" s="1635">
        <v>1.0157067860629809</v>
      </c>
      <c r="AR34" s="1635">
        <v>50.160426091395202</v>
      </c>
      <c r="AS34" s="1635">
        <v>-133.50488449344391</v>
      </c>
      <c r="AT34" s="1635">
        <v>183.66531058483886</v>
      </c>
      <c r="AU34" s="1635">
        <v>93.167699507861727</v>
      </c>
      <c r="AV34" s="1636">
        <v>2617.4206774844042</v>
      </c>
    </row>
    <row r="35" spans="1:48" ht="17.25" customHeight="1">
      <c r="A35" s="600"/>
      <c r="B35" s="1137" t="s">
        <v>54</v>
      </c>
      <c r="C35" s="600"/>
      <c r="D35" s="1081"/>
      <c r="E35" s="809">
        <f>AD35</f>
        <v>137942.33876710036</v>
      </c>
      <c r="F35" s="809">
        <f>AE35</f>
        <v>105359.96012480649</v>
      </c>
      <c r="G35" s="809">
        <f>AF35</f>
        <v>64332.680723139289</v>
      </c>
      <c r="H35" s="809">
        <f>AG35</f>
        <v>7368.7327142238983</v>
      </c>
      <c r="I35" s="809">
        <f>AH35</f>
        <v>1017.0094865741294</v>
      </c>
      <c r="J35" s="809">
        <f>AI35</f>
        <v>32641.537200869032</v>
      </c>
      <c r="K35" s="809">
        <f>AJ35</f>
        <v>32582.37864229389</v>
      </c>
      <c r="L35" s="810">
        <f>AK35</f>
        <v>4283.4746756477434</v>
      </c>
      <c r="M35" s="600"/>
      <c r="N35" s="600" t="s">
        <v>54</v>
      </c>
      <c r="O35" s="600"/>
      <c r="P35" s="1081"/>
      <c r="Q35" s="809">
        <f>AL35</f>
        <v>487.88739202128113</v>
      </c>
      <c r="R35" s="809">
        <f>AM35</f>
        <v>28298.903966646179</v>
      </c>
      <c r="S35" s="809">
        <f>AN35</f>
        <v>27811.016574624904</v>
      </c>
      <c r="T35" s="809">
        <f>AO35</f>
        <v>18245.829312905975</v>
      </c>
      <c r="U35" s="809">
        <f>AP35</f>
        <v>390.71630608180391</v>
      </c>
      <c r="V35" s="809">
        <f>AQ35</f>
        <v>58.442511796658223</v>
      </c>
      <c r="W35" s="809">
        <f>AR35</f>
        <v>1123.0937896231862</v>
      </c>
      <c r="X35" s="809">
        <f>AS35</f>
        <v>511.89853066935882</v>
      </c>
      <c r="Y35" s="809">
        <f>AT35</f>
        <v>611.1952589538264</v>
      </c>
      <c r="Z35" s="809">
        <f>AU35</f>
        <v>239.02802802992159</v>
      </c>
      <c r="AA35" s="810">
        <f>AV35</f>
        <v>8231.9626822471764</v>
      </c>
      <c r="AB35" s="2566" t="s">
        <v>1942</v>
      </c>
      <c r="AC35" s="2568"/>
      <c r="AD35" s="1634">
        <v>137942.33876710036</v>
      </c>
      <c r="AE35" s="1635">
        <v>105359.96012480649</v>
      </c>
      <c r="AF35" s="1635">
        <v>64332.680723139289</v>
      </c>
      <c r="AG35" s="1635">
        <v>7368.7327142238983</v>
      </c>
      <c r="AH35" s="1635">
        <v>1017.0094865741294</v>
      </c>
      <c r="AI35" s="1635">
        <v>32641.537200869032</v>
      </c>
      <c r="AJ35" s="1635">
        <v>32582.37864229389</v>
      </c>
      <c r="AK35" s="1635">
        <v>4283.4746756477434</v>
      </c>
      <c r="AL35" s="1635">
        <v>487.88739202128113</v>
      </c>
      <c r="AM35" s="1635">
        <v>28298.903966646179</v>
      </c>
      <c r="AN35" s="1635">
        <v>27811.016574624904</v>
      </c>
      <c r="AO35" s="1635">
        <v>18245.829312905975</v>
      </c>
      <c r="AP35" s="1635">
        <v>390.71630608180391</v>
      </c>
      <c r="AQ35" s="1635">
        <v>58.442511796658223</v>
      </c>
      <c r="AR35" s="1635">
        <v>1123.0937896231862</v>
      </c>
      <c r="AS35" s="1635">
        <v>511.89853066935882</v>
      </c>
      <c r="AT35" s="1635">
        <v>611.1952589538264</v>
      </c>
      <c r="AU35" s="1635">
        <v>239.02802802992159</v>
      </c>
      <c r="AV35" s="1636">
        <v>8231.9626822471764</v>
      </c>
    </row>
    <row r="36" spans="1:48" ht="17.25" customHeight="1">
      <c r="A36" s="600"/>
      <c r="B36" s="1137" t="s">
        <v>254</v>
      </c>
      <c r="C36" s="600"/>
      <c r="D36" s="1081"/>
      <c r="E36" s="809">
        <f>AD36</f>
        <v>50162.59552827564</v>
      </c>
      <c r="F36" s="809">
        <f>AE36</f>
        <v>36382.368919566077</v>
      </c>
      <c r="G36" s="809">
        <f>AF36</f>
        <v>22470.100402302152</v>
      </c>
      <c r="H36" s="809">
        <f>AG36</f>
        <v>2556.3605847498179</v>
      </c>
      <c r="I36" s="809">
        <f>AH36</f>
        <v>178.92936547690562</v>
      </c>
      <c r="J36" s="809">
        <f>AI36</f>
        <v>11176.978567037222</v>
      </c>
      <c r="K36" s="809">
        <f>AJ36</f>
        <v>13908.918156318421</v>
      </c>
      <c r="L36" s="810">
        <f>AK36</f>
        <v>646.80087478994096</v>
      </c>
      <c r="M36" s="600"/>
      <c r="N36" s="1137" t="s">
        <v>254</v>
      </c>
      <c r="O36" s="600"/>
      <c r="P36" s="1081"/>
      <c r="Q36" s="809">
        <f>AL36</f>
        <v>180.24963175461548</v>
      </c>
      <c r="R36" s="809">
        <f>AM36</f>
        <v>13267.730874992905</v>
      </c>
      <c r="S36" s="809">
        <f>AN36</f>
        <v>13087.788805280486</v>
      </c>
      <c r="T36" s="809">
        <f>AO36</f>
        <v>6468.2970888342652</v>
      </c>
      <c r="U36" s="809">
        <f>AP36</f>
        <v>56.869630911433617</v>
      </c>
      <c r="V36" s="809">
        <f>AQ36</f>
        <v>1.4965550000506607</v>
      </c>
      <c r="W36" s="809">
        <f>AR36</f>
        <v>197.09733534162112</v>
      </c>
      <c r="X36" s="809">
        <f>AS36</f>
        <v>119.92501147321535</v>
      </c>
      <c r="Y36" s="809">
        <f>AT36</f>
        <v>77.172323868405712</v>
      </c>
      <c r="Z36" s="809">
        <f>AU36</f>
        <v>11.853128989005713</v>
      </c>
      <c r="AA36" s="810">
        <f>AV36</f>
        <v>6449.3869349678525</v>
      </c>
      <c r="AB36" s="2566" t="s">
        <v>1943</v>
      </c>
      <c r="AC36" s="2568"/>
      <c r="AD36" s="1634">
        <v>50162.59552827564</v>
      </c>
      <c r="AE36" s="1635">
        <v>36382.368919566077</v>
      </c>
      <c r="AF36" s="1635">
        <v>22470.100402302152</v>
      </c>
      <c r="AG36" s="1635">
        <v>2556.3605847498179</v>
      </c>
      <c r="AH36" s="1635">
        <v>178.92936547690562</v>
      </c>
      <c r="AI36" s="1635">
        <v>11176.978567037222</v>
      </c>
      <c r="AJ36" s="1635">
        <v>13908.918156318421</v>
      </c>
      <c r="AK36" s="1635">
        <v>646.80087478994096</v>
      </c>
      <c r="AL36" s="1635">
        <v>180.24963175461548</v>
      </c>
      <c r="AM36" s="1635">
        <v>13267.730874992905</v>
      </c>
      <c r="AN36" s="1635">
        <v>13087.788805280486</v>
      </c>
      <c r="AO36" s="1635">
        <v>6468.2970888342652</v>
      </c>
      <c r="AP36" s="1635">
        <v>56.869630911433617</v>
      </c>
      <c r="AQ36" s="1635">
        <v>1.4965550000506607</v>
      </c>
      <c r="AR36" s="1635">
        <v>197.09733534162112</v>
      </c>
      <c r="AS36" s="1635">
        <v>119.92501147321535</v>
      </c>
      <c r="AT36" s="1635">
        <v>77.172323868405712</v>
      </c>
      <c r="AU36" s="1635">
        <v>11.853128989005713</v>
      </c>
      <c r="AV36" s="1636">
        <v>6449.3869349678525</v>
      </c>
    </row>
    <row r="37" spans="1:48" ht="17.25" customHeight="1">
      <c r="A37" s="600"/>
      <c r="B37" s="1137" t="s">
        <v>253</v>
      </c>
      <c r="C37" s="600"/>
      <c r="D37" s="1081"/>
      <c r="E37" s="809">
        <f>AD37</f>
        <v>89080.418852999908</v>
      </c>
      <c r="F37" s="809">
        <f>AE37</f>
        <v>64350.269579000022</v>
      </c>
      <c r="G37" s="809">
        <f>AF37</f>
        <v>36939.798857000002</v>
      </c>
      <c r="H37" s="809">
        <f>AG37</f>
        <v>1811.6769409999997</v>
      </c>
      <c r="I37" s="809">
        <f>AH37</f>
        <v>761.34813500000041</v>
      </c>
      <c r="J37" s="809">
        <f>AI37</f>
        <v>24837.445645999971</v>
      </c>
      <c r="K37" s="809">
        <f>AJ37</f>
        <v>24730.14927400001</v>
      </c>
      <c r="L37" s="810">
        <f>AK37</f>
        <v>1945.1074300000012</v>
      </c>
      <c r="M37" s="600"/>
      <c r="N37" s="1137" t="s">
        <v>253</v>
      </c>
      <c r="O37" s="600"/>
      <c r="P37" s="1081"/>
      <c r="Q37" s="809">
        <f>AL37</f>
        <v>260.9760710000001</v>
      </c>
      <c r="R37" s="809">
        <f>AM37</f>
        <v>22785.041843999992</v>
      </c>
      <c r="S37" s="809">
        <f>AN37</f>
        <v>22524.065773000013</v>
      </c>
      <c r="T37" s="809">
        <f>AO37</f>
        <v>13370.087830000006</v>
      </c>
      <c r="U37" s="809">
        <f>AP37</f>
        <v>1564.1073710000003</v>
      </c>
      <c r="V37" s="809">
        <f>AQ37</f>
        <v>87.245332999999974</v>
      </c>
      <c r="W37" s="809">
        <f>AR37</f>
        <v>768.57690099999877</v>
      </c>
      <c r="X37" s="809">
        <f>AS37</f>
        <v>213.39509000000015</v>
      </c>
      <c r="Y37" s="809">
        <f>AT37</f>
        <v>555.18181099999958</v>
      </c>
      <c r="Z37" s="809">
        <f>AU37</f>
        <v>2933.7501579999985</v>
      </c>
      <c r="AA37" s="810">
        <f>AV37</f>
        <v>9667.7984960000013</v>
      </c>
      <c r="AB37" s="2566" t="s">
        <v>1944</v>
      </c>
      <c r="AC37" s="2568"/>
      <c r="AD37" s="1634">
        <v>89080.418852999908</v>
      </c>
      <c r="AE37" s="1635">
        <v>64350.269579000022</v>
      </c>
      <c r="AF37" s="1635">
        <v>36939.798857000002</v>
      </c>
      <c r="AG37" s="1635">
        <v>1811.6769409999997</v>
      </c>
      <c r="AH37" s="1635">
        <v>761.34813500000041</v>
      </c>
      <c r="AI37" s="1635">
        <v>24837.445645999971</v>
      </c>
      <c r="AJ37" s="1635">
        <v>24730.14927400001</v>
      </c>
      <c r="AK37" s="1635">
        <v>1945.1074300000012</v>
      </c>
      <c r="AL37" s="1635">
        <v>260.9760710000001</v>
      </c>
      <c r="AM37" s="1635">
        <v>22785.041843999992</v>
      </c>
      <c r="AN37" s="1635">
        <v>22524.065773000013</v>
      </c>
      <c r="AO37" s="1635">
        <v>13370.087830000006</v>
      </c>
      <c r="AP37" s="1635">
        <v>1564.1073710000003</v>
      </c>
      <c r="AQ37" s="1635">
        <v>87.245332999999974</v>
      </c>
      <c r="AR37" s="1635">
        <v>768.57690099999877</v>
      </c>
      <c r="AS37" s="1635">
        <v>213.39509000000015</v>
      </c>
      <c r="AT37" s="1635">
        <v>555.18181099999958</v>
      </c>
      <c r="AU37" s="1635">
        <v>2933.7501579999985</v>
      </c>
      <c r="AV37" s="1636">
        <v>9667.7984960000013</v>
      </c>
    </row>
    <row r="38" spans="1:48" ht="17.25" customHeight="1">
      <c r="A38" s="2927" t="s">
        <v>14</v>
      </c>
      <c r="B38" s="2927"/>
      <c r="C38" s="2927"/>
      <c r="D38" s="587"/>
      <c r="E38" s="809"/>
      <c r="F38" s="809"/>
      <c r="G38" s="809"/>
      <c r="H38" s="809"/>
      <c r="I38" s="809"/>
      <c r="J38" s="809"/>
      <c r="K38" s="809"/>
      <c r="L38" s="810"/>
      <c r="M38" s="2927" t="s">
        <v>14</v>
      </c>
      <c r="N38" s="2927"/>
      <c r="O38" s="2927"/>
      <c r="P38" s="587"/>
      <c r="Q38" s="809"/>
      <c r="R38" s="809"/>
      <c r="S38" s="809"/>
      <c r="T38" s="809"/>
      <c r="U38" s="809"/>
      <c r="V38" s="809"/>
      <c r="W38" s="809"/>
      <c r="X38" s="809"/>
      <c r="Y38" s="809"/>
      <c r="Z38" s="809"/>
      <c r="AA38" s="810"/>
      <c r="AB38" s="2566" t="s">
        <v>1945</v>
      </c>
      <c r="AC38" s="2568" t="s">
        <v>1946</v>
      </c>
      <c r="AD38" s="1634">
        <v>932028.0026827089</v>
      </c>
      <c r="AE38" s="1635">
        <v>705640.85635296477</v>
      </c>
      <c r="AF38" s="1635">
        <v>443015.58140465734</v>
      </c>
      <c r="AG38" s="1635">
        <v>57832.756138949044</v>
      </c>
      <c r="AH38" s="1635">
        <v>6467.1776192605812</v>
      </c>
      <c r="AI38" s="1635">
        <v>198325.34119009896</v>
      </c>
      <c r="AJ38" s="1635">
        <v>226515.83787735234</v>
      </c>
      <c r="AK38" s="1635">
        <v>14235.341036052214</v>
      </c>
      <c r="AL38" s="1635">
        <v>3570.4884436720054</v>
      </c>
      <c r="AM38" s="1635">
        <v>212286.11043476406</v>
      </c>
      <c r="AN38" s="1635">
        <v>208715.9295531337</v>
      </c>
      <c r="AO38" s="1635">
        <v>157833.24475461576</v>
      </c>
      <c r="AP38" s="1635">
        <v>7259.9433855678553</v>
      </c>
      <c r="AQ38" s="1635">
        <v>199.48781431059797</v>
      </c>
      <c r="AR38" s="1635">
        <v>4695.4242223554056</v>
      </c>
      <c r="AS38" s="1635">
        <v>1406.9001848564944</v>
      </c>
      <c r="AT38" s="1635">
        <v>3288.5240374988921</v>
      </c>
      <c r="AU38" s="1635">
        <v>17092.381233697044</v>
      </c>
      <c r="AV38" s="1636">
        <v>55893.716220767266</v>
      </c>
    </row>
    <row r="39" spans="1:48" ht="17.25" customHeight="1">
      <c r="A39" s="2639" t="s">
        <v>45</v>
      </c>
      <c r="B39" s="2639"/>
      <c r="C39" s="601"/>
      <c r="D39" s="587"/>
      <c r="E39" s="809">
        <f>AD38</f>
        <v>932028.0026827089</v>
      </c>
      <c r="F39" s="809">
        <f>AE38</f>
        <v>705640.85635296477</v>
      </c>
      <c r="G39" s="809">
        <f>AF38</f>
        <v>443015.58140465734</v>
      </c>
      <c r="H39" s="809">
        <f>AG38</f>
        <v>57832.756138949044</v>
      </c>
      <c r="I39" s="809">
        <f>AH38</f>
        <v>6467.1776192605812</v>
      </c>
      <c r="J39" s="809">
        <f>AI38</f>
        <v>198325.34119009896</v>
      </c>
      <c r="K39" s="809">
        <f>AJ38</f>
        <v>226515.83787735234</v>
      </c>
      <c r="L39" s="810">
        <f>AK38</f>
        <v>14235.341036052214</v>
      </c>
      <c r="M39" s="2639" t="s">
        <v>45</v>
      </c>
      <c r="N39" s="2639"/>
      <c r="O39" s="601"/>
      <c r="P39" s="587"/>
      <c r="Q39" s="809">
        <f>AL38</f>
        <v>3570.4884436720054</v>
      </c>
      <c r="R39" s="809">
        <f>AM38</f>
        <v>212286.11043476406</v>
      </c>
      <c r="S39" s="809">
        <f>AN38</f>
        <v>208715.9295531337</v>
      </c>
      <c r="T39" s="809">
        <f>AO38</f>
        <v>157833.24475461576</v>
      </c>
      <c r="U39" s="809">
        <f>AP38</f>
        <v>7259.9433855678553</v>
      </c>
      <c r="V39" s="809">
        <f>AQ38</f>
        <v>199.48781431059797</v>
      </c>
      <c r="W39" s="809">
        <f>AR38</f>
        <v>4695.4242223554056</v>
      </c>
      <c r="X39" s="809">
        <f>AS38</f>
        <v>1406.9001848564944</v>
      </c>
      <c r="Y39" s="809">
        <f>AT38</f>
        <v>3288.5240374988921</v>
      </c>
      <c r="Z39" s="809">
        <f>AU38</f>
        <v>17092.381233697044</v>
      </c>
      <c r="AA39" s="810">
        <f>AV38</f>
        <v>55893.716220767266</v>
      </c>
      <c r="AB39" s="2566"/>
      <c r="AC39" s="2568" t="s">
        <v>1947</v>
      </c>
      <c r="AD39" s="1634">
        <v>6724.4637761087097</v>
      </c>
      <c r="AE39" s="1635">
        <v>4954.0745426270787</v>
      </c>
      <c r="AF39" s="1635">
        <v>3588.6528959013226</v>
      </c>
      <c r="AG39" s="1635">
        <v>126.89669418132938</v>
      </c>
      <c r="AH39" s="1635">
        <v>62.58647622041746</v>
      </c>
      <c r="AI39" s="1635">
        <v>1175.9384763240068</v>
      </c>
      <c r="AJ39" s="1635">
        <v>1770.3892334816303</v>
      </c>
      <c r="AK39" s="1635">
        <v>129.57625849258935</v>
      </c>
      <c r="AL39" s="1635">
        <v>47.554268644298411</v>
      </c>
      <c r="AM39" s="1635">
        <v>1640.812974989042</v>
      </c>
      <c r="AN39" s="1635">
        <v>1593.2587063447429</v>
      </c>
      <c r="AO39" s="1635">
        <v>1539.5649599053352</v>
      </c>
      <c r="AP39" s="1635">
        <v>16.012949336691701</v>
      </c>
      <c r="AQ39" s="1637">
        <v>0.24979338836265877</v>
      </c>
      <c r="AR39" s="1635">
        <v>28.338207340113556</v>
      </c>
      <c r="AS39" s="1635">
        <v>11.38137870574036</v>
      </c>
      <c r="AT39" s="1635">
        <v>16.956828634373199</v>
      </c>
      <c r="AU39" s="1635">
        <v>25.595356960350376</v>
      </c>
      <c r="AV39" s="1636">
        <v>34.688153334590112</v>
      </c>
    </row>
    <row r="40" spans="1:48" ht="17.25" customHeight="1">
      <c r="A40" s="7"/>
      <c r="B40" s="1137" t="s">
        <v>15</v>
      </c>
      <c r="C40" s="602"/>
      <c r="D40" s="587"/>
      <c r="E40" s="809">
        <f>AD51</f>
        <v>449597.31817731401</v>
      </c>
      <c r="F40" s="809">
        <f>AE51</f>
        <v>328939.00101948343</v>
      </c>
      <c r="G40" s="809">
        <f>AF51</f>
        <v>227910.80861658882</v>
      </c>
      <c r="H40" s="809">
        <f>AG51</f>
        <v>20737.563008473655</v>
      </c>
      <c r="I40" s="809">
        <f>AH51</f>
        <v>3039.8220433620277</v>
      </c>
      <c r="J40" s="809">
        <f>AI51</f>
        <v>77250.807351058873</v>
      </c>
      <c r="K40" s="809">
        <f>AJ51</f>
        <v>120658.31715783017</v>
      </c>
      <c r="L40" s="810">
        <f>AK51</f>
        <v>5370.2413352082658</v>
      </c>
      <c r="M40" s="7"/>
      <c r="N40" s="1137" t="s">
        <v>15</v>
      </c>
      <c r="O40" s="602"/>
      <c r="P40" s="587"/>
      <c r="Q40" s="809">
        <f>AL51</f>
        <v>1802.7383917016214</v>
      </c>
      <c r="R40" s="809">
        <f>AM51</f>
        <v>115288.07582262204</v>
      </c>
      <c r="S40" s="809">
        <f>AN51</f>
        <v>113485.33743092048</v>
      </c>
      <c r="T40" s="809">
        <f>AO51</f>
        <v>87941.651808445356</v>
      </c>
      <c r="U40" s="809">
        <f>AP51</f>
        <v>3436.1315975067037</v>
      </c>
      <c r="V40" s="809">
        <f>AQ51</f>
        <v>87.997185559013701</v>
      </c>
      <c r="W40" s="809">
        <f>AR51</f>
        <v>2495.0992185253845</v>
      </c>
      <c r="X40" s="809">
        <f>AS51</f>
        <v>745.77208343204256</v>
      </c>
      <c r="Y40" s="809">
        <f>AT51</f>
        <v>1749.3271350933419</v>
      </c>
      <c r="Z40" s="809">
        <f>AU51</f>
        <v>10310.897939092023</v>
      </c>
      <c r="AA40" s="810">
        <f>AV51</f>
        <v>29835.355559976171</v>
      </c>
      <c r="AB40" s="2566" t="s">
        <v>1948</v>
      </c>
      <c r="AC40" s="2568" t="s">
        <v>1949</v>
      </c>
      <c r="AD40" s="1634">
        <v>110423.02349457917</v>
      </c>
      <c r="AE40" s="1635">
        <v>73960.73986129355</v>
      </c>
      <c r="AF40" s="1635">
        <v>50767.020100824535</v>
      </c>
      <c r="AG40" s="1635">
        <v>5286.0687434469746</v>
      </c>
      <c r="AH40" s="1635">
        <v>840.77139321046104</v>
      </c>
      <c r="AI40" s="1635">
        <v>17066.879623811554</v>
      </c>
      <c r="AJ40" s="1635">
        <v>36462.283633285704</v>
      </c>
      <c r="AK40" s="1635">
        <v>1127.2540374810717</v>
      </c>
      <c r="AL40" s="1635">
        <v>388.58506890971825</v>
      </c>
      <c r="AM40" s="1635">
        <v>35335.029595804655</v>
      </c>
      <c r="AN40" s="1635">
        <v>34946.444526894935</v>
      </c>
      <c r="AO40" s="1635">
        <v>24590.89479446585</v>
      </c>
      <c r="AP40" s="1635">
        <v>897.12313380334456</v>
      </c>
      <c r="AQ40" s="1635">
        <v>17.656498751961788</v>
      </c>
      <c r="AR40" s="1635">
        <v>1014.7491946724663</v>
      </c>
      <c r="AS40" s="1635">
        <v>353.27568023425749</v>
      </c>
      <c r="AT40" s="1635">
        <v>661.47351443820889</v>
      </c>
      <c r="AU40" s="1635">
        <v>2086.4582596064029</v>
      </c>
      <c r="AV40" s="1636">
        <v>10512.479164807675</v>
      </c>
    </row>
    <row r="41" spans="1:48" ht="17.25" customHeight="1">
      <c r="A41" s="813"/>
      <c r="B41" s="813" t="s">
        <v>1006</v>
      </c>
      <c r="C41" s="1082"/>
      <c r="D41" s="1081"/>
      <c r="E41" s="809">
        <f>AD40</f>
        <v>110423.02349457917</v>
      </c>
      <c r="F41" s="809">
        <f>AE40</f>
        <v>73960.73986129355</v>
      </c>
      <c r="G41" s="809">
        <f>AF40</f>
        <v>50767.020100824535</v>
      </c>
      <c r="H41" s="809">
        <f>AG40</f>
        <v>5286.0687434469746</v>
      </c>
      <c r="I41" s="809">
        <f>AH40</f>
        <v>840.77139321046104</v>
      </c>
      <c r="J41" s="809">
        <f>AI40</f>
        <v>17066.879623811554</v>
      </c>
      <c r="K41" s="809">
        <f>AJ40</f>
        <v>36462.283633285704</v>
      </c>
      <c r="L41" s="810">
        <f>AK40</f>
        <v>1127.2540374810717</v>
      </c>
      <c r="M41" s="813"/>
      <c r="N41" s="813" t="s">
        <v>1006</v>
      </c>
      <c r="O41" s="1082"/>
      <c r="P41" s="1081"/>
      <c r="Q41" s="809">
        <f>AL40</f>
        <v>388.58506890971825</v>
      </c>
      <c r="R41" s="809">
        <f>AM40</f>
        <v>35335.029595804655</v>
      </c>
      <c r="S41" s="809">
        <f>AN40</f>
        <v>34946.444526894935</v>
      </c>
      <c r="T41" s="809">
        <f>AO40</f>
        <v>24590.89479446585</v>
      </c>
      <c r="U41" s="809">
        <f>AP40</f>
        <v>897.12313380334456</v>
      </c>
      <c r="V41" s="809">
        <f>AQ40</f>
        <v>17.656498751961788</v>
      </c>
      <c r="W41" s="809">
        <f>AR40</f>
        <v>1014.7491946724663</v>
      </c>
      <c r="X41" s="809">
        <f>AS40</f>
        <v>353.27568023425749</v>
      </c>
      <c r="Y41" s="809">
        <f>AT40</f>
        <v>661.47351443820889</v>
      </c>
      <c r="Z41" s="809">
        <f>AU40</f>
        <v>2086.4582596064029</v>
      </c>
      <c r="AA41" s="810">
        <f>AV40</f>
        <v>10512.479164807675</v>
      </c>
      <c r="AB41" s="2566"/>
      <c r="AC41" s="2568" t="s">
        <v>1950</v>
      </c>
      <c r="AD41" s="1634">
        <v>239604.71587283711</v>
      </c>
      <c r="AE41" s="1635">
        <v>178432.97170502314</v>
      </c>
      <c r="AF41" s="1635">
        <v>126817.68843196917</v>
      </c>
      <c r="AG41" s="1635">
        <v>10731.54106420853</v>
      </c>
      <c r="AH41" s="1635">
        <v>1518.0180165057832</v>
      </c>
      <c r="AI41" s="1635">
        <v>39365.724192339512</v>
      </c>
      <c r="AJ41" s="1635">
        <v>61171.74416781406</v>
      </c>
      <c r="AK41" s="1635">
        <v>3018.9336562032618</v>
      </c>
      <c r="AL41" s="1635">
        <v>992.36653245676473</v>
      </c>
      <c r="AM41" s="1635">
        <v>58152.810511610827</v>
      </c>
      <c r="AN41" s="1635">
        <v>57160.443979154035</v>
      </c>
      <c r="AO41" s="1635">
        <v>46617.217602145909</v>
      </c>
      <c r="AP41" s="1635">
        <v>2070.7358063626493</v>
      </c>
      <c r="AQ41" s="1635">
        <v>60.543044444443581</v>
      </c>
      <c r="AR41" s="1635">
        <v>899.89347372624832</v>
      </c>
      <c r="AS41" s="1635">
        <v>101.96733360058809</v>
      </c>
      <c r="AT41" s="1635">
        <v>797.92614012566014</v>
      </c>
      <c r="AU41" s="1635">
        <v>7408.1847321326322</v>
      </c>
      <c r="AV41" s="1636">
        <v>14920.238784607485</v>
      </c>
    </row>
    <row r="42" spans="1:48" ht="17.25" customHeight="1">
      <c r="A42" s="813"/>
      <c r="B42" s="813" t="s">
        <v>1007</v>
      </c>
      <c r="C42" s="1082"/>
      <c r="D42" s="1081"/>
      <c r="E42" s="809">
        <f>AD41</f>
        <v>239604.71587283711</v>
      </c>
      <c r="F42" s="809">
        <f>AE41</f>
        <v>178432.97170502314</v>
      </c>
      <c r="G42" s="809">
        <f>AF41</f>
        <v>126817.68843196917</v>
      </c>
      <c r="H42" s="809">
        <f>AG41</f>
        <v>10731.54106420853</v>
      </c>
      <c r="I42" s="809">
        <f>AH41</f>
        <v>1518.0180165057832</v>
      </c>
      <c r="J42" s="809">
        <f>AI41</f>
        <v>39365.724192339512</v>
      </c>
      <c r="K42" s="809">
        <f>AJ41</f>
        <v>61171.74416781406</v>
      </c>
      <c r="L42" s="810">
        <f>AK41</f>
        <v>3018.9336562032618</v>
      </c>
      <c r="M42" s="813"/>
      <c r="N42" s="813" t="s">
        <v>1007</v>
      </c>
      <c r="O42" s="1082"/>
      <c r="P42" s="1081"/>
      <c r="Q42" s="809">
        <f>AL41</f>
        <v>992.36653245676473</v>
      </c>
      <c r="R42" s="809">
        <f>AM41</f>
        <v>58152.810511610827</v>
      </c>
      <c r="S42" s="809">
        <f>AN41</f>
        <v>57160.443979154035</v>
      </c>
      <c r="T42" s="809">
        <f>AO41</f>
        <v>46617.217602145909</v>
      </c>
      <c r="U42" s="809">
        <f>AP41</f>
        <v>2070.7358063626493</v>
      </c>
      <c r="V42" s="809">
        <f>AQ41</f>
        <v>60.543044444443581</v>
      </c>
      <c r="W42" s="809">
        <f>AR41</f>
        <v>899.89347372624832</v>
      </c>
      <c r="X42" s="809">
        <f>AS41</f>
        <v>101.96733360058809</v>
      </c>
      <c r="Y42" s="809">
        <f>AT41</f>
        <v>797.92614012566014</v>
      </c>
      <c r="Z42" s="809">
        <f>AU41</f>
        <v>7408.1847321326322</v>
      </c>
      <c r="AA42" s="810">
        <f>AV41</f>
        <v>14920.238784607485</v>
      </c>
      <c r="AB42" s="2566"/>
      <c r="AC42" s="2568" t="s">
        <v>1951</v>
      </c>
      <c r="AD42" s="1634">
        <v>59049.79148489482</v>
      </c>
      <c r="AE42" s="1635">
        <v>46381.601674950587</v>
      </c>
      <c r="AF42" s="1635">
        <v>31922.698550544679</v>
      </c>
      <c r="AG42" s="1635">
        <v>2896.8898895175616</v>
      </c>
      <c r="AH42" s="1635">
        <v>386.18565634117812</v>
      </c>
      <c r="AI42" s="1635">
        <v>11175.827578547176</v>
      </c>
      <c r="AJ42" s="1635">
        <v>12668.189809944213</v>
      </c>
      <c r="AK42" s="1635">
        <v>697.65327163585687</v>
      </c>
      <c r="AL42" s="1635">
        <v>204.95647760527189</v>
      </c>
      <c r="AM42" s="1635">
        <v>11970.536538308348</v>
      </c>
      <c r="AN42" s="1635">
        <v>11765.580060703067</v>
      </c>
      <c r="AO42" s="1635">
        <v>10316.415242106199</v>
      </c>
      <c r="AP42" s="1635">
        <v>306.93726747944601</v>
      </c>
      <c r="AQ42" s="1635">
        <v>6.926753999999999</v>
      </c>
      <c r="AR42" s="1635">
        <v>351.02039790186643</v>
      </c>
      <c r="AS42" s="1635">
        <v>178.63617346958304</v>
      </c>
      <c r="AT42" s="1635">
        <v>172.3842244322835</v>
      </c>
      <c r="AU42" s="1635">
        <v>623.03181381852187</v>
      </c>
      <c r="AV42" s="1636">
        <v>1407.3122130340739</v>
      </c>
    </row>
    <row r="43" spans="1:48" ht="17.25" customHeight="1">
      <c r="A43" s="813"/>
      <c r="B43" s="813" t="s">
        <v>1008</v>
      </c>
      <c r="C43" s="1082"/>
      <c r="D43" s="1081"/>
      <c r="E43" s="809">
        <f>AD42</f>
        <v>59049.79148489482</v>
      </c>
      <c r="F43" s="809">
        <f>AE42</f>
        <v>46381.601674950587</v>
      </c>
      <c r="G43" s="809">
        <f>AF42</f>
        <v>31922.698550544679</v>
      </c>
      <c r="H43" s="809">
        <f>AG42</f>
        <v>2896.8898895175616</v>
      </c>
      <c r="I43" s="809">
        <f>AH42</f>
        <v>386.18565634117812</v>
      </c>
      <c r="J43" s="809">
        <f>AI42</f>
        <v>11175.827578547176</v>
      </c>
      <c r="K43" s="809">
        <f>AJ42</f>
        <v>12668.189809944213</v>
      </c>
      <c r="L43" s="810">
        <f>AK42</f>
        <v>697.65327163585687</v>
      </c>
      <c r="M43" s="813"/>
      <c r="N43" s="813" t="s">
        <v>1008</v>
      </c>
      <c r="O43" s="1082"/>
      <c r="P43" s="1081"/>
      <c r="Q43" s="809">
        <f>AL42</f>
        <v>204.95647760527189</v>
      </c>
      <c r="R43" s="809">
        <f>AM42</f>
        <v>11970.536538308348</v>
      </c>
      <c r="S43" s="809">
        <f>AN42</f>
        <v>11765.580060703067</v>
      </c>
      <c r="T43" s="809">
        <f>AO42</f>
        <v>10316.415242106199</v>
      </c>
      <c r="U43" s="809">
        <f>AP42</f>
        <v>306.93726747944601</v>
      </c>
      <c r="V43" s="809">
        <f>AQ42</f>
        <v>6.926753999999999</v>
      </c>
      <c r="W43" s="809">
        <f>AR42</f>
        <v>351.02039790186643</v>
      </c>
      <c r="X43" s="809">
        <f>AS42</f>
        <v>178.63617346958304</v>
      </c>
      <c r="Y43" s="809">
        <f>AT42</f>
        <v>172.3842244322835</v>
      </c>
      <c r="Z43" s="809">
        <f>AU42</f>
        <v>623.03181381852187</v>
      </c>
      <c r="AA43" s="810">
        <f>AV42</f>
        <v>1407.3122130340739</v>
      </c>
      <c r="AB43" s="2566"/>
      <c r="AC43" s="2568" t="s">
        <v>1952</v>
      </c>
      <c r="AD43" s="1634">
        <v>40519.787325002733</v>
      </c>
      <c r="AE43" s="1635">
        <v>30163.687778216332</v>
      </c>
      <c r="AF43" s="1635">
        <v>18403.401533250621</v>
      </c>
      <c r="AG43" s="1635">
        <v>1823.0633113005867</v>
      </c>
      <c r="AH43" s="1635">
        <v>294.84697730460221</v>
      </c>
      <c r="AI43" s="1635">
        <v>9642.3759563605181</v>
      </c>
      <c r="AJ43" s="1635">
        <v>10356.099546786385</v>
      </c>
      <c r="AK43" s="1635">
        <v>526.40036988807799</v>
      </c>
      <c r="AL43" s="1635">
        <v>216.83031272986784</v>
      </c>
      <c r="AM43" s="1635">
        <v>9829.6991768983098</v>
      </c>
      <c r="AN43" s="1635">
        <v>9612.868864168433</v>
      </c>
      <c r="AO43" s="1635">
        <v>6417.1241697273108</v>
      </c>
      <c r="AP43" s="1635">
        <v>161.33538986126365</v>
      </c>
      <c r="AQ43" s="1635">
        <v>2.8708883626083406</v>
      </c>
      <c r="AR43" s="1635">
        <v>229.43615222480406</v>
      </c>
      <c r="AS43" s="1635">
        <v>111.89289612761434</v>
      </c>
      <c r="AT43" s="1635">
        <v>117.54325609718977</v>
      </c>
      <c r="AU43" s="1635">
        <v>193.22313353445583</v>
      </c>
      <c r="AV43" s="1636">
        <v>2995.3253975269076</v>
      </c>
    </row>
    <row r="44" spans="1:48" ht="17.25" customHeight="1">
      <c r="A44" s="813"/>
      <c r="B44" s="813" t="s">
        <v>1009</v>
      </c>
      <c r="C44" s="1082"/>
      <c r="D44" s="1081"/>
      <c r="E44" s="809">
        <f>AD43</f>
        <v>40519.787325002733</v>
      </c>
      <c r="F44" s="809">
        <f>AE43</f>
        <v>30163.687778216332</v>
      </c>
      <c r="G44" s="809">
        <f>AF43</f>
        <v>18403.401533250621</v>
      </c>
      <c r="H44" s="809">
        <f>AG43</f>
        <v>1823.0633113005867</v>
      </c>
      <c r="I44" s="809">
        <f>AH43</f>
        <v>294.84697730460221</v>
      </c>
      <c r="J44" s="809">
        <f>AI43</f>
        <v>9642.3759563605181</v>
      </c>
      <c r="K44" s="809">
        <f>AJ43</f>
        <v>10356.099546786385</v>
      </c>
      <c r="L44" s="810">
        <f>AK43</f>
        <v>526.40036988807799</v>
      </c>
      <c r="M44" s="813"/>
      <c r="N44" s="813" t="s">
        <v>1009</v>
      </c>
      <c r="O44" s="1082"/>
      <c r="P44" s="1081"/>
      <c r="Q44" s="809">
        <f>AL43</f>
        <v>216.83031272986784</v>
      </c>
      <c r="R44" s="809">
        <f>AM43</f>
        <v>9829.6991768983098</v>
      </c>
      <c r="S44" s="809">
        <f>AN43</f>
        <v>9612.868864168433</v>
      </c>
      <c r="T44" s="809">
        <f>AO43</f>
        <v>6417.1241697273108</v>
      </c>
      <c r="U44" s="809">
        <f>AP43</f>
        <v>161.33538986126365</v>
      </c>
      <c r="V44" s="809">
        <f>AQ43</f>
        <v>2.8708883626083406</v>
      </c>
      <c r="W44" s="809">
        <f>AR43</f>
        <v>229.43615222480406</v>
      </c>
      <c r="X44" s="809">
        <f>AS43</f>
        <v>111.89289612761434</v>
      </c>
      <c r="Y44" s="809">
        <f>AT43</f>
        <v>117.54325609718977</v>
      </c>
      <c r="Z44" s="809">
        <f>AU43</f>
        <v>193.22313353445583</v>
      </c>
      <c r="AA44" s="810">
        <f>AV43</f>
        <v>2995.3253975269076</v>
      </c>
      <c r="AB44" s="2566"/>
      <c r="AC44" s="2568" t="s">
        <v>1953</v>
      </c>
      <c r="AD44" s="1634">
        <v>135454.6972922124</v>
      </c>
      <c r="AE44" s="1635">
        <v>104715.61320743515</v>
      </c>
      <c r="AF44" s="1635">
        <v>61716.637601056587</v>
      </c>
      <c r="AG44" s="1635">
        <v>4366.4071975347315</v>
      </c>
      <c r="AH44" s="1635">
        <v>748.44554699893399</v>
      </c>
      <c r="AI44" s="1635">
        <v>37884.122861844851</v>
      </c>
      <c r="AJ44" s="1635">
        <v>30739.084084777412</v>
      </c>
      <c r="AK44" s="1635">
        <v>1943.8106136342824</v>
      </c>
      <c r="AL44" s="1635">
        <v>608.05641059187565</v>
      </c>
      <c r="AM44" s="1635">
        <v>28795.273471143159</v>
      </c>
      <c r="AN44" s="1635">
        <v>28187.217060551295</v>
      </c>
      <c r="AO44" s="1635">
        <v>21380.775440918685</v>
      </c>
      <c r="AP44" s="1635">
        <v>964.73629478792702</v>
      </c>
      <c r="AQ44" s="1635">
        <v>11.908131955620833</v>
      </c>
      <c r="AR44" s="1635">
        <v>796.24893784026062</v>
      </c>
      <c r="AS44" s="1635">
        <v>1.4628171096343299</v>
      </c>
      <c r="AT44" s="1635">
        <v>794.78612073062607</v>
      </c>
      <c r="AU44" s="1635">
        <v>1303.0054808696277</v>
      </c>
      <c r="AV44" s="1636">
        <v>6336.5537359184218</v>
      </c>
    </row>
    <row r="45" spans="1:48" ht="17.25" customHeight="1">
      <c r="A45" s="813"/>
      <c r="B45" s="1137" t="s">
        <v>17</v>
      </c>
      <c r="C45" s="1082"/>
      <c r="D45" s="1081"/>
      <c r="E45" s="809">
        <f>AD52</f>
        <v>186840.38155029024</v>
      </c>
      <c r="F45" s="809">
        <f>AE52</f>
        <v>144634.40153415524</v>
      </c>
      <c r="G45" s="809">
        <f>AF52</f>
        <v>87581.823957746194</v>
      </c>
      <c r="H45" s="809">
        <f>AG52</f>
        <v>7348.1563710375349</v>
      </c>
      <c r="I45" s="809">
        <f>AH52</f>
        <v>948.99240134793513</v>
      </c>
      <c r="J45" s="809">
        <f>AI52</f>
        <v>48755.428804023468</v>
      </c>
      <c r="K45" s="809">
        <f>AJ52</f>
        <v>42205.980016135261</v>
      </c>
      <c r="L45" s="810">
        <f>AK52</f>
        <v>2603.2586377811017</v>
      </c>
      <c r="M45" s="813"/>
      <c r="N45" s="1137" t="s">
        <v>17</v>
      </c>
      <c r="O45" s="1082"/>
      <c r="P45" s="1081"/>
      <c r="Q45" s="809">
        <f>AL52</f>
        <v>791.88880210967147</v>
      </c>
      <c r="R45" s="809">
        <f>AM52</f>
        <v>39602.721378354079</v>
      </c>
      <c r="S45" s="809">
        <f>AN52</f>
        <v>38810.832576244473</v>
      </c>
      <c r="T45" s="809">
        <f>AO52</f>
        <v>27661.499225311458</v>
      </c>
      <c r="U45" s="809">
        <f>AP52</f>
        <v>1160.6342208552528</v>
      </c>
      <c r="V45" s="809">
        <f>AQ52</f>
        <v>12.81868575976983</v>
      </c>
      <c r="W45" s="809">
        <f>AR52</f>
        <v>969.64445666352731</v>
      </c>
      <c r="X45" s="809">
        <f>AS52</f>
        <v>81.821518825430118</v>
      </c>
      <c r="Y45" s="809">
        <f>AT52</f>
        <v>887.82293783809735</v>
      </c>
      <c r="Z45" s="809">
        <f>AU52</f>
        <v>1362.5611543002631</v>
      </c>
      <c r="AA45" s="810">
        <f>AV52</f>
        <v>10368.797141954668</v>
      </c>
      <c r="AB45" s="2566"/>
      <c r="AC45" s="2568" t="s">
        <v>1954</v>
      </c>
      <c r="AD45" s="1634">
        <v>51385.684258077781</v>
      </c>
      <c r="AE45" s="1635">
        <v>39918.788326719987</v>
      </c>
      <c r="AF45" s="1635">
        <v>25865.186356689563</v>
      </c>
      <c r="AG45" s="1635">
        <v>2981.7491735028034</v>
      </c>
      <c r="AH45" s="1635">
        <v>200.54685434900074</v>
      </c>
      <c r="AI45" s="1635">
        <v>10871.305942178651</v>
      </c>
      <c r="AJ45" s="1635">
        <v>11466.895931357771</v>
      </c>
      <c r="AK45" s="1635">
        <v>659.44802414682101</v>
      </c>
      <c r="AL45" s="1635">
        <v>183.83239151779591</v>
      </c>
      <c r="AM45" s="1635">
        <v>10807.447907210952</v>
      </c>
      <c r="AN45" s="1635">
        <v>10623.615515693158</v>
      </c>
      <c r="AO45" s="1635">
        <v>6280.7237843927669</v>
      </c>
      <c r="AP45" s="1635">
        <v>195.89792606732581</v>
      </c>
      <c r="AQ45" s="1637">
        <v>0.91055380414899689</v>
      </c>
      <c r="AR45" s="1635">
        <v>173.39551882326717</v>
      </c>
      <c r="AS45" s="1635">
        <v>80.358701715795817</v>
      </c>
      <c r="AT45" s="1635">
        <v>93.03681710747135</v>
      </c>
      <c r="AU45" s="1635">
        <v>59.555673430634869</v>
      </c>
      <c r="AV45" s="1636">
        <v>4032.243406036278</v>
      </c>
    </row>
    <row r="46" spans="1:48" ht="17.25" customHeight="1">
      <c r="A46" s="813"/>
      <c r="B46" s="813" t="s">
        <v>1010</v>
      </c>
      <c r="C46" s="1082"/>
      <c r="D46" s="1081"/>
      <c r="E46" s="809">
        <f>AD44</f>
        <v>135454.6972922124</v>
      </c>
      <c r="F46" s="809">
        <f>AE44</f>
        <v>104715.61320743515</v>
      </c>
      <c r="G46" s="809">
        <f>AF44</f>
        <v>61716.637601056587</v>
      </c>
      <c r="H46" s="809">
        <f>AG44</f>
        <v>4366.4071975347315</v>
      </c>
      <c r="I46" s="809">
        <f>AH44</f>
        <v>748.44554699893399</v>
      </c>
      <c r="J46" s="809">
        <f>AI44</f>
        <v>37884.122861844851</v>
      </c>
      <c r="K46" s="809">
        <f>AJ44</f>
        <v>30739.084084777412</v>
      </c>
      <c r="L46" s="810">
        <f>AK44</f>
        <v>1943.8106136342824</v>
      </c>
      <c r="M46" s="813"/>
      <c r="N46" s="813" t="s">
        <v>1010</v>
      </c>
      <c r="O46" s="1082"/>
      <c r="P46" s="1081"/>
      <c r="Q46" s="809">
        <f>AL44</f>
        <v>608.05641059187565</v>
      </c>
      <c r="R46" s="809">
        <f>AM44</f>
        <v>28795.273471143159</v>
      </c>
      <c r="S46" s="809">
        <f>AN44</f>
        <v>28187.217060551295</v>
      </c>
      <c r="T46" s="809">
        <f>AO44</f>
        <v>21380.775440918685</v>
      </c>
      <c r="U46" s="809">
        <f>AP44</f>
        <v>964.73629478792702</v>
      </c>
      <c r="V46" s="809">
        <f>AQ44</f>
        <v>11.908131955620833</v>
      </c>
      <c r="W46" s="809">
        <f>AR44</f>
        <v>796.24893784026062</v>
      </c>
      <c r="X46" s="809">
        <f>AS44</f>
        <v>1.4628171096343299</v>
      </c>
      <c r="Y46" s="809">
        <f>AT44</f>
        <v>794.78612073062607</v>
      </c>
      <c r="Z46" s="809">
        <f>AU44</f>
        <v>1303.0054808696277</v>
      </c>
      <c r="AA46" s="810">
        <f>AV44</f>
        <v>6336.5537359184218</v>
      </c>
      <c r="AB46" s="2566"/>
      <c r="AC46" s="2568" t="s">
        <v>1955</v>
      </c>
      <c r="AD46" s="1634">
        <v>66254.425755925622</v>
      </c>
      <c r="AE46" s="1635">
        <v>51408.437394606626</v>
      </c>
      <c r="AF46" s="1635">
        <v>33360.339790053964</v>
      </c>
      <c r="AG46" s="1635">
        <v>6453.4716088536798</v>
      </c>
      <c r="AH46" s="1635">
        <v>663.76500015723138</v>
      </c>
      <c r="AI46" s="1635">
        <v>10930.860995541729</v>
      </c>
      <c r="AJ46" s="1635">
        <v>14845.988361319005</v>
      </c>
      <c r="AK46" s="1635">
        <v>1108.5769409807669</v>
      </c>
      <c r="AL46" s="1635">
        <v>209.55860876161856</v>
      </c>
      <c r="AM46" s="1635">
        <v>13737.411420338236</v>
      </c>
      <c r="AN46" s="1635">
        <v>13527.852811576609</v>
      </c>
      <c r="AO46" s="1635">
        <v>8561.3935201048535</v>
      </c>
      <c r="AP46" s="1635">
        <v>205.18332851126738</v>
      </c>
      <c r="AQ46" s="1635">
        <v>0</v>
      </c>
      <c r="AR46" s="1635">
        <v>87.765713151929276</v>
      </c>
      <c r="AS46" s="1635">
        <v>105.28928748719001</v>
      </c>
      <c r="AT46" s="1635">
        <v>-17.52357433526074</v>
      </c>
      <c r="AU46" s="1635">
        <v>1652.0057920789322</v>
      </c>
      <c r="AV46" s="1636">
        <v>6325.5160418874948</v>
      </c>
    </row>
    <row r="47" spans="1:48" ht="17.25" customHeight="1">
      <c r="A47" s="813"/>
      <c r="B47" s="813" t="s">
        <v>1011</v>
      </c>
      <c r="C47" s="1082"/>
      <c r="D47" s="1081"/>
      <c r="E47" s="809">
        <f>AD45</f>
        <v>51385.684258077781</v>
      </c>
      <c r="F47" s="809">
        <f>AE45</f>
        <v>39918.788326719987</v>
      </c>
      <c r="G47" s="809">
        <f>AF45</f>
        <v>25865.186356689563</v>
      </c>
      <c r="H47" s="809">
        <f>AG45</f>
        <v>2981.7491735028034</v>
      </c>
      <c r="I47" s="809">
        <f>AH45</f>
        <v>200.54685434900074</v>
      </c>
      <c r="J47" s="809">
        <f>AI45</f>
        <v>10871.305942178651</v>
      </c>
      <c r="K47" s="809">
        <f>AJ45</f>
        <v>11466.895931357771</v>
      </c>
      <c r="L47" s="810">
        <f>AK45</f>
        <v>659.44802414682101</v>
      </c>
      <c r="M47" s="813"/>
      <c r="N47" s="813" t="s">
        <v>1011</v>
      </c>
      <c r="O47" s="1082"/>
      <c r="P47" s="1081"/>
      <c r="Q47" s="809">
        <f>AL45</f>
        <v>183.83239151779591</v>
      </c>
      <c r="R47" s="809">
        <f>AM45</f>
        <v>10807.447907210952</v>
      </c>
      <c r="S47" s="809">
        <f>AN45</f>
        <v>10623.615515693158</v>
      </c>
      <c r="T47" s="809">
        <f>AO45</f>
        <v>6280.7237843927669</v>
      </c>
      <c r="U47" s="809">
        <f>AP45</f>
        <v>195.89792606732581</v>
      </c>
      <c r="V47" s="809">
        <f>AQ45</f>
        <v>0.91055380414899689</v>
      </c>
      <c r="W47" s="809">
        <f>AR45</f>
        <v>173.39551882326717</v>
      </c>
      <c r="X47" s="809">
        <f>AS45</f>
        <v>80.358701715795817</v>
      </c>
      <c r="Y47" s="809">
        <f>AT45</f>
        <v>93.03681710747135</v>
      </c>
      <c r="Z47" s="809">
        <f>AU45</f>
        <v>59.555673430634869</v>
      </c>
      <c r="AA47" s="810">
        <f>AV45</f>
        <v>4032.243406036278</v>
      </c>
      <c r="AB47" s="2566"/>
      <c r="AC47" s="2568" t="s">
        <v>1956</v>
      </c>
      <c r="AD47" s="1634">
        <v>168169.61764824679</v>
      </c>
      <c r="AE47" s="1635">
        <v>132789.14545439754</v>
      </c>
      <c r="AF47" s="1635">
        <v>63499.962096374387</v>
      </c>
      <c r="AG47" s="1635">
        <v>19186.976721835541</v>
      </c>
      <c r="AH47" s="1635">
        <v>1276.6757247157125</v>
      </c>
      <c r="AI47" s="1635">
        <v>48825.530911471949</v>
      </c>
      <c r="AJ47" s="1635">
        <v>35380.472193849229</v>
      </c>
      <c r="AK47" s="1635">
        <v>4219.0539289835497</v>
      </c>
      <c r="AL47" s="1635">
        <v>603.62985984621412</v>
      </c>
      <c r="AM47" s="1635">
        <v>31161.418264865675</v>
      </c>
      <c r="AN47" s="1635">
        <v>30557.788405019463</v>
      </c>
      <c r="AO47" s="1635">
        <v>24171.276273122363</v>
      </c>
      <c r="AP47" s="1635">
        <v>2107.8777546805832</v>
      </c>
      <c r="AQ47" s="1635">
        <v>74.145065315789694</v>
      </c>
      <c r="AR47" s="1635">
        <v>795.40672990966743</v>
      </c>
      <c r="AS47" s="1635">
        <v>299.04726104928227</v>
      </c>
      <c r="AT47" s="1635">
        <v>496.35946886038465</v>
      </c>
      <c r="AU47" s="1635">
        <v>2569.6387396448704</v>
      </c>
      <c r="AV47" s="1636">
        <v>5978.7213216359287</v>
      </c>
    </row>
    <row r="48" spans="1:48" ht="17.25" customHeight="1">
      <c r="A48" s="813"/>
      <c r="B48" s="1137" t="s">
        <v>18</v>
      </c>
      <c r="C48" s="1082"/>
      <c r="D48" s="1081"/>
      <c r="E48" s="809">
        <f>AD53</f>
        <v>280536.11083753128</v>
      </c>
      <c r="F48" s="809">
        <f>AE53</f>
        <v>220246.46798213836</v>
      </c>
      <c r="G48" s="809">
        <f>AF53</f>
        <v>119610.66358614493</v>
      </c>
      <c r="H48" s="809">
        <f>AG53</f>
        <v>29223.430534073377</v>
      </c>
      <c r="I48" s="809">
        <f>AH53</f>
        <v>2425.1633662763265</v>
      </c>
      <c r="J48" s="809">
        <f>AI53</f>
        <v>68987.210495643449</v>
      </c>
      <c r="K48" s="809">
        <f>AJ53</f>
        <v>60418.334403001762</v>
      </c>
      <c r="L48" s="810">
        <f>AK53</f>
        <v>6042.2494019269634</v>
      </c>
      <c r="M48" s="813"/>
      <c r="N48" s="1137" t="s">
        <v>18</v>
      </c>
      <c r="O48" s="1082"/>
      <c r="P48" s="1081"/>
      <c r="Q48" s="809">
        <f>AL53</f>
        <v>927.20815957586831</v>
      </c>
      <c r="R48" s="809">
        <f>AM53</f>
        <v>54381.698594539121</v>
      </c>
      <c r="S48" s="809">
        <f>AN53</f>
        <v>53454.797997005575</v>
      </c>
      <c r="T48" s="809">
        <f>AO53</f>
        <v>39080.977766278098</v>
      </c>
      <c r="U48" s="809">
        <f>AP53</f>
        <v>2627.7514310296556</v>
      </c>
      <c r="V48" s="809">
        <f>AQ53</f>
        <v>97.573256519317482</v>
      </c>
      <c r="W48" s="809">
        <f>AR53</f>
        <v>1138.2145040248975</v>
      </c>
      <c r="X48" s="809">
        <f>AS53</f>
        <v>548.33256944990455</v>
      </c>
      <c r="Y48" s="809">
        <f>AT53</f>
        <v>589.88193457499187</v>
      </c>
      <c r="Z48" s="809">
        <f>AU53</f>
        <v>5239.5054114958057</v>
      </c>
      <c r="AA48" s="810">
        <f>AV53</f>
        <v>15823.292061435108</v>
      </c>
      <c r="AB48" s="2566"/>
      <c r="AC48" s="2568" t="s">
        <v>1957</v>
      </c>
      <c r="AD48" s="1634">
        <v>46112.067433358643</v>
      </c>
      <c r="AE48" s="1635">
        <v>36048.885133133968</v>
      </c>
      <c r="AF48" s="1635">
        <v>22750.361699716676</v>
      </c>
      <c r="AG48" s="1635">
        <v>3582.982203384156</v>
      </c>
      <c r="AH48" s="1635">
        <v>484.7226414033824</v>
      </c>
      <c r="AI48" s="1635">
        <v>9230.8185886297833</v>
      </c>
      <c r="AJ48" s="1635">
        <v>10191.873847833531</v>
      </c>
      <c r="AK48" s="1635">
        <v>714.61853196264781</v>
      </c>
      <c r="AL48" s="1635">
        <v>114.01969096803569</v>
      </c>
      <c r="AM48" s="1635">
        <v>9482.8689093352696</v>
      </c>
      <c r="AN48" s="1635">
        <v>9369.1567804094393</v>
      </c>
      <c r="AO48" s="1635">
        <v>6348.3079730508716</v>
      </c>
      <c r="AP48" s="1635">
        <v>314.6903478378037</v>
      </c>
      <c r="AQ48" s="1635">
        <v>23.428191203527771</v>
      </c>
      <c r="AR48" s="1635">
        <v>255.04206096329978</v>
      </c>
      <c r="AS48" s="1635">
        <v>143.99602091343195</v>
      </c>
      <c r="AT48" s="1635">
        <v>111.046040049868</v>
      </c>
      <c r="AU48" s="1635">
        <v>1017.8608797720088</v>
      </c>
      <c r="AV48" s="1636">
        <v>3519.054697911688</v>
      </c>
    </row>
    <row r="49" spans="1:48" ht="17.25" customHeight="1">
      <c r="A49" s="813"/>
      <c r="B49" s="813" t="s">
        <v>1012</v>
      </c>
      <c r="C49" s="601"/>
      <c r="D49" s="587"/>
      <c r="E49" s="809">
        <f>AD46</f>
        <v>66254.425755925622</v>
      </c>
      <c r="F49" s="809">
        <f>AE46</f>
        <v>51408.437394606626</v>
      </c>
      <c r="G49" s="809">
        <f>AF46</f>
        <v>33360.339790053964</v>
      </c>
      <c r="H49" s="809">
        <f>AG46</f>
        <v>6453.4716088536798</v>
      </c>
      <c r="I49" s="809">
        <f>AH46</f>
        <v>663.76500015723138</v>
      </c>
      <c r="J49" s="809">
        <f>AI46</f>
        <v>10930.860995541729</v>
      </c>
      <c r="K49" s="809">
        <f>AJ46</f>
        <v>14845.988361319005</v>
      </c>
      <c r="L49" s="810">
        <f>AK46</f>
        <v>1108.5769409807669</v>
      </c>
      <c r="M49" s="813"/>
      <c r="N49" s="813" t="s">
        <v>1012</v>
      </c>
      <c r="O49" s="601"/>
      <c r="P49" s="587"/>
      <c r="Q49" s="809">
        <f>AL46</f>
        <v>209.55860876161856</v>
      </c>
      <c r="R49" s="809">
        <f>AM46</f>
        <v>13737.411420338236</v>
      </c>
      <c r="S49" s="809">
        <f>AN46</f>
        <v>13527.852811576609</v>
      </c>
      <c r="T49" s="809">
        <f>AO46</f>
        <v>8561.3935201048535</v>
      </c>
      <c r="U49" s="809">
        <f>AP46</f>
        <v>205.18332851126738</v>
      </c>
      <c r="V49" s="809">
        <f>AQ46</f>
        <v>0</v>
      </c>
      <c r="W49" s="809">
        <f>AR46</f>
        <v>87.765713151929276</v>
      </c>
      <c r="X49" s="809">
        <f>AS46</f>
        <v>105.28928748719001</v>
      </c>
      <c r="Y49" s="809">
        <f>AT46</f>
        <v>-17.52357433526074</v>
      </c>
      <c r="Z49" s="809">
        <f>AU46</f>
        <v>1652.0057920789322</v>
      </c>
      <c r="AA49" s="810">
        <f>AV46</f>
        <v>6325.5160418874948</v>
      </c>
      <c r="AB49" s="2566"/>
      <c r="AC49" s="2568" t="s">
        <v>1958</v>
      </c>
      <c r="AD49" s="1634">
        <v>15054.192117573521</v>
      </c>
      <c r="AE49" s="1635">
        <v>11820.985817188945</v>
      </c>
      <c r="AF49" s="1635">
        <v>7912.2852441770383</v>
      </c>
      <c r="AG49" s="1635">
        <v>523.60622536445294</v>
      </c>
      <c r="AH49" s="1635">
        <v>53.199808274303528</v>
      </c>
      <c r="AI49" s="1635">
        <v>3331.8945393731478</v>
      </c>
      <c r="AJ49" s="1635">
        <v>3233.2063003845797</v>
      </c>
      <c r="AK49" s="1635">
        <v>219.59166113589086</v>
      </c>
      <c r="AL49" s="1635">
        <v>48.65309028483756</v>
      </c>
      <c r="AM49" s="1635">
        <v>3013.6146392486885</v>
      </c>
      <c r="AN49" s="1635">
        <v>2964.9615489638509</v>
      </c>
      <c r="AO49" s="1635">
        <v>3149.1159545811256</v>
      </c>
      <c r="AP49" s="1635">
        <v>35.426136176241549</v>
      </c>
      <c r="AQ49" s="1635">
        <v>1.0986864724970218</v>
      </c>
      <c r="AR49" s="1635">
        <v>92.466043141582787</v>
      </c>
      <c r="AS49" s="1635">
        <v>30.974013149118885</v>
      </c>
      <c r="AT49" s="1635">
        <v>61.492029992463898</v>
      </c>
      <c r="AU49" s="1635">
        <v>179.41672880900077</v>
      </c>
      <c r="AV49" s="1636">
        <v>-133.72854259859469</v>
      </c>
    </row>
    <row r="50" spans="1:48" ht="17.25" customHeight="1">
      <c r="A50" s="813"/>
      <c r="B50" s="813" t="s">
        <v>1013</v>
      </c>
      <c r="C50" s="601"/>
      <c r="D50" s="587"/>
      <c r="E50" s="809">
        <f>AD47</f>
        <v>168169.61764824679</v>
      </c>
      <c r="F50" s="809">
        <f>AE47</f>
        <v>132789.14545439754</v>
      </c>
      <c r="G50" s="809">
        <f>AF47</f>
        <v>63499.962096374387</v>
      </c>
      <c r="H50" s="809">
        <f>AG47</f>
        <v>19186.976721835541</v>
      </c>
      <c r="I50" s="809">
        <f>AH47</f>
        <v>1276.6757247157125</v>
      </c>
      <c r="J50" s="809">
        <f>AI47</f>
        <v>48825.530911471949</v>
      </c>
      <c r="K50" s="809">
        <f>AJ47</f>
        <v>35380.472193849229</v>
      </c>
      <c r="L50" s="810">
        <f>AK47</f>
        <v>4219.0539289835497</v>
      </c>
      <c r="M50" s="813"/>
      <c r="N50" s="813" t="s">
        <v>1013</v>
      </c>
      <c r="O50" s="601"/>
      <c r="P50" s="587"/>
      <c r="Q50" s="809">
        <f>AL47</f>
        <v>603.62985984621412</v>
      </c>
      <c r="R50" s="809">
        <f>AM47</f>
        <v>31161.418264865675</v>
      </c>
      <c r="S50" s="809">
        <f>AN47</f>
        <v>30557.788405019463</v>
      </c>
      <c r="T50" s="809">
        <f>AO47</f>
        <v>24171.276273122363</v>
      </c>
      <c r="U50" s="809">
        <f>AP47</f>
        <v>2107.8777546805832</v>
      </c>
      <c r="V50" s="809">
        <f>AQ47</f>
        <v>74.145065315789694</v>
      </c>
      <c r="W50" s="809">
        <f>AR47</f>
        <v>795.40672990966743</v>
      </c>
      <c r="X50" s="809">
        <f>AS47</f>
        <v>299.04726104928227</v>
      </c>
      <c r="Y50" s="809">
        <f>AT47</f>
        <v>496.35946886038465</v>
      </c>
      <c r="Z50" s="809">
        <f>AU47</f>
        <v>2569.6387396448704</v>
      </c>
      <c r="AA50" s="810">
        <f>AV47</f>
        <v>5978.7213216359287</v>
      </c>
      <c r="AB50" s="2566"/>
      <c r="AC50" s="2568" t="s">
        <v>1959</v>
      </c>
      <c r="AD50" s="1634">
        <v>6724.4637761087097</v>
      </c>
      <c r="AE50" s="1635">
        <v>4954.0745426270787</v>
      </c>
      <c r="AF50" s="1635">
        <v>3588.6528959013226</v>
      </c>
      <c r="AG50" s="1635">
        <v>126.89669418132938</v>
      </c>
      <c r="AH50" s="1635">
        <v>62.58647622041746</v>
      </c>
      <c r="AI50" s="1635">
        <v>1175.9384763240068</v>
      </c>
      <c r="AJ50" s="1635">
        <v>1770.3892334816303</v>
      </c>
      <c r="AK50" s="1635">
        <v>129.57625849258935</v>
      </c>
      <c r="AL50" s="1635">
        <v>47.554268644298411</v>
      </c>
      <c r="AM50" s="1635">
        <v>1640.812974989042</v>
      </c>
      <c r="AN50" s="1635">
        <v>1593.2587063447429</v>
      </c>
      <c r="AO50" s="1635">
        <v>1539.5649599053352</v>
      </c>
      <c r="AP50" s="1635">
        <v>16.012949336691701</v>
      </c>
      <c r="AQ50" s="1637">
        <v>0.24979338836265877</v>
      </c>
      <c r="AR50" s="1635">
        <v>28.338207340113556</v>
      </c>
      <c r="AS50" s="1635">
        <v>11.38137870574036</v>
      </c>
      <c r="AT50" s="1635">
        <v>16.956828634373199</v>
      </c>
      <c r="AU50" s="1635">
        <v>25.595356960350376</v>
      </c>
      <c r="AV50" s="1636">
        <v>34.688153334590112</v>
      </c>
    </row>
    <row r="51" spans="1:48" ht="17.25" customHeight="1">
      <c r="A51" s="813"/>
      <c r="B51" s="813" t="s">
        <v>1014</v>
      </c>
      <c r="C51" s="601"/>
      <c r="D51" s="587"/>
      <c r="E51" s="809">
        <f>AD48</f>
        <v>46112.067433358643</v>
      </c>
      <c r="F51" s="809">
        <f>AE48</f>
        <v>36048.885133133968</v>
      </c>
      <c r="G51" s="809">
        <f>AF48</f>
        <v>22750.361699716676</v>
      </c>
      <c r="H51" s="809">
        <f>AG48</f>
        <v>3582.982203384156</v>
      </c>
      <c r="I51" s="809">
        <f>AH48</f>
        <v>484.7226414033824</v>
      </c>
      <c r="J51" s="809">
        <f>AI48</f>
        <v>9230.8185886297833</v>
      </c>
      <c r="K51" s="809">
        <f>AJ48</f>
        <v>10191.873847833531</v>
      </c>
      <c r="L51" s="810">
        <f>AK48</f>
        <v>714.61853196264781</v>
      </c>
      <c r="M51" s="813"/>
      <c r="N51" s="813" t="s">
        <v>1014</v>
      </c>
      <c r="O51" s="601"/>
      <c r="P51" s="587"/>
      <c r="Q51" s="809">
        <f>AL48</f>
        <v>114.01969096803569</v>
      </c>
      <c r="R51" s="809">
        <f>AM48</f>
        <v>9482.8689093352696</v>
      </c>
      <c r="S51" s="809">
        <f>AN48</f>
        <v>9369.1567804094393</v>
      </c>
      <c r="T51" s="809">
        <f>AO48</f>
        <v>6348.3079730508716</v>
      </c>
      <c r="U51" s="809">
        <f>AP48</f>
        <v>314.6903478378037</v>
      </c>
      <c r="V51" s="809">
        <f>AQ48</f>
        <v>23.428191203527771</v>
      </c>
      <c r="W51" s="809">
        <f>AR48</f>
        <v>255.04206096329978</v>
      </c>
      <c r="X51" s="809">
        <f>AS48</f>
        <v>143.99602091343195</v>
      </c>
      <c r="Y51" s="809">
        <f>AT48</f>
        <v>111.046040049868</v>
      </c>
      <c r="Z51" s="809">
        <f>AU48</f>
        <v>1017.8608797720088</v>
      </c>
      <c r="AA51" s="810">
        <f>AV48</f>
        <v>3519.054697911688</v>
      </c>
      <c r="AB51" s="2566" t="s">
        <v>1960</v>
      </c>
      <c r="AC51" s="2568" t="s">
        <v>1961</v>
      </c>
      <c r="AD51" s="1634">
        <v>449597.31817731401</v>
      </c>
      <c r="AE51" s="1635">
        <v>328939.00101948343</v>
      </c>
      <c r="AF51" s="1635">
        <v>227910.80861658882</v>
      </c>
      <c r="AG51" s="1635">
        <v>20737.563008473655</v>
      </c>
      <c r="AH51" s="1635">
        <v>3039.8220433620277</v>
      </c>
      <c r="AI51" s="1635">
        <v>77250.807351058873</v>
      </c>
      <c r="AJ51" s="1635">
        <v>120658.31715783017</v>
      </c>
      <c r="AK51" s="1635">
        <v>5370.2413352082658</v>
      </c>
      <c r="AL51" s="1635">
        <v>1802.7383917016214</v>
      </c>
      <c r="AM51" s="1635">
        <v>115288.07582262204</v>
      </c>
      <c r="AN51" s="1635">
        <v>113485.33743092048</v>
      </c>
      <c r="AO51" s="1635">
        <v>87941.651808445356</v>
      </c>
      <c r="AP51" s="1635">
        <v>3436.1315975067037</v>
      </c>
      <c r="AQ51" s="1635">
        <v>87.997185559013701</v>
      </c>
      <c r="AR51" s="1635">
        <v>2495.0992185253845</v>
      </c>
      <c r="AS51" s="1635">
        <v>745.77208343204256</v>
      </c>
      <c r="AT51" s="1635">
        <v>1749.3271350933419</v>
      </c>
      <c r="AU51" s="1635">
        <v>10310.897939092023</v>
      </c>
      <c r="AV51" s="1636">
        <v>29835.355559976171</v>
      </c>
    </row>
    <row r="52" spans="1:48" ht="17.25" customHeight="1">
      <c r="A52" s="813"/>
      <c r="B52" s="1137" t="s">
        <v>20</v>
      </c>
      <c r="C52" s="601"/>
      <c r="D52" s="587"/>
      <c r="E52" s="809">
        <f>AD54</f>
        <v>15054.192117573521</v>
      </c>
      <c r="F52" s="809">
        <f>AE54</f>
        <v>11820.985817188945</v>
      </c>
      <c r="G52" s="809">
        <f>AF54</f>
        <v>7912.2852441770383</v>
      </c>
      <c r="H52" s="809">
        <f>AG54</f>
        <v>523.60622536445294</v>
      </c>
      <c r="I52" s="809">
        <f>AH54</f>
        <v>53.199808274303528</v>
      </c>
      <c r="J52" s="809">
        <f>AI54</f>
        <v>3331.8945393731478</v>
      </c>
      <c r="K52" s="809">
        <f>AJ54</f>
        <v>3233.2063003845797</v>
      </c>
      <c r="L52" s="810">
        <f>AK54</f>
        <v>219.59166113589086</v>
      </c>
      <c r="M52" s="813"/>
      <c r="N52" s="1137" t="s">
        <v>20</v>
      </c>
      <c r="O52" s="601"/>
      <c r="P52" s="587"/>
      <c r="Q52" s="809">
        <f>AL54</f>
        <v>48.65309028483756</v>
      </c>
      <c r="R52" s="809">
        <f>AM54</f>
        <v>3013.6146392486885</v>
      </c>
      <c r="S52" s="809">
        <f>AN54</f>
        <v>2964.9615489638509</v>
      </c>
      <c r="T52" s="809">
        <f>AO54</f>
        <v>3149.1159545811256</v>
      </c>
      <c r="U52" s="809">
        <f>AP54</f>
        <v>35.426136176241549</v>
      </c>
      <c r="V52" s="809">
        <f>AQ54</f>
        <v>1.0986864724970218</v>
      </c>
      <c r="W52" s="809">
        <f>AR54</f>
        <v>92.466043141582787</v>
      </c>
      <c r="X52" s="809">
        <f>AS54</f>
        <v>30.974013149118885</v>
      </c>
      <c r="Y52" s="809">
        <f>AT54</f>
        <v>61.492029992463898</v>
      </c>
      <c r="Z52" s="809">
        <f>AU54</f>
        <v>179.41672880900077</v>
      </c>
      <c r="AA52" s="810">
        <f>AV54</f>
        <v>-133.72854259859469</v>
      </c>
      <c r="AB52" s="2566"/>
      <c r="AC52" s="2568" t="s">
        <v>1962</v>
      </c>
      <c r="AD52" s="1634">
        <v>186840.38155029024</v>
      </c>
      <c r="AE52" s="1635">
        <v>144634.40153415524</v>
      </c>
      <c r="AF52" s="1635">
        <v>87581.823957746194</v>
      </c>
      <c r="AG52" s="1635">
        <v>7348.1563710375349</v>
      </c>
      <c r="AH52" s="1635">
        <v>948.99240134793513</v>
      </c>
      <c r="AI52" s="1635">
        <v>48755.428804023468</v>
      </c>
      <c r="AJ52" s="1635">
        <v>42205.980016135261</v>
      </c>
      <c r="AK52" s="1635">
        <v>2603.2586377811017</v>
      </c>
      <c r="AL52" s="1635">
        <v>791.88880210967147</v>
      </c>
      <c r="AM52" s="1635">
        <v>39602.721378354079</v>
      </c>
      <c r="AN52" s="1635">
        <v>38810.832576244473</v>
      </c>
      <c r="AO52" s="1635">
        <v>27661.499225311458</v>
      </c>
      <c r="AP52" s="1635">
        <v>1160.6342208552528</v>
      </c>
      <c r="AQ52" s="1635">
        <v>12.81868575976983</v>
      </c>
      <c r="AR52" s="1635">
        <v>969.64445666352731</v>
      </c>
      <c r="AS52" s="1635">
        <v>81.821518825430118</v>
      </c>
      <c r="AT52" s="1635">
        <v>887.82293783809735</v>
      </c>
      <c r="AU52" s="1635">
        <v>1362.5611543002631</v>
      </c>
      <c r="AV52" s="1636">
        <v>10368.797141954668</v>
      </c>
    </row>
    <row r="53" spans="1:48" ht="17.25" customHeight="1">
      <c r="A53" s="2639" t="s">
        <v>21</v>
      </c>
      <c r="B53" s="2639"/>
      <c r="C53" s="601"/>
      <c r="D53" s="587"/>
      <c r="E53" s="809">
        <f>AD55</f>
        <v>6724.4637761087097</v>
      </c>
      <c r="F53" s="809">
        <f>AE55</f>
        <v>4954.0745426270787</v>
      </c>
      <c r="G53" s="809">
        <f>AF55</f>
        <v>3588.6528959013226</v>
      </c>
      <c r="H53" s="812">
        <f>AG55</f>
        <v>126.89669418132938</v>
      </c>
      <c r="I53" s="809">
        <f>AH55</f>
        <v>62.58647622041746</v>
      </c>
      <c r="J53" s="809">
        <f>AI55</f>
        <v>1175.9384763240068</v>
      </c>
      <c r="K53" s="809">
        <f>AJ55</f>
        <v>1770.3892334816303</v>
      </c>
      <c r="L53" s="810">
        <f>AK55</f>
        <v>129.57625849258935</v>
      </c>
      <c r="M53" s="2639" t="s">
        <v>21</v>
      </c>
      <c r="N53" s="2639"/>
      <c r="O53" s="601"/>
      <c r="P53" s="587"/>
      <c r="Q53" s="809">
        <f>AL55</f>
        <v>47.554268644298411</v>
      </c>
      <c r="R53" s="809">
        <f>AM55</f>
        <v>1640.812974989042</v>
      </c>
      <c r="S53" s="809">
        <f>AN55</f>
        <v>1593.2587063447429</v>
      </c>
      <c r="T53" s="809">
        <f>AO55</f>
        <v>1539.5649599053352</v>
      </c>
      <c r="U53" s="809">
        <f>AP55</f>
        <v>16.012949336691701</v>
      </c>
      <c r="V53" s="809">
        <f>AQ55</f>
        <v>0.24979338836265877</v>
      </c>
      <c r="W53" s="809">
        <f>AR55</f>
        <v>28.338207340113556</v>
      </c>
      <c r="X53" s="809">
        <f>AS55</f>
        <v>11.38137870574036</v>
      </c>
      <c r="Y53" s="809">
        <f>AT55</f>
        <v>16.956828634373199</v>
      </c>
      <c r="Z53" s="809">
        <f>AU55</f>
        <v>25.595356960350376</v>
      </c>
      <c r="AA53" s="810">
        <f>AV55</f>
        <v>34.688153334590112</v>
      </c>
      <c r="AB53" s="2566"/>
      <c r="AC53" s="2568" t="s">
        <v>1963</v>
      </c>
      <c r="AD53" s="1634">
        <v>280536.11083753128</v>
      </c>
      <c r="AE53" s="1635">
        <v>220246.46798213836</v>
      </c>
      <c r="AF53" s="1635">
        <v>119610.66358614493</v>
      </c>
      <c r="AG53" s="1635">
        <v>29223.430534073377</v>
      </c>
      <c r="AH53" s="1635">
        <v>2425.1633662763265</v>
      </c>
      <c r="AI53" s="1635">
        <v>68987.210495643449</v>
      </c>
      <c r="AJ53" s="1635">
        <v>60418.334403001762</v>
      </c>
      <c r="AK53" s="1635">
        <v>6042.2494019269634</v>
      </c>
      <c r="AL53" s="1635">
        <v>927.20815957586831</v>
      </c>
      <c r="AM53" s="1635">
        <v>54381.698594539121</v>
      </c>
      <c r="AN53" s="1635">
        <v>53454.797997005575</v>
      </c>
      <c r="AO53" s="1635">
        <v>39080.977766278098</v>
      </c>
      <c r="AP53" s="1635">
        <v>2627.7514310296556</v>
      </c>
      <c r="AQ53" s="1635">
        <v>97.573256519317482</v>
      </c>
      <c r="AR53" s="1635">
        <v>1138.2145040248975</v>
      </c>
      <c r="AS53" s="1635">
        <v>548.33256944990455</v>
      </c>
      <c r="AT53" s="1635">
        <v>589.88193457499187</v>
      </c>
      <c r="AU53" s="1635">
        <v>5239.5054114958057</v>
      </c>
      <c r="AV53" s="1636">
        <v>15823.292061435108</v>
      </c>
    </row>
    <row r="54" spans="1:48" ht="17.25" customHeight="1">
      <c r="A54" s="2641" t="s">
        <v>118</v>
      </c>
      <c r="B54" s="2641"/>
      <c r="C54" s="2641"/>
      <c r="D54" s="1081"/>
      <c r="E54" s="809"/>
      <c r="F54" s="809"/>
      <c r="G54" s="809"/>
      <c r="H54" s="809"/>
      <c r="I54" s="809"/>
      <c r="J54" s="809"/>
      <c r="K54" s="809"/>
      <c r="L54" s="810"/>
      <c r="M54" s="2641" t="s">
        <v>118</v>
      </c>
      <c r="N54" s="2641"/>
      <c r="O54" s="2641"/>
      <c r="P54" s="1081"/>
      <c r="Q54" s="809"/>
      <c r="R54" s="809"/>
      <c r="S54" s="809"/>
      <c r="T54" s="809"/>
      <c r="U54" s="809"/>
      <c r="V54" s="809"/>
      <c r="W54" s="809"/>
      <c r="X54" s="809"/>
      <c r="Y54" s="809"/>
      <c r="Z54" s="809"/>
      <c r="AA54" s="810"/>
      <c r="AB54" s="2566"/>
      <c r="AC54" s="2568" t="s">
        <v>1964</v>
      </c>
      <c r="AD54" s="1634">
        <v>15054.192117573521</v>
      </c>
      <c r="AE54" s="1635">
        <v>11820.985817188945</v>
      </c>
      <c r="AF54" s="1635">
        <v>7912.2852441770383</v>
      </c>
      <c r="AG54" s="1635">
        <v>523.60622536445294</v>
      </c>
      <c r="AH54" s="1635">
        <v>53.199808274303528</v>
      </c>
      <c r="AI54" s="1635">
        <v>3331.8945393731478</v>
      </c>
      <c r="AJ54" s="1635">
        <v>3233.2063003845797</v>
      </c>
      <c r="AK54" s="1635">
        <v>219.59166113589086</v>
      </c>
      <c r="AL54" s="1635">
        <v>48.65309028483756</v>
      </c>
      <c r="AM54" s="1635">
        <v>3013.6146392486885</v>
      </c>
      <c r="AN54" s="1635">
        <v>2964.9615489638509</v>
      </c>
      <c r="AO54" s="1635">
        <v>3149.1159545811256</v>
      </c>
      <c r="AP54" s="1635">
        <v>35.426136176241549</v>
      </c>
      <c r="AQ54" s="1635">
        <v>1.0986864724970218</v>
      </c>
      <c r="AR54" s="1635">
        <v>92.466043141582787</v>
      </c>
      <c r="AS54" s="1635">
        <v>30.974013149118885</v>
      </c>
      <c r="AT54" s="1635">
        <v>61.492029992463898</v>
      </c>
      <c r="AU54" s="1635">
        <v>179.41672880900077</v>
      </c>
      <c r="AV54" s="1636">
        <v>-133.72854259859469</v>
      </c>
    </row>
    <row r="55" spans="1:48" ht="17.25" customHeight="1">
      <c r="A55" s="2639" t="s">
        <v>22</v>
      </c>
      <c r="B55" s="2639" t="s">
        <v>22</v>
      </c>
      <c r="C55" s="1141"/>
      <c r="D55" s="1081"/>
      <c r="E55" s="809">
        <f>AD56</f>
        <v>502240.1885717347</v>
      </c>
      <c r="F55" s="809">
        <f>AE56</f>
        <v>380362.48392552097</v>
      </c>
      <c r="G55" s="809">
        <f>AF56</f>
        <v>240755.22960871825</v>
      </c>
      <c r="H55" s="809">
        <f>AG56</f>
        <v>25994.785210106704</v>
      </c>
      <c r="I55" s="809">
        <f>AH56</f>
        <v>4703.6150931873854</v>
      </c>
      <c r="J55" s="809">
        <f>AI56</f>
        <v>108908.85401350852</v>
      </c>
      <c r="K55" s="809">
        <f>AJ56</f>
        <v>122006.39619382226</v>
      </c>
      <c r="L55" s="810">
        <f>AK56</f>
        <v>8133.070196423655</v>
      </c>
      <c r="M55" s="2639" t="s">
        <v>22</v>
      </c>
      <c r="N55" s="2639" t="s">
        <v>22</v>
      </c>
      <c r="O55" s="1141"/>
      <c r="P55" s="1081"/>
      <c r="Q55" s="809">
        <f>AL56</f>
        <v>1968.022993291916</v>
      </c>
      <c r="R55" s="809">
        <f>AM56</f>
        <v>113878.93959086327</v>
      </c>
      <c r="S55" s="809">
        <f>AN56</f>
        <v>111911.22415961357</v>
      </c>
      <c r="T55" s="809">
        <f>AO56</f>
        <v>87824.989558505593</v>
      </c>
      <c r="U55" s="809">
        <f>AP56</f>
        <v>4754.9118483156253</v>
      </c>
      <c r="V55" s="809">
        <f>AQ56</f>
        <v>171.22868576600399</v>
      </c>
      <c r="W55" s="809">
        <f>AR56</f>
        <v>2669.39466551546</v>
      </c>
      <c r="X55" s="809">
        <f>AS56</f>
        <v>817.05986556701077</v>
      </c>
      <c r="Y55" s="809">
        <f>AT56</f>
        <v>1852.3347999484472</v>
      </c>
      <c r="Z55" s="809">
        <f>AU56</f>
        <v>11159.341599367601</v>
      </c>
      <c r="AA55" s="810">
        <f>AV56</f>
        <v>27723.546611664333</v>
      </c>
      <c r="AB55" s="2566"/>
      <c r="AC55" s="2568" t="s">
        <v>1965</v>
      </c>
      <c r="AD55" s="1634">
        <v>6724.4637761087097</v>
      </c>
      <c r="AE55" s="1635">
        <v>4954.0745426270787</v>
      </c>
      <c r="AF55" s="1635">
        <v>3588.6528959013226</v>
      </c>
      <c r="AG55" s="1635">
        <v>126.89669418132938</v>
      </c>
      <c r="AH55" s="1635">
        <v>62.58647622041746</v>
      </c>
      <c r="AI55" s="1635">
        <v>1175.9384763240068</v>
      </c>
      <c r="AJ55" s="1635">
        <v>1770.3892334816303</v>
      </c>
      <c r="AK55" s="1635">
        <v>129.57625849258935</v>
      </c>
      <c r="AL55" s="1635">
        <v>47.554268644298411</v>
      </c>
      <c r="AM55" s="1635">
        <v>1640.812974989042</v>
      </c>
      <c r="AN55" s="1635">
        <v>1593.2587063447429</v>
      </c>
      <c r="AO55" s="1635">
        <v>1539.5649599053352</v>
      </c>
      <c r="AP55" s="1635">
        <v>16.012949336691701</v>
      </c>
      <c r="AQ55" s="1637">
        <v>0.24979338836265877</v>
      </c>
      <c r="AR55" s="1635">
        <v>28.338207340113556</v>
      </c>
      <c r="AS55" s="1635">
        <v>11.38137870574036</v>
      </c>
      <c r="AT55" s="1635">
        <v>16.956828634373199</v>
      </c>
      <c r="AU55" s="1635">
        <v>25.595356960350376</v>
      </c>
      <c r="AV55" s="1636">
        <v>34.688153334590112</v>
      </c>
    </row>
    <row r="56" spans="1:48" ht="17.25" customHeight="1">
      <c r="A56" s="1137"/>
      <c r="B56" s="1137" t="s">
        <v>23</v>
      </c>
      <c r="C56" s="1137"/>
      <c r="D56" s="1081"/>
      <c r="E56" s="809">
        <f>AD58</f>
        <v>267056.61460381525</v>
      </c>
      <c r="F56" s="809">
        <f>AE58</f>
        <v>210919.57294215276</v>
      </c>
      <c r="G56" s="809">
        <f>AF58</f>
        <v>135868.41411695158</v>
      </c>
      <c r="H56" s="809">
        <f>AG58</f>
        <v>16014.141569390067</v>
      </c>
      <c r="I56" s="809">
        <f>AH58</f>
        <v>2412.6637196970946</v>
      </c>
      <c r="J56" s="809">
        <f>AI58</f>
        <v>56624.353536114017</v>
      </c>
      <c r="K56" s="809">
        <f>AJ58</f>
        <v>56137.041661662552</v>
      </c>
      <c r="L56" s="810">
        <f>AK58</f>
        <v>4445.3105786913611</v>
      </c>
      <c r="M56" s="1137"/>
      <c r="N56" s="1137" t="s">
        <v>23</v>
      </c>
      <c r="O56" s="1137"/>
      <c r="P56" s="1081"/>
      <c r="Q56" s="809">
        <f>AL58</f>
        <v>979.618883120036</v>
      </c>
      <c r="R56" s="809">
        <f>AM58</f>
        <v>51691.731082971055</v>
      </c>
      <c r="S56" s="809">
        <f>AN58</f>
        <v>50712.112199851115</v>
      </c>
      <c r="T56" s="809">
        <f>AO58</f>
        <v>39366.926517836313</v>
      </c>
      <c r="U56" s="809">
        <f>AP58</f>
        <v>1774.7969972446108</v>
      </c>
      <c r="V56" s="809">
        <f>AQ58</f>
        <v>56.682811169080964</v>
      </c>
      <c r="W56" s="809">
        <f>AR58</f>
        <v>1593.6764994403136</v>
      </c>
      <c r="X56" s="809">
        <f>AS58</f>
        <v>972.16431577121989</v>
      </c>
      <c r="Y56" s="809">
        <f>AT58</f>
        <v>621.51218366909529</v>
      </c>
      <c r="Z56" s="809">
        <f>AU58</f>
        <v>4710.485616313872</v>
      </c>
      <c r="AA56" s="810">
        <f>AV58</f>
        <v>12630.514990474718</v>
      </c>
      <c r="AB56" s="2566" t="s">
        <v>1966</v>
      </c>
      <c r="AC56" s="2568" t="s">
        <v>1967</v>
      </c>
      <c r="AD56" s="1634">
        <v>502240.1885717347</v>
      </c>
      <c r="AE56" s="1635">
        <v>380362.48392552097</v>
      </c>
      <c r="AF56" s="1635">
        <v>240755.22960871825</v>
      </c>
      <c r="AG56" s="1635">
        <v>25994.785210106704</v>
      </c>
      <c r="AH56" s="1635">
        <v>4703.6150931873854</v>
      </c>
      <c r="AI56" s="1635">
        <v>108908.85401350852</v>
      </c>
      <c r="AJ56" s="1635">
        <v>122006.39619382226</v>
      </c>
      <c r="AK56" s="1635">
        <v>8133.070196423655</v>
      </c>
      <c r="AL56" s="1635">
        <v>1968.022993291916</v>
      </c>
      <c r="AM56" s="1635">
        <v>113878.93959086327</v>
      </c>
      <c r="AN56" s="1635">
        <v>111911.22415961357</v>
      </c>
      <c r="AO56" s="1635">
        <v>87824.989558505593</v>
      </c>
      <c r="AP56" s="1635">
        <v>4754.9118483156253</v>
      </c>
      <c r="AQ56" s="1635">
        <v>171.22868576600399</v>
      </c>
      <c r="AR56" s="1635">
        <v>2669.39466551546</v>
      </c>
      <c r="AS56" s="1635">
        <v>817.05986556701077</v>
      </c>
      <c r="AT56" s="1635">
        <v>1852.3347999484472</v>
      </c>
      <c r="AU56" s="1635">
        <v>11159.341599367601</v>
      </c>
      <c r="AV56" s="1636">
        <v>27723.546611664333</v>
      </c>
    </row>
    <row r="57" spans="1:48" ht="17.25" customHeight="1">
      <c r="A57" s="1137"/>
      <c r="B57" s="1137" t="s">
        <v>24</v>
      </c>
      <c r="C57" s="1137"/>
      <c r="D57" s="1081"/>
      <c r="E57" s="809">
        <f>AD59</f>
        <v>155390.88490766013</v>
      </c>
      <c r="F57" s="809">
        <f>AE59</f>
        <v>113351.60106876555</v>
      </c>
      <c r="G57" s="809">
        <f>AF59</f>
        <v>70488.805546608288</v>
      </c>
      <c r="H57" s="809">
        <f>AG59</f>
        <v>1739.5547222092362</v>
      </c>
      <c r="I57" s="809">
        <f>AH59</f>
        <v>1339.3279455049774</v>
      </c>
      <c r="J57" s="809">
        <f>AI59</f>
        <v>39783.912854443042</v>
      </c>
      <c r="K57" s="809">
        <f>AJ59</f>
        <v>42167.975386503422</v>
      </c>
      <c r="L57" s="810">
        <f>AK59</f>
        <v>2495.2527181179194</v>
      </c>
      <c r="M57" s="1137"/>
      <c r="N57" s="1137" t="s">
        <v>24</v>
      </c>
      <c r="O57" s="1137"/>
      <c r="P57" s="1081"/>
      <c r="Q57" s="809">
        <f>AL59</f>
        <v>700.91813905999163</v>
      </c>
      <c r="R57" s="809">
        <f>AM59</f>
        <v>39678.336261849923</v>
      </c>
      <c r="S57" s="809">
        <f>AN59</f>
        <v>38977.725684832149</v>
      </c>
      <c r="T57" s="809">
        <f>AO59</f>
        <v>26685.537091813218</v>
      </c>
      <c r="U57" s="809">
        <f>AP59</f>
        <v>1691.3196276948181</v>
      </c>
      <c r="V57" s="809">
        <f>AQ59</f>
        <v>26.877449126056714</v>
      </c>
      <c r="W57" s="809">
        <f>AR59</f>
        <v>704.52582843387211</v>
      </c>
      <c r="X57" s="809">
        <f>AS59</f>
        <v>-253.80884269881508</v>
      </c>
      <c r="Y57" s="809">
        <f>AT59</f>
        <v>958.33467113268682</v>
      </c>
      <c r="Z57" s="809">
        <f>AU59</f>
        <v>4068.4826989875123</v>
      </c>
      <c r="AA57" s="810">
        <f>AV59</f>
        <v>14011.453997537412</v>
      </c>
      <c r="AB57" s="2566"/>
      <c r="AC57" s="2568" t="s">
        <v>1968</v>
      </c>
      <c r="AD57" s="1634">
        <v>436512.27788708283</v>
      </c>
      <c r="AE57" s="1635">
        <v>330232.44697007223</v>
      </c>
      <c r="AF57" s="1635">
        <v>205849.00469184015</v>
      </c>
      <c r="AG57" s="1635">
        <v>31964.867623023641</v>
      </c>
      <c r="AH57" s="1635">
        <v>1826.1490022936221</v>
      </c>
      <c r="AI57" s="1635">
        <v>90592.425652914331</v>
      </c>
      <c r="AJ57" s="1635">
        <v>106279.83091701097</v>
      </c>
      <c r="AK57" s="1635">
        <v>6231.8470981211567</v>
      </c>
      <c r="AL57" s="1635">
        <v>1650.0197190243814</v>
      </c>
      <c r="AM57" s="1635">
        <v>100047.98381888973</v>
      </c>
      <c r="AN57" s="1635">
        <v>98397.96409986545</v>
      </c>
      <c r="AO57" s="1635">
        <v>71547.820156015572</v>
      </c>
      <c r="AP57" s="1635">
        <v>2521.0444865889094</v>
      </c>
      <c r="AQ57" s="1635">
        <v>28.508921932956678</v>
      </c>
      <c r="AR57" s="1635">
        <v>2054.3677641800446</v>
      </c>
      <c r="AS57" s="1635">
        <v>601.22169799522521</v>
      </c>
      <c r="AT57" s="1635">
        <v>1453.1460661848221</v>
      </c>
      <c r="AU57" s="1635">
        <v>5958.6349912898249</v>
      </c>
      <c r="AV57" s="1636">
        <v>28204.857762437638</v>
      </c>
    </row>
    <row r="58" spans="1:48" ht="17.25" customHeight="1">
      <c r="A58" s="1137"/>
      <c r="B58" s="1137" t="s">
        <v>25</v>
      </c>
      <c r="C58" s="1137"/>
      <c r="D58" s="1081"/>
      <c r="E58" s="809">
        <f>AD60</f>
        <v>79792.689060259218</v>
      </c>
      <c r="F58" s="809">
        <f>AE60</f>
        <v>56091.309914602527</v>
      </c>
      <c r="G58" s="809">
        <f>AF60</f>
        <v>34398.009945158301</v>
      </c>
      <c r="H58" s="809">
        <f>AG60</f>
        <v>8241.0889185074084</v>
      </c>
      <c r="I58" s="809">
        <f>AH60</f>
        <v>951.62342798531745</v>
      </c>
      <c r="J58" s="809">
        <f>AI60</f>
        <v>12500.587622951471</v>
      </c>
      <c r="K58" s="809">
        <f>AJ60</f>
        <v>23701.379145656683</v>
      </c>
      <c r="L58" s="810">
        <f>AK60</f>
        <v>1192.5068996143809</v>
      </c>
      <c r="M58" s="1137"/>
      <c r="N58" s="1137" t="s">
        <v>25</v>
      </c>
      <c r="O58" s="1137"/>
      <c r="P58" s="1081"/>
      <c r="Q58" s="809">
        <f>AL60</f>
        <v>287.485971111889</v>
      </c>
      <c r="R58" s="809">
        <f>AM60</f>
        <v>22508.872246042327</v>
      </c>
      <c r="S58" s="809">
        <f>AN60</f>
        <v>22221.386274930435</v>
      </c>
      <c r="T58" s="809">
        <f>AO60</f>
        <v>21772.525948856139</v>
      </c>
      <c r="U58" s="809">
        <f>AP60</f>
        <v>1288.7952233762016</v>
      </c>
      <c r="V58" s="809">
        <f>AQ60</f>
        <v>87.668425470866325</v>
      </c>
      <c r="W58" s="809">
        <f>AR60</f>
        <v>371.19233764127068</v>
      </c>
      <c r="X58" s="809">
        <f>AS60</f>
        <v>98.704392494606751</v>
      </c>
      <c r="Y58" s="809">
        <f>AT60</f>
        <v>272.487945146664</v>
      </c>
      <c r="Z58" s="809">
        <f>AU60</f>
        <v>2380.373284066236</v>
      </c>
      <c r="AA58" s="810">
        <f>AV60</f>
        <v>1081.5776236521881</v>
      </c>
      <c r="AB58" s="2566" t="s">
        <v>1969</v>
      </c>
      <c r="AC58" s="2568" t="s">
        <v>1970</v>
      </c>
      <c r="AD58" s="1634">
        <v>267056.61460381525</v>
      </c>
      <c r="AE58" s="1635">
        <v>210919.57294215276</v>
      </c>
      <c r="AF58" s="1635">
        <v>135868.41411695158</v>
      </c>
      <c r="AG58" s="1635">
        <v>16014.141569390067</v>
      </c>
      <c r="AH58" s="1635">
        <v>2412.6637196970946</v>
      </c>
      <c r="AI58" s="1635">
        <v>56624.353536114017</v>
      </c>
      <c r="AJ58" s="1635">
        <v>56137.041661662552</v>
      </c>
      <c r="AK58" s="1635">
        <v>4445.3105786913611</v>
      </c>
      <c r="AL58" s="1635">
        <v>979.618883120036</v>
      </c>
      <c r="AM58" s="1635">
        <v>51691.731082971055</v>
      </c>
      <c r="AN58" s="1635">
        <v>50712.112199851115</v>
      </c>
      <c r="AO58" s="1635">
        <v>39366.926517836313</v>
      </c>
      <c r="AP58" s="1635">
        <v>1774.7969972446108</v>
      </c>
      <c r="AQ58" s="1635">
        <v>56.682811169080964</v>
      </c>
      <c r="AR58" s="1635">
        <v>1593.6764994403136</v>
      </c>
      <c r="AS58" s="1635">
        <v>972.16431577121989</v>
      </c>
      <c r="AT58" s="1635">
        <v>621.51218366909529</v>
      </c>
      <c r="AU58" s="1635">
        <v>4710.485616313872</v>
      </c>
      <c r="AV58" s="1636">
        <v>12630.514990474718</v>
      </c>
    </row>
    <row r="59" spans="1:48" ht="17.25" customHeight="1" thickBot="1">
      <c r="A59" s="2640" t="s">
        <v>26</v>
      </c>
      <c r="B59" s="2640"/>
      <c r="C59" s="1138"/>
      <c r="D59" s="1083"/>
      <c r="E59" s="877">
        <f>AD61</f>
        <v>436512.27788708283</v>
      </c>
      <c r="F59" s="817">
        <f>AE61</f>
        <v>330232.44697007223</v>
      </c>
      <c r="G59" s="817">
        <f>AF61</f>
        <v>205849.00469184015</v>
      </c>
      <c r="H59" s="817">
        <f>AG61</f>
        <v>31964.867623023641</v>
      </c>
      <c r="I59" s="817">
        <f>AH61</f>
        <v>1826.1490022936221</v>
      </c>
      <c r="J59" s="817">
        <f>AI61</f>
        <v>90592.425652914331</v>
      </c>
      <c r="K59" s="817">
        <f>AJ61</f>
        <v>106279.83091701097</v>
      </c>
      <c r="L59" s="817">
        <f>AK61</f>
        <v>6231.8470981211567</v>
      </c>
      <c r="M59" s="2640" t="s">
        <v>26</v>
      </c>
      <c r="N59" s="2640"/>
      <c r="O59" s="1453"/>
      <c r="P59" s="1083"/>
      <c r="Q59" s="817">
        <f>AL61</f>
        <v>1650.0197190243814</v>
      </c>
      <c r="R59" s="817">
        <f>AM61</f>
        <v>100047.98381888973</v>
      </c>
      <c r="S59" s="817">
        <f>AN61</f>
        <v>98397.96409986545</v>
      </c>
      <c r="T59" s="817">
        <f>AO61</f>
        <v>71547.820156015572</v>
      </c>
      <c r="U59" s="817">
        <f>AP61</f>
        <v>2521.0444865889094</v>
      </c>
      <c r="V59" s="817">
        <f>AQ61</f>
        <v>28.508921932956678</v>
      </c>
      <c r="W59" s="817">
        <f>AR61</f>
        <v>2054.3677641800446</v>
      </c>
      <c r="X59" s="817">
        <f>AS61</f>
        <v>601.22169799522521</v>
      </c>
      <c r="Y59" s="817">
        <f>AT61</f>
        <v>1453.1460661848221</v>
      </c>
      <c r="Z59" s="817">
        <f>AU61</f>
        <v>5958.6349912898249</v>
      </c>
      <c r="AA59" s="817">
        <f>AV61</f>
        <v>28204.857762437638</v>
      </c>
      <c r="AB59" s="2566"/>
      <c r="AC59" s="2568" t="s">
        <v>1971</v>
      </c>
      <c r="AD59" s="1634">
        <v>155390.88490766013</v>
      </c>
      <c r="AE59" s="1635">
        <v>113351.60106876555</v>
      </c>
      <c r="AF59" s="1635">
        <v>70488.805546608288</v>
      </c>
      <c r="AG59" s="1635">
        <v>1739.5547222092362</v>
      </c>
      <c r="AH59" s="1635">
        <v>1339.3279455049774</v>
      </c>
      <c r="AI59" s="1635">
        <v>39783.912854443042</v>
      </c>
      <c r="AJ59" s="1635">
        <v>42167.975386503422</v>
      </c>
      <c r="AK59" s="1635">
        <v>2495.2527181179194</v>
      </c>
      <c r="AL59" s="1635">
        <v>700.91813905999163</v>
      </c>
      <c r="AM59" s="1635">
        <v>39678.336261849923</v>
      </c>
      <c r="AN59" s="1635">
        <v>38977.725684832149</v>
      </c>
      <c r="AO59" s="1635">
        <v>26685.537091813218</v>
      </c>
      <c r="AP59" s="1635">
        <v>1691.3196276948181</v>
      </c>
      <c r="AQ59" s="1635">
        <v>26.877449126056714</v>
      </c>
      <c r="AR59" s="1635">
        <v>704.52582843387211</v>
      </c>
      <c r="AS59" s="1635">
        <v>-253.80884269881508</v>
      </c>
      <c r="AT59" s="1635">
        <v>958.33467113268682</v>
      </c>
      <c r="AU59" s="1635">
        <v>4068.4826989875123</v>
      </c>
      <c r="AV59" s="1636">
        <v>14011.453997537412</v>
      </c>
    </row>
    <row r="60" spans="1:48" s="849" customFormat="1" ht="17.25" customHeight="1">
      <c r="A60" s="394"/>
      <c r="B60" s="394"/>
      <c r="C60" s="394"/>
      <c r="D60" s="394"/>
      <c r="E60" s="394"/>
      <c r="F60" s="394"/>
      <c r="G60" s="394"/>
      <c r="H60" s="603"/>
      <c r="L60" s="844"/>
      <c r="AA60" s="844"/>
      <c r="AB60" s="2566"/>
      <c r="AC60" s="2568" t="s">
        <v>1972</v>
      </c>
      <c r="AD60" s="1634">
        <v>79792.689060259218</v>
      </c>
      <c r="AE60" s="1635">
        <v>56091.309914602527</v>
      </c>
      <c r="AF60" s="1635">
        <v>34398.009945158301</v>
      </c>
      <c r="AG60" s="1635">
        <v>8241.0889185074084</v>
      </c>
      <c r="AH60" s="1635">
        <v>951.62342798531745</v>
      </c>
      <c r="AI60" s="1635">
        <v>12500.587622951471</v>
      </c>
      <c r="AJ60" s="1635">
        <v>23701.379145656683</v>
      </c>
      <c r="AK60" s="1635">
        <v>1192.5068996143809</v>
      </c>
      <c r="AL60" s="1635">
        <v>287.485971111889</v>
      </c>
      <c r="AM60" s="1635">
        <v>22508.872246042327</v>
      </c>
      <c r="AN60" s="1635">
        <v>22221.386274930435</v>
      </c>
      <c r="AO60" s="1635">
        <v>21772.525948856139</v>
      </c>
      <c r="AP60" s="1635">
        <v>1288.7952233762016</v>
      </c>
      <c r="AQ60" s="1635">
        <v>87.668425470866325</v>
      </c>
      <c r="AR60" s="1635">
        <v>371.19233764127068</v>
      </c>
      <c r="AS60" s="1635">
        <v>98.704392494606751</v>
      </c>
      <c r="AT60" s="1635">
        <v>272.487945146664</v>
      </c>
      <c r="AU60" s="1635">
        <v>2380.373284066236</v>
      </c>
      <c r="AV60" s="1636">
        <v>1081.5776236521881</v>
      </c>
    </row>
    <row r="61" spans="1:48" ht="18.75" customHeight="1" thickBot="1">
      <c r="E61" s="394" t="s">
        <v>2654</v>
      </c>
      <c r="F61" s="394"/>
      <c r="G61" s="394"/>
      <c r="H61" s="603"/>
      <c r="I61" s="849"/>
      <c r="J61" s="849"/>
      <c r="Q61" s="849" t="s">
        <v>2656</v>
      </c>
      <c r="R61" s="849"/>
      <c r="S61" s="849"/>
      <c r="T61" s="849"/>
      <c r="U61" s="849"/>
      <c r="V61" s="849"/>
      <c r="W61" s="849"/>
      <c r="X61" s="849"/>
      <c r="Y61" s="849"/>
      <c r="AB61" s="2566"/>
      <c r="AC61" s="2568" t="s">
        <v>1973</v>
      </c>
      <c r="AD61" s="1634">
        <v>436512.27788708283</v>
      </c>
      <c r="AE61" s="1635">
        <v>330232.44697007223</v>
      </c>
      <c r="AF61" s="1635">
        <v>205849.00469184015</v>
      </c>
      <c r="AG61" s="1635">
        <v>31964.867623023641</v>
      </c>
      <c r="AH61" s="1635">
        <v>1826.1490022936221</v>
      </c>
      <c r="AI61" s="1635">
        <v>90592.425652914331</v>
      </c>
      <c r="AJ61" s="1635">
        <v>106279.83091701097</v>
      </c>
      <c r="AK61" s="1635">
        <v>6231.8470981211567</v>
      </c>
      <c r="AL61" s="1635">
        <v>1650.0197190243814</v>
      </c>
      <c r="AM61" s="1635">
        <v>100047.98381888973</v>
      </c>
      <c r="AN61" s="1635">
        <v>98397.96409986545</v>
      </c>
      <c r="AO61" s="1635">
        <v>71547.820156015572</v>
      </c>
      <c r="AP61" s="1635">
        <v>2521.0444865889094</v>
      </c>
      <c r="AQ61" s="1635">
        <v>28.508921932956678</v>
      </c>
      <c r="AR61" s="1635">
        <v>2054.3677641800446</v>
      </c>
      <c r="AS61" s="1635">
        <v>601.22169799522521</v>
      </c>
      <c r="AT61" s="1635">
        <v>1453.1460661848221</v>
      </c>
      <c r="AU61" s="1635">
        <v>5958.6349912898249</v>
      </c>
      <c r="AV61" s="1636">
        <v>28204.857762437638</v>
      </c>
    </row>
    <row r="62" spans="1:48" ht="18.75" customHeight="1" thickTop="1">
      <c r="E62" s="2599" t="s">
        <v>829</v>
      </c>
      <c r="F62" s="2645" t="s">
        <v>96</v>
      </c>
      <c r="G62" s="2645" t="s">
        <v>880</v>
      </c>
      <c r="H62" s="2645" t="s">
        <v>881</v>
      </c>
      <c r="I62" s="2645" t="s">
        <v>882</v>
      </c>
      <c r="J62" s="1168" t="s">
        <v>883</v>
      </c>
      <c r="Q62" s="2607" t="s">
        <v>829</v>
      </c>
      <c r="R62" s="1170" t="s">
        <v>883</v>
      </c>
      <c r="S62" s="725" t="s">
        <v>890</v>
      </c>
      <c r="T62" s="725" t="s">
        <v>892</v>
      </c>
      <c r="U62" s="725" t="s">
        <v>893</v>
      </c>
      <c r="V62" s="725" t="s">
        <v>896</v>
      </c>
      <c r="W62" s="725" t="s">
        <v>99</v>
      </c>
      <c r="X62" s="726" t="s">
        <v>897</v>
      </c>
      <c r="AB62" s="2566" t="s">
        <v>1974</v>
      </c>
      <c r="AC62" s="2568" t="s">
        <v>1975</v>
      </c>
      <c r="AD62" s="1634">
        <v>259919.06503592641</v>
      </c>
      <c r="AE62" s="1635">
        <v>206140.61790858078</v>
      </c>
      <c r="AF62" s="1635">
        <v>129365.19321971222</v>
      </c>
      <c r="AG62" s="1635">
        <v>14311.666631284275</v>
      </c>
      <c r="AH62" s="1635">
        <v>1601.8206220509671</v>
      </c>
      <c r="AI62" s="1635">
        <v>60861.937435533189</v>
      </c>
      <c r="AJ62" s="1635">
        <v>53907.138674954564</v>
      </c>
      <c r="AK62" s="1635">
        <v>5227.1113870736335</v>
      </c>
      <c r="AL62" s="1635">
        <v>875.97019625082373</v>
      </c>
      <c r="AM62" s="1635">
        <v>48685.640881345302</v>
      </c>
      <c r="AN62" s="1635">
        <v>47809.978247136751</v>
      </c>
      <c r="AO62" s="1635">
        <v>34504.377272216116</v>
      </c>
      <c r="AP62" s="1635">
        <v>782.59163825624057</v>
      </c>
      <c r="AQ62" s="1635">
        <v>30.445849331813065</v>
      </c>
      <c r="AR62" s="1635">
        <v>1259.1323469925842</v>
      </c>
      <c r="AS62" s="1635">
        <v>437.43297787252897</v>
      </c>
      <c r="AT62" s="1635">
        <v>821.69936912005301</v>
      </c>
      <c r="AU62" s="1635">
        <v>811.6722398113958</v>
      </c>
      <c r="AV62" s="1636">
        <v>12118.608990937137</v>
      </c>
    </row>
    <row r="63" spans="1:48" ht="18.75" customHeight="1" thickBot="1">
      <c r="E63" s="2600"/>
      <c r="F63" s="2647"/>
      <c r="G63" s="2647"/>
      <c r="H63" s="2647"/>
      <c r="I63" s="2647"/>
      <c r="J63" s="715" t="s">
        <v>884</v>
      </c>
      <c r="Q63" s="2946"/>
      <c r="R63" s="821" t="s">
        <v>1360</v>
      </c>
      <c r="S63" s="727" t="s">
        <v>891</v>
      </c>
      <c r="T63" s="728">
        <v>-2</v>
      </c>
      <c r="U63" s="727" t="s">
        <v>894</v>
      </c>
      <c r="V63" s="727" t="s">
        <v>891</v>
      </c>
      <c r="W63" s="728">
        <v>-5</v>
      </c>
      <c r="X63" s="729" t="s">
        <v>898</v>
      </c>
      <c r="AB63" s="2566"/>
      <c r="AC63" s="2568" t="s">
        <v>1976</v>
      </c>
      <c r="AD63" s="1634">
        <v>122776.99358896355</v>
      </c>
      <c r="AE63" s="1635">
        <v>92692.568019069295</v>
      </c>
      <c r="AF63" s="1635">
        <v>62004.824253261104</v>
      </c>
      <c r="AG63" s="1635">
        <v>7685.010819706059</v>
      </c>
      <c r="AH63" s="1635">
        <v>509.61533141766751</v>
      </c>
      <c r="AI63" s="1635">
        <v>22493.117614684506</v>
      </c>
      <c r="AJ63" s="1635">
        <v>30084.425569894142</v>
      </c>
      <c r="AK63" s="1635">
        <v>1667.2309867888912</v>
      </c>
      <c r="AL63" s="1635">
        <v>502.65521790093874</v>
      </c>
      <c r="AM63" s="1635">
        <v>28417.19458310524</v>
      </c>
      <c r="AN63" s="1635">
        <v>27914.539365204309</v>
      </c>
      <c r="AO63" s="1635">
        <v>19585.4662008042</v>
      </c>
      <c r="AP63" s="1635">
        <v>455.59227182404328</v>
      </c>
      <c r="AQ63" s="1635">
        <v>13.09328532535924</v>
      </c>
      <c r="AR63" s="1635">
        <v>967.18357000772301</v>
      </c>
      <c r="AS63" s="1635">
        <v>457.33224514152988</v>
      </c>
      <c r="AT63" s="1635">
        <v>509.85132486619301</v>
      </c>
      <c r="AU63" s="1635">
        <v>2618.3029189942285</v>
      </c>
      <c r="AV63" s="1636">
        <v>9511.5069562371955</v>
      </c>
    </row>
    <row r="64" spans="1:48" ht="18.75" customHeight="1">
      <c r="E64" s="709" t="s">
        <v>2418</v>
      </c>
      <c r="F64" s="666">
        <f>E28</f>
        <v>938752.46645881783</v>
      </c>
      <c r="G64" s="716">
        <f>F28</f>
        <v>710594.93089559162</v>
      </c>
      <c r="H64" s="716">
        <f>L28</f>
        <v>14364.917294544806</v>
      </c>
      <c r="I64" s="716">
        <f>Q28</f>
        <v>3618.0427123163026</v>
      </c>
      <c r="J64" s="716">
        <f>S28</f>
        <v>210309.18825947845</v>
      </c>
      <c r="Q64" s="2946"/>
      <c r="R64" s="821" t="s">
        <v>889</v>
      </c>
      <c r="S64" s="728">
        <v>-1</v>
      </c>
      <c r="T64" s="1084"/>
      <c r="U64" s="727" t="s">
        <v>895</v>
      </c>
      <c r="V64" s="728">
        <v>-4</v>
      </c>
      <c r="W64" s="1084"/>
      <c r="X64" s="730">
        <v>-6</v>
      </c>
      <c r="AB64" s="2566"/>
      <c r="AC64" s="2568" t="s">
        <v>1977</v>
      </c>
      <c r="AD64" s="1634">
        <v>151024.08213485259</v>
      </c>
      <c r="AE64" s="1635">
        <v>114548.29886382558</v>
      </c>
      <c r="AF64" s="1635">
        <v>73428.364169001972</v>
      </c>
      <c r="AG64" s="1635">
        <v>8865.1433129744964</v>
      </c>
      <c r="AH64" s="1635">
        <v>956.98854949525889</v>
      </c>
      <c r="AI64" s="1635">
        <v>31297.802832353904</v>
      </c>
      <c r="AJ64" s="1635">
        <v>36475.783271027009</v>
      </c>
      <c r="AK64" s="1635">
        <v>2065.9360334270327</v>
      </c>
      <c r="AL64" s="1635">
        <v>506.71613563724884</v>
      </c>
      <c r="AM64" s="1635">
        <v>34409.847237599977</v>
      </c>
      <c r="AN64" s="1635">
        <v>33903.131101962725</v>
      </c>
      <c r="AO64" s="1635">
        <v>27502.236306457995</v>
      </c>
      <c r="AP64" s="1635">
        <v>1276.5153805733974</v>
      </c>
      <c r="AQ64" s="1635">
        <v>11.83903512030335</v>
      </c>
      <c r="AR64" s="1635">
        <v>1010.7091688879909</v>
      </c>
      <c r="AS64" s="1635">
        <v>492.67450288755799</v>
      </c>
      <c r="AT64" s="1635">
        <v>518.03466600043259</v>
      </c>
      <c r="AU64" s="1635">
        <v>1856.8802135613221</v>
      </c>
      <c r="AV64" s="1636">
        <v>5958.7114244843679</v>
      </c>
    </row>
    <row r="65" spans="2:48" ht="18.75" customHeight="1" thickBot="1">
      <c r="E65" s="1127" t="s">
        <v>52</v>
      </c>
      <c r="F65" s="711">
        <f t="shared" ref="F65:G69" si="0">E33</f>
        <v>605124.74346296175</v>
      </c>
      <c r="G65" s="717">
        <f t="shared" si="0"/>
        <v>460569.75803019252</v>
      </c>
      <c r="H65" s="717">
        <f>L33</f>
        <v>6140.9142462771633</v>
      </c>
      <c r="I65" s="717">
        <f>Q33</f>
        <v>2511.9992056418732</v>
      </c>
      <c r="J65" s="717">
        <f>S33</f>
        <v>135902.07198084801</v>
      </c>
      <c r="Q65" s="2608"/>
      <c r="R65" s="825"/>
      <c r="S65" s="1085"/>
      <c r="T65" s="1085"/>
      <c r="U65" s="731">
        <v>-3</v>
      </c>
      <c r="V65" s="1085"/>
      <c r="W65" s="1085"/>
      <c r="X65" s="1086"/>
      <c r="AB65" s="2566"/>
      <c r="AC65" s="2568" t="s">
        <v>1978</v>
      </c>
      <c r="AD65" s="1634">
        <v>129911.37949500499</v>
      </c>
      <c r="AE65" s="1635">
        <v>96692.292183880854</v>
      </c>
      <c r="AF65" s="1635">
        <v>49771.305321099237</v>
      </c>
      <c r="AG65" s="1635">
        <v>15113.263464477752</v>
      </c>
      <c r="AH65" s="1635">
        <v>1262.8917643273164</v>
      </c>
      <c r="AI65" s="1635">
        <v>30544.831633976621</v>
      </c>
      <c r="AJ65" s="1635">
        <v>33219.087311124102</v>
      </c>
      <c r="AK65" s="1635">
        <v>1701.62965110862</v>
      </c>
      <c r="AL65" s="1635">
        <v>600.76778989831814</v>
      </c>
      <c r="AM65" s="1635">
        <v>31517.457660015472</v>
      </c>
      <c r="AN65" s="1635">
        <v>30916.689870117174</v>
      </c>
      <c r="AO65" s="1635">
        <v>26100.057283772807</v>
      </c>
      <c r="AP65" s="1635">
        <v>1593.892310443897</v>
      </c>
      <c r="AQ65" s="1635">
        <v>16.194554821485482</v>
      </c>
      <c r="AR65" s="1635">
        <v>644.59729867233875</v>
      </c>
      <c r="AS65" s="1635">
        <v>56.322955213716007</v>
      </c>
      <c r="AT65" s="1635">
        <v>588.27434345862252</v>
      </c>
      <c r="AU65" s="1635">
        <v>3269.484742318899</v>
      </c>
      <c r="AV65" s="1636">
        <v>5831.4331647255403</v>
      </c>
    </row>
    <row r="66" spans="2:48" ht="18.75" customHeight="1">
      <c r="E66" s="1127" t="s">
        <v>53</v>
      </c>
      <c r="F66" s="711">
        <f t="shared" si="0"/>
        <v>56442.369847481554</v>
      </c>
      <c r="G66" s="717">
        <f t="shared" si="0"/>
        <v>43932.574242027535</v>
      </c>
      <c r="H66" s="717">
        <f>L34</f>
        <v>1348.6200678299601</v>
      </c>
      <c r="I66" s="717">
        <f>Q34</f>
        <v>176.93041189852616</v>
      </c>
      <c r="J66" s="717">
        <f>S34</f>
        <v>10984.245125725514</v>
      </c>
      <c r="Q66" s="709" t="s">
        <v>2423</v>
      </c>
      <c r="R66" s="724">
        <f>S28</f>
        <v>210309.18825947845</v>
      </c>
      <c r="S66" s="724">
        <f>T28</f>
        <v>159372.80971452114</v>
      </c>
      <c r="T66" s="724">
        <f>U28</f>
        <v>7275.9563349045466</v>
      </c>
      <c r="U66" s="732">
        <f>V28</f>
        <v>199.73760769896063</v>
      </c>
      <c r="V66" s="724">
        <f>W28</f>
        <v>4723.7624296955164</v>
      </c>
      <c r="W66" s="724">
        <f>AA28</f>
        <v>55928.404374101861</v>
      </c>
      <c r="X66" s="724">
        <f>Z28</f>
        <v>17117.976590657396</v>
      </c>
      <c r="AB66" s="2566"/>
      <c r="AC66" s="2568" t="s">
        <v>1979</v>
      </c>
      <c r="AD66" s="1634">
        <v>122307.83029351005</v>
      </c>
      <c r="AE66" s="1635">
        <v>83360.010756672462</v>
      </c>
      <c r="AF66" s="1635">
        <v>54149.343775236899</v>
      </c>
      <c r="AG66" s="1635">
        <v>4667.7691276877658</v>
      </c>
      <c r="AH66" s="1635">
        <v>570.84334600614909</v>
      </c>
      <c r="AI66" s="1635">
        <v>23972.054507741661</v>
      </c>
      <c r="AJ66" s="1635">
        <v>38947.819536837516</v>
      </c>
      <c r="AK66" s="1635">
        <v>1535.4830810114984</v>
      </c>
      <c r="AL66" s="1635">
        <v>494.54890057149026</v>
      </c>
      <c r="AM66" s="1635">
        <v>37412.336455826007</v>
      </c>
      <c r="AN66" s="1635">
        <v>36917.787555254537</v>
      </c>
      <c r="AO66" s="1635">
        <v>26228.681792076302</v>
      </c>
      <c r="AP66" s="1635">
        <v>819.83645245186199</v>
      </c>
      <c r="AQ66" s="1635">
        <v>33.046405099999546</v>
      </c>
      <c r="AR66" s="1635">
        <v>395.25192416414762</v>
      </c>
      <c r="AS66" s="1635">
        <v>33.894600198117871</v>
      </c>
      <c r="AT66" s="1635">
        <v>361.35732396602975</v>
      </c>
      <c r="AU66" s="1635">
        <v>4375.7916680019653</v>
      </c>
      <c r="AV66" s="1636">
        <v>13816.762649464201</v>
      </c>
    </row>
    <row r="67" spans="2:48" ht="18.75" customHeight="1">
      <c r="B67" s="813"/>
      <c r="E67" s="1127" t="s">
        <v>54</v>
      </c>
      <c r="F67" s="711">
        <f t="shared" si="0"/>
        <v>137942.33876710036</v>
      </c>
      <c r="G67" s="717">
        <f t="shared" si="0"/>
        <v>105359.96012480649</v>
      </c>
      <c r="H67" s="717">
        <f>L35</f>
        <v>4283.4746756477434</v>
      </c>
      <c r="I67" s="717">
        <f>Q35</f>
        <v>487.88739202128113</v>
      </c>
      <c r="J67" s="717">
        <f>S35</f>
        <v>27811.016574624904</v>
      </c>
      <c r="M67" s="1079"/>
      <c r="N67" s="813"/>
      <c r="O67" s="1079"/>
      <c r="P67" s="1079"/>
      <c r="Q67" s="1127" t="s">
        <v>52</v>
      </c>
      <c r="R67" s="829">
        <f t="shared" ref="R67:V71" si="1">S33</f>
        <v>135902.07198084801</v>
      </c>
      <c r="S67" s="829">
        <f t="shared" si="1"/>
        <v>113086.10207969823</v>
      </c>
      <c r="T67" s="829">
        <f t="shared" si="1"/>
        <v>5057.9404151225199</v>
      </c>
      <c r="U67" s="830">
        <f t="shared" si="1"/>
        <v>51.537501116188814</v>
      </c>
      <c r="V67" s="829">
        <f t="shared" si="1"/>
        <v>2584.8339776393054</v>
      </c>
      <c r="W67" s="829">
        <f>AA33</f>
        <v>28961.835583402568</v>
      </c>
      <c r="X67" s="829">
        <f>Z33</f>
        <v>13840.177576130623</v>
      </c>
      <c r="AB67" s="2566"/>
      <c r="AC67" s="2568" t="s">
        <v>1980</v>
      </c>
      <c r="AD67" s="1634">
        <v>152813.11591056007</v>
      </c>
      <c r="AE67" s="1635">
        <v>117161.14316356386</v>
      </c>
      <c r="AF67" s="1635">
        <v>77885.203562247319</v>
      </c>
      <c r="AG67" s="1635">
        <v>7316.7994769999996</v>
      </c>
      <c r="AH67" s="1635">
        <v>1627.6044821836504</v>
      </c>
      <c r="AI67" s="1635">
        <v>30331.535642132905</v>
      </c>
      <c r="AJ67" s="1635">
        <v>35651.972746996202</v>
      </c>
      <c r="AK67" s="1635">
        <v>2167.5261551351409</v>
      </c>
      <c r="AL67" s="1635">
        <v>637.38447205747843</v>
      </c>
      <c r="AM67" s="1635">
        <v>33484.446591861051</v>
      </c>
      <c r="AN67" s="1635">
        <v>32847.062119803581</v>
      </c>
      <c r="AO67" s="1635">
        <v>25451.990859193891</v>
      </c>
      <c r="AP67" s="1635">
        <v>2347.5282813551071</v>
      </c>
      <c r="AQ67" s="1635">
        <v>95.118477999999996</v>
      </c>
      <c r="AR67" s="1635">
        <v>446.88812097072412</v>
      </c>
      <c r="AS67" s="1635">
        <v>-59.375717751214069</v>
      </c>
      <c r="AT67" s="1635">
        <v>506.26383872193804</v>
      </c>
      <c r="AU67" s="1635">
        <v>4185.8448079696218</v>
      </c>
      <c r="AV67" s="1636">
        <v>8691.3811882534774</v>
      </c>
    </row>
    <row r="68" spans="2:48" ht="18.75" customHeight="1">
      <c r="E68" s="1127" t="s">
        <v>830</v>
      </c>
      <c r="F68" s="711">
        <f t="shared" si="0"/>
        <v>50162.59552827564</v>
      </c>
      <c r="G68" s="717">
        <f t="shared" si="0"/>
        <v>36382.368919566077</v>
      </c>
      <c r="H68" s="717">
        <f>L36</f>
        <v>646.80087478994096</v>
      </c>
      <c r="I68" s="717">
        <f>Q36</f>
        <v>180.24963175461548</v>
      </c>
      <c r="J68" s="717">
        <f>S36</f>
        <v>13087.788805280486</v>
      </c>
      <c r="Q68" s="1127" t="s">
        <v>53</v>
      </c>
      <c r="R68" s="829">
        <f t="shared" si="1"/>
        <v>10984.245125725514</v>
      </c>
      <c r="S68" s="829">
        <f t="shared" si="1"/>
        <v>8202.4934030827262</v>
      </c>
      <c r="T68" s="829">
        <f t="shared" si="1"/>
        <v>206.32261178878494</v>
      </c>
      <c r="U68" s="830">
        <f t="shared" si="1"/>
        <v>1.0157067860629809</v>
      </c>
      <c r="V68" s="829">
        <f t="shared" si="1"/>
        <v>50.160426091395202</v>
      </c>
      <c r="W68" s="829">
        <f>AA34</f>
        <v>2617.4206774844042</v>
      </c>
      <c r="X68" s="829">
        <f>Z34</f>
        <v>93.167699507861727</v>
      </c>
      <c r="AB68" s="2566" t="s">
        <v>861</v>
      </c>
      <c r="AC68" s="2568" t="s">
        <v>1981</v>
      </c>
      <c r="AD68" s="1634">
        <v>18361.692590585088</v>
      </c>
      <c r="AE68" s="1635">
        <v>16185.86213432936</v>
      </c>
      <c r="AF68" s="1635">
        <v>8511.1424282093758</v>
      </c>
      <c r="AG68" s="1635">
        <v>1905.4859216858413</v>
      </c>
      <c r="AH68" s="1635">
        <v>100.74766024500208</v>
      </c>
      <c r="AI68" s="1635">
        <v>5668.4861241891376</v>
      </c>
      <c r="AJ68" s="1635">
        <v>2175.8304562557446</v>
      </c>
      <c r="AK68" s="1635">
        <v>535.47827226724087</v>
      </c>
      <c r="AL68" s="1635">
        <v>168.67880328890934</v>
      </c>
      <c r="AM68" s="1635">
        <v>1640.3521839885032</v>
      </c>
      <c r="AN68" s="1635">
        <v>1471.6733806995921</v>
      </c>
      <c r="AO68" s="1635">
        <v>5644.8980561194685</v>
      </c>
      <c r="AP68" s="1635">
        <v>219.28260001355349</v>
      </c>
      <c r="AQ68" s="1635">
        <v>1.8209294550800981</v>
      </c>
      <c r="AR68" s="1635">
        <v>328.99787441111363</v>
      </c>
      <c r="AS68" s="1635">
        <v>153.33284892813711</v>
      </c>
      <c r="AT68" s="1635">
        <v>175.66502548297635</v>
      </c>
      <c r="AU68" s="1635">
        <v>145.37621387729914</v>
      </c>
      <c r="AV68" s="1636">
        <v>-4577.9498654223271</v>
      </c>
    </row>
    <row r="69" spans="2:48" ht="18.75" customHeight="1" thickBot="1">
      <c r="E69" s="710" t="s">
        <v>831</v>
      </c>
      <c r="F69" s="711">
        <f t="shared" si="0"/>
        <v>89080.418852999908</v>
      </c>
      <c r="G69" s="717">
        <f t="shared" si="0"/>
        <v>64350.269579000022</v>
      </c>
      <c r="H69" s="717">
        <f>L37</f>
        <v>1945.1074300000012</v>
      </c>
      <c r="I69" s="717">
        <f>Q37</f>
        <v>260.9760710000001</v>
      </c>
      <c r="J69" s="717">
        <f>S37</f>
        <v>22524.065773000013</v>
      </c>
      <c r="Q69" s="1127" t="s">
        <v>54</v>
      </c>
      <c r="R69" s="829">
        <f t="shared" si="1"/>
        <v>27811.016574624904</v>
      </c>
      <c r="S69" s="829">
        <f t="shared" si="1"/>
        <v>18245.829312905975</v>
      </c>
      <c r="T69" s="829">
        <f t="shared" si="1"/>
        <v>390.71630608180391</v>
      </c>
      <c r="U69" s="830">
        <f t="shared" si="1"/>
        <v>58.442511796658223</v>
      </c>
      <c r="V69" s="829">
        <f t="shared" si="1"/>
        <v>1123.0937896231862</v>
      </c>
      <c r="W69" s="829">
        <f>AA35</f>
        <v>8231.9626822471764</v>
      </c>
      <c r="X69" s="829">
        <f>Z35</f>
        <v>239.02802802992159</v>
      </c>
      <c r="AB69" s="2566"/>
      <c r="AC69" s="2568" t="s">
        <v>1982</v>
      </c>
      <c r="AD69" s="1634">
        <v>17064.215409827641</v>
      </c>
      <c r="AE69" s="1635">
        <v>11932.061108155354</v>
      </c>
      <c r="AF69" s="1635">
        <v>7099.1733574599784</v>
      </c>
      <c r="AG69" s="1635">
        <v>1217.8336332427107</v>
      </c>
      <c r="AH69" s="1635">
        <v>82.487982539937974</v>
      </c>
      <c r="AI69" s="1635">
        <v>3532.566134912719</v>
      </c>
      <c r="AJ69" s="1635">
        <v>5260.8458492811378</v>
      </c>
      <c r="AK69" s="1635">
        <v>372.30731070859008</v>
      </c>
      <c r="AL69" s="1635">
        <v>105.47300211156214</v>
      </c>
      <c r="AM69" s="1635">
        <v>4894.1521320369466</v>
      </c>
      <c r="AN69" s="1635">
        <v>4788.9866919675915</v>
      </c>
      <c r="AO69" s="1635">
        <v>3648.7449943549291</v>
      </c>
      <c r="AP69" s="1635">
        <v>104.31567694185937</v>
      </c>
      <c r="AQ69" s="1637">
        <v>0.14397121875006044</v>
      </c>
      <c r="AR69" s="1635">
        <v>140.69479914824251</v>
      </c>
      <c r="AS69" s="1635">
        <v>35.158267718280584</v>
      </c>
      <c r="AT69" s="1635">
        <v>105.53653142996185</v>
      </c>
      <c r="AU69" s="1635">
        <v>56.978946887838262</v>
      </c>
      <c r="AV69" s="1636">
        <v>1025.5718079773917</v>
      </c>
    </row>
    <row r="70" spans="2:48" ht="18.75" customHeight="1" thickTop="1">
      <c r="E70" s="2599" t="s">
        <v>829</v>
      </c>
      <c r="F70" s="2645" t="s">
        <v>96</v>
      </c>
      <c r="G70" s="2645" t="s">
        <v>880</v>
      </c>
      <c r="H70" s="2645" t="s">
        <v>881</v>
      </c>
      <c r="I70" s="2645" t="s">
        <v>882</v>
      </c>
      <c r="J70" s="1168" t="s">
        <v>883</v>
      </c>
      <c r="Q70" s="1127" t="s">
        <v>830</v>
      </c>
      <c r="R70" s="831">
        <f t="shared" si="1"/>
        <v>13087.788805280486</v>
      </c>
      <c r="S70" s="831">
        <f t="shared" si="1"/>
        <v>6468.2970888342652</v>
      </c>
      <c r="T70" s="831">
        <f t="shared" si="1"/>
        <v>56.869630911433617</v>
      </c>
      <c r="U70" s="832">
        <f t="shared" si="1"/>
        <v>1.4965550000506607</v>
      </c>
      <c r="V70" s="831">
        <f t="shared" si="1"/>
        <v>197.09733534162112</v>
      </c>
      <c r="W70" s="831">
        <f>AA36</f>
        <v>6449.3869349678525</v>
      </c>
      <c r="X70" s="831">
        <f>Z36</f>
        <v>11.853128989005713</v>
      </c>
      <c r="AB70" s="2566"/>
      <c r="AC70" s="2568" t="s">
        <v>1983</v>
      </c>
      <c r="AD70" s="1634">
        <v>42547.224275510773</v>
      </c>
      <c r="AE70" s="1635">
        <v>31378.795237338174</v>
      </c>
      <c r="AF70" s="1635">
        <v>19544.196545487743</v>
      </c>
      <c r="AG70" s="1635">
        <v>3377.5944162212145</v>
      </c>
      <c r="AH70" s="1635">
        <v>256.78845591534451</v>
      </c>
      <c r="AI70" s="1635">
        <v>8200.2158197138506</v>
      </c>
      <c r="AJ70" s="1635">
        <v>11168.429038172639</v>
      </c>
      <c r="AK70" s="1635">
        <v>555.81701215283397</v>
      </c>
      <c r="AL70" s="1635">
        <v>182.09728588149994</v>
      </c>
      <c r="AM70" s="1635">
        <v>10612.612026019808</v>
      </c>
      <c r="AN70" s="1635">
        <v>10430.514740138298</v>
      </c>
      <c r="AO70" s="1635">
        <v>7505.5073451353301</v>
      </c>
      <c r="AP70" s="1635">
        <v>556.9767692823649</v>
      </c>
      <c r="AQ70" s="1635">
        <v>8.9232177542485687</v>
      </c>
      <c r="AR70" s="1635">
        <v>380.50709975877561</v>
      </c>
      <c r="AS70" s="1635">
        <v>274.0354229885375</v>
      </c>
      <c r="AT70" s="1635">
        <v>106.47167677023825</v>
      </c>
      <c r="AU70" s="1635">
        <v>350.43215447447727</v>
      </c>
      <c r="AV70" s="1636">
        <v>2329.0324626820557</v>
      </c>
    </row>
    <row r="71" spans="2:48" ht="18.75" customHeight="1" thickBot="1">
      <c r="E71" s="2600"/>
      <c r="F71" s="2647"/>
      <c r="G71" s="2647"/>
      <c r="H71" s="2647"/>
      <c r="I71" s="2647"/>
      <c r="J71" s="715" t="s">
        <v>884</v>
      </c>
      <c r="Q71" s="1128" t="s">
        <v>831</v>
      </c>
      <c r="R71" s="834">
        <f t="shared" si="1"/>
        <v>22524.065773000013</v>
      </c>
      <c r="S71" s="834">
        <f t="shared" si="1"/>
        <v>13370.087830000006</v>
      </c>
      <c r="T71" s="834">
        <f t="shared" si="1"/>
        <v>1564.1073710000003</v>
      </c>
      <c r="U71" s="835">
        <f t="shared" si="1"/>
        <v>87.245332999999974</v>
      </c>
      <c r="V71" s="834">
        <f t="shared" si="1"/>
        <v>768.57690099999877</v>
      </c>
      <c r="W71" s="834">
        <f>AA37</f>
        <v>9667.7984960000013</v>
      </c>
      <c r="X71" s="834">
        <f>Z37</f>
        <v>2933.7501579999985</v>
      </c>
      <c r="AB71" s="2566"/>
      <c r="AC71" s="2568" t="s">
        <v>1984</v>
      </c>
      <c r="AD71" s="1634">
        <v>91262.738079304152</v>
      </c>
      <c r="AE71" s="1635">
        <v>69245.061537393223</v>
      </c>
      <c r="AF71" s="1635">
        <v>43361.67456681998</v>
      </c>
      <c r="AG71" s="1635">
        <v>7935.2408840202452</v>
      </c>
      <c r="AH71" s="1635">
        <v>654.6111960583163</v>
      </c>
      <c r="AI71" s="1635">
        <v>17293.534890494549</v>
      </c>
      <c r="AJ71" s="1635">
        <v>22017.676541910932</v>
      </c>
      <c r="AK71" s="1635">
        <v>1382.7214512404969</v>
      </c>
      <c r="AL71" s="1635">
        <v>398.9482515660647</v>
      </c>
      <c r="AM71" s="1635">
        <v>20634.955090670439</v>
      </c>
      <c r="AN71" s="1635">
        <v>20236.006839104379</v>
      </c>
      <c r="AO71" s="1635">
        <v>12989.161633651915</v>
      </c>
      <c r="AP71" s="1635">
        <v>457.1843824131717</v>
      </c>
      <c r="AQ71" s="1635">
        <v>3.9271989048005489</v>
      </c>
      <c r="AR71" s="1635">
        <v>561.32671159280051</v>
      </c>
      <c r="AS71" s="1635">
        <v>96.678462058907911</v>
      </c>
      <c r="AT71" s="1635">
        <v>464.648249533892</v>
      </c>
      <c r="AU71" s="1635">
        <v>672.1927523658635</v>
      </c>
      <c r="AV71" s="1636">
        <v>6896.5996649075296</v>
      </c>
    </row>
    <row r="72" spans="2:48" ht="18.75" customHeight="1" thickTop="1">
      <c r="E72" s="709" t="s">
        <v>2418</v>
      </c>
      <c r="F72" s="671">
        <f>F64/$F64*100</f>
        <v>100</v>
      </c>
      <c r="G72" s="671">
        <f>G64/$F64*100</f>
        <v>75.695665927367742</v>
      </c>
      <c r="H72" s="671">
        <f>H64/$F64*100</f>
        <v>1.5302135342165817</v>
      </c>
      <c r="I72" s="671">
        <f>I64/$F64*100</f>
        <v>0.38540966246026082</v>
      </c>
      <c r="J72" s="671">
        <f>J64/$F64*100</f>
        <v>22.403050407186814</v>
      </c>
      <c r="Q72" s="2607" t="s">
        <v>829</v>
      </c>
      <c r="R72" s="1170" t="s">
        <v>883</v>
      </c>
      <c r="S72" s="725" t="s">
        <v>890</v>
      </c>
      <c r="T72" s="725" t="s">
        <v>892</v>
      </c>
      <c r="U72" s="725" t="s">
        <v>893</v>
      </c>
      <c r="V72" s="725" t="s">
        <v>896</v>
      </c>
      <c r="W72" s="725" t="s">
        <v>99</v>
      </c>
      <c r="X72" s="726" t="s">
        <v>897</v>
      </c>
      <c r="AB72" s="2566"/>
      <c r="AC72" s="2568" t="s">
        <v>1985</v>
      </c>
      <c r="AD72" s="1634">
        <v>100570.51602897416</v>
      </c>
      <c r="AE72" s="1635">
        <v>75297.853249095628</v>
      </c>
      <c r="AF72" s="1635">
        <v>49312.211684637674</v>
      </c>
      <c r="AG72" s="1635">
        <v>5650.1471352015969</v>
      </c>
      <c r="AH72" s="1635">
        <v>435.88295687801548</v>
      </c>
      <c r="AI72" s="1635">
        <v>19899.611472378372</v>
      </c>
      <c r="AJ72" s="1635">
        <v>25272.66277987845</v>
      </c>
      <c r="AK72" s="1635">
        <v>1313.5711613851261</v>
      </c>
      <c r="AL72" s="1635">
        <v>356.99121468119301</v>
      </c>
      <c r="AM72" s="1635">
        <v>23959.091618493341</v>
      </c>
      <c r="AN72" s="1635">
        <v>23602.100403812154</v>
      </c>
      <c r="AO72" s="1635">
        <v>15821.180028570301</v>
      </c>
      <c r="AP72" s="1635">
        <v>320.0526807299434</v>
      </c>
      <c r="AQ72" s="1635">
        <v>26.240413203558639</v>
      </c>
      <c r="AR72" s="1635">
        <v>868.75354672049571</v>
      </c>
      <c r="AS72" s="1635">
        <v>466.95194783853822</v>
      </c>
      <c r="AT72" s="1635">
        <v>401.80159888195726</v>
      </c>
      <c r="AU72" s="1635">
        <v>657.96520902779309</v>
      </c>
      <c r="AV72" s="1636">
        <v>7223.8389436156458</v>
      </c>
    </row>
    <row r="73" spans="2:48" ht="18.75" customHeight="1">
      <c r="E73" s="1127" t="s">
        <v>52</v>
      </c>
      <c r="F73" s="713">
        <f t="shared" ref="F73:J77" si="2">F65/$F65*100</f>
        <v>100</v>
      </c>
      <c r="G73" s="698">
        <f t="shared" si="2"/>
        <v>76.111539481013295</v>
      </c>
      <c r="H73" s="698">
        <f t="shared" si="2"/>
        <v>1.01481790533542</v>
      </c>
      <c r="I73" s="698">
        <f t="shared" si="2"/>
        <v>0.41512088751591875</v>
      </c>
      <c r="J73" s="698">
        <f t="shared" si="2"/>
        <v>22.458521726135007</v>
      </c>
      <c r="Q73" s="2946"/>
      <c r="R73" s="821" t="s">
        <v>1360</v>
      </c>
      <c r="S73" s="727" t="s">
        <v>891</v>
      </c>
      <c r="T73" s="728">
        <v>-2</v>
      </c>
      <c r="U73" s="727" t="s">
        <v>894</v>
      </c>
      <c r="V73" s="727" t="s">
        <v>891</v>
      </c>
      <c r="W73" s="728">
        <v>-5</v>
      </c>
      <c r="X73" s="729" t="s">
        <v>898</v>
      </c>
      <c r="AB73" s="2566"/>
      <c r="AC73" s="2568" t="s">
        <v>1986</v>
      </c>
      <c r="AD73" s="1634">
        <v>176128.85115881942</v>
      </c>
      <c r="AE73" s="1635">
        <v>140016.32625848171</v>
      </c>
      <c r="AF73" s="1635">
        <v>89396.952345960686</v>
      </c>
      <c r="AG73" s="1635">
        <v>7503.694305111685</v>
      </c>
      <c r="AH73" s="1635">
        <v>1255.1329549610209</v>
      </c>
      <c r="AI73" s="1635">
        <v>41860.546652448451</v>
      </c>
      <c r="AJ73" s="1635">
        <v>36112.524900337674</v>
      </c>
      <c r="AK73" s="1635">
        <v>2277.1347283155078</v>
      </c>
      <c r="AL73" s="1635">
        <v>552.45907949840466</v>
      </c>
      <c r="AM73" s="1635">
        <v>33835.390172022133</v>
      </c>
      <c r="AN73" s="1635">
        <v>33282.931092523744</v>
      </c>
      <c r="AO73" s="1635">
        <v>30041.241935505499</v>
      </c>
      <c r="AP73" s="1635">
        <v>1245.3001134470107</v>
      </c>
      <c r="AQ73" s="1635">
        <v>3.3418812965929039</v>
      </c>
      <c r="AR73" s="1635">
        <v>987.34756573380673</v>
      </c>
      <c r="AS73" s="1635">
        <v>373.49318181092963</v>
      </c>
      <c r="AT73" s="1635">
        <v>613.85438392287699</v>
      </c>
      <c r="AU73" s="1635">
        <v>3073.940154015711</v>
      </c>
      <c r="AV73" s="1636">
        <v>4079.6397505565128</v>
      </c>
    </row>
    <row r="74" spans="2:48" ht="18.75" customHeight="1">
      <c r="E74" s="1127" t="s">
        <v>53</v>
      </c>
      <c r="F74" s="713">
        <f t="shared" si="2"/>
        <v>100</v>
      </c>
      <c r="G74" s="698">
        <f t="shared" si="2"/>
        <v>77.836161664972678</v>
      </c>
      <c r="H74" s="698">
        <f t="shared" si="2"/>
        <v>2.3893753424496498</v>
      </c>
      <c r="I74" s="698">
        <f t="shared" si="2"/>
        <v>0.31347091267894511</v>
      </c>
      <c r="J74" s="698">
        <f t="shared" si="2"/>
        <v>19.460992079898695</v>
      </c>
      <c r="Q74" s="2946"/>
      <c r="R74" s="821" t="s">
        <v>889</v>
      </c>
      <c r="S74" s="728">
        <v>-1</v>
      </c>
      <c r="T74" s="1084"/>
      <c r="U74" s="727" t="s">
        <v>895</v>
      </c>
      <c r="V74" s="728">
        <v>-4</v>
      </c>
      <c r="W74" s="1084"/>
      <c r="X74" s="730">
        <v>-6</v>
      </c>
      <c r="AB74" s="2566"/>
      <c r="AC74" s="2568" t="s">
        <v>1987</v>
      </c>
      <c r="AD74" s="1634">
        <v>60750.539780655301</v>
      </c>
      <c r="AE74" s="1635">
        <v>46176.674802836424</v>
      </c>
      <c r="AF74" s="1635">
        <v>27200.089946268788</v>
      </c>
      <c r="AG74" s="1635">
        <v>361.55691099999996</v>
      </c>
      <c r="AH74" s="1635">
        <v>354.24925198088556</v>
      </c>
      <c r="AI74" s="1635">
        <v>18260.778693586755</v>
      </c>
      <c r="AJ74" s="1635">
        <v>14573.864977818863</v>
      </c>
      <c r="AK74" s="1635">
        <v>2737.6039430898918</v>
      </c>
      <c r="AL74" s="1635">
        <v>134.56699974317141</v>
      </c>
      <c r="AM74" s="1635">
        <v>11836.26103472897</v>
      </c>
      <c r="AN74" s="1635">
        <v>11701.694034985798</v>
      </c>
      <c r="AO74" s="1635">
        <v>9067.5437200217475</v>
      </c>
      <c r="AP74" s="1635">
        <v>823.30197305610602</v>
      </c>
      <c r="AQ74" s="1635">
        <v>10.128977765930316</v>
      </c>
      <c r="AR74" s="1635">
        <v>352.06247232116999</v>
      </c>
      <c r="AS74" s="1635">
        <v>140.62187550744071</v>
      </c>
      <c r="AT74" s="1635">
        <v>211.44059681372926</v>
      </c>
      <c r="AU74" s="1635">
        <v>1108.910990750376</v>
      </c>
      <c r="AV74" s="1636">
        <v>2557.5678825712271</v>
      </c>
    </row>
    <row r="75" spans="2:48" ht="18.75" customHeight="1" thickBot="1">
      <c r="E75" s="1127" t="s">
        <v>54</v>
      </c>
      <c r="F75" s="713">
        <f t="shared" si="2"/>
        <v>100</v>
      </c>
      <c r="G75" s="698">
        <f>G67/$F67*100</f>
        <v>76.379711310168929</v>
      </c>
      <c r="H75" s="698">
        <f t="shared" si="2"/>
        <v>3.1052646445844982</v>
      </c>
      <c r="I75" s="698">
        <f t="shared" si="2"/>
        <v>0.35368937222749458</v>
      </c>
      <c r="J75" s="698">
        <f t="shared" si="2"/>
        <v>20.161334673019123</v>
      </c>
      <c r="Q75" s="2608"/>
      <c r="R75" s="825"/>
      <c r="S75" s="1085"/>
      <c r="T75" s="1085"/>
      <c r="U75" s="731">
        <v>-3</v>
      </c>
      <c r="V75" s="1085"/>
      <c r="W75" s="1085"/>
      <c r="X75" s="1086"/>
      <c r="AB75" s="2566"/>
      <c r="AC75" s="2568" t="s">
        <v>1988</v>
      </c>
      <c r="AD75" s="1634">
        <v>103246.29566687833</v>
      </c>
      <c r="AE75" s="1635">
        <v>78982.040864729206</v>
      </c>
      <c r="AF75" s="1635">
        <v>44225.130984930402</v>
      </c>
      <c r="AG75" s="1635">
        <v>18164.774443959286</v>
      </c>
      <c r="AH75" s="1635">
        <v>418.29740945287449</v>
      </c>
      <c r="AI75" s="1635">
        <v>16173.83802638666</v>
      </c>
      <c r="AJ75" s="1635">
        <v>24264.254802149117</v>
      </c>
      <c r="AK75" s="1635">
        <v>1100.8504157952971</v>
      </c>
      <c r="AL75" s="1635">
        <v>452.22392361722387</v>
      </c>
      <c r="AM75" s="1635">
        <v>23163.404386353814</v>
      </c>
      <c r="AN75" s="1635">
        <v>22711.180462736604</v>
      </c>
      <c r="AO75" s="1635">
        <v>15375.780491361964</v>
      </c>
      <c r="AP75" s="1635">
        <v>1008.8902887774829</v>
      </c>
      <c r="AQ75" s="1635">
        <v>7.5898749999999993</v>
      </c>
      <c r="AR75" s="1635">
        <v>249.39760476925815</v>
      </c>
      <c r="AS75" s="1635">
        <v>169.88221018097255</v>
      </c>
      <c r="AT75" s="1635">
        <v>79.515394588285645</v>
      </c>
      <c r="AU75" s="1635">
        <v>671.31075650379648</v>
      </c>
      <c r="AV75" s="1636">
        <v>6740.8329593316939</v>
      </c>
    </row>
    <row r="76" spans="2:48" ht="18.75" customHeight="1">
      <c r="E76" s="1127" t="s">
        <v>830</v>
      </c>
      <c r="F76" s="713">
        <f t="shared" si="2"/>
        <v>100</v>
      </c>
      <c r="G76" s="698">
        <f t="shared" si="2"/>
        <v>72.528880406633007</v>
      </c>
      <c r="H76" s="698">
        <f t="shared" si="2"/>
        <v>1.2894087077797887</v>
      </c>
      <c r="I76" s="698">
        <f t="shared" si="2"/>
        <v>0.35933075204015791</v>
      </c>
      <c r="J76" s="698">
        <f t="shared" si="2"/>
        <v>26.090732880644435</v>
      </c>
      <c r="Q76" s="709" t="s">
        <v>2423</v>
      </c>
      <c r="R76" s="733">
        <f t="shared" ref="R76:X76" si="3">R66/$R66*100</f>
        <v>100</v>
      </c>
      <c r="S76" s="693">
        <f t="shared" si="3"/>
        <v>75.780241003016826</v>
      </c>
      <c r="T76" s="693">
        <f t="shared" si="3"/>
        <v>3.4596473863650252</v>
      </c>
      <c r="U76" s="693">
        <f>U66/$R66*100</f>
        <v>9.4973314933119016E-2</v>
      </c>
      <c r="V76" s="693">
        <f t="shared" si="3"/>
        <v>2.2461036860963781</v>
      </c>
      <c r="W76" s="693">
        <f t="shared" si="3"/>
        <v>26.593419354126208</v>
      </c>
      <c r="X76" s="693">
        <f t="shared" si="3"/>
        <v>8.1394335322797779</v>
      </c>
      <c r="AB76" s="2566"/>
      <c r="AC76" s="2568" t="s">
        <v>1989</v>
      </c>
      <c r="AD76" s="1634">
        <v>180822.29441714284</v>
      </c>
      <c r="AE76" s="1635">
        <v>134226.93533794803</v>
      </c>
      <c r="AF76" s="1635">
        <v>86372.303573060635</v>
      </c>
      <c r="AG76" s="1635">
        <v>4636.1749836877661</v>
      </c>
      <c r="AH76" s="1635">
        <v>1464.8813857658838</v>
      </c>
      <c r="AI76" s="1635">
        <v>41753.575395433792</v>
      </c>
      <c r="AJ76" s="1635">
        <v>46595.359079194772</v>
      </c>
      <c r="AK76" s="1635">
        <v>2240.824313476885</v>
      </c>
      <c r="AL76" s="1635">
        <v>753.15205890403126</v>
      </c>
      <c r="AM76" s="1635">
        <v>44354.534765717886</v>
      </c>
      <c r="AN76" s="1635">
        <v>43601.382706813863</v>
      </c>
      <c r="AO76" s="1635">
        <v>36958.030956092363</v>
      </c>
      <c r="AP76" s="1635">
        <v>1383.878829821253</v>
      </c>
      <c r="AQ76" s="1635">
        <v>86.401095099999552</v>
      </c>
      <c r="AR76" s="1635">
        <v>487.75706274685069</v>
      </c>
      <c r="AS76" s="1635">
        <v>-145.44614579616751</v>
      </c>
      <c r="AT76" s="1635">
        <v>633.20320854301815</v>
      </c>
      <c r="AU76" s="1635">
        <v>6915.0430627290507</v>
      </c>
      <c r="AV76" s="1636">
        <v>11600.357825782441</v>
      </c>
    </row>
    <row r="77" spans="2:48" ht="18.75" customHeight="1" thickBot="1">
      <c r="E77" s="710" t="s">
        <v>831</v>
      </c>
      <c r="F77" s="714">
        <f t="shared" si="2"/>
        <v>100</v>
      </c>
      <c r="G77" s="702">
        <f t="shared" si="2"/>
        <v>72.238400321388852</v>
      </c>
      <c r="H77" s="702">
        <f t="shared" si="2"/>
        <v>2.1835409566380783</v>
      </c>
      <c r="I77" s="702">
        <f t="shared" si="2"/>
        <v>0.29296682072258956</v>
      </c>
      <c r="J77" s="702">
        <f t="shared" si="2"/>
        <v>25.285091901250624</v>
      </c>
      <c r="Q77" s="1127" t="s">
        <v>52</v>
      </c>
      <c r="R77" s="713">
        <f t="shared" ref="R77:W81" si="4">R67/$R67*100</f>
        <v>100</v>
      </c>
      <c r="S77" s="698">
        <f t="shared" si="4"/>
        <v>83.211462806567724</v>
      </c>
      <c r="T77" s="698">
        <f t="shared" si="4"/>
        <v>3.7217537167757899</v>
      </c>
      <c r="U77" s="698">
        <f t="shared" si="4"/>
        <v>3.792252786510255E-2</v>
      </c>
      <c r="V77" s="698">
        <f t="shared" si="4"/>
        <v>1.9019827585877964</v>
      </c>
      <c r="W77" s="698">
        <f t="shared" si="4"/>
        <v>21.310812382230651</v>
      </c>
      <c r="X77" s="698">
        <f>X67/$R67*100</f>
        <v>10.183934192026925</v>
      </c>
      <c r="AB77" s="2566"/>
      <c r="AC77" s="2568" t="s">
        <v>1990</v>
      </c>
      <c r="AD77" s="1634">
        <v>147998.09905111982</v>
      </c>
      <c r="AE77" s="1635">
        <v>107153.32036528562</v>
      </c>
      <c r="AF77" s="1635">
        <v>71581.358867723349</v>
      </c>
      <c r="AG77" s="1635">
        <v>7207.1501989999997</v>
      </c>
      <c r="AH77" s="1635">
        <v>1506.6848416837263</v>
      </c>
      <c r="AI77" s="1635">
        <v>26858.126456878541</v>
      </c>
      <c r="AJ77" s="1635">
        <v>40844.77868583423</v>
      </c>
      <c r="AK77" s="1635">
        <v>1848.608686112947</v>
      </c>
      <c r="AL77" s="1635">
        <v>513.45209302423859</v>
      </c>
      <c r="AM77" s="1635">
        <v>38996.169999721271</v>
      </c>
      <c r="AN77" s="1635">
        <v>38482.717906697042</v>
      </c>
      <c r="AO77" s="1635">
        <v>22320.720553707717</v>
      </c>
      <c r="AP77" s="1635">
        <v>1156.7730204217987</v>
      </c>
      <c r="AQ77" s="1635">
        <v>51.220047999999991</v>
      </c>
      <c r="AR77" s="1635">
        <v>366.91769249299216</v>
      </c>
      <c r="AS77" s="1635">
        <v>-146.42650767334058</v>
      </c>
      <c r="AT77" s="1635">
        <v>513.3442001663326</v>
      </c>
      <c r="AU77" s="1635">
        <v>3465.8263500252319</v>
      </c>
      <c r="AV77" s="1636">
        <v>18052.912942099763</v>
      </c>
    </row>
    <row r="78" spans="2:48" ht="18.75" customHeight="1" thickTop="1" thickBot="1">
      <c r="E78" s="1079" t="s">
        <v>2655</v>
      </c>
      <c r="Q78" s="1127" t="s">
        <v>53</v>
      </c>
      <c r="R78" s="713">
        <f t="shared" si="4"/>
        <v>100</v>
      </c>
      <c r="S78" s="698">
        <f>S68/$R68*100</f>
        <v>74.675076067559516</v>
      </c>
      <c r="T78" s="698">
        <f t="shared" si="4"/>
        <v>1.8783503957460823</v>
      </c>
      <c r="U78" s="698">
        <f t="shared" si="4"/>
        <v>9.2469420923988431E-3</v>
      </c>
      <c r="V78" s="698">
        <f t="shared" si="4"/>
        <v>0.45665792703330704</v>
      </c>
      <c r="W78" s="698">
        <f t="shared" si="4"/>
        <v>23.82886258933085</v>
      </c>
      <c r="X78" s="698">
        <f>X68/$R68*100</f>
        <v>0.84819392176217445</v>
      </c>
      <c r="AB78" s="2566" t="s">
        <v>96</v>
      </c>
      <c r="AC78" s="2568" t="s">
        <v>1981</v>
      </c>
      <c r="AD78" s="1634">
        <v>1960.2248633500421</v>
      </c>
      <c r="AE78" s="1635">
        <v>17574.063516863131</v>
      </c>
      <c r="AF78" s="1635">
        <v>10296.397114050436</v>
      </c>
      <c r="AG78" s="1635">
        <v>240.93136986871377</v>
      </c>
      <c r="AH78" s="1635">
        <v>166.53954479184398</v>
      </c>
      <c r="AI78" s="1635">
        <v>6870.1954881521497</v>
      </c>
      <c r="AJ78" s="1635">
        <v>-15613.838653513079</v>
      </c>
      <c r="AK78" s="1635">
        <v>1037.7504919752171</v>
      </c>
      <c r="AL78" s="1635">
        <v>256.89287217470337</v>
      </c>
      <c r="AM78" s="1635">
        <v>-16651.589145488324</v>
      </c>
      <c r="AN78" s="1635">
        <v>-16908.482017662995</v>
      </c>
      <c r="AO78" s="1635">
        <v>6983.1871141700567</v>
      </c>
      <c r="AP78" s="1635">
        <v>401.01567962512536</v>
      </c>
      <c r="AQ78" s="1635">
        <v>3.4300540666667785</v>
      </c>
      <c r="AR78" s="1635">
        <v>-205.21655243135444</v>
      </c>
      <c r="AS78" s="1635">
        <v>-475.03866161437554</v>
      </c>
      <c r="AT78" s="1635">
        <v>269.82210918302076</v>
      </c>
      <c r="AU78" s="1635">
        <v>2785.9039595074196</v>
      </c>
      <c r="AV78" s="1636">
        <v>-21304.994353586073</v>
      </c>
    </row>
    <row r="79" spans="2:48" ht="18.75" customHeight="1" thickTop="1" thickBot="1">
      <c r="E79" s="2599" t="s">
        <v>822</v>
      </c>
      <c r="F79" s="2601" t="s">
        <v>2421</v>
      </c>
      <c r="G79" s="2603"/>
      <c r="H79" s="1087" t="s">
        <v>2419</v>
      </c>
      <c r="I79" s="2254" t="s">
        <v>2420</v>
      </c>
      <c r="Q79" s="1127" t="s">
        <v>54</v>
      </c>
      <c r="R79" s="713">
        <f t="shared" si="4"/>
        <v>100</v>
      </c>
      <c r="S79" s="698">
        <f t="shared" si="4"/>
        <v>65.606481028649938</v>
      </c>
      <c r="T79" s="698">
        <f t="shared" si="4"/>
        <v>1.4048976060741987</v>
      </c>
      <c r="U79" s="698">
        <f t="shared" si="4"/>
        <v>0.21014158774038433</v>
      </c>
      <c r="V79" s="698">
        <f t="shared" si="4"/>
        <v>4.0383054197591255</v>
      </c>
      <c r="W79" s="698">
        <f t="shared" si="4"/>
        <v>29.599646816787402</v>
      </c>
      <c r="X79" s="698">
        <f>X69/$R69*100</f>
        <v>0.85947245901113001</v>
      </c>
      <c r="AB79" s="2566"/>
      <c r="AC79" s="2568" t="s">
        <v>1982</v>
      </c>
      <c r="AD79" s="1634">
        <v>14373.023780309228</v>
      </c>
      <c r="AE79" s="1635">
        <v>9461.3508501938086</v>
      </c>
      <c r="AF79" s="1635">
        <v>6007.7063720851138</v>
      </c>
      <c r="AG79" s="1635">
        <v>131.4245540201089</v>
      </c>
      <c r="AH79" s="1635">
        <v>82.511743196700252</v>
      </c>
      <c r="AI79" s="1635">
        <v>3239.7081808918838</v>
      </c>
      <c r="AJ79" s="1635">
        <v>5040.3644777242798</v>
      </c>
      <c r="AK79" s="1635">
        <v>337.96770457877187</v>
      </c>
      <c r="AL79" s="1635">
        <v>102.60843213121916</v>
      </c>
      <c r="AM79" s="1635">
        <v>4708.0103666099067</v>
      </c>
      <c r="AN79" s="1635">
        <v>4605.7094965208926</v>
      </c>
      <c r="AO79" s="1635">
        <v>3432.5481063054112</v>
      </c>
      <c r="AP79" s="1635">
        <v>127.70505709251789</v>
      </c>
      <c r="AQ79" s="1635">
        <v>1.5814712188007209</v>
      </c>
      <c r="AR79" s="1635">
        <v>134.03393188808542</v>
      </c>
      <c r="AS79" s="1635">
        <v>41.111359902382752</v>
      </c>
      <c r="AT79" s="1635">
        <v>92.922571985702604</v>
      </c>
      <c r="AU79" s="1635">
        <v>102.03480663118417</v>
      </c>
      <c r="AV79" s="1636">
        <v>1085.3813474330066</v>
      </c>
    </row>
    <row r="80" spans="2:48" ht="18.75" customHeight="1">
      <c r="E80" s="2606"/>
      <c r="F80" s="1165" t="s">
        <v>311</v>
      </c>
      <c r="G80" s="2681" t="s">
        <v>887</v>
      </c>
      <c r="H80" s="590">
        <v>22666522</v>
      </c>
      <c r="Q80" s="2153" t="s">
        <v>830</v>
      </c>
      <c r="R80" s="713">
        <f t="shared" si="4"/>
        <v>100</v>
      </c>
      <c r="S80" s="698">
        <f t="shared" si="4"/>
        <v>49.422382841511954</v>
      </c>
      <c r="T80" s="698">
        <f t="shared" si="4"/>
        <v>0.43452436280518686</v>
      </c>
      <c r="U80" s="698">
        <f t="shared" si="4"/>
        <v>1.1434742891380174E-2</v>
      </c>
      <c r="V80" s="698">
        <f t="shared" si="4"/>
        <v>1.5059635991535782</v>
      </c>
      <c r="W80" s="698">
        <f t="shared" si="4"/>
        <v>49.277895838032933</v>
      </c>
      <c r="X80" s="698">
        <f>X70/$R70*100</f>
        <v>9.0566322282212952E-2</v>
      </c>
      <c r="AB80" s="2566"/>
      <c r="AC80" s="2568" t="s">
        <v>1983</v>
      </c>
      <c r="AD80" s="1634">
        <v>38934.494911544913</v>
      </c>
      <c r="AE80" s="1635">
        <v>28761.283769335609</v>
      </c>
      <c r="AF80" s="1635">
        <v>19169.893375014166</v>
      </c>
      <c r="AG80" s="1635">
        <v>1679.0160627632783</v>
      </c>
      <c r="AH80" s="1635">
        <v>159.21024871940563</v>
      </c>
      <c r="AI80" s="1635">
        <v>7753.1640828387463</v>
      </c>
      <c r="AJ80" s="1635">
        <v>10173.211142209306</v>
      </c>
      <c r="AK80" s="1635">
        <v>518.07649614631634</v>
      </c>
      <c r="AL80" s="1635">
        <v>173.89876674025371</v>
      </c>
      <c r="AM80" s="1635">
        <v>9655.1346460629902</v>
      </c>
      <c r="AN80" s="1635">
        <v>9481.2358793227304</v>
      </c>
      <c r="AO80" s="1635">
        <v>6717.088823603598</v>
      </c>
      <c r="AP80" s="1635">
        <v>98.505755879906829</v>
      </c>
      <c r="AQ80" s="1635">
        <v>9.1367017542485698</v>
      </c>
      <c r="AR80" s="1635">
        <v>300.32252282420097</v>
      </c>
      <c r="AS80" s="1635">
        <v>239.10184191606422</v>
      </c>
      <c r="AT80" s="1635">
        <v>61.220680908136885</v>
      </c>
      <c r="AU80" s="1635">
        <v>167.72563869191811</v>
      </c>
      <c r="AV80" s="1636">
        <v>2523.9077139526898</v>
      </c>
    </row>
    <row r="81" spans="5:48" ht="18.75" customHeight="1" thickBot="1">
      <c r="E81" s="2600"/>
      <c r="F81" s="685" t="s">
        <v>886</v>
      </c>
      <c r="G81" s="2682"/>
      <c r="H81" s="1088">
        <f>F82/H80</f>
        <v>1.0071515476032626E-2</v>
      </c>
      <c r="Q81" s="2154" t="s">
        <v>831</v>
      </c>
      <c r="R81" s="714">
        <f t="shared" si="4"/>
        <v>100</v>
      </c>
      <c r="S81" s="702">
        <f t="shared" si="4"/>
        <v>59.359122659049248</v>
      </c>
      <c r="T81" s="702">
        <f t="shared" si="4"/>
        <v>6.9441609111039044</v>
      </c>
      <c r="U81" s="702">
        <f t="shared" si="4"/>
        <v>0.38734273767119992</v>
      </c>
      <c r="V81" s="702">
        <f t="shared" si="4"/>
        <v>3.412247632136225</v>
      </c>
      <c r="W81" s="702">
        <f t="shared" si="4"/>
        <v>42.922084287238043</v>
      </c>
      <c r="X81" s="702">
        <f>X71/$R71*100</f>
        <v>13.02495822719864</v>
      </c>
      <c r="AB81" s="2566"/>
      <c r="AC81" s="2568" t="s">
        <v>1984</v>
      </c>
      <c r="AD81" s="1634">
        <v>82289.550816407136</v>
      </c>
      <c r="AE81" s="1635">
        <v>59206.734483066168</v>
      </c>
      <c r="AF81" s="1635">
        <v>38319.658571629341</v>
      </c>
      <c r="AG81" s="1635">
        <v>3717.3463384259107</v>
      </c>
      <c r="AH81" s="1635">
        <v>714.76845679577059</v>
      </c>
      <c r="AI81" s="1635">
        <v>16454.961116215065</v>
      </c>
      <c r="AJ81" s="1635">
        <v>23082.816333341012</v>
      </c>
      <c r="AK81" s="1635">
        <v>1117.3313323205061</v>
      </c>
      <c r="AL81" s="1635">
        <v>344.75017952584045</v>
      </c>
      <c r="AM81" s="1635">
        <v>21965.485001020508</v>
      </c>
      <c r="AN81" s="1635">
        <v>21620.734821494658</v>
      </c>
      <c r="AO81" s="1635">
        <v>12233.54279844464</v>
      </c>
      <c r="AP81" s="1635">
        <v>348.28913272878964</v>
      </c>
      <c r="AQ81" s="1635">
        <v>7.2505201905148358</v>
      </c>
      <c r="AR81" s="1635">
        <v>914.09690546522722</v>
      </c>
      <c r="AS81" s="1635">
        <v>387.60661306574315</v>
      </c>
      <c r="AT81" s="1635">
        <v>526.49029239948345</v>
      </c>
      <c r="AU81" s="1635">
        <v>934.71462321202353</v>
      </c>
      <c r="AV81" s="1636">
        <v>9052.2700878774922</v>
      </c>
    </row>
    <row r="82" spans="5:48" ht="18.75" customHeight="1">
      <c r="E82" s="100" t="s">
        <v>785</v>
      </c>
      <c r="F82" s="678">
        <f>K28</f>
        <v>228286.22711083398</v>
      </c>
      <c r="G82" s="671">
        <v>100</v>
      </c>
      <c r="Q82" s="709" t="s">
        <v>2424</v>
      </c>
      <c r="R82" s="733">
        <v>100</v>
      </c>
      <c r="S82" s="2256">
        <v>79.8</v>
      </c>
      <c r="T82" s="2255">
        <v>4.2</v>
      </c>
      <c r="U82" s="2255">
        <v>0.3</v>
      </c>
      <c r="V82" s="2255">
        <v>2.4</v>
      </c>
      <c r="W82" s="2255">
        <v>23.1</v>
      </c>
      <c r="X82" s="2256">
        <v>9.8000000000000007</v>
      </c>
      <c r="AB82" s="2566"/>
      <c r="AC82" s="2568" t="s">
        <v>1985</v>
      </c>
      <c r="AD82" s="1634">
        <v>96059.445315183373</v>
      </c>
      <c r="AE82" s="1635">
        <v>72046.44244739828</v>
      </c>
      <c r="AF82" s="1635">
        <v>47844.601154995689</v>
      </c>
      <c r="AG82" s="1635">
        <v>6733.2368988008839</v>
      </c>
      <c r="AH82" s="1635">
        <v>407.7600110338152</v>
      </c>
      <c r="AI82" s="1635">
        <v>17060.844382567917</v>
      </c>
      <c r="AJ82" s="1635">
        <v>24013.002867785039</v>
      </c>
      <c r="AK82" s="1635">
        <v>1230.7875552676301</v>
      </c>
      <c r="AL82" s="1635">
        <v>334.8211770685881</v>
      </c>
      <c r="AM82" s="1635">
        <v>22782.21531251743</v>
      </c>
      <c r="AN82" s="1635">
        <v>22447.394135448845</v>
      </c>
      <c r="AO82" s="1635">
        <v>15517.24551200934</v>
      </c>
      <c r="AP82" s="1635">
        <v>735.8067601333247</v>
      </c>
      <c r="AQ82" s="1635">
        <v>21.398539591921299</v>
      </c>
      <c r="AR82" s="1635">
        <v>830.56226869536317</v>
      </c>
      <c r="AS82" s="1635">
        <v>460.52421126529708</v>
      </c>
      <c r="AT82" s="1635">
        <v>370.03805743006603</v>
      </c>
      <c r="AU82" s="1635">
        <v>801.01567149006951</v>
      </c>
      <c r="AV82" s="1636">
        <v>6143.396726508975</v>
      </c>
    </row>
    <row r="83" spans="5:48" ht="18.75" customHeight="1" thickBot="1">
      <c r="E83" s="100" t="s">
        <v>829</v>
      </c>
      <c r="F83" s="660"/>
      <c r="G83" s="682"/>
      <c r="H83" s="1118" t="s">
        <v>2319</v>
      </c>
      <c r="I83" s="1118" t="s">
        <v>2422</v>
      </c>
      <c r="Q83" s="1127" t="s">
        <v>52</v>
      </c>
      <c r="R83" s="713">
        <v>100</v>
      </c>
      <c r="S83" s="1059">
        <v>91.6</v>
      </c>
      <c r="T83" s="826">
        <v>6</v>
      </c>
      <c r="U83" s="826">
        <v>0.2</v>
      </c>
      <c r="V83" s="826">
        <v>2.1</v>
      </c>
      <c r="W83" s="826">
        <v>14.1</v>
      </c>
      <c r="X83" s="826">
        <v>14</v>
      </c>
      <c r="AB83" s="2566"/>
      <c r="AC83" s="2568" t="s">
        <v>1986</v>
      </c>
      <c r="AD83" s="1634">
        <v>176267.02488847377</v>
      </c>
      <c r="AE83" s="1635">
        <v>134674.89996097627</v>
      </c>
      <c r="AF83" s="1635">
        <v>86014.424034053794</v>
      </c>
      <c r="AG83" s="1635">
        <v>8971.8253536916509</v>
      </c>
      <c r="AH83" s="1635">
        <v>1095.6256681538646</v>
      </c>
      <c r="AI83" s="1635">
        <v>38593.024905076993</v>
      </c>
      <c r="AJ83" s="1635">
        <v>41592.124927497549</v>
      </c>
      <c r="AK83" s="1635">
        <v>2326.5255516640655</v>
      </c>
      <c r="AL83" s="1635">
        <v>565.95731879185553</v>
      </c>
      <c r="AM83" s="1635">
        <v>39265.599375833437</v>
      </c>
      <c r="AN83" s="1635">
        <v>38699.642057041608</v>
      </c>
      <c r="AO83" s="1635">
        <v>28967.718273544779</v>
      </c>
      <c r="AP83" s="1635">
        <v>1746.8521449203315</v>
      </c>
      <c r="AQ83" s="1635">
        <v>3.9091670108786181</v>
      </c>
      <c r="AR83" s="1635">
        <v>1000.1196485341605</v>
      </c>
      <c r="AS83" s="1635">
        <v>418.7169806237406</v>
      </c>
      <c r="AT83" s="1635">
        <v>581.40266791041984</v>
      </c>
      <c r="AU83" s="1635">
        <v>1915.2696875348304</v>
      </c>
      <c r="AV83" s="1636">
        <v>8896.3125105662657</v>
      </c>
    </row>
    <row r="84" spans="5:48" ht="18.75" customHeight="1">
      <c r="E84" s="1127" t="s">
        <v>52</v>
      </c>
      <c r="F84" s="697">
        <f>K33</f>
        <v>144554.98543276719</v>
      </c>
      <c r="G84" s="698">
        <f>F84/$F$82*100</f>
        <v>63.321816327791467</v>
      </c>
      <c r="H84" s="719">
        <v>55</v>
      </c>
      <c r="I84" s="1089">
        <f>G84-H84</f>
        <v>8.321816327791467</v>
      </c>
      <c r="Q84" s="1127" t="s">
        <v>53</v>
      </c>
      <c r="R84" s="713">
        <v>100</v>
      </c>
      <c r="S84" s="1059">
        <v>57</v>
      </c>
      <c r="T84" s="826">
        <v>1.7</v>
      </c>
      <c r="U84" s="826">
        <v>0.1</v>
      </c>
      <c r="V84" s="826">
        <v>1.8</v>
      </c>
      <c r="W84" s="826">
        <v>40.5</v>
      </c>
      <c r="X84" s="826">
        <v>1.2</v>
      </c>
      <c r="AB84" s="2566"/>
      <c r="AC84" s="2568" t="s">
        <v>1987</v>
      </c>
      <c r="AD84" s="1634">
        <v>78542.959003695054</v>
      </c>
      <c r="AE84" s="1635">
        <v>61701.892823874514</v>
      </c>
      <c r="AF84" s="1635">
        <v>33009.364312757163</v>
      </c>
      <c r="AG84" s="1635">
        <v>4838.1203211004049</v>
      </c>
      <c r="AH84" s="1635">
        <v>473.53243477928851</v>
      </c>
      <c r="AI84" s="1635">
        <v>23380.875755237674</v>
      </c>
      <c r="AJ84" s="1635">
        <v>16841.066179820529</v>
      </c>
      <c r="AK84" s="1635">
        <v>2776.3882304159438</v>
      </c>
      <c r="AL84" s="1635">
        <v>149.00969280217032</v>
      </c>
      <c r="AM84" s="1635">
        <v>14064.677949404586</v>
      </c>
      <c r="AN84" s="1635">
        <v>13915.668256602417</v>
      </c>
      <c r="AO84" s="1635">
        <v>10289.811591525237</v>
      </c>
      <c r="AP84" s="1635">
        <v>288.82133908344093</v>
      </c>
      <c r="AQ84" s="1637">
        <v>0.88518076593031736</v>
      </c>
      <c r="AR84" s="1635">
        <v>418.46758244769148</v>
      </c>
      <c r="AS84" s="1635">
        <v>163.08289635340012</v>
      </c>
      <c r="AT84" s="1635">
        <v>255.38468609429145</v>
      </c>
      <c r="AU84" s="1635">
        <v>530.87962884775811</v>
      </c>
      <c r="AV84" s="1636">
        <v>3448.5621916278833</v>
      </c>
    </row>
    <row r="85" spans="5:48" ht="18.75" customHeight="1">
      <c r="E85" s="1127" t="s">
        <v>53</v>
      </c>
      <c r="F85" s="697">
        <f>K34</f>
        <v>12509.795605454012</v>
      </c>
      <c r="G85" s="698">
        <f>F85/$F$82*100</f>
        <v>5.4798731240936629</v>
      </c>
      <c r="H85" s="706">
        <v>7.2</v>
      </c>
      <c r="I85" s="1090">
        <f t="shared" ref="I85:I104" si="5">G85-H85</f>
        <v>-1.7201268759063373</v>
      </c>
      <c r="Q85" s="1127" t="s">
        <v>54</v>
      </c>
      <c r="R85" s="713">
        <v>100</v>
      </c>
      <c r="S85" s="1059">
        <v>67</v>
      </c>
      <c r="T85" s="826">
        <v>1.5</v>
      </c>
      <c r="U85" s="826">
        <v>0.3</v>
      </c>
      <c r="V85" s="826">
        <v>3.2</v>
      </c>
      <c r="W85" s="826">
        <v>29.3</v>
      </c>
      <c r="X85" s="826">
        <v>1.3</v>
      </c>
      <c r="AB85" s="2566"/>
      <c r="AC85" s="2568" t="s">
        <v>1988</v>
      </c>
      <c r="AD85" s="1634">
        <v>88697.931121533707</v>
      </c>
      <c r="AE85" s="1635">
        <v>66074.163383477498</v>
      </c>
      <c r="AF85" s="1635">
        <v>45644.441853857257</v>
      </c>
      <c r="AG85" s="1635">
        <v>4087.158568784218</v>
      </c>
      <c r="AH85" s="1635">
        <v>420.68276298174845</v>
      </c>
      <c r="AI85" s="1635">
        <v>15921.880197854285</v>
      </c>
      <c r="AJ85" s="1635">
        <v>22623.767738056202</v>
      </c>
      <c r="AK85" s="1635">
        <v>1096.3557779777611</v>
      </c>
      <c r="AL85" s="1635">
        <v>266.81147876435421</v>
      </c>
      <c r="AM85" s="1635">
        <v>21527.41196007844</v>
      </c>
      <c r="AN85" s="1635">
        <v>21260.600481314086</v>
      </c>
      <c r="AO85" s="1635">
        <v>14194.278406863548</v>
      </c>
      <c r="AP85" s="1635">
        <v>357.66907340036443</v>
      </c>
      <c r="AQ85" s="1635">
        <v>16.776211999999997</v>
      </c>
      <c r="AR85" s="1635">
        <v>275.83853612525036</v>
      </c>
      <c r="AS85" s="1635">
        <v>184.39240558381718</v>
      </c>
      <c r="AT85" s="1635">
        <v>91.446130541433249</v>
      </c>
      <c r="AU85" s="1635">
        <v>689.27644646918475</v>
      </c>
      <c r="AV85" s="1636">
        <v>7105.3146993941127</v>
      </c>
    </row>
    <row r="86" spans="5:48" ht="18.75" customHeight="1">
      <c r="E86" s="1127" t="s">
        <v>54</v>
      </c>
      <c r="F86" s="697">
        <f>K35</f>
        <v>32582.37864229389</v>
      </c>
      <c r="G86" s="698">
        <f>F86/$F$82*100</f>
        <v>14.272599383087181</v>
      </c>
      <c r="H86" s="706">
        <v>18.7</v>
      </c>
      <c r="I86" s="1090">
        <f t="shared" si="5"/>
        <v>-4.4274006169128182</v>
      </c>
      <c r="Q86" s="1127" t="s">
        <v>830</v>
      </c>
      <c r="R86" s="713">
        <v>100</v>
      </c>
      <c r="S86" s="1059">
        <v>70</v>
      </c>
      <c r="T86" s="826">
        <v>0.8</v>
      </c>
      <c r="U86" s="826">
        <v>0.3</v>
      </c>
      <c r="V86" s="826">
        <v>1.8</v>
      </c>
      <c r="W86" s="826">
        <v>27.8</v>
      </c>
      <c r="X86" s="826">
        <v>0.7</v>
      </c>
      <c r="AB86" s="2566"/>
      <c r="AC86" s="2568" t="s">
        <v>1989</v>
      </c>
      <c r="AD86" s="1634">
        <v>167067.86595105648</v>
      </c>
      <c r="AE86" s="1635">
        <v>117032.44283151191</v>
      </c>
      <c r="AF86" s="1635">
        <v>77550.384229182295</v>
      </c>
      <c r="AG86" s="1635">
        <v>6836.3905350856094</v>
      </c>
      <c r="AH86" s="1635">
        <v>1486.9678216729187</v>
      </c>
      <c r="AI86" s="1635">
        <v>31158.700245571061</v>
      </c>
      <c r="AJ86" s="1635">
        <v>50035.423119544575</v>
      </c>
      <c r="AK86" s="1635">
        <v>1918.7897688735247</v>
      </c>
      <c r="AL86" s="1635">
        <v>682.88254389940209</v>
      </c>
      <c r="AM86" s="1635">
        <v>48116.633350671051</v>
      </c>
      <c r="AN86" s="1635">
        <v>47433.750806771655</v>
      </c>
      <c r="AO86" s="1635">
        <v>30557.545185621046</v>
      </c>
      <c r="AP86" s="1635">
        <v>1971.5779844710057</v>
      </c>
      <c r="AQ86" s="1635">
        <v>83.692543999999998</v>
      </c>
      <c r="AR86" s="1635">
        <v>584.56999998615322</v>
      </c>
      <c r="AS86" s="1635">
        <v>148.38227451025676</v>
      </c>
      <c r="AT86" s="1635">
        <v>436.18772547589634</v>
      </c>
      <c r="AU86" s="1635">
        <v>4002.0589287635285</v>
      </c>
      <c r="AV86" s="1636">
        <v>18238.424021456973</v>
      </c>
    </row>
    <row r="87" spans="5:48" ht="18.75" customHeight="1" thickBot="1">
      <c r="E87" s="1127" t="s">
        <v>830</v>
      </c>
      <c r="F87" s="697">
        <f>K36</f>
        <v>13908.918156318421</v>
      </c>
      <c r="G87" s="698">
        <f>F87/$F$82*100</f>
        <v>6.092753966083805</v>
      </c>
      <c r="H87" s="706">
        <v>6.8</v>
      </c>
      <c r="I87" s="1090">
        <f t="shared" si="5"/>
        <v>-0.70724603391619478</v>
      </c>
      <c r="Q87" s="710" t="s">
        <v>831</v>
      </c>
      <c r="R87" s="2258">
        <v>100</v>
      </c>
      <c r="S87" s="2257">
        <v>64.8</v>
      </c>
      <c r="T87" s="2257">
        <v>3.2</v>
      </c>
      <c r="U87" s="2257">
        <v>0.5</v>
      </c>
      <c r="V87" s="2257">
        <v>3.6</v>
      </c>
      <c r="W87" s="2257">
        <v>41.8</v>
      </c>
      <c r="X87" s="2257">
        <v>14</v>
      </c>
      <c r="AB87" s="2566"/>
      <c r="AC87" s="2568" t="s">
        <v>1990</v>
      </c>
      <c r="AD87" s="1634">
        <v>194559.94580726369</v>
      </c>
      <c r="AE87" s="1635">
        <v>144061.65682889559</v>
      </c>
      <c r="AF87" s="1635">
        <v>82747.363282933307</v>
      </c>
      <c r="AG87" s="1635">
        <v>20724.202830589566</v>
      </c>
      <c r="AH87" s="1635">
        <v>1522.165403355652</v>
      </c>
      <c r="AI87" s="1635">
        <v>39067.925312017054</v>
      </c>
      <c r="AJ87" s="1635">
        <v>50498.288978368138</v>
      </c>
      <c r="AK87" s="1635">
        <v>2004.944385325078</v>
      </c>
      <c r="AL87" s="1635">
        <v>740.41025041791227</v>
      </c>
      <c r="AM87" s="1635">
        <v>48493.344593043053</v>
      </c>
      <c r="AN87" s="1635">
        <v>47752.934342625165</v>
      </c>
      <c r="AO87" s="1635">
        <v>30479.843902433586</v>
      </c>
      <c r="AP87" s="1635">
        <v>1199.7134075697363</v>
      </c>
      <c r="AQ87" s="1635">
        <v>51.677217099999545</v>
      </c>
      <c r="AR87" s="1635">
        <v>470.96758616072856</v>
      </c>
      <c r="AS87" s="1635">
        <v>-149.59835804408971</v>
      </c>
      <c r="AT87" s="1635">
        <v>620.56594420481838</v>
      </c>
      <c r="AU87" s="1635">
        <v>5189.0971995095242</v>
      </c>
      <c r="AV87" s="1636">
        <v>20739.82942887062</v>
      </c>
    </row>
    <row r="88" spans="5:48" ht="18.75" customHeight="1" thickTop="1">
      <c r="E88" s="1127" t="s">
        <v>831</v>
      </c>
      <c r="F88" s="697">
        <f>K37</f>
        <v>24730.14927400001</v>
      </c>
      <c r="G88" s="698">
        <f>F88/$F$82*100</f>
        <v>10.832957198943681</v>
      </c>
      <c r="H88" s="706">
        <v>12.3</v>
      </c>
      <c r="I88" s="1090">
        <f t="shared" si="5"/>
        <v>-1.4670428010563192</v>
      </c>
      <c r="S88" s="712">
        <f>S76-S82</f>
        <v>-4.0197589969831711</v>
      </c>
      <c r="T88" s="712">
        <f t="shared" ref="T88:X88" si="6">T76-T82</f>
        <v>-0.74035261363497495</v>
      </c>
      <c r="U88" s="712">
        <f t="shared" si="6"/>
        <v>-0.20502668506688099</v>
      </c>
      <c r="V88" s="712">
        <f t="shared" si="6"/>
        <v>-0.1538963139036218</v>
      </c>
      <c r="W88" s="712">
        <f t="shared" si="6"/>
        <v>3.4934193541262069</v>
      </c>
      <c r="X88" s="712">
        <f t="shared" si="6"/>
        <v>-1.6605664677202228</v>
      </c>
      <c r="AB88" s="2566" t="s">
        <v>322</v>
      </c>
      <c r="AC88" s="2568" t="s">
        <v>1981</v>
      </c>
      <c r="AD88" s="1634">
        <v>32300.035813686274</v>
      </c>
      <c r="AE88" s="1635">
        <v>22315.960123045446</v>
      </c>
      <c r="AF88" s="1635">
        <v>14357.834022656527</v>
      </c>
      <c r="AG88" s="1635">
        <v>1341.2271921013357</v>
      </c>
      <c r="AH88" s="1635">
        <v>75.309476656324165</v>
      </c>
      <c r="AI88" s="1635">
        <v>6541.5894316312788</v>
      </c>
      <c r="AJ88" s="1635">
        <v>10112.767238249658</v>
      </c>
      <c r="AK88" s="1635">
        <v>472.26787959339038</v>
      </c>
      <c r="AL88" s="1635">
        <v>139.23275728738017</v>
      </c>
      <c r="AM88" s="1635">
        <v>9646.1129521206767</v>
      </c>
      <c r="AN88" s="1635">
        <v>9507.1877568755081</v>
      </c>
      <c r="AO88" s="1635">
        <v>4768.1955568484309</v>
      </c>
      <c r="AP88" s="1635">
        <v>62.424952905723629</v>
      </c>
      <c r="AQ88" s="1637">
        <v>5.9054999999999989E-2</v>
      </c>
      <c r="AR88" s="1635">
        <v>41.000784333756748</v>
      </c>
      <c r="AS88" s="1635">
        <v>27.306543433559796</v>
      </c>
      <c r="AT88" s="1635">
        <v>13.694240900196943</v>
      </c>
      <c r="AU88" s="1635">
        <v>84.017677974891726</v>
      </c>
      <c r="AV88" s="1636">
        <v>4793.0306965482223</v>
      </c>
    </row>
    <row r="89" spans="5:48" ht="18.75" customHeight="1">
      <c r="E89" s="100" t="s">
        <v>888</v>
      </c>
      <c r="F89" s="697"/>
      <c r="G89" s="698"/>
      <c r="H89" s="706"/>
      <c r="I89" s="1090"/>
      <c r="W89" s="698">
        <f>W77-W83</f>
        <v>7.2108123822306514</v>
      </c>
      <c r="AB89" s="2566"/>
      <c r="AC89" s="2568" t="s">
        <v>1982</v>
      </c>
      <c r="AD89" s="1634">
        <v>20958.228960828852</v>
      </c>
      <c r="AE89" s="1635">
        <v>16482.343383830372</v>
      </c>
      <c r="AF89" s="1635">
        <v>10312.887397590404</v>
      </c>
      <c r="AG89" s="1635">
        <v>1328.8257481708224</v>
      </c>
      <c r="AH89" s="1635">
        <v>45.707758887962996</v>
      </c>
      <c r="AI89" s="1635">
        <v>4794.9224791811766</v>
      </c>
      <c r="AJ89" s="1635">
        <v>4475.8855769984912</v>
      </c>
      <c r="AK89" s="1635">
        <v>213.53004825298657</v>
      </c>
      <c r="AL89" s="1635">
        <v>68.15008933304388</v>
      </c>
      <c r="AM89" s="1635">
        <v>4262.3555287455074</v>
      </c>
      <c r="AN89" s="1635">
        <v>4194.2054394124616</v>
      </c>
      <c r="AO89" s="1635">
        <v>2341.758573540556</v>
      </c>
      <c r="AP89" s="1635">
        <v>15.126742648591307</v>
      </c>
      <c r="AQ89" s="1635">
        <v>0</v>
      </c>
      <c r="AR89" s="1635">
        <v>62.77555369170107</v>
      </c>
      <c r="AS89" s="1635">
        <v>47.973620712263724</v>
      </c>
      <c r="AT89" s="1635">
        <v>14.801932979437357</v>
      </c>
      <c r="AU89" s="1635">
        <v>13.041799319811812</v>
      </c>
      <c r="AV89" s="1636">
        <v>1787.5863688514248</v>
      </c>
    </row>
    <row r="90" spans="5:48" ht="18.75" customHeight="1">
      <c r="E90" s="1131" t="s">
        <v>45</v>
      </c>
      <c r="F90" s="697">
        <f t="shared" ref="F90:F104" si="7">K39</f>
        <v>226515.83787735234</v>
      </c>
      <c r="G90" s="698">
        <f t="shared" ref="G90:G104" si="8">F90/$F$82*100</f>
        <v>99.224487059124201</v>
      </c>
      <c r="H90" s="706">
        <v>98.6</v>
      </c>
      <c r="I90" s="1090">
        <f t="shared" si="5"/>
        <v>0.62448705912420621</v>
      </c>
      <c r="W90" s="698">
        <f>W78-W84</f>
        <v>-16.67113741066915</v>
      </c>
      <c r="AB90" s="2566"/>
      <c r="AC90" s="2568" t="s">
        <v>1983</v>
      </c>
      <c r="AD90" s="1634">
        <v>33826.570303896697</v>
      </c>
      <c r="AE90" s="1635">
        <v>25770.086929864825</v>
      </c>
      <c r="AF90" s="1635">
        <v>17083.541719729765</v>
      </c>
      <c r="AG90" s="1635">
        <v>2198.1004165426402</v>
      </c>
      <c r="AH90" s="1635">
        <v>163.53370624236015</v>
      </c>
      <c r="AI90" s="1635">
        <v>6324.9110873500558</v>
      </c>
      <c r="AJ90" s="1635">
        <v>8056.4833740318772</v>
      </c>
      <c r="AK90" s="1635">
        <v>657.77235774073483</v>
      </c>
      <c r="AL90" s="1635">
        <v>211.35219191211903</v>
      </c>
      <c r="AM90" s="1635">
        <v>7398.7110162911476</v>
      </c>
      <c r="AN90" s="1635">
        <v>7187.3588243790236</v>
      </c>
      <c r="AO90" s="1635">
        <v>4799.8551485235139</v>
      </c>
      <c r="AP90" s="1635">
        <v>98.55254286978024</v>
      </c>
      <c r="AQ90" s="1635">
        <v>10.276467796678023</v>
      </c>
      <c r="AR90" s="1635">
        <v>-149.83445351162754</v>
      </c>
      <c r="AS90" s="1635">
        <v>-227.71129217813916</v>
      </c>
      <c r="AT90" s="1635">
        <v>77.876838666511546</v>
      </c>
      <c r="AU90" s="1635">
        <v>25.13095359188566</v>
      </c>
      <c r="AV90" s="1636">
        <v>2453.6400722925673</v>
      </c>
    </row>
    <row r="91" spans="5:48" ht="18.75" customHeight="1">
      <c r="E91" s="681" t="s">
        <v>833</v>
      </c>
      <c r="F91" s="697">
        <f t="shared" si="7"/>
        <v>120658.31715783017</v>
      </c>
      <c r="G91" s="698">
        <f t="shared" si="8"/>
        <v>52.853962626159671</v>
      </c>
      <c r="H91" s="720">
        <v>50.4</v>
      </c>
      <c r="I91" s="722">
        <f t="shared" si="5"/>
        <v>2.4539626261596723</v>
      </c>
      <c r="W91" s="698">
        <f>W79-W85</f>
        <v>0.29964681678740135</v>
      </c>
      <c r="AB91" s="2566"/>
      <c r="AC91" s="2568" t="s">
        <v>1984</v>
      </c>
      <c r="AD91" s="1634">
        <v>55539.936079156621</v>
      </c>
      <c r="AE91" s="1635">
        <v>41296.912147166258</v>
      </c>
      <c r="AF91" s="1635">
        <v>24265.956851116007</v>
      </c>
      <c r="AG91" s="1635">
        <v>4751.6755832705239</v>
      </c>
      <c r="AH91" s="1635">
        <v>304.96545346628994</v>
      </c>
      <c r="AI91" s="1635">
        <v>11974.314259313429</v>
      </c>
      <c r="AJ91" s="1635">
        <v>14243.023931990314</v>
      </c>
      <c r="AK91" s="1635">
        <v>847.48171615522278</v>
      </c>
      <c r="AL91" s="1635">
        <v>177.59091274566197</v>
      </c>
      <c r="AM91" s="1635">
        <v>13395.542215835088</v>
      </c>
      <c r="AN91" s="1635">
        <v>13217.951303089425</v>
      </c>
      <c r="AO91" s="1635">
        <v>9482.5057846190284</v>
      </c>
      <c r="AP91" s="1635">
        <v>183.94104530487286</v>
      </c>
      <c r="AQ91" s="1637">
        <v>0.71294640003098209</v>
      </c>
      <c r="AR91" s="1635">
        <v>562.84762238845428</v>
      </c>
      <c r="AS91" s="1635">
        <v>269.42843234825119</v>
      </c>
      <c r="AT91" s="1635">
        <v>293.41919004020349</v>
      </c>
      <c r="AU91" s="1635">
        <v>215.04153297152112</v>
      </c>
      <c r="AV91" s="1636">
        <v>3202.985437348555</v>
      </c>
    </row>
    <row r="92" spans="5:48" ht="18.75" customHeight="1">
      <c r="E92" s="1131" t="s">
        <v>834</v>
      </c>
      <c r="F92" s="697">
        <f t="shared" si="7"/>
        <v>36462.283633285704</v>
      </c>
      <c r="G92" s="698">
        <f t="shared" si="8"/>
        <v>15.972178477321414</v>
      </c>
      <c r="H92" s="706">
        <v>12.1</v>
      </c>
      <c r="I92" s="1090">
        <f t="shared" si="5"/>
        <v>3.8721784773214143</v>
      </c>
      <c r="W92" s="698">
        <f>W80-W86</f>
        <v>21.477895838032932</v>
      </c>
      <c r="AB92" s="2566"/>
      <c r="AC92" s="2568" t="s">
        <v>1985</v>
      </c>
      <c r="AD92" s="1634">
        <v>63879.798681441767</v>
      </c>
      <c r="AE92" s="1635">
        <v>49963.605917820933</v>
      </c>
      <c r="AF92" s="1635">
        <v>32661.016740560375</v>
      </c>
      <c r="AG92" s="1635">
        <v>2079.8259629075583</v>
      </c>
      <c r="AH92" s="1635">
        <v>489.29517382019742</v>
      </c>
      <c r="AI92" s="1635">
        <v>14733.468040532794</v>
      </c>
      <c r="AJ92" s="1635">
        <v>13916.192763620846</v>
      </c>
      <c r="AK92" s="1635">
        <v>872.66232644146987</v>
      </c>
      <c r="AL92" s="1635">
        <v>208.24541670288943</v>
      </c>
      <c r="AM92" s="1635">
        <v>13043.530437179379</v>
      </c>
      <c r="AN92" s="1635">
        <v>12835.285020476473</v>
      </c>
      <c r="AO92" s="1635">
        <v>9882.3131769419615</v>
      </c>
      <c r="AP92" s="1635">
        <v>259.84781786711824</v>
      </c>
      <c r="AQ92" s="1635">
        <v>17.805513670525887</v>
      </c>
      <c r="AR92" s="1635">
        <v>619.42607850217667</v>
      </c>
      <c r="AS92" s="1635">
        <v>385.46946292974843</v>
      </c>
      <c r="AT92" s="1635">
        <v>233.95661557242835</v>
      </c>
      <c r="AU92" s="1635">
        <v>224.74935189220506</v>
      </c>
      <c r="AV92" s="1636">
        <v>2280.6417853869007</v>
      </c>
    </row>
    <row r="93" spans="5:48" ht="18.75" customHeight="1">
      <c r="E93" s="1131" t="s">
        <v>835</v>
      </c>
      <c r="F93" s="697">
        <f t="shared" si="7"/>
        <v>61171.74416781406</v>
      </c>
      <c r="G93" s="698">
        <f t="shared" si="8"/>
        <v>26.79607304478991</v>
      </c>
      <c r="H93" s="706">
        <v>23.7</v>
      </c>
      <c r="I93" s="1090">
        <f t="shared" si="5"/>
        <v>3.096073044789911</v>
      </c>
      <c r="W93" s="698">
        <f>W81-W87</f>
        <v>1.1220842872380459</v>
      </c>
      <c r="AB93" s="2566"/>
      <c r="AC93" s="2568" t="s">
        <v>1986</v>
      </c>
      <c r="AD93" s="1634">
        <v>132600.73847670126</v>
      </c>
      <c r="AE93" s="1635">
        <v>109982.97547801318</v>
      </c>
      <c r="AF93" s="1635">
        <v>60542.379700949394</v>
      </c>
      <c r="AG93" s="1635">
        <v>24597.996750247723</v>
      </c>
      <c r="AH93" s="1635">
        <v>895.26913764393305</v>
      </c>
      <c r="AI93" s="1635">
        <v>23947.329889172073</v>
      </c>
      <c r="AJ93" s="1635">
        <v>22617.762998687984</v>
      </c>
      <c r="AK93" s="1635">
        <v>1432.1054608214047</v>
      </c>
      <c r="AL93" s="1635">
        <v>579.03752488718419</v>
      </c>
      <c r="AM93" s="1635">
        <v>21185.657537866577</v>
      </c>
      <c r="AN93" s="1635">
        <v>20606.620012979405</v>
      </c>
      <c r="AO93" s="1635">
        <v>19864.602741537721</v>
      </c>
      <c r="AP93" s="1635">
        <v>561.8405759938978</v>
      </c>
      <c r="AQ93" s="1635">
        <v>12.459005669203023</v>
      </c>
      <c r="AR93" s="1635">
        <v>817.50298785381199</v>
      </c>
      <c r="AS93" s="1635">
        <v>456.16272075485989</v>
      </c>
      <c r="AT93" s="1635">
        <v>361.34026709895244</v>
      </c>
      <c r="AU93" s="1635">
        <v>1930.3184165349776</v>
      </c>
      <c r="AV93" s="1636">
        <v>1280.5331184597426</v>
      </c>
    </row>
    <row r="94" spans="5:48" ht="18.75" customHeight="1">
      <c r="E94" s="1131" t="s">
        <v>836</v>
      </c>
      <c r="F94" s="697">
        <f t="shared" si="7"/>
        <v>12668.189809944213</v>
      </c>
      <c r="G94" s="698">
        <f t="shared" si="8"/>
        <v>5.5492571629359624</v>
      </c>
      <c r="H94" s="706">
        <v>7.7</v>
      </c>
      <c r="I94" s="1090">
        <f t="shared" si="5"/>
        <v>-2.1507428370640378</v>
      </c>
      <c r="AB94" s="2566"/>
      <c r="AC94" s="2568" t="s">
        <v>1987</v>
      </c>
      <c r="AD94" s="1634">
        <v>54470.346450160272</v>
      </c>
      <c r="AE94" s="1635">
        <v>41519.532234411381</v>
      </c>
      <c r="AF94" s="1635">
        <v>25959.810020106259</v>
      </c>
      <c r="AG94" s="1635">
        <v>2228.6728989932044</v>
      </c>
      <c r="AH94" s="1635">
        <v>314.87393699639847</v>
      </c>
      <c r="AI94" s="1635">
        <v>13016.175378315513</v>
      </c>
      <c r="AJ94" s="1635">
        <v>12950.814215748866</v>
      </c>
      <c r="AK94" s="1635">
        <v>805.40010171057941</v>
      </c>
      <c r="AL94" s="1635">
        <v>167.60345446580058</v>
      </c>
      <c r="AM94" s="1635">
        <v>12145.414114038284</v>
      </c>
      <c r="AN94" s="1635">
        <v>11977.810659572488</v>
      </c>
      <c r="AO94" s="1635">
        <v>9572.5757437835146</v>
      </c>
      <c r="AP94" s="1635">
        <v>193.447032173308</v>
      </c>
      <c r="AQ94" s="1637">
        <v>0.92240486486432571</v>
      </c>
      <c r="AR94" s="1635">
        <v>435.72465700229287</v>
      </c>
      <c r="AS94" s="1635">
        <v>139.12149026140708</v>
      </c>
      <c r="AT94" s="1635">
        <v>296.6031667408858</v>
      </c>
      <c r="AU94" s="1635">
        <v>798.40223922051507</v>
      </c>
      <c r="AV94" s="1636">
        <v>2573.5430609690179</v>
      </c>
    </row>
    <row r="95" spans="5:48" ht="18.75" customHeight="1">
      <c r="E95" s="1131" t="s">
        <v>837</v>
      </c>
      <c r="F95" s="697">
        <f t="shared" si="7"/>
        <v>10356.099546786385</v>
      </c>
      <c r="G95" s="698">
        <f t="shared" si="8"/>
        <v>4.5364539411124669</v>
      </c>
      <c r="H95" s="706">
        <v>7</v>
      </c>
      <c r="I95" s="1090">
        <f t="shared" si="5"/>
        <v>-2.4635460588875331</v>
      </c>
      <c r="AB95" s="2566"/>
      <c r="AC95" s="2568" t="s">
        <v>1988</v>
      </c>
      <c r="AD95" s="1634">
        <v>102930.09185076671</v>
      </c>
      <c r="AE95" s="1635">
        <v>75290.762468047891</v>
      </c>
      <c r="AF95" s="1635">
        <v>45570.537685846874</v>
      </c>
      <c r="AG95" s="1635">
        <v>1782.3721470018299</v>
      </c>
      <c r="AH95" s="1635">
        <v>646.35533412525183</v>
      </c>
      <c r="AI95" s="1635">
        <v>27291.49730107393</v>
      </c>
      <c r="AJ95" s="1635">
        <v>27639.329382718734</v>
      </c>
      <c r="AK95" s="1635">
        <v>3717.4889642983121</v>
      </c>
      <c r="AL95" s="1635">
        <v>385.12415003615547</v>
      </c>
      <c r="AM95" s="1635">
        <v>23921.840418420412</v>
      </c>
      <c r="AN95" s="1635">
        <v>23536.716268384265</v>
      </c>
      <c r="AO95" s="1635">
        <v>17660.559545177399</v>
      </c>
      <c r="AP95" s="1635">
        <v>1039.831144694627</v>
      </c>
      <c r="AQ95" s="1635">
        <v>3.2228271976588956</v>
      </c>
      <c r="AR95" s="1635">
        <v>771.31122282606987</v>
      </c>
      <c r="AS95" s="1635">
        <v>246.93577221425525</v>
      </c>
      <c r="AT95" s="1635">
        <v>524.37545061181436</v>
      </c>
      <c r="AU95" s="1635">
        <v>1102.4660650967055</v>
      </c>
      <c r="AV95" s="1636">
        <v>5164.2575935852092</v>
      </c>
    </row>
    <row r="96" spans="5:48" ht="18.75" customHeight="1">
      <c r="E96" s="681" t="s">
        <v>838</v>
      </c>
      <c r="F96" s="697">
        <f t="shared" si="7"/>
        <v>42205.980016135261</v>
      </c>
      <c r="G96" s="698">
        <f t="shared" si="8"/>
        <v>18.48818500804434</v>
      </c>
      <c r="H96" s="720">
        <v>23.5</v>
      </c>
      <c r="I96" s="722">
        <f t="shared" si="5"/>
        <v>-5.01181499195566</v>
      </c>
      <c r="AB96" s="2566"/>
      <c r="AC96" s="2568" t="s">
        <v>1989</v>
      </c>
      <c r="AD96" s="1634">
        <v>144384.74843921498</v>
      </c>
      <c r="AE96" s="1635">
        <v>109705.4022235013</v>
      </c>
      <c r="AF96" s="1635">
        <v>66306.647832995761</v>
      </c>
      <c r="AG96" s="1635">
        <v>9089.9591920065286</v>
      </c>
      <c r="AH96" s="1635">
        <v>619.65417659500429</v>
      </c>
      <c r="AI96" s="1635">
        <v>33689.141021904034</v>
      </c>
      <c r="AJ96" s="1635">
        <v>34679.346215713675</v>
      </c>
      <c r="AK96" s="1635">
        <v>1252.9442021955053</v>
      </c>
      <c r="AL96" s="1635">
        <v>406.1114410236849</v>
      </c>
      <c r="AM96" s="1635">
        <v>33426.402013518171</v>
      </c>
      <c r="AN96" s="1635">
        <v>33020.290572494479</v>
      </c>
      <c r="AO96" s="1635">
        <v>26011.923851175172</v>
      </c>
      <c r="AP96" s="1635">
        <v>2337.8193596984011</v>
      </c>
      <c r="AQ96" s="1635">
        <v>11.461001999999999</v>
      </c>
      <c r="AR96" s="1635">
        <v>672.14589271079626</v>
      </c>
      <c r="AS96" s="1635">
        <v>343.27840872209055</v>
      </c>
      <c r="AT96" s="1635">
        <v>328.86748398870549</v>
      </c>
      <c r="AU96" s="1635">
        <v>1694.1145374865896</v>
      </c>
      <c r="AV96" s="1636">
        <v>5681.0550043966969</v>
      </c>
    </row>
    <row r="97" spans="5:48" ht="18.75" customHeight="1" thickBot="1">
      <c r="E97" s="1131" t="s">
        <v>839</v>
      </c>
      <c r="F97" s="697">
        <f t="shared" si="7"/>
        <v>30739.084084777412</v>
      </c>
      <c r="G97" s="698">
        <f t="shared" si="8"/>
        <v>13.465150514688498</v>
      </c>
      <c r="H97" s="706">
        <v>17.7</v>
      </c>
      <c r="I97" s="1090">
        <f t="shared" si="5"/>
        <v>-4.2348494853115017</v>
      </c>
      <c r="AB97" s="2567"/>
      <c r="AC97" s="1638" t="s">
        <v>1990</v>
      </c>
      <c r="AD97" s="1639">
        <v>297861.97140296421</v>
      </c>
      <c r="AE97" s="1640">
        <v>218267.34998989114</v>
      </c>
      <c r="AF97" s="1640">
        <v>149543.62232900719</v>
      </c>
      <c r="AG97" s="1640">
        <v>8560.9969418881847</v>
      </c>
      <c r="AH97" s="1640">
        <v>2974.7999410472848</v>
      </c>
      <c r="AI97" s="1640">
        <v>57187.930777948524</v>
      </c>
      <c r="AJ97" s="1640">
        <v>79594.62141307308</v>
      </c>
      <c r="AK97" s="1640">
        <v>4093.264237335211</v>
      </c>
      <c r="AL97" s="1640">
        <v>1275.5947739223782</v>
      </c>
      <c r="AM97" s="1640">
        <v>75501.357175737881</v>
      </c>
      <c r="AN97" s="1640">
        <v>74225.762401815475</v>
      </c>
      <c r="AO97" s="1640">
        <v>54988.519592373959</v>
      </c>
      <c r="AP97" s="1640">
        <v>2523.1251207482269</v>
      </c>
      <c r="AQ97" s="1640">
        <v>142.81838509999952</v>
      </c>
      <c r="AR97" s="1640">
        <v>890.86208389807337</v>
      </c>
      <c r="AS97" s="1640">
        <v>-269.68359563605986</v>
      </c>
      <c r="AT97" s="1640">
        <v>1160.5456795341329</v>
      </c>
      <c r="AU97" s="1640">
        <v>11030.694016568337</v>
      </c>
      <c r="AV97" s="1641">
        <v>26711.131236263594</v>
      </c>
    </row>
    <row r="98" spans="5:48" ht="18.75" customHeight="1" thickTop="1">
      <c r="E98" s="1131" t="s">
        <v>840</v>
      </c>
      <c r="F98" s="697">
        <f t="shared" si="7"/>
        <v>11466.895931357771</v>
      </c>
      <c r="G98" s="698">
        <f t="shared" si="8"/>
        <v>5.0230344933558086</v>
      </c>
      <c r="H98" s="706">
        <v>5.8</v>
      </c>
      <c r="I98" s="1090">
        <f t="shared" si="5"/>
        <v>-0.77696550664419117</v>
      </c>
    </row>
    <row r="99" spans="5:48" ht="18.75" customHeight="1">
      <c r="E99" s="681" t="s">
        <v>841</v>
      </c>
      <c r="F99" s="697">
        <f t="shared" si="7"/>
        <v>60418.334403001762</v>
      </c>
      <c r="G99" s="698">
        <f t="shared" si="8"/>
        <v>26.466044477430689</v>
      </c>
      <c r="H99" s="720">
        <v>22.3</v>
      </c>
      <c r="I99" s="722">
        <f t="shared" si="5"/>
        <v>4.1660444774306882</v>
      </c>
    </row>
    <row r="100" spans="5:48" ht="18.75" customHeight="1">
      <c r="E100" s="1131" t="s">
        <v>842</v>
      </c>
      <c r="F100" s="697">
        <f t="shared" si="7"/>
        <v>14845.988361319005</v>
      </c>
      <c r="G100" s="698">
        <f t="shared" si="8"/>
        <v>6.5032343603064628</v>
      </c>
      <c r="H100" s="706">
        <v>5.5</v>
      </c>
      <c r="I100" s="1090">
        <f t="shared" si="5"/>
        <v>1.0032343603064628</v>
      </c>
    </row>
    <row r="101" spans="5:48" ht="18.75" customHeight="1">
      <c r="E101" s="1131" t="s">
        <v>843</v>
      </c>
      <c r="F101" s="697">
        <f t="shared" si="7"/>
        <v>35380.472193849229</v>
      </c>
      <c r="G101" s="698">
        <f t="shared" si="8"/>
        <v>15.49829468103297</v>
      </c>
      <c r="H101" s="706">
        <v>11.9</v>
      </c>
      <c r="I101" s="1090">
        <f t="shared" si="5"/>
        <v>3.5982946810329697</v>
      </c>
    </row>
    <row r="102" spans="5:48" ht="18.75" customHeight="1">
      <c r="E102" s="1131" t="s">
        <v>844</v>
      </c>
      <c r="F102" s="697">
        <f t="shared" si="7"/>
        <v>10191.873847833531</v>
      </c>
      <c r="G102" s="698">
        <f t="shared" si="8"/>
        <v>4.4645154360912587</v>
      </c>
      <c r="H102" s="706">
        <v>4.8</v>
      </c>
      <c r="I102" s="1090">
        <f t="shared" si="5"/>
        <v>-0.33548456390874115</v>
      </c>
    </row>
    <row r="103" spans="5:48" ht="18.75" customHeight="1">
      <c r="E103" s="681" t="s">
        <v>845</v>
      </c>
      <c r="F103" s="697">
        <f t="shared" si="7"/>
        <v>3233.2063003845797</v>
      </c>
      <c r="G103" s="698">
        <f t="shared" si="8"/>
        <v>1.4162949474892514</v>
      </c>
      <c r="H103" s="720">
        <v>2.4</v>
      </c>
      <c r="I103" s="722">
        <f t="shared" si="5"/>
        <v>-0.98370505251074847</v>
      </c>
    </row>
    <row r="104" spans="5:48" ht="18.75" customHeight="1" thickBot="1">
      <c r="E104" s="718" t="s">
        <v>846</v>
      </c>
      <c r="F104" s="683">
        <f t="shared" si="7"/>
        <v>1770.3892334816303</v>
      </c>
      <c r="G104" s="702">
        <f t="shared" si="8"/>
        <v>0.77551294087579736</v>
      </c>
      <c r="H104" s="721">
        <v>1.4</v>
      </c>
      <c r="I104" s="723">
        <f t="shared" si="5"/>
        <v>-0.62448705912420255</v>
      </c>
    </row>
    <row r="105" spans="5:48" ht="18.75" customHeight="1" thickTop="1"/>
    <row r="106" spans="5:48" ht="18.75" customHeight="1"/>
  </sheetData>
  <mergeCells count="105">
    <mergeCell ref="AB30:AB31"/>
    <mergeCell ref="AB28:AC29"/>
    <mergeCell ref="E79:E81"/>
    <mergeCell ref="F79:G79"/>
    <mergeCell ref="G80:G81"/>
    <mergeCell ref="Q62:Q65"/>
    <mergeCell ref="Q72:Q75"/>
    <mergeCell ref="E70:E71"/>
    <mergeCell ref="F70:F71"/>
    <mergeCell ref="G70:G71"/>
    <mergeCell ref="H70:H71"/>
    <mergeCell ref="I70:I71"/>
    <mergeCell ref="E62:E63"/>
    <mergeCell ref="F62:F63"/>
    <mergeCell ref="G62:G63"/>
    <mergeCell ref="H62:H63"/>
    <mergeCell ref="I62:I63"/>
    <mergeCell ref="A27:D27"/>
    <mergeCell ref="M27:P27"/>
    <mergeCell ref="M59:N59"/>
    <mergeCell ref="A55:B55"/>
    <mergeCell ref="A59:B59"/>
    <mergeCell ref="M55:N55"/>
    <mergeCell ref="A29:C29"/>
    <mergeCell ref="A38:C38"/>
    <mergeCell ref="A39:B39"/>
    <mergeCell ref="M39:N39"/>
    <mergeCell ref="A53:B53"/>
    <mergeCell ref="M53:N53"/>
    <mergeCell ref="A54:C54"/>
    <mergeCell ref="M54:O54"/>
    <mergeCell ref="A32:C32"/>
    <mergeCell ref="M29:O29"/>
    <mergeCell ref="A28:D28"/>
    <mergeCell ref="A20:C20"/>
    <mergeCell ref="A21:C21"/>
    <mergeCell ref="M21:O21"/>
    <mergeCell ref="M20:O20"/>
    <mergeCell ref="A22:D22"/>
    <mergeCell ref="A23:D23"/>
    <mergeCell ref="A24:D24"/>
    <mergeCell ref="A25:D25"/>
    <mergeCell ref="A26:D26"/>
    <mergeCell ref="M23:P23"/>
    <mergeCell ref="M24:P24"/>
    <mergeCell ref="M25:P25"/>
    <mergeCell ref="M26:P26"/>
    <mergeCell ref="A11:C11"/>
    <mergeCell ref="M13:O13"/>
    <mergeCell ref="M9:O9"/>
    <mergeCell ref="M16:O16"/>
    <mergeCell ref="A12:C12"/>
    <mergeCell ref="A9:C9"/>
    <mergeCell ref="A13:C13"/>
    <mergeCell ref="A16:C16"/>
    <mergeCell ref="A15:C15"/>
    <mergeCell ref="M12:O12"/>
    <mergeCell ref="A10:C10"/>
    <mergeCell ref="A18:C18"/>
    <mergeCell ref="M18:O18"/>
    <mergeCell ref="M14:O14"/>
    <mergeCell ref="M17:O17"/>
    <mergeCell ref="M19:O19"/>
    <mergeCell ref="A14:C14"/>
    <mergeCell ref="M15:O15"/>
    <mergeCell ref="A17:C17"/>
    <mergeCell ref="A19:C19"/>
    <mergeCell ref="F3:G3"/>
    <mergeCell ref="E3:E5"/>
    <mergeCell ref="A3:C5"/>
    <mergeCell ref="M7:O7"/>
    <mergeCell ref="M10:O10"/>
    <mergeCell ref="L3:L5"/>
    <mergeCell ref="F4:F5"/>
    <mergeCell ref="A8:C8"/>
    <mergeCell ref="A7:C7"/>
    <mergeCell ref="A6:C6"/>
    <mergeCell ref="K3:K5"/>
    <mergeCell ref="G4:G5"/>
    <mergeCell ref="H4:H5"/>
    <mergeCell ref="I4:I5"/>
    <mergeCell ref="J4:J5"/>
    <mergeCell ref="H3:J3"/>
    <mergeCell ref="S4:S5"/>
    <mergeCell ref="T3:T5"/>
    <mergeCell ref="U3:U5"/>
    <mergeCell ref="Y4:Y5"/>
    <mergeCell ref="Z3:Z5"/>
    <mergeCell ref="Q1:T1"/>
    <mergeCell ref="U1:AA1"/>
    <mergeCell ref="H1:J1"/>
    <mergeCell ref="M38:O38"/>
    <mergeCell ref="M32:O32"/>
    <mergeCell ref="Q3:Q5"/>
    <mergeCell ref="R4:R5"/>
    <mergeCell ref="M3:O5"/>
    <mergeCell ref="M8:O8"/>
    <mergeCell ref="W4:W5"/>
    <mergeCell ref="M6:O6"/>
    <mergeCell ref="M11:O11"/>
    <mergeCell ref="V3:V5"/>
    <mergeCell ref="M22:P22"/>
    <mergeCell ref="AA3:AA5"/>
    <mergeCell ref="X4:X5"/>
    <mergeCell ref="M28:P28"/>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7" max="1048575" man="1"/>
    <brk id="12" max="1048575" man="1"/>
    <brk id="20" max="5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A130"/>
  <sheetViews>
    <sheetView view="pageBreakPreview" zoomScaleNormal="75" zoomScaleSheetLayoutView="100" workbookViewId="0">
      <selection activeCell="F34" sqref="F34"/>
    </sheetView>
  </sheetViews>
  <sheetFormatPr defaultColWidth="9.140625" defaultRowHeight="15.75"/>
  <cols>
    <col min="1" max="1" width="2.28515625" style="376" customWidth="1"/>
    <col min="2" max="2" width="28.7109375" style="376" customWidth="1"/>
    <col min="3" max="3" width="2.28515625" style="376" customWidth="1"/>
    <col min="4" max="4" width="1.7109375" style="377" customWidth="1"/>
    <col min="5" max="7" width="19.85546875" style="975" customWidth="1"/>
    <col min="8" max="11" width="19.140625" style="975" customWidth="1"/>
    <col min="12" max="12" width="19.140625" style="977" customWidth="1"/>
    <col min="13" max="13" width="2.28515625" style="376" customWidth="1"/>
    <col min="14" max="14" width="28.7109375" style="376" customWidth="1"/>
    <col min="15" max="15" width="2.28515625" style="376" customWidth="1"/>
    <col min="16" max="16" width="1.7109375" style="377" customWidth="1"/>
    <col min="17" max="20" width="17.42578125" style="975" customWidth="1"/>
    <col min="21" max="26" width="12.42578125" style="975" customWidth="1"/>
    <col min="27" max="27" width="19" style="977" customWidth="1"/>
    <col min="28" max="28" width="15.85546875" style="975" customWidth="1"/>
    <col min="29" max="16384" width="9.140625" style="975"/>
  </cols>
  <sheetData>
    <row r="1" spans="1:27" s="1281" customFormat="1" ht="35.1" customHeight="1">
      <c r="A1" s="2951" t="s">
        <v>1483</v>
      </c>
      <c r="B1" s="2951"/>
      <c r="C1" s="2951"/>
      <c r="D1" s="2951"/>
      <c r="E1" s="2951"/>
      <c r="F1" s="2951"/>
      <c r="G1" s="2951"/>
      <c r="H1" s="2950" t="s">
        <v>187</v>
      </c>
      <c r="I1" s="2950"/>
      <c r="J1" s="2950"/>
      <c r="K1" s="2950"/>
      <c r="L1" s="1306"/>
      <c r="N1" s="1342"/>
      <c r="O1" s="1342"/>
      <c r="P1" s="1342"/>
      <c r="Q1" s="1342"/>
      <c r="R1" s="1342"/>
      <c r="T1" s="1334" t="s">
        <v>1484</v>
      </c>
      <c r="U1" s="1343" t="s">
        <v>188</v>
      </c>
      <c r="W1" s="1280"/>
      <c r="X1" s="1280"/>
      <c r="Y1" s="1280"/>
      <c r="AA1" s="1306"/>
    </row>
    <row r="2" spans="1:27" ht="15" customHeight="1" thickBot="1">
      <c r="A2" s="974"/>
      <c r="B2" s="356"/>
      <c r="C2" s="356"/>
      <c r="D2" s="357"/>
      <c r="E2" s="974"/>
      <c r="F2" s="974"/>
      <c r="G2" s="974"/>
      <c r="H2" s="974"/>
      <c r="I2" s="974"/>
      <c r="J2" s="974"/>
      <c r="L2" s="358" t="s">
        <v>535</v>
      </c>
      <c r="M2" s="974"/>
      <c r="N2" s="356"/>
      <c r="O2" s="356"/>
      <c r="P2" s="357"/>
      <c r="Q2" s="974"/>
      <c r="R2" s="974"/>
      <c r="S2" s="974"/>
      <c r="T2" s="974"/>
      <c r="U2" s="974"/>
      <c r="V2" s="974"/>
      <c r="W2" s="974"/>
      <c r="X2" s="974"/>
      <c r="Y2" s="974"/>
      <c r="AA2" s="358" t="s">
        <v>553</v>
      </c>
    </row>
    <row r="3" spans="1:27" s="585" customFormat="1" ht="18" customHeight="1">
      <c r="A3" s="2798" t="s">
        <v>1</v>
      </c>
      <c r="B3" s="2798"/>
      <c r="C3" s="2798"/>
      <c r="D3" s="1158"/>
      <c r="E3" s="2928" t="s">
        <v>1331</v>
      </c>
      <c r="F3" s="2936" t="s">
        <v>356</v>
      </c>
      <c r="G3" s="2937"/>
      <c r="H3" s="2937" t="s">
        <v>354</v>
      </c>
      <c r="I3" s="2939"/>
      <c r="J3" s="2940"/>
      <c r="K3" s="2928" t="s">
        <v>1332</v>
      </c>
      <c r="L3" s="2933" t="s">
        <v>1333</v>
      </c>
      <c r="M3" s="2929" t="s">
        <v>10</v>
      </c>
      <c r="N3" s="2929"/>
      <c r="O3" s="2929"/>
      <c r="P3" s="1174"/>
      <c r="Q3" s="2928" t="s">
        <v>1334</v>
      </c>
      <c r="R3" s="582" t="s">
        <v>123</v>
      </c>
      <c r="S3" s="583"/>
      <c r="T3" s="2921" t="s">
        <v>1335</v>
      </c>
      <c r="U3" s="2921" t="s">
        <v>50</v>
      </c>
      <c r="V3" s="2928" t="s">
        <v>1336</v>
      </c>
      <c r="W3" s="584" t="s">
        <v>124</v>
      </c>
      <c r="X3" s="584"/>
      <c r="Y3" s="584"/>
      <c r="Z3" s="2921" t="s">
        <v>1337</v>
      </c>
      <c r="AA3" s="2933" t="s">
        <v>1338</v>
      </c>
    </row>
    <row r="4" spans="1:27" s="585" customFormat="1" ht="18" customHeight="1">
      <c r="A4" s="2799"/>
      <c r="B4" s="2799"/>
      <c r="C4" s="2799"/>
      <c r="D4" s="1158"/>
      <c r="E4" s="2919"/>
      <c r="F4" s="2924" t="s">
        <v>1339</v>
      </c>
      <c r="G4" s="2924" t="s">
        <v>125</v>
      </c>
      <c r="H4" s="2938" t="s">
        <v>126</v>
      </c>
      <c r="I4" s="2924" t="s">
        <v>127</v>
      </c>
      <c r="J4" s="2924" t="s">
        <v>55</v>
      </c>
      <c r="K4" s="2919"/>
      <c r="L4" s="2934"/>
      <c r="M4" s="2930"/>
      <c r="N4" s="2930"/>
      <c r="O4" s="2930"/>
      <c r="P4" s="1174"/>
      <c r="Q4" s="2919"/>
      <c r="R4" s="2924" t="s">
        <v>1340</v>
      </c>
      <c r="S4" s="2919" t="s">
        <v>1341</v>
      </c>
      <c r="T4" s="2922"/>
      <c r="U4" s="2922"/>
      <c r="V4" s="2919"/>
      <c r="W4" s="2924" t="s">
        <v>1342</v>
      </c>
      <c r="X4" s="2924" t="s">
        <v>128</v>
      </c>
      <c r="Y4" s="2924" t="s">
        <v>129</v>
      </c>
      <c r="Z4" s="2922"/>
      <c r="AA4" s="2934"/>
    </row>
    <row r="5" spans="1:27" s="585" customFormat="1" ht="39.950000000000003" customHeight="1">
      <c r="A5" s="2800"/>
      <c r="B5" s="2800"/>
      <c r="C5" s="2800"/>
      <c r="D5" s="1160"/>
      <c r="E5" s="2920"/>
      <c r="F5" s="2920"/>
      <c r="G5" s="2920"/>
      <c r="H5" s="2923"/>
      <c r="I5" s="2920"/>
      <c r="J5" s="2920"/>
      <c r="K5" s="2920"/>
      <c r="L5" s="2935"/>
      <c r="M5" s="2931"/>
      <c r="N5" s="2931"/>
      <c r="O5" s="2931"/>
      <c r="P5" s="1173"/>
      <c r="Q5" s="2920"/>
      <c r="R5" s="2920"/>
      <c r="S5" s="2920"/>
      <c r="T5" s="2923"/>
      <c r="U5" s="2923"/>
      <c r="V5" s="2920"/>
      <c r="W5" s="2920"/>
      <c r="X5" s="2920"/>
      <c r="Y5" s="2920"/>
      <c r="Z5" s="2923"/>
      <c r="AA5" s="2935"/>
    </row>
    <row r="6" spans="1:27" s="361" customFormat="1" ht="12.75" hidden="1" customHeight="1">
      <c r="A6" s="2949" t="s">
        <v>796</v>
      </c>
      <c r="B6" s="2949"/>
      <c r="C6" s="2949"/>
      <c r="D6" s="18"/>
      <c r="E6" s="586">
        <v>603026494</v>
      </c>
      <c r="F6" s="586">
        <v>366887005</v>
      </c>
      <c r="G6" s="586">
        <v>297312785</v>
      </c>
      <c r="H6" s="586">
        <v>21222252</v>
      </c>
      <c r="I6" s="586">
        <v>4500331</v>
      </c>
      <c r="J6" s="586">
        <v>43851636.899999999</v>
      </c>
      <c r="K6" s="586">
        <v>7397119.3099999996</v>
      </c>
      <c r="L6" s="328">
        <v>236139489</v>
      </c>
      <c r="M6" s="2949" t="s">
        <v>796</v>
      </c>
      <c r="N6" s="2949"/>
      <c r="O6" s="2949"/>
      <c r="P6" s="18"/>
      <c r="Q6" s="360">
        <v>2299001.11</v>
      </c>
      <c r="R6" s="383">
        <v>228742370</v>
      </c>
      <c r="S6" s="383">
        <v>226443369</v>
      </c>
      <c r="T6" s="383">
        <v>134398980</v>
      </c>
      <c r="U6" s="383">
        <v>11891464.9</v>
      </c>
      <c r="V6" s="383">
        <v>11891464.9</v>
      </c>
      <c r="W6" s="383">
        <v>6997825.3099999996</v>
      </c>
      <c r="X6" s="383">
        <v>251483.7</v>
      </c>
      <c r="Y6" s="383">
        <v>6746341.6100000003</v>
      </c>
      <c r="AA6" s="383">
        <v>73155098.799999997</v>
      </c>
    </row>
    <row r="7" spans="1:27" s="361" customFormat="1" ht="12.75" hidden="1" customHeight="1">
      <c r="A7" s="2948" t="s">
        <v>793</v>
      </c>
      <c r="B7" s="2948"/>
      <c r="C7" s="2948"/>
      <c r="D7" s="18"/>
      <c r="E7" s="586">
        <v>494994273.78068972</v>
      </c>
      <c r="F7" s="586">
        <v>340046639.55476731</v>
      </c>
      <c r="G7" s="586">
        <v>255463872.03214708</v>
      </c>
      <c r="H7" s="586">
        <v>17975320.034642551</v>
      </c>
      <c r="I7" s="586">
        <v>3606197.8578925608</v>
      </c>
      <c r="J7" s="586">
        <v>63001249.630084716</v>
      </c>
      <c r="K7" s="586">
        <v>7066145.0511511564</v>
      </c>
      <c r="L7" s="328">
        <v>154947634.2259225</v>
      </c>
      <c r="M7" s="2948" t="s">
        <v>793</v>
      </c>
      <c r="N7" s="2948"/>
      <c r="O7" s="2948"/>
      <c r="P7" s="18"/>
      <c r="Q7" s="362">
        <v>2206854.2624374982</v>
      </c>
      <c r="R7" s="328">
        <v>147881489.17477137</v>
      </c>
      <c r="S7" s="328">
        <v>145674634.91233367</v>
      </c>
      <c r="T7" s="328">
        <v>123272356.01038015</v>
      </c>
      <c r="U7" s="328">
        <v>17973285.063236322</v>
      </c>
      <c r="V7" s="328">
        <v>17973285.063236322</v>
      </c>
      <c r="W7" s="328">
        <v>9251633.6598871574</v>
      </c>
      <c r="X7" s="328">
        <v>440490.24402083107</v>
      </c>
      <c r="Y7" s="328">
        <v>8811143.4158663396</v>
      </c>
      <c r="AA7" s="328">
        <v>-4822639.8211698933</v>
      </c>
    </row>
    <row r="8" spans="1:27" s="361" customFormat="1" ht="12.75" hidden="1" customHeight="1">
      <c r="A8" s="2948" t="s">
        <v>1098</v>
      </c>
      <c r="B8" s="2948"/>
      <c r="C8" s="2948"/>
      <c r="D8" s="18"/>
      <c r="E8" s="586">
        <v>487002541</v>
      </c>
      <c r="F8" s="586">
        <v>362667797</v>
      </c>
      <c r="G8" s="586">
        <v>314489922</v>
      </c>
      <c r="H8" s="586">
        <v>2894189</v>
      </c>
      <c r="I8" s="586">
        <v>2739490</v>
      </c>
      <c r="J8" s="586">
        <v>42544196</v>
      </c>
      <c r="K8" s="586">
        <v>5071285</v>
      </c>
      <c r="L8" s="328">
        <v>124334744</v>
      </c>
      <c r="M8" s="2948" t="s">
        <v>1098</v>
      </c>
      <c r="N8" s="2948"/>
      <c r="O8" s="2948"/>
      <c r="P8" s="18"/>
      <c r="Q8" s="362">
        <v>2190135</v>
      </c>
      <c r="R8" s="328">
        <v>119263459</v>
      </c>
      <c r="S8" s="328">
        <v>117073324</v>
      </c>
      <c r="T8" s="328">
        <v>94437596</v>
      </c>
      <c r="U8" s="328">
        <v>7045032</v>
      </c>
      <c r="V8" s="328">
        <v>7045032</v>
      </c>
      <c r="W8" s="328">
        <v>5578869</v>
      </c>
      <c r="X8" s="328">
        <v>999894</v>
      </c>
      <c r="Y8" s="328">
        <v>4578975</v>
      </c>
      <c r="AA8" s="328">
        <v>10011827</v>
      </c>
    </row>
    <row r="9" spans="1:27" s="361" customFormat="1" ht="12.75" hidden="1" customHeight="1">
      <c r="A9" s="2948" t="s">
        <v>1099</v>
      </c>
      <c r="B9" s="2948"/>
      <c r="C9" s="2948"/>
      <c r="D9" s="18"/>
      <c r="E9" s="586">
        <v>414737390.60567856</v>
      </c>
      <c r="F9" s="586">
        <v>298174788.75008768</v>
      </c>
      <c r="G9" s="586">
        <v>215267322.94458595</v>
      </c>
      <c r="H9" s="586">
        <v>18800040.324662432</v>
      </c>
      <c r="I9" s="586">
        <v>3184074.4645790099</v>
      </c>
      <c r="J9" s="586">
        <v>60923351.016261026</v>
      </c>
      <c r="K9" s="586">
        <v>7133287.4122284977</v>
      </c>
      <c r="L9" s="328">
        <v>116562601.85559039</v>
      </c>
      <c r="M9" s="2948" t="s">
        <v>1099</v>
      </c>
      <c r="N9" s="2948"/>
      <c r="O9" s="2948"/>
      <c r="P9" s="18"/>
      <c r="Q9" s="362">
        <v>2190720.9189123251</v>
      </c>
      <c r="R9" s="328">
        <v>109429314.44336204</v>
      </c>
      <c r="S9" s="328">
        <v>107238593.5244499</v>
      </c>
      <c r="T9" s="328">
        <v>91350274.64845255</v>
      </c>
      <c r="U9" s="328">
        <v>17278152.097639285</v>
      </c>
      <c r="V9" s="328">
        <v>17278152.097639285</v>
      </c>
      <c r="W9" s="328">
        <v>5079463.7253063237</v>
      </c>
      <c r="X9" s="328">
        <v>268994.7634112332</v>
      </c>
      <c r="Y9" s="328">
        <v>4810468.9618951008</v>
      </c>
      <c r="AA9" s="328">
        <v>-6469296.9469482601</v>
      </c>
    </row>
    <row r="10" spans="1:27" s="361" customFormat="1" ht="12.75" hidden="1" customHeight="1">
      <c r="A10" s="2948" t="s">
        <v>1100</v>
      </c>
      <c r="B10" s="2948"/>
      <c r="C10" s="2948"/>
      <c r="D10" s="18"/>
      <c r="E10" s="586">
        <v>481177186.66022843</v>
      </c>
      <c r="F10" s="586">
        <v>344519633.20460838</v>
      </c>
      <c r="G10" s="586">
        <v>262428581.17396924</v>
      </c>
      <c r="H10" s="586">
        <v>17465915.373472951</v>
      </c>
      <c r="I10" s="586">
        <v>4139916.9677333706</v>
      </c>
      <c r="J10" s="586">
        <v>60485219.689432181</v>
      </c>
      <c r="K10" s="586">
        <v>6726104.7811619956</v>
      </c>
      <c r="L10" s="328">
        <v>136657553.45562047</v>
      </c>
      <c r="M10" s="2948" t="s">
        <v>1100</v>
      </c>
      <c r="N10" s="2948"/>
      <c r="O10" s="2948"/>
      <c r="P10" s="18"/>
      <c r="Q10" s="362">
        <v>2412580.8772824416</v>
      </c>
      <c r="R10" s="328">
        <v>129931448.67445837</v>
      </c>
      <c r="S10" s="328">
        <v>127518867.79717611</v>
      </c>
      <c r="T10" s="328">
        <v>100773783.08861336</v>
      </c>
      <c r="U10" s="328">
        <v>14515562.790648066</v>
      </c>
      <c r="V10" s="328">
        <v>14515562.790648066</v>
      </c>
      <c r="W10" s="328">
        <v>4324777.0713866036</v>
      </c>
      <c r="X10" s="328">
        <v>341243.97610496852</v>
      </c>
      <c r="Y10" s="328">
        <v>3983533.0952816335</v>
      </c>
      <c r="AA10" s="328">
        <v>7904744.8465280021</v>
      </c>
    </row>
    <row r="11" spans="1:27" s="365" customFormat="1" ht="13.7" hidden="1" customHeight="1">
      <c r="A11" s="2641" t="s">
        <v>1101</v>
      </c>
      <c r="B11" s="2641"/>
      <c r="C11" s="2641"/>
      <c r="D11" s="2"/>
      <c r="E11" s="50">
        <v>529227099.51266408</v>
      </c>
      <c r="F11" s="50">
        <v>388797121.99533254</v>
      </c>
      <c r="G11" s="50">
        <v>284329598.69309759</v>
      </c>
      <c r="H11" s="50">
        <v>35521358.976925708</v>
      </c>
      <c r="I11" s="50">
        <v>3969552.0641623829</v>
      </c>
      <c r="J11" s="50">
        <v>64976612.261145815</v>
      </c>
      <c r="K11" s="50">
        <v>6229428.4141353955</v>
      </c>
      <c r="L11" s="283">
        <v>140429977.5173316</v>
      </c>
      <c r="M11" s="2641" t="s">
        <v>1101</v>
      </c>
      <c r="N11" s="2641"/>
      <c r="O11" s="2641"/>
      <c r="P11" s="2"/>
      <c r="Q11" s="50">
        <v>2032004.4951906384</v>
      </c>
      <c r="R11" s="50">
        <v>134200549.10319635</v>
      </c>
      <c r="S11" s="50">
        <v>132168544.60800523</v>
      </c>
      <c r="T11" s="50">
        <v>104616357.15462527</v>
      </c>
      <c r="U11" s="50">
        <v>10681944.382408254</v>
      </c>
      <c r="V11" s="50">
        <v>10681944.382408254</v>
      </c>
      <c r="W11" s="50">
        <v>3617128.8277202039</v>
      </c>
      <c r="X11" s="50">
        <v>184123.5609474736</v>
      </c>
      <c r="Y11" s="50">
        <v>3433005.2667727368</v>
      </c>
      <c r="AA11" s="283">
        <v>13253114.24325172</v>
      </c>
    </row>
    <row r="12" spans="1:27" s="361" customFormat="1" ht="13.7" hidden="1" customHeight="1">
      <c r="A12" s="2948" t="s">
        <v>1102</v>
      </c>
      <c r="B12" s="2948"/>
      <c r="C12" s="2948"/>
      <c r="D12" s="18"/>
      <c r="E12" s="50">
        <v>552581020.29235148</v>
      </c>
      <c r="F12" s="50">
        <v>411474214.86541682</v>
      </c>
      <c r="G12" s="50">
        <v>304432118.85760933</v>
      </c>
      <c r="H12" s="50">
        <v>27358185.305937532</v>
      </c>
      <c r="I12" s="50">
        <v>4471659.3119518673</v>
      </c>
      <c r="J12" s="50">
        <v>75212251.389918372</v>
      </c>
      <c r="K12" s="50">
        <v>6660595.1476459401</v>
      </c>
      <c r="L12" s="283">
        <v>141106805.42693427</v>
      </c>
      <c r="M12" s="2948" t="s">
        <v>1102</v>
      </c>
      <c r="N12" s="2948"/>
      <c r="O12" s="2948"/>
      <c r="P12" s="18"/>
      <c r="Q12" s="50">
        <v>2373634.4754269212</v>
      </c>
      <c r="R12" s="50">
        <v>134446210.27928859</v>
      </c>
      <c r="S12" s="50">
        <v>132072575.80386156</v>
      </c>
      <c r="T12" s="50">
        <v>100988053.15670443</v>
      </c>
      <c r="U12" s="50">
        <v>13015819.003503092</v>
      </c>
      <c r="V12" s="50">
        <v>13015819.003503092</v>
      </c>
      <c r="W12" s="50">
        <v>3613859.1509808414</v>
      </c>
      <c r="X12" s="50">
        <v>3738.4910913611157</v>
      </c>
      <c r="Y12" s="50">
        <v>3610120.6598894736</v>
      </c>
      <c r="AA12" s="283">
        <v>14454844.492673216</v>
      </c>
    </row>
    <row r="13" spans="1:27" s="361" customFormat="1" ht="13.7" hidden="1" customHeight="1">
      <c r="A13" s="2641" t="s">
        <v>1103</v>
      </c>
      <c r="B13" s="2641"/>
      <c r="C13" s="2641"/>
      <c r="D13" s="18"/>
      <c r="E13" s="50">
        <v>601944046.60906851</v>
      </c>
      <c r="F13" s="50">
        <v>429041473.26420534</v>
      </c>
      <c r="G13" s="50">
        <v>311857891.91174448</v>
      </c>
      <c r="H13" s="50">
        <v>35762875.215576738</v>
      </c>
      <c r="I13" s="50">
        <v>4459962.5911052665</v>
      </c>
      <c r="J13" s="50">
        <v>76960743.545778826</v>
      </c>
      <c r="K13" s="50">
        <v>172902573.34486184</v>
      </c>
      <c r="L13" s="283">
        <v>6526395.5008934364</v>
      </c>
      <c r="M13" s="2641" t="s">
        <v>1103</v>
      </c>
      <c r="N13" s="2641"/>
      <c r="O13" s="2641"/>
      <c r="P13" s="18"/>
      <c r="Q13" s="50">
        <v>2429347.0872547394</v>
      </c>
      <c r="R13" s="50">
        <v>166376177.84396973</v>
      </c>
      <c r="S13" s="50">
        <v>163946830.756715</v>
      </c>
      <c r="T13" s="50">
        <v>100995805.8924465</v>
      </c>
      <c r="U13" s="50">
        <v>12157497.213550674</v>
      </c>
      <c r="V13" s="50">
        <v>12157497.213550674</v>
      </c>
      <c r="W13" s="50">
        <v>2781203.6860277914</v>
      </c>
      <c r="X13" s="50">
        <v>218907.70144856349</v>
      </c>
      <c r="Y13" s="50">
        <v>2562295.9845792279</v>
      </c>
      <c r="AA13" s="283">
        <v>48012323.96469003</v>
      </c>
    </row>
    <row r="14" spans="1:27" s="361" customFormat="1" ht="13.7" hidden="1" customHeight="1">
      <c r="A14" s="2641" t="s">
        <v>1104</v>
      </c>
      <c r="B14" s="2641"/>
      <c r="C14" s="2641"/>
      <c r="D14" s="18"/>
      <c r="E14" s="50">
        <v>577199200.16933012</v>
      </c>
      <c r="F14" s="50">
        <v>445075964.48856378</v>
      </c>
      <c r="G14" s="50">
        <v>329291549.46900713</v>
      </c>
      <c r="H14" s="50">
        <v>22681192.851184607</v>
      </c>
      <c r="I14" s="50">
        <v>4688112.3759639384</v>
      </c>
      <c r="J14" s="50">
        <v>88415109.792406365</v>
      </c>
      <c r="K14" s="50">
        <v>132123235.68076572</v>
      </c>
      <c r="L14" s="283">
        <v>6322505.1792055937</v>
      </c>
      <c r="M14" s="2641" t="s">
        <v>1104</v>
      </c>
      <c r="N14" s="2641"/>
      <c r="O14" s="2641"/>
      <c r="P14" s="18"/>
      <c r="Q14" s="50">
        <v>2745919.7618137039</v>
      </c>
      <c r="R14" s="50">
        <v>125800730.5015604</v>
      </c>
      <c r="S14" s="50">
        <v>123054810.73974608</v>
      </c>
      <c r="T14" s="50">
        <v>91708987.744631499</v>
      </c>
      <c r="U14" s="50">
        <v>7458801.0644879332</v>
      </c>
      <c r="V14" s="50">
        <v>7458801.0644879332</v>
      </c>
      <c r="W14" s="50">
        <v>3917895.3656559391</v>
      </c>
      <c r="X14" s="50">
        <v>751192.17275623837</v>
      </c>
      <c r="Y14" s="50">
        <v>3166703.1928997003</v>
      </c>
      <c r="AA14" s="283">
        <v>19969126.564971056</v>
      </c>
    </row>
    <row r="15" spans="1:27" s="361" customFormat="1" ht="13.7" hidden="1" customHeight="1">
      <c r="A15" s="2948" t="s">
        <v>1105</v>
      </c>
      <c r="B15" s="2948"/>
      <c r="C15" s="2948"/>
      <c r="D15" s="18"/>
      <c r="E15" s="586">
        <v>591176187.09769368</v>
      </c>
      <c r="F15" s="586">
        <v>470619473.01357669</v>
      </c>
      <c r="G15" s="586">
        <v>337667914.69405138</v>
      </c>
      <c r="H15" s="586">
        <v>37406337.186333112</v>
      </c>
      <c r="I15" s="586">
        <v>4105297.0410181759</v>
      </c>
      <c r="J15" s="586">
        <v>91439924.09217374</v>
      </c>
      <c r="K15" s="586">
        <v>120556714.0841175</v>
      </c>
      <c r="L15" s="328">
        <v>5577819.1718214024</v>
      </c>
      <c r="M15" s="2948" t="s">
        <v>1105</v>
      </c>
      <c r="N15" s="2948"/>
      <c r="O15" s="2948"/>
      <c r="P15" s="18"/>
      <c r="Q15" s="328">
        <v>2143368.5255977879</v>
      </c>
      <c r="R15" s="328">
        <v>114978894.91229565</v>
      </c>
      <c r="S15" s="328">
        <v>112835526.38669783</v>
      </c>
      <c r="T15" s="328">
        <v>83099466.536731362</v>
      </c>
      <c r="U15" s="328">
        <v>11792195.947260058</v>
      </c>
      <c r="V15" s="328">
        <v>11792195.947260058</v>
      </c>
      <c r="W15" s="328">
        <v>4721425.5465343324</v>
      </c>
      <c r="X15" s="328">
        <v>676194.72615283914</v>
      </c>
      <c r="Y15" s="328">
        <v>4045230.8203815054</v>
      </c>
      <c r="AA15" s="328">
        <v>13222438.35617237</v>
      </c>
    </row>
    <row r="16" spans="1:27" s="590" customFormat="1" ht="14.25" hidden="1" customHeight="1">
      <c r="A16" s="2927" t="s">
        <v>1343</v>
      </c>
      <c r="B16" s="2927"/>
      <c r="C16" s="2927"/>
      <c r="D16" s="587"/>
      <c r="E16" s="588">
        <v>521853082.56788772</v>
      </c>
      <c r="F16" s="589">
        <v>407644010.84529263</v>
      </c>
      <c r="G16" s="589">
        <v>299226461.79350102</v>
      </c>
      <c r="H16" s="589">
        <v>21692557.30789056</v>
      </c>
      <c r="I16" s="589">
        <v>5348490.7705685459</v>
      </c>
      <c r="J16" s="589">
        <v>81376500.973332286</v>
      </c>
      <c r="K16" s="589">
        <v>114209071.72259532</v>
      </c>
      <c r="L16" s="589">
        <v>5276636.7782563744</v>
      </c>
      <c r="M16" s="2927" t="s">
        <v>1343</v>
      </c>
      <c r="N16" s="2927"/>
      <c r="O16" s="2927"/>
      <c r="P16" s="587"/>
      <c r="Q16" s="589">
        <v>2101254.1149063325</v>
      </c>
      <c r="R16" s="589">
        <v>108932434.94433889</v>
      </c>
      <c r="S16" s="589">
        <v>106831180.82943276</v>
      </c>
      <c r="T16" s="589">
        <v>85250071.846333385</v>
      </c>
      <c r="U16" s="589">
        <v>6409534.931871159</v>
      </c>
      <c r="V16" s="589">
        <v>6409534.931871159</v>
      </c>
      <c r="W16" s="589">
        <v>2430315.5046075759</v>
      </c>
      <c r="X16" s="589">
        <v>511312.13926854421</v>
      </c>
      <c r="Y16" s="589">
        <v>1919003.3653390375</v>
      </c>
      <c r="Z16" s="589">
        <v>9546456.3712069374</v>
      </c>
      <c r="AA16" s="589">
        <v>22287714.91782742</v>
      </c>
    </row>
    <row r="17" spans="1:27" s="590" customFormat="1" ht="15" hidden="1" customHeight="1">
      <c r="A17" s="2641" t="s">
        <v>1344</v>
      </c>
      <c r="B17" s="2641"/>
      <c r="C17" s="2641"/>
      <c r="D17" s="587"/>
      <c r="E17" s="591">
        <v>590578353.62427771</v>
      </c>
      <c r="F17" s="591">
        <v>457961855.33364534</v>
      </c>
      <c r="G17" s="591">
        <v>331103305.22873092</v>
      </c>
      <c r="H17" s="591">
        <v>18475678.485761065</v>
      </c>
      <c r="I17" s="591">
        <v>5115612.9545477172</v>
      </c>
      <c r="J17" s="591">
        <v>103267258.66460524</v>
      </c>
      <c r="K17" s="591">
        <v>132616498.29063189</v>
      </c>
      <c r="L17" s="591">
        <v>5458396.4707140252</v>
      </c>
      <c r="M17" s="2641" t="s">
        <v>1344</v>
      </c>
      <c r="N17" s="2641"/>
      <c r="O17" s="2641"/>
      <c r="P17" s="587"/>
      <c r="Q17" s="591">
        <v>2232603.3446320342</v>
      </c>
      <c r="R17" s="591">
        <v>127158101.81991786</v>
      </c>
      <c r="S17" s="591">
        <v>124925498.47528592</v>
      </c>
      <c r="T17" s="591">
        <v>92997450.038911462</v>
      </c>
      <c r="U17" s="591">
        <v>5545617.4451532839</v>
      </c>
      <c r="V17" s="591">
        <v>5545617.4451532839</v>
      </c>
      <c r="W17" s="591">
        <v>2316937.6433555027</v>
      </c>
      <c r="X17" s="591">
        <v>566527.64370222262</v>
      </c>
      <c r="Y17" s="591">
        <v>1750409.9996532768</v>
      </c>
      <c r="Z17" s="591">
        <v>10659324.772899391</v>
      </c>
      <c r="AA17" s="591">
        <v>34724818.120765261</v>
      </c>
    </row>
    <row r="18" spans="1:27" s="590" customFormat="1" ht="13.5" hidden="1" customHeight="1">
      <c r="A18" s="2641" t="s">
        <v>1345</v>
      </c>
      <c r="B18" s="2641"/>
      <c r="C18" s="2641"/>
      <c r="D18" s="587"/>
      <c r="E18" s="591">
        <v>607232241.20353246</v>
      </c>
      <c r="F18" s="591">
        <v>436998616.67714673</v>
      </c>
      <c r="G18" s="591">
        <v>327954187.36831635</v>
      </c>
      <c r="H18" s="591">
        <v>6972609.8170829285</v>
      </c>
      <c r="I18" s="591">
        <v>5378453.5339665376</v>
      </c>
      <c r="J18" s="591">
        <v>96693365.957780898</v>
      </c>
      <c r="K18" s="591">
        <v>170233624.52638614</v>
      </c>
      <c r="L18" s="591">
        <v>5988400.2981819771</v>
      </c>
      <c r="M18" s="2641" t="s">
        <v>1345</v>
      </c>
      <c r="N18" s="2641"/>
      <c r="O18" s="2641"/>
      <c r="P18" s="587"/>
      <c r="Q18" s="591">
        <v>2325290.6556735104</v>
      </c>
      <c r="R18" s="591">
        <v>164245224.22820398</v>
      </c>
      <c r="S18" s="591">
        <v>161919933.57253072</v>
      </c>
      <c r="T18" s="591">
        <v>92730519.819716066</v>
      </c>
      <c r="U18" s="591">
        <v>7741752.2492025886</v>
      </c>
      <c r="V18" s="591">
        <v>7741752.2492025886</v>
      </c>
      <c r="W18" s="591">
        <v>4153137.1955090282</v>
      </c>
      <c r="X18" s="591">
        <v>836269.2822764006</v>
      </c>
      <c r="Y18" s="591">
        <v>3316867.9132326297</v>
      </c>
      <c r="Z18" s="591">
        <v>12803198.065713501</v>
      </c>
      <c r="AA18" s="591">
        <v>70097722.373816505</v>
      </c>
    </row>
    <row r="19" spans="1:27" s="590" customFormat="1" ht="13.5" hidden="1" customHeight="1">
      <c r="A19" s="2641" t="s">
        <v>1346</v>
      </c>
      <c r="B19" s="2641"/>
      <c r="C19" s="2641"/>
      <c r="D19" s="587"/>
      <c r="E19" s="591">
        <v>574744237.52682424</v>
      </c>
      <c r="F19" s="591">
        <v>443369602.84599942</v>
      </c>
      <c r="G19" s="591">
        <v>316269790.26960284</v>
      </c>
      <c r="H19" s="591">
        <v>26626161.534641959</v>
      </c>
      <c r="I19" s="591">
        <v>5036702.576808474</v>
      </c>
      <c r="J19" s="591">
        <v>95436948.464945808</v>
      </c>
      <c r="K19" s="591">
        <v>131374634.68082477</v>
      </c>
      <c r="L19" s="591">
        <v>6560039.9393991157</v>
      </c>
      <c r="M19" s="2641" t="s">
        <v>1346</v>
      </c>
      <c r="N19" s="2641"/>
      <c r="O19" s="2641"/>
      <c r="P19" s="587"/>
      <c r="Q19" s="591">
        <v>2402043.3896387131</v>
      </c>
      <c r="R19" s="591">
        <v>124814594.74142577</v>
      </c>
      <c r="S19" s="591">
        <v>122412551.35178688</v>
      </c>
      <c r="T19" s="591">
        <v>90218457.466426358</v>
      </c>
      <c r="U19" s="591">
        <v>6362851.75731357</v>
      </c>
      <c r="V19" s="591">
        <v>6362851.75731357</v>
      </c>
      <c r="W19" s="591">
        <v>3247841.8903733031</v>
      </c>
      <c r="X19" s="591">
        <v>1030790.2639466583</v>
      </c>
      <c r="Y19" s="591">
        <v>2217051.6264266521</v>
      </c>
      <c r="Z19" s="591">
        <v>10236480.323096251</v>
      </c>
      <c r="AA19" s="591">
        <v>32819880.560770057</v>
      </c>
    </row>
    <row r="20" spans="1:27" s="590" customFormat="1" ht="13.5" hidden="1" customHeight="1">
      <c r="A20" s="2641" t="s">
        <v>1347</v>
      </c>
      <c r="B20" s="2641"/>
      <c r="C20" s="2641"/>
      <c r="D20" s="587"/>
      <c r="E20" s="589">
        <v>567799791.59006059</v>
      </c>
      <c r="F20" s="589">
        <v>437617592.44697481</v>
      </c>
      <c r="G20" s="589">
        <v>312098420.98798788</v>
      </c>
      <c r="H20" s="589">
        <v>19356673.986337218</v>
      </c>
      <c r="I20" s="589">
        <v>8039978.1807946023</v>
      </c>
      <c r="J20" s="589">
        <v>98122519.291855603</v>
      </c>
      <c r="K20" s="589">
        <v>130182199.14308508</v>
      </c>
      <c r="L20" s="589">
        <v>8999484.9532289132</v>
      </c>
      <c r="M20" s="2641" t="s">
        <v>1347</v>
      </c>
      <c r="N20" s="2641"/>
      <c r="O20" s="2641"/>
      <c r="P20" s="587"/>
      <c r="Q20" s="589">
        <v>2923667.2998072491</v>
      </c>
      <c r="R20" s="589">
        <v>121182714.18985589</v>
      </c>
      <c r="S20" s="589">
        <v>118259046.89004888</v>
      </c>
      <c r="T20" s="589">
        <v>83777665.684641898</v>
      </c>
      <c r="U20" s="589">
        <v>6385983.9145228807</v>
      </c>
      <c r="V20" s="589">
        <v>6385983.9145228807</v>
      </c>
      <c r="W20" s="589">
        <v>3345396.2640479025</v>
      </c>
      <c r="X20" s="589">
        <v>923589.85687608412</v>
      </c>
      <c r="Y20" s="589">
        <v>2421806.4071718222</v>
      </c>
      <c r="Z20" s="589">
        <v>11513920.129646907</v>
      </c>
      <c r="AA20" s="589">
        <v>36263921.156482987</v>
      </c>
    </row>
    <row r="21" spans="1:27" s="590" customFormat="1" ht="15.6" hidden="1" customHeight="1">
      <c r="A21" s="2641" t="s">
        <v>1313</v>
      </c>
      <c r="B21" s="2641"/>
      <c r="C21" s="2641"/>
      <c r="D21" s="2"/>
      <c r="E21" s="591">
        <v>610787773.83475637</v>
      </c>
      <c r="F21" s="591">
        <v>469329663.38880724</v>
      </c>
      <c r="G21" s="591">
        <v>346190748.97137898</v>
      </c>
      <c r="H21" s="591">
        <v>20125074.550239943</v>
      </c>
      <c r="I21" s="591">
        <v>5517621.6103633652</v>
      </c>
      <c r="J21" s="591">
        <v>97496218.256824777</v>
      </c>
      <c r="K21" s="591">
        <v>141458110.44594923</v>
      </c>
      <c r="L21" s="591">
        <v>7705964.4610685222</v>
      </c>
      <c r="M21" s="2641" t="s">
        <v>1313</v>
      </c>
      <c r="N21" s="2641"/>
      <c r="O21" s="2641"/>
      <c r="P21" s="2"/>
      <c r="Q21" s="591">
        <v>2918628.0263300929</v>
      </c>
      <c r="R21" s="591">
        <v>133752145.98488064</v>
      </c>
      <c r="S21" s="591">
        <v>130833517.95855026</v>
      </c>
      <c r="T21" s="591">
        <v>90608212.810112476</v>
      </c>
      <c r="U21" s="591">
        <v>6342650.7051331485</v>
      </c>
      <c r="V21" s="591">
        <v>6342650.7051331485</v>
      </c>
      <c r="W21" s="591">
        <v>3549418.1507599801</v>
      </c>
      <c r="X21" s="591">
        <v>956446.40794854437</v>
      </c>
      <c r="Y21" s="591">
        <v>2592971.7428114302</v>
      </c>
      <c r="Z21" s="591">
        <v>9791857.1153638083</v>
      </c>
      <c r="AA21" s="591">
        <v>40125093.407908604</v>
      </c>
    </row>
    <row r="22" spans="1:27" s="590" customFormat="1" ht="14.45" hidden="1" customHeight="1">
      <c r="A22" s="2618" t="s">
        <v>1112</v>
      </c>
      <c r="B22" s="2619"/>
      <c r="C22" s="2619"/>
      <c r="D22" s="2620"/>
      <c r="E22" s="592">
        <v>591629.89836522436</v>
      </c>
      <c r="F22" s="592">
        <v>459254.6924801892</v>
      </c>
      <c r="G22" s="592">
        <v>322378.70024124277</v>
      </c>
      <c r="H22" s="592">
        <v>24804.570290867643</v>
      </c>
      <c r="I22" s="592">
        <v>9371.2095568055756</v>
      </c>
      <c r="J22" s="592">
        <v>102700.21239127227</v>
      </c>
      <c r="K22" s="592">
        <v>132375.20588503618</v>
      </c>
      <c r="L22" s="592">
        <v>6817.0614620548176</v>
      </c>
      <c r="M22" s="2618" t="s">
        <v>1112</v>
      </c>
      <c r="N22" s="2619"/>
      <c r="O22" s="2619"/>
      <c r="P22" s="2620"/>
      <c r="Q22" s="593">
        <v>3627.4640444814945</v>
      </c>
      <c r="R22" s="593">
        <v>125558.14442298125</v>
      </c>
      <c r="S22" s="593">
        <v>121930.6803784998</v>
      </c>
      <c r="T22" s="593">
        <v>91613.054039876632</v>
      </c>
      <c r="U22" s="593">
        <v>8906.1531946856921</v>
      </c>
      <c r="V22" s="448" t="s">
        <v>450</v>
      </c>
      <c r="W22" s="593">
        <v>3638.2412235431029</v>
      </c>
      <c r="X22" s="593">
        <v>1259.0133363936684</v>
      </c>
      <c r="Y22" s="593">
        <v>2379.2278871494418</v>
      </c>
      <c r="Z22" s="593">
        <v>11830.928424319851</v>
      </c>
      <c r="AA22" s="593">
        <v>29604.160344714175</v>
      </c>
    </row>
    <row r="23" spans="1:27" s="590" customFormat="1" ht="14.45" hidden="1" customHeight="1">
      <c r="A23" s="2618" t="s">
        <v>1001</v>
      </c>
      <c r="B23" s="2619"/>
      <c r="C23" s="2619"/>
      <c r="D23" s="2620"/>
      <c r="E23" s="592">
        <v>547611.81277995161</v>
      </c>
      <c r="F23" s="592">
        <v>410485.27673501655</v>
      </c>
      <c r="G23" s="592">
        <v>327024.72355735139</v>
      </c>
      <c r="H23" s="592">
        <v>9682.279325438436</v>
      </c>
      <c r="I23" s="592">
        <v>2502.6683181675935</v>
      </c>
      <c r="J23" s="592">
        <v>71275.605534058792</v>
      </c>
      <c r="K23" s="592">
        <v>137126.53604493456</v>
      </c>
      <c r="L23" s="592">
        <v>7734.74988961485</v>
      </c>
      <c r="M23" s="2618" t="s">
        <v>1001</v>
      </c>
      <c r="N23" s="2619"/>
      <c r="O23" s="2619"/>
      <c r="P23" s="2620"/>
      <c r="Q23" s="593">
        <v>3391.8706392106169</v>
      </c>
      <c r="R23" s="593">
        <v>129391.78615531979</v>
      </c>
      <c r="S23" s="593">
        <v>125999.91551610923</v>
      </c>
      <c r="T23" s="593">
        <v>80238.35893588778</v>
      </c>
      <c r="U23" s="593">
        <v>4875.6427647899891</v>
      </c>
      <c r="V23" s="448" t="s">
        <v>450</v>
      </c>
      <c r="W23" s="593">
        <v>5492.0391740232744</v>
      </c>
      <c r="X23" s="593">
        <v>2380.294983339315</v>
      </c>
      <c r="Y23" s="593">
        <v>3111.7441906839617</v>
      </c>
      <c r="Z23" s="593">
        <v>7362.663502662831</v>
      </c>
      <c r="AA23" s="593">
        <v>35393.874641408074</v>
      </c>
    </row>
    <row r="24" spans="1:27" s="590" customFormat="1" ht="15" customHeight="1">
      <c r="A24" s="2618" t="s">
        <v>1002</v>
      </c>
      <c r="B24" s="2619"/>
      <c r="C24" s="2619"/>
      <c r="D24" s="2620"/>
      <c r="E24" s="592">
        <v>567102.42923699063</v>
      </c>
      <c r="F24" s="592">
        <v>433940.47486832202</v>
      </c>
      <c r="G24" s="592">
        <v>285059.70845722756</v>
      </c>
      <c r="H24" s="592">
        <v>33402.695785703654</v>
      </c>
      <c r="I24" s="592">
        <v>6883.4047903848877</v>
      </c>
      <c r="J24" s="592">
        <v>108594.66583500673</v>
      </c>
      <c r="K24" s="592">
        <v>133161.95436866666</v>
      </c>
      <c r="L24" s="592">
        <v>8548.6596721614696</v>
      </c>
      <c r="M24" s="2618" t="s">
        <v>1002</v>
      </c>
      <c r="N24" s="2619"/>
      <c r="O24" s="2619"/>
      <c r="P24" s="2620"/>
      <c r="Q24" s="593">
        <v>2617.6903308964688</v>
      </c>
      <c r="R24" s="593">
        <v>124613.29469650539</v>
      </c>
      <c r="S24" s="593">
        <v>121995.6043656088</v>
      </c>
      <c r="T24" s="593">
        <v>94245.885974165212</v>
      </c>
      <c r="U24" s="593">
        <v>5984.732538787759</v>
      </c>
      <c r="V24" s="448" t="s">
        <v>450</v>
      </c>
      <c r="W24" s="593">
        <v>3981.3728480622899</v>
      </c>
      <c r="X24" s="593">
        <v>1746.9079383191472</v>
      </c>
      <c r="Y24" s="593">
        <v>2234.464909743137</v>
      </c>
      <c r="Z24" s="593">
        <v>9773.2317686484494</v>
      </c>
      <c r="AA24" s="593">
        <v>27556.844773242203</v>
      </c>
    </row>
    <row r="25" spans="1:27" s="590" customFormat="1" ht="15" customHeight="1">
      <c r="A25" s="2618" t="s">
        <v>1003</v>
      </c>
      <c r="B25" s="2619"/>
      <c r="C25" s="2619"/>
      <c r="D25" s="2620"/>
      <c r="E25" s="592">
        <v>595707.11230569519</v>
      </c>
      <c r="F25" s="592">
        <v>445604.52298907569</v>
      </c>
      <c r="G25" s="592">
        <v>319939.58061899315</v>
      </c>
      <c r="H25" s="592">
        <v>13782.461485977667</v>
      </c>
      <c r="I25" s="592">
        <v>5881.5438113561368</v>
      </c>
      <c r="J25" s="592">
        <v>106000.93707274972</v>
      </c>
      <c r="K25" s="592">
        <v>150102.58931661953</v>
      </c>
      <c r="L25" s="592">
        <v>9283.9261527981998</v>
      </c>
      <c r="M25" s="2618" t="s">
        <v>1003</v>
      </c>
      <c r="N25" s="2619"/>
      <c r="O25" s="2619"/>
      <c r="P25" s="2620"/>
      <c r="Q25" s="593">
        <v>3001.0264481816425</v>
      </c>
      <c r="R25" s="593">
        <v>140818.66316382139</v>
      </c>
      <c r="S25" s="593">
        <v>137817.63671564008</v>
      </c>
      <c r="T25" s="593">
        <v>98604.434366141621</v>
      </c>
      <c r="U25" s="593">
        <v>5111.9300760664009</v>
      </c>
      <c r="V25" s="448" t="s">
        <v>450</v>
      </c>
      <c r="W25" s="593">
        <v>4218.8981353382078</v>
      </c>
      <c r="X25" s="593">
        <v>1685.6976524535971</v>
      </c>
      <c r="Y25" s="593">
        <v>2533.2004828846166</v>
      </c>
      <c r="Z25" s="593">
        <v>11366.695523599947</v>
      </c>
      <c r="AA25" s="593">
        <v>41249.069661693618</v>
      </c>
    </row>
    <row r="26" spans="1:27" s="590" customFormat="1" ht="15" customHeight="1">
      <c r="A26" s="2618" t="s">
        <v>1004</v>
      </c>
      <c r="B26" s="2619"/>
      <c r="C26" s="2619"/>
      <c r="D26" s="2620"/>
      <c r="E26" s="592">
        <v>645268.72433871333</v>
      </c>
      <c r="F26" s="592">
        <v>481724.67495703587</v>
      </c>
      <c r="G26" s="592">
        <v>320564.51372912945</v>
      </c>
      <c r="H26" s="592">
        <v>20626.742568031848</v>
      </c>
      <c r="I26" s="592">
        <v>5559.0699715207802</v>
      </c>
      <c r="J26" s="592">
        <v>134974.34868835309</v>
      </c>
      <c r="K26" s="592">
        <v>163544.04938167866</v>
      </c>
      <c r="L26" s="592">
        <v>9549.7132046175793</v>
      </c>
      <c r="M26" s="2618" t="s">
        <v>1004</v>
      </c>
      <c r="N26" s="2619"/>
      <c r="O26" s="2619"/>
      <c r="P26" s="2620"/>
      <c r="Q26" s="593">
        <v>2829.5390284122773</v>
      </c>
      <c r="R26" s="593">
        <v>153994.33617706056</v>
      </c>
      <c r="S26" s="593">
        <v>151164.79714864836</v>
      </c>
      <c r="T26" s="593">
        <v>113223.03755813668</v>
      </c>
      <c r="U26" s="593">
        <v>4471.5741637562132</v>
      </c>
      <c r="V26" s="593">
        <v>293.9647969427632</v>
      </c>
      <c r="W26" s="593">
        <v>4165.4780534763222</v>
      </c>
      <c r="X26" s="593">
        <v>1736.5951237204602</v>
      </c>
      <c r="Y26" s="593">
        <v>2428.8829297558636</v>
      </c>
      <c r="Z26" s="593">
        <v>10468.856524598825</v>
      </c>
      <c r="AA26" s="593">
        <v>39479.599100935498</v>
      </c>
    </row>
    <row r="27" spans="1:27" s="590" customFormat="1" ht="15" customHeight="1">
      <c r="A27" s="2618" t="s">
        <v>1005</v>
      </c>
      <c r="B27" s="2619"/>
      <c r="C27" s="2619"/>
      <c r="D27" s="2620"/>
      <c r="E27" s="592">
        <v>688049.72330288822</v>
      </c>
      <c r="F27" s="592">
        <v>526074.27506521763</v>
      </c>
      <c r="G27" s="592">
        <v>339534.07365654182</v>
      </c>
      <c r="H27" s="592">
        <v>30701.409825774503</v>
      </c>
      <c r="I27" s="592">
        <v>5792.6064126902311</v>
      </c>
      <c r="J27" s="592">
        <v>150046.18517021197</v>
      </c>
      <c r="K27" s="592">
        <v>161975.44823766986</v>
      </c>
      <c r="L27" s="592">
        <v>10362.862079113285</v>
      </c>
      <c r="M27" s="2618" t="s">
        <v>1005</v>
      </c>
      <c r="N27" s="2619"/>
      <c r="O27" s="2619"/>
      <c r="P27" s="2620"/>
      <c r="Q27" s="593">
        <v>3199.2785104494296</v>
      </c>
      <c r="R27" s="593">
        <v>151612.58615855646</v>
      </c>
      <c r="S27" s="593">
        <v>148413.30764810694</v>
      </c>
      <c r="T27" s="593">
        <v>118362.38015424981</v>
      </c>
      <c r="U27" s="593">
        <v>6220.7687925354139</v>
      </c>
      <c r="V27" s="593">
        <v>420.66987144070964</v>
      </c>
      <c r="W27" s="593">
        <v>3627.33977354341</v>
      </c>
      <c r="X27" s="593">
        <v>1162.3282682214706</v>
      </c>
      <c r="Y27" s="593">
        <v>2465.0115053219374</v>
      </c>
      <c r="Z27" s="593">
        <v>14554.125735811642</v>
      </c>
      <c r="AA27" s="593">
        <v>34336.274792149394</v>
      </c>
    </row>
    <row r="28" spans="1:27" s="590" customFormat="1" ht="15" customHeight="1">
      <c r="A28" s="2618" t="s">
        <v>1482</v>
      </c>
      <c r="B28" s="2619"/>
      <c r="C28" s="2619"/>
      <c r="D28" s="2620"/>
      <c r="E28" s="592">
        <f>'19.'!E28</f>
        <v>938752.46645881783</v>
      </c>
      <c r="F28" s="592">
        <f>'19.'!F28</f>
        <v>710594.93089559162</v>
      </c>
      <c r="G28" s="592">
        <f>'19.'!G28</f>
        <v>446604.23430055892</v>
      </c>
      <c r="H28" s="592">
        <f>'19.'!H28</f>
        <v>57959.652833130371</v>
      </c>
      <c r="I28" s="592">
        <f>'19.'!I28</f>
        <v>6529.7640954809995</v>
      </c>
      <c r="J28" s="592">
        <f>'19.'!J28</f>
        <v>199501.27966642301</v>
      </c>
      <c r="K28" s="592">
        <f>'19.'!K28</f>
        <v>228286.22711083398</v>
      </c>
      <c r="L28" s="592">
        <f>'19.'!L28</f>
        <v>14364.917294544806</v>
      </c>
      <c r="M28" s="2618" t="s">
        <v>1482</v>
      </c>
      <c r="N28" s="2619"/>
      <c r="O28" s="2619"/>
      <c r="P28" s="2620"/>
      <c r="Q28" s="593">
        <f>'19.'!Q28</f>
        <v>3618.0427123163026</v>
      </c>
      <c r="R28" s="593">
        <f>'19.'!R28</f>
        <v>213926.92340975307</v>
      </c>
      <c r="S28" s="593">
        <f>'19.'!S28</f>
        <v>210309.18825947845</v>
      </c>
      <c r="T28" s="593">
        <f>'19.'!T28</f>
        <v>159372.80971452114</v>
      </c>
      <c r="U28" s="593">
        <f>'19.'!U28</f>
        <v>7275.9563349045466</v>
      </c>
      <c r="V28" s="593">
        <f>'19.'!V28</f>
        <v>199.73760769896063</v>
      </c>
      <c r="W28" s="593">
        <f>'19.'!W28</f>
        <v>4723.7624296955164</v>
      </c>
      <c r="X28" s="593">
        <f>'19.'!X28</f>
        <v>1418.2815635622349</v>
      </c>
      <c r="Y28" s="593">
        <f>'19.'!Y28</f>
        <v>3305.4808661332654</v>
      </c>
      <c r="Z28" s="593">
        <f>'19.'!Z28</f>
        <v>17117.976590657396</v>
      </c>
      <c r="AA28" s="593">
        <f>'19.'!AA28</f>
        <v>55928.404374101861</v>
      </c>
    </row>
    <row r="29" spans="1:27" ht="15" customHeight="1">
      <c r="A29" s="2641" t="s">
        <v>371</v>
      </c>
      <c r="B29" s="2641"/>
      <c r="C29" s="2641"/>
      <c r="D29" s="18"/>
      <c r="E29" s="431"/>
      <c r="F29" s="431"/>
      <c r="G29" s="431"/>
      <c r="H29" s="431"/>
      <c r="I29" s="431"/>
      <c r="J29" s="431"/>
      <c r="K29" s="431"/>
      <c r="L29" s="447"/>
      <c r="M29" s="2641" t="s">
        <v>371</v>
      </c>
      <c r="N29" s="2641"/>
      <c r="O29" s="2641"/>
      <c r="P29" s="18"/>
      <c r="Q29" s="116"/>
      <c r="R29" s="116"/>
      <c r="S29" s="116"/>
      <c r="T29" s="116"/>
      <c r="U29" s="116"/>
      <c r="V29" s="116"/>
      <c r="W29" s="116"/>
      <c r="X29" s="116"/>
      <c r="Y29" s="116"/>
      <c r="Z29" s="989"/>
      <c r="AA29" s="117"/>
    </row>
    <row r="30" spans="1:27" ht="15" customHeight="1">
      <c r="A30" s="1137"/>
      <c r="B30" s="813" t="s">
        <v>1022</v>
      </c>
      <c r="C30" s="1137"/>
      <c r="D30" s="1040"/>
      <c r="E30" s="980">
        <f>'19.'!AD62</f>
        <v>259919.06503592641</v>
      </c>
      <c r="F30" s="980">
        <f>'19.'!AE62</f>
        <v>206140.61790858078</v>
      </c>
      <c r="G30" s="980">
        <f>'19.'!AF62</f>
        <v>129365.19321971222</v>
      </c>
      <c r="H30" s="980">
        <f>'19.'!AG62</f>
        <v>14311.666631284275</v>
      </c>
      <c r="I30" s="980">
        <f>'19.'!AH62</f>
        <v>1601.8206220509671</v>
      </c>
      <c r="J30" s="980">
        <f>'19.'!AI62</f>
        <v>60861.937435533189</v>
      </c>
      <c r="K30" s="980">
        <f>'19.'!AJ62</f>
        <v>53907.138674954564</v>
      </c>
      <c r="L30" s="979">
        <f>'19.'!AK62</f>
        <v>5227.1113870736335</v>
      </c>
      <c r="M30" s="1230"/>
      <c r="N30" s="813" t="s">
        <v>224</v>
      </c>
      <c r="O30" s="1230"/>
      <c r="P30" s="1040"/>
      <c r="Q30" s="980">
        <f>'19.'!AL62</f>
        <v>875.97019625082373</v>
      </c>
      <c r="R30" s="980">
        <f>'19.'!AM62</f>
        <v>48685.640881345302</v>
      </c>
      <c r="S30" s="980">
        <f>'19.'!AN62</f>
        <v>47809.978247136751</v>
      </c>
      <c r="T30" s="980">
        <f>'19.'!AO62</f>
        <v>34504.377272216116</v>
      </c>
      <c r="U30" s="980">
        <f>'19.'!AP62</f>
        <v>782.59163825624057</v>
      </c>
      <c r="V30" s="980">
        <f>'19.'!AQ62</f>
        <v>30.445849331813065</v>
      </c>
      <c r="W30" s="980">
        <f>'19.'!AR62</f>
        <v>1259.1323469925842</v>
      </c>
      <c r="X30" s="980">
        <f>'19.'!AS62</f>
        <v>437.43297787252897</v>
      </c>
      <c r="Y30" s="980">
        <f>'19.'!AT62</f>
        <v>821.69936912005301</v>
      </c>
      <c r="Z30" s="1077">
        <f>'19.'!AU62</f>
        <v>811.6722398113958</v>
      </c>
      <c r="AA30" s="979">
        <f>'19.'!AV62</f>
        <v>12118.608990937137</v>
      </c>
    </row>
    <row r="31" spans="1:27" ht="15" customHeight="1">
      <c r="A31" s="1137"/>
      <c r="B31" s="813" t="s">
        <v>1023</v>
      </c>
      <c r="C31" s="1137"/>
      <c r="D31" s="1040"/>
      <c r="E31" s="980">
        <f>'19.'!AD63</f>
        <v>122776.99358896355</v>
      </c>
      <c r="F31" s="980">
        <f>'19.'!AE63</f>
        <v>92692.568019069295</v>
      </c>
      <c r="G31" s="980">
        <f>'19.'!AF63</f>
        <v>62004.824253261104</v>
      </c>
      <c r="H31" s="980">
        <f>'19.'!AG63</f>
        <v>7685.010819706059</v>
      </c>
      <c r="I31" s="980">
        <f>'19.'!AH63</f>
        <v>509.61533141766751</v>
      </c>
      <c r="J31" s="980">
        <f>'19.'!AI63</f>
        <v>22493.117614684506</v>
      </c>
      <c r="K31" s="980">
        <f>'19.'!AJ63</f>
        <v>30084.425569894142</v>
      </c>
      <c r="L31" s="979">
        <f>'19.'!AK63</f>
        <v>1667.2309867888912</v>
      </c>
      <c r="M31" s="1230"/>
      <c r="N31" s="813" t="s">
        <v>225</v>
      </c>
      <c r="O31" s="1230"/>
      <c r="P31" s="1040"/>
      <c r="Q31" s="980">
        <f>'19.'!AL63</f>
        <v>502.65521790093874</v>
      </c>
      <c r="R31" s="980">
        <f>'19.'!AM63</f>
        <v>28417.19458310524</v>
      </c>
      <c r="S31" s="980">
        <f>'19.'!AN63</f>
        <v>27914.539365204309</v>
      </c>
      <c r="T31" s="980">
        <f>'19.'!AO63</f>
        <v>19585.4662008042</v>
      </c>
      <c r="U31" s="980">
        <f>'19.'!AP63</f>
        <v>455.59227182404328</v>
      </c>
      <c r="V31" s="980">
        <f>'19.'!AQ63</f>
        <v>13.09328532535924</v>
      </c>
      <c r="W31" s="980">
        <f>'19.'!AR63</f>
        <v>967.18357000772301</v>
      </c>
      <c r="X31" s="980">
        <f>'19.'!AS63</f>
        <v>457.33224514152988</v>
      </c>
      <c r="Y31" s="980">
        <f>'19.'!AT63</f>
        <v>509.85132486619301</v>
      </c>
      <c r="Z31" s="1077">
        <f>'19.'!AU63</f>
        <v>2618.3029189942285</v>
      </c>
      <c r="AA31" s="979">
        <f>'19.'!AV63</f>
        <v>9511.5069562371955</v>
      </c>
    </row>
    <row r="32" spans="1:27" ht="15" customHeight="1">
      <c r="A32" s="1137"/>
      <c r="B32" s="813" t="s">
        <v>1024</v>
      </c>
      <c r="C32" s="1137"/>
      <c r="D32" s="1040"/>
      <c r="E32" s="980">
        <f>'19.'!AD64</f>
        <v>151024.08213485259</v>
      </c>
      <c r="F32" s="980">
        <f>'19.'!AE64</f>
        <v>114548.29886382558</v>
      </c>
      <c r="G32" s="980">
        <f>'19.'!AF64</f>
        <v>73428.364169001972</v>
      </c>
      <c r="H32" s="980">
        <f>'19.'!AG64</f>
        <v>8865.1433129744964</v>
      </c>
      <c r="I32" s="980">
        <f>'19.'!AH64</f>
        <v>956.98854949525889</v>
      </c>
      <c r="J32" s="980">
        <f>'19.'!AI64</f>
        <v>31297.802832353904</v>
      </c>
      <c r="K32" s="980">
        <f>'19.'!AJ64</f>
        <v>36475.783271027009</v>
      </c>
      <c r="L32" s="979">
        <f>'19.'!AK64</f>
        <v>2065.9360334270327</v>
      </c>
      <c r="M32" s="1230"/>
      <c r="N32" s="813" t="s">
        <v>226</v>
      </c>
      <c r="O32" s="1230"/>
      <c r="P32" s="1040"/>
      <c r="Q32" s="980">
        <f>'19.'!AL64</f>
        <v>506.71613563724884</v>
      </c>
      <c r="R32" s="980">
        <f>'19.'!AM64</f>
        <v>34409.847237599977</v>
      </c>
      <c r="S32" s="980">
        <f>'19.'!AN64</f>
        <v>33903.131101962725</v>
      </c>
      <c r="T32" s="980">
        <f>'19.'!AO64</f>
        <v>27502.236306457995</v>
      </c>
      <c r="U32" s="980">
        <f>'19.'!AP64</f>
        <v>1276.5153805733974</v>
      </c>
      <c r="V32" s="980">
        <f>'19.'!AQ64</f>
        <v>11.83903512030335</v>
      </c>
      <c r="W32" s="980">
        <f>'19.'!AR64</f>
        <v>1010.7091688879909</v>
      </c>
      <c r="X32" s="980">
        <f>'19.'!AS64</f>
        <v>492.67450288755799</v>
      </c>
      <c r="Y32" s="980">
        <f>'19.'!AT64</f>
        <v>518.03466600043259</v>
      </c>
      <c r="Z32" s="1077">
        <f>'19.'!AU64</f>
        <v>1856.8802135613221</v>
      </c>
      <c r="AA32" s="979">
        <f>'19.'!AV64</f>
        <v>5958.7114244843679</v>
      </c>
    </row>
    <row r="33" spans="1:27" ht="15" customHeight="1">
      <c r="A33" s="1137"/>
      <c r="B33" s="813" t="s">
        <v>1025</v>
      </c>
      <c r="C33" s="1137"/>
      <c r="D33" s="1040"/>
      <c r="E33" s="980">
        <f>'19.'!AD65</f>
        <v>129911.37949500499</v>
      </c>
      <c r="F33" s="980">
        <f>'19.'!AE65</f>
        <v>96692.292183880854</v>
      </c>
      <c r="G33" s="980">
        <f>'19.'!AF65</f>
        <v>49771.305321099237</v>
      </c>
      <c r="H33" s="980">
        <f>'19.'!AG65</f>
        <v>15113.263464477752</v>
      </c>
      <c r="I33" s="980">
        <f>'19.'!AH65</f>
        <v>1262.8917643273164</v>
      </c>
      <c r="J33" s="980">
        <f>'19.'!AI65</f>
        <v>30544.831633976621</v>
      </c>
      <c r="K33" s="980">
        <f>'19.'!AJ65</f>
        <v>33219.087311124102</v>
      </c>
      <c r="L33" s="979">
        <f>'19.'!AK65</f>
        <v>1701.62965110862</v>
      </c>
      <c r="M33" s="1230"/>
      <c r="N33" s="813" t="s">
        <v>227</v>
      </c>
      <c r="O33" s="1230"/>
      <c r="P33" s="1040"/>
      <c r="Q33" s="980">
        <f>'19.'!AL65</f>
        <v>600.76778989831814</v>
      </c>
      <c r="R33" s="980">
        <f>'19.'!AM65</f>
        <v>31517.457660015472</v>
      </c>
      <c r="S33" s="980">
        <f>'19.'!AN65</f>
        <v>30916.689870117174</v>
      </c>
      <c r="T33" s="980">
        <f>'19.'!AO65</f>
        <v>26100.057283772807</v>
      </c>
      <c r="U33" s="980">
        <f>'19.'!AP65</f>
        <v>1593.892310443897</v>
      </c>
      <c r="V33" s="980">
        <f>'19.'!AQ65</f>
        <v>16.194554821485482</v>
      </c>
      <c r="W33" s="980">
        <f>'19.'!AR65</f>
        <v>644.59729867233875</v>
      </c>
      <c r="X33" s="980">
        <f>'19.'!AS65</f>
        <v>56.322955213716007</v>
      </c>
      <c r="Y33" s="980">
        <f>'19.'!AT65</f>
        <v>588.27434345862252</v>
      </c>
      <c r="Z33" s="1077">
        <f>'19.'!AU65</f>
        <v>3269.484742318899</v>
      </c>
      <c r="AA33" s="979">
        <f>'19.'!AV65</f>
        <v>5831.4331647255403</v>
      </c>
    </row>
    <row r="34" spans="1:27" ht="15" customHeight="1">
      <c r="A34" s="1137"/>
      <c r="B34" s="813" t="s">
        <v>1026</v>
      </c>
      <c r="C34" s="1137"/>
      <c r="D34" s="1040"/>
      <c r="E34" s="980">
        <f>'19.'!AD66</f>
        <v>122307.83029351005</v>
      </c>
      <c r="F34" s="980">
        <f>'19.'!AE66</f>
        <v>83360.010756672462</v>
      </c>
      <c r="G34" s="980">
        <f>'19.'!AF66</f>
        <v>54149.343775236899</v>
      </c>
      <c r="H34" s="980">
        <f>'19.'!AG66</f>
        <v>4667.7691276877658</v>
      </c>
      <c r="I34" s="980">
        <f>'19.'!AH66</f>
        <v>570.84334600614909</v>
      </c>
      <c r="J34" s="980">
        <f>'19.'!AI66</f>
        <v>23972.054507741661</v>
      </c>
      <c r="K34" s="980">
        <f>'19.'!AJ66</f>
        <v>38947.819536837516</v>
      </c>
      <c r="L34" s="979">
        <f>'19.'!AK66</f>
        <v>1535.4830810114984</v>
      </c>
      <c r="M34" s="1230"/>
      <c r="N34" s="813" t="s">
        <v>228</v>
      </c>
      <c r="O34" s="1230"/>
      <c r="P34" s="1040"/>
      <c r="Q34" s="980">
        <f>'19.'!AL66</f>
        <v>494.54890057149026</v>
      </c>
      <c r="R34" s="980">
        <f>'19.'!AM66</f>
        <v>37412.336455826007</v>
      </c>
      <c r="S34" s="980">
        <f>'19.'!AN66</f>
        <v>36917.787555254537</v>
      </c>
      <c r="T34" s="980">
        <f>'19.'!AO66</f>
        <v>26228.681792076302</v>
      </c>
      <c r="U34" s="980">
        <f>'19.'!AP66</f>
        <v>819.83645245186199</v>
      </c>
      <c r="V34" s="980">
        <f>'19.'!AQ66</f>
        <v>33.046405099999546</v>
      </c>
      <c r="W34" s="980">
        <f>'19.'!AR66</f>
        <v>395.25192416414762</v>
      </c>
      <c r="X34" s="980">
        <f>'19.'!AS66</f>
        <v>33.894600198117871</v>
      </c>
      <c r="Y34" s="980">
        <f>'19.'!AT66</f>
        <v>361.35732396602975</v>
      </c>
      <c r="Z34" s="1077">
        <f>'19.'!AU66</f>
        <v>4375.7916680019653</v>
      </c>
      <c r="AA34" s="979">
        <f>'19.'!AV66</f>
        <v>13816.762649464201</v>
      </c>
    </row>
    <row r="35" spans="1:27" ht="15" customHeight="1">
      <c r="A35" s="1137"/>
      <c r="B35" s="813" t="s">
        <v>1027</v>
      </c>
      <c r="C35" s="1137"/>
      <c r="D35" s="1040"/>
      <c r="E35" s="980">
        <f>'19.'!AD67</f>
        <v>152813.11591056007</v>
      </c>
      <c r="F35" s="980">
        <f>'19.'!AE67</f>
        <v>117161.14316356386</v>
      </c>
      <c r="G35" s="980">
        <f>'19.'!AF67</f>
        <v>77885.203562247319</v>
      </c>
      <c r="H35" s="1016">
        <f>'19.'!AG67</f>
        <v>7316.7994769999996</v>
      </c>
      <c r="I35" s="980">
        <f>'19.'!AH67</f>
        <v>1627.6044821836504</v>
      </c>
      <c r="J35" s="980">
        <f>'19.'!AI67</f>
        <v>30331.535642132905</v>
      </c>
      <c r="K35" s="980">
        <f>'19.'!AJ67</f>
        <v>35651.972746996202</v>
      </c>
      <c r="L35" s="979">
        <f>'19.'!AK67</f>
        <v>2167.5261551351409</v>
      </c>
      <c r="M35" s="1230"/>
      <c r="N35" s="813" t="s">
        <v>1027</v>
      </c>
      <c r="O35" s="1230"/>
      <c r="P35" s="1040"/>
      <c r="Q35" s="980">
        <f>'19.'!AL67</f>
        <v>637.38447205747843</v>
      </c>
      <c r="R35" s="980">
        <f>'19.'!AM67</f>
        <v>33484.446591861051</v>
      </c>
      <c r="S35" s="980">
        <f>'19.'!AN67</f>
        <v>32847.062119803581</v>
      </c>
      <c r="T35" s="980">
        <f>'19.'!AO67</f>
        <v>25451.990859193891</v>
      </c>
      <c r="U35" s="980">
        <f>'19.'!AP67</f>
        <v>2347.5282813551071</v>
      </c>
      <c r="V35" s="980">
        <f>'19.'!AQ67</f>
        <v>95.118477999999996</v>
      </c>
      <c r="W35" s="980">
        <f>'19.'!AR67</f>
        <v>446.88812097072412</v>
      </c>
      <c r="X35" s="980">
        <f>'19.'!AS67</f>
        <v>-59.375717751214069</v>
      </c>
      <c r="Y35" s="980">
        <f>'19.'!AT67</f>
        <v>506.26383872193804</v>
      </c>
      <c r="Z35" s="1077">
        <f>'19.'!AU67</f>
        <v>4185.8448079696218</v>
      </c>
      <c r="AA35" s="979">
        <f>'19.'!AV67</f>
        <v>8691.3811882534774</v>
      </c>
    </row>
    <row r="36" spans="1:27" ht="15" customHeight="1">
      <c r="A36" s="2641" t="s">
        <v>397</v>
      </c>
      <c r="B36" s="2641"/>
      <c r="C36" s="2641"/>
      <c r="D36" s="2"/>
      <c r="E36" s="980"/>
      <c r="F36" s="980"/>
      <c r="G36" s="980"/>
      <c r="H36" s="980"/>
      <c r="I36" s="980"/>
      <c r="J36" s="980"/>
      <c r="K36" s="980"/>
      <c r="L36" s="979"/>
      <c r="M36" s="2641" t="s">
        <v>397</v>
      </c>
      <c r="N36" s="2641"/>
      <c r="O36" s="2641"/>
      <c r="P36" s="2"/>
      <c r="Q36" s="980"/>
      <c r="R36" s="980"/>
      <c r="S36" s="980"/>
      <c r="T36" s="980"/>
      <c r="U36" s="980"/>
      <c r="V36" s="980"/>
      <c r="W36" s="980"/>
      <c r="X36" s="980"/>
      <c r="Y36" s="980"/>
      <c r="Z36" s="1077"/>
      <c r="AA36" s="979"/>
    </row>
    <row r="37" spans="1:27" ht="15" customHeight="1">
      <c r="A37" s="1137"/>
      <c r="B37" s="813" t="s">
        <v>1028</v>
      </c>
      <c r="C37" s="1137"/>
      <c r="D37" s="843"/>
      <c r="E37" s="980">
        <f>'19.'!AD68</f>
        <v>18361.692590585088</v>
      </c>
      <c r="F37" s="980">
        <f>'19.'!AE68</f>
        <v>16185.86213432936</v>
      </c>
      <c r="G37" s="980">
        <f>'19.'!AF68</f>
        <v>8511.1424282093758</v>
      </c>
      <c r="H37" s="980">
        <f>'19.'!AG68</f>
        <v>1905.4859216858413</v>
      </c>
      <c r="I37" s="980">
        <f>'19.'!AH68</f>
        <v>100.74766024500208</v>
      </c>
      <c r="J37" s="980">
        <f>'19.'!AI68</f>
        <v>5668.4861241891376</v>
      </c>
      <c r="K37" s="980">
        <f>'19.'!AJ68</f>
        <v>2175.8304562557446</v>
      </c>
      <c r="L37" s="979">
        <f>'19.'!AK68</f>
        <v>535.47827226724087</v>
      </c>
      <c r="M37" s="1230"/>
      <c r="N37" s="813" t="s">
        <v>1028</v>
      </c>
      <c r="O37" s="1230"/>
      <c r="P37" s="843"/>
      <c r="Q37" s="980">
        <f>'19.'!AL68</f>
        <v>168.67880328890934</v>
      </c>
      <c r="R37" s="980">
        <f>'19.'!AM68</f>
        <v>1640.3521839885032</v>
      </c>
      <c r="S37" s="980">
        <f>'19.'!AN68</f>
        <v>1471.6733806995921</v>
      </c>
      <c r="T37" s="980">
        <f>'19.'!AO68</f>
        <v>5644.8980561194685</v>
      </c>
      <c r="U37" s="980">
        <f>'19.'!AP68</f>
        <v>219.28260001355349</v>
      </c>
      <c r="V37" s="980">
        <f>'19.'!AQ68</f>
        <v>1.8209294550800981</v>
      </c>
      <c r="W37" s="980">
        <f>'19.'!AR68</f>
        <v>328.99787441111363</v>
      </c>
      <c r="X37" s="980">
        <f>'19.'!AS68</f>
        <v>153.33284892813711</v>
      </c>
      <c r="Y37" s="980">
        <f>'19.'!AT68</f>
        <v>175.66502548297635</v>
      </c>
      <c r="Z37" s="1077">
        <f>'19.'!AU68</f>
        <v>145.37621387729914</v>
      </c>
      <c r="AA37" s="979">
        <f>'19.'!AV68</f>
        <v>-4577.9498654223271</v>
      </c>
    </row>
    <row r="38" spans="1:27" ht="15" customHeight="1">
      <c r="A38" s="1137"/>
      <c r="B38" s="813" t="s">
        <v>1038</v>
      </c>
      <c r="C38" s="1137"/>
      <c r="D38" s="843"/>
      <c r="E38" s="980">
        <f>'19.'!AD69</f>
        <v>17064.215409827641</v>
      </c>
      <c r="F38" s="980">
        <f>'19.'!AE69</f>
        <v>11932.061108155354</v>
      </c>
      <c r="G38" s="980">
        <f>'19.'!AF69</f>
        <v>7099.1733574599784</v>
      </c>
      <c r="H38" s="980">
        <f>'19.'!AG69</f>
        <v>1217.8336332427107</v>
      </c>
      <c r="I38" s="980">
        <f>'19.'!AH69</f>
        <v>82.487982539937974</v>
      </c>
      <c r="J38" s="980">
        <f>'19.'!AI69</f>
        <v>3532.566134912719</v>
      </c>
      <c r="K38" s="980">
        <f>'19.'!AJ69</f>
        <v>5260.8458492811378</v>
      </c>
      <c r="L38" s="979">
        <f>'19.'!AK69</f>
        <v>372.30731070859008</v>
      </c>
      <c r="M38" s="1230"/>
      <c r="N38" s="813" t="s">
        <v>1038</v>
      </c>
      <c r="O38" s="1230"/>
      <c r="P38" s="843"/>
      <c r="Q38" s="980">
        <f>'19.'!AL69</f>
        <v>105.47300211156214</v>
      </c>
      <c r="R38" s="980">
        <f>'19.'!AM69</f>
        <v>4894.1521320369466</v>
      </c>
      <c r="S38" s="980">
        <f>'19.'!AN69</f>
        <v>4788.9866919675915</v>
      </c>
      <c r="T38" s="980">
        <f>'19.'!AO69</f>
        <v>3648.7449943549291</v>
      </c>
      <c r="U38" s="980">
        <f>'19.'!AP69</f>
        <v>104.31567694185937</v>
      </c>
      <c r="V38" s="980">
        <f>'19.'!AQ69</f>
        <v>0.14397121875006044</v>
      </c>
      <c r="W38" s="980">
        <f>'19.'!AR69</f>
        <v>140.69479914824251</v>
      </c>
      <c r="X38" s="980">
        <f>'19.'!AS69</f>
        <v>35.158267718280584</v>
      </c>
      <c r="Y38" s="980">
        <f>'19.'!AT69</f>
        <v>105.53653142996185</v>
      </c>
      <c r="Z38" s="1077">
        <f>'19.'!AU69</f>
        <v>56.978946887838262</v>
      </c>
      <c r="AA38" s="979">
        <f>'19.'!AV69</f>
        <v>1025.5718079773917</v>
      </c>
    </row>
    <row r="39" spans="1:27" ht="15" customHeight="1">
      <c r="A39" s="813"/>
      <c r="B39" s="813" t="s">
        <v>1039</v>
      </c>
      <c r="C39" s="813"/>
      <c r="D39" s="843"/>
      <c r="E39" s="980">
        <f>'19.'!AD70</f>
        <v>42547.224275510773</v>
      </c>
      <c r="F39" s="980">
        <f>'19.'!AE70</f>
        <v>31378.795237338174</v>
      </c>
      <c r="G39" s="980">
        <f>'19.'!AF70</f>
        <v>19544.196545487743</v>
      </c>
      <c r="H39" s="980">
        <f>'19.'!AG70</f>
        <v>3377.5944162212145</v>
      </c>
      <c r="I39" s="980">
        <f>'19.'!AH70</f>
        <v>256.78845591534451</v>
      </c>
      <c r="J39" s="980">
        <f>'19.'!AI70</f>
        <v>8200.2158197138506</v>
      </c>
      <c r="K39" s="980">
        <f>'19.'!AJ70</f>
        <v>11168.429038172639</v>
      </c>
      <c r="L39" s="979">
        <f>'19.'!AK70</f>
        <v>555.81701215283397</v>
      </c>
      <c r="M39" s="813"/>
      <c r="N39" s="813" t="s">
        <v>1039</v>
      </c>
      <c r="O39" s="813"/>
      <c r="P39" s="843"/>
      <c r="Q39" s="980">
        <f>'19.'!AL70</f>
        <v>182.09728588149994</v>
      </c>
      <c r="R39" s="980">
        <f>'19.'!AM70</f>
        <v>10612.612026019808</v>
      </c>
      <c r="S39" s="980">
        <f>'19.'!AN70</f>
        <v>10430.514740138298</v>
      </c>
      <c r="T39" s="980">
        <f>'19.'!AO70</f>
        <v>7505.5073451353301</v>
      </c>
      <c r="U39" s="980">
        <f>'19.'!AP70</f>
        <v>556.9767692823649</v>
      </c>
      <c r="V39" s="980">
        <f>'19.'!AQ70</f>
        <v>8.9232177542485687</v>
      </c>
      <c r="W39" s="980">
        <f>'19.'!AR70</f>
        <v>380.50709975877561</v>
      </c>
      <c r="X39" s="980">
        <f>'19.'!AS70</f>
        <v>274.0354229885375</v>
      </c>
      <c r="Y39" s="980">
        <f>'19.'!AT70</f>
        <v>106.47167677023825</v>
      </c>
      <c r="Z39" s="1077">
        <f>'19.'!AU70</f>
        <v>350.43215447447727</v>
      </c>
      <c r="AA39" s="979">
        <f>'19.'!AV70</f>
        <v>2329.0324626820557</v>
      </c>
    </row>
    <row r="40" spans="1:27" ht="15" customHeight="1">
      <c r="A40" s="813"/>
      <c r="B40" s="813" t="s">
        <v>1040</v>
      </c>
      <c r="C40" s="813"/>
      <c r="D40" s="843"/>
      <c r="E40" s="980">
        <f>'19.'!AD71</f>
        <v>91262.738079304152</v>
      </c>
      <c r="F40" s="980">
        <f>'19.'!AE71</f>
        <v>69245.061537393223</v>
      </c>
      <c r="G40" s="980">
        <f>'19.'!AF71</f>
        <v>43361.67456681998</v>
      </c>
      <c r="H40" s="980">
        <f>'19.'!AG71</f>
        <v>7935.2408840202452</v>
      </c>
      <c r="I40" s="980">
        <f>'19.'!AH71</f>
        <v>654.6111960583163</v>
      </c>
      <c r="J40" s="980">
        <f>'19.'!AI71</f>
        <v>17293.534890494549</v>
      </c>
      <c r="K40" s="980">
        <f>'19.'!AJ71</f>
        <v>22017.676541910932</v>
      </c>
      <c r="L40" s="979">
        <f>'19.'!AK71</f>
        <v>1382.7214512404969</v>
      </c>
      <c r="M40" s="813"/>
      <c r="N40" s="813" t="s">
        <v>1040</v>
      </c>
      <c r="O40" s="813"/>
      <c r="P40" s="843"/>
      <c r="Q40" s="980">
        <f>'19.'!AL71</f>
        <v>398.9482515660647</v>
      </c>
      <c r="R40" s="980">
        <f>'19.'!AM71</f>
        <v>20634.955090670439</v>
      </c>
      <c r="S40" s="980">
        <f>'19.'!AN71</f>
        <v>20236.006839104379</v>
      </c>
      <c r="T40" s="980">
        <f>'19.'!AO71</f>
        <v>12989.161633651915</v>
      </c>
      <c r="U40" s="980">
        <f>'19.'!AP71</f>
        <v>457.1843824131717</v>
      </c>
      <c r="V40" s="980">
        <f>'19.'!AQ71</f>
        <v>3.9271989048005489</v>
      </c>
      <c r="W40" s="980">
        <f>'19.'!AR71</f>
        <v>561.32671159280051</v>
      </c>
      <c r="X40" s="980">
        <f>'19.'!AS71</f>
        <v>96.678462058907911</v>
      </c>
      <c r="Y40" s="980">
        <f>'19.'!AT71</f>
        <v>464.648249533892</v>
      </c>
      <c r="Z40" s="1077">
        <f>'19.'!AU71</f>
        <v>672.1927523658635</v>
      </c>
      <c r="AA40" s="979">
        <f>'19.'!AV71</f>
        <v>6896.5996649075296</v>
      </c>
    </row>
    <row r="41" spans="1:27" ht="15" customHeight="1">
      <c r="A41" s="813"/>
      <c r="B41" s="813" t="s">
        <v>1041</v>
      </c>
      <c r="C41" s="813"/>
      <c r="D41" s="843"/>
      <c r="E41" s="980">
        <f>'19.'!AD72</f>
        <v>100570.51602897416</v>
      </c>
      <c r="F41" s="980">
        <f>'19.'!AE72</f>
        <v>75297.853249095628</v>
      </c>
      <c r="G41" s="980">
        <f>'19.'!AF72</f>
        <v>49312.211684637674</v>
      </c>
      <c r="H41" s="980">
        <f>'19.'!AG72</f>
        <v>5650.1471352015969</v>
      </c>
      <c r="I41" s="980">
        <f>'19.'!AH72</f>
        <v>435.88295687801548</v>
      </c>
      <c r="J41" s="980">
        <f>'19.'!AI72</f>
        <v>19899.611472378372</v>
      </c>
      <c r="K41" s="980">
        <f>'19.'!AJ72</f>
        <v>25272.66277987845</v>
      </c>
      <c r="L41" s="979">
        <f>'19.'!AK72</f>
        <v>1313.5711613851261</v>
      </c>
      <c r="M41" s="813"/>
      <c r="N41" s="813" t="s">
        <v>1041</v>
      </c>
      <c r="O41" s="813"/>
      <c r="P41" s="843"/>
      <c r="Q41" s="980">
        <f>'19.'!AL72</f>
        <v>356.99121468119301</v>
      </c>
      <c r="R41" s="980">
        <f>'19.'!AM72</f>
        <v>23959.091618493341</v>
      </c>
      <c r="S41" s="980">
        <f>'19.'!AN72</f>
        <v>23602.100403812154</v>
      </c>
      <c r="T41" s="980">
        <f>'19.'!AO72</f>
        <v>15821.180028570301</v>
      </c>
      <c r="U41" s="980">
        <f>'19.'!AP72</f>
        <v>320.0526807299434</v>
      </c>
      <c r="V41" s="980">
        <f>'19.'!AQ72</f>
        <v>26.240413203558639</v>
      </c>
      <c r="W41" s="980">
        <f>'19.'!AR72</f>
        <v>868.75354672049571</v>
      </c>
      <c r="X41" s="980">
        <f>'19.'!AS72</f>
        <v>466.95194783853822</v>
      </c>
      <c r="Y41" s="980">
        <f>'19.'!AT72</f>
        <v>401.80159888195726</v>
      </c>
      <c r="Z41" s="1077">
        <f>'19.'!AU72</f>
        <v>657.96520902779309</v>
      </c>
      <c r="AA41" s="979">
        <f>'19.'!AV72</f>
        <v>7223.8389436156458</v>
      </c>
    </row>
    <row r="42" spans="1:27" ht="15" customHeight="1">
      <c r="A42" s="813"/>
      <c r="B42" s="813" t="s">
        <v>1042</v>
      </c>
      <c r="C42" s="813"/>
      <c r="D42" s="843"/>
      <c r="E42" s="980">
        <f>'19.'!AD73</f>
        <v>176128.85115881942</v>
      </c>
      <c r="F42" s="980">
        <f>'19.'!AE73</f>
        <v>140016.32625848171</v>
      </c>
      <c r="G42" s="980">
        <f>'19.'!AF73</f>
        <v>89396.952345960686</v>
      </c>
      <c r="H42" s="980">
        <f>'19.'!AG73</f>
        <v>7503.694305111685</v>
      </c>
      <c r="I42" s="980">
        <f>'19.'!AH73</f>
        <v>1255.1329549610209</v>
      </c>
      <c r="J42" s="980">
        <f>'19.'!AI73</f>
        <v>41860.546652448451</v>
      </c>
      <c r="K42" s="980">
        <f>'19.'!AJ73</f>
        <v>36112.524900337674</v>
      </c>
      <c r="L42" s="979">
        <f>'19.'!AK73</f>
        <v>2277.1347283155078</v>
      </c>
      <c r="M42" s="813"/>
      <c r="N42" s="813" t="s">
        <v>1033</v>
      </c>
      <c r="O42" s="813"/>
      <c r="P42" s="843"/>
      <c r="Q42" s="980">
        <f>'19.'!AL73</f>
        <v>552.45907949840466</v>
      </c>
      <c r="R42" s="980">
        <f>'19.'!AM73</f>
        <v>33835.390172022133</v>
      </c>
      <c r="S42" s="980">
        <f>'19.'!AN73</f>
        <v>33282.931092523744</v>
      </c>
      <c r="T42" s="980">
        <f>'19.'!AO73</f>
        <v>30041.241935505499</v>
      </c>
      <c r="U42" s="980">
        <f>'19.'!AP73</f>
        <v>1245.3001134470107</v>
      </c>
      <c r="V42" s="980">
        <f>'19.'!AQ73</f>
        <v>3.3418812965929039</v>
      </c>
      <c r="W42" s="980">
        <f>'19.'!AR73</f>
        <v>987.34756573380673</v>
      </c>
      <c r="X42" s="980">
        <f>'19.'!AS73</f>
        <v>373.49318181092963</v>
      </c>
      <c r="Y42" s="980">
        <f>'19.'!AT73</f>
        <v>613.85438392287699</v>
      </c>
      <c r="Z42" s="1077">
        <f>'19.'!AU73</f>
        <v>3073.940154015711</v>
      </c>
      <c r="AA42" s="979">
        <f>'19.'!AV73</f>
        <v>4079.6397505565128</v>
      </c>
    </row>
    <row r="43" spans="1:27" ht="15" customHeight="1">
      <c r="A43" s="813"/>
      <c r="B43" s="813" t="s">
        <v>1043</v>
      </c>
      <c r="C43" s="813"/>
      <c r="D43" s="843"/>
      <c r="E43" s="980">
        <f>'19.'!AD74</f>
        <v>60750.539780655301</v>
      </c>
      <c r="F43" s="980">
        <f>'19.'!AE74</f>
        <v>46176.674802836424</v>
      </c>
      <c r="G43" s="980">
        <f>'19.'!AF74</f>
        <v>27200.089946268788</v>
      </c>
      <c r="H43" s="980">
        <f>'19.'!AG74</f>
        <v>361.55691099999996</v>
      </c>
      <c r="I43" s="980">
        <f>'19.'!AH74</f>
        <v>354.24925198088556</v>
      </c>
      <c r="J43" s="980">
        <f>'19.'!AI74</f>
        <v>18260.778693586755</v>
      </c>
      <c r="K43" s="980">
        <f>'19.'!AJ74</f>
        <v>14573.864977818863</v>
      </c>
      <c r="L43" s="979">
        <f>'19.'!AK74</f>
        <v>2737.6039430898918</v>
      </c>
      <c r="M43" s="813"/>
      <c r="N43" s="813" t="s">
        <v>1043</v>
      </c>
      <c r="O43" s="813"/>
      <c r="P43" s="843"/>
      <c r="Q43" s="980">
        <f>'19.'!AL74</f>
        <v>134.56699974317141</v>
      </c>
      <c r="R43" s="980">
        <f>'19.'!AM74</f>
        <v>11836.26103472897</v>
      </c>
      <c r="S43" s="980">
        <f>'19.'!AN74</f>
        <v>11701.694034985798</v>
      </c>
      <c r="T43" s="980">
        <f>'19.'!AO74</f>
        <v>9067.5437200217475</v>
      </c>
      <c r="U43" s="980">
        <f>'19.'!AP74</f>
        <v>823.30197305610602</v>
      </c>
      <c r="V43" s="980">
        <f>'19.'!AQ74</f>
        <v>10.128977765930316</v>
      </c>
      <c r="W43" s="980">
        <f>'19.'!AR74</f>
        <v>352.06247232116999</v>
      </c>
      <c r="X43" s="980">
        <f>'19.'!AS74</f>
        <v>140.62187550744071</v>
      </c>
      <c r="Y43" s="980">
        <f>'19.'!AT74</f>
        <v>211.44059681372926</v>
      </c>
      <c r="Z43" s="1077">
        <f>'19.'!AU74</f>
        <v>1108.910990750376</v>
      </c>
      <c r="AA43" s="979">
        <f>'19.'!AV74</f>
        <v>2557.5678825712271</v>
      </c>
    </row>
    <row r="44" spans="1:27" ht="15" customHeight="1">
      <c r="A44" s="813"/>
      <c r="B44" s="813" t="s">
        <v>1044</v>
      </c>
      <c r="C44" s="813"/>
      <c r="D44" s="843"/>
      <c r="E44" s="980">
        <f>'19.'!AD75</f>
        <v>103246.29566687833</v>
      </c>
      <c r="F44" s="980">
        <f>'19.'!AE75</f>
        <v>78982.040864729206</v>
      </c>
      <c r="G44" s="980">
        <f>'19.'!AF75</f>
        <v>44225.130984930402</v>
      </c>
      <c r="H44" s="980">
        <f>'19.'!AG75</f>
        <v>18164.774443959286</v>
      </c>
      <c r="I44" s="980">
        <f>'19.'!AH75</f>
        <v>418.29740945287449</v>
      </c>
      <c r="J44" s="980">
        <f>'19.'!AI75</f>
        <v>16173.83802638666</v>
      </c>
      <c r="K44" s="980">
        <f>'19.'!AJ75</f>
        <v>24264.254802149117</v>
      </c>
      <c r="L44" s="979">
        <f>'19.'!AK75</f>
        <v>1100.8504157952971</v>
      </c>
      <c r="M44" s="813"/>
      <c r="N44" s="813" t="s">
        <v>1044</v>
      </c>
      <c r="O44" s="813"/>
      <c r="P44" s="843"/>
      <c r="Q44" s="980">
        <f>'19.'!AL75</f>
        <v>452.22392361722387</v>
      </c>
      <c r="R44" s="980">
        <f>'19.'!AM75</f>
        <v>23163.404386353814</v>
      </c>
      <c r="S44" s="980">
        <f>'19.'!AN75</f>
        <v>22711.180462736604</v>
      </c>
      <c r="T44" s="980">
        <f>'19.'!AO75</f>
        <v>15375.780491361964</v>
      </c>
      <c r="U44" s="980">
        <f>'19.'!AP75</f>
        <v>1008.8902887774829</v>
      </c>
      <c r="V44" s="980">
        <f>'19.'!AQ75</f>
        <v>7.5898749999999993</v>
      </c>
      <c r="W44" s="980">
        <f>'19.'!AR75</f>
        <v>249.39760476925815</v>
      </c>
      <c r="X44" s="980">
        <f>'19.'!AS75</f>
        <v>169.88221018097255</v>
      </c>
      <c r="Y44" s="980">
        <f>'19.'!AT75</f>
        <v>79.515394588285645</v>
      </c>
      <c r="Z44" s="1077">
        <f>'19.'!AU75</f>
        <v>671.31075650379648</v>
      </c>
      <c r="AA44" s="979">
        <f>'19.'!AV75</f>
        <v>6740.8329593316939</v>
      </c>
    </row>
    <row r="45" spans="1:27" ht="15" customHeight="1">
      <c r="A45" s="813"/>
      <c r="B45" s="813" t="s">
        <v>1045</v>
      </c>
      <c r="C45" s="813"/>
      <c r="D45" s="843"/>
      <c r="E45" s="980">
        <f>'19.'!AD76</f>
        <v>180822.29441714284</v>
      </c>
      <c r="F45" s="980">
        <f>'19.'!AE76</f>
        <v>134226.93533794803</v>
      </c>
      <c r="G45" s="980">
        <f>'19.'!AF76</f>
        <v>86372.303573060635</v>
      </c>
      <c r="H45" s="1016">
        <f>'19.'!AG76</f>
        <v>4636.1749836877661</v>
      </c>
      <c r="I45" s="980">
        <f>'19.'!AH76</f>
        <v>1464.8813857658838</v>
      </c>
      <c r="J45" s="980">
        <f>'19.'!AI76</f>
        <v>41753.575395433792</v>
      </c>
      <c r="K45" s="980">
        <f>'19.'!AJ76</f>
        <v>46595.359079194772</v>
      </c>
      <c r="L45" s="979">
        <f>'19.'!AK76</f>
        <v>2240.824313476885</v>
      </c>
      <c r="M45" s="813"/>
      <c r="N45" s="813" t="s">
        <v>1045</v>
      </c>
      <c r="O45" s="813"/>
      <c r="P45" s="843"/>
      <c r="Q45" s="980">
        <f>'19.'!AL76</f>
        <v>753.15205890403126</v>
      </c>
      <c r="R45" s="980">
        <f>'19.'!AM76</f>
        <v>44354.534765717886</v>
      </c>
      <c r="S45" s="980">
        <f>'19.'!AN76</f>
        <v>43601.382706813863</v>
      </c>
      <c r="T45" s="980">
        <f>'19.'!AO76</f>
        <v>36958.030956092363</v>
      </c>
      <c r="U45" s="980">
        <f>'19.'!AP76</f>
        <v>1383.878829821253</v>
      </c>
      <c r="V45" s="980">
        <f>'19.'!AQ76</f>
        <v>86.401095099999552</v>
      </c>
      <c r="W45" s="980">
        <f>'19.'!AR76</f>
        <v>487.75706274685069</v>
      </c>
      <c r="X45" s="980">
        <f>'19.'!AS76</f>
        <v>-145.44614579616751</v>
      </c>
      <c r="Y45" s="980">
        <f>'19.'!AT76</f>
        <v>633.20320854301815</v>
      </c>
      <c r="Z45" s="1077">
        <f>'19.'!AU76</f>
        <v>6915.0430627290507</v>
      </c>
      <c r="AA45" s="979">
        <f>'19.'!AV76</f>
        <v>11600.357825782441</v>
      </c>
    </row>
    <row r="46" spans="1:27" ht="15" customHeight="1">
      <c r="A46" s="813"/>
      <c r="B46" s="813" t="s">
        <v>1046</v>
      </c>
      <c r="C46" s="813"/>
      <c r="D46" s="843"/>
      <c r="E46" s="980">
        <f>'19.'!AD77</f>
        <v>147998.09905111982</v>
      </c>
      <c r="F46" s="980">
        <f>'19.'!AE77</f>
        <v>107153.32036528562</v>
      </c>
      <c r="G46" s="980">
        <f>'19.'!AF77</f>
        <v>71581.358867723349</v>
      </c>
      <c r="H46" s="980">
        <f>'19.'!AG77</f>
        <v>7207.1501989999997</v>
      </c>
      <c r="I46" s="980">
        <f>'19.'!AH77</f>
        <v>1506.6848416837263</v>
      </c>
      <c r="J46" s="980">
        <f>'19.'!AI77</f>
        <v>26858.126456878541</v>
      </c>
      <c r="K46" s="980">
        <f>'19.'!AJ77</f>
        <v>40844.77868583423</v>
      </c>
      <c r="L46" s="979">
        <f>'19.'!AK77</f>
        <v>1848.608686112947</v>
      </c>
      <c r="M46" s="813"/>
      <c r="N46" s="813" t="s">
        <v>1046</v>
      </c>
      <c r="O46" s="813"/>
      <c r="P46" s="843"/>
      <c r="Q46" s="980">
        <f>'19.'!AL77</f>
        <v>513.45209302423859</v>
      </c>
      <c r="R46" s="980">
        <f>'19.'!AM77</f>
        <v>38996.169999721271</v>
      </c>
      <c r="S46" s="980">
        <f>'19.'!AN77</f>
        <v>38482.717906697042</v>
      </c>
      <c r="T46" s="980">
        <f>'19.'!AO77</f>
        <v>22320.720553707717</v>
      </c>
      <c r="U46" s="980">
        <f>'19.'!AP77</f>
        <v>1156.7730204217987</v>
      </c>
      <c r="V46" s="980">
        <f>'19.'!AQ77</f>
        <v>51.220047999999991</v>
      </c>
      <c r="W46" s="980">
        <f>'19.'!AR77</f>
        <v>366.91769249299216</v>
      </c>
      <c r="X46" s="980">
        <f>'19.'!AS77</f>
        <v>-146.42650767334058</v>
      </c>
      <c r="Y46" s="980">
        <f>'19.'!AT77</f>
        <v>513.3442001663326</v>
      </c>
      <c r="Z46" s="1077">
        <f>'19.'!AU77</f>
        <v>3465.8263500252319</v>
      </c>
      <c r="AA46" s="979">
        <f>'19.'!AV77</f>
        <v>18052.912942099763</v>
      </c>
    </row>
    <row r="47" spans="1:27" ht="15" customHeight="1">
      <c r="A47" s="2641" t="s">
        <v>372</v>
      </c>
      <c r="B47" s="2641"/>
      <c r="C47" s="2641"/>
      <c r="D47" s="843"/>
      <c r="E47" s="980"/>
      <c r="F47" s="980"/>
      <c r="G47" s="980"/>
      <c r="H47" s="980"/>
      <c r="I47" s="980"/>
      <c r="J47" s="980"/>
      <c r="K47" s="980"/>
      <c r="L47" s="979"/>
      <c r="M47" s="2641" t="s">
        <v>372</v>
      </c>
      <c r="N47" s="2641"/>
      <c r="O47" s="2641"/>
      <c r="P47" s="843"/>
      <c r="Q47" s="980"/>
      <c r="R47" s="980"/>
      <c r="S47" s="980"/>
      <c r="T47" s="980"/>
      <c r="U47" s="980"/>
      <c r="V47" s="980"/>
      <c r="W47" s="980"/>
      <c r="X47" s="980"/>
      <c r="Y47" s="980"/>
      <c r="Z47" s="1077"/>
      <c r="AA47" s="979"/>
    </row>
    <row r="48" spans="1:27" ht="15" customHeight="1">
      <c r="A48" s="813"/>
      <c r="B48" s="813" t="s">
        <v>1028</v>
      </c>
      <c r="C48" s="813"/>
      <c r="D48" s="843"/>
      <c r="E48" s="980">
        <f>'19.'!AD78</f>
        <v>1960.2248633500421</v>
      </c>
      <c r="F48" s="980">
        <f>'19.'!AE78</f>
        <v>17574.063516863131</v>
      </c>
      <c r="G48" s="980">
        <f>'19.'!AF78</f>
        <v>10296.397114050436</v>
      </c>
      <c r="H48" s="980">
        <f>'19.'!AG78</f>
        <v>240.93136986871377</v>
      </c>
      <c r="I48" s="980">
        <f>'19.'!AH78</f>
        <v>166.53954479184398</v>
      </c>
      <c r="J48" s="980">
        <f>'19.'!AI78</f>
        <v>6870.1954881521497</v>
      </c>
      <c r="K48" s="980">
        <f>'19.'!AJ78</f>
        <v>-15613.838653513079</v>
      </c>
      <c r="L48" s="979">
        <f>'19.'!AK78</f>
        <v>1037.7504919752171</v>
      </c>
      <c r="M48" s="813"/>
      <c r="N48" s="813" t="s">
        <v>1028</v>
      </c>
      <c r="O48" s="813"/>
      <c r="P48" s="843"/>
      <c r="Q48" s="980">
        <f>'19.'!AL78</f>
        <v>256.89287217470337</v>
      </c>
      <c r="R48" s="980">
        <f>'19.'!AM78</f>
        <v>-16651.589145488324</v>
      </c>
      <c r="S48" s="980">
        <f>'19.'!AN78</f>
        <v>-16908.482017662995</v>
      </c>
      <c r="T48" s="980">
        <f>'19.'!AO78</f>
        <v>6983.1871141700567</v>
      </c>
      <c r="U48" s="980">
        <f>'19.'!AP78</f>
        <v>401.01567962512536</v>
      </c>
      <c r="V48" s="980">
        <f>'19.'!AQ78</f>
        <v>3.4300540666667785</v>
      </c>
      <c r="W48" s="980">
        <f>'19.'!AR78</f>
        <v>-205.21655243135444</v>
      </c>
      <c r="X48" s="980">
        <f>'19.'!AS78</f>
        <v>-475.03866161437554</v>
      </c>
      <c r="Y48" s="980">
        <f>'19.'!AT78</f>
        <v>269.82210918302076</v>
      </c>
      <c r="Z48" s="1077">
        <f>'19.'!AU78</f>
        <v>2785.9039595074196</v>
      </c>
      <c r="AA48" s="979">
        <f>'19.'!AV78</f>
        <v>-21304.994353586073</v>
      </c>
    </row>
    <row r="49" spans="1:27" ht="15" customHeight="1">
      <c r="A49" s="813"/>
      <c r="B49" s="813" t="s">
        <v>1038</v>
      </c>
      <c r="C49" s="813"/>
      <c r="D49" s="843"/>
      <c r="E49" s="980">
        <f>'19.'!AD79</f>
        <v>14373.023780309228</v>
      </c>
      <c r="F49" s="980">
        <f>'19.'!AE79</f>
        <v>9461.3508501938086</v>
      </c>
      <c r="G49" s="980">
        <f>'19.'!AF79</f>
        <v>6007.7063720851138</v>
      </c>
      <c r="H49" s="980">
        <f>'19.'!AG79</f>
        <v>131.4245540201089</v>
      </c>
      <c r="I49" s="980">
        <f>'19.'!AH79</f>
        <v>82.511743196700252</v>
      </c>
      <c r="J49" s="980">
        <f>'19.'!AI79</f>
        <v>3239.7081808918838</v>
      </c>
      <c r="K49" s="980">
        <f>'19.'!AJ79</f>
        <v>5040.3644777242798</v>
      </c>
      <c r="L49" s="979">
        <f>'19.'!AK79</f>
        <v>337.96770457877187</v>
      </c>
      <c r="M49" s="813"/>
      <c r="N49" s="813" t="s">
        <v>1038</v>
      </c>
      <c r="O49" s="813"/>
      <c r="P49" s="843"/>
      <c r="Q49" s="980">
        <f>'19.'!AL79</f>
        <v>102.60843213121916</v>
      </c>
      <c r="R49" s="980">
        <f>'19.'!AM79</f>
        <v>4708.0103666099067</v>
      </c>
      <c r="S49" s="980">
        <f>'19.'!AN79</f>
        <v>4605.7094965208926</v>
      </c>
      <c r="T49" s="980">
        <f>'19.'!AO79</f>
        <v>3432.5481063054112</v>
      </c>
      <c r="U49" s="980">
        <f>'19.'!AP79</f>
        <v>127.70505709251789</v>
      </c>
      <c r="V49" s="980">
        <f>'19.'!AQ79</f>
        <v>1.5814712188007209</v>
      </c>
      <c r="W49" s="980">
        <f>'19.'!AR79</f>
        <v>134.03393188808542</v>
      </c>
      <c r="X49" s="980">
        <f>'19.'!AS79</f>
        <v>41.111359902382752</v>
      </c>
      <c r="Y49" s="980">
        <f>'19.'!AT79</f>
        <v>92.922571985702604</v>
      </c>
      <c r="Z49" s="1077">
        <f>'19.'!AU79</f>
        <v>102.03480663118417</v>
      </c>
      <c r="AA49" s="979">
        <f>'19.'!AV79</f>
        <v>1085.3813474330066</v>
      </c>
    </row>
    <row r="50" spans="1:27" ht="15" customHeight="1">
      <c r="A50" s="813"/>
      <c r="B50" s="813" t="s">
        <v>1039</v>
      </c>
      <c r="C50" s="813"/>
      <c r="D50" s="843"/>
      <c r="E50" s="980">
        <f>'19.'!AD80</f>
        <v>38934.494911544913</v>
      </c>
      <c r="F50" s="980">
        <f>'19.'!AE80</f>
        <v>28761.283769335609</v>
      </c>
      <c r="G50" s="980">
        <f>'19.'!AF80</f>
        <v>19169.893375014166</v>
      </c>
      <c r="H50" s="980">
        <f>'19.'!AG80</f>
        <v>1679.0160627632783</v>
      </c>
      <c r="I50" s="980">
        <f>'19.'!AH80</f>
        <v>159.21024871940563</v>
      </c>
      <c r="J50" s="980">
        <f>'19.'!AI80</f>
        <v>7753.1640828387463</v>
      </c>
      <c r="K50" s="980">
        <f>'19.'!AJ80</f>
        <v>10173.211142209306</v>
      </c>
      <c r="L50" s="979">
        <f>'19.'!AK80</f>
        <v>518.07649614631634</v>
      </c>
      <c r="M50" s="813"/>
      <c r="N50" s="813" t="s">
        <v>1039</v>
      </c>
      <c r="O50" s="813"/>
      <c r="P50" s="843"/>
      <c r="Q50" s="980">
        <f>'19.'!AL80</f>
        <v>173.89876674025371</v>
      </c>
      <c r="R50" s="980">
        <f>'19.'!AM80</f>
        <v>9655.1346460629902</v>
      </c>
      <c r="S50" s="980">
        <f>'19.'!AN80</f>
        <v>9481.2358793227304</v>
      </c>
      <c r="T50" s="980">
        <f>'19.'!AO80</f>
        <v>6717.088823603598</v>
      </c>
      <c r="U50" s="980">
        <f>'19.'!AP80</f>
        <v>98.505755879906829</v>
      </c>
      <c r="V50" s="980">
        <f>'19.'!AQ80</f>
        <v>9.1367017542485698</v>
      </c>
      <c r="W50" s="980">
        <f>'19.'!AR80</f>
        <v>300.32252282420097</v>
      </c>
      <c r="X50" s="980">
        <f>'19.'!AS80</f>
        <v>239.10184191606422</v>
      </c>
      <c r="Y50" s="980">
        <f>'19.'!AT80</f>
        <v>61.220680908136885</v>
      </c>
      <c r="Z50" s="1077">
        <f>'19.'!AU80</f>
        <v>167.72563869191811</v>
      </c>
      <c r="AA50" s="979">
        <f>'19.'!AV80</f>
        <v>2523.9077139526898</v>
      </c>
    </row>
    <row r="51" spans="1:27" ht="15" customHeight="1">
      <c r="A51" s="1137"/>
      <c r="B51" s="813" t="s">
        <v>1040</v>
      </c>
      <c r="C51" s="1137"/>
      <c r="D51" s="843"/>
      <c r="E51" s="980">
        <f>'19.'!AD81</f>
        <v>82289.550816407136</v>
      </c>
      <c r="F51" s="980">
        <f>'19.'!AE81</f>
        <v>59206.734483066168</v>
      </c>
      <c r="G51" s="980">
        <f>'19.'!AF81</f>
        <v>38319.658571629341</v>
      </c>
      <c r="H51" s="980">
        <f>'19.'!AG81</f>
        <v>3717.3463384259107</v>
      </c>
      <c r="I51" s="980">
        <f>'19.'!AH81</f>
        <v>714.76845679577059</v>
      </c>
      <c r="J51" s="980">
        <f>'19.'!AI81</f>
        <v>16454.961116215065</v>
      </c>
      <c r="K51" s="980">
        <f>'19.'!AJ81</f>
        <v>23082.816333341012</v>
      </c>
      <c r="L51" s="979">
        <f>'19.'!AK81</f>
        <v>1117.3313323205061</v>
      </c>
      <c r="M51" s="1230"/>
      <c r="N51" s="813" t="s">
        <v>1040</v>
      </c>
      <c r="O51" s="1230"/>
      <c r="P51" s="843"/>
      <c r="Q51" s="980">
        <f>'19.'!AL81</f>
        <v>344.75017952584045</v>
      </c>
      <c r="R51" s="980">
        <f>'19.'!AM81</f>
        <v>21965.485001020508</v>
      </c>
      <c r="S51" s="980">
        <f>'19.'!AN81</f>
        <v>21620.734821494658</v>
      </c>
      <c r="T51" s="980">
        <f>'19.'!AO81</f>
        <v>12233.54279844464</v>
      </c>
      <c r="U51" s="980">
        <f>'19.'!AP81</f>
        <v>348.28913272878964</v>
      </c>
      <c r="V51" s="980">
        <f>'19.'!AQ81</f>
        <v>7.2505201905148358</v>
      </c>
      <c r="W51" s="980">
        <f>'19.'!AR81</f>
        <v>914.09690546522722</v>
      </c>
      <c r="X51" s="980">
        <f>'19.'!AS81</f>
        <v>387.60661306574315</v>
      </c>
      <c r="Y51" s="980">
        <f>'19.'!AT81</f>
        <v>526.49029239948345</v>
      </c>
      <c r="Z51" s="1077">
        <f>'19.'!AU81</f>
        <v>934.71462321202353</v>
      </c>
      <c r="AA51" s="979">
        <f>'19.'!AV81</f>
        <v>9052.2700878774922</v>
      </c>
    </row>
    <row r="52" spans="1:27" ht="15" customHeight="1">
      <c r="A52" s="1137"/>
      <c r="B52" s="813" t="s">
        <v>1041</v>
      </c>
      <c r="C52" s="1137"/>
      <c r="D52" s="843"/>
      <c r="E52" s="980">
        <f>'19.'!AD82</f>
        <v>96059.445315183373</v>
      </c>
      <c r="F52" s="980">
        <f>'19.'!AE82</f>
        <v>72046.44244739828</v>
      </c>
      <c r="G52" s="980">
        <f>'19.'!AF82</f>
        <v>47844.601154995689</v>
      </c>
      <c r="H52" s="980">
        <f>'19.'!AG82</f>
        <v>6733.2368988008839</v>
      </c>
      <c r="I52" s="980">
        <f>'19.'!AH82</f>
        <v>407.7600110338152</v>
      </c>
      <c r="J52" s="980">
        <f>'19.'!AI82</f>
        <v>17060.844382567917</v>
      </c>
      <c r="K52" s="980">
        <f>'19.'!AJ82</f>
        <v>24013.002867785039</v>
      </c>
      <c r="L52" s="979">
        <f>'19.'!AK82</f>
        <v>1230.7875552676301</v>
      </c>
      <c r="M52" s="1230"/>
      <c r="N52" s="813" t="s">
        <v>1041</v>
      </c>
      <c r="O52" s="1230"/>
      <c r="P52" s="843"/>
      <c r="Q52" s="980">
        <f>'19.'!AL82</f>
        <v>334.8211770685881</v>
      </c>
      <c r="R52" s="980">
        <f>'19.'!AM82</f>
        <v>22782.21531251743</v>
      </c>
      <c r="S52" s="980">
        <f>'19.'!AN82</f>
        <v>22447.394135448845</v>
      </c>
      <c r="T52" s="980">
        <f>'19.'!AO82</f>
        <v>15517.24551200934</v>
      </c>
      <c r="U52" s="980">
        <f>'19.'!AP82</f>
        <v>735.8067601333247</v>
      </c>
      <c r="V52" s="980">
        <f>'19.'!AQ82</f>
        <v>21.398539591921299</v>
      </c>
      <c r="W52" s="980">
        <f>'19.'!AR82</f>
        <v>830.56226869536317</v>
      </c>
      <c r="X52" s="980">
        <f>'19.'!AS82</f>
        <v>460.52421126529708</v>
      </c>
      <c r="Y52" s="980">
        <f>'19.'!AT82</f>
        <v>370.03805743006603</v>
      </c>
      <c r="Z52" s="1077">
        <f>'19.'!AU82</f>
        <v>801.01567149006951</v>
      </c>
      <c r="AA52" s="979">
        <f>'19.'!AV82</f>
        <v>6143.396726508975</v>
      </c>
    </row>
    <row r="53" spans="1:27" ht="15" customHeight="1">
      <c r="A53" s="1137"/>
      <c r="B53" s="813" t="s">
        <v>1042</v>
      </c>
      <c r="C53" s="1137"/>
      <c r="D53" s="843"/>
      <c r="E53" s="980">
        <f>'19.'!AD83</f>
        <v>176267.02488847377</v>
      </c>
      <c r="F53" s="980">
        <f>'19.'!AE83</f>
        <v>134674.89996097627</v>
      </c>
      <c r="G53" s="980">
        <f>'19.'!AF83</f>
        <v>86014.424034053794</v>
      </c>
      <c r="H53" s="980">
        <f>'19.'!AG83</f>
        <v>8971.8253536916509</v>
      </c>
      <c r="I53" s="980">
        <f>'19.'!AH83</f>
        <v>1095.6256681538646</v>
      </c>
      <c r="J53" s="980">
        <f>'19.'!AI83</f>
        <v>38593.024905076993</v>
      </c>
      <c r="K53" s="980">
        <f>'19.'!AJ83</f>
        <v>41592.124927497549</v>
      </c>
      <c r="L53" s="979">
        <f>'19.'!AK83</f>
        <v>2326.5255516640655</v>
      </c>
      <c r="M53" s="1230"/>
      <c r="N53" s="813" t="s">
        <v>1033</v>
      </c>
      <c r="O53" s="1230"/>
      <c r="P53" s="843"/>
      <c r="Q53" s="980">
        <f>'19.'!AL83</f>
        <v>565.95731879185553</v>
      </c>
      <c r="R53" s="980">
        <f>'19.'!AM83</f>
        <v>39265.599375833437</v>
      </c>
      <c r="S53" s="980">
        <f>'19.'!AN83</f>
        <v>38699.642057041608</v>
      </c>
      <c r="T53" s="980">
        <f>'19.'!AO83</f>
        <v>28967.718273544779</v>
      </c>
      <c r="U53" s="980">
        <f>'19.'!AP83</f>
        <v>1746.8521449203315</v>
      </c>
      <c r="V53" s="980">
        <f>'19.'!AQ83</f>
        <v>3.9091670108786181</v>
      </c>
      <c r="W53" s="980">
        <f>'19.'!AR83</f>
        <v>1000.1196485341605</v>
      </c>
      <c r="X53" s="980">
        <f>'19.'!AS83</f>
        <v>418.7169806237406</v>
      </c>
      <c r="Y53" s="980">
        <f>'19.'!AT83</f>
        <v>581.40266791041984</v>
      </c>
      <c r="Z53" s="1077">
        <f>'19.'!AU83</f>
        <v>1915.2696875348304</v>
      </c>
      <c r="AA53" s="979">
        <f>'19.'!AV83</f>
        <v>8896.3125105662657</v>
      </c>
    </row>
    <row r="54" spans="1:27" ht="15" customHeight="1">
      <c r="A54" s="1137"/>
      <c r="B54" s="813" t="s">
        <v>1043</v>
      </c>
      <c r="C54" s="1137"/>
      <c r="D54" s="843"/>
      <c r="E54" s="980">
        <f>'19.'!AD84</f>
        <v>78542.959003695054</v>
      </c>
      <c r="F54" s="980">
        <f>'19.'!AE84</f>
        <v>61701.892823874514</v>
      </c>
      <c r="G54" s="980">
        <f>'19.'!AF84</f>
        <v>33009.364312757163</v>
      </c>
      <c r="H54" s="980">
        <f>'19.'!AG84</f>
        <v>4838.1203211004049</v>
      </c>
      <c r="I54" s="980">
        <f>'19.'!AH84</f>
        <v>473.53243477928851</v>
      </c>
      <c r="J54" s="980">
        <f>'19.'!AI84</f>
        <v>23380.875755237674</v>
      </c>
      <c r="K54" s="980">
        <f>'19.'!AJ84</f>
        <v>16841.066179820529</v>
      </c>
      <c r="L54" s="979">
        <f>'19.'!AK84</f>
        <v>2776.3882304159438</v>
      </c>
      <c r="M54" s="1230"/>
      <c r="N54" s="813" t="s">
        <v>1043</v>
      </c>
      <c r="O54" s="1230"/>
      <c r="P54" s="843"/>
      <c r="Q54" s="980">
        <f>'19.'!AL84</f>
        <v>149.00969280217032</v>
      </c>
      <c r="R54" s="980">
        <f>'19.'!AM84</f>
        <v>14064.677949404586</v>
      </c>
      <c r="S54" s="980">
        <f>'19.'!AN84</f>
        <v>13915.668256602417</v>
      </c>
      <c r="T54" s="980">
        <f>'19.'!AO84</f>
        <v>10289.811591525237</v>
      </c>
      <c r="U54" s="980">
        <f>'19.'!AP84</f>
        <v>288.82133908344093</v>
      </c>
      <c r="V54" s="980">
        <f>'19.'!AQ84</f>
        <v>0.88518076593031736</v>
      </c>
      <c r="W54" s="980">
        <f>'19.'!AR84</f>
        <v>418.46758244769148</v>
      </c>
      <c r="X54" s="980">
        <f>'19.'!AS84</f>
        <v>163.08289635340012</v>
      </c>
      <c r="Y54" s="980">
        <f>'19.'!AT84</f>
        <v>255.38468609429145</v>
      </c>
      <c r="Z54" s="1077">
        <f>'19.'!AU84</f>
        <v>530.87962884775811</v>
      </c>
      <c r="AA54" s="979">
        <f>'19.'!AV84</f>
        <v>3448.5621916278833</v>
      </c>
    </row>
    <row r="55" spans="1:27" ht="15" customHeight="1">
      <c r="A55" s="1137"/>
      <c r="B55" s="813" t="s">
        <v>1044</v>
      </c>
      <c r="C55" s="1137"/>
      <c r="D55" s="843"/>
      <c r="E55" s="980">
        <f>'19.'!AD85</f>
        <v>88697.931121533707</v>
      </c>
      <c r="F55" s="980">
        <f>'19.'!AE85</f>
        <v>66074.163383477498</v>
      </c>
      <c r="G55" s="980">
        <f>'19.'!AF85</f>
        <v>45644.441853857257</v>
      </c>
      <c r="H55" s="980">
        <f>'19.'!AG85</f>
        <v>4087.158568784218</v>
      </c>
      <c r="I55" s="980">
        <f>'19.'!AH85</f>
        <v>420.68276298174845</v>
      </c>
      <c r="J55" s="980">
        <f>'19.'!AI85</f>
        <v>15921.880197854285</v>
      </c>
      <c r="K55" s="980">
        <f>'19.'!AJ85</f>
        <v>22623.767738056202</v>
      </c>
      <c r="L55" s="979">
        <f>'19.'!AK85</f>
        <v>1096.3557779777611</v>
      </c>
      <c r="M55" s="1230"/>
      <c r="N55" s="813" t="s">
        <v>1044</v>
      </c>
      <c r="O55" s="1230"/>
      <c r="P55" s="843"/>
      <c r="Q55" s="980">
        <f>'19.'!AL85</f>
        <v>266.81147876435421</v>
      </c>
      <c r="R55" s="980">
        <f>'19.'!AM85</f>
        <v>21527.41196007844</v>
      </c>
      <c r="S55" s="980">
        <f>'19.'!AN85</f>
        <v>21260.600481314086</v>
      </c>
      <c r="T55" s="980">
        <f>'19.'!AO85</f>
        <v>14194.278406863548</v>
      </c>
      <c r="U55" s="980">
        <f>'19.'!AP85</f>
        <v>357.66907340036443</v>
      </c>
      <c r="V55" s="980">
        <f>'19.'!AQ85</f>
        <v>16.776211999999997</v>
      </c>
      <c r="W55" s="980">
        <f>'19.'!AR85</f>
        <v>275.83853612525036</v>
      </c>
      <c r="X55" s="980">
        <f>'19.'!AS85</f>
        <v>184.39240558381718</v>
      </c>
      <c r="Y55" s="980">
        <f>'19.'!AT85</f>
        <v>91.446130541433249</v>
      </c>
      <c r="Z55" s="1077">
        <f>'19.'!AU85</f>
        <v>689.27644646918475</v>
      </c>
      <c r="AA55" s="979">
        <f>'19.'!AV85</f>
        <v>7105.3146993941127</v>
      </c>
    </row>
    <row r="56" spans="1:27" ht="15" customHeight="1">
      <c r="A56" s="1137"/>
      <c r="B56" s="813" t="s">
        <v>1045</v>
      </c>
      <c r="C56" s="1137"/>
      <c r="D56" s="843"/>
      <c r="E56" s="980">
        <f>'19.'!AD86</f>
        <v>167067.86595105648</v>
      </c>
      <c r="F56" s="980">
        <f>'19.'!AE86</f>
        <v>117032.44283151191</v>
      </c>
      <c r="G56" s="980">
        <f>'19.'!AF86</f>
        <v>77550.384229182295</v>
      </c>
      <c r="H56" s="980">
        <f>'19.'!AG86</f>
        <v>6836.3905350856094</v>
      </c>
      <c r="I56" s="980">
        <f>'19.'!AH86</f>
        <v>1486.9678216729187</v>
      </c>
      <c r="J56" s="980">
        <f>'19.'!AI86</f>
        <v>31158.700245571061</v>
      </c>
      <c r="K56" s="980">
        <f>'19.'!AJ86</f>
        <v>50035.423119544575</v>
      </c>
      <c r="L56" s="979">
        <f>'19.'!AK86</f>
        <v>1918.7897688735247</v>
      </c>
      <c r="M56" s="1230"/>
      <c r="N56" s="813" t="s">
        <v>1045</v>
      </c>
      <c r="O56" s="1230"/>
      <c r="P56" s="843"/>
      <c r="Q56" s="980">
        <f>'19.'!AL86</f>
        <v>682.88254389940209</v>
      </c>
      <c r="R56" s="980">
        <f>'19.'!AM86</f>
        <v>48116.633350671051</v>
      </c>
      <c r="S56" s="980">
        <f>'19.'!AN86</f>
        <v>47433.750806771655</v>
      </c>
      <c r="T56" s="980">
        <f>'19.'!AO86</f>
        <v>30557.545185621046</v>
      </c>
      <c r="U56" s="980">
        <f>'19.'!AP86</f>
        <v>1971.5779844710057</v>
      </c>
      <c r="V56" s="980">
        <f>'19.'!AQ86</f>
        <v>83.692543999999998</v>
      </c>
      <c r="W56" s="980">
        <f>'19.'!AR86</f>
        <v>584.56999998615322</v>
      </c>
      <c r="X56" s="980">
        <f>'19.'!AS86</f>
        <v>148.38227451025676</v>
      </c>
      <c r="Y56" s="980">
        <f>'19.'!AT86</f>
        <v>436.18772547589634</v>
      </c>
      <c r="Z56" s="1077">
        <f>'19.'!AU86</f>
        <v>4002.0589287635285</v>
      </c>
      <c r="AA56" s="979">
        <f>'19.'!AV86</f>
        <v>18238.424021456973</v>
      </c>
    </row>
    <row r="57" spans="1:27" ht="15" customHeight="1">
      <c r="A57" s="1137"/>
      <c r="B57" s="813" t="s">
        <v>1046</v>
      </c>
      <c r="C57" s="1137"/>
      <c r="D57" s="843"/>
      <c r="E57" s="980">
        <f>'19.'!AD87</f>
        <v>194559.94580726369</v>
      </c>
      <c r="F57" s="980">
        <f>'19.'!AE87</f>
        <v>144061.65682889559</v>
      </c>
      <c r="G57" s="980">
        <f>'19.'!AF87</f>
        <v>82747.363282933307</v>
      </c>
      <c r="H57" s="980">
        <f>'19.'!AG87</f>
        <v>20724.202830589566</v>
      </c>
      <c r="I57" s="980">
        <f>'19.'!AH87</f>
        <v>1522.165403355652</v>
      </c>
      <c r="J57" s="980">
        <f>'19.'!AI87</f>
        <v>39067.925312017054</v>
      </c>
      <c r="K57" s="980">
        <f>'19.'!AJ87</f>
        <v>50498.288978368138</v>
      </c>
      <c r="L57" s="979">
        <f>'19.'!AK87</f>
        <v>2004.944385325078</v>
      </c>
      <c r="M57" s="1230"/>
      <c r="N57" s="813" t="s">
        <v>1046</v>
      </c>
      <c r="O57" s="1230"/>
      <c r="P57" s="843"/>
      <c r="Q57" s="980">
        <f>'19.'!AL87</f>
        <v>740.41025041791227</v>
      </c>
      <c r="R57" s="980">
        <f>'19.'!AM87</f>
        <v>48493.344593043053</v>
      </c>
      <c r="S57" s="980">
        <f>'19.'!AN87</f>
        <v>47752.934342625165</v>
      </c>
      <c r="T57" s="980">
        <f>'19.'!AO87</f>
        <v>30479.843902433586</v>
      </c>
      <c r="U57" s="980">
        <f>'19.'!AP87</f>
        <v>1199.7134075697363</v>
      </c>
      <c r="V57" s="980">
        <f>'19.'!AQ87</f>
        <v>51.677217099999545</v>
      </c>
      <c r="W57" s="980">
        <f>'19.'!AR87</f>
        <v>470.96758616072856</v>
      </c>
      <c r="X57" s="980">
        <f>'19.'!AS87</f>
        <v>-149.59835804408971</v>
      </c>
      <c r="Y57" s="980">
        <f>'19.'!AT87</f>
        <v>620.56594420481838</v>
      </c>
      <c r="Z57" s="1077">
        <f>'19.'!AU87</f>
        <v>5189.0971995095242</v>
      </c>
      <c r="AA57" s="979">
        <f>'19.'!AV87</f>
        <v>20739.82942887062</v>
      </c>
    </row>
    <row r="58" spans="1:27" ht="15" customHeight="1">
      <c r="A58" s="2641" t="s">
        <v>373</v>
      </c>
      <c r="B58" s="2641"/>
      <c r="C58" s="2641"/>
      <c r="D58" s="2"/>
      <c r="E58" s="980"/>
      <c r="F58" s="980"/>
      <c r="G58" s="980"/>
      <c r="H58" s="980"/>
      <c r="I58" s="980"/>
      <c r="J58" s="980"/>
      <c r="K58" s="980"/>
      <c r="L58" s="979"/>
      <c r="M58" s="2641" t="s">
        <v>373</v>
      </c>
      <c r="N58" s="2641"/>
      <c r="O58" s="2641"/>
      <c r="P58" s="2"/>
      <c r="Q58" s="980"/>
      <c r="R58" s="980"/>
      <c r="S58" s="980"/>
      <c r="T58" s="980"/>
      <c r="U58" s="980"/>
      <c r="V58" s="980"/>
      <c r="W58" s="980"/>
      <c r="X58" s="980"/>
      <c r="Y58" s="980"/>
      <c r="Z58" s="1077"/>
      <c r="AA58" s="979"/>
    </row>
    <row r="59" spans="1:27" ht="15" customHeight="1">
      <c r="A59" s="6"/>
      <c r="B59" s="813" t="s">
        <v>1028</v>
      </c>
      <c r="C59" s="6"/>
      <c r="D59" s="845"/>
      <c r="E59" s="1020">
        <f>'19.'!AD88</f>
        <v>32300.035813686274</v>
      </c>
      <c r="F59" s="980">
        <f>'19.'!AE88</f>
        <v>22315.960123045446</v>
      </c>
      <c r="G59" s="980">
        <f>'19.'!AF88</f>
        <v>14357.834022656527</v>
      </c>
      <c r="H59" s="980">
        <f>'19.'!AG88</f>
        <v>1341.2271921013357</v>
      </c>
      <c r="I59" s="980">
        <f>'19.'!AH88</f>
        <v>75.309476656324165</v>
      </c>
      <c r="J59" s="980">
        <f>'19.'!AI88</f>
        <v>6541.5894316312788</v>
      </c>
      <c r="K59" s="980">
        <f>'19.'!AJ88</f>
        <v>10112.767238249658</v>
      </c>
      <c r="L59" s="979">
        <f>'19.'!AK88</f>
        <v>472.26787959339038</v>
      </c>
      <c r="M59" s="6"/>
      <c r="N59" s="813" t="s">
        <v>1028</v>
      </c>
      <c r="O59" s="6"/>
      <c r="P59" s="845"/>
      <c r="Q59" s="980">
        <f>'19.'!AL88</f>
        <v>139.23275728738017</v>
      </c>
      <c r="R59" s="980">
        <f>'19.'!AM88</f>
        <v>9646.1129521206767</v>
      </c>
      <c r="S59" s="980">
        <f>'19.'!AN88</f>
        <v>9507.1877568755081</v>
      </c>
      <c r="T59" s="980">
        <f>'19.'!AO88</f>
        <v>4768.1955568484309</v>
      </c>
      <c r="U59" s="980">
        <f>'19.'!AP88</f>
        <v>62.424952905723629</v>
      </c>
      <c r="V59" s="1016">
        <f>'19.'!AQ88</f>
        <v>5.9054999999999989E-2</v>
      </c>
      <c r="W59" s="980">
        <f>'19.'!AR88</f>
        <v>41.000784333756748</v>
      </c>
      <c r="X59" s="980">
        <f>'19.'!AS88</f>
        <v>27.306543433559796</v>
      </c>
      <c r="Y59" s="980">
        <f>'19.'!AT88</f>
        <v>13.694240900196943</v>
      </c>
      <c r="Z59" s="1077">
        <f>'19.'!AU88</f>
        <v>84.017677974891726</v>
      </c>
      <c r="AA59" s="979">
        <f>'19.'!AV88</f>
        <v>4793.0306965482223</v>
      </c>
    </row>
    <row r="60" spans="1:27" ht="15" customHeight="1">
      <c r="A60" s="6"/>
      <c r="B60" s="813" t="s">
        <v>1038</v>
      </c>
      <c r="C60" s="6"/>
      <c r="D60" s="2"/>
      <c r="E60" s="1020">
        <f>'19.'!AD89</f>
        <v>20958.228960828852</v>
      </c>
      <c r="F60" s="980">
        <f>'19.'!AE89</f>
        <v>16482.343383830372</v>
      </c>
      <c r="G60" s="980">
        <f>'19.'!AF89</f>
        <v>10312.887397590404</v>
      </c>
      <c r="H60" s="980">
        <f>'19.'!AG89</f>
        <v>1328.8257481708224</v>
      </c>
      <c r="I60" s="980">
        <f>'19.'!AH89</f>
        <v>45.707758887962996</v>
      </c>
      <c r="J60" s="980">
        <f>'19.'!AI89</f>
        <v>4794.9224791811766</v>
      </c>
      <c r="K60" s="980">
        <f>'19.'!AJ89</f>
        <v>4475.8855769984912</v>
      </c>
      <c r="L60" s="979">
        <f>'19.'!AK89</f>
        <v>213.53004825298657</v>
      </c>
      <c r="M60" s="6"/>
      <c r="N60" s="813" t="s">
        <v>1038</v>
      </c>
      <c r="O60" s="6"/>
      <c r="P60" s="2"/>
      <c r="Q60" s="980">
        <f>'19.'!AL89</f>
        <v>68.15008933304388</v>
      </c>
      <c r="R60" s="980">
        <f>'19.'!AM89</f>
        <v>4262.3555287455074</v>
      </c>
      <c r="S60" s="980">
        <f>'19.'!AN89</f>
        <v>4194.2054394124616</v>
      </c>
      <c r="T60" s="980">
        <f>'19.'!AO89</f>
        <v>2341.758573540556</v>
      </c>
      <c r="U60" s="980">
        <f>'19.'!AP89</f>
        <v>15.126742648591307</v>
      </c>
      <c r="V60" s="980">
        <f>'19.'!AQ89</f>
        <v>0</v>
      </c>
      <c r="W60" s="980">
        <f>'19.'!AR89</f>
        <v>62.77555369170107</v>
      </c>
      <c r="X60" s="980">
        <f>'19.'!AS89</f>
        <v>47.973620712263724</v>
      </c>
      <c r="Y60" s="980">
        <f>'19.'!AT89</f>
        <v>14.801932979437357</v>
      </c>
      <c r="Z60" s="1077">
        <f>'19.'!AU89</f>
        <v>13.041799319811812</v>
      </c>
      <c r="AA60" s="979">
        <f>'19.'!AV89</f>
        <v>1787.5863688514248</v>
      </c>
    </row>
    <row r="61" spans="1:27" ht="15" customHeight="1">
      <c r="A61" s="1137"/>
      <c r="B61" s="813" t="s">
        <v>1039</v>
      </c>
      <c r="C61" s="1137"/>
      <c r="D61" s="843"/>
      <c r="E61" s="1020">
        <f>'19.'!AD90</f>
        <v>33826.570303896697</v>
      </c>
      <c r="F61" s="980">
        <f>'19.'!AE90</f>
        <v>25770.086929864825</v>
      </c>
      <c r="G61" s="980">
        <f>'19.'!AF90</f>
        <v>17083.541719729765</v>
      </c>
      <c r="H61" s="980">
        <f>'19.'!AG90</f>
        <v>2198.1004165426402</v>
      </c>
      <c r="I61" s="980">
        <f>'19.'!AH90</f>
        <v>163.53370624236015</v>
      </c>
      <c r="J61" s="980">
        <f>'19.'!AI90</f>
        <v>6324.9110873500558</v>
      </c>
      <c r="K61" s="980">
        <f>'19.'!AJ90</f>
        <v>8056.4833740318772</v>
      </c>
      <c r="L61" s="979">
        <f>'19.'!AK90</f>
        <v>657.77235774073483</v>
      </c>
      <c r="M61" s="1230"/>
      <c r="N61" s="813" t="s">
        <v>1039</v>
      </c>
      <c r="O61" s="1230"/>
      <c r="P61" s="843"/>
      <c r="Q61" s="980">
        <f>'19.'!AL90</f>
        <v>211.35219191211903</v>
      </c>
      <c r="R61" s="980">
        <f>'19.'!AM90</f>
        <v>7398.7110162911476</v>
      </c>
      <c r="S61" s="980">
        <f>'19.'!AN90</f>
        <v>7187.3588243790236</v>
      </c>
      <c r="T61" s="980">
        <f>'19.'!AO90</f>
        <v>4799.8551485235139</v>
      </c>
      <c r="U61" s="980">
        <f>'19.'!AP90</f>
        <v>98.55254286978024</v>
      </c>
      <c r="V61" s="980">
        <f>'19.'!AQ90</f>
        <v>10.276467796678023</v>
      </c>
      <c r="W61" s="980">
        <f>'19.'!AR90</f>
        <v>-149.83445351162754</v>
      </c>
      <c r="X61" s="980">
        <f>'19.'!AS90</f>
        <v>-227.71129217813916</v>
      </c>
      <c r="Y61" s="980">
        <f>'19.'!AT90</f>
        <v>77.876838666511546</v>
      </c>
      <c r="Z61" s="1077">
        <f>'19.'!AU90</f>
        <v>25.13095359188566</v>
      </c>
      <c r="AA61" s="979">
        <f>'19.'!AV90</f>
        <v>2453.6400722925673</v>
      </c>
    </row>
    <row r="62" spans="1:27" ht="15" customHeight="1">
      <c r="A62" s="1137"/>
      <c r="B62" s="813" t="s">
        <v>1040</v>
      </c>
      <c r="C62" s="1137"/>
      <c r="D62" s="843"/>
      <c r="E62" s="1020">
        <f>'19.'!AD91</f>
        <v>55539.936079156621</v>
      </c>
      <c r="F62" s="980">
        <f>'19.'!AE91</f>
        <v>41296.912147166258</v>
      </c>
      <c r="G62" s="980">
        <f>'19.'!AF91</f>
        <v>24265.956851116007</v>
      </c>
      <c r="H62" s="980">
        <f>'19.'!AG91</f>
        <v>4751.6755832705239</v>
      </c>
      <c r="I62" s="980">
        <f>'19.'!AH91</f>
        <v>304.96545346628994</v>
      </c>
      <c r="J62" s="980">
        <f>'19.'!AI91</f>
        <v>11974.314259313429</v>
      </c>
      <c r="K62" s="980">
        <f>'19.'!AJ91</f>
        <v>14243.023931990314</v>
      </c>
      <c r="L62" s="979">
        <f>'19.'!AK91</f>
        <v>847.48171615522278</v>
      </c>
      <c r="M62" s="1230"/>
      <c r="N62" s="813" t="s">
        <v>1040</v>
      </c>
      <c r="O62" s="1230"/>
      <c r="P62" s="843"/>
      <c r="Q62" s="980">
        <f>'19.'!AL91</f>
        <v>177.59091274566197</v>
      </c>
      <c r="R62" s="980">
        <f>'19.'!AM91</f>
        <v>13395.542215835088</v>
      </c>
      <c r="S62" s="980">
        <f>'19.'!AN91</f>
        <v>13217.951303089425</v>
      </c>
      <c r="T62" s="980">
        <f>'19.'!AO91</f>
        <v>9482.5057846190284</v>
      </c>
      <c r="U62" s="980">
        <f>'19.'!AP91</f>
        <v>183.94104530487286</v>
      </c>
      <c r="V62" s="980">
        <f>'19.'!AQ91</f>
        <v>0.71294640003098209</v>
      </c>
      <c r="W62" s="980">
        <f>'19.'!AR91</f>
        <v>562.84762238845428</v>
      </c>
      <c r="X62" s="980">
        <f>'19.'!AS91</f>
        <v>269.42843234825119</v>
      </c>
      <c r="Y62" s="980">
        <f>'19.'!AT91</f>
        <v>293.41919004020349</v>
      </c>
      <c r="Z62" s="1077">
        <f>'19.'!AU91</f>
        <v>215.04153297152112</v>
      </c>
      <c r="AA62" s="979">
        <f>'19.'!AV91</f>
        <v>3202.985437348555</v>
      </c>
    </row>
    <row r="63" spans="1:27" ht="15" customHeight="1">
      <c r="A63" s="1137"/>
      <c r="B63" s="813" t="s">
        <v>1041</v>
      </c>
      <c r="C63" s="1137"/>
      <c r="D63" s="843"/>
      <c r="E63" s="1020">
        <f>'19.'!AD92</f>
        <v>63879.798681441767</v>
      </c>
      <c r="F63" s="980">
        <f>'19.'!AE92</f>
        <v>49963.605917820933</v>
      </c>
      <c r="G63" s="980">
        <f>'19.'!AF92</f>
        <v>32661.016740560375</v>
      </c>
      <c r="H63" s="980">
        <f>'19.'!AG92</f>
        <v>2079.8259629075583</v>
      </c>
      <c r="I63" s="980">
        <f>'19.'!AH92</f>
        <v>489.29517382019742</v>
      </c>
      <c r="J63" s="980">
        <f>'19.'!AI92</f>
        <v>14733.468040532794</v>
      </c>
      <c r="K63" s="980">
        <f>'19.'!AJ92</f>
        <v>13916.192763620846</v>
      </c>
      <c r="L63" s="979">
        <f>'19.'!AK92</f>
        <v>872.66232644146987</v>
      </c>
      <c r="M63" s="1230"/>
      <c r="N63" s="813" t="s">
        <v>1041</v>
      </c>
      <c r="O63" s="1230"/>
      <c r="P63" s="843"/>
      <c r="Q63" s="980">
        <f>'19.'!AL92</f>
        <v>208.24541670288943</v>
      </c>
      <c r="R63" s="980">
        <f>'19.'!AM92</f>
        <v>13043.530437179379</v>
      </c>
      <c r="S63" s="980">
        <f>'19.'!AN92</f>
        <v>12835.285020476473</v>
      </c>
      <c r="T63" s="980">
        <f>'19.'!AO92</f>
        <v>9882.3131769419615</v>
      </c>
      <c r="U63" s="980">
        <f>'19.'!AP92</f>
        <v>259.84781786711824</v>
      </c>
      <c r="V63" s="980">
        <f>'19.'!AQ92</f>
        <v>17.805513670525887</v>
      </c>
      <c r="W63" s="980">
        <f>'19.'!AR92</f>
        <v>619.42607850217667</v>
      </c>
      <c r="X63" s="980">
        <f>'19.'!AS92</f>
        <v>385.46946292974843</v>
      </c>
      <c r="Y63" s="980">
        <f>'19.'!AT92</f>
        <v>233.95661557242835</v>
      </c>
      <c r="Z63" s="1077">
        <f>'19.'!AU92</f>
        <v>224.74935189220506</v>
      </c>
      <c r="AA63" s="979">
        <f>'19.'!AV92</f>
        <v>2280.6417853869007</v>
      </c>
    </row>
    <row r="64" spans="1:27" ht="15" customHeight="1">
      <c r="A64" s="1137"/>
      <c r="B64" s="813" t="s">
        <v>1042</v>
      </c>
      <c r="C64" s="1137"/>
      <c r="D64" s="843"/>
      <c r="E64" s="1020">
        <f>'19.'!AD93</f>
        <v>132600.73847670126</v>
      </c>
      <c r="F64" s="980">
        <f>'19.'!AE93</f>
        <v>109982.97547801318</v>
      </c>
      <c r="G64" s="980">
        <f>'19.'!AF93</f>
        <v>60542.379700949394</v>
      </c>
      <c r="H64" s="980">
        <f>'19.'!AG93</f>
        <v>24597.996750247723</v>
      </c>
      <c r="I64" s="980">
        <f>'19.'!AH93</f>
        <v>895.26913764393305</v>
      </c>
      <c r="J64" s="980">
        <f>'19.'!AI93</f>
        <v>23947.329889172073</v>
      </c>
      <c r="K64" s="980">
        <f>'19.'!AJ93</f>
        <v>22617.762998687984</v>
      </c>
      <c r="L64" s="979">
        <f>'19.'!AK93</f>
        <v>1432.1054608214047</v>
      </c>
      <c r="M64" s="1230"/>
      <c r="N64" s="813" t="s">
        <v>1033</v>
      </c>
      <c r="O64" s="1230"/>
      <c r="P64" s="843"/>
      <c r="Q64" s="980">
        <f>'19.'!AL93</f>
        <v>579.03752488718419</v>
      </c>
      <c r="R64" s="980">
        <f>'19.'!AM93</f>
        <v>21185.657537866577</v>
      </c>
      <c r="S64" s="980">
        <f>'19.'!AN93</f>
        <v>20606.620012979405</v>
      </c>
      <c r="T64" s="980">
        <f>'19.'!AO93</f>
        <v>19864.602741537721</v>
      </c>
      <c r="U64" s="980">
        <f>'19.'!AP93</f>
        <v>561.8405759938978</v>
      </c>
      <c r="V64" s="980">
        <f>'19.'!AQ93</f>
        <v>12.459005669203023</v>
      </c>
      <c r="W64" s="980">
        <f>'19.'!AR93</f>
        <v>817.50298785381199</v>
      </c>
      <c r="X64" s="980">
        <f>'19.'!AS93</f>
        <v>456.16272075485989</v>
      </c>
      <c r="Y64" s="980">
        <f>'19.'!AT93</f>
        <v>361.34026709895244</v>
      </c>
      <c r="Z64" s="1077">
        <f>'19.'!AU93</f>
        <v>1930.3184165349776</v>
      </c>
      <c r="AA64" s="979">
        <f>'19.'!AV93</f>
        <v>1280.5331184597426</v>
      </c>
    </row>
    <row r="65" spans="1:27" ht="15" customHeight="1">
      <c r="A65" s="1137"/>
      <c r="B65" s="813" t="s">
        <v>1043</v>
      </c>
      <c r="C65" s="1137"/>
      <c r="D65" s="843"/>
      <c r="E65" s="1020">
        <f>'19.'!AD94</f>
        <v>54470.346450160272</v>
      </c>
      <c r="F65" s="980">
        <f>'19.'!AE94</f>
        <v>41519.532234411381</v>
      </c>
      <c r="G65" s="980">
        <f>'19.'!AF94</f>
        <v>25959.810020106259</v>
      </c>
      <c r="H65" s="980">
        <f>'19.'!AG94</f>
        <v>2228.6728989932044</v>
      </c>
      <c r="I65" s="980">
        <f>'19.'!AH94</f>
        <v>314.87393699639847</v>
      </c>
      <c r="J65" s="980">
        <f>'19.'!AI94</f>
        <v>13016.175378315513</v>
      </c>
      <c r="K65" s="980">
        <f>'19.'!AJ94</f>
        <v>12950.814215748866</v>
      </c>
      <c r="L65" s="979">
        <f>'19.'!AK94</f>
        <v>805.40010171057941</v>
      </c>
      <c r="M65" s="1230"/>
      <c r="N65" s="813" t="s">
        <v>1043</v>
      </c>
      <c r="O65" s="1230"/>
      <c r="P65" s="843"/>
      <c r="Q65" s="980">
        <f>'19.'!AL94</f>
        <v>167.60345446580058</v>
      </c>
      <c r="R65" s="980">
        <f>'19.'!AM94</f>
        <v>12145.414114038284</v>
      </c>
      <c r="S65" s="980">
        <f>'19.'!AN94</f>
        <v>11977.810659572488</v>
      </c>
      <c r="T65" s="980">
        <f>'19.'!AO94</f>
        <v>9572.5757437835146</v>
      </c>
      <c r="U65" s="980">
        <f>'19.'!AP94</f>
        <v>193.447032173308</v>
      </c>
      <c r="V65" s="980">
        <f>'19.'!AQ94</f>
        <v>0.92240486486432571</v>
      </c>
      <c r="W65" s="980">
        <f>'19.'!AR94</f>
        <v>435.72465700229287</v>
      </c>
      <c r="X65" s="980">
        <f>'19.'!AS94</f>
        <v>139.12149026140708</v>
      </c>
      <c r="Y65" s="980">
        <f>'19.'!AT94</f>
        <v>296.6031667408858</v>
      </c>
      <c r="Z65" s="1077">
        <f>'19.'!AU94</f>
        <v>798.40223922051507</v>
      </c>
      <c r="AA65" s="979">
        <f>'19.'!AV94</f>
        <v>2573.5430609690179</v>
      </c>
    </row>
    <row r="66" spans="1:27" ht="15" customHeight="1">
      <c r="A66" s="1137"/>
      <c r="B66" s="813" t="s">
        <v>1044</v>
      </c>
      <c r="C66" s="1137"/>
      <c r="D66" s="843"/>
      <c r="E66" s="1020">
        <f>'19.'!AD95</f>
        <v>102930.09185076671</v>
      </c>
      <c r="F66" s="980">
        <f>'19.'!AE95</f>
        <v>75290.762468047891</v>
      </c>
      <c r="G66" s="980">
        <f>'19.'!AF95</f>
        <v>45570.537685846874</v>
      </c>
      <c r="H66" s="980">
        <f>'19.'!AG95</f>
        <v>1782.3721470018299</v>
      </c>
      <c r="I66" s="980">
        <f>'19.'!AH95</f>
        <v>646.35533412525183</v>
      </c>
      <c r="J66" s="980">
        <f>'19.'!AI95</f>
        <v>27291.49730107393</v>
      </c>
      <c r="K66" s="980">
        <f>'19.'!AJ95</f>
        <v>27639.329382718734</v>
      </c>
      <c r="L66" s="979">
        <f>'19.'!AK95</f>
        <v>3717.4889642983121</v>
      </c>
      <c r="M66" s="1230"/>
      <c r="N66" s="813" t="s">
        <v>1044</v>
      </c>
      <c r="O66" s="1230"/>
      <c r="P66" s="843"/>
      <c r="Q66" s="980">
        <f>'19.'!AL95</f>
        <v>385.12415003615547</v>
      </c>
      <c r="R66" s="980">
        <f>'19.'!AM95</f>
        <v>23921.840418420412</v>
      </c>
      <c r="S66" s="980">
        <f>'19.'!AN95</f>
        <v>23536.716268384265</v>
      </c>
      <c r="T66" s="980">
        <f>'19.'!AO95</f>
        <v>17660.559545177399</v>
      </c>
      <c r="U66" s="980">
        <f>'19.'!AP95</f>
        <v>1039.831144694627</v>
      </c>
      <c r="V66" s="980">
        <f>'19.'!AQ95</f>
        <v>3.2228271976588956</v>
      </c>
      <c r="W66" s="980">
        <f>'19.'!AR95</f>
        <v>771.31122282606987</v>
      </c>
      <c r="X66" s="980">
        <f>'19.'!AS95</f>
        <v>246.93577221425525</v>
      </c>
      <c r="Y66" s="980">
        <f>'19.'!AT95</f>
        <v>524.37545061181436</v>
      </c>
      <c r="Z66" s="1077">
        <f>'19.'!AU95</f>
        <v>1102.4660650967055</v>
      </c>
      <c r="AA66" s="979">
        <f>'19.'!AV95</f>
        <v>5164.2575935852092</v>
      </c>
    </row>
    <row r="67" spans="1:27" ht="15" customHeight="1">
      <c r="A67" s="1137"/>
      <c r="B67" s="813" t="s">
        <v>1045</v>
      </c>
      <c r="C67" s="1137"/>
      <c r="D67" s="843"/>
      <c r="E67" s="1020">
        <f>'19.'!AD96</f>
        <v>144384.74843921498</v>
      </c>
      <c r="F67" s="980">
        <f>'19.'!AE96</f>
        <v>109705.4022235013</v>
      </c>
      <c r="G67" s="980">
        <f>'19.'!AF96</f>
        <v>66306.647832995761</v>
      </c>
      <c r="H67" s="980">
        <f>'19.'!AG96</f>
        <v>9089.9591920065286</v>
      </c>
      <c r="I67" s="980">
        <f>'19.'!AH96</f>
        <v>619.65417659500429</v>
      </c>
      <c r="J67" s="980">
        <f>'19.'!AI96</f>
        <v>33689.141021904034</v>
      </c>
      <c r="K67" s="980">
        <f>'19.'!AJ96</f>
        <v>34679.346215713675</v>
      </c>
      <c r="L67" s="979">
        <f>'19.'!AK96</f>
        <v>1252.9442021955053</v>
      </c>
      <c r="M67" s="1230"/>
      <c r="N67" s="813" t="s">
        <v>1045</v>
      </c>
      <c r="O67" s="1230"/>
      <c r="P67" s="843"/>
      <c r="Q67" s="980">
        <f>'19.'!AL96</f>
        <v>406.1114410236849</v>
      </c>
      <c r="R67" s="980">
        <f>'19.'!AM96</f>
        <v>33426.402013518171</v>
      </c>
      <c r="S67" s="980">
        <f>'19.'!AN96</f>
        <v>33020.290572494479</v>
      </c>
      <c r="T67" s="980">
        <f>'19.'!AO96</f>
        <v>26011.923851175172</v>
      </c>
      <c r="U67" s="980">
        <f>'19.'!AP96</f>
        <v>2337.8193596984011</v>
      </c>
      <c r="V67" s="980">
        <f>'19.'!AQ96</f>
        <v>11.461001999999999</v>
      </c>
      <c r="W67" s="980">
        <f>'19.'!AR96</f>
        <v>672.14589271079626</v>
      </c>
      <c r="X67" s="980">
        <f>'19.'!AS96</f>
        <v>343.27840872209055</v>
      </c>
      <c r="Y67" s="980">
        <f>'19.'!AT96</f>
        <v>328.86748398870549</v>
      </c>
      <c r="Z67" s="1077">
        <f>'19.'!AU96</f>
        <v>1694.1145374865896</v>
      </c>
      <c r="AA67" s="979">
        <f>'19.'!AV96</f>
        <v>5681.0550043966969</v>
      </c>
    </row>
    <row r="68" spans="1:27" ht="15" customHeight="1" thickBot="1">
      <c r="A68" s="1138"/>
      <c r="B68" s="1126" t="s">
        <v>1046</v>
      </c>
      <c r="C68" s="1138"/>
      <c r="D68" s="847"/>
      <c r="E68" s="1021">
        <f>'19.'!AD97</f>
        <v>297861.97140296421</v>
      </c>
      <c r="F68" s="985">
        <f>'19.'!AE97</f>
        <v>218267.34998989114</v>
      </c>
      <c r="G68" s="985">
        <f>'19.'!AF97</f>
        <v>149543.62232900719</v>
      </c>
      <c r="H68" s="985">
        <f>'19.'!AG97</f>
        <v>8560.9969418881847</v>
      </c>
      <c r="I68" s="985">
        <f>'19.'!AH97</f>
        <v>2974.7999410472848</v>
      </c>
      <c r="J68" s="985">
        <f>'19.'!AI97</f>
        <v>57187.930777948524</v>
      </c>
      <c r="K68" s="985">
        <f>'19.'!AJ97</f>
        <v>79594.62141307308</v>
      </c>
      <c r="L68" s="985">
        <f>'19.'!AK97</f>
        <v>4093.264237335211</v>
      </c>
      <c r="M68" s="1231"/>
      <c r="N68" s="1126" t="s">
        <v>1046</v>
      </c>
      <c r="O68" s="1231"/>
      <c r="P68" s="847"/>
      <c r="Q68" s="1021">
        <f>'19.'!AL97</f>
        <v>1275.5947739223782</v>
      </c>
      <c r="R68" s="985">
        <f>'19.'!AM97</f>
        <v>75501.357175737881</v>
      </c>
      <c r="S68" s="985">
        <f>'19.'!AN97</f>
        <v>74225.762401815475</v>
      </c>
      <c r="T68" s="985">
        <f>'19.'!AO97</f>
        <v>54988.519592373959</v>
      </c>
      <c r="U68" s="985">
        <f>'19.'!AP97</f>
        <v>2523.1251207482269</v>
      </c>
      <c r="V68" s="985">
        <f>'19.'!AQ97</f>
        <v>142.81838509999952</v>
      </c>
      <c r="W68" s="985">
        <f>'19.'!AR97</f>
        <v>890.86208389807337</v>
      </c>
      <c r="X68" s="985">
        <f>'19.'!AS97</f>
        <v>-269.68359563605986</v>
      </c>
      <c r="Y68" s="985">
        <f>'19.'!AT97</f>
        <v>1160.5456795341329</v>
      </c>
      <c r="Z68" s="1078">
        <f>'19.'!AU97</f>
        <v>11030.694016568337</v>
      </c>
      <c r="AA68" s="985">
        <f>'19.'!AV97</f>
        <v>26711.131236263594</v>
      </c>
    </row>
    <row r="69" spans="1:27" ht="15" customHeight="1"/>
    <row r="70" spans="1:27" ht="12.75" customHeight="1"/>
    <row r="71" spans="1:27">
      <c r="H71" s="1079"/>
    </row>
    <row r="72" spans="1:27">
      <c r="H72" s="1079"/>
    </row>
    <row r="73" spans="1:27" ht="15">
      <c r="A73" s="975"/>
      <c r="B73" s="975"/>
      <c r="C73" s="975"/>
      <c r="D73" s="975"/>
      <c r="H73" s="1079"/>
      <c r="M73" s="975"/>
      <c r="N73" s="975"/>
      <c r="O73" s="975"/>
      <c r="P73" s="975"/>
    </row>
    <row r="74" spans="1:27" ht="15">
      <c r="A74" s="975"/>
      <c r="B74" s="975"/>
      <c r="C74" s="975"/>
      <c r="D74" s="975"/>
      <c r="H74" s="1079"/>
      <c r="M74" s="975"/>
      <c r="N74" s="975"/>
      <c r="O74" s="975"/>
      <c r="P74" s="975"/>
    </row>
    <row r="75" spans="1:27" ht="15">
      <c r="A75" s="975"/>
      <c r="B75" s="975"/>
      <c r="C75" s="975"/>
      <c r="D75" s="975"/>
      <c r="H75" s="1079"/>
      <c r="M75" s="975"/>
      <c r="N75" s="975"/>
      <c r="O75" s="975"/>
      <c r="P75" s="975"/>
    </row>
    <row r="76" spans="1:27" ht="15">
      <c r="A76" s="975"/>
      <c r="B76" s="975"/>
      <c r="C76" s="975"/>
      <c r="D76" s="975"/>
      <c r="H76" s="1079"/>
      <c r="M76" s="975"/>
      <c r="N76" s="975"/>
      <c r="O76" s="975"/>
      <c r="P76" s="975"/>
    </row>
    <row r="77" spans="1:27" ht="15">
      <c r="A77" s="975"/>
      <c r="B77" s="975"/>
      <c r="C77" s="975"/>
      <c r="D77" s="975"/>
      <c r="H77" s="1079"/>
      <c r="M77" s="975"/>
      <c r="N77" s="975"/>
      <c r="O77" s="975"/>
      <c r="P77" s="975"/>
    </row>
    <row r="78" spans="1:27" ht="15">
      <c r="A78" s="975"/>
      <c r="B78" s="975"/>
      <c r="C78" s="975"/>
      <c r="D78" s="975"/>
      <c r="H78" s="1079"/>
      <c r="M78" s="975"/>
      <c r="N78" s="975"/>
      <c r="O78" s="975"/>
      <c r="P78" s="975"/>
    </row>
    <row r="79" spans="1:27" ht="15">
      <c r="A79" s="975"/>
      <c r="B79" s="975"/>
      <c r="C79" s="975"/>
      <c r="D79" s="975"/>
      <c r="H79" s="1079"/>
      <c r="M79" s="975"/>
      <c r="N79" s="975"/>
      <c r="O79" s="975"/>
      <c r="P79" s="975"/>
    </row>
    <row r="80" spans="1:27" ht="15">
      <c r="A80" s="975"/>
      <c r="B80" s="975"/>
      <c r="C80" s="975"/>
      <c r="D80" s="975"/>
      <c r="H80" s="1079"/>
      <c r="M80" s="975"/>
      <c r="N80" s="975"/>
      <c r="O80" s="975"/>
      <c r="P80" s="975"/>
    </row>
    <row r="81" spans="1:16" ht="15">
      <c r="A81" s="975"/>
      <c r="B81" s="975"/>
      <c r="C81" s="975"/>
      <c r="D81" s="975"/>
      <c r="H81" s="1079"/>
      <c r="M81" s="975"/>
      <c r="N81" s="975"/>
      <c r="O81" s="975"/>
      <c r="P81" s="975"/>
    </row>
    <row r="82" spans="1:16" ht="15">
      <c r="A82" s="975"/>
      <c r="B82" s="975"/>
      <c r="C82" s="975"/>
      <c r="D82" s="975"/>
      <c r="H82" s="1079"/>
      <c r="M82" s="975"/>
      <c r="N82" s="975"/>
      <c r="O82" s="975"/>
      <c r="P82" s="975"/>
    </row>
    <row r="83" spans="1:16" ht="15">
      <c r="A83" s="975"/>
      <c r="B83" s="975"/>
      <c r="C83" s="975"/>
      <c r="D83" s="975"/>
      <c r="H83" s="1079"/>
      <c r="M83" s="975"/>
      <c r="N83" s="975"/>
      <c r="O83" s="975"/>
      <c r="P83" s="975"/>
    </row>
    <row r="84" spans="1:16" ht="15">
      <c r="A84" s="975"/>
      <c r="B84" s="975"/>
      <c r="C84" s="975"/>
      <c r="D84" s="975"/>
      <c r="H84" s="1079"/>
      <c r="M84" s="975"/>
      <c r="N84" s="975"/>
      <c r="O84" s="975"/>
      <c r="P84" s="975"/>
    </row>
    <row r="85" spans="1:16" ht="15">
      <c r="A85" s="975"/>
      <c r="B85" s="975"/>
      <c r="C85" s="975"/>
      <c r="D85" s="975"/>
      <c r="H85" s="1079"/>
      <c r="M85" s="975"/>
      <c r="N85" s="975"/>
      <c r="O85" s="975"/>
      <c r="P85" s="975"/>
    </row>
    <row r="86" spans="1:16" ht="15">
      <c r="A86" s="975"/>
      <c r="B86" s="975"/>
      <c r="C86" s="975"/>
      <c r="D86" s="975"/>
      <c r="H86" s="1079"/>
      <c r="M86" s="975"/>
      <c r="N86" s="975"/>
      <c r="O86" s="975"/>
      <c r="P86" s="975"/>
    </row>
    <row r="87" spans="1:16" ht="15">
      <c r="A87" s="975"/>
      <c r="B87" s="975"/>
      <c r="C87" s="975"/>
      <c r="D87" s="975"/>
      <c r="H87" s="1079"/>
      <c r="M87" s="975"/>
      <c r="N87" s="975"/>
      <c r="O87" s="975"/>
      <c r="P87" s="975"/>
    </row>
    <row r="88" spans="1:16" ht="15">
      <c r="A88" s="975"/>
      <c r="B88" s="975"/>
      <c r="C88" s="975"/>
      <c r="D88" s="975"/>
      <c r="H88" s="1079"/>
      <c r="M88" s="975"/>
      <c r="N88" s="975"/>
      <c r="O88" s="975"/>
      <c r="P88" s="975"/>
    </row>
    <row r="89" spans="1:16" ht="15">
      <c r="A89" s="975"/>
      <c r="B89" s="975"/>
      <c r="C89" s="975"/>
      <c r="D89" s="975"/>
      <c r="H89" s="1079"/>
      <c r="M89" s="975"/>
      <c r="N89" s="975"/>
      <c r="O89" s="975"/>
      <c r="P89" s="975"/>
    </row>
    <row r="90" spans="1:16" ht="15">
      <c r="A90" s="975"/>
      <c r="B90" s="975"/>
      <c r="C90" s="975"/>
      <c r="D90" s="975"/>
      <c r="H90" s="1079"/>
      <c r="M90" s="975"/>
      <c r="N90" s="975"/>
      <c r="O90" s="975"/>
      <c r="P90" s="975"/>
    </row>
    <row r="91" spans="1:16" ht="15">
      <c r="A91" s="975"/>
      <c r="B91" s="975"/>
      <c r="C91" s="975"/>
      <c r="D91" s="975"/>
      <c r="H91" s="1079"/>
      <c r="M91" s="975"/>
      <c r="N91" s="975"/>
      <c r="O91" s="975"/>
      <c r="P91" s="975"/>
    </row>
    <row r="92" spans="1:16" ht="15">
      <c r="A92" s="975"/>
      <c r="B92" s="975"/>
      <c r="C92" s="975"/>
      <c r="D92" s="975"/>
      <c r="H92" s="1079"/>
      <c r="M92" s="975"/>
      <c r="N92" s="975"/>
      <c r="O92" s="975"/>
      <c r="P92" s="975"/>
    </row>
    <row r="93" spans="1:16" ht="15">
      <c r="A93" s="975"/>
      <c r="B93" s="975"/>
      <c r="C93" s="975"/>
      <c r="D93" s="975"/>
      <c r="H93" s="1079"/>
      <c r="M93" s="975"/>
      <c r="N93" s="975"/>
      <c r="O93" s="975"/>
      <c r="P93" s="975"/>
    </row>
    <row r="94" spans="1:16" ht="15">
      <c r="A94" s="975"/>
      <c r="B94" s="975"/>
      <c r="C94" s="975"/>
      <c r="D94" s="975"/>
      <c r="H94" s="1079"/>
      <c r="M94" s="975"/>
      <c r="N94" s="975"/>
      <c r="O94" s="975"/>
      <c r="P94" s="975"/>
    </row>
    <row r="95" spans="1:16" ht="15">
      <c r="A95" s="975"/>
      <c r="B95" s="975"/>
      <c r="C95" s="975"/>
      <c r="D95" s="975"/>
      <c r="H95" s="1079"/>
      <c r="M95" s="975"/>
      <c r="N95" s="975"/>
      <c r="O95" s="975"/>
      <c r="P95" s="975"/>
    </row>
    <row r="96" spans="1:16" ht="15">
      <c r="A96" s="975"/>
      <c r="B96" s="975"/>
      <c r="C96" s="975"/>
      <c r="D96" s="975"/>
      <c r="H96" s="1079"/>
      <c r="M96" s="975"/>
      <c r="N96" s="975"/>
      <c r="O96" s="975"/>
      <c r="P96" s="975"/>
    </row>
    <row r="97" spans="1:16" ht="15">
      <c r="A97" s="975"/>
      <c r="B97" s="975"/>
      <c r="C97" s="975"/>
      <c r="D97" s="975"/>
      <c r="H97" s="1079"/>
      <c r="M97" s="975"/>
      <c r="N97" s="975"/>
      <c r="O97" s="975"/>
      <c r="P97" s="975"/>
    </row>
    <row r="98" spans="1:16" ht="15">
      <c r="A98" s="975"/>
      <c r="B98" s="975"/>
      <c r="C98" s="975"/>
      <c r="D98" s="975"/>
      <c r="H98" s="1079"/>
      <c r="M98" s="975"/>
      <c r="N98" s="975"/>
      <c r="O98" s="975"/>
      <c r="P98" s="975"/>
    </row>
    <row r="99" spans="1:16" ht="15">
      <c r="A99" s="975"/>
      <c r="B99" s="975"/>
      <c r="C99" s="975"/>
      <c r="D99" s="975"/>
      <c r="H99" s="1079"/>
      <c r="M99" s="975"/>
      <c r="N99" s="975"/>
      <c r="O99" s="975"/>
      <c r="P99" s="975"/>
    </row>
    <row r="100" spans="1:16" ht="15">
      <c r="A100" s="975"/>
      <c r="B100" s="975"/>
      <c r="C100" s="975"/>
      <c r="D100" s="975"/>
      <c r="H100" s="1079"/>
      <c r="M100" s="975"/>
      <c r="N100" s="975"/>
      <c r="O100" s="975"/>
      <c r="P100" s="975"/>
    </row>
    <row r="101" spans="1:16" ht="15">
      <c r="A101" s="975"/>
      <c r="B101" s="975"/>
      <c r="C101" s="975"/>
      <c r="D101" s="975"/>
      <c r="H101" s="1079"/>
      <c r="M101" s="975"/>
      <c r="N101" s="975"/>
      <c r="O101" s="975"/>
      <c r="P101" s="975"/>
    </row>
    <row r="102" spans="1:16" ht="15">
      <c r="A102" s="975"/>
      <c r="B102" s="975"/>
      <c r="C102" s="975"/>
      <c r="D102" s="975"/>
      <c r="H102" s="1079"/>
      <c r="M102" s="975"/>
      <c r="N102" s="975"/>
      <c r="O102" s="975"/>
      <c r="P102" s="975"/>
    </row>
    <row r="103" spans="1:16" ht="15">
      <c r="A103" s="975"/>
      <c r="B103" s="975"/>
      <c r="C103" s="975"/>
      <c r="D103" s="975"/>
      <c r="H103" s="1079"/>
      <c r="M103" s="975"/>
      <c r="N103" s="975"/>
      <c r="O103" s="975"/>
      <c r="P103" s="975"/>
    </row>
    <row r="104" spans="1:16" ht="15">
      <c r="A104" s="975"/>
      <c r="B104" s="975"/>
      <c r="C104" s="975"/>
      <c r="D104" s="975"/>
      <c r="H104" s="1079"/>
      <c r="M104" s="975"/>
      <c r="N104" s="975"/>
      <c r="O104" s="975"/>
      <c r="P104" s="975"/>
    </row>
    <row r="105" spans="1:16" ht="15">
      <c r="A105" s="975"/>
      <c r="B105" s="975"/>
      <c r="C105" s="975"/>
      <c r="D105" s="975"/>
      <c r="H105" s="1079"/>
      <c r="M105" s="975"/>
      <c r="N105" s="975"/>
      <c r="O105" s="975"/>
      <c r="P105" s="975"/>
    </row>
    <row r="106" spans="1:16" ht="15">
      <c r="A106" s="975"/>
      <c r="B106" s="975"/>
      <c r="C106" s="975"/>
      <c r="D106" s="975"/>
      <c r="H106" s="1079"/>
      <c r="M106" s="975"/>
      <c r="N106" s="975"/>
      <c r="O106" s="975"/>
      <c r="P106" s="975"/>
    </row>
    <row r="107" spans="1:16" ht="15">
      <c r="A107" s="975"/>
      <c r="B107" s="975"/>
      <c r="C107" s="975"/>
      <c r="D107" s="975"/>
      <c r="H107" s="1079"/>
      <c r="M107" s="975"/>
      <c r="N107" s="975"/>
      <c r="O107" s="975"/>
      <c r="P107" s="975"/>
    </row>
    <row r="108" spans="1:16" ht="15">
      <c r="A108" s="975"/>
      <c r="B108" s="975"/>
      <c r="C108" s="975"/>
      <c r="D108" s="975"/>
      <c r="H108" s="1079"/>
      <c r="M108" s="975"/>
      <c r="N108" s="975"/>
      <c r="O108" s="975"/>
      <c r="P108" s="975"/>
    </row>
    <row r="109" spans="1:16" ht="15">
      <c r="A109" s="975"/>
      <c r="B109" s="975"/>
      <c r="C109" s="975"/>
      <c r="D109" s="975"/>
      <c r="H109" s="1079"/>
      <c r="M109" s="975"/>
      <c r="N109" s="975"/>
      <c r="O109" s="975"/>
      <c r="P109" s="975"/>
    </row>
    <row r="110" spans="1:16" ht="15">
      <c r="A110" s="975"/>
      <c r="B110" s="975"/>
      <c r="C110" s="975"/>
      <c r="D110" s="975"/>
      <c r="H110" s="1079"/>
      <c r="M110" s="975"/>
      <c r="N110" s="975"/>
      <c r="O110" s="975"/>
      <c r="P110" s="975"/>
    </row>
    <row r="111" spans="1:16" ht="15">
      <c r="A111" s="975"/>
      <c r="B111" s="975"/>
      <c r="C111" s="975"/>
      <c r="D111" s="975"/>
      <c r="H111" s="1079"/>
      <c r="M111" s="975"/>
      <c r="N111" s="975"/>
      <c r="O111" s="975"/>
      <c r="P111" s="975"/>
    </row>
    <row r="112" spans="1:16" ht="15">
      <c r="A112" s="975"/>
      <c r="B112" s="975"/>
      <c r="C112" s="975"/>
      <c r="D112" s="975"/>
      <c r="H112" s="1079"/>
      <c r="M112" s="975"/>
      <c r="N112" s="975"/>
      <c r="O112" s="975"/>
      <c r="P112" s="975"/>
    </row>
    <row r="113" spans="1:16" ht="15">
      <c r="A113" s="975"/>
      <c r="B113" s="975"/>
      <c r="C113" s="975"/>
      <c r="D113" s="975"/>
      <c r="H113" s="1079"/>
      <c r="M113" s="975"/>
      <c r="N113" s="975"/>
      <c r="O113" s="975"/>
      <c r="P113" s="975"/>
    </row>
    <row r="114" spans="1:16" ht="15">
      <c r="A114" s="975"/>
      <c r="B114" s="975"/>
      <c r="C114" s="975"/>
      <c r="D114" s="975"/>
      <c r="H114" s="1079"/>
      <c r="M114" s="975"/>
      <c r="N114" s="975"/>
      <c r="O114" s="975"/>
      <c r="P114" s="975"/>
    </row>
    <row r="115" spans="1:16" ht="15">
      <c r="A115" s="975"/>
      <c r="B115" s="975"/>
      <c r="C115" s="975"/>
      <c r="D115" s="975"/>
      <c r="H115" s="1079"/>
      <c r="M115" s="975"/>
      <c r="N115" s="975"/>
      <c r="O115" s="975"/>
      <c r="P115" s="975"/>
    </row>
    <row r="116" spans="1:16" ht="15">
      <c r="A116" s="975"/>
      <c r="B116" s="975"/>
      <c r="C116" s="975"/>
      <c r="D116" s="975"/>
      <c r="H116" s="1079"/>
      <c r="M116" s="975"/>
      <c r="N116" s="975"/>
      <c r="O116" s="975"/>
      <c r="P116" s="975"/>
    </row>
    <row r="117" spans="1:16" ht="15">
      <c r="A117" s="975"/>
      <c r="B117" s="975"/>
      <c r="C117" s="975"/>
      <c r="D117" s="975"/>
      <c r="H117" s="1079"/>
      <c r="M117" s="975"/>
      <c r="N117" s="975"/>
      <c r="O117" s="975"/>
      <c r="P117" s="975"/>
    </row>
    <row r="118" spans="1:16" ht="15">
      <c r="A118" s="975"/>
      <c r="B118" s="975"/>
      <c r="C118" s="975"/>
      <c r="D118" s="975"/>
      <c r="H118" s="1079"/>
      <c r="M118" s="975"/>
      <c r="N118" s="975"/>
      <c r="O118" s="975"/>
      <c r="P118" s="975"/>
    </row>
    <row r="119" spans="1:16" ht="15">
      <c r="A119" s="975"/>
      <c r="B119" s="975"/>
      <c r="C119" s="975"/>
      <c r="D119" s="975"/>
      <c r="H119" s="1079"/>
      <c r="M119" s="975"/>
      <c r="N119" s="975"/>
      <c r="O119" s="975"/>
      <c r="P119" s="975"/>
    </row>
    <row r="120" spans="1:16" ht="15">
      <c r="A120" s="975"/>
      <c r="B120" s="975"/>
      <c r="C120" s="975"/>
      <c r="D120" s="975"/>
      <c r="H120" s="1079"/>
      <c r="M120" s="975"/>
      <c r="N120" s="975"/>
      <c r="O120" s="975"/>
      <c r="P120" s="975"/>
    </row>
    <row r="121" spans="1:16" ht="15">
      <c r="A121" s="975"/>
      <c r="B121" s="975"/>
      <c r="C121" s="975"/>
      <c r="D121" s="975"/>
      <c r="H121" s="1079"/>
      <c r="M121" s="975"/>
      <c r="N121" s="975"/>
      <c r="O121" s="975"/>
      <c r="P121" s="975"/>
    </row>
    <row r="122" spans="1:16" ht="15">
      <c r="A122" s="975"/>
      <c r="B122" s="975"/>
      <c r="C122" s="975"/>
      <c r="D122" s="975"/>
      <c r="H122" s="1079"/>
      <c r="M122" s="975"/>
      <c r="N122" s="975"/>
      <c r="O122" s="975"/>
      <c r="P122" s="975"/>
    </row>
    <row r="123" spans="1:16" ht="15">
      <c r="A123" s="975"/>
      <c r="B123" s="975"/>
      <c r="C123" s="975"/>
      <c r="D123" s="975"/>
      <c r="H123" s="1079"/>
      <c r="M123" s="975"/>
      <c r="N123" s="975"/>
      <c r="O123" s="975"/>
      <c r="P123" s="975"/>
    </row>
    <row r="124" spans="1:16" ht="15">
      <c r="A124" s="975"/>
      <c r="B124" s="975"/>
      <c r="C124" s="975"/>
      <c r="D124" s="975"/>
      <c r="H124" s="1079"/>
      <c r="M124" s="975"/>
      <c r="N124" s="975"/>
      <c r="O124" s="975"/>
      <c r="P124" s="975"/>
    </row>
    <row r="125" spans="1:16" ht="15">
      <c r="A125" s="975"/>
      <c r="B125" s="975"/>
      <c r="C125" s="975"/>
      <c r="D125" s="975"/>
      <c r="H125" s="1079"/>
      <c r="M125" s="975"/>
      <c r="N125" s="975"/>
      <c r="O125" s="975"/>
      <c r="P125" s="975"/>
    </row>
    <row r="126" spans="1:16" ht="15">
      <c r="A126" s="975"/>
      <c r="B126" s="975"/>
      <c r="C126" s="975"/>
      <c r="D126" s="975"/>
      <c r="H126" s="1079"/>
      <c r="M126" s="975"/>
      <c r="N126" s="975"/>
      <c r="O126" s="975"/>
      <c r="P126" s="975"/>
    </row>
    <row r="127" spans="1:16" ht="15">
      <c r="A127" s="975"/>
      <c r="B127" s="975"/>
      <c r="C127" s="975"/>
      <c r="D127" s="975"/>
      <c r="H127" s="1079"/>
      <c r="M127" s="975"/>
      <c r="N127" s="975"/>
      <c r="O127" s="975"/>
      <c r="P127" s="975"/>
    </row>
    <row r="128" spans="1:16" ht="15">
      <c r="A128" s="975"/>
      <c r="B128" s="975"/>
      <c r="C128" s="975"/>
      <c r="D128" s="975"/>
      <c r="H128" s="1079"/>
      <c r="M128" s="975"/>
      <c r="N128" s="975"/>
      <c r="O128" s="975"/>
      <c r="P128" s="975"/>
    </row>
    <row r="129" spans="1:16" ht="15">
      <c r="A129" s="975"/>
      <c r="B129" s="975"/>
      <c r="C129" s="975"/>
      <c r="D129" s="975"/>
      <c r="H129" s="1079"/>
      <c r="M129" s="975"/>
      <c r="N129" s="975"/>
      <c r="O129" s="975"/>
      <c r="P129" s="975"/>
    </row>
    <row r="130" spans="1:16" ht="15">
      <c r="A130" s="975"/>
      <c r="B130" s="975"/>
      <c r="C130" s="975"/>
      <c r="D130" s="975"/>
      <c r="H130" s="1079"/>
      <c r="M130" s="975"/>
      <c r="N130" s="975"/>
      <c r="O130" s="975"/>
      <c r="P130" s="975"/>
    </row>
  </sheetData>
  <mergeCells count="79">
    <mergeCell ref="Q3:Q5"/>
    <mergeCell ref="M7:O7"/>
    <mergeCell ref="R4:R5"/>
    <mergeCell ref="M16:O16"/>
    <mergeCell ref="M14:O14"/>
    <mergeCell ref="M15:O15"/>
    <mergeCell ref="M8:O8"/>
    <mergeCell ref="M3:O5"/>
    <mergeCell ref="AA3:AA5"/>
    <mergeCell ref="X4:X5"/>
    <mergeCell ref="Y4:Y5"/>
    <mergeCell ref="S4:S5"/>
    <mergeCell ref="Z3:Z5"/>
    <mergeCell ref="T3:T5"/>
    <mergeCell ref="U3:U5"/>
    <mergeCell ref="W4:W5"/>
    <mergeCell ref="V3:V5"/>
    <mergeCell ref="M58:O58"/>
    <mergeCell ref="M9:O9"/>
    <mergeCell ref="M17:O17"/>
    <mergeCell ref="M20:O20"/>
    <mergeCell ref="A21:C21"/>
    <mergeCell ref="M21:O21"/>
    <mergeCell ref="M29:O29"/>
    <mergeCell ref="A15:C15"/>
    <mergeCell ref="M13:O13"/>
    <mergeCell ref="M12:O12"/>
    <mergeCell ref="A16:C16"/>
    <mergeCell ref="A25:D25"/>
    <mergeCell ref="A12:C12"/>
    <mergeCell ref="A26:D26"/>
    <mergeCell ref="A18:C18"/>
    <mergeCell ref="M47:O47"/>
    <mergeCell ref="H1:K1"/>
    <mergeCell ref="A6:C6"/>
    <mergeCell ref="F4:F5"/>
    <mergeCell ref="A3:C5"/>
    <mergeCell ref="A58:C58"/>
    <mergeCell ref="J4:J5"/>
    <mergeCell ref="A7:C7"/>
    <mergeCell ref="H4:H5"/>
    <mergeCell ref="F3:G3"/>
    <mergeCell ref="H3:J3"/>
    <mergeCell ref="A13:C13"/>
    <mergeCell ref="A23:D23"/>
    <mergeCell ref="A1:G1"/>
    <mergeCell ref="A11:C11"/>
    <mergeCell ref="A14:C14"/>
    <mergeCell ref="A17:C17"/>
    <mergeCell ref="I4:I5"/>
    <mergeCell ref="E3:E5"/>
    <mergeCell ref="M6:O6"/>
    <mergeCell ref="A8:C8"/>
    <mergeCell ref="G4:G5"/>
    <mergeCell ref="K3:K5"/>
    <mergeCell ref="L3:L5"/>
    <mergeCell ref="A27:D27"/>
    <mergeCell ref="M27:P27"/>
    <mergeCell ref="A9:C9"/>
    <mergeCell ref="M10:O10"/>
    <mergeCell ref="M11:O11"/>
    <mergeCell ref="A10:C10"/>
    <mergeCell ref="M18:O18"/>
    <mergeCell ref="A28:D28"/>
    <mergeCell ref="M28:P28"/>
    <mergeCell ref="A47:C47"/>
    <mergeCell ref="A29:C29"/>
    <mergeCell ref="M19:O19"/>
    <mergeCell ref="A19:C19"/>
    <mergeCell ref="A36:C36"/>
    <mergeCell ref="M36:O36"/>
    <mergeCell ref="M22:P22"/>
    <mergeCell ref="M23:P23"/>
    <mergeCell ref="M24:P24"/>
    <mergeCell ref="M25:P25"/>
    <mergeCell ref="M26:P26"/>
    <mergeCell ref="A22:D22"/>
    <mergeCell ref="A24:D24"/>
    <mergeCell ref="A20:C20"/>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2" manualBreakCount="2">
    <brk id="7" max="1048575" man="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V101"/>
  <sheetViews>
    <sheetView view="pageBreakPreview" zoomScaleNormal="75" zoomScaleSheetLayoutView="100" workbookViewId="0">
      <selection activeCell="H35" sqref="H35"/>
    </sheetView>
  </sheetViews>
  <sheetFormatPr defaultColWidth="9.140625" defaultRowHeight="15.75"/>
  <cols>
    <col min="1" max="1" width="2.28515625" style="516" customWidth="1"/>
    <col min="2" max="2" width="18.7109375" style="516" customWidth="1"/>
    <col min="3" max="3" width="2.28515625" style="516" customWidth="1"/>
    <col min="4" max="4" width="1.7109375" style="581" customWidth="1"/>
    <col min="5" max="5" width="11.85546875" style="1071" customWidth="1"/>
    <col min="6" max="6" width="11.85546875" style="1070" customWidth="1"/>
    <col min="7" max="7" width="11.85546875" style="1071" customWidth="1"/>
    <col min="8" max="8" width="11.85546875" style="1070" customWidth="1"/>
    <col min="9" max="9" width="11.85546875" style="1071" customWidth="1"/>
    <col min="10" max="10" width="11.85546875" style="1070" customWidth="1"/>
    <col min="11" max="11" width="15.85546875" style="1071" customWidth="1"/>
    <col min="12" max="12" width="15.85546875" style="1070" customWidth="1"/>
    <col min="13" max="13" width="15.85546875" style="1071" customWidth="1"/>
    <col min="14" max="14" width="15.85546875" style="1070" customWidth="1"/>
    <col min="15" max="15" width="15.85546875" style="1071" customWidth="1"/>
    <col min="16" max="16" width="15.85546875" style="1070" customWidth="1"/>
    <col min="17" max="17" width="13.85546875" style="953" customWidth="1"/>
    <col min="18" max="18" width="13" style="1071" customWidth="1"/>
    <col min="19" max="34" width="8.5703125" style="1071" customWidth="1"/>
    <col min="35" max="16384" width="9.140625" style="1071"/>
  </cols>
  <sheetData>
    <row r="1" spans="1:34" s="1338" customFormat="1" ht="35.1" customHeight="1">
      <c r="A1" s="1336"/>
      <c r="B1" s="1336"/>
      <c r="C1" s="1336"/>
      <c r="D1" s="1336"/>
      <c r="E1" s="1336"/>
      <c r="F1" s="1337"/>
      <c r="G1" s="1336"/>
      <c r="H1" s="1337"/>
      <c r="J1" s="1339" t="s">
        <v>1485</v>
      </c>
      <c r="K1" s="1340" t="s">
        <v>480</v>
      </c>
      <c r="L1" s="1337"/>
      <c r="M1" s="1336"/>
      <c r="N1" s="1337"/>
      <c r="O1" s="1336"/>
      <c r="P1" s="1337"/>
      <c r="Q1" s="1341"/>
    </row>
    <row r="2" spans="1:34" ht="15" customHeight="1" thickBot="1">
      <c r="A2" s="1068"/>
      <c r="B2" s="555"/>
      <c r="C2" s="555"/>
      <c r="D2" s="556"/>
      <c r="E2" s="1068"/>
      <c r="F2" s="1069"/>
      <c r="G2" s="1068"/>
      <c r="H2" s="1069"/>
      <c r="I2" s="1068"/>
      <c r="J2" s="1069"/>
      <c r="K2" s="1068"/>
      <c r="N2" s="536"/>
      <c r="P2" s="536" t="s">
        <v>554</v>
      </c>
    </row>
    <row r="3" spans="1:34" s="1073" customFormat="1" ht="20.100000000000001" customHeight="1">
      <c r="A3" s="2963" t="s">
        <v>10</v>
      </c>
      <c r="B3" s="2963"/>
      <c r="C3" s="2963"/>
      <c r="D3" s="1176"/>
      <c r="E3" s="2955" t="s">
        <v>49</v>
      </c>
      <c r="F3" s="2959"/>
      <c r="G3" s="2955" t="s">
        <v>134</v>
      </c>
      <c r="H3" s="2959"/>
      <c r="I3" s="2961" t="s">
        <v>544</v>
      </c>
      <c r="J3" s="2956"/>
      <c r="K3" s="2956" t="s">
        <v>136</v>
      </c>
      <c r="L3" s="2959"/>
      <c r="M3" s="2955" t="s">
        <v>137</v>
      </c>
      <c r="N3" s="2959"/>
      <c r="O3" s="2955" t="s">
        <v>307</v>
      </c>
      <c r="P3" s="2956"/>
      <c r="Q3" s="1072"/>
    </row>
    <row r="4" spans="1:34" s="1073" customFormat="1" ht="20.100000000000001" customHeight="1">
      <c r="A4" s="2964"/>
      <c r="B4" s="2964"/>
      <c r="C4" s="2964"/>
      <c r="D4" s="1176"/>
      <c r="E4" s="2957"/>
      <c r="F4" s="2960"/>
      <c r="G4" s="2957"/>
      <c r="H4" s="2960"/>
      <c r="I4" s="2962"/>
      <c r="J4" s="2958"/>
      <c r="K4" s="2958"/>
      <c r="L4" s="2960"/>
      <c r="M4" s="2957"/>
      <c r="N4" s="2960"/>
      <c r="O4" s="2957"/>
      <c r="P4" s="2958"/>
      <c r="Q4" s="1072"/>
    </row>
    <row r="5" spans="1:34" s="1073" customFormat="1" ht="24.95" customHeight="1">
      <c r="A5" s="2965"/>
      <c r="B5" s="2965"/>
      <c r="C5" s="2965"/>
      <c r="D5" s="557"/>
      <c r="E5" s="558"/>
      <c r="F5" s="538" t="s">
        <v>138</v>
      </c>
      <c r="G5" s="558"/>
      <c r="H5" s="538" t="s">
        <v>138</v>
      </c>
      <c r="I5" s="537"/>
      <c r="J5" s="538" t="s">
        <v>138</v>
      </c>
      <c r="K5" s="539"/>
      <c r="L5" s="538" t="s">
        <v>138</v>
      </c>
      <c r="M5" s="558"/>
      <c r="N5" s="559" t="s">
        <v>138</v>
      </c>
      <c r="O5" s="558"/>
      <c r="P5" s="559" t="s">
        <v>138</v>
      </c>
      <c r="Q5" s="1072"/>
      <c r="S5" s="1661" t="str">
        <f>S28</f>
        <v>B315  合計-直接營建工程收入</v>
      </c>
      <c r="T5" s="1661" t="str">
        <f>T28</f>
        <v>B310  住宅工程-直接營建工程收入</v>
      </c>
      <c r="U5" s="1661" t="str">
        <f>U28</f>
        <v>B311  其他房屋工程-直接營建工程收入</v>
      </c>
      <c r="V5" s="1661" t="str">
        <f>V28</f>
        <v>B312  公共設備工程-直接營建工程收入</v>
      </c>
      <c r="W5" s="1661" t="str">
        <f>W28</f>
        <v>B313  機電、電路、管道工程-直接營建工程收入</v>
      </c>
      <c r="X5" s="1661" t="str">
        <f>X28</f>
        <v>B314  其他營建工程-直接營建工程收入</v>
      </c>
      <c r="Y5" s="1662" t="str">
        <f>Y28</f>
        <v>收入總額-發包工程款</v>
      </c>
      <c r="Z5" s="1662" t="str">
        <f>Z28</f>
        <v>營業收入-發包工程款</v>
      </c>
      <c r="AA5" s="1662" t="str">
        <f>AA28</f>
        <v>B601  承包工程收入值</v>
      </c>
      <c r="AB5" s="1662" t="str">
        <f>AB28</f>
        <v>B602  出售自地自建及合件房地產收入</v>
      </c>
      <c r="AC5" s="1662" t="str">
        <f>AC28</f>
        <v>B603  其他營業收入</v>
      </c>
      <c r="AD5" s="1662" t="str">
        <f>AD28</f>
        <v>B503  發包工程款</v>
      </c>
      <c r="AE5" s="1662" t="str">
        <f>AE28</f>
        <v>B608  非營業收益小計</v>
      </c>
      <c r="AF5" s="1662" t="str">
        <f>AF28</f>
        <v>B605  租金收入</v>
      </c>
      <c r="AG5" s="1662" t="str">
        <f>AG28</f>
        <v>B606  利息收入</v>
      </c>
      <c r="AH5" s="1662" t="str">
        <f>AH28</f>
        <v>B607  其他非營業收益</v>
      </c>
    </row>
    <row r="6" spans="1:34" s="544" customFormat="1" ht="9.6" hidden="1" customHeight="1">
      <c r="A6" s="2966" t="s">
        <v>796</v>
      </c>
      <c r="B6" s="2966"/>
      <c r="C6" s="2966"/>
      <c r="D6" s="343"/>
      <c r="E6" s="560">
        <v>510960965</v>
      </c>
      <c r="F6" s="561">
        <v>100</v>
      </c>
      <c r="G6" s="562">
        <v>131668083</v>
      </c>
      <c r="H6" s="561">
        <f t="shared" ref="H6:H14" si="0">G6/$E6*100</f>
        <v>25.768716598537033</v>
      </c>
      <c r="I6" s="562">
        <v>93931842</v>
      </c>
      <c r="J6" s="561">
        <f t="shared" ref="J6:J14" si="1">I6/$E6*100</f>
        <v>18.383369461500841</v>
      </c>
      <c r="K6" s="562">
        <v>197208913</v>
      </c>
      <c r="L6" s="541">
        <f t="shared" ref="L6:L14" si="2">K6/$E6*100</f>
        <v>38.595690572957956</v>
      </c>
      <c r="M6" s="563" t="s">
        <v>3</v>
      </c>
      <c r="N6" s="564" t="s">
        <v>3</v>
      </c>
      <c r="O6" s="562">
        <v>88152126</v>
      </c>
      <c r="P6" s="541">
        <f t="shared" ref="P6:P16" si="3">O6/$E6*100</f>
        <v>17.252223171294503</v>
      </c>
      <c r="Q6" s="543"/>
    </row>
    <row r="7" spans="1:34" s="544" customFormat="1" ht="9.6" hidden="1" customHeight="1">
      <c r="A7" s="2954" t="s">
        <v>793</v>
      </c>
      <c r="B7" s="2954"/>
      <c r="C7" s="2954"/>
      <c r="D7" s="343"/>
      <c r="E7" s="540">
        <v>431619868.19088924</v>
      </c>
      <c r="F7" s="541">
        <v>100</v>
      </c>
      <c r="G7" s="542">
        <v>81881906.04838948</v>
      </c>
      <c r="H7" s="541">
        <f t="shared" si="0"/>
        <v>18.970838018090536</v>
      </c>
      <c r="I7" s="542">
        <v>91945196.957343102</v>
      </c>
      <c r="J7" s="541">
        <f t="shared" si="1"/>
        <v>21.302355089149696</v>
      </c>
      <c r="K7" s="542">
        <v>175649717.81794384</v>
      </c>
      <c r="L7" s="541">
        <f t="shared" si="2"/>
        <v>40.695466256956593</v>
      </c>
      <c r="M7" s="565" t="s">
        <v>3</v>
      </c>
      <c r="N7" s="566" t="s">
        <v>3</v>
      </c>
      <c r="O7" s="542">
        <v>82143047.367212743</v>
      </c>
      <c r="P7" s="541">
        <f t="shared" si="3"/>
        <v>19.031340635803158</v>
      </c>
      <c r="Q7" s="543"/>
    </row>
    <row r="8" spans="1:34" s="544" customFormat="1" ht="9.6" hidden="1" customHeight="1">
      <c r="A8" s="2954" t="s">
        <v>1087</v>
      </c>
      <c r="B8" s="2954"/>
      <c r="C8" s="2954"/>
      <c r="D8" s="343"/>
      <c r="E8" s="540">
        <v>587812459</v>
      </c>
      <c r="F8" s="541">
        <v>100</v>
      </c>
      <c r="G8" s="542">
        <v>129121707</v>
      </c>
      <c r="H8" s="541">
        <f t="shared" si="0"/>
        <v>21.966480128656137</v>
      </c>
      <c r="I8" s="542">
        <v>136881041</v>
      </c>
      <c r="J8" s="541">
        <f t="shared" si="1"/>
        <v>23.286515776284354</v>
      </c>
      <c r="K8" s="542">
        <v>282021764</v>
      </c>
      <c r="L8" s="541">
        <f t="shared" si="2"/>
        <v>47.978187546378628</v>
      </c>
      <c r="M8" s="565" t="s">
        <v>3</v>
      </c>
      <c r="N8" s="566" t="s">
        <v>3</v>
      </c>
      <c r="O8" s="542">
        <v>39787947</v>
      </c>
      <c r="P8" s="541">
        <f t="shared" si="3"/>
        <v>6.7688165486808778</v>
      </c>
      <c r="Q8" s="543"/>
    </row>
    <row r="9" spans="1:34" s="544" customFormat="1" ht="9.6" hidden="1" customHeight="1">
      <c r="A9" s="2954" t="s">
        <v>1088</v>
      </c>
      <c r="B9" s="2954"/>
      <c r="C9" s="2954"/>
      <c r="D9" s="343"/>
      <c r="E9" s="540">
        <v>362027261.73339909</v>
      </c>
      <c r="F9" s="541">
        <v>100</v>
      </c>
      <c r="G9" s="542">
        <v>53790201.357100278</v>
      </c>
      <c r="H9" s="541">
        <f t="shared" si="0"/>
        <v>14.858052705630767</v>
      </c>
      <c r="I9" s="542">
        <v>51865368.784828432</v>
      </c>
      <c r="J9" s="541">
        <f t="shared" si="1"/>
        <v>14.326371040814784</v>
      </c>
      <c r="K9" s="542">
        <v>180076881.69639239</v>
      </c>
      <c r="L9" s="541">
        <f t="shared" si="2"/>
        <v>49.741248997155083</v>
      </c>
      <c r="M9" s="284" t="s">
        <v>4</v>
      </c>
      <c r="N9" s="284" t="s">
        <v>4</v>
      </c>
      <c r="O9" s="542">
        <v>76294809.895078495</v>
      </c>
      <c r="P9" s="541">
        <f t="shared" si="3"/>
        <v>21.074327256399503</v>
      </c>
      <c r="Q9" s="543"/>
    </row>
    <row r="10" spans="1:34" s="544" customFormat="1" ht="9.6" hidden="1" customHeight="1">
      <c r="A10" s="2954" t="s">
        <v>1089</v>
      </c>
      <c r="B10" s="2954"/>
      <c r="C10" s="2954"/>
      <c r="D10" s="343"/>
      <c r="E10" s="540">
        <v>386289229.16867709</v>
      </c>
      <c r="F10" s="541">
        <f>H10+J10+L10+N10+P10</f>
        <v>100.00000000000006</v>
      </c>
      <c r="G10" s="542">
        <v>64855220.707513526</v>
      </c>
      <c r="H10" s="541">
        <f t="shared" si="0"/>
        <v>16.789290461731678</v>
      </c>
      <c r="I10" s="542">
        <v>64314680.595084012</v>
      </c>
      <c r="J10" s="541">
        <f t="shared" si="1"/>
        <v>16.649359013580046</v>
      </c>
      <c r="K10" s="542">
        <v>173775068.55461529</v>
      </c>
      <c r="L10" s="541">
        <f t="shared" si="2"/>
        <v>44.985740070618085</v>
      </c>
      <c r="M10" s="542">
        <v>11239819.508780915</v>
      </c>
      <c r="N10" s="541">
        <f>M10/$E10*100</f>
        <v>2.9096901130196757</v>
      </c>
      <c r="O10" s="542">
        <v>72104439.802683547</v>
      </c>
      <c r="P10" s="541">
        <f t="shared" si="3"/>
        <v>18.665920341050573</v>
      </c>
      <c r="Q10" s="543"/>
    </row>
    <row r="11" spans="1:34" s="568" customFormat="1" ht="19.5" hidden="1" customHeight="1">
      <c r="A11" s="2641" t="s">
        <v>1090</v>
      </c>
      <c r="B11" s="2641"/>
      <c r="C11" s="2641"/>
      <c r="D11" s="2"/>
      <c r="E11" s="50">
        <v>435973742.12070048</v>
      </c>
      <c r="F11" s="496">
        <f>H11+J11+L11+N11+P11</f>
        <v>99.999999999999986</v>
      </c>
      <c r="G11" s="50">
        <v>101153345.61088361</v>
      </c>
      <c r="H11" s="496">
        <f t="shared" si="0"/>
        <v>23.201705937344968</v>
      </c>
      <c r="I11" s="50">
        <v>63863709.05862572</v>
      </c>
      <c r="J11" s="496">
        <f t="shared" si="1"/>
        <v>14.648521892161314</v>
      </c>
      <c r="K11" s="50">
        <v>178362334.57606959</v>
      </c>
      <c r="L11" s="496">
        <f t="shared" si="2"/>
        <v>40.911256193656151</v>
      </c>
      <c r="M11" s="50">
        <v>12789929.620203122</v>
      </c>
      <c r="N11" s="496">
        <f>M11/$E11*100</f>
        <v>2.9336467737688192</v>
      </c>
      <c r="O11" s="50">
        <v>79804423.254918411</v>
      </c>
      <c r="P11" s="496">
        <f t="shared" si="3"/>
        <v>18.304869203068737</v>
      </c>
      <c r="Q11" s="567"/>
    </row>
    <row r="12" spans="1:34" s="544" customFormat="1" ht="19.5" hidden="1" customHeight="1">
      <c r="A12" s="2954" t="s">
        <v>1091</v>
      </c>
      <c r="B12" s="2954"/>
      <c r="C12" s="2954"/>
      <c r="D12" s="343"/>
      <c r="E12" s="50">
        <v>528185352.96086514</v>
      </c>
      <c r="F12" s="541">
        <f>H12+J12+L12+N12+P12</f>
        <v>99.999999999999872</v>
      </c>
      <c r="G12" s="50">
        <v>148200867.24948132</v>
      </c>
      <c r="H12" s="541">
        <f t="shared" si="0"/>
        <v>28.058496211359724</v>
      </c>
      <c r="I12" s="50">
        <v>113733751.25709018</v>
      </c>
      <c r="J12" s="541">
        <f t="shared" si="1"/>
        <v>21.532924118309857</v>
      </c>
      <c r="K12" s="50">
        <v>160055994.80843538</v>
      </c>
      <c r="L12" s="541">
        <f t="shared" si="2"/>
        <v>30.302997595674412</v>
      </c>
      <c r="M12" s="50">
        <v>22300196.445517406</v>
      </c>
      <c r="N12" s="541">
        <f>M12/$E12*100</f>
        <v>4.2220399184696236</v>
      </c>
      <c r="O12" s="50">
        <v>83894543.200340241</v>
      </c>
      <c r="P12" s="541">
        <f t="shared" si="3"/>
        <v>15.883542156186268</v>
      </c>
      <c r="Q12" s="543"/>
    </row>
    <row r="13" spans="1:34" s="544" customFormat="1" ht="18.600000000000001" hidden="1" customHeight="1">
      <c r="A13" s="2641" t="s">
        <v>1092</v>
      </c>
      <c r="B13" s="2641"/>
      <c r="C13" s="2641"/>
      <c r="D13" s="343"/>
      <c r="E13" s="284" t="s">
        <v>4</v>
      </c>
      <c r="F13" s="284" t="s">
        <v>4</v>
      </c>
      <c r="G13" s="284" t="s">
        <v>4</v>
      </c>
      <c r="H13" s="284" t="s">
        <v>4</v>
      </c>
      <c r="I13" s="284" t="s">
        <v>4</v>
      </c>
      <c r="J13" s="284" t="s">
        <v>4</v>
      </c>
      <c r="K13" s="284" t="s">
        <v>4</v>
      </c>
      <c r="L13" s="284" t="s">
        <v>4</v>
      </c>
      <c r="M13" s="284" t="s">
        <v>4</v>
      </c>
      <c r="N13" s="284" t="s">
        <v>4</v>
      </c>
      <c r="O13" s="284" t="s">
        <v>4</v>
      </c>
      <c r="P13" s="284" t="s">
        <v>4</v>
      </c>
      <c r="Q13" s="543"/>
    </row>
    <row r="14" spans="1:34" s="544" customFormat="1" ht="18.600000000000001" hidden="1" customHeight="1">
      <c r="A14" s="2641" t="s">
        <v>1093</v>
      </c>
      <c r="B14" s="2641"/>
      <c r="C14" s="2641"/>
      <c r="D14" s="343"/>
      <c r="E14" s="50">
        <v>546030780.76779866</v>
      </c>
      <c r="F14" s="541">
        <f>H14+J14+L14+N14+P14</f>
        <v>100.00000000000001</v>
      </c>
      <c r="G14" s="50">
        <v>158680137.2429598</v>
      </c>
      <c r="H14" s="541">
        <f t="shared" si="0"/>
        <v>29.060657902807684</v>
      </c>
      <c r="I14" s="50">
        <v>94232338.354300484</v>
      </c>
      <c r="J14" s="541">
        <f t="shared" si="1"/>
        <v>17.257697125022169</v>
      </c>
      <c r="K14" s="50">
        <v>194774447.18591845</v>
      </c>
      <c r="L14" s="541">
        <f t="shared" si="2"/>
        <v>35.670964723277557</v>
      </c>
      <c r="M14" s="50">
        <v>18751979.074169029</v>
      </c>
      <c r="N14" s="541">
        <f>M14/$E14*100</f>
        <v>3.4342347967638416</v>
      </c>
      <c r="O14" s="50">
        <v>79591878.910450876</v>
      </c>
      <c r="P14" s="541">
        <f t="shared" si="3"/>
        <v>14.576445452128747</v>
      </c>
      <c r="Q14" s="543"/>
    </row>
    <row r="15" spans="1:34" s="544" customFormat="1" ht="18.600000000000001" hidden="1" customHeight="1">
      <c r="A15" s="2954" t="s">
        <v>1094</v>
      </c>
      <c r="B15" s="2954"/>
      <c r="C15" s="2954"/>
      <c r="D15" s="343"/>
      <c r="E15" s="540">
        <v>618770939.2565527</v>
      </c>
      <c r="F15" s="541">
        <v>100</v>
      </c>
      <c r="G15" s="542">
        <v>221158180.15083662</v>
      </c>
      <c r="H15" s="541">
        <f t="shared" ref="H15:H21" si="4">G15/$E15*100</f>
        <v>35.741526649030419</v>
      </c>
      <c r="I15" s="542">
        <v>109069787.56317669</v>
      </c>
      <c r="J15" s="541">
        <f t="shared" ref="J15:J20" si="5">I15/$E15*100</f>
        <v>17.626843900300649</v>
      </c>
      <c r="K15" s="542">
        <v>200177896.32168448</v>
      </c>
      <c r="L15" s="541">
        <f t="shared" ref="L15:L20" si="6">K15/$E15*100</f>
        <v>32.350888450287648</v>
      </c>
      <c r="M15" s="284">
        <v>28461321.809771124</v>
      </c>
      <c r="N15" s="541">
        <f>M15/$E15*100</f>
        <v>4.5996539275045993</v>
      </c>
      <c r="O15" s="542">
        <v>59903753.41108387</v>
      </c>
      <c r="P15" s="541">
        <f t="shared" si="3"/>
        <v>9.6810870728767018</v>
      </c>
      <c r="Q15" s="543"/>
    </row>
    <row r="16" spans="1:34" s="544" customFormat="1" ht="18" hidden="1" customHeight="1">
      <c r="A16" s="2954" t="s">
        <v>1280</v>
      </c>
      <c r="B16" s="2954"/>
      <c r="C16" s="2954"/>
      <c r="D16" s="343"/>
      <c r="E16" s="540">
        <v>567575228.39689231</v>
      </c>
      <c r="F16" s="541">
        <v>100</v>
      </c>
      <c r="G16" s="542">
        <v>128421091.81250381</v>
      </c>
      <c r="H16" s="541">
        <f t="shared" si="4"/>
        <v>22.626267917863021</v>
      </c>
      <c r="I16" s="542">
        <v>120124578.30331248</v>
      </c>
      <c r="J16" s="541">
        <f t="shared" si="5"/>
        <v>21.164520982108847</v>
      </c>
      <c r="K16" s="542">
        <v>215493008.96000895</v>
      </c>
      <c r="L16" s="541">
        <f t="shared" si="6"/>
        <v>37.967303394946555</v>
      </c>
      <c r="M16" s="284">
        <v>19034584.561595131</v>
      </c>
      <c r="N16" s="541">
        <f>M16/$E16*100</f>
        <v>3.3536672513629657</v>
      </c>
      <c r="O16" s="542">
        <v>84501964.759472683</v>
      </c>
      <c r="P16" s="541">
        <f t="shared" si="3"/>
        <v>14.888240453718746</v>
      </c>
      <c r="Q16" s="543"/>
    </row>
    <row r="17" spans="1:48" s="544" customFormat="1" ht="17.25" hidden="1" customHeight="1">
      <c r="A17" s="2641" t="s">
        <v>1301</v>
      </c>
      <c r="B17" s="2641"/>
      <c r="C17" s="2641"/>
      <c r="D17" s="343"/>
      <c r="E17" s="569">
        <v>653215005.41356063</v>
      </c>
      <c r="F17" s="552">
        <v>100</v>
      </c>
      <c r="G17" s="569">
        <v>154860301.40150899</v>
      </c>
      <c r="H17" s="552">
        <f t="shared" si="4"/>
        <v>23.707401103479629</v>
      </c>
      <c r="I17" s="569">
        <v>132878534.53754336</v>
      </c>
      <c r="J17" s="552">
        <f t="shared" si="5"/>
        <v>20.342235471675345</v>
      </c>
      <c r="K17" s="569">
        <v>254720760.09774068</v>
      </c>
      <c r="L17" s="552">
        <f t="shared" si="6"/>
        <v>38.994933978357253</v>
      </c>
      <c r="M17" s="569">
        <v>32985182.407392096</v>
      </c>
      <c r="N17" s="552">
        <f>M17/$E17*100</f>
        <v>5.0496669755019878</v>
      </c>
      <c r="O17" s="569">
        <v>77770226.96937491</v>
      </c>
      <c r="P17" s="552">
        <f t="shared" ref="P17:P24" si="7">O17/$E17*100</f>
        <v>11.9057624709857</v>
      </c>
      <c r="Q17" s="548"/>
      <c r="R17" s="549"/>
      <c r="S17" s="542"/>
      <c r="T17" s="541"/>
      <c r="U17" s="541"/>
      <c r="V17" s="542"/>
      <c r="W17" s="541"/>
      <c r="X17" s="542"/>
      <c r="Y17" s="541"/>
      <c r="Z17" s="541"/>
      <c r="AA17" s="542"/>
      <c r="AB17" s="541"/>
      <c r="AC17" s="542"/>
      <c r="AD17" s="541"/>
      <c r="AE17" s="541"/>
      <c r="AF17" s="284"/>
      <c r="AG17" s="541"/>
      <c r="AH17" s="542"/>
      <c r="AI17" s="541"/>
      <c r="AJ17" s="543"/>
    </row>
    <row r="18" spans="1:48" s="544" customFormat="1" ht="18.75" hidden="1" customHeight="1">
      <c r="A18" s="2954" t="s">
        <v>1302</v>
      </c>
      <c r="B18" s="2954"/>
      <c r="C18" s="2954"/>
      <c r="D18" s="343"/>
      <c r="E18" s="570">
        <v>816525844.9970392</v>
      </c>
      <c r="F18" s="552">
        <v>100</v>
      </c>
      <c r="G18" s="570">
        <v>274137398.44582748</v>
      </c>
      <c r="H18" s="552">
        <f t="shared" si="4"/>
        <v>33.573633967069533</v>
      </c>
      <c r="I18" s="570">
        <v>142771654.55648893</v>
      </c>
      <c r="J18" s="552">
        <f t="shared" si="5"/>
        <v>17.485258480337095</v>
      </c>
      <c r="K18" s="570">
        <v>320170803.63798779</v>
      </c>
      <c r="L18" s="552">
        <f t="shared" si="6"/>
        <v>39.211349597776511</v>
      </c>
      <c r="M18" s="571" t="s">
        <v>295</v>
      </c>
      <c r="N18" s="572" t="s">
        <v>443</v>
      </c>
      <c r="O18" s="570">
        <v>79445988.356734678</v>
      </c>
      <c r="P18" s="552">
        <f t="shared" si="7"/>
        <v>9.7297579548168205</v>
      </c>
      <c r="Q18" s="548"/>
      <c r="R18" s="549"/>
      <c r="S18" s="542"/>
      <c r="T18" s="541"/>
      <c r="U18" s="541"/>
      <c r="V18" s="542"/>
      <c r="W18" s="541"/>
      <c r="X18" s="542"/>
      <c r="Y18" s="541"/>
      <c r="Z18" s="541"/>
      <c r="AA18" s="542"/>
      <c r="AB18" s="541"/>
      <c r="AC18" s="542"/>
      <c r="AD18" s="541"/>
      <c r="AE18" s="541"/>
      <c r="AF18" s="284"/>
      <c r="AG18" s="541"/>
      <c r="AH18" s="542"/>
      <c r="AI18" s="541"/>
      <c r="AJ18" s="543"/>
    </row>
    <row r="19" spans="1:48" s="544" customFormat="1" ht="18.75" hidden="1" customHeight="1">
      <c r="A19" s="2641" t="s">
        <v>1303</v>
      </c>
      <c r="B19" s="2641"/>
      <c r="C19" s="2641"/>
      <c r="D19" s="343"/>
      <c r="E19" s="569">
        <v>660786536.15015137</v>
      </c>
      <c r="F19" s="552">
        <v>100</v>
      </c>
      <c r="G19" s="569">
        <v>211034029.39139131</v>
      </c>
      <c r="H19" s="552">
        <f t="shared" si="4"/>
        <v>31.936793176947809</v>
      </c>
      <c r="I19" s="569">
        <v>138120230.60374892</v>
      </c>
      <c r="J19" s="552">
        <f t="shared" si="5"/>
        <v>20.902397831599231</v>
      </c>
      <c r="K19" s="569">
        <v>217456862.94157001</v>
      </c>
      <c r="L19" s="552">
        <f t="shared" si="6"/>
        <v>32.908791424309072</v>
      </c>
      <c r="M19" s="569">
        <v>24766734.77182867</v>
      </c>
      <c r="N19" s="552">
        <f>M19/$E19*100</f>
        <v>3.7480689174031379</v>
      </c>
      <c r="O19" s="569">
        <v>69408678.441612154</v>
      </c>
      <c r="P19" s="552">
        <f t="shared" si="7"/>
        <v>10.503948649740698</v>
      </c>
      <c r="Q19" s="548"/>
      <c r="R19" s="549"/>
      <c r="S19" s="542"/>
      <c r="T19" s="541"/>
      <c r="U19" s="541"/>
      <c r="V19" s="542"/>
      <c r="W19" s="541"/>
      <c r="X19" s="542"/>
      <c r="Y19" s="541"/>
      <c r="Z19" s="541"/>
      <c r="AA19" s="542"/>
      <c r="AB19" s="541"/>
      <c r="AC19" s="542"/>
      <c r="AD19" s="541"/>
      <c r="AE19" s="541"/>
      <c r="AF19" s="284"/>
      <c r="AG19" s="541"/>
      <c r="AH19" s="542"/>
      <c r="AI19" s="541"/>
      <c r="AJ19" s="543"/>
    </row>
    <row r="20" spans="1:48" s="544" customFormat="1" ht="18.600000000000001" hidden="1" customHeight="1">
      <c r="A20" s="2954" t="s">
        <v>1304</v>
      </c>
      <c r="B20" s="2954"/>
      <c r="C20" s="2954"/>
      <c r="D20" s="343"/>
      <c r="E20" s="569">
        <v>641280619.27300835</v>
      </c>
      <c r="F20" s="552">
        <v>100</v>
      </c>
      <c r="G20" s="569">
        <v>199831470.53719062</v>
      </c>
      <c r="H20" s="552">
        <f t="shared" si="4"/>
        <v>31.161314490328863</v>
      </c>
      <c r="I20" s="569">
        <v>136902260.37860548</v>
      </c>
      <c r="J20" s="552">
        <f t="shared" si="5"/>
        <v>21.348261005268732</v>
      </c>
      <c r="K20" s="569">
        <v>216387706.75045177</v>
      </c>
      <c r="L20" s="552">
        <f t="shared" si="6"/>
        <v>33.743060408680527</v>
      </c>
      <c r="M20" s="569">
        <v>17955091.373014469</v>
      </c>
      <c r="N20" s="552">
        <f>M20/$E20*100</f>
        <v>2.7998805567162415</v>
      </c>
      <c r="O20" s="569">
        <v>70204090.233745754</v>
      </c>
      <c r="P20" s="552">
        <f t="shared" si="7"/>
        <v>10.947483539005599</v>
      </c>
      <c r="Q20" s="548"/>
      <c r="R20" s="549"/>
      <c r="S20" s="542"/>
      <c r="T20" s="541"/>
      <c r="U20" s="541"/>
      <c r="V20" s="542"/>
      <c r="W20" s="541"/>
      <c r="X20" s="542"/>
      <c r="Y20" s="541"/>
      <c r="Z20" s="541"/>
      <c r="AA20" s="542"/>
      <c r="AB20" s="541"/>
      <c r="AC20" s="542"/>
      <c r="AD20" s="541"/>
      <c r="AE20" s="541"/>
      <c r="AF20" s="284"/>
      <c r="AG20" s="541"/>
      <c r="AH20" s="542"/>
      <c r="AI20" s="541"/>
      <c r="AJ20" s="543"/>
    </row>
    <row r="21" spans="1:48" s="544" customFormat="1" ht="18.600000000000001" hidden="1" customHeight="1">
      <c r="A21" s="2954" t="s">
        <v>1305</v>
      </c>
      <c r="B21" s="2954"/>
      <c r="C21" s="2954"/>
      <c r="D21" s="343"/>
      <c r="E21" s="569">
        <v>691497654.67302084</v>
      </c>
      <c r="F21" s="552">
        <v>100</v>
      </c>
      <c r="G21" s="569">
        <v>236867415.34364241</v>
      </c>
      <c r="H21" s="552">
        <f t="shared" si="4"/>
        <v>34.254261564436788</v>
      </c>
      <c r="I21" s="569">
        <v>131035357.08832623</v>
      </c>
      <c r="J21" s="552">
        <f t="shared" ref="J21:J26" si="8">I21/$E21*100</f>
        <v>18.949501303845658</v>
      </c>
      <c r="K21" s="569">
        <v>219603523.48414138</v>
      </c>
      <c r="L21" s="552">
        <f t="shared" ref="L21:L26" si="9">K21/$E21*100</f>
        <v>31.757667144653201</v>
      </c>
      <c r="M21" s="569">
        <v>21796649.106778391</v>
      </c>
      <c r="N21" s="552">
        <f>M21/$E21*100</f>
        <v>3.1520929911302558</v>
      </c>
      <c r="O21" s="569">
        <v>82194709.650132388</v>
      </c>
      <c r="P21" s="552">
        <f t="shared" si="7"/>
        <v>11.886476995934093</v>
      </c>
      <c r="Q21" s="548"/>
      <c r="R21" s="549"/>
      <c r="S21" s="542"/>
      <c r="T21" s="541"/>
      <c r="U21" s="541"/>
      <c r="V21" s="542"/>
      <c r="W21" s="541"/>
      <c r="X21" s="542"/>
      <c r="Y21" s="541"/>
      <c r="Z21" s="541"/>
      <c r="AA21" s="542"/>
      <c r="AB21" s="541"/>
      <c r="AC21" s="542"/>
      <c r="AD21" s="541"/>
      <c r="AE21" s="541"/>
      <c r="AF21" s="284"/>
      <c r="AG21" s="541"/>
      <c r="AH21" s="542"/>
      <c r="AI21" s="541"/>
      <c r="AJ21" s="543"/>
    </row>
    <row r="22" spans="1:48" s="544" customFormat="1" ht="18" hidden="1" customHeight="1">
      <c r="A22" s="2618" t="s">
        <v>1055</v>
      </c>
      <c r="B22" s="2619"/>
      <c r="C22" s="2619"/>
      <c r="D22" s="2620"/>
      <c r="E22" s="551">
        <v>706460.88593791437</v>
      </c>
      <c r="F22" s="552">
        <v>100</v>
      </c>
      <c r="G22" s="551">
        <v>272398.98342712037</v>
      </c>
      <c r="H22" s="552">
        <f t="shared" ref="H22:H27" si="10">G22/$E22*100</f>
        <v>38.558254087270093</v>
      </c>
      <c r="I22" s="551">
        <v>139273.60049058628</v>
      </c>
      <c r="J22" s="552">
        <f t="shared" si="8"/>
        <v>19.714269149619419</v>
      </c>
      <c r="K22" s="551">
        <v>189069.55783406022</v>
      </c>
      <c r="L22" s="552">
        <f t="shared" si="9"/>
        <v>26.762919447839913</v>
      </c>
      <c r="M22" s="551">
        <v>21380.139060784411</v>
      </c>
      <c r="N22" s="552">
        <f>M22/$E22*100</f>
        <v>3.0263726536536595</v>
      </c>
      <c r="O22" s="551">
        <v>84338.605125363567</v>
      </c>
      <c r="P22" s="552">
        <f t="shared" si="7"/>
        <v>11.938184661616987</v>
      </c>
      <c r="Q22" s="548"/>
      <c r="R22" s="548"/>
      <c r="S22" s="548"/>
      <c r="T22" s="548"/>
      <c r="U22" s="548"/>
      <c r="V22" s="548"/>
      <c r="W22" s="548"/>
      <c r="X22" s="548"/>
      <c r="Y22" s="548"/>
      <c r="Z22" s="548"/>
      <c r="AA22" s="542"/>
      <c r="AB22" s="541"/>
      <c r="AC22" s="542"/>
      <c r="AD22" s="541"/>
      <c r="AE22" s="541"/>
      <c r="AF22" s="284"/>
      <c r="AG22" s="541"/>
      <c r="AH22" s="542"/>
      <c r="AI22" s="541"/>
      <c r="AJ22" s="543"/>
    </row>
    <row r="23" spans="1:48" s="544" customFormat="1" ht="18" hidden="1" customHeight="1">
      <c r="A23" s="2618" t="s">
        <v>1001</v>
      </c>
      <c r="B23" s="2619"/>
      <c r="C23" s="2619"/>
      <c r="D23" s="2620"/>
      <c r="E23" s="551">
        <v>654328.84365911281</v>
      </c>
      <c r="F23" s="552">
        <v>100</v>
      </c>
      <c r="G23" s="551">
        <v>257031.04076734686</v>
      </c>
      <c r="H23" s="552">
        <f t="shared" si="10"/>
        <v>39.281630828008076</v>
      </c>
      <c r="I23" s="551">
        <v>110219.90997548625</v>
      </c>
      <c r="J23" s="552">
        <f t="shared" si="8"/>
        <v>16.844727394121691</v>
      </c>
      <c r="K23" s="551">
        <v>232511.1179467265</v>
      </c>
      <c r="L23" s="552">
        <f t="shared" si="9"/>
        <v>35.534291388789576</v>
      </c>
      <c r="M23" s="448" t="s">
        <v>450</v>
      </c>
      <c r="N23" s="448" t="s">
        <v>450</v>
      </c>
      <c r="O23" s="551">
        <v>54566.774969553575</v>
      </c>
      <c r="P23" s="552">
        <f t="shared" si="7"/>
        <v>8.3393503890807157</v>
      </c>
      <c r="Q23" s="548"/>
      <c r="R23" s="548"/>
      <c r="S23" s="548"/>
      <c r="T23" s="548"/>
      <c r="U23" s="548"/>
      <c r="V23" s="548"/>
      <c r="W23" s="548"/>
      <c r="X23" s="548"/>
      <c r="Y23" s="548"/>
      <c r="Z23" s="548"/>
      <c r="AA23" s="542"/>
      <c r="AB23" s="541"/>
      <c r="AC23" s="542"/>
      <c r="AD23" s="541"/>
      <c r="AE23" s="541"/>
      <c r="AF23" s="284"/>
      <c r="AG23" s="541"/>
      <c r="AH23" s="542"/>
      <c r="AI23" s="541"/>
      <c r="AJ23" s="543"/>
    </row>
    <row r="24" spans="1:48" s="544" customFormat="1" ht="16.5" customHeight="1">
      <c r="A24" s="2618" t="s">
        <v>1002</v>
      </c>
      <c r="B24" s="2619"/>
      <c r="C24" s="2619"/>
      <c r="D24" s="2620"/>
      <c r="E24" s="551">
        <v>676944.00375320809</v>
      </c>
      <c r="F24" s="552">
        <v>100</v>
      </c>
      <c r="G24" s="551">
        <v>219622.513891718</v>
      </c>
      <c r="H24" s="552">
        <f t="shared" si="10"/>
        <v>32.44323203604079</v>
      </c>
      <c r="I24" s="551">
        <v>130803.7459856826</v>
      </c>
      <c r="J24" s="552">
        <f t="shared" si="8"/>
        <v>19.32268330326616</v>
      </c>
      <c r="K24" s="551">
        <v>202820.59452078381</v>
      </c>
      <c r="L24" s="552">
        <f t="shared" si="9"/>
        <v>29.961207041686961</v>
      </c>
      <c r="M24" s="551">
        <v>17176.022906940292</v>
      </c>
      <c r="N24" s="552">
        <f>M24/$E24*100</f>
        <v>2.5372885809920129</v>
      </c>
      <c r="O24" s="551">
        <v>106521.12644808323</v>
      </c>
      <c r="P24" s="552">
        <f t="shared" si="7"/>
        <v>15.73558903801405</v>
      </c>
      <c r="AI24" s="1645"/>
      <c r="AJ24" s="543"/>
    </row>
    <row r="25" spans="1:48" s="544" customFormat="1" ht="16.5" customHeight="1">
      <c r="A25" s="2618" t="s">
        <v>1003</v>
      </c>
      <c r="B25" s="2619"/>
      <c r="C25" s="2619"/>
      <c r="D25" s="2620"/>
      <c r="E25" s="551">
        <v>726047.38903810305</v>
      </c>
      <c r="F25" s="552">
        <v>100</v>
      </c>
      <c r="G25" s="551">
        <v>226930.30354830538</v>
      </c>
      <c r="H25" s="552">
        <f t="shared" si="10"/>
        <v>31.255577387166401</v>
      </c>
      <c r="I25" s="551">
        <v>160482.44788728768</v>
      </c>
      <c r="J25" s="552">
        <f t="shared" si="8"/>
        <v>22.103577577753061</v>
      </c>
      <c r="K25" s="551">
        <v>208019.78361373339</v>
      </c>
      <c r="L25" s="552">
        <f t="shared" si="9"/>
        <v>28.650992587319461</v>
      </c>
      <c r="M25" s="551">
        <v>29315.506480622622</v>
      </c>
      <c r="N25" s="552">
        <f>M25/$E25*100</f>
        <v>4.0376849945650228</v>
      </c>
      <c r="O25" s="551">
        <v>101299.34750815584</v>
      </c>
      <c r="P25" s="552">
        <f>O25/$E25*100</f>
        <v>13.952167453196315</v>
      </c>
      <c r="AI25" s="1645"/>
      <c r="AJ25" s="543"/>
    </row>
    <row r="26" spans="1:48" s="544" customFormat="1" ht="16.5" customHeight="1">
      <c r="A26" s="2618" t="s">
        <v>1004</v>
      </c>
      <c r="B26" s="2619"/>
      <c r="C26" s="2619"/>
      <c r="D26" s="2620"/>
      <c r="E26" s="551">
        <v>778683.32629442739</v>
      </c>
      <c r="F26" s="552">
        <v>100</v>
      </c>
      <c r="G26" s="551">
        <v>242364.77870623081</v>
      </c>
      <c r="H26" s="552">
        <f t="shared" si="10"/>
        <v>31.124947783277747</v>
      </c>
      <c r="I26" s="551">
        <v>162025.68803080422</v>
      </c>
      <c r="J26" s="552">
        <f t="shared" si="8"/>
        <v>20.807648316016568</v>
      </c>
      <c r="K26" s="551">
        <v>222474.49336973508</v>
      </c>
      <c r="L26" s="552">
        <f t="shared" si="9"/>
        <v>28.570599351143088</v>
      </c>
      <c r="M26" s="551">
        <v>27650.147355394092</v>
      </c>
      <c r="N26" s="552">
        <f>M26/$E26*100</f>
        <v>3.5508847334608671</v>
      </c>
      <c r="O26" s="551">
        <v>124168.21883226307</v>
      </c>
      <c r="P26" s="552">
        <f>O26/$E26*100</f>
        <v>15.945919816101714</v>
      </c>
      <c r="AI26" s="1645"/>
      <c r="AJ26" s="543"/>
    </row>
    <row r="27" spans="1:48" s="544" customFormat="1" ht="16.5" customHeight="1" thickBot="1">
      <c r="A27" s="2618" t="s">
        <v>1005</v>
      </c>
      <c r="B27" s="2619"/>
      <c r="C27" s="2619"/>
      <c r="D27" s="2620"/>
      <c r="E27" s="551">
        <v>764779.92055412603</v>
      </c>
      <c r="F27" s="552">
        <v>100</v>
      </c>
      <c r="G27" s="551">
        <v>251107.98429052305</v>
      </c>
      <c r="H27" s="552">
        <f t="shared" si="10"/>
        <v>32.834018982687354</v>
      </c>
      <c r="I27" s="551">
        <v>164091.96708067643</v>
      </c>
      <c r="J27" s="552">
        <f>I27/$E27*100</f>
        <v>21.45610294812429</v>
      </c>
      <c r="K27" s="551">
        <v>220600.6677747037</v>
      </c>
      <c r="L27" s="552">
        <f>K27/$E27*100</f>
        <v>28.844986883921603</v>
      </c>
      <c r="M27" s="551">
        <v>22707.386496524112</v>
      </c>
      <c r="N27" s="552">
        <f>M27/$E27*100</f>
        <v>2.9691399952121302</v>
      </c>
      <c r="O27" s="551">
        <v>106271.91491129233</v>
      </c>
      <c r="P27" s="552">
        <f>O27/$E27*100</f>
        <v>13.895751190001478</v>
      </c>
      <c r="AI27" s="1645"/>
      <c r="AJ27" s="543"/>
    </row>
    <row r="28" spans="1:48" s="544" customFormat="1" ht="16.5" customHeight="1" thickTop="1">
      <c r="A28" s="2618" t="s">
        <v>1486</v>
      </c>
      <c r="B28" s="2619"/>
      <c r="C28" s="2619"/>
      <c r="D28" s="2620"/>
      <c r="E28" s="551">
        <f>S32</f>
        <v>927357.32727555907</v>
      </c>
      <c r="F28" s="552">
        <v>100</v>
      </c>
      <c r="G28" s="551">
        <f>T32</f>
        <v>329865.51408147672</v>
      </c>
      <c r="H28" s="552">
        <f>G28/$E28*100</f>
        <v>35.570486626829556</v>
      </c>
      <c r="I28" s="551">
        <f>U32</f>
        <v>196968.43625559818</v>
      </c>
      <c r="J28" s="552">
        <f>I28/$E28*100</f>
        <v>21.239756290518866</v>
      </c>
      <c r="K28" s="551">
        <f>V32</f>
        <v>235699.02779600475</v>
      </c>
      <c r="L28" s="552">
        <f>K28/$E28*100</f>
        <v>25.416203750549336</v>
      </c>
      <c r="M28" s="551">
        <f>W32</f>
        <v>33710.428935984251</v>
      </c>
      <c r="N28" s="552">
        <f>M28/$E28*100</f>
        <v>3.6351067646190476</v>
      </c>
      <c r="O28" s="551">
        <f>X32</f>
        <v>131113.92021198219</v>
      </c>
      <c r="P28" s="552">
        <f>O28/$E28*100</f>
        <v>14.138446568074878</v>
      </c>
      <c r="Q28" s="2969"/>
      <c r="R28" s="2970"/>
      <c r="S28" s="1642" t="s">
        <v>2135</v>
      </c>
      <c r="T28" s="1643" t="s">
        <v>2136</v>
      </c>
      <c r="U28" s="1643" t="s">
        <v>2137</v>
      </c>
      <c r="V28" s="1643" t="s">
        <v>2138</v>
      </c>
      <c r="W28" s="1643" t="s">
        <v>2139</v>
      </c>
      <c r="X28" s="1643" t="s">
        <v>2140</v>
      </c>
      <c r="Y28" s="1643" t="s">
        <v>318</v>
      </c>
      <c r="Z28" s="1643" t="s">
        <v>313</v>
      </c>
      <c r="AA28" s="1643" t="s">
        <v>2141</v>
      </c>
      <c r="AB28" s="1643" t="s">
        <v>2142</v>
      </c>
      <c r="AC28" s="1643" t="s">
        <v>2143</v>
      </c>
      <c r="AD28" s="1643" t="s">
        <v>2122</v>
      </c>
      <c r="AE28" s="1643" t="s">
        <v>2144</v>
      </c>
      <c r="AF28" s="1643" t="s">
        <v>2145</v>
      </c>
      <c r="AG28" s="1643" t="s">
        <v>2146</v>
      </c>
      <c r="AH28" s="1644" t="s">
        <v>2134</v>
      </c>
      <c r="AI28" s="1645"/>
      <c r="AJ28" s="543"/>
    </row>
    <row r="29" spans="1:48" ht="16.5" customHeight="1" thickBot="1">
      <c r="A29" s="2954" t="s">
        <v>43</v>
      </c>
      <c r="B29" s="2954"/>
      <c r="C29" s="2954"/>
      <c r="D29" s="343"/>
      <c r="E29" s="573"/>
      <c r="F29" s="574"/>
      <c r="G29" s="573"/>
      <c r="H29" s="574"/>
      <c r="I29" s="573"/>
      <c r="J29" s="574"/>
      <c r="K29" s="573"/>
      <c r="L29" s="574"/>
      <c r="M29" s="573"/>
      <c r="N29" s="574"/>
      <c r="O29" s="573"/>
      <c r="P29" s="574"/>
      <c r="Q29" s="2971"/>
      <c r="R29" s="2972"/>
      <c r="S29" s="1646" t="s">
        <v>68</v>
      </c>
      <c r="T29" s="1647" t="s">
        <v>68</v>
      </c>
      <c r="U29" s="1647" t="s">
        <v>68</v>
      </c>
      <c r="V29" s="1647" t="s">
        <v>68</v>
      </c>
      <c r="W29" s="1647" t="s">
        <v>68</v>
      </c>
      <c r="X29" s="1647" t="s">
        <v>68</v>
      </c>
      <c r="Y29" s="1647" t="s">
        <v>68</v>
      </c>
      <c r="Z29" s="1647" t="s">
        <v>68</v>
      </c>
      <c r="AA29" s="1647" t="s">
        <v>68</v>
      </c>
      <c r="AB29" s="1647" t="s">
        <v>68</v>
      </c>
      <c r="AC29" s="1647" t="s">
        <v>68</v>
      </c>
      <c r="AD29" s="1647" t="s">
        <v>68</v>
      </c>
      <c r="AE29" s="1647" t="s">
        <v>68</v>
      </c>
      <c r="AF29" s="1647" t="s">
        <v>68</v>
      </c>
      <c r="AG29" s="1647" t="s">
        <v>68</v>
      </c>
      <c r="AH29" s="1648" t="s">
        <v>68</v>
      </c>
      <c r="AI29" s="1645"/>
      <c r="AJ29" s="953"/>
      <c r="AQ29" s="544"/>
      <c r="AR29" s="544"/>
      <c r="AS29" s="544"/>
      <c r="AT29" s="544"/>
      <c r="AU29" s="544"/>
      <c r="AV29" s="544"/>
    </row>
    <row r="30" spans="1:48" ht="16.5" customHeight="1" thickTop="1">
      <c r="A30" s="575"/>
      <c r="B30" s="575" t="s">
        <v>44</v>
      </c>
      <c r="C30" s="575"/>
      <c r="D30" s="1074"/>
      <c r="E30" s="573">
        <f>S30</f>
        <v>889997.93379873224</v>
      </c>
      <c r="F30" s="576">
        <v>100</v>
      </c>
      <c r="G30" s="573">
        <f>T30</f>
        <v>322114.85766916123</v>
      </c>
      <c r="H30" s="576">
        <f>G30/$E30*100</f>
        <v>36.192764661182416</v>
      </c>
      <c r="I30" s="573">
        <f>U30</f>
        <v>195065.60357491908</v>
      </c>
      <c r="J30" s="576">
        <f>I30/$E30*100</f>
        <v>21.917534430931838</v>
      </c>
      <c r="K30" s="573">
        <f>V30</f>
        <v>219302.72535383023</v>
      </c>
      <c r="L30" s="576">
        <f>K30/$E30*100</f>
        <v>24.640812863215505</v>
      </c>
      <c r="M30" s="573">
        <f>W30</f>
        <v>32766.48988885889</v>
      </c>
      <c r="N30" s="576">
        <f>M30/$E30*100</f>
        <v>3.6816366245934269</v>
      </c>
      <c r="O30" s="573">
        <f>X30</f>
        <v>120748.2573161951</v>
      </c>
      <c r="P30" s="576">
        <f>O30/$E30*100</f>
        <v>13.567251420552354</v>
      </c>
      <c r="Q30" s="2973" t="s">
        <v>1936</v>
      </c>
      <c r="R30" s="1649" t="s">
        <v>1937</v>
      </c>
      <c r="S30" s="1650">
        <v>889997.93379873224</v>
      </c>
      <c r="T30" s="1651">
        <v>322114.85766916123</v>
      </c>
      <c r="U30" s="1651">
        <v>195065.60357491908</v>
      </c>
      <c r="V30" s="1651">
        <v>219302.72535383023</v>
      </c>
      <c r="W30" s="1651">
        <v>32766.48988885889</v>
      </c>
      <c r="X30" s="1651">
        <v>120748.2573161951</v>
      </c>
      <c r="Y30" s="1651">
        <v>843063.95028923452</v>
      </c>
      <c r="Z30" s="1651">
        <v>822609.1478806535</v>
      </c>
      <c r="AA30" s="1651">
        <v>1627073.8648987296</v>
      </c>
      <c r="AB30" s="1651">
        <v>19879.851602460792</v>
      </c>
      <c r="AC30" s="1651">
        <v>16376.563292316669</v>
      </c>
      <c r="AD30" s="1651">
        <v>840760.50691285613</v>
      </c>
      <c r="AE30" s="1651">
        <v>20494.177408583608</v>
      </c>
      <c r="AF30" s="1651">
        <v>1678.5014398099966</v>
      </c>
      <c r="AG30" s="1651">
        <v>1708.9776346884814</v>
      </c>
      <c r="AH30" s="1652">
        <v>17106.698334085057</v>
      </c>
      <c r="AI30" s="1645"/>
      <c r="AJ30" s="953"/>
      <c r="AQ30" s="544"/>
      <c r="AR30" s="544"/>
      <c r="AS30" s="544"/>
      <c r="AT30" s="544"/>
      <c r="AU30" s="544"/>
      <c r="AV30" s="544"/>
    </row>
    <row r="31" spans="1:48" ht="16.5" customHeight="1">
      <c r="A31" s="575"/>
      <c r="B31" s="575" t="s">
        <v>12</v>
      </c>
      <c r="C31" s="575"/>
      <c r="D31" s="1074"/>
      <c r="E31" s="573">
        <f>S31</f>
        <v>37359.393476826575</v>
      </c>
      <c r="F31" s="576">
        <v>100</v>
      </c>
      <c r="G31" s="573">
        <f>T31</f>
        <v>7750.6564123154803</v>
      </c>
      <c r="H31" s="576">
        <f>G31/$E31*100</f>
        <v>20.74620514683432</v>
      </c>
      <c r="I31" s="573">
        <f>U31</f>
        <v>1902.8326806791135</v>
      </c>
      <c r="J31" s="576">
        <f>I31/$E31*100</f>
        <v>5.0933179144340492</v>
      </c>
      <c r="K31" s="573">
        <f>V31</f>
        <v>16396.302442174539</v>
      </c>
      <c r="L31" s="576">
        <f>K31/$E31*100</f>
        <v>43.888031673600111</v>
      </c>
      <c r="M31" s="573">
        <f>W31</f>
        <v>943.93904712536164</v>
      </c>
      <c r="N31" s="576">
        <f>M31/$E31*100</f>
        <v>2.5266444641583159</v>
      </c>
      <c r="O31" s="573">
        <f>X31</f>
        <v>10365.66289578704</v>
      </c>
      <c r="P31" s="576">
        <f>O31/$E31*100</f>
        <v>27.745800804332362</v>
      </c>
      <c r="Q31" s="2974"/>
      <c r="R31" s="2489" t="s">
        <v>1938</v>
      </c>
      <c r="S31" s="1653">
        <v>37359.393476826575</v>
      </c>
      <c r="T31" s="1654">
        <v>7750.6564123154803</v>
      </c>
      <c r="U31" s="1654">
        <v>1902.8326806791135</v>
      </c>
      <c r="V31" s="1654">
        <v>16396.302442174539</v>
      </c>
      <c r="W31" s="1654">
        <v>943.93904712536164</v>
      </c>
      <c r="X31" s="1654">
        <v>10365.66289578704</v>
      </c>
      <c r="Y31" s="1654">
        <v>38630.32959976852</v>
      </c>
      <c r="Z31" s="1654">
        <v>38604.460055774565</v>
      </c>
      <c r="AA31" s="1654">
        <v>40348.649100990151</v>
      </c>
      <c r="AB31" s="1654">
        <v>0</v>
      </c>
      <c r="AC31" s="1654">
        <v>5931.4228511335341</v>
      </c>
      <c r="AD31" s="1654">
        <v>7675.6118963491099</v>
      </c>
      <c r="AE31" s="1654">
        <v>25.869543993939445</v>
      </c>
      <c r="AF31" s="1654">
        <v>5.7980847502026753</v>
      </c>
      <c r="AG31" s="1654">
        <v>8.7932026713976565</v>
      </c>
      <c r="AH31" s="1655">
        <v>11.278256572339103</v>
      </c>
      <c r="AI31" s="1645"/>
      <c r="AJ31" s="953"/>
      <c r="AQ31" s="544"/>
      <c r="AR31" s="544"/>
      <c r="AS31" s="544"/>
      <c r="AT31" s="544"/>
      <c r="AU31" s="544"/>
      <c r="AV31" s="544"/>
    </row>
    <row r="32" spans="1:48" ht="16.5" customHeight="1">
      <c r="A32" s="2954" t="s">
        <v>13</v>
      </c>
      <c r="B32" s="2954"/>
      <c r="C32" s="2954"/>
      <c r="D32" s="343"/>
      <c r="E32" s="573"/>
      <c r="F32" s="574"/>
      <c r="G32" s="573"/>
      <c r="H32" s="574"/>
      <c r="I32" s="573"/>
      <c r="J32" s="574"/>
      <c r="K32" s="573"/>
      <c r="L32" s="574"/>
      <c r="M32" s="573"/>
      <c r="N32" s="574"/>
      <c r="O32" s="573"/>
      <c r="P32" s="574"/>
      <c r="Q32" s="2569" t="s">
        <v>1939</v>
      </c>
      <c r="R32" s="2571"/>
      <c r="S32" s="1653">
        <v>927357.32727555907</v>
      </c>
      <c r="T32" s="1654">
        <v>329865.51408147672</v>
      </c>
      <c r="U32" s="1654">
        <v>196968.43625559818</v>
      </c>
      <c r="V32" s="1654">
        <v>235699.02779600475</v>
      </c>
      <c r="W32" s="1654">
        <v>33710.428935984251</v>
      </c>
      <c r="X32" s="1654">
        <v>131113.92021198219</v>
      </c>
      <c r="Y32" s="1654">
        <v>881694.27988900337</v>
      </c>
      <c r="Z32" s="1654">
        <v>861213.60793642828</v>
      </c>
      <c r="AA32" s="1654">
        <v>1667422.5139997199</v>
      </c>
      <c r="AB32" s="1654">
        <v>19879.851602460792</v>
      </c>
      <c r="AC32" s="1654">
        <v>22307.986143450216</v>
      </c>
      <c r="AD32" s="1654">
        <v>848436.1188092056</v>
      </c>
      <c r="AE32" s="1654">
        <v>20520.046952577541</v>
      </c>
      <c r="AF32" s="1654">
        <v>1684.2995245601994</v>
      </c>
      <c r="AG32" s="1654">
        <v>1717.77083735988</v>
      </c>
      <c r="AH32" s="1655">
        <v>17117.976590657396</v>
      </c>
      <c r="AI32" s="1645"/>
      <c r="AQ32" s="544"/>
      <c r="AR32" s="544"/>
      <c r="AS32" s="544"/>
      <c r="AT32" s="544"/>
      <c r="AU32" s="544"/>
      <c r="AV32" s="544"/>
    </row>
    <row r="33" spans="1:48" ht="16.5" customHeight="1">
      <c r="A33" s="575"/>
      <c r="B33" s="1137" t="s">
        <v>52</v>
      </c>
      <c r="C33" s="575"/>
      <c r="D33" s="1074"/>
      <c r="E33" s="573">
        <f>S33</f>
        <v>574177.45849698212</v>
      </c>
      <c r="F33" s="576">
        <v>100</v>
      </c>
      <c r="G33" s="573">
        <f>T33</f>
        <v>218297.35664048619</v>
      </c>
      <c r="H33" s="576">
        <f>G33/$E33*100</f>
        <v>38.01914432724697</v>
      </c>
      <c r="I33" s="573">
        <f>U33</f>
        <v>140541.83007371545</v>
      </c>
      <c r="J33" s="576">
        <f>I33/$E33*100</f>
        <v>24.477072026061457</v>
      </c>
      <c r="K33" s="573">
        <f>V33</f>
        <v>152258.70223624114</v>
      </c>
      <c r="L33" s="576">
        <f>K33/$E33*100</f>
        <v>26.517708067956381</v>
      </c>
      <c r="M33" s="573">
        <f>W33</f>
        <v>14978.38066718174</v>
      </c>
      <c r="N33" s="576">
        <f>M33/$E33*100</f>
        <v>2.6086674852040481</v>
      </c>
      <c r="O33" s="573">
        <f>X33</f>
        <v>48101.188882441835</v>
      </c>
      <c r="P33" s="576">
        <f>O33/$E33*100</f>
        <v>8.3774080940683007</v>
      </c>
      <c r="Q33" s="2569" t="s">
        <v>1940</v>
      </c>
      <c r="R33" s="2571"/>
      <c r="S33" s="1653">
        <v>574177.45849698212</v>
      </c>
      <c r="T33" s="1654">
        <v>218297.35664048619</v>
      </c>
      <c r="U33" s="1654">
        <v>140541.83007371545</v>
      </c>
      <c r="V33" s="1654">
        <v>152258.70223624114</v>
      </c>
      <c r="W33" s="1654">
        <v>14978.38066718174</v>
      </c>
      <c r="X33" s="1654">
        <v>48101.188882441835</v>
      </c>
      <c r="Y33" s="1654">
        <v>563027.22662197298</v>
      </c>
      <c r="Z33" s="1654">
        <v>546742.5625206948</v>
      </c>
      <c r="AA33" s="1654">
        <v>1218973.7256192351</v>
      </c>
      <c r="AB33" s="1654">
        <v>17101.572032605185</v>
      </c>
      <c r="AC33" s="1654">
        <v>3865.8050116518712</v>
      </c>
      <c r="AD33" s="1654">
        <v>693237.91514279938</v>
      </c>
      <c r="AE33" s="1654">
        <v>16324.039101279119</v>
      </c>
      <c r="AF33" s="1654">
        <v>1058.7717673073962</v>
      </c>
      <c r="AG33" s="1654">
        <v>1425.0897578410979</v>
      </c>
      <c r="AH33" s="1655">
        <v>13840.177576130623</v>
      </c>
      <c r="AI33" s="1645"/>
      <c r="AJ33" s="953"/>
      <c r="AQ33" s="544"/>
      <c r="AR33" s="544"/>
      <c r="AS33" s="544"/>
      <c r="AT33" s="544"/>
      <c r="AU33" s="544"/>
      <c r="AV33" s="544"/>
    </row>
    <row r="34" spans="1:48" ht="16.5" customHeight="1">
      <c r="A34" s="575"/>
      <c r="B34" s="1137" t="s">
        <v>53</v>
      </c>
      <c r="C34" s="575"/>
      <c r="D34" s="1074"/>
      <c r="E34" s="573">
        <f>S34</f>
        <v>64310.101036627711</v>
      </c>
      <c r="F34" s="576">
        <v>100</v>
      </c>
      <c r="G34" s="573">
        <f>T34</f>
        <v>24497.523786817768</v>
      </c>
      <c r="H34" s="576">
        <f>G34/$E34*100</f>
        <v>38.092808737565569</v>
      </c>
      <c r="I34" s="573">
        <f>U34</f>
        <v>8228.3137841095595</v>
      </c>
      <c r="J34" s="576">
        <f>I34/$E34*100</f>
        <v>12.794745539931801</v>
      </c>
      <c r="K34" s="573">
        <f>V34</f>
        <v>18795.831804162226</v>
      </c>
      <c r="L34" s="576">
        <f>K34/$E34*100</f>
        <v>29.226873385655377</v>
      </c>
      <c r="M34" s="573">
        <f>W34</f>
        <v>1189.6170261318491</v>
      </c>
      <c r="N34" s="576">
        <f>M34/$E34*100</f>
        <v>1.849813648176831</v>
      </c>
      <c r="O34" s="573">
        <f>X34</f>
        <v>11598.814635733812</v>
      </c>
      <c r="P34" s="576">
        <f>O34/$E34*100</f>
        <v>18.035758689179676</v>
      </c>
      <c r="Q34" s="2569" t="s">
        <v>1941</v>
      </c>
      <c r="R34" s="2571"/>
      <c r="S34" s="1653">
        <v>64310.101036627711</v>
      </c>
      <c r="T34" s="1654">
        <v>24497.523786817768</v>
      </c>
      <c r="U34" s="1654">
        <v>8228.3137841095595</v>
      </c>
      <c r="V34" s="1654">
        <v>18795.831804162226</v>
      </c>
      <c r="W34" s="1654">
        <v>1189.6170261318491</v>
      </c>
      <c r="X34" s="1654">
        <v>11598.814635733812</v>
      </c>
      <c r="Y34" s="1654">
        <v>50208.253221632876</v>
      </c>
      <c r="Z34" s="1654">
        <v>49723.223003165047</v>
      </c>
      <c r="AA34" s="1654">
        <v>84093.763875230317</v>
      </c>
      <c r="AB34" s="1654">
        <v>659.23809928571416</v>
      </c>
      <c r="AC34" s="1654">
        <v>395.2038482448782</v>
      </c>
      <c r="AD34" s="1654">
        <v>35424.982819595934</v>
      </c>
      <c r="AE34" s="1654">
        <v>485.0302184678232</v>
      </c>
      <c r="AF34" s="1654">
        <v>359.72686343718902</v>
      </c>
      <c r="AG34" s="1654">
        <v>32.135655522772424</v>
      </c>
      <c r="AH34" s="1655">
        <v>93.167699507861727</v>
      </c>
      <c r="AI34" s="1645"/>
      <c r="AJ34" s="953"/>
      <c r="AQ34" s="544"/>
      <c r="AR34" s="544"/>
      <c r="AS34" s="544"/>
      <c r="AT34" s="544"/>
      <c r="AU34" s="544"/>
      <c r="AV34" s="544"/>
    </row>
    <row r="35" spans="1:48" ht="16.5" customHeight="1">
      <c r="A35" s="575"/>
      <c r="B35" s="1137" t="s">
        <v>54</v>
      </c>
      <c r="C35" s="575"/>
      <c r="D35" s="1074"/>
      <c r="E35" s="573">
        <f>S35</f>
        <v>165364.87268493985</v>
      </c>
      <c r="F35" s="576">
        <v>100</v>
      </c>
      <c r="G35" s="573">
        <f>T35</f>
        <v>62222.466091375805</v>
      </c>
      <c r="H35" s="576">
        <f>G35/$E35*100</f>
        <v>37.627378221930286</v>
      </c>
      <c r="I35" s="573">
        <f>U35</f>
        <v>26121.600732882591</v>
      </c>
      <c r="J35" s="576">
        <f>I35/$E35*100</f>
        <v>15.796341936930322</v>
      </c>
      <c r="K35" s="573">
        <f>V35</f>
        <v>40157.558020612218</v>
      </c>
      <c r="L35" s="576">
        <f>K35/$E35*100</f>
        <v>24.284213066896072</v>
      </c>
      <c r="M35" s="573">
        <f>W35</f>
        <v>6422.5229600611774</v>
      </c>
      <c r="N35" s="576">
        <f>M35/$E35*100</f>
        <v>3.8838496083129095</v>
      </c>
      <c r="O35" s="573">
        <f>X35</f>
        <v>30440.724880647733</v>
      </c>
      <c r="P35" s="576">
        <f>O35/$E35*100</f>
        <v>18.408217166317232</v>
      </c>
      <c r="Q35" s="2569" t="s">
        <v>1942</v>
      </c>
      <c r="R35" s="2571"/>
      <c r="S35" s="1653">
        <v>165364.87268493985</v>
      </c>
      <c r="T35" s="1654">
        <v>62222.466091375805</v>
      </c>
      <c r="U35" s="1654">
        <v>26121.600732882591</v>
      </c>
      <c r="V35" s="1654">
        <v>40157.558020612218</v>
      </c>
      <c r="W35" s="1654">
        <v>6422.5229600611774</v>
      </c>
      <c r="X35" s="1654">
        <v>30440.724880647733</v>
      </c>
      <c r="Y35" s="1654">
        <v>132676.16230461202</v>
      </c>
      <c r="Z35" s="1654">
        <v>132175.86251119641</v>
      </c>
      <c r="AA35" s="1654">
        <v>196045.71013159107</v>
      </c>
      <c r="AB35" s="1654">
        <v>2119.041470569895</v>
      </c>
      <c r="AC35" s="1654">
        <v>1353.5362168018776</v>
      </c>
      <c r="AD35" s="1654">
        <v>67342.425307766447</v>
      </c>
      <c r="AE35" s="1654">
        <v>500.29979341558749</v>
      </c>
      <c r="AF35" s="1654">
        <v>169.60899429243005</v>
      </c>
      <c r="AG35" s="1654">
        <v>91.662771093236231</v>
      </c>
      <c r="AH35" s="1655">
        <v>239.02802802992159</v>
      </c>
      <c r="AI35" s="1645"/>
      <c r="AJ35" s="953"/>
      <c r="AQ35" s="544"/>
      <c r="AR35" s="544"/>
      <c r="AS35" s="544"/>
      <c r="AT35" s="544"/>
      <c r="AU35" s="544"/>
      <c r="AV35" s="544"/>
    </row>
    <row r="36" spans="1:48" ht="16.5" customHeight="1">
      <c r="A36" s="575"/>
      <c r="B36" s="1137" t="s">
        <v>254</v>
      </c>
      <c r="C36" s="575"/>
      <c r="D36" s="1074"/>
      <c r="E36" s="573">
        <f>S36</f>
        <v>48064.377859008542</v>
      </c>
      <c r="F36" s="576">
        <v>100</v>
      </c>
      <c r="G36" s="573">
        <f>T36</f>
        <v>11277.934787207265</v>
      </c>
      <c r="H36" s="576">
        <f>G36/$E36*100</f>
        <v>23.464227125314764</v>
      </c>
      <c r="I36" s="573">
        <f>U36</f>
        <v>4607.9498795665331</v>
      </c>
      <c r="J36" s="576">
        <f>I36/$E36*100</f>
        <v>9.5870373961428079</v>
      </c>
      <c r="K36" s="573">
        <f>V36</f>
        <v>18515.685635538055</v>
      </c>
      <c r="L36" s="576">
        <f>K36/$E36*100</f>
        <v>38.522678250099773</v>
      </c>
      <c r="M36" s="573">
        <f>W36</f>
        <v>2093.2582864274909</v>
      </c>
      <c r="N36" s="576">
        <f>M36/$E36*100</f>
        <v>4.3551136614476302</v>
      </c>
      <c r="O36" s="573">
        <f>X36</f>
        <v>11569.549271524151</v>
      </c>
      <c r="P36" s="576">
        <f>O36/$E36*100</f>
        <v>24.070943569606008</v>
      </c>
      <c r="Q36" s="2569" t="s">
        <v>1943</v>
      </c>
      <c r="R36" s="2571"/>
      <c r="S36" s="1653">
        <v>48064.377859008542</v>
      </c>
      <c r="T36" s="1654">
        <v>11277.934787207265</v>
      </c>
      <c r="U36" s="1654">
        <v>4607.9498795665331</v>
      </c>
      <c r="V36" s="1654">
        <v>18515.685635538055</v>
      </c>
      <c r="W36" s="1654">
        <v>2093.2582864274909</v>
      </c>
      <c r="X36" s="1654">
        <v>11569.549271524151</v>
      </c>
      <c r="Y36" s="1654">
        <v>47681.52675178714</v>
      </c>
      <c r="Z36" s="1654">
        <v>47651.947932372139</v>
      </c>
      <c r="AA36" s="1654">
        <v>51919.870918664907</v>
      </c>
      <c r="AB36" s="1654">
        <v>0</v>
      </c>
      <c r="AC36" s="1654">
        <v>6851.7032197515973</v>
      </c>
      <c r="AD36" s="1654">
        <v>11119.626206044391</v>
      </c>
      <c r="AE36" s="1654">
        <v>29.578819414961718</v>
      </c>
      <c r="AF36" s="1654">
        <v>6.3116995231834352</v>
      </c>
      <c r="AG36" s="1654">
        <v>11.413990902772563</v>
      </c>
      <c r="AH36" s="1655">
        <v>11.853128989005713</v>
      </c>
      <c r="AI36" s="1645"/>
      <c r="AJ36" s="953"/>
      <c r="AQ36" s="544"/>
      <c r="AR36" s="544"/>
      <c r="AS36" s="544"/>
      <c r="AT36" s="544"/>
      <c r="AU36" s="544"/>
      <c r="AV36" s="544"/>
    </row>
    <row r="37" spans="1:48" ht="16.5" customHeight="1">
      <c r="A37" s="575"/>
      <c r="B37" s="1137" t="s">
        <v>253</v>
      </c>
      <c r="C37" s="575"/>
      <c r="D37" s="1074"/>
      <c r="E37" s="573">
        <f>S37</f>
        <v>75440.517197999885</v>
      </c>
      <c r="F37" s="576">
        <v>100</v>
      </c>
      <c r="G37" s="573">
        <f>T37</f>
        <v>13570.232775589997</v>
      </c>
      <c r="H37" s="576">
        <f>G37/$E37*100</f>
        <v>17.987990114083917</v>
      </c>
      <c r="I37" s="573">
        <f>U37</f>
        <v>17468.741785323997</v>
      </c>
      <c r="J37" s="576">
        <f>I37/$E37*100</f>
        <v>23.155649555630482</v>
      </c>
      <c r="K37" s="573">
        <f>V37</f>
        <v>5971.2500994510001</v>
      </c>
      <c r="L37" s="576">
        <f>K37/$E37*100</f>
        <v>7.9151765142051715</v>
      </c>
      <c r="M37" s="573">
        <f>W37</f>
        <v>9026.6499961820027</v>
      </c>
      <c r="N37" s="576">
        <f>M37/$E37*100</f>
        <v>11.965254655519942</v>
      </c>
      <c r="O37" s="573">
        <f>X37</f>
        <v>29403.642541634596</v>
      </c>
      <c r="P37" s="576">
        <f>O37/$E37*100</f>
        <v>38.975929160801357</v>
      </c>
      <c r="Q37" s="2569" t="s">
        <v>1944</v>
      </c>
      <c r="R37" s="2571"/>
      <c r="S37" s="1653">
        <v>75440.517197999885</v>
      </c>
      <c r="T37" s="1654">
        <v>13570.232775589997</v>
      </c>
      <c r="U37" s="1654">
        <v>17468.741785323997</v>
      </c>
      <c r="V37" s="1654">
        <v>5971.2500994510001</v>
      </c>
      <c r="W37" s="1654">
        <v>9026.6499961820027</v>
      </c>
      <c r="X37" s="1654">
        <v>29403.642541634596</v>
      </c>
      <c r="Y37" s="1654">
        <v>88101.110988999993</v>
      </c>
      <c r="Z37" s="1654">
        <v>84920.011968999912</v>
      </c>
      <c r="AA37" s="1654">
        <v>116389.44345499999</v>
      </c>
      <c r="AB37" s="1654">
        <v>0</v>
      </c>
      <c r="AC37" s="1654">
        <v>9841.7378469999912</v>
      </c>
      <c r="AD37" s="1654">
        <v>41311.169333000042</v>
      </c>
      <c r="AE37" s="1654">
        <v>3181.0990200000024</v>
      </c>
      <c r="AF37" s="1654">
        <v>89.880199999999974</v>
      </c>
      <c r="AG37" s="1654">
        <v>157.4686619999998</v>
      </c>
      <c r="AH37" s="1655">
        <v>2933.7501579999985</v>
      </c>
      <c r="AI37" s="1645"/>
      <c r="AJ37" s="953"/>
      <c r="AQ37" s="544"/>
      <c r="AR37" s="544"/>
      <c r="AS37" s="544"/>
      <c r="AT37" s="544"/>
      <c r="AU37" s="544"/>
      <c r="AV37" s="544"/>
    </row>
    <row r="38" spans="1:48" ht="16.5" customHeight="1">
      <c r="A38" s="2954" t="s">
        <v>14</v>
      </c>
      <c r="B38" s="2954"/>
      <c r="C38" s="2954"/>
      <c r="D38" s="343"/>
      <c r="E38" s="573"/>
      <c r="F38" s="574"/>
      <c r="G38" s="573"/>
      <c r="H38" s="574"/>
      <c r="I38" s="573"/>
      <c r="J38" s="574"/>
      <c r="K38" s="573"/>
      <c r="L38" s="574"/>
      <c r="M38" s="573"/>
      <c r="N38" s="574"/>
      <c r="O38" s="573"/>
      <c r="P38" s="574"/>
      <c r="Q38" s="2569" t="s">
        <v>1945</v>
      </c>
      <c r="R38" s="2571" t="s">
        <v>1946</v>
      </c>
      <c r="S38" s="1653">
        <v>919814.78275193635</v>
      </c>
      <c r="T38" s="1654">
        <v>325885.78405188216</v>
      </c>
      <c r="U38" s="1654">
        <v>196360.13751164285</v>
      </c>
      <c r="V38" s="1654">
        <v>233658.73292936329</v>
      </c>
      <c r="W38" s="1654">
        <v>33168.951450305831</v>
      </c>
      <c r="X38" s="1654">
        <v>130741.17681425555</v>
      </c>
      <c r="Y38" s="1654">
        <v>875058.03813070629</v>
      </c>
      <c r="Z38" s="1654">
        <v>854613.88440050103</v>
      </c>
      <c r="AA38" s="1654">
        <v>1658488.0580341327</v>
      </c>
      <c r="AB38" s="1654">
        <v>19879.851602460792</v>
      </c>
      <c r="AC38" s="1654">
        <v>22216.474329484456</v>
      </c>
      <c r="AD38" s="1654">
        <v>846009.87456557923</v>
      </c>
      <c r="AE38" s="1654">
        <v>20483.528730207443</v>
      </c>
      <c r="AF38" s="1654">
        <v>1684.20405149009</v>
      </c>
      <c r="AG38" s="1654">
        <v>1706.9434450202391</v>
      </c>
      <c r="AH38" s="1655">
        <v>17092.381233697044</v>
      </c>
      <c r="AI38" s="1645"/>
      <c r="AJ38" s="953"/>
      <c r="AQ38" s="544"/>
      <c r="AR38" s="544"/>
      <c r="AS38" s="544"/>
      <c r="AT38" s="544"/>
      <c r="AU38" s="544"/>
      <c r="AV38" s="544"/>
    </row>
    <row r="39" spans="1:48" ht="16.5" customHeight="1">
      <c r="A39" s="2639" t="s">
        <v>45</v>
      </c>
      <c r="B39" s="2639"/>
      <c r="C39" s="577"/>
      <c r="D39" s="343"/>
      <c r="E39" s="573">
        <f>S38</f>
        <v>919814.78275193635</v>
      </c>
      <c r="F39" s="576">
        <v>100</v>
      </c>
      <c r="G39" s="573">
        <f>T38</f>
        <v>325885.78405188216</v>
      </c>
      <c r="H39" s="576">
        <f t="shared" ref="H39:H53" si="11">G39/$E39*100</f>
        <v>35.429500608468679</v>
      </c>
      <c r="I39" s="573">
        <f>U38</f>
        <v>196360.13751164285</v>
      </c>
      <c r="J39" s="576">
        <f t="shared" ref="J39:J53" si="12">I39/$E39*100</f>
        <v>21.347791011160446</v>
      </c>
      <c r="K39" s="573">
        <f>V38</f>
        <v>233658.73292936329</v>
      </c>
      <c r="L39" s="576">
        <f t="shared" ref="L39:L53" si="13">K39/$E39*100</f>
        <v>25.402802532733205</v>
      </c>
      <c r="M39" s="573">
        <f>W38</f>
        <v>33168.951450305831</v>
      </c>
      <c r="N39" s="576">
        <f t="shared" ref="N39:N53" si="14">M39/$E39*100</f>
        <v>3.6060467903189943</v>
      </c>
      <c r="O39" s="573">
        <f>X38</f>
        <v>130741.17681425555</v>
      </c>
      <c r="P39" s="576">
        <f t="shared" ref="P39:P53" si="15">O39/$E39*100</f>
        <v>14.213859057918073</v>
      </c>
      <c r="Q39" s="2569"/>
      <c r="R39" s="2571" t="s">
        <v>1947</v>
      </c>
      <c r="S39" s="1653">
        <v>7542.5445236230717</v>
      </c>
      <c r="T39" s="1654">
        <v>3979.7300295945588</v>
      </c>
      <c r="U39" s="1654">
        <v>608.29874395533807</v>
      </c>
      <c r="V39" s="1654">
        <v>2040.2948666414411</v>
      </c>
      <c r="W39" s="1654">
        <v>541.477485678422</v>
      </c>
      <c r="X39" s="1654">
        <v>372.74339772661142</v>
      </c>
      <c r="Y39" s="1654">
        <v>6636.2417582974804</v>
      </c>
      <c r="Z39" s="1654">
        <v>6599.72353592738</v>
      </c>
      <c r="AA39" s="1654">
        <v>8934.4559655881276</v>
      </c>
      <c r="AB39" s="1654">
        <v>0</v>
      </c>
      <c r="AC39" s="1654">
        <v>91.511813965760652</v>
      </c>
      <c r="AD39" s="1654">
        <v>2426.2442436265096</v>
      </c>
      <c r="AE39" s="1654">
        <v>36.518222370100865</v>
      </c>
      <c r="AF39" s="1656">
        <v>9.547307010933738E-2</v>
      </c>
      <c r="AG39" s="1654">
        <v>10.827392339641136</v>
      </c>
      <c r="AH39" s="1655">
        <v>25.595356960350376</v>
      </c>
      <c r="AI39" s="1645"/>
      <c r="AJ39" s="953"/>
      <c r="AQ39" s="544"/>
      <c r="AR39" s="544"/>
      <c r="AS39" s="544"/>
      <c r="AT39" s="544"/>
      <c r="AU39" s="544"/>
      <c r="AV39" s="544"/>
    </row>
    <row r="40" spans="1:48" ht="16.5" customHeight="1">
      <c r="A40" s="7"/>
      <c r="B40" s="1137" t="s">
        <v>15</v>
      </c>
      <c r="C40" s="578"/>
      <c r="D40" s="343"/>
      <c r="E40" s="573">
        <f>S51</f>
        <v>440976.42513994529</v>
      </c>
      <c r="F40" s="576">
        <v>100</v>
      </c>
      <c r="G40" s="573">
        <f>T51</f>
        <v>176021.67478723195</v>
      </c>
      <c r="H40" s="576">
        <f t="shared" si="11"/>
        <v>39.916345807232418</v>
      </c>
      <c r="I40" s="573">
        <f>U51</f>
        <v>111746.79110368637</v>
      </c>
      <c r="J40" s="576">
        <f t="shared" si="12"/>
        <v>25.340763073269319</v>
      </c>
      <c r="K40" s="573">
        <f>V51</f>
        <v>87354.349924220005</v>
      </c>
      <c r="L40" s="576">
        <f t="shared" si="13"/>
        <v>19.809301573547344</v>
      </c>
      <c r="M40" s="573">
        <f>W51</f>
        <v>16020.80966260557</v>
      </c>
      <c r="N40" s="576">
        <f t="shared" si="14"/>
        <v>3.6330308717798951</v>
      </c>
      <c r="O40" s="573">
        <f>X51</f>
        <v>49832.799665532439</v>
      </c>
      <c r="P40" s="576">
        <f t="shared" si="15"/>
        <v>11.300558674926405</v>
      </c>
      <c r="Q40" s="2569" t="s">
        <v>1948</v>
      </c>
      <c r="R40" s="2571" t="s">
        <v>1949</v>
      </c>
      <c r="S40" s="1653">
        <v>108586.33339971672</v>
      </c>
      <c r="T40" s="1654">
        <v>44433.188949393421</v>
      </c>
      <c r="U40" s="1654">
        <v>23386.612905528287</v>
      </c>
      <c r="V40" s="1654">
        <v>20210.829807782724</v>
      </c>
      <c r="W40" s="1654">
        <v>3423.8652271077958</v>
      </c>
      <c r="X40" s="1654">
        <v>17131.83651126079</v>
      </c>
      <c r="Y40" s="1654">
        <v>99823.147392375206</v>
      </c>
      <c r="Z40" s="1654">
        <v>97451.499194147225</v>
      </c>
      <c r="AA40" s="1654">
        <v>224599.07389849535</v>
      </c>
      <c r="AB40" s="1654">
        <v>2097.0354864046162</v>
      </c>
      <c r="AC40" s="1654">
        <v>1315.5615766873143</v>
      </c>
      <c r="AD40" s="1654">
        <v>130560.17176744004</v>
      </c>
      <c r="AE40" s="1654">
        <v>2371.6481982280529</v>
      </c>
      <c r="AF40" s="1654">
        <v>104.62859969920967</v>
      </c>
      <c r="AG40" s="1654">
        <v>180.56133892244057</v>
      </c>
      <c r="AH40" s="1655">
        <v>2086.4582596064029</v>
      </c>
      <c r="AI40" s="1645"/>
      <c r="AJ40" s="953"/>
      <c r="AQ40" s="544"/>
      <c r="AR40" s="544"/>
      <c r="AS40" s="544"/>
      <c r="AT40" s="544"/>
      <c r="AU40" s="544"/>
      <c r="AV40" s="544"/>
    </row>
    <row r="41" spans="1:48" ht="16.5" customHeight="1">
      <c r="A41" s="813"/>
      <c r="B41" s="813" t="s">
        <v>1006</v>
      </c>
      <c r="C41" s="578"/>
      <c r="D41" s="343"/>
      <c r="E41" s="573">
        <f>S40</f>
        <v>108586.33339971672</v>
      </c>
      <c r="F41" s="576">
        <v>100</v>
      </c>
      <c r="G41" s="573">
        <f>T40</f>
        <v>44433.188949393421</v>
      </c>
      <c r="H41" s="576">
        <f t="shared" si="11"/>
        <v>40.91968810276574</v>
      </c>
      <c r="I41" s="573">
        <f>U40</f>
        <v>23386.612905528287</v>
      </c>
      <c r="J41" s="576">
        <f t="shared" si="12"/>
        <v>21.537344685394171</v>
      </c>
      <c r="K41" s="573">
        <f>V40</f>
        <v>20210.829807782724</v>
      </c>
      <c r="L41" s="576">
        <f t="shared" si="13"/>
        <v>18.612682807314911</v>
      </c>
      <c r="M41" s="573">
        <f>W40</f>
        <v>3423.8652271077958</v>
      </c>
      <c r="N41" s="576">
        <f t="shared" si="14"/>
        <v>3.1531272121549763</v>
      </c>
      <c r="O41" s="573">
        <f>X40</f>
        <v>17131.83651126079</v>
      </c>
      <c r="P41" s="576">
        <f t="shared" si="15"/>
        <v>15.777157193619251</v>
      </c>
      <c r="Q41" s="2569"/>
      <c r="R41" s="2571" t="s">
        <v>1950</v>
      </c>
      <c r="S41" s="1653">
        <v>226485.40707301666</v>
      </c>
      <c r="T41" s="1654">
        <v>92918.184238522212</v>
      </c>
      <c r="U41" s="1654">
        <v>65176.812358076371</v>
      </c>
      <c r="V41" s="1654">
        <v>43778.285665582189</v>
      </c>
      <c r="W41" s="1654">
        <v>9475.6110564136216</v>
      </c>
      <c r="X41" s="1654">
        <v>15136.513755521</v>
      </c>
      <c r="Y41" s="1654">
        <v>233874.66693874821</v>
      </c>
      <c r="Z41" s="1654">
        <v>225107.71764912209</v>
      </c>
      <c r="AA41" s="1654">
        <v>510993.00099806226</v>
      </c>
      <c r="AB41" s="1654">
        <v>1374.3121987774146</v>
      </c>
      <c r="AC41" s="1654">
        <v>5424.7000213430319</v>
      </c>
      <c r="AD41" s="1654">
        <v>292723.67056906025</v>
      </c>
      <c r="AE41" s="1654">
        <v>8806.3242896259108</v>
      </c>
      <c r="AF41" s="1654">
        <v>731.24358277535964</v>
      </c>
      <c r="AG41" s="1654">
        <v>666.89597471793184</v>
      </c>
      <c r="AH41" s="1655">
        <v>7408.1847321326322</v>
      </c>
      <c r="AI41" s="1645"/>
      <c r="AJ41" s="953"/>
      <c r="AQ41" s="544"/>
      <c r="AR41" s="544"/>
      <c r="AS41" s="544"/>
      <c r="AT41" s="544"/>
      <c r="AU41" s="544"/>
      <c r="AV41" s="544"/>
    </row>
    <row r="42" spans="1:48" ht="16.5" customHeight="1">
      <c r="A42" s="813"/>
      <c r="B42" s="813" t="s">
        <v>1007</v>
      </c>
      <c r="C42" s="1075"/>
      <c r="D42" s="1074"/>
      <c r="E42" s="573">
        <f>S41</f>
        <v>226485.40707301666</v>
      </c>
      <c r="F42" s="576">
        <v>100</v>
      </c>
      <c r="G42" s="573">
        <f>T41</f>
        <v>92918.184238522212</v>
      </c>
      <c r="H42" s="576">
        <f t="shared" si="11"/>
        <v>41.026124128415177</v>
      </c>
      <c r="I42" s="573">
        <f>U41</f>
        <v>65176.812358076371</v>
      </c>
      <c r="J42" s="576">
        <f t="shared" si="12"/>
        <v>28.777488669309282</v>
      </c>
      <c r="K42" s="573">
        <f>V41</f>
        <v>43778.285665582189</v>
      </c>
      <c r="L42" s="576">
        <f t="shared" si="13"/>
        <v>19.329406795497647</v>
      </c>
      <c r="M42" s="573">
        <f>W41</f>
        <v>9475.6110564136216</v>
      </c>
      <c r="N42" s="576">
        <f t="shared" si="14"/>
        <v>4.1837622912979899</v>
      </c>
      <c r="O42" s="573">
        <f>X41</f>
        <v>15136.513755521</v>
      </c>
      <c r="P42" s="576">
        <f t="shared" si="15"/>
        <v>6.6832181159650341</v>
      </c>
      <c r="Q42" s="2569"/>
      <c r="R42" s="2571" t="s">
        <v>1951</v>
      </c>
      <c r="S42" s="1653">
        <v>62171.01580304862</v>
      </c>
      <c r="T42" s="1654">
        <v>22029.73252633059</v>
      </c>
      <c r="U42" s="1654">
        <v>17409.759794471371</v>
      </c>
      <c r="V42" s="1654">
        <v>10990.630557109753</v>
      </c>
      <c r="W42" s="1654">
        <v>1264.1563209119736</v>
      </c>
      <c r="X42" s="1654">
        <v>10476.7366048806</v>
      </c>
      <c r="Y42" s="1654">
        <v>55505.688501854573</v>
      </c>
      <c r="Z42" s="1654">
        <v>54760.378448641721</v>
      </c>
      <c r="AA42" s="1654">
        <v>109306.401119452</v>
      </c>
      <c r="AB42" s="1654">
        <v>177.13303500059641</v>
      </c>
      <c r="AC42" s="1654">
        <v>2717.6683288828649</v>
      </c>
      <c r="AD42" s="1654">
        <v>57440.824034693753</v>
      </c>
      <c r="AE42" s="1654">
        <v>745.31005321283408</v>
      </c>
      <c r="AF42" s="1654">
        <v>51.669079916742774</v>
      </c>
      <c r="AG42" s="1654">
        <v>70.609159477569548</v>
      </c>
      <c r="AH42" s="1655">
        <v>623.03181381852187</v>
      </c>
      <c r="AI42" s="1645"/>
      <c r="AJ42" s="953"/>
      <c r="AQ42" s="544"/>
      <c r="AR42" s="544"/>
      <c r="AS42" s="544"/>
      <c r="AT42" s="544"/>
      <c r="AU42" s="544"/>
      <c r="AV42" s="544"/>
    </row>
    <row r="43" spans="1:48" ht="16.5" customHeight="1">
      <c r="A43" s="813"/>
      <c r="B43" s="813" t="s">
        <v>1008</v>
      </c>
      <c r="C43" s="1075"/>
      <c r="D43" s="1074"/>
      <c r="E43" s="573">
        <f>S42</f>
        <v>62171.01580304862</v>
      </c>
      <c r="F43" s="576">
        <v>100</v>
      </c>
      <c r="G43" s="573">
        <f>T42</f>
        <v>22029.73252633059</v>
      </c>
      <c r="H43" s="576">
        <f t="shared" si="11"/>
        <v>35.434088122540118</v>
      </c>
      <c r="I43" s="573">
        <f>U42</f>
        <v>17409.759794471371</v>
      </c>
      <c r="J43" s="576">
        <f t="shared" si="12"/>
        <v>28.003016469320201</v>
      </c>
      <c r="K43" s="573">
        <f>V42</f>
        <v>10990.630557109753</v>
      </c>
      <c r="L43" s="576">
        <f t="shared" si="13"/>
        <v>17.678061738490712</v>
      </c>
      <c r="M43" s="573">
        <f>W42</f>
        <v>1264.1563209119736</v>
      </c>
      <c r="N43" s="576">
        <f t="shared" si="14"/>
        <v>2.0333531704173704</v>
      </c>
      <c r="O43" s="573">
        <f>X42</f>
        <v>10476.7366048806</v>
      </c>
      <c r="P43" s="576">
        <f t="shared" si="15"/>
        <v>16.851480500286215</v>
      </c>
      <c r="Q43" s="2569"/>
      <c r="R43" s="2571" t="s">
        <v>1952</v>
      </c>
      <c r="S43" s="1653">
        <v>43733.668864163163</v>
      </c>
      <c r="T43" s="1654">
        <v>16640.56907298572</v>
      </c>
      <c r="U43" s="1654">
        <v>5773.6060456102996</v>
      </c>
      <c r="V43" s="1654">
        <v>12374.603893745401</v>
      </c>
      <c r="W43" s="1654">
        <v>1857.1770581721753</v>
      </c>
      <c r="X43" s="1654">
        <v>7087.7127938700205</v>
      </c>
      <c r="Y43" s="1654">
        <v>37583.004045417627</v>
      </c>
      <c r="Z43" s="1654">
        <v>37285.132239717263</v>
      </c>
      <c r="AA43" s="1654">
        <v>70995.130320925848</v>
      </c>
      <c r="AB43" s="1654">
        <v>0</v>
      </c>
      <c r="AC43" s="1654">
        <v>1600.8127846429052</v>
      </c>
      <c r="AD43" s="1654">
        <v>35310.810865851519</v>
      </c>
      <c r="AE43" s="1654">
        <v>297.87180570037356</v>
      </c>
      <c r="AF43" s="1654">
        <v>66.49007001341603</v>
      </c>
      <c r="AG43" s="1654">
        <v>38.158602152501537</v>
      </c>
      <c r="AH43" s="1655">
        <v>193.22313353445583</v>
      </c>
      <c r="AI43" s="1645"/>
      <c r="AJ43" s="953"/>
      <c r="AQ43" s="544"/>
      <c r="AR43" s="544"/>
      <c r="AS43" s="544"/>
      <c r="AT43" s="544"/>
      <c r="AU43" s="544"/>
      <c r="AV43" s="544"/>
    </row>
    <row r="44" spans="1:48" ht="16.5" customHeight="1">
      <c r="A44" s="813"/>
      <c r="B44" s="813" t="s">
        <v>1009</v>
      </c>
      <c r="C44" s="1075"/>
      <c r="D44" s="1074"/>
      <c r="E44" s="573">
        <f>S43</f>
        <v>43733.668864163163</v>
      </c>
      <c r="F44" s="576">
        <v>100</v>
      </c>
      <c r="G44" s="573">
        <f>T43</f>
        <v>16640.56907298572</v>
      </c>
      <c r="H44" s="576">
        <f t="shared" si="11"/>
        <v>38.049789796212501</v>
      </c>
      <c r="I44" s="573">
        <f>U43</f>
        <v>5773.6060456102996</v>
      </c>
      <c r="J44" s="576">
        <f t="shared" si="12"/>
        <v>13.201741805708384</v>
      </c>
      <c r="K44" s="573">
        <f>V43</f>
        <v>12374.603893745401</v>
      </c>
      <c r="L44" s="576">
        <f t="shared" si="13"/>
        <v>28.295371083960362</v>
      </c>
      <c r="M44" s="573">
        <f>W43</f>
        <v>1857.1770581721753</v>
      </c>
      <c r="N44" s="576">
        <f t="shared" si="14"/>
        <v>4.246561302552891</v>
      </c>
      <c r="O44" s="573">
        <f>X43</f>
        <v>7087.7127938700205</v>
      </c>
      <c r="P44" s="576">
        <f t="shared" si="15"/>
        <v>16.20653601206994</v>
      </c>
      <c r="Q44" s="2569"/>
      <c r="R44" s="2571" t="s">
        <v>1953</v>
      </c>
      <c r="S44" s="1653">
        <v>137371.29145325758</v>
      </c>
      <c r="T44" s="1654">
        <v>45391.802381365502</v>
      </c>
      <c r="U44" s="1654">
        <v>38722.254310880708</v>
      </c>
      <c r="V44" s="1654">
        <v>35405.082883422532</v>
      </c>
      <c r="W44" s="1654">
        <v>3337.0103640047669</v>
      </c>
      <c r="X44" s="1654">
        <v>14515.141513025404</v>
      </c>
      <c r="Y44" s="1654">
        <v>128580.83900135438</v>
      </c>
      <c r="Z44" s="1654">
        <v>126478.78346849119</v>
      </c>
      <c r="AA44" s="1654">
        <v>243519.12097218988</v>
      </c>
      <c r="AB44" s="1654">
        <v>4061.8677686887136</v>
      </c>
      <c r="AC44" s="1654">
        <v>873.0981189940826</v>
      </c>
      <c r="AD44" s="1654">
        <v>121975.30339138168</v>
      </c>
      <c r="AE44" s="1654">
        <v>2102.0555328632258</v>
      </c>
      <c r="AF44" s="1654">
        <v>562.76578554701314</v>
      </c>
      <c r="AG44" s="1654">
        <v>236.28426644658595</v>
      </c>
      <c r="AH44" s="1655">
        <v>1303.0054808696277</v>
      </c>
      <c r="AI44" s="1645"/>
      <c r="AJ44" s="953"/>
      <c r="AQ44" s="544"/>
      <c r="AR44" s="544"/>
      <c r="AS44" s="544"/>
      <c r="AT44" s="544"/>
      <c r="AU44" s="544"/>
      <c r="AV44" s="544"/>
    </row>
    <row r="45" spans="1:48" ht="16.5" customHeight="1">
      <c r="A45" s="813"/>
      <c r="B45" s="1137" t="s">
        <v>17</v>
      </c>
      <c r="C45" s="1075"/>
      <c r="D45" s="1074"/>
      <c r="E45" s="573">
        <f>S52</f>
        <v>194470.45624547056</v>
      </c>
      <c r="F45" s="576">
        <v>100</v>
      </c>
      <c r="G45" s="573">
        <f>T52</f>
        <v>61630.400446702995</v>
      </c>
      <c r="H45" s="576">
        <f t="shared" si="11"/>
        <v>31.691394999819384</v>
      </c>
      <c r="I45" s="573">
        <f>U52</f>
        <v>43784.413270472716</v>
      </c>
      <c r="J45" s="576">
        <f t="shared" si="12"/>
        <v>22.514686351743727</v>
      </c>
      <c r="K45" s="573">
        <f>V52</f>
        <v>59592.654836364571</v>
      </c>
      <c r="L45" s="576">
        <f t="shared" si="13"/>
        <v>30.643551718284485</v>
      </c>
      <c r="M45" s="573">
        <f>W52</f>
        <v>3915.5465218192653</v>
      </c>
      <c r="N45" s="576">
        <f t="shared" si="14"/>
        <v>2.0134402918646224</v>
      </c>
      <c r="O45" s="573">
        <f>X52</f>
        <v>25547.441169638765</v>
      </c>
      <c r="P45" s="576">
        <f t="shared" si="15"/>
        <v>13.136926638044946</v>
      </c>
      <c r="Q45" s="2569"/>
      <c r="R45" s="2571" t="s">
        <v>1954</v>
      </c>
      <c r="S45" s="1653">
        <v>57099.164792212869</v>
      </c>
      <c r="T45" s="1654">
        <v>16238.598065337528</v>
      </c>
      <c r="U45" s="1654">
        <v>5062.1589595919968</v>
      </c>
      <c r="V45" s="1654">
        <v>24187.571952941988</v>
      </c>
      <c r="W45" s="1654">
        <v>578.53615781449832</v>
      </c>
      <c r="X45" s="1654">
        <v>11032.299656613364</v>
      </c>
      <c r="Y45" s="1654">
        <v>48526.367851750198</v>
      </c>
      <c r="Z45" s="1654">
        <v>48413.651943727789</v>
      </c>
      <c r="AA45" s="1654">
        <v>72435.48979971277</v>
      </c>
      <c r="AB45" s="1654">
        <v>629.46813723656192</v>
      </c>
      <c r="AC45" s="1654">
        <v>1145.1205465495923</v>
      </c>
      <c r="AD45" s="1654">
        <v>25796.426539771135</v>
      </c>
      <c r="AE45" s="1654">
        <v>112.71590802235737</v>
      </c>
      <c r="AF45" s="1654">
        <v>15.882671680999955</v>
      </c>
      <c r="AG45" s="1654">
        <v>37.277562910722637</v>
      </c>
      <c r="AH45" s="1655">
        <v>59.555673430634869</v>
      </c>
      <c r="AI45" s="1645"/>
      <c r="AJ45" s="953"/>
      <c r="AQ45" s="544"/>
      <c r="AR45" s="544"/>
      <c r="AS45" s="544"/>
      <c r="AT45" s="544"/>
      <c r="AU45" s="544"/>
      <c r="AV45" s="544"/>
    </row>
    <row r="46" spans="1:48" ht="16.5" customHeight="1">
      <c r="A46" s="813"/>
      <c r="B46" s="813" t="s">
        <v>1010</v>
      </c>
      <c r="C46" s="1075"/>
      <c r="D46" s="1074"/>
      <c r="E46" s="573">
        <f>S44</f>
        <v>137371.29145325758</v>
      </c>
      <c r="F46" s="576">
        <v>100</v>
      </c>
      <c r="G46" s="573">
        <f>T44</f>
        <v>45391.802381365502</v>
      </c>
      <c r="H46" s="576">
        <f t="shared" si="11"/>
        <v>33.043150356354239</v>
      </c>
      <c r="I46" s="573">
        <f>U44</f>
        <v>38722.254310880708</v>
      </c>
      <c r="J46" s="576">
        <f t="shared" si="12"/>
        <v>28.188025242564219</v>
      </c>
      <c r="K46" s="573">
        <f>V44</f>
        <v>35405.082883422532</v>
      </c>
      <c r="L46" s="576">
        <f t="shared" si="13"/>
        <v>25.773276576838171</v>
      </c>
      <c r="M46" s="573">
        <f>W44</f>
        <v>3337.0103640047669</v>
      </c>
      <c r="N46" s="576">
        <f t="shared" si="14"/>
        <v>2.4291905016705981</v>
      </c>
      <c r="O46" s="573">
        <f>X44</f>
        <v>14515.141513025404</v>
      </c>
      <c r="P46" s="576">
        <f t="shared" si="15"/>
        <v>10.566357322166091</v>
      </c>
      <c r="Q46" s="2569"/>
      <c r="R46" s="2571" t="s">
        <v>1955</v>
      </c>
      <c r="S46" s="1653">
        <v>66201.84736313569</v>
      </c>
      <c r="T46" s="1654">
        <v>13069.919349338292</v>
      </c>
      <c r="U46" s="1654">
        <v>13299.789346567884</v>
      </c>
      <c r="V46" s="1654">
        <v>11853.048950551565</v>
      </c>
      <c r="W46" s="1654">
        <v>2567.1195109624614</v>
      </c>
      <c r="X46" s="1654">
        <v>25411.970205949976</v>
      </c>
      <c r="Y46" s="1654">
        <v>61888.966776309491</v>
      </c>
      <c r="Z46" s="1654">
        <v>60027.895805464323</v>
      </c>
      <c r="AA46" s="1654">
        <v>96591.250314204997</v>
      </c>
      <c r="AB46" s="1654">
        <v>649.27158180038145</v>
      </c>
      <c r="AC46" s="1654">
        <v>1241.7837591038547</v>
      </c>
      <c r="AD46" s="1654">
        <v>38454.409849644966</v>
      </c>
      <c r="AE46" s="1654">
        <v>1861.0709708451457</v>
      </c>
      <c r="AF46" s="1654">
        <v>32.179967961884216</v>
      </c>
      <c r="AG46" s="1654">
        <v>176.88521080432963</v>
      </c>
      <c r="AH46" s="1655">
        <v>1652.0057920789322</v>
      </c>
      <c r="AI46" s="1645"/>
      <c r="AJ46" s="953"/>
      <c r="AQ46" s="544"/>
      <c r="AR46" s="544"/>
      <c r="AS46" s="544"/>
      <c r="AT46" s="544"/>
      <c r="AU46" s="544"/>
      <c r="AV46" s="544"/>
    </row>
    <row r="47" spans="1:48" ht="16.5" customHeight="1">
      <c r="A47" s="813"/>
      <c r="B47" s="813" t="s">
        <v>1011</v>
      </c>
      <c r="C47" s="1075"/>
      <c r="D47" s="1074"/>
      <c r="E47" s="573">
        <f>S45</f>
        <v>57099.164792212869</v>
      </c>
      <c r="F47" s="576">
        <v>100</v>
      </c>
      <c r="G47" s="573">
        <f>T45</f>
        <v>16238.598065337528</v>
      </c>
      <c r="H47" s="576">
        <f t="shared" si="11"/>
        <v>28.439291755721325</v>
      </c>
      <c r="I47" s="573">
        <f>U45</f>
        <v>5062.1589595919968</v>
      </c>
      <c r="J47" s="576">
        <f t="shared" si="12"/>
        <v>8.8655569271695711</v>
      </c>
      <c r="K47" s="573">
        <f>V45</f>
        <v>24187.571952941988</v>
      </c>
      <c r="L47" s="576">
        <f t="shared" si="13"/>
        <v>42.360640546953618</v>
      </c>
      <c r="M47" s="573">
        <f>W45</f>
        <v>578.53615781449832</v>
      </c>
      <c r="N47" s="576">
        <f t="shared" si="14"/>
        <v>1.0132129951809707</v>
      </c>
      <c r="O47" s="573">
        <f>X45</f>
        <v>11032.299656613364</v>
      </c>
      <c r="P47" s="576">
        <f t="shared" si="15"/>
        <v>19.32129777512602</v>
      </c>
      <c r="Q47" s="2569"/>
      <c r="R47" s="2571" t="s">
        <v>1956</v>
      </c>
      <c r="S47" s="1653">
        <v>149747.31142224447</v>
      </c>
      <c r="T47" s="1654">
        <v>56888.728601130082</v>
      </c>
      <c r="U47" s="1654">
        <v>20264.518036958427</v>
      </c>
      <c r="V47" s="1654">
        <v>42807.95076157216</v>
      </c>
      <c r="W47" s="1654">
        <v>6692.0002884230071</v>
      </c>
      <c r="X47" s="1654">
        <v>23094.113735155643</v>
      </c>
      <c r="Y47" s="1654">
        <v>150550.20717672343</v>
      </c>
      <c r="Z47" s="1654">
        <v>147692.82168698355</v>
      </c>
      <c r="AA47" s="1654">
        <v>240683.60613632371</v>
      </c>
      <c r="AB47" s="1654">
        <v>10466.039088008221</v>
      </c>
      <c r="AC47" s="1654">
        <v>6485.4383717233932</v>
      </c>
      <c r="AD47" s="1654">
        <v>109942.26190907173</v>
      </c>
      <c r="AE47" s="1654">
        <v>2857.3854897397346</v>
      </c>
      <c r="AF47" s="1654">
        <v>96.294056593029353</v>
      </c>
      <c r="AG47" s="1654">
        <v>191.45269350183943</v>
      </c>
      <c r="AH47" s="1655">
        <v>2569.6387396448704</v>
      </c>
      <c r="AI47" s="1645"/>
      <c r="AJ47" s="953"/>
      <c r="AQ47" s="544"/>
      <c r="AR47" s="544"/>
      <c r="AS47" s="544"/>
      <c r="AT47" s="544"/>
      <c r="AU47" s="544"/>
      <c r="AV47" s="544"/>
    </row>
    <row r="48" spans="1:48" ht="16.5" customHeight="1">
      <c r="A48" s="813"/>
      <c r="B48" s="1137" t="s">
        <v>18</v>
      </c>
      <c r="C48" s="1075"/>
      <c r="D48" s="1074"/>
      <c r="E48" s="573">
        <f>S53</f>
        <v>266850.84731781698</v>
      </c>
      <c r="F48" s="576">
        <v>100</v>
      </c>
      <c r="G48" s="573">
        <f>T53</f>
        <v>84608.884943156852</v>
      </c>
      <c r="H48" s="576">
        <f t="shared" si="11"/>
        <v>31.706432935694757</v>
      </c>
      <c r="I48" s="573">
        <f>U53</f>
        <v>37312.652401564708</v>
      </c>
      <c r="J48" s="576">
        <f t="shared" si="12"/>
        <v>13.982587193034343</v>
      </c>
      <c r="K48" s="573">
        <f>V53</f>
        <v>77409.555781372008</v>
      </c>
      <c r="L48" s="576">
        <f t="shared" si="13"/>
        <v>29.008547868382038</v>
      </c>
      <c r="M48" s="573">
        <f>W53</f>
        <v>13189.786169413041</v>
      </c>
      <c r="N48" s="576">
        <f t="shared" si="14"/>
        <v>4.9427559634855207</v>
      </c>
      <c r="O48" s="573">
        <f>X53</f>
        <v>54329.968024857866</v>
      </c>
      <c r="P48" s="576">
        <f t="shared" si="15"/>
        <v>20.359676040357989</v>
      </c>
      <c r="Q48" s="2569"/>
      <c r="R48" s="2571" t="s">
        <v>1957</v>
      </c>
      <c r="S48" s="1653">
        <v>50901.688532436689</v>
      </c>
      <c r="T48" s="1654">
        <v>14650.236992688524</v>
      </c>
      <c r="U48" s="1654">
        <v>3748.3450180383779</v>
      </c>
      <c r="V48" s="1654">
        <v>22748.556069248327</v>
      </c>
      <c r="W48" s="1654">
        <v>3930.6663700275685</v>
      </c>
      <c r="X48" s="1654">
        <v>5823.8840837522675</v>
      </c>
      <c r="Y48" s="1654">
        <v>44033.390573077428</v>
      </c>
      <c r="Z48" s="1654">
        <v>42900.459669618627</v>
      </c>
      <c r="AA48" s="1654">
        <v>68508.509103762364</v>
      </c>
      <c r="AB48" s="1654">
        <v>424.72430654429195</v>
      </c>
      <c r="AC48" s="1654">
        <v>744.74703956509438</v>
      </c>
      <c r="AD48" s="1654">
        <v>26777.520780253046</v>
      </c>
      <c r="AE48" s="1654">
        <v>1132.9309034587686</v>
      </c>
      <c r="AF48" s="1654">
        <v>15.885607379423242</v>
      </c>
      <c r="AG48" s="1654">
        <v>99.184416307336662</v>
      </c>
      <c r="AH48" s="1655">
        <v>1017.8608797720088</v>
      </c>
      <c r="AI48" s="1645"/>
      <c r="AJ48" s="953"/>
      <c r="AQ48" s="544"/>
      <c r="AR48" s="544"/>
      <c r="AS48" s="544"/>
      <c r="AT48" s="544"/>
      <c r="AU48" s="544"/>
      <c r="AV48" s="544"/>
    </row>
    <row r="49" spans="1:48" ht="16.5" customHeight="1">
      <c r="A49" s="813"/>
      <c r="B49" s="813" t="s">
        <v>1012</v>
      </c>
      <c r="C49" s="577"/>
      <c r="D49" s="343"/>
      <c r="E49" s="573">
        <f>S46</f>
        <v>66201.84736313569</v>
      </c>
      <c r="F49" s="576">
        <v>100</v>
      </c>
      <c r="G49" s="573">
        <f>T46</f>
        <v>13069.919349338292</v>
      </c>
      <c r="H49" s="576">
        <f t="shared" si="11"/>
        <v>19.742529657286028</v>
      </c>
      <c r="I49" s="573">
        <f>U46</f>
        <v>13299.789346567884</v>
      </c>
      <c r="J49" s="576">
        <f t="shared" si="12"/>
        <v>20.0897556130342</v>
      </c>
      <c r="K49" s="573">
        <f>V46</f>
        <v>11853.048950551565</v>
      </c>
      <c r="L49" s="576">
        <f t="shared" si="13"/>
        <v>17.904408143679539</v>
      </c>
      <c r="M49" s="573">
        <f>W46</f>
        <v>2567.1195109624614</v>
      </c>
      <c r="N49" s="576">
        <f t="shared" si="14"/>
        <v>3.8777158239725411</v>
      </c>
      <c r="O49" s="573">
        <f>X46</f>
        <v>25411.970205949976</v>
      </c>
      <c r="P49" s="576">
        <f t="shared" si="15"/>
        <v>38.385590762381895</v>
      </c>
      <c r="Q49" s="2569"/>
      <c r="R49" s="2571" t="s">
        <v>1958</v>
      </c>
      <c r="S49" s="1653">
        <v>17517.054048701826</v>
      </c>
      <c r="T49" s="1654">
        <v>3624.8238747906635</v>
      </c>
      <c r="U49" s="1654">
        <v>3516.2807359190983</v>
      </c>
      <c r="V49" s="1654">
        <v>9302.1723874064191</v>
      </c>
      <c r="W49" s="1654">
        <v>42.809096467964999</v>
      </c>
      <c r="X49" s="1654">
        <v>1030.9679542264719</v>
      </c>
      <c r="Y49" s="1654">
        <v>14691.759873097597</v>
      </c>
      <c r="Z49" s="1654">
        <v>14495.544294586596</v>
      </c>
      <c r="AA49" s="1654">
        <v>20856.475371006669</v>
      </c>
      <c r="AB49" s="1654">
        <v>0</v>
      </c>
      <c r="AC49" s="1654">
        <v>667.54378199233145</v>
      </c>
      <c r="AD49" s="1654">
        <v>7028.4748584123963</v>
      </c>
      <c r="AE49" s="1654">
        <v>196.21557851099303</v>
      </c>
      <c r="AF49" s="1654">
        <v>7.1646299230114456</v>
      </c>
      <c r="AG49" s="1654">
        <v>9.6342197789808122</v>
      </c>
      <c r="AH49" s="1655">
        <v>179.41672880900077</v>
      </c>
      <c r="AI49" s="1645"/>
      <c r="AJ49" s="953"/>
      <c r="AQ49" s="544"/>
      <c r="AR49" s="544"/>
      <c r="AS49" s="544"/>
      <c r="AT49" s="544"/>
      <c r="AU49" s="544"/>
      <c r="AV49" s="544"/>
    </row>
    <row r="50" spans="1:48" ht="16.5" customHeight="1">
      <c r="A50" s="813"/>
      <c r="B50" s="813" t="s">
        <v>1013</v>
      </c>
      <c r="C50" s="577"/>
      <c r="D50" s="343"/>
      <c r="E50" s="573">
        <f>S47</f>
        <v>149747.31142224447</v>
      </c>
      <c r="F50" s="576">
        <v>100</v>
      </c>
      <c r="G50" s="573">
        <f>T47</f>
        <v>56888.728601130082</v>
      </c>
      <c r="H50" s="576">
        <f t="shared" si="11"/>
        <v>37.989816351840993</v>
      </c>
      <c r="I50" s="573">
        <f>U47</f>
        <v>20264.518036958427</v>
      </c>
      <c r="J50" s="576">
        <f t="shared" si="12"/>
        <v>13.532475371005692</v>
      </c>
      <c r="K50" s="573">
        <f>V47</f>
        <v>42807.95076157216</v>
      </c>
      <c r="L50" s="576">
        <f t="shared" si="13"/>
        <v>28.586790877911668</v>
      </c>
      <c r="M50" s="573">
        <f>W47</f>
        <v>6692.0002884230071</v>
      </c>
      <c r="N50" s="576">
        <f t="shared" si="14"/>
        <v>4.4688617277097453</v>
      </c>
      <c r="O50" s="573">
        <f>X47</f>
        <v>23094.113735155643</v>
      </c>
      <c r="P50" s="576">
        <f t="shared" si="15"/>
        <v>15.422055672196255</v>
      </c>
      <c r="Q50" s="2569"/>
      <c r="R50" s="2571" t="s">
        <v>1959</v>
      </c>
      <c r="S50" s="1653">
        <v>7542.5445236230717</v>
      </c>
      <c r="T50" s="1654">
        <v>3979.7300295945588</v>
      </c>
      <c r="U50" s="1654">
        <v>608.29874395533807</v>
      </c>
      <c r="V50" s="1654">
        <v>2040.2948666414411</v>
      </c>
      <c r="W50" s="1654">
        <v>541.477485678422</v>
      </c>
      <c r="X50" s="1654">
        <v>372.74339772661142</v>
      </c>
      <c r="Y50" s="1654">
        <v>6636.2417582974804</v>
      </c>
      <c r="Z50" s="1654">
        <v>6599.72353592738</v>
      </c>
      <c r="AA50" s="1654">
        <v>8934.4559655881276</v>
      </c>
      <c r="AB50" s="1654">
        <v>0</v>
      </c>
      <c r="AC50" s="1654">
        <v>91.511813965760652</v>
      </c>
      <c r="AD50" s="1654">
        <v>2426.2442436265096</v>
      </c>
      <c r="AE50" s="1654">
        <v>36.518222370100865</v>
      </c>
      <c r="AF50" s="1656">
        <v>9.547307010933738E-2</v>
      </c>
      <c r="AG50" s="1654">
        <v>10.827392339641136</v>
      </c>
      <c r="AH50" s="1655">
        <v>25.595356960350376</v>
      </c>
      <c r="AI50" s="1645"/>
      <c r="AJ50" s="953"/>
      <c r="AQ50" s="544"/>
      <c r="AR50" s="544"/>
      <c r="AS50" s="544"/>
      <c r="AT50" s="544"/>
      <c r="AU50" s="544"/>
      <c r="AV50" s="544"/>
    </row>
    <row r="51" spans="1:48" ht="16.5" customHeight="1">
      <c r="A51" s="813"/>
      <c r="B51" s="813" t="s">
        <v>1014</v>
      </c>
      <c r="C51" s="577"/>
      <c r="D51" s="343"/>
      <c r="E51" s="573">
        <f>S48</f>
        <v>50901.688532436689</v>
      </c>
      <c r="F51" s="576">
        <v>100</v>
      </c>
      <c r="G51" s="573">
        <f>T48</f>
        <v>14650.236992688524</v>
      </c>
      <c r="H51" s="576">
        <f t="shared" si="11"/>
        <v>28.781436166607282</v>
      </c>
      <c r="I51" s="573">
        <f>U48</f>
        <v>3748.3450180383779</v>
      </c>
      <c r="J51" s="576">
        <f t="shared" si="12"/>
        <v>7.3638913091257781</v>
      </c>
      <c r="K51" s="573">
        <f>V48</f>
        <v>22748.556069248327</v>
      </c>
      <c r="L51" s="576">
        <f t="shared" si="13"/>
        <v>44.691161973442185</v>
      </c>
      <c r="M51" s="573">
        <f>W48</f>
        <v>3930.6663700275685</v>
      </c>
      <c r="N51" s="576">
        <f t="shared" si="14"/>
        <v>7.7220746174712511</v>
      </c>
      <c r="O51" s="573">
        <f>X48</f>
        <v>5823.8840837522675</v>
      </c>
      <c r="P51" s="576">
        <f t="shared" si="15"/>
        <v>11.441435935943549</v>
      </c>
      <c r="Q51" s="2569" t="s">
        <v>1960</v>
      </c>
      <c r="R51" s="2571" t="s">
        <v>1961</v>
      </c>
      <c r="S51" s="1653">
        <v>440976.42513994529</v>
      </c>
      <c r="T51" s="1654">
        <v>176021.67478723195</v>
      </c>
      <c r="U51" s="1654">
        <v>111746.79110368637</v>
      </c>
      <c r="V51" s="1654">
        <v>87354.349924220005</v>
      </c>
      <c r="W51" s="1654">
        <v>16020.80966260557</v>
      </c>
      <c r="X51" s="1654">
        <v>49832.799665532439</v>
      </c>
      <c r="Y51" s="1654">
        <v>426786.50687839568</v>
      </c>
      <c r="Z51" s="1654">
        <v>414604.72753162863</v>
      </c>
      <c r="AA51" s="1654">
        <v>915893.60633693391</v>
      </c>
      <c r="AB51" s="1654">
        <v>3648.480720182627</v>
      </c>
      <c r="AC51" s="1654">
        <v>11058.742711556108</v>
      </c>
      <c r="AD51" s="1654">
        <v>516035.47723704472</v>
      </c>
      <c r="AE51" s="1654">
        <v>12221.154346767175</v>
      </c>
      <c r="AF51" s="1654">
        <v>954.03133240472835</v>
      </c>
      <c r="AG51" s="1654">
        <v>956.22507527044354</v>
      </c>
      <c r="AH51" s="1655">
        <v>10310.897939092023</v>
      </c>
      <c r="AI51" s="1645"/>
      <c r="AJ51" s="953"/>
      <c r="AQ51" s="544"/>
      <c r="AR51" s="544"/>
      <c r="AS51" s="544"/>
      <c r="AT51" s="544"/>
      <c r="AU51" s="544"/>
      <c r="AV51" s="544"/>
    </row>
    <row r="52" spans="1:48" ht="16.5" customHeight="1">
      <c r="A52" s="813"/>
      <c r="B52" s="1137" t="s">
        <v>20</v>
      </c>
      <c r="C52" s="577"/>
      <c r="D52" s="343"/>
      <c r="E52" s="573">
        <f>S54</f>
        <v>17517.054048701826</v>
      </c>
      <c r="F52" s="576">
        <v>100</v>
      </c>
      <c r="G52" s="573">
        <f>T54</f>
        <v>3624.8238747906635</v>
      </c>
      <c r="H52" s="576">
        <f t="shared" si="11"/>
        <v>20.693113492215868</v>
      </c>
      <c r="I52" s="573">
        <f>U54</f>
        <v>3516.2807359190983</v>
      </c>
      <c r="J52" s="576">
        <f t="shared" si="12"/>
        <v>20.07347083672261</v>
      </c>
      <c r="K52" s="573">
        <f>V54</f>
        <v>9302.1723874064191</v>
      </c>
      <c r="L52" s="576">
        <f t="shared" si="13"/>
        <v>53.103520498047416</v>
      </c>
      <c r="M52" s="573">
        <f>W54</f>
        <v>42.809096467964999</v>
      </c>
      <c r="N52" s="576">
        <f t="shared" si="14"/>
        <v>0.24438525079014381</v>
      </c>
      <c r="O52" s="573">
        <f>X54</f>
        <v>1030.9679542264719</v>
      </c>
      <c r="P52" s="576">
        <f t="shared" si="15"/>
        <v>5.8855099228450234</v>
      </c>
      <c r="Q52" s="2569"/>
      <c r="R52" s="2571" t="s">
        <v>1962</v>
      </c>
      <c r="S52" s="1653">
        <v>194470.45624547056</v>
      </c>
      <c r="T52" s="1654">
        <v>61630.400446702995</v>
      </c>
      <c r="U52" s="1654">
        <v>43784.413270472716</v>
      </c>
      <c r="V52" s="1654">
        <v>59592.654836364571</v>
      </c>
      <c r="W52" s="1654">
        <v>3915.5465218192653</v>
      </c>
      <c r="X52" s="1654">
        <v>25547.441169638765</v>
      </c>
      <c r="Y52" s="1654">
        <v>177107.20685310452</v>
      </c>
      <c r="Z52" s="1654">
        <v>174892.43541221888</v>
      </c>
      <c r="AA52" s="1654">
        <v>315954.6107719029</v>
      </c>
      <c r="AB52" s="1654">
        <v>4691.3359059252762</v>
      </c>
      <c r="AC52" s="1654">
        <v>2018.2186655436758</v>
      </c>
      <c r="AD52" s="1654">
        <v>147771.72993115283</v>
      </c>
      <c r="AE52" s="1654">
        <v>2214.7714408855832</v>
      </c>
      <c r="AF52" s="1654">
        <v>578.64845722801306</v>
      </c>
      <c r="AG52" s="1654">
        <v>273.56182935730834</v>
      </c>
      <c r="AH52" s="1655">
        <v>1362.5611543002631</v>
      </c>
      <c r="AI52" s="1645"/>
      <c r="AJ52" s="953"/>
      <c r="AQ52" s="544"/>
      <c r="AR52" s="544"/>
      <c r="AS52" s="544"/>
      <c r="AT52" s="544"/>
      <c r="AU52" s="544"/>
      <c r="AV52" s="544"/>
    </row>
    <row r="53" spans="1:48" ht="16.5" customHeight="1">
      <c r="A53" s="2639" t="s">
        <v>21</v>
      </c>
      <c r="B53" s="2639"/>
      <c r="C53" s="577"/>
      <c r="D53" s="343"/>
      <c r="E53" s="573">
        <f>S55</f>
        <v>7542.5445236230717</v>
      </c>
      <c r="F53" s="576">
        <v>100</v>
      </c>
      <c r="G53" s="573">
        <f>T55</f>
        <v>3979.7300295945588</v>
      </c>
      <c r="H53" s="576">
        <f t="shared" si="11"/>
        <v>52.763759194660878</v>
      </c>
      <c r="I53" s="573">
        <f>U55</f>
        <v>608.29874395533807</v>
      </c>
      <c r="J53" s="576">
        <f t="shared" si="12"/>
        <v>8.0649009369472164</v>
      </c>
      <c r="K53" s="573">
        <f>V55</f>
        <v>2040.2948666414411</v>
      </c>
      <c r="L53" s="576">
        <f t="shared" si="13"/>
        <v>27.050484889433342</v>
      </c>
      <c r="M53" s="573">
        <f>W55</f>
        <v>541.477485678422</v>
      </c>
      <c r="N53" s="576">
        <f t="shared" si="14"/>
        <v>7.1789763253306269</v>
      </c>
      <c r="O53" s="573">
        <f>X55</f>
        <v>372.74339772661142</v>
      </c>
      <c r="P53" s="576">
        <f t="shared" si="15"/>
        <v>4.9418786532739434</v>
      </c>
      <c r="Q53" s="2569"/>
      <c r="R53" s="2571" t="s">
        <v>1963</v>
      </c>
      <c r="S53" s="1653">
        <v>266850.84731781698</v>
      </c>
      <c r="T53" s="1654">
        <v>84608.884943156852</v>
      </c>
      <c r="U53" s="1654">
        <v>37312.652401564708</v>
      </c>
      <c r="V53" s="1654">
        <v>77409.555781372008</v>
      </c>
      <c r="W53" s="1654">
        <v>13189.786169413041</v>
      </c>
      <c r="X53" s="1654">
        <v>54329.968024857866</v>
      </c>
      <c r="Y53" s="1654">
        <v>256472.56452611028</v>
      </c>
      <c r="Z53" s="1654">
        <v>250621.17716206657</v>
      </c>
      <c r="AA53" s="1654">
        <v>405783.36555429117</v>
      </c>
      <c r="AB53" s="1654">
        <v>11540.034976352896</v>
      </c>
      <c r="AC53" s="1654">
        <v>8471.9691703923418</v>
      </c>
      <c r="AD53" s="1654">
        <v>175174.19253896951</v>
      </c>
      <c r="AE53" s="1654">
        <v>5851.3873640436477</v>
      </c>
      <c r="AF53" s="1654">
        <v>144.35963193433679</v>
      </c>
      <c r="AG53" s="1654">
        <v>467.52232061350514</v>
      </c>
      <c r="AH53" s="1655">
        <v>5239.5054114958057</v>
      </c>
      <c r="AI53" s="1645"/>
      <c r="AJ53" s="953"/>
      <c r="AQ53" s="544"/>
      <c r="AR53" s="544"/>
      <c r="AS53" s="544"/>
      <c r="AT53" s="544"/>
      <c r="AU53" s="544"/>
      <c r="AV53" s="544"/>
    </row>
    <row r="54" spans="1:48" ht="16.5" customHeight="1">
      <c r="A54" s="2641" t="s">
        <v>118</v>
      </c>
      <c r="B54" s="2641"/>
      <c r="C54" s="2641"/>
      <c r="D54" s="1074"/>
      <c r="E54" s="1663"/>
      <c r="F54" s="574"/>
      <c r="G54" s="573"/>
      <c r="H54" s="574"/>
      <c r="I54" s="573"/>
      <c r="J54" s="574"/>
      <c r="K54" s="573"/>
      <c r="L54" s="574"/>
      <c r="M54" s="573"/>
      <c r="N54" s="574"/>
      <c r="O54" s="573"/>
      <c r="P54" s="574"/>
      <c r="Q54" s="2569"/>
      <c r="R54" s="2571" t="s">
        <v>1964</v>
      </c>
      <c r="S54" s="1653">
        <v>17517.054048701826</v>
      </c>
      <c r="T54" s="1654">
        <v>3624.8238747906635</v>
      </c>
      <c r="U54" s="1654">
        <v>3516.2807359190983</v>
      </c>
      <c r="V54" s="1654">
        <v>9302.1723874064191</v>
      </c>
      <c r="W54" s="1654">
        <v>42.809096467964999</v>
      </c>
      <c r="X54" s="1654">
        <v>1030.9679542264719</v>
      </c>
      <c r="Y54" s="1654">
        <v>14691.759873097597</v>
      </c>
      <c r="Z54" s="1654">
        <v>14495.544294586596</v>
      </c>
      <c r="AA54" s="1654">
        <v>20856.475371006669</v>
      </c>
      <c r="AB54" s="1654">
        <v>0</v>
      </c>
      <c r="AC54" s="1654">
        <v>667.54378199233145</v>
      </c>
      <c r="AD54" s="1654">
        <v>7028.4748584123963</v>
      </c>
      <c r="AE54" s="1654">
        <v>196.21557851099303</v>
      </c>
      <c r="AF54" s="1654">
        <v>7.1646299230114456</v>
      </c>
      <c r="AG54" s="1654">
        <v>9.6342197789808122</v>
      </c>
      <c r="AH54" s="1655">
        <v>179.41672880900077</v>
      </c>
      <c r="AI54" s="1645"/>
      <c r="AJ54" s="953"/>
      <c r="AQ54" s="544"/>
      <c r="AR54" s="544"/>
      <c r="AS54" s="544"/>
      <c r="AT54" s="544"/>
      <c r="AU54" s="544"/>
      <c r="AV54" s="544"/>
    </row>
    <row r="55" spans="1:48" ht="16.5" customHeight="1">
      <c r="A55" s="2639" t="s">
        <v>22</v>
      </c>
      <c r="B55" s="2639" t="s">
        <v>22</v>
      </c>
      <c r="C55" s="1141"/>
      <c r="D55" s="1074"/>
      <c r="E55" s="573">
        <f>S56</f>
        <v>512029.6482311422</v>
      </c>
      <c r="F55" s="576">
        <v>100</v>
      </c>
      <c r="G55" s="573">
        <f>T56</f>
        <v>60664.996635137642</v>
      </c>
      <c r="H55" s="576">
        <f>G55/$E55*100</f>
        <v>11.847946079823886</v>
      </c>
      <c r="I55" s="573">
        <f>U56</f>
        <v>105290.77538576299</v>
      </c>
      <c r="J55" s="576">
        <f>I55/$E55*100</f>
        <v>20.563413808067665</v>
      </c>
      <c r="K55" s="573">
        <f>V56</f>
        <v>235699.02779600475</v>
      </c>
      <c r="L55" s="576">
        <f>K55/$E55*100</f>
        <v>46.032300787708422</v>
      </c>
      <c r="M55" s="573">
        <f>W56</f>
        <v>30410.808863585524</v>
      </c>
      <c r="N55" s="576">
        <f>M55/$E55*100</f>
        <v>5.9392671827974644</v>
      </c>
      <c r="O55" s="573">
        <f>X56</f>
        <v>79964.039554855422</v>
      </c>
      <c r="P55" s="576">
        <f>O55/$E55*100</f>
        <v>15.617072142423632</v>
      </c>
      <c r="Q55" s="2569"/>
      <c r="R55" s="2571" t="s">
        <v>1965</v>
      </c>
      <c r="S55" s="1653">
        <v>7542.5445236230717</v>
      </c>
      <c r="T55" s="1654">
        <v>3979.7300295945588</v>
      </c>
      <c r="U55" s="1654">
        <v>608.29874395533807</v>
      </c>
      <c r="V55" s="1654">
        <v>2040.2948666414411</v>
      </c>
      <c r="W55" s="1654">
        <v>541.477485678422</v>
      </c>
      <c r="X55" s="1654">
        <v>372.74339772661142</v>
      </c>
      <c r="Y55" s="1654">
        <v>6636.2417582974804</v>
      </c>
      <c r="Z55" s="1654">
        <v>6599.72353592738</v>
      </c>
      <c r="AA55" s="1654">
        <v>8934.4559655881276</v>
      </c>
      <c r="AB55" s="1654">
        <v>0</v>
      </c>
      <c r="AC55" s="1654">
        <v>91.511813965760652</v>
      </c>
      <c r="AD55" s="1654">
        <v>2426.2442436265096</v>
      </c>
      <c r="AE55" s="1654">
        <v>36.518222370100865</v>
      </c>
      <c r="AF55" s="1656">
        <v>9.547307010933738E-2</v>
      </c>
      <c r="AG55" s="1654">
        <v>10.827392339641136</v>
      </c>
      <c r="AH55" s="1655">
        <v>25.595356960350376</v>
      </c>
      <c r="AI55" s="1645"/>
      <c r="AJ55" s="953"/>
      <c r="AQ55" s="544"/>
      <c r="AR55" s="544"/>
      <c r="AS55" s="544"/>
      <c r="AT55" s="544"/>
      <c r="AU55" s="544"/>
      <c r="AV55" s="544"/>
    </row>
    <row r="56" spans="1:48" ht="16.5" customHeight="1">
      <c r="A56" s="1137"/>
      <c r="B56" s="1137" t="s">
        <v>23</v>
      </c>
      <c r="C56" s="1137"/>
      <c r="D56" s="1074"/>
      <c r="E56" s="1664">
        <f>S58</f>
        <v>280661.61018170393</v>
      </c>
      <c r="F56" s="576">
        <v>100</v>
      </c>
      <c r="G56" s="1666">
        <f>T58</f>
        <v>17177.271918545142</v>
      </c>
      <c r="H56" s="576">
        <f>G56/$E56*100</f>
        <v>6.1202784048108168</v>
      </c>
      <c r="I56" s="1666">
        <f>U58</f>
        <v>31369.221376926333</v>
      </c>
      <c r="J56" s="576">
        <f>I56/$E56*100</f>
        <v>11.176883563312238</v>
      </c>
      <c r="K56" s="1666">
        <f>V58</f>
        <v>158341.95531479124</v>
      </c>
      <c r="L56" s="576">
        <f>K56/$E56*100</f>
        <v>56.417390042150274</v>
      </c>
      <c r="M56" s="1666">
        <f>W58</f>
        <v>21655.984343166507</v>
      </c>
      <c r="N56" s="576">
        <f>M56/$E56*100</f>
        <v>7.7160479230294952</v>
      </c>
      <c r="O56" s="1666">
        <f>X58</f>
        <v>52117.177228274784</v>
      </c>
      <c r="P56" s="576">
        <f>O56/$E56*100</f>
        <v>18.569400066697206</v>
      </c>
      <c r="Q56" s="2569" t="s">
        <v>1966</v>
      </c>
      <c r="R56" s="2571" t="s">
        <v>1967</v>
      </c>
      <c r="S56" s="1653">
        <v>512029.6482311422</v>
      </c>
      <c r="T56" s="1654">
        <v>60664.996635137642</v>
      </c>
      <c r="U56" s="1654">
        <v>105290.77538576299</v>
      </c>
      <c r="V56" s="1654">
        <v>235699.02779600475</v>
      </c>
      <c r="W56" s="1654">
        <v>30410.808863585524</v>
      </c>
      <c r="X56" s="1654">
        <v>79964.039554855422</v>
      </c>
      <c r="Y56" s="1654">
        <v>498467.73586423643</v>
      </c>
      <c r="Z56" s="1654">
        <v>485363.4651889407</v>
      </c>
      <c r="AA56" s="1654">
        <v>869263.2618895917</v>
      </c>
      <c r="AB56" s="1654">
        <v>12703.639075408177</v>
      </c>
      <c r="AC56" s="1654">
        <v>10560.504629905119</v>
      </c>
      <c r="AD56" s="1654">
        <v>407203.31540596491</v>
      </c>
      <c r="AE56" s="1654">
        <v>13143.645675295089</v>
      </c>
      <c r="AF56" s="1654">
        <v>813.70641351923325</v>
      </c>
      <c r="AG56" s="1654">
        <v>1170.5976624082605</v>
      </c>
      <c r="AH56" s="1655">
        <v>11159.341599367601</v>
      </c>
      <c r="AI56" s="1645"/>
      <c r="AJ56" s="953"/>
      <c r="AQ56" s="544"/>
      <c r="AR56" s="544"/>
      <c r="AS56" s="544"/>
      <c r="AT56" s="544"/>
      <c r="AU56" s="544"/>
      <c r="AV56" s="544"/>
    </row>
    <row r="57" spans="1:48" ht="16.5" customHeight="1">
      <c r="A57" s="1137"/>
      <c r="B57" s="1137" t="s">
        <v>24</v>
      </c>
      <c r="C57" s="1137"/>
      <c r="D57" s="1074"/>
      <c r="E57" s="1664">
        <f>S59</f>
        <v>151624.10447545818</v>
      </c>
      <c r="F57" s="576">
        <v>100</v>
      </c>
      <c r="G57" s="1666">
        <f>T59</f>
        <v>22344.532968420899</v>
      </c>
      <c r="H57" s="576">
        <f>G57/$E57*100</f>
        <v>14.736794684276322</v>
      </c>
      <c r="I57" s="1666">
        <f>U59</f>
        <v>39028.935673059452</v>
      </c>
      <c r="J57" s="576">
        <f>I57/$E57*100</f>
        <v>25.740587756860688</v>
      </c>
      <c r="K57" s="1666">
        <f>V59</f>
        <v>67251.536802263829</v>
      </c>
      <c r="L57" s="576">
        <f>K57/$E57*100</f>
        <v>44.354119706045246</v>
      </c>
      <c r="M57" s="1666">
        <f>W59</f>
        <v>3941.9543908297942</v>
      </c>
      <c r="N57" s="576">
        <f>M57/$E57*100</f>
        <v>2.5998203943013807</v>
      </c>
      <c r="O57" s="1666">
        <f>X59</f>
        <v>19057.144644200405</v>
      </c>
      <c r="P57" s="576">
        <f>O57/$E57*100</f>
        <v>12.568677460703478</v>
      </c>
      <c r="Q57" s="2569"/>
      <c r="R57" s="2571" t="s">
        <v>1968</v>
      </c>
      <c r="S57" s="1653">
        <v>415327.67904441513</v>
      </c>
      <c r="T57" s="1654">
        <v>269200.51744633913</v>
      </c>
      <c r="U57" s="1654">
        <v>91677.660869835105</v>
      </c>
      <c r="V57" s="1654">
        <v>0</v>
      </c>
      <c r="W57" s="1654">
        <v>3299.6200723987345</v>
      </c>
      <c r="X57" s="1654">
        <v>51149.880657126734</v>
      </c>
      <c r="Y57" s="1654">
        <v>383226.54402476904</v>
      </c>
      <c r="Z57" s="1654">
        <v>375850.142747487</v>
      </c>
      <c r="AA57" s="1654">
        <v>798159.2521101305</v>
      </c>
      <c r="AB57" s="1654">
        <v>7176.2125270526212</v>
      </c>
      <c r="AC57" s="1654">
        <v>11747.481513545099</v>
      </c>
      <c r="AD57" s="1654">
        <v>441232.80340324191</v>
      </c>
      <c r="AE57" s="1654">
        <v>7376.4012772824017</v>
      </c>
      <c r="AF57" s="1654">
        <v>870.59311104096514</v>
      </c>
      <c r="AG57" s="1654">
        <v>547.17317495161694</v>
      </c>
      <c r="AH57" s="1655">
        <v>5958.6349912898249</v>
      </c>
      <c r="AI57" s="1645"/>
      <c r="AJ57" s="953"/>
      <c r="AQ57" s="544"/>
      <c r="AR57" s="544"/>
      <c r="AS57" s="544"/>
      <c r="AT57" s="544"/>
      <c r="AU57" s="544"/>
      <c r="AV57" s="544"/>
    </row>
    <row r="58" spans="1:48" ht="16.5" customHeight="1">
      <c r="A58" s="1137"/>
      <c r="B58" s="1137" t="s">
        <v>25</v>
      </c>
      <c r="C58" s="1137"/>
      <c r="D58" s="1074"/>
      <c r="E58" s="1664">
        <f>S60</f>
        <v>79743.933573980248</v>
      </c>
      <c r="F58" s="576">
        <v>100</v>
      </c>
      <c r="G58" s="1666">
        <f>T60</f>
        <v>21143.191748171579</v>
      </c>
      <c r="H58" s="576">
        <f>G58/$E58*100</f>
        <v>26.513856039665466</v>
      </c>
      <c r="I58" s="1666">
        <f>U60</f>
        <v>34892.618335777261</v>
      </c>
      <c r="J58" s="576">
        <f>I58/$E58*100</f>
        <v>43.755827900572008</v>
      </c>
      <c r="K58" s="1666">
        <f>V60</f>
        <v>10105.535678949551</v>
      </c>
      <c r="L58" s="576">
        <f>K58/$E58*100</f>
        <v>12.672482063572168</v>
      </c>
      <c r="M58" s="1666">
        <f>W60</f>
        <v>4812.8701295892242</v>
      </c>
      <c r="N58" s="576">
        <f>M58/$E58*100</f>
        <v>6.0354059724483191</v>
      </c>
      <c r="O58" s="1666">
        <f>X60</f>
        <v>8789.7176823802602</v>
      </c>
      <c r="P58" s="576">
        <f>O58/$E58*100</f>
        <v>11.022428024855133</v>
      </c>
      <c r="Q58" s="2569" t="s">
        <v>1969</v>
      </c>
      <c r="R58" s="2571" t="s">
        <v>1970</v>
      </c>
      <c r="S58" s="1653">
        <v>280661.61018170393</v>
      </c>
      <c r="T58" s="1654">
        <v>17177.271918545142</v>
      </c>
      <c r="U58" s="1654">
        <v>31369.221376926333</v>
      </c>
      <c r="V58" s="1654">
        <v>158341.95531479124</v>
      </c>
      <c r="W58" s="1654">
        <v>21655.984343166507</v>
      </c>
      <c r="X58" s="1654">
        <v>52117.177228274784</v>
      </c>
      <c r="Y58" s="1654">
        <v>261409.82214816613</v>
      </c>
      <c r="Z58" s="1654">
        <v>256075.72437199019</v>
      </c>
      <c r="AA58" s="1654">
        <v>402224.5779785458</v>
      </c>
      <c r="AB58" s="1654">
        <v>1576.3865818003815</v>
      </c>
      <c r="AC58" s="1654">
        <v>4780.3822142961535</v>
      </c>
      <c r="AD58" s="1654">
        <v>152505.62240265208</v>
      </c>
      <c r="AE58" s="1654">
        <v>5334.0977761764207</v>
      </c>
      <c r="AF58" s="1654">
        <v>119.94664196044053</v>
      </c>
      <c r="AG58" s="1654">
        <v>503.665517902121</v>
      </c>
      <c r="AH58" s="1655">
        <v>4710.485616313872</v>
      </c>
      <c r="AI58" s="1645"/>
      <c r="AJ58" s="953"/>
      <c r="AQ58" s="544"/>
      <c r="AR58" s="544"/>
      <c r="AS58" s="544"/>
      <c r="AT58" s="544"/>
      <c r="AU58" s="544"/>
      <c r="AV58" s="544"/>
    </row>
    <row r="59" spans="1:48" ht="16.5" customHeight="1" thickBot="1">
      <c r="A59" s="2640" t="s">
        <v>26</v>
      </c>
      <c r="B59" s="2640"/>
      <c r="C59" s="1138"/>
      <c r="D59" s="1076"/>
      <c r="E59" s="1665">
        <f>S61</f>
        <v>415327.67904441513</v>
      </c>
      <c r="F59" s="580">
        <v>100</v>
      </c>
      <c r="G59" s="579">
        <f>T61</f>
        <v>269200.51744633913</v>
      </c>
      <c r="H59" s="580">
        <f>G59/$E59*100</f>
        <v>64.81641629705851</v>
      </c>
      <c r="I59" s="579">
        <f>U61</f>
        <v>91677.660869835105</v>
      </c>
      <c r="J59" s="580">
        <f>I59/$E59*100</f>
        <v>22.073573589115668</v>
      </c>
      <c r="K59" s="579">
        <f>V61</f>
        <v>0</v>
      </c>
      <c r="L59" s="580">
        <f>K59/$E59*100</f>
        <v>0</v>
      </c>
      <c r="M59" s="579">
        <f>W61</f>
        <v>3299.6200723987345</v>
      </c>
      <c r="N59" s="580">
        <f>M59/$E59*100</f>
        <v>0.79446187646113353</v>
      </c>
      <c r="O59" s="579">
        <f>X61</f>
        <v>51149.880657126734</v>
      </c>
      <c r="P59" s="580">
        <f>O59/$E59*100</f>
        <v>12.315548237673985</v>
      </c>
      <c r="Q59" s="2569"/>
      <c r="R59" s="2571" t="s">
        <v>1971</v>
      </c>
      <c r="S59" s="1653">
        <v>151624.10447545818</v>
      </c>
      <c r="T59" s="1654">
        <v>22344.532968420899</v>
      </c>
      <c r="U59" s="1654">
        <v>39028.935673059452</v>
      </c>
      <c r="V59" s="1654">
        <v>67251.536802263829</v>
      </c>
      <c r="W59" s="1654">
        <v>3941.9543908297942</v>
      </c>
      <c r="X59" s="1654">
        <v>19057.144644200405</v>
      </c>
      <c r="Y59" s="1654">
        <v>158191.09681927337</v>
      </c>
      <c r="Z59" s="1654">
        <v>153223.88936659519</v>
      </c>
      <c r="AA59" s="1654">
        <v>304039.97289907094</v>
      </c>
      <c r="AB59" s="1654">
        <v>10338.463145298827</v>
      </c>
      <c r="AC59" s="1654">
        <v>2206.3463490530298</v>
      </c>
      <c r="AD59" s="1654">
        <v>163400.26802682772</v>
      </c>
      <c r="AE59" s="1654">
        <v>5006.5824526780652</v>
      </c>
      <c r="AF59" s="1654">
        <v>590.2373182465999</v>
      </c>
      <c r="AG59" s="1654">
        <v>347.86243544395154</v>
      </c>
      <c r="AH59" s="1655">
        <v>4068.4826989875123</v>
      </c>
      <c r="AI59" s="1645"/>
      <c r="AJ59" s="953"/>
      <c r="AQ59" s="544"/>
      <c r="AR59" s="544"/>
      <c r="AS59" s="544"/>
      <c r="AT59" s="544"/>
      <c r="AU59" s="544"/>
      <c r="AV59" s="544"/>
    </row>
    <row r="60" spans="1:48" s="2356" customFormat="1" ht="16.5" customHeight="1">
      <c r="A60" s="2355" t="s">
        <v>2511</v>
      </c>
      <c r="D60" s="2357"/>
      <c r="F60" s="2358"/>
      <c r="H60" s="419"/>
      <c r="J60" s="419"/>
      <c r="L60" s="419"/>
      <c r="N60" s="419"/>
      <c r="P60" s="419"/>
      <c r="Q60" s="2569"/>
      <c r="R60" s="2571" t="s">
        <v>1972</v>
      </c>
      <c r="S60" s="1653">
        <v>79743.933573980248</v>
      </c>
      <c r="T60" s="1654">
        <v>21143.191748171579</v>
      </c>
      <c r="U60" s="1654">
        <v>34892.618335777261</v>
      </c>
      <c r="V60" s="1654">
        <v>10105.535678949551</v>
      </c>
      <c r="W60" s="1654">
        <v>4812.8701295892242</v>
      </c>
      <c r="X60" s="1654">
        <v>8789.7176823802602</v>
      </c>
      <c r="Y60" s="1654">
        <v>78866.816896796357</v>
      </c>
      <c r="Z60" s="1654">
        <v>76063.851450355753</v>
      </c>
      <c r="AA60" s="1654">
        <v>162998.71101197632</v>
      </c>
      <c r="AB60" s="1654">
        <v>788.78934830896719</v>
      </c>
      <c r="AC60" s="1654">
        <v>3573.7760665559372</v>
      </c>
      <c r="AD60" s="1654">
        <v>91297.42497648568</v>
      </c>
      <c r="AE60" s="1654">
        <v>2802.9654464406153</v>
      </c>
      <c r="AF60" s="1654">
        <v>103.52245331219311</v>
      </c>
      <c r="AG60" s="1654">
        <v>319.06970906218913</v>
      </c>
      <c r="AH60" s="1655">
        <v>2380.373284066236</v>
      </c>
      <c r="AI60" s="1645"/>
    </row>
    <row r="61" spans="1:48" s="2359" customFormat="1" ht="16.5" customHeight="1">
      <c r="A61" s="2354" t="s">
        <v>2510</v>
      </c>
      <c r="D61" s="2360"/>
      <c r="H61" s="2361"/>
      <c r="Q61" s="2569"/>
      <c r="R61" s="2571" t="s">
        <v>1973</v>
      </c>
      <c r="S61" s="1653">
        <v>415327.67904441513</v>
      </c>
      <c r="T61" s="1654">
        <v>269200.51744633913</v>
      </c>
      <c r="U61" s="1654">
        <v>91677.660869835105</v>
      </c>
      <c r="V61" s="1654">
        <v>0</v>
      </c>
      <c r="W61" s="1654">
        <v>3299.6200723987345</v>
      </c>
      <c r="X61" s="1654">
        <v>51149.880657126734</v>
      </c>
      <c r="Y61" s="1654">
        <v>383226.54402476904</v>
      </c>
      <c r="Z61" s="1654">
        <v>375850.142747487</v>
      </c>
      <c r="AA61" s="1654">
        <v>798159.2521101305</v>
      </c>
      <c r="AB61" s="1654">
        <v>7176.2125270526212</v>
      </c>
      <c r="AC61" s="1654">
        <v>11747.481513545099</v>
      </c>
      <c r="AD61" s="1654">
        <v>441232.80340324191</v>
      </c>
      <c r="AE61" s="1654">
        <v>7376.4012772824017</v>
      </c>
      <c r="AF61" s="1654">
        <v>870.59311104096514</v>
      </c>
      <c r="AG61" s="1654">
        <v>547.17317495161694</v>
      </c>
      <c r="AH61" s="1655">
        <v>5958.6349912898249</v>
      </c>
      <c r="AI61" s="1645"/>
    </row>
    <row r="62" spans="1:48" s="2356" customFormat="1" ht="16.5" customHeight="1">
      <c r="A62" s="2356" t="s">
        <v>2509</v>
      </c>
      <c r="L62" s="2358"/>
      <c r="N62" s="2358"/>
      <c r="P62" s="2358"/>
      <c r="Q62" s="2569" t="s">
        <v>1974</v>
      </c>
      <c r="R62" s="2571" t="s">
        <v>1975</v>
      </c>
      <c r="S62" s="1653">
        <v>290895.21536492655</v>
      </c>
      <c r="T62" s="1654">
        <v>120950.80041513394</v>
      </c>
      <c r="U62" s="1654">
        <v>46345.607292085595</v>
      </c>
      <c r="V62" s="1654">
        <v>73168.926359856807</v>
      </c>
      <c r="W62" s="1654">
        <v>4776.5895186541247</v>
      </c>
      <c r="X62" s="1654">
        <v>45653.291781466593</v>
      </c>
      <c r="Y62" s="1654">
        <v>246533.88138841957</v>
      </c>
      <c r="Z62" s="1654">
        <v>244899.72222758751</v>
      </c>
      <c r="AA62" s="1654">
        <v>396572.16297334491</v>
      </c>
      <c r="AB62" s="1654">
        <v>3144.8591067251818</v>
      </c>
      <c r="AC62" s="1654">
        <v>10886.256793870374</v>
      </c>
      <c r="AD62" s="1654">
        <v>165703.55664635266</v>
      </c>
      <c r="AE62" s="1654">
        <v>1634.159160831992</v>
      </c>
      <c r="AF62" s="1654">
        <v>612.0149793175824</v>
      </c>
      <c r="AG62" s="1654">
        <v>210.47194170300975</v>
      </c>
      <c r="AH62" s="1655">
        <v>811.6722398113958</v>
      </c>
      <c r="AI62" s="1645"/>
    </row>
    <row r="63" spans="1:48" ht="18" customHeight="1" thickBot="1">
      <c r="E63" s="2065" t="s">
        <v>2657</v>
      </c>
      <c r="F63" s="2065"/>
      <c r="G63" s="2065"/>
      <c r="H63" s="2065"/>
      <c r="I63" s="2065"/>
      <c r="J63" s="2065"/>
      <c r="K63" s="2273" t="s">
        <v>2658</v>
      </c>
      <c r="Q63" s="2569"/>
      <c r="R63" s="2571" t="s">
        <v>1976</v>
      </c>
      <c r="S63" s="1653">
        <v>134602.3056406528</v>
      </c>
      <c r="T63" s="1654">
        <v>48068.790990159396</v>
      </c>
      <c r="U63" s="1654">
        <v>23629.090681434947</v>
      </c>
      <c r="V63" s="1654">
        <v>35963.243700518346</v>
      </c>
      <c r="W63" s="1654">
        <v>4922.0078414417148</v>
      </c>
      <c r="X63" s="1654">
        <v>22019.172428205042</v>
      </c>
      <c r="Y63" s="1654">
        <v>116843.25435443268</v>
      </c>
      <c r="Z63" s="1654">
        <v>114036.31490098152</v>
      </c>
      <c r="AA63" s="1654">
        <v>192490.07451522732</v>
      </c>
      <c r="AB63" s="1654">
        <v>2895.4761577899558</v>
      </c>
      <c r="AC63" s="1654">
        <v>799.65647946269848</v>
      </c>
      <c r="AD63" s="1654">
        <v>82188.267251498663</v>
      </c>
      <c r="AE63" s="1654">
        <v>2846.3144534513585</v>
      </c>
      <c r="AF63" s="1654">
        <v>71.392428481685172</v>
      </c>
      <c r="AG63" s="1654">
        <v>156.61910597544474</v>
      </c>
      <c r="AH63" s="1655">
        <v>2618.3029189942285</v>
      </c>
      <c r="AI63" s="1645"/>
    </row>
    <row r="64" spans="1:48" ht="18" customHeight="1" thickTop="1" thickBot="1">
      <c r="E64" s="2607" t="s">
        <v>955</v>
      </c>
      <c r="F64" s="2673" t="s">
        <v>2431</v>
      </c>
      <c r="G64" s="2967"/>
      <c r="H64" s="2673" t="s">
        <v>2430</v>
      </c>
      <c r="I64" s="2967"/>
      <c r="K64" s="2975"/>
      <c r="L64" s="2269" t="s">
        <v>2025</v>
      </c>
      <c r="M64" s="1645"/>
      <c r="Q64" s="2569"/>
      <c r="R64" s="2571" t="s">
        <v>1977</v>
      </c>
      <c r="S64" s="1653">
        <v>155680.90950499877</v>
      </c>
      <c r="T64" s="1654">
        <v>63396.035424694739</v>
      </c>
      <c r="U64" s="1654">
        <v>27759.977884029377</v>
      </c>
      <c r="V64" s="1654">
        <v>35022.508348308082</v>
      </c>
      <c r="W64" s="1654">
        <v>8075.0488120797372</v>
      </c>
      <c r="X64" s="1654">
        <v>21427.339035669447</v>
      </c>
      <c r="Y64" s="1654">
        <v>144239.52268839843</v>
      </c>
      <c r="Z64" s="1654">
        <v>141977.76143368689</v>
      </c>
      <c r="AA64" s="1654">
        <v>268762.57222184108</v>
      </c>
      <c r="AB64" s="1654">
        <v>162.24827029984093</v>
      </c>
      <c r="AC64" s="1654">
        <v>1518.8635208214371</v>
      </c>
      <c r="AD64" s="1654">
        <v>128465.92257927552</v>
      </c>
      <c r="AE64" s="1654">
        <v>2261.7612547115782</v>
      </c>
      <c r="AF64" s="1654">
        <v>138.77728929047785</v>
      </c>
      <c r="AG64" s="1654">
        <v>266.10375185977693</v>
      </c>
      <c r="AH64" s="1655">
        <v>1856.8802135613221</v>
      </c>
      <c r="AI64" s="1645"/>
    </row>
    <row r="65" spans="5:35" ht="18" customHeight="1" thickTop="1">
      <c r="E65" s="2946"/>
      <c r="F65" s="1175" t="s">
        <v>956</v>
      </c>
      <c r="G65" s="2867" t="s">
        <v>1330</v>
      </c>
      <c r="H65" s="686" t="s">
        <v>956</v>
      </c>
      <c r="I65" s="2648" t="s">
        <v>1330</v>
      </c>
      <c r="K65" s="2270" t="s">
        <v>2432</v>
      </c>
      <c r="L65" s="2266">
        <v>358645.87537154258</v>
      </c>
      <c r="M65" s="1645"/>
      <c r="Q65" s="2569"/>
      <c r="R65" s="2571" t="s">
        <v>1978</v>
      </c>
      <c r="S65" s="1653">
        <v>103819.90707939985</v>
      </c>
      <c r="T65" s="1654">
        <v>40541.280026942419</v>
      </c>
      <c r="U65" s="1654">
        <v>19871.885966932241</v>
      </c>
      <c r="V65" s="1654">
        <v>25613.296619381897</v>
      </c>
      <c r="W65" s="1654">
        <v>4307.6837135931419</v>
      </c>
      <c r="X65" s="1654">
        <v>13485.760754264174</v>
      </c>
      <c r="Y65" s="1654">
        <v>113509.14853734238</v>
      </c>
      <c r="Z65" s="1654">
        <v>109577.10924920575</v>
      </c>
      <c r="AA65" s="1654">
        <v>218146.76961568423</v>
      </c>
      <c r="AB65" s="1654">
        <v>11946.685642013726</v>
      </c>
      <c r="AC65" s="1654">
        <v>212.03956599169751</v>
      </c>
      <c r="AD65" s="1654">
        <v>120728.38557448385</v>
      </c>
      <c r="AE65" s="1654">
        <v>3932.0392881365988</v>
      </c>
      <c r="AF65" s="1654">
        <v>428.64274999041118</v>
      </c>
      <c r="AG65" s="1654">
        <v>233.91179582728955</v>
      </c>
      <c r="AH65" s="1655">
        <v>3269.484742318899</v>
      </c>
      <c r="AI65" s="1645"/>
    </row>
    <row r="66" spans="5:35" ht="18" customHeight="1">
      <c r="E66" s="2946"/>
      <c r="F66" s="1175" t="s">
        <v>957</v>
      </c>
      <c r="G66" s="2968"/>
      <c r="H66" s="686" t="s">
        <v>957</v>
      </c>
      <c r="I66" s="2649"/>
      <c r="K66" s="2271" t="s">
        <v>2433</v>
      </c>
      <c r="L66" s="2267">
        <v>207462.89479301163</v>
      </c>
      <c r="M66" s="1645"/>
      <c r="Q66" s="2569"/>
      <c r="R66" s="2571" t="s">
        <v>1979</v>
      </c>
      <c r="S66" s="1653">
        <v>96339.154050555211</v>
      </c>
      <c r="T66" s="1654">
        <v>22708.491397926227</v>
      </c>
      <c r="U66" s="1654">
        <v>25425.479738609334</v>
      </c>
      <c r="V66" s="1654">
        <v>32381.71372353864</v>
      </c>
      <c r="W66" s="1654">
        <v>4125.4713492347882</v>
      </c>
      <c r="X66" s="1654">
        <v>11697.99784254465</v>
      </c>
      <c r="Y66" s="1654">
        <v>103746.95654951336</v>
      </c>
      <c r="Z66" s="1654">
        <v>98841.664801563456</v>
      </c>
      <c r="AA66" s="1654">
        <v>256526.4695562094</v>
      </c>
      <c r="AB66" s="1654">
        <v>803.46742563209227</v>
      </c>
      <c r="AC66" s="1654">
        <v>3957.0850949247051</v>
      </c>
      <c r="AD66" s="1654">
        <v>162445.3572752029</v>
      </c>
      <c r="AE66" s="1654">
        <v>4905.2917479499201</v>
      </c>
      <c r="AF66" s="1654">
        <v>129.83425927563408</v>
      </c>
      <c r="AG66" s="1654">
        <v>399.66582067231684</v>
      </c>
      <c r="AH66" s="1655">
        <v>4375.7916680019653</v>
      </c>
      <c r="AI66" s="1645"/>
    </row>
    <row r="67" spans="5:35" ht="18" customHeight="1" thickBot="1">
      <c r="E67" s="2608"/>
      <c r="F67" s="1156" t="s">
        <v>1016</v>
      </c>
      <c r="G67" s="2610"/>
      <c r="H67" s="1134" t="s">
        <v>1016</v>
      </c>
      <c r="I67" s="2650"/>
      <c r="K67" s="2271" t="s">
        <v>2434</v>
      </c>
      <c r="L67" s="2267">
        <v>245361.37969832873</v>
      </c>
      <c r="M67" s="1645"/>
      <c r="Q67" s="2569"/>
      <c r="R67" s="2571" t="s">
        <v>1980</v>
      </c>
      <c r="S67" s="1653">
        <v>146019.83563502354</v>
      </c>
      <c r="T67" s="1654">
        <v>34200.115826620276</v>
      </c>
      <c r="U67" s="1654">
        <v>53936.394692506641</v>
      </c>
      <c r="V67" s="1654">
        <v>33549.339044400724</v>
      </c>
      <c r="W67" s="1654">
        <v>7503.6277009807509</v>
      </c>
      <c r="X67" s="1654">
        <v>16830.358369832211</v>
      </c>
      <c r="Y67" s="1654">
        <v>156821.51637089896</v>
      </c>
      <c r="Z67" s="1654">
        <v>151881.03532340284</v>
      </c>
      <c r="AA67" s="1654">
        <v>334924.46511741675</v>
      </c>
      <c r="AB67" s="1654">
        <v>927.11500000000001</v>
      </c>
      <c r="AC67" s="1654">
        <v>4934.0846883793056</v>
      </c>
      <c r="AD67" s="1654">
        <v>188904.62948239321</v>
      </c>
      <c r="AE67" s="1654">
        <v>4940.4810474960696</v>
      </c>
      <c r="AF67" s="1654">
        <v>303.63781820440801</v>
      </c>
      <c r="AG67" s="1654">
        <v>450.99842132204066</v>
      </c>
      <c r="AH67" s="1655">
        <v>4185.8448079696218</v>
      </c>
      <c r="AI67" s="1645"/>
    </row>
    <row r="68" spans="5:35" ht="18" customHeight="1">
      <c r="E68" s="681" t="s">
        <v>785</v>
      </c>
      <c r="F68" s="701">
        <f>E28</f>
        <v>927357.32727555907</v>
      </c>
      <c r="G68" s="712">
        <v>100</v>
      </c>
      <c r="H68" s="692">
        <v>764780</v>
      </c>
      <c r="I68" s="2223">
        <v>100</v>
      </c>
      <c r="K68" s="2271" t="s">
        <v>2435</v>
      </c>
      <c r="L68" s="2267">
        <v>34763.843246661723</v>
      </c>
      <c r="M68" s="1645"/>
      <c r="Q68" s="2569" t="s">
        <v>861</v>
      </c>
      <c r="R68" s="2571" t="s">
        <v>1981</v>
      </c>
      <c r="S68" s="1653">
        <v>27380.136527097515</v>
      </c>
      <c r="T68" s="1654">
        <v>11962.822950147352</v>
      </c>
      <c r="U68" s="1654">
        <v>3867.0696027075924</v>
      </c>
      <c r="V68" s="1654">
        <v>5104.0208320626607</v>
      </c>
      <c r="W68" s="1654">
        <v>726.48509098441684</v>
      </c>
      <c r="X68" s="1654">
        <v>5719.738051204582</v>
      </c>
      <c r="Y68" s="1654">
        <v>15525.755683455882</v>
      </c>
      <c r="Z68" s="1654">
        <v>15244.485665209655</v>
      </c>
      <c r="AA68" s="1654">
        <v>34141.989668874761</v>
      </c>
      <c r="AB68" s="1654">
        <v>489.95238499999988</v>
      </c>
      <c r="AC68" s="1654">
        <v>678.98919381211749</v>
      </c>
      <c r="AD68" s="1654">
        <v>20066.445582477249</v>
      </c>
      <c r="AE68" s="1654">
        <v>281.27001824622744</v>
      </c>
      <c r="AF68" s="1654">
        <v>109.01631276075376</v>
      </c>
      <c r="AG68" s="1654">
        <v>26.877491608174612</v>
      </c>
      <c r="AH68" s="1655">
        <v>145.37621387729914</v>
      </c>
      <c r="AI68" s="1645"/>
    </row>
    <row r="69" spans="5:35" ht="18" customHeight="1">
      <c r="E69" s="2264" t="s">
        <v>958</v>
      </c>
      <c r="F69" s="699">
        <f>G28</f>
        <v>329865.51408147672</v>
      </c>
      <c r="G69" s="698">
        <f>F69/$F$68*100</f>
        <v>35.570486626829556</v>
      </c>
      <c r="H69" s="697">
        <v>251108</v>
      </c>
      <c r="I69" s="668">
        <v>32.799999999999997</v>
      </c>
      <c r="J69" s="1119">
        <f>G69-I69</f>
        <v>2.7704866268295589</v>
      </c>
      <c r="K69" s="2271" t="s">
        <v>2436</v>
      </c>
      <c r="L69" s="2267">
        <v>139082.98700463423</v>
      </c>
      <c r="M69" s="1645"/>
      <c r="Q69" s="2569"/>
      <c r="R69" s="2571" t="s">
        <v>1982</v>
      </c>
      <c r="S69" s="1653">
        <v>22427.717050916948</v>
      </c>
      <c r="T69" s="1654">
        <v>8936.8455977963476</v>
      </c>
      <c r="U69" s="1654">
        <v>2053.2821807627761</v>
      </c>
      <c r="V69" s="1654">
        <v>5409.4586284725456</v>
      </c>
      <c r="W69" s="1654">
        <v>989.24209602321218</v>
      </c>
      <c r="X69" s="1654">
        <v>5038.8885491198907</v>
      </c>
      <c r="Y69" s="1654">
        <v>15741.674932763131</v>
      </c>
      <c r="Z69" s="1654">
        <v>15618.442517164965</v>
      </c>
      <c r="AA69" s="1654">
        <v>26685.083324555944</v>
      </c>
      <c r="AB69" s="1654">
        <v>0</v>
      </c>
      <c r="AC69" s="1654">
        <v>205.71939635127819</v>
      </c>
      <c r="AD69" s="1654">
        <v>11272.360203742259</v>
      </c>
      <c r="AE69" s="1654">
        <v>123.2324155981742</v>
      </c>
      <c r="AF69" s="1654">
        <v>41.322330133006552</v>
      </c>
      <c r="AG69" s="1654">
        <v>24.931138577329339</v>
      </c>
      <c r="AH69" s="1655">
        <v>56.978946887838262</v>
      </c>
      <c r="AI69" s="1645"/>
    </row>
    <row r="70" spans="5:35" ht="18" customHeight="1">
      <c r="E70" s="2264" t="s">
        <v>959</v>
      </c>
      <c r="F70" s="699">
        <f>I28</f>
        <v>196968.43625559818</v>
      </c>
      <c r="G70" s="698">
        <f>F70/$F$68*100</f>
        <v>21.239756290518866</v>
      </c>
      <c r="H70" s="697">
        <v>164092</v>
      </c>
      <c r="I70" s="668">
        <v>21.5</v>
      </c>
      <c r="J70" s="1119">
        <f>G70-I70</f>
        <v>-0.26024370948113429</v>
      </c>
      <c r="K70" s="2271" t="s">
        <v>2437</v>
      </c>
      <c r="L70" s="2267">
        <v>27316.270585350692</v>
      </c>
      <c r="M70" s="1645"/>
      <c r="Q70" s="2569"/>
      <c r="R70" s="2571" t="s">
        <v>1983</v>
      </c>
      <c r="S70" s="1653">
        <v>53300.98822144857</v>
      </c>
      <c r="T70" s="1654">
        <v>23547.476660022297</v>
      </c>
      <c r="U70" s="1654">
        <v>9017.7788627789923</v>
      </c>
      <c r="V70" s="1654">
        <v>12489.950071659514</v>
      </c>
      <c r="W70" s="1654">
        <v>636.55991344869699</v>
      </c>
      <c r="X70" s="1654">
        <v>7609.2227138479748</v>
      </c>
      <c r="Y70" s="1654">
        <v>38654.035231484879</v>
      </c>
      <c r="Z70" s="1654">
        <v>38229.706930893793</v>
      </c>
      <c r="AA70" s="1654">
        <v>67632.037925890938</v>
      </c>
      <c r="AB70" s="1654">
        <v>77.510067432206284</v>
      </c>
      <c r="AC70" s="1654">
        <v>1053.6272616668466</v>
      </c>
      <c r="AD70" s="1654">
        <v>30533.468324096186</v>
      </c>
      <c r="AE70" s="1654">
        <v>424.32830059107539</v>
      </c>
      <c r="AF70" s="1654">
        <v>16.642553140551655</v>
      </c>
      <c r="AG70" s="1654">
        <v>57.253592976046285</v>
      </c>
      <c r="AH70" s="1655">
        <v>350.43215447447727</v>
      </c>
      <c r="AI70" s="1645"/>
    </row>
    <row r="71" spans="5:35" ht="18" customHeight="1">
      <c r="E71" s="2264" t="s">
        <v>960</v>
      </c>
      <c r="F71" s="699">
        <f>K28</f>
        <v>235699.02779600475</v>
      </c>
      <c r="G71" s="698">
        <f>F71/$F$68*100</f>
        <v>25.416203750549336</v>
      </c>
      <c r="H71" s="697">
        <v>220601</v>
      </c>
      <c r="I71" s="668">
        <v>28.8</v>
      </c>
      <c r="J71" s="1119">
        <f>G71-I71</f>
        <v>-3.3837962494506648</v>
      </c>
      <c r="K71" s="2271" t="s">
        <v>2438</v>
      </c>
      <c r="L71" s="2267">
        <v>67889.962793992017</v>
      </c>
      <c r="M71" s="1645"/>
      <c r="Q71" s="2569"/>
      <c r="R71" s="2571" t="s">
        <v>1984</v>
      </c>
      <c r="S71" s="1653">
        <v>98172.639447257388</v>
      </c>
      <c r="T71" s="1654">
        <v>35367.194862051452</v>
      </c>
      <c r="U71" s="1654">
        <v>14432.045976016587</v>
      </c>
      <c r="V71" s="1654">
        <v>26560.473582123559</v>
      </c>
      <c r="W71" s="1654">
        <v>3004.7402359404482</v>
      </c>
      <c r="X71" s="1654">
        <v>18808.184791474996</v>
      </c>
      <c r="Y71" s="1654">
        <v>80076.987949312141</v>
      </c>
      <c r="Z71" s="1654">
        <v>78844.906180157734</v>
      </c>
      <c r="AA71" s="1654">
        <v>132877.14672486775</v>
      </c>
      <c r="AB71" s="1654">
        <v>713.76594856426618</v>
      </c>
      <c r="AC71" s="1654">
        <v>2514.9665342016265</v>
      </c>
      <c r="AD71" s="1654">
        <v>57260.973027476008</v>
      </c>
      <c r="AE71" s="1654">
        <v>1232.0817691544205</v>
      </c>
      <c r="AF71" s="1654">
        <v>409.17993310442097</v>
      </c>
      <c r="AG71" s="1654">
        <v>150.70908368413293</v>
      </c>
      <c r="AH71" s="1655">
        <v>672.1927523658635</v>
      </c>
      <c r="AI71" s="1645"/>
    </row>
    <row r="72" spans="5:35" ht="18" customHeight="1">
      <c r="E72" s="2264" t="s">
        <v>961</v>
      </c>
      <c r="F72" s="699">
        <f>M28</f>
        <v>33710.428935984251</v>
      </c>
      <c r="G72" s="698">
        <f>F72/$F$68*100</f>
        <v>3.6351067646190476</v>
      </c>
      <c r="H72" s="697">
        <v>22707</v>
      </c>
      <c r="I72" s="2452">
        <v>3</v>
      </c>
      <c r="J72" s="1119">
        <f>G72-I72</f>
        <v>0.63510676461904758</v>
      </c>
      <c r="K72" s="2271" t="s">
        <v>2439</v>
      </c>
      <c r="L72" s="2267">
        <v>245230.60462576809</v>
      </c>
      <c r="M72" s="1645"/>
      <c r="Q72" s="2569"/>
      <c r="R72" s="2571" t="s">
        <v>1985</v>
      </c>
      <c r="S72" s="1653">
        <v>106121.72568553186</v>
      </c>
      <c r="T72" s="1654">
        <v>31088.47872211217</v>
      </c>
      <c r="U72" s="1654">
        <v>16351.050044698917</v>
      </c>
      <c r="V72" s="1654">
        <v>31527.582914997183</v>
      </c>
      <c r="W72" s="1654">
        <v>5592.7389846203432</v>
      </c>
      <c r="X72" s="1654">
        <v>21561.875020082916</v>
      </c>
      <c r="Y72" s="1654">
        <v>92093.003483878929</v>
      </c>
      <c r="Z72" s="1654">
        <v>91282.92152055027</v>
      </c>
      <c r="AA72" s="1654">
        <v>159384.89716580979</v>
      </c>
      <c r="AB72" s="1654">
        <v>764.75734491343678</v>
      </c>
      <c r="AC72" s="1654">
        <v>4435.3556107847007</v>
      </c>
      <c r="AD72" s="1654">
        <v>73341.46360095765</v>
      </c>
      <c r="AE72" s="1654">
        <v>849.45696332874013</v>
      </c>
      <c r="AF72" s="1654">
        <v>35.771206642859916</v>
      </c>
      <c r="AG72" s="1654">
        <v>155.72054765808693</v>
      </c>
      <c r="AH72" s="1655">
        <v>657.96520902779309</v>
      </c>
      <c r="AI72" s="1645"/>
    </row>
    <row r="73" spans="5:35" ht="18" customHeight="1" thickBot="1">
      <c r="E73" s="2265" t="s">
        <v>962</v>
      </c>
      <c r="F73" s="684">
        <f>O28</f>
        <v>131113.92021198219</v>
      </c>
      <c r="G73" s="702">
        <f>F73/$F$68*100</f>
        <v>14.138446568074878</v>
      </c>
      <c r="H73" s="683">
        <v>106272</v>
      </c>
      <c r="I73" s="708">
        <v>13.9</v>
      </c>
      <c r="J73" s="1119">
        <f>G73-I73</f>
        <v>0.23844656807487752</v>
      </c>
      <c r="K73" s="2271" t="s">
        <v>2440</v>
      </c>
      <c r="L73" s="2267">
        <v>26528.030109038864</v>
      </c>
      <c r="M73" s="1645"/>
      <c r="Q73" s="2569"/>
      <c r="R73" s="2571" t="s">
        <v>1986</v>
      </c>
      <c r="S73" s="1653">
        <v>189431.30194735737</v>
      </c>
      <c r="T73" s="1654">
        <v>73616.879189588959</v>
      </c>
      <c r="U73" s="1654">
        <v>24944.405518547232</v>
      </c>
      <c r="V73" s="1654">
        <v>59916.387648406555</v>
      </c>
      <c r="W73" s="1654">
        <v>5434.68910187452</v>
      </c>
      <c r="X73" s="1654">
        <v>25518.940489452132</v>
      </c>
      <c r="Y73" s="1654">
        <v>174812.42448406466</v>
      </c>
      <c r="Z73" s="1654">
        <v>171237.75065117012</v>
      </c>
      <c r="AA73" s="1654">
        <v>337762.75612879085</v>
      </c>
      <c r="AB73" s="1654">
        <v>2059.5623025004534</v>
      </c>
      <c r="AC73" s="1654">
        <v>1575.4395984405826</v>
      </c>
      <c r="AD73" s="1654">
        <v>170160.00737856177</v>
      </c>
      <c r="AE73" s="1654">
        <v>3574.6738328945789</v>
      </c>
      <c r="AF73" s="1654">
        <v>243.54323091184415</v>
      </c>
      <c r="AG73" s="1654">
        <v>257.19044796702502</v>
      </c>
      <c r="AH73" s="1655">
        <v>3073.940154015711</v>
      </c>
      <c r="AI73" s="1645"/>
    </row>
    <row r="74" spans="5:35" ht="18" customHeight="1" thickBot="1">
      <c r="K74" s="2272" t="s">
        <v>2441</v>
      </c>
      <c r="L74" s="2268">
        <v>73932.399191713441</v>
      </c>
      <c r="M74" s="1645"/>
      <c r="Q74" s="2569"/>
      <c r="R74" s="2571" t="s">
        <v>1987</v>
      </c>
      <c r="S74" s="1653">
        <v>62347.426539839769</v>
      </c>
      <c r="T74" s="1654">
        <v>30693.685741892114</v>
      </c>
      <c r="U74" s="1654">
        <v>15026.922077626576</v>
      </c>
      <c r="V74" s="1654">
        <v>9202.4221540849012</v>
      </c>
      <c r="W74" s="1654">
        <v>290.25368779999224</v>
      </c>
      <c r="X74" s="1654">
        <v>7134.1428798134439</v>
      </c>
      <c r="Y74" s="1654">
        <v>60779.298522798614</v>
      </c>
      <c r="Z74" s="1654">
        <v>59550.979319023987</v>
      </c>
      <c r="AA74" s="1654">
        <v>109664.02734573885</v>
      </c>
      <c r="AB74" s="1654">
        <v>32.05650559996257</v>
      </c>
      <c r="AC74" s="1654">
        <v>487.4222043577152</v>
      </c>
      <c r="AD74" s="1654">
        <v>50632.526736672487</v>
      </c>
      <c r="AE74" s="1654">
        <v>1228.3192037746251</v>
      </c>
      <c r="AF74" s="1654">
        <v>35.072285881917615</v>
      </c>
      <c r="AG74" s="1654">
        <v>84.335927142331101</v>
      </c>
      <c r="AH74" s="1655">
        <v>1108.910990750376</v>
      </c>
      <c r="AI74" s="1645"/>
    </row>
    <row r="75" spans="5:35" ht="18" customHeight="1" thickTop="1">
      <c r="Q75" s="2569"/>
      <c r="R75" s="2571" t="s">
        <v>1988</v>
      </c>
      <c r="S75" s="1653">
        <v>84629.037657715584</v>
      </c>
      <c r="T75" s="1654">
        <v>22711.867699202303</v>
      </c>
      <c r="U75" s="1654">
        <v>23696.134617623673</v>
      </c>
      <c r="V75" s="1654">
        <v>19692.485578106982</v>
      </c>
      <c r="W75" s="1654">
        <v>8047.9105953118797</v>
      </c>
      <c r="X75" s="1654">
        <v>10480.639167820218</v>
      </c>
      <c r="Y75" s="1654">
        <v>89146.115898951248</v>
      </c>
      <c r="Z75" s="1654">
        <v>88196.358274828846</v>
      </c>
      <c r="AA75" s="1654">
        <v>166159.47635664148</v>
      </c>
      <c r="AB75" s="1654">
        <v>2678.6694036697277</v>
      </c>
      <c r="AC75" s="1654">
        <v>1851.1825836046507</v>
      </c>
      <c r="AD75" s="1654">
        <v>82492.970069086965</v>
      </c>
      <c r="AE75" s="1654">
        <v>949.75762412240999</v>
      </c>
      <c r="AF75" s="1654">
        <v>83.050159937803471</v>
      </c>
      <c r="AG75" s="1654">
        <v>195.39670768081047</v>
      </c>
      <c r="AH75" s="1655">
        <v>671.31075650379648</v>
      </c>
      <c r="AI75" s="1645"/>
    </row>
    <row r="76" spans="5:35" ht="18" customHeight="1" thickBot="1">
      <c r="I76" s="2171" t="s">
        <v>2659</v>
      </c>
      <c r="J76" s="1071"/>
      <c r="K76" s="1070"/>
      <c r="L76" s="1071"/>
      <c r="M76" s="1070"/>
      <c r="N76" s="1071"/>
      <c r="O76" s="1070"/>
      <c r="Q76" s="2569"/>
      <c r="R76" s="2571" t="s">
        <v>1989</v>
      </c>
      <c r="S76" s="1653">
        <v>149054.37105276529</v>
      </c>
      <c r="T76" s="1654">
        <v>65051.167721250102</v>
      </c>
      <c r="U76" s="1654">
        <v>40128.095684776948</v>
      </c>
      <c r="V76" s="1654">
        <v>29644.747031889889</v>
      </c>
      <c r="W76" s="1654">
        <v>3001.3819109999999</v>
      </c>
      <c r="X76" s="1654">
        <v>11228.978704223777</v>
      </c>
      <c r="Y76" s="1654">
        <v>171545.14379841482</v>
      </c>
      <c r="Z76" s="1654">
        <v>163828.16085558807</v>
      </c>
      <c r="AA76" s="1654">
        <v>355783.32933450921</v>
      </c>
      <c r="AB76" s="1654">
        <v>12913.610359780747</v>
      </c>
      <c r="AC76" s="1654">
        <v>4967.3381690174047</v>
      </c>
      <c r="AD76" s="1654">
        <v>209836.11700771938</v>
      </c>
      <c r="AE76" s="1654">
        <v>7716.9829428266448</v>
      </c>
      <c r="AF76" s="1654">
        <v>429.74375950929897</v>
      </c>
      <c r="AG76" s="1654">
        <v>372.19612058829586</v>
      </c>
      <c r="AH76" s="1655">
        <v>6915.0430627290507</v>
      </c>
      <c r="AI76" s="1645"/>
    </row>
    <row r="77" spans="5:35" ht="18" customHeight="1" thickTop="1" thickBot="1">
      <c r="I77" s="2599" t="s">
        <v>955</v>
      </c>
      <c r="J77" s="2673" t="s">
        <v>2413</v>
      </c>
      <c r="K77" s="2674"/>
      <c r="L77" s="2967"/>
      <c r="M77" s="2673" t="s">
        <v>850</v>
      </c>
      <c r="N77" s="2674"/>
      <c r="O77" s="2674"/>
      <c r="Q77" s="2569"/>
      <c r="R77" s="2571" t="s">
        <v>1990</v>
      </c>
      <c r="S77" s="1653">
        <v>134491.98314562716</v>
      </c>
      <c r="T77" s="1654">
        <v>26889.094937413956</v>
      </c>
      <c r="U77" s="1654">
        <v>47451.651690058825</v>
      </c>
      <c r="V77" s="1654">
        <v>36151.499354200729</v>
      </c>
      <c r="W77" s="1654">
        <v>5986.4273189807518</v>
      </c>
      <c r="X77" s="1654">
        <v>18013.309844942214</v>
      </c>
      <c r="Y77" s="1654">
        <v>143319.8399038811</v>
      </c>
      <c r="Z77" s="1654">
        <v>139179.89602184048</v>
      </c>
      <c r="AA77" s="1654">
        <v>277331.77002404397</v>
      </c>
      <c r="AB77" s="1654">
        <v>149.967285</v>
      </c>
      <c r="AC77" s="1654">
        <v>4537.9455912133017</v>
      </c>
      <c r="AD77" s="1654">
        <v>142839.78687841687</v>
      </c>
      <c r="AE77" s="1654">
        <v>4139.9438820406203</v>
      </c>
      <c r="AF77" s="1654">
        <v>280.95775253774156</v>
      </c>
      <c r="AG77" s="1654">
        <v>393.15977947764594</v>
      </c>
      <c r="AH77" s="1655">
        <v>3465.8263500252319</v>
      </c>
      <c r="AI77" s="1645"/>
    </row>
    <row r="78" spans="5:35" ht="18" customHeight="1">
      <c r="I78" s="2606"/>
      <c r="J78" s="686" t="s">
        <v>2442</v>
      </c>
      <c r="K78" s="2648" t="s">
        <v>2444</v>
      </c>
      <c r="L78" s="2976"/>
      <c r="M78" s="2151" t="s">
        <v>2442</v>
      </c>
      <c r="N78" s="2648" t="s">
        <v>2444</v>
      </c>
      <c r="O78" s="2979"/>
      <c r="Q78" s="2569" t="s">
        <v>96</v>
      </c>
      <c r="R78" s="2571" t="s">
        <v>1981</v>
      </c>
      <c r="S78" s="1653">
        <v>29482.721759382872</v>
      </c>
      <c r="T78" s="1654">
        <v>12250.012843128627</v>
      </c>
      <c r="U78" s="1654">
        <v>4124.8212361338065</v>
      </c>
      <c r="V78" s="1654">
        <v>6476.4501979779416</v>
      </c>
      <c r="W78" s="1654">
        <v>631.00668744750828</v>
      </c>
      <c r="X78" s="1654">
        <v>6000.4307947040843</v>
      </c>
      <c r="Y78" s="1654">
        <v>23076.296546738686</v>
      </c>
      <c r="Z78" s="1654">
        <v>19428.314958487776</v>
      </c>
      <c r="AA78" s="1654">
        <v>44412.316336454256</v>
      </c>
      <c r="AB78" s="1654">
        <v>652.99836155547098</v>
      </c>
      <c r="AC78" s="1654">
        <v>676.7579664204153</v>
      </c>
      <c r="AD78" s="1654">
        <v>26313.757705942331</v>
      </c>
      <c r="AE78" s="1654">
        <v>3647.9815882509042</v>
      </c>
      <c r="AF78" s="1654">
        <v>757.51434677223688</v>
      </c>
      <c r="AG78" s="1654">
        <v>104.56328197124915</v>
      </c>
      <c r="AH78" s="1655">
        <v>2785.9039595074196</v>
      </c>
      <c r="AI78" s="1645"/>
    </row>
    <row r="79" spans="5:35" ht="18" customHeight="1">
      <c r="I79" s="2606"/>
      <c r="J79" s="686" t="s">
        <v>2443</v>
      </c>
      <c r="K79" s="2649" t="s">
        <v>2445</v>
      </c>
      <c r="L79" s="2643"/>
      <c r="M79" s="2151" t="s">
        <v>2443</v>
      </c>
      <c r="N79" s="2649" t="s">
        <v>2445</v>
      </c>
      <c r="O79" s="2865"/>
      <c r="Q79" s="2569"/>
      <c r="R79" s="2571" t="s">
        <v>1982</v>
      </c>
      <c r="S79" s="1653">
        <v>20835.979308819315</v>
      </c>
      <c r="T79" s="1654">
        <v>8545.5001655547494</v>
      </c>
      <c r="U79" s="1654">
        <v>1793.6264438874189</v>
      </c>
      <c r="V79" s="1654">
        <v>4713.569799438219</v>
      </c>
      <c r="W79" s="1654">
        <v>1127.5295960280857</v>
      </c>
      <c r="X79" s="1654">
        <v>4655.7533051686605</v>
      </c>
      <c r="Y79" s="1654">
        <v>14795.018665043064</v>
      </c>
      <c r="Z79" s="1654">
        <v>14641.775863567425</v>
      </c>
      <c r="AA79" s="1654">
        <v>24746.184290829307</v>
      </c>
      <c r="AB79" s="1654">
        <v>0</v>
      </c>
      <c r="AC79" s="1654">
        <v>226.06433039852567</v>
      </c>
      <c r="AD79" s="1654">
        <v>10330.472757660396</v>
      </c>
      <c r="AE79" s="1654">
        <v>153.2428014756475</v>
      </c>
      <c r="AF79" s="1654">
        <v>38.451456786285299</v>
      </c>
      <c r="AG79" s="1654">
        <v>12.756538058178151</v>
      </c>
      <c r="AH79" s="1655">
        <v>102.03480663118417</v>
      </c>
      <c r="AI79" s="1645"/>
    </row>
    <row r="80" spans="5:35" ht="18" customHeight="1" thickBot="1">
      <c r="I80" s="2606"/>
      <c r="J80" s="686" t="s">
        <v>951</v>
      </c>
      <c r="K80" s="2977"/>
      <c r="L80" s="2978"/>
      <c r="M80" s="2151" t="s">
        <v>951</v>
      </c>
      <c r="N80" s="2980"/>
      <c r="O80" s="2981"/>
      <c r="Q80" s="2569"/>
      <c r="R80" s="2571" t="s">
        <v>1983</v>
      </c>
      <c r="S80" s="1653">
        <v>49874.073722278707</v>
      </c>
      <c r="T80" s="1654">
        <v>20732.583409491512</v>
      </c>
      <c r="U80" s="1654">
        <v>9054.1900405997967</v>
      </c>
      <c r="V80" s="1654">
        <v>11890.612905869768</v>
      </c>
      <c r="W80" s="1654">
        <v>563.59805709308694</v>
      </c>
      <c r="X80" s="1654">
        <v>7633.0893095334995</v>
      </c>
      <c r="Y80" s="1654">
        <v>37262.418656673442</v>
      </c>
      <c r="Z80" s="1654">
        <v>37050.188109690476</v>
      </c>
      <c r="AA80" s="1654">
        <v>61369.274663856602</v>
      </c>
      <c r="AB80" s="1654">
        <v>207.48881743264394</v>
      </c>
      <c r="AC80" s="1654">
        <v>714.80475022452106</v>
      </c>
      <c r="AD80" s="1654">
        <v>25241.380121823317</v>
      </c>
      <c r="AE80" s="1654">
        <v>212.2305469829904</v>
      </c>
      <c r="AF80" s="1654">
        <v>18.004686654067324</v>
      </c>
      <c r="AG80" s="1654">
        <v>26.500221637004977</v>
      </c>
      <c r="AH80" s="1655">
        <v>167.72563869191811</v>
      </c>
      <c r="AI80" s="1645"/>
    </row>
    <row r="81" spans="5:35" ht="18" customHeight="1">
      <c r="I81" s="2606"/>
      <c r="J81" s="821" t="s">
        <v>2447</v>
      </c>
      <c r="K81" s="686" t="s">
        <v>951</v>
      </c>
      <c r="L81" s="2184" t="s">
        <v>2446</v>
      </c>
      <c r="M81" s="2275" t="s">
        <v>2447</v>
      </c>
      <c r="N81" s="2151" t="s">
        <v>951</v>
      </c>
      <c r="O81" s="2150" t="s">
        <v>2446</v>
      </c>
      <c r="Q81" s="2569"/>
      <c r="R81" s="2571" t="s">
        <v>1984</v>
      </c>
      <c r="S81" s="1653">
        <v>96009.123404028069</v>
      </c>
      <c r="T81" s="1654">
        <v>34196.632219271341</v>
      </c>
      <c r="U81" s="1654">
        <v>13385.532382935453</v>
      </c>
      <c r="V81" s="1654">
        <v>27633.848100486495</v>
      </c>
      <c r="W81" s="1654">
        <v>3027.0403646160935</v>
      </c>
      <c r="X81" s="1654">
        <v>17766.07033699211</v>
      </c>
      <c r="Y81" s="1654">
        <v>80847.855109550932</v>
      </c>
      <c r="Z81" s="1654">
        <v>79725.376688066419</v>
      </c>
      <c r="AA81" s="1654">
        <v>124760.05081038798</v>
      </c>
      <c r="AB81" s="1654">
        <v>2447.4179042925384</v>
      </c>
      <c r="AC81" s="1654">
        <v>2858.500048615193</v>
      </c>
      <c r="AD81" s="1654">
        <v>50340.592075229317</v>
      </c>
      <c r="AE81" s="1654">
        <v>1122.4784214845686</v>
      </c>
      <c r="AF81" s="1654">
        <v>100.98736828566778</v>
      </c>
      <c r="AG81" s="1654">
        <v>86.776429986875968</v>
      </c>
      <c r="AH81" s="1655">
        <v>934.71462321202353</v>
      </c>
      <c r="AI81" s="1645"/>
    </row>
    <row r="82" spans="5:35" ht="18" customHeight="1" thickBot="1">
      <c r="I82" s="2600"/>
      <c r="J82" s="825"/>
      <c r="K82" s="2054" t="s">
        <v>2447</v>
      </c>
      <c r="L82" s="2054" t="s">
        <v>852</v>
      </c>
      <c r="M82" s="2259"/>
      <c r="N82" s="2274" t="s">
        <v>2447</v>
      </c>
      <c r="O82" s="2274" t="s">
        <v>852</v>
      </c>
      <c r="Q82" s="2569"/>
      <c r="R82" s="2571" t="s">
        <v>1985</v>
      </c>
      <c r="S82" s="1653">
        <v>107734.36082489307</v>
      </c>
      <c r="T82" s="1654">
        <v>33638.372055199383</v>
      </c>
      <c r="U82" s="1654">
        <v>17448.759487725281</v>
      </c>
      <c r="V82" s="1654">
        <v>31038.287821355421</v>
      </c>
      <c r="W82" s="1654">
        <v>4467.0249199434529</v>
      </c>
      <c r="X82" s="1654">
        <v>21141.916541723589</v>
      </c>
      <c r="Y82" s="1654">
        <v>89309.437435375788</v>
      </c>
      <c r="Z82" s="1654">
        <v>88310.848797752769</v>
      </c>
      <c r="AA82" s="1654">
        <v>158153.07015006992</v>
      </c>
      <c r="AB82" s="1654">
        <v>135.28920767687487</v>
      </c>
      <c r="AC82" s="1654">
        <v>4396.9384361483899</v>
      </c>
      <c r="AD82" s="1654">
        <v>74413.823996142441</v>
      </c>
      <c r="AE82" s="1654">
        <v>1037.9636376230974</v>
      </c>
      <c r="AF82" s="1654">
        <v>36.998399342525396</v>
      </c>
      <c r="AG82" s="1654">
        <v>199.94956679050267</v>
      </c>
      <c r="AH82" s="1655">
        <v>801.01567149006951</v>
      </c>
      <c r="AI82" s="1645"/>
    </row>
    <row r="83" spans="5:35" ht="18" customHeight="1">
      <c r="I83" s="100" t="s">
        <v>785</v>
      </c>
      <c r="J83" s="678">
        <f>SUM(J84:J88)</f>
        <v>985316.98011417885</v>
      </c>
      <c r="K83" s="678">
        <f>SUM(K84:K88)</f>
        <v>440897.26730586309</v>
      </c>
      <c r="L83" s="671">
        <f>K83/J83*100</f>
        <v>44.746744063496372</v>
      </c>
      <c r="M83" s="678">
        <v>795481</v>
      </c>
      <c r="N83" s="678">
        <v>304069</v>
      </c>
      <c r="O83" s="660">
        <v>38.200000000000003</v>
      </c>
      <c r="P83" s="1119">
        <f>L83-O83</f>
        <v>6.5467440634963694</v>
      </c>
      <c r="Q83" s="2569"/>
      <c r="R83" s="2571" t="s">
        <v>1986</v>
      </c>
      <c r="S83" s="1653">
        <v>187857.57393314797</v>
      </c>
      <c r="T83" s="1654">
        <v>70719.455537570277</v>
      </c>
      <c r="U83" s="1654">
        <v>22583.047798485473</v>
      </c>
      <c r="V83" s="1654">
        <v>59158.939686143713</v>
      </c>
      <c r="W83" s="1654">
        <v>9724.7342427763142</v>
      </c>
      <c r="X83" s="1654">
        <v>25671.39666834028</v>
      </c>
      <c r="Y83" s="1654">
        <v>169197.33966496057</v>
      </c>
      <c r="Z83" s="1654">
        <v>166925.26996124964</v>
      </c>
      <c r="AA83" s="1654">
        <v>326095.0318939694</v>
      </c>
      <c r="AB83" s="1654">
        <v>577.0264131529932</v>
      </c>
      <c r="AC83" s="1654">
        <v>1606.887677116777</v>
      </c>
      <c r="AD83" s="1654">
        <v>161353.67602298947</v>
      </c>
      <c r="AE83" s="1654">
        <v>2272.0697037110526</v>
      </c>
      <c r="AF83" s="1654">
        <v>147.60664997523725</v>
      </c>
      <c r="AG83" s="1654">
        <v>209.19336620098679</v>
      </c>
      <c r="AH83" s="1655">
        <v>1915.2696875348304</v>
      </c>
      <c r="AI83" s="1645"/>
    </row>
    <row r="84" spans="5:35" ht="18" customHeight="1">
      <c r="I84" s="2153" t="s">
        <v>958</v>
      </c>
      <c r="J84" s="679">
        <f>L65</f>
        <v>358645.87537154258</v>
      </c>
      <c r="K84" s="679">
        <f>L70</f>
        <v>27316.270585350692</v>
      </c>
      <c r="L84" s="691">
        <f t="shared" ref="L84:L88" si="16">K84/J84*100</f>
        <v>7.6165020877633518</v>
      </c>
      <c r="M84" s="679">
        <v>263448</v>
      </c>
      <c r="N84" s="679">
        <v>14914</v>
      </c>
      <c r="O84" s="668">
        <v>5.7</v>
      </c>
      <c r="P84" s="1119">
        <f t="shared" ref="P84:P88" si="17">L84-O84</f>
        <v>1.9165020877633516</v>
      </c>
      <c r="Q84" s="2569"/>
      <c r="R84" s="2571" t="s">
        <v>1987</v>
      </c>
      <c r="S84" s="1653">
        <v>70870.411137725911</v>
      </c>
      <c r="T84" s="1654">
        <v>37122.19066632232</v>
      </c>
      <c r="U84" s="1654">
        <v>14644.153928329033</v>
      </c>
      <c r="V84" s="1654">
        <v>9179.8266508353554</v>
      </c>
      <c r="W84" s="1654">
        <v>161.45515899999219</v>
      </c>
      <c r="X84" s="1654">
        <v>9762.7847351121109</v>
      </c>
      <c r="Y84" s="1654">
        <v>70958.555838339031</v>
      </c>
      <c r="Z84" s="1654">
        <v>70284.253148445467</v>
      </c>
      <c r="AA84" s="1654">
        <v>132695.829220902</v>
      </c>
      <c r="AB84" s="1654">
        <v>2872.9741795695309</v>
      </c>
      <c r="AC84" s="1654">
        <v>175.13041121736302</v>
      </c>
      <c r="AD84" s="1654">
        <v>65459.680663243424</v>
      </c>
      <c r="AE84" s="1654">
        <v>674.30268989357921</v>
      </c>
      <c r="AF84" s="1654">
        <v>50.426053578972493</v>
      </c>
      <c r="AG84" s="1654">
        <v>92.997007466849283</v>
      </c>
      <c r="AH84" s="1655">
        <v>530.87962884775811</v>
      </c>
      <c r="AI84" s="1645"/>
    </row>
    <row r="85" spans="5:35" ht="18" customHeight="1">
      <c r="I85" s="2153" t="s">
        <v>959</v>
      </c>
      <c r="J85" s="679">
        <f>L66</f>
        <v>207462.89479301163</v>
      </c>
      <c r="K85" s="679">
        <f>L71</f>
        <v>67889.962793992017</v>
      </c>
      <c r="L85" s="691">
        <f t="shared" si="16"/>
        <v>32.723906056418762</v>
      </c>
      <c r="M85" s="679">
        <v>172221</v>
      </c>
      <c r="N85" s="679">
        <v>43316</v>
      </c>
      <c r="O85" s="668">
        <v>25.2</v>
      </c>
      <c r="P85" s="1119">
        <f t="shared" si="17"/>
        <v>7.5239060564187632</v>
      </c>
      <c r="Q85" s="2569"/>
      <c r="R85" s="2571" t="s">
        <v>1988</v>
      </c>
      <c r="S85" s="1653">
        <v>81408.395370228769</v>
      </c>
      <c r="T85" s="1654">
        <v>21280.943498246012</v>
      </c>
      <c r="U85" s="1654">
        <v>26865.326468183124</v>
      </c>
      <c r="V85" s="1654">
        <v>19879.198892806984</v>
      </c>
      <c r="W85" s="1654">
        <v>5020.2306790989751</v>
      </c>
      <c r="X85" s="1654">
        <v>8362.695832091571</v>
      </c>
      <c r="Y85" s="1654">
        <v>82964.929134159844</v>
      </c>
      <c r="Z85" s="1654">
        <v>82003.147994079089</v>
      </c>
      <c r="AA85" s="1654">
        <v>157979.11842893128</v>
      </c>
      <c r="AB85" s="1654">
        <v>0</v>
      </c>
      <c r="AC85" s="1654">
        <v>2159.1924050783318</v>
      </c>
      <c r="AD85" s="1654">
        <v>78135.162839930461</v>
      </c>
      <c r="AE85" s="1654">
        <v>961.78114008072191</v>
      </c>
      <c r="AF85" s="1654">
        <v>86.457292802365217</v>
      </c>
      <c r="AG85" s="1654">
        <v>186.04740080917227</v>
      </c>
      <c r="AH85" s="1655">
        <v>689.27644646918475</v>
      </c>
      <c r="AI85" s="1645"/>
    </row>
    <row r="86" spans="5:35" ht="18" customHeight="1">
      <c r="I86" s="2153" t="s">
        <v>960</v>
      </c>
      <c r="J86" s="679">
        <f>L67</f>
        <v>245361.37969832873</v>
      </c>
      <c r="K86" s="679">
        <f>L72</f>
        <v>245230.60462576809</v>
      </c>
      <c r="L86" s="691">
        <f t="shared" si="16"/>
        <v>99.946701036356473</v>
      </c>
      <c r="M86" s="679">
        <v>225165</v>
      </c>
      <c r="N86" s="679">
        <v>197993</v>
      </c>
      <c r="O86" s="668">
        <v>87.9</v>
      </c>
      <c r="P86" s="1119">
        <f t="shared" si="17"/>
        <v>12.046701036356467</v>
      </c>
      <c r="Q86" s="2569"/>
      <c r="R86" s="2571" t="s">
        <v>1989</v>
      </c>
      <c r="S86" s="1653">
        <v>134713.47607020341</v>
      </c>
      <c r="T86" s="1654">
        <v>52095.194262359422</v>
      </c>
      <c r="U86" s="1654">
        <v>37933.632666957114</v>
      </c>
      <c r="V86" s="1654">
        <v>29576.794386889891</v>
      </c>
      <c r="W86" s="1654">
        <v>3001.3819109999999</v>
      </c>
      <c r="X86" s="1654">
        <v>12106.472843374038</v>
      </c>
      <c r="Y86" s="1654">
        <v>154022.44652698169</v>
      </c>
      <c r="Z86" s="1654">
        <v>149465.24669048187</v>
      </c>
      <c r="AA86" s="1654">
        <v>328850.3611922788</v>
      </c>
      <c r="AB86" s="1654">
        <v>12836.689433780746</v>
      </c>
      <c r="AC86" s="1654">
        <v>4835.7034234730781</v>
      </c>
      <c r="AD86" s="1654">
        <v>197057.50735905091</v>
      </c>
      <c r="AE86" s="1654">
        <v>4557.1998364997562</v>
      </c>
      <c r="AF86" s="1654">
        <v>155.67004262510889</v>
      </c>
      <c r="AG86" s="1654">
        <v>399.47086511112104</v>
      </c>
      <c r="AH86" s="1655">
        <v>4002.0589287635285</v>
      </c>
      <c r="AI86" s="1645"/>
    </row>
    <row r="87" spans="5:35" ht="18" customHeight="1">
      <c r="I87" s="2153" t="s">
        <v>961</v>
      </c>
      <c r="J87" s="679">
        <f>L68</f>
        <v>34763.843246661723</v>
      </c>
      <c r="K87" s="679">
        <f>L73</f>
        <v>26528.030109038864</v>
      </c>
      <c r="L87" s="691">
        <f t="shared" si="16"/>
        <v>76.309255915156271</v>
      </c>
      <c r="M87" s="679">
        <v>24251</v>
      </c>
      <c r="N87" s="679">
        <v>8201</v>
      </c>
      <c r="O87" s="668">
        <v>33.799999999999997</v>
      </c>
      <c r="P87" s="1119">
        <f t="shared" si="17"/>
        <v>42.509255915156274</v>
      </c>
      <c r="Q87" s="2569"/>
      <c r="R87" s="2571" t="s">
        <v>1990</v>
      </c>
      <c r="S87" s="1653">
        <v>148571.21174484942</v>
      </c>
      <c r="T87" s="1654">
        <v>39284.629424333412</v>
      </c>
      <c r="U87" s="1654">
        <v>49135.345802361619</v>
      </c>
      <c r="V87" s="1654">
        <v>36151.499354200729</v>
      </c>
      <c r="W87" s="1654">
        <v>5986.4273189807518</v>
      </c>
      <c r="X87" s="1654">
        <v>18013.309844942214</v>
      </c>
      <c r="Y87" s="1654">
        <v>159259.98231118225</v>
      </c>
      <c r="Z87" s="1654">
        <v>153379.18572460706</v>
      </c>
      <c r="AA87" s="1654">
        <v>308361.2770120441</v>
      </c>
      <c r="AB87" s="1654">
        <v>149.967285</v>
      </c>
      <c r="AC87" s="1654">
        <v>4658.0066947576288</v>
      </c>
      <c r="AD87" s="1654">
        <v>159790.0652671947</v>
      </c>
      <c r="AE87" s="1654">
        <v>5880.7965865751949</v>
      </c>
      <c r="AF87" s="1654">
        <v>292.18322773773178</v>
      </c>
      <c r="AG87" s="1654">
        <v>399.516159327938</v>
      </c>
      <c r="AH87" s="1655">
        <v>5189.0971995095242</v>
      </c>
      <c r="AI87" s="1645"/>
    </row>
    <row r="88" spans="5:35" ht="18" customHeight="1" thickBot="1">
      <c r="I88" s="710" t="s">
        <v>962</v>
      </c>
      <c r="J88" s="2157">
        <f>L69</f>
        <v>139082.98700463423</v>
      </c>
      <c r="K88" s="2157">
        <f>L74</f>
        <v>73932.399191713441</v>
      </c>
      <c r="L88" s="707">
        <f t="shared" si="16"/>
        <v>53.157040112497747</v>
      </c>
      <c r="M88" s="2157">
        <v>110396</v>
      </c>
      <c r="N88" s="2157">
        <v>39644</v>
      </c>
      <c r="O88" s="670">
        <v>35.9</v>
      </c>
      <c r="P88" s="1119">
        <f t="shared" si="17"/>
        <v>17.257040112497748</v>
      </c>
      <c r="Q88" s="2569" t="s">
        <v>322</v>
      </c>
      <c r="R88" s="2571" t="s">
        <v>1981</v>
      </c>
      <c r="S88" s="1653">
        <v>32294.583646123447</v>
      </c>
      <c r="T88" s="1654">
        <v>7446.9340365241887</v>
      </c>
      <c r="U88" s="1654">
        <v>2541.7845418957804</v>
      </c>
      <c r="V88" s="1654">
        <v>12824.38235716109</v>
      </c>
      <c r="W88" s="1654">
        <v>1074.3572778166517</v>
      </c>
      <c r="X88" s="1654">
        <v>8407.125433980691</v>
      </c>
      <c r="Y88" s="1654">
        <v>31242.949051742209</v>
      </c>
      <c r="Z88" s="1654">
        <v>31124.342170965745</v>
      </c>
      <c r="AA88" s="1654">
        <v>34407.699968341964</v>
      </c>
      <c r="AB88" s="1654">
        <v>0</v>
      </c>
      <c r="AC88" s="1654">
        <v>3546.7181855613421</v>
      </c>
      <c r="AD88" s="1654">
        <v>6830.0759829375911</v>
      </c>
      <c r="AE88" s="1654">
        <v>118.60688077646472</v>
      </c>
      <c r="AF88" s="1654">
        <v>27.733539137047959</v>
      </c>
      <c r="AG88" s="1654">
        <v>6.8556636645250286</v>
      </c>
      <c r="AH88" s="1655">
        <v>84.017677974891726</v>
      </c>
      <c r="AI88" s="1645"/>
    </row>
    <row r="89" spans="5:35" ht="18" customHeight="1" thickTop="1" thickBot="1">
      <c r="E89" s="2171" t="s">
        <v>2660</v>
      </c>
      <c r="Q89" s="2569"/>
      <c r="R89" s="2571" t="s">
        <v>1982</v>
      </c>
      <c r="S89" s="1653">
        <v>19284.837933550218</v>
      </c>
      <c r="T89" s="1654">
        <v>6341.5333686148188</v>
      </c>
      <c r="U89" s="1654">
        <v>3451.3690927790171</v>
      </c>
      <c r="V89" s="1654">
        <v>4278.9782168116853</v>
      </c>
      <c r="W89" s="1654">
        <v>790.60197499763251</v>
      </c>
      <c r="X89" s="1654">
        <v>4422.3552803503362</v>
      </c>
      <c r="Y89" s="1654">
        <v>19699.383102939853</v>
      </c>
      <c r="Z89" s="1654">
        <v>19678.999741731459</v>
      </c>
      <c r="AA89" s="1654">
        <v>21787.976030125385</v>
      </c>
      <c r="AB89" s="1654">
        <v>0</v>
      </c>
      <c r="AC89" s="1654">
        <v>3502.1495279208234</v>
      </c>
      <c r="AD89" s="1654">
        <v>5611.1258163147513</v>
      </c>
      <c r="AE89" s="1654">
        <v>20.38336120838893</v>
      </c>
      <c r="AF89" s="1654">
        <v>2.0753946849491762</v>
      </c>
      <c r="AG89" s="1654">
        <v>5.2661672036279485</v>
      </c>
      <c r="AH89" s="1655">
        <v>13.041799319811812</v>
      </c>
      <c r="AI89" s="1645"/>
    </row>
    <row r="90" spans="5:35" ht="16.5" customHeight="1" thickTop="1">
      <c r="E90" s="2607" t="s">
        <v>2618</v>
      </c>
      <c r="F90" s="2464" t="s">
        <v>2619</v>
      </c>
      <c r="G90" s="2952"/>
      <c r="H90" s="2953"/>
      <c r="I90" s="2454" t="s">
        <v>2620</v>
      </c>
      <c r="J90" s="2464" t="s">
        <v>2621</v>
      </c>
      <c r="Q90" s="2569"/>
      <c r="R90" s="2571" t="s">
        <v>1983</v>
      </c>
      <c r="S90" s="1653">
        <v>40102.827122778348</v>
      </c>
      <c r="T90" s="1654">
        <v>16199.83428244509</v>
      </c>
      <c r="U90" s="1654">
        <v>4897.2252168954647</v>
      </c>
      <c r="V90" s="1654">
        <v>10324.93563139783</v>
      </c>
      <c r="W90" s="1654">
        <v>557.29377189359025</v>
      </c>
      <c r="X90" s="1654">
        <v>8123.5382202320625</v>
      </c>
      <c r="Y90" s="1654">
        <v>31785.595718920911</v>
      </c>
      <c r="Z90" s="1654">
        <v>31377.144485054283</v>
      </c>
      <c r="AA90" s="1654">
        <v>43864.78068499716</v>
      </c>
      <c r="AB90" s="1654">
        <v>0</v>
      </c>
      <c r="AC90" s="1654">
        <v>674.81901863443863</v>
      </c>
      <c r="AD90" s="1654">
        <v>13162.455218577306</v>
      </c>
      <c r="AE90" s="1654">
        <v>408.45123386665034</v>
      </c>
      <c r="AF90" s="1654">
        <v>364.86011315067367</v>
      </c>
      <c r="AG90" s="1654">
        <v>18.460167124091306</v>
      </c>
      <c r="AH90" s="1655">
        <v>25.13095359188566</v>
      </c>
      <c r="AI90" s="1645"/>
    </row>
    <row r="91" spans="5:35" ht="16.5" customHeight="1" thickBot="1">
      <c r="E91" s="2946"/>
      <c r="F91" s="658" t="s">
        <v>951</v>
      </c>
      <c r="G91" s="2652"/>
      <c r="H91" s="2782"/>
      <c r="I91" s="705">
        <v>-3</v>
      </c>
      <c r="J91" s="2478" t="s">
        <v>2622</v>
      </c>
      <c r="Q91" s="2569"/>
      <c r="R91" s="2571" t="s">
        <v>1984</v>
      </c>
      <c r="S91" s="1653">
        <v>64970.948131942976</v>
      </c>
      <c r="T91" s="1654">
        <v>13451.82067791187</v>
      </c>
      <c r="U91" s="1654">
        <v>9414.7802493868985</v>
      </c>
      <c r="V91" s="1654">
        <v>22445.290614689846</v>
      </c>
      <c r="W91" s="1654">
        <v>2225.2252945874607</v>
      </c>
      <c r="X91" s="1654">
        <v>17433.831295386051</v>
      </c>
      <c r="Y91" s="1654">
        <v>52202.393712893412</v>
      </c>
      <c r="Z91" s="1654">
        <v>51932.035769490867</v>
      </c>
      <c r="AA91" s="1654">
        <v>74934.560730339566</v>
      </c>
      <c r="AB91" s="1654">
        <v>918.76608403738123</v>
      </c>
      <c r="AC91" s="1654">
        <v>435.88193832218633</v>
      </c>
      <c r="AD91" s="1654">
        <v>24357.172983208322</v>
      </c>
      <c r="AE91" s="1654">
        <v>270.35794340251601</v>
      </c>
      <c r="AF91" s="1654">
        <v>18.803489797869496</v>
      </c>
      <c r="AG91" s="1654">
        <v>36.512920633125617</v>
      </c>
      <c r="AH91" s="1655">
        <v>215.04153297152112</v>
      </c>
      <c r="AI91" s="1645"/>
    </row>
    <row r="92" spans="5:35" ht="16.5" customHeight="1">
      <c r="E92" s="2946"/>
      <c r="F92" s="740" t="s">
        <v>2597</v>
      </c>
      <c r="G92" s="2455" t="s">
        <v>2623</v>
      </c>
      <c r="H92" s="2453" t="s">
        <v>2624</v>
      </c>
      <c r="I92" s="2479"/>
      <c r="J92" s="2476"/>
      <c r="Q92" s="2569"/>
      <c r="R92" s="2571" t="s">
        <v>1985</v>
      </c>
      <c r="S92" s="1653">
        <v>78130.77436844584</v>
      </c>
      <c r="T92" s="1654">
        <v>22406.88826333707</v>
      </c>
      <c r="U92" s="1654">
        <v>8107.386998217069</v>
      </c>
      <c r="V92" s="1654">
        <v>30816.386032409639</v>
      </c>
      <c r="W92" s="1654">
        <v>4249.0650556848941</v>
      </c>
      <c r="X92" s="1654">
        <v>12551.048018959269</v>
      </c>
      <c r="Y92" s="1654">
        <v>61595.749317160517</v>
      </c>
      <c r="Z92" s="1654">
        <v>61300.170407498728</v>
      </c>
      <c r="AA92" s="1654">
        <v>96103.035598402552</v>
      </c>
      <c r="AB92" s="1654">
        <v>77.510067432206284</v>
      </c>
      <c r="AC92" s="1654">
        <v>305.00671649188968</v>
      </c>
      <c r="AD92" s="1654">
        <v>35224.756974828029</v>
      </c>
      <c r="AE92" s="1654">
        <v>334.95390966182134</v>
      </c>
      <c r="AF92" s="1654">
        <v>52.75529179303583</v>
      </c>
      <c r="AG92" s="1654">
        <v>57.449265976580449</v>
      </c>
      <c r="AH92" s="1655">
        <v>224.74935189220506</v>
      </c>
      <c r="AI92" s="1645"/>
    </row>
    <row r="93" spans="5:35" ht="16.5" customHeight="1">
      <c r="E93" s="2946"/>
      <c r="F93" s="2476"/>
      <c r="G93" s="2455" t="s">
        <v>2619</v>
      </c>
      <c r="H93" s="705">
        <v>-2</v>
      </c>
      <c r="I93" s="2479"/>
      <c r="J93" s="2476"/>
      <c r="Q93" s="2569"/>
      <c r="R93" s="2571" t="s">
        <v>1986</v>
      </c>
      <c r="S93" s="1653">
        <v>134554.01158150268</v>
      </c>
      <c r="T93" s="1654">
        <v>55102.635422750376</v>
      </c>
      <c r="U93" s="1654">
        <v>19635.514800510664</v>
      </c>
      <c r="V93" s="1654">
        <v>34974.802049155391</v>
      </c>
      <c r="W93" s="1654">
        <v>3057.5078511746574</v>
      </c>
      <c r="X93" s="1654">
        <v>21783.551459137998</v>
      </c>
      <c r="Y93" s="1654">
        <v>109423.11277292516</v>
      </c>
      <c r="Z93" s="1654">
        <v>107261.5703929314</v>
      </c>
      <c r="AA93" s="1654">
        <v>184832.96522756069</v>
      </c>
      <c r="AB93" s="1654">
        <v>1457.4502933076005</v>
      </c>
      <c r="AC93" s="1654">
        <v>700.47200108087043</v>
      </c>
      <c r="AD93" s="1654">
        <v>79729.317129017771</v>
      </c>
      <c r="AE93" s="1654">
        <v>2161.5423799938294</v>
      </c>
      <c r="AF93" s="1654">
        <v>68.59797028667893</v>
      </c>
      <c r="AG93" s="1654">
        <v>162.62599317217044</v>
      </c>
      <c r="AH93" s="1655">
        <v>1930.3184165349776</v>
      </c>
      <c r="AI93" s="1645"/>
    </row>
    <row r="94" spans="5:35" ht="16.5" customHeight="1">
      <c r="E94" s="2946"/>
      <c r="F94" s="2476"/>
      <c r="G94" s="2455" t="s">
        <v>910</v>
      </c>
      <c r="H94" s="2479"/>
      <c r="I94" s="2479"/>
      <c r="J94" s="2476"/>
      <c r="Q94" s="2569"/>
      <c r="R94" s="2571" t="s">
        <v>1987</v>
      </c>
      <c r="S94" s="1653">
        <v>60186.624028732978</v>
      </c>
      <c r="T94" s="1654">
        <v>26974.938814432273</v>
      </c>
      <c r="U94" s="1654">
        <v>9013.4782998341707</v>
      </c>
      <c r="V94" s="1654">
        <v>17731.900889089615</v>
      </c>
      <c r="W94" s="1654">
        <v>1087.7679425770518</v>
      </c>
      <c r="X94" s="1654">
        <v>5378.5380825493376</v>
      </c>
      <c r="Y94" s="1654">
        <v>53351.482209460322</v>
      </c>
      <c r="Z94" s="1654">
        <v>52323.834225777056</v>
      </c>
      <c r="AA94" s="1654">
        <v>98070.369867538175</v>
      </c>
      <c r="AB94" s="1654">
        <v>1489.5733333333333</v>
      </c>
      <c r="AC94" s="1654">
        <v>280.04375744320168</v>
      </c>
      <c r="AD94" s="1654">
        <v>47516.152732537659</v>
      </c>
      <c r="AE94" s="1654">
        <v>1027.6479836832821</v>
      </c>
      <c r="AF94" s="1654">
        <v>149.14573728792533</v>
      </c>
      <c r="AG94" s="1654">
        <v>80.100007174842204</v>
      </c>
      <c r="AH94" s="1655">
        <v>798.40223922051507</v>
      </c>
    </row>
    <row r="95" spans="5:35" ht="16.5" customHeight="1" thickBot="1">
      <c r="E95" s="2608"/>
      <c r="F95" s="2477"/>
      <c r="G95" s="685">
        <v>-1</v>
      </c>
      <c r="H95" s="2456"/>
      <c r="I95" s="2456"/>
      <c r="J95" s="2477"/>
      <c r="Q95" s="2569"/>
      <c r="R95" s="2571" t="s">
        <v>1988</v>
      </c>
      <c r="S95" s="1653">
        <v>104912.27502485836</v>
      </c>
      <c r="T95" s="1654">
        <v>45758.111211258758</v>
      </c>
      <c r="U95" s="1654">
        <v>25962.985242774012</v>
      </c>
      <c r="V95" s="1654">
        <v>19739.749366503816</v>
      </c>
      <c r="W95" s="1654">
        <v>2269.144004108603</v>
      </c>
      <c r="X95" s="1654">
        <v>11182.285200984377</v>
      </c>
      <c r="Y95" s="1654">
        <v>99697.324827152901</v>
      </c>
      <c r="Z95" s="1654">
        <v>98331.196588205639</v>
      </c>
      <c r="AA95" s="1654">
        <v>191260.98350104783</v>
      </c>
      <c r="AB95" s="1654">
        <v>1408.9916314116881</v>
      </c>
      <c r="AC95" s="1654">
        <v>1349.0272780704938</v>
      </c>
      <c r="AD95" s="1654">
        <v>95687.805822324532</v>
      </c>
      <c r="AE95" s="1654">
        <v>1366.1282389473597</v>
      </c>
      <c r="AF95" s="1654">
        <v>98.820391388592881</v>
      </c>
      <c r="AG95" s="1654">
        <v>164.84178246206139</v>
      </c>
      <c r="AH95" s="1655">
        <v>1102.4660650967055</v>
      </c>
    </row>
    <row r="96" spans="5:35" ht="16.5" customHeight="1">
      <c r="E96" s="662" t="s">
        <v>2626</v>
      </c>
      <c r="F96" s="694">
        <f>J83</f>
        <v>985316.98011417885</v>
      </c>
      <c r="G96" s="694">
        <f>F68</f>
        <v>927357.32727555907</v>
      </c>
      <c r="H96" s="694">
        <f>'25.'!I28</f>
        <v>57959.652833130371</v>
      </c>
      <c r="I96" s="694">
        <f>K83</f>
        <v>440897.26730586309</v>
      </c>
      <c r="J96" s="693">
        <f>I96/F96*100</f>
        <v>44.746744063496372</v>
      </c>
      <c r="Q96" s="2569"/>
      <c r="R96" s="2571" t="s">
        <v>1989</v>
      </c>
      <c r="S96" s="1653">
        <v>124894.90575091666</v>
      </c>
      <c r="T96" s="1654">
        <v>63446.973969544262</v>
      </c>
      <c r="U96" s="1654">
        <v>27752.611353908615</v>
      </c>
      <c r="V96" s="1654">
        <v>17767.406754713775</v>
      </c>
      <c r="W96" s="1654">
        <v>6559.8106523664446</v>
      </c>
      <c r="X96" s="1654">
        <v>9368.1030209552209</v>
      </c>
      <c r="Y96" s="1654">
        <v>132601.96800576517</v>
      </c>
      <c r="Z96" s="1654">
        <v>130467.45800504445</v>
      </c>
      <c r="AA96" s="1654">
        <v>272160.39278355619</v>
      </c>
      <c r="AB96" s="1654">
        <v>12557.808571006655</v>
      </c>
      <c r="AC96" s="1654">
        <v>1100.6859457592489</v>
      </c>
      <c r="AD96" s="1654">
        <v>155351.42929527766</v>
      </c>
      <c r="AE96" s="1654">
        <v>2134.5100007206711</v>
      </c>
      <c r="AF96" s="1654">
        <v>98.117016373527363</v>
      </c>
      <c r="AG96" s="1654">
        <v>342.2784468605534</v>
      </c>
      <c r="AH96" s="1655">
        <v>1694.1145374865896</v>
      </c>
    </row>
    <row r="97" spans="5:34" ht="16.5" customHeight="1" thickBot="1">
      <c r="E97" s="2451" t="s">
        <v>958</v>
      </c>
      <c r="F97" s="679">
        <f t="shared" ref="F97:F101" si="18">J84</f>
        <v>358645.87537154258</v>
      </c>
      <c r="G97" s="679">
        <f t="shared" ref="G97:G101" si="19">F69</f>
        <v>329865.51408147672</v>
      </c>
      <c r="H97" s="679">
        <f>F97-G97</f>
        <v>28780.361290065863</v>
      </c>
      <c r="I97" s="679">
        <f t="shared" ref="I97:I101" si="20">K84</f>
        <v>27316.270585350692</v>
      </c>
      <c r="J97" s="2452">
        <f t="shared" ref="J97:J101" si="21">I97/F97*100</f>
        <v>7.6165020877633518</v>
      </c>
      <c r="Q97" s="2570"/>
      <c r="R97" s="1657" t="s">
        <v>1990</v>
      </c>
      <c r="S97" s="1658">
        <v>268025.53968670598</v>
      </c>
      <c r="T97" s="1659">
        <v>72735.844034658367</v>
      </c>
      <c r="U97" s="1659">
        <v>86191.300459396443</v>
      </c>
      <c r="V97" s="1659">
        <v>64795.195884071822</v>
      </c>
      <c r="W97" s="1659">
        <v>11839.655110777272</v>
      </c>
      <c r="X97" s="1659">
        <v>32463.544199446787</v>
      </c>
      <c r="Y97" s="1659">
        <v>290094.321170045</v>
      </c>
      <c r="Z97" s="1659">
        <v>277416.85614972841</v>
      </c>
      <c r="AA97" s="1659">
        <v>649999.74960781401</v>
      </c>
      <c r="AB97" s="1659">
        <v>1969.7516219319332</v>
      </c>
      <c r="AC97" s="1659">
        <v>10413.181774165725</v>
      </c>
      <c r="AD97" s="1659">
        <v>384965.82685418316</v>
      </c>
      <c r="AE97" s="1659">
        <v>12677.465020316533</v>
      </c>
      <c r="AF97" s="1659">
        <v>803.39058065989821</v>
      </c>
      <c r="AG97" s="1659">
        <v>843.38042308830052</v>
      </c>
      <c r="AH97" s="1660">
        <v>11030.694016568337</v>
      </c>
    </row>
    <row r="98" spans="5:34" ht="16.5" customHeight="1" thickTop="1">
      <c r="E98" s="2451" t="s">
        <v>959</v>
      </c>
      <c r="F98" s="679">
        <f t="shared" si="18"/>
        <v>207462.89479301163</v>
      </c>
      <c r="G98" s="679">
        <f t="shared" si="19"/>
        <v>196968.43625559818</v>
      </c>
      <c r="H98" s="679">
        <f t="shared" ref="H98:H101" si="22">F98-G98</f>
        <v>10494.458537413448</v>
      </c>
      <c r="I98" s="679">
        <f t="shared" si="20"/>
        <v>67889.962793992017</v>
      </c>
      <c r="J98" s="2452">
        <f t="shared" si="21"/>
        <v>32.723906056418762</v>
      </c>
    </row>
    <row r="99" spans="5:34" ht="16.5" customHeight="1">
      <c r="E99" s="2451" t="s">
        <v>960</v>
      </c>
      <c r="F99" s="679">
        <f t="shared" si="18"/>
        <v>245361.37969832873</v>
      </c>
      <c r="G99" s="679">
        <f t="shared" si="19"/>
        <v>235699.02779600475</v>
      </c>
      <c r="H99" s="679">
        <f t="shared" si="22"/>
        <v>9662.3519023239787</v>
      </c>
      <c r="I99" s="679">
        <f t="shared" si="20"/>
        <v>245230.60462576809</v>
      </c>
      <c r="J99" s="2452">
        <f t="shared" si="21"/>
        <v>99.946701036356473</v>
      </c>
    </row>
    <row r="100" spans="5:34" ht="16.5" customHeight="1">
      <c r="E100" s="2451" t="s">
        <v>961</v>
      </c>
      <c r="F100" s="679">
        <f t="shared" si="18"/>
        <v>34763.843246661723</v>
      </c>
      <c r="G100" s="679">
        <f t="shared" si="19"/>
        <v>33710.428935984251</v>
      </c>
      <c r="H100" s="679">
        <f t="shared" si="22"/>
        <v>1053.4143106774718</v>
      </c>
      <c r="I100" s="679">
        <f t="shared" si="20"/>
        <v>26528.030109038864</v>
      </c>
      <c r="J100" s="2452">
        <f t="shared" si="21"/>
        <v>76.309255915156271</v>
      </c>
    </row>
    <row r="101" spans="5:34" ht="16.5" customHeight="1" thickBot="1">
      <c r="E101" s="2450" t="s">
        <v>2625</v>
      </c>
      <c r="F101" s="684">
        <f t="shared" si="18"/>
        <v>139082.98700463423</v>
      </c>
      <c r="G101" s="684">
        <f t="shared" si="19"/>
        <v>131113.92021198219</v>
      </c>
      <c r="H101" s="684">
        <f t="shared" si="22"/>
        <v>7969.06679265204</v>
      </c>
      <c r="I101" s="684">
        <f t="shared" si="20"/>
        <v>73932.399191713441</v>
      </c>
      <c r="J101" s="702">
        <f t="shared" si="21"/>
        <v>53.157040112497747</v>
      </c>
    </row>
  </sheetData>
  <mergeCells count="57">
    <mergeCell ref="K64"/>
    <mergeCell ref="I77:I82"/>
    <mergeCell ref="J77:L77"/>
    <mergeCell ref="M77:O77"/>
    <mergeCell ref="K78:L78"/>
    <mergeCell ref="K79:L79"/>
    <mergeCell ref="K80:L80"/>
    <mergeCell ref="N78:O78"/>
    <mergeCell ref="N79:O79"/>
    <mergeCell ref="N80:O80"/>
    <mergeCell ref="Q28:R29"/>
    <mergeCell ref="Q30:Q31"/>
    <mergeCell ref="E64:E67"/>
    <mergeCell ref="F64:G64"/>
    <mergeCell ref="H64:I64"/>
    <mergeCell ref="G65:G67"/>
    <mergeCell ref="I65:I67"/>
    <mergeCell ref="A11:C11"/>
    <mergeCell ref="A59:B59"/>
    <mergeCell ref="A19:C19"/>
    <mergeCell ref="A54:C54"/>
    <mergeCell ref="A39:B39"/>
    <mergeCell ref="A29:C29"/>
    <mergeCell ref="A32:C32"/>
    <mergeCell ref="A21:C21"/>
    <mergeCell ref="A24:D24"/>
    <mergeCell ref="A25:D25"/>
    <mergeCell ref="A26:D26"/>
    <mergeCell ref="A27:D27"/>
    <mergeCell ref="A28:D28"/>
    <mergeCell ref="A20:C20"/>
    <mergeCell ref="A53:B53"/>
    <mergeCell ref="A55:B55"/>
    <mergeCell ref="A18:C18"/>
    <mergeCell ref="A38:C38"/>
    <mergeCell ref="A22:D22"/>
    <mergeCell ref="A23:D23"/>
    <mergeCell ref="A13:C13"/>
    <mergeCell ref="A16:C16"/>
    <mergeCell ref="A15:C15"/>
    <mergeCell ref="A14:C14"/>
    <mergeCell ref="E90:E95"/>
    <mergeCell ref="G90:H91"/>
    <mergeCell ref="A8:C8"/>
    <mergeCell ref="A12:C12"/>
    <mergeCell ref="O3:P4"/>
    <mergeCell ref="A7:C7"/>
    <mergeCell ref="E3:F4"/>
    <mergeCell ref="G3:H4"/>
    <mergeCell ref="I3:J4"/>
    <mergeCell ref="K3:L4"/>
    <mergeCell ref="M3:N4"/>
    <mergeCell ref="A3:C5"/>
    <mergeCell ref="A6:C6"/>
    <mergeCell ref="A9:C9"/>
    <mergeCell ref="A10:C10"/>
    <mergeCell ref="A17:C17"/>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0" max="6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X71"/>
  <sheetViews>
    <sheetView view="pageBreakPreview" zoomScaleNormal="50" zoomScaleSheetLayoutView="100" workbookViewId="0">
      <selection activeCell="F29" sqref="F29"/>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10" width="10" style="849" customWidth="1"/>
    <col min="11" max="16" width="15.7109375" style="849" customWidth="1"/>
    <col min="17" max="17" width="14.140625" style="849" bestFit="1" customWidth="1"/>
    <col min="18" max="16384" width="9.140625" style="849"/>
  </cols>
  <sheetData>
    <row r="1" spans="1:57" s="1314" customFormat="1" ht="34.5" customHeight="1">
      <c r="A1" s="2878" t="s">
        <v>1487</v>
      </c>
      <c r="B1" s="2878"/>
      <c r="C1" s="2878"/>
      <c r="D1" s="2878"/>
      <c r="E1" s="2878"/>
      <c r="F1" s="2878"/>
      <c r="G1" s="2878"/>
      <c r="H1" s="2878"/>
      <c r="I1" s="2878"/>
      <c r="J1" s="2878"/>
      <c r="K1" s="1313" t="s">
        <v>265</v>
      </c>
      <c r="L1" s="1313"/>
      <c r="M1" s="1313"/>
      <c r="N1" s="1313"/>
      <c r="O1" s="1313"/>
      <c r="P1" s="1313"/>
    </row>
    <row r="2" spans="1:57" ht="15" customHeight="1" thickBot="1">
      <c r="A2" s="1004"/>
      <c r="B2" s="394"/>
      <c r="C2" s="394"/>
      <c r="D2" s="395"/>
      <c r="P2" s="536" t="s">
        <v>554</v>
      </c>
    </row>
    <row r="3" spans="1:57" s="105" customFormat="1" ht="20.100000000000001" customHeight="1">
      <c r="A3" s="2621" t="s">
        <v>1</v>
      </c>
      <c r="B3" s="2621"/>
      <c r="C3" s="2621"/>
      <c r="D3" s="1142"/>
      <c r="E3" s="2801" t="s">
        <v>49</v>
      </c>
      <c r="F3" s="2802"/>
      <c r="G3" s="2801" t="s">
        <v>134</v>
      </c>
      <c r="H3" s="2802"/>
      <c r="I3" s="2961" t="s">
        <v>135</v>
      </c>
      <c r="J3" s="2959"/>
      <c r="K3" s="2956" t="s">
        <v>136</v>
      </c>
      <c r="L3" s="2959"/>
      <c r="M3" s="2801" t="s">
        <v>137</v>
      </c>
      <c r="N3" s="2802"/>
      <c r="O3" s="2801" t="s">
        <v>307</v>
      </c>
      <c r="P3" s="2807"/>
    </row>
    <row r="4" spans="1:57" s="105" customFormat="1" ht="20.100000000000001" customHeight="1">
      <c r="A4" s="2622"/>
      <c r="B4" s="2622"/>
      <c r="C4" s="2622"/>
      <c r="D4" s="1143"/>
      <c r="E4" s="2803"/>
      <c r="F4" s="2804"/>
      <c r="G4" s="2803"/>
      <c r="H4" s="2804"/>
      <c r="I4" s="2962"/>
      <c r="J4" s="2960"/>
      <c r="K4" s="2958"/>
      <c r="L4" s="2960"/>
      <c r="M4" s="2803"/>
      <c r="N4" s="2804"/>
      <c r="O4" s="2803"/>
      <c r="P4" s="2808"/>
    </row>
    <row r="5" spans="1:57" s="1146" customFormat="1" ht="24.95" customHeight="1">
      <c r="A5" s="2623"/>
      <c r="B5" s="2623"/>
      <c r="C5" s="2623"/>
      <c r="D5" s="1144"/>
      <c r="E5" s="1159"/>
      <c r="F5" s="406" t="s">
        <v>138</v>
      </c>
      <c r="G5" s="1159"/>
      <c r="H5" s="406" t="s">
        <v>138</v>
      </c>
      <c r="I5" s="537"/>
      <c r="J5" s="538" t="s">
        <v>138</v>
      </c>
      <c r="K5" s="539"/>
      <c r="L5" s="538" t="s">
        <v>138</v>
      </c>
      <c r="M5" s="1159"/>
      <c r="N5" s="1187" t="s">
        <v>138</v>
      </c>
      <c r="O5" s="1159"/>
      <c r="P5" s="1187" t="s">
        <v>138</v>
      </c>
    </row>
    <row r="6" spans="1:57" s="365" customFormat="1" ht="12.75" hidden="1" customHeight="1">
      <c r="A6" s="2873" t="s">
        <v>796</v>
      </c>
      <c r="B6" s="2873"/>
      <c r="C6" s="2873"/>
      <c r="D6" s="2"/>
      <c r="E6" s="409">
        <f t="shared" ref="E6:E11" si="0">F6-G6+H6+I6-J6-M6</f>
        <v>-1360985419</v>
      </c>
      <c r="F6" s="409">
        <f t="shared" ref="F6:F11" si="1">G6-H6+I6+J6-M6-P6</f>
        <v>126226820</v>
      </c>
      <c r="G6" s="410">
        <v>741559210</v>
      </c>
      <c r="H6" s="410">
        <v>200806813</v>
      </c>
      <c r="I6" s="410">
        <v>134398980</v>
      </c>
      <c r="J6" s="410">
        <v>554575873</v>
      </c>
      <c r="K6" s="410">
        <v>526282949</v>
      </c>
      <c r="L6" s="410"/>
      <c r="M6" s="410">
        <v>526282949</v>
      </c>
      <c r="N6" s="410"/>
      <c r="O6" s="410"/>
      <c r="P6" s="410">
        <v>577217481</v>
      </c>
      <c r="Q6" s="411">
        <f t="shared" ref="Q6:Q12" si="2">G6-H6</f>
        <v>540752397</v>
      </c>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row>
    <row r="7" spans="1:57" s="365" customFormat="1" ht="12.75" hidden="1" customHeight="1">
      <c r="A7" s="2641" t="s">
        <v>793</v>
      </c>
      <c r="B7" s="2641"/>
      <c r="C7" s="2641"/>
      <c r="D7" s="2"/>
      <c r="E7" s="364">
        <f t="shared" si="0"/>
        <v>-1243916157.9331326</v>
      </c>
      <c r="F7" s="364">
        <f t="shared" si="1"/>
        <v>119186128.76965982</v>
      </c>
      <c r="G7" s="283">
        <v>756432558.290663</v>
      </c>
      <c r="H7" s="283">
        <v>271812621.98691934</v>
      </c>
      <c r="I7" s="283">
        <v>123272356.01037998</v>
      </c>
      <c r="J7" s="283">
        <v>501494769.53363603</v>
      </c>
      <c r="K7" s="283">
        <v>500259936.87579286</v>
      </c>
      <c r="L7" s="283"/>
      <c r="M7" s="283">
        <v>500259936.87579286</v>
      </c>
      <c r="N7" s="283"/>
      <c r="O7" s="283"/>
      <c r="P7" s="283">
        <v>489940996.20230705</v>
      </c>
      <c r="Q7" s="411">
        <f t="shared" si="2"/>
        <v>484619936.30374366</v>
      </c>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row>
    <row r="8" spans="1:57" s="365" customFormat="1" ht="12.75" hidden="1" customHeight="1">
      <c r="A8" s="2641" t="s">
        <v>1315</v>
      </c>
      <c r="B8" s="2641"/>
      <c r="C8" s="2641"/>
      <c r="D8" s="2"/>
      <c r="E8" s="364">
        <f t="shared" si="0"/>
        <v>-1272689981</v>
      </c>
      <c r="F8" s="364">
        <f t="shared" si="1"/>
        <v>121896435</v>
      </c>
      <c r="G8" s="283">
        <v>664797824</v>
      </c>
      <c r="H8" s="283">
        <v>171446835</v>
      </c>
      <c r="I8" s="283">
        <v>94437596</v>
      </c>
      <c r="J8" s="283">
        <v>506459891</v>
      </c>
      <c r="K8" s="283">
        <v>489213132</v>
      </c>
      <c r="L8" s="283"/>
      <c r="M8" s="283">
        <v>489213132</v>
      </c>
      <c r="N8" s="283"/>
      <c r="O8" s="283"/>
      <c r="P8" s="283">
        <v>483138909</v>
      </c>
      <c r="Q8" s="411">
        <f t="shared" si="2"/>
        <v>493350989</v>
      </c>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c r="AU8" s="411"/>
      <c r="AV8" s="411"/>
      <c r="AW8" s="411"/>
      <c r="AX8" s="411"/>
      <c r="AY8" s="411"/>
      <c r="AZ8" s="411"/>
      <c r="BA8" s="411"/>
      <c r="BB8" s="411"/>
      <c r="BC8" s="411"/>
      <c r="BD8" s="411"/>
      <c r="BE8" s="411"/>
    </row>
    <row r="9" spans="1:57" s="365" customFormat="1" ht="12.75" hidden="1" customHeight="1">
      <c r="A9" s="2641" t="s">
        <v>1316</v>
      </c>
      <c r="B9" s="2641"/>
      <c r="C9" s="2641"/>
      <c r="D9" s="2"/>
      <c r="E9" s="364">
        <f t="shared" si="0"/>
        <v>-1064502111.8444388</v>
      </c>
      <c r="F9" s="364">
        <f t="shared" si="1"/>
        <v>54053922.637355268</v>
      </c>
      <c r="G9" s="283">
        <v>618526174.8069942</v>
      </c>
      <c r="H9" s="283">
        <v>229549165.78038287</v>
      </c>
      <c r="I9" s="283">
        <v>91350274.64845255</v>
      </c>
      <c r="J9" s="283">
        <v>401820999.30479008</v>
      </c>
      <c r="K9" s="283">
        <v>419108300.79884535</v>
      </c>
      <c r="L9" s="283"/>
      <c r="M9" s="283">
        <v>419108300.79884535</v>
      </c>
      <c r="N9" s="283"/>
      <c r="O9" s="283"/>
      <c r="P9" s="283">
        <v>408986059.54365325</v>
      </c>
      <c r="Q9" s="411">
        <f t="shared" si="2"/>
        <v>388977009.02661133</v>
      </c>
      <c r="R9" s="411"/>
      <c r="S9" s="411"/>
      <c r="T9" s="411"/>
      <c r="U9" s="411"/>
      <c r="V9" s="411"/>
      <c r="W9" s="411"/>
      <c r="X9" s="411"/>
      <c r="Y9" s="411"/>
      <c r="Z9" s="411"/>
      <c r="AA9" s="411"/>
      <c r="AB9" s="411"/>
      <c r="AC9" s="411"/>
      <c r="AD9" s="411"/>
      <c r="AE9" s="411"/>
      <c r="AF9" s="411"/>
      <c r="AG9" s="411"/>
      <c r="AH9" s="411"/>
      <c r="AI9" s="411"/>
      <c r="AJ9" s="411"/>
      <c r="AK9" s="411"/>
      <c r="AL9" s="411"/>
      <c r="AM9" s="411"/>
      <c r="AN9" s="411"/>
      <c r="AO9" s="411"/>
      <c r="AP9" s="411"/>
      <c r="AQ9" s="411"/>
      <c r="AR9" s="411"/>
      <c r="AS9" s="411"/>
      <c r="AT9" s="411"/>
      <c r="AU9" s="411"/>
      <c r="AV9" s="411"/>
      <c r="AW9" s="411"/>
      <c r="AX9" s="411"/>
      <c r="AY9" s="411"/>
      <c r="AZ9" s="411"/>
      <c r="BA9" s="411"/>
      <c r="BB9" s="411"/>
      <c r="BC9" s="411"/>
      <c r="BD9" s="411"/>
      <c r="BE9" s="411"/>
    </row>
    <row r="10" spans="1:57" s="365" customFormat="1" ht="12.75" hidden="1" customHeight="1">
      <c r="A10" s="2641" t="s">
        <v>1317</v>
      </c>
      <c r="B10" s="2641"/>
      <c r="C10" s="2641"/>
      <c r="D10" s="2"/>
      <c r="E10" s="364">
        <f t="shared" si="0"/>
        <v>-1227979088.485152</v>
      </c>
      <c r="F10" s="364">
        <f t="shared" si="1"/>
        <v>17516259.56893599</v>
      </c>
      <c r="G10" s="283">
        <v>702432333.95259309</v>
      </c>
      <c r="H10" s="283">
        <v>276989951.66201019</v>
      </c>
      <c r="I10" s="283">
        <v>100773783.08861336</v>
      </c>
      <c r="J10" s="283">
        <v>444122840.59282225</v>
      </c>
      <c r="K10" s="283">
        <v>476703908.25929618</v>
      </c>
      <c r="L10" s="283"/>
      <c r="M10" s="283">
        <v>476703908.25929618</v>
      </c>
      <c r="N10" s="283"/>
      <c r="O10" s="283"/>
      <c r="P10" s="283">
        <v>476118838.14378631</v>
      </c>
      <c r="Q10" s="411">
        <f t="shared" si="2"/>
        <v>425442382.2905829</v>
      </c>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row>
    <row r="11" spans="1:57" s="365" customFormat="1" ht="13.35" hidden="1" customHeight="1">
      <c r="A11" s="2641" t="s">
        <v>1318</v>
      </c>
      <c r="B11" s="2641"/>
      <c r="C11" s="2641"/>
      <c r="D11" s="2"/>
      <c r="E11" s="364">
        <f t="shared" si="0"/>
        <v>-614163758.02412343</v>
      </c>
      <c r="F11" s="364">
        <f t="shared" si="1"/>
        <v>529227099.5126642</v>
      </c>
      <c r="G11" s="50">
        <v>774876938.08685613</v>
      </c>
      <c r="H11" s="284">
        <v>318129140.68098992</v>
      </c>
      <c r="I11" s="50">
        <v>35521358.976925708</v>
      </c>
      <c r="J11" s="50">
        <v>381497471.03714108</v>
      </c>
      <c r="K11" s="50">
        <v>340666948.07070595</v>
      </c>
      <c r="L11" s="50"/>
      <c r="M11" s="50">
        <v>340666948.07070595</v>
      </c>
      <c r="N11" s="50"/>
      <c r="O11" s="50"/>
      <c r="P11" s="50">
        <v>3872579.8365629241</v>
      </c>
      <c r="Q11" s="411">
        <f t="shared" si="2"/>
        <v>456747797.40586621</v>
      </c>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row>
    <row r="12" spans="1:57" s="365" customFormat="1" ht="13.35" hidden="1" customHeight="1">
      <c r="A12" s="2641" t="s">
        <v>1319</v>
      </c>
      <c r="B12" s="2641"/>
      <c r="C12" s="2641"/>
      <c r="D12" s="2"/>
      <c r="E12" s="50">
        <v>552581020.29235148</v>
      </c>
      <c r="F12" s="50">
        <v>552581020.29235148</v>
      </c>
      <c r="G12" s="50">
        <v>894111596.32216477</v>
      </c>
      <c r="H12" s="284">
        <v>407598370.52959192</v>
      </c>
      <c r="I12" s="50">
        <v>27358185.305937532</v>
      </c>
      <c r="J12" s="50">
        <v>415806488.11875683</v>
      </c>
      <c r="K12" s="50">
        <v>372508410.50904661</v>
      </c>
      <c r="L12" s="50"/>
      <c r="M12" s="50">
        <v>372508410.50904661</v>
      </c>
      <c r="N12" s="50"/>
      <c r="O12" s="50"/>
      <c r="P12" s="50">
        <v>4588468.4158692267</v>
      </c>
      <c r="Q12" s="411">
        <f t="shared" si="2"/>
        <v>486513225.79257286</v>
      </c>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row>
    <row r="13" spans="1:57" s="365" customFormat="1" ht="14.25" hidden="1" customHeight="1">
      <c r="A13" s="2641" t="s">
        <v>1320</v>
      </c>
      <c r="B13" s="2641"/>
      <c r="C13" s="2641"/>
      <c r="D13" s="2"/>
      <c r="E13" s="284" t="s">
        <v>112</v>
      </c>
      <c r="F13" s="284" t="s">
        <v>112</v>
      </c>
      <c r="G13" s="284" t="s">
        <v>112</v>
      </c>
      <c r="H13" s="284" t="s">
        <v>112</v>
      </c>
      <c r="I13" s="284" t="s">
        <v>112</v>
      </c>
      <c r="J13" s="284" t="s">
        <v>112</v>
      </c>
      <c r="K13" s="284" t="s">
        <v>112</v>
      </c>
      <c r="L13" s="284" t="s">
        <v>112</v>
      </c>
      <c r="M13" s="284" t="s">
        <v>112</v>
      </c>
      <c r="N13" s="284" t="s">
        <v>112</v>
      </c>
      <c r="O13" s="284" t="s">
        <v>112</v>
      </c>
      <c r="P13" s="284" t="s">
        <v>112</v>
      </c>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c r="AV13" s="411"/>
      <c r="AW13" s="411"/>
      <c r="AX13" s="411"/>
      <c r="AY13" s="411"/>
      <c r="AZ13" s="411"/>
      <c r="BA13" s="411"/>
      <c r="BB13" s="411"/>
      <c r="BC13" s="411"/>
      <c r="BD13" s="411"/>
      <c r="BE13" s="411"/>
    </row>
    <row r="14" spans="1:57" s="365" customFormat="1" ht="14.25" hidden="1" customHeight="1">
      <c r="A14" s="2641" t="s">
        <v>1321</v>
      </c>
      <c r="B14" s="2641"/>
      <c r="C14" s="2641"/>
      <c r="D14" s="2"/>
      <c r="E14" s="50">
        <v>546030780.76779866</v>
      </c>
      <c r="F14" s="412">
        <v>100</v>
      </c>
      <c r="G14" s="50">
        <v>158680137.2429598</v>
      </c>
      <c r="H14" s="412">
        <v>29.060657902807684</v>
      </c>
      <c r="I14" s="50">
        <v>94232338.354300484</v>
      </c>
      <c r="J14" s="412">
        <v>17.257697125022169</v>
      </c>
      <c r="K14" s="50">
        <v>194774447.18591845</v>
      </c>
      <c r="L14" s="412">
        <v>35.670964723277557</v>
      </c>
      <c r="M14" s="50">
        <v>18751979.074169029</v>
      </c>
      <c r="N14" s="412">
        <v>3.4342347967638416</v>
      </c>
      <c r="O14" s="50">
        <v>79591878.910450876</v>
      </c>
      <c r="P14" s="412">
        <v>14.576445452128747</v>
      </c>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c r="BB14" s="411"/>
      <c r="BC14" s="411"/>
      <c r="BD14" s="411"/>
      <c r="BE14" s="411"/>
    </row>
    <row r="15" spans="1:57" s="365" customFormat="1" ht="14.25" hidden="1" customHeight="1">
      <c r="A15" s="2641" t="s">
        <v>1322</v>
      </c>
      <c r="B15" s="2641"/>
      <c r="C15" s="2641"/>
      <c r="D15" s="2"/>
      <c r="E15" s="362">
        <v>618770939.2565527</v>
      </c>
      <c r="F15" s="412">
        <v>100</v>
      </c>
      <c r="G15" s="328">
        <v>221158180.15083662</v>
      </c>
      <c r="H15" s="412">
        <v>35.741526649030419</v>
      </c>
      <c r="I15" s="328">
        <v>109069787.56317669</v>
      </c>
      <c r="J15" s="412">
        <v>17.626843900300649</v>
      </c>
      <c r="K15" s="328">
        <v>200177896.32168448</v>
      </c>
      <c r="L15" s="412">
        <v>32.350888450287648</v>
      </c>
      <c r="M15" s="284">
        <v>28461321.809771124</v>
      </c>
      <c r="N15" s="412">
        <v>4.5996539275045993</v>
      </c>
      <c r="O15" s="328">
        <v>59903753.41108387</v>
      </c>
      <c r="P15" s="412">
        <v>9.6810870728767018</v>
      </c>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c r="AU15" s="411"/>
      <c r="AV15" s="411"/>
      <c r="AW15" s="411"/>
      <c r="AX15" s="411"/>
      <c r="AY15" s="411"/>
      <c r="AZ15" s="411"/>
      <c r="BA15" s="411"/>
      <c r="BB15" s="411"/>
      <c r="BC15" s="411"/>
      <c r="BD15" s="411"/>
      <c r="BE15" s="411"/>
    </row>
    <row r="16" spans="1:57" s="544" customFormat="1" ht="18" hidden="1" customHeight="1">
      <c r="A16" s="2954" t="s">
        <v>1323</v>
      </c>
      <c r="B16" s="2954"/>
      <c r="C16" s="2954"/>
      <c r="D16" s="343"/>
      <c r="E16" s="540">
        <v>567575228.39689231</v>
      </c>
      <c r="F16" s="541">
        <v>100</v>
      </c>
      <c r="G16" s="542">
        <v>128421091.81250381</v>
      </c>
      <c r="H16" s="541">
        <f t="shared" ref="H16:H21" si="3">G16/$E16*100</f>
        <v>22.626267917863021</v>
      </c>
      <c r="I16" s="542">
        <v>120124578.30331248</v>
      </c>
      <c r="J16" s="541">
        <f t="shared" ref="J16:J26" si="4">I16/$E16*100</f>
        <v>21.164520982108847</v>
      </c>
      <c r="K16" s="542">
        <v>215493008.96000895</v>
      </c>
      <c r="L16" s="541">
        <f t="shared" ref="L16:L26" si="5">K16/$E16*100</f>
        <v>37.967303394946555</v>
      </c>
      <c r="M16" s="284">
        <v>19034584.561595131</v>
      </c>
      <c r="N16" s="541">
        <f>M16/$E16*100</f>
        <v>3.3536672513629657</v>
      </c>
      <c r="O16" s="542">
        <v>84501964.759472683</v>
      </c>
      <c r="P16" s="541">
        <f t="shared" ref="P16:P24" si="6">O16/$E16*100</f>
        <v>14.888240453718746</v>
      </c>
      <c r="Q16" s="543"/>
    </row>
    <row r="17" spans="1:76" s="365" customFormat="1" ht="15" hidden="1" customHeight="1">
      <c r="A17" s="2641" t="s">
        <v>1324</v>
      </c>
      <c r="B17" s="2641"/>
      <c r="C17" s="2641"/>
      <c r="D17" s="2"/>
      <c r="E17" s="545">
        <v>653215005.41356063</v>
      </c>
      <c r="F17" s="546">
        <v>100</v>
      </c>
      <c r="G17" s="545">
        <v>154860301.40150899</v>
      </c>
      <c r="H17" s="546">
        <f t="shared" si="3"/>
        <v>23.707401103479629</v>
      </c>
      <c r="I17" s="545">
        <v>132878534.53754336</v>
      </c>
      <c r="J17" s="546">
        <f t="shared" si="4"/>
        <v>20.342235471675345</v>
      </c>
      <c r="K17" s="545">
        <v>254720760.09774068</v>
      </c>
      <c r="L17" s="546">
        <f t="shared" si="5"/>
        <v>38.994933978357253</v>
      </c>
      <c r="M17" s="545">
        <v>32985182.407392096</v>
      </c>
      <c r="N17" s="546">
        <f>M17/$E17*100</f>
        <v>5.0496669755019878</v>
      </c>
      <c r="O17" s="545">
        <v>77770226.96937491</v>
      </c>
      <c r="P17" s="546">
        <f t="shared" si="6"/>
        <v>11.9057624709857</v>
      </c>
      <c r="Q17" s="411"/>
      <c r="R17" s="411"/>
      <c r="S17" s="411"/>
      <c r="T17" s="411"/>
      <c r="U17" s="411"/>
      <c r="V17" s="411"/>
      <c r="W17" s="411"/>
      <c r="X17" s="411"/>
      <c r="Y17" s="411"/>
      <c r="Z17" s="411"/>
      <c r="AA17" s="411"/>
      <c r="AB17" s="411"/>
      <c r="AC17" s="411"/>
      <c r="AD17" s="411"/>
      <c r="AE17" s="411"/>
      <c r="AF17" s="411"/>
      <c r="AG17" s="411"/>
      <c r="AH17" s="411"/>
      <c r="AI17" s="411"/>
      <c r="AJ17" s="411"/>
      <c r="AK17" s="411"/>
      <c r="AL17" s="411"/>
      <c r="AM17" s="411"/>
      <c r="AN17" s="411"/>
      <c r="AO17" s="411"/>
      <c r="AP17" s="411"/>
      <c r="AQ17" s="411"/>
      <c r="AR17" s="411"/>
      <c r="AS17" s="411"/>
      <c r="AT17" s="411"/>
      <c r="AU17" s="411"/>
      <c r="AV17" s="411"/>
      <c r="AW17" s="411"/>
      <c r="AX17" s="411"/>
      <c r="AY17" s="411"/>
      <c r="AZ17" s="411"/>
      <c r="BA17" s="411"/>
      <c r="BB17" s="411"/>
      <c r="BC17" s="411"/>
      <c r="BD17" s="411"/>
      <c r="BE17" s="411"/>
    </row>
    <row r="18" spans="1:76" s="544" customFormat="1" ht="14.25" hidden="1" customHeight="1">
      <c r="A18" s="2954" t="s">
        <v>1325</v>
      </c>
      <c r="B18" s="2954"/>
      <c r="C18" s="2954"/>
      <c r="D18" s="343"/>
      <c r="E18" s="346">
        <v>816525844.9970392</v>
      </c>
      <c r="F18" s="547">
        <v>100</v>
      </c>
      <c r="G18" s="346">
        <v>274137398.44582748</v>
      </c>
      <c r="H18" s="547">
        <f t="shared" si="3"/>
        <v>33.573633967069533</v>
      </c>
      <c r="I18" s="346">
        <v>142771654.55648893</v>
      </c>
      <c r="J18" s="547">
        <f t="shared" si="4"/>
        <v>17.485258480337095</v>
      </c>
      <c r="K18" s="346">
        <v>320170803.63798779</v>
      </c>
      <c r="L18" s="547">
        <f t="shared" si="5"/>
        <v>39.211349597776511</v>
      </c>
      <c r="M18" s="346" t="s">
        <v>295</v>
      </c>
      <c r="N18" s="547" t="s">
        <v>4</v>
      </c>
      <c r="O18" s="346">
        <v>79445988.356734678</v>
      </c>
      <c r="P18" s="547">
        <f t="shared" si="6"/>
        <v>9.7297579548168205</v>
      </c>
      <c r="Q18" s="548"/>
      <c r="R18" s="549"/>
      <c r="S18" s="542"/>
      <c r="T18" s="541"/>
      <c r="U18" s="541"/>
      <c r="V18" s="542"/>
      <c r="W18" s="541"/>
      <c r="X18" s="542"/>
      <c r="Y18" s="541"/>
      <c r="Z18" s="541"/>
      <c r="AA18" s="542"/>
      <c r="AB18" s="541"/>
      <c r="AC18" s="542"/>
      <c r="AD18" s="541"/>
      <c r="AE18" s="541"/>
      <c r="AF18" s="284"/>
      <c r="AG18" s="541"/>
      <c r="AH18" s="542"/>
      <c r="AI18" s="541"/>
      <c r="AJ18" s="543"/>
    </row>
    <row r="19" spans="1:76" s="544" customFormat="1" ht="14.25" hidden="1" customHeight="1">
      <c r="A19" s="2641" t="s">
        <v>1326</v>
      </c>
      <c r="B19" s="2641"/>
      <c r="C19" s="2641"/>
      <c r="D19" s="343"/>
      <c r="E19" s="346">
        <v>660786536.15015137</v>
      </c>
      <c r="F19" s="547">
        <v>100</v>
      </c>
      <c r="G19" s="346">
        <v>211034029.39139131</v>
      </c>
      <c r="H19" s="547">
        <f t="shared" si="3"/>
        <v>31.936793176947809</v>
      </c>
      <c r="I19" s="346">
        <v>138120230.60374892</v>
      </c>
      <c r="J19" s="547">
        <f t="shared" si="4"/>
        <v>20.902397831599231</v>
      </c>
      <c r="K19" s="346">
        <v>217456862.94157001</v>
      </c>
      <c r="L19" s="547">
        <f t="shared" si="5"/>
        <v>32.908791424309072</v>
      </c>
      <c r="M19" s="346">
        <v>24766734.77182867</v>
      </c>
      <c r="N19" s="547">
        <f>M19/$E19*100</f>
        <v>3.7480689174031379</v>
      </c>
      <c r="O19" s="346">
        <v>69408678.441612154</v>
      </c>
      <c r="P19" s="547">
        <f t="shared" si="6"/>
        <v>10.503948649740698</v>
      </c>
      <c r="Q19" s="548"/>
      <c r="R19" s="549"/>
      <c r="S19" s="542"/>
      <c r="T19" s="541"/>
      <c r="U19" s="541"/>
      <c r="V19" s="542"/>
      <c r="W19" s="541"/>
      <c r="X19" s="542"/>
      <c r="Y19" s="541"/>
      <c r="Z19" s="541"/>
      <c r="AA19" s="542"/>
      <c r="AB19" s="541"/>
      <c r="AC19" s="542"/>
      <c r="AD19" s="541"/>
      <c r="AE19" s="541"/>
      <c r="AF19" s="284"/>
      <c r="AG19" s="541"/>
      <c r="AH19" s="542"/>
      <c r="AI19" s="541"/>
      <c r="AJ19" s="543"/>
    </row>
    <row r="20" spans="1:76" s="544" customFormat="1" ht="14.25" hidden="1" customHeight="1">
      <c r="A20" s="2954" t="s">
        <v>1327</v>
      </c>
      <c r="B20" s="2954"/>
      <c r="C20" s="2954"/>
      <c r="D20" s="343"/>
      <c r="E20" s="346">
        <v>641280619.27300835</v>
      </c>
      <c r="F20" s="547">
        <v>100</v>
      </c>
      <c r="G20" s="346">
        <v>199831470.53719062</v>
      </c>
      <c r="H20" s="547">
        <f t="shared" si="3"/>
        <v>31.161314490328863</v>
      </c>
      <c r="I20" s="346">
        <v>136902260.37860548</v>
      </c>
      <c r="J20" s="547">
        <f t="shared" si="4"/>
        <v>21.348261005268732</v>
      </c>
      <c r="K20" s="346">
        <v>216387706.75045177</v>
      </c>
      <c r="L20" s="547">
        <f t="shared" si="5"/>
        <v>33.743060408680527</v>
      </c>
      <c r="M20" s="346">
        <v>17955091.373014469</v>
      </c>
      <c r="N20" s="547">
        <f>M20/$E20*100</f>
        <v>2.7998805567162415</v>
      </c>
      <c r="O20" s="346">
        <v>70204090.233745754</v>
      </c>
      <c r="P20" s="547">
        <f t="shared" si="6"/>
        <v>10.947483539005599</v>
      </c>
      <c r="Q20" s="548"/>
      <c r="R20" s="549"/>
      <c r="S20" s="542"/>
      <c r="T20" s="541"/>
      <c r="U20" s="541"/>
      <c r="V20" s="542"/>
      <c r="W20" s="541"/>
      <c r="X20" s="542"/>
      <c r="Y20" s="541"/>
      <c r="Z20" s="541"/>
      <c r="AA20" s="542"/>
      <c r="AB20" s="541"/>
      <c r="AC20" s="542"/>
      <c r="AD20" s="541"/>
      <c r="AE20" s="541"/>
      <c r="AF20" s="284"/>
      <c r="AG20" s="541"/>
      <c r="AH20" s="542"/>
      <c r="AI20" s="541"/>
      <c r="AJ20" s="543"/>
    </row>
    <row r="21" spans="1:76" s="544" customFormat="1" ht="14.25" hidden="1" customHeight="1">
      <c r="A21" s="2954" t="s">
        <v>1328</v>
      </c>
      <c r="B21" s="2954"/>
      <c r="C21" s="2954"/>
      <c r="D21" s="343"/>
      <c r="E21" s="346">
        <v>691497654.67302084</v>
      </c>
      <c r="F21" s="547">
        <v>100</v>
      </c>
      <c r="G21" s="346">
        <v>236867415.34364241</v>
      </c>
      <c r="H21" s="547">
        <f t="shared" si="3"/>
        <v>34.254261564436788</v>
      </c>
      <c r="I21" s="346">
        <v>131035357.08832623</v>
      </c>
      <c r="J21" s="547">
        <f t="shared" si="4"/>
        <v>18.949501303845658</v>
      </c>
      <c r="K21" s="346">
        <v>219603523.48414138</v>
      </c>
      <c r="L21" s="547">
        <f t="shared" si="5"/>
        <v>31.757667144653201</v>
      </c>
      <c r="M21" s="346">
        <v>21796649.106778391</v>
      </c>
      <c r="N21" s="550">
        <f>M21/$E21*100</f>
        <v>3.1520929911302558</v>
      </c>
      <c r="O21" s="346">
        <v>82194709.650132388</v>
      </c>
      <c r="P21" s="550">
        <f t="shared" si="6"/>
        <v>11.886476995934093</v>
      </c>
      <c r="Q21" s="548"/>
      <c r="R21" s="549"/>
      <c r="S21" s="542"/>
      <c r="T21" s="541"/>
      <c r="U21" s="541"/>
      <c r="V21" s="542"/>
      <c r="W21" s="541"/>
      <c r="X21" s="542"/>
      <c r="Y21" s="541"/>
      <c r="Z21" s="541"/>
      <c r="AA21" s="542"/>
      <c r="AB21" s="541"/>
      <c r="AC21" s="542"/>
      <c r="AD21" s="541"/>
      <c r="AE21" s="541"/>
      <c r="AF21" s="284"/>
      <c r="AG21" s="541"/>
      <c r="AH21" s="542"/>
      <c r="AI21" s="541"/>
      <c r="AJ21" s="543"/>
    </row>
    <row r="22" spans="1:76" s="544" customFormat="1" ht="14.45" hidden="1" customHeight="1">
      <c r="A22" s="2618" t="s">
        <v>1329</v>
      </c>
      <c r="B22" s="2619"/>
      <c r="C22" s="2619"/>
      <c r="D22" s="2620"/>
      <c r="E22" s="551">
        <v>706460.88593791437</v>
      </c>
      <c r="F22" s="552">
        <v>100</v>
      </c>
      <c r="G22" s="551">
        <v>272398.98342712037</v>
      </c>
      <c r="H22" s="552">
        <f t="shared" ref="H22:H27" si="7">G22/$E22*100</f>
        <v>38.558254087270093</v>
      </c>
      <c r="I22" s="551">
        <v>139273.60049058628</v>
      </c>
      <c r="J22" s="552">
        <f t="shared" si="4"/>
        <v>19.714269149619419</v>
      </c>
      <c r="K22" s="551">
        <v>189069.55783406022</v>
      </c>
      <c r="L22" s="552">
        <f t="shared" si="5"/>
        <v>26.762919447839913</v>
      </c>
      <c r="M22" s="551">
        <v>21380.139060784411</v>
      </c>
      <c r="N22" s="552">
        <f>M22/$E22*100</f>
        <v>3.0263726536536595</v>
      </c>
      <c r="O22" s="551">
        <v>84338.605125363567</v>
      </c>
      <c r="P22" s="552">
        <f t="shared" si="6"/>
        <v>11.938184661616987</v>
      </c>
      <c r="Q22" s="548"/>
      <c r="R22" s="549"/>
      <c r="S22" s="542"/>
      <c r="T22" s="541"/>
      <c r="U22" s="541"/>
      <c r="V22" s="542"/>
      <c r="W22" s="541"/>
      <c r="X22" s="542"/>
      <c r="Y22" s="541"/>
      <c r="Z22" s="541"/>
      <c r="AA22" s="542"/>
      <c r="AB22" s="541"/>
      <c r="AC22" s="542"/>
      <c r="AD22" s="541"/>
      <c r="AE22" s="541"/>
      <c r="AF22" s="284"/>
      <c r="AG22" s="541"/>
      <c r="AH22" s="542"/>
      <c r="AI22" s="541"/>
      <c r="AJ22" s="543"/>
    </row>
    <row r="23" spans="1:76" s="544" customFormat="1" ht="14.45" hidden="1" customHeight="1">
      <c r="A23" s="2618" t="s">
        <v>1001</v>
      </c>
      <c r="B23" s="2619"/>
      <c r="C23" s="2619"/>
      <c r="D23" s="2620"/>
      <c r="E23" s="551">
        <v>654328.84365911281</v>
      </c>
      <c r="F23" s="552">
        <v>100</v>
      </c>
      <c r="G23" s="551">
        <v>257031.04076734686</v>
      </c>
      <c r="H23" s="552">
        <f t="shared" si="7"/>
        <v>39.281630828008076</v>
      </c>
      <c r="I23" s="551">
        <v>110219.90997548625</v>
      </c>
      <c r="J23" s="552">
        <f t="shared" si="4"/>
        <v>16.844727394121691</v>
      </c>
      <c r="K23" s="551">
        <v>232511.1179467265</v>
      </c>
      <c r="L23" s="552">
        <f t="shared" si="5"/>
        <v>35.534291388789576</v>
      </c>
      <c r="M23" s="553" t="s">
        <v>450</v>
      </c>
      <c r="N23" s="553" t="s">
        <v>450</v>
      </c>
      <c r="O23" s="551">
        <v>54566.774969553575</v>
      </c>
      <c r="P23" s="552">
        <f t="shared" si="6"/>
        <v>8.3393503890807157</v>
      </c>
      <c r="Q23" s="548"/>
      <c r="R23" s="549"/>
      <c r="S23" s="542"/>
      <c r="T23" s="541"/>
      <c r="U23" s="541"/>
      <c r="V23" s="542"/>
      <c r="W23" s="541"/>
      <c r="X23" s="542"/>
      <c r="Y23" s="541"/>
      <c r="Z23" s="541"/>
      <c r="AA23" s="542"/>
      <c r="AB23" s="541"/>
      <c r="AC23" s="542"/>
      <c r="AD23" s="541"/>
      <c r="AE23" s="541"/>
      <c r="AF23" s="284"/>
      <c r="AG23" s="541"/>
      <c r="AH23" s="542"/>
      <c r="AI23" s="541"/>
      <c r="AJ23" s="543"/>
    </row>
    <row r="24" spans="1:76" s="544" customFormat="1" ht="13.5" customHeight="1">
      <c r="A24" s="2618" t="s">
        <v>1002</v>
      </c>
      <c r="B24" s="2619"/>
      <c r="C24" s="2619"/>
      <c r="D24" s="2620"/>
      <c r="E24" s="551">
        <v>676944.00375320809</v>
      </c>
      <c r="F24" s="552">
        <v>100</v>
      </c>
      <c r="G24" s="551">
        <v>219622.513891718</v>
      </c>
      <c r="H24" s="552">
        <f t="shared" si="7"/>
        <v>32.44323203604079</v>
      </c>
      <c r="I24" s="551">
        <v>130803.7459856826</v>
      </c>
      <c r="J24" s="552">
        <f t="shared" si="4"/>
        <v>19.32268330326616</v>
      </c>
      <c r="K24" s="551">
        <v>202820.59452078381</v>
      </c>
      <c r="L24" s="552">
        <f t="shared" si="5"/>
        <v>29.961207041686961</v>
      </c>
      <c r="M24" s="551">
        <v>17176.022906940292</v>
      </c>
      <c r="N24" s="552">
        <f>M24/$E24*100</f>
        <v>2.5372885809920129</v>
      </c>
      <c r="O24" s="551">
        <v>106521.12644808323</v>
      </c>
      <c r="P24" s="552">
        <f t="shared" si="6"/>
        <v>15.73558903801405</v>
      </c>
      <c r="Q24" s="548"/>
      <c r="R24" s="549"/>
      <c r="S24" s="542"/>
      <c r="T24" s="541"/>
      <c r="U24" s="541"/>
      <c r="V24" s="542"/>
      <c r="W24" s="541"/>
      <c r="X24" s="542"/>
      <c r="Y24" s="541"/>
      <c r="Z24" s="541"/>
      <c r="AA24" s="542"/>
      <c r="AB24" s="541"/>
      <c r="AC24" s="542"/>
      <c r="AD24" s="541"/>
      <c r="AE24" s="541"/>
      <c r="AF24" s="284"/>
      <c r="AG24" s="541"/>
      <c r="AH24" s="542"/>
      <c r="AI24" s="541"/>
      <c r="AJ24" s="543"/>
    </row>
    <row r="25" spans="1:76" s="544" customFormat="1" ht="13.5" customHeight="1">
      <c r="A25" s="2618" t="s">
        <v>1003</v>
      </c>
      <c r="B25" s="2619"/>
      <c r="C25" s="2619"/>
      <c r="D25" s="2620"/>
      <c r="E25" s="551">
        <v>726047.38903810305</v>
      </c>
      <c r="F25" s="552">
        <v>100</v>
      </c>
      <c r="G25" s="551">
        <v>226930.30354830538</v>
      </c>
      <c r="H25" s="552">
        <f t="shared" si="7"/>
        <v>31.255577387166401</v>
      </c>
      <c r="I25" s="551">
        <v>160482.44788728768</v>
      </c>
      <c r="J25" s="552">
        <f t="shared" si="4"/>
        <v>22.103577577753061</v>
      </c>
      <c r="K25" s="551">
        <v>208019.78361373339</v>
      </c>
      <c r="L25" s="552">
        <f t="shared" si="5"/>
        <v>28.650992587319461</v>
      </c>
      <c r="M25" s="551">
        <v>29315.506480622622</v>
      </c>
      <c r="N25" s="552">
        <f>M25/$E25*100</f>
        <v>4.0376849945650228</v>
      </c>
      <c r="O25" s="551">
        <v>101299.34750815584</v>
      </c>
      <c r="P25" s="552">
        <f>O25/$E25*100</f>
        <v>13.952167453196315</v>
      </c>
      <c r="Q25" s="548"/>
      <c r="R25" s="549"/>
      <c r="S25" s="542"/>
      <c r="T25" s="541"/>
      <c r="U25" s="541"/>
      <c r="V25" s="542"/>
      <c r="W25" s="541"/>
      <c r="X25" s="542"/>
      <c r="Y25" s="541"/>
      <c r="Z25" s="541"/>
      <c r="AA25" s="542"/>
      <c r="AB25" s="541"/>
      <c r="AC25" s="542"/>
      <c r="AD25" s="541"/>
      <c r="AE25" s="541"/>
      <c r="AF25" s="284"/>
      <c r="AG25" s="541"/>
      <c r="AH25" s="542"/>
      <c r="AI25" s="541"/>
      <c r="AJ25" s="543"/>
    </row>
    <row r="26" spans="1:76" s="544" customFormat="1" ht="13.5" customHeight="1">
      <c r="A26" s="2618" t="s">
        <v>1004</v>
      </c>
      <c r="B26" s="2619"/>
      <c r="C26" s="2619"/>
      <c r="D26" s="2620"/>
      <c r="E26" s="551">
        <v>778683.32629442739</v>
      </c>
      <c r="F26" s="552">
        <v>100</v>
      </c>
      <c r="G26" s="551">
        <v>242364.77870623081</v>
      </c>
      <c r="H26" s="552">
        <f t="shared" si="7"/>
        <v>31.124947783277747</v>
      </c>
      <c r="I26" s="551">
        <v>162025.68803080422</v>
      </c>
      <c r="J26" s="552">
        <f t="shared" si="4"/>
        <v>20.807648316016568</v>
      </c>
      <c r="K26" s="551">
        <v>222474.49336973508</v>
      </c>
      <c r="L26" s="552">
        <f t="shared" si="5"/>
        <v>28.570599351143088</v>
      </c>
      <c r="M26" s="551">
        <v>27650.147355394092</v>
      </c>
      <c r="N26" s="552">
        <f>M26/$E26*100</f>
        <v>3.5508847334608671</v>
      </c>
      <c r="O26" s="551">
        <v>124168.21883226307</v>
      </c>
      <c r="P26" s="552">
        <f>O26/$E26*100</f>
        <v>15.945919816101714</v>
      </c>
      <c r="Q26" s="548"/>
      <c r="R26" s="549"/>
      <c r="S26" s="542"/>
      <c r="T26" s="541"/>
      <c r="U26" s="541"/>
      <c r="V26" s="542"/>
      <c r="W26" s="541"/>
      <c r="X26" s="542"/>
      <c r="Y26" s="541"/>
      <c r="Z26" s="541"/>
      <c r="AA26" s="542"/>
      <c r="AB26" s="541"/>
      <c r="AC26" s="542"/>
      <c r="AD26" s="541"/>
      <c r="AE26" s="541"/>
      <c r="AF26" s="284"/>
      <c r="AG26" s="541"/>
      <c r="AH26" s="542"/>
      <c r="AI26" s="541"/>
      <c r="AJ26" s="543"/>
    </row>
    <row r="27" spans="1:76" s="544" customFormat="1" ht="13.5" customHeight="1">
      <c r="A27" s="2618" t="s">
        <v>1005</v>
      </c>
      <c r="B27" s="2619"/>
      <c r="C27" s="2619"/>
      <c r="D27" s="2620"/>
      <c r="E27" s="551">
        <v>764779.92055412615</v>
      </c>
      <c r="F27" s="552">
        <v>100</v>
      </c>
      <c r="G27" s="551">
        <v>251107.98429052305</v>
      </c>
      <c r="H27" s="552">
        <f t="shared" si="7"/>
        <v>32.834018982687354</v>
      </c>
      <c r="I27" s="551">
        <v>164091.96708067643</v>
      </c>
      <c r="J27" s="552">
        <f>I27/$E27*100</f>
        <v>21.456102948124286</v>
      </c>
      <c r="K27" s="551">
        <v>220600.6677747037</v>
      </c>
      <c r="L27" s="552">
        <f>K27/$E27*100</f>
        <v>28.844986883921596</v>
      </c>
      <c r="M27" s="551">
        <v>22707.386496524112</v>
      </c>
      <c r="N27" s="552">
        <f>M27/$E27*100</f>
        <v>2.9691399952121298</v>
      </c>
      <c r="O27" s="551">
        <v>106271.91491129233</v>
      </c>
      <c r="P27" s="552">
        <f>O27/$E27*100</f>
        <v>13.895751190001477</v>
      </c>
      <c r="Q27" s="548"/>
      <c r="R27" s="549"/>
      <c r="S27" s="542"/>
      <c r="T27" s="541"/>
      <c r="U27" s="541"/>
      <c r="V27" s="542"/>
      <c r="W27" s="541"/>
      <c r="X27" s="542"/>
      <c r="Y27" s="541"/>
      <c r="Z27" s="541"/>
      <c r="AA27" s="542"/>
      <c r="AB27" s="541"/>
      <c r="AC27" s="542"/>
      <c r="AD27" s="541"/>
      <c r="AE27" s="541"/>
      <c r="AF27" s="284"/>
      <c r="AG27" s="541"/>
      <c r="AH27" s="542"/>
      <c r="AI27" s="541"/>
      <c r="AJ27" s="543"/>
    </row>
    <row r="28" spans="1:76" s="544" customFormat="1" ht="13.5" customHeight="1">
      <c r="A28" s="2618" t="s">
        <v>1488</v>
      </c>
      <c r="B28" s="2619"/>
      <c r="C28" s="2619"/>
      <c r="D28" s="2620"/>
      <c r="E28" s="551">
        <f>'21.'!E28</f>
        <v>927357.32727555907</v>
      </c>
      <c r="F28" s="552">
        <f>'21.'!F28</f>
        <v>100</v>
      </c>
      <c r="G28" s="551">
        <f>'21.'!G28</f>
        <v>329865.51408147672</v>
      </c>
      <c r="H28" s="552">
        <f>'21.'!H28</f>
        <v>35.570486626829556</v>
      </c>
      <c r="I28" s="551">
        <f>'21.'!I28</f>
        <v>196968.43625559818</v>
      </c>
      <c r="J28" s="552">
        <f>'21.'!J28</f>
        <v>21.239756290518866</v>
      </c>
      <c r="K28" s="551">
        <f>'21.'!K28</f>
        <v>235699.02779600475</v>
      </c>
      <c r="L28" s="552">
        <f>'21.'!L28</f>
        <v>25.416203750549336</v>
      </c>
      <c r="M28" s="551">
        <f>'21.'!M28</f>
        <v>33710.428935984251</v>
      </c>
      <c r="N28" s="552">
        <f>'21.'!N28</f>
        <v>3.6351067646190476</v>
      </c>
      <c r="O28" s="551">
        <f>'21.'!O28</f>
        <v>131113.92021198219</v>
      </c>
      <c r="P28" s="552">
        <f>'21.'!P28</f>
        <v>14.138446568074878</v>
      </c>
      <c r="Q28" s="548"/>
      <c r="R28" s="549"/>
      <c r="S28" s="542"/>
      <c r="T28" s="541"/>
      <c r="U28" s="541"/>
      <c r="V28" s="542"/>
      <c r="W28" s="541"/>
      <c r="X28" s="542"/>
      <c r="Y28" s="541"/>
      <c r="Z28" s="541"/>
      <c r="AA28" s="542"/>
      <c r="AB28" s="541"/>
      <c r="AC28" s="542"/>
      <c r="AD28" s="541"/>
      <c r="AE28" s="541"/>
      <c r="AF28" s="284"/>
      <c r="AG28" s="541"/>
      <c r="AH28" s="542"/>
      <c r="AI28" s="541"/>
      <c r="AJ28" s="543"/>
    </row>
    <row r="29" spans="1:76" ht="13.5" customHeight="1">
      <c r="A29" s="2641" t="s">
        <v>371</v>
      </c>
      <c r="B29" s="2641"/>
      <c r="C29" s="2641"/>
      <c r="D29" s="2"/>
      <c r="E29" s="108"/>
      <c r="F29" s="554"/>
      <c r="G29" s="108"/>
      <c r="H29" s="554"/>
      <c r="I29" s="108"/>
      <c r="J29" s="554"/>
      <c r="K29" s="108"/>
      <c r="L29" s="554"/>
      <c r="M29" s="108"/>
      <c r="N29" s="554"/>
      <c r="O29" s="108"/>
      <c r="P29" s="554"/>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row>
    <row r="30" spans="1:76" ht="13.5" customHeight="1">
      <c r="A30" s="1137"/>
      <c r="B30" s="813" t="s">
        <v>1022</v>
      </c>
      <c r="C30" s="1137"/>
      <c r="D30" s="843"/>
      <c r="E30" s="956">
        <f>'21.'!S62</f>
        <v>290895.21536492655</v>
      </c>
      <c r="F30" s="1063">
        <v>100</v>
      </c>
      <c r="G30" s="956">
        <f>'21.'!T62</f>
        <v>120950.80041513394</v>
      </c>
      <c r="H30" s="1063">
        <f t="shared" ref="H30:J68" si="8">G30/$E30*100</f>
        <v>41.5788208353313</v>
      </c>
      <c r="I30" s="956">
        <f>'21.'!U62</f>
        <v>46345.607292085595</v>
      </c>
      <c r="J30" s="1063">
        <f t="shared" si="8"/>
        <v>15.932062421152327</v>
      </c>
      <c r="K30" s="956">
        <f>'21.'!V62</f>
        <v>73168.926359856807</v>
      </c>
      <c r="L30" s="1063">
        <f t="shared" ref="L30:L35" si="9">K30/$E30*100</f>
        <v>25.153018164312797</v>
      </c>
      <c r="M30" s="956">
        <f>'21.'!W62</f>
        <v>4776.5895186541247</v>
      </c>
      <c r="N30" s="1063">
        <f t="shared" ref="N30:N35" si="10">M30/$E30*100</f>
        <v>1.6420309672890006</v>
      </c>
      <c r="O30" s="956">
        <f>'21.'!X62</f>
        <v>45653.291781466593</v>
      </c>
      <c r="P30" s="1063">
        <f t="shared" ref="P30:P35" si="11">O30/$E30*100</f>
        <v>15.694067612695099</v>
      </c>
      <c r="Q30" s="908"/>
      <c r="R30" s="1005"/>
      <c r="S30" s="842"/>
      <c r="T30" s="1005"/>
      <c r="U30" s="1005"/>
      <c r="V30" s="908"/>
      <c r="W30" s="1005"/>
      <c r="X30" s="908"/>
      <c r="Y30" s="1005"/>
      <c r="Z30" s="1005"/>
      <c r="AA30" s="908"/>
      <c r="AB30" s="1005"/>
      <c r="AC30" s="908"/>
      <c r="AD30" s="1005"/>
      <c r="AE30" s="908"/>
      <c r="AF30" s="908"/>
      <c r="AG30" s="908"/>
      <c r="AH30" s="908"/>
      <c r="AI30" s="908"/>
      <c r="AJ30" s="1006"/>
      <c r="AK30" s="902"/>
      <c r="AL30" s="902"/>
      <c r="AM30" s="902"/>
      <c r="AN30" s="902"/>
      <c r="AO30" s="902"/>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c r="BP30" s="960"/>
      <c r="BQ30" s="960"/>
      <c r="BR30" s="960"/>
      <c r="BS30" s="960"/>
      <c r="BT30" s="960"/>
      <c r="BU30" s="960"/>
      <c r="BV30" s="960"/>
      <c r="BW30" s="960"/>
      <c r="BX30" s="960"/>
    </row>
    <row r="31" spans="1:76" ht="13.5" customHeight="1">
      <c r="A31" s="1137"/>
      <c r="B31" s="813" t="s">
        <v>1023</v>
      </c>
      <c r="C31" s="1137"/>
      <c r="D31" s="843"/>
      <c r="E31" s="956">
        <f>'21.'!S63</f>
        <v>134602.3056406528</v>
      </c>
      <c r="F31" s="1063">
        <v>100</v>
      </c>
      <c r="G31" s="956">
        <f>'21.'!T63</f>
        <v>48068.790990159396</v>
      </c>
      <c r="H31" s="1063">
        <f t="shared" si="8"/>
        <v>35.711714417796408</v>
      </c>
      <c r="I31" s="956">
        <f>'21.'!U63</f>
        <v>23629.090681434947</v>
      </c>
      <c r="J31" s="1063">
        <f t="shared" si="8"/>
        <v>17.554744377497833</v>
      </c>
      <c r="K31" s="956">
        <f>'21.'!V63</f>
        <v>35963.243700518346</v>
      </c>
      <c r="L31" s="1063">
        <f t="shared" si="9"/>
        <v>26.71814834771795</v>
      </c>
      <c r="M31" s="956">
        <f>'21.'!W63</f>
        <v>4922.0078414417148</v>
      </c>
      <c r="N31" s="1063">
        <f t="shared" si="10"/>
        <v>3.6567039606156362</v>
      </c>
      <c r="O31" s="956">
        <f>'21.'!X63</f>
        <v>22019.172428205042</v>
      </c>
      <c r="P31" s="1063">
        <f t="shared" si="11"/>
        <v>16.358688897194327</v>
      </c>
      <c r="Q31" s="908"/>
      <c r="R31" s="1005"/>
      <c r="S31" s="842"/>
      <c r="T31" s="1005"/>
      <c r="U31" s="1005"/>
      <c r="V31" s="908"/>
      <c r="W31" s="1005"/>
      <c r="X31" s="908"/>
      <c r="Y31" s="1005"/>
      <c r="Z31" s="1005"/>
      <c r="AA31" s="908"/>
      <c r="AB31" s="1005"/>
      <c r="AC31" s="908"/>
      <c r="AD31" s="1005"/>
      <c r="AE31" s="908"/>
      <c r="AF31" s="908"/>
      <c r="AG31" s="908"/>
      <c r="AH31" s="908"/>
      <c r="AI31" s="908"/>
      <c r="AJ31" s="1006"/>
      <c r="AK31" s="902"/>
      <c r="AL31" s="902"/>
      <c r="AM31" s="902"/>
      <c r="AN31" s="902"/>
      <c r="AO31" s="902"/>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960"/>
      <c r="BX31" s="960"/>
    </row>
    <row r="32" spans="1:76" ht="13.5" customHeight="1">
      <c r="A32" s="1137"/>
      <c r="B32" s="813" t="s">
        <v>1024</v>
      </c>
      <c r="C32" s="1137"/>
      <c r="D32" s="843"/>
      <c r="E32" s="956">
        <f>'21.'!S64</f>
        <v>155680.90950499877</v>
      </c>
      <c r="F32" s="1063">
        <v>100</v>
      </c>
      <c r="G32" s="956">
        <f>'21.'!T64</f>
        <v>63396.035424694739</v>
      </c>
      <c r="H32" s="1063">
        <f t="shared" si="8"/>
        <v>40.72177868581835</v>
      </c>
      <c r="I32" s="956">
        <f>'21.'!U64</f>
        <v>27759.977884029377</v>
      </c>
      <c r="J32" s="1063">
        <f t="shared" si="8"/>
        <v>17.831330747163982</v>
      </c>
      <c r="K32" s="956">
        <f>'21.'!V64</f>
        <v>35022.508348308082</v>
      </c>
      <c r="L32" s="1063">
        <f t="shared" si="9"/>
        <v>22.496341047637276</v>
      </c>
      <c r="M32" s="956">
        <f>'21.'!W64</f>
        <v>8075.0488120797372</v>
      </c>
      <c r="N32" s="1063">
        <f t="shared" si="10"/>
        <v>5.1869229424179686</v>
      </c>
      <c r="O32" s="956">
        <f>'21.'!X64</f>
        <v>21427.339035669447</v>
      </c>
      <c r="P32" s="1063">
        <f t="shared" si="11"/>
        <v>13.763626576822791</v>
      </c>
      <c r="Q32" s="908"/>
      <c r="R32" s="1005"/>
      <c r="S32" s="842"/>
      <c r="T32" s="1005"/>
      <c r="U32" s="1005"/>
      <c r="V32" s="908"/>
      <c r="W32" s="1005"/>
      <c r="X32" s="908"/>
      <c r="Y32" s="1005"/>
      <c r="Z32" s="1005"/>
      <c r="AA32" s="908"/>
      <c r="AB32" s="1005"/>
      <c r="AC32" s="908"/>
      <c r="AD32" s="1005"/>
      <c r="AE32" s="908"/>
      <c r="AF32" s="908"/>
      <c r="AG32" s="908"/>
      <c r="AH32" s="908"/>
      <c r="AI32" s="908"/>
      <c r="AJ32" s="1006"/>
      <c r="AK32" s="902"/>
      <c r="AL32" s="902"/>
      <c r="AM32" s="902"/>
      <c r="AN32" s="902"/>
      <c r="AO32" s="902"/>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c r="BP32" s="960"/>
      <c r="BQ32" s="960"/>
      <c r="BR32" s="960"/>
      <c r="BS32" s="960"/>
      <c r="BT32" s="960"/>
      <c r="BU32" s="960"/>
      <c r="BV32" s="960"/>
      <c r="BW32" s="960"/>
      <c r="BX32" s="960"/>
    </row>
    <row r="33" spans="1:76" ht="13.5" customHeight="1">
      <c r="A33" s="1137"/>
      <c r="B33" s="813" t="s">
        <v>1025</v>
      </c>
      <c r="C33" s="1137"/>
      <c r="D33" s="843"/>
      <c r="E33" s="956">
        <f>'21.'!S65</f>
        <v>103819.90707939985</v>
      </c>
      <c r="F33" s="1063">
        <v>100</v>
      </c>
      <c r="G33" s="956">
        <f>'21.'!T65</f>
        <v>40541.280026942419</v>
      </c>
      <c r="H33" s="1063">
        <f t="shared" si="8"/>
        <v>39.049620797615511</v>
      </c>
      <c r="I33" s="956">
        <f>'21.'!U65</f>
        <v>19871.885966932241</v>
      </c>
      <c r="J33" s="1063">
        <f t="shared" si="8"/>
        <v>19.140727945108381</v>
      </c>
      <c r="K33" s="956">
        <f>'21.'!V65</f>
        <v>25613.296619381897</v>
      </c>
      <c r="L33" s="1063">
        <f t="shared" si="9"/>
        <v>24.670891488848323</v>
      </c>
      <c r="M33" s="956">
        <f>'21.'!W65</f>
        <v>4307.6837135931419</v>
      </c>
      <c r="N33" s="1063">
        <f t="shared" si="10"/>
        <v>4.1491885658293759</v>
      </c>
      <c r="O33" s="956">
        <f>'21.'!X65</f>
        <v>13485.760754264174</v>
      </c>
      <c r="P33" s="1063">
        <f t="shared" si="11"/>
        <v>12.989571204249367</v>
      </c>
      <c r="Q33" s="908"/>
      <c r="R33" s="1005"/>
      <c r="S33" s="842"/>
      <c r="T33" s="1005"/>
      <c r="U33" s="1005"/>
      <c r="V33" s="908"/>
      <c r="W33" s="1005"/>
      <c r="X33" s="908"/>
      <c r="Y33" s="1005"/>
      <c r="Z33" s="1005"/>
      <c r="AA33" s="908"/>
      <c r="AB33" s="1005"/>
      <c r="AC33" s="908"/>
      <c r="AD33" s="1005"/>
      <c r="AE33" s="908"/>
      <c r="AF33" s="908"/>
      <c r="AG33" s="908"/>
      <c r="AH33" s="908"/>
      <c r="AI33" s="908"/>
      <c r="AJ33" s="1006"/>
      <c r="AK33" s="902"/>
      <c r="AL33" s="902"/>
      <c r="AM33" s="902"/>
      <c r="AN33" s="902"/>
      <c r="AO33" s="902"/>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c r="BP33" s="960"/>
      <c r="BQ33" s="960"/>
      <c r="BR33" s="960"/>
      <c r="BS33" s="960"/>
      <c r="BT33" s="960"/>
      <c r="BU33" s="960"/>
      <c r="BV33" s="960"/>
      <c r="BW33" s="960"/>
      <c r="BX33" s="960"/>
    </row>
    <row r="34" spans="1:76" ht="13.5" customHeight="1">
      <c r="A34" s="1137"/>
      <c r="B34" s="813" t="s">
        <v>1026</v>
      </c>
      <c r="C34" s="1137"/>
      <c r="D34" s="843"/>
      <c r="E34" s="956">
        <f>'21.'!S66</f>
        <v>96339.154050555211</v>
      </c>
      <c r="F34" s="1063">
        <v>100</v>
      </c>
      <c r="G34" s="956">
        <f>'21.'!T66</f>
        <v>22708.491397926227</v>
      </c>
      <c r="H34" s="1063">
        <f t="shared" si="8"/>
        <v>23.57140419357394</v>
      </c>
      <c r="I34" s="956">
        <f>'21.'!U66</f>
        <v>25425.479738609334</v>
      </c>
      <c r="J34" s="1063">
        <f t="shared" si="8"/>
        <v>26.391636909399253</v>
      </c>
      <c r="K34" s="956">
        <f>'21.'!V66</f>
        <v>32381.71372353864</v>
      </c>
      <c r="L34" s="1063">
        <f t="shared" si="9"/>
        <v>33.612204760014727</v>
      </c>
      <c r="M34" s="956">
        <f>'21.'!W66</f>
        <v>4125.4713492347882</v>
      </c>
      <c r="N34" s="1063">
        <f t="shared" si="10"/>
        <v>4.2822374660565261</v>
      </c>
      <c r="O34" s="956">
        <f>'21.'!X66</f>
        <v>11697.99784254465</v>
      </c>
      <c r="P34" s="1063">
        <f t="shared" si="11"/>
        <v>12.142516672303325</v>
      </c>
      <c r="Q34" s="908"/>
      <c r="R34" s="1005"/>
      <c r="S34" s="842"/>
      <c r="T34" s="1005"/>
      <c r="U34" s="1005"/>
      <c r="V34" s="908"/>
      <c r="W34" s="1005"/>
      <c r="X34" s="908"/>
      <c r="Y34" s="1005"/>
      <c r="Z34" s="1005"/>
      <c r="AA34" s="908"/>
      <c r="AB34" s="1005"/>
      <c r="AC34" s="908"/>
      <c r="AD34" s="1005"/>
      <c r="AE34" s="908"/>
      <c r="AF34" s="908"/>
      <c r="AG34" s="908"/>
      <c r="AH34" s="908"/>
      <c r="AI34" s="908"/>
      <c r="AJ34" s="1006"/>
      <c r="AK34" s="902"/>
      <c r="AL34" s="902"/>
      <c r="AM34" s="902"/>
      <c r="AN34" s="902"/>
      <c r="AO34" s="902"/>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c r="BP34" s="960"/>
      <c r="BQ34" s="960"/>
      <c r="BR34" s="960"/>
      <c r="BS34" s="960"/>
      <c r="BT34" s="960"/>
      <c r="BU34" s="960"/>
      <c r="BV34" s="960"/>
      <c r="BW34" s="960"/>
      <c r="BX34" s="960"/>
    </row>
    <row r="35" spans="1:76" ht="13.5" customHeight="1">
      <c r="A35" s="1137"/>
      <c r="B35" s="813" t="s">
        <v>1027</v>
      </c>
      <c r="C35" s="1137"/>
      <c r="D35" s="843"/>
      <c r="E35" s="956">
        <f>'21.'!S67</f>
        <v>146019.83563502354</v>
      </c>
      <c r="F35" s="1063">
        <v>100</v>
      </c>
      <c r="G35" s="956">
        <f>'21.'!T67</f>
        <v>34200.115826620276</v>
      </c>
      <c r="H35" s="1063">
        <f t="shared" si="8"/>
        <v>23.421554803077189</v>
      </c>
      <c r="I35" s="956">
        <f>'21.'!U67</f>
        <v>53936.394692506641</v>
      </c>
      <c r="J35" s="1063">
        <f t="shared" si="8"/>
        <v>36.937717713448613</v>
      </c>
      <c r="K35" s="956">
        <f>'21.'!V67</f>
        <v>33549.339044400724</v>
      </c>
      <c r="L35" s="1063">
        <f t="shared" si="9"/>
        <v>22.975877830911458</v>
      </c>
      <c r="M35" s="956">
        <f>'21.'!W67</f>
        <v>7503.6277009807509</v>
      </c>
      <c r="N35" s="1063">
        <f t="shared" si="10"/>
        <v>5.1387728717460428</v>
      </c>
      <c r="O35" s="956">
        <f>'21.'!X67</f>
        <v>16830.358369832211</v>
      </c>
      <c r="P35" s="1063">
        <f t="shared" si="11"/>
        <v>11.526076780348991</v>
      </c>
      <c r="Q35" s="908"/>
      <c r="R35" s="1005"/>
      <c r="S35" s="842"/>
      <c r="T35" s="1005"/>
      <c r="U35" s="1005"/>
      <c r="V35" s="908"/>
      <c r="W35" s="1005"/>
      <c r="X35" s="908"/>
      <c r="Y35" s="1005"/>
      <c r="Z35" s="1005"/>
      <c r="AA35" s="908"/>
      <c r="AB35" s="1005"/>
      <c r="AC35" s="908"/>
      <c r="AD35" s="1005"/>
      <c r="AE35" s="908"/>
      <c r="AF35" s="908"/>
      <c r="AG35" s="908"/>
      <c r="AH35" s="908"/>
      <c r="AI35" s="908"/>
      <c r="AJ35" s="1006"/>
      <c r="AK35" s="902"/>
      <c r="AL35" s="902"/>
      <c r="AM35" s="902"/>
      <c r="AN35" s="902"/>
      <c r="AO35" s="902"/>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c r="BP35" s="960"/>
      <c r="BQ35" s="960"/>
      <c r="BR35" s="960"/>
      <c r="BS35" s="960"/>
      <c r="BT35" s="960"/>
      <c r="BU35" s="960"/>
      <c r="BV35" s="960"/>
      <c r="BW35" s="960"/>
      <c r="BX35" s="960"/>
    </row>
    <row r="36" spans="1:76" ht="13.5" customHeight="1">
      <c r="A36" s="2641" t="s">
        <v>397</v>
      </c>
      <c r="B36" s="2641"/>
      <c r="C36" s="2641"/>
      <c r="D36" s="2"/>
      <c r="E36" s="956"/>
      <c r="F36" s="1064"/>
      <c r="G36" s="956"/>
      <c r="H36" s="1065"/>
      <c r="I36" s="956"/>
      <c r="J36" s="1065"/>
      <c r="K36" s="956"/>
      <c r="L36" s="1065"/>
      <c r="M36" s="956"/>
      <c r="N36" s="1065"/>
      <c r="O36" s="956"/>
      <c r="P36" s="1065"/>
      <c r="Q36" s="908"/>
      <c r="R36" s="908"/>
      <c r="S36" s="842"/>
      <c r="T36" s="908"/>
      <c r="U36" s="908"/>
      <c r="V36" s="908"/>
      <c r="W36" s="908"/>
      <c r="X36" s="908"/>
      <c r="Y36" s="908"/>
      <c r="Z36" s="908"/>
      <c r="AA36" s="908"/>
      <c r="AB36" s="908"/>
      <c r="AC36" s="908"/>
      <c r="AD36" s="908"/>
      <c r="AE36" s="908"/>
      <c r="AF36" s="908"/>
      <c r="AG36" s="908"/>
      <c r="AH36" s="908"/>
      <c r="AI36" s="908"/>
      <c r="AJ36" s="1006"/>
      <c r="AK36" s="902"/>
      <c r="AL36" s="902"/>
      <c r="AM36" s="902"/>
      <c r="AN36" s="902"/>
      <c r="AO36" s="902"/>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c r="BM36" s="960"/>
      <c r="BN36" s="960"/>
      <c r="BO36" s="960"/>
      <c r="BP36" s="960"/>
      <c r="BQ36" s="960"/>
      <c r="BR36" s="960"/>
      <c r="BS36" s="960"/>
      <c r="BT36" s="960"/>
      <c r="BU36" s="960"/>
      <c r="BV36" s="960"/>
      <c r="BW36" s="960"/>
      <c r="BX36" s="960"/>
    </row>
    <row r="37" spans="1:76" ht="13.5" customHeight="1">
      <c r="A37" s="1137"/>
      <c r="B37" s="813" t="s">
        <v>1028</v>
      </c>
      <c r="C37" s="1137"/>
      <c r="D37" s="843"/>
      <c r="E37" s="956">
        <f>'21.'!S68</f>
        <v>27380.136527097515</v>
      </c>
      <c r="F37" s="1063">
        <v>100</v>
      </c>
      <c r="G37" s="956">
        <f>'21.'!T68</f>
        <v>11962.822950147352</v>
      </c>
      <c r="H37" s="1063">
        <f t="shared" si="8"/>
        <v>43.691611757698908</v>
      </c>
      <c r="I37" s="956">
        <f>'21.'!U68</f>
        <v>3867.0696027075924</v>
      </c>
      <c r="J37" s="1063">
        <f t="shared" si="8"/>
        <v>14.123631556330771</v>
      </c>
      <c r="K37" s="956">
        <f>'21.'!V68</f>
        <v>5104.0208320626607</v>
      </c>
      <c r="L37" s="1063">
        <f t="shared" ref="L37:L46" si="12">K37/$E37*100</f>
        <v>18.641327178961742</v>
      </c>
      <c r="M37" s="956">
        <f>'21.'!W68</f>
        <v>726.48509098441684</v>
      </c>
      <c r="N37" s="1063">
        <f t="shared" ref="N37:N46" si="13">M37/$E37*100</f>
        <v>2.6533289571636383</v>
      </c>
      <c r="O37" s="956">
        <f>'21.'!X68</f>
        <v>5719.738051204582</v>
      </c>
      <c r="P37" s="1063">
        <f t="shared" ref="P37:P46" si="14">O37/$E37*100</f>
        <v>20.890100549878134</v>
      </c>
      <c r="Q37" s="908"/>
      <c r="R37" s="1005"/>
      <c r="S37" s="842"/>
      <c r="T37" s="1005"/>
      <c r="U37" s="1005"/>
      <c r="V37" s="908"/>
      <c r="W37" s="1005"/>
      <c r="X37" s="908"/>
      <c r="Y37" s="1005"/>
      <c r="Z37" s="1005"/>
      <c r="AA37" s="908"/>
      <c r="AB37" s="1005"/>
      <c r="AC37" s="908"/>
      <c r="AD37" s="1005"/>
      <c r="AE37" s="908"/>
      <c r="AF37" s="908"/>
      <c r="AG37" s="908"/>
      <c r="AH37" s="908"/>
      <c r="AI37" s="908"/>
      <c r="AJ37" s="1006"/>
      <c r="AK37" s="902"/>
      <c r="AL37" s="902"/>
      <c r="AM37" s="902"/>
      <c r="AN37" s="902"/>
      <c r="AO37" s="902"/>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960"/>
      <c r="BX37" s="960"/>
    </row>
    <row r="38" spans="1:76" ht="13.5" customHeight="1">
      <c r="A38" s="1137"/>
      <c r="B38" s="813" t="s">
        <v>1038</v>
      </c>
      <c r="C38" s="1137"/>
      <c r="D38" s="843"/>
      <c r="E38" s="956">
        <f>'21.'!S69</f>
        <v>22427.717050916948</v>
      </c>
      <c r="F38" s="1063">
        <v>100</v>
      </c>
      <c r="G38" s="956">
        <f>'21.'!T69</f>
        <v>8936.8455977963476</v>
      </c>
      <c r="H38" s="1063">
        <f t="shared" si="8"/>
        <v>39.847326312826695</v>
      </c>
      <c r="I38" s="956">
        <f>'21.'!U69</f>
        <v>2053.2821807627761</v>
      </c>
      <c r="J38" s="1063">
        <f t="shared" si="8"/>
        <v>9.155110063593515</v>
      </c>
      <c r="K38" s="956">
        <f>'21.'!V69</f>
        <v>5409.4586284725456</v>
      </c>
      <c r="L38" s="1063">
        <f t="shared" si="12"/>
        <v>24.119524141452381</v>
      </c>
      <c r="M38" s="956">
        <f>'21.'!W69</f>
        <v>989.24209602321218</v>
      </c>
      <c r="N38" s="1063">
        <f t="shared" si="13"/>
        <v>4.4108015710086175</v>
      </c>
      <c r="O38" s="956">
        <f>'21.'!X69</f>
        <v>5038.8885491198907</v>
      </c>
      <c r="P38" s="1063">
        <f t="shared" si="14"/>
        <v>22.467237916727139</v>
      </c>
      <c r="Q38" s="908"/>
      <c r="R38" s="1005"/>
      <c r="S38" s="842"/>
      <c r="T38" s="1005"/>
      <c r="U38" s="1005"/>
      <c r="V38" s="908"/>
      <c r="W38" s="1005"/>
      <c r="X38" s="908"/>
      <c r="Y38" s="1005"/>
      <c r="Z38" s="1005"/>
      <c r="AA38" s="908"/>
      <c r="AB38" s="1005"/>
      <c r="AC38" s="908"/>
      <c r="AD38" s="1005"/>
      <c r="AE38" s="908"/>
      <c r="AF38" s="908"/>
      <c r="AG38" s="908"/>
      <c r="AH38" s="908"/>
      <c r="AI38" s="908"/>
      <c r="AJ38" s="1006"/>
      <c r="AK38" s="902"/>
      <c r="AL38" s="902"/>
      <c r="AM38" s="902"/>
      <c r="AN38" s="902"/>
      <c r="AO38" s="902"/>
      <c r="AP38" s="960"/>
      <c r="AQ38" s="960"/>
      <c r="AR38" s="960"/>
      <c r="AS38" s="960"/>
      <c r="AT38" s="960"/>
      <c r="AU38" s="960"/>
      <c r="AV38" s="960"/>
      <c r="AW38" s="960"/>
      <c r="AX38" s="960"/>
      <c r="AY38" s="960"/>
      <c r="AZ38" s="960"/>
      <c r="BA38" s="960"/>
      <c r="BB38" s="960"/>
      <c r="BC38" s="960"/>
      <c r="BD38" s="960"/>
      <c r="BE38" s="960"/>
      <c r="BF38" s="960"/>
      <c r="BG38" s="960"/>
      <c r="BH38" s="960"/>
      <c r="BI38" s="960"/>
      <c r="BJ38" s="960"/>
      <c r="BK38" s="960"/>
      <c r="BL38" s="960"/>
      <c r="BM38" s="960"/>
      <c r="BN38" s="960"/>
      <c r="BO38" s="960"/>
      <c r="BP38" s="960"/>
      <c r="BQ38" s="960"/>
      <c r="BR38" s="960"/>
      <c r="BS38" s="960"/>
      <c r="BT38" s="960"/>
      <c r="BU38" s="960"/>
      <c r="BV38" s="960"/>
      <c r="BW38" s="960"/>
      <c r="BX38" s="960"/>
    </row>
    <row r="39" spans="1:76" ht="13.5" customHeight="1">
      <c r="A39" s="813"/>
      <c r="B39" s="813" t="s">
        <v>1039</v>
      </c>
      <c r="C39" s="813"/>
      <c r="D39" s="843"/>
      <c r="E39" s="956">
        <f>'21.'!S70</f>
        <v>53300.98822144857</v>
      </c>
      <c r="F39" s="1063">
        <v>100</v>
      </c>
      <c r="G39" s="956">
        <f>'21.'!T70</f>
        <v>23547.476660022297</v>
      </c>
      <c r="H39" s="1063">
        <f t="shared" si="8"/>
        <v>44.178311595631321</v>
      </c>
      <c r="I39" s="956">
        <f>'21.'!U70</f>
        <v>9017.7788627789923</v>
      </c>
      <c r="J39" s="1063">
        <f t="shared" si="8"/>
        <v>16.918596002972784</v>
      </c>
      <c r="K39" s="956">
        <f>'21.'!V70</f>
        <v>12489.950071659514</v>
      </c>
      <c r="L39" s="1063">
        <f t="shared" si="12"/>
        <v>23.432867735524461</v>
      </c>
      <c r="M39" s="956">
        <f>'21.'!W70</f>
        <v>636.55991344869699</v>
      </c>
      <c r="N39" s="1063">
        <f t="shared" si="13"/>
        <v>1.1942741301605779</v>
      </c>
      <c r="O39" s="956">
        <f>'21.'!X70</f>
        <v>7609.2227138479748</v>
      </c>
      <c r="P39" s="1063">
        <f t="shared" si="14"/>
        <v>14.275950536290408</v>
      </c>
      <c r="Q39" s="908"/>
      <c r="R39" s="1005"/>
      <c r="S39" s="842"/>
      <c r="T39" s="1005"/>
      <c r="U39" s="1005"/>
      <c r="V39" s="908"/>
      <c r="W39" s="1005"/>
      <c r="X39" s="908"/>
      <c r="Y39" s="1005"/>
      <c r="Z39" s="1005"/>
      <c r="AA39" s="908"/>
      <c r="AB39" s="1005"/>
      <c r="AC39" s="908"/>
      <c r="AD39" s="1005"/>
      <c r="AE39" s="908"/>
      <c r="AF39" s="908"/>
      <c r="AG39" s="908"/>
      <c r="AH39" s="908"/>
      <c r="AI39" s="908"/>
      <c r="AJ39" s="1006"/>
      <c r="AK39" s="902"/>
      <c r="AL39" s="902"/>
      <c r="AM39" s="902"/>
      <c r="AN39" s="902"/>
      <c r="AO39" s="902"/>
      <c r="AP39" s="960"/>
      <c r="AQ39" s="960"/>
      <c r="AR39" s="960"/>
      <c r="AS39" s="960"/>
      <c r="AT39" s="960"/>
      <c r="AU39" s="960"/>
      <c r="AV39" s="960"/>
      <c r="AW39" s="960"/>
      <c r="AX39" s="960"/>
      <c r="AY39" s="960"/>
      <c r="AZ39" s="960"/>
      <c r="BA39" s="960"/>
      <c r="BB39" s="960"/>
      <c r="BC39" s="960"/>
      <c r="BD39" s="960"/>
      <c r="BE39" s="960"/>
      <c r="BF39" s="960"/>
      <c r="BG39" s="960"/>
      <c r="BH39" s="960"/>
      <c r="BI39" s="960"/>
      <c r="BJ39" s="960"/>
      <c r="BK39" s="960"/>
      <c r="BL39" s="960"/>
      <c r="BM39" s="960"/>
      <c r="BN39" s="960"/>
      <c r="BO39" s="960"/>
      <c r="BP39" s="960"/>
      <c r="BQ39" s="960"/>
      <c r="BR39" s="960"/>
      <c r="BS39" s="960"/>
      <c r="BT39" s="960"/>
      <c r="BU39" s="960"/>
      <c r="BV39" s="960"/>
      <c r="BW39" s="960"/>
      <c r="BX39" s="960"/>
    </row>
    <row r="40" spans="1:76" ht="13.5" customHeight="1">
      <c r="A40" s="813"/>
      <c r="B40" s="813" t="s">
        <v>1040</v>
      </c>
      <c r="C40" s="813"/>
      <c r="D40" s="843"/>
      <c r="E40" s="956">
        <f>'21.'!S71</f>
        <v>98172.639447257388</v>
      </c>
      <c r="F40" s="1063">
        <v>100</v>
      </c>
      <c r="G40" s="956">
        <f>'21.'!T71</f>
        <v>35367.194862051452</v>
      </c>
      <c r="H40" s="1063">
        <f t="shared" si="8"/>
        <v>36.025510835992392</v>
      </c>
      <c r="I40" s="956">
        <f>'21.'!U71</f>
        <v>14432.045976016587</v>
      </c>
      <c r="J40" s="1063">
        <f t="shared" si="8"/>
        <v>14.700680410828834</v>
      </c>
      <c r="K40" s="956">
        <f>'21.'!V71</f>
        <v>26560.473582123559</v>
      </c>
      <c r="L40" s="1063">
        <f t="shared" si="12"/>
        <v>27.054863485047687</v>
      </c>
      <c r="M40" s="956">
        <f>'21.'!W71</f>
        <v>3004.7402359404482</v>
      </c>
      <c r="N40" s="1063">
        <f t="shared" si="13"/>
        <v>3.0606697068124822</v>
      </c>
      <c r="O40" s="956">
        <f>'21.'!X71</f>
        <v>18808.184791474996</v>
      </c>
      <c r="P40" s="1063">
        <f t="shared" si="14"/>
        <v>19.158275561674767</v>
      </c>
      <c r="Q40" s="908"/>
      <c r="R40" s="1005"/>
      <c r="S40" s="842"/>
      <c r="T40" s="1005"/>
      <c r="U40" s="1005"/>
      <c r="V40" s="908"/>
      <c r="W40" s="1005"/>
      <c r="X40" s="908"/>
      <c r="Y40" s="1005"/>
      <c r="Z40" s="1005"/>
      <c r="AA40" s="908"/>
      <c r="AB40" s="1005"/>
      <c r="AC40" s="908"/>
      <c r="AD40" s="1005"/>
      <c r="AE40" s="908"/>
      <c r="AF40" s="908"/>
      <c r="AG40" s="908"/>
      <c r="AH40" s="908"/>
      <c r="AI40" s="908"/>
      <c r="AJ40" s="1006"/>
      <c r="AK40" s="902"/>
      <c r="AL40" s="902"/>
      <c r="AM40" s="902"/>
      <c r="AN40" s="902"/>
      <c r="AO40" s="902"/>
      <c r="AP40" s="960"/>
      <c r="AQ40" s="960"/>
      <c r="AR40" s="960"/>
      <c r="AS40" s="960"/>
      <c r="AT40" s="960"/>
      <c r="AU40" s="960"/>
      <c r="AV40" s="960"/>
      <c r="AW40" s="960"/>
      <c r="AX40" s="960"/>
      <c r="AY40" s="960"/>
      <c r="AZ40" s="960"/>
      <c r="BA40" s="960"/>
      <c r="BB40" s="960"/>
      <c r="BC40" s="960"/>
      <c r="BD40" s="960"/>
      <c r="BE40" s="960"/>
      <c r="BF40" s="960"/>
      <c r="BG40" s="960"/>
      <c r="BH40" s="960"/>
      <c r="BI40" s="960"/>
      <c r="BJ40" s="960"/>
      <c r="BK40" s="960"/>
      <c r="BL40" s="960"/>
      <c r="BM40" s="960"/>
      <c r="BN40" s="960"/>
      <c r="BO40" s="960"/>
      <c r="BP40" s="960"/>
      <c r="BQ40" s="960"/>
      <c r="BR40" s="960"/>
      <c r="BS40" s="960"/>
      <c r="BT40" s="960"/>
      <c r="BU40" s="960"/>
      <c r="BV40" s="960"/>
      <c r="BW40" s="960"/>
      <c r="BX40" s="960"/>
    </row>
    <row r="41" spans="1:76" ht="13.5" customHeight="1">
      <c r="A41" s="813"/>
      <c r="B41" s="813" t="s">
        <v>1041</v>
      </c>
      <c r="C41" s="813"/>
      <c r="D41" s="843"/>
      <c r="E41" s="956">
        <f>'21.'!S72</f>
        <v>106121.72568553186</v>
      </c>
      <c r="F41" s="1063">
        <v>100</v>
      </c>
      <c r="G41" s="956">
        <f>'21.'!T72</f>
        <v>31088.47872211217</v>
      </c>
      <c r="H41" s="1063">
        <f t="shared" si="8"/>
        <v>29.295112307385544</v>
      </c>
      <c r="I41" s="956">
        <f>'21.'!U72</f>
        <v>16351.050044698917</v>
      </c>
      <c r="J41" s="1063">
        <f t="shared" si="8"/>
        <v>15.407825248857732</v>
      </c>
      <c r="K41" s="956">
        <f>'21.'!V72</f>
        <v>31527.582914997183</v>
      </c>
      <c r="L41" s="1063">
        <f t="shared" si="12"/>
        <v>29.708886386207254</v>
      </c>
      <c r="M41" s="956">
        <f>'21.'!W72</f>
        <v>5592.7389846203432</v>
      </c>
      <c r="N41" s="1063">
        <f t="shared" si="13"/>
        <v>5.270116885578342</v>
      </c>
      <c r="O41" s="956">
        <f>'21.'!X72</f>
        <v>21561.875020082916</v>
      </c>
      <c r="P41" s="1063">
        <f t="shared" si="14"/>
        <v>20.318059172894284</v>
      </c>
      <c r="Q41" s="908"/>
      <c r="R41" s="1005"/>
      <c r="S41" s="842"/>
      <c r="T41" s="1005"/>
      <c r="U41" s="1005"/>
      <c r="V41" s="908"/>
      <c r="W41" s="1005"/>
      <c r="X41" s="908"/>
      <c r="Y41" s="1005"/>
      <c r="Z41" s="1005"/>
      <c r="AA41" s="908"/>
      <c r="AB41" s="1005"/>
      <c r="AC41" s="908"/>
      <c r="AD41" s="1005"/>
      <c r="AE41" s="908"/>
      <c r="AF41" s="908"/>
      <c r="AG41" s="908"/>
      <c r="AH41" s="908"/>
      <c r="AI41" s="908"/>
      <c r="AJ41" s="1006"/>
      <c r="AK41" s="902"/>
      <c r="AL41" s="902"/>
      <c r="AM41" s="902"/>
      <c r="AN41" s="902"/>
      <c r="AO41" s="902"/>
      <c r="AP41" s="960"/>
      <c r="AQ41" s="960"/>
      <c r="AR41" s="960"/>
      <c r="AS41" s="960"/>
      <c r="AT41" s="960"/>
      <c r="AU41" s="960"/>
      <c r="AV41" s="960"/>
      <c r="AW41" s="960"/>
      <c r="AX41" s="960"/>
      <c r="AY41" s="960"/>
      <c r="AZ41" s="960"/>
      <c r="BA41" s="960"/>
      <c r="BB41" s="960"/>
      <c r="BC41" s="960"/>
      <c r="BD41" s="960"/>
      <c r="BE41" s="960"/>
      <c r="BF41" s="960"/>
      <c r="BG41" s="960"/>
      <c r="BH41" s="960"/>
      <c r="BI41" s="960"/>
      <c r="BJ41" s="960"/>
      <c r="BK41" s="960"/>
      <c r="BL41" s="960"/>
      <c r="BM41" s="960"/>
      <c r="BN41" s="960"/>
      <c r="BO41" s="960"/>
      <c r="BP41" s="960"/>
      <c r="BQ41" s="960"/>
      <c r="BR41" s="960"/>
      <c r="BS41" s="960"/>
      <c r="BT41" s="960"/>
      <c r="BU41" s="960"/>
      <c r="BV41" s="960"/>
      <c r="BW41" s="960"/>
      <c r="BX41" s="960"/>
    </row>
    <row r="42" spans="1:76" ht="13.5" customHeight="1">
      <c r="A42" s="813"/>
      <c r="B42" s="813" t="s">
        <v>1042</v>
      </c>
      <c r="C42" s="813"/>
      <c r="D42" s="843"/>
      <c r="E42" s="956">
        <f>'21.'!S73</f>
        <v>189431.30194735737</v>
      </c>
      <c r="F42" s="1063">
        <v>100</v>
      </c>
      <c r="G42" s="956">
        <f>'21.'!T73</f>
        <v>73616.879189588959</v>
      </c>
      <c r="H42" s="1063">
        <f t="shared" si="8"/>
        <v>38.862045729932724</v>
      </c>
      <c r="I42" s="956">
        <f>'21.'!U73</f>
        <v>24944.405518547232</v>
      </c>
      <c r="J42" s="1063">
        <f t="shared" si="8"/>
        <v>13.168048396499559</v>
      </c>
      <c r="K42" s="956">
        <f>'21.'!V73</f>
        <v>59916.387648406555</v>
      </c>
      <c r="L42" s="1063">
        <f t="shared" si="12"/>
        <v>31.629612969168747</v>
      </c>
      <c r="M42" s="956">
        <f>'21.'!W73</f>
        <v>5434.68910187452</v>
      </c>
      <c r="N42" s="1063">
        <f t="shared" si="13"/>
        <v>2.8689498757627772</v>
      </c>
      <c r="O42" s="956">
        <f>'21.'!X73</f>
        <v>25518.940489452132</v>
      </c>
      <c r="P42" s="1063">
        <f t="shared" si="14"/>
        <v>13.471343028906491</v>
      </c>
      <c r="Q42" s="908"/>
      <c r="R42" s="1005"/>
      <c r="S42" s="842"/>
      <c r="T42" s="1005"/>
      <c r="U42" s="1005"/>
      <c r="V42" s="908"/>
      <c r="W42" s="1005"/>
      <c r="X42" s="908"/>
      <c r="Y42" s="1005"/>
      <c r="Z42" s="1005"/>
      <c r="AA42" s="908"/>
      <c r="AB42" s="1005"/>
      <c r="AC42" s="908"/>
      <c r="AD42" s="1005"/>
      <c r="AE42" s="908"/>
      <c r="AF42" s="908"/>
      <c r="AG42" s="908"/>
      <c r="AH42" s="908"/>
      <c r="AI42" s="908"/>
      <c r="AJ42" s="1006"/>
      <c r="AK42" s="902"/>
      <c r="AL42" s="902"/>
      <c r="AM42" s="902"/>
      <c r="AN42" s="902"/>
      <c r="AO42" s="902"/>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960"/>
      <c r="BX42" s="960"/>
    </row>
    <row r="43" spans="1:76" ht="13.5" customHeight="1">
      <c r="A43" s="813"/>
      <c r="B43" s="813" t="s">
        <v>1043</v>
      </c>
      <c r="C43" s="813"/>
      <c r="D43" s="843"/>
      <c r="E43" s="956">
        <f>'21.'!S74</f>
        <v>62347.426539839769</v>
      </c>
      <c r="F43" s="1063">
        <v>100</v>
      </c>
      <c r="G43" s="956">
        <f>'21.'!T74</f>
        <v>30693.685741892114</v>
      </c>
      <c r="H43" s="1063">
        <f t="shared" si="8"/>
        <v>49.230076436721838</v>
      </c>
      <c r="I43" s="956">
        <f>'21.'!U74</f>
        <v>15026.922077626576</v>
      </c>
      <c r="J43" s="1063">
        <f t="shared" si="8"/>
        <v>24.101912318745715</v>
      </c>
      <c r="K43" s="956">
        <f>'21.'!V74</f>
        <v>9202.4221540849012</v>
      </c>
      <c r="L43" s="1063">
        <f t="shared" si="12"/>
        <v>14.759906967779319</v>
      </c>
      <c r="M43" s="956">
        <f>'21.'!W74</f>
        <v>290.25368779999224</v>
      </c>
      <c r="N43" s="1063">
        <f t="shared" si="13"/>
        <v>0.4655423710464156</v>
      </c>
      <c r="O43" s="956">
        <f>'21.'!X74</f>
        <v>7134.1428798134439</v>
      </c>
      <c r="P43" s="1063">
        <f t="shared" si="14"/>
        <v>11.442561907915724</v>
      </c>
      <c r="Q43" s="908"/>
      <c r="R43" s="1005"/>
      <c r="S43" s="842"/>
      <c r="T43" s="1005"/>
      <c r="U43" s="1005"/>
      <c r="V43" s="908"/>
      <c r="W43" s="1005"/>
      <c r="X43" s="908"/>
      <c r="Y43" s="1005"/>
      <c r="Z43" s="1005"/>
      <c r="AA43" s="908"/>
      <c r="AB43" s="1005"/>
      <c r="AC43" s="908"/>
      <c r="AD43" s="1005"/>
      <c r="AE43" s="908"/>
      <c r="AF43" s="908"/>
      <c r="AG43" s="908"/>
      <c r="AH43" s="908"/>
      <c r="AI43" s="908"/>
      <c r="AJ43" s="1006"/>
      <c r="AK43" s="902"/>
      <c r="AL43" s="902"/>
      <c r="AM43" s="902"/>
      <c r="AN43" s="902"/>
      <c r="AO43" s="902"/>
      <c r="AP43" s="960"/>
      <c r="AQ43" s="960"/>
      <c r="AR43" s="960"/>
      <c r="AS43" s="960"/>
      <c r="AT43" s="960"/>
      <c r="AU43" s="960"/>
      <c r="AV43" s="960"/>
      <c r="AW43" s="960"/>
      <c r="AX43" s="960"/>
      <c r="AY43" s="960"/>
      <c r="AZ43" s="960"/>
      <c r="BA43" s="960"/>
      <c r="BB43" s="960"/>
      <c r="BC43" s="960"/>
      <c r="BD43" s="960"/>
      <c r="BE43" s="960"/>
      <c r="BF43" s="960"/>
      <c r="BG43" s="960"/>
      <c r="BH43" s="960"/>
      <c r="BI43" s="960"/>
      <c r="BJ43" s="960"/>
      <c r="BK43" s="960"/>
      <c r="BL43" s="960"/>
      <c r="BM43" s="960"/>
      <c r="BN43" s="960"/>
      <c r="BO43" s="960"/>
      <c r="BP43" s="960"/>
      <c r="BQ43" s="960"/>
      <c r="BR43" s="960"/>
      <c r="BS43" s="960"/>
      <c r="BT43" s="960"/>
      <c r="BU43" s="960"/>
      <c r="BV43" s="960"/>
      <c r="BW43" s="960"/>
      <c r="BX43" s="960"/>
    </row>
    <row r="44" spans="1:76" ht="13.5" customHeight="1">
      <c r="A44" s="813"/>
      <c r="B44" s="813" t="s">
        <v>1044</v>
      </c>
      <c r="C44" s="813"/>
      <c r="D44" s="843"/>
      <c r="E44" s="956">
        <f>'21.'!S75</f>
        <v>84629.037657715584</v>
      </c>
      <c r="F44" s="1063">
        <v>100</v>
      </c>
      <c r="G44" s="956">
        <f>'21.'!T75</f>
        <v>22711.867699202303</v>
      </c>
      <c r="H44" s="1063">
        <f t="shared" si="8"/>
        <v>26.836967934175338</v>
      </c>
      <c r="I44" s="956">
        <f>'21.'!U75</f>
        <v>23696.134617623673</v>
      </c>
      <c r="J44" s="1063">
        <f t="shared" si="8"/>
        <v>28.000004813316355</v>
      </c>
      <c r="K44" s="956">
        <f>'21.'!V75</f>
        <v>19692.485578106982</v>
      </c>
      <c r="L44" s="1063">
        <f t="shared" si="12"/>
        <v>23.269182922478414</v>
      </c>
      <c r="M44" s="956">
        <f>'21.'!W75</f>
        <v>8047.9105953118797</v>
      </c>
      <c r="N44" s="1063">
        <f t="shared" si="13"/>
        <v>9.5096326486209968</v>
      </c>
      <c r="O44" s="956">
        <f>'21.'!X75</f>
        <v>10480.639167820218</v>
      </c>
      <c r="P44" s="1063">
        <f t="shared" si="14"/>
        <v>12.38421168182184</v>
      </c>
      <c r="Q44" s="908"/>
      <c r="R44" s="1005"/>
      <c r="S44" s="842"/>
      <c r="T44" s="1005"/>
      <c r="U44" s="1005"/>
      <c r="V44" s="908"/>
      <c r="W44" s="1005"/>
      <c r="X44" s="908"/>
      <c r="Y44" s="1005"/>
      <c r="Z44" s="1005"/>
      <c r="AA44" s="908"/>
      <c r="AB44" s="1005"/>
      <c r="AC44" s="908"/>
      <c r="AD44" s="1005"/>
      <c r="AE44" s="908"/>
      <c r="AF44" s="908"/>
      <c r="AG44" s="908"/>
      <c r="AH44" s="908"/>
      <c r="AI44" s="908"/>
      <c r="AJ44" s="1006"/>
      <c r="AK44" s="902"/>
      <c r="AL44" s="902"/>
      <c r="AM44" s="902"/>
      <c r="AN44" s="902"/>
      <c r="AO44" s="902"/>
      <c r="AP44" s="960"/>
      <c r="AQ44" s="960"/>
      <c r="AR44" s="960"/>
      <c r="AS44" s="960"/>
      <c r="AT44" s="960"/>
      <c r="AU44" s="960"/>
      <c r="AV44" s="960"/>
      <c r="AW44" s="960"/>
      <c r="AX44" s="960"/>
      <c r="AY44" s="960"/>
      <c r="AZ44" s="960"/>
      <c r="BA44" s="960"/>
      <c r="BB44" s="960"/>
      <c r="BC44" s="960"/>
      <c r="BD44" s="960"/>
      <c r="BE44" s="960"/>
      <c r="BF44" s="960"/>
      <c r="BG44" s="960"/>
      <c r="BH44" s="960"/>
      <c r="BI44" s="960"/>
      <c r="BJ44" s="960"/>
      <c r="BK44" s="960"/>
      <c r="BL44" s="960"/>
      <c r="BM44" s="960"/>
      <c r="BN44" s="960"/>
      <c r="BO44" s="960"/>
      <c r="BP44" s="960"/>
      <c r="BQ44" s="960"/>
      <c r="BR44" s="960"/>
      <c r="BS44" s="960"/>
      <c r="BT44" s="960"/>
      <c r="BU44" s="960"/>
      <c r="BV44" s="960"/>
      <c r="BW44" s="960"/>
      <c r="BX44" s="960"/>
    </row>
    <row r="45" spans="1:76" ht="13.5" customHeight="1">
      <c r="A45" s="813"/>
      <c r="B45" s="813" t="s">
        <v>1045</v>
      </c>
      <c r="C45" s="813"/>
      <c r="D45" s="843"/>
      <c r="E45" s="956">
        <f>'21.'!S76</f>
        <v>149054.37105276529</v>
      </c>
      <c r="F45" s="1063">
        <v>100</v>
      </c>
      <c r="G45" s="956">
        <f>'21.'!T76</f>
        <v>65051.167721250102</v>
      </c>
      <c r="H45" s="1063">
        <f t="shared" si="8"/>
        <v>43.642576371156515</v>
      </c>
      <c r="I45" s="956">
        <f>'21.'!U76</f>
        <v>40128.095684776948</v>
      </c>
      <c r="J45" s="1063">
        <f t="shared" si="8"/>
        <v>26.921783911034446</v>
      </c>
      <c r="K45" s="956">
        <f>'21.'!V76</f>
        <v>29644.747031889889</v>
      </c>
      <c r="L45" s="1063">
        <f t="shared" si="12"/>
        <v>19.888545919525995</v>
      </c>
      <c r="M45" s="956">
        <f>'21.'!W76</f>
        <v>3001.3819109999999</v>
      </c>
      <c r="N45" s="1063">
        <f t="shared" si="13"/>
        <v>2.0136154946690628</v>
      </c>
      <c r="O45" s="956">
        <f>'21.'!X76</f>
        <v>11228.978704223777</v>
      </c>
      <c r="P45" s="1063">
        <f t="shared" si="14"/>
        <v>7.5334783038658522</v>
      </c>
      <c r="Q45" s="908"/>
      <c r="R45" s="1005"/>
      <c r="S45" s="842"/>
      <c r="T45" s="1005"/>
      <c r="U45" s="1005"/>
      <c r="V45" s="908"/>
      <c r="W45" s="1005"/>
      <c r="X45" s="908"/>
      <c r="Y45" s="1005"/>
      <c r="Z45" s="1005"/>
      <c r="AA45" s="908"/>
      <c r="AB45" s="1005"/>
      <c r="AC45" s="908"/>
      <c r="AD45" s="1005"/>
      <c r="AE45" s="908"/>
      <c r="AF45" s="908"/>
      <c r="AG45" s="908"/>
      <c r="AH45" s="908"/>
      <c r="AI45" s="908"/>
      <c r="AJ45" s="1006"/>
      <c r="AK45" s="902"/>
      <c r="AL45" s="902"/>
      <c r="AM45" s="902"/>
      <c r="AN45" s="902"/>
      <c r="AO45" s="902"/>
      <c r="AP45" s="960"/>
      <c r="AQ45" s="960"/>
      <c r="AR45" s="960"/>
      <c r="AS45" s="960"/>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960"/>
      <c r="BP45" s="960"/>
      <c r="BQ45" s="960"/>
      <c r="BR45" s="960"/>
      <c r="BS45" s="960"/>
      <c r="BT45" s="960"/>
      <c r="BU45" s="960"/>
      <c r="BV45" s="960"/>
      <c r="BW45" s="960"/>
      <c r="BX45" s="960"/>
    </row>
    <row r="46" spans="1:76" ht="13.5" customHeight="1">
      <c r="A46" s="813"/>
      <c r="B46" s="813" t="s">
        <v>1046</v>
      </c>
      <c r="C46" s="813"/>
      <c r="D46" s="843"/>
      <c r="E46" s="956">
        <f>'21.'!S77</f>
        <v>134491.98314562716</v>
      </c>
      <c r="F46" s="1063">
        <v>100</v>
      </c>
      <c r="G46" s="956">
        <f>'21.'!T77</f>
        <v>26889.094937413956</v>
      </c>
      <c r="H46" s="1063">
        <f t="shared" si="8"/>
        <v>19.993083831843418</v>
      </c>
      <c r="I46" s="956">
        <f>'21.'!U77</f>
        <v>47451.651690058825</v>
      </c>
      <c r="J46" s="1063">
        <f t="shared" si="8"/>
        <v>35.282141418554623</v>
      </c>
      <c r="K46" s="956">
        <f>'21.'!V77</f>
        <v>36151.499354200729</v>
      </c>
      <c r="L46" s="1063">
        <f t="shared" si="12"/>
        <v>26.88004036274496</v>
      </c>
      <c r="M46" s="956">
        <f>'21.'!W77</f>
        <v>5986.4273189807518</v>
      </c>
      <c r="N46" s="1063">
        <f t="shared" si="13"/>
        <v>4.4511406397351445</v>
      </c>
      <c r="O46" s="956">
        <f>'21.'!X77</f>
        <v>18013.309844942214</v>
      </c>
      <c r="P46" s="1063">
        <f t="shared" si="14"/>
        <v>13.39359374709904</v>
      </c>
      <c r="Q46" s="908"/>
      <c r="R46" s="1005"/>
      <c r="S46" s="842"/>
      <c r="T46" s="1005"/>
      <c r="U46" s="1005"/>
      <c r="V46" s="908"/>
      <c r="W46" s="1005"/>
      <c r="X46" s="908"/>
      <c r="Y46" s="1005"/>
      <c r="Z46" s="1005"/>
      <c r="AA46" s="908"/>
      <c r="AB46" s="1005"/>
      <c r="AC46" s="908"/>
      <c r="AD46" s="1005"/>
      <c r="AE46" s="908"/>
      <c r="AF46" s="908"/>
      <c r="AG46" s="908"/>
      <c r="AH46" s="908"/>
      <c r="AI46" s="908"/>
      <c r="AJ46" s="1006"/>
      <c r="AK46" s="902"/>
      <c r="AL46" s="902"/>
      <c r="AM46" s="902"/>
      <c r="AN46" s="902"/>
      <c r="AO46" s="902"/>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960"/>
      <c r="BX46" s="960"/>
    </row>
    <row r="47" spans="1:76" ht="13.5" customHeight="1">
      <c r="A47" s="2641" t="s">
        <v>372</v>
      </c>
      <c r="B47" s="2641"/>
      <c r="C47" s="2641"/>
      <c r="D47" s="843"/>
      <c r="E47" s="956"/>
      <c r="F47" s="1064"/>
      <c r="G47" s="956"/>
      <c r="H47" s="1065"/>
      <c r="I47" s="956"/>
      <c r="J47" s="1065"/>
      <c r="K47" s="956"/>
      <c r="L47" s="1065"/>
      <c r="M47" s="956"/>
      <c r="N47" s="1065"/>
      <c r="O47" s="956"/>
      <c r="P47" s="1065"/>
      <c r="Q47" s="908"/>
      <c r="R47" s="908"/>
      <c r="S47" s="842"/>
      <c r="T47" s="908"/>
      <c r="U47" s="908"/>
      <c r="V47" s="908"/>
      <c r="W47" s="908"/>
      <c r="X47" s="908"/>
      <c r="Y47" s="908"/>
      <c r="Z47" s="908"/>
      <c r="AA47" s="908"/>
      <c r="AB47" s="908"/>
      <c r="AC47" s="908"/>
      <c r="AD47" s="908"/>
      <c r="AE47" s="908"/>
      <c r="AF47" s="908"/>
      <c r="AG47" s="908"/>
      <c r="AH47" s="908"/>
      <c r="AI47" s="908"/>
      <c r="AJ47" s="1006"/>
      <c r="AK47" s="902"/>
      <c r="AL47" s="902"/>
      <c r="AM47" s="902"/>
      <c r="AN47" s="902"/>
      <c r="AO47" s="902"/>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row>
    <row r="48" spans="1:76" ht="13.5" customHeight="1">
      <c r="A48" s="813"/>
      <c r="B48" s="813" t="s">
        <v>1028</v>
      </c>
      <c r="C48" s="813"/>
      <c r="D48" s="843"/>
      <c r="E48" s="956">
        <f>'21.'!S78</f>
        <v>29482.721759382872</v>
      </c>
      <c r="F48" s="1063">
        <v>100</v>
      </c>
      <c r="G48" s="956">
        <f>'21.'!T78</f>
        <v>12250.012843128627</v>
      </c>
      <c r="H48" s="1063">
        <f t="shared" si="8"/>
        <v>41.549803112156908</v>
      </c>
      <c r="I48" s="956">
        <f>'21.'!U78</f>
        <v>4124.8212361338065</v>
      </c>
      <c r="J48" s="1063">
        <f t="shared" si="8"/>
        <v>13.990639228622381</v>
      </c>
      <c r="K48" s="956">
        <f>'21.'!V78</f>
        <v>6476.4501979779416</v>
      </c>
      <c r="L48" s="1063">
        <f t="shared" ref="L48:L57" si="15">K48/$E48*100</f>
        <v>21.966934568776075</v>
      </c>
      <c r="M48" s="956">
        <f>'21.'!W78</f>
        <v>631.00668744750828</v>
      </c>
      <c r="N48" s="1063">
        <f t="shared" ref="N48:N57" si="16">M48/$E48*100</f>
        <v>2.1402592765937238</v>
      </c>
      <c r="O48" s="956">
        <f>'21.'!X78</f>
        <v>6000.4307947040843</v>
      </c>
      <c r="P48" s="1063">
        <f t="shared" ref="P48:P57" si="17">O48/$E48*100</f>
        <v>20.352363813881762</v>
      </c>
      <c r="Q48" s="908"/>
      <c r="R48" s="1005"/>
      <c r="S48" s="842"/>
      <c r="T48" s="1005"/>
      <c r="U48" s="1005"/>
      <c r="V48" s="908"/>
      <c r="W48" s="1005"/>
      <c r="X48" s="908"/>
      <c r="Y48" s="1005"/>
      <c r="Z48" s="1005"/>
      <c r="AA48" s="908"/>
      <c r="AB48" s="1005"/>
      <c r="AC48" s="908"/>
      <c r="AD48" s="1005"/>
      <c r="AE48" s="908"/>
      <c r="AF48" s="908"/>
      <c r="AG48" s="908"/>
      <c r="AH48" s="908"/>
      <c r="AI48" s="908"/>
      <c r="AJ48" s="1006"/>
      <c r="AK48" s="902"/>
      <c r="AL48" s="902"/>
      <c r="AM48" s="902"/>
      <c r="AN48" s="902"/>
      <c r="AO48" s="902"/>
      <c r="AP48" s="960"/>
      <c r="AQ48" s="960"/>
      <c r="AR48" s="960"/>
      <c r="AS48" s="960"/>
      <c r="AT48" s="960"/>
      <c r="AU48" s="960"/>
      <c r="AV48" s="960"/>
      <c r="AW48" s="960"/>
      <c r="AX48" s="960"/>
      <c r="AY48" s="960"/>
      <c r="AZ48" s="960"/>
      <c r="BA48" s="960"/>
      <c r="BB48" s="960"/>
      <c r="BC48" s="960"/>
      <c r="BD48" s="960"/>
      <c r="BE48" s="960"/>
      <c r="BF48" s="960"/>
      <c r="BG48" s="960"/>
      <c r="BH48" s="960"/>
      <c r="BI48" s="960"/>
      <c r="BJ48" s="960"/>
      <c r="BK48" s="960"/>
      <c r="BL48" s="960"/>
      <c r="BM48" s="960"/>
      <c r="BN48" s="960"/>
      <c r="BO48" s="960"/>
      <c r="BP48" s="960"/>
      <c r="BQ48" s="960"/>
      <c r="BR48" s="960"/>
      <c r="BS48" s="960"/>
      <c r="BT48" s="960"/>
      <c r="BU48" s="960"/>
      <c r="BV48" s="960"/>
      <c r="BW48" s="960"/>
      <c r="BX48" s="960"/>
    </row>
    <row r="49" spans="1:76" ht="13.5" customHeight="1">
      <c r="A49" s="813"/>
      <c r="B49" s="813" t="s">
        <v>1038</v>
      </c>
      <c r="C49" s="813"/>
      <c r="D49" s="843"/>
      <c r="E49" s="956">
        <f>'21.'!S79</f>
        <v>20835.979308819315</v>
      </c>
      <c r="F49" s="1063">
        <v>100</v>
      </c>
      <c r="G49" s="956">
        <f>'21.'!T79</f>
        <v>8545.5001655547494</v>
      </c>
      <c r="H49" s="1063">
        <f t="shared" si="8"/>
        <v>41.013191839452759</v>
      </c>
      <c r="I49" s="956">
        <f>'21.'!U79</f>
        <v>1793.6264438874189</v>
      </c>
      <c r="J49" s="1063">
        <f t="shared" si="8"/>
        <v>8.608313616093028</v>
      </c>
      <c r="K49" s="956">
        <f>'21.'!V79</f>
        <v>4713.569799438219</v>
      </c>
      <c r="L49" s="1063">
        <f t="shared" si="15"/>
        <v>22.622261855688684</v>
      </c>
      <c r="M49" s="956">
        <f>'21.'!W79</f>
        <v>1127.5295960280857</v>
      </c>
      <c r="N49" s="1063">
        <f t="shared" si="16"/>
        <v>5.4114547692549895</v>
      </c>
      <c r="O49" s="956">
        <f>'21.'!X79</f>
        <v>4655.7533051686605</v>
      </c>
      <c r="P49" s="1063">
        <f t="shared" si="17"/>
        <v>22.344777925547294</v>
      </c>
      <c r="Q49" s="908"/>
      <c r="R49" s="1005"/>
      <c r="S49" s="842"/>
      <c r="T49" s="1005"/>
      <c r="U49" s="1005"/>
      <c r="V49" s="908"/>
      <c r="W49" s="1005"/>
      <c r="X49" s="908"/>
      <c r="Y49" s="1005"/>
      <c r="Z49" s="1005"/>
      <c r="AA49" s="908"/>
      <c r="AB49" s="1005"/>
      <c r="AC49" s="908"/>
      <c r="AD49" s="1005"/>
      <c r="AE49" s="908"/>
      <c r="AF49" s="908"/>
      <c r="AG49" s="908"/>
      <c r="AH49" s="908"/>
      <c r="AI49" s="908"/>
      <c r="AJ49" s="1008"/>
      <c r="AK49" s="902"/>
      <c r="AL49" s="902"/>
      <c r="AM49" s="902"/>
      <c r="AN49" s="902"/>
      <c r="AO49" s="902"/>
      <c r="AP49" s="960"/>
      <c r="AQ49" s="960"/>
      <c r="AR49" s="960"/>
      <c r="AS49" s="960"/>
      <c r="AT49" s="960"/>
      <c r="AU49" s="960"/>
      <c r="AV49" s="960"/>
      <c r="AW49" s="960"/>
      <c r="AX49" s="960"/>
      <c r="AY49" s="960"/>
      <c r="AZ49" s="960"/>
      <c r="BA49" s="960"/>
      <c r="BB49" s="960"/>
      <c r="BC49" s="960"/>
      <c r="BD49" s="960"/>
      <c r="BE49" s="960"/>
      <c r="BF49" s="960"/>
      <c r="BG49" s="960"/>
      <c r="BH49" s="960"/>
      <c r="BI49" s="960"/>
      <c r="BJ49" s="960"/>
      <c r="BK49" s="960"/>
      <c r="BL49" s="960"/>
      <c r="BM49" s="960"/>
      <c r="BN49" s="960"/>
      <c r="BO49" s="960"/>
      <c r="BP49" s="960"/>
      <c r="BQ49" s="960"/>
      <c r="BR49" s="960"/>
      <c r="BS49" s="960"/>
      <c r="BT49" s="960"/>
      <c r="BU49" s="960"/>
      <c r="BV49" s="960"/>
      <c r="BW49" s="960"/>
      <c r="BX49" s="960"/>
    </row>
    <row r="50" spans="1:76" ht="13.5" customHeight="1">
      <c r="A50" s="813"/>
      <c r="B50" s="813" t="s">
        <v>1039</v>
      </c>
      <c r="C50" s="813"/>
      <c r="D50" s="843"/>
      <c r="E50" s="956">
        <f>'21.'!S80</f>
        <v>49874.073722278707</v>
      </c>
      <c r="F50" s="1063">
        <v>100</v>
      </c>
      <c r="G50" s="956">
        <f>'21.'!T80</f>
        <v>20732.583409491512</v>
      </c>
      <c r="H50" s="1063">
        <f t="shared" si="8"/>
        <v>41.569861577660305</v>
      </c>
      <c r="I50" s="956">
        <f>'21.'!U80</f>
        <v>9054.1900405997967</v>
      </c>
      <c r="J50" s="1063">
        <f t="shared" si="8"/>
        <v>18.154101650123071</v>
      </c>
      <c r="K50" s="956">
        <f>'21.'!V80</f>
        <v>11890.612905869768</v>
      </c>
      <c r="L50" s="1063">
        <f t="shared" si="15"/>
        <v>23.841270661149625</v>
      </c>
      <c r="M50" s="956">
        <f>'21.'!W80</f>
        <v>563.59805709308694</v>
      </c>
      <c r="N50" s="1063">
        <f t="shared" si="16"/>
        <v>1.1300421542291785</v>
      </c>
      <c r="O50" s="956">
        <f>'21.'!X80</f>
        <v>7633.0893095334995</v>
      </c>
      <c r="P50" s="1063">
        <f t="shared" si="17"/>
        <v>15.30472395745729</v>
      </c>
      <c r="Q50" s="908"/>
      <c r="R50" s="1005"/>
      <c r="S50" s="842"/>
      <c r="T50" s="1005"/>
      <c r="U50" s="1005"/>
      <c r="V50" s="908"/>
      <c r="W50" s="1005"/>
      <c r="X50" s="908"/>
      <c r="Y50" s="1005"/>
      <c r="Z50" s="1005"/>
      <c r="AA50" s="908"/>
      <c r="AB50" s="1005"/>
      <c r="AC50" s="908"/>
      <c r="AD50" s="1005"/>
      <c r="AE50" s="908"/>
      <c r="AF50" s="908"/>
      <c r="AG50" s="908"/>
      <c r="AH50" s="908"/>
      <c r="AI50" s="908"/>
      <c r="AJ50" s="1006"/>
      <c r="AK50" s="902"/>
      <c r="AL50" s="902"/>
      <c r="AM50" s="902"/>
      <c r="AN50" s="902"/>
      <c r="AO50" s="902"/>
      <c r="AP50" s="960"/>
      <c r="AQ50" s="960"/>
      <c r="AR50" s="960"/>
      <c r="AS50" s="960"/>
      <c r="AT50" s="960"/>
      <c r="AU50" s="960"/>
      <c r="AV50" s="960"/>
      <c r="AW50" s="960"/>
      <c r="AX50" s="960"/>
      <c r="AY50" s="960"/>
      <c r="AZ50" s="960"/>
      <c r="BA50" s="960"/>
      <c r="BB50" s="960"/>
      <c r="BC50" s="960"/>
      <c r="BD50" s="960"/>
      <c r="BE50" s="960"/>
      <c r="BF50" s="960"/>
      <c r="BG50" s="960"/>
      <c r="BH50" s="960"/>
      <c r="BI50" s="960"/>
      <c r="BJ50" s="960"/>
      <c r="BK50" s="960"/>
      <c r="BL50" s="960"/>
      <c r="BM50" s="960"/>
      <c r="BN50" s="960"/>
      <c r="BO50" s="960"/>
      <c r="BP50" s="960"/>
      <c r="BQ50" s="960"/>
      <c r="BR50" s="960"/>
      <c r="BS50" s="960"/>
      <c r="BT50" s="960"/>
      <c r="BU50" s="960"/>
      <c r="BV50" s="960"/>
      <c r="BW50" s="960"/>
      <c r="BX50" s="960"/>
    </row>
    <row r="51" spans="1:76" ht="13.5" customHeight="1">
      <c r="A51" s="1137"/>
      <c r="B51" s="813" t="s">
        <v>1040</v>
      </c>
      <c r="C51" s="1137"/>
      <c r="D51" s="843"/>
      <c r="E51" s="956">
        <f>'21.'!S81</f>
        <v>96009.123404028069</v>
      </c>
      <c r="F51" s="1063">
        <v>100</v>
      </c>
      <c r="G51" s="956">
        <f>'21.'!T81</f>
        <v>34196.632219271341</v>
      </c>
      <c r="H51" s="1063">
        <f t="shared" si="8"/>
        <v>35.618106911948558</v>
      </c>
      <c r="I51" s="956">
        <f>'21.'!U81</f>
        <v>13385.532382935453</v>
      </c>
      <c r="J51" s="1063">
        <f t="shared" si="8"/>
        <v>13.941937920426698</v>
      </c>
      <c r="K51" s="956">
        <f>'21.'!V81</f>
        <v>27633.848100486495</v>
      </c>
      <c r="L51" s="1063">
        <f t="shared" si="15"/>
        <v>28.782523077725671</v>
      </c>
      <c r="M51" s="956">
        <f>'21.'!W81</f>
        <v>3027.0403646160935</v>
      </c>
      <c r="N51" s="1063">
        <f t="shared" si="16"/>
        <v>3.1528674122745857</v>
      </c>
      <c r="O51" s="956">
        <f>'21.'!X81</f>
        <v>17766.07033699211</v>
      </c>
      <c r="P51" s="1063">
        <f t="shared" si="17"/>
        <v>18.504564677909279</v>
      </c>
      <c r="Q51" s="908"/>
      <c r="R51" s="1005"/>
      <c r="S51" s="842"/>
      <c r="T51" s="1005"/>
      <c r="U51" s="1005"/>
      <c r="V51" s="908"/>
      <c r="W51" s="1005"/>
      <c r="X51" s="908"/>
      <c r="Y51" s="1005"/>
      <c r="Z51" s="1005"/>
      <c r="AA51" s="908"/>
      <c r="AB51" s="1005"/>
      <c r="AC51" s="908"/>
      <c r="AD51" s="1005"/>
      <c r="AE51" s="908"/>
      <c r="AF51" s="908"/>
      <c r="AG51" s="908"/>
      <c r="AH51" s="908"/>
      <c r="AI51" s="908"/>
      <c r="AJ51" s="1006"/>
      <c r="AK51" s="902"/>
      <c r="AL51" s="902"/>
      <c r="AM51" s="902"/>
      <c r="AN51" s="902"/>
      <c r="AO51" s="902"/>
      <c r="AP51" s="960"/>
      <c r="AQ51" s="960"/>
      <c r="AR51" s="960"/>
      <c r="AS51" s="960"/>
      <c r="AT51" s="960"/>
      <c r="AU51" s="960"/>
      <c r="AV51" s="960"/>
      <c r="AW51" s="960"/>
      <c r="AX51" s="960"/>
      <c r="AY51" s="960"/>
      <c r="AZ51" s="960"/>
      <c r="BA51" s="960"/>
      <c r="BB51" s="960"/>
      <c r="BC51" s="960"/>
      <c r="BD51" s="960"/>
      <c r="BE51" s="960"/>
      <c r="BF51" s="960"/>
      <c r="BG51" s="960"/>
      <c r="BH51" s="960"/>
      <c r="BI51" s="960"/>
      <c r="BJ51" s="960"/>
      <c r="BK51" s="960"/>
      <c r="BL51" s="960"/>
      <c r="BM51" s="960"/>
      <c r="BN51" s="960"/>
      <c r="BO51" s="960"/>
      <c r="BP51" s="960"/>
      <c r="BQ51" s="960"/>
      <c r="BR51" s="960"/>
      <c r="BS51" s="960"/>
      <c r="BT51" s="960"/>
      <c r="BU51" s="960"/>
      <c r="BV51" s="960"/>
      <c r="BW51" s="960"/>
      <c r="BX51" s="960"/>
    </row>
    <row r="52" spans="1:76" ht="13.5" customHeight="1">
      <c r="A52" s="1137"/>
      <c r="B52" s="813" t="s">
        <v>1041</v>
      </c>
      <c r="C52" s="1137"/>
      <c r="D52" s="843"/>
      <c r="E52" s="956">
        <f>'21.'!S82</f>
        <v>107734.36082489307</v>
      </c>
      <c r="F52" s="1063">
        <v>100</v>
      </c>
      <c r="G52" s="956">
        <f>'21.'!T82</f>
        <v>33638.372055199383</v>
      </c>
      <c r="H52" s="1063">
        <f t="shared" si="8"/>
        <v>31.223438648207875</v>
      </c>
      <c r="I52" s="956">
        <f>'21.'!U82</f>
        <v>17448.759487725281</v>
      </c>
      <c r="J52" s="1063">
        <f t="shared" si="8"/>
        <v>16.196095056511975</v>
      </c>
      <c r="K52" s="956">
        <f>'21.'!V82</f>
        <v>31038.287821355421</v>
      </c>
      <c r="L52" s="1063">
        <f t="shared" si="15"/>
        <v>28.810017141888238</v>
      </c>
      <c r="M52" s="956">
        <f>'21.'!W82</f>
        <v>4467.0249199434529</v>
      </c>
      <c r="N52" s="1063">
        <f t="shared" si="16"/>
        <v>4.1463325959709074</v>
      </c>
      <c r="O52" s="956">
        <f>'21.'!X82</f>
        <v>21141.916541723589</v>
      </c>
      <c r="P52" s="1063">
        <f t="shared" si="17"/>
        <v>19.624116558399393</v>
      </c>
      <c r="Q52" s="908"/>
      <c r="R52" s="1005"/>
      <c r="S52" s="842"/>
      <c r="T52" s="1005"/>
      <c r="U52" s="1005"/>
      <c r="V52" s="908"/>
      <c r="W52" s="1005"/>
      <c r="X52" s="908"/>
      <c r="Y52" s="1005"/>
      <c r="Z52" s="1005"/>
      <c r="AA52" s="908"/>
      <c r="AB52" s="1005"/>
      <c r="AC52" s="908"/>
      <c r="AD52" s="1005"/>
      <c r="AE52" s="908"/>
      <c r="AF52" s="908"/>
      <c r="AG52" s="908"/>
      <c r="AH52" s="908"/>
      <c r="AI52" s="908"/>
      <c r="AJ52" s="1006"/>
      <c r="AK52" s="902"/>
      <c r="AL52" s="902"/>
      <c r="AM52" s="902"/>
      <c r="AN52" s="902"/>
      <c r="AO52" s="902"/>
      <c r="AP52" s="960"/>
      <c r="AQ52" s="960"/>
      <c r="AR52" s="960"/>
      <c r="AS52" s="960"/>
      <c r="AT52" s="960"/>
      <c r="AU52" s="960"/>
      <c r="AV52" s="960"/>
      <c r="AW52" s="960"/>
      <c r="AX52" s="960"/>
      <c r="AY52" s="960"/>
      <c r="AZ52" s="960"/>
      <c r="BA52" s="960"/>
      <c r="BB52" s="960"/>
      <c r="BC52" s="960"/>
      <c r="BD52" s="960"/>
      <c r="BE52" s="960"/>
      <c r="BF52" s="960"/>
      <c r="BG52" s="960"/>
      <c r="BH52" s="960"/>
      <c r="BI52" s="960"/>
      <c r="BJ52" s="960"/>
      <c r="BK52" s="960"/>
      <c r="BL52" s="960"/>
      <c r="BM52" s="960"/>
      <c r="BN52" s="960"/>
      <c r="BO52" s="960"/>
      <c r="BP52" s="960"/>
      <c r="BQ52" s="960"/>
      <c r="BR52" s="960"/>
      <c r="BS52" s="960"/>
      <c r="BT52" s="960"/>
      <c r="BU52" s="960"/>
      <c r="BV52" s="960"/>
      <c r="BW52" s="960"/>
      <c r="BX52" s="960"/>
    </row>
    <row r="53" spans="1:76" ht="13.5" customHeight="1">
      <c r="A53" s="1137"/>
      <c r="B53" s="813" t="s">
        <v>1042</v>
      </c>
      <c r="C53" s="1137"/>
      <c r="D53" s="843"/>
      <c r="E53" s="956">
        <f>'21.'!S83</f>
        <v>187857.57393314797</v>
      </c>
      <c r="F53" s="1063">
        <v>100</v>
      </c>
      <c r="G53" s="956">
        <f>'21.'!T83</f>
        <v>70719.455537570277</v>
      </c>
      <c r="H53" s="1063">
        <f t="shared" si="8"/>
        <v>37.645251163914686</v>
      </c>
      <c r="I53" s="956">
        <f>'21.'!U83</f>
        <v>22583.047798485473</v>
      </c>
      <c r="J53" s="1063">
        <f t="shared" si="8"/>
        <v>12.021366679909324</v>
      </c>
      <c r="K53" s="956">
        <f>'21.'!V83</f>
        <v>59158.939686143713</v>
      </c>
      <c r="L53" s="1063">
        <f t="shared" si="15"/>
        <v>31.491378520195486</v>
      </c>
      <c r="M53" s="956">
        <f>'21.'!W83</f>
        <v>9724.7342427763142</v>
      </c>
      <c r="N53" s="1063">
        <f t="shared" si="16"/>
        <v>5.1766527370554734</v>
      </c>
      <c r="O53" s="956">
        <f>'21.'!X83</f>
        <v>25671.39666834028</v>
      </c>
      <c r="P53" s="1063">
        <f t="shared" si="17"/>
        <v>13.665350899014509</v>
      </c>
      <c r="Q53" s="908"/>
      <c r="R53" s="1005"/>
      <c r="S53" s="842"/>
      <c r="T53" s="1005"/>
      <c r="U53" s="1005"/>
      <c r="V53" s="908"/>
      <c r="W53" s="1005"/>
      <c r="X53" s="908"/>
      <c r="Y53" s="1005"/>
      <c r="Z53" s="1005"/>
      <c r="AA53" s="908"/>
      <c r="AB53" s="1005"/>
      <c r="AC53" s="908"/>
      <c r="AD53" s="1005"/>
      <c r="AE53" s="908"/>
      <c r="AF53" s="908"/>
      <c r="AG53" s="908"/>
      <c r="AH53" s="908"/>
      <c r="AI53" s="908"/>
      <c r="AJ53" s="1006"/>
      <c r="AK53" s="902"/>
      <c r="AL53" s="902"/>
      <c r="AM53" s="902"/>
      <c r="AN53" s="902"/>
      <c r="AO53" s="902"/>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960"/>
      <c r="BX53" s="960"/>
    </row>
    <row r="54" spans="1:76" ht="13.5" customHeight="1">
      <c r="A54" s="1137"/>
      <c r="B54" s="813" t="s">
        <v>1043</v>
      </c>
      <c r="C54" s="1137"/>
      <c r="D54" s="843"/>
      <c r="E54" s="956">
        <f>'21.'!S84</f>
        <v>70870.411137725911</v>
      </c>
      <c r="F54" s="1063">
        <v>100</v>
      </c>
      <c r="G54" s="956">
        <f>'21.'!T84</f>
        <v>37122.19066632232</v>
      </c>
      <c r="H54" s="1063">
        <f t="shared" si="8"/>
        <v>52.380380006799967</v>
      </c>
      <c r="I54" s="956">
        <f>'21.'!U84</f>
        <v>14644.153928329033</v>
      </c>
      <c r="J54" s="1063">
        <f t="shared" si="8"/>
        <v>20.663283439784678</v>
      </c>
      <c r="K54" s="956">
        <f>'21.'!V84</f>
        <v>9179.8266508353554</v>
      </c>
      <c r="L54" s="1063">
        <f t="shared" si="15"/>
        <v>12.952975019427718</v>
      </c>
      <c r="M54" s="956">
        <f>'21.'!W84</f>
        <v>161.45515899999219</v>
      </c>
      <c r="N54" s="1063">
        <f t="shared" si="16"/>
        <v>0.22781744370895285</v>
      </c>
      <c r="O54" s="956">
        <f>'21.'!X84</f>
        <v>9762.7847351121109</v>
      </c>
      <c r="P54" s="1063">
        <f t="shared" si="17"/>
        <v>13.775544092921399</v>
      </c>
      <c r="Q54" s="908"/>
      <c r="R54" s="1005"/>
      <c r="S54" s="842"/>
      <c r="T54" s="1005"/>
      <c r="U54" s="1005"/>
      <c r="V54" s="908"/>
      <c r="W54" s="1005"/>
      <c r="X54" s="908"/>
      <c r="Y54" s="1005"/>
      <c r="Z54" s="1005"/>
      <c r="AA54" s="908"/>
      <c r="AB54" s="1005"/>
      <c r="AC54" s="908"/>
      <c r="AD54" s="1005"/>
      <c r="AE54" s="908"/>
      <c r="AF54" s="908"/>
      <c r="AG54" s="908"/>
      <c r="AH54" s="908"/>
      <c r="AI54" s="908"/>
      <c r="AJ54" s="902"/>
      <c r="AK54" s="902"/>
      <c r="AL54" s="902"/>
      <c r="AM54" s="902"/>
      <c r="AN54" s="902"/>
      <c r="AO54" s="902"/>
      <c r="AP54" s="960"/>
      <c r="AQ54" s="960"/>
      <c r="AR54" s="960"/>
      <c r="AS54" s="960"/>
      <c r="AT54" s="960"/>
      <c r="AU54" s="960"/>
      <c r="AV54" s="960"/>
      <c r="AW54" s="960"/>
      <c r="AX54" s="960"/>
      <c r="AY54" s="960"/>
      <c r="AZ54" s="960"/>
      <c r="BA54" s="960"/>
      <c r="BB54" s="960"/>
      <c r="BC54" s="960"/>
      <c r="BD54" s="960"/>
      <c r="BE54" s="960"/>
      <c r="BF54" s="960"/>
      <c r="BG54" s="960"/>
      <c r="BH54" s="960"/>
      <c r="BI54" s="960"/>
      <c r="BJ54" s="960"/>
      <c r="BK54" s="960"/>
      <c r="BL54" s="960"/>
      <c r="BM54" s="960"/>
      <c r="BN54" s="960"/>
      <c r="BO54" s="960"/>
      <c r="BP54" s="960"/>
      <c r="BQ54" s="960"/>
      <c r="BR54" s="960"/>
      <c r="BS54" s="960"/>
      <c r="BT54" s="960"/>
      <c r="BU54" s="960"/>
      <c r="BV54" s="960"/>
      <c r="BW54" s="960"/>
      <c r="BX54" s="960"/>
    </row>
    <row r="55" spans="1:76" ht="13.5" customHeight="1">
      <c r="A55" s="1137"/>
      <c r="B55" s="813" t="s">
        <v>1044</v>
      </c>
      <c r="C55" s="1137"/>
      <c r="D55" s="843"/>
      <c r="E55" s="956">
        <f>'21.'!S85</f>
        <v>81408.395370228769</v>
      </c>
      <c r="F55" s="1063">
        <v>100</v>
      </c>
      <c r="G55" s="956">
        <f>'21.'!T85</f>
        <v>21280.943498246012</v>
      </c>
      <c r="H55" s="1063">
        <f t="shared" si="8"/>
        <v>26.14096912420964</v>
      </c>
      <c r="I55" s="956">
        <f>'21.'!U85</f>
        <v>26865.326468183124</v>
      </c>
      <c r="J55" s="1063">
        <f t="shared" si="8"/>
        <v>33.000682971338648</v>
      </c>
      <c r="K55" s="956">
        <f>'21.'!V85</f>
        <v>19879.198892806984</v>
      </c>
      <c r="L55" s="1063">
        <f t="shared" si="15"/>
        <v>24.419101743008746</v>
      </c>
      <c r="M55" s="956">
        <f>'21.'!W85</f>
        <v>5020.2306790989751</v>
      </c>
      <c r="N55" s="1063">
        <f t="shared" si="16"/>
        <v>6.1667235378709906</v>
      </c>
      <c r="O55" s="956">
        <f>'21.'!X85</f>
        <v>8362.695832091571</v>
      </c>
      <c r="P55" s="1063">
        <f t="shared" si="17"/>
        <v>10.272522623815071</v>
      </c>
      <c r="Q55" s="908"/>
      <c r="R55" s="1005"/>
      <c r="S55" s="842"/>
      <c r="T55" s="1005"/>
      <c r="U55" s="1005"/>
      <c r="V55" s="908"/>
      <c r="W55" s="1005"/>
      <c r="X55" s="908"/>
      <c r="Y55" s="1005"/>
      <c r="Z55" s="1005"/>
      <c r="AA55" s="908"/>
      <c r="AB55" s="1005"/>
      <c r="AC55" s="908"/>
      <c r="AD55" s="1005"/>
      <c r="AE55" s="908"/>
      <c r="AF55" s="908"/>
      <c r="AG55" s="908"/>
      <c r="AH55" s="908"/>
      <c r="AI55" s="908"/>
      <c r="AJ55" s="902"/>
      <c r="AK55" s="902"/>
      <c r="AL55" s="902"/>
      <c r="AM55" s="902"/>
      <c r="AN55" s="902"/>
      <c r="AO55" s="902"/>
      <c r="AP55" s="960"/>
      <c r="AQ55" s="960"/>
      <c r="AR55" s="960"/>
      <c r="AS55" s="960"/>
      <c r="AT55" s="960"/>
      <c r="AU55" s="960"/>
      <c r="AV55" s="960"/>
      <c r="AW55" s="960"/>
      <c r="AX55" s="960"/>
      <c r="AY55" s="960"/>
      <c r="AZ55" s="960"/>
      <c r="BA55" s="960"/>
      <c r="BB55" s="960"/>
      <c r="BC55" s="960"/>
      <c r="BD55" s="960"/>
      <c r="BE55" s="960"/>
      <c r="BF55" s="960"/>
      <c r="BG55" s="960"/>
      <c r="BH55" s="960"/>
      <c r="BI55" s="960"/>
      <c r="BJ55" s="960"/>
      <c r="BK55" s="960"/>
      <c r="BL55" s="960"/>
      <c r="BM55" s="960"/>
      <c r="BN55" s="960"/>
      <c r="BO55" s="960"/>
      <c r="BP55" s="960"/>
      <c r="BQ55" s="960"/>
      <c r="BR55" s="960"/>
      <c r="BS55" s="960"/>
      <c r="BT55" s="960"/>
      <c r="BU55" s="960"/>
      <c r="BV55" s="960"/>
      <c r="BW55" s="960"/>
      <c r="BX55" s="960"/>
    </row>
    <row r="56" spans="1:76" ht="13.5" customHeight="1">
      <c r="A56" s="1137"/>
      <c r="B56" s="813" t="s">
        <v>1045</v>
      </c>
      <c r="C56" s="1137"/>
      <c r="D56" s="843"/>
      <c r="E56" s="956">
        <f>'21.'!S86</f>
        <v>134713.47607020341</v>
      </c>
      <c r="F56" s="1063">
        <v>100</v>
      </c>
      <c r="G56" s="956">
        <f>'21.'!T86</f>
        <v>52095.194262359422</v>
      </c>
      <c r="H56" s="1063">
        <f t="shared" si="8"/>
        <v>38.671108327136466</v>
      </c>
      <c r="I56" s="956">
        <f>'21.'!U86</f>
        <v>37933.632666957114</v>
      </c>
      <c r="J56" s="1063">
        <f t="shared" si="8"/>
        <v>28.158751279781917</v>
      </c>
      <c r="K56" s="956">
        <f>'21.'!V86</f>
        <v>29576.794386889891</v>
      </c>
      <c r="L56" s="1063">
        <f t="shared" si="15"/>
        <v>21.955334573563</v>
      </c>
      <c r="M56" s="956">
        <f>'21.'!W86</f>
        <v>3001.3819109999999</v>
      </c>
      <c r="N56" s="1063">
        <f t="shared" si="16"/>
        <v>2.2279745119455501</v>
      </c>
      <c r="O56" s="956">
        <f>'21.'!X86</f>
        <v>12106.472843374038</v>
      </c>
      <c r="P56" s="1063">
        <f t="shared" si="17"/>
        <v>8.9868313078529543</v>
      </c>
      <c r="Q56" s="908"/>
      <c r="R56" s="1005"/>
      <c r="S56" s="842"/>
      <c r="T56" s="1005"/>
      <c r="U56" s="1005"/>
      <c r="V56" s="908"/>
      <c r="W56" s="1005"/>
      <c r="X56" s="908"/>
      <c r="Y56" s="1005"/>
      <c r="Z56" s="1005"/>
      <c r="AA56" s="908"/>
      <c r="AB56" s="1005"/>
      <c r="AC56" s="908"/>
      <c r="AD56" s="1005"/>
      <c r="AE56" s="908"/>
      <c r="AF56" s="908"/>
      <c r="AG56" s="908"/>
      <c r="AH56" s="908"/>
      <c r="AI56" s="908"/>
      <c r="AJ56" s="902"/>
      <c r="AK56" s="902"/>
      <c r="AL56" s="902"/>
      <c r="AM56" s="902"/>
      <c r="AN56" s="902"/>
      <c r="AO56" s="902"/>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c r="BM56" s="960"/>
      <c r="BN56" s="960"/>
      <c r="BO56" s="960"/>
      <c r="BP56" s="960"/>
      <c r="BQ56" s="960"/>
      <c r="BR56" s="960"/>
      <c r="BS56" s="960"/>
      <c r="BT56" s="960"/>
      <c r="BU56" s="960"/>
      <c r="BV56" s="960"/>
      <c r="BW56" s="960"/>
      <c r="BX56" s="960"/>
    </row>
    <row r="57" spans="1:76" ht="13.5" customHeight="1">
      <c r="A57" s="1137"/>
      <c r="B57" s="813" t="s">
        <v>1046</v>
      </c>
      <c r="C57" s="1137"/>
      <c r="D57" s="843"/>
      <c r="E57" s="956">
        <f>'21.'!S87</f>
        <v>148571.21174484942</v>
      </c>
      <c r="F57" s="1063">
        <v>100</v>
      </c>
      <c r="G57" s="956">
        <f>'21.'!T87</f>
        <v>39284.629424333412</v>
      </c>
      <c r="H57" s="1063">
        <f t="shared" si="8"/>
        <v>26.441616086297625</v>
      </c>
      <c r="I57" s="956">
        <f>'21.'!U87</f>
        <v>49135.345802361619</v>
      </c>
      <c r="J57" s="1063">
        <f t="shared" si="8"/>
        <v>33.071915632447556</v>
      </c>
      <c r="K57" s="956">
        <f>'21.'!V87</f>
        <v>36151.499354200729</v>
      </c>
      <c r="L57" s="1063">
        <f t="shared" si="15"/>
        <v>24.33277546143054</v>
      </c>
      <c r="M57" s="956">
        <f>'21.'!W87</f>
        <v>5986.4273189807518</v>
      </c>
      <c r="N57" s="1063">
        <f t="shared" si="16"/>
        <v>4.0293319605292144</v>
      </c>
      <c r="O57" s="956">
        <f>'21.'!X87</f>
        <v>18013.309844942214</v>
      </c>
      <c r="P57" s="1063">
        <f t="shared" si="17"/>
        <v>12.1243608592744</v>
      </c>
      <c r="Q57" s="908"/>
      <c r="R57" s="1005"/>
      <c r="S57" s="842"/>
      <c r="T57" s="1005"/>
      <c r="U57" s="1005"/>
      <c r="V57" s="908"/>
      <c r="W57" s="1005"/>
      <c r="X57" s="908"/>
      <c r="Y57" s="1005"/>
      <c r="Z57" s="1005"/>
      <c r="AA57" s="908"/>
      <c r="AB57" s="1005"/>
      <c r="AC57" s="908"/>
      <c r="AD57" s="1005"/>
      <c r="AE57" s="908"/>
      <c r="AF57" s="908"/>
      <c r="AG57" s="908"/>
      <c r="AH57" s="908"/>
      <c r="AI57" s="908"/>
      <c r="AJ57" s="902"/>
      <c r="AK57" s="902"/>
      <c r="AL57" s="902"/>
      <c r="AM57" s="902"/>
      <c r="AN57" s="902"/>
      <c r="AO57" s="902"/>
      <c r="AP57" s="960"/>
      <c r="AQ57" s="960"/>
      <c r="AR57" s="960"/>
      <c r="AS57" s="960"/>
      <c r="AT57" s="960"/>
      <c r="AU57" s="960"/>
      <c r="AV57" s="960"/>
      <c r="AW57" s="960"/>
      <c r="AX57" s="960"/>
      <c r="AY57" s="960"/>
      <c r="AZ57" s="960"/>
      <c r="BA57" s="960"/>
      <c r="BB57" s="960"/>
      <c r="BC57" s="960"/>
      <c r="BD57" s="960"/>
      <c r="BE57" s="960"/>
      <c r="BF57" s="960"/>
      <c r="BG57" s="960"/>
      <c r="BH57" s="960"/>
      <c r="BI57" s="960"/>
      <c r="BJ57" s="960"/>
      <c r="BK57" s="960"/>
      <c r="BL57" s="960"/>
      <c r="BM57" s="960"/>
      <c r="BN57" s="960"/>
      <c r="BO57" s="960"/>
      <c r="BP57" s="960"/>
      <c r="BQ57" s="960"/>
      <c r="BR57" s="960"/>
      <c r="BS57" s="960"/>
      <c r="BT57" s="960"/>
      <c r="BU57" s="960"/>
      <c r="BV57" s="960"/>
      <c r="BW57" s="960"/>
      <c r="BX57" s="960"/>
    </row>
    <row r="58" spans="1:76" ht="13.5" customHeight="1">
      <c r="A58" s="2641" t="s">
        <v>373</v>
      </c>
      <c r="B58" s="2641"/>
      <c r="C58" s="2641"/>
      <c r="D58" s="2"/>
      <c r="E58" s="956"/>
      <c r="F58" s="1064"/>
      <c r="G58" s="956"/>
      <c r="H58" s="1065"/>
      <c r="I58" s="956"/>
      <c r="J58" s="1065"/>
      <c r="K58" s="956"/>
      <c r="L58" s="1065"/>
      <c r="M58" s="956"/>
      <c r="N58" s="1065"/>
      <c r="O58" s="956"/>
      <c r="P58" s="1065"/>
      <c r="Q58" s="908"/>
      <c r="R58" s="908"/>
      <c r="S58" s="842"/>
      <c r="T58" s="908"/>
      <c r="U58" s="908"/>
      <c r="V58" s="908"/>
      <c r="W58" s="908"/>
      <c r="X58" s="908"/>
      <c r="Y58" s="908"/>
      <c r="Z58" s="908"/>
      <c r="AA58" s="908"/>
      <c r="AB58" s="908"/>
      <c r="AC58" s="908"/>
      <c r="AD58" s="908"/>
      <c r="AE58" s="908"/>
      <c r="AF58" s="908"/>
      <c r="AG58" s="908"/>
      <c r="AH58" s="908"/>
      <c r="AI58" s="908"/>
      <c r="AJ58" s="902"/>
      <c r="AK58" s="902"/>
      <c r="AL58" s="902"/>
      <c r="AM58" s="902"/>
      <c r="AN58" s="902"/>
      <c r="AO58" s="902"/>
      <c r="AP58" s="960"/>
      <c r="AQ58" s="960"/>
      <c r="AR58" s="960"/>
      <c r="AS58" s="960"/>
      <c r="AT58" s="960"/>
      <c r="AU58" s="960"/>
      <c r="AV58" s="960"/>
      <c r="AW58" s="960"/>
      <c r="AX58" s="960"/>
      <c r="AY58" s="960"/>
      <c r="AZ58" s="960"/>
      <c r="BA58" s="960"/>
      <c r="BB58" s="960"/>
      <c r="BC58" s="960"/>
      <c r="BD58" s="960"/>
      <c r="BE58" s="960"/>
      <c r="BF58" s="960"/>
      <c r="BG58" s="960"/>
      <c r="BH58" s="960"/>
      <c r="BI58" s="960"/>
      <c r="BJ58" s="960"/>
      <c r="BK58" s="960"/>
      <c r="BL58" s="960"/>
      <c r="BM58" s="960"/>
      <c r="BN58" s="960"/>
      <c r="BO58" s="960"/>
      <c r="BP58" s="960"/>
      <c r="BQ58" s="960"/>
      <c r="BR58" s="960"/>
      <c r="BS58" s="960"/>
      <c r="BT58" s="960"/>
      <c r="BU58" s="960"/>
      <c r="BV58" s="960"/>
      <c r="BW58" s="960"/>
      <c r="BX58" s="960"/>
    </row>
    <row r="59" spans="1:76" ht="13.5" customHeight="1">
      <c r="A59" s="6"/>
      <c r="B59" s="813" t="s">
        <v>1028</v>
      </c>
      <c r="C59" s="6"/>
      <c r="D59" s="845"/>
      <c r="E59" s="866">
        <f>'21.'!S88</f>
        <v>32294.583646123447</v>
      </c>
      <c r="F59" s="1063">
        <v>100</v>
      </c>
      <c r="G59" s="963">
        <f>'21.'!T88</f>
        <v>7446.9340365241887</v>
      </c>
      <c r="H59" s="1063">
        <f t="shared" si="8"/>
        <v>23.059390138377271</v>
      </c>
      <c r="I59" s="963">
        <f>'21.'!U88</f>
        <v>2541.7845418957804</v>
      </c>
      <c r="J59" s="1063">
        <f t="shared" si="8"/>
        <v>7.8706218037924423</v>
      </c>
      <c r="K59" s="963">
        <f>'21.'!V88</f>
        <v>12824.38235716109</v>
      </c>
      <c r="L59" s="1063">
        <f t="shared" ref="L59:L68" si="18">K59/$E59*100</f>
        <v>39.710629180693878</v>
      </c>
      <c r="M59" s="963">
        <f>'21.'!W88</f>
        <v>1074.3572778166517</v>
      </c>
      <c r="N59" s="1063">
        <f t="shared" ref="N59:N68" si="19">M59/$E59*100</f>
        <v>3.3267413805027166</v>
      </c>
      <c r="O59" s="963">
        <f>'21.'!X88</f>
        <v>8407.125433980691</v>
      </c>
      <c r="P59" s="1063">
        <f t="shared" ref="P59:P68" si="20">O59/$E59*100</f>
        <v>26.032617500519656</v>
      </c>
      <c r="Q59" s="908"/>
      <c r="R59" s="1005"/>
      <c r="S59" s="842"/>
      <c r="T59" s="1005"/>
      <c r="U59" s="1005"/>
      <c r="V59" s="908"/>
      <c r="W59" s="1005"/>
      <c r="X59" s="908"/>
      <c r="Y59" s="1005"/>
      <c r="Z59" s="1005"/>
      <c r="AA59" s="908"/>
      <c r="AB59" s="1005"/>
      <c r="AC59" s="908"/>
      <c r="AD59" s="1005"/>
      <c r="AE59" s="908"/>
      <c r="AF59" s="908"/>
      <c r="AG59" s="908"/>
      <c r="AH59" s="908"/>
      <c r="AI59" s="908"/>
      <c r="AJ59" s="902"/>
      <c r="AK59" s="902"/>
      <c r="AL59" s="902"/>
      <c r="AM59" s="902"/>
      <c r="AN59" s="902"/>
      <c r="AO59" s="902"/>
    </row>
    <row r="60" spans="1:76" ht="13.5" customHeight="1">
      <c r="A60" s="6"/>
      <c r="B60" s="813" t="s">
        <v>1038</v>
      </c>
      <c r="C60" s="6"/>
      <c r="D60" s="2"/>
      <c r="E60" s="866">
        <f>'21.'!S89</f>
        <v>19284.837933550218</v>
      </c>
      <c r="F60" s="1063">
        <v>100</v>
      </c>
      <c r="G60" s="963">
        <f>'21.'!T89</f>
        <v>6341.5333686148188</v>
      </c>
      <c r="H60" s="1063">
        <f t="shared" si="8"/>
        <v>32.88351911727672</v>
      </c>
      <c r="I60" s="963">
        <f>'21.'!U89</f>
        <v>3451.3690927790171</v>
      </c>
      <c r="J60" s="1063">
        <f t="shared" si="8"/>
        <v>17.896801127763702</v>
      </c>
      <c r="K60" s="963">
        <f>'21.'!V89</f>
        <v>4278.9782168116853</v>
      </c>
      <c r="L60" s="1063">
        <f t="shared" si="18"/>
        <v>22.188302704724634</v>
      </c>
      <c r="M60" s="963">
        <f>'21.'!W89</f>
        <v>790.60197499763251</v>
      </c>
      <c r="N60" s="1063">
        <f t="shared" si="19"/>
        <v>4.0996039361171217</v>
      </c>
      <c r="O60" s="963">
        <f>'21.'!X89</f>
        <v>4422.3552803503362</v>
      </c>
      <c r="P60" s="1063">
        <f t="shared" si="20"/>
        <v>22.931773114134792</v>
      </c>
      <c r="Q60" s="908"/>
      <c r="R60" s="1005"/>
      <c r="S60" s="842"/>
      <c r="T60" s="1005"/>
      <c r="U60" s="1005"/>
      <c r="V60" s="908"/>
      <c r="W60" s="1005"/>
      <c r="X60" s="908"/>
      <c r="Y60" s="1005"/>
      <c r="Z60" s="1005"/>
      <c r="AA60" s="908"/>
      <c r="AB60" s="1005"/>
      <c r="AC60" s="908"/>
      <c r="AD60" s="1005"/>
      <c r="AE60" s="908"/>
      <c r="AF60" s="908"/>
      <c r="AG60" s="908"/>
      <c r="AH60" s="908"/>
      <c r="AI60" s="908"/>
      <c r="AJ60" s="902"/>
      <c r="AK60" s="902"/>
      <c r="AL60" s="902"/>
      <c r="AM60" s="902"/>
      <c r="AN60" s="902"/>
      <c r="AO60" s="902"/>
      <c r="AP60" s="960"/>
      <c r="AQ60" s="960"/>
      <c r="AR60" s="960"/>
      <c r="AS60" s="960"/>
      <c r="AT60" s="960"/>
      <c r="AU60" s="960"/>
      <c r="AV60" s="960"/>
      <c r="AW60" s="960"/>
      <c r="AX60" s="960"/>
      <c r="AY60" s="960"/>
      <c r="AZ60" s="960"/>
      <c r="BA60" s="960"/>
      <c r="BB60" s="960"/>
      <c r="BC60" s="960"/>
      <c r="BD60" s="960"/>
      <c r="BE60" s="960"/>
      <c r="BF60" s="960"/>
      <c r="BG60" s="960"/>
      <c r="BH60" s="960"/>
      <c r="BI60" s="960"/>
      <c r="BJ60" s="960"/>
      <c r="BK60" s="960"/>
      <c r="BL60" s="960"/>
      <c r="BM60" s="960"/>
      <c r="BN60" s="960"/>
      <c r="BO60" s="960"/>
      <c r="BP60" s="960"/>
      <c r="BQ60" s="960"/>
      <c r="BR60" s="960"/>
      <c r="BS60" s="960"/>
      <c r="BT60" s="960"/>
      <c r="BU60" s="960"/>
      <c r="BV60" s="960"/>
      <c r="BW60" s="960"/>
      <c r="BX60" s="960"/>
    </row>
    <row r="61" spans="1:76" ht="13.5" customHeight="1">
      <c r="A61" s="1137"/>
      <c r="B61" s="813" t="s">
        <v>1039</v>
      </c>
      <c r="C61" s="1137"/>
      <c r="D61" s="843"/>
      <c r="E61" s="866">
        <f>'21.'!S90</f>
        <v>40102.827122778348</v>
      </c>
      <c r="F61" s="1063">
        <v>100</v>
      </c>
      <c r="G61" s="963">
        <f>'21.'!T90</f>
        <v>16199.83428244509</v>
      </c>
      <c r="H61" s="1063">
        <f t="shared" si="8"/>
        <v>40.395741259956232</v>
      </c>
      <c r="I61" s="963">
        <f>'21.'!U90</f>
        <v>4897.2252168954647</v>
      </c>
      <c r="J61" s="1063">
        <f t="shared" si="8"/>
        <v>12.211670768003904</v>
      </c>
      <c r="K61" s="963">
        <f>'21.'!V90</f>
        <v>10324.93563139783</v>
      </c>
      <c r="L61" s="1063">
        <f t="shared" si="18"/>
        <v>25.746154005020962</v>
      </c>
      <c r="M61" s="963">
        <f>'21.'!W90</f>
        <v>557.29377189359025</v>
      </c>
      <c r="N61" s="1063">
        <f t="shared" si="19"/>
        <v>1.3896620559627533</v>
      </c>
      <c r="O61" s="963">
        <f>'21.'!X90</f>
        <v>8123.5382202320625</v>
      </c>
      <c r="P61" s="1063">
        <f t="shared" si="20"/>
        <v>20.256771911269826</v>
      </c>
      <c r="Q61" s="908"/>
      <c r="R61" s="1005"/>
      <c r="S61" s="842"/>
      <c r="T61" s="1005"/>
      <c r="U61" s="1005"/>
      <c r="V61" s="908"/>
      <c r="W61" s="1005"/>
      <c r="X61" s="908"/>
      <c r="Y61" s="1005"/>
      <c r="Z61" s="1005"/>
      <c r="AA61" s="908"/>
      <c r="AB61" s="1005"/>
      <c r="AC61" s="908"/>
      <c r="AD61" s="1005"/>
      <c r="AE61" s="908"/>
      <c r="AF61" s="908"/>
      <c r="AG61" s="908"/>
      <c r="AH61" s="908"/>
      <c r="AI61" s="908"/>
      <c r="AJ61" s="902"/>
      <c r="AK61" s="902"/>
      <c r="AL61" s="902"/>
      <c r="AM61" s="902"/>
      <c r="AN61" s="902"/>
      <c r="AO61" s="902"/>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c r="BM61" s="960"/>
      <c r="BN61" s="960"/>
      <c r="BO61" s="960"/>
      <c r="BP61" s="960"/>
      <c r="BQ61" s="960"/>
      <c r="BR61" s="960"/>
      <c r="BS61" s="960"/>
      <c r="BT61" s="960"/>
      <c r="BU61" s="960"/>
      <c r="BV61" s="960"/>
      <c r="BW61" s="960"/>
      <c r="BX61" s="960"/>
    </row>
    <row r="62" spans="1:76" ht="13.5" customHeight="1">
      <c r="A62" s="1137"/>
      <c r="B62" s="813" t="s">
        <v>1040</v>
      </c>
      <c r="C62" s="1137"/>
      <c r="D62" s="843"/>
      <c r="E62" s="866">
        <f>'21.'!S91</f>
        <v>64970.948131942976</v>
      </c>
      <c r="F62" s="1063">
        <v>100</v>
      </c>
      <c r="G62" s="963">
        <f>'21.'!T91</f>
        <v>13451.82067791187</v>
      </c>
      <c r="H62" s="1063">
        <f t="shared" si="8"/>
        <v>20.704362587712154</v>
      </c>
      <c r="I62" s="963">
        <f>'21.'!U91</f>
        <v>9414.7802493868985</v>
      </c>
      <c r="J62" s="1063">
        <f t="shared" si="8"/>
        <v>14.490753975557455</v>
      </c>
      <c r="K62" s="963">
        <f>'21.'!V91</f>
        <v>22445.290614689846</v>
      </c>
      <c r="L62" s="1063">
        <f t="shared" si="18"/>
        <v>34.546657021393564</v>
      </c>
      <c r="M62" s="963">
        <f>'21.'!W91</f>
        <v>2225.2252945874607</v>
      </c>
      <c r="N62" s="1063">
        <f t="shared" si="19"/>
        <v>3.4249543196883536</v>
      </c>
      <c r="O62" s="963">
        <f>'21.'!X91</f>
        <v>17433.831295386051</v>
      </c>
      <c r="P62" s="1063">
        <f t="shared" si="20"/>
        <v>26.833272095677952</v>
      </c>
      <c r="Q62" s="908"/>
      <c r="R62" s="1005"/>
      <c r="S62" s="842"/>
      <c r="T62" s="1005"/>
      <c r="U62" s="1005"/>
      <c r="V62" s="908"/>
      <c r="W62" s="1005"/>
      <c r="X62" s="908"/>
      <c r="Y62" s="1005"/>
      <c r="Z62" s="1005"/>
      <c r="AA62" s="908"/>
      <c r="AB62" s="1005"/>
      <c r="AC62" s="908"/>
      <c r="AD62" s="1005"/>
      <c r="AE62" s="908"/>
      <c r="AF62" s="908"/>
      <c r="AG62" s="908"/>
      <c r="AH62" s="908"/>
      <c r="AI62" s="908"/>
      <c r="AJ62" s="902"/>
      <c r="AK62" s="902"/>
      <c r="AL62" s="902"/>
      <c r="AM62" s="902"/>
      <c r="AN62" s="902"/>
      <c r="AO62" s="902"/>
      <c r="AP62" s="960"/>
      <c r="AQ62" s="960"/>
      <c r="AR62" s="960"/>
      <c r="AS62" s="960"/>
      <c r="AT62" s="960"/>
      <c r="AU62" s="960"/>
      <c r="AV62" s="960"/>
      <c r="AW62" s="960"/>
      <c r="AX62" s="960"/>
      <c r="AY62" s="960"/>
      <c r="AZ62" s="960"/>
      <c r="BA62" s="960"/>
      <c r="BB62" s="960"/>
      <c r="BC62" s="960"/>
      <c r="BD62" s="960"/>
      <c r="BE62" s="960"/>
      <c r="BF62" s="960"/>
      <c r="BG62" s="960"/>
      <c r="BH62" s="960"/>
      <c r="BI62" s="960"/>
      <c r="BJ62" s="960"/>
      <c r="BK62" s="960"/>
      <c r="BL62" s="960"/>
      <c r="BM62" s="960"/>
      <c r="BN62" s="960"/>
      <c r="BO62" s="960"/>
      <c r="BP62" s="960"/>
      <c r="BQ62" s="960"/>
      <c r="BR62" s="960"/>
      <c r="BS62" s="960"/>
      <c r="BT62" s="960"/>
      <c r="BU62" s="960"/>
      <c r="BV62" s="960"/>
      <c r="BW62" s="960"/>
      <c r="BX62" s="960"/>
    </row>
    <row r="63" spans="1:76" ht="13.5" customHeight="1">
      <c r="A63" s="1137"/>
      <c r="B63" s="813" t="s">
        <v>1041</v>
      </c>
      <c r="C63" s="1137"/>
      <c r="D63" s="843"/>
      <c r="E63" s="866">
        <f>'21.'!S92</f>
        <v>78130.77436844584</v>
      </c>
      <c r="F63" s="1063">
        <v>100</v>
      </c>
      <c r="G63" s="963">
        <f>'21.'!T92</f>
        <v>22406.88826333707</v>
      </c>
      <c r="H63" s="1063">
        <f t="shared" si="8"/>
        <v>28.678697279604069</v>
      </c>
      <c r="I63" s="963">
        <f>'21.'!U92</f>
        <v>8107.386998217069</v>
      </c>
      <c r="J63" s="1063">
        <f t="shared" si="8"/>
        <v>10.376688396795599</v>
      </c>
      <c r="K63" s="963">
        <f>'21.'!V92</f>
        <v>30816.386032409639</v>
      </c>
      <c r="L63" s="1063">
        <f t="shared" si="18"/>
        <v>39.442058883337069</v>
      </c>
      <c r="M63" s="963">
        <f>'21.'!W92</f>
        <v>4249.0650556848941</v>
      </c>
      <c r="N63" s="1063">
        <f t="shared" si="19"/>
        <v>5.4384013086153873</v>
      </c>
      <c r="O63" s="963">
        <f>'21.'!X92</f>
        <v>12551.048018959269</v>
      </c>
      <c r="P63" s="1063">
        <f t="shared" si="20"/>
        <v>16.064154131855346</v>
      </c>
      <c r="Q63" s="908"/>
      <c r="R63" s="1005"/>
      <c r="S63" s="842"/>
      <c r="T63" s="1005"/>
      <c r="U63" s="1005"/>
      <c r="V63" s="908"/>
      <c r="W63" s="1005"/>
      <c r="X63" s="908"/>
      <c r="Y63" s="1005"/>
      <c r="Z63" s="1005"/>
      <c r="AA63" s="908"/>
      <c r="AB63" s="1005"/>
      <c r="AC63" s="908"/>
      <c r="AD63" s="1005"/>
      <c r="AE63" s="908"/>
      <c r="AF63" s="908"/>
      <c r="AG63" s="908"/>
      <c r="AH63" s="908"/>
      <c r="AI63" s="908"/>
      <c r="AJ63" s="902"/>
      <c r="AK63" s="902"/>
      <c r="AL63" s="902"/>
      <c r="AM63" s="902"/>
      <c r="AN63" s="902"/>
      <c r="AO63" s="902"/>
      <c r="AP63" s="960"/>
      <c r="AQ63" s="960"/>
      <c r="AR63" s="960"/>
      <c r="AS63" s="960"/>
      <c r="AT63" s="960"/>
      <c r="AU63" s="960"/>
      <c r="AV63" s="960"/>
      <c r="AW63" s="960"/>
      <c r="AX63" s="960"/>
      <c r="AY63" s="960"/>
      <c r="AZ63" s="960"/>
      <c r="BA63" s="960"/>
      <c r="BB63" s="960"/>
      <c r="BC63" s="960"/>
      <c r="BD63" s="960"/>
      <c r="BE63" s="960"/>
      <c r="BF63" s="960"/>
      <c r="BG63" s="960"/>
      <c r="BH63" s="960"/>
      <c r="BI63" s="960"/>
      <c r="BJ63" s="960"/>
      <c r="BK63" s="960"/>
      <c r="BL63" s="960"/>
      <c r="BM63" s="960"/>
      <c r="BN63" s="960"/>
      <c r="BO63" s="960"/>
      <c r="BP63" s="960"/>
      <c r="BQ63" s="960"/>
      <c r="BR63" s="960"/>
      <c r="BS63" s="960"/>
      <c r="BT63" s="960"/>
      <c r="BU63" s="960"/>
      <c r="BV63" s="960"/>
      <c r="BW63" s="960"/>
      <c r="BX63" s="960"/>
    </row>
    <row r="64" spans="1:76" ht="13.5" customHeight="1">
      <c r="A64" s="1137"/>
      <c r="B64" s="813" t="s">
        <v>1042</v>
      </c>
      <c r="C64" s="1137"/>
      <c r="D64" s="843"/>
      <c r="E64" s="866">
        <f>'21.'!S93</f>
        <v>134554.01158150268</v>
      </c>
      <c r="F64" s="1063">
        <v>100</v>
      </c>
      <c r="G64" s="963">
        <f>'21.'!T93</f>
        <v>55102.635422750376</v>
      </c>
      <c r="H64" s="1063">
        <f t="shared" si="8"/>
        <v>40.952056928732553</v>
      </c>
      <c r="I64" s="963">
        <f>'21.'!U93</f>
        <v>19635.514800510664</v>
      </c>
      <c r="J64" s="1063">
        <f t="shared" si="8"/>
        <v>14.593035591968917</v>
      </c>
      <c r="K64" s="963">
        <f>'21.'!V93</f>
        <v>34974.802049155391</v>
      </c>
      <c r="L64" s="1063">
        <f t="shared" si="18"/>
        <v>25.993132154198385</v>
      </c>
      <c r="M64" s="963">
        <f>'21.'!W93</f>
        <v>3057.5078511746574</v>
      </c>
      <c r="N64" s="1063">
        <f t="shared" si="19"/>
        <v>2.2723275324442107</v>
      </c>
      <c r="O64" s="963">
        <f>'21.'!X93</f>
        <v>21783.551459137998</v>
      </c>
      <c r="P64" s="1063">
        <f t="shared" si="20"/>
        <v>16.189447793567389</v>
      </c>
      <c r="Q64" s="908"/>
      <c r="R64" s="1005"/>
      <c r="S64" s="842"/>
      <c r="T64" s="1005"/>
      <c r="U64" s="1005"/>
      <c r="V64" s="908"/>
      <c r="W64" s="1005"/>
      <c r="X64" s="908"/>
      <c r="Y64" s="1005"/>
      <c r="Z64" s="1005"/>
      <c r="AA64" s="908"/>
      <c r="AB64" s="1005"/>
      <c r="AC64" s="908"/>
      <c r="AD64" s="1005"/>
      <c r="AE64" s="908"/>
      <c r="AF64" s="908"/>
      <c r="AG64" s="908"/>
      <c r="AH64" s="908"/>
      <c r="AI64" s="908"/>
      <c r="AJ64" s="902"/>
      <c r="AK64" s="902"/>
      <c r="AL64" s="902"/>
      <c r="AM64" s="902"/>
      <c r="AN64" s="902"/>
      <c r="AO64" s="902"/>
      <c r="AP64" s="960"/>
      <c r="AQ64" s="960"/>
      <c r="AR64" s="960"/>
      <c r="AS64" s="960"/>
      <c r="AT64" s="960"/>
      <c r="AU64" s="960"/>
      <c r="AV64" s="960"/>
      <c r="AW64" s="960"/>
      <c r="AX64" s="960"/>
      <c r="AY64" s="960"/>
      <c r="AZ64" s="960"/>
      <c r="BA64" s="960"/>
      <c r="BB64" s="960"/>
      <c r="BC64" s="960"/>
      <c r="BD64" s="960"/>
      <c r="BE64" s="960"/>
      <c r="BF64" s="960"/>
      <c r="BG64" s="960"/>
      <c r="BH64" s="960"/>
      <c r="BI64" s="960"/>
      <c r="BJ64" s="960"/>
      <c r="BK64" s="960"/>
      <c r="BL64" s="960"/>
      <c r="BM64" s="960"/>
      <c r="BN64" s="960"/>
      <c r="BO64" s="960"/>
      <c r="BP64" s="960"/>
      <c r="BQ64" s="960"/>
      <c r="BR64" s="960"/>
      <c r="BS64" s="960"/>
      <c r="BT64" s="960"/>
      <c r="BU64" s="960"/>
      <c r="BV64" s="960"/>
      <c r="BW64" s="960"/>
      <c r="BX64" s="960"/>
    </row>
    <row r="65" spans="1:76" ht="13.5" customHeight="1">
      <c r="A65" s="1137"/>
      <c r="B65" s="813" t="s">
        <v>1043</v>
      </c>
      <c r="C65" s="1137"/>
      <c r="D65" s="843"/>
      <c r="E65" s="866">
        <f>'21.'!S94</f>
        <v>60186.624028732978</v>
      </c>
      <c r="F65" s="1063">
        <v>100</v>
      </c>
      <c r="G65" s="963">
        <f>'21.'!T94</f>
        <v>26974.938814432273</v>
      </c>
      <c r="H65" s="1063">
        <f t="shared" si="8"/>
        <v>44.81882685686854</v>
      </c>
      <c r="I65" s="963">
        <f>'21.'!U94</f>
        <v>9013.4782998341707</v>
      </c>
      <c r="J65" s="1063">
        <f t="shared" si="8"/>
        <v>14.975882839900031</v>
      </c>
      <c r="K65" s="963">
        <f>'21.'!V94</f>
        <v>17731.900889089615</v>
      </c>
      <c r="L65" s="1063">
        <f t="shared" si="18"/>
        <v>29.461530988387786</v>
      </c>
      <c r="M65" s="963">
        <f>'21.'!W94</f>
        <v>1087.7679425770518</v>
      </c>
      <c r="N65" s="1063">
        <f t="shared" si="19"/>
        <v>1.8073250662103153</v>
      </c>
      <c r="O65" s="963">
        <f>'21.'!X94</f>
        <v>5378.5380825493376</v>
      </c>
      <c r="P65" s="1063">
        <f t="shared" si="20"/>
        <v>8.9364342482170684</v>
      </c>
      <c r="Q65" s="908"/>
      <c r="R65" s="1005"/>
      <c r="S65" s="842"/>
      <c r="T65" s="1005"/>
      <c r="U65" s="1005"/>
      <c r="V65" s="908"/>
      <c r="W65" s="1005"/>
      <c r="X65" s="908"/>
      <c r="Y65" s="1005"/>
      <c r="Z65" s="1005"/>
      <c r="AA65" s="908"/>
      <c r="AB65" s="1005"/>
      <c r="AC65" s="908"/>
      <c r="AD65" s="1005"/>
      <c r="AE65" s="908"/>
      <c r="AF65" s="908"/>
      <c r="AG65" s="908"/>
      <c r="AH65" s="908"/>
      <c r="AI65" s="908"/>
      <c r="AJ65" s="902"/>
      <c r="AK65" s="902"/>
      <c r="AL65" s="902"/>
      <c r="AM65" s="902"/>
      <c r="AN65" s="902"/>
      <c r="AO65" s="902"/>
      <c r="AP65" s="960"/>
      <c r="AQ65" s="960"/>
      <c r="AR65" s="960"/>
      <c r="AS65" s="960"/>
      <c r="AT65" s="960"/>
      <c r="AU65" s="960"/>
      <c r="AV65" s="960"/>
      <c r="AW65" s="960"/>
      <c r="AX65" s="960"/>
      <c r="AY65" s="960"/>
      <c r="AZ65" s="960"/>
      <c r="BA65" s="960"/>
      <c r="BB65" s="960"/>
      <c r="BC65" s="960"/>
      <c r="BD65" s="960"/>
      <c r="BE65" s="960"/>
      <c r="BF65" s="960"/>
      <c r="BG65" s="960"/>
      <c r="BH65" s="960"/>
      <c r="BI65" s="960"/>
      <c r="BJ65" s="960"/>
      <c r="BK65" s="960"/>
      <c r="BL65" s="960"/>
      <c r="BM65" s="960"/>
      <c r="BN65" s="960"/>
      <c r="BO65" s="960"/>
      <c r="BP65" s="960"/>
      <c r="BQ65" s="960"/>
      <c r="BR65" s="960"/>
      <c r="BS65" s="960"/>
      <c r="BT65" s="960"/>
      <c r="BU65" s="960"/>
      <c r="BV65" s="960"/>
      <c r="BW65" s="960"/>
      <c r="BX65" s="960"/>
    </row>
    <row r="66" spans="1:76" ht="13.5" customHeight="1">
      <c r="A66" s="1137"/>
      <c r="B66" s="813" t="s">
        <v>1044</v>
      </c>
      <c r="C66" s="1137"/>
      <c r="D66" s="843"/>
      <c r="E66" s="866">
        <f>'21.'!S95</f>
        <v>104912.27502485836</v>
      </c>
      <c r="F66" s="1063">
        <v>100</v>
      </c>
      <c r="G66" s="963">
        <f>'21.'!T95</f>
        <v>45758.111211258758</v>
      </c>
      <c r="H66" s="1063">
        <f t="shared" si="8"/>
        <v>43.615593313953624</v>
      </c>
      <c r="I66" s="963">
        <f>'21.'!U95</f>
        <v>25962.985242774012</v>
      </c>
      <c r="J66" s="1063">
        <f t="shared" si="8"/>
        <v>24.747328409971313</v>
      </c>
      <c r="K66" s="963">
        <f>'21.'!V95</f>
        <v>19739.749366503816</v>
      </c>
      <c r="L66" s="1063">
        <f t="shared" si="18"/>
        <v>18.815481183518891</v>
      </c>
      <c r="M66" s="963">
        <f>'21.'!W95</f>
        <v>2269.144004108603</v>
      </c>
      <c r="N66" s="1063">
        <f t="shared" si="19"/>
        <v>2.1628965758019665</v>
      </c>
      <c r="O66" s="963">
        <f>'21.'!X95</f>
        <v>11182.285200984377</v>
      </c>
      <c r="P66" s="1063">
        <f t="shared" si="20"/>
        <v>10.658700517489301</v>
      </c>
      <c r="Q66" s="908"/>
      <c r="R66" s="1005"/>
      <c r="S66" s="842"/>
      <c r="T66" s="1005"/>
      <c r="U66" s="1005"/>
      <c r="V66" s="908"/>
      <c r="W66" s="1005"/>
      <c r="X66" s="908"/>
      <c r="Y66" s="1005"/>
      <c r="Z66" s="1005"/>
      <c r="AA66" s="908"/>
      <c r="AB66" s="1005"/>
      <c r="AC66" s="908"/>
      <c r="AD66" s="1005"/>
      <c r="AE66" s="908"/>
      <c r="AF66" s="908"/>
      <c r="AG66" s="908"/>
      <c r="AH66" s="908"/>
      <c r="AI66" s="908"/>
      <c r="AJ66" s="902"/>
      <c r="AK66" s="902"/>
      <c r="AL66" s="902"/>
      <c r="AM66" s="902"/>
      <c r="AN66" s="902"/>
      <c r="AO66" s="902"/>
      <c r="AP66" s="960"/>
      <c r="AQ66" s="960"/>
      <c r="AR66" s="960"/>
      <c r="AS66" s="960"/>
      <c r="AT66" s="960"/>
      <c r="AU66" s="960"/>
      <c r="AV66" s="960"/>
      <c r="AW66" s="960"/>
      <c r="AX66" s="960"/>
      <c r="AY66" s="960"/>
      <c r="AZ66" s="960"/>
      <c r="BA66" s="960"/>
      <c r="BB66" s="960"/>
      <c r="BC66" s="960"/>
      <c r="BD66" s="960"/>
      <c r="BE66" s="960"/>
      <c r="BF66" s="960"/>
      <c r="BG66" s="960"/>
      <c r="BH66" s="960"/>
      <c r="BI66" s="960"/>
      <c r="BJ66" s="960"/>
      <c r="BK66" s="960"/>
      <c r="BL66" s="960"/>
      <c r="BM66" s="960"/>
      <c r="BN66" s="960"/>
      <c r="BO66" s="960"/>
      <c r="BP66" s="960"/>
      <c r="BQ66" s="960"/>
      <c r="BR66" s="960"/>
      <c r="BS66" s="960"/>
      <c r="BT66" s="960"/>
      <c r="BU66" s="960"/>
      <c r="BV66" s="960"/>
      <c r="BW66" s="960"/>
      <c r="BX66" s="960"/>
    </row>
    <row r="67" spans="1:76" s="844" customFormat="1" ht="13.5" customHeight="1">
      <c r="A67" s="1137"/>
      <c r="B67" s="813" t="s">
        <v>1045</v>
      </c>
      <c r="C67" s="1137"/>
      <c r="D67" s="843"/>
      <c r="E67" s="866">
        <f>'21.'!S96</f>
        <v>124894.90575091666</v>
      </c>
      <c r="F67" s="1063">
        <v>100</v>
      </c>
      <c r="G67" s="963">
        <f>'21.'!T96</f>
        <v>63446.973969544262</v>
      </c>
      <c r="H67" s="1063">
        <f t="shared" si="8"/>
        <v>50.80028972204785</v>
      </c>
      <c r="I67" s="963">
        <f>'21.'!U96</f>
        <v>27752.611353908615</v>
      </c>
      <c r="J67" s="1063">
        <f t="shared" si="8"/>
        <v>22.220771285305148</v>
      </c>
      <c r="K67" s="963">
        <f>'21.'!V96</f>
        <v>17767.406754713775</v>
      </c>
      <c r="L67" s="1063">
        <f t="shared" si="18"/>
        <v>14.225885874118907</v>
      </c>
      <c r="M67" s="963">
        <f>'21.'!W96</f>
        <v>6559.8106523664446</v>
      </c>
      <c r="N67" s="1063">
        <f t="shared" si="19"/>
        <v>5.2522643841446666</v>
      </c>
      <c r="O67" s="963">
        <f>'21.'!X96</f>
        <v>9368.1030209552209</v>
      </c>
      <c r="P67" s="1063">
        <f t="shared" si="20"/>
        <v>7.5007887348411435</v>
      </c>
      <c r="Q67" s="908"/>
      <c r="R67" s="1005"/>
      <c r="S67" s="842"/>
      <c r="T67" s="1005"/>
      <c r="U67" s="1005"/>
      <c r="V67" s="908"/>
      <c r="W67" s="1005"/>
      <c r="X67" s="908"/>
      <c r="Y67" s="1005"/>
      <c r="Z67" s="1005"/>
      <c r="AA67" s="908"/>
      <c r="AB67" s="1005"/>
      <c r="AC67" s="908"/>
      <c r="AD67" s="1005"/>
      <c r="AE67" s="908"/>
      <c r="AF67" s="908"/>
      <c r="AG67" s="908"/>
      <c r="AH67" s="908"/>
      <c r="AI67" s="908"/>
      <c r="AJ67" s="902"/>
      <c r="AK67" s="902"/>
      <c r="AL67" s="902"/>
      <c r="AM67" s="902"/>
      <c r="AN67" s="902"/>
      <c r="AO67" s="902"/>
      <c r="AP67" s="970"/>
      <c r="AQ67" s="970"/>
      <c r="AR67" s="970"/>
      <c r="AS67" s="970"/>
      <c r="AT67" s="970"/>
      <c r="AU67" s="970"/>
      <c r="AV67" s="970"/>
      <c r="AW67" s="970"/>
      <c r="AX67" s="970"/>
      <c r="AY67" s="970"/>
      <c r="AZ67" s="970"/>
      <c r="BA67" s="970"/>
      <c r="BB67" s="970"/>
      <c r="BC67" s="970"/>
      <c r="BD67" s="970"/>
      <c r="BE67" s="970"/>
      <c r="BF67" s="970"/>
      <c r="BG67" s="970"/>
      <c r="BH67" s="970"/>
      <c r="BI67" s="970"/>
      <c r="BJ67" s="970"/>
      <c r="BK67" s="970"/>
      <c r="BL67" s="970"/>
      <c r="BM67" s="970"/>
      <c r="BN67" s="970"/>
      <c r="BO67" s="970"/>
      <c r="BP67" s="970"/>
      <c r="BQ67" s="970"/>
      <c r="BR67" s="970"/>
      <c r="BS67" s="970"/>
      <c r="BT67" s="970"/>
      <c r="BU67" s="970"/>
      <c r="BV67" s="970"/>
      <c r="BW67" s="970"/>
      <c r="BX67" s="970"/>
    </row>
    <row r="68" spans="1:76" ht="13.5" customHeight="1" thickBot="1">
      <c r="A68" s="1138"/>
      <c r="B68" s="1126" t="s">
        <v>1046</v>
      </c>
      <c r="C68" s="1138"/>
      <c r="D68" s="847"/>
      <c r="E68" s="869">
        <f>'21.'!S97</f>
        <v>268025.53968670598</v>
      </c>
      <c r="F68" s="1066">
        <v>100</v>
      </c>
      <c r="G68" s="967">
        <f>'21.'!T97</f>
        <v>72735.844034658367</v>
      </c>
      <c r="H68" s="1066">
        <f t="shared" si="8"/>
        <v>27.137654165225829</v>
      </c>
      <c r="I68" s="967">
        <f>'21.'!U97</f>
        <v>86191.300459396443</v>
      </c>
      <c r="J68" s="1066">
        <f t="shared" si="8"/>
        <v>32.157868447963999</v>
      </c>
      <c r="K68" s="967">
        <f>'21.'!V97</f>
        <v>64795.195884071822</v>
      </c>
      <c r="L68" s="1066">
        <f t="shared" si="18"/>
        <v>24.175008083114271</v>
      </c>
      <c r="M68" s="967">
        <f>'21.'!W97</f>
        <v>11839.655110777272</v>
      </c>
      <c r="N68" s="1066">
        <f t="shared" si="19"/>
        <v>4.4173607950259512</v>
      </c>
      <c r="O68" s="967">
        <f>'21.'!X97</f>
        <v>32463.544199446787</v>
      </c>
      <c r="P68" s="1066">
        <f t="shared" si="20"/>
        <v>12.112108509283592</v>
      </c>
      <c r="Q68" s="925"/>
      <c r="R68" s="1067"/>
      <c r="S68" s="925"/>
      <c r="T68" s="1067"/>
      <c r="U68" s="1067"/>
      <c r="V68" s="925"/>
      <c r="W68" s="1067"/>
      <c r="X68" s="925"/>
      <c r="Y68" s="1067"/>
      <c r="Z68" s="1067"/>
      <c r="AA68" s="925"/>
      <c r="AB68" s="1067"/>
      <c r="AC68" s="925"/>
      <c r="AD68" s="1067"/>
      <c r="AE68" s="925"/>
      <c r="AF68" s="925"/>
      <c r="AG68" s="925"/>
      <c r="AH68" s="925"/>
      <c r="AI68" s="925"/>
      <c r="AJ68" s="902"/>
      <c r="AK68" s="902"/>
      <c r="AL68" s="902"/>
      <c r="AM68" s="902"/>
      <c r="AN68" s="902"/>
      <c r="AO68" s="902"/>
      <c r="AP68" s="960"/>
      <c r="AQ68" s="960"/>
      <c r="AR68" s="960"/>
      <c r="AS68" s="960"/>
      <c r="AT68" s="960"/>
      <c r="AU68" s="960"/>
      <c r="AV68" s="960"/>
      <c r="AW68" s="960"/>
      <c r="AX68" s="960"/>
      <c r="AY68" s="960"/>
      <c r="AZ68" s="960"/>
      <c r="BA68" s="960"/>
      <c r="BB68" s="960"/>
      <c r="BC68" s="960"/>
      <c r="BD68" s="960"/>
      <c r="BE68" s="960"/>
      <c r="BF68" s="960"/>
      <c r="BG68" s="960"/>
      <c r="BH68" s="960"/>
      <c r="BI68" s="960"/>
      <c r="BJ68" s="960"/>
      <c r="BK68" s="960"/>
      <c r="BL68" s="960"/>
      <c r="BM68" s="960"/>
      <c r="BN68" s="960"/>
      <c r="BO68" s="960"/>
      <c r="BP68" s="960"/>
      <c r="BQ68" s="960"/>
      <c r="BR68" s="960"/>
      <c r="BS68" s="960"/>
      <c r="BT68" s="960"/>
      <c r="BU68" s="960"/>
      <c r="BV68" s="960"/>
      <c r="BW68" s="960"/>
      <c r="BX68" s="960"/>
    </row>
    <row r="69" spans="1:76" s="416" customFormat="1" ht="13.5" customHeight="1">
      <c r="A69" s="2355" t="s">
        <v>2511</v>
      </c>
      <c r="D69" s="417"/>
      <c r="F69" s="418"/>
      <c r="H69" s="419"/>
      <c r="J69" s="419"/>
      <c r="L69" s="419"/>
      <c r="N69" s="419"/>
      <c r="P69" s="419"/>
      <c r="Q69" s="420"/>
    </row>
    <row r="70" spans="1:76" s="422" customFormat="1" ht="13.5" customHeight="1">
      <c r="A70" s="2354" t="s">
        <v>2510</v>
      </c>
      <c r="D70" s="423"/>
      <c r="H70" s="424"/>
      <c r="Q70" s="420"/>
      <c r="R70" s="416"/>
      <c r="S70" s="416"/>
      <c r="T70" s="416"/>
      <c r="U70" s="416"/>
      <c r="V70" s="416"/>
    </row>
    <row r="71" spans="1:76" s="416" customFormat="1" ht="13.5" customHeight="1">
      <c r="A71" s="2356" t="s">
        <v>2509</v>
      </c>
      <c r="B71" s="2362"/>
      <c r="C71" s="2362"/>
      <c r="D71" s="2362"/>
      <c r="E71" s="2362"/>
      <c r="F71" s="2362"/>
      <c r="G71" s="2362"/>
      <c r="H71" s="2362"/>
      <c r="I71" s="2362"/>
      <c r="J71" s="2362"/>
      <c r="L71" s="418"/>
      <c r="N71" s="418"/>
      <c r="P71" s="418"/>
      <c r="Q71" s="422"/>
      <c r="R71" s="422"/>
      <c r="S71" s="422"/>
      <c r="T71" s="422"/>
      <c r="U71" s="422"/>
      <c r="V71" s="422"/>
    </row>
  </sheetData>
  <mergeCells count="35">
    <mergeCell ref="O3:P4"/>
    <mergeCell ref="E3:F4"/>
    <mergeCell ref="G3:H4"/>
    <mergeCell ref="I3:J4"/>
    <mergeCell ref="K3:L4"/>
    <mergeCell ref="M3:N4"/>
    <mergeCell ref="A28:D28"/>
    <mergeCell ref="A1:J1"/>
    <mergeCell ref="A20:C20"/>
    <mergeCell ref="A21:C21"/>
    <mergeCell ref="A22:D22"/>
    <mergeCell ref="A23:D23"/>
    <mergeCell ref="A24:D24"/>
    <mergeCell ref="A19:C19"/>
    <mergeCell ref="A14:C14"/>
    <mergeCell ref="A3:C5"/>
    <mergeCell ref="A6:C6"/>
    <mergeCell ref="A15:C15"/>
    <mergeCell ref="A27:D27"/>
    <mergeCell ref="A58:C58"/>
    <mergeCell ref="A29:C29"/>
    <mergeCell ref="A8:C8"/>
    <mergeCell ref="A7:C7"/>
    <mergeCell ref="A17:C17"/>
    <mergeCell ref="A47:C47"/>
    <mergeCell ref="A36:C36"/>
    <mergeCell ref="A18:C18"/>
    <mergeCell ref="A9:C9"/>
    <mergeCell ref="A12:C12"/>
    <mergeCell ref="A11:C11"/>
    <mergeCell ref="A10:C10"/>
    <mergeCell ref="A16:C16"/>
    <mergeCell ref="A13:C13"/>
    <mergeCell ref="A25:D25"/>
    <mergeCell ref="A26:D26"/>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0" max="5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S118"/>
  <sheetViews>
    <sheetView view="pageBreakPreview" topLeftCell="A27" zoomScaleNormal="75" zoomScaleSheetLayoutView="100" workbookViewId="0">
      <selection activeCell="J35" sqref="J35"/>
    </sheetView>
  </sheetViews>
  <sheetFormatPr defaultColWidth="9.140625" defaultRowHeight="15.75"/>
  <cols>
    <col min="1" max="1" width="2.28515625" style="376" customWidth="1"/>
    <col min="2" max="2" width="18.7109375" style="376" customWidth="1"/>
    <col min="3" max="3" width="2.28515625" style="376" customWidth="1"/>
    <col min="4" max="4" width="1.7109375" style="377" customWidth="1"/>
    <col min="5" max="6" width="17.7109375" style="975" customWidth="1"/>
    <col min="7" max="8" width="27.28515625" style="975" customWidth="1"/>
    <col min="9" max="14" width="15.85546875" style="975" customWidth="1"/>
    <col min="15" max="15" width="14.140625" style="975" bestFit="1" customWidth="1"/>
    <col min="16" max="16" width="16.140625" style="975" bestFit="1" customWidth="1"/>
    <col min="17" max="17" width="15.42578125" style="975" bestFit="1" customWidth="1"/>
    <col min="18" max="18" width="14.140625" style="975" bestFit="1" customWidth="1"/>
    <col min="19" max="19" width="12.85546875" style="975" bestFit="1" customWidth="1"/>
    <col min="20" max="20" width="15.42578125" style="975" bestFit="1" customWidth="1"/>
    <col min="21" max="16384" width="9.140625" style="975"/>
  </cols>
  <sheetData>
    <row r="1" spans="1:15" s="1281" customFormat="1" ht="35.1" customHeight="1">
      <c r="A1" s="1280"/>
      <c r="B1" s="1280"/>
      <c r="C1" s="1280"/>
      <c r="D1" s="1280"/>
      <c r="E1" s="1306"/>
      <c r="F1" s="1306"/>
      <c r="G1" s="1306"/>
      <c r="H1" s="1307" t="s">
        <v>1490</v>
      </c>
      <c r="I1" s="1308" t="s">
        <v>220</v>
      </c>
      <c r="J1" s="1306"/>
      <c r="K1" s="1306"/>
      <c r="L1" s="1306"/>
      <c r="M1" s="1306"/>
      <c r="N1" s="1309"/>
    </row>
    <row r="2" spans="1:15" ht="15" customHeight="1" thickBot="1">
      <c r="A2" s="975"/>
      <c r="B2" s="381"/>
      <c r="C2" s="381"/>
      <c r="D2" s="517"/>
      <c r="E2" s="974"/>
      <c r="F2" s="974"/>
      <c r="G2" s="974"/>
      <c r="H2" s="974"/>
      <c r="I2" s="974"/>
      <c r="J2" s="974"/>
      <c r="K2" s="974"/>
      <c r="L2" s="974"/>
      <c r="M2" s="974"/>
      <c r="N2" s="358" t="s">
        <v>535</v>
      </c>
    </row>
    <row r="3" spans="1:15" ht="18" customHeight="1">
      <c r="A3" s="2995" t="s">
        <v>10</v>
      </c>
      <c r="B3" s="2995"/>
      <c r="C3" s="2995"/>
      <c r="D3" s="1190"/>
      <c r="E3" s="2987" t="s">
        <v>49</v>
      </c>
      <c r="F3" s="2991" t="s">
        <v>775</v>
      </c>
      <c r="G3" s="2992"/>
      <c r="H3" s="2992"/>
      <c r="I3" s="2993" t="s">
        <v>774</v>
      </c>
      <c r="J3" s="2994"/>
      <c r="K3" s="19" t="s">
        <v>468</v>
      </c>
      <c r="L3" s="19"/>
      <c r="M3" s="19"/>
      <c r="N3" s="20"/>
    </row>
    <row r="4" spans="1:15" ht="18" customHeight="1">
      <c r="A4" s="2996"/>
      <c r="B4" s="2996"/>
      <c r="C4" s="2996"/>
      <c r="D4" s="1191"/>
      <c r="E4" s="2988"/>
      <c r="F4" s="2982" t="s">
        <v>144</v>
      </c>
      <c r="G4" s="2982" t="s">
        <v>2167</v>
      </c>
      <c r="H4" s="2982" t="s">
        <v>2168</v>
      </c>
      <c r="I4" s="2989" t="s">
        <v>773</v>
      </c>
      <c r="J4" s="2984" t="s">
        <v>1159</v>
      </c>
      <c r="K4" s="2982" t="s">
        <v>144</v>
      </c>
      <c r="L4" s="2982" t="s">
        <v>145</v>
      </c>
      <c r="M4" s="2982" t="s">
        <v>146</v>
      </c>
      <c r="N4" s="2985" t="s">
        <v>469</v>
      </c>
    </row>
    <row r="5" spans="1:15" ht="39.950000000000003" customHeight="1">
      <c r="A5" s="2997"/>
      <c r="B5" s="2997"/>
      <c r="C5" s="2997"/>
      <c r="D5" s="1178"/>
      <c r="E5" s="2983"/>
      <c r="F5" s="2983"/>
      <c r="G5" s="2983"/>
      <c r="H5" s="2983"/>
      <c r="I5" s="2990"/>
      <c r="J5" s="2906"/>
      <c r="K5" s="2983"/>
      <c r="L5" s="2983"/>
      <c r="M5" s="2983"/>
      <c r="N5" s="2986"/>
    </row>
    <row r="6" spans="1:15" s="398" customFormat="1" ht="24.6" hidden="1" customHeight="1">
      <c r="A6" s="2949" t="s">
        <v>796</v>
      </c>
      <c r="B6" s="2949"/>
      <c r="C6" s="2949"/>
      <c r="D6" s="18"/>
      <c r="E6" s="360">
        <v>554575873</v>
      </c>
      <c r="F6" s="383">
        <v>540752397</v>
      </c>
      <c r="G6" s="383">
        <v>729981893</v>
      </c>
      <c r="H6" s="383">
        <v>6990556</v>
      </c>
      <c r="I6" s="383">
        <v>4586761</v>
      </c>
      <c r="J6" s="383">
        <v>200806813</v>
      </c>
      <c r="K6" s="383">
        <v>13823476</v>
      </c>
      <c r="L6" s="383">
        <v>1101684</v>
      </c>
      <c r="M6" s="383">
        <v>4505404</v>
      </c>
      <c r="N6" s="383">
        <v>8216388</v>
      </c>
    </row>
    <row r="7" spans="1:15" s="398" customFormat="1" ht="24.6" hidden="1" customHeight="1">
      <c r="A7" s="2948" t="s">
        <v>793</v>
      </c>
      <c r="B7" s="2948"/>
      <c r="C7" s="2948"/>
      <c r="D7" s="18"/>
      <c r="E7" s="362">
        <v>501494769.53363603</v>
      </c>
      <c r="F7" s="328">
        <v>484619936.3037436</v>
      </c>
      <c r="G7" s="328">
        <v>746136357.95677531</v>
      </c>
      <c r="H7" s="328">
        <v>5242922.7555052396</v>
      </c>
      <c r="I7" s="328">
        <v>5053277.5783827025</v>
      </c>
      <c r="J7" s="328">
        <v>271812621.98691934</v>
      </c>
      <c r="K7" s="328">
        <v>16874833.229892705</v>
      </c>
      <c r="L7" s="328">
        <v>778317.23394817708</v>
      </c>
      <c r="M7" s="328">
        <v>7471380.3663401697</v>
      </c>
      <c r="N7" s="328">
        <v>8625135.6296043489</v>
      </c>
    </row>
    <row r="8" spans="1:15" s="398" customFormat="1" ht="24.6" hidden="1" customHeight="1">
      <c r="A8" s="2948" t="s">
        <v>1087</v>
      </c>
      <c r="B8" s="2948"/>
      <c r="C8" s="2948"/>
      <c r="D8" s="18"/>
      <c r="E8" s="362">
        <v>506459891</v>
      </c>
      <c r="F8" s="328">
        <v>493350989</v>
      </c>
      <c r="G8" s="328">
        <v>658415693</v>
      </c>
      <c r="H8" s="328">
        <v>2518499</v>
      </c>
      <c r="I8" s="328">
        <v>3863632</v>
      </c>
      <c r="J8" s="328">
        <v>171446835</v>
      </c>
      <c r="K8" s="328">
        <v>13108902</v>
      </c>
      <c r="L8" s="328">
        <v>482828</v>
      </c>
      <c r="M8" s="328">
        <v>4926538</v>
      </c>
      <c r="N8" s="328">
        <v>7699536</v>
      </c>
    </row>
    <row r="9" spans="1:15" s="398" customFormat="1" ht="19.5" hidden="1" customHeight="1">
      <c r="A9" s="2948" t="s">
        <v>1088</v>
      </c>
      <c r="B9" s="2948"/>
      <c r="C9" s="2948"/>
      <c r="D9" s="18"/>
      <c r="E9" s="362">
        <v>401820999.30479008</v>
      </c>
      <c r="F9" s="328">
        <v>388977009.02661127</v>
      </c>
      <c r="G9" s="328">
        <v>607714365.3273989</v>
      </c>
      <c r="H9" s="328">
        <v>5060478.4175694436</v>
      </c>
      <c r="I9" s="328">
        <v>5751331.0620254446</v>
      </c>
      <c r="J9" s="328">
        <v>229549165.78038287</v>
      </c>
      <c r="K9" s="328">
        <v>12843990.278179696</v>
      </c>
      <c r="L9" s="328">
        <v>753345.44892115809</v>
      </c>
      <c r="M9" s="328">
        <v>3818255.274009746</v>
      </c>
      <c r="N9" s="328">
        <v>8272389.5552487876</v>
      </c>
    </row>
    <row r="10" spans="1:15" s="398" customFormat="1" ht="19.5" hidden="1" customHeight="1">
      <c r="A10" s="2948" t="s">
        <v>1089</v>
      </c>
      <c r="B10" s="2948"/>
      <c r="C10" s="2948"/>
      <c r="D10" s="18"/>
      <c r="E10" s="362">
        <v>444122840.59282225</v>
      </c>
      <c r="F10" s="328">
        <v>425442382.2905829</v>
      </c>
      <c r="G10" s="328">
        <v>691726401.66095531</v>
      </c>
      <c r="H10" s="328">
        <v>5647583.7751952149</v>
      </c>
      <c r="I10" s="328">
        <v>5058348.5164422225</v>
      </c>
      <c r="J10" s="328">
        <v>276989951.66201019</v>
      </c>
      <c r="K10" s="328">
        <v>18680458.302239582</v>
      </c>
      <c r="L10" s="328">
        <v>728477.31160229456</v>
      </c>
      <c r="M10" s="328">
        <v>3620440.7351476639</v>
      </c>
      <c r="N10" s="328">
        <v>14331540.255489614</v>
      </c>
    </row>
    <row r="11" spans="1:15" s="399" customFormat="1" ht="19.5" hidden="1" customHeight="1">
      <c r="A11" s="2641" t="s">
        <v>1090</v>
      </c>
      <c r="B11" s="2641"/>
      <c r="C11" s="2641"/>
      <c r="D11" s="2"/>
      <c r="E11" s="50">
        <v>468911586.1162464</v>
      </c>
      <c r="F11" s="50">
        <v>456747797.40586615</v>
      </c>
      <c r="G11" s="50">
        <v>765866834.99777889</v>
      </c>
      <c r="H11" s="50">
        <v>5707650.2417943953</v>
      </c>
      <c r="I11" s="50">
        <v>3302452.8472825726</v>
      </c>
      <c r="J11" s="50">
        <v>318129140.68098992</v>
      </c>
      <c r="K11" s="50">
        <v>12163788.710381474</v>
      </c>
      <c r="L11" s="50">
        <v>793825.80181238824</v>
      </c>
      <c r="M11" s="50">
        <v>2422049.8027106239</v>
      </c>
      <c r="N11" s="50">
        <v>8947913.1058584563</v>
      </c>
      <c r="O11" s="398"/>
    </row>
    <row r="12" spans="1:15" s="398" customFormat="1" ht="19.5" hidden="1" customHeight="1">
      <c r="A12" s="2948" t="s">
        <v>1091</v>
      </c>
      <c r="B12" s="2948"/>
      <c r="C12" s="2948"/>
      <c r="D12" s="18"/>
      <c r="E12" s="50">
        <v>500920199.75254083</v>
      </c>
      <c r="F12" s="50">
        <v>486513225.79257286</v>
      </c>
      <c r="G12" s="50">
        <v>879216100.78744769</v>
      </c>
      <c r="H12" s="50">
        <v>6591221.829683709</v>
      </c>
      <c r="I12" s="50">
        <v>8304273.7050331235</v>
      </c>
      <c r="J12" s="50">
        <v>407598370.52959192</v>
      </c>
      <c r="K12" s="50">
        <v>14406973.959968215</v>
      </c>
      <c r="L12" s="50">
        <v>1304419.7094336364</v>
      </c>
      <c r="M12" s="50">
        <v>1888012.0791411852</v>
      </c>
      <c r="N12" s="50">
        <v>11214542.171393394</v>
      </c>
    </row>
    <row r="13" spans="1:15" s="398" customFormat="1" ht="18.600000000000001" hidden="1" customHeight="1">
      <c r="A13" s="2948" t="s">
        <v>1092</v>
      </c>
      <c r="B13" s="2948"/>
      <c r="C13" s="2948"/>
      <c r="D13" s="18"/>
      <c r="E13" s="50">
        <v>558221856.29158294</v>
      </c>
      <c r="F13" s="50">
        <v>543964047.44767296</v>
      </c>
      <c r="G13" s="50">
        <f>$F$13*Q12</f>
        <v>0</v>
      </c>
      <c r="H13" s="50">
        <f>$F$13*R12</f>
        <v>0</v>
      </c>
      <c r="I13" s="50">
        <f>$F$13*S12</f>
        <v>0</v>
      </c>
      <c r="J13" s="50">
        <f>$F$13*T12</f>
        <v>0</v>
      </c>
      <c r="K13" s="50">
        <v>14257808.843909979</v>
      </c>
      <c r="L13" s="50">
        <v>1150508.7272926527</v>
      </c>
      <c r="M13" s="50">
        <v>1586531.885520776</v>
      </c>
      <c r="N13" s="50">
        <v>11520768.231096549</v>
      </c>
    </row>
    <row r="14" spans="1:15" s="398" customFormat="1" ht="18.600000000000001" hidden="1" customHeight="1">
      <c r="A14" s="2641" t="s">
        <v>1093</v>
      </c>
      <c r="B14" s="2641"/>
      <c r="C14" s="2641"/>
      <c r="D14" s="18"/>
      <c r="E14" s="50">
        <v>568348194.85530281</v>
      </c>
      <c r="F14" s="50">
        <v>553320612.47771573</v>
      </c>
      <c r="G14" s="50">
        <v>964005796.54545105</v>
      </c>
      <c r="H14" s="50">
        <v>8836159.9423692785</v>
      </c>
      <c r="I14" s="50">
        <v>10757348.106069395</v>
      </c>
      <c r="J14" s="50">
        <v>430278692.11617327</v>
      </c>
      <c r="K14" s="50">
        <v>15027582.377587046</v>
      </c>
      <c r="L14" s="50">
        <v>994014.71494008903</v>
      </c>
      <c r="M14" s="50">
        <v>2326418.3070064131</v>
      </c>
      <c r="N14" s="50">
        <v>11707149.355640531</v>
      </c>
    </row>
    <row r="15" spans="1:15" s="398" customFormat="1" ht="18.600000000000001" hidden="1" customHeight="1">
      <c r="A15" s="2948" t="s">
        <v>1094</v>
      </c>
      <c r="B15" s="2948"/>
      <c r="C15" s="2948"/>
      <c r="D15" s="18"/>
      <c r="E15" s="362">
        <v>554808898.00771308</v>
      </c>
      <c r="F15" s="328">
        <v>542356053.41750383</v>
      </c>
      <c r="G15" s="328">
        <v>945344365.36655545</v>
      </c>
      <c r="H15" s="328">
        <v>12011390.147881227</v>
      </c>
      <c r="I15" s="328">
        <v>10949450.55287536</v>
      </c>
      <c r="J15" s="328">
        <v>425949152.6498071</v>
      </c>
      <c r="K15" s="328">
        <v>12452844.590209989</v>
      </c>
      <c r="L15" s="328">
        <v>1057374.4400974202</v>
      </c>
      <c r="M15" s="328">
        <v>1739702.2008293911</v>
      </c>
      <c r="N15" s="328">
        <v>9655767.9492832161</v>
      </c>
    </row>
    <row r="16" spans="1:15" s="398" customFormat="1" ht="16.5" hidden="1" customHeight="1">
      <c r="A16" s="2948" t="s">
        <v>1280</v>
      </c>
      <c r="B16" s="2948"/>
      <c r="C16" s="2948"/>
      <c r="D16" s="18"/>
      <c r="E16" s="362">
        <v>522478788.68525565</v>
      </c>
      <c r="F16" s="328">
        <v>510638215.56337988</v>
      </c>
      <c r="G16" s="328">
        <v>846643297.47723484</v>
      </c>
      <c r="H16" s="328">
        <v>12813606.03034973</v>
      </c>
      <c r="I16" s="328">
        <v>8648272.0201656166</v>
      </c>
      <c r="J16" s="328">
        <v>357466959.9643718</v>
      </c>
      <c r="K16" s="328">
        <v>11840573.12187577</v>
      </c>
      <c r="L16" s="328">
        <v>1158657.5215599479</v>
      </c>
      <c r="M16" s="328">
        <v>1135459.2291088901</v>
      </c>
      <c r="N16" s="328">
        <v>9546456.3712069374</v>
      </c>
    </row>
    <row r="17" spans="1:16" s="398" customFormat="1" ht="17.25" hidden="1" customHeight="1">
      <c r="A17" s="2641" t="s">
        <v>1301</v>
      </c>
      <c r="B17" s="2641"/>
      <c r="C17" s="2641"/>
      <c r="D17" s="18"/>
      <c r="E17" s="476">
        <v>568764615.59845173</v>
      </c>
      <c r="F17" s="476">
        <v>555783105.89894223</v>
      </c>
      <c r="G17" s="476">
        <v>915237059.07808614</v>
      </c>
      <c r="H17" s="476">
        <v>6227572.9816564741</v>
      </c>
      <c r="I17" s="476">
        <v>15579751.464696459</v>
      </c>
      <c r="J17" s="476">
        <v>381261277.62549567</v>
      </c>
      <c r="K17" s="476">
        <v>12981509.699508956</v>
      </c>
      <c r="L17" s="476">
        <v>1252502.4364850342</v>
      </c>
      <c r="M17" s="476">
        <v>1069682.4901245509</v>
      </c>
      <c r="N17" s="476">
        <v>10659324.772899391</v>
      </c>
    </row>
    <row r="18" spans="1:16" s="398" customFormat="1" ht="16.5" hidden="1" customHeight="1">
      <c r="A18" s="2641" t="s">
        <v>1302</v>
      </c>
      <c r="B18" s="2641"/>
      <c r="C18" s="2641"/>
      <c r="D18" s="18"/>
      <c r="E18" s="370">
        <v>615069412.16025329</v>
      </c>
      <c r="F18" s="370">
        <v>599912595.01016188</v>
      </c>
      <c r="G18" s="370">
        <v>982802980.06288028</v>
      </c>
      <c r="H18" s="370">
        <v>8684430.5320327654</v>
      </c>
      <c r="I18" s="370">
        <v>11734198.341534965</v>
      </c>
      <c r="J18" s="370">
        <v>403309013.92628628</v>
      </c>
      <c r="K18" s="370">
        <v>15156817.150090747</v>
      </c>
      <c r="L18" s="370">
        <v>1106151.8833462596</v>
      </c>
      <c r="M18" s="370">
        <v>1247467.2010309817</v>
      </c>
      <c r="N18" s="370">
        <v>12803198.065713501</v>
      </c>
    </row>
    <row r="19" spans="1:16" s="398" customFormat="1" ht="18" hidden="1" customHeight="1">
      <c r="A19" s="2641" t="s">
        <v>1311</v>
      </c>
      <c r="B19" s="2641"/>
      <c r="C19" s="2641"/>
      <c r="D19" s="18"/>
      <c r="E19" s="370">
        <v>563465019.88337076</v>
      </c>
      <c r="F19" s="370">
        <v>550945764.66523361</v>
      </c>
      <c r="G19" s="370">
        <v>954942551.83735347</v>
      </c>
      <c r="H19" s="370">
        <v>4706192.1472659921</v>
      </c>
      <c r="I19" s="370">
        <v>11200522.961364307</v>
      </c>
      <c r="J19" s="370">
        <v>419903502.28074831</v>
      </c>
      <c r="K19" s="370">
        <v>12519255.218136379</v>
      </c>
      <c r="L19" s="370">
        <v>1114483.1895020944</v>
      </c>
      <c r="M19" s="370">
        <v>1168291.7055380037</v>
      </c>
      <c r="N19" s="370">
        <v>10236480.323096251</v>
      </c>
    </row>
    <row r="20" spans="1:16" s="398" customFormat="1" ht="18.600000000000001" hidden="1" customHeight="1">
      <c r="A20" s="2641" t="s">
        <v>1314</v>
      </c>
      <c r="B20" s="2641"/>
      <c r="C20" s="2641"/>
      <c r="D20" s="18"/>
      <c r="E20" s="370">
        <v>546872863.31227148</v>
      </c>
      <c r="F20" s="370">
        <v>532889980.9688617</v>
      </c>
      <c r="G20" s="370">
        <v>957085608.591313</v>
      </c>
      <c r="H20" s="370">
        <v>7553876.4411226111</v>
      </c>
      <c r="I20" s="370">
        <v>8797741.6060710419</v>
      </c>
      <c r="J20" s="370">
        <v>440547245.66964525</v>
      </c>
      <c r="K20" s="370">
        <v>13982882.343409719</v>
      </c>
      <c r="L20" s="370">
        <v>1155799.7056551233</v>
      </c>
      <c r="M20" s="370">
        <v>1313162.5081076869</v>
      </c>
      <c r="N20" s="370">
        <v>11513920.129646897</v>
      </c>
    </row>
    <row r="21" spans="1:16" s="398" customFormat="1" ht="18.600000000000001" hidden="1" customHeight="1">
      <c r="A21" s="2954" t="s">
        <v>1305</v>
      </c>
      <c r="B21" s="2954"/>
      <c r="C21" s="2954"/>
      <c r="D21" s="343"/>
      <c r="E21" s="370">
        <v>587953906.54716015</v>
      </c>
      <c r="F21" s="370">
        <v>575586969.45956361</v>
      </c>
      <c r="G21" s="370">
        <v>1005947469.1541808</v>
      </c>
      <c r="H21" s="370">
        <v>10070969.987243086</v>
      </c>
      <c r="I21" s="370">
        <v>14128826.263712343</v>
      </c>
      <c r="J21" s="370">
        <v>454560295.94557261</v>
      </c>
      <c r="K21" s="370">
        <v>12366937.087596122</v>
      </c>
      <c r="L21" s="370">
        <v>1266016.9747381064</v>
      </c>
      <c r="M21" s="370">
        <v>1309062.9974942142</v>
      </c>
      <c r="N21" s="370">
        <v>9791857.1153638083</v>
      </c>
    </row>
    <row r="22" spans="1:16" s="398" customFormat="1" ht="18.600000000000001" hidden="1" customHeight="1">
      <c r="A22" s="2618" t="s">
        <v>1055</v>
      </c>
      <c r="B22" s="2619"/>
      <c r="C22" s="2619"/>
      <c r="D22" s="2620"/>
      <c r="E22" s="372">
        <v>571689.30708830652</v>
      </c>
      <c r="F22" s="372">
        <v>557368.06655468885</v>
      </c>
      <c r="G22" s="372">
        <v>1015320.6087328143</v>
      </c>
      <c r="H22" s="372">
        <v>6901.8338402543532</v>
      </c>
      <c r="I22" s="372">
        <v>10177.332645427547</v>
      </c>
      <c r="J22" s="372">
        <v>475031.708663809</v>
      </c>
      <c r="K22" s="372">
        <v>14321.240533618904</v>
      </c>
      <c r="L22" s="372">
        <v>1229.631519854338</v>
      </c>
      <c r="M22" s="372">
        <v>1260.6805894447095</v>
      </c>
      <c r="N22" s="372">
        <v>11830.928424319851</v>
      </c>
    </row>
    <row r="23" spans="1:16" s="398" customFormat="1" ht="18.600000000000001" hidden="1" customHeight="1">
      <c r="A23" s="2618" t="s">
        <v>1001</v>
      </c>
      <c r="B23" s="2619"/>
      <c r="C23" s="2619"/>
      <c r="D23" s="2620"/>
      <c r="E23" s="372">
        <v>576688.74743929529</v>
      </c>
      <c r="F23" s="372">
        <v>567246.38160543551</v>
      </c>
      <c r="G23" s="372">
        <v>949314.70422208868</v>
      </c>
      <c r="H23" s="372">
        <v>8878.8386517003783</v>
      </c>
      <c r="I23" s="372">
        <v>6718.0361408439194</v>
      </c>
      <c r="J23" s="372">
        <v>397665.19740919786</v>
      </c>
      <c r="K23" s="372">
        <v>9442.3658338597088</v>
      </c>
      <c r="L23" s="372">
        <v>929.88684946728301</v>
      </c>
      <c r="M23" s="372">
        <v>1149.8154817295926</v>
      </c>
      <c r="N23" s="372">
        <v>7362.663502662831</v>
      </c>
    </row>
    <row r="24" spans="1:16" s="398" customFormat="1" ht="16.5" customHeight="1">
      <c r="A24" s="2618" t="s">
        <v>1002</v>
      </c>
      <c r="B24" s="2619"/>
      <c r="C24" s="2619"/>
      <c r="D24" s="2620"/>
      <c r="E24" s="372">
        <v>547540.1937268225</v>
      </c>
      <c r="F24" s="372">
        <v>535452.74687562522</v>
      </c>
      <c r="G24" s="372">
        <v>967094.06751639605</v>
      </c>
      <c r="H24" s="372">
        <v>3511.1300901480295</v>
      </c>
      <c r="I24" s="372">
        <v>14109.569941667904</v>
      </c>
      <c r="J24" s="372">
        <v>449262.02067258843</v>
      </c>
      <c r="K24" s="372">
        <v>12087.446851197978</v>
      </c>
      <c r="L24" s="372">
        <v>1080.9576271091628</v>
      </c>
      <c r="M24" s="372">
        <v>1233.2574554403843</v>
      </c>
      <c r="N24" s="372">
        <v>9773.2317686484384</v>
      </c>
    </row>
    <row r="25" spans="1:16" s="398" customFormat="1" ht="16.5" customHeight="1">
      <c r="A25" s="2618" t="s">
        <v>1003</v>
      </c>
      <c r="B25" s="2619"/>
      <c r="C25" s="2619"/>
      <c r="D25" s="2620"/>
      <c r="E25" s="372">
        <v>598318.14728366258</v>
      </c>
      <c r="F25" s="372">
        <v>584559.96712143999</v>
      </c>
      <c r="G25" s="372">
        <v>1013427.7340840298</v>
      </c>
      <c r="H25" s="372">
        <v>7371.8465619729222</v>
      </c>
      <c r="I25" s="372">
        <v>21512.276182260444</v>
      </c>
      <c r="J25" s="372">
        <v>457751.88970682363</v>
      </c>
      <c r="K25" s="372">
        <v>13758.180162221001</v>
      </c>
      <c r="L25" s="372">
        <v>1165.4458045817837</v>
      </c>
      <c r="M25" s="372">
        <v>1226.038834039256</v>
      </c>
      <c r="N25" s="372">
        <v>11366.695523599947</v>
      </c>
    </row>
    <row r="26" spans="1:16" s="398" customFormat="1" ht="16.5" customHeight="1">
      <c r="A26" s="2618" t="s">
        <v>1004</v>
      </c>
      <c r="B26" s="2619"/>
      <c r="C26" s="2619"/>
      <c r="D26" s="2620"/>
      <c r="E26" s="372">
        <v>635975.59479519678</v>
      </c>
      <c r="F26" s="372">
        <v>623145.06771688105</v>
      </c>
      <c r="G26" s="372">
        <v>1099128.8896992248</v>
      </c>
      <c r="H26" s="372">
        <v>7089.3293806412885</v>
      </c>
      <c r="I26" s="372">
        <v>20300.52099410996</v>
      </c>
      <c r="J26" s="372">
        <v>503373.67235709436</v>
      </c>
      <c r="K26" s="372">
        <v>12830.52707831628</v>
      </c>
      <c r="L26" s="372">
        <v>998.55598190619958</v>
      </c>
      <c r="M26" s="372">
        <v>1363.1145718112534</v>
      </c>
      <c r="N26" s="372">
        <v>10468.856524598825</v>
      </c>
    </row>
    <row r="27" spans="1:16" s="398" customFormat="1" ht="16.5" customHeight="1">
      <c r="A27" s="2618" t="s">
        <v>1005</v>
      </c>
      <c r="B27" s="2619"/>
      <c r="C27" s="2619"/>
      <c r="D27" s="2620"/>
      <c r="E27" s="372">
        <v>676268.09435204742</v>
      </c>
      <c r="F27" s="372">
        <v>659112.75712037622</v>
      </c>
      <c r="G27" s="372">
        <v>1184705.9319601809</v>
      </c>
      <c r="H27" s="372">
        <v>13564.690395195734</v>
      </c>
      <c r="I27" s="372">
        <v>19056.856008570387</v>
      </c>
      <c r="J27" s="372">
        <v>558214.72124357242</v>
      </c>
      <c r="K27" s="372">
        <v>17155.337231671292</v>
      </c>
      <c r="L27" s="372">
        <v>1523.1724228042979</v>
      </c>
      <c r="M27" s="372">
        <v>1078.0390730552936</v>
      </c>
      <c r="N27" s="372">
        <v>14554.125735811642</v>
      </c>
    </row>
    <row r="28" spans="1:16" s="398" customFormat="1" ht="16.5" customHeight="1">
      <c r="A28" s="2618" t="s">
        <v>1489</v>
      </c>
      <c r="B28" s="2619"/>
      <c r="C28" s="2619"/>
      <c r="D28" s="2620"/>
      <c r="E28" s="372">
        <f>'21.'!Y32</f>
        <v>881694.27988900337</v>
      </c>
      <c r="F28" s="372">
        <f>'21.'!Z32</f>
        <v>861213.60793642828</v>
      </c>
      <c r="G28" s="372">
        <f>'21.'!AA32</f>
        <v>1667422.5139997199</v>
      </c>
      <c r="H28" s="372">
        <f>'21.'!AB32</f>
        <v>19879.851602460792</v>
      </c>
      <c r="I28" s="372">
        <f>'21.'!AC32</f>
        <v>22307.986143450216</v>
      </c>
      <c r="J28" s="372">
        <f>'21.'!AD32</f>
        <v>848436.1188092056</v>
      </c>
      <c r="K28" s="372">
        <f>'21.'!AE32</f>
        <v>20520.046952577541</v>
      </c>
      <c r="L28" s="372">
        <f>'21.'!AF32</f>
        <v>1684.2995245601994</v>
      </c>
      <c r="M28" s="372">
        <f>'21.'!AG32</f>
        <v>1717.77083735988</v>
      </c>
      <c r="N28" s="372">
        <f>'21.'!AH32</f>
        <v>17117.976590657396</v>
      </c>
    </row>
    <row r="29" spans="1:16" s="977" customFormat="1" ht="16.5" customHeight="1">
      <c r="A29" s="2948" t="s">
        <v>43</v>
      </c>
      <c r="B29" s="2948"/>
      <c r="C29" s="2948"/>
      <c r="D29" s="18"/>
      <c r="E29" s="956"/>
      <c r="F29" s="956"/>
      <c r="G29" s="956"/>
      <c r="H29" s="956"/>
      <c r="I29" s="956"/>
      <c r="J29" s="956"/>
      <c r="K29" s="956"/>
      <c r="L29" s="956"/>
      <c r="M29" s="956"/>
      <c r="N29" s="956"/>
      <c r="P29" s="398"/>
    </row>
    <row r="30" spans="1:16" ht="16.5" customHeight="1">
      <c r="A30" s="378"/>
      <c r="B30" s="378" t="s">
        <v>44</v>
      </c>
      <c r="C30" s="378"/>
      <c r="D30" s="1040"/>
      <c r="E30" s="956">
        <f>'21.'!Y30</f>
        <v>843063.95028923452</v>
      </c>
      <c r="F30" s="956">
        <f>'21.'!Z30</f>
        <v>822609.1478806535</v>
      </c>
      <c r="G30" s="956">
        <f>'21.'!AA30</f>
        <v>1627073.8648987296</v>
      </c>
      <c r="H30" s="956">
        <f>'21.'!AB30</f>
        <v>19879.851602460792</v>
      </c>
      <c r="I30" s="956">
        <f>'21.'!AC30</f>
        <v>16376.563292316669</v>
      </c>
      <c r="J30" s="956">
        <f>'21.'!AD30</f>
        <v>840760.50691285613</v>
      </c>
      <c r="K30" s="956">
        <f>'21.'!AE30</f>
        <v>20494.177408583608</v>
      </c>
      <c r="L30" s="956">
        <f>'21.'!AF30</f>
        <v>1678.5014398099966</v>
      </c>
      <c r="M30" s="956">
        <f>'21.'!AG30</f>
        <v>1708.9776346884814</v>
      </c>
      <c r="N30" s="956">
        <f>'21.'!AH30</f>
        <v>17106.698334085057</v>
      </c>
      <c r="P30" s="398"/>
    </row>
    <row r="31" spans="1:16" ht="16.5" customHeight="1">
      <c r="A31" s="378"/>
      <c r="B31" s="378" t="s">
        <v>12</v>
      </c>
      <c r="C31" s="378"/>
      <c r="D31" s="1040"/>
      <c r="E31" s="956">
        <f>'21.'!Y31</f>
        <v>38630.32959976852</v>
      </c>
      <c r="F31" s="956">
        <f>'21.'!Z31</f>
        <v>38604.460055774565</v>
      </c>
      <c r="G31" s="956">
        <f>'21.'!AA31</f>
        <v>40348.649100990151</v>
      </c>
      <c r="H31" s="956">
        <f>'21.'!AB31</f>
        <v>0</v>
      </c>
      <c r="I31" s="956">
        <f>'21.'!AC31</f>
        <v>5931.4228511335341</v>
      </c>
      <c r="J31" s="956">
        <f>'21.'!AD31</f>
        <v>7675.6118963491099</v>
      </c>
      <c r="K31" s="956">
        <f>'21.'!AE31</f>
        <v>25.869543993939445</v>
      </c>
      <c r="L31" s="956">
        <f>'21.'!AF31</f>
        <v>5.7980847502026753</v>
      </c>
      <c r="M31" s="956">
        <f>'21.'!AG31</f>
        <v>8.7932026713976565</v>
      </c>
      <c r="N31" s="956">
        <f>'21.'!AH31</f>
        <v>11.278256572339103</v>
      </c>
      <c r="P31" s="398"/>
    </row>
    <row r="32" spans="1:16" ht="16.5" customHeight="1">
      <c r="A32" s="2948" t="s">
        <v>13</v>
      </c>
      <c r="B32" s="2948"/>
      <c r="C32" s="2948"/>
      <c r="D32" s="18"/>
      <c r="E32" s="956"/>
      <c r="F32" s="956"/>
      <c r="G32" s="956"/>
      <c r="H32" s="956"/>
      <c r="I32" s="956"/>
      <c r="J32" s="956"/>
      <c r="K32" s="956"/>
      <c r="L32" s="956"/>
      <c r="M32" s="956"/>
      <c r="N32" s="956"/>
    </row>
    <row r="33" spans="1:17" ht="16.5" customHeight="1">
      <c r="A33" s="378"/>
      <c r="B33" s="1137" t="s">
        <v>52</v>
      </c>
      <c r="C33" s="378"/>
      <c r="D33" s="1040"/>
      <c r="E33" s="956">
        <f>'21.'!Y33</f>
        <v>563027.22662197298</v>
      </c>
      <c r="F33" s="956">
        <f>'21.'!Z33</f>
        <v>546742.5625206948</v>
      </c>
      <c r="G33" s="956">
        <f>'21.'!AA33</f>
        <v>1218973.7256192351</v>
      </c>
      <c r="H33" s="956">
        <f>'21.'!AB33</f>
        <v>17101.572032605185</v>
      </c>
      <c r="I33" s="956">
        <f>'21.'!AC33</f>
        <v>3865.8050116518712</v>
      </c>
      <c r="J33" s="956">
        <f>'21.'!AD33</f>
        <v>693237.91514279938</v>
      </c>
      <c r="K33" s="956">
        <f>'21.'!AE33</f>
        <v>16324.039101279119</v>
      </c>
      <c r="L33" s="956">
        <f>'21.'!AF33</f>
        <v>1058.7717673073962</v>
      </c>
      <c r="M33" s="956">
        <f>'21.'!AG33</f>
        <v>1425.0897578410979</v>
      </c>
      <c r="N33" s="956">
        <f>'21.'!AH33</f>
        <v>13840.177576130623</v>
      </c>
    </row>
    <row r="34" spans="1:17" ht="16.5" customHeight="1">
      <c r="A34" s="378"/>
      <c r="B34" s="1137" t="s">
        <v>53</v>
      </c>
      <c r="C34" s="378"/>
      <c r="D34" s="1040"/>
      <c r="E34" s="956">
        <f>'21.'!Y34</f>
        <v>50208.253221632876</v>
      </c>
      <c r="F34" s="956">
        <f>'21.'!Z34</f>
        <v>49723.223003165047</v>
      </c>
      <c r="G34" s="956">
        <f>'21.'!AA34</f>
        <v>84093.763875230317</v>
      </c>
      <c r="H34" s="957">
        <f>'21.'!AB34</f>
        <v>659.23809928571416</v>
      </c>
      <c r="I34" s="956">
        <f>'21.'!AC34</f>
        <v>395.2038482448782</v>
      </c>
      <c r="J34" s="956">
        <f>'21.'!AD34</f>
        <v>35424.982819595934</v>
      </c>
      <c r="K34" s="956">
        <f>'21.'!AE34</f>
        <v>485.0302184678232</v>
      </c>
      <c r="L34" s="956">
        <f>'21.'!AF34</f>
        <v>359.72686343718902</v>
      </c>
      <c r="M34" s="956">
        <f>'21.'!AG34</f>
        <v>32.135655522772424</v>
      </c>
      <c r="N34" s="956">
        <f>'21.'!AH34</f>
        <v>93.167699507861727</v>
      </c>
    </row>
    <row r="35" spans="1:17" ht="16.5" customHeight="1">
      <c r="A35" s="378"/>
      <c r="B35" s="1137" t="s">
        <v>54</v>
      </c>
      <c r="C35" s="378"/>
      <c r="D35" s="1040"/>
      <c r="E35" s="956">
        <f>'21.'!Y35</f>
        <v>132676.16230461202</v>
      </c>
      <c r="F35" s="956">
        <f>'21.'!Z35</f>
        <v>132175.86251119641</v>
      </c>
      <c r="G35" s="956">
        <f>'21.'!AA35</f>
        <v>196045.71013159107</v>
      </c>
      <c r="H35" s="957">
        <f>'21.'!AB35</f>
        <v>2119.041470569895</v>
      </c>
      <c r="I35" s="956">
        <f>'21.'!AC35</f>
        <v>1353.5362168018776</v>
      </c>
      <c r="J35" s="956">
        <f>'21.'!AD35</f>
        <v>67342.425307766447</v>
      </c>
      <c r="K35" s="956">
        <f>'21.'!AE35</f>
        <v>500.29979341558749</v>
      </c>
      <c r="L35" s="956">
        <f>'21.'!AF35</f>
        <v>169.60899429243005</v>
      </c>
      <c r="M35" s="956">
        <f>'21.'!AG35</f>
        <v>91.662771093236231</v>
      </c>
      <c r="N35" s="956">
        <f>'21.'!AH35</f>
        <v>239.02802802992159</v>
      </c>
    </row>
    <row r="36" spans="1:17" ht="16.5" customHeight="1">
      <c r="A36" s="378"/>
      <c r="B36" s="1137" t="s">
        <v>254</v>
      </c>
      <c r="C36" s="378"/>
      <c r="D36" s="1040"/>
      <c r="E36" s="956">
        <f>'21.'!Y36</f>
        <v>47681.52675178714</v>
      </c>
      <c r="F36" s="956">
        <f>'21.'!Z36</f>
        <v>47651.947932372139</v>
      </c>
      <c r="G36" s="956">
        <f>'21.'!AA36</f>
        <v>51919.870918664907</v>
      </c>
      <c r="H36" s="957">
        <f>'21.'!AB36</f>
        <v>0</v>
      </c>
      <c r="I36" s="956">
        <f>'21.'!AC36</f>
        <v>6851.7032197515973</v>
      </c>
      <c r="J36" s="956">
        <f>'21.'!AD36</f>
        <v>11119.626206044391</v>
      </c>
      <c r="K36" s="956">
        <f>'21.'!AE36</f>
        <v>29.578819414961718</v>
      </c>
      <c r="L36" s="957">
        <f>'21.'!AF36</f>
        <v>6.3116995231834352</v>
      </c>
      <c r="M36" s="956">
        <f>'21.'!AG36</f>
        <v>11.413990902772563</v>
      </c>
      <c r="N36" s="956">
        <f>'21.'!AH36</f>
        <v>11.853128989005713</v>
      </c>
    </row>
    <row r="37" spans="1:17" ht="16.5" customHeight="1">
      <c r="A37" s="378"/>
      <c r="B37" s="1137" t="s">
        <v>253</v>
      </c>
      <c r="C37" s="378"/>
      <c r="D37" s="1040"/>
      <c r="E37" s="956">
        <f>'21.'!Y37</f>
        <v>88101.110988999993</v>
      </c>
      <c r="F37" s="956">
        <f>'21.'!Z37</f>
        <v>84920.011968999912</v>
      </c>
      <c r="G37" s="956">
        <f>'21.'!AA37</f>
        <v>116389.44345499999</v>
      </c>
      <c r="H37" s="957">
        <f>'21.'!AB37</f>
        <v>0</v>
      </c>
      <c r="I37" s="956">
        <f>'21.'!AC37</f>
        <v>9841.7378469999912</v>
      </c>
      <c r="J37" s="956">
        <f>'21.'!AD37</f>
        <v>41311.169333000042</v>
      </c>
      <c r="K37" s="956">
        <f>'21.'!AE37</f>
        <v>3181.0990200000024</v>
      </c>
      <c r="L37" s="956">
        <f>'21.'!AF37</f>
        <v>89.880199999999974</v>
      </c>
      <c r="M37" s="956">
        <f>'21.'!AG37</f>
        <v>157.4686619999998</v>
      </c>
      <c r="N37" s="956">
        <f>'21.'!AH37</f>
        <v>2933.7501579999985</v>
      </c>
    </row>
    <row r="38" spans="1:17" ht="16.5" customHeight="1">
      <c r="A38" s="2948" t="s">
        <v>14</v>
      </c>
      <c r="B38" s="2948"/>
      <c r="C38" s="2948"/>
      <c r="D38" s="18"/>
      <c r="E38" s="956"/>
      <c r="F38" s="956"/>
      <c r="G38" s="956"/>
      <c r="H38" s="956"/>
      <c r="I38" s="956"/>
      <c r="J38" s="956"/>
      <c r="K38" s="956"/>
      <c r="L38" s="956"/>
      <c r="M38" s="956"/>
      <c r="N38" s="956"/>
      <c r="Q38" s="1062"/>
    </row>
    <row r="39" spans="1:17" ht="16.5" customHeight="1">
      <c r="A39" s="2639" t="s">
        <v>45</v>
      </c>
      <c r="B39" s="2639"/>
      <c r="C39" s="379"/>
      <c r="D39" s="18"/>
      <c r="E39" s="956">
        <f>'21.'!Y38</f>
        <v>875058.03813070629</v>
      </c>
      <c r="F39" s="956">
        <f>'21.'!Z38</f>
        <v>854613.88440050103</v>
      </c>
      <c r="G39" s="956">
        <f>'21.'!AA38</f>
        <v>1658488.0580341327</v>
      </c>
      <c r="H39" s="956">
        <f>'21.'!AB38</f>
        <v>19879.851602460792</v>
      </c>
      <c r="I39" s="956">
        <f>'21.'!AC38</f>
        <v>22216.474329484456</v>
      </c>
      <c r="J39" s="956">
        <f>'21.'!AD38</f>
        <v>846009.87456557923</v>
      </c>
      <c r="K39" s="956">
        <f>'21.'!AE38</f>
        <v>20483.528730207443</v>
      </c>
      <c r="L39" s="956">
        <f>'21.'!AF38</f>
        <v>1684.20405149009</v>
      </c>
      <c r="M39" s="956">
        <f>'21.'!AG38</f>
        <v>1706.9434450202391</v>
      </c>
      <c r="N39" s="956">
        <f>'21.'!AH38</f>
        <v>17092.381233697044</v>
      </c>
    </row>
    <row r="40" spans="1:17" ht="16.5" customHeight="1">
      <c r="A40" s="7"/>
      <c r="B40" s="1137" t="s">
        <v>15</v>
      </c>
      <c r="C40" s="380"/>
      <c r="D40" s="18"/>
      <c r="E40" s="956">
        <f>'21.'!Y51</f>
        <v>426786.50687839568</v>
      </c>
      <c r="F40" s="956">
        <f>'21.'!Z51</f>
        <v>414604.72753162863</v>
      </c>
      <c r="G40" s="956">
        <f>'21.'!AA51</f>
        <v>915893.60633693391</v>
      </c>
      <c r="H40" s="956">
        <f>'21.'!AB51</f>
        <v>3648.480720182627</v>
      </c>
      <c r="I40" s="956">
        <f>'21.'!AC51</f>
        <v>11058.742711556108</v>
      </c>
      <c r="J40" s="956">
        <f>'21.'!AD51</f>
        <v>516035.47723704472</v>
      </c>
      <c r="K40" s="956">
        <f>'21.'!AE51</f>
        <v>12221.154346767175</v>
      </c>
      <c r="L40" s="956">
        <f>'21.'!AF51</f>
        <v>954.03133240472835</v>
      </c>
      <c r="M40" s="956">
        <f>'21.'!AG51</f>
        <v>956.22507527044354</v>
      </c>
      <c r="N40" s="956">
        <f>'21.'!AH51</f>
        <v>10310.897939092023</v>
      </c>
    </row>
    <row r="41" spans="1:17" ht="16.5" customHeight="1">
      <c r="A41" s="813"/>
      <c r="B41" s="813" t="s">
        <v>1006</v>
      </c>
      <c r="C41" s="990"/>
      <c r="D41" s="1040"/>
      <c r="E41" s="956">
        <f>'21.'!Y40</f>
        <v>99823.147392375206</v>
      </c>
      <c r="F41" s="956">
        <f>'21.'!Z40</f>
        <v>97451.499194147225</v>
      </c>
      <c r="G41" s="956">
        <f>'21.'!AA40</f>
        <v>224599.07389849535</v>
      </c>
      <c r="H41" s="956">
        <f>'21.'!AB40</f>
        <v>2097.0354864046162</v>
      </c>
      <c r="I41" s="956">
        <f>'21.'!AC40</f>
        <v>1315.5615766873143</v>
      </c>
      <c r="J41" s="956">
        <f>'21.'!AD40</f>
        <v>130560.17176744004</v>
      </c>
      <c r="K41" s="956">
        <f>'21.'!AE40</f>
        <v>2371.6481982280529</v>
      </c>
      <c r="L41" s="956">
        <f>'21.'!AF40</f>
        <v>104.62859969920967</v>
      </c>
      <c r="M41" s="956">
        <f>'21.'!AG40</f>
        <v>180.56133892244057</v>
      </c>
      <c r="N41" s="956">
        <f>'21.'!AH40</f>
        <v>2086.4582596064029</v>
      </c>
    </row>
    <row r="42" spans="1:17" ht="16.5" customHeight="1">
      <c r="A42" s="813"/>
      <c r="B42" s="813" t="s">
        <v>1007</v>
      </c>
      <c r="C42" s="990"/>
      <c r="D42" s="1040"/>
      <c r="E42" s="956">
        <f>'21.'!Y41</f>
        <v>233874.66693874821</v>
      </c>
      <c r="F42" s="956">
        <f>'21.'!Z41</f>
        <v>225107.71764912209</v>
      </c>
      <c r="G42" s="956">
        <f>'21.'!AA41</f>
        <v>510993.00099806226</v>
      </c>
      <c r="H42" s="956">
        <f>'21.'!AB41</f>
        <v>1374.3121987774146</v>
      </c>
      <c r="I42" s="956">
        <f>'21.'!AC41</f>
        <v>5424.7000213430319</v>
      </c>
      <c r="J42" s="956">
        <f>'21.'!AD41</f>
        <v>292723.67056906025</v>
      </c>
      <c r="K42" s="956">
        <f>'21.'!AE41</f>
        <v>8806.3242896259108</v>
      </c>
      <c r="L42" s="956">
        <f>'21.'!AF41</f>
        <v>731.24358277535964</v>
      </c>
      <c r="M42" s="956">
        <f>'21.'!AG41</f>
        <v>666.89597471793184</v>
      </c>
      <c r="N42" s="956">
        <f>'21.'!AH41</f>
        <v>7408.1847321326322</v>
      </c>
    </row>
    <row r="43" spans="1:17" ht="16.5" customHeight="1">
      <c r="A43" s="813"/>
      <c r="B43" s="813" t="s">
        <v>1008</v>
      </c>
      <c r="C43" s="990"/>
      <c r="D43" s="1040"/>
      <c r="E43" s="956">
        <f>'21.'!Y42</f>
        <v>55505.688501854573</v>
      </c>
      <c r="F43" s="956">
        <f>'21.'!Z42</f>
        <v>54760.378448641721</v>
      </c>
      <c r="G43" s="956">
        <f>'21.'!AA42</f>
        <v>109306.401119452</v>
      </c>
      <c r="H43" s="956">
        <f>'21.'!AB42</f>
        <v>177.13303500059641</v>
      </c>
      <c r="I43" s="956">
        <f>'21.'!AC42</f>
        <v>2717.6683288828649</v>
      </c>
      <c r="J43" s="956">
        <f>'21.'!AD42</f>
        <v>57440.824034693753</v>
      </c>
      <c r="K43" s="956">
        <f>'21.'!AE42</f>
        <v>745.31005321283408</v>
      </c>
      <c r="L43" s="956">
        <f>'21.'!AF42</f>
        <v>51.669079916742774</v>
      </c>
      <c r="M43" s="956">
        <f>'21.'!AG42</f>
        <v>70.609159477569548</v>
      </c>
      <c r="N43" s="956">
        <f>'21.'!AH42</f>
        <v>623.03181381852187</v>
      </c>
    </row>
    <row r="44" spans="1:17" ht="16.5" customHeight="1">
      <c r="A44" s="813"/>
      <c r="B44" s="813" t="s">
        <v>1009</v>
      </c>
      <c r="C44" s="990"/>
      <c r="D44" s="1040"/>
      <c r="E44" s="956">
        <f>'21.'!Y43</f>
        <v>37583.004045417627</v>
      </c>
      <c r="F44" s="956">
        <f>'21.'!Z43</f>
        <v>37285.132239717263</v>
      </c>
      <c r="G44" s="956">
        <f>'21.'!AA43</f>
        <v>70995.130320925848</v>
      </c>
      <c r="H44" s="956">
        <f>'21.'!AB43</f>
        <v>0</v>
      </c>
      <c r="I44" s="956">
        <f>'21.'!AC43</f>
        <v>1600.8127846429052</v>
      </c>
      <c r="J44" s="956">
        <f>'21.'!AD43</f>
        <v>35310.810865851519</v>
      </c>
      <c r="K44" s="956">
        <f>'21.'!AE43</f>
        <v>297.87180570037356</v>
      </c>
      <c r="L44" s="956">
        <f>'21.'!AF43</f>
        <v>66.49007001341603</v>
      </c>
      <c r="M44" s="956">
        <f>'21.'!AG43</f>
        <v>38.158602152501537</v>
      </c>
      <c r="N44" s="956">
        <f>'21.'!AH43</f>
        <v>193.22313353445583</v>
      </c>
    </row>
    <row r="45" spans="1:17" ht="16.5" customHeight="1">
      <c r="A45" s="813"/>
      <c r="B45" s="1137" t="s">
        <v>17</v>
      </c>
      <c r="C45" s="990"/>
      <c r="D45" s="1040"/>
      <c r="E45" s="956">
        <f>'21.'!Y52</f>
        <v>177107.20685310452</v>
      </c>
      <c r="F45" s="956">
        <f>'21.'!Z52</f>
        <v>174892.43541221888</v>
      </c>
      <c r="G45" s="956">
        <f>'21.'!AA52</f>
        <v>315954.6107719029</v>
      </c>
      <c r="H45" s="956">
        <f>'21.'!AB52</f>
        <v>4691.3359059252762</v>
      </c>
      <c r="I45" s="956">
        <f>'21.'!AC52</f>
        <v>2018.2186655436758</v>
      </c>
      <c r="J45" s="956">
        <f>'21.'!AD52</f>
        <v>147771.72993115283</v>
      </c>
      <c r="K45" s="956">
        <f>'21.'!AE52</f>
        <v>2214.7714408855832</v>
      </c>
      <c r="L45" s="956">
        <f>'21.'!AF52</f>
        <v>578.64845722801306</v>
      </c>
      <c r="M45" s="956">
        <f>'21.'!AG52</f>
        <v>273.56182935730834</v>
      </c>
      <c r="N45" s="956">
        <f>'21.'!AH52</f>
        <v>1362.5611543002631</v>
      </c>
    </row>
    <row r="46" spans="1:17" ht="16.5" customHeight="1">
      <c r="A46" s="813"/>
      <c r="B46" s="813" t="s">
        <v>1010</v>
      </c>
      <c r="C46" s="990"/>
      <c r="D46" s="1040"/>
      <c r="E46" s="956">
        <f>'21.'!Y44</f>
        <v>128580.83900135438</v>
      </c>
      <c r="F46" s="956">
        <f>'21.'!Z44</f>
        <v>126478.78346849119</v>
      </c>
      <c r="G46" s="956">
        <f>'21.'!AA44</f>
        <v>243519.12097218988</v>
      </c>
      <c r="H46" s="956">
        <f>'21.'!AB44</f>
        <v>4061.8677686887136</v>
      </c>
      <c r="I46" s="956">
        <f>'21.'!AC44</f>
        <v>873.0981189940826</v>
      </c>
      <c r="J46" s="956">
        <f>'21.'!AD44</f>
        <v>121975.30339138168</v>
      </c>
      <c r="K46" s="956">
        <f>'21.'!AE44</f>
        <v>2102.0555328632258</v>
      </c>
      <c r="L46" s="956">
        <f>'21.'!AF44</f>
        <v>562.76578554701314</v>
      </c>
      <c r="M46" s="956">
        <f>'21.'!AG44</f>
        <v>236.28426644658595</v>
      </c>
      <c r="N46" s="956">
        <f>'21.'!AH44</f>
        <v>1303.0054808696277</v>
      </c>
    </row>
    <row r="47" spans="1:17" ht="16.5" customHeight="1">
      <c r="A47" s="813"/>
      <c r="B47" s="813" t="s">
        <v>1011</v>
      </c>
      <c r="C47" s="990"/>
      <c r="D47" s="1040"/>
      <c r="E47" s="956">
        <f>'21.'!Y45</f>
        <v>48526.367851750198</v>
      </c>
      <c r="F47" s="956">
        <f>'21.'!Z45</f>
        <v>48413.651943727789</v>
      </c>
      <c r="G47" s="956">
        <f>'21.'!AA45</f>
        <v>72435.48979971277</v>
      </c>
      <c r="H47" s="957">
        <f>'21.'!AB45</f>
        <v>629.46813723656192</v>
      </c>
      <c r="I47" s="956">
        <f>'21.'!AC45</f>
        <v>1145.1205465495923</v>
      </c>
      <c r="J47" s="956">
        <f>'21.'!AD45</f>
        <v>25796.426539771135</v>
      </c>
      <c r="K47" s="956">
        <f>'21.'!AE45</f>
        <v>112.71590802235737</v>
      </c>
      <c r="L47" s="956">
        <f>'21.'!AF45</f>
        <v>15.882671680999955</v>
      </c>
      <c r="M47" s="956">
        <f>'21.'!AG45</f>
        <v>37.277562910722637</v>
      </c>
      <c r="N47" s="956">
        <f>'21.'!AH45</f>
        <v>59.555673430634869</v>
      </c>
    </row>
    <row r="48" spans="1:17" ht="16.5" customHeight="1">
      <c r="A48" s="813"/>
      <c r="B48" s="1137" t="s">
        <v>18</v>
      </c>
      <c r="C48" s="990"/>
      <c r="D48" s="1040"/>
      <c r="E48" s="956">
        <f>'21.'!Y53</f>
        <v>256472.56452611028</v>
      </c>
      <c r="F48" s="956">
        <f>'21.'!Z53</f>
        <v>250621.17716206657</v>
      </c>
      <c r="G48" s="956">
        <f>'21.'!AA53</f>
        <v>405783.36555429117</v>
      </c>
      <c r="H48" s="956">
        <f>'21.'!AB53</f>
        <v>11540.034976352896</v>
      </c>
      <c r="I48" s="956">
        <f>'21.'!AC53</f>
        <v>8471.9691703923418</v>
      </c>
      <c r="J48" s="956">
        <f>'21.'!AD53</f>
        <v>175174.19253896951</v>
      </c>
      <c r="K48" s="956">
        <f>'21.'!AE53</f>
        <v>5851.3873640436477</v>
      </c>
      <c r="L48" s="956">
        <f>'21.'!AF53</f>
        <v>144.35963193433679</v>
      </c>
      <c r="M48" s="956">
        <f>'21.'!AG53</f>
        <v>467.52232061350514</v>
      </c>
      <c r="N48" s="956">
        <f>'21.'!AH53</f>
        <v>5239.5054114958057</v>
      </c>
    </row>
    <row r="49" spans="1:18" ht="16.5" customHeight="1">
      <c r="A49" s="813"/>
      <c r="B49" s="813" t="s">
        <v>1012</v>
      </c>
      <c r="C49" s="379"/>
      <c r="D49" s="18"/>
      <c r="E49" s="956">
        <f>'21.'!Y46</f>
        <v>61888.966776309491</v>
      </c>
      <c r="F49" s="956">
        <f>'21.'!Z46</f>
        <v>60027.895805464323</v>
      </c>
      <c r="G49" s="956">
        <f>'21.'!AA46</f>
        <v>96591.250314204997</v>
      </c>
      <c r="H49" s="956">
        <f>'21.'!AB46</f>
        <v>649.27158180038145</v>
      </c>
      <c r="I49" s="956">
        <f>'21.'!AC46</f>
        <v>1241.7837591038547</v>
      </c>
      <c r="J49" s="956">
        <f>'21.'!AD46</f>
        <v>38454.409849644966</v>
      </c>
      <c r="K49" s="956">
        <f>'21.'!AE46</f>
        <v>1861.0709708451457</v>
      </c>
      <c r="L49" s="956">
        <f>'21.'!AF46</f>
        <v>32.179967961884216</v>
      </c>
      <c r="M49" s="956">
        <f>'21.'!AG46</f>
        <v>176.88521080432963</v>
      </c>
      <c r="N49" s="956">
        <f>'21.'!AH46</f>
        <v>1652.0057920789322</v>
      </c>
    </row>
    <row r="50" spans="1:18" ht="16.5" customHeight="1">
      <c r="A50" s="813"/>
      <c r="B50" s="813" t="s">
        <v>1013</v>
      </c>
      <c r="C50" s="379"/>
      <c r="D50" s="18"/>
      <c r="E50" s="956">
        <f>'21.'!Y47</f>
        <v>150550.20717672343</v>
      </c>
      <c r="F50" s="956">
        <f>'21.'!Z47</f>
        <v>147692.82168698355</v>
      </c>
      <c r="G50" s="956">
        <f>'21.'!AA47</f>
        <v>240683.60613632371</v>
      </c>
      <c r="H50" s="956">
        <f>'21.'!AB47</f>
        <v>10466.039088008221</v>
      </c>
      <c r="I50" s="956">
        <f>'21.'!AC47</f>
        <v>6485.4383717233932</v>
      </c>
      <c r="J50" s="956">
        <f>'21.'!AD47</f>
        <v>109942.26190907173</v>
      </c>
      <c r="K50" s="956">
        <f>'21.'!AE47</f>
        <v>2857.3854897397346</v>
      </c>
      <c r="L50" s="956">
        <f>'21.'!AF47</f>
        <v>96.294056593029353</v>
      </c>
      <c r="M50" s="956">
        <f>'21.'!AG47</f>
        <v>191.45269350183943</v>
      </c>
      <c r="N50" s="956">
        <f>'21.'!AH47</f>
        <v>2569.6387396448704</v>
      </c>
    </row>
    <row r="51" spans="1:18" ht="16.5" customHeight="1">
      <c r="A51" s="813"/>
      <c r="B51" s="813" t="s">
        <v>1014</v>
      </c>
      <c r="C51" s="379"/>
      <c r="D51" s="18"/>
      <c r="E51" s="956">
        <f>'21.'!Y48</f>
        <v>44033.390573077428</v>
      </c>
      <c r="F51" s="956">
        <f>'21.'!Z48</f>
        <v>42900.459669618627</v>
      </c>
      <c r="G51" s="956">
        <f>'21.'!AA48</f>
        <v>68508.509103762364</v>
      </c>
      <c r="H51" s="957">
        <f>'21.'!AB48</f>
        <v>424.72430654429195</v>
      </c>
      <c r="I51" s="956">
        <f>'21.'!AC48</f>
        <v>744.74703956509438</v>
      </c>
      <c r="J51" s="956">
        <f>'21.'!AD48</f>
        <v>26777.520780253046</v>
      </c>
      <c r="K51" s="956">
        <f>'21.'!AE48</f>
        <v>1132.9309034587686</v>
      </c>
      <c r="L51" s="956">
        <f>'21.'!AF48</f>
        <v>15.885607379423242</v>
      </c>
      <c r="M51" s="956">
        <f>'21.'!AG48</f>
        <v>99.184416307336662</v>
      </c>
      <c r="N51" s="956">
        <f>'21.'!AH48</f>
        <v>1017.8608797720088</v>
      </c>
    </row>
    <row r="52" spans="1:18" ht="16.5" customHeight="1">
      <c r="A52" s="813"/>
      <c r="B52" s="1137" t="s">
        <v>20</v>
      </c>
      <c r="C52" s="379"/>
      <c r="D52" s="18"/>
      <c r="E52" s="956">
        <f>'21.'!Y54</f>
        <v>14691.759873097597</v>
      </c>
      <c r="F52" s="956">
        <f>'21.'!Z54</f>
        <v>14495.544294586596</v>
      </c>
      <c r="G52" s="956">
        <f>'21.'!AA54</f>
        <v>20856.475371006669</v>
      </c>
      <c r="H52" s="957">
        <f>'21.'!AB54</f>
        <v>0</v>
      </c>
      <c r="I52" s="956">
        <f>'21.'!AC54</f>
        <v>667.54378199233145</v>
      </c>
      <c r="J52" s="956">
        <f>'21.'!AD54</f>
        <v>7028.4748584123963</v>
      </c>
      <c r="K52" s="956">
        <f>'21.'!AE54</f>
        <v>196.21557851099303</v>
      </c>
      <c r="L52" s="956">
        <f>'21.'!AF54</f>
        <v>7.1646299230114456</v>
      </c>
      <c r="M52" s="956">
        <f>'21.'!AG54</f>
        <v>9.6342197789808122</v>
      </c>
      <c r="N52" s="956">
        <f>'21.'!AH54</f>
        <v>179.41672880900077</v>
      </c>
    </row>
    <row r="53" spans="1:18" ht="16.5" customHeight="1">
      <c r="A53" s="2639" t="s">
        <v>21</v>
      </c>
      <c r="B53" s="2639"/>
      <c r="C53" s="379"/>
      <c r="D53" s="18"/>
      <c r="E53" s="956">
        <f>'21.'!Y55</f>
        <v>6636.2417582974804</v>
      </c>
      <c r="F53" s="956">
        <f>'21.'!Z55</f>
        <v>6599.72353592738</v>
      </c>
      <c r="G53" s="956">
        <f>'21.'!AA55</f>
        <v>8934.4559655881276</v>
      </c>
      <c r="H53" s="957">
        <f>'21.'!AB55</f>
        <v>0</v>
      </c>
      <c r="I53" s="957">
        <f>'21.'!AC55</f>
        <v>91.511813965760652</v>
      </c>
      <c r="J53" s="956">
        <f>'21.'!AD55</f>
        <v>2426.2442436265096</v>
      </c>
      <c r="K53" s="956">
        <f>'21.'!AE55</f>
        <v>36.518222370100865</v>
      </c>
      <c r="L53" s="956">
        <f>'21.'!AF55</f>
        <v>9.547307010933738E-2</v>
      </c>
      <c r="M53" s="956">
        <f>'21.'!AG55</f>
        <v>10.827392339641136</v>
      </c>
      <c r="N53" s="956">
        <f>'21.'!AH55</f>
        <v>25.595356960350376</v>
      </c>
    </row>
    <row r="54" spans="1:18" ht="16.5" customHeight="1">
      <c r="A54" s="2641" t="s">
        <v>118</v>
      </c>
      <c r="B54" s="2641"/>
      <c r="C54" s="2641"/>
      <c r="D54" s="1040"/>
      <c r="E54" s="956"/>
      <c r="F54" s="956"/>
      <c r="G54" s="956"/>
      <c r="H54" s="956"/>
      <c r="I54" s="956"/>
      <c r="J54" s="956"/>
      <c r="K54" s="956"/>
      <c r="L54" s="956"/>
      <c r="M54" s="956"/>
      <c r="N54" s="956"/>
    </row>
    <row r="55" spans="1:18" ht="16.5" customHeight="1">
      <c r="A55" s="2639" t="s">
        <v>22</v>
      </c>
      <c r="B55" s="2639" t="s">
        <v>22</v>
      </c>
      <c r="C55" s="1141"/>
      <c r="D55" s="1040"/>
      <c r="E55" s="956">
        <f>'21.'!Y56</f>
        <v>498467.73586423643</v>
      </c>
      <c r="F55" s="956">
        <f>'21.'!Z56</f>
        <v>485363.4651889407</v>
      </c>
      <c r="G55" s="956">
        <f>'21.'!AA56</f>
        <v>869263.2618895917</v>
      </c>
      <c r="H55" s="956">
        <f>'21.'!AB56</f>
        <v>12703.639075408177</v>
      </c>
      <c r="I55" s="956">
        <f>'21.'!AC56</f>
        <v>10560.504629905119</v>
      </c>
      <c r="J55" s="956">
        <f>'21.'!AD56</f>
        <v>407203.31540596491</v>
      </c>
      <c r="K55" s="956">
        <f>'21.'!AE56</f>
        <v>13143.645675295089</v>
      </c>
      <c r="L55" s="956">
        <f>'21.'!AF56</f>
        <v>813.70641351923325</v>
      </c>
      <c r="M55" s="956">
        <f>'21.'!AG56</f>
        <v>1170.5976624082605</v>
      </c>
      <c r="N55" s="956">
        <f>'21.'!AH56</f>
        <v>11159.341599367601</v>
      </c>
    </row>
    <row r="56" spans="1:18" ht="16.5" customHeight="1">
      <c r="A56" s="1137"/>
      <c r="B56" s="1137" t="s">
        <v>23</v>
      </c>
      <c r="C56" s="1137"/>
      <c r="D56" s="1040"/>
      <c r="E56" s="866">
        <f>'21.'!Y58</f>
        <v>261409.82214816613</v>
      </c>
      <c r="F56" s="956">
        <f>'21.'!Z58</f>
        <v>256075.72437199019</v>
      </c>
      <c r="G56" s="956">
        <f>'21.'!AA58</f>
        <v>402224.5779785458</v>
      </c>
      <c r="H56" s="956">
        <f>'21.'!AB58</f>
        <v>1576.3865818003815</v>
      </c>
      <c r="I56" s="956">
        <f>'21.'!AC58</f>
        <v>4780.3822142961535</v>
      </c>
      <c r="J56" s="956">
        <f>'21.'!AD58</f>
        <v>152505.62240265208</v>
      </c>
      <c r="K56" s="956">
        <f>'21.'!AE58</f>
        <v>5334.0977761764207</v>
      </c>
      <c r="L56" s="956">
        <f>'21.'!AF58</f>
        <v>119.94664196044053</v>
      </c>
      <c r="M56" s="956">
        <f>'21.'!AG58</f>
        <v>503.665517902121</v>
      </c>
      <c r="N56" s="956">
        <f>'21.'!AH58</f>
        <v>4710.485616313872</v>
      </c>
    </row>
    <row r="57" spans="1:18" ht="16.5" customHeight="1">
      <c r="A57" s="1137"/>
      <c r="B57" s="1137" t="s">
        <v>24</v>
      </c>
      <c r="C57" s="1137"/>
      <c r="D57" s="1040"/>
      <c r="E57" s="866">
        <f>'21.'!Y59</f>
        <v>158191.09681927337</v>
      </c>
      <c r="F57" s="956">
        <f>'21.'!Z59</f>
        <v>153223.88936659519</v>
      </c>
      <c r="G57" s="956">
        <f>'21.'!AA59</f>
        <v>304039.97289907094</v>
      </c>
      <c r="H57" s="956">
        <f>'21.'!AB59</f>
        <v>10338.463145298827</v>
      </c>
      <c r="I57" s="956">
        <f>'21.'!AC59</f>
        <v>2206.3463490530298</v>
      </c>
      <c r="J57" s="956">
        <f>'21.'!AD59</f>
        <v>163400.26802682772</v>
      </c>
      <c r="K57" s="956">
        <f>'21.'!AE59</f>
        <v>5006.5824526780652</v>
      </c>
      <c r="L57" s="956">
        <f>'21.'!AF59</f>
        <v>590.2373182465999</v>
      </c>
      <c r="M57" s="956">
        <f>'21.'!AG59</f>
        <v>347.86243544395154</v>
      </c>
      <c r="N57" s="956">
        <f>'21.'!AH59</f>
        <v>4068.4826989875123</v>
      </c>
    </row>
    <row r="58" spans="1:18" ht="16.5" customHeight="1">
      <c r="A58" s="1137"/>
      <c r="B58" s="1137" t="s">
        <v>25</v>
      </c>
      <c r="C58" s="1137"/>
      <c r="D58" s="1040"/>
      <c r="E58" s="866">
        <f>'21.'!Y60</f>
        <v>78866.816896796357</v>
      </c>
      <c r="F58" s="956">
        <f>'21.'!Z60</f>
        <v>76063.851450355753</v>
      </c>
      <c r="G58" s="956">
        <f>'21.'!AA60</f>
        <v>162998.71101197632</v>
      </c>
      <c r="H58" s="956">
        <f>'21.'!AB60</f>
        <v>788.78934830896719</v>
      </c>
      <c r="I58" s="956">
        <f>'21.'!AC60</f>
        <v>3573.7760665559372</v>
      </c>
      <c r="J58" s="956">
        <f>'21.'!AD60</f>
        <v>91297.42497648568</v>
      </c>
      <c r="K58" s="956">
        <f>'21.'!AE60</f>
        <v>2802.9654464406153</v>
      </c>
      <c r="L58" s="956">
        <f>'21.'!AF60</f>
        <v>103.52245331219311</v>
      </c>
      <c r="M58" s="956">
        <f>'21.'!AG60</f>
        <v>319.06970906218913</v>
      </c>
      <c r="N58" s="956">
        <f>'21.'!AH60</f>
        <v>2380.373284066236</v>
      </c>
    </row>
    <row r="59" spans="1:18" ht="16.5" customHeight="1" thickBot="1">
      <c r="A59" s="2640" t="s">
        <v>26</v>
      </c>
      <c r="B59" s="2640"/>
      <c r="C59" s="1138"/>
      <c r="D59" s="1041"/>
      <c r="E59" s="869">
        <f>'21.'!Y61</f>
        <v>383226.54402476904</v>
      </c>
      <c r="F59" s="967">
        <f>'21.'!Z61</f>
        <v>375850.142747487</v>
      </c>
      <c r="G59" s="967">
        <f>'21.'!AA61</f>
        <v>798159.2521101305</v>
      </c>
      <c r="H59" s="967">
        <f>'21.'!AB61</f>
        <v>7176.2125270526212</v>
      </c>
      <c r="I59" s="967">
        <f>'21.'!AC61</f>
        <v>11747.481513545099</v>
      </c>
      <c r="J59" s="967">
        <f>'21.'!AD61</f>
        <v>441232.80340324191</v>
      </c>
      <c r="K59" s="967">
        <f>'21.'!AE61</f>
        <v>7376.4012772824017</v>
      </c>
      <c r="L59" s="967">
        <f>'21.'!AF61</f>
        <v>870.59311104096514</v>
      </c>
      <c r="M59" s="967">
        <f>'21.'!AG61</f>
        <v>547.17317495161694</v>
      </c>
      <c r="N59" s="967">
        <f>'21.'!AH61</f>
        <v>5958.6349912898249</v>
      </c>
    </row>
    <row r="60" spans="1:18" ht="16.5" customHeight="1">
      <c r="A60" s="533"/>
      <c r="B60" s="534"/>
      <c r="C60" s="534"/>
      <c r="D60" s="534"/>
      <c r="E60" s="534"/>
      <c r="F60" s="534"/>
      <c r="G60" s="534"/>
      <c r="H60" s="534"/>
    </row>
    <row r="61" spans="1:18" ht="16.5" customHeight="1" thickBot="1">
      <c r="A61" s="533"/>
      <c r="B61" s="535"/>
      <c r="C61" s="535"/>
      <c r="D61" s="535"/>
      <c r="E61" s="2171" t="s">
        <v>2661</v>
      </c>
      <c r="F61" s="535"/>
      <c r="G61" s="535"/>
      <c r="H61" s="535"/>
      <c r="K61" s="2171" t="s">
        <v>2662</v>
      </c>
    </row>
    <row r="62" spans="1:18" ht="15.75" customHeight="1" thickTop="1" thickBot="1">
      <c r="A62" s="394"/>
      <c r="B62" s="535"/>
      <c r="C62" s="535"/>
      <c r="D62" s="535"/>
      <c r="E62" s="2599" t="s">
        <v>829</v>
      </c>
      <c r="F62" s="2645" t="s">
        <v>96</v>
      </c>
      <c r="G62" s="1170" t="s">
        <v>871</v>
      </c>
      <c r="H62" s="1170" t="s">
        <v>872</v>
      </c>
      <c r="I62" s="1170" t="s">
        <v>874</v>
      </c>
      <c r="J62" s="1169" t="s">
        <v>110</v>
      </c>
      <c r="K62" s="2607" t="s">
        <v>829</v>
      </c>
      <c r="L62" s="2673" t="s">
        <v>2387</v>
      </c>
      <c r="M62" s="2674"/>
      <c r="N62" s="2675"/>
      <c r="O62" s="2676" t="s">
        <v>2388</v>
      </c>
      <c r="P62" s="2674"/>
      <c r="Q62" s="2675"/>
      <c r="R62" s="1183" t="s">
        <v>2384</v>
      </c>
    </row>
    <row r="63" spans="1:18" s="849" customFormat="1" ht="47.25">
      <c r="B63" s="14"/>
      <c r="C63" s="14"/>
      <c r="D63" s="15"/>
      <c r="E63" s="2606"/>
      <c r="F63" s="2646"/>
      <c r="G63" s="705" t="s">
        <v>877</v>
      </c>
      <c r="H63" s="675" t="s">
        <v>873</v>
      </c>
      <c r="I63" s="675" t="s">
        <v>875</v>
      </c>
      <c r="J63" s="658" t="s">
        <v>876</v>
      </c>
      <c r="K63" s="2946"/>
      <c r="L63" s="686" t="s">
        <v>910</v>
      </c>
      <c r="M63" s="686" t="s">
        <v>2386</v>
      </c>
      <c r="N63" s="686" t="s">
        <v>911</v>
      </c>
      <c r="O63" s="686" t="s">
        <v>910</v>
      </c>
      <c r="P63" s="686" t="s">
        <v>854</v>
      </c>
      <c r="Q63" s="686" t="s">
        <v>911</v>
      </c>
      <c r="R63" s="819" t="s">
        <v>2385</v>
      </c>
    </row>
    <row r="64" spans="1:18" ht="17.25" thickBot="1">
      <c r="E64" s="2600"/>
      <c r="F64" s="2647"/>
      <c r="G64" s="1172" t="s">
        <v>878</v>
      </c>
      <c r="H64" s="825"/>
      <c r="I64" s="825"/>
      <c r="J64" s="824"/>
      <c r="K64" s="2946"/>
      <c r="L64" s="686" t="s">
        <v>826</v>
      </c>
      <c r="M64" s="821" t="s">
        <v>852</v>
      </c>
      <c r="N64" s="821" t="s">
        <v>1283</v>
      </c>
      <c r="O64" s="686" t="s">
        <v>826</v>
      </c>
      <c r="P64" s="821" t="s">
        <v>852</v>
      </c>
      <c r="Q64" s="821" t="s">
        <v>1283</v>
      </c>
      <c r="R64" s="822"/>
    </row>
    <row r="65" spans="2:19" ht="15" customHeight="1" thickBot="1">
      <c r="E65" s="709" t="s">
        <v>2417</v>
      </c>
      <c r="F65" s="666">
        <f>'1'!G29</f>
        <v>938752.46645881783</v>
      </c>
      <c r="G65" s="666">
        <f>G28-J28</f>
        <v>818986.39519051427</v>
      </c>
      <c r="H65" s="666">
        <f>H28</f>
        <v>19879.851602460792</v>
      </c>
      <c r="I65" s="666">
        <f>'25.'!I28</f>
        <v>57959.652833130371</v>
      </c>
      <c r="J65" s="666">
        <f>I28+'27.'!J28-'27.'!I28-'29.'!J29</f>
        <v>42102.250388286811</v>
      </c>
      <c r="K65" s="2608"/>
      <c r="L65" s="1134" t="s">
        <v>1016</v>
      </c>
      <c r="M65" s="825"/>
      <c r="N65" s="825"/>
      <c r="O65" s="1134" t="s">
        <v>1016</v>
      </c>
      <c r="P65" s="825"/>
      <c r="Q65" s="825"/>
      <c r="R65" s="824"/>
    </row>
    <row r="66" spans="2:19" ht="15" customHeight="1">
      <c r="E66" s="1127" t="s">
        <v>52</v>
      </c>
      <c r="F66" s="711">
        <f>'1'!G34</f>
        <v>605124.74346296175</v>
      </c>
      <c r="G66" s="667">
        <f>G33-J33</f>
        <v>525735.8104764357</v>
      </c>
      <c r="H66" s="667">
        <f>H33</f>
        <v>17101.572032605185</v>
      </c>
      <c r="I66" s="667">
        <f>'25.'!I33</f>
        <v>40143.353266831393</v>
      </c>
      <c r="J66" s="667">
        <f>I33+'27.'!J33-'27.'!I33-'29.'!J34</f>
        <v>22104.632687086534</v>
      </c>
      <c r="K66" s="739" t="s">
        <v>785</v>
      </c>
      <c r="L66" s="678">
        <f>E28</f>
        <v>881694.27988900337</v>
      </c>
      <c r="M66" s="671">
        <v>100</v>
      </c>
      <c r="N66" s="678">
        <f>'51.'!E28</f>
        <v>53429.468590439203</v>
      </c>
      <c r="O66" s="694">
        <v>676268</v>
      </c>
      <c r="P66" s="2223">
        <v>100</v>
      </c>
      <c r="Q66" s="694">
        <v>43110</v>
      </c>
      <c r="R66" s="671">
        <f>(N66-Q66)/Q66*100</f>
        <v>23.937528625467881</v>
      </c>
      <c r="S66" s="975">
        <f>L66-O66</f>
        <v>205426.27988900337</v>
      </c>
    </row>
    <row r="67" spans="2:19" ht="15" customHeight="1">
      <c r="E67" s="1127" t="s">
        <v>53</v>
      </c>
      <c r="F67" s="711">
        <f>'1'!G35</f>
        <v>56442.369847481554</v>
      </c>
      <c r="G67" s="667">
        <f>G34-J34</f>
        <v>48668.781055634383</v>
      </c>
      <c r="H67" s="667">
        <f>H34</f>
        <v>659.23809928571416</v>
      </c>
      <c r="I67" s="667">
        <f>'25.'!I34</f>
        <v>6079.5293263252506</v>
      </c>
      <c r="J67" s="667">
        <f>I34+'27.'!J34-'27.'!I34-'29.'!J35</f>
        <v>1034.8213662361461</v>
      </c>
      <c r="K67" s="1127" t="s">
        <v>52</v>
      </c>
      <c r="L67" s="699">
        <f>E33</f>
        <v>563027.22662197298</v>
      </c>
      <c r="M67" s="698">
        <f>L67/$L$66*100</f>
        <v>63.857420816300703</v>
      </c>
      <c r="N67" s="699">
        <f>'51.'!E33</f>
        <v>199653.46908731986</v>
      </c>
      <c r="O67" s="679">
        <v>413111</v>
      </c>
      <c r="P67" s="668">
        <v>61.1</v>
      </c>
      <c r="Q67" s="679">
        <v>163221</v>
      </c>
      <c r="R67" s="698">
        <f>(N67-Q67)/Q67*100</f>
        <v>22.320944662341155</v>
      </c>
    </row>
    <row r="68" spans="2:19" ht="15" customHeight="1">
      <c r="B68" s="516"/>
      <c r="E68" s="1127" t="s">
        <v>54</v>
      </c>
      <c r="F68" s="711">
        <f>'1'!G36</f>
        <v>137942.33876710036</v>
      </c>
      <c r="G68" s="667">
        <f>G35-J35</f>
        <v>128703.28482382462</v>
      </c>
      <c r="H68" s="667">
        <f>H35</f>
        <v>2119.041470569895</v>
      </c>
      <c r="I68" s="667">
        <f>'25.'!I35</f>
        <v>7368.7327142238983</v>
      </c>
      <c r="J68" s="667">
        <f>I35+'27.'!J35-'27.'!I35-'29.'!J36</f>
        <v>-248.72024151810433</v>
      </c>
      <c r="K68" s="1127" t="s">
        <v>53</v>
      </c>
      <c r="L68" s="699">
        <f>E34</f>
        <v>50208.253221632876</v>
      </c>
      <c r="M68" s="698">
        <f>L68/$L$66*100</f>
        <v>5.6945195593140969</v>
      </c>
      <c r="N68" s="699">
        <f>'51.'!E34</f>
        <v>47055.532541366236</v>
      </c>
      <c r="O68" s="679">
        <v>44928</v>
      </c>
      <c r="P68" s="668">
        <v>6.6</v>
      </c>
      <c r="Q68" s="679">
        <v>43408</v>
      </c>
      <c r="R68" s="698">
        <f t="shared" ref="R68:R71" si="0">(N68-Q68)/Q68*100</f>
        <v>8.4029039379059984</v>
      </c>
    </row>
    <row r="69" spans="2:19" ht="15" customHeight="1">
      <c r="E69" s="1127" t="s">
        <v>830</v>
      </c>
      <c r="F69" s="711">
        <f>'1'!G37</f>
        <v>50162.59552827564</v>
      </c>
      <c r="G69" s="667">
        <f>G36-J36</f>
        <v>40800.244712620515</v>
      </c>
      <c r="H69" s="667">
        <f>H36</f>
        <v>0</v>
      </c>
      <c r="I69" s="667">
        <f>'25.'!I36</f>
        <v>2556.3605847498179</v>
      </c>
      <c r="J69" s="667">
        <f>I36+'27.'!J36-'27.'!I36-'29.'!J37</f>
        <v>7021.0487864827974</v>
      </c>
      <c r="K69" s="1127" t="s">
        <v>54</v>
      </c>
      <c r="L69" s="699">
        <f>E35</f>
        <v>132676.16230461202</v>
      </c>
      <c r="M69" s="698">
        <f>L69/$L$66*100</f>
        <v>15.047864699917826</v>
      </c>
      <c r="N69" s="699">
        <f>'51.'!E35</f>
        <v>21534.842120520065</v>
      </c>
      <c r="O69" s="679">
        <v>102139</v>
      </c>
      <c r="P69" s="668">
        <v>15.1</v>
      </c>
      <c r="Q69" s="679">
        <v>17487</v>
      </c>
      <c r="R69" s="698">
        <f t="shared" si="0"/>
        <v>23.147721853491536</v>
      </c>
    </row>
    <row r="70" spans="2:19" ht="15" customHeight="1" thickBot="1">
      <c r="E70" s="710" t="s">
        <v>831</v>
      </c>
      <c r="F70" s="711">
        <f>'1'!G38</f>
        <v>89080.418852999908</v>
      </c>
      <c r="G70" s="667">
        <f>G37-J37</f>
        <v>75078.274121999944</v>
      </c>
      <c r="H70" s="667">
        <f>H37</f>
        <v>0</v>
      </c>
      <c r="I70" s="667">
        <f>'25.'!I37</f>
        <v>1811.6769409999997</v>
      </c>
      <c r="J70" s="667">
        <f>I37+'27.'!J37-'27.'!I37-'29.'!J38</f>
        <v>12190.467789999973</v>
      </c>
      <c r="K70" s="1127" t="s">
        <v>830</v>
      </c>
      <c r="L70" s="699">
        <f>E36</f>
        <v>47681.52675178714</v>
      </c>
      <c r="M70" s="698">
        <f>L70/$L$66*100</f>
        <v>5.4079433018199659</v>
      </c>
      <c r="N70" s="699">
        <f>'51.'!E36</f>
        <v>7929.7400219008041</v>
      </c>
      <c r="O70" s="679">
        <v>45468</v>
      </c>
      <c r="P70" s="668">
        <v>6.7</v>
      </c>
      <c r="Q70" s="679">
        <v>7746</v>
      </c>
      <c r="R70" s="698">
        <f t="shared" si="0"/>
        <v>2.3720632829951471</v>
      </c>
    </row>
    <row r="71" spans="2:19" ht="34.5" thickTop="1" thickBot="1">
      <c r="E71" s="2599" t="s">
        <v>829</v>
      </c>
      <c r="F71" s="2645" t="s">
        <v>96</v>
      </c>
      <c r="G71" s="1170" t="s">
        <v>871</v>
      </c>
      <c r="H71" s="1170" t="s">
        <v>872</v>
      </c>
      <c r="I71" s="1170" t="s">
        <v>874</v>
      </c>
      <c r="J71" s="1169" t="s">
        <v>110</v>
      </c>
      <c r="K71" s="1128" t="s">
        <v>831</v>
      </c>
      <c r="L71" s="684">
        <f>E37</f>
        <v>88101.110988999993</v>
      </c>
      <c r="M71" s="702">
        <f>L71/$L$66*100</f>
        <v>9.9922516226475988</v>
      </c>
      <c r="N71" s="684">
        <f>'51.'!E37</f>
        <v>199775.7618798186</v>
      </c>
      <c r="O71" s="2157">
        <v>70622</v>
      </c>
      <c r="P71" s="670">
        <v>10.4</v>
      </c>
      <c r="Q71" s="2157">
        <v>172248</v>
      </c>
      <c r="R71" s="702">
        <f t="shared" si="0"/>
        <v>15.981469671530931</v>
      </c>
    </row>
    <row r="72" spans="2:19" ht="16.5">
      <c r="E72" s="2606"/>
      <c r="F72" s="2646"/>
      <c r="G72" s="705" t="s">
        <v>877</v>
      </c>
      <c r="H72" s="675" t="s">
        <v>873</v>
      </c>
      <c r="I72" s="675" t="s">
        <v>875</v>
      </c>
      <c r="J72" s="658" t="s">
        <v>876</v>
      </c>
      <c r="M72" s="698"/>
      <c r="N72" s="699"/>
      <c r="O72" s="699"/>
      <c r="P72" s="700"/>
      <c r="Q72" s="699"/>
      <c r="R72" s="698"/>
    </row>
    <row r="73" spans="2:19" ht="17.25" thickBot="1">
      <c r="E73" s="2600"/>
      <c r="F73" s="2647"/>
      <c r="G73" s="1172" t="s">
        <v>878</v>
      </c>
      <c r="H73" s="825"/>
      <c r="I73" s="825"/>
      <c r="J73" s="824"/>
      <c r="K73" s="361" t="s">
        <v>2663</v>
      </c>
      <c r="M73" s="698"/>
      <c r="N73" s="699"/>
      <c r="O73" s="699"/>
      <c r="P73" s="700"/>
      <c r="Q73" s="699"/>
      <c r="R73" s="698"/>
    </row>
    <row r="74" spans="2:19" ht="15" customHeight="1" thickTop="1">
      <c r="E74" s="709" t="s">
        <v>2417</v>
      </c>
      <c r="F74" s="671">
        <f t="shared" ref="F74:J76" si="1">F65/$F65*100</f>
        <v>100</v>
      </c>
      <c r="G74" s="671">
        <f>G65/$F65*100</f>
        <v>87.241996634098058</v>
      </c>
      <c r="H74" s="671">
        <f t="shared" si="1"/>
        <v>2.1176883483941187</v>
      </c>
      <c r="I74" s="671">
        <f t="shared" si="1"/>
        <v>6.1741145726910327</v>
      </c>
      <c r="J74" s="671">
        <f t="shared" si="1"/>
        <v>4.4849150220724132</v>
      </c>
      <c r="K74" s="2607" t="s">
        <v>803</v>
      </c>
      <c r="L74" s="2609" t="s">
        <v>785</v>
      </c>
      <c r="M74" s="734" t="s">
        <v>786</v>
      </c>
      <c r="N74" s="734" t="s">
        <v>788</v>
      </c>
      <c r="O74" s="734" t="s">
        <v>789</v>
      </c>
      <c r="P74" s="734" t="s">
        <v>790</v>
      </c>
      <c r="Q74" s="735" t="s">
        <v>792</v>
      </c>
    </row>
    <row r="75" spans="2:19" ht="15" customHeight="1" thickBot="1">
      <c r="E75" s="1127" t="s">
        <v>52</v>
      </c>
      <c r="F75" s="713">
        <f t="shared" si="1"/>
        <v>100</v>
      </c>
      <c r="G75" s="698">
        <f t="shared" si="1"/>
        <v>86.880567379842191</v>
      </c>
      <c r="H75" s="698">
        <f t="shared" si="1"/>
        <v>2.8261234096522996</v>
      </c>
      <c r="I75" s="698">
        <f t="shared" si="1"/>
        <v>6.633897175828916</v>
      </c>
      <c r="J75" s="698">
        <f t="shared" si="1"/>
        <v>3.652905111859718</v>
      </c>
      <c r="K75" s="2608"/>
      <c r="L75" s="2610"/>
      <c r="M75" s="687" t="s">
        <v>787</v>
      </c>
      <c r="N75" s="687" t="s">
        <v>787</v>
      </c>
      <c r="O75" s="687" t="s">
        <v>787</v>
      </c>
      <c r="P75" s="687" t="s">
        <v>791</v>
      </c>
      <c r="Q75" s="1152" t="s">
        <v>787</v>
      </c>
    </row>
    <row r="76" spans="2:19" ht="15" customHeight="1">
      <c r="E76" s="1127" t="s">
        <v>53</v>
      </c>
      <c r="F76" s="713">
        <f t="shared" si="1"/>
        <v>100</v>
      </c>
      <c r="G76" s="698">
        <f>G67/$F67*100</f>
        <v>86.227387664881988</v>
      </c>
      <c r="H76" s="698">
        <f t="shared" si="1"/>
        <v>1.1679844433660491</v>
      </c>
      <c r="I76" s="698">
        <f t="shared" si="1"/>
        <v>10.771215565103558</v>
      </c>
      <c r="J76" s="698">
        <f t="shared" si="1"/>
        <v>1.8334123266482931</v>
      </c>
      <c r="K76" s="760" t="s">
        <v>2389</v>
      </c>
      <c r="L76" s="361">
        <f>E28</f>
        <v>881694.27988900337</v>
      </c>
      <c r="M76" s="361">
        <f>E33</f>
        <v>563027.22662197298</v>
      </c>
      <c r="N76" s="361">
        <f>E34</f>
        <v>50208.253221632876</v>
      </c>
      <c r="O76" s="361">
        <f>E35</f>
        <v>132676.16230461202</v>
      </c>
      <c r="P76" s="361">
        <f>E36</f>
        <v>47681.52675178714</v>
      </c>
      <c r="Q76" s="361">
        <f>E37</f>
        <v>88101.110988999993</v>
      </c>
    </row>
    <row r="77" spans="2:19" ht="15" customHeight="1">
      <c r="E77" s="1127" t="s">
        <v>54</v>
      </c>
      <c r="F77" s="713">
        <f t="shared" ref="F77:J79" si="2">F68/$F68*100</f>
        <v>100</v>
      </c>
      <c r="G77" s="698">
        <f t="shared" si="2"/>
        <v>93.302234813580469</v>
      </c>
      <c r="H77" s="698">
        <f t="shared" si="2"/>
        <v>1.5361791669689251</v>
      </c>
      <c r="I77" s="698">
        <f>I68/$F68*100</f>
        <v>5.3418934172670136</v>
      </c>
      <c r="J77" s="698">
        <f t="shared" si="2"/>
        <v>-0.18030739781644534</v>
      </c>
      <c r="K77" s="761" t="s">
        <v>938</v>
      </c>
      <c r="L77" s="361">
        <f>F28</f>
        <v>861213.60793642828</v>
      </c>
      <c r="M77" s="361">
        <f>F33</f>
        <v>546742.5625206948</v>
      </c>
      <c r="N77" s="361">
        <f>F34</f>
        <v>49723.223003165047</v>
      </c>
      <c r="O77" s="361">
        <f>F35</f>
        <v>132175.86251119641</v>
      </c>
      <c r="P77" s="361">
        <f>F36</f>
        <v>47651.947932372139</v>
      </c>
      <c r="Q77" s="361">
        <f>F37</f>
        <v>84920.011968999912</v>
      </c>
    </row>
    <row r="78" spans="2:19" ht="15" customHeight="1">
      <c r="E78" s="1127" t="s">
        <v>830</v>
      </c>
      <c r="F78" s="713">
        <f t="shared" si="2"/>
        <v>100</v>
      </c>
      <c r="G78" s="698">
        <f t="shared" si="2"/>
        <v>81.335992053326351</v>
      </c>
      <c r="H78" s="698">
        <f t="shared" si="2"/>
        <v>0</v>
      </c>
      <c r="I78" s="698">
        <f t="shared" si="2"/>
        <v>5.096148948889315</v>
      </c>
      <c r="J78" s="698">
        <f t="shared" si="2"/>
        <v>13.996581940272957</v>
      </c>
      <c r="K78" s="661" t="s">
        <v>939</v>
      </c>
      <c r="L78" s="667">
        <f>G28</f>
        <v>1667422.5139997199</v>
      </c>
      <c r="M78" s="667">
        <f>G33</f>
        <v>1218973.7256192351</v>
      </c>
      <c r="N78" s="667">
        <f>G34</f>
        <v>84093.763875230317</v>
      </c>
      <c r="O78" s="667">
        <f>G35</f>
        <v>196045.71013159107</v>
      </c>
      <c r="P78" s="667">
        <f>G36</f>
        <v>51919.870918664907</v>
      </c>
      <c r="Q78" s="667">
        <f>G37</f>
        <v>116389.44345499999</v>
      </c>
    </row>
    <row r="79" spans="2:19" ht="15" customHeight="1" thickBot="1">
      <c r="E79" s="710" t="s">
        <v>831</v>
      </c>
      <c r="F79" s="714">
        <f t="shared" si="2"/>
        <v>100</v>
      </c>
      <c r="G79" s="702">
        <f t="shared" si="2"/>
        <v>84.281456114271037</v>
      </c>
      <c r="H79" s="702">
        <f t="shared" si="2"/>
        <v>0</v>
      </c>
      <c r="I79" s="702">
        <f t="shared" si="2"/>
        <v>2.0337544034111699</v>
      </c>
      <c r="J79" s="702">
        <f t="shared" si="2"/>
        <v>13.6847894823178</v>
      </c>
      <c r="K79" s="663" t="s">
        <v>940</v>
      </c>
      <c r="L79" s="667">
        <f>J28</f>
        <v>848436.1188092056</v>
      </c>
      <c r="M79" s="667">
        <f>J33</f>
        <v>693237.91514279938</v>
      </c>
      <c r="N79" s="667">
        <f>J34</f>
        <v>35424.982819595934</v>
      </c>
      <c r="O79" s="667">
        <f>J35</f>
        <v>67342.425307766447</v>
      </c>
      <c r="P79" s="667">
        <f>J36</f>
        <v>11119.626206044391</v>
      </c>
      <c r="Q79" s="667">
        <f>J37</f>
        <v>41311.169333000042</v>
      </c>
    </row>
    <row r="80" spans="2:19" ht="15" customHeight="1" thickTop="1">
      <c r="K80" s="762" t="s">
        <v>941</v>
      </c>
      <c r="L80" s="667">
        <f>H28</f>
        <v>19879.851602460792</v>
      </c>
      <c r="M80" s="667">
        <f>H33</f>
        <v>17101.572032605185</v>
      </c>
      <c r="N80" s="667">
        <f>H34</f>
        <v>659.23809928571416</v>
      </c>
      <c r="O80" s="667">
        <f>H35</f>
        <v>2119.041470569895</v>
      </c>
      <c r="P80" s="667">
        <f>H36</f>
        <v>0</v>
      </c>
      <c r="Q80" s="667">
        <f>H37</f>
        <v>0</v>
      </c>
    </row>
    <row r="81" spans="11:17" ht="15" customHeight="1">
      <c r="K81" s="661" t="s">
        <v>942</v>
      </c>
      <c r="L81" s="667">
        <f>I28</f>
        <v>22307.986143450216</v>
      </c>
      <c r="M81" s="667">
        <f>I33</f>
        <v>3865.8050116518712</v>
      </c>
      <c r="N81" s="667">
        <f>I34</f>
        <v>395.2038482448782</v>
      </c>
      <c r="O81" s="667">
        <f>I35</f>
        <v>1353.5362168018776</v>
      </c>
      <c r="P81" s="667">
        <f>I36</f>
        <v>6851.7032197515973</v>
      </c>
      <c r="Q81" s="667">
        <f>I37</f>
        <v>9841.7378469999912</v>
      </c>
    </row>
    <row r="82" spans="11:17" ht="15" customHeight="1">
      <c r="K82" s="761" t="s">
        <v>943</v>
      </c>
      <c r="L82" s="666">
        <f>K28</f>
        <v>20520.046952577541</v>
      </c>
      <c r="M82" s="666">
        <f>K33</f>
        <v>16324.039101279119</v>
      </c>
      <c r="N82" s="666">
        <f>K34</f>
        <v>485.0302184678232</v>
      </c>
      <c r="O82" s="666">
        <f>K35</f>
        <v>500.29979341558749</v>
      </c>
      <c r="P82" s="666">
        <f>K36</f>
        <v>29.578819414961718</v>
      </c>
      <c r="Q82" s="666">
        <f>K37</f>
        <v>3181.0990200000024</v>
      </c>
    </row>
    <row r="83" spans="11:17" ht="15" customHeight="1">
      <c r="K83" s="661" t="s">
        <v>944</v>
      </c>
      <c r="L83" s="667">
        <f>L28</f>
        <v>1684.2995245601994</v>
      </c>
      <c r="M83" s="667">
        <f>L33</f>
        <v>1058.7717673073962</v>
      </c>
      <c r="N83" s="667">
        <f>L34</f>
        <v>359.72686343718902</v>
      </c>
      <c r="O83" s="667">
        <f>L35</f>
        <v>169.60899429243005</v>
      </c>
      <c r="P83" s="667">
        <f>L36</f>
        <v>6.3116995231834352</v>
      </c>
      <c r="Q83" s="667">
        <f>L37</f>
        <v>89.880199999999974</v>
      </c>
    </row>
    <row r="84" spans="11:17" ht="16.5">
      <c r="K84" s="661" t="s">
        <v>945</v>
      </c>
      <c r="L84" s="667">
        <f>M28</f>
        <v>1717.77083735988</v>
      </c>
      <c r="M84" s="667">
        <f>M33</f>
        <v>1425.0897578410979</v>
      </c>
      <c r="N84" s="667">
        <f>M34</f>
        <v>32.135655522772424</v>
      </c>
      <c r="O84" s="667">
        <f>M35</f>
        <v>91.662771093236231</v>
      </c>
      <c r="P84" s="667">
        <f>M36</f>
        <v>11.413990902772563</v>
      </c>
      <c r="Q84" s="667">
        <f>M37</f>
        <v>157.4686619999998</v>
      </c>
    </row>
    <row r="85" spans="11:17" ht="33.75" thickBot="1">
      <c r="K85" s="763" t="s">
        <v>946</v>
      </c>
      <c r="L85" s="669">
        <f>N28</f>
        <v>17117.976590657396</v>
      </c>
      <c r="M85" s="669">
        <f>N33</f>
        <v>13840.177576130623</v>
      </c>
      <c r="N85" s="669">
        <f>N34</f>
        <v>93.167699507861727</v>
      </c>
      <c r="O85" s="669">
        <f>N35</f>
        <v>239.02802802992159</v>
      </c>
      <c r="P85" s="669">
        <f>N36</f>
        <v>11.853128989005713</v>
      </c>
      <c r="Q85" s="669">
        <f>N37</f>
        <v>2933.7501579999985</v>
      </c>
    </row>
    <row r="86" spans="11:17" ht="15" customHeight="1" thickTop="1">
      <c r="K86" s="2607" t="s">
        <v>803</v>
      </c>
      <c r="L86" s="2609" t="s">
        <v>785</v>
      </c>
      <c r="M86" s="734" t="s">
        <v>786</v>
      </c>
      <c r="N86" s="734" t="s">
        <v>788</v>
      </c>
      <c r="O86" s="734" t="s">
        <v>789</v>
      </c>
      <c r="P86" s="734" t="s">
        <v>790</v>
      </c>
      <c r="Q86" s="735" t="s">
        <v>792</v>
      </c>
    </row>
    <row r="87" spans="11:17" ht="15" customHeight="1" thickBot="1">
      <c r="K87" s="2608"/>
      <c r="L87" s="2610"/>
      <c r="M87" s="687" t="s">
        <v>787</v>
      </c>
      <c r="N87" s="687" t="s">
        <v>787</v>
      </c>
      <c r="O87" s="687" t="s">
        <v>787</v>
      </c>
      <c r="P87" s="687" t="s">
        <v>791</v>
      </c>
      <c r="Q87" s="1152" t="s">
        <v>787</v>
      </c>
    </row>
    <row r="88" spans="11:17" ht="15" customHeight="1">
      <c r="K88" s="760" t="s">
        <v>2389</v>
      </c>
      <c r="L88" s="671">
        <f>L76/L$76*100</f>
        <v>100</v>
      </c>
      <c r="M88" s="671">
        <f t="shared" ref="M88:Q89" si="3">M76/M$76*100</f>
        <v>100</v>
      </c>
      <c r="N88" s="671">
        <f t="shared" si="3"/>
        <v>100</v>
      </c>
      <c r="O88" s="671">
        <f t="shared" si="3"/>
        <v>100</v>
      </c>
      <c r="P88" s="671">
        <f t="shared" si="3"/>
        <v>100</v>
      </c>
      <c r="Q88" s="671">
        <f t="shared" si="3"/>
        <v>100</v>
      </c>
    </row>
    <row r="89" spans="11:17" ht="15" customHeight="1">
      <c r="K89" s="761" t="s">
        <v>938</v>
      </c>
      <c r="L89" s="671">
        <f>L77/L$76*100</f>
        <v>97.677123191141334</v>
      </c>
      <c r="M89" s="671">
        <f t="shared" si="3"/>
        <v>97.107659571104193</v>
      </c>
      <c r="N89" s="671">
        <f t="shared" si="3"/>
        <v>99.033963168710983</v>
      </c>
      <c r="O89" s="671">
        <f t="shared" si="3"/>
        <v>99.622916592758401</v>
      </c>
      <c r="P89" s="671">
        <f t="shared" si="3"/>
        <v>99.937965871837591</v>
      </c>
      <c r="Q89" s="671">
        <f t="shared" si="3"/>
        <v>96.389263444819377</v>
      </c>
    </row>
    <row r="90" spans="11:17" ht="15" customHeight="1">
      <c r="K90" s="661" t="s">
        <v>939</v>
      </c>
      <c r="L90" s="2446">
        <f>L78/L$76*100</f>
        <v>189.11572321980265</v>
      </c>
      <c r="M90" s="691">
        <f>M78/M$76*100</f>
        <v>216.50351314851721</v>
      </c>
      <c r="N90" s="691">
        <f t="shared" ref="M90:Q91" si="4">N78/N$76*100</f>
        <v>167.48992143585951</v>
      </c>
      <c r="O90" s="691">
        <f t="shared" si="4"/>
        <v>147.76257221058935</v>
      </c>
      <c r="P90" s="691">
        <f t="shared" si="4"/>
        <v>108.88886001688046</v>
      </c>
      <c r="Q90" s="691">
        <f t="shared" si="4"/>
        <v>132.1089395450779</v>
      </c>
    </row>
    <row r="91" spans="11:17" ht="15" customHeight="1">
      <c r="K91" s="663" t="s">
        <v>940</v>
      </c>
      <c r="L91" s="691">
        <f>L79/L$76*100</f>
        <v>96.227925955923794</v>
      </c>
      <c r="M91" s="691">
        <f t="shared" si="4"/>
        <v>123.12689020423737</v>
      </c>
      <c r="N91" s="691">
        <f t="shared" si="4"/>
        <v>70.55609495757686</v>
      </c>
      <c r="O91" s="691">
        <f t="shared" si="4"/>
        <v>50.756989151641697</v>
      </c>
      <c r="P91" s="691">
        <f t="shared" si="4"/>
        <v>23.320616942341552</v>
      </c>
      <c r="Q91" s="691">
        <f t="shared" si="4"/>
        <v>46.890633806148045</v>
      </c>
    </row>
    <row r="92" spans="11:17" ht="15" customHeight="1">
      <c r="K92" s="762" t="s">
        <v>941</v>
      </c>
      <c r="L92" s="691">
        <f t="shared" ref="L92:M97" si="5">L80/L$76*100</f>
        <v>2.2547329676408321</v>
      </c>
      <c r="M92" s="691">
        <f t="shared" si="5"/>
        <v>3.0374325119604739</v>
      </c>
      <c r="N92" s="691">
        <f t="shared" ref="N92:Q97" si="6">N80/N$76*100</f>
        <v>1.3130074379916346</v>
      </c>
      <c r="O92" s="691">
        <f t="shared" si="6"/>
        <v>1.5971531236370664</v>
      </c>
      <c r="P92" s="691">
        <f t="shared" si="6"/>
        <v>0</v>
      </c>
      <c r="Q92" s="691">
        <f t="shared" si="6"/>
        <v>0</v>
      </c>
    </row>
    <row r="93" spans="11:17" ht="15" customHeight="1">
      <c r="K93" s="661" t="s">
        <v>942</v>
      </c>
      <c r="L93" s="691">
        <f t="shared" si="5"/>
        <v>2.530127125953292</v>
      </c>
      <c r="M93" s="691">
        <f t="shared" si="5"/>
        <v>0.68661066976205842</v>
      </c>
      <c r="N93" s="691">
        <f t="shared" si="6"/>
        <v>0.78712925243652876</v>
      </c>
      <c r="O93" s="691">
        <f t="shared" si="6"/>
        <v>1.0201804101736718</v>
      </c>
      <c r="P93" s="691">
        <f t="shared" si="6"/>
        <v>14.369722797298619</v>
      </c>
      <c r="Q93" s="691">
        <f t="shared" si="6"/>
        <v>11.17095770588954</v>
      </c>
    </row>
    <row r="94" spans="11:17" ht="15" customHeight="1">
      <c r="K94" s="761" t="s">
        <v>943</v>
      </c>
      <c r="L94" s="671">
        <f t="shared" si="5"/>
        <v>2.3273426425269328</v>
      </c>
      <c r="M94" s="671">
        <f t="shared" si="5"/>
        <v>2.8993338739974264</v>
      </c>
      <c r="N94" s="671">
        <f>N82/N$76*100</f>
        <v>0.96603683128900741</v>
      </c>
      <c r="O94" s="671">
        <f t="shared" si="6"/>
        <v>0.37708340724157074</v>
      </c>
      <c r="P94" s="671">
        <f t="shared" si="6"/>
        <v>6.203412816233507E-2</v>
      </c>
      <c r="Q94" s="671">
        <f t="shared" si="6"/>
        <v>3.6107365551805395</v>
      </c>
    </row>
    <row r="95" spans="11:17" ht="15" customHeight="1">
      <c r="K95" s="661" t="s">
        <v>944</v>
      </c>
      <c r="L95" s="691">
        <f t="shared" si="5"/>
        <v>0.1910298799683986</v>
      </c>
      <c r="M95" s="691">
        <f t="shared" si="5"/>
        <v>0.18804983440317274</v>
      </c>
      <c r="N95" s="691">
        <f t="shared" si="6"/>
        <v>0.71646958488927481</v>
      </c>
      <c r="O95" s="691">
        <f t="shared" si="6"/>
        <v>0.12783682565600873</v>
      </c>
      <c r="P95" s="691">
        <f t="shared" si="6"/>
        <v>1.3237200973114538E-2</v>
      </c>
      <c r="Q95" s="691">
        <f t="shared" si="6"/>
        <v>0.10201937182292981</v>
      </c>
    </row>
    <row r="96" spans="11:17" ht="16.5">
      <c r="K96" s="661" t="s">
        <v>945</v>
      </c>
      <c r="L96" s="691">
        <f t="shared" si="5"/>
        <v>0.1948261292537965</v>
      </c>
      <c r="M96" s="691">
        <f t="shared" si="5"/>
        <v>0.25311205044048957</v>
      </c>
      <c r="N96" s="691">
        <f t="shared" si="6"/>
        <v>6.4004727232626291E-2</v>
      </c>
      <c r="O96" s="691">
        <f t="shared" si="6"/>
        <v>6.9087596069282664E-2</v>
      </c>
      <c r="P96" s="691">
        <f t="shared" si="6"/>
        <v>2.3937972796445234E-2</v>
      </c>
      <c r="Q96" s="691">
        <f t="shared" si="6"/>
        <v>0.17873629541364219</v>
      </c>
    </row>
    <row r="97" spans="11:18" ht="33.75" thickBot="1">
      <c r="K97" s="748" t="s">
        <v>946</v>
      </c>
      <c r="L97" s="702">
        <f t="shared" si="5"/>
        <v>1.94148663330473</v>
      </c>
      <c r="M97" s="702">
        <f t="shared" si="5"/>
        <v>2.4581719891537639</v>
      </c>
      <c r="N97" s="702">
        <f t="shared" si="6"/>
        <v>0.1855625191671062</v>
      </c>
      <c r="O97" s="702">
        <f t="shared" si="6"/>
        <v>0.1801589855162796</v>
      </c>
      <c r="P97" s="702">
        <f t="shared" si="6"/>
        <v>2.4858954392775284E-2</v>
      </c>
      <c r="Q97" s="702">
        <f t="shared" si="6"/>
        <v>3.3299808879439632</v>
      </c>
    </row>
    <row r="98" spans="11:18" ht="16.5" thickBot="1">
      <c r="K98" s="361" t="s">
        <v>2664</v>
      </c>
    </row>
    <row r="99" spans="11:18" ht="18" thickTop="1" thickBot="1">
      <c r="K99" s="2642" t="s">
        <v>2563</v>
      </c>
      <c r="L99" s="3001" t="s">
        <v>785</v>
      </c>
      <c r="M99" s="3002"/>
      <c r="N99" s="2596" t="s">
        <v>100</v>
      </c>
      <c r="O99" s="2784"/>
      <c r="P99" s="2784"/>
      <c r="Q99" s="2784"/>
      <c r="R99" s="2784"/>
    </row>
    <row r="100" spans="11:18" ht="42.75">
      <c r="K100" s="2643"/>
      <c r="L100" s="3003" t="s">
        <v>858</v>
      </c>
      <c r="M100" s="1532" t="s">
        <v>2559</v>
      </c>
      <c r="N100" s="3006" t="s">
        <v>1922</v>
      </c>
      <c r="O100" s="3006" t="s">
        <v>2564</v>
      </c>
      <c r="P100" s="1532" t="s">
        <v>2565</v>
      </c>
      <c r="Q100" s="1532" t="s">
        <v>110</v>
      </c>
      <c r="R100" s="2457" t="s">
        <v>2566</v>
      </c>
    </row>
    <row r="101" spans="11:18" ht="15.75" customHeight="1">
      <c r="K101" s="2643"/>
      <c r="L101" s="3004"/>
      <c r="M101" s="1532" t="s">
        <v>2560</v>
      </c>
      <c r="N101" s="3007"/>
      <c r="O101" s="3007"/>
      <c r="P101" s="1532" t="s">
        <v>2567</v>
      </c>
      <c r="Q101" s="1532" t="s">
        <v>100</v>
      </c>
      <c r="R101" s="1532" t="s">
        <v>2562</v>
      </c>
    </row>
    <row r="102" spans="11:18" ht="16.5" thickBot="1">
      <c r="K102" s="2788"/>
      <c r="L102" s="3005"/>
      <c r="M102" s="2458" t="s">
        <v>2561</v>
      </c>
      <c r="N102" s="3008"/>
      <c r="O102" s="3008"/>
      <c r="P102" s="2417"/>
      <c r="Q102" s="2417"/>
      <c r="R102" s="2417"/>
    </row>
    <row r="103" spans="11:18">
      <c r="K103" s="705" t="s">
        <v>2568</v>
      </c>
      <c r="L103" s="2422">
        <v>547540</v>
      </c>
      <c r="M103" s="2423">
        <v>-4.2</v>
      </c>
      <c r="N103" s="2422">
        <v>535453</v>
      </c>
      <c r="O103" s="2420">
        <v>967094</v>
      </c>
      <c r="P103" s="2420">
        <v>3511</v>
      </c>
      <c r="Q103" s="2420">
        <v>14110</v>
      </c>
      <c r="R103" s="2420">
        <v>449262</v>
      </c>
    </row>
    <row r="104" spans="11:18">
      <c r="K104" s="705" t="s">
        <v>2569</v>
      </c>
      <c r="L104" s="2422">
        <v>598318</v>
      </c>
      <c r="M104" s="2423">
        <v>9.3000000000000007</v>
      </c>
      <c r="N104" s="2422">
        <v>584560</v>
      </c>
      <c r="O104" s="2420">
        <v>1013428</v>
      </c>
      <c r="P104" s="2420">
        <v>7372</v>
      </c>
      <c r="Q104" s="2420">
        <v>21512</v>
      </c>
      <c r="R104" s="2420">
        <v>457752</v>
      </c>
    </row>
    <row r="105" spans="11:18">
      <c r="K105" s="705" t="s">
        <v>2570</v>
      </c>
      <c r="L105" s="2422">
        <v>635976</v>
      </c>
      <c r="M105" s="2423">
        <v>6.3</v>
      </c>
      <c r="N105" s="2422">
        <v>623145</v>
      </c>
      <c r="O105" s="2420">
        <v>1099129</v>
      </c>
      <c r="P105" s="2420">
        <v>7089</v>
      </c>
      <c r="Q105" s="2420">
        <v>20301</v>
      </c>
      <c r="R105" s="2420">
        <v>503374</v>
      </c>
    </row>
    <row r="106" spans="11:18">
      <c r="K106" s="705" t="s">
        <v>2571</v>
      </c>
      <c r="L106" s="2422">
        <v>676268</v>
      </c>
      <c r="M106" s="2423">
        <v>6.3</v>
      </c>
      <c r="N106" s="2422">
        <v>659113</v>
      </c>
      <c r="O106" s="2420">
        <v>1184706</v>
      </c>
      <c r="P106" s="2420">
        <v>13565</v>
      </c>
      <c r="Q106" s="2420">
        <v>19057</v>
      </c>
      <c r="R106" s="2420">
        <v>558215</v>
      </c>
    </row>
    <row r="107" spans="11:18" ht="17.25" thickBot="1">
      <c r="K107" s="2445" t="s">
        <v>2572</v>
      </c>
      <c r="L107" s="2418">
        <f>E28</f>
        <v>881694.27988900337</v>
      </c>
      <c r="M107" s="2172">
        <f>(L107-L106)/L106*100</f>
        <v>30.376460203499704</v>
      </c>
      <c r="N107" s="2418">
        <f>O107+P107+Q107-R107</f>
        <v>861174.23293642525</v>
      </c>
      <c r="O107" s="2459">
        <f>G28</f>
        <v>1667422.5139997199</v>
      </c>
      <c r="P107" s="2459">
        <f>H28</f>
        <v>19879.851602460792</v>
      </c>
      <c r="Q107" s="2459">
        <f>I28</f>
        <v>22307.986143450216</v>
      </c>
      <c r="R107" s="2459">
        <f>J28</f>
        <v>848436.1188092056</v>
      </c>
    </row>
    <row r="108" spans="11:18" ht="9.75" customHeight="1" thickTop="1">
      <c r="K108" s="2607" t="s">
        <v>2526</v>
      </c>
      <c r="L108" s="2789" t="s">
        <v>943</v>
      </c>
      <c r="M108" s="2998"/>
      <c r="N108" s="2998"/>
      <c r="O108" s="2790"/>
      <c r="P108" s="2645" t="s">
        <v>2577</v>
      </c>
      <c r="Q108" s="2461" t="s">
        <v>871</v>
      </c>
    </row>
    <row r="109" spans="11:18" ht="9.75" customHeight="1">
      <c r="K109" s="2946"/>
      <c r="L109" s="2791"/>
      <c r="M109" s="2999"/>
      <c r="N109" s="2999"/>
      <c r="O109" s="2792"/>
      <c r="P109" s="2646"/>
      <c r="Q109" s="2462" t="s">
        <v>2573</v>
      </c>
    </row>
    <row r="110" spans="11:18" ht="9.75" customHeight="1">
      <c r="K110" s="2946"/>
      <c r="L110" s="2791"/>
      <c r="M110" s="2999"/>
      <c r="N110" s="2999"/>
      <c r="O110" s="2792"/>
      <c r="P110" s="3000" t="s">
        <v>2576</v>
      </c>
      <c r="Q110" s="2463" t="s">
        <v>2574</v>
      </c>
    </row>
    <row r="111" spans="11:18" ht="9.75" customHeight="1" thickBot="1">
      <c r="K111" s="2946"/>
      <c r="L111" s="2682"/>
      <c r="M111" s="2787"/>
      <c r="N111" s="2787"/>
      <c r="O111" s="2785"/>
      <c r="P111" s="3000"/>
      <c r="Q111" s="2463" t="s">
        <v>2575</v>
      </c>
    </row>
    <row r="112" spans="11:18" ht="31.5" customHeight="1" thickBot="1">
      <c r="K112" s="2608"/>
      <c r="L112" s="2443" t="s">
        <v>1922</v>
      </c>
      <c r="M112" s="2443" t="s">
        <v>944</v>
      </c>
      <c r="N112" s="687" t="s">
        <v>945</v>
      </c>
      <c r="O112" s="687" t="s">
        <v>946</v>
      </c>
      <c r="P112" s="685" t="s">
        <v>852</v>
      </c>
      <c r="Q112" s="715" t="s">
        <v>852</v>
      </c>
    </row>
    <row r="113" spans="11:17" ht="16.5">
      <c r="K113" s="705" t="s">
        <v>2533</v>
      </c>
      <c r="L113" s="2422">
        <v>12087</v>
      </c>
      <c r="M113" s="2421">
        <v>1081</v>
      </c>
      <c r="N113" s="2421">
        <v>1233</v>
      </c>
      <c r="O113" s="2421">
        <v>9773</v>
      </c>
      <c r="P113" s="2424">
        <v>97.79</v>
      </c>
      <c r="Q113" s="2424">
        <v>96.71</v>
      </c>
    </row>
    <row r="114" spans="11:17" ht="16.5">
      <c r="K114" s="705" t="s">
        <v>2535</v>
      </c>
      <c r="L114" s="2422">
        <v>13758</v>
      </c>
      <c r="M114" s="2421">
        <v>1165</v>
      </c>
      <c r="N114" s="2421">
        <v>1226</v>
      </c>
      <c r="O114" s="2421">
        <v>11367</v>
      </c>
      <c r="P114" s="2465">
        <v>97.7</v>
      </c>
      <c r="Q114" s="2424">
        <v>95.06</v>
      </c>
    </row>
    <row r="115" spans="11:17" ht="16.5">
      <c r="K115" s="705" t="s">
        <v>927</v>
      </c>
      <c r="L115" s="2422">
        <v>12831</v>
      </c>
      <c r="M115" s="2424">
        <v>999</v>
      </c>
      <c r="N115" s="2421">
        <v>1363</v>
      </c>
      <c r="O115" s="2421">
        <v>10469</v>
      </c>
      <c r="P115" s="2424">
        <v>97.98</v>
      </c>
      <c r="Q115" s="2465">
        <v>95.6</v>
      </c>
    </row>
    <row r="116" spans="11:17" ht="16.5">
      <c r="K116" s="705" t="s">
        <v>885</v>
      </c>
      <c r="L116" s="2422">
        <v>17155</v>
      </c>
      <c r="M116" s="2421">
        <v>1523</v>
      </c>
      <c r="N116" s="2421">
        <v>1078</v>
      </c>
      <c r="O116" s="2421">
        <v>14554</v>
      </c>
      <c r="P116" s="2424">
        <v>97.46</v>
      </c>
      <c r="Q116" s="2424">
        <v>95.05</v>
      </c>
    </row>
    <row r="117" spans="11:17" ht="17.25" thickBot="1">
      <c r="K117" s="2445" t="s">
        <v>2287</v>
      </c>
      <c r="L117" s="2418">
        <f>SUM(M117:O117)</f>
        <v>20520.046952577475</v>
      </c>
      <c r="M117" s="2459">
        <f>L28</f>
        <v>1684.2995245601994</v>
      </c>
      <c r="N117" s="2459">
        <f t="shared" ref="N117:O117" si="7">M28</f>
        <v>1717.77083735988</v>
      </c>
      <c r="O117" s="2459">
        <f t="shared" si="7"/>
        <v>17117.976590657396</v>
      </c>
      <c r="P117" s="2460">
        <f>N107/L107*100</f>
        <v>97.672657357473</v>
      </c>
      <c r="Q117" s="2460">
        <f>(O107-R107)/N107*100</f>
        <v>95.101126330491894</v>
      </c>
    </row>
    <row r="118" spans="11:17" ht="16.5" thickTop="1"/>
  </sheetData>
  <mergeCells count="65">
    <mergeCell ref="K108:K112"/>
    <mergeCell ref="L108:O111"/>
    <mergeCell ref="P108:P109"/>
    <mergeCell ref="P110:P111"/>
    <mergeCell ref="K99:K102"/>
    <mergeCell ref="L99:M99"/>
    <mergeCell ref="N99:R99"/>
    <mergeCell ref="L100:L102"/>
    <mergeCell ref="N100:N102"/>
    <mergeCell ref="O100:O102"/>
    <mergeCell ref="K86:K87"/>
    <mergeCell ref="L86:L87"/>
    <mergeCell ref="K62:K65"/>
    <mergeCell ref="L62:N62"/>
    <mergeCell ref="O62:Q62"/>
    <mergeCell ref="K74:K75"/>
    <mergeCell ref="L74:L75"/>
    <mergeCell ref="E62:E64"/>
    <mergeCell ref="F62:F64"/>
    <mergeCell ref="E71:E73"/>
    <mergeCell ref="F71:F73"/>
    <mergeCell ref="A27:D27"/>
    <mergeCell ref="A59:B59"/>
    <mergeCell ref="A54:C54"/>
    <mergeCell ref="A39:B39"/>
    <mergeCell ref="A55:B55"/>
    <mergeCell ref="A28:D28"/>
    <mergeCell ref="A6:C6"/>
    <mergeCell ref="A3:C5"/>
    <mergeCell ref="A9:C9"/>
    <mergeCell ref="A7:C7"/>
    <mergeCell ref="A18:C18"/>
    <mergeCell ref="A17:C17"/>
    <mergeCell ref="A8:C8"/>
    <mergeCell ref="A13:C13"/>
    <mergeCell ref="A14:C14"/>
    <mergeCell ref="A12:C12"/>
    <mergeCell ref="A15:C15"/>
    <mergeCell ref="A16:C16"/>
    <mergeCell ref="A11:C11"/>
    <mergeCell ref="A10:C10"/>
    <mergeCell ref="A19:C19"/>
    <mergeCell ref="A38:C38"/>
    <mergeCell ref="A53:B53"/>
    <mergeCell ref="A32:C32"/>
    <mergeCell ref="A20:C20"/>
    <mergeCell ref="A29:C29"/>
    <mergeCell ref="A21:C21"/>
    <mergeCell ref="A22:D22"/>
    <mergeCell ref="A23:D23"/>
    <mergeCell ref="A24:D24"/>
    <mergeCell ref="A25:D25"/>
    <mergeCell ref="A26:D26"/>
    <mergeCell ref="M4:M5"/>
    <mergeCell ref="J4:J5"/>
    <mergeCell ref="F4:F5"/>
    <mergeCell ref="N4:N5"/>
    <mergeCell ref="E3:E5"/>
    <mergeCell ref="I4:I5"/>
    <mergeCell ref="K4:K5"/>
    <mergeCell ref="L4:L5"/>
    <mergeCell ref="H4:H5"/>
    <mergeCell ref="G4:G5"/>
    <mergeCell ref="F3:H3"/>
    <mergeCell ref="I3:J3"/>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8" max="5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L69"/>
  <sheetViews>
    <sheetView view="pageBreakPreview" zoomScaleNormal="100" zoomScaleSheetLayoutView="100" workbookViewId="0">
      <selection activeCell="L37" sqref="L37"/>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6" width="15.28515625" style="975" customWidth="1"/>
    <col min="7" max="8" width="24.28515625" style="975" customWidth="1"/>
    <col min="9" max="14" width="16" style="975" customWidth="1"/>
    <col min="15" max="15" width="14.140625" style="975" bestFit="1" customWidth="1"/>
    <col min="16" max="17" width="16.28515625" style="975" bestFit="1" customWidth="1"/>
    <col min="18" max="19" width="12.85546875" style="975" bestFit="1" customWidth="1"/>
    <col min="20" max="20" width="15.42578125" style="975" bestFit="1" customWidth="1"/>
    <col min="21" max="16384" width="9.140625" style="975"/>
  </cols>
  <sheetData>
    <row r="1" spans="1:20" s="1281" customFormat="1" ht="35.1" customHeight="1">
      <c r="A1" s="1280"/>
      <c r="B1" s="1280"/>
      <c r="C1" s="1280"/>
      <c r="D1" s="1280"/>
      <c r="E1" s="1306"/>
      <c r="F1" s="1306"/>
      <c r="G1" s="1306"/>
      <c r="H1" s="1307" t="s">
        <v>1491</v>
      </c>
      <c r="I1" s="1308" t="s">
        <v>207</v>
      </c>
      <c r="J1" s="1306"/>
      <c r="K1" s="1306"/>
      <c r="L1" s="1306"/>
      <c r="M1" s="1306"/>
      <c r="N1" s="1309"/>
    </row>
    <row r="2" spans="1:20" ht="15" customHeight="1" thickBot="1">
      <c r="A2" s="849"/>
      <c r="B2" s="394"/>
      <c r="C2" s="394"/>
      <c r="D2" s="395"/>
      <c r="E2" s="974"/>
      <c r="F2" s="974"/>
      <c r="G2" s="974"/>
      <c r="H2" s="974"/>
      <c r="I2" s="974"/>
      <c r="J2" s="974"/>
      <c r="K2" s="974"/>
      <c r="L2" s="974"/>
      <c r="M2" s="974"/>
      <c r="N2" s="358" t="s">
        <v>535</v>
      </c>
    </row>
    <row r="3" spans="1:20" ht="15" customHeight="1">
      <c r="A3" s="3009" t="s">
        <v>1</v>
      </c>
      <c r="B3" s="3009"/>
      <c r="C3" s="3009"/>
      <c r="D3" s="396"/>
      <c r="E3" s="2987" t="s">
        <v>49</v>
      </c>
      <c r="F3" s="2991" t="s">
        <v>775</v>
      </c>
      <c r="G3" s="2992"/>
      <c r="H3" s="2992"/>
      <c r="I3" s="2993" t="s">
        <v>774</v>
      </c>
      <c r="J3" s="2994"/>
      <c r="K3" s="19" t="s">
        <v>468</v>
      </c>
      <c r="L3" s="19"/>
      <c r="M3" s="19"/>
      <c r="N3" s="20"/>
    </row>
    <row r="4" spans="1:20" ht="15" customHeight="1">
      <c r="A4" s="3010"/>
      <c r="B4" s="3010"/>
      <c r="C4" s="3010"/>
      <c r="D4" s="397"/>
      <c r="E4" s="2988"/>
      <c r="F4" s="2982" t="s">
        <v>144</v>
      </c>
      <c r="G4" s="2982" t="s">
        <v>2167</v>
      </c>
      <c r="H4" s="2982" t="s">
        <v>2168</v>
      </c>
      <c r="I4" s="2989" t="s">
        <v>773</v>
      </c>
      <c r="J4" s="2984" t="s">
        <v>1159</v>
      </c>
      <c r="K4" s="2982" t="s">
        <v>144</v>
      </c>
      <c r="L4" s="2982" t="s">
        <v>145</v>
      </c>
      <c r="M4" s="2982" t="s">
        <v>146</v>
      </c>
      <c r="N4" s="2985" t="s">
        <v>469</v>
      </c>
    </row>
    <row r="5" spans="1:20" ht="48.75" customHeight="1">
      <c r="A5" s="3011"/>
      <c r="B5" s="3011"/>
      <c r="C5" s="3011"/>
      <c r="D5" s="1196"/>
      <c r="E5" s="2983"/>
      <c r="F5" s="2983"/>
      <c r="G5" s="2983"/>
      <c r="H5" s="2983"/>
      <c r="I5" s="2990"/>
      <c r="J5" s="2906"/>
      <c r="K5" s="2983"/>
      <c r="L5" s="2983"/>
      <c r="M5" s="2983"/>
      <c r="N5" s="2986"/>
    </row>
    <row r="6" spans="1:20" s="398" customFormat="1" ht="24.6" hidden="1" customHeight="1">
      <c r="A6" s="2873" t="s">
        <v>796</v>
      </c>
      <c r="B6" s="2873"/>
      <c r="C6" s="2873"/>
      <c r="D6" s="2"/>
      <c r="E6" s="383">
        <v>554575873</v>
      </c>
      <c r="F6" s="383">
        <v>540752397</v>
      </c>
      <c r="G6" s="383">
        <v>729981893</v>
      </c>
      <c r="H6" s="383">
        <v>6990556</v>
      </c>
      <c r="I6" s="383">
        <v>4586761</v>
      </c>
      <c r="J6" s="383">
        <v>200806813</v>
      </c>
      <c r="K6" s="383">
        <v>13823476</v>
      </c>
      <c r="L6" s="383">
        <v>1101684</v>
      </c>
      <c r="M6" s="383">
        <v>4505404</v>
      </c>
      <c r="N6" s="383">
        <v>8216388</v>
      </c>
    </row>
    <row r="7" spans="1:20" s="398" customFormat="1" ht="24.6" hidden="1" customHeight="1">
      <c r="A7" s="2641" t="s">
        <v>793</v>
      </c>
      <c r="B7" s="2641"/>
      <c r="C7" s="2641"/>
      <c r="D7" s="2"/>
      <c r="E7" s="328">
        <v>501494769.53363603</v>
      </c>
      <c r="F7" s="328">
        <v>484619936.3037436</v>
      </c>
      <c r="G7" s="328">
        <v>746136357.95677531</v>
      </c>
      <c r="H7" s="328">
        <v>5242922.7555052396</v>
      </c>
      <c r="I7" s="328">
        <v>5053277.5783827025</v>
      </c>
      <c r="J7" s="328">
        <v>271812621.98691934</v>
      </c>
      <c r="K7" s="328">
        <v>16874833.229892705</v>
      </c>
      <c r="L7" s="328">
        <v>778317.23394817708</v>
      </c>
      <c r="M7" s="328">
        <v>7471380.3663401697</v>
      </c>
      <c r="N7" s="328">
        <v>8625135.6296043489</v>
      </c>
    </row>
    <row r="8" spans="1:20" s="398" customFormat="1" ht="24.6" hidden="1" customHeight="1">
      <c r="A8" s="2641" t="s">
        <v>1087</v>
      </c>
      <c r="B8" s="2641"/>
      <c r="C8" s="2641"/>
      <c r="D8" s="2"/>
      <c r="E8" s="328">
        <v>506459891</v>
      </c>
      <c r="F8" s="328">
        <v>493350989</v>
      </c>
      <c r="G8" s="328">
        <v>658415693</v>
      </c>
      <c r="H8" s="328">
        <v>2518499</v>
      </c>
      <c r="I8" s="328">
        <v>3863632</v>
      </c>
      <c r="J8" s="328">
        <v>171446835</v>
      </c>
      <c r="K8" s="328">
        <v>13108902</v>
      </c>
      <c r="L8" s="328">
        <v>482828</v>
      </c>
      <c r="M8" s="328">
        <v>4926538</v>
      </c>
      <c r="N8" s="328">
        <v>7699536</v>
      </c>
    </row>
    <row r="9" spans="1:20" s="398" customFormat="1" ht="19.5" hidden="1" customHeight="1">
      <c r="A9" s="2641" t="s">
        <v>1088</v>
      </c>
      <c r="B9" s="2641"/>
      <c r="C9" s="2641"/>
      <c r="D9" s="2"/>
      <c r="E9" s="328">
        <v>401820999.30479008</v>
      </c>
      <c r="F9" s="328">
        <v>388977009.02661127</v>
      </c>
      <c r="G9" s="328">
        <v>607714365.3273989</v>
      </c>
      <c r="H9" s="328">
        <v>5060478.4175694436</v>
      </c>
      <c r="I9" s="328">
        <v>5751331.0620254446</v>
      </c>
      <c r="J9" s="328">
        <v>229549165.78038287</v>
      </c>
      <c r="K9" s="328">
        <v>12843990.278179696</v>
      </c>
      <c r="L9" s="328">
        <v>753345.44892115809</v>
      </c>
      <c r="M9" s="328">
        <v>3818255.274009746</v>
      </c>
      <c r="N9" s="328">
        <v>8272389.5552487876</v>
      </c>
    </row>
    <row r="10" spans="1:20" s="398" customFormat="1" ht="19.5" hidden="1" customHeight="1">
      <c r="A10" s="2641" t="s">
        <v>1089</v>
      </c>
      <c r="B10" s="2641"/>
      <c r="C10" s="2641"/>
      <c r="D10" s="2"/>
      <c r="E10" s="328">
        <v>444122840.59282225</v>
      </c>
      <c r="F10" s="328">
        <v>425442382.2905829</v>
      </c>
      <c r="G10" s="328">
        <v>691726401.66095531</v>
      </c>
      <c r="H10" s="328">
        <v>5647583.7751952149</v>
      </c>
      <c r="I10" s="328">
        <v>5058348.5164422225</v>
      </c>
      <c r="J10" s="328">
        <v>276989951.66201019</v>
      </c>
      <c r="K10" s="328">
        <v>18680458.302239582</v>
      </c>
      <c r="L10" s="328">
        <v>728477.31160229456</v>
      </c>
      <c r="M10" s="328">
        <v>3620440.7351476639</v>
      </c>
      <c r="N10" s="328">
        <v>14331540.255489614</v>
      </c>
    </row>
    <row r="11" spans="1:20" s="399" customFormat="1" ht="13.7" hidden="1" customHeight="1">
      <c r="A11" s="2641" t="s">
        <v>1090</v>
      </c>
      <c r="B11" s="2641"/>
      <c r="C11" s="2641"/>
      <c r="D11" s="2"/>
      <c r="E11" s="50">
        <v>468911586.1162464</v>
      </c>
      <c r="F11" s="50">
        <v>456747797.40586615</v>
      </c>
      <c r="G11" s="50">
        <v>765866834.99777889</v>
      </c>
      <c r="H11" s="50">
        <v>5707650.2417943953</v>
      </c>
      <c r="I11" s="50">
        <v>3302452.8472825726</v>
      </c>
      <c r="J11" s="50">
        <v>318129140.68098992</v>
      </c>
      <c r="K11" s="50">
        <v>12163788.710381474</v>
      </c>
      <c r="L11" s="50">
        <v>793825.80181238824</v>
      </c>
      <c r="M11" s="50">
        <v>2422049.8027106239</v>
      </c>
      <c r="N11" s="50">
        <v>8947913.1058584563</v>
      </c>
      <c r="P11" s="399">
        <f>SUM(F11:F12,F14)</f>
        <v>1496581635.6761546</v>
      </c>
      <c r="Q11" s="399">
        <f>SUM(G11:G12,G14)</f>
        <v>2609088732.3306775</v>
      </c>
      <c r="R11" s="399">
        <f>SUM(H11:H12,H14)</f>
        <v>21135032.013847381</v>
      </c>
      <c r="S11" s="399">
        <f>SUM(I11:I12,I14)</f>
        <v>22364074.658385091</v>
      </c>
      <c r="T11" s="399">
        <f>SUM(J11:J12,J14)</f>
        <v>1156006203.326755</v>
      </c>
    </row>
    <row r="12" spans="1:20" s="398" customFormat="1" ht="13.7" hidden="1" customHeight="1">
      <c r="A12" s="2641" t="s">
        <v>1091</v>
      </c>
      <c r="B12" s="2641"/>
      <c r="C12" s="2641"/>
      <c r="D12" s="2"/>
      <c r="E12" s="50">
        <v>500920199.75254083</v>
      </c>
      <c r="F12" s="50">
        <v>486513225.79257286</v>
      </c>
      <c r="G12" s="50">
        <v>879216100.78744769</v>
      </c>
      <c r="H12" s="50">
        <v>6591221.829683709</v>
      </c>
      <c r="I12" s="50">
        <v>8304273.7050331235</v>
      </c>
      <c r="J12" s="50">
        <v>407598370.52959192</v>
      </c>
      <c r="K12" s="50">
        <v>14406973.959968215</v>
      </c>
      <c r="L12" s="50">
        <v>1304419.7094336364</v>
      </c>
      <c r="M12" s="50">
        <v>1888012.0791411852</v>
      </c>
      <c r="N12" s="50">
        <v>11214542.171393394</v>
      </c>
      <c r="Q12" s="398">
        <f>Q11/$P$11</f>
        <v>1.7433654604159918</v>
      </c>
      <c r="R12" s="398">
        <f>R11/$P$11</f>
        <v>1.4122204569414341E-2</v>
      </c>
      <c r="S12" s="398">
        <f>S11/$P$11</f>
        <v>1.4943437848802024E-2</v>
      </c>
      <c r="T12" s="398">
        <f>T11/$P$11</f>
        <v>0.77243110283420802</v>
      </c>
    </row>
    <row r="13" spans="1:20" s="398" customFormat="1" ht="13.7" hidden="1" customHeight="1">
      <c r="A13" s="2641" t="s">
        <v>1092</v>
      </c>
      <c r="B13" s="2641"/>
      <c r="C13" s="2641"/>
      <c r="D13" s="2"/>
      <c r="E13" s="50">
        <v>558221856.29158294</v>
      </c>
      <c r="F13" s="50">
        <v>543964047.44767296</v>
      </c>
      <c r="G13" s="50">
        <f>$F$13*Q12</f>
        <v>948328132.02835882</v>
      </c>
      <c r="H13" s="50">
        <f>$F$13*R12</f>
        <v>7681971.5564626465</v>
      </c>
      <c r="I13" s="50">
        <f>$F$13*S12</f>
        <v>8128692.9350170959</v>
      </c>
      <c r="J13" s="50">
        <f>$F$13*T12</f>
        <v>420174749.07216549</v>
      </c>
      <c r="K13" s="50">
        <v>14257808.843909979</v>
      </c>
      <c r="L13" s="50">
        <v>1150508.7272926527</v>
      </c>
      <c r="M13" s="50">
        <v>1586531.885520776</v>
      </c>
      <c r="N13" s="50">
        <v>11520768.231096549</v>
      </c>
    </row>
    <row r="14" spans="1:20" s="398" customFormat="1" ht="13.7" hidden="1" customHeight="1">
      <c r="A14" s="2641" t="s">
        <v>1093</v>
      </c>
      <c r="B14" s="2641"/>
      <c r="C14" s="2641"/>
      <c r="D14" s="2"/>
      <c r="E14" s="50">
        <v>568348194.85530281</v>
      </c>
      <c r="F14" s="50">
        <v>553320612.47771573</v>
      </c>
      <c r="G14" s="50">
        <v>964005796.54545105</v>
      </c>
      <c r="H14" s="50">
        <v>8836159.9423692785</v>
      </c>
      <c r="I14" s="50">
        <v>10757348.106069395</v>
      </c>
      <c r="J14" s="50">
        <v>430278692.11617327</v>
      </c>
      <c r="K14" s="50">
        <v>15027582.377587046</v>
      </c>
      <c r="L14" s="50">
        <v>994014.71494008903</v>
      </c>
      <c r="M14" s="50">
        <v>2326418.3070064131</v>
      </c>
      <c r="N14" s="50">
        <v>11707149.355640531</v>
      </c>
    </row>
    <row r="15" spans="1:20" s="398" customFormat="1" ht="13.7" hidden="1" customHeight="1">
      <c r="A15" s="2641" t="s">
        <v>1094</v>
      </c>
      <c r="B15" s="2641"/>
      <c r="C15" s="2641"/>
      <c r="D15" s="2"/>
      <c r="E15" s="328">
        <v>554808898.00771308</v>
      </c>
      <c r="F15" s="328">
        <v>542356053.41750383</v>
      </c>
      <c r="G15" s="328">
        <v>945344365.36655545</v>
      </c>
      <c r="H15" s="328">
        <v>12011390.147881227</v>
      </c>
      <c r="I15" s="328">
        <v>10949450.55287536</v>
      </c>
      <c r="J15" s="328">
        <v>425949152.6498071</v>
      </c>
      <c r="K15" s="328">
        <v>12452844.590209989</v>
      </c>
      <c r="L15" s="328">
        <v>1057374.4400974202</v>
      </c>
      <c r="M15" s="328">
        <v>1739702.2008293911</v>
      </c>
      <c r="N15" s="328">
        <v>9655767.9492832161</v>
      </c>
    </row>
    <row r="16" spans="1:20" s="398" customFormat="1" ht="16.5" hidden="1" customHeight="1">
      <c r="A16" s="2948" t="s">
        <v>1280</v>
      </c>
      <c r="B16" s="2948"/>
      <c r="C16" s="2948"/>
      <c r="D16" s="18"/>
      <c r="E16" s="362">
        <v>522478788.68525565</v>
      </c>
      <c r="F16" s="328">
        <v>510638215.56337988</v>
      </c>
      <c r="G16" s="328">
        <v>846643297.47723484</v>
      </c>
      <c r="H16" s="328">
        <v>12813606.03034973</v>
      </c>
      <c r="I16" s="328">
        <v>8648272.0201656166</v>
      </c>
      <c r="J16" s="328">
        <v>357466959.9643718</v>
      </c>
      <c r="K16" s="328">
        <v>11840573.12187577</v>
      </c>
      <c r="L16" s="328">
        <v>1158657.5215599479</v>
      </c>
      <c r="M16" s="328">
        <v>1135459.2291088901</v>
      </c>
      <c r="N16" s="328">
        <v>9546456.3712069374</v>
      </c>
    </row>
    <row r="17" spans="1:64" s="398" customFormat="1" ht="15" hidden="1" customHeight="1">
      <c r="A17" s="2641" t="s">
        <v>1301</v>
      </c>
      <c r="B17" s="2641"/>
      <c r="C17" s="2641"/>
      <c r="D17" s="18"/>
      <c r="E17" s="476">
        <v>568764615.59845173</v>
      </c>
      <c r="F17" s="476">
        <v>555783105.89894223</v>
      </c>
      <c r="G17" s="476">
        <v>915237059.07808614</v>
      </c>
      <c r="H17" s="476">
        <v>6227572.9816564741</v>
      </c>
      <c r="I17" s="476">
        <v>15579751.464696459</v>
      </c>
      <c r="J17" s="476">
        <v>381261277.62549567</v>
      </c>
      <c r="K17" s="476">
        <v>12981509.699508956</v>
      </c>
      <c r="L17" s="476">
        <v>1252502.4364850342</v>
      </c>
      <c r="M17" s="476">
        <v>1069682.4901245509</v>
      </c>
      <c r="N17" s="476">
        <v>10659324.772899391</v>
      </c>
    </row>
    <row r="18" spans="1:64" s="398" customFormat="1" ht="15.75" hidden="1" customHeight="1">
      <c r="A18" s="2641" t="s">
        <v>1302</v>
      </c>
      <c r="B18" s="2641"/>
      <c r="C18" s="2641"/>
      <c r="D18" s="18"/>
      <c r="E18" s="370">
        <v>615069412.16025329</v>
      </c>
      <c r="F18" s="370">
        <v>599912595.01016188</v>
      </c>
      <c r="G18" s="370">
        <v>982802980.06288028</v>
      </c>
      <c r="H18" s="370">
        <v>8684430.5320327654</v>
      </c>
      <c r="I18" s="370">
        <v>11734198.341534965</v>
      </c>
      <c r="J18" s="370">
        <v>403309013.92628628</v>
      </c>
      <c r="K18" s="370">
        <v>15156817.150090747</v>
      </c>
      <c r="L18" s="370">
        <v>1106151.8833462596</v>
      </c>
      <c r="M18" s="370">
        <v>1247467.2010309817</v>
      </c>
      <c r="N18" s="370">
        <v>12803198.065713501</v>
      </c>
    </row>
    <row r="19" spans="1:64" s="398" customFormat="1" ht="15.75" hidden="1" customHeight="1">
      <c r="A19" s="2641" t="s">
        <v>1311</v>
      </c>
      <c r="B19" s="2641"/>
      <c r="C19" s="2641"/>
      <c r="D19" s="18"/>
      <c r="E19" s="370">
        <v>563465019.88337076</v>
      </c>
      <c r="F19" s="370">
        <v>550945764.66523361</v>
      </c>
      <c r="G19" s="370">
        <v>954942551.83735347</v>
      </c>
      <c r="H19" s="370">
        <v>4706192.1472659921</v>
      </c>
      <c r="I19" s="370">
        <v>11200522.961364307</v>
      </c>
      <c r="J19" s="370">
        <v>419903502.28074831</v>
      </c>
      <c r="K19" s="370">
        <v>12519255.218136379</v>
      </c>
      <c r="L19" s="370">
        <v>1114483.1895020944</v>
      </c>
      <c r="M19" s="370">
        <v>1168291.7055380037</v>
      </c>
      <c r="N19" s="370">
        <v>10236480.323096251</v>
      </c>
    </row>
    <row r="20" spans="1:64" s="398" customFormat="1" ht="15.75" hidden="1" customHeight="1">
      <c r="A20" s="2641" t="s">
        <v>1312</v>
      </c>
      <c r="B20" s="2641"/>
      <c r="C20" s="2641"/>
      <c r="D20" s="18"/>
      <c r="E20" s="370">
        <v>546872863.31227148</v>
      </c>
      <c r="F20" s="370">
        <v>532889980.9688617</v>
      </c>
      <c r="G20" s="370">
        <v>957085608.591313</v>
      </c>
      <c r="H20" s="370">
        <v>7553876.4411226111</v>
      </c>
      <c r="I20" s="370">
        <v>8797741.6060710419</v>
      </c>
      <c r="J20" s="370">
        <v>440547245.66964525</v>
      </c>
      <c r="K20" s="370">
        <v>13982882.343409719</v>
      </c>
      <c r="L20" s="370">
        <v>1155799.7056551233</v>
      </c>
      <c r="M20" s="370">
        <v>1313162.5081076869</v>
      </c>
      <c r="N20" s="370">
        <v>11513920.129646897</v>
      </c>
    </row>
    <row r="21" spans="1:64" s="398" customFormat="1" ht="15.75" hidden="1" customHeight="1">
      <c r="A21" s="2954" t="s">
        <v>1313</v>
      </c>
      <c r="B21" s="2954"/>
      <c r="C21" s="2954"/>
      <c r="D21" s="343"/>
      <c r="E21" s="370">
        <v>587953906.54716015</v>
      </c>
      <c r="F21" s="370">
        <v>575586969.45956361</v>
      </c>
      <c r="G21" s="370">
        <v>1005947469.1541808</v>
      </c>
      <c r="H21" s="370">
        <v>10070969.987243086</v>
      </c>
      <c r="I21" s="370">
        <v>14128826.263712343</v>
      </c>
      <c r="J21" s="370">
        <v>454560295.94557261</v>
      </c>
      <c r="K21" s="370">
        <v>12366937.087596122</v>
      </c>
      <c r="L21" s="370">
        <v>1266016.9747381064</v>
      </c>
      <c r="M21" s="370">
        <v>1309062.9974942142</v>
      </c>
      <c r="N21" s="370">
        <v>9791857.1153638083</v>
      </c>
    </row>
    <row r="22" spans="1:64" s="398" customFormat="1" ht="14.45" hidden="1" customHeight="1">
      <c r="A22" s="2618" t="s">
        <v>1112</v>
      </c>
      <c r="B22" s="2619"/>
      <c r="C22" s="2619"/>
      <c r="D22" s="2620"/>
      <c r="E22" s="372">
        <v>571689.30708830652</v>
      </c>
      <c r="F22" s="372">
        <v>557368.06655468885</v>
      </c>
      <c r="G22" s="372">
        <v>1015320.6087328143</v>
      </c>
      <c r="H22" s="372">
        <v>6901.8338402543532</v>
      </c>
      <c r="I22" s="372">
        <v>10177.332645427547</v>
      </c>
      <c r="J22" s="372">
        <v>475031.708663809</v>
      </c>
      <c r="K22" s="372">
        <v>14321.240533618904</v>
      </c>
      <c r="L22" s="372">
        <v>1229.631519854338</v>
      </c>
      <c r="M22" s="372">
        <v>1260.6805894447095</v>
      </c>
      <c r="N22" s="372">
        <v>11830.928424319851</v>
      </c>
    </row>
    <row r="23" spans="1:64" s="398" customFormat="1" ht="14.45" hidden="1" customHeight="1">
      <c r="A23" s="2618" t="s">
        <v>1001</v>
      </c>
      <c r="B23" s="2619"/>
      <c r="C23" s="2619"/>
      <c r="D23" s="2620"/>
      <c r="E23" s="372">
        <v>576688.74743929529</v>
      </c>
      <c r="F23" s="372">
        <v>567246.38160543551</v>
      </c>
      <c r="G23" s="372">
        <v>949314.70422208868</v>
      </c>
      <c r="H23" s="372">
        <v>8878.8386517003783</v>
      </c>
      <c r="I23" s="372">
        <v>6718.0361408439194</v>
      </c>
      <c r="J23" s="372">
        <v>397665.19740919786</v>
      </c>
      <c r="K23" s="372">
        <v>9442.3658338597088</v>
      </c>
      <c r="L23" s="372">
        <v>929.88684946728301</v>
      </c>
      <c r="M23" s="372">
        <v>1149.8154817295926</v>
      </c>
      <c r="N23" s="372">
        <v>7362.663502662831</v>
      </c>
    </row>
    <row r="24" spans="1:64" s="398" customFormat="1" ht="13.5" customHeight="1">
      <c r="A24" s="2618" t="s">
        <v>1002</v>
      </c>
      <c r="B24" s="2619"/>
      <c r="C24" s="2619"/>
      <c r="D24" s="2620"/>
      <c r="E24" s="372">
        <v>547540.1937268225</v>
      </c>
      <c r="F24" s="372">
        <v>535452.74687562522</v>
      </c>
      <c r="G24" s="372">
        <v>967094.06751639605</v>
      </c>
      <c r="H24" s="372">
        <v>3511.1300901480295</v>
      </c>
      <c r="I24" s="372">
        <v>14109.569941667904</v>
      </c>
      <c r="J24" s="372">
        <v>449262.02067258843</v>
      </c>
      <c r="K24" s="372">
        <v>12087.446851197978</v>
      </c>
      <c r="L24" s="372">
        <v>1080.9576271091628</v>
      </c>
      <c r="M24" s="372">
        <v>1233.2574554403843</v>
      </c>
      <c r="N24" s="372">
        <v>9773.2317686484384</v>
      </c>
    </row>
    <row r="25" spans="1:64" s="398" customFormat="1" ht="13.5" customHeight="1">
      <c r="A25" s="2618" t="s">
        <v>1003</v>
      </c>
      <c r="B25" s="2619"/>
      <c r="C25" s="2619"/>
      <c r="D25" s="2620"/>
      <c r="E25" s="372">
        <v>598318.14728366258</v>
      </c>
      <c r="F25" s="372">
        <v>584559.96712143999</v>
      </c>
      <c r="G25" s="372">
        <v>1013427.7340840298</v>
      </c>
      <c r="H25" s="372">
        <v>7371.8465619729222</v>
      </c>
      <c r="I25" s="372">
        <v>21512.276182260444</v>
      </c>
      <c r="J25" s="372">
        <v>457751.88970682363</v>
      </c>
      <c r="K25" s="372">
        <v>13758.180162221001</v>
      </c>
      <c r="L25" s="372">
        <v>1165.4458045817837</v>
      </c>
      <c r="M25" s="372">
        <v>1226.038834039256</v>
      </c>
      <c r="N25" s="372">
        <v>11366.695523599947</v>
      </c>
    </row>
    <row r="26" spans="1:64" s="398" customFormat="1" ht="13.5" customHeight="1">
      <c r="A26" s="2618" t="s">
        <v>1004</v>
      </c>
      <c r="B26" s="2619"/>
      <c r="C26" s="2619"/>
      <c r="D26" s="2620"/>
      <c r="E26" s="372">
        <v>635975.59479519678</v>
      </c>
      <c r="F26" s="372">
        <v>623145.06771688105</v>
      </c>
      <c r="G26" s="372">
        <v>1099128.8896992248</v>
      </c>
      <c r="H26" s="372">
        <v>7089.3293806412885</v>
      </c>
      <c r="I26" s="372">
        <v>20300.52099410996</v>
      </c>
      <c r="J26" s="372">
        <v>503373.67235709436</v>
      </c>
      <c r="K26" s="372">
        <v>12830.52707831628</v>
      </c>
      <c r="L26" s="372">
        <v>998.55598190619958</v>
      </c>
      <c r="M26" s="372">
        <v>1363.1145718112534</v>
      </c>
      <c r="N26" s="372">
        <v>10468.856524598825</v>
      </c>
    </row>
    <row r="27" spans="1:64" s="398" customFormat="1" ht="13.5" customHeight="1">
      <c r="A27" s="2618" t="s">
        <v>1005</v>
      </c>
      <c r="B27" s="2619"/>
      <c r="C27" s="2619"/>
      <c r="D27" s="2620"/>
      <c r="E27" s="372">
        <v>676268.09435204731</v>
      </c>
      <c r="F27" s="372">
        <v>659112.75712037622</v>
      </c>
      <c r="G27" s="372">
        <v>1184705.9319601809</v>
      </c>
      <c r="H27" s="372">
        <v>13564.690395195734</v>
      </c>
      <c r="I27" s="372">
        <v>19056.85600857039</v>
      </c>
      <c r="J27" s="372">
        <v>558214.72124357242</v>
      </c>
      <c r="K27" s="372">
        <v>17155.337231671292</v>
      </c>
      <c r="L27" s="372">
        <v>1523.1724228042974</v>
      </c>
      <c r="M27" s="372">
        <v>1078.0390730552933</v>
      </c>
      <c r="N27" s="372">
        <v>14554.125735811642</v>
      </c>
    </row>
    <row r="28" spans="1:64" s="398" customFormat="1" ht="13.5" customHeight="1">
      <c r="A28" s="2618" t="s">
        <v>1492</v>
      </c>
      <c r="B28" s="2619"/>
      <c r="C28" s="2619"/>
      <c r="D28" s="2620"/>
      <c r="E28" s="372">
        <f>'23.'!E28</f>
        <v>881694.27988900337</v>
      </c>
      <c r="F28" s="372">
        <f>'23.'!F28</f>
        <v>861213.60793642828</v>
      </c>
      <c r="G28" s="372">
        <f>'23.'!G28</f>
        <v>1667422.5139997199</v>
      </c>
      <c r="H28" s="372">
        <f>'23.'!H28</f>
        <v>19879.851602460792</v>
      </c>
      <c r="I28" s="372">
        <f>'23.'!I28</f>
        <v>22307.986143450216</v>
      </c>
      <c r="J28" s="372">
        <f>'23.'!J28</f>
        <v>848436.1188092056</v>
      </c>
      <c r="K28" s="372">
        <f>'23.'!K28</f>
        <v>20520.046952577541</v>
      </c>
      <c r="L28" s="372">
        <f>'23.'!L28</f>
        <v>1684.2995245601994</v>
      </c>
      <c r="M28" s="372">
        <f>'23.'!M28</f>
        <v>1717.77083735988</v>
      </c>
      <c r="N28" s="372">
        <f>'23.'!N28</f>
        <v>17117.976590657396</v>
      </c>
    </row>
    <row r="29" spans="1:64" s="977" customFormat="1" ht="13.5" customHeight="1">
      <c r="A29" s="2641" t="s">
        <v>371</v>
      </c>
      <c r="B29" s="2641"/>
      <c r="C29" s="2641"/>
      <c r="D29" s="2"/>
      <c r="E29" s="956"/>
      <c r="F29" s="956"/>
      <c r="G29" s="956"/>
      <c r="H29" s="956"/>
      <c r="I29" s="956"/>
      <c r="J29" s="956"/>
      <c r="K29" s="956"/>
      <c r="L29" s="956"/>
      <c r="M29" s="956"/>
      <c r="N29" s="956"/>
      <c r="P29" s="398"/>
    </row>
    <row r="30" spans="1:64" s="849" customFormat="1" ht="13.5" customHeight="1">
      <c r="A30" s="1137"/>
      <c r="B30" s="813" t="s">
        <v>1022</v>
      </c>
      <c r="C30" s="1137"/>
      <c r="D30" s="843"/>
      <c r="E30" s="956">
        <f>'21.'!Y62</f>
        <v>246533.88138841957</v>
      </c>
      <c r="F30" s="956">
        <f>'21.'!Z62</f>
        <v>244899.72222758751</v>
      </c>
      <c r="G30" s="956">
        <f>'21.'!AA62</f>
        <v>396572.16297334491</v>
      </c>
      <c r="H30" s="956">
        <f>'21.'!AB62</f>
        <v>3144.8591067251818</v>
      </c>
      <c r="I30" s="956">
        <f>'21.'!AC62</f>
        <v>10886.256793870374</v>
      </c>
      <c r="J30" s="956">
        <f>'21.'!AD62</f>
        <v>165703.55664635266</v>
      </c>
      <c r="K30" s="956">
        <f>'21.'!AE62</f>
        <v>1634.159160831992</v>
      </c>
      <c r="L30" s="956">
        <f>'21.'!AF62</f>
        <v>612.0149793175824</v>
      </c>
      <c r="M30" s="956">
        <f>'21.'!AG62</f>
        <v>210.47194170300975</v>
      </c>
      <c r="N30" s="956">
        <f>'21.'!AH62</f>
        <v>811.6722398113958</v>
      </c>
      <c r="O30" s="1141"/>
      <c r="P30" s="2"/>
      <c r="Q30" s="50"/>
      <c r="R30" s="50"/>
      <c r="S30" s="50"/>
      <c r="T30" s="50"/>
      <c r="U30" s="50"/>
      <c r="V30" s="50"/>
      <c r="W30" s="5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row>
    <row r="31" spans="1:64" s="849" customFormat="1" ht="13.5" customHeight="1">
      <c r="A31" s="1137"/>
      <c r="B31" s="813" t="s">
        <v>1023</v>
      </c>
      <c r="C31" s="1137"/>
      <c r="D31" s="843"/>
      <c r="E31" s="956">
        <f>'21.'!Y63</f>
        <v>116843.25435443268</v>
      </c>
      <c r="F31" s="956">
        <f>'21.'!Z63</f>
        <v>114036.31490098152</v>
      </c>
      <c r="G31" s="956">
        <f>'21.'!AA63</f>
        <v>192490.07451522732</v>
      </c>
      <c r="H31" s="956">
        <f>'21.'!AB63</f>
        <v>2895.4761577899558</v>
      </c>
      <c r="I31" s="956">
        <f>'21.'!AC63</f>
        <v>799.65647946269848</v>
      </c>
      <c r="J31" s="956">
        <f>'21.'!AD63</f>
        <v>82188.267251498663</v>
      </c>
      <c r="K31" s="956">
        <f>'21.'!AE63</f>
        <v>2846.3144534513585</v>
      </c>
      <c r="L31" s="956">
        <f>'21.'!AF63</f>
        <v>71.392428481685172</v>
      </c>
      <c r="M31" s="956">
        <f>'21.'!AG63</f>
        <v>156.61910597544474</v>
      </c>
      <c r="N31" s="956">
        <f>'21.'!AH63</f>
        <v>2618.3029189942285</v>
      </c>
      <c r="O31" s="1137"/>
      <c r="P31" s="843"/>
      <c r="Q31" s="908"/>
      <c r="R31" s="908"/>
      <c r="S31" s="908"/>
      <c r="T31" s="908"/>
      <c r="U31" s="908"/>
      <c r="V31" s="908"/>
      <c r="W31" s="908"/>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row>
    <row r="32" spans="1:64" s="849" customFormat="1" ht="13.5" customHeight="1">
      <c r="A32" s="1137"/>
      <c r="B32" s="813" t="s">
        <v>1024</v>
      </c>
      <c r="C32" s="1137"/>
      <c r="D32" s="843"/>
      <c r="E32" s="956">
        <f>'21.'!Y64</f>
        <v>144239.52268839843</v>
      </c>
      <c r="F32" s="956">
        <f>'21.'!Z64</f>
        <v>141977.76143368689</v>
      </c>
      <c r="G32" s="956">
        <f>'21.'!AA64</f>
        <v>268762.57222184108</v>
      </c>
      <c r="H32" s="956">
        <f>'21.'!AB64</f>
        <v>162.24827029984093</v>
      </c>
      <c r="I32" s="956">
        <f>'21.'!AC64</f>
        <v>1518.8635208214371</v>
      </c>
      <c r="J32" s="956">
        <f>'21.'!AD64</f>
        <v>128465.92257927552</v>
      </c>
      <c r="K32" s="956">
        <f>'21.'!AE64</f>
        <v>2261.7612547115782</v>
      </c>
      <c r="L32" s="956">
        <f>'21.'!AF64</f>
        <v>138.77728929047785</v>
      </c>
      <c r="M32" s="956">
        <f>'21.'!AG64</f>
        <v>266.10375185977693</v>
      </c>
      <c r="N32" s="956">
        <f>'21.'!AH64</f>
        <v>1856.8802135613221</v>
      </c>
      <c r="O32" s="1137"/>
      <c r="P32" s="843"/>
      <c r="Q32" s="908"/>
      <c r="R32" s="908"/>
      <c r="S32" s="908"/>
      <c r="T32" s="908"/>
      <c r="U32" s="908"/>
      <c r="V32" s="908"/>
      <c r="W32" s="908"/>
      <c r="X32" s="960"/>
      <c r="Y32" s="960"/>
      <c r="Z32" s="960"/>
      <c r="AA32" s="960"/>
      <c r="AB32" s="960"/>
      <c r="AC32" s="960"/>
      <c r="AD32" s="960"/>
      <c r="AE32" s="960"/>
      <c r="AF32" s="960"/>
      <c r="AG32" s="960"/>
      <c r="AH32" s="960"/>
      <c r="AI32" s="960"/>
      <c r="AJ32" s="960"/>
      <c r="AK32" s="960"/>
      <c r="AL32" s="960"/>
      <c r="AM32" s="960"/>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row>
    <row r="33" spans="1:64" s="849" customFormat="1" ht="13.5" customHeight="1">
      <c r="A33" s="1137"/>
      <c r="B33" s="813" t="s">
        <v>1025</v>
      </c>
      <c r="C33" s="1137"/>
      <c r="D33" s="843"/>
      <c r="E33" s="956">
        <f>'21.'!Y65</f>
        <v>113509.14853734238</v>
      </c>
      <c r="F33" s="956">
        <f>'21.'!Z65</f>
        <v>109577.10924920575</v>
      </c>
      <c r="G33" s="956">
        <f>'21.'!AA65</f>
        <v>218146.76961568423</v>
      </c>
      <c r="H33" s="957">
        <f>'21.'!AB65</f>
        <v>11946.685642013726</v>
      </c>
      <c r="I33" s="956">
        <f>'21.'!AC65</f>
        <v>212.03956599169751</v>
      </c>
      <c r="J33" s="956">
        <f>'21.'!AD65</f>
        <v>120728.38557448385</v>
      </c>
      <c r="K33" s="956">
        <f>'21.'!AE65</f>
        <v>3932.0392881365988</v>
      </c>
      <c r="L33" s="956">
        <f>'21.'!AF65</f>
        <v>428.64274999041118</v>
      </c>
      <c r="M33" s="956">
        <f>'21.'!AG65</f>
        <v>233.91179582728955</v>
      </c>
      <c r="N33" s="956">
        <f>'21.'!AH65</f>
        <v>3269.484742318899</v>
      </c>
      <c r="O33" s="1137"/>
      <c r="P33" s="843"/>
      <c r="Q33" s="908"/>
      <c r="R33" s="908"/>
      <c r="S33" s="908"/>
      <c r="T33" s="908"/>
      <c r="U33" s="908"/>
      <c r="V33" s="908"/>
      <c r="W33" s="908"/>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row>
    <row r="34" spans="1:64" s="849" customFormat="1" ht="13.5" customHeight="1">
      <c r="A34" s="1137"/>
      <c r="B34" s="813" t="s">
        <v>1026</v>
      </c>
      <c r="C34" s="1137"/>
      <c r="D34" s="843"/>
      <c r="E34" s="956">
        <f>'21.'!Y66</f>
        <v>103746.95654951336</v>
      </c>
      <c r="F34" s="956">
        <f>'21.'!Z66</f>
        <v>98841.664801563456</v>
      </c>
      <c r="G34" s="956">
        <f>'21.'!AA66</f>
        <v>256526.4695562094</v>
      </c>
      <c r="H34" s="956">
        <f>'21.'!AB66</f>
        <v>803.46742563209227</v>
      </c>
      <c r="I34" s="956">
        <f>'21.'!AC66</f>
        <v>3957.0850949247051</v>
      </c>
      <c r="J34" s="956">
        <f>'21.'!AD66</f>
        <v>162445.3572752029</v>
      </c>
      <c r="K34" s="956">
        <f>'21.'!AE66</f>
        <v>4905.2917479499201</v>
      </c>
      <c r="L34" s="956">
        <f>'21.'!AF66</f>
        <v>129.83425927563408</v>
      </c>
      <c r="M34" s="956">
        <f>'21.'!AG66</f>
        <v>399.66582067231684</v>
      </c>
      <c r="N34" s="956">
        <f>'21.'!AH66</f>
        <v>4375.7916680019653</v>
      </c>
      <c r="O34" s="1137"/>
      <c r="P34" s="843"/>
      <c r="Q34" s="908"/>
      <c r="R34" s="908"/>
      <c r="S34" s="908"/>
      <c r="T34" s="908"/>
      <c r="U34" s="908"/>
      <c r="V34" s="908"/>
      <c r="W34" s="908"/>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row>
    <row r="35" spans="1:64" s="849" customFormat="1" ht="13.5" customHeight="1">
      <c r="A35" s="1137"/>
      <c r="B35" s="813" t="s">
        <v>1027</v>
      </c>
      <c r="C35" s="1137"/>
      <c r="D35" s="843"/>
      <c r="E35" s="956">
        <f>'21.'!Y67</f>
        <v>156821.51637089896</v>
      </c>
      <c r="F35" s="956">
        <f>'21.'!Z67</f>
        <v>151881.03532340284</v>
      </c>
      <c r="G35" s="956">
        <f>'21.'!AA67</f>
        <v>334924.46511741675</v>
      </c>
      <c r="H35" s="956">
        <f>'21.'!AB67</f>
        <v>927.11500000000001</v>
      </c>
      <c r="I35" s="956">
        <f>'21.'!AC67</f>
        <v>4934.0846883793056</v>
      </c>
      <c r="J35" s="956">
        <f>'21.'!AD67</f>
        <v>188904.62948239321</v>
      </c>
      <c r="K35" s="956">
        <f>'21.'!AE67</f>
        <v>4940.4810474960696</v>
      </c>
      <c r="L35" s="956">
        <f>'21.'!AF67</f>
        <v>303.63781820440801</v>
      </c>
      <c r="M35" s="956">
        <f>'21.'!AG67</f>
        <v>450.99842132204066</v>
      </c>
      <c r="N35" s="956">
        <f>'21.'!AH67</f>
        <v>4185.8448079696218</v>
      </c>
      <c r="O35" s="1137"/>
      <c r="P35" s="843"/>
      <c r="Q35" s="908"/>
      <c r="R35" s="908"/>
      <c r="S35" s="908"/>
      <c r="T35" s="908"/>
      <c r="U35" s="908"/>
      <c r="V35" s="908"/>
      <c r="W35" s="908"/>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row>
    <row r="36" spans="1:64" s="849" customFormat="1" ht="13.5" customHeight="1">
      <c r="A36" s="2641" t="s">
        <v>397</v>
      </c>
      <c r="B36" s="2641"/>
      <c r="C36" s="2641"/>
      <c r="D36" s="2"/>
      <c r="E36" s="956"/>
      <c r="F36" s="956"/>
      <c r="G36" s="956"/>
      <c r="H36" s="956"/>
      <c r="I36" s="956"/>
      <c r="J36" s="956"/>
      <c r="K36" s="956"/>
      <c r="L36" s="956"/>
      <c r="M36" s="956"/>
      <c r="N36" s="956"/>
      <c r="O36" s="1137"/>
      <c r="P36" s="843"/>
      <c r="Q36" s="908"/>
      <c r="R36" s="908"/>
      <c r="S36" s="908"/>
      <c r="T36" s="908"/>
      <c r="U36" s="908"/>
      <c r="V36" s="908"/>
      <c r="W36" s="908"/>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row>
    <row r="37" spans="1:64" s="849" customFormat="1" ht="13.5" customHeight="1">
      <c r="A37" s="1137"/>
      <c r="B37" s="813" t="s">
        <v>1028</v>
      </c>
      <c r="C37" s="1137"/>
      <c r="D37" s="843"/>
      <c r="E37" s="956">
        <f>'21.'!Y68</f>
        <v>15525.755683455882</v>
      </c>
      <c r="F37" s="956">
        <f>'21.'!Z68</f>
        <v>15244.485665209655</v>
      </c>
      <c r="G37" s="956">
        <f>'21.'!AA68</f>
        <v>34141.989668874761</v>
      </c>
      <c r="H37" s="956">
        <f>'21.'!AB68</f>
        <v>489.95238499999988</v>
      </c>
      <c r="I37" s="956">
        <f>'21.'!AC68</f>
        <v>678.98919381211749</v>
      </c>
      <c r="J37" s="956">
        <f>'21.'!AD68</f>
        <v>20066.445582477249</v>
      </c>
      <c r="K37" s="956">
        <f>'21.'!AE68</f>
        <v>281.27001824622744</v>
      </c>
      <c r="L37" s="956">
        <f>'21.'!AF68</f>
        <v>109.01631276075376</v>
      </c>
      <c r="M37" s="956">
        <f>'21.'!AG68</f>
        <v>26.877491608174612</v>
      </c>
      <c r="N37" s="956">
        <f>'21.'!AH68</f>
        <v>145.37621387729914</v>
      </c>
      <c r="O37" s="1141"/>
      <c r="P37" s="2"/>
      <c r="Q37" s="908"/>
      <c r="R37" s="908"/>
      <c r="S37" s="908"/>
      <c r="T37" s="908"/>
      <c r="U37" s="908"/>
      <c r="V37" s="908"/>
      <c r="W37" s="908"/>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row>
    <row r="38" spans="1:64" s="849" customFormat="1" ht="13.5" customHeight="1">
      <c r="A38" s="1137"/>
      <c r="B38" s="813" t="s">
        <v>1038</v>
      </c>
      <c r="C38" s="1137"/>
      <c r="D38" s="843"/>
      <c r="E38" s="956">
        <f>'21.'!Y69</f>
        <v>15741.674932763131</v>
      </c>
      <c r="F38" s="956">
        <f>'21.'!Z69</f>
        <v>15618.442517164965</v>
      </c>
      <c r="G38" s="956">
        <f>'21.'!AA69</f>
        <v>26685.083324555944</v>
      </c>
      <c r="H38" s="957">
        <f>'21.'!AB69</f>
        <v>0</v>
      </c>
      <c r="I38" s="956">
        <f>'21.'!AC69</f>
        <v>205.71939635127819</v>
      </c>
      <c r="J38" s="956">
        <f>'21.'!AD69</f>
        <v>11272.360203742259</v>
      </c>
      <c r="K38" s="956">
        <f>'21.'!AE69</f>
        <v>123.2324155981742</v>
      </c>
      <c r="L38" s="956">
        <f>'21.'!AF69</f>
        <v>41.322330133006552</v>
      </c>
      <c r="M38" s="956">
        <f>'21.'!AG69</f>
        <v>24.931138577329339</v>
      </c>
      <c r="N38" s="956">
        <f>'21.'!AH69</f>
        <v>56.978946887838262</v>
      </c>
      <c r="O38" s="1137"/>
      <c r="P38" s="843"/>
      <c r="Q38" s="908"/>
      <c r="R38" s="908"/>
      <c r="S38" s="908"/>
      <c r="T38" s="908"/>
      <c r="U38" s="908"/>
      <c r="V38" s="908"/>
      <c r="W38" s="908"/>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c r="BB38" s="960"/>
      <c r="BC38" s="960"/>
      <c r="BD38" s="960"/>
      <c r="BE38" s="960"/>
      <c r="BF38" s="960"/>
      <c r="BG38" s="960"/>
      <c r="BH38" s="960"/>
      <c r="BI38" s="960"/>
      <c r="BJ38" s="960"/>
      <c r="BK38" s="960"/>
      <c r="BL38" s="960"/>
    </row>
    <row r="39" spans="1:64" s="849" customFormat="1" ht="13.5" customHeight="1">
      <c r="A39" s="813"/>
      <c r="B39" s="813" t="s">
        <v>1039</v>
      </c>
      <c r="C39" s="813"/>
      <c r="D39" s="843"/>
      <c r="E39" s="956">
        <f>'21.'!Y70</f>
        <v>38654.035231484879</v>
      </c>
      <c r="F39" s="956">
        <f>'21.'!Z70</f>
        <v>38229.706930893793</v>
      </c>
      <c r="G39" s="956">
        <f>'21.'!AA70</f>
        <v>67632.037925890938</v>
      </c>
      <c r="H39" s="957">
        <f>'21.'!AB70</f>
        <v>77.510067432206284</v>
      </c>
      <c r="I39" s="956">
        <f>'21.'!AC70</f>
        <v>1053.6272616668466</v>
      </c>
      <c r="J39" s="956">
        <f>'21.'!AD70</f>
        <v>30533.468324096186</v>
      </c>
      <c r="K39" s="956">
        <f>'21.'!AE70</f>
        <v>424.32830059107539</v>
      </c>
      <c r="L39" s="956">
        <f>'21.'!AF70</f>
        <v>16.642553140551655</v>
      </c>
      <c r="M39" s="956">
        <f>'21.'!AG70</f>
        <v>57.253592976046285</v>
      </c>
      <c r="N39" s="956">
        <f>'21.'!AH70</f>
        <v>350.43215447447727</v>
      </c>
      <c r="O39" s="1137"/>
      <c r="P39" s="843"/>
      <c r="Q39" s="908"/>
      <c r="R39" s="908"/>
      <c r="S39" s="908"/>
      <c r="T39" s="908"/>
      <c r="U39" s="908"/>
      <c r="V39" s="908"/>
      <c r="W39" s="908"/>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c r="BD39" s="960"/>
      <c r="BE39" s="960"/>
      <c r="BF39" s="960"/>
      <c r="BG39" s="960"/>
      <c r="BH39" s="960"/>
      <c r="BI39" s="960"/>
      <c r="BJ39" s="960"/>
      <c r="BK39" s="960"/>
      <c r="BL39" s="960"/>
    </row>
    <row r="40" spans="1:64" s="849" customFormat="1" ht="13.5" customHeight="1">
      <c r="A40" s="813"/>
      <c r="B40" s="813" t="s">
        <v>1040</v>
      </c>
      <c r="C40" s="813"/>
      <c r="D40" s="843"/>
      <c r="E40" s="956">
        <f>'21.'!Y71</f>
        <v>80076.987949312141</v>
      </c>
      <c r="F40" s="956">
        <f>'21.'!Z71</f>
        <v>78844.906180157734</v>
      </c>
      <c r="G40" s="956">
        <f>'21.'!AA71</f>
        <v>132877.14672486775</v>
      </c>
      <c r="H40" s="956">
        <f>'21.'!AB71</f>
        <v>713.76594856426618</v>
      </c>
      <c r="I40" s="956">
        <f>'21.'!AC71</f>
        <v>2514.9665342016265</v>
      </c>
      <c r="J40" s="956">
        <f>'21.'!AD71</f>
        <v>57260.973027476008</v>
      </c>
      <c r="K40" s="956">
        <f>'21.'!AE71</f>
        <v>1232.0817691544205</v>
      </c>
      <c r="L40" s="956">
        <f>'21.'!AF71</f>
        <v>409.17993310442097</v>
      </c>
      <c r="M40" s="956">
        <f>'21.'!AG71</f>
        <v>150.70908368413293</v>
      </c>
      <c r="N40" s="956">
        <f>'21.'!AH71</f>
        <v>672.1927523658635</v>
      </c>
      <c r="O40" s="813"/>
      <c r="P40" s="843"/>
      <c r="Q40" s="908"/>
      <c r="R40" s="908"/>
      <c r="S40" s="908"/>
      <c r="T40" s="908"/>
      <c r="U40" s="908"/>
      <c r="V40" s="908"/>
      <c r="W40" s="908"/>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c r="BB40" s="960"/>
      <c r="BC40" s="960"/>
      <c r="BD40" s="960"/>
      <c r="BE40" s="960"/>
      <c r="BF40" s="960"/>
      <c r="BG40" s="960"/>
      <c r="BH40" s="960"/>
      <c r="BI40" s="960"/>
      <c r="BJ40" s="960"/>
      <c r="BK40" s="960"/>
      <c r="BL40" s="960"/>
    </row>
    <row r="41" spans="1:64" s="849" customFormat="1" ht="13.5" customHeight="1">
      <c r="A41" s="813"/>
      <c r="B41" s="813" t="s">
        <v>1041</v>
      </c>
      <c r="C41" s="813"/>
      <c r="D41" s="843"/>
      <c r="E41" s="956">
        <f>'21.'!Y72</f>
        <v>92093.003483878929</v>
      </c>
      <c r="F41" s="956">
        <f>'21.'!Z72</f>
        <v>91282.92152055027</v>
      </c>
      <c r="G41" s="956">
        <f>'21.'!AA72</f>
        <v>159384.89716580979</v>
      </c>
      <c r="H41" s="956">
        <f>'21.'!AB72</f>
        <v>764.75734491343678</v>
      </c>
      <c r="I41" s="956">
        <f>'21.'!AC72</f>
        <v>4435.3556107847007</v>
      </c>
      <c r="J41" s="956">
        <f>'21.'!AD72</f>
        <v>73341.46360095765</v>
      </c>
      <c r="K41" s="956">
        <f>'21.'!AE72</f>
        <v>849.45696332874013</v>
      </c>
      <c r="L41" s="956">
        <f>'21.'!AF72</f>
        <v>35.771206642859916</v>
      </c>
      <c r="M41" s="956">
        <f>'21.'!AG72</f>
        <v>155.72054765808693</v>
      </c>
      <c r="N41" s="956">
        <f>'21.'!AH72</f>
        <v>657.96520902779309</v>
      </c>
      <c r="O41" s="813"/>
      <c r="P41" s="843"/>
      <c r="Q41" s="908"/>
      <c r="R41" s="908"/>
      <c r="S41" s="908"/>
      <c r="T41" s="908"/>
      <c r="U41" s="908"/>
      <c r="V41" s="908"/>
      <c r="W41" s="908"/>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c r="BB41" s="960"/>
      <c r="BC41" s="960"/>
      <c r="BD41" s="960"/>
      <c r="BE41" s="960"/>
      <c r="BF41" s="960"/>
      <c r="BG41" s="960"/>
      <c r="BH41" s="960"/>
      <c r="BI41" s="960"/>
      <c r="BJ41" s="960"/>
      <c r="BK41" s="960"/>
      <c r="BL41" s="960"/>
    </row>
    <row r="42" spans="1:64" s="849" customFormat="1" ht="13.5" customHeight="1">
      <c r="A42" s="813"/>
      <c r="B42" s="813" t="s">
        <v>1042</v>
      </c>
      <c r="C42" s="813"/>
      <c r="D42" s="843"/>
      <c r="E42" s="956">
        <f>'21.'!Y73</f>
        <v>174812.42448406466</v>
      </c>
      <c r="F42" s="956">
        <f>'21.'!Z73</f>
        <v>171237.75065117012</v>
      </c>
      <c r="G42" s="956">
        <f>'21.'!AA73</f>
        <v>337762.75612879085</v>
      </c>
      <c r="H42" s="956">
        <f>'21.'!AB73</f>
        <v>2059.5623025004534</v>
      </c>
      <c r="I42" s="956">
        <f>'21.'!AC73</f>
        <v>1575.4395984405826</v>
      </c>
      <c r="J42" s="956">
        <f>'21.'!AD73</f>
        <v>170160.00737856177</v>
      </c>
      <c r="K42" s="956">
        <f>'21.'!AE73</f>
        <v>3574.6738328945789</v>
      </c>
      <c r="L42" s="956">
        <f>'21.'!AF73</f>
        <v>243.54323091184415</v>
      </c>
      <c r="M42" s="956">
        <f>'21.'!AG73</f>
        <v>257.19044796702502</v>
      </c>
      <c r="N42" s="956">
        <f>'21.'!AH73</f>
        <v>3073.940154015711</v>
      </c>
      <c r="O42" s="813"/>
      <c r="P42" s="843"/>
      <c r="Q42" s="908"/>
      <c r="R42" s="908"/>
      <c r="S42" s="908"/>
      <c r="T42" s="908"/>
      <c r="U42" s="908"/>
      <c r="V42" s="908"/>
      <c r="W42" s="908"/>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row>
    <row r="43" spans="1:64" s="849" customFormat="1" ht="13.5" customHeight="1">
      <c r="A43" s="813"/>
      <c r="B43" s="813" t="s">
        <v>1043</v>
      </c>
      <c r="C43" s="813"/>
      <c r="D43" s="843"/>
      <c r="E43" s="956">
        <f>'21.'!Y74</f>
        <v>60779.298522798614</v>
      </c>
      <c r="F43" s="956">
        <f>'21.'!Z74</f>
        <v>59550.979319023987</v>
      </c>
      <c r="G43" s="956">
        <f>'21.'!AA74</f>
        <v>109664.02734573885</v>
      </c>
      <c r="H43" s="956">
        <f>'21.'!AB74</f>
        <v>32.05650559996257</v>
      </c>
      <c r="I43" s="956">
        <f>'21.'!AC74</f>
        <v>487.4222043577152</v>
      </c>
      <c r="J43" s="956">
        <f>'21.'!AD74</f>
        <v>50632.526736672487</v>
      </c>
      <c r="K43" s="956">
        <f>'21.'!AE74</f>
        <v>1228.3192037746251</v>
      </c>
      <c r="L43" s="956">
        <f>'21.'!AF74</f>
        <v>35.072285881917615</v>
      </c>
      <c r="M43" s="956">
        <f>'21.'!AG74</f>
        <v>84.335927142331101</v>
      </c>
      <c r="N43" s="956">
        <f>'21.'!AH74</f>
        <v>1108.910990750376</v>
      </c>
      <c r="O43" s="813"/>
      <c r="P43" s="843"/>
      <c r="Q43" s="908"/>
      <c r="R43" s="908"/>
      <c r="S43" s="908"/>
      <c r="T43" s="908"/>
      <c r="U43" s="908"/>
      <c r="V43" s="908"/>
      <c r="W43" s="908"/>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c r="AU43" s="960"/>
      <c r="AV43" s="960"/>
      <c r="AW43" s="960"/>
      <c r="AX43" s="960"/>
      <c r="AY43" s="960"/>
      <c r="AZ43" s="960"/>
      <c r="BA43" s="960"/>
      <c r="BB43" s="960"/>
      <c r="BC43" s="960"/>
      <c r="BD43" s="960"/>
      <c r="BE43" s="960"/>
      <c r="BF43" s="960"/>
      <c r="BG43" s="960"/>
      <c r="BH43" s="960"/>
      <c r="BI43" s="960"/>
      <c r="BJ43" s="960"/>
      <c r="BK43" s="960"/>
      <c r="BL43" s="960"/>
    </row>
    <row r="44" spans="1:64" s="849" customFormat="1" ht="13.5" customHeight="1">
      <c r="A44" s="813"/>
      <c r="B44" s="813" t="s">
        <v>1044</v>
      </c>
      <c r="C44" s="813"/>
      <c r="D44" s="843"/>
      <c r="E44" s="956">
        <f>'21.'!Y75</f>
        <v>89146.115898951248</v>
      </c>
      <c r="F44" s="956">
        <f>'21.'!Z75</f>
        <v>88196.358274828846</v>
      </c>
      <c r="G44" s="956">
        <f>'21.'!AA75</f>
        <v>166159.47635664148</v>
      </c>
      <c r="H44" s="956">
        <f>'21.'!AB75</f>
        <v>2678.6694036697277</v>
      </c>
      <c r="I44" s="956">
        <f>'21.'!AC75</f>
        <v>1851.1825836046507</v>
      </c>
      <c r="J44" s="956">
        <f>'21.'!AD75</f>
        <v>82492.970069086965</v>
      </c>
      <c r="K44" s="956">
        <f>'21.'!AE75</f>
        <v>949.75762412240999</v>
      </c>
      <c r="L44" s="956">
        <f>'21.'!AF75</f>
        <v>83.050159937803471</v>
      </c>
      <c r="M44" s="956">
        <f>'21.'!AG75</f>
        <v>195.39670768081047</v>
      </c>
      <c r="N44" s="956">
        <f>'21.'!AH75</f>
        <v>671.31075650379648</v>
      </c>
      <c r="O44" s="813"/>
      <c r="P44" s="843"/>
      <c r="Q44" s="908"/>
      <c r="R44" s="908"/>
      <c r="S44" s="908"/>
      <c r="T44" s="908"/>
      <c r="U44" s="908"/>
      <c r="V44" s="908"/>
      <c r="W44" s="908"/>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c r="BA44" s="960"/>
      <c r="BB44" s="960"/>
      <c r="BC44" s="960"/>
      <c r="BD44" s="960"/>
      <c r="BE44" s="960"/>
      <c r="BF44" s="960"/>
      <c r="BG44" s="960"/>
      <c r="BH44" s="960"/>
      <c r="BI44" s="960"/>
      <c r="BJ44" s="960"/>
      <c r="BK44" s="960"/>
      <c r="BL44" s="960"/>
    </row>
    <row r="45" spans="1:64" s="849" customFormat="1" ht="13.5" customHeight="1">
      <c r="A45" s="813"/>
      <c r="B45" s="813" t="s">
        <v>1045</v>
      </c>
      <c r="C45" s="813"/>
      <c r="D45" s="843"/>
      <c r="E45" s="956">
        <f>'21.'!Y76</f>
        <v>171545.14379841482</v>
      </c>
      <c r="F45" s="956">
        <f>'21.'!Z76</f>
        <v>163828.16085558807</v>
      </c>
      <c r="G45" s="956">
        <f>'21.'!AA76</f>
        <v>355783.32933450921</v>
      </c>
      <c r="H45" s="956">
        <f>'21.'!AB76</f>
        <v>12913.610359780747</v>
      </c>
      <c r="I45" s="956">
        <f>'21.'!AC76</f>
        <v>4967.3381690174047</v>
      </c>
      <c r="J45" s="956">
        <f>'21.'!AD76</f>
        <v>209836.11700771938</v>
      </c>
      <c r="K45" s="956">
        <f>'21.'!AE76</f>
        <v>7716.9829428266448</v>
      </c>
      <c r="L45" s="956">
        <f>'21.'!AF76</f>
        <v>429.74375950929897</v>
      </c>
      <c r="M45" s="956">
        <f>'21.'!AG76</f>
        <v>372.19612058829586</v>
      </c>
      <c r="N45" s="956">
        <f>'21.'!AH76</f>
        <v>6915.0430627290507</v>
      </c>
      <c r="O45" s="813"/>
      <c r="P45" s="843"/>
      <c r="Q45" s="908"/>
      <c r="R45" s="908"/>
      <c r="S45" s="908"/>
      <c r="T45" s="908"/>
      <c r="U45" s="908"/>
      <c r="V45" s="908"/>
      <c r="W45" s="908"/>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c r="BA45" s="960"/>
      <c r="BB45" s="960"/>
      <c r="BC45" s="960"/>
      <c r="BD45" s="960"/>
      <c r="BE45" s="960"/>
      <c r="BF45" s="960"/>
      <c r="BG45" s="960"/>
      <c r="BH45" s="960"/>
      <c r="BI45" s="960"/>
      <c r="BJ45" s="960"/>
      <c r="BK45" s="960"/>
      <c r="BL45" s="960"/>
    </row>
    <row r="46" spans="1:64" s="849" customFormat="1" ht="13.5" customHeight="1">
      <c r="A46" s="813"/>
      <c r="B46" s="813" t="s">
        <v>1046</v>
      </c>
      <c r="C46" s="813"/>
      <c r="D46" s="843"/>
      <c r="E46" s="956">
        <f>'21.'!Y77</f>
        <v>143319.8399038811</v>
      </c>
      <c r="F46" s="956">
        <f>'21.'!Z77</f>
        <v>139179.89602184048</v>
      </c>
      <c r="G46" s="956">
        <f>'21.'!AA77</f>
        <v>277331.77002404397</v>
      </c>
      <c r="H46" s="956">
        <f>'21.'!AB77</f>
        <v>149.967285</v>
      </c>
      <c r="I46" s="956">
        <f>'21.'!AC77</f>
        <v>4537.9455912133017</v>
      </c>
      <c r="J46" s="956">
        <f>'21.'!AD77</f>
        <v>142839.78687841687</v>
      </c>
      <c r="K46" s="956">
        <f>'21.'!AE77</f>
        <v>4139.9438820406203</v>
      </c>
      <c r="L46" s="956">
        <f>'21.'!AF77</f>
        <v>280.95775253774156</v>
      </c>
      <c r="M46" s="956">
        <f>'21.'!AG77</f>
        <v>393.15977947764594</v>
      </c>
      <c r="N46" s="956">
        <f>'21.'!AH77</f>
        <v>3465.8263500252319</v>
      </c>
      <c r="O46" s="813"/>
      <c r="P46" s="843"/>
      <c r="Q46" s="908"/>
      <c r="R46" s="908"/>
      <c r="S46" s="908"/>
      <c r="T46" s="908"/>
      <c r="U46" s="908"/>
      <c r="V46" s="908"/>
      <c r="W46" s="908"/>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row>
    <row r="47" spans="1:64" s="849" customFormat="1" ht="13.5" customHeight="1">
      <c r="A47" s="2641" t="s">
        <v>372</v>
      </c>
      <c r="B47" s="2641"/>
      <c r="C47" s="2641"/>
      <c r="D47" s="843"/>
      <c r="E47" s="956"/>
      <c r="F47" s="956"/>
      <c r="G47" s="956"/>
      <c r="H47" s="956"/>
      <c r="I47" s="956"/>
      <c r="J47" s="956"/>
      <c r="K47" s="956"/>
      <c r="L47" s="956"/>
      <c r="M47" s="956"/>
      <c r="N47" s="956"/>
      <c r="O47" s="813"/>
      <c r="P47" s="843"/>
      <c r="Q47" s="908"/>
      <c r="R47" s="908"/>
      <c r="S47" s="908"/>
      <c r="T47" s="908"/>
      <c r="U47" s="908"/>
      <c r="V47" s="908"/>
      <c r="W47" s="908"/>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row>
    <row r="48" spans="1:64" s="849" customFormat="1" ht="13.5" customHeight="1">
      <c r="A48" s="813"/>
      <c r="B48" s="813" t="s">
        <v>1028</v>
      </c>
      <c r="C48" s="813"/>
      <c r="D48" s="843"/>
      <c r="E48" s="956">
        <f>'21.'!Y78</f>
        <v>23076.296546738686</v>
      </c>
      <c r="F48" s="956">
        <f>'21.'!Z78</f>
        <v>19428.314958487776</v>
      </c>
      <c r="G48" s="956">
        <f>'21.'!AA78</f>
        <v>44412.316336454256</v>
      </c>
      <c r="H48" s="956">
        <f>'21.'!AB78</f>
        <v>652.99836155547098</v>
      </c>
      <c r="I48" s="956">
        <f>'21.'!AC78</f>
        <v>676.7579664204153</v>
      </c>
      <c r="J48" s="956">
        <f>'21.'!AD78</f>
        <v>26313.757705942331</v>
      </c>
      <c r="K48" s="956">
        <f>'21.'!AE78</f>
        <v>3647.9815882509042</v>
      </c>
      <c r="L48" s="956">
        <f>'21.'!AF78</f>
        <v>757.51434677223688</v>
      </c>
      <c r="M48" s="956">
        <f>'21.'!AG78</f>
        <v>104.56328197124915</v>
      </c>
      <c r="N48" s="956">
        <f>'21.'!AH78</f>
        <v>2785.9039595074196</v>
      </c>
      <c r="O48" s="1141"/>
      <c r="P48" s="843"/>
      <c r="Q48" s="908"/>
      <c r="R48" s="908"/>
      <c r="S48" s="908"/>
      <c r="T48" s="908"/>
      <c r="U48" s="908"/>
      <c r="V48" s="908"/>
      <c r="W48" s="908"/>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c r="BH48" s="960"/>
      <c r="BI48" s="960"/>
      <c r="BJ48" s="960"/>
      <c r="BK48" s="960"/>
      <c r="BL48" s="960"/>
    </row>
    <row r="49" spans="1:64" s="849" customFormat="1" ht="13.5" customHeight="1">
      <c r="A49" s="813"/>
      <c r="B49" s="813" t="s">
        <v>1038</v>
      </c>
      <c r="C49" s="813"/>
      <c r="D49" s="843"/>
      <c r="E49" s="956">
        <f>'21.'!Y79</f>
        <v>14795.018665043064</v>
      </c>
      <c r="F49" s="956">
        <f>'21.'!Z79</f>
        <v>14641.775863567425</v>
      </c>
      <c r="G49" s="956">
        <f>'21.'!AA79</f>
        <v>24746.184290829307</v>
      </c>
      <c r="H49" s="957">
        <f>'21.'!AB79</f>
        <v>0</v>
      </c>
      <c r="I49" s="956">
        <f>'21.'!AC79</f>
        <v>226.06433039852567</v>
      </c>
      <c r="J49" s="956">
        <f>'21.'!AD79</f>
        <v>10330.472757660396</v>
      </c>
      <c r="K49" s="956">
        <f>'21.'!AE79</f>
        <v>153.2428014756475</v>
      </c>
      <c r="L49" s="956">
        <f>'21.'!AF79</f>
        <v>38.451456786285299</v>
      </c>
      <c r="M49" s="956">
        <f>'21.'!AG79</f>
        <v>12.756538058178151</v>
      </c>
      <c r="N49" s="956">
        <f>'21.'!AH79</f>
        <v>102.03480663118417</v>
      </c>
      <c r="O49" s="813"/>
      <c r="P49" s="843"/>
      <c r="Q49" s="908"/>
      <c r="R49" s="908"/>
      <c r="S49" s="908"/>
      <c r="T49" s="908"/>
      <c r="U49" s="908"/>
      <c r="V49" s="908"/>
      <c r="W49" s="908"/>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c r="BB49" s="960"/>
      <c r="BC49" s="960"/>
      <c r="BD49" s="960"/>
      <c r="BE49" s="960"/>
      <c r="BF49" s="960"/>
      <c r="BG49" s="960"/>
      <c r="BH49" s="960"/>
      <c r="BI49" s="960"/>
      <c r="BJ49" s="960"/>
      <c r="BK49" s="960"/>
      <c r="BL49" s="960"/>
    </row>
    <row r="50" spans="1:64" s="849" customFormat="1" ht="13.5" customHeight="1">
      <c r="A50" s="813"/>
      <c r="B50" s="813" t="s">
        <v>1039</v>
      </c>
      <c r="C50" s="813"/>
      <c r="D50" s="843"/>
      <c r="E50" s="956">
        <f>'21.'!Y80</f>
        <v>37262.418656673442</v>
      </c>
      <c r="F50" s="956">
        <f>'21.'!Z80</f>
        <v>37050.188109690476</v>
      </c>
      <c r="G50" s="956">
        <f>'21.'!AA80</f>
        <v>61369.274663856602</v>
      </c>
      <c r="H50" s="956">
        <f>'21.'!AB80</f>
        <v>207.48881743264394</v>
      </c>
      <c r="I50" s="956">
        <f>'21.'!AC80</f>
        <v>714.80475022452106</v>
      </c>
      <c r="J50" s="956">
        <f>'21.'!AD80</f>
        <v>25241.380121823317</v>
      </c>
      <c r="K50" s="956">
        <f>'21.'!AE80</f>
        <v>212.2305469829904</v>
      </c>
      <c r="L50" s="956">
        <f>'21.'!AF80</f>
        <v>18.004686654067324</v>
      </c>
      <c r="M50" s="956">
        <f>'21.'!AG80</f>
        <v>26.500221637004977</v>
      </c>
      <c r="N50" s="956">
        <f>'21.'!AH80</f>
        <v>167.72563869191811</v>
      </c>
      <c r="O50" s="813"/>
      <c r="P50" s="843"/>
      <c r="Q50" s="908"/>
      <c r="R50" s="908"/>
      <c r="S50" s="908"/>
      <c r="T50" s="908"/>
      <c r="U50" s="908"/>
      <c r="V50" s="908"/>
      <c r="W50" s="908"/>
      <c r="X50" s="960"/>
      <c r="Y50" s="960"/>
      <c r="Z50" s="960"/>
      <c r="AA50" s="960"/>
      <c r="AB50" s="960"/>
      <c r="AC50" s="960"/>
      <c r="AD50" s="960"/>
      <c r="AE50" s="960"/>
      <c r="AF50" s="960"/>
      <c r="AG50" s="960"/>
      <c r="AH50" s="960"/>
      <c r="AI50" s="960"/>
      <c r="AJ50" s="960"/>
      <c r="AK50" s="960"/>
      <c r="AL50" s="960"/>
      <c r="AM50" s="960"/>
      <c r="AN50" s="960"/>
      <c r="AO50" s="960"/>
      <c r="AP50" s="960"/>
      <c r="AQ50" s="960"/>
      <c r="AR50" s="960"/>
      <c r="AS50" s="960"/>
      <c r="AT50" s="960"/>
      <c r="AU50" s="960"/>
      <c r="AV50" s="960"/>
      <c r="AW50" s="960"/>
      <c r="AX50" s="960"/>
      <c r="AY50" s="960"/>
      <c r="AZ50" s="960"/>
      <c r="BA50" s="960"/>
      <c r="BB50" s="960"/>
      <c r="BC50" s="960"/>
      <c r="BD50" s="960"/>
      <c r="BE50" s="960"/>
      <c r="BF50" s="960"/>
      <c r="BG50" s="960"/>
      <c r="BH50" s="960"/>
      <c r="BI50" s="960"/>
      <c r="BJ50" s="960"/>
      <c r="BK50" s="960"/>
      <c r="BL50" s="960"/>
    </row>
    <row r="51" spans="1:64" s="849" customFormat="1" ht="13.5" customHeight="1">
      <c r="A51" s="1137"/>
      <c r="B51" s="813" t="s">
        <v>1040</v>
      </c>
      <c r="C51" s="1137"/>
      <c r="D51" s="843"/>
      <c r="E51" s="956">
        <f>'21.'!Y81</f>
        <v>80847.855109550932</v>
      </c>
      <c r="F51" s="956">
        <f>'21.'!Z81</f>
        <v>79725.376688066419</v>
      </c>
      <c r="G51" s="956">
        <f>'21.'!AA81</f>
        <v>124760.05081038798</v>
      </c>
      <c r="H51" s="957">
        <f>'21.'!AB81</f>
        <v>2447.4179042925384</v>
      </c>
      <c r="I51" s="956">
        <f>'21.'!AC81</f>
        <v>2858.500048615193</v>
      </c>
      <c r="J51" s="956">
        <f>'21.'!AD81</f>
        <v>50340.592075229317</v>
      </c>
      <c r="K51" s="956">
        <f>'21.'!AE81</f>
        <v>1122.4784214845686</v>
      </c>
      <c r="L51" s="956">
        <f>'21.'!AF81</f>
        <v>100.98736828566778</v>
      </c>
      <c r="M51" s="956">
        <f>'21.'!AG81</f>
        <v>86.776429986875968</v>
      </c>
      <c r="N51" s="956">
        <f>'21.'!AH81</f>
        <v>934.71462321202353</v>
      </c>
      <c r="O51" s="813"/>
      <c r="P51" s="843"/>
      <c r="Q51" s="908"/>
      <c r="R51" s="908"/>
      <c r="S51" s="908"/>
      <c r="T51" s="908"/>
      <c r="U51" s="908"/>
      <c r="V51" s="908"/>
      <c r="W51" s="908"/>
      <c r="X51" s="960"/>
      <c r="Y51" s="960"/>
      <c r="Z51" s="960"/>
      <c r="AA51" s="960"/>
      <c r="AB51" s="960"/>
      <c r="AC51" s="960"/>
      <c r="AD51" s="960"/>
      <c r="AE51" s="960"/>
      <c r="AF51" s="960"/>
      <c r="AG51" s="960"/>
      <c r="AH51" s="960"/>
      <c r="AI51" s="960"/>
      <c r="AJ51" s="960"/>
      <c r="AK51" s="960"/>
      <c r="AL51" s="960"/>
      <c r="AM51" s="960"/>
      <c r="AN51" s="960"/>
      <c r="AO51" s="960"/>
      <c r="AP51" s="960"/>
      <c r="AQ51" s="960"/>
      <c r="AR51" s="960"/>
      <c r="AS51" s="960"/>
      <c r="AT51" s="960"/>
      <c r="AU51" s="960"/>
      <c r="AV51" s="960"/>
      <c r="AW51" s="960"/>
      <c r="AX51" s="960"/>
      <c r="AY51" s="960"/>
      <c r="AZ51" s="960"/>
      <c r="BA51" s="960"/>
      <c r="BB51" s="960"/>
      <c r="BC51" s="960"/>
      <c r="BD51" s="960"/>
      <c r="BE51" s="960"/>
      <c r="BF51" s="960"/>
      <c r="BG51" s="960"/>
      <c r="BH51" s="960"/>
      <c r="BI51" s="960"/>
      <c r="BJ51" s="960"/>
      <c r="BK51" s="960"/>
      <c r="BL51" s="960"/>
    </row>
    <row r="52" spans="1:64" s="849" customFormat="1" ht="13.5" customHeight="1">
      <c r="A52" s="1137"/>
      <c r="B52" s="813" t="s">
        <v>1041</v>
      </c>
      <c r="C52" s="1137"/>
      <c r="D52" s="843"/>
      <c r="E52" s="956">
        <f>'21.'!Y82</f>
        <v>89309.437435375788</v>
      </c>
      <c r="F52" s="956">
        <f>'21.'!Z82</f>
        <v>88310.848797752769</v>
      </c>
      <c r="G52" s="956">
        <f>'21.'!AA82</f>
        <v>158153.07015006992</v>
      </c>
      <c r="H52" s="956">
        <f>'21.'!AB82</f>
        <v>135.28920767687487</v>
      </c>
      <c r="I52" s="956">
        <f>'21.'!AC82</f>
        <v>4396.9384361483899</v>
      </c>
      <c r="J52" s="956">
        <f>'21.'!AD82</f>
        <v>74413.823996142441</v>
      </c>
      <c r="K52" s="956">
        <f>'21.'!AE82</f>
        <v>1037.9636376230974</v>
      </c>
      <c r="L52" s="956">
        <f>'21.'!AF82</f>
        <v>36.998399342525396</v>
      </c>
      <c r="M52" s="956">
        <f>'21.'!AG82</f>
        <v>199.94956679050267</v>
      </c>
      <c r="N52" s="956">
        <f>'21.'!AH82</f>
        <v>801.01567149006951</v>
      </c>
      <c r="O52" s="1137"/>
      <c r="P52" s="843"/>
      <c r="Q52" s="908"/>
      <c r="R52" s="908"/>
      <c r="S52" s="908"/>
      <c r="T52" s="908"/>
      <c r="U52" s="908"/>
      <c r="V52" s="908"/>
      <c r="W52" s="908"/>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c r="BD52" s="960"/>
      <c r="BE52" s="960"/>
      <c r="BF52" s="960"/>
      <c r="BG52" s="960"/>
      <c r="BH52" s="960"/>
      <c r="BI52" s="960"/>
      <c r="BJ52" s="960"/>
      <c r="BK52" s="960"/>
      <c r="BL52" s="960"/>
    </row>
    <row r="53" spans="1:64" s="849" customFormat="1" ht="13.5" customHeight="1">
      <c r="A53" s="1137"/>
      <c r="B53" s="813" t="s">
        <v>1042</v>
      </c>
      <c r="C53" s="1137"/>
      <c r="D53" s="843"/>
      <c r="E53" s="956">
        <f>'21.'!Y83</f>
        <v>169197.33966496057</v>
      </c>
      <c r="F53" s="956">
        <f>'21.'!Z83</f>
        <v>166925.26996124964</v>
      </c>
      <c r="G53" s="956">
        <f>'21.'!AA83</f>
        <v>326095.0318939694</v>
      </c>
      <c r="H53" s="956">
        <f>'21.'!AB83</f>
        <v>577.0264131529932</v>
      </c>
      <c r="I53" s="956">
        <f>'21.'!AC83</f>
        <v>1606.887677116777</v>
      </c>
      <c r="J53" s="956">
        <f>'21.'!AD83</f>
        <v>161353.67602298947</v>
      </c>
      <c r="K53" s="956">
        <f>'21.'!AE83</f>
        <v>2272.0697037110526</v>
      </c>
      <c r="L53" s="956">
        <f>'21.'!AF83</f>
        <v>147.60664997523725</v>
      </c>
      <c r="M53" s="956">
        <f>'21.'!AG83</f>
        <v>209.19336620098679</v>
      </c>
      <c r="N53" s="956">
        <f>'21.'!AH83</f>
        <v>1915.2696875348304</v>
      </c>
      <c r="O53" s="1137"/>
      <c r="P53" s="843"/>
      <c r="Q53" s="908"/>
      <c r="R53" s="908"/>
      <c r="S53" s="908"/>
      <c r="T53" s="908"/>
      <c r="U53" s="908"/>
      <c r="V53" s="908"/>
      <c r="W53" s="908"/>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row>
    <row r="54" spans="1:64" s="849" customFormat="1" ht="13.5" customHeight="1">
      <c r="A54" s="1137"/>
      <c r="B54" s="813" t="s">
        <v>1043</v>
      </c>
      <c r="C54" s="1137"/>
      <c r="D54" s="843"/>
      <c r="E54" s="956">
        <f>'21.'!Y84</f>
        <v>70958.555838339031</v>
      </c>
      <c r="F54" s="956">
        <f>'21.'!Z84</f>
        <v>70284.253148445467</v>
      </c>
      <c r="G54" s="956">
        <f>'21.'!AA84</f>
        <v>132695.829220902</v>
      </c>
      <c r="H54" s="956">
        <f>'21.'!AB84</f>
        <v>2872.9741795695309</v>
      </c>
      <c r="I54" s="956">
        <f>'21.'!AC84</f>
        <v>175.13041121736302</v>
      </c>
      <c r="J54" s="956">
        <f>'21.'!AD84</f>
        <v>65459.680663243424</v>
      </c>
      <c r="K54" s="956">
        <f>'21.'!AE84</f>
        <v>674.30268989357921</v>
      </c>
      <c r="L54" s="956">
        <f>'21.'!AF84</f>
        <v>50.426053578972493</v>
      </c>
      <c r="M54" s="956">
        <f>'21.'!AG84</f>
        <v>92.997007466849283</v>
      </c>
      <c r="N54" s="956">
        <f>'21.'!AH84</f>
        <v>530.87962884775811</v>
      </c>
      <c r="O54" s="1137"/>
      <c r="P54" s="843"/>
      <c r="Q54" s="908"/>
      <c r="R54" s="908"/>
      <c r="S54" s="908"/>
      <c r="T54" s="908"/>
      <c r="U54" s="908"/>
      <c r="V54" s="908"/>
      <c r="W54" s="908"/>
      <c r="X54" s="960"/>
      <c r="Y54" s="960"/>
      <c r="Z54" s="960"/>
      <c r="AA54" s="960"/>
      <c r="AB54" s="960"/>
      <c r="AC54" s="960"/>
      <c r="AD54" s="960"/>
      <c r="AE54" s="960"/>
      <c r="AF54" s="960"/>
      <c r="AG54" s="960"/>
      <c r="AH54" s="960"/>
      <c r="AI54" s="960"/>
      <c r="AJ54" s="960"/>
      <c r="AK54" s="960"/>
      <c r="AL54" s="960"/>
      <c r="AM54" s="960"/>
      <c r="AN54" s="960"/>
      <c r="AO54" s="960"/>
      <c r="AP54" s="960"/>
      <c r="AQ54" s="960"/>
      <c r="AR54" s="960"/>
      <c r="AS54" s="960"/>
      <c r="AT54" s="960"/>
      <c r="AU54" s="960"/>
      <c r="AV54" s="960"/>
      <c r="AW54" s="960"/>
      <c r="AX54" s="960"/>
      <c r="AY54" s="960"/>
      <c r="AZ54" s="960"/>
      <c r="BA54" s="960"/>
      <c r="BB54" s="960"/>
      <c r="BC54" s="960"/>
      <c r="BD54" s="960"/>
      <c r="BE54" s="960"/>
      <c r="BF54" s="960"/>
      <c r="BG54" s="960"/>
      <c r="BH54" s="960"/>
      <c r="BI54" s="960"/>
      <c r="BJ54" s="960"/>
      <c r="BK54" s="960"/>
      <c r="BL54" s="960"/>
    </row>
    <row r="55" spans="1:64" s="849" customFormat="1" ht="13.5" customHeight="1">
      <c r="A55" s="1137"/>
      <c r="B55" s="813" t="s">
        <v>1044</v>
      </c>
      <c r="C55" s="1137"/>
      <c r="D55" s="843"/>
      <c r="E55" s="956">
        <f>'21.'!Y85</f>
        <v>82964.929134159844</v>
      </c>
      <c r="F55" s="956">
        <f>'21.'!Z85</f>
        <v>82003.147994079089</v>
      </c>
      <c r="G55" s="956">
        <f>'21.'!AA85</f>
        <v>157979.11842893128</v>
      </c>
      <c r="H55" s="956">
        <f>'21.'!AB85</f>
        <v>0</v>
      </c>
      <c r="I55" s="956">
        <f>'21.'!AC85</f>
        <v>2159.1924050783318</v>
      </c>
      <c r="J55" s="956">
        <f>'21.'!AD85</f>
        <v>78135.162839930461</v>
      </c>
      <c r="K55" s="956">
        <f>'21.'!AE85</f>
        <v>961.78114008072191</v>
      </c>
      <c r="L55" s="956">
        <f>'21.'!AF85</f>
        <v>86.457292802365217</v>
      </c>
      <c r="M55" s="956">
        <f>'21.'!AG85</f>
        <v>186.04740080917227</v>
      </c>
      <c r="N55" s="956">
        <f>'21.'!AH85</f>
        <v>689.27644646918475</v>
      </c>
      <c r="O55" s="1137"/>
      <c r="P55" s="843"/>
      <c r="Q55" s="908"/>
      <c r="R55" s="908"/>
      <c r="S55" s="908"/>
      <c r="T55" s="908"/>
      <c r="U55" s="908"/>
      <c r="V55" s="908"/>
      <c r="W55" s="908"/>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c r="BH55" s="960"/>
      <c r="BI55" s="960"/>
      <c r="BJ55" s="960"/>
      <c r="BK55" s="960"/>
      <c r="BL55" s="960"/>
    </row>
    <row r="56" spans="1:64" s="849" customFormat="1" ht="13.5" customHeight="1">
      <c r="A56" s="1137"/>
      <c r="B56" s="813" t="s">
        <v>1045</v>
      </c>
      <c r="C56" s="1137"/>
      <c r="D56" s="843"/>
      <c r="E56" s="956">
        <f>'21.'!Y86</f>
        <v>154022.44652698169</v>
      </c>
      <c r="F56" s="956">
        <f>'21.'!Z86</f>
        <v>149465.24669048187</v>
      </c>
      <c r="G56" s="956">
        <f>'21.'!AA86</f>
        <v>328850.3611922788</v>
      </c>
      <c r="H56" s="956">
        <f>'21.'!AB86</f>
        <v>12836.689433780746</v>
      </c>
      <c r="I56" s="956">
        <f>'21.'!AC86</f>
        <v>4835.7034234730781</v>
      </c>
      <c r="J56" s="956">
        <f>'21.'!AD86</f>
        <v>197057.50735905091</v>
      </c>
      <c r="K56" s="956">
        <f>'21.'!AE86</f>
        <v>4557.1998364997562</v>
      </c>
      <c r="L56" s="956">
        <f>'21.'!AF86</f>
        <v>155.67004262510889</v>
      </c>
      <c r="M56" s="956">
        <f>'21.'!AG86</f>
        <v>399.47086511112104</v>
      </c>
      <c r="N56" s="956">
        <f>'21.'!AH86</f>
        <v>4002.0589287635285</v>
      </c>
      <c r="O56" s="1137"/>
      <c r="P56" s="843"/>
      <c r="Q56" s="908"/>
      <c r="R56" s="908"/>
      <c r="S56" s="908"/>
      <c r="T56" s="908"/>
      <c r="U56" s="908"/>
      <c r="V56" s="908"/>
      <c r="W56" s="908"/>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row>
    <row r="57" spans="1:64" s="849" customFormat="1" ht="13.5" customHeight="1">
      <c r="A57" s="1137"/>
      <c r="B57" s="813" t="s">
        <v>1046</v>
      </c>
      <c r="C57" s="1137"/>
      <c r="D57" s="843"/>
      <c r="E57" s="956">
        <f>'21.'!Y87</f>
        <v>159259.98231118225</v>
      </c>
      <c r="F57" s="956">
        <f>'21.'!Z87</f>
        <v>153379.18572460706</v>
      </c>
      <c r="G57" s="956">
        <f>'21.'!AA87</f>
        <v>308361.2770120441</v>
      </c>
      <c r="H57" s="956">
        <f>'21.'!AB87</f>
        <v>149.967285</v>
      </c>
      <c r="I57" s="956">
        <f>'21.'!AC87</f>
        <v>4658.0066947576288</v>
      </c>
      <c r="J57" s="956">
        <f>'21.'!AD87</f>
        <v>159790.0652671947</v>
      </c>
      <c r="K57" s="956">
        <f>'21.'!AE87</f>
        <v>5880.7965865751949</v>
      </c>
      <c r="L57" s="956">
        <f>'21.'!AF87</f>
        <v>292.18322773773178</v>
      </c>
      <c r="M57" s="956">
        <f>'21.'!AG87</f>
        <v>399.516159327938</v>
      </c>
      <c r="N57" s="956">
        <f>'21.'!AH87</f>
        <v>5189.0971995095242</v>
      </c>
      <c r="O57" s="1137"/>
      <c r="P57" s="843"/>
      <c r="Q57" s="908"/>
      <c r="R57" s="908"/>
      <c r="S57" s="908"/>
      <c r="T57" s="908"/>
      <c r="U57" s="908"/>
      <c r="V57" s="908"/>
      <c r="W57" s="908"/>
      <c r="X57" s="960"/>
      <c r="Y57" s="960"/>
      <c r="Z57" s="960"/>
      <c r="AA57" s="960"/>
      <c r="AB57" s="960"/>
      <c r="AC57" s="960"/>
      <c r="AD57" s="960"/>
      <c r="AE57" s="960"/>
      <c r="AF57" s="960"/>
      <c r="AG57" s="960"/>
      <c r="AH57" s="960"/>
      <c r="AI57" s="960"/>
      <c r="AJ57" s="960"/>
      <c r="AK57" s="960"/>
      <c r="AL57" s="960"/>
      <c r="AM57" s="960"/>
      <c r="AN57" s="960"/>
      <c r="AO57" s="960"/>
      <c r="AP57" s="960"/>
      <c r="AQ57" s="960"/>
      <c r="AR57" s="960"/>
      <c r="AS57" s="960"/>
      <c r="AT57" s="960"/>
      <c r="AU57" s="960"/>
      <c r="AV57" s="960"/>
      <c r="AW57" s="960"/>
      <c r="AX57" s="960"/>
      <c r="AY57" s="960"/>
      <c r="AZ57" s="960"/>
      <c r="BA57" s="960"/>
      <c r="BB57" s="960"/>
      <c r="BC57" s="960"/>
      <c r="BD57" s="960"/>
      <c r="BE57" s="960"/>
      <c r="BF57" s="960"/>
      <c r="BG57" s="960"/>
      <c r="BH57" s="960"/>
      <c r="BI57" s="960"/>
      <c r="BJ57" s="960"/>
      <c r="BK57" s="960"/>
      <c r="BL57" s="960"/>
    </row>
    <row r="58" spans="1:64" s="849" customFormat="1" ht="13.5" customHeight="1">
      <c r="A58" s="2641" t="s">
        <v>373</v>
      </c>
      <c r="B58" s="2641"/>
      <c r="C58" s="2641"/>
      <c r="D58" s="2"/>
      <c r="E58" s="956"/>
      <c r="F58" s="956"/>
      <c r="G58" s="956"/>
      <c r="H58" s="956"/>
      <c r="I58" s="956"/>
      <c r="J58" s="956"/>
      <c r="K58" s="956"/>
      <c r="L58" s="956"/>
      <c r="M58" s="956"/>
      <c r="N58" s="956"/>
      <c r="O58" s="1137"/>
      <c r="P58" s="843"/>
      <c r="Q58" s="908"/>
      <c r="R58" s="908"/>
      <c r="S58" s="908"/>
      <c r="T58" s="908"/>
      <c r="U58" s="908"/>
      <c r="V58" s="908"/>
      <c r="W58" s="908"/>
      <c r="X58" s="960"/>
      <c r="Y58" s="960"/>
      <c r="Z58" s="960"/>
      <c r="AA58" s="960"/>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c r="BA58" s="960"/>
      <c r="BB58" s="960"/>
      <c r="BC58" s="960"/>
      <c r="BD58" s="960"/>
      <c r="BE58" s="960"/>
      <c r="BF58" s="960"/>
      <c r="BG58" s="960"/>
      <c r="BH58" s="960"/>
      <c r="BI58" s="960"/>
      <c r="BJ58" s="960"/>
      <c r="BK58" s="960"/>
      <c r="BL58" s="960"/>
    </row>
    <row r="59" spans="1:64" s="849" customFormat="1" ht="13.5" customHeight="1">
      <c r="A59" s="6"/>
      <c r="B59" s="813" t="s">
        <v>1028</v>
      </c>
      <c r="C59" s="6"/>
      <c r="D59" s="845"/>
      <c r="E59" s="956">
        <f>'21.'!Y88</f>
        <v>31242.949051742209</v>
      </c>
      <c r="F59" s="956">
        <f>'21.'!Z88</f>
        <v>31124.342170965745</v>
      </c>
      <c r="G59" s="956">
        <f>'21.'!AA88</f>
        <v>34407.699968341964</v>
      </c>
      <c r="H59" s="957">
        <f>'21.'!AB88</f>
        <v>0</v>
      </c>
      <c r="I59" s="956">
        <f>'21.'!AC88</f>
        <v>3546.7181855613421</v>
      </c>
      <c r="J59" s="956">
        <f>'21.'!AD88</f>
        <v>6830.0759829375911</v>
      </c>
      <c r="K59" s="956">
        <f>'21.'!AE88</f>
        <v>118.60688077646472</v>
      </c>
      <c r="L59" s="956">
        <f>'21.'!AF88</f>
        <v>27.733539137047959</v>
      </c>
      <c r="M59" s="956">
        <f>'21.'!AG88</f>
        <v>6.8556636645250286</v>
      </c>
      <c r="N59" s="956">
        <f>'21.'!AH88</f>
        <v>84.017677974891726</v>
      </c>
      <c r="O59" s="1141"/>
      <c r="P59" s="2"/>
      <c r="Q59" s="908"/>
      <c r="R59" s="908"/>
      <c r="S59" s="908"/>
      <c r="T59" s="908"/>
      <c r="U59" s="908"/>
      <c r="V59" s="908"/>
      <c r="W59" s="908"/>
      <c r="X59" s="960"/>
      <c r="Y59" s="960"/>
      <c r="Z59" s="960"/>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960"/>
      <c r="BJ59" s="960"/>
      <c r="BK59" s="960"/>
      <c r="BL59" s="960"/>
    </row>
    <row r="60" spans="1:64" s="849" customFormat="1" ht="13.5" customHeight="1">
      <c r="A60" s="6"/>
      <c r="B60" s="813" t="s">
        <v>1038</v>
      </c>
      <c r="C60" s="6"/>
      <c r="D60" s="2"/>
      <c r="E60" s="956">
        <f>'21.'!Y89</f>
        <v>19699.383102939853</v>
      </c>
      <c r="F60" s="956">
        <f>'21.'!Z89</f>
        <v>19678.999741731459</v>
      </c>
      <c r="G60" s="956">
        <f>'21.'!AA89</f>
        <v>21787.976030125385</v>
      </c>
      <c r="H60" s="957">
        <f>'21.'!AB89</f>
        <v>0</v>
      </c>
      <c r="I60" s="956">
        <f>'21.'!AC89</f>
        <v>3502.1495279208234</v>
      </c>
      <c r="J60" s="956">
        <f>'21.'!AD89</f>
        <v>5611.1258163147513</v>
      </c>
      <c r="K60" s="956">
        <f>'21.'!AE89</f>
        <v>20.38336120838893</v>
      </c>
      <c r="L60" s="956">
        <f>'21.'!AF89</f>
        <v>2.0753946849491762</v>
      </c>
      <c r="M60" s="956">
        <f>'21.'!AG89</f>
        <v>5.2661672036279485</v>
      </c>
      <c r="N60" s="956">
        <f>'21.'!AH89</f>
        <v>13.041799319811812</v>
      </c>
      <c r="P60" s="845"/>
      <c r="Q60" s="908"/>
      <c r="R60" s="908"/>
      <c r="S60" s="908"/>
      <c r="T60" s="908"/>
      <c r="U60" s="908"/>
      <c r="V60" s="908"/>
      <c r="W60" s="908"/>
    </row>
    <row r="61" spans="1:64" s="849" customFormat="1" ht="13.5" customHeight="1">
      <c r="A61" s="1137"/>
      <c r="B61" s="813" t="s">
        <v>1039</v>
      </c>
      <c r="C61" s="1137"/>
      <c r="D61" s="843"/>
      <c r="E61" s="956">
        <f>'21.'!Y90</f>
        <v>31785.595718920911</v>
      </c>
      <c r="F61" s="956">
        <f>'21.'!Z90</f>
        <v>31377.144485054283</v>
      </c>
      <c r="G61" s="956">
        <f>'21.'!AA90</f>
        <v>43864.78068499716</v>
      </c>
      <c r="H61" s="957">
        <f>'21.'!AB90</f>
        <v>0</v>
      </c>
      <c r="I61" s="956">
        <f>'21.'!AC90</f>
        <v>674.81901863443863</v>
      </c>
      <c r="J61" s="956">
        <f>'21.'!AD90</f>
        <v>13162.455218577306</v>
      </c>
      <c r="K61" s="956">
        <f>'21.'!AE90</f>
        <v>408.45123386665034</v>
      </c>
      <c r="L61" s="956">
        <f>'21.'!AF90</f>
        <v>364.86011315067367</v>
      </c>
      <c r="M61" s="956">
        <f>'21.'!AG90</f>
        <v>18.460167124091306</v>
      </c>
      <c r="N61" s="956">
        <f>'21.'!AH90</f>
        <v>25.13095359188566</v>
      </c>
      <c r="O61" s="6"/>
      <c r="P61" s="2"/>
      <c r="Q61" s="908"/>
      <c r="R61" s="908"/>
      <c r="S61" s="908"/>
      <c r="T61" s="908"/>
      <c r="U61" s="908"/>
      <c r="V61" s="908"/>
      <c r="W61" s="908"/>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row>
    <row r="62" spans="1:64" s="849" customFormat="1" ht="13.5" customHeight="1">
      <c r="A62" s="1137"/>
      <c r="B62" s="813" t="s">
        <v>1040</v>
      </c>
      <c r="C62" s="1137"/>
      <c r="D62" s="843"/>
      <c r="E62" s="956">
        <f>'21.'!Y91</f>
        <v>52202.393712893412</v>
      </c>
      <c r="F62" s="956">
        <f>'21.'!Z91</f>
        <v>51932.035769490867</v>
      </c>
      <c r="G62" s="956">
        <f>'21.'!AA91</f>
        <v>74934.560730339566</v>
      </c>
      <c r="H62" s="957">
        <f>'21.'!AB91</f>
        <v>918.76608403738123</v>
      </c>
      <c r="I62" s="956">
        <f>'21.'!AC91</f>
        <v>435.88193832218633</v>
      </c>
      <c r="J62" s="956">
        <f>'21.'!AD91</f>
        <v>24357.172983208322</v>
      </c>
      <c r="K62" s="956">
        <f>'21.'!AE91</f>
        <v>270.35794340251601</v>
      </c>
      <c r="L62" s="956">
        <f>'21.'!AF91</f>
        <v>18.803489797869496</v>
      </c>
      <c r="M62" s="956">
        <f>'21.'!AG91</f>
        <v>36.512920633125617</v>
      </c>
      <c r="N62" s="956">
        <f>'21.'!AH91</f>
        <v>215.04153297152112</v>
      </c>
      <c r="O62" s="1137"/>
      <c r="P62" s="843"/>
      <c r="Q62" s="908"/>
      <c r="R62" s="908"/>
      <c r="S62" s="908"/>
      <c r="T62" s="908"/>
      <c r="U62" s="908"/>
      <c r="V62" s="908"/>
      <c r="W62" s="908"/>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c r="BH62" s="960"/>
      <c r="BI62" s="960"/>
      <c r="BJ62" s="960"/>
      <c r="BK62" s="960"/>
      <c r="BL62" s="960"/>
    </row>
    <row r="63" spans="1:64" s="849" customFormat="1" ht="13.5" customHeight="1">
      <c r="A63" s="1137"/>
      <c r="B63" s="813" t="s">
        <v>1041</v>
      </c>
      <c r="C63" s="1137"/>
      <c r="D63" s="843"/>
      <c r="E63" s="956">
        <f>'21.'!Y92</f>
        <v>61595.749317160517</v>
      </c>
      <c r="F63" s="956">
        <f>'21.'!Z92</f>
        <v>61300.170407498728</v>
      </c>
      <c r="G63" s="956">
        <f>'21.'!AA92</f>
        <v>96103.035598402552</v>
      </c>
      <c r="H63" s="956">
        <f>'21.'!AB92</f>
        <v>77.510067432206284</v>
      </c>
      <c r="I63" s="956">
        <f>'21.'!AC92</f>
        <v>305.00671649188968</v>
      </c>
      <c r="J63" s="956">
        <f>'21.'!AD92</f>
        <v>35224.756974828029</v>
      </c>
      <c r="K63" s="956">
        <f>'21.'!AE92</f>
        <v>334.95390966182134</v>
      </c>
      <c r="L63" s="956">
        <f>'21.'!AF92</f>
        <v>52.75529179303583</v>
      </c>
      <c r="M63" s="956">
        <f>'21.'!AG92</f>
        <v>57.449265976580449</v>
      </c>
      <c r="N63" s="956">
        <f>'21.'!AH92</f>
        <v>224.74935189220506</v>
      </c>
      <c r="O63" s="1137"/>
      <c r="P63" s="843"/>
      <c r="Q63" s="908"/>
      <c r="R63" s="908"/>
      <c r="S63" s="908"/>
      <c r="T63" s="908"/>
      <c r="U63" s="908"/>
      <c r="V63" s="908"/>
      <c r="W63" s="908"/>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c r="BH63" s="960"/>
      <c r="BI63" s="960"/>
      <c r="BJ63" s="960"/>
      <c r="BK63" s="960"/>
      <c r="BL63" s="960"/>
    </row>
    <row r="64" spans="1:64" s="849" customFormat="1" ht="13.5" customHeight="1">
      <c r="A64" s="1137"/>
      <c r="B64" s="813" t="s">
        <v>1042</v>
      </c>
      <c r="C64" s="1137"/>
      <c r="D64" s="843"/>
      <c r="E64" s="956">
        <f>'21.'!Y93</f>
        <v>109423.11277292516</v>
      </c>
      <c r="F64" s="956">
        <f>'21.'!Z93</f>
        <v>107261.5703929314</v>
      </c>
      <c r="G64" s="956">
        <f>'21.'!AA93</f>
        <v>184832.96522756069</v>
      </c>
      <c r="H64" s="956">
        <f>'21.'!AB93</f>
        <v>1457.4502933076005</v>
      </c>
      <c r="I64" s="956">
        <f>'21.'!AC93</f>
        <v>700.47200108087043</v>
      </c>
      <c r="J64" s="956">
        <f>'21.'!AD93</f>
        <v>79729.317129017771</v>
      </c>
      <c r="K64" s="956">
        <f>'21.'!AE93</f>
        <v>2161.5423799938294</v>
      </c>
      <c r="L64" s="956">
        <f>'21.'!AF93</f>
        <v>68.59797028667893</v>
      </c>
      <c r="M64" s="956">
        <f>'21.'!AG93</f>
        <v>162.62599317217044</v>
      </c>
      <c r="N64" s="956">
        <f>'21.'!AH93</f>
        <v>1930.3184165349776</v>
      </c>
      <c r="O64" s="1137"/>
      <c r="P64" s="843"/>
      <c r="Q64" s="908"/>
      <c r="R64" s="908"/>
      <c r="S64" s="908"/>
      <c r="T64" s="908"/>
      <c r="U64" s="908"/>
      <c r="V64" s="908"/>
      <c r="W64" s="908"/>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c r="BH64" s="960"/>
      <c r="BI64" s="960"/>
      <c r="BJ64" s="960"/>
      <c r="BK64" s="960"/>
      <c r="BL64" s="960"/>
    </row>
    <row r="65" spans="1:64" s="849" customFormat="1" ht="13.5" customHeight="1">
      <c r="A65" s="1137"/>
      <c r="B65" s="813" t="s">
        <v>1043</v>
      </c>
      <c r="C65" s="1137"/>
      <c r="D65" s="843"/>
      <c r="E65" s="956">
        <f>'21.'!Y94</f>
        <v>53351.482209460322</v>
      </c>
      <c r="F65" s="956">
        <f>'21.'!Z94</f>
        <v>52323.834225777056</v>
      </c>
      <c r="G65" s="956">
        <f>'21.'!AA94</f>
        <v>98070.369867538175</v>
      </c>
      <c r="H65" s="957">
        <f>'21.'!AB94</f>
        <v>1489.5733333333333</v>
      </c>
      <c r="I65" s="956">
        <f>'21.'!AC94</f>
        <v>280.04375744320168</v>
      </c>
      <c r="J65" s="956">
        <f>'21.'!AD94</f>
        <v>47516.152732537659</v>
      </c>
      <c r="K65" s="956">
        <f>'21.'!AE94</f>
        <v>1027.6479836832821</v>
      </c>
      <c r="L65" s="956">
        <f>'21.'!AF94</f>
        <v>149.14573728792533</v>
      </c>
      <c r="M65" s="956">
        <f>'21.'!AG94</f>
        <v>80.100007174842204</v>
      </c>
      <c r="N65" s="956">
        <f>'21.'!AH94</f>
        <v>798.40223922051507</v>
      </c>
      <c r="O65" s="1137"/>
      <c r="P65" s="843"/>
      <c r="Q65" s="908"/>
      <c r="R65" s="908"/>
      <c r="S65" s="908"/>
      <c r="T65" s="908"/>
      <c r="U65" s="908"/>
      <c r="V65" s="908"/>
      <c r="W65" s="908"/>
      <c r="X65" s="960"/>
      <c r="Y65" s="960"/>
      <c r="Z65" s="960"/>
      <c r="AA65" s="960"/>
      <c r="AB65" s="960"/>
      <c r="AC65" s="960"/>
      <c r="AD65" s="960"/>
      <c r="AE65" s="960"/>
      <c r="AF65" s="960"/>
      <c r="AG65" s="960"/>
      <c r="AH65" s="960"/>
      <c r="AI65" s="960"/>
      <c r="AJ65" s="960"/>
      <c r="AK65" s="960"/>
      <c r="AL65" s="960"/>
      <c r="AM65" s="960"/>
      <c r="AN65" s="960"/>
      <c r="AO65" s="960"/>
      <c r="AP65" s="960"/>
      <c r="AQ65" s="960"/>
      <c r="AR65" s="960"/>
      <c r="AS65" s="960"/>
      <c r="AT65" s="960"/>
      <c r="AU65" s="960"/>
      <c r="AV65" s="960"/>
      <c r="AW65" s="960"/>
      <c r="AX65" s="960"/>
      <c r="AY65" s="960"/>
      <c r="AZ65" s="960"/>
      <c r="BA65" s="960"/>
      <c r="BB65" s="960"/>
      <c r="BC65" s="960"/>
      <c r="BD65" s="960"/>
      <c r="BE65" s="960"/>
      <c r="BF65" s="960"/>
      <c r="BG65" s="960"/>
      <c r="BH65" s="960"/>
      <c r="BI65" s="960"/>
      <c r="BJ65" s="960"/>
      <c r="BK65" s="960"/>
      <c r="BL65" s="960"/>
    </row>
    <row r="66" spans="1:64" s="849" customFormat="1" ht="13.5" customHeight="1">
      <c r="A66" s="1137"/>
      <c r="B66" s="813" t="s">
        <v>1044</v>
      </c>
      <c r="C66" s="1137"/>
      <c r="D66" s="843"/>
      <c r="E66" s="956">
        <f>'21.'!Y95</f>
        <v>99697.324827152901</v>
      </c>
      <c r="F66" s="956">
        <f>'21.'!Z95</f>
        <v>98331.196588205639</v>
      </c>
      <c r="G66" s="956">
        <f>'21.'!AA95</f>
        <v>191260.98350104783</v>
      </c>
      <c r="H66" s="956">
        <f>'21.'!AB95</f>
        <v>1408.9916314116881</v>
      </c>
      <c r="I66" s="956">
        <f>'21.'!AC95</f>
        <v>1349.0272780704938</v>
      </c>
      <c r="J66" s="956">
        <f>'21.'!AD95</f>
        <v>95687.805822324532</v>
      </c>
      <c r="K66" s="956">
        <f>'21.'!AE95</f>
        <v>1366.1282389473597</v>
      </c>
      <c r="L66" s="956">
        <f>'21.'!AF95</f>
        <v>98.820391388592881</v>
      </c>
      <c r="M66" s="956">
        <f>'21.'!AG95</f>
        <v>164.84178246206139</v>
      </c>
      <c r="N66" s="956">
        <f>'21.'!AH95</f>
        <v>1102.4660650967055</v>
      </c>
      <c r="O66" s="1137"/>
      <c r="P66" s="843"/>
      <c r="Q66" s="908"/>
      <c r="R66" s="908"/>
      <c r="S66" s="908"/>
      <c r="T66" s="908"/>
      <c r="U66" s="908"/>
      <c r="V66" s="908"/>
      <c r="W66" s="908"/>
      <c r="X66" s="960"/>
      <c r="Y66" s="960"/>
      <c r="Z66" s="960"/>
      <c r="AA66" s="960"/>
      <c r="AB66" s="960"/>
      <c r="AC66" s="960"/>
      <c r="AD66" s="960"/>
      <c r="AE66" s="960"/>
      <c r="AF66" s="960"/>
      <c r="AG66" s="960"/>
      <c r="AH66" s="960"/>
      <c r="AI66" s="960"/>
      <c r="AJ66" s="960"/>
      <c r="AK66" s="960"/>
      <c r="AL66" s="960"/>
      <c r="AM66" s="960"/>
      <c r="AN66" s="960"/>
      <c r="AO66" s="960"/>
      <c r="AP66" s="960"/>
      <c r="AQ66" s="960"/>
      <c r="AR66" s="960"/>
      <c r="AS66" s="960"/>
      <c r="AT66" s="960"/>
      <c r="AU66" s="960"/>
      <c r="AV66" s="960"/>
      <c r="AW66" s="960"/>
      <c r="AX66" s="960"/>
      <c r="AY66" s="960"/>
      <c r="AZ66" s="960"/>
      <c r="BA66" s="960"/>
      <c r="BB66" s="960"/>
      <c r="BC66" s="960"/>
      <c r="BD66" s="960"/>
      <c r="BE66" s="960"/>
      <c r="BF66" s="960"/>
      <c r="BG66" s="960"/>
      <c r="BH66" s="960"/>
      <c r="BI66" s="960"/>
      <c r="BJ66" s="960"/>
      <c r="BK66" s="960"/>
      <c r="BL66" s="960"/>
    </row>
    <row r="67" spans="1:64" s="849" customFormat="1" ht="13.5" customHeight="1">
      <c r="A67" s="1137"/>
      <c r="B67" s="813" t="s">
        <v>1045</v>
      </c>
      <c r="C67" s="1137"/>
      <c r="D67" s="843"/>
      <c r="E67" s="956">
        <f>'21.'!Y96</f>
        <v>132601.96800576517</v>
      </c>
      <c r="F67" s="956">
        <f>'21.'!Z96</f>
        <v>130467.45800504445</v>
      </c>
      <c r="G67" s="956">
        <f>'21.'!AA96</f>
        <v>272160.39278355619</v>
      </c>
      <c r="H67" s="956">
        <f>'21.'!AB96</f>
        <v>12557.808571006655</v>
      </c>
      <c r="I67" s="956">
        <f>'21.'!AC96</f>
        <v>1100.6859457592489</v>
      </c>
      <c r="J67" s="956">
        <f>'21.'!AD96</f>
        <v>155351.42929527766</v>
      </c>
      <c r="K67" s="956">
        <f>'21.'!AE96</f>
        <v>2134.5100007206711</v>
      </c>
      <c r="L67" s="956">
        <f>'21.'!AF96</f>
        <v>98.117016373527363</v>
      </c>
      <c r="M67" s="956">
        <f>'21.'!AG96</f>
        <v>342.2784468605534</v>
      </c>
      <c r="N67" s="956">
        <f>'21.'!AH96</f>
        <v>1694.1145374865896</v>
      </c>
      <c r="O67" s="1137"/>
      <c r="P67" s="843"/>
      <c r="Q67" s="908"/>
      <c r="R67" s="908"/>
      <c r="S67" s="908"/>
      <c r="T67" s="908"/>
      <c r="U67" s="908"/>
      <c r="V67" s="908"/>
      <c r="W67" s="908"/>
      <c r="X67" s="960"/>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c r="BA67" s="960"/>
      <c r="BB67" s="960"/>
      <c r="BC67" s="960"/>
      <c r="BD67" s="960"/>
      <c r="BE67" s="960"/>
      <c r="BF67" s="960"/>
      <c r="BG67" s="960"/>
      <c r="BH67" s="960"/>
      <c r="BI67" s="960"/>
      <c r="BJ67" s="960"/>
      <c r="BK67" s="960"/>
      <c r="BL67" s="960"/>
    </row>
    <row r="68" spans="1:64" s="844" customFormat="1" ht="13.5" customHeight="1" thickBot="1">
      <c r="A68" s="1138"/>
      <c r="B68" s="1126" t="s">
        <v>1046</v>
      </c>
      <c r="C68" s="1138"/>
      <c r="D68" s="847"/>
      <c r="E68" s="869">
        <f>'21.'!Y97</f>
        <v>290094.321170045</v>
      </c>
      <c r="F68" s="967">
        <f>'21.'!Z97</f>
        <v>277416.85614972841</v>
      </c>
      <c r="G68" s="967">
        <f>'21.'!AA97</f>
        <v>649999.74960781401</v>
      </c>
      <c r="H68" s="967">
        <f>'21.'!AB97</f>
        <v>1969.7516219319332</v>
      </c>
      <c r="I68" s="967">
        <f>'21.'!AC97</f>
        <v>10413.181774165725</v>
      </c>
      <c r="J68" s="967">
        <f>'21.'!AD97</f>
        <v>384965.82685418316</v>
      </c>
      <c r="K68" s="967">
        <f>'21.'!AE97</f>
        <v>12677.465020316533</v>
      </c>
      <c r="L68" s="967">
        <f>'21.'!AF97</f>
        <v>803.39058065989821</v>
      </c>
      <c r="M68" s="967">
        <f>'21.'!AG97</f>
        <v>843.38042308830052</v>
      </c>
      <c r="N68" s="967">
        <f>'21.'!AH97</f>
        <v>11030.694016568337</v>
      </c>
      <c r="O68" s="1137"/>
      <c r="P68" s="843"/>
      <c r="Q68" s="908"/>
      <c r="R68" s="908"/>
      <c r="S68" s="908"/>
      <c r="T68" s="908"/>
      <c r="U68" s="908"/>
      <c r="V68" s="908"/>
      <c r="W68" s="908"/>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c r="AU68" s="970"/>
      <c r="AV68" s="970"/>
      <c r="AW68" s="970"/>
      <c r="AX68" s="970"/>
      <c r="AY68" s="970"/>
      <c r="AZ68" s="970"/>
      <c r="BA68" s="970"/>
      <c r="BB68" s="970"/>
      <c r="BC68" s="970"/>
      <c r="BD68" s="970"/>
      <c r="BE68" s="970"/>
      <c r="BF68" s="970"/>
      <c r="BG68" s="970"/>
      <c r="BH68" s="970"/>
      <c r="BI68" s="970"/>
      <c r="BJ68" s="970"/>
      <c r="BK68" s="970"/>
      <c r="BL68" s="970"/>
    </row>
    <row r="69" spans="1:64" ht="13.5" customHeight="1"/>
  </sheetData>
  <mergeCells count="40">
    <mergeCell ref="A28:D28"/>
    <mergeCell ref="A27:D27"/>
    <mergeCell ref="A7:C7"/>
    <mergeCell ref="A8:C8"/>
    <mergeCell ref="E3:E5"/>
    <mergeCell ref="A11:C11"/>
    <mergeCell ref="A9:C9"/>
    <mergeCell ref="A14:C14"/>
    <mergeCell ref="A12:C12"/>
    <mergeCell ref="A13:C13"/>
    <mergeCell ref="A10:C10"/>
    <mergeCell ref="F3:H3"/>
    <mergeCell ref="I3:J3"/>
    <mergeCell ref="N4:N5"/>
    <mergeCell ref="K4:K5"/>
    <mergeCell ref="A6:C6"/>
    <mergeCell ref="H4:H5"/>
    <mergeCell ref="I4:I5"/>
    <mergeCell ref="M4:M5"/>
    <mergeCell ref="J4:J5"/>
    <mergeCell ref="F4:F5"/>
    <mergeCell ref="A3:C5"/>
    <mergeCell ref="L4:L5"/>
    <mergeCell ref="G4:G5"/>
    <mergeCell ref="A58:C58"/>
    <mergeCell ref="A15:C15"/>
    <mergeCell ref="A16:C16"/>
    <mergeCell ref="A29:C29"/>
    <mergeCell ref="A17:C17"/>
    <mergeCell ref="A20:C20"/>
    <mergeCell ref="A21:C21"/>
    <mergeCell ref="A47:C47"/>
    <mergeCell ref="A36:C36"/>
    <mergeCell ref="A19:C19"/>
    <mergeCell ref="A18:C18"/>
    <mergeCell ref="A22:D22"/>
    <mergeCell ref="A23:D23"/>
    <mergeCell ref="A24:D24"/>
    <mergeCell ref="A25:D25"/>
    <mergeCell ref="A26:D26"/>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fitToWidth="2" fitToHeight="2" pageOrder="overThenDown" orientation="portrait" r:id="rId1"/>
  <headerFooter alignWithMargins="0">
    <oddFooter>&amp;C&amp;"新細明體,標準"&amp;12&amp;P</oddFooter>
  </headerFooter>
  <colBreaks count="1" manualBreakCount="1">
    <brk id="8" max="6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114"/>
  <sheetViews>
    <sheetView view="pageBreakPreview" zoomScaleNormal="50" zoomScaleSheetLayoutView="100" workbookViewId="0">
      <selection activeCell="E28" sqref="E28"/>
    </sheetView>
  </sheetViews>
  <sheetFormatPr defaultColWidth="9.140625" defaultRowHeight="15.75"/>
  <cols>
    <col min="1" max="1" width="2.28515625" style="376" customWidth="1"/>
    <col min="2" max="2" width="18.7109375" style="376" customWidth="1"/>
    <col min="3" max="3" width="2.28515625" style="376" customWidth="1"/>
    <col min="4" max="4" width="1.7109375" style="377" customWidth="1"/>
    <col min="5" max="5" width="19.28515625" style="975" customWidth="1"/>
    <col min="6" max="6" width="4.28515625" style="975" customWidth="1"/>
    <col min="7" max="7" width="19.28515625" style="975" customWidth="1"/>
    <col min="8" max="8" width="4.28515625" style="975" customWidth="1"/>
    <col min="9" max="9" width="19.28515625" style="975" customWidth="1"/>
    <col min="10" max="10" width="4.28515625" style="975" customWidth="1"/>
    <col min="11" max="11" width="17.42578125" style="975" hidden="1" customWidth="1"/>
    <col min="12" max="15" width="14.7109375" style="975" hidden="1" customWidth="1"/>
    <col min="16" max="17" width="9.140625" style="975"/>
    <col min="18" max="18" width="9.140625" style="975" customWidth="1"/>
    <col min="19" max="20" width="9.140625" style="975"/>
    <col min="21" max="21" width="17.140625" style="975" customWidth="1"/>
    <col min="22" max="22" width="11" style="1380" customWidth="1"/>
    <col min="23" max="23" width="2.5703125" style="975" customWidth="1"/>
    <col min="24" max="24" width="11" style="1380" customWidth="1"/>
    <col min="25" max="25" width="2.5703125" style="975" customWidth="1"/>
    <col min="26" max="26" width="11" style="975" customWidth="1"/>
    <col min="27" max="27" width="15" style="975" customWidth="1"/>
    <col min="28" max="28" width="2.5703125" style="975" customWidth="1"/>
    <col min="29" max="16384" width="9.140625" style="975"/>
  </cols>
  <sheetData>
    <row r="1" spans="1:29" s="1281" customFormat="1" ht="35.1" customHeight="1">
      <c r="A1" s="1279" t="s">
        <v>1493</v>
      </c>
      <c r="B1" s="1280"/>
      <c r="C1" s="1280"/>
      <c r="D1" s="1280"/>
      <c r="E1" s="1280"/>
      <c r="F1" s="1280"/>
      <c r="G1" s="1280"/>
      <c r="H1" s="1280"/>
      <c r="I1" s="1280"/>
      <c r="J1" s="1280"/>
    </row>
    <row r="2" spans="1:29" ht="15" customHeight="1" thickBot="1">
      <c r="A2" s="975"/>
      <c r="B2" s="381"/>
      <c r="C2" s="356"/>
      <c r="D2" s="357"/>
      <c r="E2" s="974"/>
      <c r="F2" s="974"/>
      <c r="G2" s="974"/>
      <c r="H2" s="974"/>
      <c r="I2" s="974"/>
      <c r="J2" s="382" t="s">
        <v>535</v>
      </c>
    </row>
    <row r="3" spans="1:29" s="1057" customFormat="1" ht="20.100000000000001" customHeight="1">
      <c r="A3" s="2798" t="s">
        <v>10</v>
      </c>
      <c r="B3" s="2798"/>
      <c r="C3" s="2798"/>
      <c r="D3" s="1158"/>
      <c r="E3" s="2801" t="s">
        <v>49</v>
      </c>
      <c r="F3" s="2802"/>
      <c r="G3" s="2801" t="s">
        <v>1158</v>
      </c>
      <c r="H3" s="2802"/>
      <c r="I3" s="2801" t="s">
        <v>479</v>
      </c>
      <c r="J3" s="2807"/>
      <c r="V3" s="1381"/>
      <c r="X3" s="1381"/>
    </row>
    <row r="4" spans="1:29" s="1057" customFormat="1" ht="20.100000000000001" customHeight="1">
      <c r="A4" s="2799"/>
      <c r="B4" s="2799"/>
      <c r="C4" s="2799"/>
      <c r="D4" s="1158"/>
      <c r="E4" s="2803"/>
      <c r="F4" s="2804"/>
      <c r="G4" s="2803"/>
      <c r="H4" s="2804"/>
      <c r="I4" s="2803"/>
      <c r="J4" s="2808"/>
      <c r="V4" s="1381"/>
      <c r="X4" s="1381"/>
    </row>
    <row r="5" spans="1:29" s="1057" customFormat="1" ht="20.100000000000001" customHeight="1" thickBot="1">
      <c r="A5" s="2800"/>
      <c r="B5" s="2800"/>
      <c r="C5" s="2800"/>
      <c r="D5" s="1160"/>
      <c r="E5" s="2805"/>
      <c r="F5" s="2806"/>
      <c r="G5" s="2805"/>
      <c r="H5" s="2806"/>
      <c r="I5" s="2805"/>
      <c r="J5" s="2809"/>
      <c r="U5" s="2283" t="s">
        <v>2665</v>
      </c>
      <c r="V5" s="1381"/>
      <c r="X5" s="1381"/>
    </row>
    <row r="6" spans="1:29" s="361" customFormat="1" ht="24.6" hidden="1" customHeight="1">
      <c r="A6" s="2949" t="s">
        <v>796</v>
      </c>
      <c r="B6" s="2949"/>
      <c r="C6" s="2949"/>
      <c r="D6" s="18"/>
      <c r="E6" s="360">
        <f t="shared" ref="E6:E12" si="0">G6+I6</f>
        <v>318535037</v>
      </c>
      <c r="F6" s="383"/>
      <c r="G6" s="383">
        <v>297312785</v>
      </c>
      <c r="H6" s="383"/>
      <c r="I6" s="383">
        <v>21222252</v>
      </c>
      <c r="AB6" s="1057"/>
      <c r="AC6" s="1057"/>
    </row>
    <row r="7" spans="1:29" s="361" customFormat="1" ht="24.6" hidden="1" customHeight="1">
      <c r="A7" s="2948" t="s">
        <v>793</v>
      </c>
      <c r="B7" s="2948"/>
      <c r="C7" s="2948"/>
      <c r="D7" s="18"/>
      <c r="E7" s="362">
        <f t="shared" si="0"/>
        <v>273439192.06678963</v>
      </c>
      <c r="F7" s="328"/>
      <c r="G7" s="328">
        <v>255463872.03214708</v>
      </c>
      <c r="H7" s="328"/>
      <c r="I7" s="328">
        <v>17975320.034642551</v>
      </c>
      <c r="AB7" s="1057"/>
      <c r="AC7" s="1057"/>
    </row>
    <row r="8" spans="1:29" s="361" customFormat="1" ht="24.6" hidden="1" customHeight="1">
      <c r="A8" s="2948" t="s">
        <v>1087</v>
      </c>
      <c r="B8" s="2948"/>
      <c r="C8" s="2948"/>
      <c r="D8" s="18"/>
      <c r="E8" s="362">
        <f t="shared" si="0"/>
        <v>317384111</v>
      </c>
      <c r="F8" s="328"/>
      <c r="G8" s="328">
        <v>314489922</v>
      </c>
      <c r="H8" s="328"/>
      <c r="I8" s="328">
        <v>2894189</v>
      </c>
      <c r="AB8" s="1057"/>
      <c r="AC8" s="1057"/>
    </row>
    <row r="9" spans="1:29" s="361" customFormat="1" ht="19.5" hidden="1" customHeight="1">
      <c r="A9" s="2948" t="s">
        <v>1088</v>
      </c>
      <c r="B9" s="2948"/>
      <c r="C9" s="2948"/>
      <c r="D9" s="18"/>
      <c r="E9" s="362">
        <f t="shared" si="0"/>
        <v>234067363.26924813</v>
      </c>
      <c r="F9" s="328"/>
      <c r="G9" s="328">
        <v>215267322.94458571</v>
      </c>
      <c r="H9" s="328"/>
      <c r="I9" s="328">
        <v>18800040.324662428</v>
      </c>
      <c r="AB9" s="1057"/>
      <c r="AC9" s="1057"/>
    </row>
    <row r="10" spans="1:29" s="361" customFormat="1" ht="19.5" hidden="1" customHeight="1">
      <c r="A10" s="2948" t="s">
        <v>1089</v>
      </c>
      <c r="B10" s="2948"/>
      <c r="C10" s="2948"/>
      <c r="D10" s="18"/>
      <c r="E10" s="362">
        <f t="shared" si="0"/>
        <v>279894496.5474422</v>
      </c>
      <c r="F10" s="328"/>
      <c r="G10" s="328">
        <v>262428581.17396924</v>
      </c>
      <c r="H10" s="328"/>
      <c r="I10" s="328">
        <v>17465915.373472951</v>
      </c>
      <c r="AB10" s="1057"/>
      <c r="AC10" s="1057"/>
    </row>
    <row r="11" spans="1:29" s="365" customFormat="1" ht="19.5" hidden="1" customHeight="1">
      <c r="A11" s="2641" t="s">
        <v>1090</v>
      </c>
      <c r="B11" s="2641"/>
      <c r="C11" s="2641"/>
      <c r="D11" s="2"/>
      <c r="E11" s="364">
        <f t="shared" si="0"/>
        <v>319850957.67002332</v>
      </c>
      <c r="F11" s="283"/>
      <c r="G11" s="50">
        <v>284329598.69309759</v>
      </c>
      <c r="H11" s="50"/>
      <c r="I11" s="50">
        <v>35521358.976925708</v>
      </c>
      <c r="AB11" s="1057"/>
      <c r="AC11" s="1057"/>
    </row>
    <row r="12" spans="1:29" s="361" customFormat="1" ht="19.5" hidden="1" customHeight="1">
      <c r="A12" s="2948" t="s">
        <v>1091</v>
      </c>
      <c r="B12" s="2948"/>
      <c r="C12" s="2948"/>
      <c r="D12" s="18"/>
      <c r="E12" s="362">
        <f t="shared" si="0"/>
        <v>331790304.16354686</v>
      </c>
      <c r="F12" s="328"/>
      <c r="G12" s="50">
        <v>304432118.85760933</v>
      </c>
      <c r="H12" s="328"/>
      <c r="I12" s="50">
        <v>27358185.305937532</v>
      </c>
      <c r="AB12" s="1057"/>
      <c r="AC12" s="1057"/>
    </row>
    <row r="13" spans="1:29" s="361" customFormat="1" ht="18" hidden="1" customHeight="1">
      <c r="A13" s="2948" t="s">
        <v>1092</v>
      </c>
      <c r="B13" s="2948"/>
      <c r="C13" s="2948"/>
      <c r="D13" s="18"/>
      <c r="E13" s="362">
        <f>SUM(G13:I13)</f>
        <v>347620767.12732124</v>
      </c>
      <c r="F13" s="393"/>
      <c r="G13" s="50">
        <v>311857891.91174448</v>
      </c>
      <c r="H13" s="393"/>
      <c r="I13" s="50">
        <v>35762875.215576738</v>
      </c>
      <c r="AB13" s="1057"/>
      <c r="AC13" s="1057"/>
    </row>
    <row r="14" spans="1:29" s="361" customFormat="1" ht="18" hidden="1" customHeight="1">
      <c r="A14" s="2641" t="s">
        <v>1093</v>
      </c>
      <c r="B14" s="2641"/>
      <c r="C14" s="2641"/>
      <c r="D14" s="18"/>
      <c r="E14" s="362">
        <f t="shared" ref="E14:E19" si="1">G14+I14</f>
        <v>351972742.32019174</v>
      </c>
      <c r="F14" s="328"/>
      <c r="G14" s="50">
        <v>329291549.46900713</v>
      </c>
      <c r="H14" s="328"/>
      <c r="I14" s="50">
        <v>22681192.851184607</v>
      </c>
      <c r="AB14" s="1057"/>
      <c r="AC14" s="1057"/>
    </row>
    <row r="15" spans="1:29" s="361" customFormat="1" ht="18" hidden="1" customHeight="1">
      <c r="A15" s="2948" t="s">
        <v>1094</v>
      </c>
      <c r="B15" s="2948"/>
      <c r="C15" s="2948"/>
      <c r="D15" s="18"/>
      <c r="E15" s="362">
        <f t="shared" si="1"/>
        <v>375074251.8803845</v>
      </c>
      <c r="F15" s="328"/>
      <c r="G15" s="328">
        <v>337667914.69405138</v>
      </c>
      <c r="H15" s="328"/>
      <c r="I15" s="328">
        <v>37406337.186333112</v>
      </c>
      <c r="AB15" s="1057"/>
      <c r="AC15" s="1057"/>
    </row>
    <row r="16" spans="1:29" s="361" customFormat="1" ht="15" hidden="1" customHeight="1">
      <c r="A16" s="2641" t="s">
        <v>1280</v>
      </c>
      <c r="B16" s="2641"/>
      <c r="C16" s="2641"/>
      <c r="D16" s="18"/>
      <c r="E16" s="362">
        <f t="shared" si="1"/>
        <v>320919019.10139155</v>
      </c>
      <c r="F16" s="328"/>
      <c r="G16" s="328">
        <v>299226461.79350102</v>
      </c>
      <c r="H16" s="328"/>
      <c r="I16" s="328">
        <v>21692557.30789056</v>
      </c>
      <c r="AB16" s="1057"/>
      <c r="AC16" s="1057"/>
    </row>
    <row r="17" spans="1:29" s="361" customFormat="1" ht="16.5" hidden="1" customHeight="1">
      <c r="A17" s="2641" t="s">
        <v>1301</v>
      </c>
      <c r="B17" s="2641"/>
      <c r="C17" s="2641"/>
      <c r="D17" s="18"/>
      <c r="E17" s="474">
        <f t="shared" si="1"/>
        <v>349578983.71449196</v>
      </c>
      <c r="F17" s="476"/>
      <c r="G17" s="476">
        <v>331103305.22873092</v>
      </c>
      <c r="H17" s="476"/>
      <c r="I17" s="476">
        <v>18475678.485761065</v>
      </c>
      <c r="J17" s="328"/>
      <c r="AB17" s="1057"/>
      <c r="AC17" s="1057"/>
    </row>
    <row r="18" spans="1:29" s="361" customFormat="1" ht="18.75" hidden="1" customHeight="1">
      <c r="A18" s="2641" t="s">
        <v>1302</v>
      </c>
      <c r="B18" s="2641"/>
      <c r="C18" s="2641"/>
      <c r="D18" s="18"/>
      <c r="E18" s="474">
        <f t="shared" si="1"/>
        <v>334926797.18539929</v>
      </c>
      <c r="F18" s="476"/>
      <c r="G18" s="476">
        <v>327954187.36831635</v>
      </c>
      <c r="H18" s="476"/>
      <c r="I18" s="476">
        <v>6972609.8170829285</v>
      </c>
      <c r="J18" s="328"/>
      <c r="AB18" s="1057"/>
      <c r="AC18" s="1057"/>
    </row>
    <row r="19" spans="1:29" s="361" customFormat="1" ht="18.75" hidden="1" customHeight="1">
      <c r="A19" s="2641" t="s">
        <v>1303</v>
      </c>
      <c r="B19" s="2641"/>
      <c r="C19" s="2641"/>
      <c r="D19" s="18"/>
      <c r="E19" s="474">
        <f t="shared" si="1"/>
        <v>342895951.80424482</v>
      </c>
      <c r="F19" s="476"/>
      <c r="G19" s="476">
        <v>316269790.26960284</v>
      </c>
      <c r="H19" s="476"/>
      <c r="I19" s="476">
        <v>26626161.534641959</v>
      </c>
      <c r="J19" s="328"/>
      <c r="AB19" s="1057"/>
      <c r="AC19" s="1057"/>
    </row>
    <row r="20" spans="1:29" s="361" customFormat="1" ht="18" hidden="1" customHeight="1">
      <c r="A20" s="2641" t="s">
        <v>1304</v>
      </c>
      <c r="B20" s="2641"/>
      <c r="C20" s="2641"/>
      <c r="D20" s="18"/>
      <c r="E20" s="474">
        <f>G20+I20</f>
        <v>331455094.97432512</v>
      </c>
      <c r="F20" s="476"/>
      <c r="G20" s="476">
        <v>312098420.98798788</v>
      </c>
      <c r="H20" s="476"/>
      <c r="I20" s="476">
        <v>19356673.986337218</v>
      </c>
      <c r="J20" s="328"/>
      <c r="AB20" s="1057"/>
      <c r="AC20" s="1057"/>
    </row>
    <row r="21" spans="1:29" s="361" customFormat="1" ht="18" hidden="1" customHeight="1">
      <c r="A21" s="2954" t="s">
        <v>1305</v>
      </c>
      <c r="B21" s="2954"/>
      <c r="C21" s="2954"/>
      <c r="D21" s="343"/>
      <c r="E21" s="474">
        <f>G21+I21</f>
        <v>366315823.5216189</v>
      </c>
      <c r="F21" s="476"/>
      <c r="G21" s="476">
        <v>346190748.97137898</v>
      </c>
      <c r="H21" s="476"/>
      <c r="I21" s="476">
        <v>20125074.550239943</v>
      </c>
      <c r="J21" s="328"/>
      <c r="AB21" s="1057"/>
      <c r="AC21" s="1057"/>
    </row>
    <row r="22" spans="1:29" s="361" customFormat="1" ht="18" hidden="1" customHeight="1" thickBot="1">
      <c r="A22" s="2618" t="s">
        <v>1055</v>
      </c>
      <c r="B22" s="2619"/>
      <c r="C22" s="2619"/>
      <c r="D22" s="2620"/>
      <c r="E22" s="371">
        <v>347183.27053211041</v>
      </c>
      <c r="F22" s="372"/>
      <c r="G22" s="372">
        <v>322378.70024124277</v>
      </c>
      <c r="H22" s="372"/>
      <c r="I22" s="372">
        <v>24804.570290867643</v>
      </c>
      <c r="J22" s="328"/>
      <c r="AB22" s="1057"/>
      <c r="AC22" s="1057"/>
    </row>
    <row r="23" spans="1:29" s="361" customFormat="1" ht="18" hidden="1" customHeight="1" thickTop="1" thickBot="1">
      <c r="A23" s="2618" t="s">
        <v>1001</v>
      </c>
      <c r="B23" s="2619"/>
      <c r="C23" s="2619"/>
      <c r="D23" s="2620"/>
      <c r="E23" s="371">
        <v>336707.00288278988</v>
      </c>
      <c r="F23" s="372"/>
      <c r="G23" s="372">
        <v>327024.72355735139</v>
      </c>
      <c r="H23" s="372"/>
      <c r="I23" s="372">
        <v>9682.279325438436</v>
      </c>
      <c r="J23" s="328"/>
      <c r="K23" s="2594" t="s">
        <v>899</v>
      </c>
      <c r="L23" s="2601" t="s">
        <v>885</v>
      </c>
      <c r="M23" s="2603"/>
      <c r="N23" s="2601" t="s">
        <v>1017</v>
      </c>
      <c r="O23" s="2603"/>
      <c r="AB23" s="1057"/>
      <c r="AC23" s="1057"/>
    </row>
    <row r="24" spans="1:29" s="361" customFormat="1" ht="17.25" customHeight="1" thickTop="1" thickBot="1">
      <c r="A24" s="2618" t="s">
        <v>1309</v>
      </c>
      <c r="B24" s="2619"/>
      <c r="C24" s="2619"/>
      <c r="D24" s="2620"/>
      <c r="E24" s="371">
        <v>318462.40424293146</v>
      </c>
      <c r="F24" s="372"/>
      <c r="G24" s="372">
        <v>285059.70845722785</v>
      </c>
      <c r="H24" s="372"/>
      <c r="I24" s="372">
        <v>33402.695785703661</v>
      </c>
      <c r="J24" s="328"/>
      <c r="K24" s="3012"/>
      <c r="L24" s="1150" t="s">
        <v>963</v>
      </c>
      <c r="M24" s="1149" t="s">
        <v>965</v>
      </c>
      <c r="N24" s="675" t="s">
        <v>963</v>
      </c>
      <c r="O24" s="1150" t="s">
        <v>965</v>
      </c>
      <c r="T24" s="1669"/>
      <c r="U24" s="3021" t="s">
        <v>899</v>
      </c>
      <c r="V24" s="2601" t="s">
        <v>2287</v>
      </c>
      <c r="W24" s="2603"/>
      <c r="X24" s="2603"/>
      <c r="Y24" s="2602"/>
      <c r="Z24" s="2601" t="s">
        <v>885</v>
      </c>
      <c r="AA24" s="2603"/>
      <c r="AB24" s="1057"/>
      <c r="AC24" s="1057"/>
    </row>
    <row r="25" spans="1:29" s="361" customFormat="1" ht="17.25" customHeight="1">
      <c r="A25" s="2618" t="s">
        <v>1003</v>
      </c>
      <c r="B25" s="2619"/>
      <c r="C25" s="2619"/>
      <c r="D25" s="2620"/>
      <c r="E25" s="371">
        <v>333722.04210497084</v>
      </c>
      <c r="F25" s="372"/>
      <c r="G25" s="372">
        <v>319939.58061899315</v>
      </c>
      <c r="H25" s="372"/>
      <c r="I25" s="372">
        <v>13782.461485977667</v>
      </c>
      <c r="J25" s="328"/>
      <c r="K25" s="3012"/>
      <c r="L25" s="776" t="s">
        <v>964</v>
      </c>
      <c r="M25" s="1165" t="s">
        <v>966</v>
      </c>
      <c r="N25" s="675" t="s">
        <v>964</v>
      </c>
      <c r="O25" s="776" t="s">
        <v>966</v>
      </c>
      <c r="T25" s="1669"/>
      <c r="U25" s="3022"/>
      <c r="V25" s="2681" t="s">
        <v>963</v>
      </c>
      <c r="W25" s="2781"/>
      <c r="X25" s="2681" t="s">
        <v>965</v>
      </c>
      <c r="Y25" s="2781"/>
      <c r="Z25" s="675" t="s">
        <v>963</v>
      </c>
      <c r="AA25" s="2156" t="s">
        <v>965</v>
      </c>
      <c r="AB25" s="1057"/>
      <c r="AC25" s="1057"/>
    </row>
    <row r="26" spans="1:29" s="361" customFormat="1" ht="17.25" customHeight="1" thickBot="1">
      <c r="A26" s="2618" t="s">
        <v>1004</v>
      </c>
      <c r="B26" s="2619"/>
      <c r="C26" s="2619"/>
      <c r="D26" s="2620"/>
      <c r="E26" s="371">
        <v>341191.25629716046</v>
      </c>
      <c r="F26" s="372"/>
      <c r="G26" s="372">
        <v>320564.51372912858</v>
      </c>
      <c r="H26" s="372"/>
      <c r="I26" s="372">
        <v>20626.742568031848</v>
      </c>
      <c r="J26" s="328"/>
      <c r="K26" s="2595"/>
      <c r="L26" s="1161" t="s">
        <v>827</v>
      </c>
      <c r="M26" s="685" t="s">
        <v>953</v>
      </c>
      <c r="N26" s="1162" t="s">
        <v>827</v>
      </c>
      <c r="O26" s="1161" t="s">
        <v>953</v>
      </c>
      <c r="T26" s="1669"/>
      <c r="U26" s="3022"/>
      <c r="V26" s="2791" t="s">
        <v>964</v>
      </c>
      <c r="W26" s="2792"/>
      <c r="X26" s="2791" t="s">
        <v>966</v>
      </c>
      <c r="Y26" s="2792"/>
      <c r="Z26" s="675" t="s">
        <v>964</v>
      </c>
      <c r="AA26" s="776" t="s">
        <v>966</v>
      </c>
      <c r="AB26" s="1057"/>
      <c r="AC26" s="1057"/>
    </row>
    <row r="27" spans="1:29" s="361" customFormat="1" ht="17.25" customHeight="1" thickBot="1">
      <c r="A27" s="2618" t="s">
        <v>1310</v>
      </c>
      <c r="B27" s="2619"/>
      <c r="C27" s="2619"/>
      <c r="D27" s="2620"/>
      <c r="E27" s="371">
        <f>G27+I27</f>
        <v>370235.48348231631</v>
      </c>
      <c r="F27" s="372"/>
      <c r="G27" s="372">
        <v>339534.07365654182</v>
      </c>
      <c r="H27" s="372"/>
      <c r="I27" s="372">
        <v>30701.409825774503</v>
      </c>
      <c r="J27" s="328"/>
      <c r="K27" s="659" t="s">
        <v>785</v>
      </c>
      <c r="L27" s="800">
        <f>E27</f>
        <v>370235.48348231631</v>
      </c>
      <c r="M27" s="803">
        <f>'53.'!E27</f>
        <v>23601.420506605027</v>
      </c>
      <c r="N27" s="803">
        <v>341191</v>
      </c>
      <c r="O27" s="800">
        <v>21803</v>
      </c>
      <c r="T27" s="1669"/>
      <c r="U27" s="3023"/>
      <c r="V27" s="2651" t="s">
        <v>827</v>
      </c>
      <c r="W27" s="2782"/>
      <c r="X27" s="2651" t="s">
        <v>953</v>
      </c>
      <c r="Y27" s="2782"/>
      <c r="Z27" s="1465" t="s">
        <v>827</v>
      </c>
      <c r="AA27" s="1461" t="s">
        <v>953</v>
      </c>
      <c r="AB27" s="1057"/>
      <c r="AC27" s="1057"/>
    </row>
    <row r="28" spans="1:29" s="361" customFormat="1" ht="17.25" customHeight="1" thickTop="1">
      <c r="A28" s="2618" t="s">
        <v>1468</v>
      </c>
      <c r="B28" s="2619"/>
      <c r="C28" s="2619"/>
      <c r="D28" s="2620"/>
      <c r="E28" s="371">
        <f>G28+I28</f>
        <v>504563.88713368931</v>
      </c>
      <c r="F28" s="372"/>
      <c r="G28" s="372">
        <f>R32</f>
        <v>446604.23430055892</v>
      </c>
      <c r="H28" s="372"/>
      <c r="I28" s="372">
        <f>S32</f>
        <v>57959.652833130371</v>
      </c>
      <c r="J28" s="328"/>
      <c r="K28" s="100"/>
      <c r="L28" s="801"/>
      <c r="M28" s="804"/>
      <c r="N28" s="804"/>
      <c r="O28" s="801"/>
      <c r="P28" s="3025"/>
      <c r="Q28" s="3026"/>
      <c r="R28" s="1667" t="s">
        <v>2126</v>
      </c>
      <c r="S28" s="1668" t="s">
        <v>2124</v>
      </c>
      <c r="T28" s="1669"/>
      <c r="U28" s="100" t="s">
        <v>785</v>
      </c>
      <c r="V28" s="724">
        <f>E28</f>
        <v>504563.88713368931</v>
      </c>
      <c r="W28" s="3015">
        <f>'53.'!E28</f>
        <v>30575.882110603103</v>
      </c>
      <c r="X28" s="3015"/>
      <c r="Y28" s="3015">
        <v>370235</v>
      </c>
      <c r="Z28" s="3015"/>
      <c r="AA28" s="724">
        <v>23601</v>
      </c>
      <c r="AB28" s="1057"/>
      <c r="AC28" s="1057"/>
    </row>
    <row r="29" spans="1:29" ht="17.25" customHeight="1" thickBot="1">
      <c r="A29" s="2948" t="s">
        <v>43</v>
      </c>
      <c r="B29" s="2948"/>
      <c r="C29" s="2948"/>
      <c r="D29" s="18"/>
      <c r="E29" s="1036"/>
      <c r="F29" s="1038"/>
      <c r="G29" s="956"/>
      <c r="H29" s="956"/>
      <c r="I29" s="956"/>
      <c r="J29" s="908"/>
      <c r="K29" s="100" t="s">
        <v>829</v>
      </c>
      <c r="L29" s="1059"/>
      <c r="M29" s="1060"/>
      <c r="N29" s="1060"/>
      <c r="O29" s="1059"/>
      <c r="P29" s="3027"/>
      <c r="Q29" s="3028"/>
      <c r="R29" s="1670" t="s">
        <v>68</v>
      </c>
      <c r="S29" s="1671" t="s">
        <v>68</v>
      </c>
      <c r="T29" s="1669"/>
      <c r="U29" s="100" t="s">
        <v>829</v>
      </c>
      <c r="V29" s="2276"/>
      <c r="W29" s="3016"/>
      <c r="X29" s="3016"/>
      <c r="Y29" s="3017"/>
      <c r="Z29" s="3017"/>
      <c r="AA29" s="2276"/>
      <c r="AB29" s="1057"/>
      <c r="AC29" s="1057"/>
    </row>
    <row r="30" spans="1:29" ht="17.25" customHeight="1" thickTop="1">
      <c r="A30" s="378"/>
      <c r="B30" s="378" t="s">
        <v>44</v>
      </c>
      <c r="C30" s="378"/>
      <c r="D30" s="1040"/>
      <c r="E30" s="1036">
        <f t="shared" ref="E30:E59" si="2">G30+I30</f>
        <v>482985.01110945229</v>
      </c>
      <c r="F30" s="1038"/>
      <c r="G30" s="956">
        <f>R30</f>
        <v>427230.35142320418</v>
      </c>
      <c r="H30" s="956"/>
      <c r="I30" s="956">
        <f>S30</f>
        <v>55754.659686248095</v>
      </c>
      <c r="J30" s="908"/>
      <c r="K30" s="1127" t="s">
        <v>52</v>
      </c>
      <c r="L30" s="831">
        <f>E33</f>
        <v>337343.94072495418</v>
      </c>
      <c r="M30" s="1061">
        <f>'53.'!E33</f>
        <v>119624.56672907171</v>
      </c>
      <c r="N30" s="1061">
        <v>210775</v>
      </c>
      <c r="O30" s="831">
        <v>84921</v>
      </c>
      <c r="P30" s="3029" t="s">
        <v>1936</v>
      </c>
      <c r="Q30" s="1672" t="s">
        <v>1937</v>
      </c>
      <c r="R30" s="1673">
        <v>427230.35142320418</v>
      </c>
      <c r="S30" s="1674">
        <v>55754.659686248095</v>
      </c>
      <c r="T30" s="1669"/>
      <c r="U30" s="2480" t="s">
        <v>52</v>
      </c>
      <c r="V30" s="2277">
        <f>E33</f>
        <v>337343.94072495418</v>
      </c>
      <c r="W30" s="3013">
        <f>'53.'!G33</f>
        <v>105389.44742834572</v>
      </c>
      <c r="X30" s="3013"/>
      <c r="Y30" s="3014">
        <v>227970</v>
      </c>
      <c r="Z30" s="3014"/>
      <c r="AA30" s="2277">
        <v>90071</v>
      </c>
      <c r="AB30" s="2253"/>
    </row>
    <row r="31" spans="1:29" ht="17.25" customHeight="1">
      <c r="A31" s="378"/>
      <c r="B31" s="378" t="s">
        <v>12</v>
      </c>
      <c r="C31" s="378"/>
      <c r="D31" s="1040"/>
      <c r="E31" s="1036">
        <f t="shared" si="2"/>
        <v>21578.876024237121</v>
      </c>
      <c r="F31" s="1038"/>
      <c r="G31" s="956">
        <f>R31</f>
        <v>19373.882877354834</v>
      </c>
      <c r="H31" s="956"/>
      <c r="I31" s="956">
        <f>S31</f>
        <v>2204.9931468822861</v>
      </c>
      <c r="J31" s="908"/>
      <c r="K31" s="1127" t="s">
        <v>53</v>
      </c>
      <c r="L31" s="831">
        <f t="shared" ref="L31:L50" si="3">E34</f>
        <v>31740.596186319322</v>
      </c>
      <c r="M31" s="1061">
        <f>'53.'!E34</f>
        <v>29747.512826918868</v>
      </c>
      <c r="N31" s="1061">
        <v>28083</v>
      </c>
      <c r="O31" s="831">
        <v>26518</v>
      </c>
      <c r="P31" s="3024"/>
      <c r="Q31" s="2490" t="s">
        <v>1938</v>
      </c>
      <c r="R31" s="1675">
        <v>19373.882877354834</v>
      </c>
      <c r="S31" s="1676">
        <v>2204.9931468822861</v>
      </c>
      <c r="T31" s="1669"/>
      <c r="U31" s="2480" t="s">
        <v>53</v>
      </c>
      <c r="V31" s="2277">
        <f t="shared" ref="V31:V34" si="4">E34</f>
        <v>31740.596186319322</v>
      </c>
      <c r="W31" s="3013">
        <f>'53.'!G34</f>
        <v>24049.73463917206</v>
      </c>
      <c r="X31" s="3013"/>
      <c r="Y31" s="3014">
        <v>27708</v>
      </c>
      <c r="Z31" s="3014"/>
      <c r="AA31" s="2277">
        <v>26771</v>
      </c>
      <c r="AB31" s="2253"/>
    </row>
    <row r="32" spans="1:29" ht="17.25" customHeight="1">
      <c r="A32" s="2948" t="s">
        <v>13</v>
      </c>
      <c r="B32" s="2948"/>
      <c r="C32" s="2948"/>
      <c r="D32" s="18"/>
      <c r="E32" s="1036"/>
      <c r="F32" s="1038"/>
      <c r="G32" s="956"/>
      <c r="H32" s="956"/>
      <c r="I32" s="956"/>
      <c r="J32" s="908"/>
      <c r="K32" s="1127" t="s">
        <v>54</v>
      </c>
      <c r="L32" s="831">
        <f t="shared" si="3"/>
        <v>71701.413437363182</v>
      </c>
      <c r="M32" s="1061">
        <f>'53.'!E35</f>
        <v>11637.95056603081</v>
      </c>
      <c r="N32" s="1061">
        <v>54920</v>
      </c>
      <c r="O32" s="831">
        <v>9535</v>
      </c>
      <c r="P32" s="2572" t="s">
        <v>1939</v>
      </c>
      <c r="Q32" s="2574"/>
      <c r="R32" s="1675">
        <v>446604.23430055892</v>
      </c>
      <c r="S32" s="1676">
        <v>57959.652833130371</v>
      </c>
      <c r="T32" s="1669"/>
      <c r="U32" s="2480" t="s">
        <v>54</v>
      </c>
      <c r="V32" s="2277">
        <f t="shared" si="4"/>
        <v>71701.413437363182</v>
      </c>
      <c r="W32" s="3013">
        <f>'53.'!G35</f>
        <v>10441.921883313877</v>
      </c>
      <c r="X32" s="3013"/>
      <c r="Y32" s="3014">
        <v>60672</v>
      </c>
      <c r="Z32" s="3014"/>
      <c r="AA32" s="2277">
        <v>10387</v>
      </c>
      <c r="AB32" s="2253"/>
    </row>
    <row r="33" spans="1:28" ht="17.25" customHeight="1">
      <c r="A33" s="378"/>
      <c r="B33" s="1137" t="s">
        <v>52</v>
      </c>
      <c r="C33" s="378"/>
      <c r="D33" s="1040"/>
      <c r="E33" s="1036">
        <f t="shared" si="2"/>
        <v>337343.94072495418</v>
      </c>
      <c r="F33" s="1038"/>
      <c r="G33" s="956">
        <f>R33</f>
        <v>297200.58745812281</v>
      </c>
      <c r="H33" s="956"/>
      <c r="I33" s="956">
        <f>S33</f>
        <v>40143.353266831393</v>
      </c>
      <c r="J33" s="908"/>
      <c r="K33" s="1127" t="s">
        <v>830</v>
      </c>
      <c r="L33" s="831">
        <f t="shared" si="3"/>
        <v>25026.460987051971</v>
      </c>
      <c r="M33" s="1061">
        <f>'53.'!E36</f>
        <v>4162.0590365875196</v>
      </c>
      <c r="N33" s="1061">
        <v>21838</v>
      </c>
      <c r="O33" s="831">
        <v>3697</v>
      </c>
      <c r="P33" s="2572" t="s">
        <v>1940</v>
      </c>
      <c r="Q33" s="2574"/>
      <c r="R33" s="1675">
        <v>297200.58745812281</v>
      </c>
      <c r="S33" s="1676">
        <v>40143.353266831393</v>
      </c>
      <c r="T33" s="1669"/>
      <c r="U33" s="2480" t="s">
        <v>830</v>
      </c>
      <c r="V33" s="2277">
        <f t="shared" si="4"/>
        <v>25026.460987051971</v>
      </c>
      <c r="W33" s="3013">
        <f>'53.'!G36</f>
        <v>3736.9200735500031</v>
      </c>
      <c r="X33" s="3013"/>
      <c r="Y33" s="3014">
        <v>24866</v>
      </c>
      <c r="Z33" s="3014"/>
      <c r="AA33" s="2277">
        <v>4236</v>
      </c>
      <c r="AB33" s="2253"/>
    </row>
    <row r="34" spans="1:28" ht="17.25" customHeight="1">
      <c r="A34" s="378"/>
      <c r="B34" s="1137" t="s">
        <v>53</v>
      </c>
      <c r="C34" s="378"/>
      <c r="D34" s="1040"/>
      <c r="E34" s="1036">
        <f t="shared" si="2"/>
        <v>31740.596186319322</v>
      </c>
      <c r="F34" s="1038"/>
      <c r="G34" s="956">
        <f>R34</f>
        <v>25661.066859994073</v>
      </c>
      <c r="H34" s="956"/>
      <c r="I34" s="956">
        <f>S34</f>
        <v>6079.5293263252506</v>
      </c>
      <c r="J34" s="908"/>
      <c r="K34" s="1127" t="s">
        <v>831</v>
      </c>
      <c r="L34" s="831">
        <f t="shared" si="3"/>
        <v>38751.475797999999</v>
      </c>
      <c r="M34" s="1061">
        <f>'53.'!E37</f>
        <v>87871.827206349204</v>
      </c>
      <c r="N34" s="1061">
        <v>25575</v>
      </c>
      <c r="O34" s="831">
        <v>57993</v>
      </c>
      <c r="P34" s="2572" t="s">
        <v>1941</v>
      </c>
      <c r="Q34" s="2574"/>
      <c r="R34" s="1675">
        <v>25661.066859994073</v>
      </c>
      <c r="S34" s="1676">
        <v>6079.5293263252506</v>
      </c>
      <c r="T34" s="1669"/>
      <c r="U34" s="2480" t="s">
        <v>831</v>
      </c>
      <c r="V34" s="2277">
        <f t="shared" si="4"/>
        <v>38751.475797999999</v>
      </c>
      <c r="W34" s="3013">
        <f>'53.'!G37</f>
        <v>83763.71622902494</v>
      </c>
      <c r="X34" s="3013"/>
      <c r="Y34" s="3014">
        <v>29020</v>
      </c>
      <c r="Z34" s="3014"/>
      <c r="AA34" s="2277">
        <v>70781</v>
      </c>
      <c r="AB34" s="2253"/>
    </row>
    <row r="35" spans="1:28" ht="17.25" customHeight="1">
      <c r="A35" s="378"/>
      <c r="B35" s="1137" t="s">
        <v>54</v>
      </c>
      <c r="C35" s="378"/>
      <c r="D35" s="1040"/>
      <c r="E35" s="1036">
        <f t="shared" si="2"/>
        <v>71701.413437363182</v>
      </c>
      <c r="F35" s="1038"/>
      <c r="G35" s="956">
        <f>R35</f>
        <v>64332.680723139289</v>
      </c>
      <c r="H35" s="956"/>
      <c r="I35" s="956">
        <f>S35</f>
        <v>7368.7327142238983</v>
      </c>
      <c r="J35" s="908"/>
      <c r="K35" s="100" t="s">
        <v>888</v>
      </c>
      <c r="L35" s="831"/>
      <c r="M35" s="1061"/>
      <c r="N35" s="1060"/>
      <c r="O35" s="1059"/>
      <c r="P35" s="2572" t="s">
        <v>1942</v>
      </c>
      <c r="Q35" s="2574"/>
      <c r="R35" s="1675">
        <v>64332.680723139289</v>
      </c>
      <c r="S35" s="1676">
        <v>7368.7327142238983</v>
      </c>
      <c r="T35" s="1669"/>
      <c r="U35" s="100" t="s">
        <v>888</v>
      </c>
      <c r="V35" s="2278"/>
      <c r="W35" s="3018"/>
      <c r="X35" s="3018"/>
      <c r="Y35" s="3018"/>
      <c r="Z35" s="3018"/>
      <c r="AA35" s="2278"/>
      <c r="AB35" s="2253"/>
    </row>
    <row r="36" spans="1:28" ht="17.25" customHeight="1">
      <c r="A36" s="378"/>
      <c r="B36" s="1137" t="s">
        <v>254</v>
      </c>
      <c r="C36" s="378"/>
      <c r="D36" s="1040"/>
      <c r="E36" s="1036">
        <f t="shared" si="2"/>
        <v>25026.460987051971</v>
      </c>
      <c r="F36" s="1038"/>
      <c r="G36" s="956">
        <f>R36</f>
        <v>22470.100402302152</v>
      </c>
      <c r="H36" s="956"/>
      <c r="I36" s="956">
        <f>S36</f>
        <v>2556.3605847498179</v>
      </c>
      <c r="J36" s="908"/>
      <c r="K36" s="1131" t="s">
        <v>45</v>
      </c>
      <c r="L36" s="831">
        <f t="shared" si="3"/>
        <v>500848.33754360641</v>
      </c>
      <c r="M36" s="1061">
        <f>'53.'!E39</f>
        <v>31168.56330867999</v>
      </c>
      <c r="N36" s="1061">
        <v>337518</v>
      </c>
      <c r="O36" s="831">
        <v>22138</v>
      </c>
      <c r="P36" s="2572" t="s">
        <v>1943</v>
      </c>
      <c r="Q36" s="2574"/>
      <c r="R36" s="1675">
        <v>22470.100402302152</v>
      </c>
      <c r="S36" s="1676">
        <v>2556.3605847498179</v>
      </c>
      <c r="T36" s="1669"/>
      <c r="U36" s="2488" t="s">
        <v>45</v>
      </c>
      <c r="V36" s="2277">
        <f>E39</f>
        <v>500848.33754360641</v>
      </c>
      <c r="W36" s="3013">
        <f>'53.'!G39</f>
        <v>27569.541836685301</v>
      </c>
      <c r="X36" s="3013"/>
      <c r="Y36" s="3014">
        <v>367154</v>
      </c>
      <c r="Z36" s="3014"/>
      <c r="AA36" s="2277">
        <v>24046</v>
      </c>
      <c r="AB36" s="2253"/>
    </row>
    <row r="37" spans="1:28" ht="17.25" customHeight="1">
      <c r="A37" s="378"/>
      <c r="B37" s="1137" t="s">
        <v>253</v>
      </c>
      <c r="C37" s="378"/>
      <c r="D37" s="1040"/>
      <c r="E37" s="1036">
        <f t="shared" si="2"/>
        <v>38751.475797999999</v>
      </c>
      <c r="F37" s="1038"/>
      <c r="G37" s="956">
        <f>R37</f>
        <v>36939.798857000002</v>
      </c>
      <c r="H37" s="956"/>
      <c r="I37" s="956">
        <f>S37</f>
        <v>1811.6769409999997</v>
      </c>
      <c r="J37" s="908"/>
      <c r="K37" s="681" t="s">
        <v>833</v>
      </c>
      <c r="L37" s="801">
        <f t="shared" si="3"/>
        <v>248648.37162506249</v>
      </c>
      <c r="M37" s="804">
        <f>'53.'!E40</f>
        <v>47688.602152803411</v>
      </c>
      <c r="N37" s="804">
        <v>155784</v>
      </c>
      <c r="O37" s="801">
        <v>31370</v>
      </c>
      <c r="P37" s="2572" t="s">
        <v>1944</v>
      </c>
      <c r="Q37" s="2574"/>
      <c r="R37" s="1675">
        <v>36939.798857000002</v>
      </c>
      <c r="S37" s="1676">
        <v>1811.6769409999997</v>
      </c>
      <c r="T37" s="1669"/>
      <c r="U37" s="681" t="s">
        <v>833</v>
      </c>
      <c r="V37" s="724">
        <f t="shared" ref="V37:V50" si="5">E40</f>
        <v>248648.37162506249</v>
      </c>
      <c r="W37" s="3019">
        <f>'53.'!G40</f>
        <v>43711.317341057191</v>
      </c>
      <c r="X37" s="3019"/>
      <c r="Y37" s="3019">
        <v>193670</v>
      </c>
      <c r="Z37" s="3019"/>
      <c r="AA37" s="724">
        <v>38944</v>
      </c>
      <c r="AB37" s="2253"/>
    </row>
    <row r="38" spans="1:28" ht="17.25" customHeight="1">
      <c r="A38" s="2948" t="s">
        <v>14</v>
      </c>
      <c r="B38" s="2948"/>
      <c r="C38" s="2948"/>
      <c r="D38" s="18"/>
      <c r="E38" s="1036"/>
      <c r="F38" s="1038"/>
      <c r="G38" s="956"/>
      <c r="H38" s="956"/>
      <c r="I38" s="956"/>
      <c r="J38" s="908"/>
      <c r="K38" s="1131" t="s">
        <v>834</v>
      </c>
      <c r="L38" s="831">
        <f t="shared" si="3"/>
        <v>56053.088844271508</v>
      </c>
      <c r="M38" s="1061">
        <f>'53.'!E41</f>
        <v>37569.094399649359</v>
      </c>
      <c r="N38" s="1061">
        <v>30935</v>
      </c>
      <c r="O38" s="831">
        <v>21276</v>
      </c>
      <c r="P38" s="2572" t="s">
        <v>1945</v>
      </c>
      <c r="Q38" s="2574" t="s">
        <v>1946</v>
      </c>
      <c r="R38" s="1675">
        <v>443015.58140465734</v>
      </c>
      <c r="S38" s="1676">
        <v>57832.756138949044</v>
      </c>
      <c r="T38" s="1669"/>
      <c r="U38" s="2488" t="s">
        <v>834</v>
      </c>
      <c r="V38" s="2277">
        <f t="shared" si="5"/>
        <v>56053.088844271508</v>
      </c>
      <c r="W38" s="3013">
        <f>'53.'!G41</f>
        <v>34026.152882593407</v>
      </c>
      <c r="X38" s="3013"/>
      <c r="Y38" s="3014">
        <v>39648</v>
      </c>
      <c r="Z38" s="3014"/>
      <c r="AA38" s="2277">
        <v>27100</v>
      </c>
      <c r="AB38" s="2253"/>
    </row>
    <row r="39" spans="1:28" ht="17.25" customHeight="1">
      <c r="A39" s="2639" t="s">
        <v>45</v>
      </c>
      <c r="B39" s="2639"/>
      <c r="C39" s="379"/>
      <c r="D39" s="18"/>
      <c r="E39" s="1036">
        <f t="shared" si="2"/>
        <v>500848.33754360641</v>
      </c>
      <c r="F39" s="1038"/>
      <c r="G39" s="956">
        <f>R38</f>
        <v>443015.58140465734</v>
      </c>
      <c r="H39" s="956"/>
      <c r="I39" s="956">
        <f>S38</f>
        <v>57832.756138949044</v>
      </c>
      <c r="J39" s="908"/>
      <c r="K39" s="1131" t="s">
        <v>835</v>
      </c>
      <c r="L39" s="831">
        <f t="shared" si="3"/>
        <v>137549.22949617769</v>
      </c>
      <c r="M39" s="1061">
        <f>'53.'!E42</f>
        <v>126307.83241154747</v>
      </c>
      <c r="N39" s="1061">
        <v>73997</v>
      </c>
      <c r="O39" s="831">
        <v>70608</v>
      </c>
      <c r="P39" s="2572"/>
      <c r="Q39" s="2574" t="s">
        <v>1947</v>
      </c>
      <c r="R39" s="1675">
        <v>3588.6528959013226</v>
      </c>
      <c r="S39" s="1676">
        <v>126.89669418132938</v>
      </c>
      <c r="T39" s="1669"/>
      <c r="U39" s="2488" t="s">
        <v>835</v>
      </c>
      <c r="V39" s="2277">
        <f t="shared" si="5"/>
        <v>137549.22949617769</v>
      </c>
      <c r="W39" s="3013">
        <f>'53.'!G42</f>
        <v>116453.34107618628</v>
      </c>
      <c r="X39" s="3013"/>
      <c r="Y39" s="3014">
        <v>101524</v>
      </c>
      <c r="Z39" s="3014"/>
      <c r="AA39" s="2277">
        <v>99533</v>
      </c>
      <c r="AB39" s="2253"/>
    </row>
    <row r="40" spans="1:28" ht="17.25" customHeight="1">
      <c r="A40" s="7"/>
      <c r="B40" s="1137" t="s">
        <v>15</v>
      </c>
      <c r="C40" s="380"/>
      <c r="D40" s="18"/>
      <c r="E40" s="1036">
        <f t="shared" si="2"/>
        <v>248648.37162506249</v>
      </c>
      <c r="F40" s="1038"/>
      <c r="G40" s="956">
        <f>R51</f>
        <v>227910.80861658882</v>
      </c>
      <c r="H40" s="956"/>
      <c r="I40" s="956">
        <f>S51</f>
        <v>20737.563008473655</v>
      </c>
      <c r="J40" s="908"/>
      <c r="K40" s="1131" t="s">
        <v>836</v>
      </c>
      <c r="L40" s="831">
        <f t="shared" si="3"/>
        <v>34819.588440062238</v>
      </c>
      <c r="M40" s="1061">
        <f>'53.'!E43</f>
        <v>27075.885256605707</v>
      </c>
      <c r="N40" s="1061">
        <v>30615</v>
      </c>
      <c r="O40" s="831">
        <v>25301</v>
      </c>
      <c r="P40" s="2572" t="s">
        <v>1948</v>
      </c>
      <c r="Q40" s="2574" t="s">
        <v>1949</v>
      </c>
      <c r="R40" s="1675">
        <v>50767.020100824535</v>
      </c>
      <c r="S40" s="1676">
        <v>5286.0687434469746</v>
      </c>
      <c r="T40" s="1669"/>
      <c r="U40" s="2488" t="s">
        <v>836</v>
      </c>
      <c r="V40" s="2277">
        <f t="shared" si="5"/>
        <v>34819.588440062238</v>
      </c>
      <c r="W40" s="3013">
        <f>'53.'!G43</f>
        <v>24823.249261650839</v>
      </c>
      <c r="X40" s="3013"/>
      <c r="Y40" s="3014">
        <v>31490</v>
      </c>
      <c r="Z40" s="3014"/>
      <c r="AA40" s="2277">
        <v>26111</v>
      </c>
      <c r="AB40" s="2253"/>
    </row>
    <row r="41" spans="1:28" ht="17.25" customHeight="1">
      <c r="A41" s="813"/>
      <c r="B41" s="813" t="s">
        <v>1006</v>
      </c>
      <c r="C41" s="990"/>
      <c r="D41" s="1040"/>
      <c r="E41" s="1036">
        <f t="shared" si="2"/>
        <v>56053.088844271508</v>
      </c>
      <c r="F41" s="1038"/>
      <c r="G41" s="956">
        <f>R40</f>
        <v>50767.020100824535</v>
      </c>
      <c r="H41" s="956"/>
      <c r="I41" s="956">
        <f>S40</f>
        <v>5286.0687434469746</v>
      </c>
      <c r="J41" s="908"/>
      <c r="K41" s="1131" t="s">
        <v>837</v>
      </c>
      <c r="L41" s="831">
        <f t="shared" si="3"/>
        <v>20226.464844551207</v>
      </c>
      <c r="M41" s="1061">
        <f>'53.'!E44</f>
        <v>15015.935296568579</v>
      </c>
      <c r="N41" s="1061">
        <v>20237</v>
      </c>
      <c r="O41" s="831">
        <v>16138</v>
      </c>
      <c r="P41" s="2572"/>
      <c r="Q41" s="2574" t="s">
        <v>1950</v>
      </c>
      <c r="R41" s="1675">
        <v>126817.68843196917</v>
      </c>
      <c r="S41" s="1676">
        <v>10731.54106420853</v>
      </c>
      <c r="T41" s="1669"/>
      <c r="U41" s="2488" t="s">
        <v>837</v>
      </c>
      <c r="V41" s="2277">
        <f t="shared" si="5"/>
        <v>20226.464844551207</v>
      </c>
      <c r="W41" s="3013">
        <f>'53.'!G44</f>
        <v>13662.510418102376</v>
      </c>
      <c r="X41" s="3013"/>
      <c r="Y41" s="3014">
        <v>21008</v>
      </c>
      <c r="Z41" s="3014"/>
      <c r="AA41" s="2277">
        <v>16362</v>
      </c>
      <c r="AB41" s="2253"/>
    </row>
    <row r="42" spans="1:28" ht="17.25" customHeight="1">
      <c r="A42" s="813"/>
      <c r="B42" s="813" t="s">
        <v>1007</v>
      </c>
      <c r="C42" s="990"/>
      <c r="D42" s="1040"/>
      <c r="E42" s="1036">
        <f t="shared" si="2"/>
        <v>137549.22949617769</v>
      </c>
      <c r="F42" s="1038"/>
      <c r="G42" s="956">
        <f>R41</f>
        <v>126817.68843196917</v>
      </c>
      <c r="H42" s="956"/>
      <c r="I42" s="956">
        <f>S41</f>
        <v>10731.54106420853</v>
      </c>
      <c r="J42" s="908"/>
      <c r="K42" s="681" t="s">
        <v>838</v>
      </c>
      <c r="L42" s="801">
        <f t="shared" si="3"/>
        <v>94929.980328783728</v>
      </c>
      <c r="M42" s="804">
        <f>'53.'!E45</f>
        <v>19298.546613138453</v>
      </c>
      <c r="N42" s="804">
        <v>88899</v>
      </c>
      <c r="O42" s="801">
        <v>19271</v>
      </c>
      <c r="P42" s="2572"/>
      <c r="Q42" s="2574" t="s">
        <v>1951</v>
      </c>
      <c r="R42" s="1675">
        <v>31922.698550544679</v>
      </c>
      <c r="S42" s="1676">
        <v>2896.8898895175616</v>
      </c>
      <c r="T42" s="1669"/>
      <c r="U42" s="681" t="s">
        <v>838</v>
      </c>
      <c r="V42" s="724">
        <f t="shared" si="5"/>
        <v>94929.980328783728</v>
      </c>
      <c r="W42" s="3019">
        <f>'53.'!G45</f>
        <v>17804.722030472862</v>
      </c>
      <c r="X42" s="3019"/>
      <c r="Y42" s="3019">
        <v>70479</v>
      </c>
      <c r="Z42" s="3019"/>
      <c r="AA42" s="724">
        <v>15212</v>
      </c>
      <c r="AB42" s="2253"/>
    </row>
    <row r="43" spans="1:28" ht="17.25" customHeight="1">
      <c r="A43" s="813"/>
      <c r="B43" s="813" t="s">
        <v>1008</v>
      </c>
      <c r="C43" s="990"/>
      <c r="D43" s="1040"/>
      <c r="E43" s="1036">
        <f t="shared" si="2"/>
        <v>34819.588440062238</v>
      </c>
      <c r="F43" s="1038"/>
      <c r="G43" s="956">
        <f>R42</f>
        <v>31922.698550544679</v>
      </c>
      <c r="H43" s="956"/>
      <c r="I43" s="956">
        <f>S42</f>
        <v>2896.8898895175616</v>
      </c>
      <c r="J43" s="908"/>
      <c r="K43" s="1131" t="s">
        <v>839</v>
      </c>
      <c r="L43" s="831">
        <f t="shared" si="3"/>
        <v>66083.04479859132</v>
      </c>
      <c r="M43" s="1061">
        <f>'53.'!E46</f>
        <v>27005.493960936627</v>
      </c>
      <c r="N43" s="1061">
        <v>60513</v>
      </c>
      <c r="O43" s="831">
        <v>26506</v>
      </c>
      <c r="P43" s="2572"/>
      <c r="Q43" s="2574" t="s">
        <v>1952</v>
      </c>
      <c r="R43" s="1675">
        <v>18403.401533250621</v>
      </c>
      <c r="S43" s="1676">
        <v>1823.0633113005867</v>
      </c>
      <c r="T43" s="1669"/>
      <c r="U43" s="2488" t="s">
        <v>839</v>
      </c>
      <c r="V43" s="2277">
        <f t="shared" si="5"/>
        <v>66083.04479859132</v>
      </c>
      <c r="W43" s="3013">
        <f>'53.'!G46</f>
        <v>25221.118202171227</v>
      </c>
      <c r="X43" s="3013"/>
      <c r="Y43" s="3014">
        <v>45884</v>
      </c>
      <c r="Z43" s="3014"/>
      <c r="AA43" s="2277">
        <v>19984</v>
      </c>
      <c r="AB43" s="2253"/>
    </row>
    <row r="44" spans="1:28" ht="17.25" customHeight="1">
      <c r="A44" s="813"/>
      <c r="B44" s="813" t="s">
        <v>1009</v>
      </c>
      <c r="C44" s="990"/>
      <c r="D44" s="1040"/>
      <c r="E44" s="1036">
        <f t="shared" si="2"/>
        <v>20226.464844551207</v>
      </c>
      <c r="F44" s="1038"/>
      <c r="G44" s="956">
        <f>R43</f>
        <v>18403.401533250621</v>
      </c>
      <c r="H44" s="956"/>
      <c r="I44" s="956">
        <f>S43</f>
        <v>1823.0633113005867</v>
      </c>
      <c r="J44" s="908"/>
      <c r="K44" s="1131" t="s">
        <v>840</v>
      </c>
      <c r="L44" s="831">
        <f t="shared" si="3"/>
        <v>28846.935530192364</v>
      </c>
      <c r="M44" s="1061">
        <f>'53.'!E47</f>
        <v>11669.472301770706</v>
      </c>
      <c r="N44" s="1061">
        <v>28385</v>
      </c>
      <c r="O44" s="831">
        <v>12183</v>
      </c>
      <c r="P44" s="2572"/>
      <c r="Q44" s="2574" t="s">
        <v>1953</v>
      </c>
      <c r="R44" s="1675">
        <v>61716.637601056587</v>
      </c>
      <c r="S44" s="1676">
        <v>4366.4071975347315</v>
      </c>
      <c r="T44" s="1669"/>
      <c r="U44" s="2488" t="s">
        <v>840</v>
      </c>
      <c r="V44" s="2277">
        <f t="shared" si="5"/>
        <v>28846.935530192364</v>
      </c>
      <c r="W44" s="3013">
        <f>'53.'!G47</f>
        <v>10463.263089197662</v>
      </c>
      <c r="X44" s="3013"/>
      <c r="Y44" s="3014">
        <v>24595</v>
      </c>
      <c r="Z44" s="3014"/>
      <c r="AA44" s="2277">
        <v>10524</v>
      </c>
      <c r="AB44" s="2253"/>
    </row>
    <row r="45" spans="1:28" ht="17.25" customHeight="1">
      <c r="A45" s="813"/>
      <c r="B45" s="1137" t="s">
        <v>17</v>
      </c>
      <c r="C45" s="990"/>
      <c r="D45" s="1040"/>
      <c r="E45" s="1036">
        <f t="shared" si="2"/>
        <v>94929.980328783728</v>
      </c>
      <c r="F45" s="1038"/>
      <c r="G45" s="956">
        <f>R52</f>
        <v>87581.823957746194</v>
      </c>
      <c r="H45" s="956"/>
      <c r="I45" s="956">
        <f>S52</f>
        <v>7348.1563710375349</v>
      </c>
      <c r="J45" s="908"/>
      <c r="K45" s="681" t="s">
        <v>841</v>
      </c>
      <c r="L45" s="801">
        <f t="shared" si="3"/>
        <v>148834.0941202183</v>
      </c>
      <c r="M45" s="804">
        <f>'53.'!E48</f>
        <v>28732.450602409765</v>
      </c>
      <c r="N45" s="804">
        <v>85391</v>
      </c>
      <c r="O45" s="801">
        <v>17370</v>
      </c>
      <c r="P45" s="2572"/>
      <c r="Q45" s="2574" t="s">
        <v>1954</v>
      </c>
      <c r="R45" s="1675">
        <v>25865.186356689563</v>
      </c>
      <c r="S45" s="1676">
        <v>2981.7491735028034</v>
      </c>
      <c r="T45" s="1669"/>
      <c r="U45" s="681" t="s">
        <v>841</v>
      </c>
      <c r="V45" s="724">
        <f t="shared" si="5"/>
        <v>148834.0941202183</v>
      </c>
      <c r="W45" s="3019">
        <f>'53.'!G48</f>
        <v>23090.86169620798</v>
      </c>
      <c r="X45" s="3019"/>
      <c r="Y45" s="3019">
        <v>92879</v>
      </c>
      <c r="Z45" s="3019"/>
      <c r="AA45" s="724">
        <v>18859</v>
      </c>
      <c r="AB45" s="2253"/>
    </row>
    <row r="46" spans="1:28" ht="17.25" customHeight="1">
      <c r="A46" s="813"/>
      <c r="B46" s="813" t="s">
        <v>1010</v>
      </c>
      <c r="C46" s="990"/>
      <c r="D46" s="1040"/>
      <c r="E46" s="1036">
        <f t="shared" si="2"/>
        <v>66083.04479859132</v>
      </c>
      <c r="F46" s="1038"/>
      <c r="G46" s="956">
        <f>R44</f>
        <v>61716.637601056587</v>
      </c>
      <c r="H46" s="956"/>
      <c r="I46" s="956">
        <f>S44</f>
        <v>4366.4071975347315</v>
      </c>
      <c r="J46" s="908"/>
      <c r="K46" s="1131" t="s">
        <v>842</v>
      </c>
      <c r="L46" s="831">
        <f t="shared" si="3"/>
        <v>39813.811398907645</v>
      </c>
      <c r="M46" s="1061">
        <f>'53.'!E49</f>
        <v>26883.059688664078</v>
      </c>
      <c r="N46" s="1061">
        <v>21844</v>
      </c>
      <c r="O46" s="831">
        <v>15784</v>
      </c>
      <c r="P46" s="2572"/>
      <c r="Q46" s="2574" t="s">
        <v>1955</v>
      </c>
      <c r="R46" s="1675">
        <v>33360.339790053964</v>
      </c>
      <c r="S46" s="1676">
        <v>6453.4716088536798</v>
      </c>
      <c r="T46" s="1669"/>
      <c r="U46" s="2488" t="s">
        <v>842</v>
      </c>
      <c r="V46" s="2277">
        <f t="shared" si="5"/>
        <v>39813.811398907645</v>
      </c>
      <c r="W46" s="3013">
        <f>'53.'!G49</f>
        <v>22525.550162091287</v>
      </c>
      <c r="X46" s="3013"/>
      <c r="Y46" s="3014">
        <v>24575</v>
      </c>
      <c r="Z46" s="3014"/>
      <c r="AA46" s="2277">
        <v>17655</v>
      </c>
      <c r="AB46" s="2253"/>
    </row>
    <row r="47" spans="1:28" ht="17.25" customHeight="1">
      <c r="A47" s="813"/>
      <c r="B47" s="813" t="s">
        <v>1011</v>
      </c>
      <c r="C47" s="990"/>
      <c r="D47" s="1040"/>
      <c r="E47" s="1036">
        <f t="shared" si="2"/>
        <v>28846.935530192364</v>
      </c>
      <c r="F47" s="1038"/>
      <c r="G47" s="956">
        <f>R45</f>
        <v>25865.186356689563</v>
      </c>
      <c r="H47" s="956"/>
      <c r="I47" s="956">
        <f>S45</f>
        <v>2981.7491735028034</v>
      </c>
      <c r="J47" s="908"/>
      <c r="K47" s="1131" t="s">
        <v>843</v>
      </c>
      <c r="L47" s="831">
        <f t="shared" si="3"/>
        <v>82686.938818209921</v>
      </c>
      <c r="M47" s="1061">
        <f>'53.'!E50</f>
        <v>41718.939867911642</v>
      </c>
      <c r="N47" s="1061">
        <v>43228</v>
      </c>
      <c r="O47" s="831">
        <v>22573</v>
      </c>
      <c r="P47" s="2572"/>
      <c r="Q47" s="2574" t="s">
        <v>1956</v>
      </c>
      <c r="R47" s="1675">
        <v>63499.962096374387</v>
      </c>
      <c r="S47" s="1676">
        <v>19186.976721835541</v>
      </c>
      <c r="T47" s="1669"/>
      <c r="U47" s="2488" t="s">
        <v>843</v>
      </c>
      <c r="V47" s="2277">
        <f t="shared" si="5"/>
        <v>82686.938818209921</v>
      </c>
      <c r="W47" s="3013">
        <f>'53.'!G50</f>
        <v>32038.325982021917</v>
      </c>
      <c r="X47" s="3013"/>
      <c r="Y47" s="3014">
        <v>44679</v>
      </c>
      <c r="Z47" s="3014"/>
      <c r="AA47" s="2277">
        <v>23380</v>
      </c>
      <c r="AB47" s="2253"/>
    </row>
    <row r="48" spans="1:28" ht="17.25" customHeight="1">
      <c r="A48" s="813"/>
      <c r="B48" s="1137" t="s">
        <v>18</v>
      </c>
      <c r="C48" s="990"/>
      <c r="D48" s="1040"/>
      <c r="E48" s="1036">
        <f t="shared" si="2"/>
        <v>148834.0941202183</v>
      </c>
      <c r="F48" s="1038"/>
      <c r="G48" s="956">
        <f>R53</f>
        <v>119610.66358614493</v>
      </c>
      <c r="H48" s="956"/>
      <c r="I48" s="956">
        <f>S53</f>
        <v>29223.430534073377</v>
      </c>
      <c r="J48" s="908"/>
      <c r="K48" s="1131" t="s">
        <v>844</v>
      </c>
      <c r="L48" s="831">
        <f t="shared" si="3"/>
        <v>26333.343903100831</v>
      </c>
      <c r="M48" s="1061">
        <f>'53.'!E51</f>
        <v>15336.833956460627</v>
      </c>
      <c r="N48" s="1061">
        <v>20318</v>
      </c>
      <c r="O48" s="831">
        <v>12566</v>
      </c>
      <c r="P48" s="2572"/>
      <c r="Q48" s="2574" t="s">
        <v>1957</v>
      </c>
      <c r="R48" s="1675">
        <v>22750.361699716676</v>
      </c>
      <c r="S48" s="1676">
        <v>3582.982203384156</v>
      </c>
      <c r="T48" s="1669"/>
      <c r="U48" s="2488" t="s">
        <v>844</v>
      </c>
      <c r="V48" s="2277">
        <f t="shared" si="5"/>
        <v>26333.343903100831</v>
      </c>
      <c r="W48" s="3013">
        <f>'53.'!G51</f>
        <v>13250.065055235533</v>
      </c>
      <c r="X48" s="3013"/>
      <c r="Y48" s="3014">
        <v>23624</v>
      </c>
      <c r="Z48" s="3014"/>
      <c r="AA48" s="2277">
        <v>14565</v>
      </c>
      <c r="AB48" s="2253"/>
    </row>
    <row r="49" spans="1:28" ht="17.25" customHeight="1">
      <c r="A49" s="813"/>
      <c r="B49" s="813" t="s">
        <v>1012</v>
      </c>
      <c r="C49" s="379"/>
      <c r="D49" s="18"/>
      <c r="E49" s="1036">
        <f t="shared" si="2"/>
        <v>39813.811398907645</v>
      </c>
      <c r="F49" s="1038"/>
      <c r="G49" s="956">
        <f>R46</f>
        <v>33360.339790053964</v>
      </c>
      <c r="H49" s="956"/>
      <c r="I49" s="956">
        <f>S46</f>
        <v>6453.4716088536798</v>
      </c>
      <c r="J49" s="908"/>
      <c r="K49" s="681" t="s">
        <v>845</v>
      </c>
      <c r="L49" s="801">
        <f t="shared" si="3"/>
        <v>8435.8914695414915</v>
      </c>
      <c r="M49" s="804">
        <f>'53.'!E52</f>
        <v>11158.586599920789</v>
      </c>
      <c r="N49" s="804">
        <v>7445</v>
      </c>
      <c r="O49" s="801">
        <v>9914</v>
      </c>
      <c r="P49" s="2572"/>
      <c r="Q49" s="2574" t="s">
        <v>1958</v>
      </c>
      <c r="R49" s="1675">
        <v>7912.2852441770383</v>
      </c>
      <c r="S49" s="1676">
        <v>523.60622536445294</v>
      </c>
      <c r="T49" s="1669"/>
      <c r="U49" s="681" t="s">
        <v>845</v>
      </c>
      <c r="V49" s="724">
        <f t="shared" si="5"/>
        <v>8435.8914695414915</v>
      </c>
      <c r="W49" s="3019">
        <f>'53.'!G52</f>
        <v>10465.985772719245</v>
      </c>
      <c r="X49" s="3019"/>
      <c r="Y49" s="3019">
        <v>10126</v>
      </c>
      <c r="Z49" s="3019"/>
      <c r="AA49" s="724">
        <v>13720</v>
      </c>
      <c r="AB49" s="2253"/>
    </row>
    <row r="50" spans="1:28" ht="17.25" customHeight="1" thickBot="1">
      <c r="A50" s="813"/>
      <c r="B50" s="813" t="s">
        <v>1013</v>
      </c>
      <c r="C50" s="379"/>
      <c r="D50" s="18"/>
      <c r="E50" s="1036">
        <f t="shared" si="2"/>
        <v>82686.938818209921</v>
      </c>
      <c r="F50" s="1038"/>
      <c r="G50" s="956">
        <f>R47</f>
        <v>63499.962096374387</v>
      </c>
      <c r="H50" s="956"/>
      <c r="I50" s="956">
        <f>S47</f>
        <v>19186.976721835541</v>
      </c>
      <c r="J50" s="908"/>
      <c r="K50" s="737" t="s">
        <v>846</v>
      </c>
      <c r="L50" s="802">
        <f t="shared" si="3"/>
        <v>3715.5495900826518</v>
      </c>
      <c r="M50" s="805">
        <f>'53.'!E53</f>
        <v>8580.945935700136</v>
      </c>
      <c r="N50" s="805">
        <v>3673</v>
      </c>
      <c r="O50" s="802">
        <v>9115</v>
      </c>
      <c r="P50" s="2572"/>
      <c r="Q50" s="2574" t="s">
        <v>1959</v>
      </c>
      <c r="R50" s="1675">
        <v>3588.6528959013226</v>
      </c>
      <c r="S50" s="1676">
        <v>126.89669418132938</v>
      </c>
      <c r="T50" s="1669"/>
      <c r="U50" s="718" t="s">
        <v>846</v>
      </c>
      <c r="V50" s="2279">
        <f t="shared" si="5"/>
        <v>3715.5495900826518</v>
      </c>
      <c r="W50" s="3020">
        <f>'53.'!G53</f>
        <v>8287.8819768458452</v>
      </c>
      <c r="X50" s="3020"/>
      <c r="Y50" s="3020">
        <v>3082</v>
      </c>
      <c r="Z50" s="3020"/>
      <c r="AA50" s="2279">
        <v>7373</v>
      </c>
      <c r="AB50" s="2253"/>
    </row>
    <row r="51" spans="1:28" ht="17.25" customHeight="1">
      <c r="A51" s="813"/>
      <c r="B51" s="813" t="s">
        <v>1014</v>
      </c>
      <c r="C51" s="379"/>
      <c r="D51" s="18"/>
      <c r="E51" s="1036">
        <f t="shared" si="2"/>
        <v>26333.343903100831</v>
      </c>
      <c r="F51" s="1038"/>
      <c r="G51" s="956">
        <f>R48</f>
        <v>22750.361699716676</v>
      </c>
      <c r="H51" s="956"/>
      <c r="I51" s="956">
        <f>S48</f>
        <v>3582.982203384156</v>
      </c>
      <c r="J51" s="908"/>
      <c r="K51" s="361"/>
      <c r="L51" s="361"/>
      <c r="M51" s="361"/>
      <c r="N51" s="361"/>
      <c r="P51" s="2572" t="s">
        <v>1960</v>
      </c>
      <c r="Q51" s="2574" t="s">
        <v>1961</v>
      </c>
      <c r="R51" s="1675">
        <v>227910.80861658882</v>
      </c>
      <c r="S51" s="1676">
        <v>20737.563008473655</v>
      </c>
      <c r="T51" s="1669"/>
      <c r="U51" s="1669"/>
    </row>
    <row r="52" spans="1:28" ht="17.25" customHeight="1">
      <c r="A52" s="813"/>
      <c r="B52" s="1137" t="s">
        <v>20</v>
      </c>
      <c r="C52" s="379"/>
      <c r="D52" s="18"/>
      <c r="E52" s="1036">
        <f t="shared" si="2"/>
        <v>8435.8914695414915</v>
      </c>
      <c r="F52" s="1038"/>
      <c r="G52" s="956">
        <f>R54</f>
        <v>7912.2852441770383</v>
      </c>
      <c r="H52" s="956"/>
      <c r="I52" s="956">
        <f>S54</f>
        <v>523.60622536445294</v>
      </c>
      <c r="J52" s="908"/>
      <c r="K52" s="361"/>
      <c r="L52" s="361"/>
      <c r="M52" s="361"/>
      <c r="N52" s="361"/>
      <c r="P52" s="2572"/>
      <c r="Q52" s="2574" t="s">
        <v>1962</v>
      </c>
      <c r="R52" s="1675">
        <v>87581.823957746194</v>
      </c>
      <c r="S52" s="1676">
        <v>7348.1563710375349</v>
      </c>
      <c r="T52" s="1669"/>
      <c r="U52" s="1669"/>
    </row>
    <row r="53" spans="1:28" ht="17.25" customHeight="1">
      <c r="A53" s="2639" t="s">
        <v>21</v>
      </c>
      <c r="B53" s="2639"/>
      <c r="C53" s="379"/>
      <c r="D53" s="18"/>
      <c r="E53" s="1036">
        <f t="shared" si="2"/>
        <v>3715.5495900826518</v>
      </c>
      <c r="F53" s="1038"/>
      <c r="G53" s="956">
        <f>R55</f>
        <v>3588.6528959013226</v>
      </c>
      <c r="H53" s="956"/>
      <c r="I53" s="957">
        <f>S55</f>
        <v>126.89669418132938</v>
      </c>
      <c r="J53" s="908"/>
      <c r="K53" s="361"/>
      <c r="L53" s="361"/>
      <c r="M53" s="361"/>
      <c r="N53" s="361"/>
      <c r="P53" s="2572"/>
      <c r="Q53" s="2574" t="s">
        <v>1963</v>
      </c>
      <c r="R53" s="1675">
        <v>119610.66358614493</v>
      </c>
      <c r="S53" s="1676">
        <v>29223.430534073377</v>
      </c>
      <c r="T53" s="1669"/>
      <c r="U53" s="1669"/>
    </row>
    <row r="54" spans="1:28" ht="17.25" customHeight="1">
      <c r="A54" s="2641" t="s">
        <v>118</v>
      </c>
      <c r="B54" s="2641"/>
      <c r="C54" s="2641"/>
      <c r="D54" s="1040"/>
      <c r="E54" s="1036"/>
      <c r="F54" s="1038"/>
      <c r="G54" s="956"/>
      <c r="H54" s="956"/>
      <c r="I54" s="956"/>
      <c r="J54" s="908"/>
      <c r="K54" s="361"/>
      <c r="M54" s="361"/>
      <c r="N54" s="361"/>
      <c r="P54" s="2572"/>
      <c r="Q54" s="2574" t="s">
        <v>1964</v>
      </c>
      <c r="R54" s="1675">
        <v>7912.2852441770383</v>
      </c>
      <c r="S54" s="1676">
        <v>523.60622536445294</v>
      </c>
      <c r="T54" s="1669"/>
      <c r="U54" s="1669"/>
    </row>
    <row r="55" spans="1:28" ht="17.25" customHeight="1">
      <c r="A55" s="2639" t="s">
        <v>22</v>
      </c>
      <c r="B55" s="2639" t="s">
        <v>22</v>
      </c>
      <c r="C55" s="1141"/>
      <c r="D55" s="1040"/>
      <c r="E55" s="1036">
        <f t="shared" si="2"/>
        <v>266750.01481882494</v>
      </c>
      <c r="F55" s="1038"/>
      <c r="G55" s="956">
        <f>R56</f>
        <v>240755.22960871825</v>
      </c>
      <c r="H55" s="956"/>
      <c r="I55" s="956">
        <f>S56</f>
        <v>25994.785210106704</v>
      </c>
      <c r="J55" s="908"/>
      <c r="K55" s="361"/>
      <c r="L55" s="361"/>
      <c r="M55" s="361"/>
      <c r="N55" s="361"/>
      <c r="P55" s="2572"/>
      <c r="Q55" s="2574" t="s">
        <v>1965</v>
      </c>
      <c r="R55" s="1675">
        <v>3588.6528959013226</v>
      </c>
      <c r="S55" s="1676">
        <v>126.89669418132938</v>
      </c>
      <c r="T55" s="1669"/>
      <c r="U55" s="1669"/>
    </row>
    <row r="56" spans="1:28" ht="17.25" customHeight="1">
      <c r="A56" s="1137"/>
      <c r="B56" s="1137" t="s">
        <v>23</v>
      </c>
      <c r="C56" s="1137"/>
      <c r="D56" s="1040"/>
      <c r="E56" s="1036">
        <f t="shared" si="2"/>
        <v>151882.55568634166</v>
      </c>
      <c r="F56" s="1038"/>
      <c r="G56" s="963">
        <f>R58</f>
        <v>135868.41411695158</v>
      </c>
      <c r="H56" s="956"/>
      <c r="I56" s="963">
        <f>S58</f>
        <v>16014.141569390067</v>
      </c>
      <c r="J56" s="908"/>
      <c r="K56" s="361"/>
      <c r="L56" s="361"/>
      <c r="M56" s="361"/>
      <c r="N56" s="361"/>
      <c r="P56" s="2572" t="s">
        <v>1966</v>
      </c>
      <c r="Q56" s="2574" t="s">
        <v>1967</v>
      </c>
      <c r="R56" s="1675">
        <v>240755.22960871825</v>
      </c>
      <c r="S56" s="1676">
        <v>25994.785210106704</v>
      </c>
      <c r="T56" s="1669"/>
      <c r="U56" s="1669"/>
    </row>
    <row r="57" spans="1:28" ht="17.25" customHeight="1">
      <c r="A57" s="1137"/>
      <c r="B57" s="1137" t="s">
        <v>24</v>
      </c>
      <c r="C57" s="1137"/>
      <c r="D57" s="1040"/>
      <c r="E57" s="1036">
        <f t="shared" si="2"/>
        <v>72228.360268817531</v>
      </c>
      <c r="F57" s="1038"/>
      <c r="G57" s="963">
        <f>R59</f>
        <v>70488.805546608288</v>
      </c>
      <c r="H57" s="956"/>
      <c r="I57" s="963">
        <f>S59</f>
        <v>1739.5547222092362</v>
      </c>
      <c r="J57" s="908"/>
      <c r="K57" s="361"/>
      <c r="L57" s="361"/>
      <c r="M57" s="361"/>
      <c r="N57" s="361"/>
      <c r="P57" s="2572"/>
      <c r="Q57" s="2574" t="s">
        <v>1968</v>
      </c>
      <c r="R57" s="1675">
        <v>205849.00469184015</v>
      </c>
      <c r="S57" s="1676">
        <v>31964.867623023641</v>
      </c>
      <c r="T57" s="1669"/>
      <c r="U57" s="1669"/>
    </row>
    <row r="58" spans="1:28" ht="17.25" customHeight="1">
      <c r="A58" s="1137"/>
      <c r="B58" s="1137" t="s">
        <v>25</v>
      </c>
      <c r="C58" s="1137"/>
      <c r="D58" s="1040"/>
      <c r="E58" s="1036">
        <f t="shared" si="2"/>
        <v>42639.098863665713</v>
      </c>
      <c r="F58" s="1038"/>
      <c r="G58" s="963">
        <f>R60</f>
        <v>34398.009945158301</v>
      </c>
      <c r="H58" s="956"/>
      <c r="I58" s="963">
        <f>S60</f>
        <v>8241.0889185074084</v>
      </c>
      <c r="J58" s="908"/>
      <c r="K58" s="361"/>
      <c r="L58" s="361"/>
      <c r="M58" s="361"/>
      <c r="N58" s="361"/>
      <c r="P58" s="2572" t="s">
        <v>1969</v>
      </c>
      <c r="Q58" s="2574" t="s">
        <v>1970</v>
      </c>
      <c r="R58" s="1675">
        <v>135868.41411695158</v>
      </c>
      <c r="S58" s="1676">
        <v>16014.141569390067</v>
      </c>
      <c r="T58" s="1669"/>
      <c r="U58" s="1669"/>
    </row>
    <row r="59" spans="1:28" ht="17.25" customHeight="1" thickBot="1">
      <c r="A59" s="2640" t="s">
        <v>26</v>
      </c>
      <c r="B59" s="2640"/>
      <c r="C59" s="1138"/>
      <c r="D59" s="1041"/>
      <c r="E59" s="1037">
        <f t="shared" si="2"/>
        <v>237813.87231486378</v>
      </c>
      <c r="F59" s="1042"/>
      <c r="G59" s="967">
        <f>R61</f>
        <v>205849.00469184015</v>
      </c>
      <c r="H59" s="967"/>
      <c r="I59" s="967">
        <f>S61</f>
        <v>31964.867623023641</v>
      </c>
      <c r="J59" s="925"/>
      <c r="K59" s="361"/>
      <c r="L59" s="361"/>
      <c r="M59" s="361"/>
      <c r="N59" s="361"/>
      <c r="P59" s="2572"/>
      <c r="Q59" s="2574" t="s">
        <v>1971</v>
      </c>
      <c r="R59" s="1675">
        <v>70488.805546608288</v>
      </c>
      <c r="S59" s="1676">
        <v>1739.5547222092362</v>
      </c>
      <c r="T59" s="1669"/>
      <c r="U59" s="1669"/>
    </row>
    <row r="60" spans="1:28" s="849" customFormat="1" ht="17.25" customHeight="1">
      <c r="B60" s="14"/>
      <c r="C60" s="14"/>
      <c r="D60" s="15"/>
      <c r="H60" s="844"/>
      <c r="P60" s="2572"/>
      <c r="Q60" s="2574" t="s">
        <v>1972</v>
      </c>
      <c r="R60" s="1675">
        <v>34398.009945158301</v>
      </c>
      <c r="S60" s="1676">
        <v>8241.0889185074084</v>
      </c>
      <c r="T60" s="1669"/>
      <c r="U60" s="1669"/>
      <c r="V60" s="43"/>
      <c r="X60" s="43"/>
    </row>
    <row r="61" spans="1:28" ht="16.5" customHeight="1">
      <c r="A61" s="975"/>
      <c r="B61" s="975"/>
      <c r="C61" s="975"/>
      <c r="D61" s="998"/>
      <c r="P61" s="2572"/>
      <c r="Q61" s="2574" t="s">
        <v>1973</v>
      </c>
      <c r="R61" s="1675">
        <v>205849.00469184015</v>
      </c>
      <c r="S61" s="1676">
        <v>31964.867623023641</v>
      </c>
      <c r="T61" s="1669"/>
      <c r="U61" s="1669"/>
    </row>
    <row r="62" spans="1:28" ht="16.5" customHeight="1">
      <c r="A62" s="975"/>
      <c r="B62" s="975"/>
      <c r="C62" s="975"/>
      <c r="D62" s="998"/>
      <c r="P62" s="2572" t="s">
        <v>1974</v>
      </c>
      <c r="Q62" s="2574" t="s">
        <v>1975</v>
      </c>
      <c r="R62" s="1675">
        <v>129365.19321971222</v>
      </c>
      <c r="S62" s="1676">
        <v>14311.666631284275</v>
      </c>
      <c r="T62" s="1669"/>
      <c r="U62" s="1669"/>
    </row>
    <row r="63" spans="1:28" ht="16.5" customHeight="1">
      <c r="A63" s="975"/>
      <c r="B63" s="975"/>
      <c r="C63" s="975"/>
      <c r="D63" s="998"/>
      <c r="P63" s="2572"/>
      <c r="Q63" s="2574" t="s">
        <v>1976</v>
      </c>
      <c r="R63" s="1675">
        <v>62004.824253261104</v>
      </c>
      <c r="S63" s="1676">
        <v>7685.010819706059</v>
      </c>
      <c r="T63" s="1669"/>
      <c r="U63" s="1669"/>
    </row>
    <row r="64" spans="1:28" ht="16.5" customHeight="1">
      <c r="A64" s="975"/>
      <c r="B64" s="975"/>
      <c r="C64" s="975"/>
      <c r="D64" s="998"/>
      <c r="P64" s="2572"/>
      <c r="Q64" s="2574" t="s">
        <v>1977</v>
      </c>
      <c r="R64" s="1675">
        <v>73428.364169001972</v>
      </c>
      <c r="S64" s="1676">
        <v>8865.1433129744964</v>
      </c>
      <c r="T64" s="1669"/>
      <c r="U64" s="1669"/>
    </row>
    <row r="65" spans="1:21" ht="16.5" customHeight="1">
      <c r="A65" s="975"/>
      <c r="B65" s="975"/>
      <c r="C65" s="975"/>
      <c r="D65" s="998"/>
      <c r="P65" s="2572"/>
      <c r="Q65" s="2574" t="s">
        <v>1978</v>
      </c>
      <c r="R65" s="1675">
        <v>49771.305321099237</v>
      </c>
      <c r="S65" s="1676">
        <v>15113.263464477752</v>
      </c>
      <c r="T65" s="1669"/>
      <c r="U65" s="1669"/>
    </row>
    <row r="66" spans="1:21" ht="16.5" customHeight="1">
      <c r="A66" s="975"/>
      <c r="B66" s="975"/>
      <c r="C66" s="975"/>
      <c r="D66" s="998"/>
      <c r="P66" s="2572"/>
      <c r="Q66" s="2574" t="s">
        <v>1979</v>
      </c>
      <c r="R66" s="1675">
        <v>54149.343775236899</v>
      </c>
      <c r="S66" s="1676">
        <v>4667.7691276877658</v>
      </c>
      <c r="T66" s="1669"/>
      <c r="U66" s="1669"/>
    </row>
    <row r="67" spans="1:21" ht="16.5" customHeight="1">
      <c r="A67" s="975"/>
      <c r="B67" s="516"/>
      <c r="C67" s="975"/>
      <c r="D67" s="998"/>
      <c r="P67" s="2572"/>
      <c r="Q67" s="2574" t="s">
        <v>1980</v>
      </c>
      <c r="R67" s="1675">
        <v>77885.203562247319</v>
      </c>
      <c r="S67" s="1676">
        <v>7316.7994769999996</v>
      </c>
      <c r="T67" s="1669"/>
      <c r="U67" s="1669"/>
    </row>
    <row r="68" spans="1:21" ht="16.5" customHeight="1">
      <c r="A68" s="975"/>
      <c r="B68" s="975"/>
      <c r="C68" s="975"/>
      <c r="D68" s="998"/>
      <c r="P68" s="2572" t="s">
        <v>861</v>
      </c>
      <c r="Q68" s="2574" t="s">
        <v>1981</v>
      </c>
      <c r="R68" s="1675">
        <v>8511.1424282093758</v>
      </c>
      <c r="S68" s="1676">
        <v>1905.4859216858413</v>
      </c>
      <c r="T68" s="1669"/>
      <c r="U68" s="1669"/>
    </row>
    <row r="69" spans="1:21" ht="16.5" customHeight="1">
      <c r="A69" s="975"/>
      <c r="B69" s="975"/>
      <c r="C69" s="975"/>
      <c r="D69" s="998"/>
      <c r="P69" s="2572"/>
      <c r="Q69" s="2574" t="s">
        <v>1982</v>
      </c>
      <c r="R69" s="1675">
        <v>7099.1733574599784</v>
      </c>
      <c r="S69" s="1676">
        <v>1217.8336332427107</v>
      </c>
      <c r="T69" s="1669"/>
      <c r="U69" s="1669"/>
    </row>
    <row r="70" spans="1:21" ht="16.5" customHeight="1">
      <c r="A70" s="975"/>
      <c r="B70" s="975"/>
      <c r="C70" s="975"/>
      <c r="D70" s="998"/>
      <c r="P70" s="2572"/>
      <c r="Q70" s="2574" t="s">
        <v>1983</v>
      </c>
      <c r="R70" s="1675">
        <v>19544.196545487743</v>
      </c>
      <c r="S70" s="1676">
        <v>3377.5944162212145</v>
      </c>
      <c r="T70" s="1669"/>
      <c r="U70" s="1669"/>
    </row>
    <row r="71" spans="1:21" ht="16.5" customHeight="1">
      <c r="A71" s="975"/>
      <c r="B71" s="975"/>
      <c r="C71" s="975"/>
      <c r="D71" s="998"/>
      <c r="P71" s="2572"/>
      <c r="Q71" s="2574" t="s">
        <v>1984</v>
      </c>
      <c r="R71" s="1675">
        <v>43361.67456681998</v>
      </c>
      <c r="S71" s="1676">
        <v>7935.2408840202452</v>
      </c>
      <c r="T71" s="1669"/>
      <c r="U71" s="1669"/>
    </row>
    <row r="72" spans="1:21" ht="16.5" customHeight="1">
      <c r="A72" s="975"/>
      <c r="B72" s="975"/>
      <c r="C72" s="975"/>
      <c r="D72" s="998"/>
      <c r="P72" s="2572"/>
      <c r="Q72" s="2574" t="s">
        <v>1985</v>
      </c>
      <c r="R72" s="1675">
        <v>49312.211684637674</v>
      </c>
      <c r="S72" s="1676">
        <v>5650.1471352015969</v>
      </c>
      <c r="T72" s="1669"/>
      <c r="U72" s="1669"/>
    </row>
    <row r="73" spans="1:21" ht="16.5" customHeight="1">
      <c r="A73" s="975"/>
      <c r="B73" s="975"/>
      <c r="C73" s="975"/>
      <c r="D73" s="998"/>
      <c r="P73" s="2572"/>
      <c r="Q73" s="2574" t="s">
        <v>1986</v>
      </c>
      <c r="R73" s="1675">
        <v>89396.952345960686</v>
      </c>
      <c r="S73" s="1676">
        <v>7503.694305111685</v>
      </c>
      <c r="T73" s="1669"/>
      <c r="U73" s="1669"/>
    </row>
    <row r="74" spans="1:21" ht="16.5" customHeight="1">
      <c r="A74" s="975"/>
      <c r="B74" s="975"/>
      <c r="C74" s="975"/>
      <c r="D74" s="998"/>
      <c r="P74" s="2572"/>
      <c r="Q74" s="2574" t="s">
        <v>1987</v>
      </c>
      <c r="R74" s="1675">
        <v>27200.089946268788</v>
      </c>
      <c r="S74" s="1676">
        <v>361.55691099999996</v>
      </c>
      <c r="T74" s="1669"/>
      <c r="U74" s="1669"/>
    </row>
    <row r="75" spans="1:21" ht="16.5" customHeight="1">
      <c r="A75" s="975"/>
      <c r="B75" s="975"/>
      <c r="C75" s="975"/>
      <c r="D75" s="998"/>
      <c r="P75" s="2572"/>
      <c r="Q75" s="2574" t="s">
        <v>1988</v>
      </c>
      <c r="R75" s="1675">
        <v>44225.130984930402</v>
      </c>
      <c r="S75" s="1676">
        <v>18164.774443959286</v>
      </c>
      <c r="T75" s="1669"/>
      <c r="U75" s="1669"/>
    </row>
    <row r="76" spans="1:21" ht="16.5" customHeight="1">
      <c r="A76" s="975"/>
      <c r="B76" s="975"/>
      <c r="C76" s="975"/>
      <c r="D76" s="998"/>
      <c r="P76" s="2572"/>
      <c r="Q76" s="2574" t="s">
        <v>1989</v>
      </c>
      <c r="R76" s="1675">
        <v>86372.303573060635</v>
      </c>
      <c r="S76" s="1676">
        <v>4636.1749836877661</v>
      </c>
      <c r="T76" s="1669"/>
      <c r="U76" s="1669"/>
    </row>
    <row r="77" spans="1:21" ht="16.5" customHeight="1">
      <c r="A77" s="975"/>
      <c r="B77" s="975"/>
      <c r="C77" s="975"/>
      <c r="D77" s="998"/>
      <c r="P77" s="2572"/>
      <c r="Q77" s="2574" t="s">
        <v>1990</v>
      </c>
      <c r="R77" s="1675">
        <v>71581.358867723349</v>
      </c>
      <c r="S77" s="1676">
        <v>7207.1501989999997</v>
      </c>
      <c r="T77" s="1669"/>
      <c r="U77" s="1669"/>
    </row>
    <row r="78" spans="1:21" ht="16.5" customHeight="1">
      <c r="A78" s="975"/>
      <c r="B78" s="975"/>
      <c r="C78" s="975"/>
      <c r="D78" s="998"/>
      <c r="P78" s="2572" t="s">
        <v>96</v>
      </c>
      <c r="Q78" s="2574" t="s">
        <v>1981</v>
      </c>
      <c r="R78" s="1675">
        <v>10296.397114050436</v>
      </c>
      <c r="S78" s="1676">
        <v>240.93136986871377</v>
      </c>
      <c r="T78" s="1669"/>
      <c r="U78" s="1669"/>
    </row>
    <row r="79" spans="1:21" ht="16.5" customHeight="1">
      <c r="A79" s="975"/>
      <c r="B79" s="975"/>
      <c r="C79" s="975"/>
      <c r="D79" s="998"/>
      <c r="P79" s="2572"/>
      <c r="Q79" s="2574" t="s">
        <v>1982</v>
      </c>
      <c r="R79" s="1675">
        <v>6007.7063720851138</v>
      </c>
      <c r="S79" s="1676">
        <v>131.4245540201089</v>
      </c>
      <c r="T79" s="1669"/>
      <c r="U79" s="1669"/>
    </row>
    <row r="80" spans="1:21" ht="16.5" customHeight="1">
      <c r="P80" s="2572"/>
      <c r="Q80" s="2574" t="s">
        <v>1983</v>
      </c>
      <c r="R80" s="1675">
        <v>19169.893375014166</v>
      </c>
      <c r="S80" s="1676">
        <v>1679.0160627632783</v>
      </c>
      <c r="T80" s="1669"/>
      <c r="U80" s="1669"/>
    </row>
    <row r="81" spans="16:21" ht="16.5" customHeight="1">
      <c r="P81" s="2572"/>
      <c r="Q81" s="2574" t="s">
        <v>1984</v>
      </c>
      <c r="R81" s="1675">
        <v>38319.658571629341</v>
      </c>
      <c r="S81" s="1676">
        <v>3717.3463384259107</v>
      </c>
      <c r="T81" s="1669"/>
      <c r="U81" s="1669"/>
    </row>
    <row r="82" spans="16:21" ht="16.5" customHeight="1">
      <c r="P82" s="2572"/>
      <c r="Q82" s="2574" t="s">
        <v>1985</v>
      </c>
      <c r="R82" s="1675">
        <v>47844.601154995689</v>
      </c>
      <c r="S82" s="1676">
        <v>6733.2368988008839</v>
      </c>
      <c r="T82" s="1669"/>
      <c r="U82" s="1669"/>
    </row>
    <row r="83" spans="16:21" ht="16.5" customHeight="1">
      <c r="P83" s="2572"/>
      <c r="Q83" s="2574" t="s">
        <v>1986</v>
      </c>
      <c r="R83" s="1675">
        <v>86014.424034053794</v>
      </c>
      <c r="S83" s="1676">
        <v>8971.8253536916509</v>
      </c>
      <c r="T83" s="1669"/>
      <c r="U83" s="1669"/>
    </row>
    <row r="84" spans="16:21" ht="16.5" customHeight="1">
      <c r="P84" s="2572"/>
      <c r="Q84" s="2574" t="s">
        <v>1987</v>
      </c>
      <c r="R84" s="1675">
        <v>33009.364312757163</v>
      </c>
      <c r="S84" s="1676">
        <v>4838.1203211004049</v>
      </c>
      <c r="T84" s="1669"/>
      <c r="U84" s="1669"/>
    </row>
    <row r="85" spans="16:21" ht="16.5" customHeight="1">
      <c r="P85" s="2572"/>
      <c r="Q85" s="2574" t="s">
        <v>1988</v>
      </c>
      <c r="R85" s="1675">
        <v>45644.441853857257</v>
      </c>
      <c r="S85" s="1676">
        <v>4087.158568784218</v>
      </c>
      <c r="T85" s="1669"/>
      <c r="U85" s="1669"/>
    </row>
    <row r="86" spans="16:21" ht="16.5" customHeight="1">
      <c r="P86" s="2572"/>
      <c r="Q86" s="2574" t="s">
        <v>1989</v>
      </c>
      <c r="R86" s="1675">
        <v>77550.384229182295</v>
      </c>
      <c r="S86" s="1676">
        <v>6836.3905350856094</v>
      </c>
      <c r="T86" s="1669"/>
      <c r="U86" s="1669"/>
    </row>
    <row r="87" spans="16:21" ht="16.5" customHeight="1">
      <c r="P87" s="2572"/>
      <c r="Q87" s="2574" t="s">
        <v>1990</v>
      </c>
      <c r="R87" s="1675">
        <v>82747.363282933307</v>
      </c>
      <c r="S87" s="1676">
        <v>20724.202830589566</v>
      </c>
      <c r="T87" s="1669"/>
      <c r="U87" s="1669"/>
    </row>
    <row r="88" spans="16:21" ht="16.5" customHeight="1">
      <c r="P88" s="2572" t="s">
        <v>322</v>
      </c>
      <c r="Q88" s="2574" t="s">
        <v>1981</v>
      </c>
      <c r="R88" s="1675">
        <v>14357.834022656527</v>
      </c>
      <c r="S88" s="1676">
        <v>1341.2271921013357</v>
      </c>
      <c r="T88" s="1669"/>
      <c r="U88" s="1669"/>
    </row>
    <row r="89" spans="16:21" ht="16.5" customHeight="1">
      <c r="P89" s="2572"/>
      <c r="Q89" s="2574" t="s">
        <v>1982</v>
      </c>
      <c r="R89" s="1675">
        <v>10312.887397590404</v>
      </c>
      <c r="S89" s="1676">
        <v>1328.8257481708224</v>
      </c>
      <c r="T89" s="1669"/>
      <c r="U89" s="1669"/>
    </row>
    <row r="90" spans="16:21" ht="16.5" customHeight="1">
      <c r="P90" s="2572"/>
      <c r="Q90" s="2574" t="s">
        <v>1983</v>
      </c>
      <c r="R90" s="1675">
        <v>17083.541719729765</v>
      </c>
      <c r="S90" s="1676">
        <v>2198.1004165426402</v>
      </c>
      <c r="T90" s="1669"/>
      <c r="U90" s="1669"/>
    </row>
    <row r="91" spans="16:21" ht="16.5" customHeight="1">
      <c r="P91" s="2572"/>
      <c r="Q91" s="2574" t="s">
        <v>1984</v>
      </c>
      <c r="R91" s="1675">
        <v>24265.956851116007</v>
      </c>
      <c r="S91" s="1676">
        <v>4751.6755832705239</v>
      </c>
      <c r="T91" s="1669"/>
      <c r="U91" s="1669"/>
    </row>
    <row r="92" spans="16:21" ht="16.5" customHeight="1">
      <c r="P92" s="2572"/>
      <c r="Q92" s="2574" t="s">
        <v>1985</v>
      </c>
      <c r="R92" s="1675">
        <v>32661.016740560375</v>
      </c>
      <c r="S92" s="1676">
        <v>2079.8259629075583</v>
      </c>
      <c r="T92" s="1669"/>
      <c r="U92" s="1669"/>
    </row>
    <row r="93" spans="16:21" ht="16.5" customHeight="1">
      <c r="P93" s="2572"/>
      <c r="Q93" s="2574" t="s">
        <v>1986</v>
      </c>
      <c r="R93" s="1675">
        <v>60542.379700949394</v>
      </c>
      <c r="S93" s="1676">
        <v>24597.996750247723</v>
      </c>
      <c r="T93" s="1669"/>
      <c r="U93" s="1669"/>
    </row>
    <row r="94" spans="16:21" ht="16.5" customHeight="1">
      <c r="P94" s="2572"/>
      <c r="Q94" s="2574" t="s">
        <v>1987</v>
      </c>
      <c r="R94" s="1675">
        <v>25959.810020106259</v>
      </c>
      <c r="S94" s="1676">
        <v>2228.6728989932044</v>
      </c>
    </row>
    <row r="95" spans="16:21" ht="16.5" customHeight="1">
      <c r="P95" s="2572"/>
      <c r="Q95" s="2574" t="s">
        <v>1988</v>
      </c>
      <c r="R95" s="1675">
        <v>45570.537685846874</v>
      </c>
      <c r="S95" s="1676">
        <v>1782.3721470018299</v>
      </c>
    </row>
    <row r="96" spans="16:21" ht="16.5" customHeight="1">
      <c r="P96" s="2572"/>
      <c r="Q96" s="2574" t="s">
        <v>1989</v>
      </c>
      <c r="R96" s="1675">
        <v>66306.647832995761</v>
      </c>
      <c r="S96" s="1676">
        <v>9089.9591920065286</v>
      </c>
    </row>
    <row r="97" spans="16:19" ht="16.5" customHeight="1" thickBot="1">
      <c r="P97" s="2573"/>
      <c r="Q97" s="1677" t="s">
        <v>1990</v>
      </c>
      <c r="R97" s="1678">
        <v>149543.62232900719</v>
      </c>
      <c r="S97" s="1679">
        <v>8560.9969418881847</v>
      </c>
    </row>
    <row r="98" spans="16:19" ht="16.5" customHeight="1" thickTop="1"/>
    <row r="99" spans="16:19" ht="16.5" customHeight="1"/>
    <row r="100" spans="16:19" ht="16.5" customHeight="1"/>
    <row r="101" spans="16:19" ht="16.5" customHeight="1"/>
    <row r="102" spans="16:19" ht="16.5" customHeight="1"/>
    <row r="103" spans="16:19" ht="16.5" customHeight="1"/>
    <row r="104" spans="16:19" ht="16.5" customHeight="1"/>
    <row r="105" spans="16:19" ht="16.5" customHeight="1"/>
    <row r="106" spans="16:19" ht="16.5" customHeight="1"/>
    <row r="107" spans="16:19" ht="16.5" customHeight="1"/>
    <row r="108" spans="16:19" ht="16.5" customHeight="1"/>
    <row r="109" spans="16:19" ht="16.5" customHeight="1"/>
    <row r="110" spans="16:19" ht="16.5" customHeight="1"/>
    <row r="111" spans="16:19" ht="16.5" customHeight="1"/>
    <row r="112" spans="16:19" ht="16.5" customHeight="1"/>
    <row r="113" ht="16.5" customHeight="1"/>
    <row r="114" ht="16.5" customHeight="1"/>
  </sheetData>
  <mergeCells count="95">
    <mergeCell ref="P28:Q29"/>
    <mergeCell ref="P30:P31"/>
    <mergeCell ref="W50:X50"/>
    <mergeCell ref="Y50:Z50"/>
    <mergeCell ref="Z24:AA24"/>
    <mergeCell ref="U24:U27"/>
    <mergeCell ref="V24:Y24"/>
    <mergeCell ref="V25:W25"/>
    <mergeCell ref="V26:W26"/>
    <mergeCell ref="V27:W27"/>
    <mergeCell ref="X25:Y25"/>
    <mergeCell ref="X26:Y26"/>
    <mergeCell ref="X27:Y27"/>
    <mergeCell ref="W28:X28"/>
    <mergeCell ref="W48:X48"/>
    <mergeCell ref="Y48:Z48"/>
    <mergeCell ref="W49:X49"/>
    <mergeCell ref="Y49:Z49"/>
    <mergeCell ref="W46:X46"/>
    <mergeCell ref="Y46:Z46"/>
    <mergeCell ref="W47:X47"/>
    <mergeCell ref="Y47:Z47"/>
    <mergeCell ref="W44:X44"/>
    <mergeCell ref="Y44:Z44"/>
    <mergeCell ref="W45:X45"/>
    <mergeCell ref="Y45:Z45"/>
    <mergeCell ref="W42:X42"/>
    <mergeCell ref="Y42:Z42"/>
    <mergeCell ref="W37:X37"/>
    <mergeCell ref="Y37:Z37"/>
    <mergeCell ref="W43:X43"/>
    <mergeCell ref="Y43:Z43"/>
    <mergeCell ref="W40:X40"/>
    <mergeCell ref="Y40:Z40"/>
    <mergeCell ref="W41:X41"/>
    <mergeCell ref="Y41:Z41"/>
    <mergeCell ref="W38:X38"/>
    <mergeCell ref="Y38:Z38"/>
    <mergeCell ref="W39:X39"/>
    <mergeCell ref="Y39:Z39"/>
    <mergeCell ref="W30:X30"/>
    <mergeCell ref="Y30:Z30"/>
    <mergeCell ref="W31:X31"/>
    <mergeCell ref="Y31:Z31"/>
    <mergeCell ref="Y28:Z28"/>
    <mergeCell ref="W29:X29"/>
    <mergeCell ref="Y29:Z29"/>
    <mergeCell ref="W36:X36"/>
    <mergeCell ref="Y36:Z36"/>
    <mergeCell ref="W34:X34"/>
    <mergeCell ref="Y34:Z34"/>
    <mergeCell ref="W35:X35"/>
    <mergeCell ref="Y35:Z35"/>
    <mergeCell ref="W32:X32"/>
    <mergeCell ref="Y32:Z32"/>
    <mergeCell ref="W33:X33"/>
    <mergeCell ref="Y33:Z33"/>
    <mergeCell ref="K23:K26"/>
    <mergeCell ref="L23:M23"/>
    <mergeCell ref="N23:O23"/>
    <mergeCell ref="A10:C10"/>
    <mergeCell ref="A19:C19"/>
    <mergeCell ref="A14:C14"/>
    <mergeCell ref="A22:D22"/>
    <mergeCell ref="A23:D23"/>
    <mergeCell ref="A27:D27"/>
    <mergeCell ref="A21:C21"/>
    <mergeCell ref="A55:B55"/>
    <mergeCell ref="A59:B59"/>
    <mergeCell ref="A24:D24"/>
    <mergeCell ref="A25:D25"/>
    <mergeCell ref="A29:C29"/>
    <mergeCell ref="A26:D26"/>
    <mergeCell ref="A54:C54"/>
    <mergeCell ref="A32:C32"/>
    <mergeCell ref="A53:B53"/>
    <mergeCell ref="A38:C38"/>
    <mergeCell ref="A39:B39"/>
    <mergeCell ref="A28:D28"/>
    <mergeCell ref="I3:J5"/>
    <mergeCell ref="A18:C18"/>
    <mergeCell ref="A20:C20"/>
    <mergeCell ref="G3:H5"/>
    <mergeCell ref="A7:C7"/>
    <mergeCell ref="E3:F5"/>
    <mergeCell ref="A3:C5"/>
    <mergeCell ref="A9:C9"/>
    <mergeCell ref="A6:C6"/>
    <mergeCell ref="A13:C13"/>
    <mergeCell ref="A16:C16"/>
    <mergeCell ref="A11:C11"/>
    <mergeCell ref="A8:C8"/>
    <mergeCell ref="A12:C12"/>
    <mergeCell ref="A15:C15"/>
    <mergeCell ref="A17:C17"/>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88"/>
  <sheetViews>
    <sheetView view="pageBreakPreview" zoomScaleNormal="50" zoomScaleSheetLayoutView="100" workbookViewId="0">
      <selection activeCell="L37" sqref="L37"/>
    </sheetView>
  </sheetViews>
  <sheetFormatPr defaultColWidth="9.140625" defaultRowHeight="15.75"/>
  <cols>
    <col min="1" max="1" width="2.28515625" style="376" customWidth="1"/>
    <col min="2" max="2" width="28.7109375" style="376" customWidth="1"/>
    <col min="3" max="3" width="2.28515625" style="376" customWidth="1"/>
    <col min="4" max="4" width="1.7109375" style="377" customWidth="1"/>
    <col min="5" max="5" width="16" style="975" customWidth="1"/>
    <col min="6" max="6" width="4.28515625" style="975" customWidth="1"/>
    <col min="7" max="7" width="16" style="975" customWidth="1"/>
    <col min="8" max="8" width="4.28515625" style="975" customWidth="1"/>
    <col min="9" max="9" width="16" style="975" customWidth="1"/>
    <col min="10" max="10" width="4.28515625" style="975" customWidth="1"/>
    <col min="11" max="16384" width="9.140625" style="975"/>
  </cols>
  <sheetData>
    <row r="1" spans="1:10" s="1281" customFormat="1" ht="35.1" customHeight="1">
      <c r="A1" s="1279" t="s">
        <v>1494</v>
      </c>
      <c r="B1" s="1280"/>
      <c r="C1" s="1280"/>
      <c r="D1" s="1280"/>
      <c r="E1" s="1280"/>
      <c r="F1" s="1280"/>
      <c r="G1" s="1280"/>
      <c r="H1" s="1280"/>
      <c r="I1" s="1280"/>
      <c r="J1" s="1280"/>
    </row>
    <row r="2" spans="1:10" ht="15" customHeight="1" thickBot="1">
      <c r="A2" s="975"/>
      <c r="B2" s="381"/>
      <c r="C2" s="356"/>
      <c r="D2" s="357"/>
      <c r="E2" s="974"/>
      <c r="F2" s="974"/>
      <c r="G2" s="974"/>
      <c r="H2" s="974"/>
      <c r="I2" s="974"/>
      <c r="J2" s="382" t="s">
        <v>535</v>
      </c>
    </row>
    <row r="3" spans="1:10" s="1057" customFormat="1" ht="20.100000000000001" customHeight="1">
      <c r="A3" s="2798" t="s">
        <v>1</v>
      </c>
      <c r="B3" s="2798"/>
      <c r="C3" s="2798"/>
      <c r="D3" s="1158"/>
      <c r="E3" s="2801" t="s">
        <v>49</v>
      </c>
      <c r="F3" s="2802"/>
      <c r="G3" s="2801" t="s">
        <v>1158</v>
      </c>
      <c r="H3" s="2802"/>
      <c r="I3" s="2801" t="s">
        <v>147</v>
      </c>
      <c r="J3" s="2807"/>
    </row>
    <row r="4" spans="1:10" s="1057" customFormat="1" ht="20.100000000000001" customHeight="1">
      <c r="A4" s="2799"/>
      <c r="B4" s="2799"/>
      <c r="C4" s="2799"/>
      <c r="D4" s="1158"/>
      <c r="E4" s="2803"/>
      <c r="F4" s="2804"/>
      <c r="G4" s="2803"/>
      <c r="H4" s="2804"/>
      <c r="I4" s="2803"/>
      <c r="J4" s="2808"/>
    </row>
    <row r="5" spans="1:10" s="1057" customFormat="1" ht="20.100000000000001" customHeight="1">
      <c r="A5" s="2800"/>
      <c r="B5" s="2800"/>
      <c r="C5" s="2800"/>
      <c r="D5" s="1160"/>
      <c r="E5" s="2805"/>
      <c r="F5" s="2806"/>
      <c r="G5" s="2805"/>
      <c r="H5" s="2806"/>
      <c r="I5" s="2805"/>
      <c r="J5" s="2809"/>
    </row>
    <row r="6" spans="1:10" s="361" customFormat="1" ht="24.6" hidden="1" customHeight="1">
      <c r="A6" s="2949" t="s">
        <v>796</v>
      </c>
      <c r="B6" s="2949"/>
      <c r="C6" s="2949"/>
      <c r="D6" s="18"/>
      <c r="E6" s="360">
        <f t="shared" ref="E6:E12" si="0">G6+I6</f>
        <v>318535037</v>
      </c>
      <c r="F6" s="383"/>
      <c r="G6" s="383">
        <v>297312785</v>
      </c>
      <c r="H6" s="383"/>
      <c r="I6" s="383">
        <v>21222252</v>
      </c>
    </row>
    <row r="7" spans="1:10" s="361" customFormat="1" ht="24.6" hidden="1" customHeight="1">
      <c r="A7" s="2948" t="s">
        <v>793</v>
      </c>
      <c r="B7" s="2948"/>
      <c r="C7" s="2948"/>
      <c r="D7" s="18"/>
      <c r="E7" s="362">
        <f t="shared" si="0"/>
        <v>273439192.06678963</v>
      </c>
      <c r="F7" s="328"/>
      <c r="G7" s="328">
        <v>255463872.03214708</v>
      </c>
      <c r="H7" s="328"/>
      <c r="I7" s="328">
        <v>17975320.034642551</v>
      </c>
    </row>
    <row r="8" spans="1:10" s="361" customFormat="1" ht="24.6" hidden="1" customHeight="1">
      <c r="A8" s="2948" t="s">
        <v>1087</v>
      </c>
      <c r="B8" s="2948"/>
      <c r="C8" s="2948"/>
      <c r="D8" s="18"/>
      <c r="E8" s="362">
        <f t="shared" si="0"/>
        <v>317384111</v>
      </c>
      <c r="F8" s="328"/>
      <c r="G8" s="328">
        <v>314489922</v>
      </c>
      <c r="H8" s="328"/>
      <c r="I8" s="328">
        <v>2894189</v>
      </c>
    </row>
    <row r="9" spans="1:10" s="361" customFormat="1" ht="19.5" hidden="1" customHeight="1">
      <c r="A9" s="2948" t="s">
        <v>1088</v>
      </c>
      <c r="B9" s="2948"/>
      <c r="C9" s="2948"/>
      <c r="D9" s="18"/>
      <c r="E9" s="362">
        <f t="shared" si="0"/>
        <v>234067363.26924813</v>
      </c>
      <c r="F9" s="328"/>
      <c r="G9" s="328">
        <v>215267322.94458571</v>
      </c>
      <c r="H9" s="328"/>
      <c r="I9" s="328">
        <v>18800040.324662428</v>
      </c>
    </row>
    <row r="10" spans="1:10" s="361" customFormat="1" ht="19.5" hidden="1" customHeight="1">
      <c r="A10" s="2948" t="s">
        <v>1089</v>
      </c>
      <c r="B10" s="2948"/>
      <c r="C10" s="2948"/>
      <c r="D10" s="18"/>
      <c r="E10" s="362">
        <f t="shared" si="0"/>
        <v>279894496.5474422</v>
      </c>
      <c r="F10" s="328"/>
      <c r="G10" s="328">
        <v>262428581.17396924</v>
      </c>
      <c r="H10" s="328"/>
      <c r="I10" s="328">
        <v>17465915.373472951</v>
      </c>
    </row>
    <row r="11" spans="1:10" s="365" customFormat="1" ht="13.7" hidden="1" customHeight="1">
      <c r="A11" s="2641" t="s">
        <v>1090</v>
      </c>
      <c r="B11" s="2641"/>
      <c r="C11" s="2641"/>
      <c r="D11" s="2"/>
      <c r="E11" s="364">
        <f t="shared" si="0"/>
        <v>319850957.67002332</v>
      </c>
      <c r="F11" s="283"/>
      <c r="G11" s="50">
        <v>284329598.69309759</v>
      </c>
      <c r="H11" s="50"/>
      <c r="I11" s="50">
        <v>35521358.976925708</v>
      </c>
    </row>
    <row r="12" spans="1:10" s="361" customFormat="1" ht="13.7" hidden="1" customHeight="1">
      <c r="A12" s="2948" t="s">
        <v>1091</v>
      </c>
      <c r="B12" s="2948"/>
      <c r="C12" s="2948"/>
      <c r="D12" s="18"/>
      <c r="E12" s="362">
        <f t="shared" si="0"/>
        <v>331790304.16354686</v>
      </c>
      <c r="F12" s="328"/>
      <c r="G12" s="50">
        <v>304432118.85760933</v>
      </c>
      <c r="H12" s="328"/>
      <c r="I12" s="50">
        <v>27358185.305937532</v>
      </c>
    </row>
    <row r="13" spans="1:10" s="361" customFormat="1" ht="14.25" hidden="1" customHeight="1">
      <c r="A13" s="2641" t="s">
        <v>1092</v>
      </c>
      <c r="B13" s="2641"/>
      <c r="C13" s="2641"/>
      <c r="D13" s="18"/>
      <c r="E13" s="362">
        <f>SUM(G13:I13)</f>
        <v>347620767.12732124</v>
      </c>
      <c r="F13" s="328"/>
      <c r="G13" s="328">
        <v>311857891.91174448</v>
      </c>
      <c r="H13" s="328"/>
      <c r="I13" s="328">
        <v>35762875.215576738</v>
      </c>
    </row>
    <row r="14" spans="1:10" s="361" customFormat="1" ht="13.7" hidden="1" customHeight="1">
      <c r="A14" s="2641" t="s">
        <v>1093</v>
      </c>
      <c r="B14" s="2641"/>
      <c r="C14" s="2641"/>
      <c r="D14" s="18"/>
      <c r="E14" s="362">
        <f t="shared" ref="E14:E19" si="1">G14+I14</f>
        <v>351972742.32019174</v>
      </c>
      <c r="F14" s="328"/>
      <c r="G14" s="50">
        <v>329291549.46900713</v>
      </c>
      <c r="H14" s="328"/>
      <c r="I14" s="50">
        <v>22681192.851184607</v>
      </c>
    </row>
    <row r="15" spans="1:10" s="361" customFormat="1" ht="13.7" hidden="1" customHeight="1">
      <c r="A15" s="2948" t="s">
        <v>1094</v>
      </c>
      <c r="B15" s="2948"/>
      <c r="C15" s="2948"/>
      <c r="D15" s="18"/>
      <c r="E15" s="362">
        <f t="shared" si="1"/>
        <v>375074251.8803845</v>
      </c>
      <c r="F15" s="328"/>
      <c r="G15" s="328">
        <v>337667914.69405138</v>
      </c>
      <c r="H15" s="328"/>
      <c r="I15" s="328">
        <v>37406337.186333112</v>
      </c>
    </row>
    <row r="16" spans="1:10" s="361" customFormat="1" ht="15" hidden="1" customHeight="1">
      <c r="A16" s="2641" t="s">
        <v>1280</v>
      </c>
      <c r="B16" s="2641"/>
      <c r="C16" s="2641"/>
      <c r="D16" s="18"/>
      <c r="E16" s="362">
        <f t="shared" si="1"/>
        <v>320919019.10139155</v>
      </c>
      <c r="F16" s="328"/>
      <c r="G16" s="328">
        <v>299226461.79350102</v>
      </c>
      <c r="H16" s="328"/>
      <c r="I16" s="328">
        <v>21692557.30789056</v>
      </c>
    </row>
    <row r="17" spans="1:52" s="361" customFormat="1" ht="15" hidden="1" customHeight="1">
      <c r="A17" s="2641" t="s">
        <v>1301</v>
      </c>
      <c r="B17" s="2641"/>
      <c r="C17" s="2641"/>
      <c r="D17" s="18"/>
      <c r="E17" s="474">
        <f t="shared" si="1"/>
        <v>349578983.71449196</v>
      </c>
      <c r="F17" s="476"/>
      <c r="G17" s="476">
        <v>331103305.22873092</v>
      </c>
      <c r="H17" s="476"/>
      <c r="I17" s="476">
        <v>18475678.485761065</v>
      </c>
      <c r="J17" s="328"/>
    </row>
    <row r="18" spans="1:52" s="361" customFormat="1" ht="15" hidden="1" customHeight="1">
      <c r="A18" s="2641" t="s">
        <v>1302</v>
      </c>
      <c r="B18" s="2641"/>
      <c r="C18" s="2641"/>
      <c r="D18" s="18"/>
      <c r="E18" s="474">
        <f t="shared" si="1"/>
        <v>334926797.18539929</v>
      </c>
      <c r="F18" s="476"/>
      <c r="G18" s="476">
        <v>327954187.36831635</v>
      </c>
      <c r="H18" s="476"/>
      <c r="I18" s="476">
        <v>6972609.8170829285</v>
      </c>
      <c r="J18" s="328"/>
    </row>
    <row r="19" spans="1:52" s="361" customFormat="1" ht="15" hidden="1" customHeight="1">
      <c r="A19" s="2641" t="s">
        <v>1303</v>
      </c>
      <c r="B19" s="2641"/>
      <c r="C19" s="2641"/>
      <c r="D19" s="18"/>
      <c r="E19" s="474">
        <f t="shared" si="1"/>
        <v>342895951.80424482</v>
      </c>
      <c r="F19" s="476"/>
      <c r="G19" s="476">
        <v>316269790.26960284</v>
      </c>
      <c r="H19" s="476"/>
      <c r="I19" s="476">
        <v>26626161.534641959</v>
      </c>
      <c r="J19" s="328"/>
    </row>
    <row r="20" spans="1:52" s="361" customFormat="1" ht="15" hidden="1" customHeight="1">
      <c r="A20" s="2641" t="s">
        <v>1304</v>
      </c>
      <c r="B20" s="2641"/>
      <c r="C20" s="2641"/>
      <c r="D20" s="18"/>
      <c r="E20" s="474">
        <f>G20+I20</f>
        <v>331455094.97432512</v>
      </c>
      <c r="F20" s="476"/>
      <c r="G20" s="476">
        <v>312098420.98798788</v>
      </c>
      <c r="H20" s="476"/>
      <c r="I20" s="476">
        <v>19356673.986337218</v>
      </c>
      <c r="J20" s="328"/>
    </row>
    <row r="21" spans="1:52" s="361" customFormat="1" ht="15" hidden="1" customHeight="1">
      <c r="A21" s="2954" t="s">
        <v>1305</v>
      </c>
      <c r="B21" s="2954"/>
      <c r="C21" s="2954"/>
      <c r="D21" s="343"/>
      <c r="E21" s="474">
        <f>G21+I21</f>
        <v>366315823.5216189</v>
      </c>
      <c r="F21" s="476"/>
      <c r="G21" s="476">
        <v>346190748.97137898</v>
      </c>
      <c r="H21" s="476"/>
      <c r="I21" s="476">
        <v>20125074.550239943</v>
      </c>
      <c r="J21" s="328"/>
    </row>
    <row r="22" spans="1:52" s="361" customFormat="1" ht="14.45" hidden="1" customHeight="1">
      <c r="A22" s="2618" t="s">
        <v>1055</v>
      </c>
      <c r="B22" s="2618"/>
      <c r="C22" s="2618"/>
      <c r="D22" s="2668"/>
      <c r="E22" s="371">
        <v>347183.27053211041</v>
      </c>
      <c r="F22" s="372"/>
      <c r="G22" s="372">
        <v>322378.70024124277</v>
      </c>
      <c r="H22" s="372"/>
      <c r="I22" s="372">
        <v>24804.570290867643</v>
      </c>
      <c r="J22" s="328"/>
    </row>
    <row r="23" spans="1:52" s="361" customFormat="1" ht="14.45" hidden="1" customHeight="1">
      <c r="A23" s="2618" t="s">
        <v>1001</v>
      </c>
      <c r="B23" s="2619"/>
      <c r="C23" s="2619"/>
      <c r="D23" s="2620"/>
      <c r="E23" s="371">
        <v>336707.00288278988</v>
      </c>
      <c r="F23" s="372"/>
      <c r="G23" s="372">
        <v>327024.72355735139</v>
      </c>
      <c r="H23" s="372"/>
      <c r="I23" s="372">
        <v>9682.279325438436</v>
      </c>
      <c r="J23" s="328"/>
    </row>
    <row r="24" spans="1:52" s="361" customFormat="1" ht="13.5" customHeight="1">
      <c r="A24" s="2618" t="s">
        <v>1002</v>
      </c>
      <c r="B24" s="2619"/>
      <c r="C24" s="2619"/>
      <c r="D24" s="2620"/>
      <c r="E24" s="371">
        <v>318462.40424293146</v>
      </c>
      <c r="F24" s="372"/>
      <c r="G24" s="372">
        <v>285059.70845722785</v>
      </c>
      <c r="H24" s="372"/>
      <c r="I24" s="372">
        <v>33402.695785703661</v>
      </c>
      <c r="J24" s="328"/>
    </row>
    <row r="25" spans="1:52" s="361" customFormat="1" ht="13.5" customHeight="1">
      <c r="A25" s="2618" t="s">
        <v>1003</v>
      </c>
      <c r="B25" s="2619"/>
      <c r="C25" s="2619"/>
      <c r="D25" s="2620"/>
      <c r="E25" s="371">
        <v>333722.04210497084</v>
      </c>
      <c r="F25" s="372"/>
      <c r="G25" s="372">
        <v>319939.58061899315</v>
      </c>
      <c r="H25" s="372"/>
      <c r="I25" s="372">
        <v>13782.461485977667</v>
      </c>
      <c r="J25" s="328"/>
    </row>
    <row r="26" spans="1:52" s="361" customFormat="1" ht="13.5" customHeight="1">
      <c r="A26" s="2618" t="s">
        <v>1004</v>
      </c>
      <c r="B26" s="2619"/>
      <c r="C26" s="2619"/>
      <c r="D26" s="2620"/>
      <c r="E26" s="371">
        <v>341191.25629716046</v>
      </c>
      <c r="F26" s="372"/>
      <c r="G26" s="372">
        <v>320564.51372912858</v>
      </c>
      <c r="H26" s="372"/>
      <c r="I26" s="372">
        <v>20626.742568031848</v>
      </c>
      <c r="J26" s="328"/>
    </row>
    <row r="27" spans="1:52" s="361" customFormat="1" ht="13.5" customHeight="1">
      <c r="A27" s="2618" t="s">
        <v>1005</v>
      </c>
      <c r="B27" s="2619"/>
      <c r="C27" s="2619"/>
      <c r="D27" s="2620"/>
      <c r="E27" s="371">
        <f>G27+I27</f>
        <v>370235.48348231631</v>
      </c>
      <c r="F27" s="372"/>
      <c r="G27" s="372">
        <v>339534.07365654182</v>
      </c>
      <c r="H27" s="372"/>
      <c r="I27" s="372">
        <v>30701.409825774503</v>
      </c>
      <c r="J27" s="328"/>
    </row>
    <row r="28" spans="1:52" s="361" customFormat="1" ht="13.5" customHeight="1">
      <c r="A28" s="2618" t="s">
        <v>1400</v>
      </c>
      <c r="B28" s="2619"/>
      <c r="C28" s="2619"/>
      <c r="D28" s="2620"/>
      <c r="E28" s="372">
        <f>'25.'!E28</f>
        <v>504563.88713368931</v>
      </c>
      <c r="F28" s="372"/>
      <c r="G28" s="372">
        <f>'25.'!G28</f>
        <v>446604.23430055892</v>
      </c>
      <c r="H28" s="372"/>
      <c r="I28" s="372">
        <f>'25.'!I28</f>
        <v>57959.652833130371</v>
      </c>
      <c r="J28" s="328"/>
    </row>
    <row r="29" spans="1:52" s="977" customFormat="1" ht="13.5" customHeight="1">
      <c r="A29" s="2641" t="s">
        <v>371</v>
      </c>
      <c r="B29" s="2641"/>
      <c r="C29" s="2641"/>
      <c r="D29" s="2"/>
      <c r="E29" s="956"/>
      <c r="F29" s="956"/>
      <c r="G29" s="956"/>
      <c r="H29" s="956"/>
      <c r="I29" s="956"/>
      <c r="J29" s="908"/>
    </row>
    <row r="30" spans="1:52" s="849" customFormat="1" ht="13.5" customHeight="1">
      <c r="A30" s="1137"/>
      <c r="B30" s="813" t="s">
        <v>1022</v>
      </c>
      <c r="C30" s="1137"/>
      <c r="D30" s="843"/>
      <c r="E30" s="1036">
        <f t="shared" ref="E30:E35" si="2">G30+I30</f>
        <v>143676.85985099649</v>
      </c>
      <c r="F30" s="956"/>
      <c r="G30" s="956">
        <f>'25.'!R62</f>
        <v>129365.19321971222</v>
      </c>
      <c r="H30" s="956"/>
      <c r="I30" s="956">
        <f>'25.'!S62</f>
        <v>14311.666631284275</v>
      </c>
      <c r="J30" s="908"/>
      <c r="K30" s="50"/>
      <c r="L30" s="960"/>
      <c r="M30" s="50"/>
      <c r="N30" s="960"/>
      <c r="O30" s="5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row>
    <row r="31" spans="1:52" s="849" customFormat="1" ht="13.5" customHeight="1">
      <c r="A31" s="1137"/>
      <c r="B31" s="813" t="s">
        <v>1023</v>
      </c>
      <c r="C31" s="1137"/>
      <c r="D31" s="843"/>
      <c r="E31" s="1036">
        <f t="shared" si="2"/>
        <v>69689.835072967166</v>
      </c>
      <c r="F31" s="956"/>
      <c r="G31" s="956">
        <f>'25.'!R63</f>
        <v>62004.824253261104</v>
      </c>
      <c r="H31" s="956"/>
      <c r="I31" s="956">
        <f>'25.'!S63</f>
        <v>7685.010819706059</v>
      </c>
      <c r="J31" s="908"/>
      <c r="K31" s="50"/>
      <c r="L31" s="960"/>
      <c r="M31" s="50"/>
      <c r="N31" s="960"/>
      <c r="O31" s="5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row>
    <row r="32" spans="1:52" s="849" customFormat="1" ht="13.5" customHeight="1">
      <c r="A32" s="1137"/>
      <c r="B32" s="813" t="s">
        <v>1024</v>
      </c>
      <c r="C32" s="1137"/>
      <c r="D32" s="843"/>
      <c r="E32" s="1036">
        <f t="shared" si="2"/>
        <v>82293.50748197647</v>
      </c>
      <c r="F32" s="956"/>
      <c r="G32" s="956">
        <f>'25.'!R64</f>
        <v>73428.364169001972</v>
      </c>
      <c r="H32" s="956"/>
      <c r="I32" s="956">
        <f>'25.'!S64</f>
        <v>8865.1433129744964</v>
      </c>
      <c r="J32" s="908"/>
      <c r="K32" s="50"/>
      <c r="L32" s="960"/>
      <c r="M32" s="50"/>
      <c r="N32" s="960"/>
      <c r="O32" s="50"/>
      <c r="P32" s="960"/>
      <c r="Q32" s="960"/>
      <c r="R32" s="960"/>
      <c r="S32" s="960"/>
      <c r="T32" s="960"/>
      <c r="U32" s="960"/>
      <c r="V32" s="960"/>
      <c r="W32" s="960"/>
      <c r="X32" s="960"/>
      <c r="Y32" s="960"/>
      <c r="Z32" s="960"/>
      <c r="AA32" s="960"/>
      <c r="AB32" s="960"/>
      <c r="AC32" s="960"/>
      <c r="AD32" s="960"/>
      <c r="AE32" s="960"/>
      <c r="AF32" s="960"/>
      <c r="AG32" s="960"/>
      <c r="AH32" s="960"/>
      <c r="AI32" s="960"/>
      <c r="AJ32" s="960"/>
      <c r="AK32" s="960"/>
      <c r="AL32" s="960"/>
      <c r="AM32" s="960"/>
      <c r="AN32" s="960"/>
      <c r="AO32" s="960"/>
      <c r="AP32" s="960"/>
      <c r="AQ32" s="960"/>
      <c r="AR32" s="960"/>
      <c r="AS32" s="960"/>
      <c r="AT32" s="960"/>
      <c r="AU32" s="960"/>
      <c r="AV32" s="960"/>
      <c r="AW32" s="960"/>
      <c r="AX32" s="960"/>
      <c r="AY32" s="960"/>
      <c r="AZ32" s="960"/>
    </row>
    <row r="33" spans="1:52" s="849" customFormat="1" ht="13.5" customHeight="1">
      <c r="A33" s="1137"/>
      <c r="B33" s="813" t="s">
        <v>1025</v>
      </c>
      <c r="C33" s="1137"/>
      <c r="D33" s="843"/>
      <c r="E33" s="1036">
        <f t="shared" si="2"/>
        <v>64884.568785576987</v>
      </c>
      <c r="F33" s="956"/>
      <c r="G33" s="956">
        <f>'25.'!R65</f>
        <v>49771.305321099237</v>
      </c>
      <c r="H33" s="956"/>
      <c r="I33" s="956">
        <f>'25.'!S65</f>
        <v>15113.263464477752</v>
      </c>
      <c r="J33" s="908"/>
      <c r="K33" s="50"/>
      <c r="L33" s="960"/>
      <c r="M33" s="50"/>
      <c r="N33" s="960"/>
      <c r="O33" s="50"/>
      <c r="P33" s="960"/>
      <c r="Q33" s="960"/>
      <c r="R33" s="960"/>
      <c r="S33" s="960"/>
      <c r="T33" s="960"/>
      <c r="U33" s="960"/>
      <c r="V33" s="960"/>
      <c r="W33" s="960"/>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row>
    <row r="34" spans="1:52" s="849" customFormat="1" ht="13.5" customHeight="1">
      <c r="A34" s="1137"/>
      <c r="B34" s="813" t="s">
        <v>1026</v>
      </c>
      <c r="C34" s="1137"/>
      <c r="D34" s="843"/>
      <c r="E34" s="1036">
        <f t="shared" si="2"/>
        <v>58817.112902924666</v>
      </c>
      <c r="F34" s="956"/>
      <c r="G34" s="956">
        <f>'25.'!R66</f>
        <v>54149.343775236899</v>
      </c>
      <c r="H34" s="956"/>
      <c r="I34" s="956">
        <f>'25.'!S66</f>
        <v>4667.7691276877658</v>
      </c>
      <c r="J34" s="908"/>
      <c r="K34" s="50"/>
      <c r="L34" s="960"/>
      <c r="M34" s="50"/>
      <c r="N34" s="960"/>
      <c r="O34" s="5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row>
    <row r="35" spans="1:52" s="849" customFormat="1" ht="13.5" customHeight="1">
      <c r="A35" s="1137"/>
      <c r="B35" s="813" t="s">
        <v>1027</v>
      </c>
      <c r="C35" s="1137"/>
      <c r="D35" s="843"/>
      <c r="E35" s="1036">
        <f t="shared" si="2"/>
        <v>85202.003039247313</v>
      </c>
      <c r="F35" s="956"/>
      <c r="G35" s="956">
        <f>'25.'!R67</f>
        <v>77885.203562247319</v>
      </c>
      <c r="H35" s="956"/>
      <c r="I35" s="956">
        <f>'25.'!S67</f>
        <v>7316.7994769999996</v>
      </c>
      <c r="J35" s="908"/>
      <c r="K35" s="50"/>
      <c r="L35" s="960"/>
      <c r="M35" s="50"/>
      <c r="N35" s="960"/>
      <c r="O35" s="5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row>
    <row r="36" spans="1:52" s="849" customFormat="1" ht="13.5" customHeight="1">
      <c r="A36" s="2641" t="s">
        <v>397</v>
      </c>
      <c r="B36" s="2641"/>
      <c r="C36" s="2641"/>
      <c r="D36" s="2"/>
      <c r="E36" s="956"/>
      <c r="F36" s="956"/>
      <c r="G36" s="956"/>
      <c r="H36" s="956"/>
      <c r="I36" s="956"/>
      <c r="J36" s="908"/>
      <c r="K36" s="908"/>
      <c r="L36" s="960"/>
      <c r="M36" s="908"/>
      <c r="N36" s="960"/>
      <c r="O36" s="908"/>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row>
    <row r="37" spans="1:52" s="849" customFormat="1" ht="13.5" customHeight="1">
      <c r="A37" s="1137"/>
      <c r="B37" s="813" t="s">
        <v>1028</v>
      </c>
      <c r="C37" s="1137"/>
      <c r="D37" s="843"/>
      <c r="E37" s="1036">
        <f t="shared" ref="E37:E46" si="3">G37+I37</f>
        <v>10416.628349895218</v>
      </c>
      <c r="F37" s="956"/>
      <c r="G37" s="956">
        <f>'25.'!R68</f>
        <v>8511.1424282093758</v>
      </c>
      <c r="H37" s="956"/>
      <c r="I37" s="956">
        <f>'25.'!S68</f>
        <v>1905.4859216858413</v>
      </c>
      <c r="J37" s="908"/>
      <c r="K37" s="50"/>
      <c r="L37" s="960"/>
      <c r="M37" s="50"/>
      <c r="N37" s="960"/>
      <c r="O37" s="5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row>
    <row r="38" spans="1:52" s="849" customFormat="1" ht="13.5" customHeight="1">
      <c r="A38" s="1137"/>
      <c r="B38" s="813" t="s">
        <v>1038</v>
      </c>
      <c r="C38" s="1137"/>
      <c r="D38" s="843"/>
      <c r="E38" s="1036">
        <f t="shared" si="3"/>
        <v>8317.0069907026882</v>
      </c>
      <c r="F38" s="956"/>
      <c r="G38" s="956">
        <f>'25.'!R69</f>
        <v>7099.1733574599784</v>
      </c>
      <c r="H38" s="956"/>
      <c r="I38" s="956">
        <f>'25.'!S69</f>
        <v>1217.8336332427107</v>
      </c>
      <c r="J38" s="908"/>
      <c r="K38" s="50"/>
      <c r="L38" s="960"/>
      <c r="M38" s="50"/>
      <c r="N38" s="960"/>
      <c r="O38" s="50"/>
      <c r="P38" s="960"/>
      <c r="Q38" s="960"/>
      <c r="R38" s="960"/>
      <c r="S38" s="960"/>
      <c r="T38" s="960"/>
      <c r="U38" s="960"/>
      <c r="V38" s="960"/>
      <c r="W38" s="960"/>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0"/>
      <c r="AT38" s="960"/>
      <c r="AU38" s="960"/>
      <c r="AV38" s="960"/>
      <c r="AW38" s="960"/>
      <c r="AX38" s="960"/>
      <c r="AY38" s="960"/>
      <c r="AZ38" s="960"/>
    </row>
    <row r="39" spans="1:52" s="849" customFormat="1" ht="13.5" customHeight="1">
      <c r="A39" s="813"/>
      <c r="B39" s="813" t="s">
        <v>1039</v>
      </c>
      <c r="C39" s="813"/>
      <c r="D39" s="843"/>
      <c r="E39" s="1036">
        <f t="shared" si="3"/>
        <v>22921.790961708957</v>
      </c>
      <c r="F39" s="956"/>
      <c r="G39" s="956">
        <f>'25.'!R70</f>
        <v>19544.196545487743</v>
      </c>
      <c r="H39" s="956"/>
      <c r="I39" s="956">
        <f>'25.'!S70</f>
        <v>3377.5944162212145</v>
      </c>
      <c r="J39" s="908"/>
      <c r="K39" s="50"/>
      <c r="L39" s="960"/>
      <c r="M39" s="50"/>
      <c r="N39" s="960"/>
      <c r="O39" s="50"/>
      <c r="P39" s="960"/>
      <c r="Q39" s="960"/>
      <c r="R39" s="960"/>
      <c r="S39" s="960"/>
      <c r="T39" s="960"/>
      <c r="U39" s="960"/>
      <c r="V39" s="960"/>
      <c r="W39" s="960"/>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row>
    <row r="40" spans="1:52" s="849" customFormat="1" ht="13.5" customHeight="1">
      <c r="A40" s="813"/>
      <c r="B40" s="813" t="s">
        <v>1040</v>
      </c>
      <c r="C40" s="813"/>
      <c r="D40" s="843"/>
      <c r="E40" s="1036">
        <f t="shared" si="3"/>
        <v>51296.915450840228</v>
      </c>
      <c r="F40" s="956"/>
      <c r="G40" s="956">
        <f>'25.'!R71</f>
        <v>43361.67456681998</v>
      </c>
      <c r="H40" s="956"/>
      <c r="I40" s="956">
        <f>'25.'!S71</f>
        <v>7935.2408840202452</v>
      </c>
      <c r="J40" s="908"/>
      <c r="K40" s="50"/>
      <c r="L40" s="960"/>
      <c r="M40" s="50"/>
      <c r="N40" s="960"/>
      <c r="O40" s="50"/>
      <c r="P40" s="960"/>
      <c r="Q40" s="960"/>
      <c r="R40" s="960"/>
      <c r="S40" s="960"/>
      <c r="T40" s="960"/>
      <c r="U40" s="960"/>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c r="AU40" s="960"/>
      <c r="AV40" s="960"/>
      <c r="AW40" s="960"/>
      <c r="AX40" s="960"/>
      <c r="AY40" s="960"/>
      <c r="AZ40" s="960"/>
    </row>
    <row r="41" spans="1:52" s="849" customFormat="1" ht="13.5" customHeight="1">
      <c r="A41" s="813"/>
      <c r="B41" s="813" t="s">
        <v>1041</v>
      </c>
      <c r="C41" s="813"/>
      <c r="D41" s="843"/>
      <c r="E41" s="1036">
        <f t="shared" si="3"/>
        <v>54962.358819839268</v>
      </c>
      <c r="F41" s="956"/>
      <c r="G41" s="956">
        <f>'25.'!R72</f>
        <v>49312.211684637674</v>
      </c>
      <c r="H41" s="956"/>
      <c r="I41" s="956">
        <f>'25.'!S72</f>
        <v>5650.1471352015969</v>
      </c>
      <c r="J41" s="908"/>
      <c r="K41" s="50"/>
      <c r="L41" s="960"/>
      <c r="M41" s="50"/>
      <c r="N41" s="960"/>
      <c r="O41" s="50"/>
      <c r="P41" s="960"/>
      <c r="Q41" s="960"/>
      <c r="R41" s="960"/>
      <c r="S41" s="960"/>
      <c r="T41" s="960"/>
      <c r="U41" s="960"/>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c r="AU41" s="960"/>
      <c r="AV41" s="960"/>
      <c r="AW41" s="960"/>
      <c r="AX41" s="960"/>
      <c r="AY41" s="960"/>
      <c r="AZ41" s="960"/>
    </row>
    <row r="42" spans="1:52" s="849" customFormat="1" ht="13.5" customHeight="1">
      <c r="A42" s="813"/>
      <c r="B42" s="813" t="s">
        <v>1042</v>
      </c>
      <c r="C42" s="813"/>
      <c r="D42" s="843"/>
      <c r="E42" s="1036">
        <f t="shared" si="3"/>
        <v>96900.646651072369</v>
      </c>
      <c r="F42" s="956"/>
      <c r="G42" s="956">
        <f>'25.'!R73</f>
        <v>89396.952345960686</v>
      </c>
      <c r="H42" s="956"/>
      <c r="I42" s="956">
        <f>'25.'!S73</f>
        <v>7503.694305111685</v>
      </c>
      <c r="J42" s="908"/>
      <c r="K42" s="50"/>
      <c r="L42" s="960"/>
      <c r="M42" s="50"/>
      <c r="N42" s="960"/>
      <c r="O42" s="5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row>
    <row r="43" spans="1:52" s="849" customFormat="1" ht="13.5" customHeight="1">
      <c r="A43" s="813"/>
      <c r="B43" s="813" t="s">
        <v>1043</v>
      </c>
      <c r="C43" s="813"/>
      <c r="D43" s="843"/>
      <c r="E43" s="1036">
        <f t="shared" si="3"/>
        <v>27561.646857268788</v>
      </c>
      <c r="F43" s="956"/>
      <c r="G43" s="956">
        <f>'25.'!R74</f>
        <v>27200.089946268788</v>
      </c>
      <c r="H43" s="956"/>
      <c r="I43" s="956">
        <f>'25.'!S74</f>
        <v>361.55691099999996</v>
      </c>
      <c r="J43" s="908"/>
      <c r="K43" s="50"/>
      <c r="L43" s="960"/>
      <c r="M43" s="50"/>
      <c r="N43" s="960"/>
      <c r="O43" s="50"/>
      <c r="P43" s="960"/>
      <c r="Q43" s="960"/>
      <c r="R43" s="960"/>
      <c r="S43" s="960"/>
      <c r="T43" s="960"/>
      <c r="U43" s="960"/>
      <c r="V43" s="960"/>
      <c r="W43" s="960"/>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c r="AU43" s="960"/>
      <c r="AV43" s="960"/>
      <c r="AW43" s="960"/>
      <c r="AX43" s="960"/>
      <c r="AY43" s="960"/>
      <c r="AZ43" s="960"/>
    </row>
    <row r="44" spans="1:52" s="849" customFormat="1" ht="13.5" customHeight="1">
      <c r="A44" s="813"/>
      <c r="B44" s="813" t="s">
        <v>1044</v>
      </c>
      <c r="C44" s="813"/>
      <c r="D44" s="843"/>
      <c r="E44" s="1036">
        <f t="shared" si="3"/>
        <v>62389.905428889688</v>
      </c>
      <c r="F44" s="956"/>
      <c r="G44" s="956">
        <f>'25.'!R75</f>
        <v>44225.130984930402</v>
      </c>
      <c r="H44" s="956"/>
      <c r="I44" s="956">
        <f>'25.'!S75</f>
        <v>18164.774443959286</v>
      </c>
      <c r="J44" s="908"/>
      <c r="K44" s="50"/>
      <c r="L44" s="960"/>
      <c r="M44" s="50"/>
      <c r="N44" s="960"/>
      <c r="O44" s="5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row>
    <row r="45" spans="1:52" s="849" customFormat="1" ht="13.5" customHeight="1">
      <c r="A45" s="813"/>
      <c r="B45" s="813" t="s">
        <v>1045</v>
      </c>
      <c r="C45" s="813"/>
      <c r="D45" s="843"/>
      <c r="E45" s="1036">
        <f t="shared" si="3"/>
        <v>91008.478556748407</v>
      </c>
      <c r="F45" s="956"/>
      <c r="G45" s="956">
        <f>'25.'!R76</f>
        <v>86372.303573060635</v>
      </c>
      <c r="H45" s="956"/>
      <c r="I45" s="956">
        <f>'25.'!S76</f>
        <v>4636.1749836877661</v>
      </c>
      <c r="J45" s="908"/>
      <c r="K45" s="50"/>
      <c r="L45" s="960"/>
      <c r="M45" s="50"/>
      <c r="N45" s="960"/>
      <c r="O45" s="5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row>
    <row r="46" spans="1:52" s="849" customFormat="1" ht="13.5" customHeight="1">
      <c r="A46" s="813"/>
      <c r="B46" s="813" t="s">
        <v>1046</v>
      </c>
      <c r="C46" s="813"/>
      <c r="D46" s="843"/>
      <c r="E46" s="1036">
        <f t="shared" si="3"/>
        <v>78788.509066723345</v>
      </c>
      <c r="F46" s="956"/>
      <c r="G46" s="956">
        <f>'25.'!R77</f>
        <v>71581.358867723349</v>
      </c>
      <c r="H46" s="956"/>
      <c r="I46" s="956">
        <f>'25.'!S77</f>
        <v>7207.1501989999997</v>
      </c>
      <c r="J46" s="908"/>
      <c r="K46" s="50"/>
      <c r="L46" s="960"/>
      <c r="M46" s="50"/>
      <c r="N46" s="960"/>
      <c r="O46" s="5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row>
    <row r="47" spans="1:52" s="849" customFormat="1" ht="13.5" customHeight="1">
      <c r="A47" s="2641" t="s">
        <v>372</v>
      </c>
      <c r="B47" s="2641"/>
      <c r="C47" s="2641"/>
      <c r="D47" s="843"/>
      <c r="E47" s="956"/>
      <c r="F47" s="956"/>
      <c r="G47" s="956"/>
      <c r="H47" s="956"/>
      <c r="I47" s="956"/>
      <c r="J47" s="908"/>
      <c r="K47" s="908"/>
      <c r="L47" s="960"/>
      <c r="M47" s="908"/>
      <c r="N47" s="960"/>
      <c r="O47" s="908"/>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row>
    <row r="48" spans="1:52" s="849" customFormat="1" ht="13.5" customHeight="1">
      <c r="A48" s="813"/>
      <c r="B48" s="813" t="s">
        <v>1028</v>
      </c>
      <c r="C48" s="813"/>
      <c r="D48" s="843"/>
      <c r="E48" s="1036">
        <f t="shared" ref="E48:E57" si="4">G48+I48</f>
        <v>10537.328483919151</v>
      </c>
      <c r="F48" s="956"/>
      <c r="G48" s="956">
        <f>'25.'!R78</f>
        <v>10296.397114050436</v>
      </c>
      <c r="H48" s="956"/>
      <c r="I48" s="956">
        <f>'25.'!S78</f>
        <v>240.93136986871377</v>
      </c>
      <c r="J48" s="908"/>
      <c r="K48" s="50"/>
      <c r="L48" s="960"/>
      <c r="M48" s="50"/>
      <c r="N48" s="960"/>
      <c r="O48" s="5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row>
    <row r="49" spans="1:52" s="849" customFormat="1" ht="13.5" customHeight="1">
      <c r="A49" s="813"/>
      <c r="B49" s="813" t="s">
        <v>1038</v>
      </c>
      <c r="C49" s="813"/>
      <c r="D49" s="843"/>
      <c r="E49" s="1036">
        <f t="shared" si="4"/>
        <v>6139.1309261052229</v>
      </c>
      <c r="F49" s="956"/>
      <c r="G49" s="956">
        <f>'25.'!R79</f>
        <v>6007.7063720851138</v>
      </c>
      <c r="H49" s="956"/>
      <c r="I49" s="956">
        <f>'25.'!S79</f>
        <v>131.4245540201089</v>
      </c>
      <c r="J49" s="908"/>
      <c r="K49" s="50"/>
      <c r="L49" s="960"/>
      <c r="M49" s="50"/>
      <c r="N49" s="960"/>
      <c r="O49" s="50"/>
      <c r="P49" s="960"/>
      <c r="Q49" s="960"/>
      <c r="R49" s="960"/>
      <c r="S49" s="960"/>
      <c r="T49" s="960"/>
      <c r="U49" s="960"/>
      <c r="V49" s="960"/>
      <c r="W49" s="960"/>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c r="AU49" s="960"/>
      <c r="AV49" s="960"/>
      <c r="AW49" s="960"/>
      <c r="AX49" s="960"/>
      <c r="AY49" s="960"/>
      <c r="AZ49" s="960"/>
    </row>
    <row r="50" spans="1:52" s="849" customFormat="1" ht="13.5" customHeight="1">
      <c r="A50" s="813"/>
      <c r="B50" s="813" t="s">
        <v>1039</v>
      </c>
      <c r="C50" s="813"/>
      <c r="D50" s="843"/>
      <c r="E50" s="1036">
        <f t="shared" si="4"/>
        <v>20848.909437777445</v>
      </c>
      <c r="F50" s="956"/>
      <c r="G50" s="956">
        <f>'25.'!R80</f>
        <v>19169.893375014166</v>
      </c>
      <c r="H50" s="956"/>
      <c r="I50" s="956">
        <f>'25.'!S80</f>
        <v>1679.0160627632783</v>
      </c>
      <c r="J50" s="908"/>
      <c r="K50" s="50"/>
      <c r="L50" s="960"/>
      <c r="M50" s="50"/>
      <c r="N50" s="960"/>
      <c r="O50" s="50"/>
      <c r="P50" s="960"/>
      <c r="Q50" s="960"/>
      <c r="R50" s="960"/>
      <c r="S50" s="960"/>
      <c r="T50" s="960"/>
      <c r="U50" s="960"/>
      <c r="V50" s="960"/>
      <c r="W50" s="960"/>
      <c r="X50" s="960"/>
      <c r="Y50" s="960"/>
      <c r="Z50" s="960"/>
      <c r="AA50" s="960"/>
      <c r="AB50" s="960"/>
      <c r="AC50" s="960"/>
      <c r="AD50" s="960"/>
      <c r="AE50" s="960"/>
      <c r="AF50" s="960"/>
      <c r="AG50" s="960"/>
      <c r="AH50" s="960"/>
      <c r="AI50" s="960"/>
      <c r="AJ50" s="960"/>
      <c r="AK50" s="960"/>
      <c r="AL50" s="960"/>
      <c r="AM50" s="960"/>
      <c r="AN50" s="960"/>
      <c r="AO50" s="960"/>
      <c r="AP50" s="960"/>
      <c r="AQ50" s="960"/>
      <c r="AR50" s="960"/>
      <c r="AS50" s="960"/>
      <c r="AT50" s="960"/>
      <c r="AU50" s="960"/>
      <c r="AV50" s="960"/>
      <c r="AW50" s="960"/>
      <c r="AX50" s="960"/>
      <c r="AY50" s="960"/>
      <c r="AZ50" s="960"/>
    </row>
    <row r="51" spans="1:52" s="849" customFormat="1" ht="13.5" customHeight="1">
      <c r="A51" s="1137"/>
      <c r="B51" s="813" t="s">
        <v>1040</v>
      </c>
      <c r="C51" s="1137"/>
      <c r="D51" s="843"/>
      <c r="E51" s="1036">
        <f t="shared" si="4"/>
        <v>42037.00491005525</v>
      </c>
      <c r="F51" s="956"/>
      <c r="G51" s="956">
        <f>'25.'!R81</f>
        <v>38319.658571629341</v>
      </c>
      <c r="H51" s="956"/>
      <c r="I51" s="956">
        <f>'25.'!S81</f>
        <v>3717.3463384259107</v>
      </c>
      <c r="J51" s="908"/>
      <c r="K51" s="50"/>
      <c r="L51" s="960"/>
      <c r="M51" s="50"/>
      <c r="N51" s="960"/>
      <c r="O51" s="50"/>
      <c r="P51" s="960"/>
      <c r="Q51" s="960"/>
      <c r="R51" s="960"/>
      <c r="S51" s="960"/>
      <c r="T51" s="960"/>
      <c r="U51" s="960"/>
      <c r="V51" s="960"/>
      <c r="W51" s="960"/>
      <c r="X51" s="960"/>
      <c r="Y51" s="960"/>
      <c r="Z51" s="960"/>
      <c r="AA51" s="960"/>
      <c r="AB51" s="960"/>
      <c r="AC51" s="960"/>
      <c r="AD51" s="960"/>
      <c r="AE51" s="960"/>
      <c r="AF51" s="960"/>
      <c r="AG51" s="960"/>
      <c r="AH51" s="960"/>
      <c r="AI51" s="960"/>
      <c r="AJ51" s="960"/>
      <c r="AK51" s="960"/>
      <c r="AL51" s="960"/>
      <c r="AM51" s="960"/>
      <c r="AN51" s="960"/>
      <c r="AO51" s="960"/>
      <c r="AP51" s="960"/>
      <c r="AQ51" s="960"/>
      <c r="AR51" s="960"/>
      <c r="AS51" s="960"/>
      <c r="AT51" s="960"/>
      <c r="AU51" s="960"/>
      <c r="AV51" s="960"/>
      <c r="AW51" s="960"/>
      <c r="AX51" s="960"/>
      <c r="AY51" s="960"/>
      <c r="AZ51" s="960"/>
    </row>
    <row r="52" spans="1:52" s="849" customFormat="1" ht="13.5" customHeight="1">
      <c r="A52" s="1137"/>
      <c r="B52" s="813" t="s">
        <v>1041</v>
      </c>
      <c r="C52" s="1137"/>
      <c r="D52" s="843"/>
      <c r="E52" s="1036">
        <f t="shared" si="4"/>
        <v>54577.838053796571</v>
      </c>
      <c r="F52" s="956"/>
      <c r="G52" s="956">
        <f>'25.'!R82</f>
        <v>47844.601154995689</v>
      </c>
      <c r="H52" s="956"/>
      <c r="I52" s="956">
        <f>'25.'!S82</f>
        <v>6733.2368988008839</v>
      </c>
      <c r="J52" s="908"/>
      <c r="K52" s="50"/>
      <c r="L52" s="960"/>
      <c r="M52" s="50"/>
      <c r="N52" s="960"/>
      <c r="O52" s="5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row>
    <row r="53" spans="1:52" s="849" customFormat="1" ht="13.5" customHeight="1">
      <c r="A53" s="1137"/>
      <c r="B53" s="813" t="s">
        <v>1042</v>
      </c>
      <c r="C53" s="1137"/>
      <c r="D53" s="843"/>
      <c r="E53" s="1036">
        <f t="shared" si="4"/>
        <v>94986.24938774544</v>
      </c>
      <c r="F53" s="956"/>
      <c r="G53" s="956">
        <f>'25.'!R83</f>
        <v>86014.424034053794</v>
      </c>
      <c r="H53" s="956"/>
      <c r="I53" s="956">
        <f>'25.'!S83</f>
        <v>8971.8253536916509</v>
      </c>
      <c r="J53" s="908"/>
      <c r="K53" s="50"/>
      <c r="L53" s="960"/>
      <c r="M53" s="50"/>
      <c r="N53" s="960"/>
      <c r="O53" s="5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row>
    <row r="54" spans="1:52" s="849" customFormat="1" ht="13.5" customHeight="1">
      <c r="A54" s="1137"/>
      <c r="B54" s="813" t="s">
        <v>1043</v>
      </c>
      <c r="C54" s="1137"/>
      <c r="D54" s="843"/>
      <c r="E54" s="1036">
        <f t="shared" si="4"/>
        <v>37847.484633857566</v>
      </c>
      <c r="F54" s="956"/>
      <c r="G54" s="956">
        <f>'25.'!R84</f>
        <v>33009.364312757163</v>
      </c>
      <c r="H54" s="956"/>
      <c r="I54" s="956">
        <f>'25.'!S84</f>
        <v>4838.1203211004049</v>
      </c>
      <c r="J54" s="908"/>
      <c r="K54" s="50"/>
      <c r="L54" s="960"/>
      <c r="M54" s="50"/>
      <c r="N54" s="960"/>
      <c r="O54" s="50"/>
      <c r="P54" s="960"/>
      <c r="Q54" s="960"/>
      <c r="R54" s="960"/>
      <c r="S54" s="960"/>
      <c r="T54" s="960"/>
      <c r="U54" s="960"/>
      <c r="V54" s="960"/>
      <c r="W54" s="960"/>
      <c r="X54" s="960"/>
      <c r="Y54" s="960"/>
      <c r="Z54" s="960"/>
      <c r="AA54" s="960"/>
      <c r="AB54" s="960"/>
      <c r="AC54" s="960"/>
      <c r="AD54" s="960"/>
      <c r="AE54" s="960"/>
      <c r="AF54" s="960"/>
      <c r="AG54" s="960"/>
      <c r="AH54" s="960"/>
      <c r="AI54" s="960"/>
      <c r="AJ54" s="960"/>
      <c r="AK54" s="960"/>
      <c r="AL54" s="960"/>
      <c r="AM54" s="960"/>
      <c r="AN54" s="960"/>
      <c r="AO54" s="960"/>
      <c r="AP54" s="960"/>
      <c r="AQ54" s="960"/>
      <c r="AR54" s="960"/>
      <c r="AS54" s="960"/>
      <c r="AT54" s="960"/>
      <c r="AU54" s="960"/>
      <c r="AV54" s="960"/>
      <c r="AW54" s="960"/>
      <c r="AX54" s="960"/>
      <c r="AY54" s="960"/>
      <c r="AZ54" s="960"/>
    </row>
    <row r="55" spans="1:52" s="849" customFormat="1" ht="13.5" customHeight="1">
      <c r="A55" s="1137"/>
      <c r="B55" s="813" t="s">
        <v>1044</v>
      </c>
      <c r="C55" s="1137"/>
      <c r="D55" s="843"/>
      <c r="E55" s="1036">
        <f t="shared" si="4"/>
        <v>49731.600422641473</v>
      </c>
      <c r="F55" s="956"/>
      <c r="G55" s="956">
        <f>'25.'!R85</f>
        <v>45644.441853857257</v>
      </c>
      <c r="H55" s="956"/>
      <c r="I55" s="956">
        <f>'25.'!S85</f>
        <v>4087.158568784218</v>
      </c>
      <c r="J55" s="908"/>
      <c r="K55" s="50"/>
      <c r="L55" s="960"/>
      <c r="M55" s="50"/>
      <c r="N55" s="960"/>
      <c r="O55" s="50"/>
      <c r="P55" s="960"/>
      <c r="Q55" s="960"/>
      <c r="R55" s="960"/>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row>
    <row r="56" spans="1:52" s="849" customFormat="1" ht="13.5" customHeight="1">
      <c r="A56" s="1137"/>
      <c r="B56" s="813" t="s">
        <v>1045</v>
      </c>
      <c r="C56" s="1137"/>
      <c r="D56" s="843"/>
      <c r="E56" s="1036">
        <f t="shared" si="4"/>
        <v>84386.774764267902</v>
      </c>
      <c r="F56" s="956"/>
      <c r="G56" s="956">
        <f>'25.'!R86</f>
        <v>77550.384229182295</v>
      </c>
      <c r="H56" s="956"/>
      <c r="I56" s="956">
        <f>'25.'!S86</f>
        <v>6836.3905350856094</v>
      </c>
      <c r="J56" s="908"/>
      <c r="K56" s="50"/>
      <c r="L56" s="960"/>
      <c r="M56" s="50"/>
      <c r="N56" s="960"/>
      <c r="O56" s="50"/>
      <c r="P56" s="960"/>
      <c r="Q56" s="960"/>
      <c r="R56" s="960"/>
      <c r="S56" s="960"/>
      <c r="T56" s="960"/>
      <c r="U56" s="960"/>
      <c r="V56" s="960"/>
      <c r="W56" s="960"/>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row>
    <row r="57" spans="1:52" s="849" customFormat="1" ht="13.5" customHeight="1">
      <c r="A57" s="1137"/>
      <c r="B57" s="813" t="s">
        <v>1046</v>
      </c>
      <c r="C57" s="1137"/>
      <c r="D57" s="843"/>
      <c r="E57" s="1036">
        <f t="shared" si="4"/>
        <v>103471.56611352287</v>
      </c>
      <c r="F57" s="956"/>
      <c r="G57" s="956">
        <f>'25.'!R87</f>
        <v>82747.363282933307</v>
      </c>
      <c r="H57" s="956"/>
      <c r="I57" s="956">
        <f>'25.'!S87</f>
        <v>20724.202830589566</v>
      </c>
      <c r="J57" s="908"/>
      <c r="K57" s="50"/>
      <c r="L57" s="960"/>
      <c r="M57" s="50"/>
      <c r="N57" s="960"/>
      <c r="O57" s="50"/>
      <c r="P57" s="960"/>
      <c r="Q57" s="960"/>
      <c r="R57" s="960"/>
      <c r="S57" s="960"/>
      <c r="T57" s="960"/>
      <c r="U57" s="960"/>
      <c r="V57" s="960"/>
      <c r="W57" s="960"/>
      <c r="X57" s="960"/>
      <c r="Y57" s="960"/>
      <c r="Z57" s="960"/>
      <c r="AA57" s="960"/>
      <c r="AB57" s="960"/>
      <c r="AC57" s="960"/>
      <c r="AD57" s="960"/>
      <c r="AE57" s="960"/>
      <c r="AF57" s="960"/>
      <c r="AG57" s="960"/>
      <c r="AH57" s="960"/>
      <c r="AI57" s="960"/>
      <c r="AJ57" s="960"/>
      <c r="AK57" s="960"/>
      <c r="AL57" s="960"/>
      <c r="AM57" s="960"/>
      <c r="AN57" s="960"/>
      <c r="AO57" s="960"/>
      <c r="AP57" s="960"/>
      <c r="AQ57" s="960"/>
      <c r="AR57" s="960"/>
      <c r="AS57" s="960"/>
      <c r="AT57" s="960"/>
      <c r="AU57" s="960"/>
      <c r="AV57" s="960"/>
      <c r="AW57" s="960"/>
      <c r="AX57" s="960"/>
      <c r="AY57" s="960"/>
      <c r="AZ57" s="960"/>
    </row>
    <row r="58" spans="1:52" s="849" customFormat="1" ht="13.5" customHeight="1">
      <c r="A58" s="2641" t="s">
        <v>373</v>
      </c>
      <c r="B58" s="2641"/>
      <c r="C58" s="2641"/>
      <c r="D58" s="2"/>
      <c r="E58" s="956"/>
      <c r="F58" s="956"/>
      <c r="G58" s="956"/>
      <c r="H58" s="956"/>
      <c r="I58" s="956"/>
      <c r="J58" s="908"/>
      <c r="K58" s="50"/>
      <c r="L58" s="960"/>
      <c r="M58" s="50"/>
      <c r="N58" s="960"/>
      <c r="O58" s="50"/>
      <c r="P58" s="960"/>
      <c r="Q58" s="960"/>
      <c r="R58" s="960"/>
      <c r="S58" s="960"/>
      <c r="T58" s="960"/>
      <c r="U58" s="960"/>
      <c r="V58" s="960"/>
      <c r="W58" s="960"/>
      <c r="X58" s="960"/>
      <c r="Y58" s="960"/>
      <c r="Z58" s="960"/>
      <c r="AA58" s="960"/>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row>
    <row r="59" spans="1:52" s="849" customFormat="1" ht="13.5" customHeight="1">
      <c r="A59" s="6"/>
      <c r="B59" s="813" t="s">
        <v>1028</v>
      </c>
      <c r="C59" s="6"/>
      <c r="D59" s="845"/>
      <c r="E59" s="1036">
        <f t="shared" ref="E59:E68" si="5">G59+I59</f>
        <v>15699.061214757863</v>
      </c>
      <c r="F59" s="956"/>
      <c r="G59" s="956">
        <f>'25.'!R88</f>
        <v>14357.834022656527</v>
      </c>
      <c r="H59" s="956"/>
      <c r="I59" s="956">
        <f>'25.'!S88</f>
        <v>1341.2271921013357</v>
      </c>
      <c r="J59" s="908"/>
      <c r="K59" s="50"/>
      <c r="L59" s="960"/>
      <c r="M59" s="50"/>
      <c r="N59" s="960"/>
      <c r="O59" s="50"/>
      <c r="P59" s="960"/>
      <c r="Q59" s="960"/>
      <c r="R59" s="960"/>
      <c r="S59" s="960"/>
      <c r="T59" s="960"/>
      <c r="U59" s="960"/>
      <c r="V59" s="960"/>
      <c r="W59" s="960"/>
      <c r="X59" s="960"/>
      <c r="Y59" s="960"/>
      <c r="Z59" s="960"/>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row>
    <row r="60" spans="1:52" s="849" customFormat="1" ht="13.5" customHeight="1">
      <c r="A60" s="6"/>
      <c r="B60" s="813" t="s">
        <v>1038</v>
      </c>
      <c r="C60" s="6"/>
      <c r="D60" s="2"/>
      <c r="E60" s="1036">
        <f t="shared" si="5"/>
        <v>11641.713145761227</v>
      </c>
      <c r="F60" s="956"/>
      <c r="G60" s="956">
        <f>'25.'!R89</f>
        <v>10312.887397590404</v>
      </c>
      <c r="H60" s="956"/>
      <c r="I60" s="956">
        <f>'25.'!S89</f>
        <v>1328.8257481708224</v>
      </c>
      <c r="J60" s="908"/>
      <c r="K60" s="50"/>
      <c r="M60" s="50"/>
      <c r="O60" s="50"/>
    </row>
    <row r="61" spans="1:52" s="849" customFormat="1" ht="13.5" customHeight="1">
      <c r="A61" s="1137"/>
      <c r="B61" s="813" t="s">
        <v>1039</v>
      </c>
      <c r="C61" s="1137"/>
      <c r="D61" s="843"/>
      <c r="E61" s="1036">
        <f t="shared" si="5"/>
        <v>19281.642136272407</v>
      </c>
      <c r="F61" s="956"/>
      <c r="G61" s="956">
        <f>'25.'!R90</f>
        <v>17083.541719729765</v>
      </c>
      <c r="H61" s="956"/>
      <c r="I61" s="956">
        <f>'25.'!S90</f>
        <v>2198.1004165426402</v>
      </c>
      <c r="J61" s="908"/>
      <c r="K61" s="50"/>
      <c r="L61" s="960"/>
      <c r="M61" s="50"/>
      <c r="N61" s="960"/>
      <c r="O61" s="50"/>
      <c r="P61" s="960"/>
      <c r="Q61" s="960"/>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row>
    <row r="62" spans="1:52" s="849" customFormat="1" ht="13.5" customHeight="1">
      <c r="A62" s="1137"/>
      <c r="B62" s="813" t="s">
        <v>1040</v>
      </c>
      <c r="C62" s="1137"/>
      <c r="D62" s="843"/>
      <c r="E62" s="1036">
        <f t="shared" si="5"/>
        <v>29017.632434386531</v>
      </c>
      <c r="F62" s="956"/>
      <c r="G62" s="956">
        <f>'25.'!R91</f>
        <v>24265.956851116007</v>
      </c>
      <c r="H62" s="956"/>
      <c r="I62" s="956">
        <f>'25.'!S91</f>
        <v>4751.6755832705239</v>
      </c>
      <c r="J62" s="908"/>
      <c r="K62" s="50"/>
      <c r="L62" s="960"/>
      <c r="M62" s="50"/>
      <c r="N62" s="960"/>
      <c r="O62" s="50"/>
      <c r="P62" s="960"/>
      <c r="Q62" s="960"/>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row>
    <row r="63" spans="1:52" s="849" customFormat="1" ht="13.5" customHeight="1">
      <c r="A63" s="1137"/>
      <c r="B63" s="813" t="s">
        <v>1041</v>
      </c>
      <c r="C63" s="1137"/>
      <c r="D63" s="843"/>
      <c r="E63" s="1036">
        <f t="shared" si="5"/>
        <v>34740.842703467933</v>
      </c>
      <c r="F63" s="956"/>
      <c r="G63" s="956">
        <f>'25.'!R92</f>
        <v>32661.016740560375</v>
      </c>
      <c r="H63" s="956"/>
      <c r="I63" s="956">
        <f>'25.'!S92</f>
        <v>2079.8259629075583</v>
      </c>
      <c r="J63" s="908"/>
      <c r="K63" s="50"/>
      <c r="L63" s="960"/>
      <c r="M63" s="50"/>
      <c r="N63" s="960"/>
      <c r="O63" s="50"/>
      <c r="P63" s="960"/>
      <c r="Q63" s="960"/>
      <c r="R63" s="960"/>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row>
    <row r="64" spans="1:52" s="849" customFormat="1" ht="13.5" customHeight="1">
      <c r="A64" s="1137"/>
      <c r="B64" s="813" t="s">
        <v>1042</v>
      </c>
      <c r="C64" s="1137"/>
      <c r="D64" s="843"/>
      <c r="E64" s="1036">
        <f t="shared" si="5"/>
        <v>85140.376451197109</v>
      </c>
      <c r="F64" s="956"/>
      <c r="G64" s="956">
        <f>'25.'!R93</f>
        <v>60542.379700949394</v>
      </c>
      <c r="H64" s="956"/>
      <c r="I64" s="956">
        <f>'25.'!S93</f>
        <v>24597.996750247723</v>
      </c>
      <c r="J64" s="908"/>
      <c r="K64" s="50"/>
      <c r="L64" s="960"/>
      <c r="M64" s="50"/>
      <c r="N64" s="960"/>
      <c r="O64" s="50"/>
      <c r="P64" s="960"/>
      <c r="Q64" s="960"/>
      <c r="R64" s="960"/>
      <c r="S64" s="960"/>
      <c r="T64" s="960"/>
      <c r="U64" s="960"/>
      <c r="V64" s="960"/>
      <c r="W64" s="960"/>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row>
    <row r="65" spans="1:52" s="849" customFormat="1" ht="13.5" customHeight="1">
      <c r="A65" s="1137"/>
      <c r="B65" s="813" t="s">
        <v>1043</v>
      </c>
      <c r="C65" s="1137"/>
      <c r="D65" s="843"/>
      <c r="E65" s="1036">
        <f t="shared" si="5"/>
        <v>28188.482919099464</v>
      </c>
      <c r="F65" s="956"/>
      <c r="G65" s="956">
        <f>'25.'!R94</f>
        <v>25959.810020106259</v>
      </c>
      <c r="H65" s="956"/>
      <c r="I65" s="956">
        <f>'25.'!S94</f>
        <v>2228.6728989932044</v>
      </c>
      <c r="J65" s="908"/>
      <c r="K65" s="50"/>
      <c r="L65" s="960"/>
      <c r="M65" s="50"/>
      <c r="N65" s="960"/>
      <c r="O65" s="50"/>
      <c r="P65" s="960"/>
      <c r="Q65" s="960"/>
      <c r="R65" s="960"/>
      <c r="S65" s="960"/>
      <c r="T65" s="960"/>
      <c r="U65" s="960"/>
      <c r="V65" s="960"/>
      <c r="W65" s="960"/>
      <c r="X65" s="960"/>
      <c r="Y65" s="960"/>
      <c r="Z65" s="960"/>
      <c r="AA65" s="960"/>
      <c r="AB65" s="960"/>
      <c r="AC65" s="960"/>
      <c r="AD65" s="960"/>
      <c r="AE65" s="960"/>
      <c r="AF65" s="960"/>
      <c r="AG65" s="960"/>
      <c r="AH65" s="960"/>
      <c r="AI65" s="960"/>
      <c r="AJ65" s="960"/>
      <c r="AK65" s="960"/>
      <c r="AL65" s="960"/>
      <c r="AM65" s="960"/>
      <c r="AN65" s="960"/>
      <c r="AO65" s="960"/>
      <c r="AP65" s="960"/>
      <c r="AQ65" s="960"/>
      <c r="AR65" s="960"/>
      <c r="AS65" s="960"/>
      <c r="AT65" s="960"/>
      <c r="AU65" s="960"/>
      <c r="AV65" s="960"/>
      <c r="AW65" s="960"/>
      <c r="AX65" s="960"/>
      <c r="AY65" s="960"/>
      <c r="AZ65" s="960"/>
    </row>
    <row r="66" spans="1:52" s="849" customFormat="1" ht="13.5" customHeight="1">
      <c r="A66" s="1137"/>
      <c r="B66" s="813" t="s">
        <v>1044</v>
      </c>
      <c r="C66" s="1137"/>
      <c r="D66" s="843"/>
      <c r="E66" s="1036">
        <f t="shared" si="5"/>
        <v>47352.909832848702</v>
      </c>
      <c r="F66" s="963"/>
      <c r="G66" s="963">
        <f>'25.'!R95</f>
        <v>45570.537685846874</v>
      </c>
      <c r="H66" s="963"/>
      <c r="I66" s="963">
        <f>'25.'!S95</f>
        <v>1782.3721470018299</v>
      </c>
      <c r="J66" s="842"/>
      <c r="K66" s="50"/>
      <c r="L66" s="960"/>
      <c r="M66" s="50"/>
      <c r="N66" s="960"/>
      <c r="O66" s="50"/>
      <c r="P66" s="960"/>
      <c r="Q66" s="960"/>
      <c r="R66" s="960"/>
      <c r="S66" s="960"/>
      <c r="T66" s="960"/>
      <c r="U66" s="960"/>
      <c r="V66" s="960"/>
      <c r="W66" s="960"/>
      <c r="X66" s="960"/>
      <c r="Y66" s="960"/>
      <c r="Z66" s="960"/>
      <c r="AA66" s="960"/>
      <c r="AB66" s="960"/>
      <c r="AC66" s="960"/>
      <c r="AD66" s="960"/>
      <c r="AE66" s="960"/>
      <c r="AF66" s="960"/>
      <c r="AG66" s="960"/>
      <c r="AH66" s="960"/>
      <c r="AI66" s="960"/>
      <c r="AJ66" s="960"/>
      <c r="AK66" s="960"/>
      <c r="AL66" s="960"/>
      <c r="AM66" s="960"/>
      <c r="AN66" s="960"/>
      <c r="AO66" s="960"/>
      <c r="AP66" s="960"/>
      <c r="AQ66" s="960"/>
      <c r="AR66" s="960"/>
      <c r="AS66" s="960"/>
      <c r="AT66" s="960"/>
      <c r="AU66" s="960"/>
      <c r="AV66" s="960"/>
      <c r="AW66" s="960"/>
      <c r="AX66" s="960"/>
      <c r="AY66" s="960"/>
      <c r="AZ66" s="960"/>
    </row>
    <row r="67" spans="1:52" s="849" customFormat="1" ht="13.5" customHeight="1">
      <c r="A67" s="1137"/>
      <c r="B67" s="813" t="s">
        <v>1045</v>
      </c>
      <c r="C67" s="1137"/>
      <c r="D67" s="843"/>
      <c r="E67" s="1036">
        <f t="shared" si="5"/>
        <v>75396.607025002289</v>
      </c>
      <c r="F67" s="963"/>
      <c r="G67" s="963">
        <f>'25.'!R96</f>
        <v>66306.647832995761</v>
      </c>
      <c r="H67" s="963"/>
      <c r="I67" s="963">
        <f>'25.'!S96</f>
        <v>9089.9591920065286</v>
      </c>
      <c r="J67" s="842"/>
      <c r="K67" s="50"/>
      <c r="L67" s="960"/>
      <c r="M67" s="50"/>
      <c r="N67" s="960"/>
      <c r="O67" s="50"/>
      <c r="P67" s="960"/>
      <c r="Q67" s="960"/>
      <c r="R67" s="960"/>
      <c r="S67" s="960"/>
      <c r="T67" s="960"/>
      <c r="U67" s="960"/>
      <c r="V67" s="960"/>
      <c r="W67" s="960"/>
      <c r="X67" s="960"/>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row>
    <row r="68" spans="1:52" s="844" customFormat="1" ht="13.5" customHeight="1" thickBot="1">
      <c r="A68" s="1138"/>
      <c r="B68" s="1126" t="s">
        <v>1046</v>
      </c>
      <c r="C68" s="1138"/>
      <c r="D68" s="847"/>
      <c r="E68" s="1037">
        <f t="shared" si="5"/>
        <v>158104.61927089537</v>
      </c>
      <c r="F68" s="967"/>
      <c r="G68" s="967">
        <f>'25.'!R97</f>
        <v>149543.62232900719</v>
      </c>
      <c r="H68" s="967"/>
      <c r="I68" s="967">
        <f>'25.'!S97</f>
        <v>8560.9969418881847</v>
      </c>
      <c r="J68" s="925"/>
      <c r="K68" s="50"/>
      <c r="L68" s="970"/>
      <c r="M68" s="50"/>
      <c r="N68" s="970"/>
      <c r="O68" s="5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c r="AU68" s="970"/>
      <c r="AV68" s="970"/>
      <c r="AW68" s="970"/>
      <c r="AX68" s="970"/>
      <c r="AY68" s="970"/>
      <c r="AZ68" s="970"/>
    </row>
    <row r="69" spans="1:52" s="849" customFormat="1" ht="13.5" customHeight="1">
      <c r="B69" s="14"/>
      <c r="C69" s="14"/>
      <c r="D69" s="15"/>
      <c r="H69" s="844"/>
    </row>
    <row r="70" spans="1:52" ht="15">
      <c r="A70" s="975"/>
      <c r="B70" s="975"/>
      <c r="C70" s="975"/>
      <c r="D70" s="998"/>
    </row>
    <row r="71" spans="1:52" ht="15">
      <c r="A71" s="975"/>
      <c r="B71" s="975"/>
      <c r="C71" s="975"/>
      <c r="D71" s="998"/>
    </row>
    <row r="72" spans="1:52" ht="15">
      <c r="A72" s="975"/>
      <c r="B72" s="975"/>
      <c r="C72" s="975"/>
      <c r="D72" s="998"/>
    </row>
    <row r="73" spans="1:52" ht="15">
      <c r="A73" s="975"/>
      <c r="B73" s="975"/>
      <c r="C73" s="975"/>
      <c r="D73" s="998"/>
    </row>
    <row r="74" spans="1:52" ht="15">
      <c r="A74" s="975"/>
      <c r="B74" s="975"/>
      <c r="C74" s="975"/>
      <c r="D74" s="998"/>
    </row>
    <row r="75" spans="1:52" ht="15">
      <c r="A75" s="975"/>
      <c r="B75" s="975"/>
      <c r="C75" s="975"/>
      <c r="D75" s="998"/>
    </row>
    <row r="76" spans="1:52" ht="15">
      <c r="A76" s="975"/>
      <c r="B76" s="975"/>
      <c r="C76" s="975"/>
      <c r="D76" s="998"/>
    </row>
    <row r="77" spans="1:52" ht="15">
      <c r="A77" s="975"/>
      <c r="B77" s="975"/>
      <c r="C77" s="975"/>
      <c r="D77" s="998"/>
    </row>
    <row r="78" spans="1:52" ht="15">
      <c r="A78" s="975"/>
      <c r="B78" s="975"/>
      <c r="C78" s="975"/>
      <c r="D78" s="998"/>
    </row>
    <row r="79" spans="1:52" ht="15">
      <c r="A79" s="975"/>
      <c r="B79" s="975"/>
      <c r="C79" s="975"/>
      <c r="D79" s="998"/>
    </row>
    <row r="80" spans="1:52" ht="15">
      <c r="A80" s="975"/>
      <c r="B80" s="975"/>
      <c r="C80" s="975"/>
      <c r="D80" s="998"/>
    </row>
    <row r="81" spans="1:4" ht="15">
      <c r="A81" s="975"/>
      <c r="B81" s="975"/>
      <c r="C81" s="975"/>
      <c r="D81" s="998"/>
    </row>
    <row r="82" spans="1:4" ht="15">
      <c r="A82" s="975"/>
      <c r="B82" s="975"/>
      <c r="C82" s="975"/>
      <c r="D82" s="998"/>
    </row>
    <row r="83" spans="1:4" ht="15">
      <c r="A83" s="975"/>
      <c r="B83" s="975"/>
      <c r="C83" s="975"/>
      <c r="D83" s="998"/>
    </row>
    <row r="84" spans="1:4" ht="15">
      <c r="A84" s="975"/>
      <c r="B84" s="975"/>
      <c r="C84" s="975"/>
      <c r="D84" s="998"/>
    </row>
    <row r="85" spans="1:4" ht="15">
      <c r="A85" s="975"/>
      <c r="B85" s="975"/>
      <c r="C85" s="975"/>
      <c r="D85" s="998"/>
    </row>
    <row r="86" spans="1:4" ht="15">
      <c r="A86" s="975"/>
      <c r="B86" s="975"/>
      <c r="C86" s="975"/>
      <c r="D86" s="998"/>
    </row>
    <row r="87" spans="1:4" ht="15">
      <c r="A87" s="975"/>
      <c r="B87" s="975"/>
      <c r="C87" s="975"/>
      <c r="D87" s="998"/>
    </row>
    <row r="88" spans="1:4" ht="15">
      <c r="A88" s="975"/>
      <c r="B88" s="975"/>
      <c r="C88" s="975"/>
      <c r="D88" s="998"/>
    </row>
  </sheetData>
  <mergeCells count="31">
    <mergeCell ref="A58:C58"/>
    <mergeCell ref="A29:C29"/>
    <mergeCell ref="A47:C47"/>
    <mergeCell ref="A19:C19"/>
    <mergeCell ref="A36:C36"/>
    <mergeCell ref="A22:D22"/>
    <mergeCell ref="A23:D23"/>
    <mergeCell ref="A24:D24"/>
    <mergeCell ref="A25:D25"/>
    <mergeCell ref="A26:D26"/>
    <mergeCell ref="A27:D27"/>
    <mergeCell ref="A28:D28"/>
    <mergeCell ref="A18:C18"/>
    <mergeCell ref="A20:C20"/>
    <mergeCell ref="A21:C21"/>
    <mergeCell ref="A17:C17"/>
    <mergeCell ref="A10:C10"/>
    <mergeCell ref="A13:C13"/>
    <mergeCell ref="A15:C15"/>
    <mergeCell ref="A11:C11"/>
    <mergeCell ref="A14:C14"/>
    <mergeCell ref="A16:C16"/>
    <mergeCell ref="A12:C12"/>
    <mergeCell ref="I3:J5"/>
    <mergeCell ref="E3:F5"/>
    <mergeCell ref="A3:C5"/>
    <mergeCell ref="A9:C9"/>
    <mergeCell ref="G3:H5"/>
    <mergeCell ref="A6:C6"/>
    <mergeCell ref="A7:C7"/>
    <mergeCell ref="A8:C8"/>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V98"/>
  <sheetViews>
    <sheetView view="pageBreakPreview" zoomScaleNormal="50" zoomScaleSheetLayoutView="100" workbookViewId="0">
      <selection activeCell="G32" sqref="G32"/>
    </sheetView>
  </sheetViews>
  <sheetFormatPr defaultColWidth="9.140625" defaultRowHeight="15.75"/>
  <cols>
    <col min="1" max="1" width="2.28515625" style="376" customWidth="1"/>
    <col min="2" max="2" width="18.7109375" style="376" customWidth="1"/>
    <col min="3" max="3" width="2.28515625" style="376" customWidth="1"/>
    <col min="4" max="4" width="1.7109375" style="377" customWidth="1"/>
    <col min="5" max="8" width="17.5703125" style="1380" customWidth="1"/>
    <col min="9" max="12" width="23.85546875" style="1380" customWidth="1"/>
    <col min="13" max="13" width="19.42578125" style="1380" customWidth="1"/>
    <col min="14" max="14" width="9.140625" style="1380"/>
    <col min="15" max="15" width="9.140625" style="1380" customWidth="1"/>
    <col min="16" max="16384" width="9.140625" style="1380"/>
  </cols>
  <sheetData>
    <row r="1" spans="1:15" s="1281" customFormat="1" ht="35.1" customHeight="1">
      <c r="A1" s="1279"/>
      <c r="B1" s="1280"/>
      <c r="C1" s="1280"/>
      <c r="D1" s="1280"/>
      <c r="E1" s="1280"/>
      <c r="F1" s="1280"/>
      <c r="G1" s="1280"/>
      <c r="H1" s="1333" t="s">
        <v>1495</v>
      </c>
      <c r="I1" s="1335" t="s">
        <v>221</v>
      </c>
      <c r="J1" s="1280"/>
      <c r="K1" s="1280"/>
      <c r="L1" s="1280"/>
    </row>
    <row r="2" spans="1:15" ht="15" customHeight="1" thickBot="1">
      <c r="A2" s="1379"/>
      <c r="B2" s="356"/>
      <c r="C2" s="356"/>
      <c r="D2" s="357"/>
      <c r="E2" s="1379"/>
      <c r="F2" s="1379"/>
      <c r="G2" s="1379"/>
      <c r="H2" s="1379"/>
      <c r="I2" s="1379"/>
      <c r="J2" s="1379"/>
      <c r="K2" s="1379"/>
      <c r="L2" s="358" t="s">
        <v>535</v>
      </c>
    </row>
    <row r="3" spans="1:15" s="1381" customFormat="1" ht="15" customHeight="1">
      <c r="A3" s="2798" t="s">
        <v>10</v>
      </c>
      <c r="B3" s="2798"/>
      <c r="C3" s="2798"/>
      <c r="D3" s="1268"/>
      <c r="E3" s="3044" t="s">
        <v>1720</v>
      </c>
      <c r="F3" s="3044" t="s">
        <v>1721</v>
      </c>
      <c r="G3" s="3044" t="s">
        <v>1722</v>
      </c>
      <c r="H3" s="3044" t="s">
        <v>1306</v>
      </c>
      <c r="I3" s="3040" t="s">
        <v>1723</v>
      </c>
      <c r="J3" s="3037" t="s">
        <v>1308</v>
      </c>
      <c r="K3" s="3040" t="s">
        <v>1724</v>
      </c>
      <c r="L3" s="3037" t="s">
        <v>1725</v>
      </c>
      <c r="O3" s="527"/>
    </row>
    <row r="4" spans="1:15" s="1381" customFormat="1" ht="15" customHeight="1">
      <c r="A4" s="2799"/>
      <c r="B4" s="2799"/>
      <c r="C4" s="2799"/>
      <c r="D4" s="1268"/>
      <c r="E4" s="3045"/>
      <c r="F4" s="3045"/>
      <c r="G4" s="3045"/>
      <c r="H4" s="3045"/>
      <c r="I4" s="3041"/>
      <c r="J4" s="3038"/>
      <c r="K4" s="3041"/>
      <c r="L4" s="3038"/>
    </row>
    <row r="5" spans="1:15" s="1381" customFormat="1" ht="48.6" customHeight="1">
      <c r="A5" s="2800"/>
      <c r="B5" s="2800"/>
      <c r="C5" s="2800"/>
      <c r="D5" s="1269"/>
      <c r="E5" s="3046"/>
      <c r="F5" s="3046"/>
      <c r="G5" s="3046"/>
      <c r="H5" s="3046"/>
      <c r="I5" s="3042"/>
      <c r="J5" s="3039"/>
      <c r="K5" s="3042"/>
      <c r="L5" s="3039"/>
    </row>
    <row r="6" spans="1:15" s="361" customFormat="1" ht="24" hidden="1" customHeight="1">
      <c r="A6" s="2949" t="s">
        <v>796</v>
      </c>
      <c r="B6" s="2949"/>
      <c r="C6" s="2949"/>
      <c r="D6" s="21"/>
      <c r="E6" s="360">
        <v>73155098.799999997</v>
      </c>
      <c r="F6" s="328">
        <f t="shared" ref="F6:F12" si="0">K6-L6-I6+J6</f>
        <v>704743479</v>
      </c>
      <c r="G6" s="328">
        <v>554575873</v>
      </c>
      <c r="H6" s="328">
        <v>526282949</v>
      </c>
      <c r="I6" s="328">
        <v>172861308</v>
      </c>
      <c r="J6" s="328">
        <v>554575873</v>
      </c>
      <c r="K6" s="328">
        <v>540752397</v>
      </c>
      <c r="L6" s="328">
        <v>217723483</v>
      </c>
    </row>
    <row r="7" spans="1:15" s="361" customFormat="1" ht="24" hidden="1" customHeight="1">
      <c r="A7" s="2948" t="s">
        <v>793</v>
      </c>
      <c r="B7" s="2948"/>
      <c r="C7" s="2948"/>
      <c r="D7" s="21"/>
      <c r="E7" s="362">
        <v>-4822639.8211698933</v>
      </c>
      <c r="F7" s="328">
        <f t="shared" si="0"/>
        <v>134269961.51942676</v>
      </c>
      <c r="G7" s="328">
        <v>501494769.53363603</v>
      </c>
      <c r="H7" s="328">
        <v>500259936.87579286</v>
      </c>
      <c r="I7" s="328">
        <v>428951108.39848328</v>
      </c>
      <c r="J7" s="328">
        <v>501494769.53363603</v>
      </c>
      <c r="K7" s="328">
        <v>484619936.30374366</v>
      </c>
      <c r="L7" s="328">
        <v>422893635.91946965</v>
      </c>
    </row>
    <row r="8" spans="1:15" s="361" customFormat="1" ht="24" hidden="1" customHeight="1">
      <c r="A8" s="2948" t="s">
        <v>1726</v>
      </c>
      <c r="B8" s="2948"/>
      <c r="C8" s="2948"/>
      <c r="D8" s="21"/>
      <c r="E8" s="362">
        <v>10011827</v>
      </c>
      <c r="F8" s="328">
        <f t="shared" si="0"/>
        <v>329422490</v>
      </c>
      <c r="G8" s="328">
        <v>506459891</v>
      </c>
      <c r="H8" s="328">
        <v>489213132</v>
      </c>
      <c r="I8" s="328">
        <v>338811661</v>
      </c>
      <c r="J8" s="328">
        <v>506459891</v>
      </c>
      <c r="K8" s="328">
        <v>493350989</v>
      </c>
      <c r="L8" s="328">
        <v>331576729</v>
      </c>
    </row>
    <row r="9" spans="1:15" s="361" customFormat="1" ht="19.5" hidden="1" customHeight="1">
      <c r="A9" s="2948" t="s">
        <v>1727</v>
      </c>
      <c r="B9" s="2948"/>
      <c r="C9" s="2948"/>
      <c r="D9" s="21"/>
      <c r="E9" s="362">
        <f>G9-H9-I9+L9</f>
        <v>-6469296.946950376</v>
      </c>
      <c r="F9" s="328">
        <f t="shared" si="0"/>
        <v>65372499.14697659</v>
      </c>
      <c r="G9" s="328">
        <v>401820999.30479008</v>
      </c>
      <c r="H9" s="328">
        <v>419108300.79884535</v>
      </c>
      <c r="I9" s="328">
        <v>357303752.31865996</v>
      </c>
      <c r="J9" s="328">
        <v>401820999.30479008</v>
      </c>
      <c r="K9" s="328">
        <v>388977009.02661133</v>
      </c>
      <c r="L9" s="328">
        <v>368121756.86576486</v>
      </c>
    </row>
    <row r="10" spans="1:15" s="361" customFormat="1" ht="19.5" hidden="1" customHeight="1">
      <c r="A10" s="2948" t="s">
        <v>1728</v>
      </c>
      <c r="B10" s="2948"/>
      <c r="C10" s="2948"/>
      <c r="D10" s="21"/>
      <c r="E10" s="362">
        <f>G10-H10-I10+L10</f>
        <v>7904744.8465281129</v>
      </c>
      <c r="F10" s="328">
        <f t="shared" si="0"/>
        <v>43921297.235137165</v>
      </c>
      <c r="G10" s="328">
        <v>444122840.59282225</v>
      </c>
      <c r="H10" s="328">
        <v>476703908.25929618</v>
      </c>
      <c r="I10" s="328">
        <v>392579056.56763297</v>
      </c>
      <c r="J10" s="328">
        <v>444122840.59282225</v>
      </c>
      <c r="K10" s="328">
        <v>425442382.2905829</v>
      </c>
      <c r="L10" s="328">
        <v>433064869.08063501</v>
      </c>
    </row>
    <row r="11" spans="1:15" s="365" customFormat="1" ht="19.5" hidden="1" customHeight="1">
      <c r="A11" s="2641" t="s">
        <v>1729</v>
      </c>
      <c r="B11" s="2641"/>
      <c r="C11" s="2641"/>
      <c r="D11" s="363"/>
      <c r="E11" s="364">
        <f>G11-H11-I11+L11</f>
        <v>13253114.243250668</v>
      </c>
      <c r="F11" s="283">
        <f t="shared" si="0"/>
        <v>116080849.33516026</v>
      </c>
      <c r="G11" s="50">
        <v>468911586.1162464</v>
      </c>
      <c r="H11" s="50">
        <v>496488994.83943087</v>
      </c>
      <c r="I11" s="50">
        <v>340666948.07070595</v>
      </c>
      <c r="J11" s="50">
        <v>381497471.03714108</v>
      </c>
      <c r="K11" s="50">
        <v>456747797.40586621</v>
      </c>
      <c r="L11" s="50">
        <v>381497471.03714108</v>
      </c>
    </row>
    <row r="12" spans="1:15" s="361" customFormat="1" ht="19.5" hidden="1" customHeight="1">
      <c r="A12" s="2948" t="s">
        <v>1730</v>
      </c>
      <c r="B12" s="2948"/>
      <c r="C12" s="2948"/>
      <c r="D12" s="21"/>
      <c r="E12" s="364">
        <v>14454844.492673216</v>
      </c>
      <c r="F12" s="283">
        <f t="shared" si="0"/>
        <v>17116280.581417322</v>
      </c>
      <c r="G12" s="50">
        <v>500920199.75254083</v>
      </c>
      <c r="H12" s="50">
        <v>529763432.86957943</v>
      </c>
      <c r="I12" s="50">
        <v>372508410.50904661</v>
      </c>
      <c r="J12" s="50">
        <v>415806488.11875683</v>
      </c>
      <c r="K12" s="50">
        <v>486513225.79257286</v>
      </c>
      <c r="L12" s="361">
        <v>512695022.82086575</v>
      </c>
      <c r="M12" s="365"/>
    </row>
    <row r="13" spans="1:15" s="361" customFormat="1" ht="18" hidden="1" customHeight="1">
      <c r="A13" s="2948" t="s">
        <v>5</v>
      </c>
      <c r="B13" s="2948"/>
      <c r="C13" s="2948"/>
      <c r="D13" s="21"/>
      <c r="E13" s="364">
        <v>48012323.96469003</v>
      </c>
      <c r="F13" s="284">
        <v>0</v>
      </c>
      <c r="G13" s="50">
        <v>558221856.29158294</v>
      </c>
      <c r="H13" s="50">
        <v>536794692.29690802</v>
      </c>
      <c r="I13" s="284">
        <v>0</v>
      </c>
      <c r="J13" s="284">
        <v>0</v>
      </c>
      <c r="K13" s="50">
        <v>543964047.44767296</v>
      </c>
      <c r="L13" s="361">
        <v>521734671.30878443</v>
      </c>
      <c r="M13" s="365"/>
    </row>
    <row r="14" spans="1:15" s="361" customFormat="1" ht="18" hidden="1" customHeight="1">
      <c r="A14" s="2641" t="s">
        <v>1731</v>
      </c>
      <c r="B14" s="2641"/>
      <c r="C14" s="2641"/>
      <c r="D14" s="21"/>
      <c r="E14" s="364">
        <v>19969126.564971056</v>
      </c>
      <c r="F14" s="283">
        <f t="shared" ref="F14:F27" si="1">K14-L14-I14+J14</f>
        <v>17061245.859237611</v>
      </c>
      <c r="G14" s="50">
        <v>568348194.85530281</v>
      </c>
      <c r="H14" s="50">
        <v>553974123.43269408</v>
      </c>
      <c r="I14" s="50">
        <v>377850606.00065422</v>
      </c>
      <c r="J14" s="50">
        <v>383445661.14301842</v>
      </c>
      <c r="K14" s="50">
        <v>553320612.47771573</v>
      </c>
      <c r="L14" s="361">
        <v>541854421.76084232</v>
      </c>
      <c r="M14" s="365"/>
    </row>
    <row r="15" spans="1:15" s="361" customFormat="1" ht="18" hidden="1" customHeight="1">
      <c r="A15" s="2948" t="s">
        <v>1732</v>
      </c>
      <c r="B15" s="2948"/>
      <c r="C15" s="2948"/>
      <c r="D15" s="21"/>
      <c r="E15" s="362">
        <f>G15-H15-I15+J15</f>
        <v>13222438.356170893</v>
      </c>
      <c r="F15" s="283">
        <f t="shared" si="1"/>
        <v>16736733.881813049</v>
      </c>
      <c r="G15" s="328">
        <v>554808898.00771308</v>
      </c>
      <c r="H15" s="328">
        <v>560070365.17429125</v>
      </c>
      <c r="I15" s="328">
        <v>408187718.46355063</v>
      </c>
      <c r="J15" s="328">
        <v>426671623.98629969</v>
      </c>
      <c r="K15" s="328">
        <v>542356053.41750383</v>
      </c>
      <c r="L15" s="361">
        <v>544103225.05843985</v>
      </c>
    </row>
    <row r="16" spans="1:15" s="361" customFormat="1" ht="15.75" hidden="1" customHeight="1">
      <c r="A16" s="2641" t="s">
        <v>1733</v>
      </c>
      <c r="B16" s="2641"/>
      <c r="C16" s="2641"/>
      <c r="D16" s="21"/>
      <c r="E16" s="362">
        <v>22287714.91782742</v>
      </c>
      <c r="F16" s="283">
        <f t="shared" si="1"/>
        <v>18681418.268576264</v>
      </c>
      <c r="G16" s="328">
        <v>522478788.68525565</v>
      </c>
      <c r="H16" s="328">
        <v>496601977.69840121</v>
      </c>
      <c r="I16" s="328">
        <v>505889501.15825289</v>
      </c>
      <c r="J16" s="328">
        <v>502300405.08922678</v>
      </c>
      <c r="K16" s="328">
        <v>510638215.56337988</v>
      </c>
      <c r="L16" s="361">
        <v>488367701.22577751</v>
      </c>
    </row>
    <row r="17" spans="1:22" s="361" customFormat="1" ht="17.25" hidden="1" customHeight="1">
      <c r="A17" s="2641" t="s">
        <v>1734</v>
      </c>
      <c r="B17" s="2641"/>
      <c r="C17" s="2641"/>
      <c r="D17" s="21"/>
      <c r="E17" s="474">
        <v>34724818.120765261</v>
      </c>
      <c r="F17" s="476">
        <f t="shared" si="1"/>
        <v>29003620.183644891</v>
      </c>
      <c r="G17" s="476">
        <v>568764615.59845173</v>
      </c>
      <c r="H17" s="301">
        <v>552869850.08385503</v>
      </c>
      <c r="I17" s="476">
        <v>578160728.5131588</v>
      </c>
      <c r="J17" s="476">
        <v>596990781.119326</v>
      </c>
      <c r="K17" s="476">
        <v>555783105.89894223</v>
      </c>
      <c r="L17" s="476">
        <v>545609538.32146454</v>
      </c>
      <c r="M17" s="328"/>
    </row>
    <row r="18" spans="1:22" s="361" customFormat="1" ht="18.75" hidden="1" customHeight="1">
      <c r="A18" s="2641" t="s">
        <v>1735</v>
      </c>
      <c r="B18" s="2641"/>
      <c r="C18" s="2641"/>
      <c r="D18" s="18"/>
      <c r="E18" s="476">
        <v>70097722.373816505</v>
      </c>
      <c r="F18" s="476">
        <f t="shared" si="1"/>
        <v>66034865.78458643</v>
      </c>
      <c r="G18" s="476">
        <v>615069412.16025329</v>
      </c>
      <c r="H18" s="476">
        <v>549122917.60196519</v>
      </c>
      <c r="I18" s="528">
        <v>539216484.37587118</v>
      </c>
      <c r="J18" s="528">
        <v>543367712.19140029</v>
      </c>
      <c r="K18" s="476">
        <v>599912595.01016188</v>
      </c>
      <c r="L18" s="476">
        <v>538028957.04110456</v>
      </c>
      <c r="M18" s="328"/>
    </row>
    <row r="19" spans="1:22" s="361" customFormat="1" ht="18" hidden="1" customHeight="1">
      <c r="A19" s="2641" t="s">
        <v>1736</v>
      </c>
      <c r="B19" s="2641"/>
      <c r="C19" s="2641"/>
      <c r="D19" s="21"/>
      <c r="E19" s="474">
        <v>32819880.560770057</v>
      </c>
      <c r="F19" s="476">
        <f t="shared" si="1"/>
        <v>28916834.496417999</v>
      </c>
      <c r="G19" s="476">
        <v>563465019.88337076</v>
      </c>
      <c r="H19" s="301">
        <v>529032480.35362381</v>
      </c>
      <c r="I19" s="476">
        <v>472749175.82649487</v>
      </c>
      <c r="J19" s="476">
        <v>471136516.85751724</v>
      </c>
      <c r="K19" s="476">
        <v>550945764.66523361</v>
      </c>
      <c r="L19" s="476">
        <v>520416271.19983798</v>
      </c>
      <c r="M19" s="328"/>
    </row>
    <row r="20" spans="1:22" s="361" customFormat="1" ht="18" hidden="1" customHeight="1">
      <c r="A20" s="2641" t="s">
        <v>1737</v>
      </c>
      <c r="B20" s="2641"/>
      <c r="C20" s="2641"/>
      <c r="D20" s="21"/>
      <c r="E20" s="474">
        <v>36263921.156482995</v>
      </c>
      <c r="F20" s="476">
        <f t="shared" si="1"/>
        <v>31397360.827279449</v>
      </c>
      <c r="G20" s="476">
        <v>546872863.31227148</v>
      </c>
      <c r="H20" s="301">
        <v>529869670.19716972</v>
      </c>
      <c r="I20" s="476">
        <v>453305260.32758641</v>
      </c>
      <c r="J20" s="476">
        <v>472565988.36896724</v>
      </c>
      <c r="K20" s="476">
        <v>532889980.9688617</v>
      </c>
      <c r="L20" s="476">
        <v>520753348.18296307</v>
      </c>
      <c r="M20" s="328"/>
    </row>
    <row r="21" spans="1:22" s="361" customFormat="1" ht="18" hidden="1" customHeight="1">
      <c r="A21" s="2954" t="s">
        <v>1738</v>
      </c>
      <c r="B21" s="2954"/>
      <c r="C21" s="2954"/>
      <c r="D21" s="343"/>
      <c r="E21" s="474">
        <v>40125093.407908604</v>
      </c>
      <c r="F21" s="476">
        <f t="shared" si="1"/>
        <v>36914929.027811348</v>
      </c>
      <c r="G21" s="476">
        <v>587953906.54716015</v>
      </c>
      <c r="H21" s="301">
        <v>565869419.78643441</v>
      </c>
      <c r="I21" s="476">
        <v>449083899.65039593</v>
      </c>
      <c r="J21" s="476">
        <v>467124506.29757822</v>
      </c>
      <c r="K21" s="476">
        <v>575586969.45956361</v>
      </c>
      <c r="L21" s="476">
        <v>556712647.07893455</v>
      </c>
      <c r="M21" s="328"/>
    </row>
    <row r="22" spans="1:22" s="361" customFormat="1" ht="18" hidden="1" customHeight="1">
      <c r="A22" s="2618" t="s">
        <v>1300</v>
      </c>
      <c r="B22" s="3030"/>
      <c r="C22" s="3030"/>
      <c r="D22" s="3031"/>
      <c r="E22" s="531">
        <v>29604.160344714175</v>
      </c>
      <c r="F22" s="532">
        <f t="shared" si="1"/>
        <v>26410.463285059377</v>
      </c>
      <c r="G22" s="532">
        <v>571689.30708830652</v>
      </c>
      <c r="H22" s="447">
        <v>554076.93049204897</v>
      </c>
      <c r="I22" s="532">
        <v>501070.75358251139</v>
      </c>
      <c r="J22" s="532">
        <v>513062.53733096854</v>
      </c>
      <c r="K22" s="532">
        <v>557368.06655468885</v>
      </c>
      <c r="L22" s="532">
        <v>542949.38701808662</v>
      </c>
      <c r="M22" s="328"/>
      <c r="N22" s="328"/>
      <c r="O22" s="328"/>
      <c r="P22" s="328"/>
      <c r="Q22" s="328"/>
      <c r="R22" s="328"/>
      <c r="S22" s="328"/>
      <c r="T22" s="328"/>
      <c r="U22" s="328"/>
      <c r="V22" s="328"/>
    </row>
    <row r="23" spans="1:22" s="361" customFormat="1" ht="18" hidden="1" customHeight="1">
      <c r="A23" s="2618" t="s">
        <v>1739</v>
      </c>
      <c r="B23" s="3030"/>
      <c r="C23" s="3030"/>
      <c r="D23" s="3031"/>
      <c r="E23" s="531">
        <v>35393.874641408074</v>
      </c>
      <c r="F23" s="532">
        <f t="shared" si="1"/>
        <v>34317.010636638792</v>
      </c>
      <c r="G23" s="532">
        <v>576688.74743929529</v>
      </c>
      <c r="H23" s="447">
        <v>517113.17812585999</v>
      </c>
      <c r="I23" s="532">
        <v>293813.18471593724</v>
      </c>
      <c r="J23" s="532">
        <v>269631.4900439101</v>
      </c>
      <c r="K23" s="532">
        <v>567246.38160543551</v>
      </c>
      <c r="L23" s="532">
        <v>508747.67629676958</v>
      </c>
      <c r="M23" s="328"/>
      <c r="N23" s="328"/>
      <c r="O23" s="328"/>
      <c r="P23" s="328"/>
      <c r="Q23" s="328"/>
      <c r="R23" s="328"/>
      <c r="S23" s="328"/>
      <c r="T23" s="328"/>
      <c r="U23" s="328"/>
      <c r="V23" s="328"/>
    </row>
    <row r="24" spans="1:22" s="361" customFormat="1" ht="16.5" customHeight="1">
      <c r="A24" s="2618" t="s">
        <v>1085</v>
      </c>
      <c r="B24" s="3030"/>
      <c r="C24" s="3030"/>
      <c r="D24" s="3031"/>
      <c r="E24" s="531">
        <v>27556.844773242141</v>
      </c>
      <c r="F24" s="532">
        <f t="shared" si="1"/>
        <v>23762.594959819398</v>
      </c>
      <c r="G24" s="532">
        <v>547540.1937268225</v>
      </c>
      <c r="H24" s="447">
        <v>520449.40538864816</v>
      </c>
      <c r="I24" s="532">
        <v>381803.42749317852</v>
      </c>
      <c r="J24" s="532">
        <v>382269.48392824666</v>
      </c>
      <c r="K24" s="532">
        <v>535452.74687562522</v>
      </c>
      <c r="L24" s="532">
        <v>512156.20835087396</v>
      </c>
      <c r="V24" s="328"/>
    </row>
    <row r="25" spans="1:22" s="361" customFormat="1" ht="16.5" customHeight="1">
      <c r="A25" s="2618" t="s">
        <v>1740</v>
      </c>
      <c r="B25" s="3030"/>
      <c r="C25" s="3030"/>
      <c r="D25" s="3031"/>
      <c r="E25" s="531">
        <v>41249.069661693618</v>
      </c>
      <c r="F25" s="532">
        <f t="shared" si="1"/>
        <v>35406.227648293483</v>
      </c>
      <c r="G25" s="532">
        <v>598318.14728366258</v>
      </c>
      <c r="H25" s="447">
        <v>558912.81525161571</v>
      </c>
      <c r="I25" s="532">
        <v>394024.02729688911</v>
      </c>
      <c r="J25" s="532">
        <v>395867.76492653601</v>
      </c>
      <c r="K25" s="532">
        <v>584559.96712143999</v>
      </c>
      <c r="L25" s="532">
        <v>550997.4771027934</v>
      </c>
      <c r="V25" s="328"/>
    </row>
    <row r="26" spans="1:22" s="361" customFormat="1" ht="16.5" customHeight="1">
      <c r="A26" s="2618" t="s">
        <v>1741</v>
      </c>
      <c r="B26" s="3030"/>
      <c r="C26" s="3030"/>
      <c r="D26" s="3031"/>
      <c r="E26" s="531">
        <v>39479.599100935498</v>
      </c>
      <c r="F26" s="532">
        <f t="shared" si="1"/>
        <v>33851.498492570245</v>
      </c>
      <c r="G26" s="532">
        <v>635975.59479519678</v>
      </c>
      <c r="H26" s="447">
        <v>602259.41762447299</v>
      </c>
      <c r="I26" s="532">
        <v>404086.95367496519</v>
      </c>
      <c r="J26" s="532">
        <v>409850.3756051755</v>
      </c>
      <c r="K26" s="532">
        <v>623145.06771688105</v>
      </c>
      <c r="L26" s="532">
        <v>595056.99115452112</v>
      </c>
    </row>
    <row r="27" spans="1:22" s="361" customFormat="1" ht="16.5" customHeight="1" thickBot="1">
      <c r="A27" s="2618" t="s">
        <v>1742</v>
      </c>
      <c r="B27" s="3030"/>
      <c r="C27" s="3030"/>
      <c r="D27" s="3031"/>
      <c r="E27" s="531">
        <f>G27-H27-I27+J27</f>
        <v>34336.274792149081</v>
      </c>
      <c r="F27" s="532">
        <f t="shared" si="1"/>
        <v>26139.543312502443</v>
      </c>
      <c r="G27" s="532">
        <v>676268.09435204742</v>
      </c>
      <c r="H27" s="447">
        <v>647933.49976528832</v>
      </c>
      <c r="I27" s="532">
        <v>748932.49891146598</v>
      </c>
      <c r="J27" s="532">
        <v>754934.17911685596</v>
      </c>
      <c r="K27" s="532">
        <v>659112.75712037622</v>
      </c>
      <c r="L27" s="532">
        <v>638974.89401326375</v>
      </c>
    </row>
    <row r="28" spans="1:22" s="361" customFormat="1" ht="16.5" customHeight="1" thickTop="1">
      <c r="A28" s="2618" t="s">
        <v>1460</v>
      </c>
      <c r="B28" s="3030"/>
      <c r="C28" s="3030"/>
      <c r="D28" s="3031"/>
      <c r="E28" s="531">
        <f>G28-H28-I28+J28</f>
        <v>56131.670367007144</v>
      </c>
      <c r="F28" s="532">
        <f>K28-L28-I28+J28</f>
        <v>45942.790887861745</v>
      </c>
      <c r="G28" s="532">
        <f>P32</f>
        <v>881694.27988900337</v>
      </c>
      <c r="H28" s="532">
        <f>Q32</f>
        <v>856261.46809020382</v>
      </c>
      <c r="I28" s="532">
        <f>R32</f>
        <v>750699.62205673801</v>
      </c>
      <c r="J28" s="532">
        <f>S32</f>
        <v>781398.4806249456</v>
      </c>
      <c r="K28" s="532">
        <f>T32</f>
        <v>861213.60793642828</v>
      </c>
      <c r="L28" s="532">
        <f>U32</f>
        <v>845969.67561677413</v>
      </c>
      <c r="M28" s="3047"/>
      <c r="N28" s="3048"/>
      <c r="O28" s="1680" t="s">
        <v>99</v>
      </c>
      <c r="P28" s="1681" t="s">
        <v>318</v>
      </c>
      <c r="Q28" s="1681" t="s">
        <v>1932</v>
      </c>
      <c r="R28" s="1681" t="s">
        <v>320</v>
      </c>
      <c r="S28" s="1681" t="s">
        <v>319</v>
      </c>
      <c r="T28" s="1681" t="s">
        <v>313</v>
      </c>
      <c r="U28" s="1682" t="s">
        <v>321</v>
      </c>
    </row>
    <row r="29" spans="1:22" ht="16.5" customHeight="1" thickBot="1">
      <c r="A29" s="2948" t="s">
        <v>43</v>
      </c>
      <c r="B29" s="2948"/>
      <c r="C29" s="2948"/>
      <c r="D29" s="21"/>
      <c r="E29" s="531"/>
      <c r="F29" s="1382"/>
      <c r="G29" s="1382"/>
      <c r="H29" s="1382"/>
      <c r="I29" s="1383"/>
      <c r="J29" s="1383"/>
      <c r="K29" s="1383"/>
      <c r="L29" s="1383"/>
      <c r="M29" s="3049"/>
      <c r="N29" s="3050"/>
      <c r="O29" s="1683" t="s">
        <v>68</v>
      </c>
      <c r="P29" s="1684" t="s">
        <v>68</v>
      </c>
      <c r="Q29" s="1684" t="s">
        <v>68</v>
      </c>
      <c r="R29" s="1684" t="s">
        <v>68</v>
      </c>
      <c r="S29" s="1684" t="s">
        <v>68</v>
      </c>
      <c r="T29" s="1684" t="s">
        <v>68</v>
      </c>
      <c r="U29" s="1685" t="s">
        <v>68</v>
      </c>
    </row>
    <row r="30" spans="1:22" ht="16.5" customHeight="1" thickTop="1">
      <c r="A30" s="378"/>
      <c r="B30" s="378" t="s">
        <v>44</v>
      </c>
      <c r="C30" s="378"/>
      <c r="D30" s="1385"/>
      <c r="E30" s="1386">
        <f t="shared" ref="E30:E59" si="2">G30-H30-I30+J30</f>
        <v>50921.90559126169</v>
      </c>
      <c r="F30" s="1387">
        <f>K30-L30-I30+J30</f>
        <v>40677.729455425637</v>
      </c>
      <c r="G30" s="1388">
        <f>P30</f>
        <v>843063.95028923452</v>
      </c>
      <c r="H30" s="1382">
        <f>Q30</f>
        <v>822693.75458594947</v>
      </c>
      <c r="I30" s="1383">
        <f>R30</f>
        <v>750562.23239681451</v>
      </c>
      <c r="J30" s="1383">
        <f>S30</f>
        <v>781113.94228479115</v>
      </c>
      <c r="K30" s="1383">
        <f>T30</f>
        <v>822609.1478806535</v>
      </c>
      <c r="L30" s="1383">
        <f>U30</f>
        <v>812483.12831320451</v>
      </c>
      <c r="M30" s="3051" t="s">
        <v>1936</v>
      </c>
      <c r="N30" s="1686" t="s">
        <v>1937</v>
      </c>
      <c r="O30" s="1687">
        <v>50934.300166733919</v>
      </c>
      <c r="P30" s="1688">
        <v>843063.95028923452</v>
      </c>
      <c r="Q30" s="1688">
        <v>822693.75458594947</v>
      </c>
      <c r="R30" s="1688">
        <v>750562.23239681451</v>
      </c>
      <c r="S30" s="1688">
        <v>781113.94228479115</v>
      </c>
      <c r="T30" s="1688">
        <v>822609.1478806535</v>
      </c>
      <c r="U30" s="1689">
        <v>812483.12831320451</v>
      </c>
    </row>
    <row r="31" spans="1:22" ht="16.5" customHeight="1">
      <c r="A31" s="378"/>
      <c r="B31" s="378" t="s">
        <v>12</v>
      </c>
      <c r="C31" s="378"/>
      <c r="D31" s="1385"/>
      <c r="E31" s="1386">
        <f t="shared" si="2"/>
        <v>5209.7647757454697</v>
      </c>
      <c r="F31" s="1387">
        <f>K31-L31-I31+J31</f>
        <v>5265.0614324360804</v>
      </c>
      <c r="G31" s="1388">
        <f>P31</f>
        <v>38630.32959976852</v>
      </c>
      <c r="H31" s="1388">
        <f>Q31</f>
        <v>33567.71350425425</v>
      </c>
      <c r="I31" s="1388">
        <f>R31</f>
        <v>137.38965992343952</v>
      </c>
      <c r="J31" s="1388">
        <f>S31</f>
        <v>284.5383401546398</v>
      </c>
      <c r="K31" s="1388">
        <f>T31</f>
        <v>38604.460055774565</v>
      </c>
      <c r="L31" s="1388">
        <f>U31</f>
        <v>33486.547303569685</v>
      </c>
      <c r="M31" s="3036"/>
      <c r="N31" s="2491" t="s">
        <v>1938</v>
      </c>
      <c r="O31" s="1690">
        <v>4994.1042073679555</v>
      </c>
      <c r="P31" s="1691">
        <v>38630.32959976852</v>
      </c>
      <c r="Q31" s="1691">
        <v>33567.71350425425</v>
      </c>
      <c r="R31" s="1691">
        <v>137.38965992343952</v>
      </c>
      <c r="S31" s="1691">
        <v>284.5383401546398</v>
      </c>
      <c r="T31" s="1691">
        <v>38604.460055774565</v>
      </c>
      <c r="U31" s="1692">
        <v>33486.547303569685</v>
      </c>
    </row>
    <row r="32" spans="1:22" ht="16.5" customHeight="1">
      <c r="A32" s="2948" t="s">
        <v>13</v>
      </c>
      <c r="B32" s="2948"/>
      <c r="C32" s="2948"/>
      <c r="D32" s="21"/>
      <c r="E32" s="1389"/>
      <c r="F32" s="1387"/>
      <c r="G32" s="1382"/>
      <c r="H32" s="1382"/>
      <c r="I32" s="1383"/>
      <c r="J32" s="1383"/>
      <c r="K32" s="1383"/>
      <c r="L32" s="1383"/>
      <c r="M32" s="2575" t="s">
        <v>1939</v>
      </c>
      <c r="N32" s="2577"/>
      <c r="O32" s="1690">
        <v>55928.404374101861</v>
      </c>
      <c r="P32" s="1691">
        <v>881694.27988900337</v>
      </c>
      <c r="Q32" s="1691">
        <v>856261.46809020382</v>
      </c>
      <c r="R32" s="1691">
        <v>750699.62205673801</v>
      </c>
      <c r="S32" s="1691">
        <v>781398.4806249456</v>
      </c>
      <c r="T32" s="1691">
        <v>861213.60793642828</v>
      </c>
      <c r="U32" s="1692">
        <v>845969.67561677413</v>
      </c>
    </row>
    <row r="33" spans="1:21" ht="16.5" customHeight="1">
      <c r="A33" s="378"/>
      <c r="B33" s="1263" t="s">
        <v>52</v>
      </c>
      <c r="C33" s="378"/>
      <c r="D33" s="1385"/>
      <c r="E33" s="1386">
        <f t="shared" si="2"/>
        <v>28947.725934930379</v>
      </c>
      <c r="F33" s="1387">
        <f t="shared" ref="F33:F53" si="3">K33-L33-I33+J33</f>
        <v>19944.21881950961</v>
      </c>
      <c r="G33" s="1388">
        <f>P33</f>
        <v>563027.22662197298</v>
      </c>
      <c r="H33" s="1382">
        <f>Q33</f>
        <v>561380.75376886257</v>
      </c>
      <c r="I33" s="1383">
        <f>R33</f>
        <v>675489.37959263066</v>
      </c>
      <c r="J33" s="1383">
        <f>S33</f>
        <v>702790.63267445064</v>
      </c>
      <c r="K33" s="1383">
        <f>T33</f>
        <v>546742.5625206948</v>
      </c>
      <c r="L33" s="1383">
        <f>U33</f>
        <v>554099.59678300517</v>
      </c>
      <c r="M33" s="2575" t="s">
        <v>1940</v>
      </c>
      <c r="N33" s="2577"/>
      <c r="O33" s="1690">
        <v>28961.835583402568</v>
      </c>
      <c r="P33" s="1691">
        <v>563027.22662197298</v>
      </c>
      <c r="Q33" s="1691">
        <v>561380.75376886257</v>
      </c>
      <c r="R33" s="1691">
        <v>675489.37959263066</v>
      </c>
      <c r="S33" s="1691">
        <v>702790.63267445064</v>
      </c>
      <c r="T33" s="1691">
        <v>546742.5625206948</v>
      </c>
      <c r="U33" s="1692">
        <v>554099.59678300517</v>
      </c>
    </row>
    <row r="34" spans="1:21" ht="16.5" customHeight="1">
      <c r="A34" s="378"/>
      <c r="B34" s="1263" t="s">
        <v>53</v>
      </c>
      <c r="C34" s="378"/>
      <c r="D34" s="1385"/>
      <c r="E34" s="1386">
        <f t="shared" si="2"/>
        <v>2618.0487474843821</v>
      </c>
      <c r="F34" s="1387">
        <f t="shared" si="3"/>
        <v>2486.2871523483836</v>
      </c>
      <c r="G34" s="1388">
        <f>P34</f>
        <v>50208.253221632876</v>
      </c>
      <c r="H34" s="1382">
        <f>Q34</f>
        <v>48297.595090711191</v>
      </c>
      <c r="I34" s="1383">
        <f>R34</f>
        <v>4302.5009397815984</v>
      </c>
      <c r="J34" s="1383">
        <f>S34</f>
        <v>5009.8915563442952</v>
      </c>
      <c r="K34" s="1383">
        <f>T34</f>
        <v>49723.223003165047</v>
      </c>
      <c r="L34" s="1383">
        <f>U34</f>
        <v>47944.32646737936</v>
      </c>
      <c r="M34" s="2575" t="s">
        <v>1941</v>
      </c>
      <c r="N34" s="2577"/>
      <c r="O34" s="1690">
        <v>2617.4206774844042</v>
      </c>
      <c r="P34" s="1691">
        <v>50208.253221632876</v>
      </c>
      <c r="Q34" s="1691">
        <v>48297.595090711191</v>
      </c>
      <c r="R34" s="1691">
        <v>4302.5009397815984</v>
      </c>
      <c r="S34" s="1691">
        <v>5009.8915563442952</v>
      </c>
      <c r="T34" s="1691">
        <v>49723.223003165047</v>
      </c>
      <c r="U34" s="1692">
        <v>47944.32646737936</v>
      </c>
    </row>
    <row r="35" spans="1:21" ht="16.5" customHeight="1">
      <c r="A35" s="378"/>
      <c r="B35" s="1263" t="s">
        <v>54</v>
      </c>
      <c r="C35" s="378"/>
      <c r="D35" s="1385"/>
      <c r="E35" s="1386">
        <f t="shared" si="2"/>
        <v>8231.9626822471255</v>
      </c>
      <c r="F35" s="1387">
        <f t="shared" si="3"/>
        <v>8762.9112490223124</v>
      </c>
      <c r="G35" s="1388">
        <f>P35</f>
        <v>132676.16230461202</v>
      </c>
      <c r="H35" s="1382">
        <f>Q35</f>
        <v>124615.88484545925</v>
      </c>
      <c r="I35" s="1383">
        <f>R35</f>
        <v>21044.517541402136</v>
      </c>
      <c r="J35" s="1383">
        <f>S35</f>
        <v>21216.202764496491</v>
      </c>
      <c r="K35" s="1383">
        <f>T35</f>
        <v>132175.86251119641</v>
      </c>
      <c r="L35" s="1383">
        <f>U35</f>
        <v>123584.63648526845</v>
      </c>
      <c r="M35" s="2575" t="s">
        <v>1942</v>
      </c>
      <c r="N35" s="2577"/>
      <c r="O35" s="1690">
        <v>8231.9626822471764</v>
      </c>
      <c r="P35" s="1691">
        <v>132676.16230461202</v>
      </c>
      <c r="Q35" s="1691">
        <v>124615.88484545925</v>
      </c>
      <c r="R35" s="1691">
        <v>21044.517541402136</v>
      </c>
      <c r="S35" s="1691">
        <v>21216.202764496491</v>
      </c>
      <c r="T35" s="1691">
        <v>132175.86251119641</v>
      </c>
      <c r="U35" s="1692">
        <v>123584.63648526845</v>
      </c>
    </row>
    <row r="36" spans="1:21" ht="16.5" customHeight="1">
      <c r="A36" s="378"/>
      <c r="B36" s="1263" t="s">
        <v>254</v>
      </c>
      <c r="C36" s="378"/>
      <c r="D36" s="1385"/>
      <c r="E36" s="1386">
        <f t="shared" si="2"/>
        <v>6665.0475033454195</v>
      </c>
      <c r="F36" s="1387">
        <f t="shared" si="3"/>
        <v>6743.506729981119</v>
      </c>
      <c r="G36" s="1388">
        <f>P36</f>
        <v>47681.52675178714</v>
      </c>
      <c r="H36" s="1382">
        <f>Q36</f>
        <v>41185.82481517292</v>
      </c>
      <c r="I36" s="1383">
        <f>R36</f>
        <v>159.07446092343952</v>
      </c>
      <c r="J36" s="1383">
        <f>S36</f>
        <v>328.4200276546398</v>
      </c>
      <c r="K36" s="1383">
        <f>T36</f>
        <v>47651.947932372139</v>
      </c>
      <c r="L36" s="1383">
        <f>U36</f>
        <v>41077.78676912222</v>
      </c>
      <c r="M36" s="2575" t="s">
        <v>1943</v>
      </c>
      <c r="N36" s="2577"/>
      <c r="O36" s="1690">
        <v>6449.3869349678525</v>
      </c>
      <c r="P36" s="1691">
        <v>47681.52675178714</v>
      </c>
      <c r="Q36" s="1691">
        <v>41185.82481517292</v>
      </c>
      <c r="R36" s="1691">
        <v>159.07446092343952</v>
      </c>
      <c r="S36" s="1691">
        <v>328.4200276546398</v>
      </c>
      <c r="T36" s="1691">
        <v>47651.947932372139</v>
      </c>
      <c r="U36" s="1692">
        <v>41077.78676912222</v>
      </c>
    </row>
    <row r="37" spans="1:21" ht="16.5" customHeight="1">
      <c r="A37" s="378"/>
      <c r="B37" s="1263" t="s">
        <v>253</v>
      </c>
      <c r="C37" s="378"/>
      <c r="D37" s="1385"/>
      <c r="E37" s="1386">
        <f t="shared" si="2"/>
        <v>9668.8854990000473</v>
      </c>
      <c r="F37" s="1387">
        <f t="shared" si="3"/>
        <v>8005.8669370000207</v>
      </c>
      <c r="G37" s="1388">
        <f>P37</f>
        <v>88101.110988999993</v>
      </c>
      <c r="H37" s="1382">
        <f>Q37</f>
        <v>80781.409569999931</v>
      </c>
      <c r="I37" s="1383">
        <f>R37</f>
        <v>49704.149521999992</v>
      </c>
      <c r="J37" s="1383">
        <f>S37</f>
        <v>52053.333601999977</v>
      </c>
      <c r="K37" s="1383">
        <f>T37</f>
        <v>84920.011968999912</v>
      </c>
      <c r="L37" s="1383">
        <f>U37</f>
        <v>79263.329111999876</v>
      </c>
      <c r="M37" s="2575" t="s">
        <v>1944</v>
      </c>
      <c r="N37" s="2577"/>
      <c r="O37" s="1690">
        <v>9667.7984960000013</v>
      </c>
      <c r="P37" s="1691">
        <v>88101.110988999993</v>
      </c>
      <c r="Q37" s="1691">
        <v>80781.409569999931</v>
      </c>
      <c r="R37" s="1691">
        <v>49704.149521999992</v>
      </c>
      <c r="S37" s="1691">
        <v>52053.333601999977</v>
      </c>
      <c r="T37" s="1691">
        <v>84920.011968999912</v>
      </c>
      <c r="U37" s="1692">
        <v>79263.329111999876</v>
      </c>
    </row>
    <row r="38" spans="1:21" ht="16.5" customHeight="1">
      <c r="A38" s="2948" t="s">
        <v>14</v>
      </c>
      <c r="B38" s="2948"/>
      <c r="C38" s="2948"/>
      <c r="D38" s="21"/>
      <c r="E38" s="1389"/>
      <c r="F38" s="1387"/>
      <c r="G38" s="1382"/>
      <c r="H38" s="1382"/>
      <c r="I38" s="1383"/>
      <c r="J38" s="1383"/>
      <c r="K38" s="1383"/>
      <c r="L38" s="1383"/>
      <c r="M38" s="2575" t="s">
        <v>1945</v>
      </c>
      <c r="N38" s="2577" t="s">
        <v>1946</v>
      </c>
      <c r="O38" s="1690">
        <v>55893.716220767266</v>
      </c>
      <c r="P38" s="1691">
        <v>875058.03813070629</v>
      </c>
      <c r="Q38" s="1691">
        <v>849663.13198424107</v>
      </c>
      <c r="R38" s="1691">
        <v>750697.46560273797</v>
      </c>
      <c r="S38" s="1691">
        <v>781398.4806249456</v>
      </c>
      <c r="T38" s="1691">
        <v>854613.88440050103</v>
      </c>
      <c r="U38" s="1692">
        <v>839409.68193550559</v>
      </c>
    </row>
    <row r="39" spans="1:21" ht="16.5" customHeight="1">
      <c r="A39" s="2639" t="s">
        <v>45</v>
      </c>
      <c r="B39" s="2639"/>
      <c r="C39" s="379"/>
      <c r="D39" s="21"/>
      <c r="E39" s="1386">
        <f t="shared" si="2"/>
        <v>56095.921168672852</v>
      </c>
      <c r="F39" s="1387">
        <f t="shared" si="3"/>
        <v>45905.217487203074</v>
      </c>
      <c r="G39" s="1388">
        <f>P38</f>
        <v>875058.03813070629</v>
      </c>
      <c r="H39" s="1382">
        <f>Q38</f>
        <v>849663.13198424107</v>
      </c>
      <c r="I39" s="1383">
        <f>R38</f>
        <v>750697.46560273797</v>
      </c>
      <c r="J39" s="1383">
        <f>S38</f>
        <v>781398.4806249456</v>
      </c>
      <c r="K39" s="1383">
        <f>T38</f>
        <v>854613.88440050103</v>
      </c>
      <c r="L39" s="1383">
        <f>U38</f>
        <v>839409.68193550559</v>
      </c>
      <c r="M39" s="2575"/>
      <c r="N39" s="2577" t="s">
        <v>1947</v>
      </c>
      <c r="O39" s="1690">
        <v>34.688153334590112</v>
      </c>
      <c r="P39" s="1691">
        <v>6636.2417582974804</v>
      </c>
      <c r="Q39" s="1691">
        <v>6598.336105962886</v>
      </c>
      <c r="R39" s="1691">
        <v>2.1564540000000001</v>
      </c>
      <c r="S39" s="1691">
        <v>0</v>
      </c>
      <c r="T39" s="1691">
        <v>6599.72353592738</v>
      </c>
      <c r="U39" s="1692">
        <v>6559.9936812683709</v>
      </c>
    </row>
    <row r="40" spans="1:21" ht="16.5" customHeight="1">
      <c r="A40" s="7"/>
      <c r="B40" s="1263" t="s">
        <v>15</v>
      </c>
      <c r="C40" s="380"/>
      <c r="D40" s="21"/>
      <c r="E40" s="1386">
        <f t="shared" si="2"/>
        <v>29817.879397307464</v>
      </c>
      <c r="F40" s="1387">
        <f t="shared" si="3"/>
        <v>22251.038187442056</v>
      </c>
      <c r="G40" s="1388">
        <f>P51</f>
        <v>426786.50687839568</v>
      </c>
      <c r="H40" s="1382">
        <f>Q51</f>
        <v>411982.33295009861</v>
      </c>
      <c r="I40" s="1383">
        <f>R51</f>
        <v>379648.74250571028</v>
      </c>
      <c r="J40" s="1383">
        <f>S51</f>
        <v>394662.44797472068</v>
      </c>
      <c r="K40" s="1383">
        <f>T51</f>
        <v>414604.72753162863</v>
      </c>
      <c r="L40" s="1383">
        <f>U51</f>
        <v>407367.39481319697</v>
      </c>
      <c r="M40" s="2575" t="s">
        <v>1948</v>
      </c>
      <c r="N40" s="2577" t="s">
        <v>1949</v>
      </c>
      <c r="O40" s="1690">
        <v>10512.479164807675</v>
      </c>
      <c r="P40" s="1691">
        <v>99823.147392375206</v>
      </c>
      <c r="Q40" s="1691">
        <v>97025.665921886102</v>
      </c>
      <c r="R40" s="1691">
        <v>42674.261082776713</v>
      </c>
      <c r="S40" s="1691">
        <v>50389.258777095121</v>
      </c>
      <c r="T40" s="1691">
        <v>97451.499194147225</v>
      </c>
      <c r="U40" s="1692">
        <v>95785.252983323604</v>
      </c>
    </row>
    <row r="41" spans="1:21" ht="16.5" customHeight="1">
      <c r="A41" s="42"/>
      <c r="B41" s="42" t="s">
        <v>1743</v>
      </c>
      <c r="C41" s="1390"/>
      <c r="D41" s="1385"/>
      <c r="E41" s="1386">
        <f t="shared" si="2"/>
        <v>10512.479164807512</v>
      </c>
      <c r="F41" s="1387">
        <f t="shared" si="3"/>
        <v>9381.2439051420297</v>
      </c>
      <c r="G41" s="1388">
        <f>P40</f>
        <v>99823.147392375206</v>
      </c>
      <c r="H41" s="1382">
        <f>Q40</f>
        <v>97025.665921886102</v>
      </c>
      <c r="I41" s="1383">
        <f>R40</f>
        <v>42674.261082776713</v>
      </c>
      <c r="J41" s="1383">
        <f>S40</f>
        <v>50389.258777095121</v>
      </c>
      <c r="K41" s="1383">
        <f>T40</f>
        <v>97451.499194147225</v>
      </c>
      <c r="L41" s="1383">
        <f>U40</f>
        <v>95785.252983323604</v>
      </c>
      <c r="M41" s="2575"/>
      <c r="N41" s="2577" t="s">
        <v>1950</v>
      </c>
      <c r="O41" s="1690">
        <v>14920.238784607485</v>
      </c>
      <c r="P41" s="1691">
        <v>233874.66693874821</v>
      </c>
      <c r="Q41" s="1691">
        <v>223419.19687226892</v>
      </c>
      <c r="R41" s="1691">
        <v>283509.33780348825</v>
      </c>
      <c r="S41" s="1691">
        <v>287956.60425072757</v>
      </c>
      <c r="T41" s="1691">
        <v>225107.71764912209</v>
      </c>
      <c r="U41" s="1692">
        <v>220757.83753306567</v>
      </c>
    </row>
    <row r="42" spans="1:21" ht="16.5" customHeight="1">
      <c r="A42" s="42"/>
      <c r="B42" s="42" t="s">
        <v>1744</v>
      </c>
      <c r="C42" s="1390"/>
      <c r="D42" s="1385"/>
      <c r="E42" s="1386">
        <f t="shared" si="2"/>
        <v>14902.736513718613</v>
      </c>
      <c r="F42" s="1387">
        <f t="shared" si="3"/>
        <v>8797.1465632957406</v>
      </c>
      <c r="G42" s="1388">
        <f>P41</f>
        <v>233874.66693874821</v>
      </c>
      <c r="H42" s="1382">
        <f>Q41</f>
        <v>223419.19687226892</v>
      </c>
      <c r="I42" s="1383">
        <f>R41</f>
        <v>283509.33780348825</v>
      </c>
      <c r="J42" s="1383">
        <f>S41</f>
        <v>287956.60425072757</v>
      </c>
      <c r="K42" s="1383">
        <f>T41</f>
        <v>225107.71764912209</v>
      </c>
      <c r="L42" s="1383">
        <f>U41</f>
        <v>220757.83753306567</v>
      </c>
      <c r="M42" s="2575"/>
      <c r="N42" s="2577" t="s">
        <v>1951</v>
      </c>
      <c r="O42" s="1690">
        <v>1407.3122130340739</v>
      </c>
      <c r="P42" s="1691">
        <v>55505.688501854573</v>
      </c>
      <c r="Q42" s="1691">
        <v>55538.225842288331</v>
      </c>
      <c r="R42" s="1691">
        <v>41447.124529469176</v>
      </c>
      <c r="S42" s="1691">
        <v>42886.974082936984</v>
      </c>
      <c r="T42" s="1691">
        <v>54760.378448641721</v>
      </c>
      <c r="U42" s="1692">
        <v>55059.682170422944</v>
      </c>
    </row>
    <row r="43" spans="1:21" ht="16.5" customHeight="1">
      <c r="A43" s="42"/>
      <c r="B43" s="42" t="s">
        <v>1745</v>
      </c>
      <c r="C43" s="1390"/>
      <c r="D43" s="1385"/>
      <c r="E43" s="1386">
        <f t="shared" si="2"/>
        <v>1407.3122130340489</v>
      </c>
      <c r="F43" s="1387">
        <f t="shared" si="3"/>
        <v>1140.5458316865843</v>
      </c>
      <c r="G43" s="1388">
        <f>P42</f>
        <v>55505.688501854573</v>
      </c>
      <c r="H43" s="1382">
        <f>Q42</f>
        <v>55538.225842288331</v>
      </c>
      <c r="I43" s="1383">
        <f>R42</f>
        <v>41447.124529469176</v>
      </c>
      <c r="J43" s="1383">
        <f>S42</f>
        <v>42886.974082936984</v>
      </c>
      <c r="K43" s="1383">
        <f>T42</f>
        <v>54760.378448641721</v>
      </c>
      <c r="L43" s="1383">
        <f>U42</f>
        <v>55059.682170422944</v>
      </c>
      <c r="M43" s="2575"/>
      <c r="N43" s="2577" t="s">
        <v>1952</v>
      </c>
      <c r="O43" s="1690">
        <v>2995.3253975269076</v>
      </c>
      <c r="P43" s="1691">
        <v>37583.004045417627</v>
      </c>
      <c r="Q43" s="1691">
        <v>35999.244313654453</v>
      </c>
      <c r="R43" s="1691">
        <v>12018.019089976009</v>
      </c>
      <c r="S43" s="1691">
        <v>13429.610863960885</v>
      </c>
      <c r="T43" s="1691">
        <v>37285.132239717263</v>
      </c>
      <c r="U43" s="1692">
        <v>35764.622126383816</v>
      </c>
    </row>
    <row r="44" spans="1:21" ht="16.5" customHeight="1">
      <c r="A44" s="42"/>
      <c r="B44" s="42" t="s">
        <v>1746</v>
      </c>
      <c r="C44" s="1390"/>
      <c r="D44" s="1385"/>
      <c r="E44" s="1386">
        <f t="shared" si="2"/>
        <v>2995.351505748049</v>
      </c>
      <c r="F44" s="1387">
        <f t="shared" si="3"/>
        <v>2932.101887318322</v>
      </c>
      <c r="G44" s="1388">
        <f>P43</f>
        <v>37583.004045417627</v>
      </c>
      <c r="H44" s="1382">
        <f>Q43</f>
        <v>35999.244313654453</v>
      </c>
      <c r="I44" s="1383">
        <f>R43</f>
        <v>12018.019089976009</v>
      </c>
      <c r="J44" s="1383">
        <f>S43</f>
        <v>13429.610863960885</v>
      </c>
      <c r="K44" s="1383">
        <f>T43</f>
        <v>37285.132239717263</v>
      </c>
      <c r="L44" s="1383">
        <f>U43</f>
        <v>35764.622126383816</v>
      </c>
      <c r="M44" s="2575"/>
      <c r="N44" s="2577" t="s">
        <v>1953</v>
      </c>
      <c r="O44" s="1690">
        <v>6336.5537359184218</v>
      </c>
      <c r="P44" s="1691">
        <v>128580.83900135438</v>
      </c>
      <c r="Q44" s="1691">
        <v>129178.63851552256</v>
      </c>
      <c r="R44" s="1691">
        <v>121986.96706102738</v>
      </c>
      <c r="S44" s="1691">
        <v>128923.52190594054</v>
      </c>
      <c r="T44" s="1691">
        <v>126478.78346849119</v>
      </c>
      <c r="U44" s="1692">
        <v>127390.94457311452</v>
      </c>
    </row>
    <row r="45" spans="1:21" ht="16.5" customHeight="1">
      <c r="A45" s="42"/>
      <c r="B45" s="1263" t="s">
        <v>17</v>
      </c>
      <c r="C45" s="1390"/>
      <c r="D45" s="1385"/>
      <c r="E45" s="1386">
        <f t="shared" si="2"/>
        <v>10370.998736781126</v>
      </c>
      <c r="F45" s="1387">
        <f t="shared" si="3"/>
        <v>10250.379748127511</v>
      </c>
      <c r="G45" s="1388">
        <f>P52</f>
        <v>177107.20685310452</v>
      </c>
      <c r="H45" s="1382">
        <f>Q52</f>
        <v>174210.52483749803</v>
      </c>
      <c r="I45" s="1383">
        <f>R52</f>
        <v>130953.20055679014</v>
      </c>
      <c r="J45" s="1383">
        <f>S52</f>
        <v>138427.51727796477</v>
      </c>
      <c r="K45" s="1383">
        <f>T52</f>
        <v>174892.43541221888</v>
      </c>
      <c r="L45" s="1383">
        <f>U52</f>
        <v>172116.372385266</v>
      </c>
      <c r="M45" s="2575"/>
      <c r="N45" s="2577" t="s">
        <v>1954</v>
      </c>
      <c r="O45" s="1690">
        <v>4032.243406036278</v>
      </c>
      <c r="P45" s="1691">
        <v>48526.367851750198</v>
      </c>
      <c r="Q45" s="1691">
        <v>45031.886321975398</v>
      </c>
      <c r="R45" s="1691">
        <v>8966.233495762739</v>
      </c>
      <c r="S45" s="1691">
        <v>9503.9953720242484</v>
      </c>
      <c r="T45" s="1691">
        <v>48413.651943727789</v>
      </c>
      <c r="U45" s="1692">
        <v>44725.42781215156</v>
      </c>
    </row>
    <row r="46" spans="1:21" ht="16.5" customHeight="1">
      <c r="A46" s="42"/>
      <c r="B46" s="42" t="s">
        <v>1747</v>
      </c>
      <c r="C46" s="1390"/>
      <c r="D46" s="1385"/>
      <c r="E46" s="1386">
        <f t="shared" si="2"/>
        <v>6338.7553307449853</v>
      </c>
      <c r="F46" s="1387">
        <f t="shared" si="3"/>
        <v>6024.39374028983</v>
      </c>
      <c r="G46" s="1388">
        <f>P44</f>
        <v>128580.83900135438</v>
      </c>
      <c r="H46" s="1382">
        <f>Q44</f>
        <v>129178.63851552256</v>
      </c>
      <c r="I46" s="1383">
        <f>R44</f>
        <v>121986.96706102738</v>
      </c>
      <c r="J46" s="1383">
        <f>S44</f>
        <v>128923.52190594054</v>
      </c>
      <c r="K46" s="1383">
        <f>T44</f>
        <v>126478.78346849119</v>
      </c>
      <c r="L46" s="1383">
        <f>U44</f>
        <v>127390.94457311452</v>
      </c>
      <c r="M46" s="2575"/>
      <c r="N46" s="2577" t="s">
        <v>1955</v>
      </c>
      <c r="O46" s="1690">
        <v>6325.5160418874948</v>
      </c>
      <c r="P46" s="1691">
        <v>61888.966776309491</v>
      </c>
      <c r="Q46" s="1691">
        <v>55336.50907602955</v>
      </c>
      <c r="R46" s="1691">
        <v>3517.5583133635901</v>
      </c>
      <c r="S46" s="1691">
        <v>3290.6166549711916</v>
      </c>
      <c r="T46" s="1691">
        <v>60027.895805464323</v>
      </c>
      <c r="U46" s="1692">
        <v>55035.55835625888</v>
      </c>
    </row>
    <row r="47" spans="1:21" ht="16.5" customHeight="1">
      <c r="A47" s="42"/>
      <c r="B47" s="42" t="s">
        <v>1748</v>
      </c>
      <c r="C47" s="1390"/>
      <c r="D47" s="1385"/>
      <c r="E47" s="1386">
        <f t="shared" si="2"/>
        <v>4032.2434060363084</v>
      </c>
      <c r="F47" s="1387">
        <f t="shared" si="3"/>
        <v>4225.9860078377387</v>
      </c>
      <c r="G47" s="1388">
        <f>P45</f>
        <v>48526.367851750198</v>
      </c>
      <c r="H47" s="1382">
        <f>Q45</f>
        <v>45031.886321975398</v>
      </c>
      <c r="I47" s="1383">
        <f>R45</f>
        <v>8966.233495762739</v>
      </c>
      <c r="J47" s="1383">
        <f>S45</f>
        <v>9503.9953720242484</v>
      </c>
      <c r="K47" s="1383">
        <f>T45</f>
        <v>48413.651943727789</v>
      </c>
      <c r="L47" s="1383">
        <f>U45</f>
        <v>44725.42781215156</v>
      </c>
      <c r="M47" s="2575"/>
      <c r="N47" s="2577" t="s">
        <v>1956</v>
      </c>
      <c r="O47" s="1690">
        <v>5978.7213216359287</v>
      </c>
      <c r="P47" s="1691">
        <v>150550.20717672343</v>
      </c>
      <c r="Q47" s="1691">
        <v>152876.7789570358</v>
      </c>
      <c r="R47" s="1691">
        <v>227816.96164144785</v>
      </c>
      <c r="S47" s="1691">
        <v>236124.67570356466</v>
      </c>
      <c r="T47" s="1691">
        <v>147692.82168698355</v>
      </c>
      <c r="U47" s="1692">
        <v>150233.86255584404</v>
      </c>
    </row>
    <row r="48" spans="1:21" ht="16.5" customHeight="1">
      <c r="A48" s="42"/>
      <c r="B48" s="1263" t="s">
        <v>18</v>
      </c>
      <c r="C48" s="1390"/>
      <c r="D48" s="1385"/>
      <c r="E48" s="1386">
        <f t="shared" si="2"/>
        <v>16040.771577180945</v>
      </c>
      <c r="F48" s="1387">
        <f t="shared" si="3"/>
        <v>13633.861906460574</v>
      </c>
      <c r="G48" s="1388">
        <f>P53</f>
        <v>256472.56452611028</v>
      </c>
      <c r="H48" s="1382">
        <f>Q53</f>
        <v>248609.74418332925</v>
      </c>
      <c r="I48" s="1383">
        <f>R53</f>
        <v>240049.24082687657</v>
      </c>
      <c r="J48" s="1383">
        <f>S53</f>
        <v>248227.1920612765</v>
      </c>
      <c r="K48" s="1383">
        <f>T53</f>
        <v>250621.17716206657</v>
      </c>
      <c r="L48" s="1383">
        <f>U53</f>
        <v>245165.26649000592</v>
      </c>
      <c r="M48" s="2575"/>
      <c r="N48" s="2577" t="s">
        <v>1957</v>
      </c>
      <c r="O48" s="1690">
        <v>3519.054697911688</v>
      </c>
      <c r="P48" s="1691">
        <v>44033.390573077428</v>
      </c>
      <c r="Q48" s="1691">
        <v>40396.456150263759</v>
      </c>
      <c r="R48" s="1691">
        <v>8714.7208720651197</v>
      </c>
      <c r="S48" s="1691">
        <v>8811.8997027406585</v>
      </c>
      <c r="T48" s="1691">
        <v>42900.459669618627</v>
      </c>
      <c r="U48" s="1692">
        <v>39895.845577902852</v>
      </c>
    </row>
    <row r="49" spans="1:21" ht="16.5" customHeight="1">
      <c r="A49" s="42"/>
      <c r="B49" s="42" t="s">
        <v>1749</v>
      </c>
      <c r="C49" s="379"/>
      <c r="D49" s="21"/>
      <c r="E49" s="1386">
        <f t="shared" si="2"/>
        <v>6325.516041887543</v>
      </c>
      <c r="F49" s="1387">
        <f t="shared" si="3"/>
        <v>4765.3957908130442</v>
      </c>
      <c r="G49" s="1388">
        <f>P46</f>
        <v>61888.966776309491</v>
      </c>
      <c r="H49" s="1382">
        <f>Q46</f>
        <v>55336.50907602955</v>
      </c>
      <c r="I49" s="1383">
        <f>R46</f>
        <v>3517.5583133635901</v>
      </c>
      <c r="J49" s="1383">
        <f>S46</f>
        <v>3290.6166549711916</v>
      </c>
      <c r="K49" s="1383">
        <f>T46</f>
        <v>60027.895805464323</v>
      </c>
      <c r="L49" s="1383">
        <f>U46</f>
        <v>55035.55835625888</v>
      </c>
      <c r="M49" s="2575"/>
      <c r="N49" s="2577" t="s">
        <v>1958</v>
      </c>
      <c r="O49" s="1690">
        <v>-133.72854259859469</v>
      </c>
      <c r="P49" s="1691">
        <v>14691.759873097597</v>
      </c>
      <c r="Q49" s="1691">
        <v>14860.530013318659</v>
      </c>
      <c r="R49" s="1691">
        <v>46.281713360839873</v>
      </c>
      <c r="S49" s="1691">
        <v>81.323310983309881</v>
      </c>
      <c r="T49" s="1691">
        <v>14495.544294586596</v>
      </c>
      <c r="U49" s="1692">
        <v>14760.648247038922</v>
      </c>
    </row>
    <row r="50" spans="1:21" ht="16.5" customHeight="1">
      <c r="A50" s="42"/>
      <c r="B50" s="42" t="s">
        <v>1750</v>
      </c>
      <c r="C50" s="379"/>
      <c r="D50" s="21"/>
      <c r="E50" s="1386">
        <f t="shared" si="2"/>
        <v>5981.1422818044375</v>
      </c>
      <c r="F50" s="1387">
        <f t="shared" si="3"/>
        <v>5766.6731932563125</v>
      </c>
      <c r="G50" s="1388">
        <f>P47</f>
        <v>150550.20717672343</v>
      </c>
      <c r="H50" s="1382">
        <f>Q47</f>
        <v>152876.7789570358</v>
      </c>
      <c r="I50" s="1383">
        <f>R47</f>
        <v>227816.96164144785</v>
      </c>
      <c r="J50" s="1383">
        <f>S47</f>
        <v>236124.67570356466</v>
      </c>
      <c r="K50" s="1383">
        <f>T47</f>
        <v>147692.82168698355</v>
      </c>
      <c r="L50" s="1383">
        <f>U47</f>
        <v>150233.86255584404</v>
      </c>
      <c r="M50" s="2575"/>
      <c r="N50" s="2577" t="s">
        <v>1959</v>
      </c>
      <c r="O50" s="1690">
        <v>34.688153334590112</v>
      </c>
      <c r="P50" s="1691">
        <v>6636.2417582974804</v>
      </c>
      <c r="Q50" s="1691">
        <v>6598.336105962886</v>
      </c>
      <c r="R50" s="1691">
        <v>2.1564540000000001</v>
      </c>
      <c r="S50" s="1691">
        <v>0</v>
      </c>
      <c r="T50" s="1691">
        <v>6599.72353592738</v>
      </c>
      <c r="U50" s="1692">
        <v>6559.9936812683709</v>
      </c>
    </row>
    <row r="51" spans="1:21" ht="16.5" customHeight="1">
      <c r="A51" s="42"/>
      <c r="B51" s="42" t="s">
        <v>1751</v>
      </c>
      <c r="C51" s="379"/>
      <c r="D51" s="21"/>
      <c r="E51" s="1386">
        <f t="shared" si="2"/>
        <v>3734.1132534892076</v>
      </c>
      <c r="F51" s="1387">
        <f t="shared" si="3"/>
        <v>3101.7929223913143</v>
      </c>
      <c r="G51" s="1388">
        <f>P48</f>
        <v>44033.390573077428</v>
      </c>
      <c r="H51" s="1382">
        <f>Q48</f>
        <v>40396.456150263759</v>
      </c>
      <c r="I51" s="1383">
        <f>R48</f>
        <v>8714.7208720651197</v>
      </c>
      <c r="J51" s="1383">
        <f>S48</f>
        <v>8811.8997027406585</v>
      </c>
      <c r="K51" s="1383">
        <f>T48</f>
        <v>42900.459669618627</v>
      </c>
      <c r="L51" s="1383">
        <f>U48</f>
        <v>39895.845577902852</v>
      </c>
      <c r="M51" s="2575" t="s">
        <v>1960</v>
      </c>
      <c r="N51" s="2577" t="s">
        <v>1961</v>
      </c>
      <c r="O51" s="1690">
        <v>29835.355559976171</v>
      </c>
      <c r="P51" s="1691">
        <v>426786.50687839568</v>
      </c>
      <c r="Q51" s="1691">
        <v>411982.33295009861</v>
      </c>
      <c r="R51" s="1691">
        <v>379648.74250571028</v>
      </c>
      <c r="S51" s="1691">
        <v>394662.44797472068</v>
      </c>
      <c r="T51" s="1691">
        <v>414604.72753162863</v>
      </c>
      <c r="U51" s="1692">
        <v>407367.39481319697</v>
      </c>
    </row>
    <row r="52" spans="1:21" ht="16.5" customHeight="1">
      <c r="A52" s="42"/>
      <c r="B52" s="1263" t="s">
        <v>20</v>
      </c>
      <c r="C52" s="379"/>
      <c r="D52" s="21"/>
      <c r="E52" s="1391">
        <f t="shared" si="2"/>
        <v>-133.72854259859233</v>
      </c>
      <c r="F52" s="1392">
        <f t="shared" si="3"/>
        <v>-230.06235482985576</v>
      </c>
      <c r="G52" s="1388">
        <f>P54</f>
        <v>14691.759873097597</v>
      </c>
      <c r="H52" s="1382">
        <f>Q54</f>
        <v>14860.530013318659</v>
      </c>
      <c r="I52" s="1383">
        <f>R54</f>
        <v>46.281713360839873</v>
      </c>
      <c r="J52" s="1383">
        <f>S54</f>
        <v>81.323310983309881</v>
      </c>
      <c r="K52" s="1383">
        <f>T54</f>
        <v>14495.544294586596</v>
      </c>
      <c r="L52" s="1383">
        <f>U54</f>
        <v>14760.648247038922</v>
      </c>
      <c r="M52" s="2575"/>
      <c r="N52" s="2577" t="s">
        <v>1962</v>
      </c>
      <c r="O52" s="1690">
        <v>10368.797141954668</v>
      </c>
      <c r="P52" s="1691">
        <v>177107.20685310452</v>
      </c>
      <c r="Q52" s="1691">
        <v>174210.52483749803</v>
      </c>
      <c r="R52" s="1691">
        <v>130953.20055679014</v>
      </c>
      <c r="S52" s="1691">
        <v>138427.51727796477</v>
      </c>
      <c r="T52" s="1691">
        <v>174892.43541221888</v>
      </c>
      <c r="U52" s="1692">
        <v>172116.372385266</v>
      </c>
    </row>
    <row r="53" spans="1:21" ht="16.5" customHeight="1">
      <c r="A53" s="2639" t="s">
        <v>21</v>
      </c>
      <c r="B53" s="2639"/>
      <c r="C53" s="379"/>
      <c r="D53" s="21"/>
      <c r="E53" s="1386">
        <f t="shared" si="2"/>
        <v>35.749198334594382</v>
      </c>
      <c r="F53" s="1387">
        <f t="shared" si="3"/>
        <v>37.57340065900911</v>
      </c>
      <c r="G53" s="1388">
        <f>P55</f>
        <v>6636.2417582974804</v>
      </c>
      <c r="H53" s="1382">
        <f>Q55</f>
        <v>6598.336105962886</v>
      </c>
      <c r="I53" s="1383">
        <f>R55</f>
        <v>2.1564540000000001</v>
      </c>
      <c r="J53" s="1383">
        <f>S55</f>
        <v>0</v>
      </c>
      <c r="K53" s="1383">
        <f>T55</f>
        <v>6599.72353592738</v>
      </c>
      <c r="L53" s="1383">
        <f>U55</f>
        <v>6559.9936812683709</v>
      </c>
      <c r="M53" s="2575"/>
      <c r="N53" s="2577" t="s">
        <v>1963</v>
      </c>
      <c r="O53" s="1690">
        <v>15823.292061435108</v>
      </c>
      <c r="P53" s="1691">
        <v>256472.56452611028</v>
      </c>
      <c r="Q53" s="1691">
        <v>248609.74418332925</v>
      </c>
      <c r="R53" s="1691">
        <v>240049.24082687657</v>
      </c>
      <c r="S53" s="1691">
        <v>248227.1920612765</v>
      </c>
      <c r="T53" s="1691">
        <v>250621.17716206657</v>
      </c>
      <c r="U53" s="1692">
        <v>245165.26649000592</v>
      </c>
    </row>
    <row r="54" spans="1:21" ht="16.5" customHeight="1">
      <c r="A54" s="3034" t="s">
        <v>118</v>
      </c>
      <c r="B54" s="3034"/>
      <c r="C54" s="3034"/>
      <c r="D54" s="1385"/>
      <c r="E54" s="1389"/>
      <c r="F54" s="1387"/>
      <c r="G54" s="1382"/>
      <c r="H54" s="1382"/>
      <c r="I54" s="1383"/>
      <c r="J54" s="1383"/>
      <c r="K54" s="1383"/>
      <c r="L54" s="1383"/>
      <c r="M54" s="2575"/>
      <c r="N54" s="2577" t="s">
        <v>1964</v>
      </c>
      <c r="O54" s="1690">
        <v>-133.72854259859469</v>
      </c>
      <c r="P54" s="1691">
        <v>14691.759873097597</v>
      </c>
      <c r="Q54" s="1691">
        <v>14860.530013318659</v>
      </c>
      <c r="R54" s="1691">
        <v>46.281713360839873</v>
      </c>
      <c r="S54" s="1691">
        <v>81.323310983309881</v>
      </c>
      <c r="T54" s="1691">
        <v>14495.544294586596</v>
      </c>
      <c r="U54" s="1692">
        <v>14760.648247038922</v>
      </c>
    </row>
    <row r="55" spans="1:21" ht="16.5" customHeight="1">
      <c r="A55" s="3043" t="s">
        <v>22</v>
      </c>
      <c r="B55" s="3043" t="s">
        <v>22</v>
      </c>
      <c r="C55" s="1265"/>
      <c r="D55" s="1385"/>
      <c r="E55" s="1386">
        <f t="shared" si="2"/>
        <v>27924.646588089701</v>
      </c>
      <c r="F55" s="1387">
        <f>K55-L55-I55+J55</f>
        <v>21714.674067017564</v>
      </c>
      <c r="G55" s="1388">
        <f>P56</f>
        <v>498467.73586423643</v>
      </c>
      <c r="H55" s="1382">
        <f>Q56</f>
        <v>469369.02785914904</v>
      </c>
      <c r="I55" s="1383">
        <f>R56</f>
        <v>461286.4644244769</v>
      </c>
      <c r="J55" s="1383">
        <f>S56</f>
        <v>460112.40300747921</v>
      </c>
      <c r="K55" s="1383">
        <f>T56</f>
        <v>485363.4651889407</v>
      </c>
      <c r="L55" s="1383">
        <f>U56</f>
        <v>462474.72970492544</v>
      </c>
      <c r="M55" s="2575"/>
      <c r="N55" s="2577" t="s">
        <v>1965</v>
      </c>
      <c r="O55" s="1690">
        <v>34.688153334590112</v>
      </c>
      <c r="P55" s="1691">
        <v>6636.2417582974804</v>
      </c>
      <c r="Q55" s="1691">
        <v>6598.336105962886</v>
      </c>
      <c r="R55" s="1691">
        <v>2.1564540000000001</v>
      </c>
      <c r="S55" s="1691">
        <v>0</v>
      </c>
      <c r="T55" s="1691">
        <v>6599.72353592738</v>
      </c>
      <c r="U55" s="1692">
        <v>6559.9936812683709</v>
      </c>
    </row>
    <row r="56" spans="1:21" ht="16.5" customHeight="1">
      <c r="A56" s="1270"/>
      <c r="B56" s="1270" t="s">
        <v>23</v>
      </c>
      <c r="C56" s="1263"/>
      <c r="D56" s="1385"/>
      <c r="E56" s="1386">
        <f t="shared" si="2"/>
        <v>12653.101746495442</v>
      </c>
      <c r="F56" s="1387">
        <f>K56-L56-I56+J56</f>
        <v>10061.469367665479</v>
      </c>
      <c r="G56" s="1388">
        <f>P58</f>
        <v>261409.82214816613</v>
      </c>
      <c r="H56" s="1382">
        <f>Q58</f>
        <v>244178.12436596295</v>
      </c>
      <c r="I56" s="1383">
        <f>R58</f>
        <v>44414.984076916633</v>
      </c>
      <c r="J56" s="1383">
        <f>S58</f>
        <v>39836.388041208898</v>
      </c>
      <c r="K56" s="1383">
        <f>T58</f>
        <v>256075.72437199019</v>
      </c>
      <c r="L56" s="1383">
        <f>U58</f>
        <v>241435.65896861698</v>
      </c>
      <c r="M56" s="2575" t="s">
        <v>1966</v>
      </c>
      <c r="N56" s="2577" t="s">
        <v>1967</v>
      </c>
      <c r="O56" s="1690">
        <v>27723.546611664333</v>
      </c>
      <c r="P56" s="1691">
        <v>498467.73586423643</v>
      </c>
      <c r="Q56" s="1691">
        <v>469369.02785914904</v>
      </c>
      <c r="R56" s="1691">
        <v>461286.4644244769</v>
      </c>
      <c r="S56" s="1691">
        <v>460112.40300747921</v>
      </c>
      <c r="T56" s="1691">
        <v>485363.4651889407</v>
      </c>
      <c r="U56" s="1692">
        <v>462474.72970492544</v>
      </c>
    </row>
    <row r="57" spans="1:21" ht="16.5" customHeight="1">
      <c r="A57" s="1270"/>
      <c r="B57" s="1270" t="s">
        <v>24</v>
      </c>
      <c r="C57" s="1263"/>
      <c r="D57" s="1385"/>
      <c r="E57" s="1386">
        <f t="shared" si="2"/>
        <v>14189.339147941617</v>
      </c>
      <c r="F57" s="1387">
        <f>K57-L57-I57+J57</f>
        <v>11637.757021465048</v>
      </c>
      <c r="G57" s="1388">
        <f>P59</f>
        <v>158191.09681927337</v>
      </c>
      <c r="H57" s="1382">
        <f>Q59</f>
        <v>150756.88894685928</v>
      </c>
      <c r="I57" s="1383">
        <f>R59</f>
        <v>295495.26542304544</v>
      </c>
      <c r="J57" s="1383">
        <f>S59</f>
        <v>302250.39669857296</v>
      </c>
      <c r="K57" s="1383">
        <f>T59</f>
        <v>153223.88936659519</v>
      </c>
      <c r="L57" s="1383">
        <f>U59</f>
        <v>148341.2636206577</v>
      </c>
      <c r="M57" s="2575"/>
      <c r="N57" s="2577" t="s">
        <v>1968</v>
      </c>
      <c r="O57" s="1690">
        <v>28204.857762437638</v>
      </c>
      <c r="P57" s="1691">
        <v>383226.54402476904</v>
      </c>
      <c r="Q57" s="1691">
        <v>386892.44023105688</v>
      </c>
      <c r="R57" s="1691">
        <v>289413.15763226093</v>
      </c>
      <c r="S57" s="1691">
        <v>321286.07761746633</v>
      </c>
      <c r="T57" s="1691">
        <v>375850.142747487</v>
      </c>
      <c r="U57" s="1692">
        <v>383494.94591184944</v>
      </c>
    </row>
    <row r="58" spans="1:21" ht="16.5" customHeight="1">
      <c r="A58" s="1270"/>
      <c r="B58" s="1270" t="s">
        <v>25</v>
      </c>
      <c r="C58" s="1263"/>
      <c r="D58" s="1385"/>
      <c r="E58" s="1386">
        <f t="shared" si="2"/>
        <v>1082.2056936522131</v>
      </c>
      <c r="F58" s="1387">
        <f>K58-L58-I58+J58</f>
        <v>15.447677888034377</v>
      </c>
      <c r="G58" s="1388">
        <f>P60</f>
        <v>78866.816896796357</v>
      </c>
      <c r="H58" s="1382">
        <f>Q60</f>
        <v>74434.014546326667</v>
      </c>
      <c r="I58" s="1383">
        <f>R60</f>
        <v>121376.21492451467</v>
      </c>
      <c r="J58" s="1383">
        <f>S60</f>
        <v>118025.61826769719</v>
      </c>
      <c r="K58" s="1383">
        <f>T60</f>
        <v>76063.851450355753</v>
      </c>
      <c r="L58" s="1383">
        <f>U60</f>
        <v>72697.807115650241</v>
      </c>
      <c r="M58" s="2575" t="s">
        <v>1969</v>
      </c>
      <c r="N58" s="2577" t="s">
        <v>1970</v>
      </c>
      <c r="O58" s="1690">
        <v>12630.514990474718</v>
      </c>
      <c r="P58" s="1691">
        <v>261409.82214816613</v>
      </c>
      <c r="Q58" s="1691">
        <v>244178.12436596295</v>
      </c>
      <c r="R58" s="1691">
        <v>44414.984076916633</v>
      </c>
      <c r="S58" s="1691">
        <v>39836.388041208898</v>
      </c>
      <c r="T58" s="1691">
        <v>256075.72437199019</v>
      </c>
      <c r="U58" s="1692">
        <v>241435.65896861698</v>
      </c>
    </row>
    <row r="59" spans="1:21" ht="16.5" customHeight="1" thickBot="1">
      <c r="A59" s="3035" t="s">
        <v>26</v>
      </c>
      <c r="B59" s="3035"/>
      <c r="C59" s="1264"/>
      <c r="D59" s="1393"/>
      <c r="E59" s="1394">
        <f t="shared" si="2"/>
        <v>28207.023778917559</v>
      </c>
      <c r="F59" s="1395">
        <f>K59-L59-I59+J59</f>
        <v>24228.116820842959</v>
      </c>
      <c r="G59" s="1396">
        <f>P61</f>
        <v>383226.54402476904</v>
      </c>
      <c r="H59" s="1397">
        <f>Q61</f>
        <v>386892.44023105688</v>
      </c>
      <c r="I59" s="1397">
        <f>R61</f>
        <v>289413.15763226093</v>
      </c>
      <c r="J59" s="1397">
        <f>S61</f>
        <v>321286.07761746633</v>
      </c>
      <c r="K59" s="1397">
        <f>T61</f>
        <v>375850.142747487</v>
      </c>
      <c r="L59" s="1397">
        <f>U61</f>
        <v>383494.94591184944</v>
      </c>
      <c r="M59" s="2575"/>
      <c r="N59" s="2577" t="s">
        <v>1971</v>
      </c>
      <c r="O59" s="1690">
        <v>14011.453997537412</v>
      </c>
      <c r="P59" s="1691">
        <v>158191.09681927337</v>
      </c>
      <c r="Q59" s="1691">
        <v>150756.88894685928</v>
      </c>
      <c r="R59" s="1691">
        <v>295495.26542304544</v>
      </c>
      <c r="S59" s="1691">
        <v>302250.39669857296</v>
      </c>
      <c r="T59" s="1691">
        <v>153223.88936659519</v>
      </c>
      <c r="U59" s="1692">
        <v>148341.2636206577</v>
      </c>
    </row>
    <row r="60" spans="1:21" s="375" customFormat="1" ht="27.75" customHeight="1">
      <c r="A60" s="3032" t="s">
        <v>2512</v>
      </c>
      <c r="B60" s="3033"/>
      <c r="C60" s="3033"/>
      <c r="D60" s="3033"/>
      <c r="E60" s="3033"/>
      <c r="F60" s="3033"/>
      <c r="G60" s="3033"/>
      <c r="H60" s="3033"/>
      <c r="I60" s="3033"/>
      <c r="J60" s="3033"/>
      <c r="K60" s="3033"/>
      <c r="L60" s="3033"/>
      <c r="M60" s="2575"/>
      <c r="N60" s="2577" t="s">
        <v>1972</v>
      </c>
      <c r="O60" s="1690">
        <v>1081.5776236521881</v>
      </c>
      <c r="P60" s="1691">
        <v>78866.816896796357</v>
      </c>
      <c r="Q60" s="1691">
        <v>74434.014546326667</v>
      </c>
      <c r="R60" s="1691">
        <v>121376.21492451467</v>
      </c>
      <c r="S60" s="1691">
        <v>118025.61826769719</v>
      </c>
      <c r="T60" s="1691">
        <v>76063.851450355753</v>
      </c>
      <c r="U60" s="1692">
        <v>72697.807115650241</v>
      </c>
    </row>
    <row r="61" spans="1:21" ht="17.25" customHeight="1">
      <c r="M61" s="2575"/>
      <c r="N61" s="2577" t="s">
        <v>1973</v>
      </c>
      <c r="O61" s="1690">
        <v>28204.857762437638</v>
      </c>
      <c r="P61" s="1691">
        <v>383226.54402476904</v>
      </c>
      <c r="Q61" s="1691">
        <v>386892.44023105688</v>
      </c>
      <c r="R61" s="1691">
        <v>289413.15763226093</v>
      </c>
      <c r="S61" s="1691">
        <v>321286.07761746633</v>
      </c>
      <c r="T61" s="1691">
        <v>375850.142747487</v>
      </c>
      <c r="U61" s="1692">
        <v>383494.94591184944</v>
      </c>
    </row>
    <row r="62" spans="1:21" ht="17.25" customHeight="1">
      <c r="M62" s="2575" t="s">
        <v>1974</v>
      </c>
      <c r="N62" s="2577" t="s">
        <v>1975</v>
      </c>
      <c r="O62" s="1690">
        <v>12118.608990937137</v>
      </c>
      <c r="P62" s="1691">
        <v>246533.88138841957</v>
      </c>
      <c r="Q62" s="1691">
        <v>236995.9995005838</v>
      </c>
      <c r="R62" s="1691">
        <v>29810.370440081591</v>
      </c>
      <c r="S62" s="1691">
        <v>32608.140267671475</v>
      </c>
      <c r="T62" s="1691">
        <v>244899.72222758751</v>
      </c>
      <c r="U62" s="1692">
        <v>235350.6048070933</v>
      </c>
    </row>
    <row r="63" spans="1:21" ht="17.25" customHeight="1">
      <c r="M63" s="2575"/>
      <c r="N63" s="2577" t="s">
        <v>1976</v>
      </c>
      <c r="O63" s="1690">
        <v>9511.5069562371955</v>
      </c>
      <c r="P63" s="1691">
        <v>116843.25435443268</v>
      </c>
      <c r="Q63" s="1691">
        <v>108873.01115029352</v>
      </c>
      <c r="R63" s="1691">
        <v>28851.419884436316</v>
      </c>
      <c r="S63" s="1691">
        <v>30353.98877275523</v>
      </c>
      <c r="T63" s="1691">
        <v>114036.31490098152</v>
      </c>
      <c r="U63" s="1692">
        <v>107871.70811243191</v>
      </c>
    </row>
    <row r="64" spans="1:21" ht="17.25" customHeight="1">
      <c r="M64" s="2575"/>
      <c r="N64" s="2577" t="s">
        <v>1977</v>
      </c>
      <c r="O64" s="1690">
        <v>5958.7114244843679</v>
      </c>
      <c r="P64" s="1691">
        <v>144239.52268839843</v>
      </c>
      <c r="Q64" s="1691">
        <v>138590.99270185901</v>
      </c>
      <c r="R64" s="1691">
        <v>89472.028117522481</v>
      </c>
      <c r="S64" s="1691">
        <v>89784.028502835747</v>
      </c>
      <c r="T64" s="1691">
        <v>141977.76143368689</v>
      </c>
      <c r="U64" s="1692">
        <v>136708.72707910766</v>
      </c>
    </row>
    <row r="65" spans="2:21" ht="17.25" customHeight="1">
      <c r="M65" s="2575"/>
      <c r="N65" s="2577" t="s">
        <v>1978</v>
      </c>
      <c r="O65" s="1690">
        <v>5831.4331647255403</v>
      </c>
      <c r="P65" s="1691">
        <v>113509.14853734238</v>
      </c>
      <c r="Q65" s="1691">
        <v>119633.36169941218</v>
      </c>
      <c r="R65" s="1691">
        <v>103197.77213348002</v>
      </c>
      <c r="S65" s="1691">
        <v>115176.51764510198</v>
      </c>
      <c r="T65" s="1691">
        <v>109577.10924920575</v>
      </c>
      <c r="U65" s="1692">
        <v>117826.20369051496</v>
      </c>
    </row>
    <row r="66" spans="2:21" ht="17.25" customHeight="1">
      <c r="M66" s="2575"/>
      <c r="N66" s="2577" t="s">
        <v>1979</v>
      </c>
      <c r="O66" s="1690">
        <v>13816.762649464201</v>
      </c>
      <c r="P66" s="1691">
        <v>103746.95654951336</v>
      </c>
      <c r="Q66" s="1691">
        <v>109968.13707425562</v>
      </c>
      <c r="R66" s="1691">
        <v>245106.48627940976</v>
      </c>
      <c r="S66" s="1691">
        <v>265144.42945361621</v>
      </c>
      <c r="T66" s="1691">
        <v>98841.664801563456</v>
      </c>
      <c r="U66" s="1692">
        <v>108524.60917252157</v>
      </c>
    </row>
    <row r="67" spans="2:21" ht="17.25" customHeight="1">
      <c r="B67" s="516"/>
      <c r="M67" s="2575"/>
      <c r="N67" s="2577" t="s">
        <v>1980</v>
      </c>
      <c r="O67" s="1690">
        <v>8691.3811882534774</v>
      </c>
      <c r="P67" s="1691">
        <v>156821.51637089896</v>
      </c>
      <c r="Q67" s="1691">
        <v>142199.96596380265</v>
      </c>
      <c r="R67" s="1691">
        <v>254261.54520180752</v>
      </c>
      <c r="S67" s="1691">
        <v>248331.3759829647</v>
      </c>
      <c r="T67" s="1691">
        <v>151881.03532340284</v>
      </c>
      <c r="U67" s="1692">
        <v>139687.82275510574</v>
      </c>
    </row>
    <row r="68" spans="2:21" ht="17.25" customHeight="1">
      <c r="M68" s="2575" t="s">
        <v>861</v>
      </c>
      <c r="N68" s="2577" t="s">
        <v>1981</v>
      </c>
      <c r="O68" s="1690">
        <v>-4577.9498654223271</v>
      </c>
      <c r="P68" s="1691">
        <v>15525.755683455882</v>
      </c>
      <c r="Q68" s="1691">
        <v>21345.027502758385</v>
      </c>
      <c r="R68" s="1691">
        <v>4057.5807050974586</v>
      </c>
      <c r="S68" s="1691">
        <v>5298.9026589776267</v>
      </c>
      <c r="T68" s="1691">
        <v>15244.485665209655</v>
      </c>
      <c r="U68" s="1692">
        <v>20978.482366378659</v>
      </c>
    </row>
    <row r="69" spans="2:21" ht="17.25" customHeight="1">
      <c r="M69" s="2575"/>
      <c r="N69" s="2577" t="s">
        <v>1982</v>
      </c>
      <c r="O69" s="1690">
        <v>1025.5718079773917</v>
      </c>
      <c r="P69" s="1691">
        <v>15741.674932763131</v>
      </c>
      <c r="Q69" s="1691">
        <v>14944.042384205697</v>
      </c>
      <c r="R69" s="1691">
        <v>1396.153069872048</v>
      </c>
      <c r="S69" s="1691">
        <v>1839.1508848695084</v>
      </c>
      <c r="T69" s="1691">
        <v>15618.442517164965</v>
      </c>
      <c r="U69" s="1692">
        <v>14725.472123436157</v>
      </c>
    </row>
    <row r="70" spans="2:21" ht="17.25" customHeight="1">
      <c r="M70" s="2575"/>
      <c r="N70" s="2577" t="s">
        <v>1983</v>
      </c>
      <c r="O70" s="1690">
        <v>2329.0324626820557</v>
      </c>
      <c r="P70" s="1691">
        <v>38654.035231484879</v>
      </c>
      <c r="Q70" s="1691">
        <v>37264.899739198612</v>
      </c>
      <c r="R70" s="1691">
        <v>5699.6100515916141</v>
      </c>
      <c r="S70" s="1691">
        <v>6639.532979987388</v>
      </c>
      <c r="T70" s="1691">
        <v>38229.706930893793</v>
      </c>
      <c r="U70" s="1692">
        <v>36969.360682367515</v>
      </c>
    </row>
    <row r="71" spans="2:21" ht="17.25" customHeight="1">
      <c r="M71" s="2575"/>
      <c r="N71" s="2577" t="s">
        <v>1984</v>
      </c>
      <c r="O71" s="1690">
        <v>6896.5996649075296</v>
      </c>
      <c r="P71" s="1691">
        <v>80076.987949312141</v>
      </c>
      <c r="Q71" s="1691">
        <v>77845.059733931223</v>
      </c>
      <c r="R71" s="1691">
        <v>31294.112790175514</v>
      </c>
      <c r="S71" s="1691">
        <v>35959.386252502089</v>
      </c>
      <c r="T71" s="1691">
        <v>78844.906180157734</v>
      </c>
      <c r="U71" s="1692">
        <v>76872.172293067517</v>
      </c>
    </row>
    <row r="72" spans="2:21" ht="17.25" customHeight="1">
      <c r="M72" s="2575"/>
      <c r="N72" s="2577" t="s">
        <v>1985</v>
      </c>
      <c r="O72" s="1690">
        <v>7223.8389436156458</v>
      </c>
      <c r="P72" s="1691">
        <v>92093.003483878929</v>
      </c>
      <c r="Q72" s="1691">
        <v>89130.277674738798</v>
      </c>
      <c r="R72" s="1691">
        <v>35784.718908839342</v>
      </c>
      <c r="S72" s="1691">
        <v>40008.146158314783</v>
      </c>
      <c r="T72" s="1691">
        <v>91282.92152055027</v>
      </c>
      <c r="U72" s="1692">
        <v>88322.974082095781</v>
      </c>
    </row>
    <row r="73" spans="2:21" ht="17.25" customHeight="1">
      <c r="M73" s="2575"/>
      <c r="N73" s="2577" t="s">
        <v>1986</v>
      </c>
      <c r="O73" s="1690">
        <v>4079.6397505565128</v>
      </c>
      <c r="P73" s="1691">
        <v>174812.42448406466</v>
      </c>
      <c r="Q73" s="1691">
        <v>169749.42142299726</v>
      </c>
      <c r="R73" s="1691">
        <v>88580.064525075402</v>
      </c>
      <c r="S73" s="1691">
        <v>87621.966566091665</v>
      </c>
      <c r="T73" s="1691">
        <v>171237.75065117012</v>
      </c>
      <c r="U73" s="1692">
        <v>167835.93271092547</v>
      </c>
    </row>
    <row r="74" spans="2:21" ht="17.25" customHeight="1">
      <c r="M74" s="2575"/>
      <c r="N74" s="2577" t="s">
        <v>1987</v>
      </c>
      <c r="O74" s="1690">
        <v>2557.5678825712271</v>
      </c>
      <c r="P74" s="1691">
        <v>60779.298522798614</v>
      </c>
      <c r="Q74" s="1691">
        <v>59059.734190858697</v>
      </c>
      <c r="R74" s="1691">
        <v>40075.162860172495</v>
      </c>
      <c r="S74" s="1691">
        <v>40913.166410803795</v>
      </c>
      <c r="T74" s="1691">
        <v>59550.979319023987</v>
      </c>
      <c r="U74" s="1692">
        <v>58000.410029221755</v>
      </c>
    </row>
    <row r="75" spans="2:21" ht="17.25" customHeight="1">
      <c r="M75" s="2575"/>
      <c r="N75" s="2577" t="s">
        <v>1988</v>
      </c>
      <c r="O75" s="1690">
        <v>6740.8329593316939</v>
      </c>
      <c r="P75" s="1691">
        <v>89146.115898951248</v>
      </c>
      <c r="Q75" s="1691">
        <v>80453.305793216423</v>
      </c>
      <c r="R75" s="1691">
        <v>50423.706210152508</v>
      </c>
      <c r="S75" s="1691">
        <v>48471.729063749393</v>
      </c>
      <c r="T75" s="1691">
        <v>88196.358274828846</v>
      </c>
      <c r="U75" s="1692">
        <v>79888.592661925271</v>
      </c>
    </row>
    <row r="76" spans="2:21" ht="17.25" customHeight="1">
      <c r="M76" s="2575"/>
      <c r="N76" s="2577" t="s">
        <v>1989</v>
      </c>
      <c r="O76" s="1690">
        <v>11600.357825782441</v>
      </c>
      <c r="P76" s="1691">
        <v>171545.14379841482</v>
      </c>
      <c r="Q76" s="1691">
        <v>179474.91923824078</v>
      </c>
      <c r="R76" s="1691">
        <v>353253.7102259901</v>
      </c>
      <c r="S76" s="1691">
        <v>372783.84349159856</v>
      </c>
      <c r="T76" s="1691">
        <v>163828.16085558807</v>
      </c>
      <c r="U76" s="1692">
        <v>177290.80018534861</v>
      </c>
    </row>
    <row r="77" spans="2:21" ht="17.25" customHeight="1">
      <c r="M77" s="2575"/>
      <c r="N77" s="2577" t="s">
        <v>1990</v>
      </c>
      <c r="O77" s="1690">
        <v>18052.912942099763</v>
      </c>
      <c r="P77" s="1691">
        <v>143319.8399038811</v>
      </c>
      <c r="Q77" s="1691">
        <v>126994.7804100607</v>
      </c>
      <c r="R77" s="1691">
        <v>140134.80270977132</v>
      </c>
      <c r="S77" s="1691">
        <v>141862.65615805064</v>
      </c>
      <c r="T77" s="1691">
        <v>139179.89602184048</v>
      </c>
      <c r="U77" s="1692">
        <v>125085.47848200814</v>
      </c>
    </row>
    <row r="78" spans="2:21" ht="17.25" customHeight="1">
      <c r="M78" s="2575" t="s">
        <v>96</v>
      </c>
      <c r="N78" s="2577" t="s">
        <v>1981</v>
      </c>
      <c r="O78" s="1690">
        <v>-21304.994353586073</v>
      </c>
      <c r="P78" s="1691">
        <v>23076.296546738686</v>
      </c>
      <c r="Q78" s="1691">
        <v>26774.082135642198</v>
      </c>
      <c r="R78" s="1691">
        <v>47344.532279491286</v>
      </c>
      <c r="S78" s="1691">
        <v>29737.323514808661</v>
      </c>
      <c r="T78" s="1691">
        <v>19428.314958487776</v>
      </c>
      <c r="U78" s="1692">
        <v>26049.654449604041</v>
      </c>
    </row>
    <row r="79" spans="2:21" ht="17.25" customHeight="1">
      <c r="M79" s="2575"/>
      <c r="N79" s="2577" t="s">
        <v>1982</v>
      </c>
      <c r="O79" s="1690">
        <v>1085.3813474330066</v>
      </c>
      <c r="P79" s="1691">
        <v>14795.018665043064</v>
      </c>
      <c r="Q79" s="1691">
        <v>13309.460680331757</v>
      </c>
      <c r="R79" s="1691">
        <v>1223.2036280409104</v>
      </c>
      <c r="S79" s="1691">
        <v>1038.0855463401126</v>
      </c>
      <c r="T79" s="1691">
        <v>14641.775863567425</v>
      </c>
      <c r="U79" s="1692">
        <v>13101.482634804592</v>
      </c>
    </row>
    <row r="80" spans="2:21" ht="17.25" customHeight="1">
      <c r="M80" s="2575"/>
      <c r="N80" s="2577" t="s">
        <v>1983</v>
      </c>
      <c r="O80" s="1690">
        <v>2523.9077139526898</v>
      </c>
      <c r="P80" s="1691">
        <v>37262.418656673442</v>
      </c>
      <c r="Q80" s="1691">
        <v>34983.53263468705</v>
      </c>
      <c r="R80" s="1691">
        <v>3578.6405768572731</v>
      </c>
      <c r="S80" s="1691">
        <v>3823.6882268235777</v>
      </c>
      <c r="T80" s="1691">
        <v>37050.188109690476</v>
      </c>
      <c r="U80" s="1692">
        <v>34815.737860057452</v>
      </c>
    </row>
    <row r="81" spans="13:21" ht="17.25" customHeight="1">
      <c r="M81" s="2575"/>
      <c r="N81" s="2577" t="s">
        <v>1984</v>
      </c>
      <c r="O81" s="1690">
        <v>9052.2700878774922</v>
      </c>
      <c r="P81" s="1691">
        <v>80847.855109550932</v>
      </c>
      <c r="Q81" s="1691">
        <v>72447.942169680377</v>
      </c>
      <c r="R81" s="1691">
        <v>7974.429104427747</v>
      </c>
      <c r="S81" s="1691">
        <v>8627.3882652346438</v>
      </c>
      <c r="T81" s="1691">
        <v>79725.376688066419</v>
      </c>
      <c r="U81" s="1692">
        <v>71579.825271965485</v>
      </c>
    </row>
    <row r="82" spans="13:21" ht="17.25" customHeight="1">
      <c r="M82" s="2575"/>
      <c r="N82" s="2577" t="s">
        <v>1985</v>
      </c>
      <c r="O82" s="1690">
        <v>6143.396726508975</v>
      </c>
      <c r="P82" s="1691">
        <v>89309.437435375788</v>
      </c>
      <c r="Q82" s="1691">
        <v>84257.587353335475</v>
      </c>
      <c r="R82" s="1691">
        <v>39577.881259247108</v>
      </c>
      <c r="S82" s="1691">
        <v>40631.742018715646</v>
      </c>
      <c r="T82" s="1691">
        <v>88310.848797752769</v>
      </c>
      <c r="U82" s="1692">
        <v>83410.224826593985</v>
      </c>
    </row>
    <row r="83" spans="13:21" ht="17.25" customHeight="1">
      <c r="M83" s="2575"/>
      <c r="N83" s="2577" t="s">
        <v>1986</v>
      </c>
      <c r="O83" s="1690">
        <v>8896.3125105662657</v>
      </c>
      <c r="P83" s="1691">
        <v>169197.33966496057</v>
      </c>
      <c r="Q83" s="1691">
        <v>161011.06969447053</v>
      </c>
      <c r="R83" s="1691">
        <v>78707.529975946469</v>
      </c>
      <c r="S83" s="1691">
        <v>79442.83786754997</v>
      </c>
      <c r="T83" s="1691">
        <v>166925.26996124964</v>
      </c>
      <c r="U83" s="1692">
        <v>158666.50640771145</v>
      </c>
    </row>
    <row r="84" spans="13:21" ht="17.25" customHeight="1">
      <c r="M84" s="2575"/>
      <c r="N84" s="2577" t="s">
        <v>1987</v>
      </c>
      <c r="O84" s="1690">
        <v>3448.5621916278833</v>
      </c>
      <c r="P84" s="1691">
        <v>70958.555838339031</v>
      </c>
      <c r="Q84" s="1691">
        <v>72223.807946489105</v>
      </c>
      <c r="R84" s="1691">
        <v>53510.017172785549</v>
      </c>
      <c r="S84" s="1691">
        <v>58223.831472563477</v>
      </c>
      <c r="T84" s="1691">
        <v>70284.253148445467</v>
      </c>
      <c r="U84" s="1692">
        <v>71688.042732692033</v>
      </c>
    </row>
    <row r="85" spans="13:21" ht="17.25" customHeight="1">
      <c r="M85" s="2575"/>
      <c r="N85" s="2577" t="s">
        <v>1988</v>
      </c>
      <c r="O85" s="1690">
        <v>7105.3146993941127</v>
      </c>
      <c r="P85" s="1691">
        <v>82964.929134159844</v>
      </c>
      <c r="Q85" s="1691">
        <v>78467.238993436113</v>
      </c>
      <c r="R85" s="1691">
        <v>35838.733653624164</v>
      </c>
      <c r="S85" s="1691">
        <v>38446.358212294552</v>
      </c>
      <c r="T85" s="1691">
        <v>82003.147994079089</v>
      </c>
      <c r="U85" s="1692">
        <v>77901.100468930454</v>
      </c>
    </row>
    <row r="86" spans="13:21" ht="17.25" customHeight="1">
      <c r="M86" s="2575"/>
      <c r="N86" s="2577" t="s">
        <v>1989</v>
      </c>
      <c r="O86" s="1690">
        <v>18238.424021456973</v>
      </c>
      <c r="P86" s="1691">
        <v>154022.44652698169</v>
      </c>
      <c r="Q86" s="1691">
        <v>153693.23572975516</v>
      </c>
      <c r="R86" s="1691">
        <v>301994.78910025622</v>
      </c>
      <c r="S86" s="1691">
        <v>319904.00232448668</v>
      </c>
      <c r="T86" s="1691">
        <v>149465.24669048187</v>
      </c>
      <c r="U86" s="1692">
        <v>151717.07866633066</v>
      </c>
    </row>
    <row r="87" spans="13:21" ht="17.25" customHeight="1">
      <c r="M87" s="2575"/>
      <c r="N87" s="2577" t="s">
        <v>1990</v>
      </c>
      <c r="O87" s="1690">
        <v>20739.82942887062</v>
      </c>
      <c r="P87" s="1691">
        <v>159259.98231118225</v>
      </c>
      <c r="Q87" s="1691">
        <v>159093.51075237873</v>
      </c>
      <c r="R87" s="1691">
        <v>180949.86530606111</v>
      </c>
      <c r="S87" s="1691">
        <v>201523.22317612817</v>
      </c>
      <c r="T87" s="1691">
        <v>153379.18572460706</v>
      </c>
      <c r="U87" s="1692">
        <v>157040.02229808483</v>
      </c>
    </row>
    <row r="88" spans="13:21" ht="17.25" customHeight="1">
      <c r="M88" s="2575" t="s">
        <v>322</v>
      </c>
      <c r="N88" s="2577" t="s">
        <v>1981</v>
      </c>
      <c r="O88" s="1690">
        <v>4793.0306965482223</v>
      </c>
      <c r="P88" s="1691">
        <v>31242.949051742209</v>
      </c>
      <c r="Q88" s="1691">
        <v>26284.384805813163</v>
      </c>
      <c r="R88" s="1691">
        <v>109.45317123588693</v>
      </c>
      <c r="S88" s="1691">
        <v>158.97817743259139</v>
      </c>
      <c r="T88" s="1691">
        <v>31124.342170965745</v>
      </c>
      <c r="U88" s="1692">
        <v>26210.369121139294</v>
      </c>
    </row>
    <row r="89" spans="13:21" ht="17.25" customHeight="1">
      <c r="M89" s="2575"/>
      <c r="N89" s="2577" t="s">
        <v>1982</v>
      </c>
      <c r="O89" s="1690">
        <v>1787.5863688514248</v>
      </c>
      <c r="P89" s="1691">
        <v>19699.383102939853</v>
      </c>
      <c r="Q89" s="1691">
        <v>17862.200205014997</v>
      </c>
      <c r="R89" s="1691">
        <v>339.32434190398862</v>
      </c>
      <c r="S89" s="1691">
        <v>289.72781283055724</v>
      </c>
      <c r="T89" s="1691">
        <v>19678.999741731459</v>
      </c>
      <c r="U89" s="1692">
        <v>17831.163573496815</v>
      </c>
    </row>
    <row r="90" spans="13:21" ht="17.25" customHeight="1">
      <c r="M90" s="2575"/>
      <c r="N90" s="2577" t="s">
        <v>1983</v>
      </c>
      <c r="O90" s="1690">
        <v>2453.6400722925673</v>
      </c>
      <c r="P90" s="1691">
        <v>31785.595718920911</v>
      </c>
      <c r="Q90" s="1691">
        <v>29582.679036128138</v>
      </c>
      <c r="R90" s="1691">
        <v>993.90063711365963</v>
      </c>
      <c r="S90" s="1691">
        <v>1245.2260394134526</v>
      </c>
      <c r="T90" s="1691">
        <v>31377.144485054283</v>
      </c>
      <c r="U90" s="1692">
        <v>29402.898500864325</v>
      </c>
    </row>
    <row r="91" spans="13:21" ht="17.25" customHeight="1">
      <c r="M91" s="2575"/>
      <c r="N91" s="2577" t="s">
        <v>1984</v>
      </c>
      <c r="O91" s="1690">
        <v>3202.985437348555</v>
      </c>
      <c r="P91" s="1691">
        <v>52202.393712893412</v>
      </c>
      <c r="Q91" s="1691">
        <v>48441.866416086668</v>
      </c>
      <c r="R91" s="1691">
        <v>3972.2394911313017</v>
      </c>
      <c r="S91" s="1691">
        <v>3415.7586766731333</v>
      </c>
      <c r="T91" s="1691">
        <v>51932.035769490867</v>
      </c>
      <c r="U91" s="1692">
        <v>47958.485457829636</v>
      </c>
    </row>
    <row r="92" spans="13:21" ht="17.25" customHeight="1">
      <c r="M92" s="2575"/>
      <c r="N92" s="2577" t="s">
        <v>1985</v>
      </c>
      <c r="O92" s="1690">
        <v>2280.6417853869007</v>
      </c>
      <c r="P92" s="1691">
        <v>61595.749317160517</v>
      </c>
      <c r="Q92" s="1691">
        <v>59883.801022142543</v>
      </c>
      <c r="R92" s="1691">
        <v>9340.4679626500256</v>
      </c>
      <c r="S92" s="1691">
        <v>9869.8124110189347</v>
      </c>
      <c r="T92" s="1691">
        <v>61300.170407498728</v>
      </c>
      <c r="U92" s="1692">
        <v>59380.712237043859</v>
      </c>
    </row>
    <row r="93" spans="13:21" ht="17.25" customHeight="1">
      <c r="M93" s="2575"/>
      <c r="N93" s="2577" t="s">
        <v>1986</v>
      </c>
      <c r="O93" s="1690">
        <v>1280.5331184597426</v>
      </c>
      <c r="P93" s="1691">
        <v>109423.11277292516</v>
      </c>
      <c r="Q93" s="1691">
        <v>109362.21362750836</v>
      </c>
      <c r="R93" s="1691">
        <v>28804.774103614138</v>
      </c>
      <c r="S93" s="1691">
        <v>30025.036146656992</v>
      </c>
      <c r="T93" s="1691">
        <v>107261.5703929314</v>
      </c>
      <c r="U93" s="1692">
        <v>108405.09118477197</v>
      </c>
    </row>
    <row r="94" spans="13:21" ht="17.25" customHeight="1">
      <c r="M94" s="2575"/>
      <c r="N94" s="2577" t="s">
        <v>1987</v>
      </c>
      <c r="O94" s="1690">
        <v>2573.5430609690179</v>
      </c>
      <c r="P94" s="1691">
        <v>53351.482209460322</v>
      </c>
      <c r="Q94" s="1691">
        <v>51920.396364291708</v>
      </c>
      <c r="R94" s="1691">
        <v>20053.823161028398</v>
      </c>
      <c r="S94" s="1691">
        <v>21198.125432418405</v>
      </c>
      <c r="T94" s="1691">
        <v>52323.834225777056</v>
      </c>
      <c r="U94" s="1692">
        <v>51402.990058977106</v>
      </c>
    </row>
    <row r="95" spans="13:21" ht="17.25" customHeight="1">
      <c r="M95" s="2575"/>
      <c r="N95" s="2577" t="s">
        <v>1988</v>
      </c>
      <c r="O95" s="1690">
        <v>5164.2575935852092</v>
      </c>
      <c r="P95" s="1691">
        <v>99697.324827152901</v>
      </c>
      <c r="Q95" s="1691">
        <v>97580.490247802227</v>
      </c>
      <c r="R95" s="1691">
        <v>47704.469391338556</v>
      </c>
      <c r="S95" s="1691">
        <v>50775.312701510826</v>
      </c>
      <c r="T95" s="1691">
        <v>98331.196588205639</v>
      </c>
      <c r="U95" s="1692">
        <v>96021.552945351781</v>
      </c>
    </row>
    <row r="96" spans="13:21" ht="17.25" customHeight="1">
      <c r="M96" s="2575"/>
      <c r="N96" s="2577" t="s">
        <v>1989</v>
      </c>
      <c r="O96" s="1690">
        <v>5681.0550043966969</v>
      </c>
      <c r="P96" s="1691">
        <v>132601.96800576517</v>
      </c>
      <c r="Q96" s="1691">
        <v>138222.4725902199</v>
      </c>
      <c r="R96" s="1691">
        <v>102592.11369655264</v>
      </c>
      <c r="S96" s="1691">
        <v>113893.6732854041</v>
      </c>
      <c r="T96" s="1691">
        <v>130467.45800504445</v>
      </c>
      <c r="U96" s="1692">
        <v>136388.14332635497</v>
      </c>
    </row>
    <row r="97" spans="13:21" ht="17.25" customHeight="1" thickBot="1">
      <c r="M97" s="2576"/>
      <c r="N97" s="1693" t="s">
        <v>1990</v>
      </c>
      <c r="O97" s="1694">
        <v>26711.131236263594</v>
      </c>
      <c r="P97" s="1695">
        <v>290094.321170045</v>
      </c>
      <c r="Q97" s="1695">
        <v>277120.96377519873</v>
      </c>
      <c r="R97" s="1695">
        <v>536789.05610016908</v>
      </c>
      <c r="S97" s="1695">
        <v>550526.82994158636</v>
      </c>
      <c r="T97" s="1695">
        <v>277416.85614972841</v>
      </c>
      <c r="U97" s="1696">
        <v>272968.26921094506</v>
      </c>
    </row>
    <row r="98" spans="13:21" ht="17.25" customHeight="1" thickTop="1"/>
  </sheetData>
  <mergeCells count="43">
    <mergeCell ref="M28:N29"/>
    <mergeCell ref="M30:M31"/>
    <mergeCell ref="L3:L5"/>
    <mergeCell ref="I3:I5"/>
    <mergeCell ref="A55:B55"/>
    <mergeCell ref="A11:C11"/>
    <mergeCell ref="A10:C10"/>
    <mergeCell ref="A13:C13"/>
    <mergeCell ref="J3:J5"/>
    <mergeCell ref="E3:E5"/>
    <mergeCell ref="G3:G5"/>
    <mergeCell ref="H3:H5"/>
    <mergeCell ref="K3:K5"/>
    <mergeCell ref="A8:C8"/>
    <mergeCell ref="A12:C12"/>
    <mergeCell ref="F3:F5"/>
    <mergeCell ref="A9:C9"/>
    <mergeCell ref="A60:L60"/>
    <mergeCell ref="A39:B39"/>
    <mergeCell ref="A29:C29"/>
    <mergeCell ref="A16:C16"/>
    <mergeCell ref="A38:C38"/>
    <mergeCell ref="A54:C54"/>
    <mergeCell ref="A53:B53"/>
    <mergeCell ref="A19:C19"/>
    <mergeCell ref="A59:B59"/>
    <mergeCell ref="A32:C32"/>
    <mergeCell ref="A21:C21"/>
    <mergeCell ref="A22:D22"/>
    <mergeCell ref="A23:D23"/>
    <mergeCell ref="A24:D24"/>
    <mergeCell ref="A25:D25"/>
    <mergeCell ref="A28:D28"/>
    <mergeCell ref="A27:D27"/>
    <mergeCell ref="A26:D26"/>
    <mergeCell ref="A3:C5"/>
    <mergeCell ref="A6:C6"/>
    <mergeCell ref="A14:C14"/>
    <mergeCell ref="A18:C18"/>
    <mergeCell ref="A20:C20"/>
    <mergeCell ref="A15:C15"/>
    <mergeCell ref="A17:C17"/>
    <mergeCell ref="A7:C7"/>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8" max="4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T159"/>
  <sheetViews>
    <sheetView view="pageBreakPreview" zoomScale="85" zoomScaleNormal="75" zoomScaleSheetLayoutView="85" workbookViewId="0">
      <selection activeCell="F32" sqref="F32"/>
    </sheetView>
  </sheetViews>
  <sheetFormatPr defaultColWidth="9.140625" defaultRowHeight="15.75"/>
  <cols>
    <col min="1" max="1" width="2.28515625" style="123" customWidth="1"/>
    <col min="2" max="2" width="18.7109375" style="123" customWidth="1"/>
    <col min="3" max="3" width="2.28515625" style="123" customWidth="1"/>
    <col min="4" max="4" width="1.7109375" style="124" customWidth="1"/>
    <col min="5" max="9" width="17.140625" style="807" customWidth="1"/>
    <col min="10" max="12" width="26.85546875" style="807" customWidth="1"/>
    <col min="13" max="13" width="26.85546875" style="814" customWidth="1"/>
    <col min="14" max="14" width="2.28515625" style="123" customWidth="1"/>
    <col min="15" max="15" width="18.7109375" style="123" customWidth="1"/>
    <col min="16" max="16" width="2.28515625" style="123" customWidth="1"/>
    <col min="17" max="17" width="1.7109375" style="124" customWidth="1"/>
    <col min="18" max="20" width="14" style="807" customWidth="1"/>
    <col min="21" max="22" width="18.42578125" style="807" customWidth="1"/>
    <col min="23" max="23" width="27.5703125" style="807" customWidth="1"/>
    <col min="24" max="25" width="26.28515625" style="807" customWidth="1"/>
    <col min="26" max="26" width="26.28515625" style="814" customWidth="1"/>
    <col min="27" max="27" width="11.140625" style="807" bestFit="1" customWidth="1"/>
    <col min="28" max="31" width="10.5703125" style="807" bestFit="1" customWidth="1"/>
    <col min="32" max="32" width="11.140625" style="807" bestFit="1" customWidth="1"/>
    <col min="33" max="33" width="12.5703125" style="807" bestFit="1" customWidth="1"/>
    <col min="34" max="35" width="11.140625" style="807" bestFit="1" customWidth="1"/>
    <col min="36" max="16384" width="9.140625" style="807"/>
  </cols>
  <sheetData>
    <row r="1" spans="1:46" s="1323" customFormat="1" ht="35.1" customHeight="1">
      <c r="A1" s="1356"/>
      <c r="B1" s="1356"/>
      <c r="C1" s="1356"/>
      <c r="D1" s="1356"/>
      <c r="E1" s="1356"/>
      <c r="F1" s="1356"/>
      <c r="G1" s="1356"/>
      <c r="I1" s="1356" t="s">
        <v>771</v>
      </c>
      <c r="J1" s="2616" t="s">
        <v>770</v>
      </c>
      <c r="K1" s="2616"/>
      <c r="L1" s="1348"/>
      <c r="M1" s="2373"/>
      <c r="N1" s="1357"/>
      <c r="O1" s="1357"/>
      <c r="P1" s="1357"/>
      <c r="Q1" s="1357"/>
      <c r="R1" s="1357"/>
      <c r="S1" s="1357"/>
      <c r="T1" s="1357"/>
      <c r="U1" s="2611" t="s">
        <v>771</v>
      </c>
      <c r="V1" s="2611"/>
      <c r="W1" s="1358" t="s">
        <v>2492</v>
      </c>
      <c r="X1" s="1359"/>
      <c r="Y1" s="1359"/>
      <c r="Z1" s="2382"/>
      <c r="AA1" s="1323" t="s">
        <v>2026</v>
      </c>
    </row>
    <row r="2" spans="1:46" ht="15" customHeight="1" thickBot="1">
      <c r="A2" s="807"/>
      <c r="B2" s="103"/>
      <c r="C2" s="103"/>
      <c r="D2" s="104"/>
      <c r="M2" s="2374" t="s">
        <v>535</v>
      </c>
      <c r="N2" s="808"/>
      <c r="O2" s="103"/>
      <c r="P2" s="103"/>
      <c r="Q2" s="104"/>
      <c r="Z2" s="2374" t="s">
        <v>535</v>
      </c>
    </row>
    <row r="3" spans="1:46" s="105" customFormat="1" ht="9.9499999999999993" customHeight="1">
      <c r="A3" s="2621" t="s">
        <v>10</v>
      </c>
      <c r="B3" s="2621"/>
      <c r="C3" s="2621"/>
      <c r="D3" s="1142"/>
      <c r="E3" s="2613" t="s">
        <v>119</v>
      </c>
      <c r="F3" s="2613" t="s">
        <v>261</v>
      </c>
      <c r="G3" s="2613" t="s">
        <v>7</v>
      </c>
      <c r="H3" s="2613" t="s">
        <v>51</v>
      </c>
      <c r="I3" s="2624" t="s">
        <v>768</v>
      </c>
      <c r="J3" s="2630" t="s">
        <v>769</v>
      </c>
      <c r="K3" s="2613" t="s">
        <v>121</v>
      </c>
      <c r="L3" s="2613" t="s">
        <v>130</v>
      </c>
      <c r="M3" s="2627" t="s">
        <v>482</v>
      </c>
      <c r="N3" s="2621" t="s">
        <v>10</v>
      </c>
      <c r="O3" s="2621"/>
      <c r="P3" s="2621"/>
      <c r="Q3" s="1142"/>
      <c r="R3" s="2627" t="s">
        <v>131</v>
      </c>
      <c r="S3" s="2636"/>
      <c r="T3" s="2633"/>
      <c r="U3" s="2613" t="s">
        <v>132</v>
      </c>
      <c r="V3" s="2613" t="s">
        <v>2501</v>
      </c>
      <c r="W3" s="2633" t="s">
        <v>30</v>
      </c>
      <c r="X3" s="2613" t="s">
        <v>31</v>
      </c>
      <c r="Y3" s="2613" t="s">
        <v>32</v>
      </c>
      <c r="Z3" s="2627" t="s">
        <v>306</v>
      </c>
    </row>
    <row r="4" spans="1:46" s="105" customFormat="1" ht="9.9499999999999993" customHeight="1">
      <c r="A4" s="2622"/>
      <c r="B4" s="2622"/>
      <c r="C4" s="2622"/>
      <c r="D4" s="1143"/>
      <c r="E4" s="2614"/>
      <c r="F4" s="2614"/>
      <c r="G4" s="2614"/>
      <c r="H4" s="2614"/>
      <c r="I4" s="2625"/>
      <c r="J4" s="2631"/>
      <c r="K4" s="2614"/>
      <c r="L4" s="2614"/>
      <c r="M4" s="2628"/>
      <c r="N4" s="2622"/>
      <c r="O4" s="2622"/>
      <c r="P4" s="2622"/>
      <c r="Q4" s="1143"/>
      <c r="R4" s="2628"/>
      <c r="S4" s="2637"/>
      <c r="T4" s="2634"/>
      <c r="U4" s="2614"/>
      <c r="V4" s="2614"/>
      <c r="W4" s="2634"/>
      <c r="X4" s="2614"/>
      <c r="Y4" s="2614"/>
      <c r="Z4" s="2628"/>
      <c r="AG4" s="807"/>
      <c r="AH4" s="807"/>
      <c r="AI4" s="807"/>
      <c r="AJ4" s="807"/>
      <c r="AK4" s="807"/>
      <c r="AL4" s="807"/>
      <c r="AM4" s="807"/>
      <c r="AN4" s="807"/>
      <c r="AO4" s="807"/>
      <c r="AP4" s="807"/>
      <c r="AQ4" s="807"/>
      <c r="AR4" s="807"/>
      <c r="AS4" s="807"/>
      <c r="AT4" s="807"/>
    </row>
    <row r="5" spans="1:46" s="105" customFormat="1" ht="9.9499999999999993" customHeight="1">
      <c r="A5" s="2622"/>
      <c r="B5" s="2622"/>
      <c r="C5" s="2622"/>
      <c r="D5" s="1143"/>
      <c r="E5" s="2614"/>
      <c r="F5" s="2614"/>
      <c r="G5" s="2614"/>
      <c r="H5" s="2614"/>
      <c r="I5" s="2626"/>
      <c r="J5" s="2632"/>
      <c r="K5" s="2614"/>
      <c r="L5" s="2614"/>
      <c r="M5" s="2628"/>
      <c r="N5" s="2622"/>
      <c r="O5" s="2622"/>
      <c r="P5" s="2622"/>
      <c r="Q5" s="1143"/>
      <c r="R5" s="2629"/>
      <c r="S5" s="2638"/>
      <c r="T5" s="2635"/>
      <c r="U5" s="2614"/>
      <c r="V5" s="2614"/>
      <c r="W5" s="2634"/>
      <c r="X5" s="2614"/>
      <c r="Y5" s="2614"/>
      <c r="Z5" s="2628"/>
      <c r="AG5" s="807"/>
      <c r="AH5" s="807"/>
      <c r="AI5" s="807"/>
      <c r="AJ5" s="807"/>
      <c r="AK5" s="807"/>
      <c r="AL5" s="807"/>
      <c r="AM5" s="807"/>
      <c r="AN5" s="807"/>
      <c r="AO5" s="807"/>
      <c r="AP5" s="807"/>
      <c r="AQ5" s="807"/>
      <c r="AR5" s="807"/>
      <c r="AS5" s="807"/>
      <c r="AT5" s="807"/>
    </row>
    <row r="6" spans="1:46" s="1146" customFormat="1" ht="30" customHeight="1">
      <c r="A6" s="2623"/>
      <c r="B6" s="2623"/>
      <c r="C6" s="2623"/>
      <c r="D6" s="1144"/>
      <c r="E6" s="2615"/>
      <c r="F6" s="2615"/>
      <c r="G6" s="2615"/>
      <c r="H6" s="2615"/>
      <c r="I6" s="1166" t="s">
        <v>35</v>
      </c>
      <c r="J6" s="106" t="s">
        <v>33</v>
      </c>
      <c r="K6" s="2615"/>
      <c r="L6" s="2615"/>
      <c r="M6" s="2629"/>
      <c r="N6" s="2623"/>
      <c r="O6" s="2623"/>
      <c r="P6" s="2623"/>
      <c r="Q6" s="1144"/>
      <c r="R6" s="1139" t="s">
        <v>47</v>
      </c>
      <c r="S6" s="1139" t="s">
        <v>323</v>
      </c>
      <c r="T6" s="1139" t="s">
        <v>324</v>
      </c>
      <c r="U6" s="2615"/>
      <c r="V6" s="2615"/>
      <c r="W6" s="2635"/>
      <c r="X6" s="2615"/>
      <c r="Y6" s="2615"/>
      <c r="Z6" s="2629"/>
      <c r="AA6" s="1323" t="s">
        <v>2027</v>
      </c>
      <c r="AD6" s="2550"/>
      <c r="AE6" s="2550"/>
      <c r="AF6" s="2550"/>
      <c r="AG6" s="807"/>
      <c r="AH6" s="807"/>
      <c r="AI6" s="807"/>
      <c r="AJ6" s="807"/>
      <c r="AK6" s="807"/>
      <c r="AL6" s="807"/>
      <c r="AM6" s="807"/>
      <c r="AN6" s="807"/>
      <c r="AO6" s="807"/>
      <c r="AP6" s="807"/>
      <c r="AQ6" s="807"/>
      <c r="AR6" s="807"/>
      <c r="AS6" s="807"/>
      <c r="AT6" s="807"/>
    </row>
    <row r="7" spans="1:46" s="111" customFormat="1" ht="24.95" hidden="1" customHeight="1">
      <c r="A7" s="2617" t="s">
        <v>992</v>
      </c>
      <c r="B7" s="2617"/>
      <c r="C7" s="2617"/>
      <c r="D7" s="107"/>
      <c r="E7" s="108">
        <v>15868</v>
      </c>
      <c r="F7" s="108"/>
      <c r="G7" s="108">
        <v>603026494</v>
      </c>
      <c r="H7" s="108">
        <v>236139489</v>
      </c>
      <c r="I7" s="108">
        <v>228742370</v>
      </c>
      <c r="J7" s="108">
        <v>226443369</v>
      </c>
      <c r="K7" s="108">
        <v>267919195</v>
      </c>
      <c r="L7" s="108">
        <v>884014361</v>
      </c>
      <c r="M7" s="113">
        <v>182557765</v>
      </c>
      <c r="N7" s="2617" t="s">
        <v>992</v>
      </c>
      <c r="O7" s="2617"/>
      <c r="P7" s="2617"/>
      <c r="Q7" s="107"/>
      <c r="R7" s="109">
        <v>299953</v>
      </c>
      <c r="S7" s="109">
        <v>299953</v>
      </c>
      <c r="T7" s="109">
        <v>299953</v>
      </c>
      <c r="U7" s="110">
        <v>665306</v>
      </c>
      <c r="V7" s="110">
        <v>1500561</v>
      </c>
      <c r="W7" s="110">
        <v>134398980</v>
      </c>
      <c r="X7" s="110">
        <v>554575873</v>
      </c>
      <c r="Y7" s="110">
        <v>526282949</v>
      </c>
      <c r="Z7" s="110">
        <v>577217481</v>
      </c>
      <c r="AG7" s="3571"/>
      <c r="AH7" s="3571"/>
      <c r="AI7" s="3571"/>
      <c r="AJ7" s="3571"/>
      <c r="AK7" s="3571"/>
      <c r="AL7" s="3571"/>
      <c r="AM7" s="3571"/>
      <c r="AN7" s="3571"/>
      <c r="AO7" s="3571"/>
      <c r="AP7" s="3571"/>
      <c r="AQ7" s="3571"/>
      <c r="AR7" s="3571"/>
      <c r="AS7" s="3571"/>
      <c r="AT7" s="3571"/>
    </row>
    <row r="8" spans="1:46" s="111" customFormat="1" ht="24.95" hidden="1" customHeight="1">
      <c r="A8" s="2612" t="s">
        <v>793</v>
      </c>
      <c r="B8" s="2612"/>
      <c r="C8" s="2612"/>
      <c r="D8" s="107"/>
      <c r="E8" s="108">
        <v>15359.729863485445</v>
      </c>
      <c r="F8" s="108"/>
      <c r="G8" s="108">
        <v>494994273.78069001</v>
      </c>
      <c r="H8" s="108">
        <v>154947634.2259225</v>
      </c>
      <c r="I8" s="108">
        <v>147881489.17477137</v>
      </c>
      <c r="J8" s="108">
        <v>145674634.91233367</v>
      </c>
      <c r="K8" s="108">
        <v>265380930.84711596</v>
      </c>
      <c r="L8" s="108">
        <v>1212122873.0867617</v>
      </c>
      <c r="M8" s="113">
        <f>189268917.971572-210349</f>
        <v>189058568.97157201</v>
      </c>
      <c r="N8" s="2612" t="s">
        <v>793</v>
      </c>
      <c r="O8" s="2612"/>
      <c r="P8" s="2612"/>
      <c r="Q8" s="107"/>
      <c r="R8" s="112">
        <v>245028.31251835014</v>
      </c>
      <c r="S8" s="112">
        <v>245028.31251835014</v>
      </c>
      <c r="T8" s="112">
        <v>245028.31251835014</v>
      </c>
      <c r="U8" s="113">
        <v>917907.97199039278</v>
      </c>
      <c r="V8" s="113">
        <v>1397307.4488225766</v>
      </c>
      <c r="W8" s="113">
        <v>123272356.01037998</v>
      </c>
      <c r="X8" s="113">
        <v>501494769.53363603</v>
      </c>
      <c r="Y8" s="113">
        <v>500259936.87579286</v>
      </c>
      <c r="Z8" s="113">
        <v>489940996.20230705</v>
      </c>
      <c r="AA8" s="114"/>
      <c r="AN8" s="1493"/>
    </row>
    <row r="9" spans="1:46" s="111" customFormat="1" ht="24.95" hidden="1" customHeight="1">
      <c r="A9" s="2612" t="s">
        <v>989</v>
      </c>
      <c r="B9" s="2612"/>
      <c r="C9" s="2612"/>
      <c r="D9" s="107"/>
      <c r="E9" s="108">
        <v>16753</v>
      </c>
      <c r="F9" s="108"/>
      <c r="G9" s="108">
        <v>487002541</v>
      </c>
      <c r="H9" s="108">
        <v>124334744</v>
      </c>
      <c r="I9" s="108">
        <v>119263459</v>
      </c>
      <c r="J9" s="108">
        <v>117073324</v>
      </c>
      <c r="K9" s="115" t="s">
        <v>3</v>
      </c>
      <c r="L9" s="108">
        <v>948584982</v>
      </c>
      <c r="M9" s="113">
        <v>292594178</v>
      </c>
      <c r="N9" s="2612" t="s">
        <v>989</v>
      </c>
      <c r="O9" s="2612"/>
      <c r="P9" s="2612"/>
      <c r="Q9" s="107"/>
      <c r="R9" s="112">
        <v>227442</v>
      </c>
      <c r="S9" s="112">
        <v>227442</v>
      </c>
      <c r="T9" s="112">
        <v>227442</v>
      </c>
      <c r="U9" s="113">
        <v>2748724</v>
      </c>
      <c r="V9" s="113">
        <v>2277419</v>
      </c>
      <c r="W9" s="113">
        <v>94437596</v>
      </c>
      <c r="X9" s="113">
        <v>506459891</v>
      </c>
      <c r="Y9" s="113">
        <v>489213132</v>
      </c>
      <c r="Z9" s="113">
        <v>483138909</v>
      </c>
      <c r="AA9" s="114"/>
      <c r="AN9" s="1493"/>
    </row>
    <row r="10" spans="1:46" s="111" customFormat="1" ht="20.25" hidden="1" customHeight="1">
      <c r="A10" s="2612" t="s">
        <v>969</v>
      </c>
      <c r="B10" s="2612"/>
      <c r="C10" s="2612"/>
      <c r="D10" s="107"/>
      <c r="E10" s="108">
        <v>16709.810728069348</v>
      </c>
      <c r="F10" s="108"/>
      <c r="G10" s="108">
        <v>414737390.60567856</v>
      </c>
      <c r="H10" s="108">
        <v>116562601.85559039</v>
      </c>
      <c r="I10" s="108">
        <v>109429314.44336228</v>
      </c>
      <c r="J10" s="108">
        <v>107238593.52444988</v>
      </c>
      <c r="K10" s="108">
        <v>247400044.96104524</v>
      </c>
      <c r="L10" s="108">
        <v>887937777.42154884</v>
      </c>
      <c r="M10" s="113">
        <f>141128054.140623-262211</f>
        <v>140865843.140623</v>
      </c>
      <c r="N10" s="2612" t="s">
        <v>969</v>
      </c>
      <c r="O10" s="2612"/>
      <c r="P10" s="2612"/>
      <c r="Q10" s="107"/>
      <c r="R10" s="112">
        <v>228813.06455282203</v>
      </c>
      <c r="S10" s="112">
        <v>228813.06455282203</v>
      </c>
      <c r="T10" s="112">
        <v>228813.06455282203</v>
      </c>
      <c r="U10" s="113">
        <v>1021801.3551703647</v>
      </c>
      <c r="V10" s="113">
        <v>1309253.9037219542</v>
      </c>
      <c r="W10" s="113">
        <v>91350274.64845255</v>
      </c>
      <c r="X10" s="113">
        <v>401820999.30479008</v>
      </c>
      <c r="Y10" s="113">
        <v>419108300.79884535</v>
      </c>
      <c r="Z10" s="113">
        <v>408986059.54365325</v>
      </c>
      <c r="AA10" s="114"/>
      <c r="AN10" s="1493"/>
    </row>
    <row r="11" spans="1:46" s="111" customFormat="1" ht="20.25" hidden="1" customHeight="1">
      <c r="A11" s="2612" t="s">
        <v>978</v>
      </c>
      <c r="B11" s="2612"/>
      <c r="C11" s="2612"/>
      <c r="D11" s="107"/>
      <c r="E11" s="108">
        <v>16533.995190724807</v>
      </c>
      <c r="F11" s="108"/>
      <c r="G11" s="108">
        <v>481177186.66022843</v>
      </c>
      <c r="H11" s="108">
        <v>136657553.45562047</v>
      </c>
      <c r="I11" s="108">
        <v>129931448.67445837</v>
      </c>
      <c r="J11" s="108">
        <v>127518867.79717611</v>
      </c>
      <c r="K11" s="108">
        <v>282425075.65857679</v>
      </c>
      <c r="L11" s="108">
        <v>1094008385.2415526</v>
      </c>
      <c r="M11" s="113">
        <v>161385785.02982691</v>
      </c>
      <c r="N11" s="2612" t="s">
        <v>978</v>
      </c>
      <c r="O11" s="2612"/>
      <c r="P11" s="2612"/>
      <c r="Q11" s="107"/>
      <c r="R11" s="112">
        <v>228948.67022142731</v>
      </c>
      <c r="S11" s="112">
        <v>228948.67022142731</v>
      </c>
      <c r="T11" s="112">
        <v>228948.67022142731</v>
      </c>
      <c r="U11" s="113">
        <v>1130274.6968304445</v>
      </c>
      <c r="V11" s="113">
        <v>1398324.8235549179</v>
      </c>
      <c r="W11" s="113">
        <v>100773783.08861336</v>
      </c>
      <c r="X11" s="113">
        <v>444122840.59282225</v>
      </c>
      <c r="Y11" s="113">
        <v>476703908.25929618</v>
      </c>
      <c r="Z11" s="113">
        <v>476118838.14378631</v>
      </c>
      <c r="AA11" s="114"/>
      <c r="AN11" s="1493"/>
    </row>
    <row r="12" spans="1:46" s="111" customFormat="1" ht="20.25" hidden="1" customHeight="1">
      <c r="A12" s="2612" t="s">
        <v>794</v>
      </c>
      <c r="B12" s="2612"/>
      <c r="C12" s="2612"/>
      <c r="D12" s="107"/>
      <c r="E12" s="108">
        <v>13011.990598236272</v>
      </c>
      <c r="F12" s="108"/>
      <c r="G12" s="108">
        <v>529227099.51266408</v>
      </c>
      <c r="H12" s="108">
        <v>140429977.5173316</v>
      </c>
      <c r="I12" s="108">
        <v>134200549.10319635</v>
      </c>
      <c r="J12" s="108">
        <v>132168544.60800523</v>
      </c>
      <c r="K12" s="108">
        <v>259722000.93643233</v>
      </c>
      <c r="L12" s="108">
        <v>1104507474.4175601</v>
      </c>
      <c r="M12" s="113">
        <v>143334000.27478242</v>
      </c>
      <c r="N12" s="2612" t="s">
        <v>794</v>
      </c>
      <c r="O12" s="2612"/>
      <c r="P12" s="2612"/>
      <c r="Q12" s="107"/>
      <c r="R12" s="108">
        <v>193925.71732453088</v>
      </c>
      <c r="S12" s="108">
        <v>193925.71732453088</v>
      </c>
      <c r="T12" s="108">
        <v>193925.71732453088</v>
      </c>
      <c r="U12" s="108">
        <v>760423.0129820758</v>
      </c>
      <c r="V12" s="108">
        <v>1198687.9497604966</v>
      </c>
      <c r="W12" s="108">
        <v>104616357.15462527</v>
      </c>
      <c r="X12" s="108">
        <v>468911586.1162464</v>
      </c>
      <c r="Y12" s="108">
        <v>496488994.83943087</v>
      </c>
      <c r="Z12" s="113">
        <v>525924646.66538167</v>
      </c>
      <c r="AA12" s="114"/>
      <c r="AN12" s="1493"/>
    </row>
    <row r="13" spans="1:46" s="111" customFormat="1" ht="20.25" hidden="1" customHeight="1">
      <c r="A13" s="2612" t="s">
        <v>908</v>
      </c>
      <c r="B13" s="2612"/>
      <c r="C13" s="2612"/>
      <c r="D13" s="107"/>
      <c r="E13" s="108">
        <v>12681.999974313834</v>
      </c>
      <c r="F13" s="108"/>
      <c r="G13" s="108">
        <v>552581020.29235148</v>
      </c>
      <c r="H13" s="108">
        <v>141106805.42693427</v>
      </c>
      <c r="I13" s="108">
        <v>134446210.27928859</v>
      </c>
      <c r="J13" s="108">
        <v>132072575.80386156</v>
      </c>
      <c r="K13" s="108">
        <v>271931798.65626091</v>
      </c>
      <c r="L13" s="108">
        <v>1110604457.444062</v>
      </c>
      <c r="M13" s="113">
        <v>149366518.39722168</v>
      </c>
      <c r="N13" s="2612" t="s">
        <v>908</v>
      </c>
      <c r="O13" s="2612"/>
      <c r="P13" s="2612"/>
      <c r="Q13" s="107"/>
      <c r="R13" s="108">
        <v>166140.25630622066</v>
      </c>
      <c r="S13" s="108">
        <v>166140.25630622066</v>
      </c>
      <c r="T13" s="108">
        <v>166140.25630622066</v>
      </c>
      <c r="U13" s="108">
        <v>1144522.0611239518</v>
      </c>
      <c r="V13" s="108">
        <v>1230727.2783956565</v>
      </c>
      <c r="W13" s="108">
        <v>100988053.15670443</v>
      </c>
      <c r="X13" s="108">
        <v>500920199.75254083</v>
      </c>
      <c r="Y13" s="108">
        <v>529763432.86957943</v>
      </c>
      <c r="Z13" s="113">
        <v>544276746.5873183</v>
      </c>
      <c r="AA13" s="114"/>
      <c r="AN13" s="1493"/>
    </row>
    <row r="14" spans="1:46" s="111" customFormat="1" ht="17.100000000000001" hidden="1" customHeight="1">
      <c r="A14" s="2612" t="s">
        <v>5</v>
      </c>
      <c r="B14" s="2612"/>
      <c r="C14" s="2612"/>
      <c r="D14" s="107"/>
      <c r="E14" s="108">
        <v>12737</v>
      </c>
      <c r="F14" s="114" t="s">
        <v>295</v>
      </c>
      <c r="G14" s="108">
        <v>601944046.60906851</v>
      </c>
      <c r="H14" s="108">
        <v>172902573.34486184</v>
      </c>
      <c r="I14" s="108">
        <v>166376177.84396973</v>
      </c>
      <c r="J14" s="108">
        <v>163946830.756715</v>
      </c>
      <c r="K14" s="114" t="s">
        <v>453</v>
      </c>
      <c r="L14" s="108">
        <v>1814153456.0773289</v>
      </c>
      <c r="M14" s="113">
        <v>165085444.02328008</v>
      </c>
      <c r="N14" s="2612" t="s">
        <v>5</v>
      </c>
      <c r="O14" s="2612"/>
      <c r="P14" s="2612"/>
      <c r="Q14" s="107"/>
      <c r="R14" s="108">
        <v>155909.24169496537</v>
      </c>
      <c r="S14" s="108">
        <v>155909.24169496537</v>
      </c>
      <c r="T14" s="108">
        <v>155909.24169496537</v>
      </c>
      <c r="U14" s="108">
        <v>1675244.8222376767</v>
      </c>
      <c r="V14" s="108">
        <v>1627805.9595102945</v>
      </c>
      <c r="W14" s="108">
        <v>100995805.8924465</v>
      </c>
      <c r="X14" s="108">
        <v>558221856.29158294</v>
      </c>
      <c r="Y14" s="108">
        <v>536794692.29690802</v>
      </c>
      <c r="Z14" s="113">
        <v>593815353.6740514</v>
      </c>
      <c r="AA14" s="114"/>
      <c r="AN14" s="1493"/>
    </row>
    <row r="15" spans="1:46" s="111" customFormat="1" ht="17.100000000000001" hidden="1" customHeight="1">
      <c r="A15" s="2612" t="s">
        <v>979</v>
      </c>
      <c r="B15" s="2612"/>
      <c r="C15" s="2612"/>
      <c r="D15" s="107"/>
      <c r="E15" s="108">
        <v>13442</v>
      </c>
      <c r="F15" s="114" t="s">
        <v>295</v>
      </c>
      <c r="G15" s="108">
        <v>577199200.16932678</v>
      </c>
      <c r="H15" s="108">
        <v>132123235.68076555</v>
      </c>
      <c r="I15" s="108">
        <v>125800730.50156009</v>
      </c>
      <c r="J15" s="108">
        <v>123054810.73974641</v>
      </c>
      <c r="K15" s="108">
        <v>301856174.15928191</v>
      </c>
      <c r="L15" s="108">
        <v>1858282579.7641816</v>
      </c>
      <c r="M15" s="113">
        <v>160251243.33020073</v>
      </c>
      <c r="N15" s="2612" t="s">
        <v>979</v>
      </c>
      <c r="O15" s="2612"/>
      <c r="P15" s="2612"/>
      <c r="Q15" s="107"/>
      <c r="R15" s="108">
        <v>145594.46687390516</v>
      </c>
      <c r="S15" s="114" t="s">
        <v>357</v>
      </c>
      <c r="T15" s="114" t="s">
        <v>357</v>
      </c>
      <c r="U15" s="108">
        <v>1522551.5788164332</v>
      </c>
      <c r="V15" s="108">
        <v>1744777.1177986255</v>
      </c>
      <c r="W15" s="108">
        <v>91708987.744631439</v>
      </c>
      <c r="X15" s="108">
        <v>568348194.85530388</v>
      </c>
      <c r="Y15" s="108">
        <v>553974123.4326942</v>
      </c>
      <c r="Z15" s="113">
        <v>566441852.06325817</v>
      </c>
      <c r="AA15" s="114"/>
      <c r="AN15" s="1493"/>
    </row>
    <row r="16" spans="1:46" s="111" customFormat="1" ht="17.100000000000001" hidden="1" customHeight="1">
      <c r="A16" s="2612" t="s">
        <v>980</v>
      </c>
      <c r="B16" s="2612"/>
      <c r="C16" s="2612"/>
      <c r="D16" s="107"/>
      <c r="E16" s="108">
        <v>13388.599999999908</v>
      </c>
      <c r="F16" s="114" t="s">
        <v>295</v>
      </c>
      <c r="G16" s="108">
        <v>591176187.09769368</v>
      </c>
      <c r="H16" s="108">
        <v>120556714.0841175</v>
      </c>
      <c r="I16" s="108">
        <v>114978894.91229565</v>
      </c>
      <c r="J16" s="108">
        <v>112835526.38669783</v>
      </c>
      <c r="K16" s="108">
        <v>291833489.91973096</v>
      </c>
      <c r="L16" s="108">
        <v>1616947529.8692384</v>
      </c>
      <c r="M16" s="113">
        <v>163700524.03846496</v>
      </c>
      <c r="N16" s="2612" t="s">
        <v>980</v>
      </c>
      <c r="O16" s="2612"/>
      <c r="P16" s="2612"/>
      <c r="Q16" s="107"/>
      <c r="R16" s="108">
        <v>138340.60233372761</v>
      </c>
      <c r="S16" s="114" t="s">
        <v>357</v>
      </c>
      <c r="T16" s="114" t="s">
        <v>357</v>
      </c>
      <c r="U16" s="108">
        <v>1505639.2912882366</v>
      </c>
      <c r="V16" s="108">
        <v>1647108.8644710421</v>
      </c>
      <c r="W16" s="108">
        <v>83099466.536731362</v>
      </c>
      <c r="X16" s="108">
        <v>554808898.00771308</v>
      </c>
      <c r="Y16" s="108">
        <v>560070365.17429125</v>
      </c>
      <c r="Z16" s="113">
        <v>656177276.44288492</v>
      </c>
      <c r="AA16" s="114"/>
      <c r="AN16" s="1493"/>
    </row>
    <row r="17" spans="1:46" s="111" customFormat="1" ht="21" hidden="1" customHeight="1">
      <c r="A17" s="2612" t="s">
        <v>982</v>
      </c>
      <c r="B17" s="2612"/>
      <c r="C17" s="2612"/>
      <c r="D17" s="107"/>
      <c r="E17" s="108">
        <v>13660.999999999831</v>
      </c>
      <c r="F17" s="114">
        <v>579860441.43710458</v>
      </c>
      <c r="G17" s="108">
        <v>521853082.56788772</v>
      </c>
      <c r="H17" s="108">
        <v>114209071.72259532</v>
      </c>
      <c r="I17" s="108">
        <v>108932434.94433889</v>
      </c>
      <c r="J17" s="108">
        <v>106831180.82943276</v>
      </c>
      <c r="K17" s="108">
        <v>288555885.87464345</v>
      </c>
      <c r="L17" s="108">
        <v>1677734614.1587782</v>
      </c>
      <c r="M17" s="113">
        <v>163975341.56943136</v>
      </c>
      <c r="N17" s="2612" t="s">
        <v>982</v>
      </c>
      <c r="O17" s="2612"/>
      <c r="P17" s="2612"/>
      <c r="Q17" s="107"/>
      <c r="R17" s="108">
        <v>138234.84637123178</v>
      </c>
      <c r="S17" s="114" t="s">
        <v>357</v>
      </c>
      <c r="T17" s="114" t="s">
        <v>357</v>
      </c>
      <c r="U17" s="108">
        <v>1340545.7013436405</v>
      </c>
      <c r="V17" s="108">
        <v>1481877.0060730912</v>
      </c>
      <c r="W17" s="108">
        <v>85250071.846333385</v>
      </c>
      <c r="X17" s="108">
        <v>522478788.68525565</v>
      </c>
      <c r="Y17" s="108">
        <v>496601977.69840121</v>
      </c>
      <c r="Z17" s="113">
        <v>589267785.70478284</v>
      </c>
      <c r="AA17" s="114"/>
      <c r="AN17" s="1493"/>
    </row>
    <row r="18" spans="1:46" s="111" customFormat="1" ht="17.25" hidden="1" customHeight="1">
      <c r="A18" s="2612" t="s">
        <v>795</v>
      </c>
      <c r="B18" s="2612"/>
      <c r="C18" s="2612"/>
      <c r="D18" s="107"/>
      <c r="E18" s="108">
        <v>13884.215801226181</v>
      </c>
      <c r="F18" s="108">
        <v>681935234.71638656</v>
      </c>
      <c r="G18" s="108">
        <v>590578353.62427771</v>
      </c>
      <c r="H18" s="108">
        <v>132616498.29063189</v>
      </c>
      <c r="I18" s="108">
        <v>127158101.81991786</v>
      </c>
      <c r="J18" s="108">
        <v>124925498.47528592</v>
      </c>
      <c r="K18" s="108">
        <v>310325617.37253189</v>
      </c>
      <c r="L18" s="108">
        <v>1905911401.124707</v>
      </c>
      <c r="M18" s="113">
        <v>191003037.46149382</v>
      </c>
      <c r="N18" s="2612" t="s">
        <v>795</v>
      </c>
      <c r="O18" s="2612"/>
      <c r="P18" s="2612"/>
      <c r="Q18" s="107"/>
      <c r="R18" s="108">
        <v>148534.99487466394</v>
      </c>
      <c r="S18" s="114" t="s">
        <v>357</v>
      </c>
      <c r="T18" s="114" t="s">
        <v>357</v>
      </c>
      <c r="U18" s="108">
        <v>1841108.1828474416</v>
      </c>
      <c r="V18" s="108">
        <v>2000575.7073713548</v>
      </c>
      <c r="W18" s="108">
        <v>92997450.038911462</v>
      </c>
      <c r="X18" s="108">
        <v>568764615.59845173</v>
      </c>
      <c r="Y18" s="108">
        <v>552869850.08385503</v>
      </c>
      <c r="Z18" s="113">
        <v>671690683.89932191</v>
      </c>
      <c r="AA18" s="114"/>
      <c r="AN18" s="1493"/>
    </row>
    <row r="19" spans="1:46" s="111" customFormat="1" ht="17.25" hidden="1" customHeight="1">
      <c r="A19" s="2612" t="s">
        <v>983</v>
      </c>
      <c r="B19" s="2612"/>
      <c r="C19" s="2612"/>
      <c r="D19" s="107"/>
      <c r="E19" s="108">
        <v>14177.803997248742</v>
      </c>
      <c r="F19" s="114" t="s">
        <v>295</v>
      </c>
      <c r="G19" s="108">
        <v>607232241.20353246</v>
      </c>
      <c r="H19" s="108">
        <v>170233624.52638614</v>
      </c>
      <c r="I19" s="108">
        <v>164245224.22820398</v>
      </c>
      <c r="J19" s="108">
        <v>161919933.57253072</v>
      </c>
      <c r="K19" s="114" t="s">
        <v>452</v>
      </c>
      <c r="L19" s="108">
        <v>1892556986.2822149</v>
      </c>
      <c r="M19" s="113">
        <v>148617411.34197381</v>
      </c>
      <c r="N19" s="2612" t="s">
        <v>983</v>
      </c>
      <c r="O19" s="2612"/>
      <c r="P19" s="2612"/>
      <c r="Q19" s="107"/>
      <c r="R19" s="108">
        <v>159165.50983377962</v>
      </c>
      <c r="S19" s="114" t="s">
        <v>295</v>
      </c>
      <c r="T19" s="114" t="s">
        <v>295</v>
      </c>
      <c r="U19" s="114" t="s">
        <v>295</v>
      </c>
      <c r="V19" s="114" t="s">
        <v>295</v>
      </c>
      <c r="W19" s="108">
        <v>92730519.819716066</v>
      </c>
      <c r="X19" s="108">
        <v>615069412.16025329</v>
      </c>
      <c r="Y19" s="108">
        <v>549122917.60196519</v>
      </c>
      <c r="Z19" s="113">
        <v>823498454.81412208</v>
      </c>
      <c r="AA19" s="114"/>
      <c r="AN19" s="1493"/>
    </row>
    <row r="20" spans="1:46" s="111" customFormat="1" ht="17.25" hidden="1" customHeight="1">
      <c r="A20" s="2612" t="s">
        <v>909</v>
      </c>
      <c r="B20" s="2612"/>
      <c r="C20" s="2612"/>
      <c r="D20" s="107"/>
      <c r="E20" s="108">
        <v>14412.000000000007</v>
      </c>
      <c r="F20" s="108">
        <v>683633555.04922509</v>
      </c>
      <c r="G20" s="108">
        <v>574744237.52682424</v>
      </c>
      <c r="H20" s="108">
        <v>131374634.68082477</v>
      </c>
      <c r="I20" s="108">
        <v>124814594.74142577</v>
      </c>
      <c r="J20" s="108">
        <v>122412551.35178688</v>
      </c>
      <c r="K20" s="108">
        <v>339716985.98869389</v>
      </c>
      <c r="L20" s="108">
        <v>1918058080.3343196</v>
      </c>
      <c r="M20" s="113">
        <v>190678611.62853298</v>
      </c>
      <c r="N20" s="2612" t="s">
        <v>909</v>
      </c>
      <c r="O20" s="2612"/>
      <c r="P20" s="2612"/>
      <c r="Q20" s="107"/>
      <c r="R20" s="108">
        <v>140111.07516775819</v>
      </c>
      <c r="S20" s="113">
        <v>108761.0742814828</v>
      </c>
      <c r="T20" s="113">
        <v>31350.000886275262</v>
      </c>
      <c r="U20" s="108">
        <v>1660390.3623854367</v>
      </c>
      <c r="V20" s="108">
        <v>1756119.1635437559</v>
      </c>
      <c r="W20" s="108">
        <v>86813527.393054515</v>
      </c>
      <c r="X20" s="108">
        <v>534135758.89420092</v>
      </c>
      <c r="Y20" s="108">
        <v>520308124.59398508</v>
      </c>
      <c r="Z20" s="113">
        <v>632667814.62181973</v>
      </c>
      <c r="AA20" s="114"/>
      <c r="AN20" s="1493"/>
    </row>
    <row r="21" spans="1:46" s="111" customFormat="1" ht="17.25" hidden="1" customHeight="1">
      <c r="A21" s="2612" t="s">
        <v>984</v>
      </c>
      <c r="B21" s="2612"/>
      <c r="C21" s="2612"/>
      <c r="D21" s="107"/>
      <c r="E21" s="108">
        <v>14563.000000000739</v>
      </c>
      <c r="F21" s="108">
        <v>662761579.58153081</v>
      </c>
      <c r="G21" s="108">
        <v>567799791.59006059</v>
      </c>
      <c r="H21" s="108">
        <v>130182199.14308508</v>
      </c>
      <c r="I21" s="108">
        <v>121182714.18985589</v>
      </c>
      <c r="J21" s="108">
        <v>118259046.89004888</v>
      </c>
      <c r="K21" s="108">
        <v>319772959.59404802</v>
      </c>
      <c r="L21" s="108">
        <v>2003052329.1130562</v>
      </c>
      <c r="M21" s="113">
        <v>190414740.88586792</v>
      </c>
      <c r="N21" s="2612" t="s">
        <v>984</v>
      </c>
      <c r="O21" s="2612"/>
      <c r="P21" s="2612"/>
      <c r="Q21" s="107"/>
      <c r="R21" s="108">
        <v>123945.6041718116</v>
      </c>
      <c r="S21" s="113">
        <v>96355.270638620423</v>
      </c>
      <c r="T21" s="113">
        <v>27590.333533190998</v>
      </c>
      <c r="U21" s="108">
        <v>1915678.4862596062</v>
      </c>
      <c r="V21" s="108">
        <v>2040716.3029215096</v>
      </c>
      <c r="W21" s="108">
        <v>83777665.684641898</v>
      </c>
      <c r="X21" s="108">
        <v>546872863.31227016</v>
      </c>
      <c r="Y21" s="108">
        <v>529869670.19716895</v>
      </c>
      <c r="Z21" s="113">
        <v>660637293.25934732</v>
      </c>
      <c r="AA21" s="114"/>
      <c r="AN21" s="1493"/>
    </row>
    <row r="22" spans="1:46" s="111" customFormat="1" ht="17.25" hidden="1" customHeight="1">
      <c r="A22" s="2612" t="s">
        <v>985</v>
      </c>
      <c r="B22" s="2612"/>
      <c r="C22" s="2612"/>
      <c r="D22" s="107"/>
      <c r="E22" s="108">
        <v>14821.000000244734</v>
      </c>
      <c r="F22" s="108">
        <v>716262327.50647795</v>
      </c>
      <c r="G22" s="108">
        <v>610787773.83475637</v>
      </c>
      <c r="H22" s="108">
        <v>141458110.44594923</v>
      </c>
      <c r="I22" s="108">
        <v>133752145.98488064</v>
      </c>
      <c r="J22" s="108">
        <v>130833517.95855026</v>
      </c>
      <c r="K22" s="108">
        <v>332871018.1152972</v>
      </c>
      <c r="L22" s="108">
        <v>1698497265.2204094</v>
      </c>
      <c r="M22" s="113">
        <v>207419774.22403622</v>
      </c>
      <c r="N22" s="2612" t="s">
        <v>985</v>
      </c>
      <c r="O22" s="2612"/>
      <c r="P22" s="2612"/>
      <c r="Q22" s="107"/>
      <c r="R22" s="108">
        <v>129748.91678256127</v>
      </c>
      <c r="S22" s="113">
        <v>100458.06187200011</v>
      </c>
      <c r="T22" s="113">
        <v>29290.854910561215</v>
      </c>
      <c r="U22" s="108">
        <v>1955725.3214343444</v>
      </c>
      <c r="V22" s="108">
        <v>2098289.8951048465</v>
      </c>
      <c r="W22" s="108">
        <v>90608212.810112476</v>
      </c>
      <c r="X22" s="108">
        <v>587953906.54716015</v>
      </c>
      <c r="Y22" s="108">
        <v>565869419.78643441</v>
      </c>
      <c r="Z22" s="113">
        <v>711622729.22326112</v>
      </c>
      <c r="AA22" s="114"/>
      <c r="AN22" s="1493"/>
    </row>
    <row r="23" spans="1:46" s="111" customFormat="1" ht="17.25" hidden="1" customHeight="1">
      <c r="A23" s="2618" t="s">
        <v>990</v>
      </c>
      <c r="B23" s="2619"/>
      <c r="C23" s="2619"/>
      <c r="D23" s="2620"/>
      <c r="E23" s="116">
        <v>14935.000010349095</v>
      </c>
      <c r="F23" s="116">
        <v>724364.66316857818</v>
      </c>
      <c r="G23" s="116">
        <v>591629.89836522436</v>
      </c>
      <c r="H23" s="116">
        <v>132375.20588503618</v>
      </c>
      <c r="I23" s="116">
        <v>125558.14442298125</v>
      </c>
      <c r="J23" s="116">
        <v>121930.6803784998</v>
      </c>
      <c r="K23" s="116">
        <v>336693.17474084091</v>
      </c>
      <c r="L23" s="116">
        <v>1626676.8226598606</v>
      </c>
      <c r="M23" s="117">
        <v>218141.47924689919</v>
      </c>
      <c r="N23" s="2618" t="s">
        <v>990</v>
      </c>
      <c r="O23" s="2619"/>
      <c r="P23" s="2619"/>
      <c r="Q23" s="2620"/>
      <c r="R23" s="116">
        <v>130399.44559872786</v>
      </c>
      <c r="S23" s="117">
        <v>101399.88593268413</v>
      </c>
      <c r="T23" s="117">
        <v>28999.559666043951</v>
      </c>
      <c r="U23" s="116">
        <v>1783166.907480692</v>
      </c>
      <c r="V23" s="116">
        <v>1933983.3385276946</v>
      </c>
      <c r="W23" s="116">
        <v>91613.054039876632</v>
      </c>
      <c r="X23" s="116">
        <v>571689.30708830652</v>
      </c>
      <c r="Y23" s="116">
        <v>554076.93049204897</v>
      </c>
      <c r="Z23" s="117">
        <v>731265.45622878207</v>
      </c>
      <c r="AA23" s="114"/>
      <c r="AB23" s="114"/>
      <c r="AC23" s="114"/>
      <c r="AN23" s="1493"/>
    </row>
    <row r="24" spans="1:46" s="111" customFormat="1" ht="17.100000000000001" hidden="1" customHeight="1">
      <c r="A24" s="2618" t="s">
        <v>1001</v>
      </c>
      <c r="B24" s="2619"/>
      <c r="C24" s="2619"/>
      <c r="D24" s="2620"/>
      <c r="E24" s="116">
        <v>15207.000000172809</v>
      </c>
      <c r="F24" s="118" t="s">
        <v>295</v>
      </c>
      <c r="G24" s="116">
        <v>547611.81277995161</v>
      </c>
      <c r="H24" s="116">
        <v>137126.53604493456</v>
      </c>
      <c r="I24" s="116">
        <v>129391.78615531979</v>
      </c>
      <c r="J24" s="116">
        <v>125999.91551610923</v>
      </c>
      <c r="K24" s="118" t="s">
        <v>452</v>
      </c>
      <c r="L24" s="118" t="s">
        <v>450</v>
      </c>
      <c r="M24" s="303" t="s">
        <v>450</v>
      </c>
      <c r="N24" s="2618" t="s">
        <v>1001</v>
      </c>
      <c r="O24" s="2619"/>
      <c r="P24" s="2619"/>
      <c r="Q24" s="2620"/>
      <c r="R24" s="116">
        <v>134428</v>
      </c>
      <c r="S24" s="117">
        <v>103546.87</v>
      </c>
      <c r="T24" s="117">
        <v>30881.29</v>
      </c>
      <c r="U24" s="118" t="s">
        <v>295</v>
      </c>
      <c r="V24" s="118" t="s">
        <v>295</v>
      </c>
      <c r="W24" s="116">
        <v>80238.35893588778</v>
      </c>
      <c r="X24" s="116">
        <v>576688.74743929529</v>
      </c>
      <c r="Y24" s="116">
        <v>517113.17812585999</v>
      </c>
      <c r="Z24" s="117">
        <v>664011.12298455054</v>
      </c>
      <c r="AA24" s="114"/>
      <c r="AB24" s="114"/>
      <c r="AC24" s="114"/>
      <c r="AN24" s="1493"/>
    </row>
    <row r="25" spans="1:46" s="111" customFormat="1" ht="17.100000000000001" customHeight="1">
      <c r="A25" s="2618" t="s">
        <v>1002</v>
      </c>
      <c r="B25" s="2619"/>
      <c r="C25" s="2619"/>
      <c r="D25" s="2620"/>
      <c r="E25" s="116">
        <v>15829.000000031116</v>
      </c>
      <c r="F25" s="116">
        <v>708940.19825449632</v>
      </c>
      <c r="G25" s="116">
        <v>567102.42923699063</v>
      </c>
      <c r="H25" s="116">
        <v>133161.95436866666</v>
      </c>
      <c r="I25" s="116">
        <v>124613.29469650539</v>
      </c>
      <c r="J25" s="116">
        <v>121995.6043656088</v>
      </c>
      <c r="K25" s="116">
        <v>343623.49772454461</v>
      </c>
      <c r="L25" s="116">
        <v>1709412.8716277042</v>
      </c>
      <c r="M25" s="117">
        <v>253279.69142593685</v>
      </c>
      <c r="N25" s="2618" t="s">
        <v>1002</v>
      </c>
      <c r="O25" s="2619"/>
      <c r="P25" s="2619"/>
      <c r="Q25" s="2620"/>
      <c r="R25" s="116">
        <v>133471.69626538767</v>
      </c>
      <c r="S25" s="117">
        <v>103784.429826194</v>
      </c>
      <c r="T25" s="117">
        <v>29687.266439194005</v>
      </c>
      <c r="U25" s="116">
        <v>1745928.2138986546</v>
      </c>
      <c r="V25" s="116">
        <v>1920822.7590590257</v>
      </c>
      <c r="W25" s="116">
        <v>94245.885974165212</v>
      </c>
      <c r="X25" s="116">
        <v>547540.19372682145</v>
      </c>
      <c r="Y25" s="116">
        <v>520449.40538864885</v>
      </c>
      <c r="Z25" s="117">
        <v>710346.69953891146</v>
      </c>
      <c r="AA25" s="114"/>
      <c r="AB25" s="114"/>
      <c r="AC25" s="114"/>
    </row>
    <row r="26" spans="1:46" s="111" customFormat="1" ht="17.100000000000001" customHeight="1">
      <c r="A26" s="2618" t="s">
        <v>1003</v>
      </c>
      <c r="B26" s="2619"/>
      <c r="C26" s="2619"/>
      <c r="D26" s="2620"/>
      <c r="E26" s="116">
        <v>15486.999999856676</v>
      </c>
      <c r="F26" s="116">
        <v>722039.41392717231</v>
      </c>
      <c r="G26" s="116">
        <v>595707.11230569519</v>
      </c>
      <c r="H26" s="116">
        <v>150102.58931661953</v>
      </c>
      <c r="I26" s="116">
        <v>140818.66316382139</v>
      </c>
      <c r="J26" s="116">
        <v>137817.63671564008</v>
      </c>
      <c r="K26" s="116">
        <v>349985.5430560516</v>
      </c>
      <c r="L26" s="116">
        <v>1919414.8003673984</v>
      </c>
      <c r="M26" s="117">
        <v>229600.55727906714</v>
      </c>
      <c r="N26" s="2618" t="s">
        <v>1003</v>
      </c>
      <c r="O26" s="2619"/>
      <c r="P26" s="2619"/>
      <c r="Q26" s="2620"/>
      <c r="R26" s="116">
        <v>131242.65344171703</v>
      </c>
      <c r="S26" s="117">
        <v>101362.41762153729</v>
      </c>
      <c r="T26" s="117">
        <v>29880.235820179703</v>
      </c>
      <c r="U26" s="116">
        <v>1682623.0736105777</v>
      </c>
      <c r="V26" s="116">
        <v>1951049.3035332789</v>
      </c>
      <c r="W26" s="116">
        <v>98604.434366141621</v>
      </c>
      <c r="X26" s="116">
        <v>598318.14728366258</v>
      </c>
      <c r="Y26" s="116">
        <v>558912.81525161571</v>
      </c>
      <c r="Z26" s="117">
        <v>739829.85052408115</v>
      </c>
      <c r="AA26" s="114"/>
      <c r="AB26" s="114"/>
      <c r="AC26" s="114"/>
    </row>
    <row r="27" spans="1:46" s="111" customFormat="1" ht="17.100000000000001" customHeight="1">
      <c r="A27" s="2618" t="s">
        <v>1004</v>
      </c>
      <c r="B27" s="2619"/>
      <c r="C27" s="2619"/>
      <c r="D27" s="2620"/>
      <c r="E27" s="116">
        <v>15649.000000000027</v>
      </c>
      <c r="F27" s="116">
        <v>795115.20119996963</v>
      </c>
      <c r="G27" s="116">
        <v>645268.72433871333</v>
      </c>
      <c r="H27" s="116">
        <v>163544.04938167866</v>
      </c>
      <c r="I27" s="116">
        <v>153994.33617706056</v>
      </c>
      <c r="J27" s="116">
        <v>151164.79714864836</v>
      </c>
      <c r="K27" s="116">
        <v>386292.53309259622</v>
      </c>
      <c r="L27" s="116">
        <v>2127553.9255435532</v>
      </c>
      <c r="M27" s="117">
        <v>297298.02625726908</v>
      </c>
      <c r="N27" s="2618" t="s">
        <v>1004</v>
      </c>
      <c r="O27" s="2619"/>
      <c r="P27" s="2619"/>
      <c r="Q27" s="2620"/>
      <c r="R27" s="116">
        <v>141368.27721894885</v>
      </c>
      <c r="S27" s="117">
        <v>110944.81227269476</v>
      </c>
      <c r="T27" s="117">
        <v>30423.464946254138</v>
      </c>
      <c r="U27" s="116">
        <v>1679274.5329289327</v>
      </c>
      <c r="V27" s="116">
        <v>1975989.0583292898</v>
      </c>
      <c r="W27" s="116">
        <v>113223.03755813668</v>
      </c>
      <c r="X27" s="116">
        <v>635975.59479519678</v>
      </c>
      <c r="Y27" s="116">
        <v>602259.41762447299</v>
      </c>
      <c r="Z27" s="117">
        <v>799310.06886245741</v>
      </c>
      <c r="AA27" s="114"/>
    </row>
    <row r="28" spans="1:46" s="111" customFormat="1" ht="17.100000000000001" customHeight="1" thickBot="1">
      <c r="A28" s="2618" t="s">
        <v>1005</v>
      </c>
      <c r="B28" s="2619"/>
      <c r="C28" s="2619"/>
      <c r="D28" s="2620"/>
      <c r="E28" s="116">
        <v>15686.999999796744</v>
      </c>
      <c r="F28" s="116">
        <v>855933.99290308438</v>
      </c>
      <c r="G28" s="116">
        <v>688049.72330288822</v>
      </c>
      <c r="H28" s="116">
        <v>161975.44823766986</v>
      </c>
      <c r="I28" s="116">
        <v>151612.58615855646</v>
      </c>
      <c r="J28" s="116">
        <v>148413.30764810694</v>
      </c>
      <c r="K28" s="116">
        <v>401502.83310422197</v>
      </c>
      <c r="L28" s="116">
        <v>2222332.340222192</v>
      </c>
      <c r="M28" s="117">
        <v>335209.5561306093</v>
      </c>
      <c r="N28" s="2618" t="s">
        <v>1005</v>
      </c>
      <c r="O28" s="2619"/>
      <c r="P28" s="2619"/>
      <c r="Q28" s="2620"/>
      <c r="R28" s="116">
        <v>138847.41528557913</v>
      </c>
      <c r="S28" s="117">
        <v>108691.57973497582</v>
      </c>
      <c r="T28" s="117">
        <v>30155.835550603053</v>
      </c>
      <c r="U28" s="116">
        <v>1679267.8038081746</v>
      </c>
      <c r="V28" s="116">
        <v>1976920.2432618206</v>
      </c>
      <c r="W28" s="116">
        <v>118362.38015424981</v>
      </c>
      <c r="X28" s="116">
        <v>676268.09435204742</v>
      </c>
      <c r="Y28" s="116">
        <v>647933.49976528832</v>
      </c>
      <c r="Z28" s="117">
        <v>795481.33037990064</v>
      </c>
      <c r="AA28" s="114"/>
    </row>
    <row r="29" spans="1:46" s="111" customFormat="1" ht="17.100000000000001" customHeight="1" thickTop="1">
      <c r="A29" s="2618" t="s">
        <v>1400</v>
      </c>
      <c r="B29" s="2619"/>
      <c r="C29" s="2619"/>
      <c r="D29" s="2620"/>
      <c r="E29" s="116">
        <f>'69.'!F9</f>
        <v>16502.022257559558</v>
      </c>
      <c r="F29" s="116">
        <f>AG33</f>
        <v>1047088.4082836743</v>
      </c>
      <c r="G29" s="116">
        <f>AH33</f>
        <v>938752.46645881783</v>
      </c>
      <c r="H29" s="116">
        <f>AI33</f>
        <v>228286.22711083398</v>
      </c>
      <c r="I29" s="116">
        <f>AJ33</f>
        <v>213926.92340975307</v>
      </c>
      <c r="J29" s="116">
        <f>AK33</f>
        <v>210309.18825947845</v>
      </c>
      <c r="K29" s="116">
        <f>AL33</f>
        <v>475211.89547738776</v>
      </c>
      <c r="L29" s="116">
        <f>AM33</f>
        <v>2945061.7190810177</v>
      </c>
      <c r="M29" s="117">
        <f>AN33</f>
        <v>350656.55488225503</v>
      </c>
      <c r="N29" s="2618" t="s">
        <v>1400</v>
      </c>
      <c r="O29" s="2619"/>
      <c r="P29" s="2619"/>
      <c r="Q29" s="2620"/>
      <c r="R29" s="116">
        <f>'3.'!E30</f>
        <v>146209.3526603998</v>
      </c>
      <c r="S29" s="117">
        <f>'3.'!F30</f>
        <v>112998.37695169564</v>
      </c>
      <c r="T29" s="117">
        <f>'3.'!G30</f>
        <v>33210.975708704318</v>
      </c>
      <c r="U29" s="116">
        <f>'3.'!BX34</f>
        <v>1793905.2145544011</v>
      </c>
      <c r="V29" s="116">
        <f>'3.'!BY34</f>
        <v>2088605.1174194941</v>
      </c>
      <c r="W29" s="116">
        <f>AO33</f>
        <v>159372.80971452114</v>
      </c>
      <c r="X29" s="116">
        <f>AP33</f>
        <v>881694.27988900337</v>
      </c>
      <c r="Y29" s="116">
        <f>AQ33</f>
        <v>856261.46809020382</v>
      </c>
      <c r="Z29" s="117">
        <f>AR33</f>
        <v>985316.98010869022</v>
      </c>
      <c r="AA29" s="114"/>
      <c r="AD29" s="3572"/>
      <c r="AE29" s="3573"/>
      <c r="AF29" s="3574" t="s">
        <v>1927</v>
      </c>
      <c r="AG29" s="1481" t="s">
        <v>1928</v>
      </c>
      <c r="AH29" s="1481" t="s">
        <v>96</v>
      </c>
      <c r="AI29" s="1481" t="s">
        <v>311</v>
      </c>
      <c r="AJ29" s="1481" t="s">
        <v>1929</v>
      </c>
      <c r="AK29" s="1481" t="s">
        <v>312</v>
      </c>
      <c r="AL29" s="1481" t="s">
        <v>1930</v>
      </c>
      <c r="AM29" s="1481" t="s">
        <v>322</v>
      </c>
      <c r="AN29" s="1481" t="s">
        <v>316</v>
      </c>
      <c r="AO29" s="1481" t="s">
        <v>1931</v>
      </c>
      <c r="AP29" s="1481" t="s">
        <v>318</v>
      </c>
      <c r="AQ29" s="1481" t="s">
        <v>1932</v>
      </c>
      <c r="AR29" s="1481" t="s">
        <v>1933</v>
      </c>
      <c r="AS29" s="1481" t="s">
        <v>1934</v>
      </c>
      <c r="AT29" s="1482" t="s">
        <v>1935</v>
      </c>
    </row>
    <row r="30" spans="1:46" s="111" customFormat="1" ht="17.100000000000001" customHeight="1" thickBot="1">
      <c r="A30" s="2641" t="s">
        <v>43</v>
      </c>
      <c r="B30" s="2641"/>
      <c r="C30" s="2641"/>
      <c r="D30" s="107"/>
      <c r="E30" s="809"/>
      <c r="F30" s="809"/>
      <c r="G30" s="809"/>
      <c r="H30" s="809"/>
      <c r="I30" s="809"/>
      <c r="J30" s="809"/>
      <c r="K30" s="809"/>
      <c r="L30" s="809"/>
      <c r="M30" s="810"/>
      <c r="N30" s="2641" t="s">
        <v>43</v>
      </c>
      <c r="O30" s="2641"/>
      <c r="P30" s="2641"/>
      <c r="Q30" s="107"/>
      <c r="R30" s="809"/>
      <c r="S30" s="810"/>
      <c r="T30" s="810"/>
      <c r="U30" s="116"/>
      <c r="V30" s="116"/>
      <c r="W30" s="116"/>
      <c r="X30" s="116"/>
      <c r="Y30" s="116"/>
      <c r="Z30" s="117"/>
      <c r="AA30" s="114"/>
      <c r="AD30" s="3575"/>
      <c r="AE30" s="3576"/>
      <c r="AF30" s="3577"/>
      <c r="AG30" s="1483" t="s">
        <v>68</v>
      </c>
      <c r="AH30" s="1483" t="s">
        <v>68</v>
      </c>
      <c r="AI30" s="1483" t="s">
        <v>68</v>
      </c>
      <c r="AJ30" s="1483" t="s">
        <v>68</v>
      </c>
      <c r="AK30" s="1483" t="s">
        <v>68</v>
      </c>
      <c r="AL30" s="1483" t="s">
        <v>68</v>
      </c>
      <c r="AM30" s="1483" t="s">
        <v>68</v>
      </c>
      <c r="AN30" s="1483" t="s">
        <v>68</v>
      </c>
      <c r="AO30" s="1483" t="s">
        <v>68</v>
      </c>
      <c r="AP30" s="1483" t="s">
        <v>68</v>
      </c>
      <c r="AQ30" s="1483" t="s">
        <v>68</v>
      </c>
      <c r="AR30" s="1483" t="s">
        <v>68</v>
      </c>
      <c r="AS30" s="1483" t="s">
        <v>68</v>
      </c>
      <c r="AT30" s="1484" t="s">
        <v>68</v>
      </c>
    </row>
    <row r="31" spans="1:46" ht="17.100000000000001" customHeight="1" thickTop="1">
      <c r="A31" s="1137"/>
      <c r="B31" s="1137" t="s">
        <v>44</v>
      </c>
      <c r="C31" s="1137"/>
      <c r="D31" s="811"/>
      <c r="E31" s="809">
        <f>'69.'!F11</f>
        <v>11874.180779833961</v>
      </c>
      <c r="F31" s="809">
        <f>AG31</f>
        <v>1001695.4989721935</v>
      </c>
      <c r="G31" s="809">
        <f>AH31</f>
        <v>898010.92313150689</v>
      </c>
      <c r="H31" s="809">
        <f>AI31</f>
        <v>217914.51717299767</v>
      </c>
      <c r="I31" s="809">
        <f>AJ31</f>
        <v>204069.93189609348</v>
      </c>
      <c r="J31" s="809">
        <f>AK31</f>
        <v>200597.34471944752</v>
      </c>
      <c r="K31" s="809">
        <f>AL31</f>
        <v>468441.07156513783</v>
      </c>
      <c r="L31" s="809">
        <f>AM31</f>
        <v>2923130.3068619054</v>
      </c>
      <c r="M31" s="810">
        <f>AN31</f>
        <v>342387.38063194329</v>
      </c>
      <c r="N31" s="1137"/>
      <c r="O31" s="1137" t="s">
        <v>44</v>
      </c>
      <c r="P31" s="1137"/>
      <c r="Q31" s="811"/>
      <c r="R31" s="809">
        <f>'3.'!E32</f>
        <v>133567.76031710987</v>
      </c>
      <c r="S31" s="812">
        <f>'3.'!F32</f>
        <v>102601.54320850842</v>
      </c>
      <c r="T31" s="812">
        <f>'3.'!G32</f>
        <v>30966.217108601497</v>
      </c>
      <c r="U31" s="809">
        <f>'3.'!BX32</f>
        <v>1584000.8760742114</v>
      </c>
      <c r="V31" s="809">
        <f>'3.'!BY32</f>
        <v>1830790.4119741186</v>
      </c>
      <c r="W31" s="809">
        <f>AO31</f>
        <v>154697.79148844935</v>
      </c>
      <c r="X31" s="809">
        <f>AP31</f>
        <v>843063.95028923452</v>
      </c>
      <c r="Y31" s="809">
        <f>AQ31</f>
        <v>822693.75458594947</v>
      </c>
      <c r="Z31" s="810">
        <f>AR31</f>
        <v>945752.59348498122</v>
      </c>
      <c r="AA31" s="114"/>
      <c r="AD31" s="3578" t="s">
        <v>1936</v>
      </c>
      <c r="AE31" s="1485" t="s">
        <v>1937</v>
      </c>
      <c r="AF31" s="2529">
        <v>1.1874180779833829E-2</v>
      </c>
      <c r="AG31" s="1486">
        <v>1001695.4989721935</v>
      </c>
      <c r="AH31" s="1486">
        <v>898010.92313150689</v>
      </c>
      <c r="AI31" s="1486">
        <v>217914.51717299767</v>
      </c>
      <c r="AJ31" s="1486">
        <v>204069.93189609348</v>
      </c>
      <c r="AK31" s="1486">
        <v>200597.34471944752</v>
      </c>
      <c r="AL31" s="1486">
        <v>468441.07156513783</v>
      </c>
      <c r="AM31" s="1486">
        <v>2923130.3068619054</v>
      </c>
      <c r="AN31" s="1486">
        <v>342387.38063194329</v>
      </c>
      <c r="AO31" s="1486">
        <v>154697.79148844935</v>
      </c>
      <c r="AP31" s="1486">
        <v>843063.95028923452</v>
      </c>
      <c r="AQ31" s="1486">
        <v>822693.75458594947</v>
      </c>
      <c r="AR31" s="1486">
        <v>945752.59348498122</v>
      </c>
      <c r="AS31" s="1486">
        <v>113494.35665235066</v>
      </c>
      <c r="AT31" s="1487">
        <v>41203.434836098793</v>
      </c>
    </row>
    <row r="32" spans="1:46" ht="17.100000000000001" customHeight="1">
      <c r="A32" s="1137"/>
      <c r="B32" s="1137" t="s">
        <v>374</v>
      </c>
      <c r="C32" s="1137"/>
      <c r="D32" s="811"/>
      <c r="E32" s="809">
        <f>'69.'!F12</f>
        <v>4627.8414777255839</v>
      </c>
      <c r="F32" s="809">
        <f>AG32</f>
        <v>45392.90931148058</v>
      </c>
      <c r="G32" s="809">
        <f>AH32</f>
        <v>40741.543327310552</v>
      </c>
      <c r="H32" s="809">
        <f>AI32</f>
        <v>10371.709937836433</v>
      </c>
      <c r="I32" s="809">
        <f>AJ32</f>
        <v>9856.9915136595864</v>
      </c>
      <c r="J32" s="809">
        <f>AK32</f>
        <v>9711.8435400311664</v>
      </c>
      <c r="K32" s="809">
        <f>AL32</f>
        <v>6770.8239122501018</v>
      </c>
      <c r="L32" s="809">
        <f>AM32</f>
        <v>21931.412219112175</v>
      </c>
      <c r="M32" s="810">
        <f>AN32</f>
        <v>8269.1742503115875</v>
      </c>
      <c r="N32" s="1137"/>
      <c r="O32" s="1137" t="s">
        <v>374</v>
      </c>
      <c r="P32" s="1137"/>
      <c r="Q32" s="811"/>
      <c r="R32" s="809">
        <f>'3.'!E33</f>
        <v>12641.592343290034</v>
      </c>
      <c r="S32" s="812">
        <f>'3.'!F33</f>
        <v>10396.833743187193</v>
      </c>
      <c r="T32" s="812">
        <f>'3.'!G33</f>
        <v>2244.7586001028362</v>
      </c>
      <c r="U32" s="809">
        <f>'3.'!BX33</f>
        <v>209904.33848018781</v>
      </c>
      <c r="V32" s="809">
        <f>'3.'!BY33</f>
        <v>257814.70544537564</v>
      </c>
      <c r="W32" s="809">
        <f>AO32</f>
        <v>4675.0182260716965</v>
      </c>
      <c r="X32" s="809">
        <f>AP32</f>
        <v>38630.32959976852</v>
      </c>
      <c r="Y32" s="809">
        <f>AQ32</f>
        <v>33567.71350425425</v>
      </c>
      <c r="Z32" s="810">
        <f>AR32</f>
        <v>39564.386623708866</v>
      </c>
      <c r="AA32" s="114"/>
      <c r="AD32" s="3579"/>
      <c r="AE32" s="2549" t="s">
        <v>1938</v>
      </c>
      <c r="AF32" s="2530">
        <v>4.6278414777255871E-3</v>
      </c>
      <c r="AG32" s="1488">
        <v>45392.90931148058</v>
      </c>
      <c r="AH32" s="1488">
        <v>40741.543327310552</v>
      </c>
      <c r="AI32" s="1488">
        <v>10371.709937836433</v>
      </c>
      <c r="AJ32" s="1488">
        <v>9856.9915136595864</v>
      </c>
      <c r="AK32" s="1488">
        <v>9711.8435400311664</v>
      </c>
      <c r="AL32" s="1488">
        <v>6770.8239122501018</v>
      </c>
      <c r="AM32" s="1488">
        <v>21931.412219112175</v>
      </c>
      <c r="AN32" s="1488">
        <v>8269.1742503115875</v>
      </c>
      <c r="AO32" s="1488">
        <v>4675.0182260716965</v>
      </c>
      <c r="AP32" s="1488">
        <v>38630.32959976852</v>
      </c>
      <c r="AQ32" s="1488">
        <v>33567.71350425425</v>
      </c>
      <c r="AR32" s="1488">
        <v>39564.386623708866</v>
      </c>
      <c r="AS32" s="1488">
        <v>2960.8051342688882</v>
      </c>
      <c r="AT32" s="1489">
        <v>1714.2130918028063</v>
      </c>
    </row>
    <row r="33" spans="1:46" ht="17.100000000000001" customHeight="1">
      <c r="A33" s="2641" t="s">
        <v>13</v>
      </c>
      <c r="B33" s="2641"/>
      <c r="C33" s="2641"/>
      <c r="D33" s="107"/>
      <c r="E33" s="809"/>
      <c r="F33" s="809"/>
      <c r="G33" s="809"/>
      <c r="H33" s="809"/>
      <c r="I33" s="809"/>
      <c r="J33" s="809"/>
      <c r="K33" s="809"/>
      <c r="L33" s="809"/>
      <c r="M33" s="810"/>
      <c r="N33" s="2641" t="s">
        <v>13</v>
      </c>
      <c r="O33" s="2641"/>
      <c r="P33" s="2641"/>
      <c r="Q33" s="107"/>
      <c r="R33" s="809"/>
      <c r="S33" s="809"/>
      <c r="T33" s="809"/>
      <c r="U33" s="809"/>
      <c r="V33" s="809"/>
      <c r="W33" s="809"/>
      <c r="X33" s="809"/>
      <c r="Y33" s="809"/>
      <c r="Z33" s="810"/>
      <c r="AA33" s="114"/>
      <c r="AB33" s="828"/>
      <c r="AC33" s="828"/>
      <c r="AD33" s="3579" t="s">
        <v>1939</v>
      </c>
      <c r="AE33" s="3580"/>
      <c r="AF33" s="2530">
        <v>1.6502022257559611E-2</v>
      </c>
      <c r="AG33" s="1488">
        <v>1047088.4082836743</v>
      </c>
      <c r="AH33" s="1488">
        <v>938752.46645881783</v>
      </c>
      <c r="AI33" s="1488">
        <v>228286.22711083398</v>
      </c>
      <c r="AJ33" s="1488">
        <v>213926.92340975307</v>
      </c>
      <c r="AK33" s="1488">
        <v>210309.18825947845</v>
      </c>
      <c r="AL33" s="1488">
        <v>475211.89547738776</v>
      </c>
      <c r="AM33" s="1488">
        <v>2945061.7190810177</v>
      </c>
      <c r="AN33" s="1488">
        <v>350656.55488225503</v>
      </c>
      <c r="AO33" s="1488">
        <v>159372.80971452114</v>
      </c>
      <c r="AP33" s="1488">
        <v>881694.27988900337</v>
      </c>
      <c r="AQ33" s="1488">
        <v>856261.46809020382</v>
      </c>
      <c r="AR33" s="1488">
        <v>985316.98010869022</v>
      </c>
      <c r="AS33" s="1488">
        <v>116455.16178661946</v>
      </c>
      <c r="AT33" s="1489">
        <v>42917.647927901606</v>
      </c>
    </row>
    <row r="34" spans="1:46" ht="17.100000000000001" customHeight="1">
      <c r="A34" s="1137"/>
      <c r="B34" s="1137" t="s">
        <v>52</v>
      </c>
      <c r="C34" s="1137"/>
      <c r="D34" s="811"/>
      <c r="E34" s="809">
        <f>'69.'!F14</f>
        <v>2820.0222575432904</v>
      </c>
      <c r="F34" s="809">
        <f>AG34</f>
        <v>653566.39148776152</v>
      </c>
      <c r="G34" s="809">
        <f>AH34</f>
        <v>605124.74346296175</v>
      </c>
      <c r="H34" s="809">
        <f>AI34</f>
        <v>144554.98543276719</v>
      </c>
      <c r="I34" s="809">
        <f>AJ34</f>
        <v>138414.07118648992</v>
      </c>
      <c r="J34" s="809">
        <f>AK34</f>
        <v>135902.07198084801</v>
      </c>
      <c r="K34" s="809">
        <f>AL34</f>
        <v>350316.49748873321</v>
      </c>
      <c r="L34" s="809">
        <f>AM34</f>
        <v>2231286.1221867073</v>
      </c>
      <c r="M34" s="810">
        <f>AN34</f>
        <v>177848.74843420921</v>
      </c>
      <c r="N34" s="1137"/>
      <c r="O34" s="1137" t="s">
        <v>52</v>
      </c>
      <c r="P34" s="1137"/>
      <c r="Q34" s="811"/>
      <c r="R34" s="809">
        <f>'3.'!E35</f>
        <v>74538.234729013056</v>
      </c>
      <c r="S34" s="812">
        <f>'3.'!F35</f>
        <v>56967.51466321847</v>
      </c>
      <c r="T34" s="812">
        <f>'3.'!G35</f>
        <v>17570.72006579462</v>
      </c>
      <c r="U34" s="809">
        <f>'3.'!BX35</f>
        <v>547377.44953530584</v>
      </c>
      <c r="V34" s="809">
        <f>'3.'!BY35</f>
        <v>764925.64668010839</v>
      </c>
      <c r="W34" s="809">
        <f>AO34</f>
        <v>113086.10207969823</v>
      </c>
      <c r="X34" s="809">
        <f>AP34</f>
        <v>563027.22662197298</v>
      </c>
      <c r="Y34" s="809">
        <f>AQ34</f>
        <v>561380.75376886257</v>
      </c>
      <c r="Z34" s="810">
        <f>AR34</f>
        <v>614320.81176381395</v>
      </c>
      <c r="AA34" s="114"/>
      <c r="AD34" s="3579" t="s">
        <v>1940</v>
      </c>
      <c r="AE34" s="3580"/>
      <c r="AF34" s="2530">
        <v>2.8200222575432859E-3</v>
      </c>
      <c r="AG34" s="1488">
        <v>653566.39148776152</v>
      </c>
      <c r="AH34" s="1488">
        <v>605124.74346296175</v>
      </c>
      <c r="AI34" s="1488">
        <v>144554.98543276719</v>
      </c>
      <c r="AJ34" s="1488">
        <v>138414.07118648992</v>
      </c>
      <c r="AK34" s="1488">
        <v>135902.07198084801</v>
      </c>
      <c r="AL34" s="1488">
        <v>350316.49748873321</v>
      </c>
      <c r="AM34" s="1488">
        <v>2231286.1221867073</v>
      </c>
      <c r="AN34" s="1488">
        <v>177848.74843420921</v>
      </c>
      <c r="AO34" s="1488">
        <v>113086.10207969823</v>
      </c>
      <c r="AP34" s="1488">
        <v>563027.22662197298</v>
      </c>
      <c r="AQ34" s="1488">
        <v>561380.75376886257</v>
      </c>
      <c r="AR34" s="1488">
        <v>614320.81176381395</v>
      </c>
      <c r="AS34" s="1488">
        <v>87161.296897954962</v>
      </c>
      <c r="AT34" s="1489">
        <v>25924.805181743199</v>
      </c>
    </row>
    <row r="35" spans="1:46" ht="17.100000000000001" customHeight="1">
      <c r="A35" s="1137"/>
      <c r="B35" s="1137" t="s">
        <v>53</v>
      </c>
      <c r="C35" s="1137"/>
      <c r="D35" s="811"/>
      <c r="E35" s="809">
        <f>'69.'!F15</f>
        <v>1066.9999999998961</v>
      </c>
      <c r="F35" s="809">
        <f>AG35</f>
        <v>72083.689829228519</v>
      </c>
      <c r="G35" s="809">
        <f>AH35</f>
        <v>56442.369847481554</v>
      </c>
      <c r="H35" s="809">
        <f>AI35</f>
        <v>12509.795605454012</v>
      </c>
      <c r="I35" s="809">
        <f>AJ35</f>
        <v>11161.175537624042</v>
      </c>
      <c r="J35" s="809">
        <f>AK35</f>
        <v>10984.245125725514</v>
      </c>
      <c r="K35" s="809">
        <f>AL35</f>
        <v>19158.212613722029</v>
      </c>
      <c r="L35" s="809">
        <f>AM35</f>
        <v>106217.57019026345</v>
      </c>
      <c r="M35" s="810">
        <f>AN35</f>
        <v>20507.651544478285</v>
      </c>
      <c r="N35" s="1137"/>
      <c r="O35" s="1137" t="s">
        <v>53</v>
      </c>
      <c r="P35" s="1137"/>
      <c r="Q35" s="811"/>
      <c r="R35" s="809">
        <f>'3.'!E36</f>
        <v>9807.5255046155089</v>
      </c>
      <c r="S35" s="812">
        <f>'3.'!F36</f>
        <v>7411.4988618764983</v>
      </c>
      <c r="T35" s="812">
        <f>'3.'!G36</f>
        <v>2396.0266427390156</v>
      </c>
      <c r="U35" s="809">
        <f>'3.'!BX36</f>
        <v>99518.734802016756</v>
      </c>
      <c r="V35" s="809">
        <f>'3.'!BY36</f>
        <v>138556.41101886419</v>
      </c>
      <c r="W35" s="809">
        <f>AO35</f>
        <v>8202.4934030827262</v>
      </c>
      <c r="X35" s="809">
        <f>AP35</f>
        <v>50208.253221632876</v>
      </c>
      <c r="Y35" s="809">
        <f>AQ35</f>
        <v>48297.595090711191</v>
      </c>
      <c r="Z35" s="810">
        <f>AR35</f>
        <v>70389.63036295287</v>
      </c>
      <c r="AA35" s="114"/>
      <c r="AD35" s="3579" t="s">
        <v>1941</v>
      </c>
      <c r="AE35" s="3580"/>
      <c r="AF35" s="2530">
        <v>1.0669999999998951E-3</v>
      </c>
      <c r="AG35" s="1488">
        <v>72083.689829228519</v>
      </c>
      <c r="AH35" s="1488">
        <v>56442.369847481554</v>
      </c>
      <c r="AI35" s="1488">
        <v>12509.795605454012</v>
      </c>
      <c r="AJ35" s="1488">
        <v>11161.175537624042</v>
      </c>
      <c r="AK35" s="1488">
        <v>10984.245125725514</v>
      </c>
      <c r="AL35" s="1488">
        <v>19158.212613722029</v>
      </c>
      <c r="AM35" s="1488">
        <v>106217.57019026345</v>
      </c>
      <c r="AN35" s="1488">
        <v>20507.651544478285</v>
      </c>
      <c r="AO35" s="1488">
        <v>8202.4934030827262</v>
      </c>
      <c r="AP35" s="1488">
        <v>50208.253221632876</v>
      </c>
      <c r="AQ35" s="1488">
        <v>48297.595090711191</v>
      </c>
      <c r="AR35" s="1488">
        <v>70389.63036295287</v>
      </c>
      <c r="AS35" s="1488">
        <v>5567.1423371479314</v>
      </c>
      <c r="AT35" s="1489">
        <v>2635.3510659347912</v>
      </c>
    </row>
    <row r="36" spans="1:46" ht="17.100000000000001" customHeight="1">
      <c r="A36" s="1137"/>
      <c r="B36" s="1137" t="s">
        <v>54</v>
      </c>
      <c r="C36" s="1137"/>
      <c r="D36" s="811"/>
      <c r="E36" s="809">
        <f>'69.'!F16</f>
        <v>6161.0000000040818</v>
      </c>
      <c r="F36" s="809">
        <f>AG36</f>
        <v>174603.92662775688</v>
      </c>
      <c r="G36" s="809">
        <f>AH36</f>
        <v>137942.33876710036</v>
      </c>
      <c r="H36" s="809">
        <f>AI36</f>
        <v>32582.37864229389</v>
      </c>
      <c r="I36" s="809">
        <f>AJ36</f>
        <v>28298.903966646179</v>
      </c>
      <c r="J36" s="809">
        <f>AK36</f>
        <v>27811.016574624904</v>
      </c>
      <c r="K36" s="809">
        <f>AL36</f>
        <v>42757.285982061767</v>
      </c>
      <c r="L36" s="809">
        <f>AM36</f>
        <v>256581.97646826869</v>
      </c>
      <c r="M36" s="810">
        <f>AN36</f>
        <v>87279.793184074428</v>
      </c>
      <c r="N36" s="1137"/>
      <c r="O36" s="1137" t="s">
        <v>54</v>
      </c>
      <c r="P36" s="1137"/>
      <c r="Q36" s="811"/>
      <c r="R36" s="809">
        <f>'3.'!E37</f>
        <v>30637.786690973033</v>
      </c>
      <c r="S36" s="812">
        <f>'3.'!F37</f>
        <v>24008.982519134457</v>
      </c>
      <c r="T36" s="812">
        <f>'3.'!G37</f>
        <v>6628.8041718385766</v>
      </c>
      <c r="U36" s="809">
        <f>'3.'!BX37</f>
        <v>429260.64823148056</v>
      </c>
      <c r="V36" s="809">
        <f>'3.'!BY37</f>
        <v>520889.1524093562</v>
      </c>
      <c r="W36" s="809">
        <f>AO36</f>
        <v>18245.829312905975</v>
      </c>
      <c r="X36" s="809">
        <f>AP36</f>
        <v>132676.16230461202</v>
      </c>
      <c r="Y36" s="809">
        <f>AQ36</f>
        <v>124615.88484545925</v>
      </c>
      <c r="Z36" s="810">
        <f>AR36</f>
        <v>172733.60539916376</v>
      </c>
      <c r="AA36" s="114"/>
      <c r="AD36" s="3579" t="s">
        <v>1942</v>
      </c>
      <c r="AE36" s="3580"/>
      <c r="AF36" s="2530">
        <v>6.1610000000040955E-3</v>
      </c>
      <c r="AG36" s="1488">
        <v>174603.92662775688</v>
      </c>
      <c r="AH36" s="1488">
        <v>137942.33876710036</v>
      </c>
      <c r="AI36" s="1488">
        <v>32582.37864229389</v>
      </c>
      <c r="AJ36" s="1488">
        <v>28298.903966646179</v>
      </c>
      <c r="AK36" s="1488">
        <v>27811.016574624904</v>
      </c>
      <c r="AL36" s="1488">
        <v>42757.285982061767</v>
      </c>
      <c r="AM36" s="1488">
        <v>256581.97646826869</v>
      </c>
      <c r="AN36" s="1488">
        <v>87279.793184074428</v>
      </c>
      <c r="AO36" s="1488">
        <v>18245.829312905975</v>
      </c>
      <c r="AP36" s="1488">
        <v>132676.16230461202</v>
      </c>
      <c r="AQ36" s="1488">
        <v>124615.88484545925</v>
      </c>
      <c r="AR36" s="1488">
        <v>172733.60539916376</v>
      </c>
      <c r="AS36" s="1488">
        <v>10906.616347670961</v>
      </c>
      <c r="AT36" s="1489">
        <v>7339.2129652350286</v>
      </c>
    </row>
    <row r="37" spans="1:46" ht="17.100000000000001" customHeight="1">
      <c r="A37" s="1137"/>
      <c r="B37" s="1137" t="s">
        <v>254</v>
      </c>
      <c r="C37" s="1137"/>
      <c r="D37" s="811"/>
      <c r="E37" s="809">
        <f>'69.'!F17</f>
        <v>6013.0000000123</v>
      </c>
      <c r="F37" s="809">
        <f>AG37</f>
        <v>57391.738400971823</v>
      </c>
      <c r="G37" s="809">
        <f>AH37</f>
        <v>50162.59552827564</v>
      </c>
      <c r="H37" s="809">
        <f>AI37</f>
        <v>13908.918156318421</v>
      </c>
      <c r="I37" s="809">
        <f>AJ37</f>
        <v>13267.730874992905</v>
      </c>
      <c r="J37" s="809">
        <f>AK37</f>
        <v>13087.788805280486</v>
      </c>
      <c r="K37" s="809">
        <f>AL37</f>
        <v>9593.6338938719418</v>
      </c>
      <c r="L37" s="809">
        <f>AM37</f>
        <v>36420.041923786324</v>
      </c>
      <c r="M37" s="810">
        <f>AN37</f>
        <v>16635.395537493663</v>
      </c>
      <c r="N37" s="1137"/>
      <c r="O37" s="1137" t="s">
        <v>254</v>
      </c>
      <c r="P37" s="1137"/>
      <c r="Q37" s="811"/>
      <c r="R37" s="809">
        <f>'3.'!E38</f>
        <v>16981.805735798283</v>
      </c>
      <c r="S37" s="812">
        <f>'3.'!F38</f>
        <v>13693.380907466273</v>
      </c>
      <c r="T37" s="812">
        <f>'3.'!G38</f>
        <v>3288.4248283319916</v>
      </c>
      <c r="U37" s="809">
        <f>'3.'!BX38</f>
        <v>301751.55198559945</v>
      </c>
      <c r="V37" s="809">
        <f>'3.'!BY38</f>
        <v>320963.90731116955</v>
      </c>
      <c r="W37" s="809">
        <f>AO37</f>
        <v>6468.2970888342652</v>
      </c>
      <c r="X37" s="809">
        <f>AP37</f>
        <v>47681.52675178714</v>
      </c>
      <c r="Y37" s="809">
        <f>AQ37</f>
        <v>41185.82481517292</v>
      </c>
      <c r="Z37" s="810">
        <f>AR37</f>
        <v>50620.738443758346</v>
      </c>
      <c r="AA37" s="114"/>
      <c r="AD37" s="3579" t="s">
        <v>1943</v>
      </c>
      <c r="AE37" s="3580"/>
      <c r="AF37" s="2530">
        <v>6.0130000000123088E-3</v>
      </c>
      <c r="AG37" s="1488">
        <v>57391.738400971823</v>
      </c>
      <c r="AH37" s="1488">
        <v>50162.59552827564</v>
      </c>
      <c r="AI37" s="1488">
        <v>13908.918156318421</v>
      </c>
      <c r="AJ37" s="1488">
        <v>13267.730874992905</v>
      </c>
      <c r="AK37" s="1488">
        <v>13087.788805280486</v>
      </c>
      <c r="AL37" s="1488">
        <v>9593.6338938719418</v>
      </c>
      <c r="AM37" s="1488">
        <v>36420.041923786324</v>
      </c>
      <c r="AN37" s="1488">
        <v>16635.395537493663</v>
      </c>
      <c r="AO37" s="1488">
        <v>6468.2970888342652</v>
      </c>
      <c r="AP37" s="1488">
        <v>47681.52675178714</v>
      </c>
      <c r="AQ37" s="1488">
        <v>41185.82481517292</v>
      </c>
      <c r="AR37" s="1488">
        <v>50620.738443758346</v>
      </c>
      <c r="AS37" s="1488">
        <v>4076.8609398456897</v>
      </c>
      <c r="AT37" s="1489">
        <v>2391.4361489885719</v>
      </c>
    </row>
    <row r="38" spans="1:46" ht="17.100000000000001" customHeight="1">
      <c r="A38" s="1137"/>
      <c r="B38" s="1137" t="s">
        <v>253</v>
      </c>
      <c r="C38" s="1137"/>
      <c r="D38" s="811"/>
      <c r="E38" s="809">
        <f>'69.'!F18</f>
        <v>441</v>
      </c>
      <c r="F38" s="809">
        <f>AG38</f>
        <v>89442.661937953555</v>
      </c>
      <c r="G38" s="809">
        <f>AH38</f>
        <v>89080.418852999908</v>
      </c>
      <c r="H38" s="809">
        <f>AI38</f>
        <v>24730.14927400001</v>
      </c>
      <c r="I38" s="809">
        <f>AJ38</f>
        <v>22785.041843999992</v>
      </c>
      <c r="J38" s="809">
        <f>AK38</f>
        <v>22524.065773000013</v>
      </c>
      <c r="K38" s="809">
        <f>AL38</f>
        <v>53386.265499000008</v>
      </c>
      <c r="L38" s="809">
        <f>AM38</f>
        <v>314556.00831199985</v>
      </c>
      <c r="M38" s="810">
        <f>AN38</f>
        <v>48384.966181999989</v>
      </c>
      <c r="N38" s="1137"/>
      <c r="O38" s="1137" t="s">
        <v>253</v>
      </c>
      <c r="P38" s="1137"/>
      <c r="Q38" s="811"/>
      <c r="R38" s="809">
        <f>'3.'!E39</f>
        <v>14244</v>
      </c>
      <c r="S38" s="812">
        <f>'3.'!F39</f>
        <v>10917</v>
      </c>
      <c r="T38" s="812">
        <f>'3.'!G39</f>
        <v>3327</v>
      </c>
      <c r="U38" s="809">
        <f>'3.'!BX39</f>
        <v>415996.83</v>
      </c>
      <c r="V38" s="809">
        <f>'3.'!BY39</f>
        <v>343270</v>
      </c>
      <c r="W38" s="809">
        <f>AO38</f>
        <v>13370.087830000006</v>
      </c>
      <c r="X38" s="809">
        <f>AP38</f>
        <v>88101.110988999993</v>
      </c>
      <c r="Y38" s="809">
        <f>AQ38</f>
        <v>80781.409569999931</v>
      </c>
      <c r="Z38" s="810">
        <f>AR38</f>
        <v>77252.194138999912</v>
      </c>
      <c r="AA38" s="114"/>
      <c r="AD38" s="3579" t="s">
        <v>1944</v>
      </c>
      <c r="AE38" s="3580"/>
      <c r="AF38" s="2530">
        <v>4.4100000000000421E-4</v>
      </c>
      <c r="AG38" s="1488">
        <v>89442.661937953555</v>
      </c>
      <c r="AH38" s="1488">
        <v>89080.418852999908</v>
      </c>
      <c r="AI38" s="1488">
        <v>24730.14927400001</v>
      </c>
      <c r="AJ38" s="1488">
        <v>22785.041843999992</v>
      </c>
      <c r="AK38" s="1488">
        <v>22524.065773000013</v>
      </c>
      <c r="AL38" s="1488">
        <v>53386.265499000008</v>
      </c>
      <c r="AM38" s="1488">
        <v>314556.00831199985</v>
      </c>
      <c r="AN38" s="1488">
        <v>48384.966181999989</v>
      </c>
      <c r="AO38" s="1488">
        <v>13370.087830000006</v>
      </c>
      <c r="AP38" s="1488">
        <v>88101.110988999993</v>
      </c>
      <c r="AQ38" s="1488">
        <v>80781.409569999931</v>
      </c>
      <c r="AR38" s="1488">
        <v>77252.194138999912</v>
      </c>
      <c r="AS38" s="1488">
        <v>8743.2452639999956</v>
      </c>
      <c r="AT38" s="1489">
        <v>4626.8425660000012</v>
      </c>
    </row>
    <row r="39" spans="1:46" ht="17.100000000000001" customHeight="1">
      <c r="A39" s="2641" t="s">
        <v>410</v>
      </c>
      <c r="B39" s="2641"/>
      <c r="C39" s="2641"/>
      <c r="D39" s="107"/>
      <c r="E39" s="809"/>
      <c r="F39" s="809"/>
      <c r="G39" s="809"/>
      <c r="H39" s="809"/>
      <c r="I39" s="809"/>
      <c r="J39" s="809"/>
      <c r="K39" s="809"/>
      <c r="L39" s="809"/>
      <c r="M39" s="810"/>
      <c r="N39" s="2641" t="s">
        <v>410</v>
      </c>
      <c r="O39" s="2641"/>
      <c r="P39" s="2641"/>
      <c r="Q39" s="107"/>
      <c r="R39" s="809"/>
      <c r="S39" s="810"/>
      <c r="T39" s="810"/>
      <c r="U39" s="809"/>
      <c r="V39" s="809"/>
      <c r="W39" s="809"/>
      <c r="X39" s="809"/>
      <c r="Y39" s="809"/>
      <c r="Z39" s="810"/>
      <c r="AA39" s="114"/>
      <c r="AD39" s="3579" t="s">
        <v>1945</v>
      </c>
      <c r="AE39" s="2549" t="s">
        <v>1946</v>
      </c>
      <c r="AF39" s="2530">
        <v>1.606902225756815E-2</v>
      </c>
      <c r="AG39" s="1488">
        <v>1039329.611705656</v>
      </c>
      <c r="AH39" s="1488">
        <v>932028.0026827089</v>
      </c>
      <c r="AI39" s="1488">
        <v>226515.83787735234</v>
      </c>
      <c r="AJ39" s="1488">
        <v>212286.11043476406</v>
      </c>
      <c r="AK39" s="1488">
        <v>208715.9295531337</v>
      </c>
      <c r="AL39" s="1488">
        <v>471453.0602702871</v>
      </c>
      <c r="AM39" s="1488">
        <v>2927022.1967986324</v>
      </c>
      <c r="AN39" s="1488">
        <v>348040.5063628839</v>
      </c>
      <c r="AO39" s="1488">
        <v>157833.24475461576</v>
      </c>
      <c r="AP39" s="1488">
        <v>875058.03813070629</v>
      </c>
      <c r="AQ39" s="1488">
        <v>849663.13198424107</v>
      </c>
      <c r="AR39" s="1488">
        <v>977647.53889088612</v>
      </c>
      <c r="AS39" s="1488">
        <v>115341.84908256018</v>
      </c>
      <c r="AT39" s="1489">
        <v>42491.395672055565</v>
      </c>
    </row>
    <row r="40" spans="1:46" ht="17.100000000000001" customHeight="1">
      <c r="A40" s="2639" t="s">
        <v>45</v>
      </c>
      <c r="B40" s="2639"/>
      <c r="C40" s="6"/>
      <c r="D40" s="107"/>
      <c r="E40" s="809">
        <f>'69.'!F20</f>
        <v>16069.02225756836</v>
      </c>
      <c r="F40" s="809">
        <f>AG39</f>
        <v>1039329.611705656</v>
      </c>
      <c r="G40" s="809">
        <f>AH39</f>
        <v>932028.0026827089</v>
      </c>
      <c r="H40" s="809">
        <f>AI39</f>
        <v>226515.83787735234</v>
      </c>
      <c r="I40" s="809">
        <f>AJ39</f>
        <v>212286.11043476406</v>
      </c>
      <c r="J40" s="809">
        <f>AK39</f>
        <v>208715.9295531337</v>
      </c>
      <c r="K40" s="809">
        <f>AL39</f>
        <v>471453.0602702871</v>
      </c>
      <c r="L40" s="809">
        <f>AM39</f>
        <v>2927022.1967986324</v>
      </c>
      <c r="M40" s="810">
        <f>AN39</f>
        <v>348040.5063628839</v>
      </c>
      <c r="N40" s="2639" t="s">
        <v>45</v>
      </c>
      <c r="O40" s="2639"/>
      <c r="P40" s="6"/>
      <c r="Q40" s="107"/>
      <c r="R40" s="809">
        <f>'3.'!E41</f>
        <v>143333.27486377512</v>
      </c>
      <c r="S40" s="812">
        <f>'3.'!F41</f>
        <v>110587.27927059162</v>
      </c>
      <c r="T40" s="812">
        <f>'3.'!G41</f>
        <v>32745.995593183525</v>
      </c>
      <c r="U40" s="809">
        <f>'3.'!BX40</f>
        <v>1743724.1489704151</v>
      </c>
      <c r="V40" s="809">
        <f>'3.'!BY40</f>
        <v>2048960.6655841586</v>
      </c>
      <c r="W40" s="809">
        <f>AO39</f>
        <v>157833.24475461576</v>
      </c>
      <c r="X40" s="809">
        <f>AP39</f>
        <v>875058.03813070629</v>
      </c>
      <c r="Y40" s="809">
        <f>AQ39</f>
        <v>849663.13198424107</v>
      </c>
      <c r="Z40" s="810">
        <f>AR39</f>
        <v>977647.53889088612</v>
      </c>
      <c r="AA40" s="114"/>
      <c r="AD40" s="3579"/>
      <c r="AE40" s="2549" t="s">
        <v>1947</v>
      </c>
      <c r="AF40" s="2530">
        <v>4.3299999999120062E-4</v>
      </c>
      <c r="AG40" s="1488">
        <v>7758.7965780184295</v>
      </c>
      <c r="AH40" s="1488">
        <v>6724.4637761087097</v>
      </c>
      <c r="AI40" s="1488">
        <v>1770.3892334816303</v>
      </c>
      <c r="AJ40" s="1488">
        <v>1640.812974989042</v>
      </c>
      <c r="AK40" s="1488">
        <v>1593.2587063447429</v>
      </c>
      <c r="AL40" s="1488">
        <v>3758.8352071008467</v>
      </c>
      <c r="AM40" s="1488">
        <v>18039.522282384627</v>
      </c>
      <c r="AN40" s="1488">
        <v>2616.0485193709997</v>
      </c>
      <c r="AO40" s="1488">
        <v>1539.5649599053352</v>
      </c>
      <c r="AP40" s="1488">
        <v>6636.2417582974804</v>
      </c>
      <c r="AQ40" s="1488">
        <v>6598.336105962886</v>
      </c>
      <c r="AR40" s="1488">
        <v>7669.4412178044013</v>
      </c>
      <c r="AS40" s="1488">
        <v>1113.3127040592835</v>
      </c>
      <c r="AT40" s="1489">
        <v>426.25225584605187</v>
      </c>
    </row>
    <row r="41" spans="1:46" ht="17.100000000000001" customHeight="1">
      <c r="A41" s="7"/>
      <c r="B41" s="1137" t="s">
        <v>379</v>
      </c>
      <c r="C41" s="7"/>
      <c r="D41" s="107"/>
      <c r="E41" s="809">
        <f>'69.'!F21</f>
        <v>5214.0000000072496</v>
      </c>
      <c r="F41" s="809">
        <f>AG52</f>
        <v>490709.96251950134</v>
      </c>
      <c r="G41" s="809">
        <f>AH52</f>
        <v>449597.31817731401</v>
      </c>
      <c r="H41" s="809">
        <f>AI52</f>
        <v>120658.31715783017</v>
      </c>
      <c r="I41" s="809">
        <f>AJ52</f>
        <v>115288.07582262204</v>
      </c>
      <c r="J41" s="809">
        <f>AK52</f>
        <v>113485.33743092048</v>
      </c>
      <c r="K41" s="809">
        <f>AL52</f>
        <v>263195.54705595237</v>
      </c>
      <c r="L41" s="809">
        <f>AM52</f>
        <v>1673473.0444381828</v>
      </c>
      <c r="M41" s="810">
        <f>AN52</f>
        <v>175642.07045095682</v>
      </c>
      <c r="N41" s="7"/>
      <c r="O41" s="1137" t="s">
        <v>379</v>
      </c>
      <c r="P41" s="7"/>
      <c r="Q41" s="107"/>
      <c r="R41" s="809">
        <f>'3.'!E42</f>
        <v>70324.049854232813</v>
      </c>
      <c r="S41" s="812">
        <f>'3.'!F42</f>
        <v>54423.763989566993</v>
      </c>
      <c r="T41" s="812">
        <f>'3.'!G42</f>
        <v>15900.285864665831</v>
      </c>
      <c r="U41" s="809">
        <f>'3.'!BX53</f>
        <v>834976.36681361857</v>
      </c>
      <c r="V41" s="809">
        <f>'3.'!BY53</f>
        <v>958543.43536185508</v>
      </c>
      <c r="W41" s="809">
        <f>AO52</f>
        <v>87941.651808445356</v>
      </c>
      <c r="X41" s="809">
        <f>AP52</f>
        <v>426786.50687839568</v>
      </c>
      <c r="Y41" s="809">
        <f>AQ52</f>
        <v>411982.33295009861</v>
      </c>
      <c r="Z41" s="810">
        <f>AR52</f>
        <v>461713.98814841901</v>
      </c>
      <c r="AA41" s="114"/>
      <c r="AD41" s="3579" t="s">
        <v>1948</v>
      </c>
      <c r="AE41" s="2549" t="s">
        <v>1949</v>
      </c>
      <c r="AF41" s="2530">
        <v>1.4919999999998528E-3</v>
      </c>
      <c r="AG41" s="1488">
        <v>124970.45477701668</v>
      </c>
      <c r="AH41" s="1488">
        <v>110423.02349457917</v>
      </c>
      <c r="AI41" s="1488">
        <v>36462.283633285704</v>
      </c>
      <c r="AJ41" s="1488">
        <v>35335.029595804655</v>
      </c>
      <c r="AK41" s="1488">
        <v>34946.444526894935</v>
      </c>
      <c r="AL41" s="1488">
        <v>55079.821355905129</v>
      </c>
      <c r="AM41" s="1488">
        <v>408020.77566033311</v>
      </c>
      <c r="AN41" s="1488">
        <v>34889.957510396875</v>
      </c>
      <c r="AO41" s="1488">
        <v>24590.89479446585</v>
      </c>
      <c r="AP41" s="1488">
        <v>99823.147392375206</v>
      </c>
      <c r="AQ41" s="1488">
        <v>97025.665921886102</v>
      </c>
      <c r="AR41" s="1488">
        <v>113872.40214316368</v>
      </c>
      <c r="AS41" s="1488">
        <v>18066.638504965933</v>
      </c>
      <c r="AT41" s="1489">
        <v>6524.2562894999091</v>
      </c>
    </row>
    <row r="42" spans="1:46" ht="17.100000000000001" customHeight="1">
      <c r="A42" s="813"/>
      <c r="B42" s="813" t="s">
        <v>1006</v>
      </c>
      <c r="C42" s="813"/>
      <c r="D42" s="811"/>
      <c r="E42" s="809">
        <f>'69.'!F22</f>
        <v>1491.9999999998565</v>
      </c>
      <c r="F42" s="809">
        <f>AG41</f>
        <v>124970.45477701668</v>
      </c>
      <c r="G42" s="809">
        <f>AH41</f>
        <v>110423.02349457917</v>
      </c>
      <c r="H42" s="809">
        <f>AI41</f>
        <v>36462.283633285704</v>
      </c>
      <c r="I42" s="809">
        <f>AJ41</f>
        <v>35335.029595804655</v>
      </c>
      <c r="J42" s="809">
        <f>AK41</f>
        <v>34946.444526894935</v>
      </c>
      <c r="K42" s="809">
        <f>AL41</f>
        <v>55079.821355905129</v>
      </c>
      <c r="L42" s="809">
        <f>AM41</f>
        <v>408020.77566033311</v>
      </c>
      <c r="M42" s="810">
        <f>AN41</f>
        <v>34889.957510396875</v>
      </c>
      <c r="N42" s="813"/>
      <c r="O42" s="813" t="s">
        <v>1006</v>
      </c>
      <c r="P42" s="813"/>
      <c r="Q42" s="811"/>
      <c r="R42" s="809">
        <f>'3.'!E43</f>
        <v>19205.176360792295</v>
      </c>
      <c r="S42" s="812">
        <f>'3.'!F43</f>
        <v>15049.008138632484</v>
      </c>
      <c r="T42" s="812">
        <f>'3.'!G43</f>
        <v>4156.1682221598176</v>
      </c>
      <c r="U42" s="809">
        <f>'3.'!BX42</f>
        <v>135922.40357945615</v>
      </c>
      <c r="V42" s="809">
        <f>'3.'!BY42</f>
        <v>159068.25065667051</v>
      </c>
      <c r="W42" s="809">
        <f>AO41</f>
        <v>24590.89479446585</v>
      </c>
      <c r="X42" s="809">
        <f>AP41</f>
        <v>99823.147392375206</v>
      </c>
      <c r="Y42" s="809">
        <f>AQ41</f>
        <v>97025.665921886102</v>
      </c>
      <c r="Z42" s="810">
        <f>AR41</f>
        <v>113872.40214316368</v>
      </c>
      <c r="AA42" s="114"/>
      <c r="AD42" s="3579"/>
      <c r="AE42" s="2549" t="s">
        <v>1950</v>
      </c>
      <c r="AF42" s="2530">
        <v>1.0890000000000188E-3</v>
      </c>
      <c r="AG42" s="1488">
        <v>247815.14075150731</v>
      </c>
      <c r="AH42" s="1488">
        <v>239604.71587283711</v>
      </c>
      <c r="AI42" s="1488">
        <v>61171.74416781406</v>
      </c>
      <c r="AJ42" s="1488">
        <v>58152.810511610827</v>
      </c>
      <c r="AK42" s="1488">
        <v>57160.443979154035</v>
      </c>
      <c r="AL42" s="1488">
        <v>155750.28343331127</v>
      </c>
      <c r="AM42" s="1488">
        <v>978973.37224774051</v>
      </c>
      <c r="AN42" s="1488">
        <v>106500.14533595969</v>
      </c>
      <c r="AO42" s="1488">
        <v>46617.217602145909</v>
      </c>
      <c r="AP42" s="1488">
        <v>233874.66693874821</v>
      </c>
      <c r="AQ42" s="1488">
        <v>223419.19687226892</v>
      </c>
      <c r="AR42" s="1488">
        <v>237216.9481372252</v>
      </c>
      <c r="AS42" s="1488">
        <v>33409.344510180716</v>
      </c>
      <c r="AT42" s="1489">
        <v>13207.87309196515</v>
      </c>
    </row>
    <row r="43" spans="1:46" ht="17.100000000000001" customHeight="1">
      <c r="A43" s="813"/>
      <c r="B43" s="813" t="s">
        <v>1007</v>
      </c>
      <c r="C43" s="813"/>
      <c r="D43" s="811"/>
      <c r="E43" s="809">
        <f>'69.'!F23</f>
        <v>1089.0000000000211</v>
      </c>
      <c r="F43" s="809">
        <f>AG42</f>
        <v>247815.14075150731</v>
      </c>
      <c r="G43" s="809">
        <f>AH42</f>
        <v>239604.71587283711</v>
      </c>
      <c r="H43" s="809">
        <f>AI42</f>
        <v>61171.74416781406</v>
      </c>
      <c r="I43" s="809">
        <f>AJ42</f>
        <v>58152.810511610827</v>
      </c>
      <c r="J43" s="809">
        <f>AK42</f>
        <v>57160.443979154035</v>
      </c>
      <c r="K43" s="809">
        <f>AL42</f>
        <v>155750.28343331127</v>
      </c>
      <c r="L43" s="809">
        <f>AM42</f>
        <v>978973.37224774051</v>
      </c>
      <c r="M43" s="810">
        <f>AN42</f>
        <v>106500.14533595969</v>
      </c>
      <c r="N43" s="813"/>
      <c r="O43" s="813" t="s">
        <v>1007</v>
      </c>
      <c r="P43" s="813"/>
      <c r="Q43" s="811"/>
      <c r="R43" s="809">
        <f>'3.'!E44</f>
        <v>32737.140079352677</v>
      </c>
      <c r="S43" s="812">
        <f>'3.'!F44</f>
        <v>24974.607142846839</v>
      </c>
      <c r="T43" s="812">
        <f>'3.'!G44</f>
        <v>7762.5329365058287</v>
      </c>
      <c r="U43" s="809">
        <f>'3.'!BX43</f>
        <v>259758.981745992</v>
      </c>
      <c r="V43" s="809">
        <f>'3.'!BY43</f>
        <v>377067.65595233341</v>
      </c>
      <c r="W43" s="809">
        <f>AO42</f>
        <v>46617.217602145909</v>
      </c>
      <c r="X43" s="809">
        <f>AP42</f>
        <v>233874.66693874821</v>
      </c>
      <c r="Y43" s="809">
        <f>AQ42</f>
        <v>223419.19687226892</v>
      </c>
      <c r="Z43" s="810">
        <f>AR42</f>
        <v>237216.9481372252</v>
      </c>
      <c r="AA43" s="114"/>
      <c r="AD43" s="3579"/>
      <c r="AE43" s="2549" t="s">
        <v>1951</v>
      </c>
      <c r="AF43" s="2530">
        <v>1.286000000002485E-3</v>
      </c>
      <c r="AG43" s="1488">
        <v>69355.230197775672</v>
      </c>
      <c r="AH43" s="1488">
        <v>59049.79148489482</v>
      </c>
      <c r="AI43" s="1488">
        <v>12668.189809944213</v>
      </c>
      <c r="AJ43" s="1488">
        <v>11970.536538308348</v>
      </c>
      <c r="AK43" s="1488">
        <v>11765.580060703067</v>
      </c>
      <c r="AL43" s="1488">
        <v>29777.556180135158</v>
      </c>
      <c r="AM43" s="1488">
        <v>186108.70872291946</v>
      </c>
      <c r="AN43" s="1488">
        <v>21300.01008734752</v>
      </c>
      <c r="AO43" s="1488">
        <v>10316.415242106199</v>
      </c>
      <c r="AP43" s="1488">
        <v>55505.688501854573</v>
      </c>
      <c r="AQ43" s="1488">
        <v>55538.225842288331</v>
      </c>
      <c r="AR43" s="1488">
        <v>65067.905692566201</v>
      </c>
      <c r="AS43" s="1488">
        <v>7127.5682877097543</v>
      </c>
      <c r="AT43" s="1489">
        <v>3188.8469543964502</v>
      </c>
    </row>
    <row r="44" spans="1:46" ht="17.100000000000001" customHeight="1">
      <c r="A44" s="813"/>
      <c r="B44" s="813" t="s">
        <v>1008</v>
      </c>
      <c r="C44" s="813"/>
      <c r="D44" s="811"/>
      <c r="E44" s="809">
        <f>'69.'!F24</f>
        <v>1286.0000000024863</v>
      </c>
      <c r="F44" s="809">
        <f>AG43</f>
        <v>69355.230197775672</v>
      </c>
      <c r="G44" s="809">
        <f>AH43</f>
        <v>59049.79148489482</v>
      </c>
      <c r="H44" s="809">
        <f>AI43</f>
        <v>12668.189809944213</v>
      </c>
      <c r="I44" s="809">
        <f>AJ43</f>
        <v>11970.536538308348</v>
      </c>
      <c r="J44" s="809">
        <f>AK43</f>
        <v>11765.580060703067</v>
      </c>
      <c r="K44" s="809">
        <f>AL43</f>
        <v>29777.556180135158</v>
      </c>
      <c r="L44" s="809">
        <f>AM43</f>
        <v>186108.70872291946</v>
      </c>
      <c r="M44" s="810">
        <f>AN43</f>
        <v>21300.01008734752</v>
      </c>
      <c r="N44" s="813"/>
      <c r="O44" s="813" t="s">
        <v>1008</v>
      </c>
      <c r="P44" s="813"/>
      <c r="Q44" s="811"/>
      <c r="R44" s="809">
        <f>'3.'!E45</f>
        <v>9742.5666666871857</v>
      </c>
      <c r="S44" s="812">
        <f>'3.'!F45</f>
        <v>7576.8238095398501</v>
      </c>
      <c r="T44" s="812">
        <f>'3.'!G45</f>
        <v>2165.7428571473374</v>
      </c>
      <c r="U44" s="809">
        <f>'3.'!BX44</f>
        <v>322602.86526282545</v>
      </c>
      <c r="V44" s="809">
        <f>'3.'!BY44</f>
        <v>245970.81645404844</v>
      </c>
      <c r="W44" s="809">
        <f>AO43</f>
        <v>10316.415242106199</v>
      </c>
      <c r="X44" s="809">
        <f>AP43</f>
        <v>55505.688501854573</v>
      </c>
      <c r="Y44" s="809">
        <f>AQ43</f>
        <v>55538.225842288331</v>
      </c>
      <c r="Z44" s="810">
        <f>AR43</f>
        <v>65067.905692566201</v>
      </c>
      <c r="AA44" s="114"/>
      <c r="AD44" s="3579"/>
      <c r="AE44" s="2549" t="s">
        <v>1952</v>
      </c>
      <c r="AF44" s="2530">
        <v>1.3470000000048834E-3</v>
      </c>
      <c r="AG44" s="1488">
        <v>48569.136793201404</v>
      </c>
      <c r="AH44" s="1488">
        <v>40519.787325002733</v>
      </c>
      <c r="AI44" s="1488">
        <v>10356.099546786385</v>
      </c>
      <c r="AJ44" s="1488">
        <v>9829.6991768983098</v>
      </c>
      <c r="AK44" s="1488">
        <v>9612.868864168433</v>
      </c>
      <c r="AL44" s="1488">
        <v>22587.886086600854</v>
      </c>
      <c r="AM44" s="1488">
        <v>100370.18780719097</v>
      </c>
      <c r="AN44" s="1488">
        <v>12951.957517252909</v>
      </c>
      <c r="AO44" s="1488">
        <v>6417.1241697273108</v>
      </c>
      <c r="AP44" s="1488">
        <v>37583.004045417627</v>
      </c>
      <c r="AQ44" s="1488">
        <v>35999.244313654453</v>
      </c>
      <c r="AR44" s="1488">
        <v>45556.732175463752</v>
      </c>
      <c r="AS44" s="1488">
        <v>4470.7061597470802</v>
      </c>
      <c r="AT44" s="1489">
        <v>1946.4180099802318</v>
      </c>
    </row>
    <row r="45" spans="1:46" ht="17.100000000000001" customHeight="1">
      <c r="A45" s="813"/>
      <c r="B45" s="813" t="s">
        <v>1009</v>
      </c>
      <c r="C45" s="813"/>
      <c r="D45" s="811"/>
      <c r="E45" s="809">
        <f>'69.'!F25</f>
        <v>1347.0000000048854</v>
      </c>
      <c r="F45" s="809">
        <f>AG44</f>
        <v>48569.136793201404</v>
      </c>
      <c r="G45" s="809">
        <f>AH44</f>
        <v>40519.787325002733</v>
      </c>
      <c r="H45" s="809">
        <f>AI44</f>
        <v>10356.099546786385</v>
      </c>
      <c r="I45" s="809">
        <f>AJ44</f>
        <v>9829.6991768983098</v>
      </c>
      <c r="J45" s="809">
        <f>AK44</f>
        <v>9612.868864168433</v>
      </c>
      <c r="K45" s="809">
        <f>AL44</f>
        <v>22587.886086600854</v>
      </c>
      <c r="L45" s="809">
        <f>AM44</f>
        <v>100370.18780719097</v>
      </c>
      <c r="M45" s="810">
        <f>AN44</f>
        <v>12951.957517252909</v>
      </c>
      <c r="N45" s="813"/>
      <c r="O45" s="813" t="s">
        <v>1009</v>
      </c>
      <c r="P45" s="813"/>
      <c r="Q45" s="811"/>
      <c r="R45" s="809">
        <f>'3.'!E46</f>
        <v>8639.1667474006772</v>
      </c>
      <c r="S45" s="812">
        <f>'3.'!F46</f>
        <v>6823.324898547824</v>
      </c>
      <c r="T45" s="812">
        <f>'3.'!G46</f>
        <v>1815.8418488528514</v>
      </c>
      <c r="U45" s="809">
        <f>'3.'!BX45</f>
        <v>116692.11622534475</v>
      </c>
      <c r="V45" s="809">
        <f>'3.'!BY45</f>
        <v>176436.71229880245</v>
      </c>
      <c r="W45" s="809">
        <f>AO44</f>
        <v>6417.1241697273108</v>
      </c>
      <c r="X45" s="809">
        <f>AP44</f>
        <v>37583.004045417627</v>
      </c>
      <c r="Y45" s="809">
        <f>AQ44</f>
        <v>35999.244313654453</v>
      </c>
      <c r="Z45" s="810">
        <f>AR44</f>
        <v>45556.732175463752</v>
      </c>
      <c r="AA45" s="114"/>
      <c r="AD45" s="3579"/>
      <c r="AE45" s="2549" t="s">
        <v>1953</v>
      </c>
      <c r="AF45" s="2530">
        <v>2.4470222575517504E-3</v>
      </c>
      <c r="AG45" s="1488">
        <v>151282.17116071278</v>
      </c>
      <c r="AH45" s="1488">
        <v>135454.6972922124</v>
      </c>
      <c r="AI45" s="1488">
        <v>30739.084084777412</v>
      </c>
      <c r="AJ45" s="1488">
        <v>28795.273471143159</v>
      </c>
      <c r="AK45" s="1488">
        <v>28187.217060551295</v>
      </c>
      <c r="AL45" s="1488">
        <v>61844.991022596929</v>
      </c>
      <c r="AM45" s="1488">
        <v>343308.96405479725</v>
      </c>
      <c r="AN45" s="1488">
        <v>59660.074096483026</v>
      </c>
      <c r="AO45" s="1488">
        <v>21380.775440918685</v>
      </c>
      <c r="AP45" s="1488">
        <v>128580.83900135438</v>
      </c>
      <c r="AQ45" s="1488">
        <v>129178.63851552256</v>
      </c>
      <c r="AR45" s="1488">
        <v>141737.6986507923</v>
      </c>
      <c r="AS45" s="1488">
        <v>15463.605187323066</v>
      </c>
      <c r="AT45" s="1489">
        <v>5917.1702535956329</v>
      </c>
    </row>
    <row r="46" spans="1:46" ht="17.100000000000001" customHeight="1">
      <c r="A46" s="813"/>
      <c r="B46" s="1137" t="s">
        <v>380</v>
      </c>
      <c r="C46" s="813"/>
      <c r="D46" s="811"/>
      <c r="E46" s="809">
        <f>'69.'!F26</f>
        <v>4919.0222575701746</v>
      </c>
      <c r="F46" s="809">
        <f>AG53</f>
        <v>213127.95695260406</v>
      </c>
      <c r="G46" s="809">
        <f>AH53</f>
        <v>186840.38155029024</v>
      </c>
      <c r="H46" s="809">
        <f>AI53</f>
        <v>42205.980016135261</v>
      </c>
      <c r="I46" s="809">
        <f>AJ53</f>
        <v>39602.721378354079</v>
      </c>
      <c r="J46" s="809">
        <f>AK53</f>
        <v>38810.832576244473</v>
      </c>
      <c r="K46" s="809">
        <f>AL53</f>
        <v>81846.608658641999</v>
      </c>
      <c r="L46" s="809">
        <f>AM53</f>
        <v>427175.90196487273</v>
      </c>
      <c r="M46" s="810">
        <f>AN53</f>
        <v>72875.137239412463</v>
      </c>
      <c r="N46" s="813"/>
      <c r="O46" s="1137" t="s">
        <v>380</v>
      </c>
      <c r="P46" s="813"/>
      <c r="Q46" s="811"/>
      <c r="R46" s="809">
        <f>'3.'!E47</f>
        <v>32613.761650441331</v>
      </c>
      <c r="S46" s="812">
        <f>'3.'!F47</f>
        <v>24457.769999675991</v>
      </c>
      <c r="T46" s="812">
        <f>'3.'!G47</f>
        <v>8155.9916507653652</v>
      </c>
      <c r="U46" s="809">
        <f>'3.'!BX54</f>
        <v>353465.70278646279</v>
      </c>
      <c r="V46" s="809">
        <f>'3.'!BY54</f>
        <v>463595.95951728337</v>
      </c>
      <c r="W46" s="809">
        <f>AO53</f>
        <v>27661.499225311458</v>
      </c>
      <c r="X46" s="809">
        <f>AP53</f>
        <v>177107.20685310452</v>
      </c>
      <c r="Y46" s="809">
        <f>AQ53</f>
        <v>174210.52483749803</v>
      </c>
      <c r="Z46" s="810">
        <f>AR53</f>
        <v>201818.61261650809</v>
      </c>
      <c r="AA46" s="114"/>
      <c r="AD46" s="3579"/>
      <c r="AE46" s="2549" t="s">
        <v>1954</v>
      </c>
      <c r="AF46" s="2530">
        <v>2.4720000000184434E-3</v>
      </c>
      <c r="AG46" s="1488">
        <v>61845.785791891154</v>
      </c>
      <c r="AH46" s="1488">
        <v>51385.684258077781</v>
      </c>
      <c r="AI46" s="1488">
        <v>11466.895931357771</v>
      </c>
      <c r="AJ46" s="1488">
        <v>10807.447907210952</v>
      </c>
      <c r="AK46" s="1488">
        <v>10623.615515693158</v>
      </c>
      <c r="AL46" s="1488">
        <v>20001.617636045074</v>
      </c>
      <c r="AM46" s="1488">
        <v>83866.937910075401</v>
      </c>
      <c r="AN46" s="1488">
        <v>13215.063142929415</v>
      </c>
      <c r="AO46" s="1488">
        <v>6280.7237843927669</v>
      </c>
      <c r="AP46" s="1488">
        <v>48526.367851750198</v>
      </c>
      <c r="AQ46" s="1488">
        <v>45031.886321975398</v>
      </c>
      <c r="AR46" s="1488">
        <v>60080.913965715692</v>
      </c>
      <c r="AS46" s="1488">
        <v>4474.9844774354333</v>
      </c>
      <c r="AT46" s="1489">
        <v>1805.7393069573391</v>
      </c>
    </row>
    <row r="47" spans="1:46" ht="17.100000000000001" customHeight="1">
      <c r="A47" s="813"/>
      <c r="B47" s="813" t="s">
        <v>1010</v>
      </c>
      <c r="C47" s="813"/>
      <c r="D47" s="811"/>
      <c r="E47" s="809">
        <f>'69.'!F27</f>
        <v>2447.0222575517537</v>
      </c>
      <c r="F47" s="809">
        <f>AG45</f>
        <v>151282.17116071278</v>
      </c>
      <c r="G47" s="809">
        <f>AH45</f>
        <v>135454.6972922124</v>
      </c>
      <c r="H47" s="809">
        <f>AI45</f>
        <v>30739.084084777412</v>
      </c>
      <c r="I47" s="809">
        <f>AJ45</f>
        <v>28795.273471143159</v>
      </c>
      <c r="J47" s="809">
        <f>AK45</f>
        <v>28187.217060551295</v>
      </c>
      <c r="K47" s="809">
        <f>AL45</f>
        <v>61844.991022596929</v>
      </c>
      <c r="L47" s="809">
        <f>AM45</f>
        <v>343308.96405479725</v>
      </c>
      <c r="M47" s="810">
        <f>AN45</f>
        <v>59660.074096483026</v>
      </c>
      <c r="N47" s="813"/>
      <c r="O47" s="813" t="s">
        <v>1010</v>
      </c>
      <c r="P47" s="813"/>
      <c r="Q47" s="811"/>
      <c r="R47" s="809">
        <f>'3.'!E48</f>
        <v>20926.076362072301</v>
      </c>
      <c r="S47" s="812">
        <f>'3.'!F48</f>
        <v>15548.300463316888</v>
      </c>
      <c r="T47" s="812">
        <f>'3.'!G48</f>
        <v>5377.7758987553862</v>
      </c>
      <c r="U47" s="809">
        <f>'3.'!BX46</f>
        <v>180651.74236054253</v>
      </c>
      <c r="V47" s="809">
        <f>'3.'!BY46</f>
        <v>296493.00844840857</v>
      </c>
      <c r="W47" s="809">
        <f>AO45</f>
        <v>21380.775440918685</v>
      </c>
      <c r="X47" s="809">
        <f>AP45</f>
        <v>128580.83900135438</v>
      </c>
      <c r="Y47" s="809">
        <f>AQ45</f>
        <v>129178.63851552256</v>
      </c>
      <c r="Z47" s="810">
        <f>AR45</f>
        <v>141737.6986507923</v>
      </c>
      <c r="AA47" s="114"/>
      <c r="AD47" s="3579"/>
      <c r="AE47" s="2549" t="s">
        <v>1955</v>
      </c>
      <c r="AF47" s="2530">
        <v>1.4809999999998553E-3</v>
      </c>
      <c r="AG47" s="1488">
        <v>74319.432654211181</v>
      </c>
      <c r="AH47" s="1488">
        <v>66254.425755925622</v>
      </c>
      <c r="AI47" s="1488">
        <v>14845.988361319005</v>
      </c>
      <c r="AJ47" s="1488">
        <v>13737.411420338236</v>
      </c>
      <c r="AK47" s="1488">
        <v>13527.852811576609</v>
      </c>
      <c r="AL47" s="1488">
        <v>24749.241355817805</v>
      </c>
      <c r="AM47" s="1488">
        <v>196884.53197758715</v>
      </c>
      <c r="AN47" s="1488">
        <v>18450.976326298187</v>
      </c>
      <c r="AO47" s="1488">
        <v>8561.3935201048535</v>
      </c>
      <c r="AP47" s="1488">
        <v>61888.966776309491</v>
      </c>
      <c r="AQ47" s="1488">
        <v>55336.50907602955</v>
      </c>
      <c r="AR47" s="1488">
        <v>72655.318971989327</v>
      </c>
      <c r="AS47" s="1488">
        <v>6659.3466674610918</v>
      </c>
      <c r="AT47" s="1489">
        <v>1902.0468526437569</v>
      </c>
    </row>
    <row r="48" spans="1:46" ht="17.100000000000001" customHeight="1">
      <c r="A48" s="813"/>
      <c r="B48" s="813" t="s">
        <v>1011</v>
      </c>
      <c r="C48" s="813"/>
      <c r="D48" s="811"/>
      <c r="E48" s="809">
        <f>'69.'!F28</f>
        <v>2472.0000000184396</v>
      </c>
      <c r="F48" s="809">
        <f>AG46</f>
        <v>61845.785791891154</v>
      </c>
      <c r="G48" s="809">
        <f>AH46</f>
        <v>51385.684258077781</v>
      </c>
      <c r="H48" s="809">
        <f>AI46</f>
        <v>11466.895931357771</v>
      </c>
      <c r="I48" s="809">
        <f>AJ46</f>
        <v>10807.447907210952</v>
      </c>
      <c r="J48" s="809">
        <f>AK46</f>
        <v>10623.615515693158</v>
      </c>
      <c r="K48" s="809">
        <f>AL46</f>
        <v>20001.617636045074</v>
      </c>
      <c r="L48" s="809">
        <f>AM46</f>
        <v>83866.937910075401</v>
      </c>
      <c r="M48" s="810">
        <f>AN46</f>
        <v>13215.063142929415</v>
      </c>
      <c r="N48" s="813"/>
      <c r="O48" s="813" t="s">
        <v>1011</v>
      </c>
      <c r="P48" s="813"/>
      <c r="Q48" s="811"/>
      <c r="R48" s="809">
        <f>'3.'!E49</f>
        <v>11687.685288369055</v>
      </c>
      <c r="S48" s="812">
        <f>'3.'!F49</f>
        <v>8909.469536359069</v>
      </c>
      <c r="T48" s="812">
        <f>'3.'!G49</f>
        <v>2778.215752009984</v>
      </c>
      <c r="U48" s="809">
        <f>'3.'!BX47</f>
        <v>172813.96042592023</v>
      </c>
      <c r="V48" s="809">
        <f>'3.'!BY47</f>
        <v>167102.95106887489</v>
      </c>
      <c r="W48" s="809">
        <f>AO46</f>
        <v>6280.7237843927669</v>
      </c>
      <c r="X48" s="809">
        <f>AP46</f>
        <v>48526.367851750198</v>
      </c>
      <c r="Y48" s="809">
        <f>AQ46</f>
        <v>45031.886321975398</v>
      </c>
      <c r="Z48" s="810">
        <f>AR46</f>
        <v>60080.913965715692</v>
      </c>
      <c r="AA48" s="114"/>
      <c r="AD48" s="3579"/>
      <c r="AE48" s="2549" t="s">
        <v>1956</v>
      </c>
      <c r="AF48" s="2530">
        <v>1.9820000000002132E-3</v>
      </c>
      <c r="AG48" s="1488">
        <v>187175.58485518035</v>
      </c>
      <c r="AH48" s="1488">
        <v>168169.61764824679</v>
      </c>
      <c r="AI48" s="1488">
        <v>35380.472193849229</v>
      </c>
      <c r="AJ48" s="1488">
        <v>31161.418264865675</v>
      </c>
      <c r="AK48" s="1488">
        <v>30557.788405019463</v>
      </c>
      <c r="AL48" s="1488">
        <v>75091.787656177825</v>
      </c>
      <c r="AM48" s="1488">
        <v>508507.81329345249</v>
      </c>
      <c r="AN48" s="1488">
        <v>65614.44517836078</v>
      </c>
      <c r="AO48" s="1488">
        <v>24171.276273122363</v>
      </c>
      <c r="AP48" s="1488">
        <v>150550.20717672343</v>
      </c>
      <c r="AQ48" s="1488">
        <v>152876.7789570358</v>
      </c>
      <c r="AR48" s="1488">
        <v>168934.28814408008</v>
      </c>
      <c r="AS48" s="1488">
        <v>18837.174396151746</v>
      </c>
      <c r="AT48" s="1489">
        <v>5334.1018769706125</v>
      </c>
    </row>
    <row r="49" spans="1:46" s="814" customFormat="1" ht="17.100000000000001" customHeight="1">
      <c r="A49" s="813"/>
      <c r="B49" s="1137" t="s">
        <v>381</v>
      </c>
      <c r="C49" s="813"/>
      <c r="D49" s="811"/>
      <c r="E49" s="809">
        <f>'69.'!F29</f>
        <v>5179.9999999908077</v>
      </c>
      <c r="F49" s="809">
        <f>AG54</f>
        <v>316748.44657986728</v>
      </c>
      <c r="G49" s="809">
        <f>AH54</f>
        <v>280536.11083753128</v>
      </c>
      <c r="H49" s="809">
        <f>AI54</f>
        <v>60418.334403001762</v>
      </c>
      <c r="I49" s="809">
        <f>AJ54</f>
        <v>54381.698594539121</v>
      </c>
      <c r="J49" s="809">
        <f>AK54</f>
        <v>53454.797997005575</v>
      </c>
      <c r="K49" s="809">
        <f>AL54</f>
        <v>120566.85940330922</v>
      </c>
      <c r="L49" s="809">
        <f>AM54</f>
        <v>802563.68697747681</v>
      </c>
      <c r="M49" s="810">
        <f>AN54</f>
        <v>95421.270860025441</v>
      </c>
      <c r="N49" s="813"/>
      <c r="O49" s="1137" t="s">
        <v>381</v>
      </c>
      <c r="P49" s="813"/>
      <c r="Q49" s="811"/>
      <c r="R49" s="809">
        <f>'3.'!E50</f>
        <v>36634.678909515707</v>
      </c>
      <c r="S49" s="812">
        <f>'3.'!F50</f>
        <v>28819.507442258466</v>
      </c>
      <c r="T49" s="812">
        <f>'3.'!G50</f>
        <v>7815.1714672572716</v>
      </c>
      <c r="U49" s="809">
        <f>'3.'!BX55</f>
        <v>488465.01403852436</v>
      </c>
      <c r="V49" s="809">
        <f>'3.'!BY55</f>
        <v>569737.32441668329</v>
      </c>
      <c r="W49" s="809">
        <f>AO54</f>
        <v>39080.977766278098</v>
      </c>
      <c r="X49" s="809">
        <f>AP54</f>
        <v>256472.56452611028</v>
      </c>
      <c r="Y49" s="809">
        <f>AQ54</f>
        <v>248609.74418332925</v>
      </c>
      <c r="Z49" s="810">
        <f>AR54</f>
        <v>296074.27785189031</v>
      </c>
      <c r="AA49" s="114"/>
      <c r="AB49" s="807"/>
      <c r="AD49" s="3579"/>
      <c r="AE49" s="2549" t="s">
        <v>1957</v>
      </c>
      <c r="AF49" s="2530">
        <v>1.7169999999907355E-3</v>
      </c>
      <c r="AG49" s="1488">
        <v>55253.429070475642</v>
      </c>
      <c r="AH49" s="1488">
        <v>46112.067433358643</v>
      </c>
      <c r="AI49" s="1488">
        <v>10191.873847833531</v>
      </c>
      <c r="AJ49" s="1488">
        <v>9482.8689093352696</v>
      </c>
      <c r="AK49" s="1488">
        <v>9369.1567804094393</v>
      </c>
      <c r="AL49" s="1488">
        <v>20725.830391313724</v>
      </c>
      <c r="AM49" s="1488">
        <v>97171.341706436491</v>
      </c>
      <c r="AN49" s="1488">
        <v>11355.849355366552</v>
      </c>
      <c r="AO49" s="1488">
        <v>6348.3079730508716</v>
      </c>
      <c r="AP49" s="1488">
        <v>44033.390573077428</v>
      </c>
      <c r="AQ49" s="1488">
        <v>40396.456150263759</v>
      </c>
      <c r="AR49" s="1488">
        <v>54484.670735820844</v>
      </c>
      <c r="AS49" s="1488">
        <v>4416.5851953379988</v>
      </c>
      <c r="AT49" s="1489">
        <v>1931.7227777128714</v>
      </c>
    </row>
    <row r="50" spans="1:46" ht="17.100000000000001" customHeight="1">
      <c r="A50" s="813"/>
      <c r="B50" s="813" t="s">
        <v>1012</v>
      </c>
      <c r="C50" s="6"/>
      <c r="D50" s="811"/>
      <c r="E50" s="809">
        <f>'69.'!F30</f>
        <v>1480.9999999998574</v>
      </c>
      <c r="F50" s="809">
        <f>AG47</f>
        <v>74319.432654211181</v>
      </c>
      <c r="G50" s="809">
        <f>AH47</f>
        <v>66254.425755925622</v>
      </c>
      <c r="H50" s="809">
        <f>AI47</f>
        <v>14845.988361319005</v>
      </c>
      <c r="I50" s="809">
        <f>AJ47</f>
        <v>13737.411420338236</v>
      </c>
      <c r="J50" s="809">
        <f>AK47</f>
        <v>13527.852811576609</v>
      </c>
      <c r="K50" s="809">
        <f>AL47</f>
        <v>24749.241355817805</v>
      </c>
      <c r="L50" s="809">
        <f>AM47</f>
        <v>196884.53197758715</v>
      </c>
      <c r="M50" s="810">
        <f>AN47</f>
        <v>18450.976326298187</v>
      </c>
      <c r="N50" s="813"/>
      <c r="O50" s="813" t="s">
        <v>1012</v>
      </c>
      <c r="P50" s="6"/>
      <c r="Q50" s="811"/>
      <c r="R50" s="809">
        <f>'3.'!E51</f>
        <v>8598.1465619166902</v>
      </c>
      <c r="S50" s="812">
        <f>'3.'!F51</f>
        <v>6802.4994730396456</v>
      </c>
      <c r="T50" s="812">
        <f>'3.'!G51</f>
        <v>1795.6470888770418</v>
      </c>
      <c r="U50" s="809">
        <f>'3.'!BX48</f>
        <v>132323.15541097111</v>
      </c>
      <c r="V50" s="809">
        <f>'3.'!BY48</f>
        <v>133573.70151986947</v>
      </c>
      <c r="W50" s="809">
        <f>AO47</f>
        <v>8561.3935201048535</v>
      </c>
      <c r="X50" s="809">
        <f>AP47</f>
        <v>61888.966776309491</v>
      </c>
      <c r="Y50" s="809">
        <f>AQ47</f>
        <v>55336.50907602955</v>
      </c>
      <c r="Z50" s="810">
        <f>AR47</f>
        <v>72655.318971989327</v>
      </c>
      <c r="AA50" s="114"/>
      <c r="AD50" s="3579"/>
      <c r="AE50" s="2549" t="s">
        <v>1958</v>
      </c>
      <c r="AF50" s="2530">
        <v>7.5600000000012333E-4</v>
      </c>
      <c r="AG50" s="1488">
        <v>18743.245653681082</v>
      </c>
      <c r="AH50" s="1488">
        <v>15054.192117573521</v>
      </c>
      <c r="AI50" s="1488">
        <v>3233.2063003845797</v>
      </c>
      <c r="AJ50" s="1488">
        <v>3013.6146392486885</v>
      </c>
      <c r="AK50" s="1488">
        <v>2964.9615489638509</v>
      </c>
      <c r="AL50" s="1488">
        <v>5844.0451523851771</v>
      </c>
      <c r="AM50" s="1488">
        <v>23809.56341811021</v>
      </c>
      <c r="AN50" s="1488">
        <v>4102.0278124895012</v>
      </c>
      <c r="AO50" s="1488">
        <v>3149.1159545811256</v>
      </c>
      <c r="AP50" s="1488">
        <v>14691.759873097597</v>
      </c>
      <c r="AQ50" s="1488">
        <v>14860.530013318659</v>
      </c>
      <c r="AR50" s="1488">
        <v>18040.660274066278</v>
      </c>
      <c r="AS50" s="1488">
        <v>2415.8956962475108</v>
      </c>
      <c r="AT50" s="1489">
        <v>733.2202583336142</v>
      </c>
    </row>
    <row r="51" spans="1:46" ht="17.100000000000001" customHeight="1">
      <c r="A51" s="813"/>
      <c r="B51" s="813" t="s">
        <v>1013</v>
      </c>
      <c r="C51" s="6"/>
      <c r="D51" s="811"/>
      <c r="E51" s="809">
        <f>'69.'!F31</f>
        <v>1982.000000000216</v>
      </c>
      <c r="F51" s="809">
        <f>AG48</f>
        <v>187175.58485518035</v>
      </c>
      <c r="G51" s="809">
        <f>AH48</f>
        <v>168169.61764824679</v>
      </c>
      <c r="H51" s="809">
        <f>AI48</f>
        <v>35380.472193849229</v>
      </c>
      <c r="I51" s="809">
        <f>AJ48</f>
        <v>31161.418264865675</v>
      </c>
      <c r="J51" s="809">
        <f>AK48</f>
        <v>30557.788405019463</v>
      </c>
      <c r="K51" s="809">
        <f>AL48</f>
        <v>75091.787656177825</v>
      </c>
      <c r="L51" s="809">
        <f>AM48</f>
        <v>508507.81329345249</v>
      </c>
      <c r="M51" s="810">
        <f>AN48</f>
        <v>65614.44517836078</v>
      </c>
      <c r="N51" s="813"/>
      <c r="O51" s="813" t="s">
        <v>1013</v>
      </c>
      <c r="P51" s="6"/>
      <c r="Q51" s="811"/>
      <c r="R51" s="809">
        <f>'3.'!E52</f>
        <v>18201.161471978437</v>
      </c>
      <c r="S51" s="812">
        <f>'3.'!F52</f>
        <v>13950.518974061573</v>
      </c>
      <c r="T51" s="812">
        <f>'3.'!G52</f>
        <v>4250.6424979168623</v>
      </c>
      <c r="U51" s="809">
        <f>'3.'!BX49</f>
        <v>233359.01199247767</v>
      </c>
      <c r="V51" s="809">
        <f>'3.'!BY49</f>
        <v>275407.17299434729</v>
      </c>
      <c r="W51" s="809">
        <f>AO48</f>
        <v>24171.276273122363</v>
      </c>
      <c r="X51" s="809">
        <f>AP48</f>
        <v>150550.20717672343</v>
      </c>
      <c r="Y51" s="809">
        <f>AQ48</f>
        <v>152876.7789570358</v>
      </c>
      <c r="Z51" s="810">
        <f>AR48</f>
        <v>168934.28814408008</v>
      </c>
      <c r="AA51" s="114"/>
      <c r="AD51" s="3579"/>
      <c r="AE51" s="2549" t="s">
        <v>1959</v>
      </c>
      <c r="AF51" s="2530">
        <v>4.3299999999120062E-4</v>
      </c>
      <c r="AG51" s="1488">
        <v>7758.7965780184295</v>
      </c>
      <c r="AH51" s="1488">
        <v>6724.4637761087097</v>
      </c>
      <c r="AI51" s="1488">
        <v>1770.3892334816303</v>
      </c>
      <c r="AJ51" s="1488">
        <v>1640.812974989042</v>
      </c>
      <c r="AK51" s="1488">
        <v>1593.2587063447429</v>
      </c>
      <c r="AL51" s="1488">
        <v>3758.8352071008467</v>
      </c>
      <c r="AM51" s="1488">
        <v>18039.522282384627</v>
      </c>
      <c r="AN51" s="1488">
        <v>2616.0485193709997</v>
      </c>
      <c r="AO51" s="1488">
        <v>1539.5649599053352</v>
      </c>
      <c r="AP51" s="1488">
        <v>6636.2417582974804</v>
      </c>
      <c r="AQ51" s="1488">
        <v>6598.336105962886</v>
      </c>
      <c r="AR51" s="1488">
        <v>7669.4412178044013</v>
      </c>
      <c r="AS51" s="1488">
        <v>1113.3127040592835</v>
      </c>
      <c r="AT51" s="1489">
        <v>426.25225584605187</v>
      </c>
    </row>
    <row r="52" spans="1:46" ht="17.100000000000001" customHeight="1">
      <c r="A52" s="813"/>
      <c r="B52" s="813" t="s">
        <v>1014</v>
      </c>
      <c r="C52" s="6"/>
      <c r="D52" s="811"/>
      <c r="E52" s="809">
        <f>'69.'!F32</f>
        <v>1716.9999999907361</v>
      </c>
      <c r="F52" s="809">
        <f>AG49</f>
        <v>55253.429070475642</v>
      </c>
      <c r="G52" s="809">
        <f>AH49</f>
        <v>46112.067433358643</v>
      </c>
      <c r="H52" s="809">
        <f>AI49</f>
        <v>10191.873847833531</v>
      </c>
      <c r="I52" s="809">
        <f>AJ49</f>
        <v>9482.8689093352696</v>
      </c>
      <c r="J52" s="809">
        <f>AK49</f>
        <v>9369.1567804094393</v>
      </c>
      <c r="K52" s="809">
        <f>AL49</f>
        <v>20725.830391313724</v>
      </c>
      <c r="L52" s="809">
        <f>AM49</f>
        <v>97171.341706436491</v>
      </c>
      <c r="M52" s="810">
        <f>AN49</f>
        <v>11355.849355366552</v>
      </c>
      <c r="N52" s="813"/>
      <c r="O52" s="813" t="s">
        <v>1014</v>
      </c>
      <c r="P52" s="6"/>
      <c r="Q52" s="811"/>
      <c r="R52" s="809">
        <f>'3.'!E53</f>
        <v>9835.3708756205815</v>
      </c>
      <c r="S52" s="812">
        <f>'3.'!F53</f>
        <v>8066.4889951572086</v>
      </c>
      <c r="T52" s="812">
        <f>'3.'!G53</f>
        <v>1768.8818804633688</v>
      </c>
      <c r="U52" s="809">
        <f>'3.'!BX50</f>
        <v>122782.84663507529</v>
      </c>
      <c r="V52" s="809">
        <f>'3.'!BY50</f>
        <v>160756.44990246568</v>
      </c>
      <c r="W52" s="809">
        <f>AO49</f>
        <v>6348.3079730508716</v>
      </c>
      <c r="X52" s="809">
        <f>AP49</f>
        <v>44033.390573077428</v>
      </c>
      <c r="Y52" s="809">
        <f>AQ49</f>
        <v>40396.456150263759</v>
      </c>
      <c r="Z52" s="810">
        <f>AR49</f>
        <v>54484.670735820844</v>
      </c>
      <c r="AA52" s="114"/>
      <c r="AD52" s="3579" t="s">
        <v>1960</v>
      </c>
      <c r="AE52" s="2549" t="s">
        <v>1961</v>
      </c>
      <c r="AF52" s="2530">
        <v>5.2140000000072849E-3</v>
      </c>
      <c r="AG52" s="1488">
        <v>490709.96251950134</v>
      </c>
      <c r="AH52" s="1488">
        <v>449597.31817731401</v>
      </c>
      <c r="AI52" s="1488">
        <v>120658.31715783017</v>
      </c>
      <c r="AJ52" s="1488">
        <v>115288.07582262204</v>
      </c>
      <c r="AK52" s="1488">
        <v>113485.33743092048</v>
      </c>
      <c r="AL52" s="1488">
        <v>263195.54705595237</v>
      </c>
      <c r="AM52" s="1488">
        <v>1673473.0444381828</v>
      </c>
      <c r="AN52" s="1488">
        <v>175642.07045095682</v>
      </c>
      <c r="AO52" s="1488">
        <v>87941.651808445356</v>
      </c>
      <c r="AP52" s="1488">
        <v>426786.50687839568</v>
      </c>
      <c r="AQ52" s="1488">
        <v>411982.33295009861</v>
      </c>
      <c r="AR52" s="1488">
        <v>461713.98814841901</v>
      </c>
      <c r="AS52" s="1488">
        <v>63074.257462603477</v>
      </c>
      <c r="AT52" s="1489">
        <v>24867.394345841763</v>
      </c>
    </row>
    <row r="53" spans="1:46" ht="17.100000000000001" customHeight="1">
      <c r="A53" s="813"/>
      <c r="B53" s="1137" t="s">
        <v>433</v>
      </c>
      <c r="C53" s="6"/>
      <c r="D53" s="811"/>
      <c r="E53" s="809">
        <f>'69.'!F33</f>
        <v>756.00000000012346</v>
      </c>
      <c r="F53" s="809">
        <f>AG50</f>
        <v>18743.245653681082</v>
      </c>
      <c r="G53" s="809">
        <f>AH50</f>
        <v>15054.192117573521</v>
      </c>
      <c r="H53" s="809">
        <f>AI50</f>
        <v>3233.2063003845797</v>
      </c>
      <c r="I53" s="809">
        <f>AJ50</f>
        <v>3013.6146392486885</v>
      </c>
      <c r="J53" s="809">
        <f>AK50</f>
        <v>2964.9615489638509</v>
      </c>
      <c r="K53" s="809">
        <f>AL50</f>
        <v>5844.0451523851771</v>
      </c>
      <c r="L53" s="809">
        <f>AM50</f>
        <v>23809.56341811021</v>
      </c>
      <c r="M53" s="810">
        <f>AN50</f>
        <v>4102.0278124895012</v>
      </c>
      <c r="N53" s="813"/>
      <c r="O53" s="1137" t="s">
        <v>433</v>
      </c>
      <c r="P53" s="6"/>
      <c r="Q53" s="811"/>
      <c r="R53" s="809">
        <f>'3.'!E54</f>
        <v>3760.7844495852632</v>
      </c>
      <c r="S53" s="812">
        <f>'3.'!F54</f>
        <v>2886.2378390903295</v>
      </c>
      <c r="T53" s="812">
        <f>'3.'!G54</f>
        <v>874.54661049493382</v>
      </c>
      <c r="U53" s="809">
        <f>'3.'!BX56</f>
        <v>66817.065331810431</v>
      </c>
      <c r="V53" s="809">
        <f>'3.'!BY56</f>
        <v>57083.946288343432</v>
      </c>
      <c r="W53" s="809">
        <f>AO50</f>
        <v>3149.1159545811256</v>
      </c>
      <c r="X53" s="809">
        <f>AP50</f>
        <v>14691.759873097597</v>
      </c>
      <c r="Y53" s="809">
        <f>AQ50</f>
        <v>14860.530013318659</v>
      </c>
      <c r="Z53" s="810">
        <f>AR50</f>
        <v>18040.660274066278</v>
      </c>
      <c r="AA53" s="114"/>
      <c r="AD53" s="3579"/>
      <c r="AE53" s="2549" t="s">
        <v>1962</v>
      </c>
      <c r="AF53" s="2530">
        <v>4.9190222575701955E-3</v>
      </c>
      <c r="AG53" s="1488">
        <v>213127.95695260406</v>
      </c>
      <c r="AH53" s="1488">
        <v>186840.38155029024</v>
      </c>
      <c r="AI53" s="1488">
        <v>42205.980016135261</v>
      </c>
      <c r="AJ53" s="1488">
        <v>39602.721378354079</v>
      </c>
      <c r="AK53" s="1488">
        <v>38810.832576244473</v>
      </c>
      <c r="AL53" s="1488">
        <v>81846.608658641999</v>
      </c>
      <c r="AM53" s="1488">
        <v>427175.90196487273</v>
      </c>
      <c r="AN53" s="1488">
        <v>72875.137239412463</v>
      </c>
      <c r="AO53" s="1488">
        <v>27661.499225311458</v>
      </c>
      <c r="AP53" s="1488">
        <v>177107.20685310452</v>
      </c>
      <c r="AQ53" s="1488">
        <v>174210.52483749803</v>
      </c>
      <c r="AR53" s="1488">
        <v>201818.61261650809</v>
      </c>
      <c r="AS53" s="1488">
        <v>19938.589664758496</v>
      </c>
      <c r="AT53" s="1489">
        <v>7722.9095605529747</v>
      </c>
    </row>
    <row r="54" spans="1:46" ht="17.100000000000001" customHeight="1">
      <c r="A54" s="2639" t="s">
        <v>434</v>
      </c>
      <c r="B54" s="2639"/>
      <c r="C54" s="6"/>
      <c r="D54" s="107"/>
      <c r="E54" s="809">
        <f>'69.'!F34</f>
        <v>432.99999999120053</v>
      </c>
      <c r="F54" s="809">
        <f>AG51</f>
        <v>7758.7965780184295</v>
      </c>
      <c r="G54" s="809">
        <f>AH51</f>
        <v>6724.4637761087097</v>
      </c>
      <c r="H54" s="809">
        <f>AI51</f>
        <v>1770.3892334816303</v>
      </c>
      <c r="I54" s="809">
        <f>AJ51</f>
        <v>1640.812974989042</v>
      </c>
      <c r="J54" s="809">
        <f>AK51</f>
        <v>1593.2587063447429</v>
      </c>
      <c r="K54" s="809">
        <f>AL51</f>
        <v>3758.8352071008467</v>
      </c>
      <c r="L54" s="809">
        <f>AM51</f>
        <v>18039.522282384627</v>
      </c>
      <c r="M54" s="810">
        <f>AN51</f>
        <v>2616.0485193709997</v>
      </c>
      <c r="N54" s="2639" t="s">
        <v>434</v>
      </c>
      <c r="O54" s="2639"/>
      <c r="P54" s="6"/>
      <c r="Q54" s="107"/>
      <c r="R54" s="809">
        <f>'3.'!E55</f>
        <v>2876.0777966247751</v>
      </c>
      <c r="S54" s="812">
        <f>'3.'!F55</f>
        <v>2411.0976811039677</v>
      </c>
      <c r="T54" s="812">
        <f>'3.'!G55</f>
        <v>464.98011552080811</v>
      </c>
      <c r="U54" s="809">
        <f>'3.'!BX57</f>
        <v>50181.065583986121</v>
      </c>
      <c r="V54" s="809">
        <f>'3.'!BY57</f>
        <v>39644.451835335465</v>
      </c>
      <c r="W54" s="809">
        <f>AO51</f>
        <v>1539.5649599053352</v>
      </c>
      <c r="X54" s="809">
        <f>AP51</f>
        <v>6636.2417582974804</v>
      </c>
      <c r="Y54" s="809">
        <f>AQ51</f>
        <v>6598.336105962886</v>
      </c>
      <c r="Z54" s="810">
        <f>AR51</f>
        <v>7669.4412178044013</v>
      </c>
      <c r="AA54" s="114"/>
      <c r="AD54" s="3579"/>
      <c r="AE54" s="2549" t="s">
        <v>1963</v>
      </c>
      <c r="AF54" s="2530">
        <v>5.1799999999908222E-3</v>
      </c>
      <c r="AG54" s="1488">
        <v>316748.44657986728</v>
      </c>
      <c r="AH54" s="1488">
        <v>280536.11083753128</v>
      </c>
      <c r="AI54" s="1488">
        <v>60418.334403001762</v>
      </c>
      <c r="AJ54" s="1488">
        <v>54381.698594539121</v>
      </c>
      <c r="AK54" s="1488">
        <v>53454.797997005575</v>
      </c>
      <c r="AL54" s="1488">
        <v>120566.85940330922</v>
      </c>
      <c r="AM54" s="1488">
        <v>802563.68697747681</v>
      </c>
      <c r="AN54" s="1488">
        <v>95421.270860025441</v>
      </c>
      <c r="AO54" s="1488">
        <v>39080.977766278098</v>
      </c>
      <c r="AP54" s="1488">
        <v>256472.56452611028</v>
      </c>
      <c r="AQ54" s="1488">
        <v>248609.74418332925</v>
      </c>
      <c r="AR54" s="1488">
        <v>296074.27785189031</v>
      </c>
      <c r="AS54" s="1488">
        <v>29913.106258950862</v>
      </c>
      <c r="AT54" s="1489">
        <v>9167.8715073272397</v>
      </c>
    </row>
    <row r="55" spans="1:46" ht="17.100000000000001" customHeight="1">
      <c r="A55" s="2641" t="s">
        <v>118</v>
      </c>
      <c r="B55" s="2641"/>
      <c r="C55" s="2641"/>
      <c r="D55" s="107"/>
      <c r="E55" s="809"/>
      <c r="F55" s="809"/>
      <c r="G55" s="809"/>
      <c r="H55" s="809"/>
      <c r="I55" s="809"/>
      <c r="J55" s="809"/>
      <c r="K55" s="809"/>
      <c r="L55" s="809"/>
      <c r="M55" s="810"/>
      <c r="N55" s="2641" t="s">
        <v>118</v>
      </c>
      <c r="O55" s="2641"/>
      <c r="P55" s="2641"/>
      <c r="Q55" s="107"/>
      <c r="R55" s="809"/>
      <c r="S55" s="810"/>
      <c r="T55" s="810"/>
      <c r="U55" s="809"/>
      <c r="V55" s="809"/>
      <c r="W55" s="809"/>
      <c r="X55" s="809"/>
      <c r="Y55" s="809"/>
      <c r="Z55" s="810"/>
      <c r="AA55" s="114"/>
      <c r="AD55" s="3579"/>
      <c r="AE55" s="2549" t="s">
        <v>1964</v>
      </c>
      <c r="AF55" s="2530">
        <v>7.5600000000012333E-4</v>
      </c>
      <c r="AG55" s="1488">
        <v>18743.245653681082</v>
      </c>
      <c r="AH55" s="1488">
        <v>15054.192117573521</v>
      </c>
      <c r="AI55" s="1488">
        <v>3233.2063003845797</v>
      </c>
      <c r="AJ55" s="1488">
        <v>3013.6146392486885</v>
      </c>
      <c r="AK55" s="1488">
        <v>2964.9615489638509</v>
      </c>
      <c r="AL55" s="1488">
        <v>5844.0451523851771</v>
      </c>
      <c r="AM55" s="1488">
        <v>23809.56341811021</v>
      </c>
      <c r="AN55" s="1488">
        <v>4102.0278124895012</v>
      </c>
      <c r="AO55" s="1488">
        <v>3149.1159545811256</v>
      </c>
      <c r="AP55" s="1488">
        <v>14691.759873097597</v>
      </c>
      <c r="AQ55" s="1488">
        <v>14860.530013318659</v>
      </c>
      <c r="AR55" s="1488">
        <v>18040.660274066278</v>
      </c>
      <c r="AS55" s="1488">
        <v>2415.8956962475108</v>
      </c>
      <c r="AT55" s="1489">
        <v>733.2202583336142</v>
      </c>
    </row>
    <row r="56" spans="1:46" ht="17.100000000000001" customHeight="1">
      <c r="A56" s="2639" t="s">
        <v>435</v>
      </c>
      <c r="B56" s="2639" t="s">
        <v>435</v>
      </c>
      <c r="C56" s="1141"/>
      <c r="D56" s="107"/>
      <c r="E56" s="809">
        <f>'69.'!F36</f>
        <v>7605.5027625785933</v>
      </c>
      <c r="F56" s="809">
        <f>AG57</f>
        <v>552180.55176143872</v>
      </c>
      <c r="G56" s="809">
        <f>AH57</f>
        <v>502240.1885717347</v>
      </c>
      <c r="H56" s="809">
        <f>AI57</f>
        <v>122006.39619382226</v>
      </c>
      <c r="I56" s="809">
        <f>AJ57</f>
        <v>113878.93959086327</v>
      </c>
      <c r="J56" s="809">
        <f>AK57</f>
        <v>111911.22415961357</v>
      </c>
      <c r="K56" s="809">
        <f>AL57</f>
        <v>243017.40136021448</v>
      </c>
      <c r="L56" s="809">
        <f>AM57</f>
        <v>1516228.8305350614</v>
      </c>
      <c r="M56" s="810">
        <f>AN57</f>
        <v>205004.22527896799</v>
      </c>
      <c r="N56" s="2639" t="s">
        <v>435</v>
      </c>
      <c r="O56" s="2639" t="s">
        <v>435</v>
      </c>
      <c r="P56" s="1141"/>
      <c r="Q56" s="107"/>
      <c r="R56" s="876">
        <f>'3.'!E57</f>
        <v>86320.016545759514</v>
      </c>
      <c r="S56" s="815">
        <f>'3.'!F57</f>
        <v>67003.071129976815</v>
      </c>
      <c r="T56" s="815">
        <f>'3.'!G57</f>
        <v>19316.945415782862</v>
      </c>
      <c r="U56" s="809">
        <f>'3.'!BX58</f>
        <v>1051331.4217367999</v>
      </c>
      <c r="V56" s="809">
        <f>'3.'!BY58</f>
        <v>917280.77308227296</v>
      </c>
      <c r="W56" s="809">
        <f>AO57</f>
        <v>87824.989558505593</v>
      </c>
      <c r="X56" s="809">
        <f>AP57</f>
        <v>498467.73586423643</v>
      </c>
      <c r="Y56" s="809">
        <f>AQ57</f>
        <v>469369.02785914904</v>
      </c>
      <c r="Z56" s="810">
        <f>AR57</f>
        <v>538024.4334412493</v>
      </c>
      <c r="AA56" s="114"/>
      <c r="AD56" s="3579"/>
      <c r="AE56" s="2549" t="s">
        <v>1965</v>
      </c>
      <c r="AF56" s="2530">
        <v>4.3299999999120062E-4</v>
      </c>
      <c r="AG56" s="1488">
        <v>7758.7965780184295</v>
      </c>
      <c r="AH56" s="1488">
        <v>6724.4637761087097</v>
      </c>
      <c r="AI56" s="1488">
        <v>1770.3892334816303</v>
      </c>
      <c r="AJ56" s="1488">
        <v>1640.812974989042</v>
      </c>
      <c r="AK56" s="1488">
        <v>1593.2587063447429</v>
      </c>
      <c r="AL56" s="1488">
        <v>3758.8352071008467</v>
      </c>
      <c r="AM56" s="1488">
        <v>18039.522282384627</v>
      </c>
      <c r="AN56" s="1488">
        <v>2616.0485193709997</v>
      </c>
      <c r="AO56" s="1488">
        <v>1539.5649599053352</v>
      </c>
      <c r="AP56" s="1488">
        <v>6636.2417582974804</v>
      </c>
      <c r="AQ56" s="1488">
        <v>6598.336105962886</v>
      </c>
      <c r="AR56" s="1488">
        <v>7669.4412178044013</v>
      </c>
      <c r="AS56" s="1488">
        <v>1113.3127040592835</v>
      </c>
      <c r="AT56" s="1489">
        <v>426.25225584605187</v>
      </c>
    </row>
    <row r="57" spans="1:46" ht="17.100000000000001" customHeight="1">
      <c r="A57" s="1137"/>
      <c r="B57" s="1137" t="s">
        <v>385</v>
      </c>
      <c r="C57" s="1137"/>
      <c r="D57" s="811"/>
      <c r="E57" s="809">
        <f>'69.'!F37</f>
        <v>6101.5923167991759</v>
      </c>
      <c r="F57" s="809">
        <f>AG59</f>
        <v>297999.2692244447</v>
      </c>
      <c r="G57" s="809">
        <f>AH59</f>
        <v>267056.61460381525</v>
      </c>
      <c r="H57" s="809">
        <f>AI59</f>
        <v>56137.041661662552</v>
      </c>
      <c r="I57" s="809">
        <f>AJ59</f>
        <v>51691.731082971055</v>
      </c>
      <c r="J57" s="809">
        <f>AK59</f>
        <v>50712.112199851115</v>
      </c>
      <c r="K57" s="809">
        <f>AL59</f>
        <v>114878.46391566181</v>
      </c>
      <c r="L57" s="809">
        <f>AM59</f>
        <v>642834.82213956967</v>
      </c>
      <c r="M57" s="810">
        <f>AN59</f>
        <v>95161.923446373941</v>
      </c>
      <c r="N57" s="1137"/>
      <c r="O57" s="1137" t="s">
        <v>385</v>
      </c>
      <c r="P57" s="1137"/>
      <c r="Q57" s="811"/>
      <c r="R57" s="876">
        <f>'3.'!E58</f>
        <v>50899.84787277798</v>
      </c>
      <c r="S57" s="815">
        <f>'3.'!F58</f>
        <v>39732.342723945738</v>
      </c>
      <c r="T57" s="815">
        <f>'3.'!G58</f>
        <v>11167.505148832239</v>
      </c>
      <c r="U57" s="810">
        <f>'3.'!BX60</f>
        <v>602855.96934949886</v>
      </c>
      <c r="V57" s="810">
        <f>'3.'!BY60</f>
        <v>625076.8223025623</v>
      </c>
      <c r="W57" s="809">
        <f>AO59</f>
        <v>39366.926517836313</v>
      </c>
      <c r="X57" s="809">
        <f>AP59</f>
        <v>261409.82214816613</v>
      </c>
      <c r="Y57" s="809">
        <f>AQ59</f>
        <v>244178.12436596295</v>
      </c>
      <c r="Z57" s="810">
        <f>AR59</f>
        <v>296675.75175109395</v>
      </c>
      <c r="AA57" s="114"/>
      <c r="AD57" s="3579" t="s">
        <v>1966</v>
      </c>
      <c r="AE57" s="2549" t="s">
        <v>1967</v>
      </c>
      <c r="AF57" s="2530">
        <v>7.6055027625786279E-3</v>
      </c>
      <c r="AG57" s="1488">
        <v>552180.55176143872</v>
      </c>
      <c r="AH57" s="1488">
        <v>502240.1885717347</v>
      </c>
      <c r="AI57" s="1488">
        <v>122006.39619382226</v>
      </c>
      <c r="AJ57" s="1488">
        <v>113878.93959086327</v>
      </c>
      <c r="AK57" s="1488">
        <v>111911.22415961357</v>
      </c>
      <c r="AL57" s="1488">
        <v>243017.40136021448</v>
      </c>
      <c r="AM57" s="1488">
        <v>1516228.8305350614</v>
      </c>
      <c r="AN57" s="1488">
        <v>205004.22527896799</v>
      </c>
      <c r="AO57" s="1488">
        <v>87824.989558505593</v>
      </c>
      <c r="AP57" s="1488">
        <v>498467.73586423643</v>
      </c>
      <c r="AQ57" s="1488">
        <v>469369.02785914904</v>
      </c>
      <c r="AR57" s="1488">
        <v>538024.4334412493</v>
      </c>
      <c r="AS57" s="1488">
        <v>64918.603273339577</v>
      </c>
      <c r="AT57" s="1489">
        <v>22906.386285165972</v>
      </c>
    </row>
    <row r="58" spans="1:46" ht="17.100000000000001" customHeight="1">
      <c r="A58" s="1137"/>
      <c r="B58" s="1137" t="s">
        <v>386</v>
      </c>
      <c r="C58" s="1137"/>
      <c r="D58" s="811"/>
      <c r="E58" s="810">
        <f>'69.'!F38</f>
        <v>892.94053870772802</v>
      </c>
      <c r="F58" s="809">
        <f>AG60</f>
        <v>166345.94594009797</v>
      </c>
      <c r="G58" s="809">
        <f>AH60</f>
        <v>155390.88490766013</v>
      </c>
      <c r="H58" s="809">
        <f>AI60</f>
        <v>42167.975386503422</v>
      </c>
      <c r="I58" s="809">
        <f>AJ60</f>
        <v>39678.336261849923</v>
      </c>
      <c r="J58" s="809">
        <f>AK60</f>
        <v>38977.725684832149</v>
      </c>
      <c r="K58" s="809">
        <f>AL60</f>
        <v>88570.975264156295</v>
      </c>
      <c r="L58" s="809">
        <f>AM60</f>
        <v>534172.77373580029</v>
      </c>
      <c r="M58" s="810">
        <f>AN60</f>
        <v>57051.637680595297</v>
      </c>
      <c r="N58" s="1137"/>
      <c r="O58" s="1137" t="s">
        <v>386</v>
      </c>
      <c r="P58" s="1137"/>
      <c r="Q58" s="811"/>
      <c r="R58" s="876">
        <f>'3.'!E59</f>
        <v>22468.105345626107</v>
      </c>
      <c r="S58" s="815">
        <f>'3.'!F59</f>
        <v>17321.641924535234</v>
      </c>
      <c r="T58" s="815">
        <f>'3.'!G59</f>
        <v>5146.4634210908926</v>
      </c>
      <c r="U58" s="810">
        <f>'3.'!BX61</f>
        <v>124141.69072761737</v>
      </c>
      <c r="V58" s="810">
        <f>'3.'!BY61</f>
        <v>164429.21208388256</v>
      </c>
      <c r="W58" s="809">
        <f>AO60</f>
        <v>26685.537091813218</v>
      </c>
      <c r="X58" s="809">
        <f>AP60</f>
        <v>158191.09681927337</v>
      </c>
      <c r="Y58" s="809">
        <f>AQ60</f>
        <v>150756.88894685928</v>
      </c>
      <c r="Z58" s="810">
        <f>AR60</f>
        <v>153363.65919766741</v>
      </c>
      <c r="AA58" s="114"/>
      <c r="AD58" s="3579"/>
      <c r="AE58" s="2549" t="s">
        <v>1968</v>
      </c>
      <c r="AF58" s="2530">
        <v>8.8965194949808483E-3</v>
      </c>
      <c r="AG58" s="1488">
        <v>494907.85652223357</v>
      </c>
      <c r="AH58" s="1488">
        <v>436512.27788708283</v>
      </c>
      <c r="AI58" s="1488">
        <v>106279.83091701097</v>
      </c>
      <c r="AJ58" s="1488">
        <v>100047.98381888973</v>
      </c>
      <c r="AK58" s="1488">
        <v>98397.96409986545</v>
      </c>
      <c r="AL58" s="1488">
        <v>232194.49411717584</v>
      </c>
      <c r="AM58" s="1488">
        <v>1428832.8885459667</v>
      </c>
      <c r="AN58" s="1488">
        <v>145652.32960328727</v>
      </c>
      <c r="AO58" s="1488">
        <v>71547.820156015572</v>
      </c>
      <c r="AP58" s="1488">
        <v>383226.54402476904</v>
      </c>
      <c r="AQ58" s="1488">
        <v>386892.44023105688</v>
      </c>
      <c r="AR58" s="1488">
        <v>447292.54666743864</v>
      </c>
      <c r="AS58" s="1488">
        <v>51536.558513280048</v>
      </c>
      <c r="AT58" s="1489">
        <v>20011.261642735626</v>
      </c>
    </row>
    <row r="59" spans="1:46" ht="17.100000000000001" customHeight="1">
      <c r="A59" s="1137"/>
      <c r="B59" s="1137" t="s">
        <v>387</v>
      </c>
      <c r="C59" s="1137"/>
      <c r="D59" s="811"/>
      <c r="E59" s="810">
        <f>'69.'!F39</f>
        <v>610.96990707169562</v>
      </c>
      <c r="F59" s="809">
        <f>AG61</f>
        <v>87835.336596895475</v>
      </c>
      <c r="G59" s="809">
        <f>AH61</f>
        <v>79792.689060259218</v>
      </c>
      <c r="H59" s="809">
        <f>AI61</f>
        <v>23701.379145656683</v>
      </c>
      <c r="I59" s="809">
        <f>AJ61</f>
        <v>22508.872246042327</v>
      </c>
      <c r="J59" s="809">
        <f>AK61</f>
        <v>22221.386274930435</v>
      </c>
      <c r="K59" s="809">
        <f>AL61</f>
        <v>39567.962180395974</v>
      </c>
      <c r="L59" s="809">
        <f>AM61</f>
        <v>339221.23465969099</v>
      </c>
      <c r="M59" s="810">
        <f>AN61</f>
        <v>52790.664151998972</v>
      </c>
      <c r="N59" s="1137"/>
      <c r="O59" s="1137" t="s">
        <v>387</v>
      </c>
      <c r="P59" s="1137"/>
      <c r="Q59" s="811"/>
      <c r="R59" s="876">
        <f>'3.'!E60</f>
        <v>12952.06332735554</v>
      </c>
      <c r="S59" s="815">
        <f>'3.'!F60</f>
        <v>9949.0864814958186</v>
      </c>
      <c r="T59" s="815">
        <f>'3.'!G60</f>
        <v>3002.9768458597214</v>
      </c>
      <c r="U59" s="810">
        <f>'3.'!BX62</f>
        <v>324333.76165968407</v>
      </c>
      <c r="V59" s="810">
        <f>'3.'!BY62</f>
        <v>127774.73869582874</v>
      </c>
      <c r="W59" s="809">
        <f>AO61</f>
        <v>21772.525948856139</v>
      </c>
      <c r="X59" s="809">
        <f>AP61</f>
        <v>78866.816896796357</v>
      </c>
      <c r="Y59" s="809">
        <f>AQ61</f>
        <v>74434.014546326667</v>
      </c>
      <c r="Z59" s="810">
        <f>AR61</f>
        <v>87985.022492487667</v>
      </c>
      <c r="AA59" s="114"/>
      <c r="AD59" s="3579" t="s">
        <v>1969</v>
      </c>
      <c r="AE59" s="2549" t="s">
        <v>1970</v>
      </c>
      <c r="AF59" s="2530">
        <v>6.1015923167992009E-3</v>
      </c>
      <c r="AG59" s="1488">
        <v>297999.2692244447</v>
      </c>
      <c r="AH59" s="1488">
        <v>267056.61460381525</v>
      </c>
      <c r="AI59" s="1488">
        <v>56137.041661662552</v>
      </c>
      <c r="AJ59" s="1488">
        <v>51691.731082971055</v>
      </c>
      <c r="AK59" s="1488">
        <v>50712.112199851115</v>
      </c>
      <c r="AL59" s="1488">
        <v>114878.46391566181</v>
      </c>
      <c r="AM59" s="1488">
        <v>642834.82213956967</v>
      </c>
      <c r="AN59" s="1488">
        <v>95161.923446373941</v>
      </c>
      <c r="AO59" s="1488">
        <v>39366.926517836313</v>
      </c>
      <c r="AP59" s="1488">
        <v>261409.82214816613</v>
      </c>
      <c r="AQ59" s="1488">
        <v>244178.12436596295</v>
      </c>
      <c r="AR59" s="1488">
        <v>296675.75175109395</v>
      </c>
      <c r="AS59" s="1488">
        <v>27180.799159054302</v>
      </c>
      <c r="AT59" s="1489">
        <v>12186.127358781916</v>
      </c>
    </row>
    <row r="60" spans="1:46" ht="17.100000000000001" customHeight="1" thickBot="1">
      <c r="A60" s="2640" t="s">
        <v>439</v>
      </c>
      <c r="B60" s="2640"/>
      <c r="C60" s="1138"/>
      <c r="D60" s="816"/>
      <c r="E60" s="817">
        <f>'69.'!F40</f>
        <v>8896.5194949809538</v>
      </c>
      <c r="F60" s="817">
        <f>AG62</f>
        <v>494907.85652223357</v>
      </c>
      <c r="G60" s="817">
        <f>AH62</f>
        <v>436512.27788708283</v>
      </c>
      <c r="H60" s="817">
        <f>AI62</f>
        <v>106279.83091701097</v>
      </c>
      <c r="I60" s="817">
        <f>AJ62</f>
        <v>100047.98381888973</v>
      </c>
      <c r="J60" s="817">
        <f>AK62</f>
        <v>98397.96409986545</v>
      </c>
      <c r="K60" s="817">
        <f>AL62</f>
        <v>232194.49411717584</v>
      </c>
      <c r="L60" s="817">
        <f>AM62</f>
        <v>1428832.8885459667</v>
      </c>
      <c r="M60" s="817">
        <f>AN62</f>
        <v>145652.32960328727</v>
      </c>
      <c r="N60" s="2640" t="s">
        <v>439</v>
      </c>
      <c r="O60" s="2640"/>
      <c r="P60" s="1138"/>
      <c r="Q60" s="816"/>
      <c r="R60" s="877">
        <f>'3.'!E61</f>
        <v>59889.336114640209</v>
      </c>
      <c r="S60" s="818">
        <f>'3.'!F61</f>
        <v>45995.305821718859</v>
      </c>
      <c r="T60" s="818">
        <f>'3.'!G61</f>
        <v>13894.030292921338</v>
      </c>
      <c r="U60" s="817">
        <f>'3.'!BX64</f>
        <v>852984.95471883914</v>
      </c>
      <c r="V60" s="817">
        <f>'3.'!BY64</f>
        <v>1089161.2297713105</v>
      </c>
      <c r="W60" s="817">
        <f>AO62</f>
        <v>71547.820156015572</v>
      </c>
      <c r="X60" s="817">
        <f>AP62</f>
        <v>383226.54402476904</v>
      </c>
      <c r="Y60" s="817">
        <f>AQ62</f>
        <v>386892.44023105688</v>
      </c>
      <c r="Z60" s="817">
        <f>AR62</f>
        <v>447292.54666743864</v>
      </c>
      <c r="AA60" s="114"/>
      <c r="AD60" s="3579"/>
      <c r="AE60" s="2549" t="s">
        <v>1971</v>
      </c>
      <c r="AF60" s="2530">
        <v>8.9294053870772789E-4</v>
      </c>
      <c r="AG60" s="1488">
        <v>166345.94594009797</v>
      </c>
      <c r="AH60" s="1488">
        <v>155390.88490766013</v>
      </c>
      <c r="AI60" s="1488">
        <v>42167.975386503422</v>
      </c>
      <c r="AJ60" s="1488">
        <v>39678.336261849923</v>
      </c>
      <c r="AK60" s="1488">
        <v>38977.725684832149</v>
      </c>
      <c r="AL60" s="1488">
        <v>88570.975264156295</v>
      </c>
      <c r="AM60" s="1488">
        <v>534172.77373580029</v>
      </c>
      <c r="AN60" s="1488">
        <v>57051.637680595297</v>
      </c>
      <c r="AO60" s="1488">
        <v>26685.537091813218</v>
      </c>
      <c r="AP60" s="1488">
        <v>158191.09681927337</v>
      </c>
      <c r="AQ60" s="1488">
        <v>150756.88894685928</v>
      </c>
      <c r="AR60" s="1488">
        <v>153363.65919766741</v>
      </c>
      <c r="AS60" s="1488">
        <v>20935.250172202217</v>
      </c>
      <c r="AT60" s="1489">
        <v>5750.2869196109832</v>
      </c>
    </row>
    <row r="61" spans="1:46" s="119" customFormat="1" ht="15" customHeight="1">
      <c r="A61" s="119" t="s">
        <v>550</v>
      </c>
      <c r="D61" s="120"/>
      <c r="M61" s="2375"/>
      <c r="N61" s="2349" t="s">
        <v>2502</v>
      </c>
      <c r="O61" s="121"/>
      <c r="P61" s="122"/>
      <c r="Q61" s="122"/>
      <c r="R61" s="122"/>
      <c r="S61" s="122"/>
      <c r="T61" s="122"/>
      <c r="W61" s="2653"/>
      <c r="X61" s="2653"/>
      <c r="Y61" s="2653"/>
      <c r="Z61" s="2653"/>
      <c r="AD61" s="3579"/>
      <c r="AE61" s="2549" t="s">
        <v>1972</v>
      </c>
      <c r="AF61" s="2530">
        <v>6.1096990707169558E-4</v>
      </c>
      <c r="AG61" s="1488">
        <v>87835.336596895475</v>
      </c>
      <c r="AH61" s="1488">
        <v>79792.689060259218</v>
      </c>
      <c r="AI61" s="1488">
        <v>23701.379145656683</v>
      </c>
      <c r="AJ61" s="1488">
        <v>22508.872246042327</v>
      </c>
      <c r="AK61" s="1488">
        <v>22221.386274930435</v>
      </c>
      <c r="AL61" s="1488">
        <v>39567.962180395974</v>
      </c>
      <c r="AM61" s="1488">
        <v>339221.23465969099</v>
      </c>
      <c r="AN61" s="1488">
        <v>52790.664151998972</v>
      </c>
      <c r="AO61" s="1488">
        <v>21772.525948856139</v>
      </c>
      <c r="AP61" s="1488">
        <v>78866.816896796357</v>
      </c>
      <c r="AQ61" s="1488">
        <v>74434.014546326667</v>
      </c>
      <c r="AR61" s="1488">
        <v>87985.022492487667</v>
      </c>
      <c r="AS61" s="1488">
        <v>16802.553942083061</v>
      </c>
      <c r="AT61" s="1489">
        <v>4969.9720067730632</v>
      </c>
    </row>
    <row r="62" spans="1:46" s="119" customFormat="1" ht="15" customHeight="1">
      <c r="A62" s="119" t="s">
        <v>2493</v>
      </c>
      <c r="D62" s="120"/>
      <c r="M62" s="2375"/>
      <c r="N62" s="119" t="s">
        <v>2500</v>
      </c>
      <c r="W62" s="2654"/>
      <c r="X62" s="2654"/>
      <c r="Y62" s="2654"/>
      <c r="Z62" s="2654"/>
      <c r="AD62" s="3579"/>
      <c r="AE62" s="2549" t="s">
        <v>1973</v>
      </c>
      <c r="AF62" s="2530">
        <v>8.8965194949808483E-3</v>
      </c>
      <c r="AG62" s="1488">
        <v>494907.85652223357</v>
      </c>
      <c r="AH62" s="1488">
        <v>436512.27788708283</v>
      </c>
      <c r="AI62" s="1488">
        <v>106279.83091701097</v>
      </c>
      <c r="AJ62" s="1488">
        <v>100047.98381888973</v>
      </c>
      <c r="AK62" s="1488">
        <v>98397.96409986545</v>
      </c>
      <c r="AL62" s="1488">
        <v>232194.49411717584</v>
      </c>
      <c r="AM62" s="1488">
        <v>1428832.8885459667</v>
      </c>
      <c r="AN62" s="1488">
        <v>145652.32960328727</v>
      </c>
      <c r="AO62" s="1488">
        <v>71547.820156015572</v>
      </c>
      <c r="AP62" s="1488">
        <v>383226.54402476904</v>
      </c>
      <c r="AQ62" s="1488">
        <v>386892.44023105688</v>
      </c>
      <c r="AR62" s="1488">
        <v>447292.54666743864</v>
      </c>
      <c r="AS62" s="1488">
        <v>51536.558513280048</v>
      </c>
      <c r="AT62" s="1489">
        <v>20011.261642735626</v>
      </c>
    </row>
    <row r="63" spans="1:46" s="119" customFormat="1" ht="15" customHeight="1">
      <c r="A63" s="119" t="s">
        <v>2495</v>
      </c>
      <c r="D63" s="120"/>
      <c r="M63" s="2375"/>
      <c r="W63" s="2654"/>
      <c r="X63" s="2654"/>
      <c r="Y63" s="2654"/>
      <c r="Z63" s="2654"/>
      <c r="AD63" s="3579" t="s">
        <v>1974</v>
      </c>
      <c r="AE63" s="2549" t="s">
        <v>1975</v>
      </c>
      <c r="AF63" s="2530">
        <v>1.3179744560735333E-2</v>
      </c>
      <c r="AG63" s="1488">
        <v>319910.68374817894</v>
      </c>
      <c r="AH63" s="1488">
        <v>259919.06503592641</v>
      </c>
      <c r="AI63" s="1488">
        <v>53907.138674954564</v>
      </c>
      <c r="AJ63" s="1488">
        <v>48685.640881345302</v>
      </c>
      <c r="AK63" s="1488">
        <v>47809.978247136751</v>
      </c>
      <c r="AL63" s="1488">
        <v>125426.17978562783</v>
      </c>
      <c r="AM63" s="1488">
        <v>584801.75377575681</v>
      </c>
      <c r="AN63" s="1488">
        <v>111259.17043950876</v>
      </c>
      <c r="AO63" s="1488">
        <v>34504.377272216116</v>
      </c>
      <c r="AP63" s="1488">
        <v>246533.88138841957</v>
      </c>
      <c r="AQ63" s="1488">
        <v>236995.9995005838</v>
      </c>
      <c r="AR63" s="1488">
        <v>305206.88199621107</v>
      </c>
      <c r="AS63" s="1488">
        <v>23252.171983840795</v>
      </c>
      <c r="AT63" s="1489">
        <v>11252.205288375268</v>
      </c>
    </row>
    <row r="64" spans="1:46" s="119" customFormat="1" ht="12.6" customHeight="1">
      <c r="A64" s="119" t="s">
        <v>2494</v>
      </c>
      <c r="D64" s="120"/>
      <c r="M64" s="2375"/>
      <c r="W64" s="2654"/>
      <c r="X64" s="2654"/>
      <c r="Y64" s="2654"/>
      <c r="Z64" s="2654"/>
      <c r="AD64" s="3579"/>
      <c r="AE64" s="2549" t="s">
        <v>1976</v>
      </c>
      <c r="AF64" s="2530">
        <v>1.8907276667529899E-3</v>
      </c>
      <c r="AG64" s="1488">
        <v>147077.49203055337</v>
      </c>
      <c r="AH64" s="1488">
        <v>122776.99358896355</v>
      </c>
      <c r="AI64" s="1488">
        <v>30084.425569894142</v>
      </c>
      <c r="AJ64" s="1488">
        <v>28417.19458310524</v>
      </c>
      <c r="AK64" s="1488">
        <v>27914.539365204309</v>
      </c>
      <c r="AL64" s="1488">
        <v>62486.894287906376</v>
      </c>
      <c r="AM64" s="1488">
        <v>303803.30726815987</v>
      </c>
      <c r="AN64" s="1488">
        <v>40218.628769009418</v>
      </c>
      <c r="AO64" s="1488">
        <v>19585.4662008042</v>
      </c>
      <c r="AP64" s="1488">
        <v>116843.25435443268</v>
      </c>
      <c r="AQ64" s="1488">
        <v>108873.01115029352</v>
      </c>
      <c r="AR64" s="1488">
        <v>142287.31646035891</v>
      </c>
      <c r="AS64" s="1488">
        <v>12775.860467440933</v>
      </c>
      <c r="AT64" s="1489">
        <v>6809.6057333632825</v>
      </c>
    </row>
    <row r="65" spans="5:46" ht="17.25" thickBot="1">
      <c r="E65" s="744" t="s">
        <v>2632</v>
      </c>
      <c r="F65" s="744"/>
      <c r="G65" s="744"/>
      <c r="H65" s="744"/>
      <c r="I65" s="744"/>
      <c r="J65" s="808"/>
      <c r="O65" s="123" t="s">
        <v>369</v>
      </c>
      <c r="R65" s="744" t="s">
        <v>2633</v>
      </c>
      <c r="S65" s="744"/>
      <c r="T65" s="744"/>
      <c r="U65" s="744"/>
      <c r="V65" s="2260" t="s">
        <v>2635</v>
      </c>
      <c r="W65" s="2261"/>
      <c r="X65" s="2261"/>
      <c r="Y65" s="2261"/>
      <c r="Z65" s="2261"/>
      <c r="AA65" s="2261"/>
      <c r="AD65" s="3579"/>
      <c r="AE65" s="2549" t="s">
        <v>1977</v>
      </c>
      <c r="AF65" s="2530">
        <v>1.0372995587676825E-3</v>
      </c>
      <c r="AG65" s="1488">
        <v>166408.3419981279</v>
      </c>
      <c r="AH65" s="1488">
        <v>151024.08213485259</v>
      </c>
      <c r="AI65" s="1488">
        <v>36475.783271027009</v>
      </c>
      <c r="AJ65" s="1488">
        <v>34409.847237599977</v>
      </c>
      <c r="AK65" s="1488">
        <v>33903.131101962725</v>
      </c>
      <c r="AL65" s="1488">
        <v>81106.83174776427</v>
      </c>
      <c r="AM65" s="1488">
        <v>453587.61438174767</v>
      </c>
      <c r="AN65" s="1488">
        <v>63633.786648908019</v>
      </c>
      <c r="AO65" s="1488">
        <v>27502.236306457995</v>
      </c>
      <c r="AP65" s="1488">
        <v>144239.52268839843</v>
      </c>
      <c r="AQ65" s="1488">
        <v>138590.99270185901</v>
      </c>
      <c r="AR65" s="1488">
        <v>164546.05281797328</v>
      </c>
      <c r="AS65" s="1488">
        <v>19378.722365242902</v>
      </c>
      <c r="AT65" s="1489">
        <v>8123.5139412150766</v>
      </c>
    </row>
    <row r="66" spans="5:46" ht="33.75" thickBot="1">
      <c r="E66" s="2161" t="s">
        <v>822</v>
      </c>
      <c r="F66" s="2604" t="s">
        <v>2413</v>
      </c>
      <c r="G66" s="2605"/>
      <c r="H66" s="2604" t="s">
        <v>2414</v>
      </c>
      <c r="I66" s="2605"/>
      <c r="J66" s="819" t="s">
        <v>2415</v>
      </c>
      <c r="R66" s="2222" t="s">
        <v>829</v>
      </c>
      <c r="S66" s="685" t="s">
        <v>2381</v>
      </c>
      <c r="T66" s="2221" t="s">
        <v>937</v>
      </c>
      <c r="U66" s="2063" t="s">
        <v>2382</v>
      </c>
      <c r="V66" s="2231" t="s">
        <v>2634</v>
      </c>
      <c r="W66" s="2259" t="s">
        <v>2427</v>
      </c>
      <c r="X66" s="686"/>
      <c r="Y66" s="2259" t="s">
        <v>850</v>
      </c>
      <c r="Z66" s="2300"/>
      <c r="AA66" s="1251" t="s">
        <v>2428</v>
      </c>
      <c r="AD66" s="3579"/>
      <c r="AE66" s="2549" t="s">
        <v>1978</v>
      </c>
      <c r="AF66" s="2530">
        <v>2.5588325401682471E-4</v>
      </c>
      <c r="AG66" s="1488">
        <v>136312.902533193</v>
      </c>
      <c r="AH66" s="1488">
        <v>129911.37949500499</v>
      </c>
      <c r="AI66" s="1488">
        <v>33219.087311124102</v>
      </c>
      <c r="AJ66" s="1488">
        <v>31517.457660015472</v>
      </c>
      <c r="AK66" s="1488">
        <v>30916.689870117174</v>
      </c>
      <c r="AL66" s="1488">
        <v>79157.541117372297</v>
      </c>
      <c r="AM66" s="1488">
        <v>410756.42488352233</v>
      </c>
      <c r="AN66" s="1488">
        <v>27670.881559145968</v>
      </c>
      <c r="AO66" s="1488">
        <v>26100.057283772807</v>
      </c>
      <c r="AP66" s="1488">
        <v>113509.14853734238</v>
      </c>
      <c r="AQ66" s="1488">
        <v>119633.36169941218</v>
      </c>
      <c r="AR66" s="1488">
        <v>118933.1705438776</v>
      </c>
      <c r="AS66" s="1488">
        <v>20179.575712095459</v>
      </c>
      <c r="AT66" s="1489">
        <v>5920.481571677341</v>
      </c>
    </row>
    <row r="67" spans="5:46" ht="16.5">
      <c r="E67" s="2161"/>
      <c r="F67" s="686" t="s">
        <v>96</v>
      </c>
      <c r="G67" s="688" t="s">
        <v>854</v>
      </c>
      <c r="H67" s="686" t="s">
        <v>96</v>
      </c>
      <c r="I67" s="688" t="s">
        <v>854</v>
      </c>
      <c r="J67" s="819" t="s">
        <v>852</v>
      </c>
      <c r="O67" s="820"/>
      <c r="R67" s="662" t="s">
        <v>2383</v>
      </c>
      <c r="S67" s="678">
        <f>W29</f>
        <v>159372.80971452114</v>
      </c>
      <c r="T67" s="678">
        <f>Y29</f>
        <v>856261.46809020382</v>
      </c>
      <c r="U67" s="671">
        <f t="shared" ref="U67:U72" si="0">S67/T67*100</f>
        <v>18.612633600106342</v>
      </c>
      <c r="V67" s="2231"/>
      <c r="W67" s="686" t="s">
        <v>2425</v>
      </c>
      <c r="X67" s="821" t="s">
        <v>2426</v>
      </c>
      <c r="Y67" s="686" t="s">
        <v>2425</v>
      </c>
      <c r="Z67" s="1251" t="s">
        <v>2426</v>
      </c>
      <c r="AA67" s="819" t="s">
        <v>852</v>
      </c>
      <c r="AD67" s="3579"/>
      <c r="AE67" s="2549" t="s">
        <v>1979</v>
      </c>
      <c r="AF67" s="2530">
        <v>1.0095166173098394E-4</v>
      </c>
      <c r="AG67" s="1488">
        <v>124565.8720630586</v>
      </c>
      <c r="AH67" s="1488">
        <v>122307.83029351005</v>
      </c>
      <c r="AI67" s="1488">
        <v>38947.819536837516</v>
      </c>
      <c r="AJ67" s="1488">
        <v>37412.336455826007</v>
      </c>
      <c r="AK67" s="1488">
        <v>36917.787555254537</v>
      </c>
      <c r="AL67" s="1488">
        <v>61966.215077961497</v>
      </c>
      <c r="AM67" s="1488">
        <v>577014.00337241753</v>
      </c>
      <c r="AN67" s="1488">
        <v>25035.83570036944</v>
      </c>
      <c r="AO67" s="1488">
        <v>26228.681792076302</v>
      </c>
      <c r="AP67" s="1488">
        <v>103746.95654951336</v>
      </c>
      <c r="AQ67" s="1488">
        <v>109968.13707425562</v>
      </c>
      <c r="AR67" s="1488">
        <v>101006.92317824297</v>
      </c>
      <c r="AS67" s="1488">
        <v>20785.900565856933</v>
      </c>
      <c r="AT67" s="1489">
        <v>5442.7812262193584</v>
      </c>
    </row>
    <row r="68" spans="5:46" ht="15" customHeight="1" thickBot="1">
      <c r="E68" s="2162"/>
      <c r="F68" s="687" t="s">
        <v>853</v>
      </c>
      <c r="G68" s="823" t="s">
        <v>852</v>
      </c>
      <c r="H68" s="687" t="s">
        <v>853</v>
      </c>
      <c r="I68" s="823" t="s">
        <v>852</v>
      </c>
      <c r="J68" s="824"/>
      <c r="R68" s="1127" t="s">
        <v>52</v>
      </c>
      <c r="S68" s="679">
        <f>W34</f>
        <v>113086.10207969823</v>
      </c>
      <c r="T68" s="679">
        <f>Y34</f>
        <v>561380.75376886257</v>
      </c>
      <c r="U68" s="691">
        <f t="shared" si="0"/>
        <v>20.144278427874141</v>
      </c>
      <c r="V68" s="2232"/>
      <c r="W68" s="2054" t="s">
        <v>1016</v>
      </c>
      <c r="X68" s="825"/>
      <c r="Y68" s="2054" t="s">
        <v>1016</v>
      </c>
      <c r="Z68" s="824"/>
      <c r="AA68" s="824"/>
      <c r="AD68" s="3579"/>
      <c r="AE68" s="2549" t="s">
        <v>1980</v>
      </c>
      <c r="AF68" s="2530">
        <v>3.7415555555537643E-5</v>
      </c>
      <c r="AG68" s="1488">
        <v>152813.11591056007</v>
      </c>
      <c r="AH68" s="1488">
        <v>152813.11591056007</v>
      </c>
      <c r="AI68" s="1488">
        <v>35651.972746996202</v>
      </c>
      <c r="AJ68" s="1488">
        <v>33484.446591861051</v>
      </c>
      <c r="AK68" s="1488">
        <v>32847.062119803581</v>
      </c>
      <c r="AL68" s="1488">
        <v>65068.23346075751</v>
      </c>
      <c r="AM68" s="1488">
        <v>615098.61539942294</v>
      </c>
      <c r="AN68" s="1488">
        <v>82838.251765314111</v>
      </c>
      <c r="AO68" s="1488">
        <v>25451.990859193891</v>
      </c>
      <c r="AP68" s="1488">
        <v>156821.51637089896</v>
      </c>
      <c r="AQ68" s="1488">
        <v>142199.96596380265</v>
      </c>
      <c r="AR68" s="1488">
        <v>153336.63511202353</v>
      </c>
      <c r="AS68" s="1488">
        <v>20082.9306921426</v>
      </c>
      <c r="AT68" s="1489">
        <v>5369.0601670512915</v>
      </c>
    </row>
    <row r="69" spans="5:46" ht="15" customHeight="1">
      <c r="E69" s="100" t="s">
        <v>785</v>
      </c>
      <c r="F69" s="692">
        <f>G29</f>
        <v>938752.46645881783</v>
      </c>
      <c r="G69" s="693">
        <v>100</v>
      </c>
      <c r="H69" s="678">
        <v>688050</v>
      </c>
      <c r="I69" s="660">
        <v>100</v>
      </c>
      <c r="J69" s="703">
        <f>(F69-H69)/H69*100</f>
        <v>36.436663971923238</v>
      </c>
      <c r="K69" s="807">
        <f>F69-H69</f>
        <v>250702.46645881783</v>
      </c>
      <c r="R69" s="1127" t="s">
        <v>53</v>
      </c>
      <c r="S69" s="679">
        <f>W35</f>
        <v>8202.4934030827262</v>
      </c>
      <c r="T69" s="679">
        <f>Y35</f>
        <v>48297.595090711191</v>
      </c>
      <c r="U69" s="691">
        <f t="shared" si="0"/>
        <v>16.983233611688185</v>
      </c>
      <c r="V69" s="659" t="s">
        <v>785</v>
      </c>
      <c r="W69" s="782">
        <f>Z29</f>
        <v>985316.98010869022</v>
      </c>
      <c r="X69" s="783">
        <v>100</v>
      </c>
      <c r="Y69" s="782">
        <v>795481</v>
      </c>
      <c r="Z69" s="2262">
        <v>100</v>
      </c>
      <c r="AA69" s="703">
        <f>(W69-Y69)/Y69*100</f>
        <v>23.864300983768338</v>
      </c>
      <c r="AB69" s="807">
        <f>W69-Y69</f>
        <v>189835.98010869022</v>
      </c>
      <c r="AD69" s="3579" t="s">
        <v>861</v>
      </c>
      <c r="AE69" s="2549" t="s">
        <v>1981</v>
      </c>
      <c r="AF69" s="2530">
        <v>6.5282726643056304E-3</v>
      </c>
      <c r="AG69" s="1488">
        <v>31666.285095034531</v>
      </c>
      <c r="AH69" s="1488">
        <v>18361.692590585088</v>
      </c>
      <c r="AI69" s="1488">
        <v>2175.8304562557446</v>
      </c>
      <c r="AJ69" s="1488">
        <v>1640.3521839885032</v>
      </c>
      <c r="AK69" s="1488">
        <v>1471.6733806995921</v>
      </c>
      <c r="AL69" s="1488">
        <v>41618.778367856059</v>
      </c>
      <c r="AM69" s="1488">
        <v>99742.428044848915</v>
      </c>
      <c r="AN69" s="1488">
        <v>25418.557288649339</v>
      </c>
      <c r="AO69" s="1488">
        <v>5644.8980561194685</v>
      </c>
      <c r="AP69" s="1488">
        <v>15525.755683455882</v>
      </c>
      <c r="AQ69" s="1488">
        <v>21345.027502758385</v>
      </c>
      <c r="AR69" s="1488">
        <v>29285.622448783368</v>
      </c>
      <c r="AS69" s="1488">
        <v>2625.8756003810763</v>
      </c>
      <c r="AT69" s="1489">
        <v>3019.0224557383935</v>
      </c>
    </row>
    <row r="70" spans="5:46" ht="15" customHeight="1">
      <c r="E70" s="100" t="s">
        <v>829</v>
      </c>
      <c r="F70" s="695"/>
      <c r="G70" s="696"/>
      <c r="H70" s="660"/>
      <c r="I70" s="660"/>
      <c r="J70" s="704"/>
      <c r="R70" s="1127" t="s">
        <v>54</v>
      </c>
      <c r="S70" s="679">
        <f>W36</f>
        <v>18245.829312905975</v>
      </c>
      <c r="T70" s="679">
        <f>Y36</f>
        <v>124615.88484545925</v>
      </c>
      <c r="U70" s="691">
        <f>S70/T70*100</f>
        <v>14.64165610630884</v>
      </c>
      <c r="V70" s="1127" t="s">
        <v>52</v>
      </c>
      <c r="W70" s="784">
        <f>Z34</f>
        <v>614320.81176381395</v>
      </c>
      <c r="X70" s="785">
        <f>W70/$W$69*100</f>
        <v>62.347531217420851</v>
      </c>
      <c r="Y70" s="781">
        <v>485047</v>
      </c>
      <c r="Z70" s="2383">
        <v>61</v>
      </c>
      <c r="AA70" s="703">
        <f t="shared" ref="AA70:AA74" si="1">(W70-Y70)/Y70*100</f>
        <v>26.651811425246201</v>
      </c>
      <c r="AD70" s="3579"/>
      <c r="AE70" s="2549" t="s">
        <v>1982</v>
      </c>
      <c r="AF70" s="2530">
        <v>2.0479967811726425E-3</v>
      </c>
      <c r="AG70" s="1488">
        <v>24044.219013051588</v>
      </c>
      <c r="AH70" s="1488">
        <v>17064.215409827641</v>
      </c>
      <c r="AI70" s="1488">
        <v>5260.8458492811378</v>
      </c>
      <c r="AJ70" s="1488">
        <v>4894.1521320369466</v>
      </c>
      <c r="AK70" s="1488">
        <v>4788.9866919675915</v>
      </c>
      <c r="AL70" s="1488">
        <v>12258.615078857576</v>
      </c>
      <c r="AM70" s="1488">
        <v>39476.167285833515</v>
      </c>
      <c r="AN70" s="1488">
        <v>14323.804622564685</v>
      </c>
      <c r="AO70" s="1488">
        <v>3648.7449943549291</v>
      </c>
      <c r="AP70" s="1488">
        <v>15741.674932763131</v>
      </c>
      <c r="AQ70" s="1488">
        <v>14944.042384205697</v>
      </c>
      <c r="AR70" s="1488">
        <v>23645.550684159669</v>
      </c>
      <c r="AS70" s="1488">
        <v>2104.3243198235145</v>
      </c>
      <c r="AT70" s="1489">
        <v>1544.4206745314127</v>
      </c>
    </row>
    <row r="71" spans="5:46" ht="15" customHeight="1">
      <c r="E71" s="1127" t="s">
        <v>52</v>
      </c>
      <c r="F71" s="697">
        <f>G34</f>
        <v>605124.74346296175</v>
      </c>
      <c r="G71" s="698">
        <f>F71/F$69*100</f>
        <v>64.460522351075809</v>
      </c>
      <c r="H71" s="679">
        <v>402468</v>
      </c>
      <c r="I71" s="668">
        <v>58.5</v>
      </c>
      <c r="J71" s="703">
        <f t="shared" ref="J71:J91" si="2">(F71-H71)/H71*100</f>
        <v>50.353504741485466</v>
      </c>
      <c r="R71" s="1127" t="s">
        <v>830</v>
      </c>
      <c r="S71" s="679">
        <f>W37</f>
        <v>6468.2970888342652</v>
      </c>
      <c r="T71" s="679">
        <f>Y37</f>
        <v>41185.82481517292</v>
      </c>
      <c r="U71" s="691">
        <f t="shared" si="0"/>
        <v>15.705153697568623</v>
      </c>
      <c r="V71" s="1127" t="s">
        <v>53</v>
      </c>
      <c r="W71" s="784">
        <f>Z35</f>
        <v>70389.63036295287</v>
      </c>
      <c r="X71" s="785">
        <f>W71/$W$69*100</f>
        <v>7.1438564222437533</v>
      </c>
      <c r="Y71" s="781">
        <v>60970</v>
      </c>
      <c r="Z71" s="2383">
        <v>7.7</v>
      </c>
      <c r="AA71" s="703">
        <f t="shared" si="1"/>
        <v>15.449615159837412</v>
      </c>
      <c r="AD71" s="3579"/>
      <c r="AE71" s="2549" t="s">
        <v>1983</v>
      </c>
      <c r="AF71" s="2530">
        <v>2.6636763201341516E-3</v>
      </c>
      <c r="AG71" s="1488">
        <v>58749.642889543728</v>
      </c>
      <c r="AH71" s="1488">
        <v>42547.224275510773</v>
      </c>
      <c r="AI71" s="1488">
        <v>11168.429038172639</v>
      </c>
      <c r="AJ71" s="1488">
        <v>10612.612026019808</v>
      </c>
      <c r="AK71" s="1488">
        <v>10430.514740138298</v>
      </c>
      <c r="AL71" s="1488">
        <v>27890.81903269024</v>
      </c>
      <c r="AM71" s="1488">
        <v>92012.913291737146</v>
      </c>
      <c r="AN71" s="1488">
        <v>21454.832757596636</v>
      </c>
      <c r="AO71" s="1488">
        <v>7505.5073451353301</v>
      </c>
      <c r="AP71" s="1488">
        <v>38654.035231484879</v>
      </c>
      <c r="AQ71" s="1488">
        <v>37264.899739198612</v>
      </c>
      <c r="AR71" s="1488">
        <v>56678.582637669781</v>
      </c>
      <c r="AS71" s="1488">
        <v>4354.5323116367535</v>
      </c>
      <c r="AT71" s="1489">
        <v>3150.975033498582</v>
      </c>
    </row>
    <row r="72" spans="5:46" ht="15" customHeight="1" thickBot="1">
      <c r="E72" s="1127" t="s">
        <v>53</v>
      </c>
      <c r="F72" s="697">
        <f t="shared" ref="F72:F91" si="3">G35</f>
        <v>56442.369847481554</v>
      </c>
      <c r="G72" s="698">
        <f t="shared" ref="G72:G91" si="4">F72/F$69*100</f>
        <v>6.0124869828991949</v>
      </c>
      <c r="H72" s="679">
        <v>51092</v>
      </c>
      <c r="I72" s="668">
        <v>7.4</v>
      </c>
      <c r="J72" s="703">
        <f t="shared" si="2"/>
        <v>10.472030547799173</v>
      </c>
      <c r="R72" s="1128" t="s">
        <v>831</v>
      </c>
      <c r="S72" s="684">
        <f>W38</f>
        <v>13370.087830000006</v>
      </c>
      <c r="T72" s="684">
        <f>Y38</f>
        <v>80781.409569999931</v>
      </c>
      <c r="U72" s="702">
        <f t="shared" si="0"/>
        <v>16.550946438257373</v>
      </c>
      <c r="V72" s="1127" t="s">
        <v>54</v>
      </c>
      <c r="W72" s="784">
        <f>Z36</f>
        <v>172733.60539916376</v>
      </c>
      <c r="X72" s="785">
        <f>W72/$W$69*100</f>
        <v>17.530765112777164</v>
      </c>
      <c r="Y72" s="781">
        <v>134508</v>
      </c>
      <c r="Z72" s="2383">
        <v>16.899999999999999</v>
      </c>
      <c r="AA72" s="703">
        <f t="shared" si="1"/>
        <v>28.41883412076885</v>
      </c>
      <c r="AD72" s="3579"/>
      <c r="AE72" s="2549" t="s">
        <v>1984</v>
      </c>
      <c r="AF72" s="2530">
        <v>2.4692058916596549E-3</v>
      </c>
      <c r="AG72" s="1488">
        <v>113819.20382982522</v>
      </c>
      <c r="AH72" s="1488">
        <v>91262.738079304152</v>
      </c>
      <c r="AI72" s="1488">
        <v>22017.676541910932</v>
      </c>
      <c r="AJ72" s="1488">
        <v>20634.955090670439</v>
      </c>
      <c r="AK72" s="1488">
        <v>20236.006839104379</v>
      </c>
      <c r="AL72" s="1488">
        <v>57323.339139693053</v>
      </c>
      <c r="AM72" s="1488">
        <v>206608.57479581266</v>
      </c>
      <c r="AN72" s="1488">
        <v>47813.526655690308</v>
      </c>
      <c r="AO72" s="1488">
        <v>12989.161633651915</v>
      </c>
      <c r="AP72" s="1488">
        <v>80076.987949312141</v>
      </c>
      <c r="AQ72" s="1488">
        <v>77845.059733931223</v>
      </c>
      <c r="AR72" s="1488">
        <v>106107.88033127766</v>
      </c>
      <c r="AS72" s="1488">
        <v>7988.2866882389753</v>
      </c>
      <c r="AT72" s="1489">
        <v>5000.8749454129484</v>
      </c>
    </row>
    <row r="73" spans="5:46" ht="15" customHeight="1">
      <c r="E73" s="1127" t="s">
        <v>54</v>
      </c>
      <c r="F73" s="697">
        <f t="shared" si="3"/>
        <v>137942.33876710036</v>
      </c>
      <c r="G73" s="698">
        <f t="shared" si="4"/>
        <v>14.694218518269189</v>
      </c>
      <c r="H73" s="679">
        <v>112624</v>
      </c>
      <c r="I73" s="668">
        <v>16.399999999999999</v>
      </c>
      <c r="J73" s="703">
        <f t="shared" si="2"/>
        <v>22.480411605963525</v>
      </c>
      <c r="V73" s="1127" t="s">
        <v>830</v>
      </c>
      <c r="W73" s="784">
        <f>Z37</f>
        <v>50620.738443758346</v>
      </c>
      <c r="X73" s="785">
        <f>W73/$W$69*100</f>
        <v>5.137507976181876</v>
      </c>
      <c r="Y73" s="781">
        <v>47018</v>
      </c>
      <c r="Z73" s="2383">
        <v>5.9</v>
      </c>
      <c r="AA73" s="788">
        <f t="shared" si="1"/>
        <v>7.662466382573367</v>
      </c>
      <c r="AD73" s="3579"/>
      <c r="AE73" s="2549" t="s">
        <v>1985</v>
      </c>
      <c r="AF73" s="2530">
        <v>1.3473094287678098E-3</v>
      </c>
      <c r="AG73" s="1488">
        <v>120648.8081517558</v>
      </c>
      <c r="AH73" s="1488">
        <v>100570.51602897416</v>
      </c>
      <c r="AI73" s="1488">
        <v>25272.66277987845</v>
      </c>
      <c r="AJ73" s="1488">
        <v>23959.091618493341</v>
      </c>
      <c r="AK73" s="1488">
        <v>23602.100403812154</v>
      </c>
      <c r="AL73" s="1488">
        <v>48967.825789198578</v>
      </c>
      <c r="AM73" s="1488">
        <v>240419.54320074691</v>
      </c>
      <c r="AN73" s="1488">
        <v>33289.4913454622</v>
      </c>
      <c r="AO73" s="1488">
        <v>15821.180028570301</v>
      </c>
      <c r="AP73" s="1488">
        <v>92093.003483878929</v>
      </c>
      <c r="AQ73" s="1488">
        <v>89130.277674738798</v>
      </c>
      <c r="AR73" s="1488">
        <v>111771.87282073342</v>
      </c>
      <c r="AS73" s="1488">
        <v>9929.9220804153174</v>
      </c>
      <c r="AT73" s="1489">
        <v>5891.2579481549819</v>
      </c>
    </row>
    <row r="74" spans="5:46" ht="15" customHeight="1" thickBot="1">
      <c r="E74" s="1127" t="s">
        <v>830</v>
      </c>
      <c r="F74" s="697">
        <f t="shared" si="3"/>
        <v>50162.59552827564</v>
      </c>
      <c r="G74" s="698">
        <f t="shared" si="4"/>
        <v>5.3435380806508084</v>
      </c>
      <c r="H74" s="679">
        <v>47977</v>
      </c>
      <c r="I74" s="668">
        <v>7</v>
      </c>
      <c r="J74" s="703">
        <f t="shared" si="2"/>
        <v>4.5555068642800522</v>
      </c>
      <c r="V74" s="2154" t="s">
        <v>831</v>
      </c>
      <c r="W74" s="786">
        <f>Z38</f>
        <v>77252.194138999912</v>
      </c>
      <c r="X74" s="787">
        <f>W74/$W$69*100</f>
        <v>7.8403392713762257</v>
      </c>
      <c r="Y74" s="786">
        <v>67938</v>
      </c>
      <c r="Z74" s="789">
        <v>8.5</v>
      </c>
      <c r="AA74" s="738">
        <f t="shared" si="1"/>
        <v>13.709844474373565</v>
      </c>
      <c r="AD74" s="3579"/>
      <c r="AE74" s="2549" t="s">
        <v>1986</v>
      </c>
      <c r="AF74" s="2530">
        <v>1.0365263355110244E-3</v>
      </c>
      <c r="AG74" s="1488">
        <v>197957.40436129284</v>
      </c>
      <c r="AH74" s="1488">
        <v>176128.85115881942</v>
      </c>
      <c r="AI74" s="1488">
        <v>36112.524900337674</v>
      </c>
      <c r="AJ74" s="1488">
        <v>33835.390172022133</v>
      </c>
      <c r="AK74" s="1488">
        <v>33282.931092523744</v>
      </c>
      <c r="AL74" s="1488">
        <v>101134.7920367046</v>
      </c>
      <c r="AM74" s="1488">
        <v>621051.12095397816</v>
      </c>
      <c r="AN74" s="1488">
        <v>56915.273753748887</v>
      </c>
      <c r="AO74" s="1488">
        <v>30041.241935505499</v>
      </c>
      <c r="AP74" s="1488">
        <v>174812.42448406466</v>
      </c>
      <c r="AQ74" s="1488">
        <v>169749.42142299726</v>
      </c>
      <c r="AR74" s="1488">
        <v>196934.99625246911</v>
      </c>
      <c r="AS74" s="1488">
        <v>22154.523485900449</v>
      </c>
      <c r="AT74" s="1489">
        <v>7886.7184496050613</v>
      </c>
    </row>
    <row r="75" spans="5:46" ht="16.5" customHeight="1" thickBot="1">
      <c r="E75" s="1127" t="s">
        <v>831</v>
      </c>
      <c r="F75" s="697">
        <f t="shared" si="3"/>
        <v>89080.418852999908</v>
      </c>
      <c r="G75" s="698">
        <f t="shared" si="4"/>
        <v>9.4892340671051407</v>
      </c>
      <c r="H75" s="679">
        <v>73889</v>
      </c>
      <c r="I75" s="668">
        <v>10.7</v>
      </c>
      <c r="J75" s="703">
        <f t="shared" si="2"/>
        <v>20.559784072053901</v>
      </c>
      <c r="O75" s="124"/>
      <c r="R75" s="2171" t="s">
        <v>2681</v>
      </c>
      <c r="V75" s="2606" t="s">
        <v>832</v>
      </c>
      <c r="W75" s="2651" t="s">
        <v>885</v>
      </c>
      <c r="X75" s="2652"/>
      <c r="Y75" s="2651" t="s">
        <v>1017</v>
      </c>
      <c r="Z75" s="2652"/>
      <c r="AD75" s="3579"/>
      <c r="AE75" s="2549" t="s">
        <v>1987</v>
      </c>
      <c r="AF75" s="2530">
        <v>1.520111415797454E-4</v>
      </c>
      <c r="AG75" s="1488">
        <v>64066.465712272438</v>
      </c>
      <c r="AH75" s="1488">
        <v>60750.539780655301</v>
      </c>
      <c r="AI75" s="1488">
        <v>14573.864977818863</v>
      </c>
      <c r="AJ75" s="1488">
        <v>11836.26103472897</v>
      </c>
      <c r="AK75" s="1488">
        <v>11701.694034985798</v>
      </c>
      <c r="AL75" s="1488">
        <v>22721.787631698513</v>
      </c>
      <c r="AM75" s="1488">
        <v>173293.02618575387</v>
      </c>
      <c r="AN75" s="1488">
        <v>22835.978579744497</v>
      </c>
      <c r="AO75" s="1488">
        <v>9067.5437200217475</v>
      </c>
      <c r="AP75" s="1488">
        <v>60779.298522798614</v>
      </c>
      <c r="AQ75" s="1488">
        <v>59059.734190858697</v>
      </c>
      <c r="AR75" s="1488">
        <v>62708.983450839769</v>
      </c>
      <c r="AS75" s="1488">
        <v>7111.0610662475583</v>
      </c>
      <c r="AT75" s="1489">
        <v>1956.4826537741865</v>
      </c>
    </row>
    <row r="76" spans="5:46" ht="16.5" customHeight="1" thickTop="1" thickBot="1">
      <c r="E76" s="100" t="s">
        <v>832</v>
      </c>
      <c r="F76" s="697"/>
      <c r="G76" s="698"/>
      <c r="H76" s="660"/>
      <c r="I76" s="660"/>
      <c r="J76" s="703"/>
      <c r="R76" s="2599" t="s">
        <v>822</v>
      </c>
      <c r="S76" s="2601" t="s">
        <v>2338</v>
      </c>
      <c r="T76" s="2602"/>
      <c r="V76" s="2606"/>
      <c r="W76" s="2648" t="s">
        <v>954</v>
      </c>
      <c r="X76" s="776" t="s">
        <v>824</v>
      </c>
      <c r="Y76" s="2648" t="s">
        <v>954</v>
      </c>
      <c r="Z76" s="2303" t="s">
        <v>824</v>
      </c>
      <c r="AD76" s="3579"/>
      <c r="AE76" s="2549" t="s">
        <v>1988</v>
      </c>
      <c r="AF76" s="2530">
        <v>1.2528467067914419E-4</v>
      </c>
      <c r="AG76" s="1488">
        <v>104208.82703703945</v>
      </c>
      <c r="AH76" s="1488">
        <v>103246.29566687833</v>
      </c>
      <c r="AI76" s="1488">
        <v>24264.254802149117</v>
      </c>
      <c r="AJ76" s="1488">
        <v>23163.404386353814</v>
      </c>
      <c r="AK76" s="1488">
        <v>22711.180462736604</v>
      </c>
      <c r="AL76" s="1488">
        <v>37049.135278996808</v>
      </c>
      <c r="AM76" s="1488">
        <v>261066.14701852421</v>
      </c>
      <c r="AN76" s="1488">
        <v>22566.935459414475</v>
      </c>
      <c r="AO76" s="1488">
        <v>15375.780491361964</v>
      </c>
      <c r="AP76" s="1488">
        <v>89146.115898951248</v>
      </c>
      <c r="AQ76" s="1488">
        <v>80453.305793216423</v>
      </c>
      <c r="AR76" s="1488">
        <v>102793.81210167486</v>
      </c>
      <c r="AS76" s="1488">
        <v>11951.451798933947</v>
      </c>
      <c r="AT76" s="1489">
        <v>3424.3286924280119</v>
      </c>
    </row>
    <row r="77" spans="5:46" ht="15.75" customHeight="1">
      <c r="E77" s="1127" t="s">
        <v>45</v>
      </c>
      <c r="F77" s="697">
        <f t="shared" si="3"/>
        <v>932028.0026827089</v>
      </c>
      <c r="G77" s="698">
        <f t="shared" si="4"/>
        <v>99.283680840650675</v>
      </c>
      <c r="H77" s="679">
        <v>681425</v>
      </c>
      <c r="I77" s="668">
        <v>99</v>
      </c>
      <c r="J77" s="703">
        <f t="shared" si="2"/>
        <v>36.776314734961133</v>
      </c>
      <c r="R77" s="2606"/>
      <c r="S77" s="2066" t="s">
        <v>856</v>
      </c>
      <c r="T77" s="2184" t="s">
        <v>901</v>
      </c>
      <c r="V77" s="2606"/>
      <c r="W77" s="2649"/>
      <c r="X77" s="776" t="s">
        <v>952</v>
      </c>
      <c r="Y77" s="2649"/>
      <c r="Z77" s="2303" t="s">
        <v>952</v>
      </c>
      <c r="AD77" s="3579"/>
      <c r="AE77" s="2549" t="s">
        <v>1989</v>
      </c>
      <c r="AF77" s="2530">
        <v>1.0474569041647498E-4</v>
      </c>
      <c r="AG77" s="1488">
        <v>183929.45314273657</v>
      </c>
      <c r="AH77" s="1488">
        <v>180822.29441714284</v>
      </c>
      <c r="AI77" s="1488">
        <v>46595.359079194772</v>
      </c>
      <c r="AJ77" s="1488">
        <v>44354.534765717886</v>
      </c>
      <c r="AK77" s="1488">
        <v>43601.382706813863</v>
      </c>
      <c r="AL77" s="1488">
        <v>72959.158235375362</v>
      </c>
      <c r="AM77" s="1488">
        <v>713374.90665366047</v>
      </c>
      <c r="AN77" s="1488">
        <v>43620.114613332786</v>
      </c>
      <c r="AO77" s="1488">
        <v>36958.030956092363</v>
      </c>
      <c r="AP77" s="1488">
        <v>171545.14379841482</v>
      </c>
      <c r="AQ77" s="1488">
        <v>179474.91923824078</v>
      </c>
      <c r="AR77" s="1488">
        <v>153690.54603645302</v>
      </c>
      <c r="AS77" s="1488">
        <v>30026.966329208557</v>
      </c>
      <c r="AT77" s="1489">
        <v>6931.0646268838082</v>
      </c>
    </row>
    <row r="78" spans="5:46" ht="15.75" customHeight="1" thickBot="1">
      <c r="E78" s="100" t="s">
        <v>833</v>
      </c>
      <c r="F78" s="697">
        <f t="shared" si="3"/>
        <v>449597.31817731401</v>
      </c>
      <c r="G78" s="698">
        <f t="shared" si="4"/>
        <v>47.893063852422635</v>
      </c>
      <c r="H78" s="678">
        <v>347367</v>
      </c>
      <c r="I78" s="660">
        <v>50.5</v>
      </c>
      <c r="J78" s="703">
        <f t="shared" si="2"/>
        <v>29.430060477049924</v>
      </c>
      <c r="R78" s="2606"/>
      <c r="S78" s="2059" t="s">
        <v>2336</v>
      </c>
      <c r="T78" s="686" t="s">
        <v>861</v>
      </c>
      <c r="V78" s="2600"/>
      <c r="W78" s="2650"/>
      <c r="X78" s="1161" t="s">
        <v>953</v>
      </c>
      <c r="Y78" s="2650"/>
      <c r="Z78" s="2290" t="s">
        <v>953</v>
      </c>
      <c r="AB78" s="2167" t="s">
        <v>2429</v>
      </c>
      <c r="AD78" s="3579"/>
      <c r="AE78" s="2549" t="s">
        <v>1990</v>
      </c>
      <c r="AF78" s="2530">
        <v>2.6993333333321724E-5</v>
      </c>
      <c r="AG78" s="1488">
        <v>147998.09905111982</v>
      </c>
      <c r="AH78" s="1488">
        <v>147998.09905111982</v>
      </c>
      <c r="AI78" s="1488">
        <v>40844.77868583423</v>
      </c>
      <c r="AJ78" s="1488">
        <v>38996.169999721271</v>
      </c>
      <c r="AK78" s="1488">
        <v>38482.717906697042</v>
      </c>
      <c r="AL78" s="1488">
        <v>53287.644886318863</v>
      </c>
      <c r="AM78" s="1488">
        <v>498016.89165013196</v>
      </c>
      <c r="AN78" s="1488">
        <v>62418.03980605174</v>
      </c>
      <c r="AO78" s="1488">
        <v>22320.720553707717</v>
      </c>
      <c r="AP78" s="1488">
        <v>143319.8399038811</v>
      </c>
      <c r="AQ78" s="1488">
        <v>126994.7804100607</v>
      </c>
      <c r="AR78" s="1488">
        <v>141699.13334462719</v>
      </c>
      <c r="AS78" s="1488">
        <v>18208.218105833483</v>
      </c>
      <c r="AT78" s="1489">
        <v>4112.5024478742325</v>
      </c>
    </row>
    <row r="79" spans="5:46" ht="16.5" customHeight="1" thickBot="1">
      <c r="E79" s="1127" t="s">
        <v>834</v>
      </c>
      <c r="F79" s="697">
        <f t="shared" si="3"/>
        <v>110423.02349457917</v>
      </c>
      <c r="G79" s="698">
        <f t="shared" si="4"/>
        <v>11.762741237966519</v>
      </c>
      <c r="H79" s="679">
        <v>73521</v>
      </c>
      <c r="I79" s="668">
        <v>10.7</v>
      </c>
      <c r="J79" s="703">
        <f t="shared" si="2"/>
        <v>50.192493973938291</v>
      </c>
      <c r="R79" s="2600"/>
      <c r="S79" s="1442"/>
      <c r="T79" s="2054" t="s">
        <v>2337</v>
      </c>
      <c r="V79" s="681" t="s">
        <v>785</v>
      </c>
      <c r="W79" s="780">
        <f>Z29</f>
        <v>985316.98010869022</v>
      </c>
      <c r="X79" s="792">
        <f>'31.'!Z28</f>
        <v>59708.86263090068</v>
      </c>
      <c r="Y79" s="780">
        <v>795481</v>
      </c>
      <c r="Z79" s="790">
        <v>50710</v>
      </c>
      <c r="AA79" s="2378">
        <f>W79-Y79</f>
        <v>189835.98010869022</v>
      </c>
      <c r="AB79" s="796">
        <f>AA79/Y79*100</f>
        <v>23.864300983768338</v>
      </c>
      <c r="AD79" s="3579" t="s">
        <v>96</v>
      </c>
      <c r="AE79" s="2549" t="s">
        <v>1981</v>
      </c>
      <c r="AF79" s="2530">
        <v>6.459230867112236E-3</v>
      </c>
      <c r="AG79" s="1488">
        <v>13344.388055970467</v>
      </c>
      <c r="AH79" s="1488">
        <v>1960.2248633500421</v>
      </c>
      <c r="AI79" s="1488">
        <v>-15613.838653513079</v>
      </c>
      <c r="AJ79" s="1488">
        <v>-16651.589145488324</v>
      </c>
      <c r="AK79" s="1488">
        <v>-16908.482017662995</v>
      </c>
      <c r="AL79" s="1488">
        <v>59108.930230772108</v>
      </c>
      <c r="AM79" s="1488">
        <v>145519.32496219111</v>
      </c>
      <c r="AN79" s="1488">
        <v>37945.537128600998</v>
      </c>
      <c r="AO79" s="1488">
        <v>6983.1871141700567</v>
      </c>
      <c r="AP79" s="1488">
        <v>23076.296546738686</v>
      </c>
      <c r="AQ79" s="1488">
        <v>26774.082135642198</v>
      </c>
      <c r="AR79" s="1488">
        <v>29723.653129251594</v>
      </c>
      <c r="AS79" s="1488">
        <v>3351.9796647230505</v>
      </c>
      <c r="AT79" s="1489">
        <v>3631.2074494470057</v>
      </c>
    </row>
    <row r="80" spans="5:46" ht="16.5" customHeight="1">
      <c r="E80" s="1127" t="s">
        <v>835</v>
      </c>
      <c r="F80" s="697">
        <f t="shared" si="3"/>
        <v>239604.71587283711</v>
      </c>
      <c r="G80" s="698">
        <f t="shared" si="4"/>
        <v>25.523737559559141</v>
      </c>
      <c r="H80" s="679">
        <v>176990</v>
      </c>
      <c r="I80" s="668">
        <v>25.7</v>
      </c>
      <c r="J80" s="703">
        <f t="shared" si="2"/>
        <v>35.377544422191711</v>
      </c>
      <c r="R80" s="100" t="s">
        <v>785</v>
      </c>
      <c r="S80" s="678">
        <f>SUM(E31:E32)</f>
        <v>16502.022257559547</v>
      </c>
      <c r="T80" s="678">
        <f>'31.'!X28</f>
        <v>53429.468590439203</v>
      </c>
      <c r="V80" s="1131" t="s">
        <v>45</v>
      </c>
      <c r="W80" s="784">
        <f>Z40</f>
        <v>977647.53889088612</v>
      </c>
      <c r="X80" s="793">
        <f>'31.'!Z39</f>
        <v>60840.511838262144</v>
      </c>
      <c r="Y80" s="781">
        <v>787608</v>
      </c>
      <c r="Z80" s="784">
        <v>51582</v>
      </c>
      <c r="AA80" s="2379">
        <f t="shared" ref="AA80:AA94" si="5">W80-Y80</f>
        <v>190039.53889088612</v>
      </c>
      <c r="AB80" s="797">
        <f t="shared" ref="AB80:AB94" si="6">AA80/Y80*100</f>
        <v>24.128695860235819</v>
      </c>
      <c r="AD80" s="3579"/>
      <c r="AE80" s="2549" t="s">
        <v>1982</v>
      </c>
      <c r="AF80" s="2530">
        <v>1.917620372575888E-3</v>
      </c>
      <c r="AG80" s="1488">
        <v>20758.301230483034</v>
      </c>
      <c r="AH80" s="1488">
        <v>14373.023780309228</v>
      </c>
      <c r="AI80" s="1488">
        <v>5040.3644777242798</v>
      </c>
      <c r="AJ80" s="1488">
        <v>4708.0103666099067</v>
      </c>
      <c r="AK80" s="1488">
        <v>4605.7094965208926</v>
      </c>
      <c r="AL80" s="1488">
        <v>11946.9055507344</v>
      </c>
      <c r="AM80" s="1488">
        <v>37036.254118396282</v>
      </c>
      <c r="AN80" s="1488">
        <v>13744.653045035238</v>
      </c>
      <c r="AO80" s="1488">
        <v>3432.5481063054112</v>
      </c>
      <c r="AP80" s="1488">
        <v>14795.018665043064</v>
      </c>
      <c r="AQ80" s="1488">
        <v>13309.460680331757</v>
      </c>
      <c r="AR80" s="1488">
        <v>20967.403862839426</v>
      </c>
      <c r="AS80" s="1488">
        <v>1981.9919236632845</v>
      </c>
      <c r="AT80" s="1489">
        <v>1450.5561826421253</v>
      </c>
    </row>
    <row r="81" spans="5:46" ht="16.5" customHeight="1">
      <c r="E81" s="1127" t="s">
        <v>836</v>
      </c>
      <c r="F81" s="697">
        <f t="shared" si="3"/>
        <v>59049.79148489482</v>
      </c>
      <c r="G81" s="698">
        <f t="shared" si="4"/>
        <v>6.2902408882763012</v>
      </c>
      <c r="H81" s="679">
        <v>53547</v>
      </c>
      <c r="I81" s="668">
        <v>7.8</v>
      </c>
      <c r="J81" s="703">
        <f t="shared" si="2"/>
        <v>10.276563551449792</v>
      </c>
      <c r="R81" s="100" t="s">
        <v>829</v>
      </c>
      <c r="S81" s="668"/>
      <c r="T81" s="660"/>
      <c r="V81" s="681" t="s">
        <v>833</v>
      </c>
      <c r="W81" s="790">
        <f t="shared" ref="W81:W94" si="7">Z41</f>
        <v>461713.98814841901</v>
      </c>
      <c r="X81" s="794">
        <f>'31.'!Z40</f>
        <v>88552.74034287993</v>
      </c>
      <c r="Y81" s="780">
        <v>396182</v>
      </c>
      <c r="Z81" s="790">
        <v>79667</v>
      </c>
      <c r="AA81" s="2380">
        <f t="shared" si="5"/>
        <v>65531.988148419012</v>
      </c>
      <c r="AB81" s="798">
        <f t="shared" si="6"/>
        <v>16.54087973416738</v>
      </c>
      <c r="AD81" s="3579"/>
      <c r="AE81" s="2549" t="s">
        <v>1983</v>
      </c>
      <c r="AF81" s="2530">
        <v>2.6845127979640195E-3</v>
      </c>
      <c r="AG81" s="1488">
        <v>52680.674083292855</v>
      </c>
      <c r="AH81" s="1488">
        <v>38934.494911544913</v>
      </c>
      <c r="AI81" s="1488">
        <v>10173.211142209306</v>
      </c>
      <c r="AJ81" s="1488">
        <v>9655.1346460629902</v>
      </c>
      <c r="AK81" s="1488">
        <v>9481.2358793227304</v>
      </c>
      <c r="AL81" s="1488">
        <v>22374.199814060845</v>
      </c>
      <c r="AM81" s="1488">
        <v>82509.958981500837</v>
      </c>
      <c r="AN81" s="1488">
        <v>21293.871282257413</v>
      </c>
      <c r="AO81" s="1488">
        <v>6717.088823603598</v>
      </c>
      <c r="AP81" s="1488">
        <v>37262.418656673442</v>
      </c>
      <c r="AQ81" s="1488">
        <v>34983.53263468705</v>
      </c>
      <c r="AR81" s="1488">
        <v>51553.089785041979</v>
      </c>
      <c r="AS81" s="1488">
        <v>3933.5463450662428</v>
      </c>
      <c r="AT81" s="1489">
        <v>2783.5424785373593</v>
      </c>
    </row>
    <row r="82" spans="5:46" ht="16.5" customHeight="1">
      <c r="E82" s="1127" t="s">
        <v>837</v>
      </c>
      <c r="F82" s="697">
        <f t="shared" si="3"/>
        <v>40519.787325002733</v>
      </c>
      <c r="G82" s="698">
        <f t="shared" si="4"/>
        <v>4.3163441666206577</v>
      </c>
      <c r="H82" s="679">
        <v>43308</v>
      </c>
      <c r="I82" s="668">
        <v>6.3</v>
      </c>
      <c r="J82" s="703">
        <f t="shared" si="2"/>
        <v>-6.438100755050491</v>
      </c>
      <c r="R82" s="2049" t="s">
        <v>52</v>
      </c>
      <c r="S82" s="679">
        <f>E34</f>
        <v>2820.0222575432904</v>
      </c>
      <c r="T82" s="679">
        <f>'31.'!X33</f>
        <v>199653.46908731986</v>
      </c>
      <c r="V82" s="1131" t="s">
        <v>834</v>
      </c>
      <c r="W82" s="784">
        <f t="shared" si="7"/>
        <v>113872.40214316368</v>
      </c>
      <c r="X82" s="793">
        <f>'31.'!Z41</f>
        <v>76321.985350653194</v>
      </c>
      <c r="Y82" s="781">
        <v>94477</v>
      </c>
      <c r="Z82" s="784">
        <v>64578</v>
      </c>
      <c r="AA82" s="2379">
        <f t="shared" si="5"/>
        <v>19395.402143163679</v>
      </c>
      <c r="AB82" s="797">
        <f t="shared" si="6"/>
        <v>20.529231604690747</v>
      </c>
      <c r="AD82" s="3579"/>
      <c r="AE82" s="2549" t="s">
        <v>1984</v>
      </c>
      <c r="AF82" s="2530">
        <v>2.543273776727788E-3</v>
      </c>
      <c r="AG82" s="1488">
        <v>103879.21548834792</v>
      </c>
      <c r="AH82" s="1488">
        <v>82289.550816407136</v>
      </c>
      <c r="AI82" s="1488">
        <v>23082.816333341012</v>
      </c>
      <c r="AJ82" s="1488">
        <v>21965.485001020508</v>
      </c>
      <c r="AK82" s="1488">
        <v>21620.734821494658</v>
      </c>
      <c r="AL82" s="1488">
        <v>46980.083225928742</v>
      </c>
      <c r="AM82" s="1488">
        <v>181030.69519286577</v>
      </c>
      <c r="AN82" s="1488">
        <v>40775.800160911211</v>
      </c>
      <c r="AO82" s="1488">
        <v>12233.54279844464</v>
      </c>
      <c r="AP82" s="1488">
        <v>80847.855109550932</v>
      </c>
      <c r="AQ82" s="1488">
        <v>72447.942169680377</v>
      </c>
      <c r="AR82" s="1488">
        <v>99726.469742454006</v>
      </c>
      <c r="AS82" s="1488">
        <v>7373.7201188053459</v>
      </c>
      <c r="AT82" s="1489">
        <v>4859.8226796393028</v>
      </c>
    </row>
    <row r="83" spans="5:46" ht="16.5" customHeight="1">
      <c r="E83" s="100" t="s">
        <v>838</v>
      </c>
      <c r="F83" s="697">
        <f t="shared" si="3"/>
        <v>186840.38155029024</v>
      </c>
      <c r="G83" s="698">
        <f t="shared" si="4"/>
        <v>19.903050934725481</v>
      </c>
      <c r="H83" s="678">
        <v>144882</v>
      </c>
      <c r="I83" s="660">
        <v>21.1</v>
      </c>
      <c r="J83" s="703">
        <f t="shared" si="2"/>
        <v>28.960382621920079</v>
      </c>
      <c r="R83" s="2049" t="s">
        <v>53</v>
      </c>
      <c r="S83" s="679">
        <f t="shared" ref="S83:S86" si="8">E35</f>
        <v>1066.9999999998961</v>
      </c>
      <c r="T83" s="679">
        <f>'31.'!X34</f>
        <v>47055.532541366236</v>
      </c>
      <c r="V83" s="1131" t="s">
        <v>835</v>
      </c>
      <c r="W83" s="784">
        <f t="shared" si="7"/>
        <v>237216.9481372252</v>
      </c>
      <c r="X83" s="793">
        <f>'31.'!Z42</f>
        <v>217830.07175135092</v>
      </c>
      <c r="Y83" s="781">
        <v>188735</v>
      </c>
      <c r="Z83" s="784">
        <v>185035</v>
      </c>
      <c r="AA83" s="2379">
        <f t="shared" si="5"/>
        <v>48481.948137225205</v>
      </c>
      <c r="AB83" s="797">
        <f t="shared" si="6"/>
        <v>25.687841755490609</v>
      </c>
      <c r="AD83" s="3579"/>
      <c r="AE83" s="2549" t="s">
        <v>1985</v>
      </c>
      <c r="AF83" s="2530">
        <v>1.3732692712139804E-3</v>
      </c>
      <c r="AG83" s="1488">
        <v>120054.55998597427</v>
      </c>
      <c r="AH83" s="1488">
        <v>96059.445315183373</v>
      </c>
      <c r="AI83" s="1488">
        <v>24013.002867785039</v>
      </c>
      <c r="AJ83" s="1488">
        <v>22782.21531251743</v>
      </c>
      <c r="AK83" s="1488">
        <v>22447.394135448845</v>
      </c>
      <c r="AL83" s="1488">
        <v>70908.899291502647</v>
      </c>
      <c r="AM83" s="1488">
        <v>266753.24879188731</v>
      </c>
      <c r="AN83" s="1488">
        <v>33171.856751864354</v>
      </c>
      <c r="AO83" s="1488">
        <v>15517.24551200934</v>
      </c>
      <c r="AP83" s="1488">
        <v>89309.437435375788</v>
      </c>
      <c r="AQ83" s="1488">
        <v>84257.587353335475</v>
      </c>
      <c r="AR83" s="1488">
        <v>114467.59772369394</v>
      </c>
      <c r="AS83" s="1488">
        <v>9794.0150611578247</v>
      </c>
      <c r="AT83" s="1489">
        <v>5723.2304508515072</v>
      </c>
    </row>
    <row r="84" spans="5:46" ht="16.5" customHeight="1">
      <c r="E84" s="1127" t="s">
        <v>839</v>
      </c>
      <c r="F84" s="697">
        <f t="shared" si="3"/>
        <v>135454.6972922124</v>
      </c>
      <c r="G84" s="698">
        <f t="shared" si="4"/>
        <v>14.429224117320032</v>
      </c>
      <c r="H84" s="679">
        <v>101052</v>
      </c>
      <c r="I84" s="668">
        <v>14.7</v>
      </c>
      <c r="J84" s="703">
        <f t="shared" si="2"/>
        <v>34.044548640514186</v>
      </c>
      <c r="R84" s="2049" t="s">
        <v>54</v>
      </c>
      <c r="S84" s="679">
        <f t="shared" si="8"/>
        <v>6161.0000000040818</v>
      </c>
      <c r="T84" s="679">
        <f>'31.'!X35</f>
        <v>21534.842120520065</v>
      </c>
      <c r="V84" s="1131" t="s">
        <v>836</v>
      </c>
      <c r="W84" s="784">
        <f t="shared" si="7"/>
        <v>65067.905692566201</v>
      </c>
      <c r="X84" s="793">
        <f>'31.'!Z43</f>
        <v>50597.127288056276</v>
      </c>
      <c r="Y84" s="781">
        <v>61704</v>
      </c>
      <c r="Z84" s="784">
        <v>51164</v>
      </c>
      <c r="AA84" s="2379">
        <f t="shared" si="5"/>
        <v>3363.9056925662007</v>
      </c>
      <c r="AB84" s="797">
        <f t="shared" si="6"/>
        <v>5.4516817265755879</v>
      </c>
      <c r="AD84" s="3579"/>
      <c r="AE84" s="2549" t="s">
        <v>1986</v>
      </c>
      <c r="AF84" s="2530">
        <v>1.0642421078662337E-3</v>
      </c>
      <c r="AG84" s="1488">
        <v>199383.2429556617</v>
      </c>
      <c r="AH84" s="1488">
        <v>176267.02488847377</v>
      </c>
      <c r="AI84" s="1488">
        <v>41592.124927497549</v>
      </c>
      <c r="AJ84" s="1488">
        <v>39265.599375833437</v>
      </c>
      <c r="AK84" s="1488">
        <v>38699.642057041608</v>
      </c>
      <c r="AL84" s="1488">
        <v>76589.956712903455</v>
      </c>
      <c r="AM84" s="1488">
        <v>538768.12085953495</v>
      </c>
      <c r="AN84" s="1488">
        <v>47700.034668071283</v>
      </c>
      <c r="AO84" s="1488">
        <v>28967.718273544779</v>
      </c>
      <c r="AP84" s="1488">
        <v>169197.33966496057</v>
      </c>
      <c r="AQ84" s="1488">
        <v>161011.06969447053</v>
      </c>
      <c r="AR84" s="1488">
        <v>196829.39928683962</v>
      </c>
      <c r="AS84" s="1488">
        <v>21162.018322572218</v>
      </c>
      <c r="AT84" s="1489">
        <v>7805.699950972572</v>
      </c>
    </row>
    <row r="85" spans="5:46" ht="16.5" customHeight="1">
      <c r="E85" s="1127" t="s">
        <v>840</v>
      </c>
      <c r="F85" s="697">
        <f t="shared" si="3"/>
        <v>51385.684258077781</v>
      </c>
      <c r="G85" s="698">
        <f t="shared" si="4"/>
        <v>5.4738268174054401</v>
      </c>
      <c r="H85" s="679">
        <v>43829</v>
      </c>
      <c r="I85" s="668">
        <v>6.4</v>
      </c>
      <c r="J85" s="703">
        <f t="shared" si="2"/>
        <v>17.241288320695844</v>
      </c>
      <c r="R85" s="2049" t="s">
        <v>830</v>
      </c>
      <c r="S85" s="679">
        <f t="shared" si="8"/>
        <v>6013.0000000123</v>
      </c>
      <c r="T85" s="679">
        <f>'31.'!X36</f>
        <v>7929.7400219008041</v>
      </c>
      <c r="V85" s="1131" t="s">
        <v>837</v>
      </c>
      <c r="W85" s="784">
        <f t="shared" si="7"/>
        <v>45556.732175463752</v>
      </c>
      <c r="X85" s="793">
        <f>'31.'!Z44</f>
        <v>33820.88505961289</v>
      </c>
      <c r="Y85" s="781">
        <v>51265</v>
      </c>
      <c r="Z85" s="784">
        <v>39926</v>
      </c>
      <c r="AA85" s="2379">
        <f t="shared" si="5"/>
        <v>-5708.2678245362476</v>
      </c>
      <c r="AB85" s="797">
        <f t="shared" si="6"/>
        <v>-11.134824587020868</v>
      </c>
      <c r="AD85" s="3579"/>
      <c r="AE85" s="2549" t="s">
        <v>1987</v>
      </c>
      <c r="AF85" s="2530">
        <v>1.9742079824192876E-4</v>
      </c>
      <c r="AG85" s="1488">
        <v>82177.221585580352</v>
      </c>
      <c r="AH85" s="1488">
        <v>78542.959003695054</v>
      </c>
      <c r="AI85" s="1488">
        <v>16841.066179820529</v>
      </c>
      <c r="AJ85" s="1488">
        <v>14064.677949404586</v>
      </c>
      <c r="AK85" s="1488">
        <v>13915.668256602417</v>
      </c>
      <c r="AL85" s="1488">
        <v>26857.057085806267</v>
      </c>
      <c r="AM85" s="1488">
        <v>228497.00498069066</v>
      </c>
      <c r="AN85" s="1488">
        <v>27692.692879741702</v>
      </c>
      <c r="AO85" s="1488">
        <v>10289.811591525237</v>
      </c>
      <c r="AP85" s="1488">
        <v>70958.555838339031</v>
      </c>
      <c r="AQ85" s="1488">
        <v>72223.807946489105</v>
      </c>
      <c r="AR85" s="1488">
        <v>75708.531458826299</v>
      </c>
      <c r="AS85" s="1488">
        <v>7704.3324352200643</v>
      </c>
      <c r="AT85" s="1489">
        <v>2585.4791563051663</v>
      </c>
    </row>
    <row r="86" spans="5:46" ht="16.5" customHeight="1">
      <c r="E86" s="100" t="s">
        <v>841</v>
      </c>
      <c r="F86" s="697">
        <f t="shared" si="3"/>
        <v>280536.11083753128</v>
      </c>
      <c r="G86" s="698">
        <f t="shared" si="4"/>
        <v>29.883927964075092</v>
      </c>
      <c r="H86" s="678">
        <v>168861</v>
      </c>
      <c r="I86" s="660">
        <v>24.5</v>
      </c>
      <c r="J86" s="703">
        <f t="shared" si="2"/>
        <v>66.134341758920812</v>
      </c>
      <c r="R86" s="2049" t="s">
        <v>831</v>
      </c>
      <c r="S86" s="679">
        <f t="shared" si="8"/>
        <v>441</v>
      </c>
      <c r="T86" s="679">
        <f>'31.'!X37</f>
        <v>199775.7618798186</v>
      </c>
      <c r="V86" s="681" t="s">
        <v>838</v>
      </c>
      <c r="W86" s="790">
        <f t="shared" si="7"/>
        <v>201818.61261650809</v>
      </c>
      <c r="X86" s="794">
        <f>'31.'!Z45</f>
        <v>41028.1966717912</v>
      </c>
      <c r="Y86" s="780">
        <v>175370</v>
      </c>
      <c r="Z86" s="790">
        <v>37852</v>
      </c>
      <c r="AA86" s="2380">
        <f t="shared" si="5"/>
        <v>26448.612616508093</v>
      </c>
      <c r="AB86" s="798">
        <f t="shared" si="6"/>
        <v>15.081606099394476</v>
      </c>
      <c r="AD86" s="3579"/>
      <c r="AE86" s="2549" t="s">
        <v>1988</v>
      </c>
      <c r="AF86" s="2530">
        <v>1.2413429473930013E-4</v>
      </c>
      <c r="AG86" s="1488">
        <v>90262.37090344743</v>
      </c>
      <c r="AH86" s="1488">
        <v>88697.931121533707</v>
      </c>
      <c r="AI86" s="1488">
        <v>22623.767738056202</v>
      </c>
      <c r="AJ86" s="1488">
        <v>21527.41196007844</v>
      </c>
      <c r="AK86" s="1488">
        <v>21260.600481314086</v>
      </c>
      <c r="AL86" s="1488">
        <v>35232.11207280837</v>
      </c>
      <c r="AM86" s="1488">
        <v>260559.31620830123</v>
      </c>
      <c r="AN86" s="1488">
        <v>21945.689613498354</v>
      </c>
      <c r="AO86" s="1488">
        <v>14194.278406863548</v>
      </c>
      <c r="AP86" s="1488">
        <v>82964.929134159844</v>
      </c>
      <c r="AQ86" s="1488">
        <v>78467.238993436113</v>
      </c>
      <c r="AR86" s="1488">
        <v>85495.553939013</v>
      </c>
      <c r="AS86" s="1488">
        <v>11102.294398449583</v>
      </c>
      <c r="AT86" s="1489">
        <v>3091.9840084139573</v>
      </c>
    </row>
    <row r="87" spans="5:46" ht="16.5" customHeight="1">
      <c r="E87" s="1127" t="s">
        <v>842</v>
      </c>
      <c r="F87" s="697">
        <f t="shared" si="3"/>
        <v>66254.425755925622</v>
      </c>
      <c r="G87" s="698">
        <f t="shared" si="4"/>
        <v>7.0577098993786915</v>
      </c>
      <c r="H87" s="679">
        <v>40974</v>
      </c>
      <c r="I87" s="668">
        <v>6</v>
      </c>
      <c r="J87" s="703">
        <f t="shared" si="2"/>
        <v>61.698701019977598</v>
      </c>
      <c r="R87" s="100" t="s">
        <v>888</v>
      </c>
      <c r="S87" s="668"/>
      <c r="T87" s="680"/>
      <c r="V87" s="1131" t="s">
        <v>839</v>
      </c>
      <c r="W87" s="784">
        <f t="shared" si="7"/>
        <v>141737.6986507923</v>
      </c>
      <c r="X87" s="793">
        <f>'31.'!Z46</f>
        <v>57922.521224878736</v>
      </c>
      <c r="Y87" s="781">
        <v>127972</v>
      </c>
      <c r="Z87" s="784">
        <v>55737</v>
      </c>
      <c r="AA87" s="2379">
        <f t="shared" si="5"/>
        <v>13765.698650792299</v>
      </c>
      <c r="AB87" s="797">
        <f t="shared" si="6"/>
        <v>10.756805122051933</v>
      </c>
      <c r="AD87" s="3579"/>
      <c r="AE87" s="2549" t="s">
        <v>1989</v>
      </c>
      <c r="AF87" s="2530">
        <v>1.0053457930536702E-4</v>
      </c>
      <c r="AG87" s="1488">
        <v>169988.48818765019</v>
      </c>
      <c r="AH87" s="1488">
        <v>167067.86595105648</v>
      </c>
      <c r="AI87" s="1488">
        <v>50035.423119544575</v>
      </c>
      <c r="AJ87" s="1488">
        <v>48116.633350671051</v>
      </c>
      <c r="AK87" s="1488">
        <v>47433.750806771655</v>
      </c>
      <c r="AL87" s="1488">
        <v>67390.668010065943</v>
      </c>
      <c r="AM87" s="1488">
        <v>681081.98564920155</v>
      </c>
      <c r="AN87" s="1488">
        <v>43503.445027931863</v>
      </c>
      <c r="AO87" s="1488">
        <v>30557.545185621046</v>
      </c>
      <c r="AP87" s="1488">
        <v>154022.44652698169</v>
      </c>
      <c r="AQ87" s="1488">
        <v>153693.23572975516</v>
      </c>
      <c r="AR87" s="1488">
        <v>141549.86660528902</v>
      </c>
      <c r="AS87" s="1488">
        <v>24052.519371573886</v>
      </c>
      <c r="AT87" s="1489">
        <v>6505.0258140471669</v>
      </c>
    </row>
    <row r="88" spans="5:46" ht="16.5" customHeight="1">
      <c r="E88" s="1127" t="s">
        <v>843</v>
      </c>
      <c r="F88" s="697">
        <f t="shared" si="3"/>
        <v>168169.61764824679</v>
      </c>
      <c r="G88" s="698">
        <f t="shared" si="4"/>
        <v>17.914159872476269</v>
      </c>
      <c r="H88" s="679">
        <v>89033</v>
      </c>
      <c r="I88" s="668">
        <v>12.9</v>
      </c>
      <c r="J88" s="703">
        <f t="shared" si="2"/>
        <v>88.884590711586469</v>
      </c>
      <c r="R88" s="2049" t="s">
        <v>45</v>
      </c>
      <c r="S88" s="679">
        <f>E40</f>
        <v>16069.02225756836</v>
      </c>
      <c r="T88" s="679">
        <f>'31.'!X39</f>
        <v>54456.209226953171</v>
      </c>
      <c r="V88" s="1131" t="s">
        <v>840</v>
      </c>
      <c r="W88" s="784">
        <f t="shared" si="7"/>
        <v>60080.913965715692</v>
      </c>
      <c r="X88" s="793">
        <f>'31.'!Z47</f>
        <v>24304.57684679106</v>
      </c>
      <c r="Y88" s="781">
        <v>47398</v>
      </c>
      <c r="Z88" s="784">
        <v>20282</v>
      </c>
      <c r="AA88" s="2379">
        <f t="shared" si="5"/>
        <v>12682.913965715692</v>
      </c>
      <c r="AB88" s="797">
        <f t="shared" si="6"/>
        <v>26.758331502839134</v>
      </c>
      <c r="AD88" s="3579"/>
      <c r="AE88" s="2549" t="s">
        <v>1990</v>
      </c>
      <c r="AF88" s="2530">
        <v>3.7783391812856689E-5</v>
      </c>
      <c r="AG88" s="1488">
        <v>194559.94580726369</v>
      </c>
      <c r="AH88" s="1488">
        <v>194559.94580726369</v>
      </c>
      <c r="AI88" s="1488">
        <v>50498.288978368138</v>
      </c>
      <c r="AJ88" s="1488">
        <v>48493.344593043053</v>
      </c>
      <c r="AK88" s="1488">
        <v>47752.934342625165</v>
      </c>
      <c r="AL88" s="1488">
        <v>57823.083482806847</v>
      </c>
      <c r="AM88" s="1488">
        <v>523305.80933645798</v>
      </c>
      <c r="AN88" s="1488">
        <v>62882.974324343093</v>
      </c>
      <c r="AO88" s="1488">
        <v>30479.843902433586</v>
      </c>
      <c r="AP88" s="1488">
        <v>159259.98231118225</v>
      </c>
      <c r="AQ88" s="1488">
        <v>159093.51075237873</v>
      </c>
      <c r="AR88" s="1488">
        <v>169295.414575439</v>
      </c>
      <c r="AS88" s="1488">
        <v>25998.744145388129</v>
      </c>
      <c r="AT88" s="1489">
        <v>4481.0997570454547</v>
      </c>
    </row>
    <row r="89" spans="5:46" ht="16.5" customHeight="1">
      <c r="E89" s="1127" t="s">
        <v>844</v>
      </c>
      <c r="F89" s="697">
        <f t="shared" si="3"/>
        <v>46112.067433358643</v>
      </c>
      <c r="G89" s="698">
        <f t="shared" si="4"/>
        <v>4.9120581922201039</v>
      </c>
      <c r="H89" s="679">
        <v>38854</v>
      </c>
      <c r="I89" s="668">
        <v>5.6</v>
      </c>
      <c r="J89" s="703">
        <f t="shared" si="2"/>
        <v>18.680360923865351</v>
      </c>
      <c r="R89" s="100" t="s">
        <v>833</v>
      </c>
      <c r="S89" s="678">
        <f t="shared" ref="S89:S102" si="9">E41</f>
        <v>5214.0000000072496</v>
      </c>
      <c r="T89" s="678">
        <f>'31.'!X40</f>
        <v>81853.952220521882</v>
      </c>
      <c r="V89" s="681" t="s">
        <v>841</v>
      </c>
      <c r="W89" s="790">
        <f t="shared" si="7"/>
        <v>296074.27785189031</v>
      </c>
      <c r="X89" s="794">
        <f>'31.'!Z48</f>
        <v>57157.196496605429</v>
      </c>
      <c r="Y89" s="780">
        <v>194613</v>
      </c>
      <c r="Z89" s="790">
        <v>39515</v>
      </c>
      <c r="AA89" s="2380">
        <f t="shared" si="5"/>
        <v>101461.27785189031</v>
      </c>
      <c r="AB89" s="798">
        <f t="shared" si="6"/>
        <v>52.134892248662887</v>
      </c>
      <c r="AD89" s="3579" t="s">
        <v>322</v>
      </c>
      <c r="AE89" s="2549" t="s">
        <v>1981</v>
      </c>
      <c r="AF89" s="2530">
        <v>5.6502761754973832E-3</v>
      </c>
      <c r="AG89" s="1488">
        <v>36987.656906635682</v>
      </c>
      <c r="AH89" s="1488">
        <v>32300.035813686274</v>
      </c>
      <c r="AI89" s="1488">
        <v>10112.767238249658</v>
      </c>
      <c r="AJ89" s="1488">
        <v>9646.1129521206767</v>
      </c>
      <c r="AK89" s="1488">
        <v>9507.1877568755081</v>
      </c>
      <c r="AL89" s="1488">
        <v>10890.575028888885</v>
      </c>
      <c r="AM89" s="1488">
        <v>18316.814183695853</v>
      </c>
      <c r="AN89" s="1488">
        <v>6142.74928130426</v>
      </c>
      <c r="AO89" s="1488">
        <v>4768.1955568484309</v>
      </c>
      <c r="AP89" s="1488">
        <v>31242.949051742209</v>
      </c>
      <c r="AQ89" s="1488">
        <v>26284.384805813163</v>
      </c>
      <c r="AR89" s="1488">
        <v>33635.810838224774</v>
      </c>
      <c r="AS89" s="1488">
        <v>2932.4943517328529</v>
      </c>
      <c r="AT89" s="1489">
        <v>1835.7012051155789</v>
      </c>
    </row>
    <row r="90" spans="5:46" ht="16.5" customHeight="1">
      <c r="E90" s="100" t="s">
        <v>845</v>
      </c>
      <c r="F90" s="697">
        <f t="shared" si="3"/>
        <v>15054.192117573521</v>
      </c>
      <c r="G90" s="698">
        <f t="shared" si="4"/>
        <v>1.6036380894274789</v>
      </c>
      <c r="H90" s="678">
        <v>20316</v>
      </c>
      <c r="I90" s="660">
        <v>3</v>
      </c>
      <c r="J90" s="703">
        <f t="shared" si="2"/>
        <v>-25.899822221039965</v>
      </c>
      <c r="R90" s="2049" t="s">
        <v>834</v>
      </c>
      <c r="S90" s="679">
        <f t="shared" si="9"/>
        <v>1491.9999999998565</v>
      </c>
      <c r="T90" s="679">
        <f>'31.'!X41</f>
        <v>66905.594767014016</v>
      </c>
      <c r="V90" s="1131" t="s">
        <v>842</v>
      </c>
      <c r="W90" s="784">
        <f t="shared" si="7"/>
        <v>72655.318971989327</v>
      </c>
      <c r="X90" s="793">
        <f>'31.'!Z49</f>
        <v>49058.284248478332</v>
      </c>
      <c r="Y90" s="781">
        <v>47957</v>
      </c>
      <c r="Z90" s="784">
        <v>34452</v>
      </c>
      <c r="AA90" s="2379">
        <f t="shared" si="5"/>
        <v>24698.318971989327</v>
      </c>
      <c r="AB90" s="797">
        <f t="shared" si="6"/>
        <v>51.500967475007464</v>
      </c>
      <c r="AD90" s="3579"/>
      <c r="AE90" s="2549" t="s">
        <v>1982</v>
      </c>
      <c r="AF90" s="2530">
        <v>1.8109429078927185E-3</v>
      </c>
      <c r="AG90" s="1488">
        <v>24060.564907163698</v>
      </c>
      <c r="AH90" s="1488">
        <v>20958.228960828852</v>
      </c>
      <c r="AI90" s="1488">
        <v>4475.8855769984912</v>
      </c>
      <c r="AJ90" s="1488">
        <v>4262.3555287455074</v>
      </c>
      <c r="AK90" s="1488">
        <v>4194.2054394124616</v>
      </c>
      <c r="AL90" s="1488">
        <v>8402.665921292788</v>
      </c>
      <c r="AM90" s="1488">
        <v>14582.738779400659</v>
      </c>
      <c r="AN90" s="1488">
        <v>4747.8607947325345</v>
      </c>
      <c r="AO90" s="1488">
        <v>2341.758573540556</v>
      </c>
      <c r="AP90" s="1488">
        <v>19699.383102939853</v>
      </c>
      <c r="AQ90" s="1488">
        <v>17862.200205014997</v>
      </c>
      <c r="AR90" s="1488">
        <v>20613.663681721038</v>
      </c>
      <c r="AS90" s="1488">
        <v>1395.5384309268463</v>
      </c>
      <c r="AT90" s="1489">
        <v>946.22014261370987</v>
      </c>
    </row>
    <row r="91" spans="5:46" ht="16.5" customHeight="1" thickBot="1">
      <c r="E91" s="689" t="s">
        <v>846</v>
      </c>
      <c r="F91" s="683">
        <f t="shared" si="3"/>
        <v>6724.4637761087097</v>
      </c>
      <c r="G91" s="702">
        <f t="shared" si="4"/>
        <v>0.71631915934930912</v>
      </c>
      <c r="H91" s="690">
        <v>6625</v>
      </c>
      <c r="I91" s="2218">
        <v>1</v>
      </c>
      <c r="J91" s="738">
        <f t="shared" si="2"/>
        <v>1.5013400167352404</v>
      </c>
      <c r="R91" s="2049" t="s">
        <v>835</v>
      </c>
      <c r="S91" s="679">
        <f t="shared" si="9"/>
        <v>1089.0000000000211</v>
      </c>
      <c r="T91" s="679">
        <f>'31.'!X42</f>
        <v>214760.94301078425</v>
      </c>
      <c r="V91" s="1131" t="s">
        <v>843</v>
      </c>
      <c r="W91" s="784">
        <f t="shared" si="7"/>
        <v>168934.28814408008</v>
      </c>
      <c r="X91" s="793">
        <f>'31.'!Z50</f>
        <v>85234.252343118875</v>
      </c>
      <c r="Y91" s="781">
        <v>103498</v>
      </c>
      <c r="Z91" s="784">
        <v>54159</v>
      </c>
      <c r="AA91" s="2379">
        <f t="shared" si="5"/>
        <v>65436.288144080085</v>
      </c>
      <c r="AB91" s="797">
        <f t="shared" si="6"/>
        <v>63.224688538986342</v>
      </c>
      <c r="AD91" s="3579"/>
      <c r="AE91" s="2549" t="s">
        <v>1983</v>
      </c>
      <c r="AF91" s="2530">
        <v>2.5100020257632391E-3</v>
      </c>
      <c r="AG91" s="1488">
        <v>43227.072028572205</v>
      </c>
      <c r="AH91" s="1488">
        <v>33826.570303896697</v>
      </c>
      <c r="AI91" s="1488">
        <v>8056.4833740318772</v>
      </c>
      <c r="AJ91" s="1488">
        <v>7398.7110162911476</v>
      </c>
      <c r="AK91" s="1488">
        <v>7187.3588243790236</v>
      </c>
      <c r="AL91" s="1488">
        <v>14010.953774300657</v>
      </c>
      <c r="AM91" s="1488">
        <v>36307.946084468174</v>
      </c>
      <c r="AN91" s="1488">
        <v>12191.094990479252</v>
      </c>
      <c r="AO91" s="1488">
        <v>4799.8551485235139</v>
      </c>
      <c r="AP91" s="1488">
        <v>31785.595718920911</v>
      </c>
      <c r="AQ91" s="1488">
        <v>29582.679036128138</v>
      </c>
      <c r="AR91" s="1488">
        <v>42300.927539320997</v>
      </c>
      <c r="AS91" s="1488">
        <v>2758.4700943785056</v>
      </c>
      <c r="AT91" s="1489">
        <v>2041.3850541450061</v>
      </c>
    </row>
    <row r="92" spans="5:46" ht="23.25" thickBot="1">
      <c r="E92" s="2167" t="s">
        <v>2631</v>
      </c>
      <c r="R92" s="2049" t="s">
        <v>836</v>
      </c>
      <c r="S92" s="679">
        <f t="shared" si="9"/>
        <v>1286.0000000024863</v>
      </c>
      <c r="T92" s="679">
        <f>'31.'!X43</f>
        <v>43161.499612556203</v>
      </c>
      <c r="V92" s="1131" t="s">
        <v>844</v>
      </c>
      <c r="W92" s="784">
        <f t="shared" si="7"/>
        <v>54484.670735820844</v>
      </c>
      <c r="X92" s="793">
        <f>'31.'!Z51</f>
        <v>31732.481500358059</v>
      </c>
      <c r="Y92" s="781">
        <v>43158</v>
      </c>
      <c r="Z92" s="784">
        <v>26608</v>
      </c>
      <c r="AA92" s="2379">
        <f t="shared" si="5"/>
        <v>11326.670735820844</v>
      </c>
      <c r="AB92" s="797">
        <f t="shared" si="6"/>
        <v>26.244660864314483</v>
      </c>
      <c r="AD92" s="3579"/>
      <c r="AE92" s="2549" t="s">
        <v>1984</v>
      </c>
      <c r="AF92" s="2530">
        <v>2.2312144582768089E-3</v>
      </c>
      <c r="AG92" s="1488">
        <v>69933.496468337384</v>
      </c>
      <c r="AH92" s="1488">
        <v>55539.936079156621</v>
      </c>
      <c r="AI92" s="1488">
        <v>14243.023931990314</v>
      </c>
      <c r="AJ92" s="1488">
        <v>13395.542215835088</v>
      </c>
      <c r="AK92" s="1488">
        <v>13217.951303089425</v>
      </c>
      <c r="AL92" s="1488">
        <v>25328.624725904727</v>
      </c>
      <c r="AM92" s="1488">
        <v>74719.186955209108</v>
      </c>
      <c r="AN92" s="1488">
        <v>21982.448117276799</v>
      </c>
      <c r="AO92" s="1488">
        <v>9482.5057846190284</v>
      </c>
      <c r="AP92" s="1488">
        <v>52202.393712893412</v>
      </c>
      <c r="AQ92" s="1488">
        <v>48441.866416086668</v>
      </c>
      <c r="AR92" s="1488">
        <v>69722.623715213485</v>
      </c>
      <c r="AS92" s="1488">
        <v>6136.8109523922376</v>
      </c>
      <c r="AT92" s="1489">
        <v>3345.6948322267908</v>
      </c>
    </row>
    <row r="93" spans="5:46" ht="23.25" thickTop="1">
      <c r="E93" s="2607" t="s">
        <v>899</v>
      </c>
      <c r="F93" s="734" t="s">
        <v>856</v>
      </c>
      <c r="G93" s="734" t="s">
        <v>847</v>
      </c>
      <c r="H93" s="2609" t="s">
        <v>900</v>
      </c>
      <c r="I93" s="734" t="s">
        <v>901</v>
      </c>
      <c r="J93" s="1132" t="s">
        <v>902</v>
      </c>
      <c r="K93" s="734" t="s">
        <v>903</v>
      </c>
      <c r="L93" s="734" t="s">
        <v>901</v>
      </c>
      <c r="M93" s="735" t="s">
        <v>902</v>
      </c>
      <c r="R93" s="2049" t="s">
        <v>837</v>
      </c>
      <c r="S93" s="679">
        <f t="shared" si="9"/>
        <v>1347.0000000048854</v>
      </c>
      <c r="T93" s="679">
        <f>'31.'!X44</f>
        <v>27901.265067024011</v>
      </c>
      <c r="V93" s="681" t="s">
        <v>845</v>
      </c>
      <c r="W93" s="790">
        <f t="shared" si="7"/>
        <v>18040.660274066278</v>
      </c>
      <c r="X93" s="794">
        <f>'31.'!Z52</f>
        <v>23863.30724082451</v>
      </c>
      <c r="Y93" s="780">
        <v>21444</v>
      </c>
      <c r="Z93" s="790">
        <v>29057</v>
      </c>
      <c r="AA93" s="2380">
        <f t="shared" si="5"/>
        <v>-3403.3397259337216</v>
      </c>
      <c r="AB93" s="798">
        <f t="shared" si="6"/>
        <v>-15.870825060313942</v>
      </c>
      <c r="AD93" s="3579"/>
      <c r="AE93" s="2549" t="s">
        <v>1985</v>
      </c>
      <c r="AF93" s="2530">
        <v>1.4311710887745003E-3</v>
      </c>
      <c r="AG93" s="1488">
        <v>81132.294427313667</v>
      </c>
      <c r="AH93" s="1488">
        <v>63879.798681441767</v>
      </c>
      <c r="AI93" s="1488">
        <v>13916.192763620846</v>
      </c>
      <c r="AJ93" s="1488">
        <v>13043.530437179379</v>
      </c>
      <c r="AK93" s="1488">
        <v>12835.285020476473</v>
      </c>
      <c r="AL93" s="1488">
        <v>28731.341451090211</v>
      </c>
      <c r="AM93" s="1488">
        <v>103821.18468707339</v>
      </c>
      <c r="AN93" s="1488">
        <v>25966.059628671788</v>
      </c>
      <c r="AO93" s="1488">
        <v>9882.3131769419615</v>
      </c>
      <c r="AP93" s="1488">
        <v>61595.749317160517</v>
      </c>
      <c r="AQ93" s="1488">
        <v>59883.801022142543</v>
      </c>
      <c r="AR93" s="1488">
        <v>80210.600331353387</v>
      </c>
      <c r="AS93" s="1488">
        <v>5516.0970945083445</v>
      </c>
      <c r="AT93" s="1489">
        <v>4366.2160824336243</v>
      </c>
    </row>
    <row r="94" spans="5:46" ht="32.25" thickBot="1">
      <c r="E94" s="2608"/>
      <c r="F94" s="1134" t="s">
        <v>1018</v>
      </c>
      <c r="G94" s="1134" t="s">
        <v>1019</v>
      </c>
      <c r="H94" s="2610"/>
      <c r="I94" s="687" t="s">
        <v>1020</v>
      </c>
      <c r="J94" s="1133" t="s">
        <v>1021</v>
      </c>
      <c r="K94" s="687" t="s">
        <v>904</v>
      </c>
      <c r="L94" s="687" t="s">
        <v>905</v>
      </c>
      <c r="M94" s="2299" t="s">
        <v>906</v>
      </c>
      <c r="R94" s="100" t="s">
        <v>838</v>
      </c>
      <c r="S94" s="678">
        <f t="shared" si="9"/>
        <v>4919.0222575701746</v>
      </c>
      <c r="T94" s="678">
        <f>'31.'!X45</f>
        <v>36004.554884976045</v>
      </c>
      <c r="V94" s="737" t="s">
        <v>846</v>
      </c>
      <c r="W94" s="791">
        <f t="shared" si="7"/>
        <v>7669.4412178044013</v>
      </c>
      <c r="X94" s="795">
        <f>'31.'!Z53</f>
        <v>17712.335376351639</v>
      </c>
      <c r="Y94" s="2263">
        <v>7873</v>
      </c>
      <c r="Z94" s="2263">
        <v>18835</v>
      </c>
      <c r="AA94" s="2381">
        <f t="shared" si="5"/>
        <v>-203.55878219559872</v>
      </c>
      <c r="AB94" s="799">
        <f t="shared" si="6"/>
        <v>-2.5855300672627806</v>
      </c>
      <c r="AD94" s="3579"/>
      <c r="AE94" s="2549" t="s">
        <v>1986</v>
      </c>
      <c r="AF94" s="2530">
        <v>1.5412008400105619E-3</v>
      </c>
      <c r="AG94" s="1488">
        <v>162051.10195992718</v>
      </c>
      <c r="AH94" s="1488">
        <v>132600.73847670126</v>
      </c>
      <c r="AI94" s="1488">
        <v>22617.762998687984</v>
      </c>
      <c r="AJ94" s="1488">
        <v>21185.657537866577</v>
      </c>
      <c r="AK94" s="1488">
        <v>20606.620012979405</v>
      </c>
      <c r="AL94" s="1488">
        <v>63640.787722926594</v>
      </c>
      <c r="AM94" s="1488">
        <v>269095.57046789315</v>
      </c>
      <c r="AN94" s="1488">
        <v>45325.194449021154</v>
      </c>
      <c r="AO94" s="1488">
        <v>19864.602741537721</v>
      </c>
      <c r="AP94" s="1488">
        <v>109423.11277292516</v>
      </c>
      <c r="AQ94" s="1488">
        <v>109362.21362750836</v>
      </c>
      <c r="AR94" s="1488">
        <v>159152.00833175034</v>
      </c>
      <c r="AS94" s="1488">
        <v>13616.364232709579</v>
      </c>
      <c r="AT94" s="1489">
        <v>6248.2385088281535</v>
      </c>
    </row>
    <row r="95" spans="5:46" ht="15.75" customHeight="1">
      <c r="E95" s="709" t="s">
        <v>879</v>
      </c>
      <c r="F95" s="732">
        <f>SUM(F97:F101)</f>
        <v>16502.022257559569</v>
      </c>
      <c r="G95" s="732">
        <f>SUM(G97:G101)</f>
        <v>146209.35266039989</v>
      </c>
      <c r="H95" s="732">
        <f>SUM(H97:H101)</f>
        <v>1793905.2145544025</v>
      </c>
      <c r="I95" s="736">
        <f>'31.'!U28</f>
        <v>108.70820476154772</v>
      </c>
      <c r="J95" s="736">
        <f>'63.'!H28</f>
        <v>12.269428609817469</v>
      </c>
      <c r="K95" s="732">
        <f>SUM(K97:K101)</f>
        <v>2088605.117419498</v>
      </c>
      <c r="L95" s="657">
        <f>'31.'!V28</f>
        <v>126.56661618927994</v>
      </c>
      <c r="M95" s="2376">
        <f>'63.'!I28</f>
        <v>14.285030878090907</v>
      </c>
      <c r="R95" s="2049" t="s">
        <v>839</v>
      </c>
      <c r="S95" s="679">
        <f t="shared" si="9"/>
        <v>2447.0222575517537</v>
      </c>
      <c r="T95" s="679">
        <f>'31.'!X46</f>
        <v>52545.839583003799</v>
      </c>
      <c r="AD95" s="3579"/>
      <c r="AE95" s="2549" t="s">
        <v>1987</v>
      </c>
      <c r="AF95" s="2530">
        <v>4.3315289098997995E-4</v>
      </c>
      <c r="AG95" s="1488">
        <v>64102.753342919903</v>
      </c>
      <c r="AH95" s="1488">
        <v>54470.346450160272</v>
      </c>
      <c r="AI95" s="1488">
        <v>12950.814215748866</v>
      </c>
      <c r="AJ95" s="1488">
        <v>12145.414114038284</v>
      </c>
      <c r="AK95" s="1488">
        <v>11977.810659572488</v>
      </c>
      <c r="AL95" s="1488">
        <v>34439.539644498174</v>
      </c>
      <c r="AM95" s="1488">
        <v>168897.95311105964</v>
      </c>
      <c r="AN95" s="1488">
        <v>32145.777731262267</v>
      </c>
      <c r="AO95" s="1488">
        <v>9572.5757437835146</v>
      </c>
      <c r="AP95" s="1488">
        <v>53351.482209460322</v>
      </c>
      <c r="AQ95" s="1488">
        <v>51920.396364291708</v>
      </c>
      <c r="AR95" s="1488">
        <v>62415.296927726165</v>
      </c>
      <c r="AS95" s="1488">
        <v>6793.4636700032734</v>
      </c>
      <c r="AT95" s="1489">
        <v>2779.1120737802444</v>
      </c>
    </row>
    <row r="96" spans="5:46" ht="15.75" customHeight="1" thickBot="1">
      <c r="E96" s="100" t="s">
        <v>829</v>
      </c>
      <c r="F96" s="826"/>
      <c r="H96" s="826"/>
      <c r="I96" s="827"/>
      <c r="J96" s="827"/>
      <c r="L96" s="828"/>
      <c r="M96" s="2377"/>
      <c r="R96" s="2049" t="s">
        <v>840</v>
      </c>
      <c r="S96" s="679">
        <f t="shared" si="9"/>
        <v>2472.0000000184396</v>
      </c>
      <c r="T96" s="679">
        <f>'31.'!X47</f>
        <v>19630.407706872247</v>
      </c>
      <c r="W96" s="2475" t="s">
        <v>2636</v>
      </c>
      <c r="AD96" s="3579"/>
      <c r="AE96" s="2549" t="s">
        <v>1988</v>
      </c>
      <c r="AF96" s="2530">
        <v>4.5202348707596508E-4</v>
      </c>
      <c r="AG96" s="1488">
        <v>112269.18919860554</v>
      </c>
      <c r="AH96" s="1488">
        <v>102930.09185076671</v>
      </c>
      <c r="AI96" s="1488">
        <v>27639.329382718734</v>
      </c>
      <c r="AJ96" s="1488">
        <v>23921.840418420412</v>
      </c>
      <c r="AK96" s="1488">
        <v>23536.716268384265</v>
      </c>
      <c r="AL96" s="1488">
        <v>57981.119228150848</v>
      </c>
      <c r="AM96" s="1488">
        <v>316390.6887779978</v>
      </c>
      <c r="AN96" s="1488">
        <v>40606.901858638834</v>
      </c>
      <c r="AO96" s="1488">
        <v>17660.559545177399</v>
      </c>
      <c r="AP96" s="1488">
        <v>99697.324827152901</v>
      </c>
      <c r="AQ96" s="1488">
        <v>97580.490247802227</v>
      </c>
      <c r="AR96" s="1488">
        <v>106694.6471718602</v>
      </c>
      <c r="AS96" s="1488">
        <v>13309.739396232604</v>
      </c>
      <c r="AT96" s="1489">
        <v>4350.8201489447938</v>
      </c>
    </row>
    <row r="97" spans="5:46" ht="34.5" customHeight="1" thickTop="1">
      <c r="E97" s="1127" t="s">
        <v>52</v>
      </c>
      <c r="F97" s="829">
        <f>E34</f>
        <v>2820.0222575432904</v>
      </c>
      <c r="G97" s="830">
        <f>R34</f>
        <v>74538.234729013056</v>
      </c>
      <c r="H97" s="829">
        <f>U34</f>
        <v>547377.44953530584</v>
      </c>
      <c r="I97" s="827">
        <f>'31.'!U33</f>
        <v>194.10394654550095</v>
      </c>
      <c r="J97" s="827">
        <f>'63.'!H33</f>
        <v>7.3435794599284518</v>
      </c>
      <c r="K97" s="807">
        <f>V34</f>
        <v>764925.64668010839</v>
      </c>
      <c r="L97" s="828">
        <f>'31.'!V33</f>
        <v>271.2480884269637</v>
      </c>
      <c r="M97" s="2377">
        <f>'63.'!I33</f>
        <v>10.262191604899529</v>
      </c>
      <c r="R97" s="100" t="s">
        <v>841</v>
      </c>
      <c r="S97" s="678">
        <f t="shared" si="9"/>
        <v>5179.9999999908077</v>
      </c>
      <c r="T97" s="678">
        <f>'31.'!X48</f>
        <v>49512.078093931566</v>
      </c>
      <c r="W97" s="2642" t="s">
        <v>2610</v>
      </c>
      <c r="X97" s="2442" t="s">
        <v>96</v>
      </c>
      <c r="Y97" s="2442" t="s">
        <v>2611</v>
      </c>
      <c r="Z97" s="2442" t="s">
        <v>2613</v>
      </c>
      <c r="AA97" s="2645" t="s">
        <v>2615</v>
      </c>
      <c r="AB97" s="2061" t="s">
        <v>2616</v>
      </c>
      <c r="AD97" s="3579"/>
      <c r="AE97" s="2549" t="s">
        <v>1989</v>
      </c>
      <c r="AF97" s="2530">
        <v>2.8144613675216458E-4</v>
      </c>
      <c r="AG97" s="1488">
        <v>152470.6907081572</v>
      </c>
      <c r="AH97" s="1488">
        <v>144384.74843921498</v>
      </c>
      <c r="AI97" s="1488">
        <v>34679.346215713675</v>
      </c>
      <c r="AJ97" s="1488">
        <v>33426.402013518171</v>
      </c>
      <c r="AK97" s="1488">
        <v>33020.290572494479</v>
      </c>
      <c r="AL97" s="1488">
        <v>68886.322224077274</v>
      </c>
      <c r="AM97" s="1488">
        <v>466174.00716341095</v>
      </c>
      <c r="AN97" s="1488">
        <v>35199.120316068431</v>
      </c>
      <c r="AO97" s="1488">
        <v>26011.923851175172</v>
      </c>
      <c r="AP97" s="1488">
        <v>132601.96800576517</v>
      </c>
      <c r="AQ97" s="1488">
        <v>138222.4725902199</v>
      </c>
      <c r="AR97" s="1488">
        <v>133984.86494292319</v>
      </c>
      <c r="AS97" s="1488">
        <v>20594.883132506864</v>
      </c>
      <c r="AT97" s="1489">
        <v>5417.0407186683142</v>
      </c>
    </row>
    <row r="98" spans="5:46" ht="15.75" customHeight="1" thickBot="1">
      <c r="E98" s="1127" t="s">
        <v>53</v>
      </c>
      <c r="F98" s="829">
        <f t="shared" ref="F98:F117" si="10">E35</f>
        <v>1066.9999999998961</v>
      </c>
      <c r="G98" s="830">
        <f t="shared" ref="G98:G117" si="11">R35</f>
        <v>9807.5255046155089</v>
      </c>
      <c r="H98" s="829">
        <f t="shared" ref="H98:H117" si="12">U35</f>
        <v>99518.734802016756</v>
      </c>
      <c r="I98" s="827">
        <f>'31.'!U34</f>
        <v>93.26966710592923</v>
      </c>
      <c r="J98" s="827">
        <f>'63.'!H34</f>
        <v>10.147180831207868</v>
      </c>
      <c r="K98" s="807">
        <f t="shared" ref="K98:K117" si="13">V35</f>
        <v>138556.41101886419</v>
      </c>
      <c r="L98" s="828">
        <f>'31.'!V34</f>
        <v>129.85605531291259</v>
      </c>
      <c r="M98" s="2377">
        <f>'63.'!I34</f>
        <v>14.127560611864666</v>
      </c>
      <c r="R98" s="2049" t="s">
        <v>842</v>
      </c>
      <c r="S98" s="679">
        <f t="shared" si="9"/>
        <v>1480.9999999998574</v>
      </c>
      <c r="T98" s="679">
        <f>'31.'!X49</f>
        <v>41788.633880023954</v>
      </c>
      <c r="W98" s="2643"/>
      <c r="X98" s="2419" t="s">
        <v>931</v>
      </c>
      <c r="Y98" s="2419" t="s">
        <v>856</v>
      </c>
      <c r="Z98" s="2419" t="s">
        <v>2528</v>
      </c>
      <c r="AA98" s="2646"/>
      <c r="AB98" s="658" t="s">
        <v>96</v>
      </c>
      <c r="AD98" s="3581"/>
      <c r="AE98" s="1490" t="s">
        <v>1990</v>
      </c>
      <c r="AF98" s="2531">
        <v>1.6059224652626632E-4</v>
      </c>
      <c r="AG98" s="1491">
        <v>300853.58833603951</v>
      </c>
      <c r="AH98" s="1491">
        <v>297861.97140296421</v>
      </c>
      <c r="AI98" s="1491">
        <v>79594.62141307308</v>
      </c>
      <c r="AJ98" s="1491">
        <v>75501.357175737881</v>
      </c>
      <c r="AK98" s="1491">
        <v>74225.762401815475</v>
      </c>
      <c r="AL98" s="1491">
        <v>162899.96575625948</v>
      </c>
      <c r="AM98" s="1491">
        <v>1476755.6288708185</v>
      </c>
      <c r="AN98" s="1491">
        <v>126349.34771480017</v>
      </c>
      <c r="AO98" s="1491">
        <v>54988.519592373959</v>
      </c>
      <c r="AP98" s="1491">
        <v>290094.321170045</v>
      </c>
      <c r="AQ98" s="1491">
        <v>277120.96377519873</v>
      </c>
      <c r="AR98" s="1491">
        <v>276586.53662859416</v>
      </c>
      <c r="AS98" s="1491">
        <v>43401.300431228519</v>
      </c>
      <c r="AT98" s="1492">
        <v>11587.219161145405</v>
      </c>
    </row>
    <row r="99" spans="5:46" ht="15.75" customHeight="1" thickTop="1" thickBot="1">
      <c r="E99" s="1127" t="s">
        <v>54</v>
      </c>
      <c r="F99" s="829">
        <f t="shared" si="10"/>
        <v>6161.0000000040818</v>
      </c>
      <c r="G99" s="830">
        <f t="shared" si="11"/>
        <v>30637.786690973033</v>
      </c>
      <c r="H99" s="829">
        <f t="shared" si="12"/>
        <v>429260.64823148056</v>
      </c>
      <c r="I99" s="827">
        <f>'31.'!U35</f>
        <v>69.673859475928651</v>
      </c>
      <c r="J99" s="827">
        <f>'63.'!H35</f>
        <v>14.010824364083579</v>
      </c>
      <c r="K99" s="807">
        <f t="shared" si="13"/>
        <v>520889.1524093562</v>
      </c>
      <c r="L99" s="828">
        <f>'31.'!V35</f>
        <v>84.546202306283305</v>
      </c>
      <c r="M99" s="2377">
        <f>'63.'!I35</f>
        <v>17.001526829052192</v>
      </c>
      <c r="R99" s="2049" t="s">
        <v>843</v>
      </c>
      <c r="S99" s="679">
        <f t="shared" si="9"/>
        <v>1982.000000000216</v>
      </c>
      <c r="T99" s="679">
        <f>'31.'!X50</f>
        <v>75958.732177954909</v>
      </c>
      <c r="W99" s="2644"/>
      <c r="X99" s="2456"/>
      <c r="Y99" s="2443" t="s">
        <v>2612</v>
      </c>
      <c r="Z99" s="2443" t="s">
        <v>2614</v>
      </c>
      <c r="AA99" s="2647"/>
      <c r="AB99" s="2426" t="s">
        <v>2617</v>
      </c>
    </row>
    <row r="100" spans="5:46" ht="15.75" customHeight="1">
      <c r="E100" s="1127" t="s">
        <v>830</v>
      </c>
      <c r="F100" s="829">
        <f t="shared" si="10"/>
        <v>6013.0000000123</v>
      </c>
      <c r="G100" s="830">
        <f t="shared" si="11"/>
        <v>16981.805735798283</v>
      </c>
      <c r="H100" s="829">
        <f t="shared" si="12"/>
        <v>301751.55198559945</v>
      </c>
      <c r="I100" s="827">
        <f>'31.'!U36</f>
        <v>50.183195074834885</v>
      </c>
      <c r="J100" s="827">
        <f>'63.'!H36</f>
        <v>17.769108696697423</v>
      </c>
      <c r="K100" s="807">
        <f t="shared" si="13"/>
        <v>320963.90731116955</v>
      </c>
      <c r="L100" s="828">
        <f>'31.'!V36</f>
        <v>53.378331500168457</v>
      </c>
      <c r="M100" s="2377">
        <f>'63.'!I36</f>
        <v>18.900458072875349</v>
      </c>
      <c r="R100" s="2049" t="s">
        <v>844</v>
      </c>
      <c r="S100" s="679">
        <f t="shared" si="9"/>
        <v>1716.9999999907361</v>
      </c>
      <c r="T100" s="679">
        <f>'31.'!X51</f>
        <v>25645.539064248693</v>
      </c>
      <c r="W100" s="705" t="s">
        <v>2533</v>
      </c>
      <c r="X100" s="2421">
        <v>567102</v>
      </c>
      <c r="Y100" s="2421">
        <v>15829</v>
      </c>
      <c r="Z100" s="2421">
        <v>133472</v>
      </c>
      <c r="AA100" s="2421">
        <v>35827</v>
      </c>
      <c r="AB100" s="2421">
        <v>4249</v>
      </c>
    </row>
    <row r="101" spans="5:46" ht="15.75" customHeight="1">
      <c r="E101" s="1127" t="s">
        <v>831</v>
      </c>
      <c r="F101" s="829">
        <f t="shared" si="10"/>
        <v>441</v>
      </c>
      <c r="G101" s="830">
        <f t="shared" si="11"/>
        <v>14244</v>
      </c>
      <c r="H101" s="829">
        <f t="shared" si="12"/>
        <v>415996.83</v>
      </c>
      <c r="I101" s="827">
        <f>'31.'!U37</f>
        <v>943.30346938775517</v>
      </c>
      <c r="J101" s="827">
        <f>'63.'!H37</f>
        <v>29.205056866048864</v>
      </c>
      <c r="K101" s="807">
        <f t="shared" si="13"/>
        <v>343270</v>
      </c>
      <c r="L101" s="828">
        <f>'31.'!V37</f>
        <v>778.39002267573699</v>
      </c>
      <c r="M101" s="2377">
        <f>'63.'!I37</f>
        <v>24.099269868014602</v>
      </c>
      <c r="R101" s="100" t="s">
        <v>845</v>
      </c>
      <c r="S101" s="660">
        <f t="shared" si="9"/>
        <v>756.00000000012346</v>
      </c>
      <c r="T101" s="678">
        <f>'31.'!X52</f>
        <v>19433.544805681478</v>
      </c>
      <c r="W101" s="705" t="s">
        <v>2535</v>
      </c>
      <c r="X101" s="2421">
        <v>595707</v>
      </c>
      <c r="Y101" s="2421">
        <v>15487</v>
      </c>
      <c r="Z101" s="2421">
        <v>131243</v>
      </c>
      <c r="AA101" s="2421">
        <v>38465</v>
      </c>
      <c r="AB101" s="2421">
        <v>4539</v>
      </c>
    </row>
    <row r="102" spans="5:46" ht="15.75" customHeight="1">
      <c r="E102" s="100" t="s">
        <v>832</v>
      </c>
      <c r="F102" s="829"/>
      <c r="G102" s="830"/>
      <c r="H102" s="829"/>
      <c r="I102" s="827"/>
      <c r="J102" s="827"/>
      <c r="L102" s="828"/>
      <c r="M102" s="2377"/>
      <c r="R102" s="100" t="s">
        <v>846</v>
      </c>
      <c r="S102" s="660">
        <f t="shared" si="9"/>
        <v>432.99999999120053</v>
      </c>
      <c r="T102" s="678">
        <f>'31.'!X53</f>
        <v>15326.193437488084</v>
      </c>
      <c r="W102" s="705" t="s">
        <v>927</v>
      </c>
      <c r="X102" s="2421">
        <v>645269</v>
      </c>
      <c r="Y102" s="2421">
        <v>15649</v>
      </c>
      <c r="Z102" s="2421">
        <v>141368</v>
      </c>
      <c r="AA102" s="2421">
        <v>41234</v>
      </c>
      <c r="AB102" s="2421">
        <v>4564</v>
      </c>
    </row>
    <row r="103" spans="5:46" ht="15.75" customHeight="1">
      <c r="E103" s="1131" t="s">
        <v>45</v>
      </c>
      <c r="F103" s="829">
        <f t="shared" si="10"/>
        <v>16069.02225756836</v>
      </c>
      <c r="G103" s="830">
        <f t="shared" si="11"/>
        <v>143333.27486377512</v>
      </c>
      <c r="H103" s="829">
        <f t="shared" si="12"/>
        <v>1743724.1489704151</v>
      </c>
      <c r="I103" s="827">
        <f>'31.'!U39</f>
        <v>108.51463897556924</v>
      </c>
      <c r="J103" s="827">
        <f>'63.'!H39</f>
        <v>12.165522281045082</v>
      </c>
      <c r="K103" s="807">
        <f t="shared" si="13"/>
        <v>2048960.6655841586</v>
      </c>
      <c r="L103" s="828">
        <f>'31.'!V39</f>
        <v>127.50997744241219</v>
      </c>
      <c r="M103" s="2377">
        <f>'63.'!I39</f>
        <v>14.295080242403616</v>
      </c>
      <c r="R103" s="100" t="s">
        <v>847</v>
      </c>
      <c r="S103" s="668"/>
      <c r="T103" s="680"/>
      <c r="W103" s="705" t="s">
        <v>885</v>
      </c>
      <c r="X103" s="2421">
        <v>688050</v>
      </c>
      <c r="Y103" s="2421">
        <v>15687</v>
      </c>
      <c r="Z103" s="2421">
        <v>138847</v>
      </c>
      <c r="AA103" s="2421">
        <v>43861</v>
      </c>
      <c r="AB103" s="2421">
        <v>4955</v>
      </c>
    </row>
    <row r="104" spans="5:46" ht="15.75" customHeight="1" thickBot="1">
      <c r="E104" s="681" t="s">
        <v>833</v>
      </c>
      <c r="F104" s="829">
        <f t="shared" si="10"/>
        <v>5214.0000000072496</v>
      </c>
      <c r="G104" s="830">
        <f t="shared" si="11"/>
        <v>70324.049854232813</v>
      </c>
      <c r="H104" s="829">
        <f t="shared" si="12"/>
        <v>834976.36681361857</v>
      </c>
      <c r="I104" s="827">
        <f>'31.'!U40</f>
        <v>160.14122877108878</v>
      </c>
      <c r="J104" s="827">
        <f>'63.'!H40</f>
        <v>11.87326908140745</v>
      </c>
      <c r="K104" s="807">
        <f t="shared" si="13"/>
        <v>958543.43536185508</v>
      </c>
      <c r="L104" s="828">
        <f>'31.'!V40</f>
        <v>183.84032131962437</v>
      </c>
      <c r="M104" s="2377">
        <f>'63.'!I40</f>
        <v>13.630378758742095</v>
      </c>
      <c r="R104" s="664" t="s">
        <v>915</v>
      </c>
      <c r="S104" s="679">
        <f>'2'!E31</f>
        <v>13179.744560735528</v>
      </c>
      <c r="T104" s="679">
        <f>'32.'!X30</f>
        <v>18705.51286121902</v>
      </c>
      <c r="W104" s="2445" t="s">
        <v>2287</v>
      </c>
      <c r="X104" s="2459">
        <f>G29</f>
        <v>938752.46645881783</v>
      </c>
      <c r="Y104" s="2459">
        <f>E29</f>
        <v>16502.022257559558</v>
      </c>
      <c r="Z104" s="2459">
        <f>R29</f>
        <v>146209.3526603998</v>
      </c>
      <c r="AA104" s="2459">
        <f>'31.'!G28</f>
        <v>57001.191578761027</v>
      </c>
      <c r="AB104" s="2459">
        <f>'63.'!N28</f>
        <v>6420.6047655464045</v>
      </c>
    </row>
    <row r="105" spans="5:46" ht="15.75" customHeight="1" thickTop="1">
      <c r="E105" s="1131" t="s">
        <v>834</v>
      </c>
      <c r="F105" s="829">
        <f t="shared" si="10"/>
        <v>1491.9999999998565</v>
      </c>
      <c r="G105" s="830">
        <f t="shared" si="11"/>
        <v>19205.176360792295</v>
      </c>
      <c r="H105" s="829">
        <f t="shared" si="12"/>
        <v>135922.40357945615</v>
      </c>
      <c r="I105" s="827">
        <f>'31.'!U41</f>
        <v>91.100806688652213</v>
      </c>
      <c r="J105" s="827">
        <f>'63.'!H41</f>
        <v>7.0773837753942281</v>
      </c>
      <c r="K105" s="807">
        <f t="shared" si="13"/>
        <v>159068.25065667051</v>
      </c>
      <c r="L105" s="828">
        <f>'31.'!V41</f>
        <v>106.61410901922632</v>
      </c>
      <c r="M105" s="2377">
        <f>'63.'!I41</f>
        <v>8.2825717227679903</v>
      </c>
      <c r="R105" s="664" t="s">
        <v>916</v>
      </c>
      <c r="S105" s="679">
        <f>'2'!E32</f>
        <v>1890.7276667529929</v>
      </c>
      <c r="T105" s="679">
        <f>'32.'!X31</f>
        <v>61798.034909538997</v>
      </c>
    </row>
    <row r="106" spans="5:46" ht="15.75" customHeight="1">
      <c r="E106" s="1131" t="s">
        <v>835</v>
      </c>
      <c r="F106" s="829">
        <f t="shared" si="10"/>
        <v>1089.0000000000211</v>
      </c>
      <c r="G106" s="830">
        <f t="shared" si="11"/>
        <v>32737.140079352677</v>
      </c>
      <c r="H106" s="829">
        <f t="shared" si="12"/>
        <v>259758.981745992</v>
      </c>
      <c r="I106" s="827">
        <f>'31.'!U42</f>
        <v>238.52982713130146</v>
      </c>
      <c r="J106" s="827">
        <f>'63.'!H42</f>
        <v>7.934687670222667</v>
      </c>
      <c r="K106" s="807">
        <f t="shared" si="13"/>
        <v>377067.65595233341</v>
      </c>
      <c r="L106" s="828">
        <f>'31.'!V42</f>
        <v>346.25129104896837</v>
      </c>
      <c r="M106" s="2377">
        <f>'63.'!I42</f>
        <v>11.518038992970864</v>
      </c>
      <c r="R106" s="664" t="s">
        <v>917</v>
      </c>
      <c r="S106" s="679">
        <f>'2'!E33</f>
        <v>1037.2995587676819</v>
      </c>
      <c r="T106" s="679">
        <f>'32.'!X32</f>
        <v>139052.9104820558</v>
      </c>
    </row>
    <row r="107" spans="5:46" ht="15.75" customHeight="1">
      <c r="E107" s="1131" t="s">
        <v>836</v>
      </c>
      <c r="F107" s="829">
        <f t="shared" si="10"/>
        <v>1286.0000000024863</v>
      </c>
      <c r="G107" s="830">
        <f t="shared" si="11"/>
        <v>9742.5666666871857</v>
      </c>
      <c r="H107" s="829">
        <f t="shared" si="12"/>
        <v>322602.86526282545</v>
      </c>
      <c r="I107" s="827">
        <f>'31.'!U43</f>
        <v>250.85759351648659</v>
      </c>
      <c r="J107" s="827">
        <f>'63.'!H43</f>
        <v>33.11271827021757</v>
      </c>
      <c r="K107" s="807">
        <f t="shared" si="13"/>
        <v>245970.81645404844</v>
      </c>
      <c r="L107" s="828">
        <f>'31.'!V43</f>
        <v>191.2681309903366</v>
      </c>
      <c r="M107" s="2377">
        <f>'63.'!I43</f>
        <v>25.247024205140711</v>
      </c>
      <c r="R107" s="664" t="s">
        <v>918</v>
      </c>
      <c r="S107" s="679">
        <f>'2'!E34</f>
        <v>255.88325401682465</v>
      </c>
      <c r="T107" s="679">
        <f>'32.'!X33</f>
        <v>443597.40919145482</v>
      </c>
    </row>
    <row r="108" spans="5:46" ht="15.75" customHeight="1">
      <c r="E108" s="1131" t="s">
        <v>837</v>
      </c>
      <c r="F108" s="829">
        <f t="shared" si="10"/>
        <v>1347.0000000048854</v>
      </c>
      <c r="G108" s="830">
        <f t="shared" si="11"/>
        <v>8639.1667474006772</v>
      </c>
      <c r="H108" s="829">
        <f t="shared" si="12"/>
        <v>116692.11622534475</v>
      </c>
      <c r="I108" s="827">
        <f>'31.'!U44</f>
        <v>86.631118207068752</v>
      </c>
      <c r="J108" s="827">
        <f>'63.'!H44</f>
        <v>13.507334635073999</v>
      </c>
      <c r="K108" s="807">
        <f t="shared" si="13"/>
        <v>176436.71229880245</v>
      </c>
      <c r="L108" s="828">
        <f>'31.'!V44</f>
        <v>130.98493860294184</v>
      </c>
      <c r="M108" s="2377">
        <f>'63.'!I44</f>
        <v>20.422885384390586</v>
      </c>
      <c r="R108" s="664" t="s">
        <v>919</v>
      </c>
      <c r="S108" s="679">
        <f>'2'!E35</f>
        <v>100.95166173098397</v>
      </c>
      <c r="T108" s="679">
        <f>'32.'!X34</f>
        <v>1027689.4383965497</v>
      </c>
    </row>
    <row r="109" spans="5:46" ht="15.75" customHeight="1" thickBot="1">
      <c r="E109" s="681" t="s">
        <v>838</v>
      </c>
      <c r="F109" s="829">
        <f t="shared" si="10"/>
        <v>4919.0222575701746</v>
      </c>
      <c r="G109" s="830">
        <f t="shared" si="11"/>
        <v>32613.761650441331</v>
      </c>
      <c r="H109" s="829">
        <f t="shared" si="12"/>
        <v>353465.70278646279</v>
      </c>
      <c r="I109" s="827">
        <f>'31.'!U45</f>
        <v>71.856902505877628</v>
      </c>
      <c r="J109" s="827">
        <f>'63.'!H45</f>
        <v>10.837931133947551</v>
      </c>
      <c r="K109" s="807">
        <f t="shared" si="13"/>
        <v>463595.95951728337</v>
      </c>
      <c r="L109" s="828">
        <f>'31.'!V45</f>
        <v>94.245550282645553</v>
      </c>
      <c r="M109" s="2377">
        <f>'63.'!I45</f>
        <v>14.214734396055475</v>
      </c>
      <c r="R109" s="2185" t="s">
        <v>920</v>
      </c>
      <c r="S109" s="684">
        <f>'2'!E36</f>
        <v>37.415555555537644</v>
      </c>
      <c r="T109" s="684">
        <f>'32.'!X35</f>
        <v>4191345.3921089452</v>
      </c>
    </row>
    <row r="110" spans="5:46" ht="15.75" customHeight="1">
      <c r="E110" s="1131" t="s">
        <v>839</v>
      </c>
      <c r="F110" s="829">
        <f t="shared" si="10"/>
        <v>2447.0222575517537</v>
      </c>
      <c r="G110" s="830">
        <f t="shared" si="11"/>
        <v>20926.076362072301</v>
      </c>
      <c r="H110" s="829">
        <f t="shared" si="12"/>
        <v>180651.74236054253</v>
      </c>
      <c r="I110" s="827">
        <f>'31.'!U46</f>
        <v>73.825132486242552</v>
      </c>
      <c r="J110" s="827">
        <f>'63.'!H46</f>
        <v>8.6328530602118416</v>
      </c>
      <c r="K110" s="807">
        <f t="shared" si="13"/>
        <v>296493.00844840857</v>
      </c>
      <c r="L110" s="828">
        <f>'31.'!V46</f>
        <v>121.16481880514236</v>
      </c>
      <c r="M110" s="2377">
        <f>'63.'!I46</f>
        <v>14.168590581356694</v>
      </c>
    </row>
    <row r="111" spans="5:46" ht="15.75" customHeight="1" thickBot="1">
      <c r="E111" s="1131" t="s">
        <v>840</v>
      </c>
      <c r="F111" s="829">
        <f t="shared" si="10"/>
        <v>2472.0000000184396</v>
      </c>
      <c r="G111" s="830">
        <f t="shared" si="11"/>
        <v>11687.685288369055</v>
      </c>
      <c r="H111" s="829">
        <f t="shared" si="12"/>
        <v>172813.96042592023</v>
      </c>
      <c r="I111" s="827">
        <f>'31.'!U47</f>
        <v>69.908560042326528</v>
      </c>
      <c r="J111" s="827">
        <f>'63.'!H47</f>
        <v>14.785986802527548</v>
      </c>
      <c r="K111" s="807">
        <f t="shared" si="13"/>
        <v>167102.95106887489</v>
      </c>
      <c r="L111" s="828">
        <f>'31.'!V47</f>
        <v>67.5982811762251</v>
      </c>
      <c r="M111" s="2377">
        <f>'63.'!I47</f>
        <v>14.297352037290617</v>
      </c>
      <c r="R111" s="2536" t="s">
        <v>2637</v>
      </c>
    </row>
    <row r="112" spans="5:46" ht="16.5" customHeight="1" thickTop="1" thickBot="1">
      <c r="E112" s="681" t="s">
        <v>841</v>
      </c>
      <c r="F112" s="829">
        <f t="shared" si="10"/>
        <v>5179.9999999908077</v>
      </c>
      <c r="G112" s="830">
        <f t="shared" si="11"/>
        <v>36634.678909515707</v>
      </c>
      <c r="H112" s="829">
        <f t="shared" si="12"/>
        <v>488465.01403852436</v>
      </c>
      <c r="I112" s="827">
        <f>'31.'!U48</f>
        <v>94.298265258569771</v>
      </c>
      <c r="J112" s="827">
        <f>'63.'!H48</f>
        <v>13.33340508442801</v>
      </c>
      <c r="K112" s="807">
        <f t="shared" si="13"/>
        <v>569737.32441668329</v>
      </c>
      <c r="L112" s="828">
        <f>'31.'!V48</f>
        <v>109.98790046673642</v>
      </c>
      <c r="M112" s="2377">
        <f>'63.'!I48</f>
        <v>15.551858003829709</v>
      </c>
      <c r="R112" s="2594" t="s">
        <v>822</v>
      </c>
      <c r="S112" s="2062" t="s">
        <v>856</v>
      </c>
      <c r="T112" s="2596" t="s">
        <v>847</v>
      </c>
      <c r="U112" s="2597"/>
      <c r="V112" s="2060" t="s">
        <v>824</v>
      </c>
    </row>
    <row r="113" spans="5:22" ht="15.75" customHeight="1" thickBot="1">
      <c r="E113" s="1131" t="s">
        <v>842</v>
      </c>
      <c r="F113" s="829">
        <f t="shared" si="10"/>
        <v>1480.9999999998574</v>
      </c>
      <c r="G113" s="830">
        <f t="shared" si="11"/>
        <v>8598.1465619166902</v>
      </c>
      <c r="H113" s="829">
        <f t="shared" si="12"/>
        <v>132323.15541097111</v>
      </c>
      <c r="I113" s="827">
        <f>'31.'!U49</f>
        <v>89.347167731927001</v>
      </c>
      <c r="J113" s="827">
        <f>'63.'!H49</f>
        <v>15.389730153829079</v>
      </c>
      <c r="K113" s="807">
        <f t="shared" si="13"/>
        <v>133573.70151986947</v>
      </c>
      <c r="L113" s="828">
        <f>'31.'!V49</f>
        <v>90.191560783175134</v>
      </c>
      <c r="M113" s="2377">
        <f>'63.'!I49</f>
        <v>15.535173837522184</v>
      </c>
      <c r="R113" s="2595"/>
      <c r="S113" s="1465" t="s">
        <v>857</v>
      </c>
      <c r="T113" s="2064" t="s">
        <v>913</v>
      </c>
      <c r="U113" s="741" t="s">
        <v>859</v>
      </c>
      <c r="V113" s="2056" t="s">
        <v>912</v>
      </c>
    </row>
    <row r="114" spans="5:22" ht="15.75" customHeight="1">
      <c r="E114" s="1131" t="s">
        <v>843</v>
      </c>
      <c r="F114" s="829">
        <f t="shared" si="10"/>
        <v>1982.000000000216</v>
      </c>
      <c r="G114" s="830">
        <f t="shared" si="11"/>
        <v>18201.161471978437</v>
      </c>
      <c r="H114" s="829">
        <f t="shared" si="12"/>
        <v>233359.01199247767</v>
      </c>
      <c r="I114" s="827">
        <f>'31.'!U50</f>
        <v>117.73915842202427</v>
      </c>
      <c r="J114" s="827">
        <f>'63.'!H50</f>
        <v>12.821105529542447</v>
      </c>
      <c r="K114" s="807">
        <f t="shared" si="13"/>
        <v>275407.17299434729</v>
      </c>
      <c r="L114" s="828">
        <f>'31.'!V50</f>
        <v>138.95417406373215</v>
      </c>
      <c r="M114" s="2377">
        <f>'63.'!I50</f>
        <v>15.131296616336812</v>
      </c>
      <c r="R114" s="100" t="s">
        <v>785</v>
      </c>
      <c r="S114" s="678">
        <f>SUM(S116:S120)</f>
        <v>16502.022257559569</v>
      </c>
      <c r="T114" s="678">
        <f>SUM(T116:T120)</f>
        <v>146209.35266039989</v>
      </c>
      <c r="U114" s="671">
        <v>100</v>
      </c>
      <c r="V114" s="671">
        <f>'31.'!R28</f>
        <v>8.8600869868189367</v>
      </c>
    </row>
    <row r="115" spans="5:22" ht="15.75" customHeight="1">
      <c r="E115" s="1131" t="s">
        <v>844</v>
      </c>
      <c r="F115" s="829">
        <f t="shared" si="10"/>
        <v>1716.9999999907361</v>
      </c>
      <c r="G115" s="830">
        <f t="shared" si="11"/>
        <v>9835.3708756205815</v>
      </c>
      <c r="H115" s="829">
        <f t="shared" si="12"/>
        <v>122782.84663507529</v>
      </c>
      <c r="I115" s="827">
        <f>'31.'!U51</f>
        <v>71.510102874628842</v>
      </c>
      <c r="J115" s="827">
        <f>'63.'!H51</f>
        <v>12.483804442944107</v>
      </c>
      <c r="K115" s="807">
        <f t="shared" si="13"/>
        <v>160756.44990246568</v>
      </c>
      <c r="L115" s="828">
        <f>'31.'!V51</f>
        <v>93.626354049698904</v>
      </c>
      <c r="M115" s="2377">
        <f>'63.'!I51</f>
        <v>16.344726796316408</v>
      </c>
      <c r="R115" s="100" t="s">
        <v>829</v>
      </c>
      <c r="S115" s="668"/>
      <c r="T115" s="668"/>
      <c r="U115" s="668"/>
      <c r="V115" s="691"/>
    </row>
    <row r="116" spans="5:22" ht="15.75" customHeight="1">
      <c r="E116" s="681" t="s">
        <v>845</v>
      </c>
      <c r="F116" s="831">
        <f t="shared" si="10"/>
        <v>756.00000000012346</v>
      </c>
      <c r="G116" s="832">
        <f t="shared" si="11"/>
        <v>3760.7844495852632</v>
      </c>
      <c r="H116" s="831">
        <f t="shared" si="12"/>
        <v>66817.065331810431</v>
      </c>
      <c r="I116" s="833">
        <f>'31.'!U52</f>
        <v>88.382361549999374</v>
      </c>
      <c r="J116" s="833">
        <f>'63.'!H52</f>
        <v>17.766789409900632</v>
      </c>
      <c r="K116" s="807">
        <f t="shared" si="13"/>
        <v>57083.946288343432</v>
      </c>
      <c r="L116" s="828">
        <f>'31.'!V52</f>
        <v>75.507865460759419</v>
      </c>
      <c r="M116" s="2377">
        <f>'63.'!I52</f>
        <v>15.178733866185446</v>
      </c>
      <c r="R116" s="2049" t="s">
        <v>52</v>
      </c>
      <c r="S116" s="679">
        <f>E34</f>
        <v>2820.0222575432904</v>
      </c>
      <c r="T116" s="679">
        <f>R34</f>
        <v>74538.234729013056</v>
      </c>
      <c r="U116" s="691">
        <f>T116/$T$114*100</f>
        <v>50.980483377245257</v>
      </c>
      <c r="V116" s="691">
        <f>'31.'!R33</f>
        <v>26.431789511458778</v>
      </c>
    </row>
    <row r="117" spans="5:22" ht="15.75" customHeight="1" thickBot="1">
      <c r="E117" s="737" t="s">
        <v>846</v>
      </c>
      <c r="F117" s="834">
        <f t="shared" si="10"/>
        <v>432.99999999120053</v>
      </c>
      <c r="G117" s="835">
        <f t="shared" si="11"/>
        <v>2876.0777966247751</v>
      </c>
      <c r="H117" s="834">
        <f t="shared" si="12"/>
        <v>50181.065583986121</v>
      </c>
      <c r="I117" s="836">
        <f>'31.'!U53</f>
        <v>115.89160643188428</v>
      </c>
      <c r="J117" s="836">
        <f>'63.'!H53</f>
        <v>17.447742770684499</v>
      </c>
      <c r="K117" s="808">
        <f t="shared" si="13"/>
        <v>39644.451835335465</v>
      </c>
      <c r="L117" s="837">
        <f>'31.'!V53</f>
        <v>91.557625487623824</v>
      </c>
      <c r="M117" s="837">
        <f>'63.'!I53</f>
        <v>13.784207048175213</v>
      </c>
      <c r="R117" s="2049" t="s">
        <v>53</v>
      </c>
      <c r="S117" s="679">
        <f t="shared" ref="S117:S120" si="14">E35</f>
        <v>1066.9999999998961</v>
      </c>
      <c r="T117" s="679">
        <f t="shared" ref="T117:T120" si="15">R35</f>
        <v>9807.5255046155089</v>
      </c>
      <c r="U117" s="691">
        <f t="shared" ref="U117:U120" si="16">T117/$T$114*100</f>
        <v>6.7078646653989535</v>
      </c>
      <c r="V117" s="691">
        <f>'31.'!R34</f>
        <v>9.191682759715528</v>
      </c>
    </row>
    <row r="118" spans="5:22" ht="33">
      <c r="R118" s="2049" t="s">
        <v>54</v>
      </c>
      <c r="S118" s="679">
        <f t="shared" si="14"/>
        <v>6161.0000000040818</v>
      </c>
      <c r="T118" s="679">
        <f>R36</f>
        <v>30637.786690973033</v>
      </c>
      <c r="U118" s="691">
        <f t="shared" si="16"/>
        <v>20.954737938095754</v>
      </c>
      <c r="V118" s="691">
        <f>'31.'!R35</f>
        <v>4.9728593882409919</v>
      </c>
    </row>
    <row r="119" spans="5:22" ht="20.25" thickBot="1">
      <c r="E119" s="2159" t="s">
        <v>2630</v>
      </c>
      <c r="R119" s="2049" t="s">
        <v>830</v>
      </c>
      <c r="S119" s="679">
        <f t="shared" si="14"/>
        <v>6013.0000000123</v>
      </c>
      <c r="T119" s="679">
        <f t="shared" si="15"/>
        <v>16981.805735798283</v>
      </c>
      <c r="U119" s="691">
        <f t="shared" si="16"/>
        <v>11.61471918642707</v>
      </c>
      <c r="V119" s="691">
        <f>'31.'!R36</f>
        <v>2.8241818951876838</v>
      </c>
    </row>
    <row r="120" spans="5:22" ht="18" customHeight="1" thickTop="1" thickBot="1">
      <c r="E120" s="2599" t="s">
        <v>2286</v>
      </c>
      <c r="F120" s="2601" t="s">
        <v>2287</v>
      </c>
      <c r="G120" s="2602"/>
      <c r="H120" s="2601" t="s">
        <v>885</v>
      </c>
      <c r="I120" s="2603"/>
      <c r="R120" s="2049" t="s">
        <v>831</v>
      </c>
      <c r="S120" s="679">
        <f t="shared" si="14"/>
        <v>441</v>
      </c>
      <c r="T120" s="679">
        <f t="shared" si="15"/>
        <v>14244</v>
      </c>
      <c r="U120" s="691">
        <f t="shared" si="16"/>
        <v>9.7421948328329613</v>
      </c>
      <c r="V120" s="691">
        <f>'31.'!R37</f>
        <v>32.299319727891159</v>
      </c>
    </row>
    <row r="121" spans="5:22" ht="17.25" thickBot="1">
      <c r="E121" s="2600"/>
      <c r="F121" s="2052" t="s">
        <v>2288</v>
      </c>
      <c r="G121" s="741" t="s">
        <v>859</v>
      </c>
      <c r="H121" s="2064" t="s">
        <v>2288</v>
      </c>
      <c r="I121" s="2063" t="s">
        <v>859</v>
      </c>
      <c r="R121" s="100" t="s">
        <v>43</v>
      </c>
      <c r="S121" s="668"/>
      <c r="T121" s="668"/>
      <c r="U121" s="668"/>
      <c r="V121" s="691"/>
    </row>
    <row r="122" spans="5:22" ht="16.5">
      <c r="E122" s="100" t="s">
        <v>785</v>
      </c>
      <c r="F122" s="678">
        <f>SUM(F140:F141)</f>
        <v>16502.022257559547</v>
      </c>
      <c r="G122" s="671">
        <v>100</v>
      </c>
      <c r="H122" s="678">
        <v>15687</v>
      </c>
      <c r="I122" s="671">
        <v>100</v>
      </c>
      <c r="R122" s="2049" t="s">
        <v>44</v>
      </c>
      <c r="S122" s="679">
        <f>E31</f>
        <v>11874.180779833961</v>
      </c>
      <c r="T122" s="679">
        <f>R31</f>
        <v>133567.76031710987</v>
      </c>
      <c r="U122" s="691">
        <f>T122/$T$114*100</f>
        <v>91.353773125134737</v>
      </c>
      <c r="V122" s="691">
        <f>'31.'!R30</f>
        <v>11.24858740098934</v>
      </c>
    </row>
    <row r="123" spans="5:22" ht="16.5">
      <c r="E123" s="100" t="s">
        <v>888</v>
      </c>
      <c r="F123" s="668"/>
      <c r="G123" s="668"/>
      <c r="H123" s="668"/>
      <c r="I123" s="668"/>
      <c r="R123" s="2049" t="s">
        <v>914</v>
      </c>
      <c r="S123" s="679">
        <f>E32</f>
        <v>4627.8414777255839</v>
      </c>
      <c r="T123" s="679">
        <f>R32</f>
        <v>12641.592343290034</v>
      </c>
      <c r="U123" s="691">
        <f t="shared" ref="U123:U130" si="17">T123/$T$114*100</f>
        <v>8.6462268748652686</v>
      </c>
      <c r="V123" s="691">
        <f>'31.'!R31</f>
        <v>2.7316390166205347</v>
      </c>
    </row>
    <row r="124" spans="5:22" ht="16.5">
      <c r="E124" s="2049" t="s">
        <v>45</v>
      </c>
      <c r="F124" s="679">
        <f>E40</f>
        <v>16069.02225756836</v>
      </c>
      <c r="G124" s="691">
        <f>F124/$F$122*100</f>
        <v>97.376079166340773</v>
      </c>
      <c r="H124" s="679">
        <v>15269</v>
      </c>
      <c r="I124" s="668">
        <v>97.3</v>
      </c>
      <c r="R124" s="100" t="s">
        <v>847</v>
      </c>
      <c r="S124" s="668"/>
      <c r="T124" s="668"/>
      <c r="U124" s="668"/>
      <c r="V124" s="691"/>
    </row>
    <row r="125" spans="5:22" ht="16.5">
      <c r="E125" s="100" t="s">
        <v>833</v>
      </c>
      <c r="F125" s="678">
        <f t="shared" ref="F125:F138" si="18">E41</f>
        <v>5214.0000000072496</v>
      </c>
      <c r="G125" s="671">
        <f t="shared" ref="G125:G141" si="19">F125/$F$122*100</f>
        <v>31.596127545026949</v>
      </c>
      <c r="H125" s="678">
        <v>4973</v>
      </c>
      <c r="I125" s="660">
        <v>31.7</v>
      </c>
      <c r="R125" s="664" t="s">
        <v>915</v>
      </c>
      <c r="S125" s="679">
        <f>'2'!E31</f>
        <v>13179.744560735528</v>
      </c>
      <c r="T125" s="679">
        <f>'2'!R31</f>
        <v>38393.826882345857</v>
      </c>
      <c r="U125" s="691">
        <f t="shared" si="17"/>
        <v>26.259487634503863</v>
      </c>
      <c r="V125" s="691">
        <f>'32.'!R30</f>
        <v>2.9130933991487953</v>
      </c>
    </row>
    <row r="126" spans="5:22" ht="16.5">
      <c r="E126" s="2049" t="s">
        <v>834</v>
      </c>
      <c r="F126" s="679">
        <f t="shared" si="18"/>
        <v>1491.9999999998565</v>
      </c>
      <c r="G126" s="691">
        <f t="shared" si="19"/>
        <v>9.0413161290966872</v>
      </c>
      <c r="H126" s="679">
        <v>1463</v>
      </c>
      <c r="I126" s="668">
        <v>9.3000000000000007</v>
      </c>
      <c r="R126" s="664" t="s">
        <v>916</v>
      </c>
      <c r="S126" s="679">
        <f>'2'!E32</f>
        <v>1890.7276667529929</v>
      </c>
      <c r="T126" s="679">
        <f>'2'!R32</f>
        <v>25041.839505551052</v>
      </c>
      <c r="U126" s="691">
        <f t="shared" si="17"/>
        <v>17.127385526229414</v>
      </c>
      <c r="V126" s="691">
        <f>'32.'!R31</f>
        <v>13.244551262401627</v>
      </c>
    </row>
    <row r="127" spans="5:22" ht="16.5">
      <c r="E127" s="2049" t="s">
        <v>835</v>
      </c>
      <c r="F127" s="679">
        <f t="shared" si="18"/>
        <v>1089.0000000000211</v>
      </c>
      <c r="G127" s="691">
        <f t="shared" si="19"/>
        <v>6.5991911961041758</v>
      </c>
      <c r="H127" s="679">
        <v>1020</v>
      </c>
      <c r="I127" s="668">
        <v>6.5</v>
      </c>
      <c r="R127" s="664" t="s">
        <v>917</v>
      </c>
      <c r="S127" s="679">
        <f>'2'!E33</f>
        <v>1037.2995587676819</v>
      </c>
      <c r="T127" s="679">
        <f>'2'!R33</f>
        <v>30950.323657047145</v>
      </c>
      <c r="U127" s="691">
        <f t="shared" si="17"/>
        <v>21.168497838120786</v>
      </c>
      <c r="V127" s="691">
        <f>'32.'!R32</f>
        <v>29.837401737465612</v>
      </c>
    </row>
    <row r="128" spans="5:22" ht="16.5">
      <c r="E128" s="2049" t="s">
        <v>836</v>
      </c>
      <c r="F128" s="679">
        <f t="shared" si="18"/>
        <v>1286.0000000024863</v>
      </c>
      <c r="G128" s="691">
        <f t="shared" si="19"/>
        <v>7.7929842775080012</v>
      </c>
      <c r="H128" s="679">
        <v>1206</v>
      </c>
      <c r="I128" s="668">
        <v>7.7</v>
      </c>
      <c r="R128" s="664" t="s">
        <v>918</v>
      </c>
      <c r="S128" s="679">
        <f>'2'!E34</f>
        <v>255.88325401682465</v>
      </c>
      <c r="T128" s="679">
        <f>'2'!R34</f>
        <v>16524.024097403686</v>
      </c>
      <c r="U128" s="691">
        <f t="shared" si="17"/>
        <v>11.301619080267729</v>
      </c>
      <c r="V128" s="691">
        <f>'32.'!R33</f>
        <v>64.576418495589436</v>
      </c>
    </row>
    <row r="129" spans="5:22" ht="16.5">
      <c r="E129" s="2049" t="s">
        <v>837</v>
      </c>
      <c r="F129" s="679">
        <f t="shared" si="18"/>
        <v>1347.0000000048854</v>
      </c>
      <c r="G129" s="691">
        <f t="shared" si="19"/>
        <v>8.1626359423180812</v>
      </c>
      <c r="H129" s="679">
        <v>1284</v>
      </c>
      <c r="I129" s="668">
        <v>8.1999999999999993</v>
      </c>
      <c r="R129" s="664" t="s">
        <v>919</v>
      </c>
      <c r="S129" s="679">
        <f>'2'!E35</f>
        <v>100.95166173098397</v>
      </c>
      <c r="T129" s="679">
        <f>'2'!R35</f>
        <v>16337.302962504476</v>
      </c>
      <c r="U129" s="691">
        <f t="shared" si="17"/>
        <v>11.173911015426688</v>
      </c>
      <c r="V129" s="691">
        <f>'32.'!R34</f>
        <v>161.83292758508648</v>
      </c>
    </row>
    <row r="130" spans="5:22" ht="17.25" thickBot="1">
      <c r="E130" s="100" t="s">
        <v>838</v>
      </c>
      <c r="F130" s="678">
        <f t="shared" si="18"/>
        <v>4919.0222575701746</v>
      </c>
      <c r="G130" s="671">
        <f t="shared" si="19"/>
        <v>29.808602732412261</v>
      </c>
      <c r="H130" s="678">
        <v>4633</v>
      </c>
      <c r="I130" s="660">
        <v>29.5</v>
      </c>
      <c r="R130" s="665" t="s">
        <v>920</v>
      </c>
      <c r="S130" s="2157">
        <f>'2'!E36</f>
        <v>37.415555555537644</v>
      </c>
      <c r="T130" s="2157">
        <f>'2'!R36</f>
        <v>18962.035555547707</v>
      </c>
      <c r="U130" s="707">
        <f t="shared" si="17"/>
        <v>12.969098905451542</v>
      </c>
      <c r="V130" s="707">
        <f>'32.'!R35</f>
        <v>506.79550988896796</v>
      </c>
    </row>
    <row r="131" spans="5:22" ht="17.25" thickTop="1">
      <c r="E131" s="2049" t="s">
        <v>839</v>
      </c>
      <c r="F131" s="679">
        <f t="shared" si="18"/>
        <v>2447.0222575517537</v>
      </c>
      <c r="G131" s="691">
        <f t="shared" si="19"/>
        <v>14.828620513045166</v>
      </c>
      <c r="H131" s="679">
        <v>2296</v>
      </c>
      <c r="I131" s="668">
        <v>14.6</v>
      </c>
      <c r="R131" s="2598" t="s">
        <v>921</v>
      </c>
      <c r="S131" s="2598"/>
      <c r="T131" s="2598"/>
      <c r="U131" s="2598"/>
      <c r="V131" s="2598"/>
    </row>
    <row r="132" spans="5:22" ht="16.5">
      <c r="E132" s="2049" t="s">
        <v>840</v>
      </c>
      <c r="F132" s="679">
        <f t="shared" si="18"/>
        <v>2472.0000000184396</v>
      </c>
      <c r="G132" s="691">
        <f t="shared" si="19"/>
        <v>14.97998221936721</v>
      </c>
      <c r="H132" s="679">
        <v>2337</v>
      </c>
      <c r="I132" s="668">
        <v>14.9</v>
      </c>
    </row>
    <row r="133" spans="5:22" ht="16.5">
      <c r="E133" s="100" t="s">
        <v>841</v>
      </c>
      <c r="F133" s="678">
        <f t="shared" si="18"/>
        <v>5179.9999999908077</v>
      </c>
      <c r="G133" s="671">
        <f t="shared" si="19"/>
        <v>31.390092190778972</v>
      </c>
      <c r="H133" s="678">
        <v>4925</v>
      </c>
      <c r="I133" s="660">
        <v>31.4</v>
      </c>
    </row>
    <row r="134" spans="5:22" ht="16.5">
      <c r="E134" s="2049" t="s">
        <v>842</v>
      </c>
      <c r="F134" s="679">
        <f t="shared" si="18"/>
        <v>1480.9999999998574</v>
      </c>
      <c r="G134" s="691">
        <f t="shared" si="19"/>
        <v>8.9746576321663483</v>
      </c>
      <c r="H134" s="679">
        <v>1392</v>
      </c>
      <c r="I134" s="668">
        <v>8.9</v>
      </c>
    </row>
    <row r="135" spans="5:22" ht="16.5">
      <c r="E135" s="2049" t="s">
        <v>843</v>
      </c>
      <c r="F135" s="679">
        <f t="shared" si="18"/>
        <v>1982.000000000216</v>
      </c>
      <c r="G135" s="691">
        <f t="shared" si="19"/>
        <v>12.010649174177821</v>
      </c>
      <c r="H135" s="679">
        <v>1911</v>
      </c>
      <c r="I135" s="668">
        <v>12.2</v>
      </c>
    </row>
    <row r="136" spans="5:22" ht="16.5">
      <c r="E136" s="2049" t="s">
        <v>844</v>
      </c>
      <c r="F136" s="679">
        <f t="shared" si="18"/>
        <v>1716.9999999907361</v>
      </c>
      <c r="G136" s="691">
        <f t="shared" si="19"/>
        <v>10.404785384434817</v>
      </c>
      <c r="H136" s="679">
        <v>1622</v>
      </c>
      <c r="I136" s="668">
        <v>10.3</v>
      </c>
    </row>
    <row r="137" spans="5:22" ht="16.5">
      <c r="E137" s="100" t="s">
        <v>845</v>
      </c>
      <c r="F137" s="660">
        <f t="shared" si="18"/>
        <v>756.00000000012346</v>
      </c>
      <c r="G137" s="671">
        <f t="shared" si="19"/>
        <v>4.5812566981225666</v>
      </c>
      <c r="H137" s="660">
        <v>738</v>
      </c>
      <c r="I137" s="660">
        <v>4.7</v>
      </c>
    </row>
    <row r="138" spans="5:22" ht="16.5">
      <c r="E138" s="2049" t="s">
        <v>846</v>
      </c>
      <c r="F138" s="668">
        <f t="shared" si="18"/>
        <v>432.99999999120053</v>
      </c>
      <c r="G138" s="691">
        <f t="shared" si="19"/>
        <v>2.6239208336593047</v>
      </c>
      <c r="H138" s="668">
        <v>418</v>
      </c>
      <c r="I138" s="668">
        <v>2.7</v>
      </c>
    </row>
    <row r="139" spans="5:22" ht="17.25" customHeight="1">
      <c r="E139" s="681" t="s">
        <v>2289</v>
      </c>
      <c r="F139" s="668"/>
      <c r="G139" s="2160"/>
      <c r="H139" s="668"/>
      <c r="I139" s="680"/>
    </row>
    <row r="140" spans="5:22" ht="16.5">
      <c r="E140" s="2049" t="s">
        <v>44</v>
      </c>
      <c r="F140" s="679">
        <f>E31</f>
        <v>11874.180779833961</v>
      </c>
      <c r="G140" s="691">
        <f t="shared" si="19"/>
        <v>71.955913005719168</v>
      </c>
      <c r="H140" s="679">
        <v>11488</v>
      </c>
      <c r="I140" s="668">
        <v>73.2</v>
      </c>
    </row>
    <row r="141" spans="5:22" ht="17.25" thickBot="1">
      <c r="E141" s="710" t="s">
        <v>914</v>
      </c>
      <c r="F141" s="2157">
        <f>E32</f>
        <v>4627.8414777255839</v>
      </c>
      <c r="G141" s="707">
        <f t="shared" si="19"/>
        <v>28.044086994280825</v>
      </c>
      <c r="H141" s="2157">
        <v>4199</v>
      </c>
      <c r="I141" s="670">
        <v>26.8</v>
      </c>
    </row>
    <row r="142" spans="5:22" ht="16.5" thickTop="1"/>
    <row r="143" spans="5:22" ht="20.25" thickBot="1">
      <c r="E143" s="2163" t="s">
        <v>2629</v>
      </c>
      <c r="F143" s="2164"/>
    </row>
    <row r="144" spans="5:22" ht="34.5" thickTop="1">
      <c r="E144" s="2599" t="s">
        <v>829</v>
      </c>
      <c r="F144" s="2051" t="s">
        <v>856</v>
      </c>
      <c r="G144" s="2062" t="s">
        <v>824</v>
      </c>
      <c r="H144" s="2055" t="s">
        <v>2293</v>
      </c>
      <c r="I144" s="2165" t="s">
        <v>2295</v>
      </c>
    </row>
    <row r="145" spans="5:11" ht="16.5">
      <c r="E145" s="2606"/>
      <c r="F145" s="2166" t="s">
        <v>857</v>
      </c>
      <c r="G145" s="675" t="s">
        <v>847</v>
      </c>
      <c r="H145" s="705" t="s">
        <v>953</v>
      </c>
      <c r="I145" s="740" t="s">
        <v>953</v>
      </c>
    </row>
    <row r="146" spans="5:11" ht="17.25" thickBot="1">
      <c r="E146" s="2600"/>
      <c r="F146" s="1442"/>
      <c r="G146" s="1465" t="s">
        <v>2290</v>
      </c>
      <c r="H146" s="825"/>
      <c r="I146" s="824"/>
      <c r="J146" s="2167" t="s">
        <v>2294</v>
      </c>
      <c r="K146" s="2167" t="s">
        <v>2296</v>
      </c>
    </row>
    <row r="147" spans="5:11" ht="16.5">
      <c r="E147" s="709" t="s">
        <v>2292</v>
      </c>
      <c r="F147" s="678">
        <f>SUM(F148:F152)</f>
        <v>16502.022257559569</v>
      </c>
      <c r="G147" s="671">
        <f>'31.'!R28</f>
        <v>8.8600869868189367</v>
      </c>
      <c r="H147" s="678">
        <f>'31.'!L28</f>
        <v>178466.71596457853</v>
      </c>
      <c r="I147" s="678">
        <f>'51.'!F28</f>
        <v>52188.367855455224</v>
      </c>
      <c r="J147" s="2167" t="s">
        <v>2313</v>
      </c>
      <c r="K147" s="2167" t="s">
        <v>2313</v>
      </c>
    </row>
    <row r="148" spans="5:11" ht="16.5">
      <c r="E148" s="2049" t="s">
        <v>52</v>
      </c>
      <c r="F148" s="679">
        <f>E34</f>
        <v>2820.0222575432904</v>
      </c>
      <c r="G148" s="691">
        <f>'31.'!R33</f>
        <v>26.431789511458778</v>
      </c>
      <c r="H148" s="679">
        <f>'31.'!L33</f>
        <v>791229.96856433817</v>
      </c>
      <c r="I148" s="679">
        <f>'51.'!F33</f>
        <v>193878.81108321363</v>
      </c>
      <c r="J148" s="807">
        <f>H148-H154</f>
        <v>157141.96856433817</v>
      </c>
      <c r="K148" s="807">
        <f>I148-I154</f>
        <v>36021.81108321363</v>
      </c>
    </row>
    <row r="149" spans="5:11" ht="16.5">
      <c r="E149" s="2049" t="s">
        <v>53</v>
      </c>
      <c r="F149" s="679">
        <f t="shared" ref="F149:F152" si="20">E35</f>
        <v>1066.9999999998961</v>
      </c>
      <c r="G149" s="691">
        <f>'31.'!R34</f>
        <v>9.191682759715528</v>
      </c>
      <c r="H149" s="679">
        <f>'31.'!L34</f>
        <v>99547.863346086117</v>
      </c>
      <c r="I149" s="679">
        <f>'51.'!F34</f>
        <v>46600.958765857438</v>
      </c>
      <c r="J149" s="807">
        <f t="shared" ref="J149:K152" si="21">H149-H155</f>
        <v>8523.8633460861165</v>
      </c>
      <c r="K149" s="807">
        <f t="shared" si="21"/>
        <v>3515.9587658574383</v>
      </c>
    </row>
    <row r="150" spans="5:11" ht="16.5">
      <c r="E150" s="2049" t="s">
        <v>54</v>
      </c>
      <c r="F150" s="679">
        <f t="shared" si="20"/>
        <v>6161.0000000040818</v>
      </c>
      <c r="G150" s="691">
        <f>'31.'!R35</f>
        <v>4.9728593882409919</v>
      </c>
      <c r="H150" s="679">
        <f>'31.'!L35</f>
        <v>41646.15751795144</v>
      </c>
      <c r="I150" s="679">
        <f>'51.'!F35</f>
        <v>21453.63780410793</v>
      </c>
      <c r="J150" s="807">
        <f t="shared" si="21"/>
        <v>6088.1575179514402</v>
      </c>
      <c r="K150" s="807">
        <f t="shared" si="21"/>
        <v>4043.6378041079297</v>
      </c>
    </row>
    <row r="151" spans="5:11" ht="16.5">
      <c r="E151" s="2049" t="s">
        <v>830</v>
      </c>
      <c r="F151" s="679">
        <f t="shared" si="20"/>
        <v>6013.0000000123</v>
      </c>
      <c r="G151" s="691">
        <f>'31.'!R36</f>
        <v>2.8241818951876838</v>
      </c>
      <c r="H151" s="679">
        <f>'31.'!L36</f>
        <v>6056.8837391837405</v>
      </c>
      <c r="I151" s="679">
        <f>'51.'!F36</f>
        <v>7924.8208768126733</v>
      </c>
      <c r="J151" s="807">
        <f t="shared" si="21"/>
        <v>-239.11626081625946</v>
      </c>
      <c r="K151" s="807">
        <f t="shared" si="21"/>
        <v>191.8208768126733</v>
      </c>
    </row>
    <row r="152" spans="5:11" ht="17.25" thickBot="1">
      <c r="E152" s="710" t="s">
        <v>831</v>
      </c>
      <c r="F152" s="670">
        <f t="shared" si="20"/>
        <v>441</v>
      </c>
      <c r="G152" s="707">
        <f>'31.'!R37</f>
        <v>32.299319727891159</v>
      </c>
      <c r="H152" s="2157">
        <f>'31.'!L37</f>
        <v>713278.93041269842</v>
      </c>
      <c r="I152" s="2157">
        <f>'51.'!F37</f>
        <v>192562.38541723357</v>
      </c>
      <c r="J152" s="807">
        <f t="shared" si="21"/>
        <v>33783.930412698421</v>
      </c>
      <c r="K152" s="807">
        <f t="shared" si="21"/>
        <v>26955.38541723357</v>
      </c>
    </row>
    <row r="153" spans="5:11" ht="17.25" thickTop="1">
      <c r="E153" s="709" t="s">
        <v>2291</v>
      </c>
      <c r="F153" s="678">
        <v>15687</v>
      </c>
      <c r="G153" s="660">
        <v>8.9</v>
      </c>
      <c r="H153" s="678">
        <v>141667</v>
      </c>
      <c r="I153" s="678">
        <v>42016</v>
      </c>
    </row>
    <row r="154" spans="5:11" ht="16.5">
      <c r="E154" s="2049" t="s">
        <v>52</v>
      </c>
      <c r="F154" s="679">
        <v>2531</v>
      </c>
      <c r="G154" s="668">
        <v>25.4</v>
      </c>
      <c r="H154" s="679">
        <v>634088</v>
      </c>
      <c r="I154" s="679">
        <v>157857</v>
      </c>
    </row>
    <row r="155" spans="5:11" ht="16.5">
      <c r="E155" s="2049" t="s">
        <v>53</v>
      </c>
      <c r="F155" s="679">
        <v>1035</v>
      </c>
      <c r="G155" s="668">
        <v>10</v>
      </c>
      <c r="H155" s="679">
        <v>91024</v>
      </c>
      <c r="I155" s="679">
        <v>43085</v>
      </c>
    </row>
    <row r="156" spans="5:11" ht="16.5">
      <c r="E156" s="2049" t="s">
        <v>54</v>
      </c>
      <c r="F156" s="679">
        <v>5841</v>
      </c>
      <c r="G156" s="668">
        <v>5.5</v>
      </c>
      <c r="H156" s="679">
        <v>35558</v>
      </c>
      <c r="I156" s="679">
        <v>17410</v>
      </c>
    </row>
    <row r="157" spans="5:11" ht="16.5">
      <c r="E157" s="2049" t="s">
        <v>830</v>
      </c>
      <c r="F157" s="679">
        <v>5870</v>
      </c>
      <c r="G157" s="668">
        <v>3.1</v>
      </c>
      <c r="H157" s="679">
        <v>6296</v>
      </c>
      <c r="I157" s="679">
        <v>7733</v>
      </c>
    </row>
    <row r="158" spans="5:11" ht="17.25" thickBot="1">
      <c r="E158" s="710" t="s">
        <v>831</v>
      </c>
      <c r="F158" s="670">
        <v>410</v>
      </c>
      <c r="G158" s="670">
        <v>33.799999999999997</v>
      </c>
      <c r="H158" s="2157">
        <v>679495</v>
      </c>
      <c r="I158" s="2157">
        <v>165607</v>
      </c>
    </row>
    <row r="159" spans="5:11" ht="16.5" thickTop="1"/>
  </sheetData>
  <mergeCells count="103">
    <mergeCell ref="W97:W99"/>
    <mergeCell ref="AA97:AA99"/>
    <mergeCell ref="W76:W78"/>
    <mergeCell ref="W75:X75"/>
    <mergeCell ref="Y75:Z75"/>
    <mergeCell ref="Y76:Y78"/>
    <mergeCell ref="W61:Z64"/>
    <mergeCell ref="A24:D24"/>
    <mergeCell ref="A25:D25"/>
    <mergeCell ref="A26:D26"/>
    <mergeCell ref="A27:D27"/>
    <mergeCell ref="N56:O56"/>
    <mergeCell ref="N60:O60"/>
    <mergeCell ref="A28:D28"/>
    <mergeCell ref="N28:Q28"/>
    <mergeCell ref="A29:D29"/>
    <mergeCell ref="N29:Q29"/>
    <mergeCell ref="A56:B56"/>
    <mergeCell ref="A60:B60"/>
    <mergeCell ref="N39:P39"/>
    <mergeCell ref="N30:P30"/>
    <mergeCell ref="A55:C55"/>
    <mergeCell ref="N55:P55"/>
    <mergeCell ref="N40:O40"/>
    <mergeCell ref="A40:B40"/>
    <mergeCell ref="N54:O54"/>
    <mergeCell ref="A54:B54"/>
    <mergeCell ref="A33:C33"/>
    <mergeCell ref="A39:C39"/>
    <mergeCell ref="N33:P33"/>
    <mergeCell ref="A30:C30"/>
    <mergeCell ref="N24:Q24"/>
    <mergeCell ref="N25:Q25"/>
    <mergeCell ref="N26:Q26"/>
    <mergeCell ref="N27:Q27"/>
    <mergeCell ref="N18:P18"/>
    <mergeCell ref="N8:P8"/>
    <mergeCell ref="N10:P10"/>
    <mergeCell ref="Z3:Z6"/>
    <mergeCell ref="V3:V6"/>
    <mergeCell ref="W3:W6"/>
    <mergeCell ref="X3:X6"/>
    <mergeCell ref="Y3:Y6"/>
    <mergeCell ref="R3:T5"/>
    <mergeCell ref="A23:D23"/>
    <mergeCell ref="N23:Q23"/>
    <mergeCell ref="E3:E6"/>
    <mergeCell ref="A3:C6"/>
    <mergeCell ref="A19:C19"/>
    <mergeCell ref="G3:G6"/>
    <mergeCell ref="I3:I5"/>
    <mergeCell ref="A10:C10"/>
    <mergeCell ref="A7:C7"/>
    <mergeCell ref="F3:F6"/>
    <mergeCell ref="A13:C13"/>
    <mergeCell ref="A12:C12"/>
    <mergeCell ref="A16:C16"/>
    <mergeCell ref="H3:H6"/>
    <mergeCell ref="N22:P22"/>
    <mergeCell ref="M3:M6"/>
    <mergeCell ref="L3:L6"/>
    <mergeCell ref="N11:P11"/>
    <mergeCell ref="N3:P6"/>
    <mergeCell ref="J3:J5"/>
    <mergeCell ref="N16:P16"/>
    <mergeCell ref="U1:V1"/>
    <mergeCell ref="A22:C22"/>
    <mergeCell ref="A11:C11"/>
    <mergeCell ref="A9:C9"/>
    <mergeCell ref="N12:P12"/>
    <mergeCell ref="A20:C20"/>
    <mergeCell ref="A21:C21"/>
    <mergeCell ref="A15:C15"/>
    <mergeCell ref="A14:C14"/>
    <mergeCell ref="U3:U6"/>
    <mergeCell ref="N17:P17"/>
    <mergeCell ref="N21:P21"/>
    <mergeCell ref="N20:P20"/>
    <mergeCell ref="N15:P15"/>
    <mergeCell ref="N19:P19"/>
    <mergeCell ref="J1:K1"/>
    <mergeCell ref="N13:P13"/>
    <mergeCell ref="N14:P14"/>
    <mergeCell ref="N7:P7"/>
    <mergeCell ref="N9:P9"/>
    <mergeCell ref="K3:K6"/>
    <mergeCell ref="A8:C8"/>
    <mergeCell ref="A17:C17"/>
    <mergeCell ref="A18:C18"/>
    <mergeCell ref="R112:R113"/>
    <mergeCell ref="T112:U112"/>
    <mergeCell ref="R131:V131"/>
    <mergeCell ref="E120:E121"/>
    <mergeCell ref="F120:G120"/>
    <mergeCell ref="H120:I120"/>
    <mergeCell ref="F66:G66"/>
    <mergeCell ref="H66:I66"/>
    <mergeCell ref="E144:E146"/>
    <mergeCell ref="V75:V78"/>
    <mergeCell ref="E93:E94"/>
    <mergeCell ref="H93:H94"/>
    <mergeCell ref="R76:R79"/>
    <mergeCell ref="S76:T76"/>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6" pageOrder="overThenDown" orientation="portrait" useFirstPageNumber="1" r:id="rId1"/>
  <headerFooter alignWithMargins="0">
    <oddFooter>&amp;C&amp;"新細明體,標準"&amp;12&amp;P</oddFooter>
  </headerFooter>
  <colBreaks count="3" manualBreakCount="3">
    <brk id="9" max="1048575" man="1"/>
    <brk id="13" max="1048575" man="1"/>
    <brk id="22"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D69"/>
  <sheetViews>
    <sheetView view="pageBreakPreview" zoomScaleNormal="50" zoomScaleSheetLayoutView="100" workbookViewId="0">
      <selection activeCell="F37" sqref="F37"/>
    </sheetView>
  </sheetViews>
  <sheetFormatPr defaultColWidth="9.140625" defaultRowHeight="15.75"/>
  <cols>
    <col min="1" max="1" width="2.28515625" style="376" customWidth="1"/>
    <col min="2" max="2" width="28.7109375" style="376" customWidth="1"/>
    <col min="3" max="3" width="2.28515625" style="376" customWidth="1"/>
    <col min="4" max="4" width="1.7109375" style="377" customWidth="1"/>
    <col min="5" max="8" width="15" style="1380" customWidth="1"/>
    <col min="9" max="12" width="24" style="1380" customWidth="1"/>
    <col min="13" max="13" width="15.42578125" style="1380" bestFit="1" customWidth="1"/>
    <col min="14" max="14" width="17.140625" style="1380" customWidth="1"/>
    <col min="15" max="15" width="9.7109375" style="1380" customWidth="1"/>
    <col min="16" max="16" width="9.85546875" style="1380" customWidth="1"/>
    <col min="17" max="17" width="9.140625" style="1380"/>
    <col min="18" max="18" width="19.140625" style="1380" bestFit="1" customWidth="1"/>
    <col min="19" max="16384" width="9.140625" style="1380"/>
  </cols>
  <sheetData>
    <row r="1" spans="1:23" s="1281" customFormat="1" ht="35.1" customHeight="1">
      <c r="A1" s="1279"/>
      <c r="B1" s="1280"/>
      <c r="C1" s="1280"/>
      <c r="D1" s="1280"/>
      <c r="E1" s="1280"/>
      <c r="F1" s="1280"/>
      <c r="G1" s="1280"/>
      <c r="H1" s="1333" t="s">
        <v>1496</v>
      </c>
      <c r="I1" s="1335" t="s">
        <v>222</v>
      </c>
      <c r="J1" s="1280"/>
      <c r="K1" s="1280"/>
      <c r="L1" s="1280"/>
    </row>
    <row r="2" spans="1:23" ht="15" customHeight="1" thickBot="1">
      <c r="A2" s="1379"/>
      <c r="B2" s="356"/>
      <c r="C2" s="356"/>
      <c r="D2" s="357"/>
      <c r="E2" s="1379"/>
      <c r="F2" s="1379"/>
      <c r="G2" s="1379"/>
      <c r="H2" s="1379"/>
      <c r="I2" s="1379"/>
      <c r="J2" s="1379"/>
      <c r="K2" s="1379"/>
      <c r="L2" s="358" t="s">
        <v>535</v>
      </c>
    </row>
    <row r="3" spans="1:23" s="1381" customFormat="1" ht="15" customHeight="1">
      <c r="A3" s="2798" t="s">
        <v>1</v>
      </c>
      <c r="B3" s="2798"/>
      <c r="C3" s="2798"/>
      <c r="D3" s="1268"/>
      <c r="E3" s="3044" t="s">
        <v>1752</v>
      </c>
      <c r="F3" s="3044" t="s">
        <v>1753</v>
      </c>
      <c r="G3" s="3044" t="s">
        <v>1754</v>
      </c>
      <c r="H3" s="3044" t="s">
        <v>1755</v>
      </c>
      <c r="I3" s="3040" t="s">
        <v>1307</v>
      </c>
      <c r="J3" s="3037" t="s">
        <v>1756</v>
      </c>
      <c r="K3" s="3040" t="s">
        <v>1757</v>
      </c>
      <c r="L3" s="3037" t="s">
        <v>1758</v>
      </c>
      <c r="W3" s="527"/>
    </row>
    <row r="4" spans="1:23" s="1381" customFormat="1" ht="15" customHeight="1">
      <c r="A4" s="2799"/>
      <c r="B4" s="2799"/>
      <c r="C4" s="2799"/>
      <c r="D4" s="1268"/>
      <c r="E4" s="3045"/>
      <c r="F4" s="3045"/>
      <c r="G4" s="3045"/>
      <c r="H4" s="3045"/>
      <c r="I4" s="3041"/>
      <c r="J4" s="3038"/>
      <c r="K4" s="3041"/>
      <c r="L4" s="3038"/>
    </row>
    <row r="5" spans="1:23" s="1381" customFormat="1" ht="48.75" customHeight="1">
      <c r="A5" s="2800"/>
      <c r="B5" s="2800"/>
      <c r="C5" s="2800"/>
      <c r="D5" s="1269"/>
      <c r="E5" s="3046"/>
      <c r="F5" s="3046"/>
      <c r="G5" s="3046"/>
      <c r="H5" s="3046"/>
      <c r="I5" s="3042"/>
      <c r="J5" s="3039"/>
      <c r="K5" s="3042"/>
      <c r="L5" s="3039"/>
    </row>
    <row r="6" spans="1:23" s="361" customFormat="1" ht="24" hidden="1" customHeight="1">
      <c r="A6" s="2949" t="s">
        <v>796</v>
      </c>
      <c r="B6" s="2949"/>
      <c r="C6" s="2949"/>
      <c r="D6" s="21"/>
      <c r="E6" s="360">
        <v>73155098.799999997</v>
      </c>
      <c r="F6" s="328">
        <f t="shared" ref="F6:F11" si="0">K6-L6-I6+J6</f>
        <v>704743479</v>
      </c>
      <c r="G6" s="328">
        <v>554575873</v>
      </c>
      <c r="H6" s="328">
        <v>526282949</v>
      </c>
      <c r="I6" s="328">
        <v>172861308</v>
      </c>
      <c r="J6" s="328">
        <v>554575873</v>
      </c>
      <c r="K6" s="328">
        <v>540752397</v>
      </c>
      <c r="L6" s="328">
        <v>217723483</v>
      </c>
    </row>
    <row r="7" spans="1:23" s="361" customFormat="1" ht="24" hidden="1" customHeight="1">
      <c r="A7" s="2948" t="s">
        <v>793</v>
      </c>
      <c r="B7" s="2948"/>
      <c r="C7" s="2948"/>
      <c r="D7" s="21"/>
      <c r="E7" s="362">
        <v>-4822639.8211698933</v>
      </c>
      <c r="F7" s="328">
        <f t="shared" si="0"/>
        <v>134269961.51942676</v>
      </c>
      <c r="G7" s="328">
        <v>501494769.53363603</v>
      </c>
      <c r="H7" s="328">
        <v>500259936.87579286</v>
      </c>
      <c r="I7" s="328">
        <v>428951108.39848328</v>
      </c>
      <c r="J7" s="328">
        <v>501494769.53363603</v>
      </c>
      <c r="K7" s="328">
        <v>484619936.30374366</v>
      </c>
      <c r="L7" s="328">
        <v>422893635.91946965</v>
      </c>
    </row>
    <row r="8" spans="1:23" s="361" customFormat="1" ht="24" hidden="1" customHeight="1">
      <c r="A8" s="2948" t="s">
        <v>1759</v>
      </c>
      <c r="B8" s="2948"/>
      <c r="C8" s="2948"/>
      <c r="D8" s="21"/>
      <c r="E8" s="362">
        <v>10011827</v>
      </c>
      <c r="F8" s="328">
        <f t="shared" si="0"/>
        <v>329422490</v>
      </c>
      <c r="G8" s="328">
        <v>506459891</v>
      </c>
      <c r="H8" s="328">
        <v>489213132</v>
      </c>
      <c r="I8" s="328">
        <v>338811661</v>
      </c>
      <c r="J8" s="328">
        <v>506459891</v>
      </c>
      <c r="K8" s="328">
        <v>493350989</v>
      </c>
      <c r="L8" s="328">
        <v>331576729</v>
      </c>
    </row>
    <row r="9" spans="1:23" s="361" customFormat="1" ht="19.5" hidden="1" customHeight="1">
      <c r="A9" s="2948" t="s">
        <v>1760</v>
      </c>
      <c r="B9" s="2948"/>
      <c r="C9" s="2948"/>
      <c r="D9" s="21"/>
      <c r="E9" s="362">
        <f>G9-H9-I9+L9</f>
        <v>-6469296.946950376</v>
      </c>
      <c r="F9" s="328">
        <f>K9-L9-I9+J9</f>
        <v>65372499.14697659</v>
      </c>
      <c r="G9" s="328">
        <v>401820999.30479008</v>
      </c>
      <c r="H9" s="328">
        <v>419108300.79884535</v>
      </c>
      <c r="I9" s="328">
        <v>357303752.31865996</v>
      </c>
      <c r="J9" s="328">
        <v>401820999.30479008</v>
      </c>
      <c r="K9" s="328">
        <v>388977009.02661133</v>
      </c>
      <c r="L9" s="328">
        <v>368121756.86576486</v>
      </c>
    </row>
    <row r="10" spans="1:23" s="361" customFormat="1" ht="19.5" hidden="1" customHeight="1">
      <c r="A10" s="2948" t="s">
        <v>1761</v>
      </c>
      <c r="B10" s="2948"/>
      <c r="C10" s="2948"/>
      <c r="D10" s="21"/>
      <c r="E10" s="362">
        <f>G10-H10-I10+L10</f>
        <v>7904744.8465281129</v>
      </c>
      <c r="F10" s="328">
        <f t="shared" si="0"/>
        <v>43921297.235137165</v>
      </c>
      <c r="G10" s="328">
        <v>444122840.59282225</v>
      </c>
      <c r="H10" s="328">
        <v>476703908.25929618</v>
      </c>
      <c r="I10" s="328">
        <v>392579056.56763297</v>
      </c>
      <c r="J10" s="328">
        <v>444122840.59282225</v>
      </c>
      <c r="K10" s="328">
        <v>425442382.2905829</v>
      </c>
      <c r="L10" s="328">
        <v>433064869.08063501</v>
      </c>
    </row>
    <row r="11" spans="1:23" s="365" customFormat="1" ht="13.7" hidden="1" customHeight="1">
      <c r="A11" s="2641" t="s">
        <v>1762</v>
      </c>
      <c r="B11" s="2641"/>
      <c r="C11" s="2641"/>
      <c r="D11" s="363"/>
      <c r="E11" s="364">
        <f>G11-H11-I11+L11</f>
        <v>13253114.243250668</v>
      </c>
      <c r="F11" s="283">
        <f t="shared" si="0"/>
        <v>116080849.33516026</v>
      </c>
      <c r="G11" s="50">
        <v>468911586.1162464</v>
      </c>
      <c r="H11" s="50">
        <v>496488994.83943087</v>
      </c>
      <c r="I11" s="50">
        <v>340666948.07070595</v>
      </c>
      <c r="J11" s="50">
        <v>381497471.03714108</v>
      </c>
      <c r="K11" s="50">
        <v>456747797.40586621</v>
      </c>
      <c r="L11" s="50">
        <v>381497471.03714108</v>
      </c>
      <c r="M11" s="365" t="e">
        <f>SUM(#REF!,#REF!)</f>
        <v>#REF!</v>
      </c>
      <c r="N11" s="365">
        <f>SUM(I11:I12,I14)</f>
        <v>1091025964.5804067</v>
      </c>
      <c r="O11" s="365">
        <f>SUM(L11:L12,J14)</f>
        <v>1277638155.0010252</v>
      </c>
    </row>
    <row r="12" spans="1:23" s="361" customFormat="1" ht="13.7" hidden="1" customHeight="1">
      <c r="A12" s="2948" t="s">
        <v>1763</v>
      </c>
      <c r="B12" s="2948"/>
      <c r="C12" s="2948"/>
      <c r="D12" s="21"/>
      <c r="E12" s="364">
        <v>14454844.492673216</v>
      </c>
      <c r="F12" s="283">
        <f t="shared" ref="F12:F25" si="1">K12-L12-I12+J12</f>
        <v>17116280.581417322</v>
      </c>
      <c r="G12" s="50">
        <v>500920199.75254083</v>
      </c>
      <c r="H12" s="50">
        <v>529763432.86957943</v>
      </c>
      <c r="I12" s="50">
        <v>372508410.50904661</v>
      </c>
      <c r="J12" s="50">
        <v>415806488.11875683</v>
      </c>
      <c r="K12" s="50">
        <v>486513225.79257286</v>
      </c>
      <c r="L12" s="50">
        <v>512695022.82086575</v>
      </c>
      <c r="M12" s="365"/>
      <c r="O12" s="366"/>
      <c r="P12" s="366"/>
      <c r="R12" s="367"/>
    </row>
    <row r="13" spans="1:23" s="361" customFormat="1" ht="13.7" hidden="1" customHeight="1">
      <c r="A13" s="2948" t="s">
        <v>1764</v>
      </c>
      <c r="B13" s="2948"/>
      <c r="C13" s="2948"/>
      <c r="D13" s="21"/>
      <c r="E13" s="364">
        <v>48012323.96469003</v>
      </c>
      <c r="F13" s="50" t="e">
        <f>I13*L13</f>
        <v>#REF!</v>
      </c>
      <c r="G13" s="50">
        <v>558221856.29158294</v>
      </c>
      <c r="H13" s="50">
        <v>536794692.29690802</v>
      </c>
      <c r="I13" s="50" t="e">
        <f>#REF!*N13</f>
        <v>#REF!</v>
      </c>
      <c r="J13" s="50" t="e">
        <f>#REF!*O13</f>
        <v>#REF!</v>
      </c>
      <c r="K13" s="50">
        <v>543964047.44767296</v>
      </c>
      <c r="L13" s="50">
        <v>521734671.30878443</v>
      </c>
      <c r="N13" s="361" t="e">
        <f>N11/M11</f>
        <v>#REF!</v>
      </c>
      <c r="O13" s="361" t="e">
        <f>O11/M11</f>
        <v>#REF!</v>
      </c>
    </row>
    <row r="14" spans="1:23" s="361" customFormat="1" ht="13.7" hidden="1" customHeight="1">
      <c r="A14" s="2641" t="s">
        <v>1765</v>
      </c>
      <c r="B14" s="2641"/>
      <c r="C14" s="2641"/>
      <c r="D14" s="21"/>
      <c r="E14" s="364">
        <v>19969126.564971056</v>
      </c>
      <c r="F14" s="283">
        <f t="shared" si="1"/>
        <v>17061245.859237611</v>
      </c>
      <c r="G14" s="50">
        <v>568348194.85530281</v>
      </c>
      <c r="H14" s="50">
        <v>553974123.43269408</v>
      </c>
      <c r="I14" s="50">
        <v>377850606.00065422</v>
      </c>
      <c r="J14" s="50">
        <v>383445661.14301842</v>
      </c>
      <c r="K14" s="50">
        <v>553320612.47771573</v>
      </c>
      <c r="L14" s="50">
        <v>541854421.76084232</v>
      </c>
      <c r="M14" s="365"/>
    </row>
    <row r="15" spans="1:23" s="361" customFormat="1" ht="13.7" hidden="1" customHeight="1">
      <c r="A15" s="2948" t="s">
        <v>1766</v>
      </c>
      <c r="B15" s="2948"/>
      <c r="C15" s="2948"/>
      <c r="D15" s="21"/>
      <c r="E15" s="362">
        <f>G15-H15-I15+J15</f>
        <v>13222438.356170893</v>
      </c>
      <c r="F15" s="283">
        <f t="shared" si="1"/>
        <v>16736733.881813049</v>
      </c>
      <c r="G15" s="328">
        <v>554808898.00771308</v>
      </c>
      <c r="H15" s="328">
        <v>560070365.17429125</v>
      </c>
      <c r="I15" s="328">
        <v>408187718.46355063</v>
      </c>
      <c r="J15" s="328">
        <v>426671623.98629969</v>
      </c>
      <c r="K15" s="328">
        <v>542356053.41750383</v>
      </c>
      <c r="L15" s="328">
        <v>544103225.05843985</v>
      </c>
    </row>
    <row r="16" spans="1:23" s="361" customFormat="1" ht="15.75" hidden="1" customHeight="1">
      <c r="A16" s="2641" t="s">
        <v>1280</v>
      </c>
      <c r="B16" s="2641"/>
      <c r="C16" s="2641"/>
      <c r="D16" s="21"/>
      <c r="E16" s="362">
        <v>22287714.91782742</v>
      </c>
      <c r="F16" s="283">
        <f t="shared" si="1"/>
        <v>18681418.268576264</v>
      </c>
      <c r="G16" s="328">
        <v>522478788.68525565</v>
      </c>
      <c r="H16" s="328">
        <v>496601977.69840121</v>
      </c>
      <c r="I16" s="328">
        <v>505889501.15825289</v>
      </c>
      <c r="J16" s="328">
        <v>502300405.08922678</v>
      </c>
      <c r="K16" s="328">
        <v>510638215.56337988</v>
      </c>
      <c r="L16" s="361">
        <v>488367701.22577751</v>
      </c>
    </row>
    <row r="17" spans="1:56" s="361" customFormat="1" ht="15.75" hidden="1" customHeight="1">
      <c r="A17" s="2641" t="s">
        <v>1767</v>
      </c>
      <c r="B17" s="2641"/>
      <c r="C17" s="2641"/>
      <c r="D17" s="18"/>
      <c r="E17" s="474">
        <v>34724818.120765261</v>
      </c>
      <c r="F17" s="476">
        <f t="shared" si="1"/>
        <v>29003620.183644891</v>
      </c>
      <c r="G17" s="476">
        <v>568764615.59845173</v>
      </c>
      <c r="H17" s="301">
        <v>552869850.08385503</v>
      </c>
      <c r="I17" s="476">
        <v>578160728.5131588</v>
      </c>
      <c r="J17" s="476">
        <v>596990781.119326</v>
      </c>
      <c r="K17" s="476">
        <v>555783105.89894223</v>
      </c>
      <c r="L17" s="476">
        <v>545609538.32146454</v>
      </c>
    </row>
    <row r="18" spans="1:56" s="361" customFormat="1" ht="13.5" hidden="1" customHeight="1">
      <c r="A18" s="2641" t="s">
        <v>1768</v>
      </c>
      <c r="B18" s="2641"/>
      <c r="C18" s="2641"/>
      <c r="D18" s="18"/>
      <c r="E18" s="476">
        <v>70097722.373816505</v>
      </c>
      <c r="F18" s="476">
        <f t="shared" si="1"/>
        <v>66034865.78458643</v>
      </c>
      <c r="G18" s="476">
        <v>615069412.16025329</v>
      </c>
      <c r="H18" s="476">
        <v>549122917.60196519</v>
      </c>
      <c r="I18" s="528">
        <v>539216484.37587118</v>
      </c>
      <c r="J18" s="528">
        <v>543367712.19140029</v>
      </c>
      <c r="K18" s="476">
        <v>599912595.01016188</v>
      </c>
      <c r="L18" s="476">
        <v>538028957.04110456</v>
      </c>
    </row>
    <row r="19" spans="1:56" s="361" customFormat="1" ht="13.5" hidden="1" customHeight="1">
      <c r="A19" s="2641" t="s">
        <v>909</v>
      </c>
      <c r="B19" s="2641"/>
      <c r="C19" s="2641"/>
      <c r="D19" s="21"/>
      <c r="E19" s="474">
        <v>32819880.560770057</v>
      </c>
      <c r="F19" s="476">
        <f t="shared" si="1"/>
        <v>28916834.496417999</v>
      </c>
      <c r="G19" s="476">
        <v>563465019.88337076</v>
      </c>
      <c r="H19" s="301">
        <v>529032480.35362381</v>
      </c>
      <c r="I19" s="476">
        <v>472749175.82649487</v>
      </c>
      <c r="J19" s="476">
        <v>471136516.85751724</v>
      </c>
      <c r="K19" s="476">
        <v>550945764.66523361</v>
      </c>
      <c r="L19" s="476">
        <v>520416271.19983798</v>
      </c>
    </row>
    <row r="20" spans="1:56" s="361" customFormat="1" ht="13.5" hidden="1" customHeight="1">
      <c r="A20" s="2641" t="s">
        <v>1769</v>
      </c>
      <c r="B20" s="2641"/>
      <c r="C20" s="2641"/>
      <c r="D20" s="21"/>
      <c r="E20" s="474">
        <v>36263921.156482995</v>
      </c>
      <c r="F20" s="476">
        <f t="shared" si="1"/>
        <v>31397360.827279449</v>
      </c>
      <c r="G20" s="476">
        <v>546872863.31227148</v>
      </c>
      <c r="H20" s="301">
        <v>529869670.19716972</v>
      </c>
      <c r="I20" s="476">
        <v>453305260.32758641</v>
      </c>
      <c r="J20" s="476">
        <v>472565988.36896724</v>
      </c>
      <c r="K20" s="476">
        <v>532889980.9688617</v>
      </c>
      <c r="L20" s="476">
        <v>520753348.18296307</v>
      </c>
    </row>
    <row r="21" spans="1:56" s="361" customFormat="1" ht="13.5" hidden="1" customHeight="1">
      <c r="A21" s="2954" t="s">
        <v>1770</v>
      </c>
      <c r="B21" s="2954"/>
      <c r="C21" s="2954"/>
      <c r="D21" s="343"/>
      <c r="E21" s="474">
        <v>40125093.407908604</v>
      </c>
      <c r="F21" s="476">
        <f t="shared" si="1"/>
        <v>36914929.027811348</v>
      </c>
      <c r="G21" s="476">
        <v>587953906.54716015</v>
      </c>
      <c r="H21" s="301">
        <v>565869419.78643441</v>
      </c>
      <c r="I21" s="476">
        <v>449083899.65039593</v>
      </c>
      <c r="J21" s="476">
        <v>467124506.29757822</v>
      </c>
      <c r="K21" s="476">
        <v>575586969.45956361</v>
      </c>
      <c r="L21" s="476">
        <v>556712647.07893455</v>
      </c>
    </row>
    <row r="22" spans="1:56" s="361" customFormat="1" ht="14.45" hidden="1" customHeight="1">
      <c r="A22" s="2618" t="s">
        <v>1771</v>
      </c>
      <c r="B22" s="3030"/>
      <c r="C22" s="3030"/>
      <c r="D22" s="3031"/>
      <c r="E22" s="529">
        <v>29604.160344714175</v>
      </c>
      <c r="F22" s="530">
        <f t="shared" si="1"/>
        <v>26410.463285059377</v>
      </c>
      <c r="G22" s="530">
        <v>571689.30708830652</v>
      </c>
      <c r="H22" s="117">
        <v>554076.93049204897</v>
      </c>
      <c r="I22" s="530">
        <v>501070.75358251139</v>
      </c>
      <c r="J22" s="530">
        <v>513062.53733096854</v>
      </c>
      <c r="K22" s="530">
        <v>557368.06655468885</v>
      </c>
      <c r="L22" s="530">
        <v>542949.38701808662</v>
      </c>
    </row>
    <row r="23" spans="1:56" s="361" customFormat="1" ht="14.45" hidden="1" customHeight="1">
      <c r="A23" s="2618" t="s">
        <v>1772</v>
      </c>
      <c r="B23" s="3030"/>
      <c r="C23" s="3030"/>
      <c r="D23" s="3031"/>
      <c r="E23" s="529">
        <v>35393.874641408074</v>
      </c>
      <c r="F23" s="530">
        <f t="shared" si="1"/>
        <v>34317.010636638792</v>
      </c>
      <c r="G23" s="530">
        <v>576688.74743929529</v>
      </c>
      <c r="H23" s="117">
        <v>517113.17812585999</v>
      </c>
      <c r="I23" s="530">
        <v>293813.18471593724</v>
      </c>
      <c r="J23" s="530">
        <v>269631.4900439101</v>
      </c>
      <c r="K23" s="530">
        <v>567246.38160543551</v>
      </c>
      <c r="L23" s="530">
        <v>508747.67629676958</v>
      </c>
    </row>
    <row r="24" spans="1:56" s="361" customFormat="1" ht="13.5" customHeight="1">
      <c r="A24" s="2618" t="s">
        <v>1773</v>
      </c>
      <c r="B24" s="3030"/>
      <c r="C24" s="3030"/>
      <c r="D24" s="3031"/>
      <c r="E24" s="529">
        <v>27556.844773242141</v>
      </c>
      <c r="F24" s="530">
        <f>K24-L24-I24+J24</f>
        <v>23762.594959819398</v>
      </c>
      <c r="G24" s="530">
        <v>547540.1937268225</v>
      </c>
      <c r="H24" s="117">
        <v>520449.40538864816</v>
      </c>
      <c r="I24" s="530">
        <v>381803.42749317852</v>
      </c>
      <c r="J24" s="530">
        <v>382269.48392824666</v>
      </c>
      <c r="K24" s="530">
        <v>535452.74687562522</v>
      </c>
      <c r="L24" s="530">
        <v>512156.20835087396</v>
      </c>
    </row>
    <row r="25" spans="1:56" s="361" customFormat="1" ht="13.5" customHeight="1">
      <c r="A25" s="2618" t="s">
        <v>1774</v>
      </c>
      <c r="B25" s="3030"/>
      <c r="C25" s="3030"/>
      <c r="D25" s="3031"/>
      <c r="E25" s="529">
        <v>41249.069661693618</v>
      </c>
      <c r="F25" s="530">
        <f t="shared" si="1"/>
        <v>35406.227648293483</v>
      </c>
      <c r="G25" s="530">
        <v>598318.14728366258</v>
      </c>
      <c r="H25" s="117">
        <v>558912.81525161571</v>
      </c>
      <c r="I25" s="530">
        <v>394024.02729688911</v>
      </c>
      <c r="J25" s="530">
        <v>395867.76492653601</v>
      </c>
      <c r="K25" s="530">
        <v>584559.96712143999</v>
      </c>
      <c r="L25" s="530">
        <v>550997.4771027934</v>
      </c>
    </row>
    <row r="26" spans="1:56" s="361" customFormat="1" ht="13.5" customHeight="1">
      <c r="A26" s="2618" t="s">
        <v>1775</v>
      </c>
      <c r="B26" s="3030"/>
      <c r="C26" s="3030"/>
      <c r="D26" s="3031"/>
      <c r="E26" s="529">
        <v>39479.599100935498</v>
      </c>
      <c r="F26" s="530">
        <f>K26-L26-I26+J26</f>
        <v>33851.498492570245</v>
      </c>
      <c r="G26" s="530">
        <v>635975.59479519678</v>
      </c>
      <c r="H26" s="117">
        <v>602259.41762447299</v>
      </c>
      <c r="I26" s="530">
        <v>404086.95367496519</v>
      </c>
      <c r="J26" s="530">
        <v>409850.3756051755</v>
      </c>
      <c r="K26" s="530">
        <v>623145.06771688105</v>
      </c>
      <c r="L26" s="530">
        <v>595056.99115452112</v>
      </c>
    </row>
    <row r="27" spans="1:56" s="361" customFormat="1" ht="13.5" customHeight="1">
      <c r="A27" s="2618" t="s">
        <v>1742</v>
      </c>
      <c r="B27" s="3030"/>
      <c r="C27" s="3030"/>
      <c r="D27" s="3031"/>
      <c r="E27" s="531">
        <f>G27-H27-I27+J27</f>
        <v>34336.274792149081</v>
      </c>
      <c r="F27" s="532">
        <f>K27-L27-I27+J27</f>
        <v>26139.543312502443</v>
      </c>
      <c r="G27" s="532">
        <v>676268.09435204731</v>
      </c>
      <c r="H27" s="447">
        <v>647933.49976528832</v>
      </c>
      <c r="I27" s="532">
        <v>748932.49891146587</v>
      </c>
      <c r="J27" s="532">
        <v>754934.17911685596</v>
      </c>
      <c r="K27" s="532">
        <v>659112.75712037622</v>
      </c>
      <c r="L27" s="532">
        <v>638974.89401326387</v>
      </c>
    </row>
    <row r="28" spans="1:56" s="361" customFormat="1" ht="13.5" customHeight="1">
      <c r="A28" s="2618" t="s">
        <v>1776</v>
      </c>
      <c r="B28" s="3030"/>
      <c r="C28" s="3030"/>
      <c r="D28" s="3031"/>
      <c r="E28" s="532">
        <f t="shared" ref="E28:E68" si="2">G28-H28-I28+J28</f>
        <v>56131.670367007144</v>
      </c>
      <c r="F28" s="532">
        <f>'27.'!F28</f>
        <v>45942.790887861745</v>
      </c>
      <c r="G28" s="532">
        <f>'27.'!G28</f>
        <v>881694.27988900337</v>
      </c>
      <c r="H28" s="447">
        <f>'27.'!H28</f>
        <v>856261.46809020382</v>
      </c>
      <c r="I28" s="532">
        <f>'27.'!I28</f>
        <v>750699.62205673801</v>
      </c>
      <c r="J28" s="532">
        <f>'27.'!J28</f>
        <v>781398.4806249456</v>
      </c>
      <c r="K28" s="532">
        <f>'27.'!K28</f>
        <v>861213.60793642828</v>
      </c>
      <c r="L28" s="532">
        <f>'27.'!L28</f>
        <v>845969.67561677413</v>
      </c>
    </row>
    <row r="29" spans="1:56" s="41" customFormat="1" ht="13.5" customHeight="1">
      <c r="A29" s="2641" t="s">
        <v>371</v>
      </c>
      <c r="B29" s="2641"/>
      <c r="C29" s="2641"/>
      <c r="D29" s="2"/>
      <c r="E29" s="1398"/>
      <c r="F29" s="117"/>
      <c r="G29" s="1398"/>
      <c r="H29" s="1398"/>
      <c r="I29" s="1398"/>
      <c r="J29" s="1398"/>
      <c r="K29" s="1398"/>
      <c r="L29" s="116"/>
    </row>
    <row r="30" spans="1:56" s="43" customFormat="1" ht="13.5" customHeight="1">
      <c r="A30" s="1263"/>
      <c r="B30" s="42" t="s">
        <v>1777</v>
      </c>
      <c r="C30" s="1263"/>
      <c r="D30" s="46"/>
      <c r="E30" s="1386">
        <f t="shared" si="2"/>
        <v>12335.651715425654</v>
      </c>
      <c r="F30" s="1392">
        <f t="shared" ref="F30:F68" si="3">K30-L30-I30+J30</f>
        <v>12346.887248084091</v>
      </c>
      <c r="G30" s="1382">
        <f>'27.'!P62</f>
        <v>246533.88138841957</v>
      </c>
      <c r="H30" s="1383">
        <f>'27.'!Q62</f>
        <v>236995.9995005838</v>
      </c>
      <c r="I30" s="1383">
        <f>'27.'!R62</f>
        <v>29810.370440081591</v>
      </c>
      <c r="J30" s="1383">
        <f>'27.'!S62</f>
        <v>32608.140267671475</v>
      </c>
      <c r="K30" s="1383">
        <f>'27.'!T62</f>
        <v>244899.72222758751</v>
      </c>
      <c r="L30" s="1383">
        <f>'27.'!U62</f>
        <v>235350.6048070933</v>
      </c>
      <c r="M30" s="50"/>
      <c r="N30" s="50"/>
      <c r="O30" s="50"/>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row>
    <row r="31" spans="1:56" s="43" customFormat="1" ht="13.5" customHeight="1">
      <c r="A31" s="1263"/>
      <c r="B31" s="42" t="s">
        <v>1778</v>
      </c>
      <c r="C31" s="1263"/>
      <c r="D31" s="46"/>
      <c r="E31" s="1386">
        <f t="shared" si="2"/>
        <v>9472.8120924580726</v>
      </c>
      <c r="F31" s="1392">
        <f t="shared" si="3"/>
        <v>7667.17567686853</v>
      </c>
      <c r="G31" s="1382">
        <f>'27.'!P63</f>
        <v>116843.25435443268</v>
      </c>
      <c r="H31" s="1383">
        <f>'27.'!Q63</f>
        <v>108873.01115029352</v>
      </c>
      <c r="I31" s="1383">
        <f>'27.'!R63</f>
        <v>28851.419884436316</v>
      </c>
      <c r="J31" s="1383">
        <f>'27.'!S63</f>
        <v>30353.98877275523</v>
      </c>
      <c r="K31" s="1383">
        <f>'27.'!T63</f>
        <v>114036.31490098152</v>
      </c>
      <c r="L31" s="1383">
        <f>'27.'!U63</f>
        <v>107871.70811243191</v>
      </c>
      <c r="M31" s="1384"/>
      <c r="N31" s="1384"/>
      <c r="O31" s="1384"/>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43" customFormat="1" ht="13.5" customHeight="1">
      <c r="A32" s="1263"/>
      <c r="B32" s="42" t="s">
        <v>1779</v>
      </c>
      <c r="C32" s="1263"/>
      <c r="D32" s="46"/>
      <c r="E32" s="1386">
        <f t="shared" si="2"/>
        <v>5960.5303718526848</v>
      </c>
      <c r="F32" s="1392">
        <f t="shared" si="3"/>
        <v>5581.0347398924932</v>
      </c>
      <c r="G32" s="1382">
        <f>'27.'!P64</f>
        <v>144239.52268839843</v>
      </c>
      <c r="H32" s="1383">
        <f>'27.'!Q64</f>
        <v>138590.99270185901</v>
      </c>
      <c r="I32" s="1383">
        <f>'27.'!R64</f>
        <v>89472.028117522481</v>
      </c>
      <c r="J32" s="1383">
        <f>'27.'!S64</f>
        <v>89784.028502835747</v>
      </c>
      <c r="K32" s="1383">
        <f>'27.'!T64</f>
        <v>141977.76143368689</v>
      </c>
      <c r="L32" s="1383">
        <f>'27.'!U64</f>
        <v>136708.72707910766</v>
      </c>
      <c r="M32" s="1384"/>
      <c r="N32" s="1384"/>
      <c r="O32" s="1384"/>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row>
    <row r="33" spans="1:56" s="43" customFormat="1" ht="13.5" customHeight="1">
      <c r="A33" s="1263"/>
      <c r="B33" s="42" t="s">
        <v>1780</v>
      </c>
      <c r="C33" s="1263"/>
      <c r="D33" s="46"/>
      <c r="E33" s="1386">
        <f t="shared" si="2"/>
        <v>5854.5323495521588</v>
      </c>
      <c r="F33" s="1392">
        <f t="shared" si="3"/>
        <v>3729.6510703127569</v>
      </c>
      <c r="G33" s="1382">
        <f>'27.'!P65</f>
        <v>113509.14853734238</v>
      </c>
      <c r="H33" s="1383">
        <f>'27.'!Q65</f>
        <v>119633.36169941218</v>
      </c>
      <c r="I33" s="1383">
        <f>'27.'!R65</f>
        <v>103197.77213348002</v>
      </c>
      <c r="J33" s="1383">
        <f>'27.'!S65</f>
        <v>115176.51764510198</v>
      </c>
      <c r="K33" s="1383">
        <f>'27.'!T65</f>
        <v>109577.10924920575</v>
      </c>
      <c r="L33" s="1383">
        <f>'27.'!U65</f>
        <v>117826.20369051496</v>
      </c>
      <c r="M33" s="1384"/>
      <c r="N33" s="1384"/>
      <c r="O33" s="1384"/>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row>
    <row r="34" spans="1:56" s="43" customFormat="1" ht="13.5" customHeight="1">
      <c r="A34" s="1263"/>
      <c r="B34" s="42" t="s">
        <v>1781</v>
      </c>
      <c r="C34" s="1263"/>
      <c r="D34" s="46"/>
      <c r="E34" s="1386">
        <f t="shared" si="2"/>
        <v>13816.762649464188</v>
      </c>
      <c r="F34" s="1392">
        <f t="shared" si="3"/>
        <v>10354.998803248338</v>
      </c>
      <c r="G34" s="1382">
        <f>'27.'!P66</f>
        <v>103746.95654951336</v>
      </c>
      <c r="H34" s="1383">
        <f>'27.'!Q66</f>
        <v>109968.13707425562</v>
      </c>
      <c r="I34" s="1383">
        <f>'27.'!R66</f>
        <v>245106.48627940976</v>
      </c>
      <c r="J34" s="1383">
        <f>'27.'!S66</f>
        <v>265144.42945361621</v>
      </c>
      <c r="K34" s="1383">
        <f>'27.'!T66</f>
        <v>98841.664801563456</v>
      </c>
      <c r="L34" s="1383">
        <f>'27.'!U66</f>
        <v>108524.60917252157</v>
      </c>
      <c r="M34" s="1384"/>
      <c r="N34" s="1384"/>
      <c r="O34" s="1384"/>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row>
    <row r="35" spans="1:56" s="43" customFormat="1" ht="13.5" customHeight="1">
      <c r="A35" s="1263"/>
      <c r="B35" s="42" t="s">
        <v>1782</v>
      </c>
      <c r="C35" s="1263"/>
      <c r="D35" s="46"/>
      <c r="E35" s="1386">
        <f t="shared" si="2"/>
        <v>8691.3811882534937</v>
      </c>
      <c r="F35" s="1392">
        <f t="shared" si="3"/>
        <v>6263.0433494542958</v>
      </c>
      <c r="G35" s="1382">
        <f>'27.'!P67</f>
        <v>156821.51637089896</v>
      </c>
      <c r="H35" s="1383">
        <f>'27.'!Q67</f>
        <v>142199.96596380265</v>
      </c>
      <c r="I35" s="1383">
        <f>'27.'!R67</f>
        <v>254261.54520180752</v>
      </c>
      <c r="J35" s="1383">
        <f>'27.'!S67</f>
        <v>248331.3759829647</v>
      </c>
      <c r="K35" s="1383">
        <f>'27.'!T67</f>
        <v>151881.03532340284</v>
      </c>
      <c r="L35" s="1383">
        <f>'27.'!U67</f>
        <v>139687.82275510574</v>
      </c>
      <c r="M35" s="1384"/>
      <c r="N35" s="1384"/>
      <c r="O35" s="1384"/>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row>
    <row r="36" spans="1:56" s="43" customFormat="1" ht="13.5" customHeight="1">
      <c r="A36" s="2641" t="s">
        <v>397</v>
      </c>
      <c r="B36" s="2641"/>
      <c r="C36" s="2641"/>
      <c r="D36" s="2"/>
      <c r="E36" s="1383"/>
      <c r="F36" s="1392"/>
      <c r="G36" s="1399"/>
      <c r="H36" s="1383"/>
      <c r="I36" s="1383"/>
      <c r="J36" s="1383"/>
      <c r="K36" s="1383"/>
      <c r="L36" s="1383"/>
      <c r="M36" s="1384"/>
      <c r="N36" s="1384"/>
      <c r="O36" s="1384"/>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row>
    <row r="37" spans="1:56" s="43" customFormat="1" ht="13.5" customHeight="1">
      <c r="A37" s="1263"/>
      <c r="B37" s="42" t="s">
        <v>1783</v>
      </c>
      <c r="C37" s="1263"/>
      <c r="D37" s="46"/>
      <c r="E37" s="1386">
        <f t="shared" si="2"/>
        <v>-4577.9498654223344</v>
      </c>
      <c r="F37" s="1392">
        <f t="shared" si="3"/>
        <v>-4492.6747472888355</v>
      </c>
      <c r="G37" s="1382">
        <f>'27.'!P68</f>
        <v>15525.755683455882</v>
      </c>
      <c r="H37" s="1383">
        <f>'27.'!Q68</f>
        <v>21345.027502758385</v>
      </c>
      <c r="I37" s="1383">
        <f>'27.'!R68</f>
        <v>4057.5807050974586</v>
      </c>
      <c r="J37" s="1383">
        <f>'27.'!S68</f>
        <v>5298.9026589776267</v>
      </c>
      <c r="K37" s="1383">
        <f>'27.'!T68</f>
        <v>15244.485665209655</v>
      </c>
      <c r="L37" s="1383">
        <f>'27.'!U68</f>
        <v>20978.482366378659</v>
      </c>
      <c r="M37" s="1384"/>
      <c r="N37" s="1384"/>
      <c r="O37" s="1384"/>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row>
    <row r="38" spans="1:56" s="43" customFormat="1" ht="13.5" customHeight="1">
      <c r="A38" s="1263"/>
      <c r="B38" s="42" t="s">
        <v>1784</v>
      </c>
      <c r="C38" s="1263"/>
      <c r="D38" s="46"/>
      <c r="E38" s="1386">
        <f t="shared" si="2"/>
        <v>1240.6303635548948</v>
      </c>
      <c r="F38" s="1392">
        <f t="shared" si="3"/>
        <v>1335.968208726269</v>
      </c>
      <c r="G38" s="1382">
        <f>'27.'!P69</f>
        <v>15741.674932763131</v>
      </c>
      <c r="H38" s="1383">
        <f>'27.'!Q69</f>
        <v>14944.042384205697</v>
      </c>
      <c r="I38" s="1383">
        <f>'27.'!R69</f>
        <v>1396.153069872048</v>
      </c>
      <c r="J38" s="1383">
        <f>'27.'!S69</f>
        <v>1839.1508848695084</v>
      </c>
      <c r="K38" s="1383">
        <f>'27.'!T69</f>
        <v>15618.442517164965</v>
      </c>
      <c r="L38" s="1383">
        <f>'27.'!U69</f>
        <v>14725.472123436157</v>
      </c>
      <c r="M38" s="1384"/>
      <c r="N38" s="1384"/>
      <c r="O38" s="1384"/>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row>
    <row r="39" spans="1:56" s="43" customFormat="1" ht="13.5" customHeight="1">
      <c r="A39" s="42"/>
      <c r="B39" s="42" t="s">
        <v>1785</v>
      </c>
      <c r="C39" s="42"/>
      <c r="D39" s="46"/>
      <c r="E39" s="1386">
        <f t="shared" si="2"/>
        <v>2329.0584206820404</v>
      </c>
      <c r="F39" s="1392">
        <f t="shared" si="3"/>
        <v>2200.2691769220528</v>
      </c>
      <c r="G39" s="1382">
        <f>'27.'!P70</f>
        <v>38654.035231484879</v>
      </c>
      <c r="H39" s="1383">
        <f>'27.'!Q70</f>
        <v>37264.899739198612</v>
      </c>
      <c r="I39" s="1383">
        <f>'27.'!R70</f>
        <v>5699.6100515916141</v>
      </c>
      <c r="J39" s="1383">
        <f>'27.'!S70</f>
        <v>6639.532979987388</v>
      </c>
      <c r="K39" s="1383">
        <f>'27.'!T70</f>
        <v>38229.706930893793</v>
      </c>
      <c r="L39" s="1383">
        <f>'27.'!U70</f>
        <v>36969.360682367515</v>
      </c>
      <c r="M39" s="1384"/>
      <c r="N39" s="1384"/>
      <c r="O39" s="1384"/>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row>
    <row r="40" spans="1:56" s="43" customFormat="1" ht="13.5" customHeight="1">
      <c r="A40" s="42"/>
      <c r="B40" s="42" t="s">
        <v>1786</v>
      </c>
      <c r="C40" s="42"/>
      <c r="D40" s="46"/>
      <c r="E40" s="1386">
        <f t="shared" si="2"/>
        <v>6897.2016777074932</v>
      </c>
      <c r="F40" s="1392">
        <f t="shared" si="3"/>
        <v>6638.0073494167918</v>
      </c>
      <c r="G40" s="1382">
        <f>'27.'!P71</f>
        <v>80076.987949312141</v>
      </c>
      <c r="H40" s="1383">
        <f>'27.'!Q71</f>
        <v>77845.059733931223</v>
      </c>
      <c r="I40" s="1383">
        <f>'27.'!R71</f>
        <v>31294.112790175514</v>
      </c>
      <c r="J40" s="1383">
        <f>'27.'!S71</f>
        <v>35959.386252502089</v>
      </c>
      <c r="K40" s="1383">
        <f>'27.'!T71</f>
        <v>78844.906180157734</v>
      </c>
      <c r="L40" s="1383">
        <f>'27.'!U71</f>
        <v>76872.172293067517</v>
      </c>
      <c r="M40" s="1384"/>
      <c r="N40" s="1384"/>
      <c r="O40" s="1384"/>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row>
    <row r="41" spans="1:56" s="43" customFormat="1" ht="13.5" customHeight="1">
      <c r="A41" s="42"/>
      <c r="B41" s="42" t="s">
        <v>1787</v>
      </c>
      <c r="C41" s="42"/>
      <c r="D41" s="46"/>
      <c r="E41" s="1386">
        <f t="shared" si="2"/>
        <v>7186.1530586155714</v>
      </c>
      <c r="F41" s="1392">
        <f t="shared" si="3"/>
        <v>7183.3746879299288</v>
      </c>
      <c r="G41" s="1382">
        <f>'27.'!P72</f>
        <v>92093.003483878929</v>
      </c>
      <c r="H41" s="1383">
        <f>'27.'!Q72</f>
        <v>89130.277674738798</v>
      </c>
      <c r="I41" s="1383">
        <f>'27.'!R72</f>
        <v>35784.718908839342</v>
      </c>
      <c r="J41" s="1383">
        <f>'27.'!S72</f>
        <v>40008.146158314783</v>
      </c>
      <c r="K41" s="1383">
        <f>'27.'!T72</f>
        <v>91282.92152055027</v>
      </c>
      <c r="L41" s="1383">
        <f>'27.'!U72</f>
        <v>88322.974082095781</v>
      </c>
      <c r="M41" s="1384"/>
      <c r="N41" s="1384"/>
      <c r="O41" s="1384"/>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row>
    <row r="42" spans="1:56" s="43" customFormat="1" ht="13.5" customHeight="1">
      <c r="A42" s="42"/>
      <c r="B42" s="42" t="s">
        <v>1788</v>
      </c>
      <c r="C42" s="42"/>
      <c r="D42" s="46"/>
      <c r="E42" s="1386">
        <f t="shared" si="2"/>
        <v>4104.9051020836632</v>
      </c>
      <c r="F42" s="1392">
        <f t="shared" si="3"/>
        <v>2443.7199812609178</v>
      </c>
      <c r="G42" s="1382">
        <f>'27.'!P73</f>
        <v>174812.42448406466</v>
      </c>
      <c r="H42" s="1383">
        <f>'27.'!Q73</f>
        <v>169749.42142299726</v>
      </c>
      <c r="I42" s="1383">
        <f>'27.'!R73</f>
        <v>88580.064525075402</v>
      </c>
      <c r="J42" s="1383">
        <f>'27.'!S73</f>
        <v>87621.966566091665</v>
      </c>
      <c r="K42" s="1383">
        <f>'27.'!T73</f>
        <v>171237.75065117012</v>
      </c>
      <c r="L42" s="1383">
        <f>'27.'!U73</f>
        <v>167835.93271092547</v>
      </c>
      <c r="M42" s="1384"/>
      <c r="N42" s="1384"/>
      <c r="O42" s="1384"/>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row>
    <row r="43" spans="1:56" s="43" customFormat="1" ht="13.5" customHeight="1">
      <c r="A43" s="42"/>
      <c r="B43" s="42" t="s">
        <v>1789</v>
      </c>
      <c r="C43" s="42"/>
      <c r="D43" s="46"/>
      <c r="E43" s="1386">
        <f t="shared" si="2"/>
        <v>2557.5678825712166</v>
      </c>
      <c r="F43" s="1392">
        <f t="shared" si="3"/>
        <v>2388.5728404335314</v>
      </c>
      <c r="G43" s="1382">
        <f>'27.'!P74</f>
        <v>60779.298522798614</v>
      </c>
      <c r="H43" s="1383">
        <f>'27.'!Q74</f>
        <v>59059.734190858697</v>
      </c>
      <c r="I43" s="1383">
        <f>'27.'!R74</f>
        <v>40075.162860172495</v>
      </c>
      <c r="J43" s="1383">
        <f>'27.'!S74</f>
        <v>40913.166410803795</v>
      </c>
      <c r="K43" s="1383">
        <f>'27.'!T74</f>
        <v>59550.979319023987</v>
      </c>
      <c r="L43" s="1383">
        <f>'27.'!U74</f>
        <v>58000.410029221755</v>
      </c>
      <c r="M43" s="1384"/>
      <c r="N43" s="1384"/>
      <c r="O43" s="1384"/>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row>
    <row r="44" spans="1:56" s="43" customFormat="1" ht="13.5" customHeight="1">
      <c r="A44" s="42"/>
      <c r="B44" s="42" t="s">
        <v>1790</v>
      </c>
      <c r="C44" s="42"/>
      <c r="D44" s="46"/>
      <c r="E44" s="1386">
        <f t="shared" si="2"/>
        <v>6740.8329593317103</v>
      </c>
      <c r="F44" s="1392">
        <f t="shared" si="3"/>
        <v>6355.7884665004603</v>
      </c>
      <c r="G44" s="1382">
        <f>'27.'!P75</f>
        <v>89146.115898951248</v>
      </c>
      <c r="H44" s="1383">
        <f>'27.'!Q75</f>
        <v>80453.305793216423</v>
      </c>
      <c r="I44" s="1383">
        <f>'27.'!R75</f>
        <v>50423.706210152508</v>
      </c>
      <c r="J44" s="1383">
        <f>'27.'!S75</f>
        <v>48471.729063749393</v>
      </c>
      <c r="K44" s="1383">
        <f>'27.'!T75</f>
        <v>88196.358274828846</v>
      </c>
      <c r="L44" s="1383">
        <f>'27.'!U75</f>
        <v>79888.592661925271</v>
      </c>
      <c r="M44" s="1384"/>
      <c r="N44" s="1384"/>
      <c r="O44" s="1384"/>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row>
    <row r="45" spans="1:56" s="43" customFormat="1" ht="13.5" customHeight="1">
      <c r="A45" s="42"/>
      <c r="B45" s="42" t="s">
        <v>1791</v>
      </c>
      <c r="C45" s="42"/>
      <c r="D45" s="46"/>
      <c r="E45" s="1386">
        <f t="shared" si="2"/>
        <v>11600.357825782499</v>
      </c>
      <c r="F45" s="1392">
        <f t="shared" si="3"/>
        <v>6067.493935847946</v>
      </c>
      <c r="G45" s="1382">
        <f>'27.'!P76</f>
        <v>171545.14379841482</v>
      </c>
      <c r="H45" s="1383">
        <f>'27.'!Q76</f>
        <v>179474.91923824078</v>
      </c>
      <c r="I45" s="1383">
        <f>'27.'!R76</f>
        <v>353253.7102259901</v>
      </c>
      <c r="J45" s="1383">
        <f>'27.'!S76</f>
        <v>372783.84349159856</v>
      </c>
      <c r="K45" s="1383">
        <f>'27.'!T76</f>
        <v>163828.16085558807</v>
      </c>
      <c r="L45" s="1383">
        <f>'27.'!U76</f>
        <v>177290.80018534861</v>
      </c>
      <c r="M45" s="1384"/>
      <c r="N45" s="1384"/>
      <c r="O45" s="1384"/>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row>
    <row r="46" spans="1:56" s="43" customFormat="1" ht="13.5" customHeight="1">
      <c r="A46" s="42"/>
      <c r="B46" s="42" t="s">
        <v>1792</v>
      </c>
      <c r="C46" s="42"/>
      <c r="D46" s="46"/>
      <c r="E46" s="1386">
        <f t="shared" si="2"/>
        <v>18052.91294209972</v>
      </c>
      <c r="F46" s="1392">
        <f t="shared" si="3"/>
        <v>15822.270988111661</v>
      </c>
      <c r="G46" s="1382">
        <f>'27.'!P77</f>
        <v>143319.8399038811</v>
      </c>
      <c r="H46" s="1383">
        <f>'27.'!Q77</f>
        <v>126994.7804100607</v>
      </c>
      <c r="I46" s="1383">
        <f>'27.'!R77</f>
        <v>140134.80270977132</v>
      </c>
      <c r="J46" s="1383">
        <f>'27.'!S77</f>
        <v>141862.65615805064</v>
      </c>
      <c r="K46" s="1383">
        <f>'27.'!T77</f>
        <v>139179.89602184048</v>
      </c>
      <c r="L46" s="1383">
        <f>'27.'!U77</f>
        <v>125085.47848200814</v>
      </c>
      <c r="M46" s="1384"/>
      <c r="N46" s="1384"/>
      <c r="O46" s="1384"/>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row>
    <row r="47" spans="1:56" s="43" customFormat="1" ht="13.5" customHeight="1">
      <c r="A47" s="2641" t="s">
        <v>372</v>
      </c>
      <c r="B47" s="2641"/>
      <c r="C47" s="2641"/>
      <c r="D47" s="46"/>
      <c r="E47" s="1383"/>
      <c r="F47" s="1392"/>
      <c r="G47" s="1399"/>
      <c r="H47" s="1383"/>
      <c r="I47" s="1383"/>
      <c r="J47" s="1383"/>
      <c r="K47" s="1383"/>
      <c r="L47" s="1383"/>
      <c r="M47" s="1384"/>
      <c r="N47" s="1384"/>
      <c r="O47" s="1384"/>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row>
    <row r="48" spans="1:56" s="43" customFormat="1" ht="13.5" customHeight="1">
      <c r="A48" s="42"/>
      <c r="B48" s="42" t="s">
        <v>1783</v>
      </c>
      <c r="C48" s="42"/>
      <c r="D48" s="46"/>
      <c r="E48" s="1386">
        <f t="shared" si="2"/>
        <v>-21304.994353586138</v>
      </c>
      <c r="F48" s="1392">
        <f t="shared" si="3"/>
        <v>-24228.548255798894</v>
      </c>
      <c r="G48" s="1382">
        <f>'27.'!P78</f>
        <v>23076.296546738686</v>
      </c>
      <c r="H48" s="1383">
        <f>'27.'!Q78</f>
        <v>26774.082135642198</v>
      </c>
      <c r="I48" s="1383">
        <f>'27.'!R78</f>
        <v>47344.532279491286</v>
      </c>
      <c r="J48" s="1383">
        <f>'27.'!S78</f>
        <v>29737.323514808661</v>
      </c>
      <c r="K48" s="1383">
        <f>'27.'!T78</f>
        <v>19428.314958487776</v>
      </c>
      <c r="L48" s="1383">
        <f>'27.'!U78</f>
        <v>26049.654449604041</v>
      </c>
      <c r="M48" s="1384"/>
      <c r="N48" s="1384"/>
      <c r="O48" s="1384"/>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row>
    <row r="49" spans="1:56" s="43" customFormat="1" ht="13.5" customHeight="1">
      <c r="A49" s="42"/>
      <c r="B49" s="42" t="s">
        <v>1793</v>
      </c>
      <c r="C49" s="42"/>
      <c r="D49" s="46"/>
      <c r="E49" s="1386">
        <f t="shared" si="2"/>
        <v>1300.4399030105099</v>
      </c>
      <c r="F49" s="1392">
        <f t="shared" si="3"/>
        <v>1355.1751470620359</v>
      </c>
      <c r="G49" s="1382">
        <f>'27.'!P79</f>
        <v>14795.018665043064</v>
      </c>
      <c r="H49" s="1383">
        <f>'27.'!Q79</f>
        <v>13309.460680331757</v>
      </c>
      <c r="I49" s="1383">
        <f>'27.'!R79</f>
        <v>1223.2036280409104</v>
      </c>
      <c r="J49" s="1383">
        <f>'27.'!S79</f>
        <v>1038.0855463401126</v>
      </c>
      <c r="K49" s="1383">
        <f>'27.'!T79</f>
        <v>14641.775863567425</v>
      </c>
      <c r="L49" s="1383">
        <f>'27.'!U79</f>
        <v>13101.482634804592</v>
      </c>
      <c r="M49" s="1384"/>
      <c r="N49" s="1384"/>
      <c r="O49" s="1384"/>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row>
    <row r="50" spans="1:56" s="43" customFormat="1" ht="13.5" customHeight="1">
      <c r="A50" s="42"/>
      <c r="B50" s="42" t="s">
        <v>1794</v>
      </c>
      <c r="C50" s="42"/>
      <c r="D50" s="46"/>
      <c r="E50" s="1386">
        <f t="shared" si="2"/>
        <v>2523.9336719526973</v>
      </c>
      <c r="F50" s="1392">
        <f t="shared" si="3"/>
        <v>2479.4978995993288</v>
      </c>
      <c r="G50" s="1382">
        <f>'27.'!P80</f>
        <v>37262.418656673442</v>
      </c>
      <c r="H50" s="1383">
        <f>'27.'!Q80</f>
        <v>34983.53263468705</v>
      </c>
      <c r="I50" s="1383">
        <f>'27.'!R80</f>
        <v>3578.6405768572731</v>
      </c>
      <c r="J50" s="1383">
        <f>'27.'!S80</f>
        <v>3823.6882268235777</v>
      </c>
      <c r="K50" s="1383">
        <f>'27.'!T80</f>
        <v>37050.188109690476</v>
      </c>
      <c r="L50" s="1383">
        <f>'27.'!U80</f>
        <v>34815.737860057452</v>
      </c>
      <c r="M50" s="1384"/>
      <c r="N50" s="1384"/>
      <c r="O50" s="1384"/>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row>
    <row r="51" spans="1:56" s="43" customFormat="1" ht="13.5" customHeight="1">
      <c r="A51" s="1263"/>
      <c r="B51" s="42" t="s">
        <v>1786</v>
      </c>
      <c r="C51" s="1263"/>
      <c r="D51" s="46"/>
      <c r="E51" s="1386">
        <f t="shared" si="2"/>
        <v>9052.8721006774522</v>
      </c>
      <c r="F51" s="1392">
        <f t="shared" si="3"/>
        <v>8798.5105769078309</v>
      </c>
      <c r="G51" s="1382">
        <f>'27.'!P81</f>
        <v>80847.855109550932</v>
      </c>
      <c r="H51" s="1383">
        <f>'27.'!Q81</f>
        <v>72447.942169680377</v>
      </c>
      <c r="I51" s="1383">
        <f>'27.'!R81</f>
        <v>7974.429104427747</v>
      </c>
      <c r="J51" s="1383">
        <f>'27.'!S81</f>
        <v>8627.3882652346438</v>
      </c>
      <c r="K51" s="1383">
        <f>'27.'!T81</f>
        <v>79725.376688066419</v>
      </c>
      <c r="L51" s="1383">
        <f>'27.'!U81</f>
        <v>71579.825271965485</v>
      </c>
      <c r="M51" s="1384"/>
      <c r="N51" s="1384"/>
      <c r="O51" s="1384"/>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row>
    <row r="52" spans="1:56" s="43" customFormat="1" ht="13.5" customHeight="1">
      <c r="A52" s="1263"/>
      <c r="B52" s="42" t="s">
        <v>1795</v>
      </c>
      <c r="C52" s="1263"/>
      <c r="D52" s="46"/>
      <c r="E52" s="1386">
        <f t="shared" si="2"/>
        <v>6105.7108415088514</v>
      </c>
      <c r="F52" s="1392">
        <f t="shared" si="3"/>
        <v>5954.4847306273223</v>
      </c>
      <c r="G52" s="1382">
        <f>'27.'!P82</f>
        <v>89309.437435375788</v>
      </c>
      <c r="H52" s="1383">
        <f>'27.'!Q82</f>
        <v>84257.587353335475</v>
      </c>
      <c r="I52" s="1383">
        <f>'27.'!R82</f>
        <v>39577.881259247108</v>
      </c>
      <c r="J52" s="1383">
        <f>'27.'!S82</f>
        <v>40631.742018715646</v>
      </c>
      <c r="K52" s="1383">
        <f>'27.'!T82</f>
        <v>88310.848797752769</v>
      </c>
      <c r="L52" s="1383">
        <f>'27.'!U82</f>
        <v>83410.224826593985</v>
      </c>
      <c r="M52" s="1384"/>
      <c r="N52" s="1384"/>
      <c r="O52" s="1384"/>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row>
    <row r="53" spans="1:56" s="43" customFormat="1" ht="13.5" customHeight="1">
      <c r="A53" s="1263"/>
      <c r="B53" s="42" t="s">
        <v>1788</v>
      </c>
      <c r="C53" s="1263"/>
      <c r="D53" s="46"/>
      <c r="E53" s="1386">
        <f t="shared" si="2"/>
        <v>8921.5778620935453</v>
      </c>
      <c r="F53" s="1392">
        <f t="shared" si="3"/>
        <v>8994.0714451416861</v>
      </c>
      <c r="G53" s="1382">
        <f>'27.'!P83</f>
        <v>169197.33966496057</v>
      </c>
      <c r="H53" s="1383">
        <f>'27.'!Q83</f>
        <v>161011.06969447053</v>
      </c>
      <c r="I53" s="1383">
        <f>'27.'!R83</f>
        <v>78707.529975946469</v>
      </c>
      <c r="J53" s="1383">
        <f>'27.'!S83</f>
        <v>79442.83786754997</v>
      </c>
      <c r="K53" s="1383">
        <f>'27.'!T83</f>
        <v>166925.26996124964</v>
      </c>
      <c r="L53" s="1383">
        <f>'27.'!U83</f>
        <v>158666.50640771145</v>
      </c>
      <c r="M53" s="1384"/>
      <c r="N53" s="1384"/>
      <c r="O53" s="1384"/>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row>
    <row r="54" spans="1:56" s="43" customFormat="1" ht="13.5" customHeight="1">
      <c r="A54" s="1263"/>
      <c r="B54" s="42" t="s">
        <v>1796</v>
      </c>
      <c r="C54" s="1263"/>
      <c r="D54" s="46"/>
      <c r="E54" s="1386">
        <f t="shared" si="2"/>
        <v>3448.5621916278542</v>
      </c>
      <c r="F54" s="1392">
        <f t="shared" si="3"/>
        <v>3310.0247155313627</v>
      </c>
      <c r="G54" s="1382">
        <f>'27.'!P84</f>
        <v>70958.555838339031</v>
      </c>
      <c r="H54" s="1383">
        <f>'27.'!Q84</f>
        <v>72223.807946489105</v>
      </c>
      <c r="I54" s="1383">
        <f>'27.'!R84</f>
        <v>53510.017172785549</v>
      </c>
      <c r="J54" s="1383">
        <f>'27.'!S84</f>
        <v>58223.831472563477</v>
      </c>
      <c r="K54" s="1383">
        <f>'27.'!T84</f>
        <v>70284.253148445467</v>
      </c>
      <c r="L54" s="1383">
        <f>'27.'!U84</f>
        <v>71688.042732692033</v>
      </c>
      <c r="M54" s="1384"/>
      <c r="N54" s="1384"/>
      <c r="O54" s="1384"/>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row>
    <row r="55" spans="1:56" s="43" customFormat="1" ht="13.5" customHeight="1">
      <c r="A55" s="1263"/>
      <c r="B55" s="42" t="s">
        <v>1797</v>
      </c>
      <c r="C55" s="1263"/>
      <c r="D55" s="46"/>
      <c r="E55" s="1386">
        <f t="shared" si="2"/>
        <v>7105.3146993941191</v>
      </c>
      <c r="F55" s="1392">
        <f t="shared" si="3"/>
        <v>6709.6720838190231</v>
      </c>
      <c r="G55" s="1382">
        <f>'27.'!P85</f>
        <v>82964.929134159844</v>
      </c>
      <c r="H55" s="1383">
        <f>'27.'!Q85</f>
        <v>78467.238993436113</v>
      </c>
      <c r="I55" s="1383">
        <f>'27.'!R85</f>
        <v>35838.733653624164</v>
      </c>
      <c r="J55" s="1383">
        <f>'27.'!S85</f>
        <v>38446.358212294552</v>
      </c>
      <c r="K55" s="1383">
        <f>'27.'!T85</f>
        <v>82003.147994079089</v>
      </c>
      <c r="L55" s="1383">
        <f>'27.'!U85</f>
        <v>77901.100468930454</v>
      </c>
      <c r="M55" s="1384"/>
      <c r="N55" s="1384"/>
      <c r="O55" s="1384"/>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row>
    <row r="56" spans="1:56" s="43" customFormat="1" ht="13.5" customHeight="1">
      <c r="A56" s="1263"/>
      <c r="B56" s="42" t="s">
        <v>1798</v>
      </c>
      <c r="C56" s="1263"/>
      <c r="D56" s="46"/>
      <c r="E56" s="1386">
        <f t="shared" si="2"/>
        <v>18238.424021456973</v>
      </c>
      <c r="F56" s="1392">
        <f t="shared" si="3"/>
        <v>15657.381248381629</v>
      </c>
      <c r="G56" s="1382">
        <f>'27.'!P86</f>
        <v>154022.44652698169</v>
      </c>
      <c r="H56" s="1383">
        <f>'27.'!Q86</f>
        <v>153693.23572975516</v>
      </c>
      <c r="I56" s="1383">
        <f>'27.'!R86</f>
        <v>301994.78910025622</v>
      </c>
      <c r="J56" s="1383">
        <f>'27.'!S86</f>
        <v>319904.00232448668</v>
      </c>
      <c r="K56" s="1383">
        <f>'27.'!T86</f>
        <v>149465.24669048187</v>
      </c>
      <c r="L56" s="1383">
        <f>'27.'!U86</f>
        <v>151717.07866633066</v>
      </c>
      <c r="M56" s="1384"/>
      <c r="N56" s="1384"/>
      <c r="O56" s="1384"/>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row>
    <row r="57" spans="1:56" s="43" customFormat="1" ht="13.5" customHeight="1">
      <c r="A57" s="1263"/>
      <c r="B57" s="42" t="s">
        <v>1799</v>
      </c>
      <c r="C57" s="1263"/>
      <c r="D57" s="46"/>
      <c r="E57" s="1386">
        <f t="shared" si="2"/>
        <v>20739.82942887058</v>
      </c>
      <c r="F57" s="1392">
        <f t="shared" si="3"/>
        <v>16912.521296589286</v>
      </c>
      <c r="G57" s="1382">
        <f>'27.'!P87</f>
        <v>159259.98231118225</v>
      </c>
      <c r="H57" s="1383">
        <f>'27.'!Q87</f>
        <v>159093.51075237873</v>
      </c>
      <c r="I57" s="1383">
        <f>'27.'!R87</f>
        <v>180949.86530606111</v>
      </c>
      <c r="J57" s="1383">
        <f>'27.'!S87</f>
        <v>201523.22317612817</v>
      </c>
      <c r="K57" s="1383">
        <f>'27.'!T87</f>
        <v>153379.18572460706</v>
      </c>
      <c r="L57" s="1383">
        <f>'27.'!U87</f>
        <v>157040.02229808483</v>
      </c>
      <c r="M57" s="1384"/>
      <c r="N57" s="1384"/>
      <c r="O57" s="1384"/>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row>
    <row r="58" spans="1:56" s="43" customFormat="1" ht="13.5" customHeight="1">
      <c r="A58" s="2641" t="s">
        <v>373</v>
      </c>
      <c r="B58" s="2641"/>
      <c r="C58" s="2641"/>
      <c r="D58" s="2"/>
      <c r="E58" s="1383"/>
      <c r="F58" s="1392"/>
      <c r="G58" s="1399"/>
      <c r="H58" s="1383"/>
      <c r="I58" s="1383"/>
      <c r="J58" s="1383"/>
      <c r="K58" s="1383"/>
      <c r="L58" s="1383"/>
      <c r="M58" s="1384"/>
      <c r="N58" s="1384"/>
      <c r="O58" s="1384"/>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row>
    <row r="59" spans="1:56" s="43" customFormat="1" ht="13.5" customHeight="1">
      <c r="A59" s="6"/>
      <c r="B59" s="42" t="s">
        <v>1800</v>
      </c>
      <c r="C59" s="6"/>
      <c r="D59" s="1400"/>
      <c r="E59" s="1386">
        <f t="shared" si="2"/>
        <v>5008.089252125751</v>
      </c>
      <c r="F59" s="1392">
        <f t="shared" si="3"/>
        <v>4963.4980560231552</v>
      </c>
      <c r="G59" s="1382">
        <f>'27.'!P88</f>
        <v>31242.949051742209</v>
      </c>
      <c r="H59" s="1383">
        <f>'27.'!Q88</f>
        <v>26284.384805813163</v>
      </c>
      <c r="I59" s="1383">
        <f>'27.'!R88</f>
        <v>109.45317123588693</v>
      </c>
      <c r="J59" s="1383">
        <f>'27.'!S88</f>
        <v>158.97817743259139</v>
      </c>
      <c r="K59" s="1383">
        <f>'27.'!T88</f>
        <v>31124.342170965745</v>
      </c>
      <c r="L59" s="1383">
        <f>'27.'!U88</f>
        <v>26210.369121139294</v>
      </c>
      <c r="M59" s="1384"/>
      <c r="N59" s="1384"/>
      <c r="O59" s="1384"/>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row>
    <row r="60" spans="1:56" s="43" customFormat="1" ht="13.5" customHeight="1">
      <c r="A60" s="6"/>
      <c r="B60" s="42" t="s">
        <v>1801</v>
      </c>
      <c r="C60" s="6"/>
      <c r="D60" s="2"/>
      <c r="E60" s="1386">
        <f t="shared" si="2"/>
        <v>1787.5863688514253</v>
      </c>
      <c r="F60" s="1392">
        <f t="shared" si="3"/>
        <v>1798.2396391612126</v>
      </c>
      <c r="G60" s="1382">
        <f>'27.'!P89</f>
        <v>19699.383102939853</v>
      </c>
      <c r="H60" s="1383">
        <f>'27.'!Q89</f>
        <v>17862.200205014997</v>
      </c>
      <c r="I60" s="1383">
        <f>'27.'!R89</f>
        <v>339.32434190398862</v>
      </c>
      <c r="J60" s="1383">
        <f>'27.'!S89</f>
        <v>289.72781283055724</v>
      </c>
      <c r="K60" s="1383">
        <f>'27.'!T89</f>
        <v>19678.999741731459</v>
      </c>
      <c r="L60" s="1383">
        <f>'27.'!U89</f>
        <v>17831.163573496815</v>
      </c>
      <c r="M60" s="1384"/>
      <c r="N60" s="1384"/>
      <c r="O60" s="1384"/>
    </row>
    <row r="61" spans="1:56" s="43" customFormat="1" ht="13.5" customHeight="1">
      <c r="A61" s="1263"/>
      <c r="B61" s="42" t="s">
        <v>1785</v>
      </c>
      <c r="C61" s="1263"/>
      <c r="D61" s="46"/>
      <c r="E61" s="1386">
        <f t="shared" si="2"/>
        <v>2454.2420850925655</v>
      </c>
      <c r="F61" s="1392">
        <f t="shared" si="3"/>
        <v>2225.5713864897511</v>
      </c>
      <c r="G61" s="1382">
        <f>'27.'!P90</f>
        <v>31785.595718920911</v>
      </c>
      <c r="H61" s="1383">
        <f>'27.'!Q90</f>
        <v>29582.679036128138</v>
      </c>
      <c r="I61" s="1383">
        <f>'27.'!R90</f>
        <v>993.90063711365963</v>
      </c>
      <c r="J61" s="1383">
        <f>'27.'!S90</f>
        <v>1245.2260394134526</v>
      </c>
      <c r="K61" s="1383">
        <f>'27.'!T90</f>
        <v>31377.144485054283</v>
      </c>
      <c r="L61" s="1383">
        <f>'27.'!U90</f>
        <v>29402.898500864325</v>
      </c>
      <c r="M61" s="1384"/>
      <c r="N61" s="1384"/>
      <c r="O61" s="1384"/>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row>
    <row r="62" spans="1:56" s="43" customFormat="1" ht="13.5" customHeight="1">
      <c r="A62" s="1263"/>
      <c r="B62" s="42" t="s">
        <v>1786</v>
      </c>
      <c r="C62" s="1263"/>
      <c r="D62" s="46"/>
      <c r="E62" s="1386">
        <f t="shared" si="2"/>
        <v>3204.0464823485754</v>
      </c>
      <c r="F62" s="1392">
        <f t="shared" si="3"/>
        <v>3417.0694972030624</v>
      </c>
      <c r="G62" s="1382">
        <f>'27.'!P91</f>
        <v>52202.393712893412</v>
      </c>
      <c r="H62" s="1383">
        <f>'27.'!Q91</f>
        <v>48441.866416086668</v>
      </c>
      <c r="I62" s="1383">
        <f>'27.'!R91</f>
        <v>3972.2394911313017</v>
      </c>
      <c r="J62" s="1383">
        <f>'27.'!S91</f>
        <v>3415.7586766731333</v>
      </c>
      <c r="K62" s="1383">
        <f>'27.'!T91</f>
        <v>51932.035769490867</v>
      </c>
      <c r="L62" s="1383">
        <f>'27.'!U91</f>
        <v>47958.485457829636</v>
      </c>
      <c r="M62" s="1384"/>
      <c r="N62" s="1384"/>
      <c r="O62" s="1384"/>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row>
    <row r="63" spans="1:56" s="43" customFormat="1" ht="13.5" customHeight="1">
      <c r="A63" s="1263"/>
      <c r="B63" s="42" t="s">
        <v>1795</v>
      </c>
      <c r="C63" s="1263"/>
      <c r="D63" s="46"/>
      <c r="E63" s="1386">
        <f t="shared" si="2"/>
        <v>2241.2927433868826</v>
      </c>
      <c r="F63" s="1392">
        <f t="shared" si="3"/>
        <v>2448.8026188237782</v>
      </c>
      <c r="G63" s="1382">
        <f>'27.'!P92</f>
        <v>61595.749317160517</v>
      </c>
      <c r="H63" s="1383">
        <f>'27.'!Q92</f>
        <v>59883.801022142543</v>
      </c>
      <c r="I63" s="1383">
        <f>'27.'!R92</f>
        <v>9340.4679626500256</v>
      </c>
      <c r="J63" s="1383">
        <f>'27.'!S92</f>
        <v>9869.8124110189347</v>
      </c>
      <c r="K63" s="1383">
        <f>'27.'!T92</f>
        <v>61300.170407498728</v>
      </c>
      <c r="L63" s="1383">
        <f>'27.'!U92</f>
        <v>59380.712237043859</v>
      </c>
      <c r="M63" s="1384"/>
      <c r="N63" s="1384"/>
      <c r="O63" s="1384"/>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row>
    <row r="64" spans="1:56" s="43" customFormat="1" ht="13.5" customHeight="1">
      <c r="A64" s="1263"/>
      <c r="B64" s="42" t="s">
        <v>1802</v>
      </c>
      <c r="C64" s="1263"/>
      <c r="D64" s="46"/>
      <c r="E64" s="1386">
        <f t="shared" si="2"/>
        <v>1281.1611884596532</v>
      </c>
      <c r="F64" s="1392">
        <f t="shared" si="3"/>
        <v>76.741251202289277</v>
      </c>
      <c r="G64" s="1382">
        <f>'27.'!P93</f>
        <v>109423.11277292516</v>
      </c>
      <c r="H64" s="1383">
        <f>'27.'!Q93</f>
        <v>109362.21362750836</v>
      </c>
      <c r="I64" s="1383">
        <f>'27.'!R93</f>
        <v>28804.774103614138</v>
      </c>
      <c r="J64" s="1383">
        <f>'27.'!S93</f>
        <v>30025.036146656992</v>
      </c>
      <c r="K64" s="1383">
        <f>'27.'!T93</f>
        <v>107261.5703929314</v>
      </c>
      <c r="L64" s="1383">
        <f>'27.'!U93</f>
        <v>108405.09118477197</v>
      </c>
      <c r="M64" s="1384"/>
      <c r="N64" s="1384"/>
      <c r="O64" s="1384"/>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row>
    <row r="65" spans="1:56" s="43" customFormat="1" ht="13.5" customHeight="1">
      <c r="A65" s="1263"/>
      <c r="B65" s="42" t="s">
        <v>1789</v>
      </c>
      <c r="C65" s="1263"/>
      <c r="D65" s="46"/>
      <c r="E65" s="1386">
        <f t="shared" si="2"/>
        <v>2575.3881165586208</v>
      </c>
      <c r="F65" s="1392">
        <f t="shared" si="3"/>
        <v>2065.1464381899568</v>
      </c>
      <c r="G65" s="1382">
        <f>'27.'!P94</f>
        <v>53351.482209460322</v>
      </c>
      <c r="H65" s="1383">
        <f>'27.'!Q94</f>
        <v>51920.396364291708</v>
      </c>
      <c r="I65" s="1383">
        <f>'27.'!R94</f>
        <v>20053.823161028398</v>
      </c>
      <c r="J65" s="1383">
        <f>'27.'!S94</f>
        <v>21198.125432418405</v>
      </c>
      <c r="K65" s="1383">
        <f>'27.'!T94</f>
        <v>52323.834225777056</v>
      </c>
      <c r="L65" s="1383">
        <f>'27.'!U94</f>
        <v>51402.990058977106</v>
      </c>
      <c r="M65" s="1384"/>
      <c r="N65" s="1384"/>
      <c r="O65" s="1384"/>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row>
    <row r="66" spans="1:56" s="43" customFormat="1" ht="13.5" customHeight="1">
      <c r="A66" s="1263"/>
      <c r="B66" s="42" t="s">
        <v>1797</v>
      </c>
      <c r="C66" s="1263"/>
      <c r="D66" s="46"/>
      <c r="E66" s="1386">
        <f t="shared" si="2"/>
        <v>5187.6778895229436</v>
      </c>
      <c r="F66" s="1392">
        <f t="shared" si="3"/>
        <v>5380.4869530261276</v>
      </c>
      <c r="G66" s="1382">
        <f>'27.'!P95</f>
        <v>99697.324827152901</v>
      </c>
      <c r="H66" s="1383">
        <f>'27.'!Q95</f>
        <v>97580.490247802227</v>
      </c>
      <c r="I66" s="1383">
        <f>'27.'!R95</f>
        <v>47704.469391338556</v>
      </c>
      <c r="J66" s="1383">
        <f>'27.'!S95</f>
        <v>50775.312701510826</v>
      </c>
      <c r="K66" s="1383">
        <f>'27.'!T95</f>
        <v>98331.196588205639</v>
      </c>
      <c r="L66" s="1383">
        <f>'27.'!U95</f>
        <v>96021.552945351781</v>
      </c>
      <c r="M66" s="1384"/>
      <c r="N66" s="1384"/>
      <c r="O66" s="1384"/>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row>
    <row r="67" spans="1:56" s="43" customFormat="1" ht="13.5" customHeight="1">
      <c r="A67" s="1263"/>
      <c r="B67" s="42" t="s">
        <v>1803</v>
      </c>
      <c r="C67" s="1263"/>
      <c r="D67" s="46"/>
      <c r="E67" s="1386">
        <f t="shared" si="2"/>
        <v>5681.0550043967378</v>
      </c>
      <c r="F67" s="1392">
        <f t="shared" si="3"/>
        <v>5380.8742675409449</v>
      </c>
      <c r="G67" s="1382">
        <f>'27.'!P96</f>
        <v>132601.96800576517</v>
      </c>
      <c r="H67" s="1383">
        <f>'27.'!Q96</f>
        <v>138222.4725902199</v>
      </c>
      <c r="I67" s="1383">
        <f>'27.'!R96</f>
        <v>102592.11369655264</v>
      </c>
      <c r="J67" s="1383">
        <f>'27.'!S96</f>
        <v>113893.6732854041</v>
      </c>
      <c r="K67" s="1383">
        <f>'27.'!T96</f>
        <v>130467.45800504445</v>
      </c>
      <c r="L67" s="1383">
        <f>'27.'!U96</f>
        <v>136388.14332635497</v>
      </c>
      <c r="M67" s="1384"/>
      <c r="N67" s="1384"/>
      <c r="O67" s="1384"/>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row>
    <row r="68" spans="1:56" ht="13.5" customHeight="1" thickBot="1">
      <c r="A68" s="1264"/>
      <c r="B68" s="1401" t="s">
        <v>1804</v>
      </c>
      <c r="C68" s="1264"/>
      <c r="D68" s="1402"/>
      <c r="E68" s="1394">
        <f t="shared" si="2"/>
        <v>26711.131236263551</v>
      </c>
      <c r="F68" s="1403">
        <f t="shared" si="3"/>
        <v>18186.360780200688</v>
      </c>
      <c r="G68" s="1382">
        <f>'27.'!P97</f>
        <v>290094.321170045</v>
      </c>
      <c r="H68" s="1397">
        <f>'27.'!Q97</f>
        <v>277120.96377519873</v>
      </c>
      <c r="I68" s="1397">
        <f>'27.'!R97</f>
        <v>536789.05610016908</v>
      </c>
      <c r="J68" s="1397">
        <f>'27.'!S97</f>
        <v>550526.82994158636</v>
      </c>
      <c r="K68" s="1397">
        <f>'27.'!T97</f>
        <v>277416.85614972841</v>
      </c>
      <c r="L68" s="1397">
        <f>'27.'!U97</f>
        <v>272968.26921094506</v>
      </c>
    </row>
    <row r="69" spans="1:56" s="375" customFormat="1" ht="27.75" customHeight="1">
      <c r="A69" s="3032" t="s">
        <v>2512</v>
      </c>
      <c r="B69" s="3033"/>
      <c r="C69" s="3033"/>
      <c r="D69" s="3033"/>
      <c r="E69" s="3033"/>
      <c r="F69" s="3033"/>
      <c r="G69" s="3033"/>
      <c r="H69" s="3033"/>
      <c r="I69" s="3033"/>
      <c r="J69" s="3033"/>
      <c r="K69" s="3033"/>
      <c r="L69" s="3033"/>
    </row>
  </sheetData>
  <mergeCells count="37">
    <mergeCell ref="A47:C47"/>
    <mergeCell ref="A58:C58"/>
    <mergeCell ref="A13:C13"/>
    <mergeCell ref="A16:C16"/>
    <mergeCell ref="A15:C15"/>
    <mergeCell ref="A29:C29"/>
    <mergeCell ref="A18:C18"/>
    <mergeCell ref="A20:C20"/>
    <mergeCell ref="A19:C19"/>
    <mergeCell ref="A36:C36"/>
    <mergeCell ref="A17:C17"/>
    <mergeCell ref="A22:D22"/>
    <mergeCell ref="A23:D23"/>
    <mergeCell ref="A27:D27"/>
    <mergeCell ref="A28:D28"/>
    <mergeCell ref="I3:I5"/>
    <mergeCell ref="F3:F5"/>
    <mergeCell ref="A21:C21"/>
    <mergeCell ref="H3:H5"/>
    <mergeCell ref="A11:C11"/>
    <mergeCell ref="A10:C10"/>
    <mergeCell ref="A69:L69"/>
    <mergeCell ref="A3:C5"/>
    <mergeCell ref="A6:C6"/>
    <mergeCell ref="A7:C7"/>
    <mergeCell ref="A12:C12"/>
    <mergeCell ref="J3:J5"/>
    <mergeCell ref="K3:K5"/>
    <mergeCell ref="A9:C9"/>
    <mergeCell ref="A8:C8"/>
    <mergeCell ref="A14:C14"/>
    <mergeCell ref="L3:L5"/>
    <mergeCell ref="E3:E5"/>
    <mergeCell ref="G3:G5"/>
    <mergeCell ref="A24:D24"/>
    <mergeCell ref="A25:D25"/>
    <mergeCell ref="A26:D26"/>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8" max="6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39997558519241921"/>
  </sheetPr>
  <dimension ref="A1:BB110"/>
  <sheetViews>
    <sheetView view="pageBreakPreview" zoomScale="93" zoomScaleNormal="75" zoomScaleSheetLayoutView="93" workbookViewId="0">
      <selection activeCell="G32" sqref="G32"/>
    </sheetView>
  </sheetViews>
  <sheetFormatPr defaultColWidth="9.140625" defaultRowHeight="15.75"/>
  <cols>
    <col min="1" max="1" width="2.28515625" style="376" customWidth="1"/>
    <col min="2" max="2" width="18.7109375" style="376" customWidth="1"/>
    <col min="3" max="3" width="2.28515625" style="376" customWidth="1"/>
    <col min="4" max="4" width="1.7109375" style="377" customWidth="1"/>
    <col min="5" max="8" width="17.140625" style="1380" customWidth="1"/>
    <col min="9" max="9" width="16" style="1380" customWidth="1"/>
    <col min="10" max="10" width="16" style="41" customWidth="1"/>
    <col min="11" max="13" width="16" style="1380" customWidth="1"/>
    <col min="14" max="14" width="16" style="41" customWidth="1"/>
    <col min="15" max="15" width="2.28515625" style="376" customWidth="1"/>
    <col min="16" max="16" width="18.7109375" style="376" customWidth="1"/>
    <col min="17" max="17" width="2.28515625" style="376" customWidth="1"/>
    <col min="18" max="18" width="1.7109375" style="377" customWidth="1"/>
    <col min="19" max="19" width="11.7109375" style="377" customWidth="1"/>
    <col min="20" max="24" width="11.7109375" style="1380" customWidth="1"/>
    <col min="25" max="30" width="13.5703125" style="1380" customWidth="1"/>
    <col min="31" max="31" width="13.5703125" style="41" customWidth="1"/>
    <col min="32" max="54" width="8.28515625" style="1380" customWidth="1"/>
    <col min="55" max="16384" width="9.140625" style="1380"/>
  </cols>
  <sheetData>
    <row r="1" spans="1:54" s="1281" customFormat="1" ht="35.1" customHeight="1">
      <c r="A1" s="2951" t="s">
        <v>1497</v>
      </c>
      <c r="B1" s="2951"/>
      <c r="C1" s="2951"/>
      <c r="D1" s="2951"/>
      <c r="E1" s="2951"/>
      <c r="F1" s="2951"/>
      <c r="G1" s="2951"/>
      <c r="H1" s="2951"/>
      <c r="I1" s="3068" t="s">
        <v>242</v>
      </c>
      <c r="J1" s="3068"/>
      <c r="K1" s="3068"/>
      <c r="L1" s="3068"/>
      <c r="M1" s="3068"/>
      <c r="N1" s="3068"/>
      <c r="O1" s="2951" t="s">
        <v>1498</v>
      </c>
      <c r="P1" s="2951"/>
      <c r="Q1" s="2951"/>
      <c r="R1" s="2951"/>
      <c r="S1" s="2951"/>
      <c r="T1" s="2951"/>
      <c r="U1" s="2951"/>
      <c r="V1" s="2951"/>
      <c r="W1" s="2951"/>
      <c r="X1" s="2951"/>
      <c r="Y1" s="2950" t="s">
        <v>243</v>
      </c>
      <c r="Z1" s="2950"/>
      <c r="AA1" s="2950"/>
      <c r="AB1" s="2950"/>
      <c r="AC1" s="2950"/>
      <c r="AD1" s="2950"/>
      <c r="AE1" s="2950"/>
    </row>
    <row r="2" spans="1:54" ht="15" customHeight="1" thickBot="1">
      <c r="A2" s="1380"/>
      <c r="B2" s="381"/>
      <c r="C2" s="381"/>
      <c r="D2" s="517"/>
      <c r="E2" s="1379"/>
      <c r="F2" s="1379"/>
      <c r="G2" s="1379"/>
      <c r="H2" s="1379"/>
      <c r="I2" s="1379"/>
      <c r="J2" s="1379"/>
      <c r="K2" s="1379"/>
      <c r="L2" s="1379"/>
      <c r="M2" s="1379"/>
      <c r="N2" s="358" t="s">
        <v>535</v>
      </c>
      <c r="O2" s="1380"/>
      <c r="P2" s="381"/>
      <c r="Q2" s="381"/>
      <c r="R2" s="517"/>
      <c r="S2" s="517"/>
      <c r="T2" s="1379"/>
      <c r="U2" s="358"/>
      <c r="V2" s="1379"/>
      <c r="W2" s="1379"/>
      <c r="X2" s="1379"/>
      <c r="Y2" s="1379"/>
      <c r="Z2" s="1379"/>
      <c r="AA2" s="1379"/>
      <c r="AB2" s="1379"/>
      <c r="AC2" s="1379"/>
      <c r="AD2" s="1379"/>
      <c r="AE2" s="358" t="s">
        <v>535</v>
      </c>
    </row>
    <row r="3" spans="1:54" s="1381" customFormat="1" ht="18" customHeight="1">
      <c r="A3" s="2798" t="s">
        <v>10</v>
      </c>
      <c r="B3" s="2798"/>
      <c r="C3" s="2798"/>
      <c r="D3" s="1267"/>
      <c r="E3" s="3069" t="s">
        <v>49</v>
      </c>
      <c r="F3" s="3071" t="s">
        <v>162</v>
      </c>
      <c r="G3" s="3072"/>
      <c r="H3" s="3072"/>
      <c r="I3" s="3073"/>
      <c r="J3" s="3072"/>
      <c r="K3" s="3072"/>
      <c r="L3" s="3072"/>
      <c r="M3" s="3072"/>
      <c r="N3" s="3072"/>
      <c r="O3" s="2798" t="s">
        <v>10</v>
      </c>
      <c r="P3" s="2798"/>
      <c r="Q3" s="2798"/>
      <c r="R3" s="1267"/>
      <c r="S3" s="3062" t="s">
        <v>163</v>
      </c>
      <c r="T3" s="3063"/>
      <c r="U3" s="3063"/>
      <c r="V3" s="3063"/>
      <c r="W3" s="3063"/>
      <c r="X3" s="3063"/>
      <c r="Y3" s="3063"/>
      <c r="Z3" s="3063"/>
      <c r="AA3" s="3064"/>
      <c r="AB3" s="518" t="s">
        <v>1805</v>
      </c>
      <c r="AC3" s="518"/>
      <c r="AD3" s="518"/>
      <c r="AE3" s="519"/>
    </row>
    <row r="4" spans="1:54" s="1381" customFormat="1" ht="18" customHeight="1">
      <c r="A4" s="2799"/>
      <c r="B4" s="2799"/>
      <c r="C4" s="2799"/>
      <c r="D4" s="1268"/>
      <c r="E4" s="3070"/>
      <c r="F4" s="2804" t="s">
        <v>144</v>
      </c>
      <c r="G4" s="3074" t="s">
        <v>164</v>
      </c>
      <c r="H4" s="3075"/>
      <c r="I4" s="3076"/>
      <c r="J4" s="3075"/>
      <c r="K4" s="3075"/>
      <c r="L4" s="3075"/>
      <c r="M4" s="3075"/>
      <c r="N4" s="3075"/>
      <c r="O4" s="2799"/>
      <c r="P4" s="2799"/>
      <c r="Q4" s="2799"/>
      <c r="R4" s="1268"/>
      <c r="S4" s="3065" t="s">
        <v>165</v>
      </c>
      <c r="T4" s="3066"/>
      <c r="U4" s="3066"/>
      <c r="V4" s="3066"/>
      <c r="W4" s="3066"/>
      <c r="X4" s="3066"/>
      <c r="Y4" s="3066"/>
      <c r="Z4" s="3066"/>
      <c r="AA4" s="3067"/>
      <c r="AB4" s="3055" t="s">
        <v>144</v>
      </c>
      <c r="AC4" s="3052" t="s">
        <v>476</v>
      </c>
      <c r="AD4" s="3061"/>
      <c r="AE4" s="3052" t="s">
        <v>477</v>
      </c>
    </row>
    <row r="5" spans="1:54" s="1381" customFormat="1" ht="20.100000000000001" customHeight="1">
      <c r="A5" s="2799"/>
      <c r="B5" s="2799"/>
      <c r="C5" s="2799"/>
      <c r="D5" s="1268"/>
      <c r="E5" s="3070"/>
      <c r="F5" s="2804"/>
      <c r="G5" s="3055" t="s">
        <v>47</v>
      </c>
      <c r="H5" s="3055" t="s">
        <v>168</v>
      </c>
      <c r="I5" s="3061" t="s">
        <v>522</v>
      </c>
      <c r="J5" s="3055" t="s">
        <v>170</v>
      </c>
      <c r="K5" s="3055" t="s">
        <v>127</v>
      </c>
      <c r="L5" s="3055" t="s">
        <v>171</v>
      </c>
      <c r="M5" s="3055" t="s">
        <v>172</v>
      </c>
      <c r="N5" s="3052" t="s">
        <v>173</v>
      </c>
      <c r="O5" s="2799"/>
      <c r="P5" s="2799"/>
      <c r="Q5" s="2799"/>
      <c r="R5" s="1268"/>
      <c r="S5" s="3061" t="s">
        <v>47</v>
      </c>
      <c r="T5" s="3055" t="s">
        <v>122</v>
      </c>
      <c r="U5" s="3055" t="s">
        <v>174</v>
      </c>
      <c r="V5" s="3055" t="s">
        <v>175</v>
      </c>
      <c r="W5" s="3059" t="s">
        <v>176</v>
      </c>
      <c r="X5" s="3060"/>
      <c r="Y5" s="3061" t="s">
        <v>177</v>
      </c>
      <c r="Z5" s="3055" t="s">
        <v>483</v>
      </c>
      <c r="AA5" s="3055" t="s">
        <v>178</v>
      </c>
      <c r="AB5" s="3057"/>
      <c r="AC5" s="2805"/>
      <c r="AD5" s="2806"/>
      <c r="AE5" s="3053"/>
    </row>
    <row r="6" spans="1:54" s="1381" customFormat="1" ht="30" customHeight="1">
      <c r="A6" s="2800"/>
      <c r="B6" s="2800"/>
      <c r="C6" s="2800"/>
      <c r="D6" s="1269"/>
      <c r="E6" s="3056"/>
      <c r="F6" s="2806"/>
      <c r="G6" s="3056"/>
      <c r="H6" s="3056"/>
      <c r="I6" s="2806"/>
      <c r="J6" s="3056"/>
      <c r="K6" s="3056"/>
      <c r="L6" s="3056"/>
      <c r="M6" s="3056"/>
      <c r="N6" s="2805"/>
      <c r="O6" s="2800"/>
      <c r="P6" s="2800"/>
      <c r="Q6" s="2800"/>
      <c r="R6" s="1269"/>
      <c r="S6" s="2806"/>
      <c r="T6" s="3056"/>
      <c r="U6" s="3056"/>
      <c r="V6" s="3056"/>
      <c r="W6" s="1272" t="s">
        <v>975</v>
      </c>
      <c r="X6" s="1272" t="s">
        <v>976</v>
      </c>
      <c r="Y6" s="2806"/>
      <c r="Z6" s="3056"/>
      <c r="AA6" s="3056"/>
      <c r="AB6" s="3058"/>
      <c r="AC6" s="1272" t="s">
        <v>973</v>
      </c>
      <c r="AD6" s="1272" t="s">
        <v>974</v>
      </c>
      <c r="AE6" s="3054"/>
      <c r="AH6" s="1715" t="str">
        <f>AH29</f>
        <v>成本費用支出(營業+非營業)</v>
      </c>
      <c r="AI6" s="1715" t="str">
        <f>AI29</f>
        <v>營業支出</v>
      </c>
      <c r="AJ6" s="1715" t="str">
        <f>AJ29</f>
        <v>B502  營建材料耗用價值</v>
      </c>
      <c r="AK6" s="1715" t="str">
        <f>AK29</f>
        <v>B504  直接及間接人工成本與職工福利</v>
      </c>
      <c r="AL6" s="1715" t="str">
        <f>AL29</f>
        <v>B505  出售房地產土地成本</v>
      </c>
      <c r="AM6" s="1715" t="str">
        <f>AM29</f>
        <v>B506  工程費用-租金支出</v>
      </c>
      <c r="AN6" s="1715" t="str">
        <f>AN29</f>
        <v>B507  工程費用-稅捐支出</v>
      </c>
      <c r="AO6" s="1715" t="str">
        <f>AO29</f>
        <v>B508  工程費用-折舊支出</v>
      </c>
      <c r="AP6" s="1715" t="str">
        <f>AP29</f>
        <v>B509  工程費用-其他成本支出</v>
      </c>
      <c r="AQ6" s="1715" t="str">
        <f>AQ29</f>
        <v>B514  薪資支出與福利</v>
      </c>
      <c r="AR6" s="1715" t="str">
        <f>AR29</f>
        <v>B515  租金支出</v>
      </c>
      <c r="AS6" s="1715" t="str">
        <f>AS29</f>
        <v>B516  稅捐及規費</v>
      </c>
      <c r="AT6" s="1715" t="str">
        <f>AT29</f>
        <v>B5171  自有固定資產折舊</v>
      </c>
      <c r="AU6" s="1715" t="str">
        <f>AU29</f>
        <v>B5172  使用權資產折舊</v>
      </c>
      <c r="AV6" s="1715" t="str">
        <f>AV29</f>
        <v>B518  呆帳損失及捐贈</v>
      </c>
      <c r="AW6" s="1715" t="str">
        <f>AW29</f>
        <v>B519  研究發展費用性支出</v>
      </c>
      <c r="AX6" s="1715" t="str">
        <f>AX29</f>
        <v>B520  其他營業費用</v>
      </c>
      <c r="AY6" s="1715" t="str">
        <f>AY29</f>
        <v>B524  非營業損失小計</v>
      </c>
      <c r="AZ6" s="1715" t="str">
        <f>AZ29</f>
        <v>B5221  租賃負債利息支出</v>
      </c>
      <c r="BA6" s="1715" t="str">
        <f>BA29</f>
        <v>B5223  其他利息支出</v>
      </c>
      <c r="BB6" s="1715" t="str">
        <f>BB29</f>
        <v>B523  其他非營業支出</v>
      </c>
    </row>
    <row r="7" spans="1:54" s="398" customFormat="1" ht="24.6" hidden="1" customHeight="1">
      <c r="A7" s="2949" t="s">
        <v>796</v>
      </c>
      <c r="B7" s="2949"/>
      <c r="C7" s="2949"/>
      <c r="D7" s="18"/>
      <c r="E7" s="360">
        <v>526282949</v>
      </c>
      <c r="F7" s="383">
        <v>504890838</v>
      </c>
      <c r="G7" s="50">
        <f t="shared" ref="G7:G12" si="0">SUM(H7:N7)</f>
        <v>450942031</v>
      </c>
      <c r="H7" s="383">
        <v>297312785</v>
      </c>
      <c r="I7" s="383">
        <v>105258817</v>
      </c>
      <c r="J7" s="383">
        <v>3810330</v>
      </c>
      <c r="K7" s="383">
        <v>4500331</v>
      </c>
      <c r="L7" s="383">
        <v>745121</v>
      </c>
      <c r="M7" s="383">
        <v>4245851</v>
      </c>
      <c r="N7" s="383">
        <v>35068796</v>
      </c>
      <c r="O7" s="2949" t="s">
        <v>796</v>
      </c>
      <c r="P7" s="2949"/>
      <c r="Q7" s="2949"/>
      <c r="R7" s="18"/>
      <c r="S7" s="50">
        <f t="shared" ref="S7:S23" si="1">SUM(T7:AA7)</f>
        <v>49541286</v>
      </c>
      <c r="T7" s="360">
        <v>24732641</v>
      </c>
      <c r="U7" s="383">
        <v>1353167</v>
      </c>
      <c r="V7" s="383">
        <v>1553881</v>
      </c>
      <c r="W7" s="383"/>
      <c r="X7" s="383">
        <v>3151268</v>
      </c>
      <c r="Y7" s="383">
        <v>1751100</v>
      </c>
      <c r="Z7" s="383"/>
      <c r="AA7" s="383">
        <v>16999229</v>
      </c>
      <c r="AB7" s="383">
        <v>21392111</v>
      </c>
      <c r="AC7" s="383"/>
      <c r="AD7" s="383">
        <v>11251746</v>
      </c>
      <c r="AE7" s="383">
        <v>10140365</v>
      </c>
    </row>
    <row r="8" spans="1:54" s="398" customFormat="1" ht="24.6" hidden="1" customHeight="1">
      <c r="A8" s="2948" t="s">
        <v>793</v>
      </c>
      <c r="B8" s="2948"/>
      <c r="C8" s="2948"/>
      <c r="D8" s="18"/>
      <c r="E8" s="362">
        <v>500259936.87579286</v>
      </c>
      <c r="F8" s="328">
        <v>468440044.70421875</v>
      </c>
      <c r="G8" s="50">
        <f t="shared" si="0"/>
        <v>418609284.14764512</v>
      </c>
      <c r="H8" s="328">
        <v>255463872.03214708</v>
      </c>
      <c r="I8" s="328">
        <v>95398874.19872877</v>
      </c>
      <c r="J8" s="328">
        <v>1543510.0786830864</v>
      </c>
      <c r="K8" s="328">
        <v>3606197.8578925608</v>
      </c>
      <c r="L8" s="328">
        <v>742245.18016339734</v>
      </c>
      <c r="M8" s="328">
        <v>4358271.3518481841</v>
      </c>
      <c r="N8" s="328">
        <v>57496313.448182054</v>
      </c>
      <c r="O8" s="2948" t="s">
        <v>793</v>
      </c>
      <c r="P8" s="2948"/>
      <c r="Q8" s="2948"/>
      <c r="R8" s="18"/>
      <c r="S8" s="50">
        <f t="shared" si="1"/>
        <v>44951966.544361331</v>
      </c>
      <c r="T8" s="362">
        <v>22994687.799438879</v>
      </c>
      <c r="U8" s="328">
        <v>1218807.477969009</v>
      </c>
      <c r="V8" s="328">
        <v>1464609.0822741014</v>
      </c>
      <c r="W8" s="328"/>
      <c r="X8" s="328">
        <v>2707873.6993029877</v>
      </c>
      <c r="Y8" s="328">
        <v>2435916.673869262</v>
      </c>
      <c r="Z8" s="328"/>
      <c r="AA8" s="328">
        <v>14130071.811507091</v>
      </c>
      <c r="AB8" s="328">
        <v>31819892.171573572</v>
      </c>
      <c r="AC8" s="328"/>
      <c r="AD8" s="328">
        <v>16282523.782206509</v>
      </c>
      <c r="AE8" s="328">
        <v>15537368.389367055</v>
      </c>
    </row>
    <row r="9" spans="1:54" s="398" customFormat="1" ht="24.6" hidden="1" customHeight="1">
      <c r="A9" s="2948" t="s">
        <v>1726</v>
      </c>
      <c r="B9" s="2948"/>
      <c r="C9" s="2948"/>
      <c r="D9" s="18"/>
      <c r="E9" s="362">
        <v>489213132</v>
      </c>
      <c r="F9" s="328">
        <v>474061931</v>
      </c>
      <c r="G9" s="50">
        <f t="shared" si="0"/>
        <v>418765000.93499964</v>
      </c>
      <c r="H9" s="328">
        <v>314489922</v>
      </c>
      <c r="I9" s="328">
        <v>70638374.57499966</v>
      </c>
      <c r="J9" s="328">
        <v>2007705</v>
      </c>
      <c r="K9" s="328">
        <v>2739490</v>
      </c>
      <c r="L9" s="328">
        <v>757235.4</v>
      </c>
      <c r="M9" s="328">
        <v>3093962.9599999809</v>
      </c>
      <c r="N9" s="328">
        <v>25038311</v>
      </c>
      <c r="O9" s="2948" t="s">
        <v>1759</v>
      </c>
      <c r="P9" s="2948"/>
      <c r="Q9" s="2948"/>
      <c r="R9" s="18"/>
      <c r="S9" s="50">
        <f t="shared" si="1"/>
        <v>51064299.102000073</v>
      </c>
      <c r="T9" s="362">
        <v>19566590.462000091</v>
      </c>
      <c r="U9" s="328">
        <v>1482722</v>
      </c>
      <c r="V9" s="328">
        <v>1432899.5999999847</v>
      </c>
      <c r="W9" s="328"/>
      <c r="X9" s="328">
        <v>1977322.0399999938</v>
      </c>
      <c r="Y9" s="328">
        <v>1399344</v>
      </c>
      <c r="Z9" s="328"/>
      <c r="AA9" s="328">
        <v>25205421</v>
      </c>
      <c r="AB9" s="328">
        <v>15151201</v>
      </c>
      <c r="AC9" s="328"/>
      <c r="AD9" s="328">
        <v>9505513</v>
      </c>
      <c r="AE9" s="328">
        <v>5645688</v>
      </c>
    </row>
    <row r="10" spans="1:54" s="398" customFormat="1" ht="19.5" hidden="1" customHeight="1">
      <c r="A10" s="2948" t="s">
        <v>1806</v>
      </c>
      <c r="B10" s="2948"/>
      <c r="C10" s="2948"/>
      <c r="D10" s="18"/>
      <c r="E10" s="328">
        <v>419108300.79884535</v>
      </c>
      <c r="F10" s="328">
        <v>396649042.59909409</v>
      </c>
      <c r="G10" s="50">
        <f t="shared" si="0"/>
        <v>353495935.61890829</v>
      </c>
      <c r="H10" s="328">
        <v>215267322.94458571</v>
      </c>
      <c r="I10" s="328">
        <v>67969049.190299273</v>
      </c>
      <c r="J10" s="328">
        <v>3857663.2927012201</v>
      </c>
      <c r="K10" s="328">
        <v>3184074.4645790067</v>
      </c>
      <c r="L10" s="328">
        <v>827061.19027196267</v>
      </c>
      <c r="M10" s="328">
        <v>4500239.4232014809</v>
      </c>
      <c r="N10" s="328">
        <v>57890525.113269642</v>
      </c>
      <c r="O10" s="2948" t="s">
        <v>1807</v>
      </c>
      <c r="P10" s="2948"/>
      <c r="Q10" s="2948"/>
      <c r="R10" s="18"/>
      <c r="S10" s="50">
        <f t="shared" si="1"/>
        <v>43153106.980185494</v>
      </c>
      <c r="T10" s="362">
        <v>23381225.458153117</v>
      </c>
      <c r="U10" s="328">
        <v>1022340.2123323941</v>
      </c>
      <c r="V10" s="328">
        <v>1363659.7286403633</v>
      </c>
      <c r="W10" s="328"/>
      <c r="X10" s="328">
        <v>2633047.989027027</v>
      </c>
      <c r="Y10" s="328">
        <v>3447618.1337923533</v>
      </c>
      <c r="Z10" s="328"/>
      <c r="AA10" s="328">
        <v>11305215.458240237</v>
      </c>
      <c r="AB10" s="328">
        <v>22459258.199751787</v>
      </c>
      <c r="AC10" s="328"/>
      <c r="AD10" s="328">
        <v>8628724.2359048557</v>
      </c>
      <c r="AE10" s="328">
        <v>13830533.963846939</v>
      </c>
    </row>
    <row r="11" spans="1:54" s="398" customFormat="1" ht="19.5" hidden="1" customHeight="1">
      <c r="A11" s="2948" t="s">
        <v>1089</v>
      </c>
      <c r="B11" s="2948"/>
      <c r="C11" s="2948"/>
      <c r="D11" s="18"/>
      <c r="E11" s="362">
        <v>476703908.25929618</v>
      </c>
      <c r="F11" s="328">
        <v>456720129.96827769</v>
      </c>
      <c r="G11" s="50">
        <f t="shared" si="0"/>
        <v>413956937.12728733</v>
      </c>
      <c r="H11" s="328">
        <v>262428581.17396924</v>
      </c>
      <c r="I11" s="328">
        <v>77367533.54695791</v>
      </c>
      <c r="J11" s="328">
        <v>2216923.5168294827</v>
      </c>
      <c r="K11" s="328">
        <v>4139916.9677333706</v>
      </c>
      <c r="L11" s="328">
        <v>996936.72449556203</v>
      </c>
      <c r="M11" s="328">
        <v>4194601.4945782684</v>
      </c>
      <c r="N11" s="328">
        <v>62612443.702723511</v>
      </c>
      <c r="O11" s="2948" t="s">
        <v>1808</v>
      </c>
      <c r="P11" s="2948"/>
      <c r="Q11" s="2948"/>
      <c r="R11" s="18"/>
      <c r="S11" s="50">
        <f t="shared" si="1"/>
        <v>42763192.840989754</v>
      </c>
      <c r="T11" s="362">
        <v>23406249.541655455</v>
      </c>
      <c r="U11" s="328">
        <v>1069721.2877072636</v>
      </c>
      <c r="V11" s="328">
        <v>1415644.1527868828</v>
      </c>
      <c r="W11" s="328"/>
      <c r="X11" s="328">
        <v>2531503.2865837179</v>
      </c>
      <c r="Y11" s="328">
        <v>2135758.3300581598</v>
      </c>
      <c r="Z11" s="328"/>
      <c r="AA11" s="328">
        <v>12204316.242198268</v>
      </c>
      <c r="AB11" s="328">
        <v>19983778.291019205</v>
      </c>
      <c r="AC11" s="328"/>
      <c r="AD11" s="328">
        <v>7603973.8304292941</v>
      </c>
      <c r="AE11" s="328">
        <v>12379804.460589908</v>
      </c>
    </row>
    <row r="12" spans="1:54" s="399" customFormat="1" ht="15" hidden="1" customHeight="1">
      <c r="A12" s="2641" t="s">
        <v>1762</v>
      </c>
      <c r="B12" s="2641"/>
      <c r="C12" s="2641"/>
      <c r="D12" s="2"/>
      <c r="E12" s="50">
        <v>496488994.83943087</v>
      </c>
      <c r="F12" s="50">
        <v>481343126.79512012</v>
      </c>
      <c r="G12" s="50">
        <f t="shared" si="0"/>
        <v>439721147.60266435</v>
      </c>
      <c r="H12" s="50">
        <v>284329598.69309759</v>
      </c>
      <c r="I12" s="50">
        <v>82504221.960096911</v>
      </c>
      <c r="J12" s="50">
        <v>3872579.8365629241</v>
      </c>
      <c r="K12" s="50">
        <v>3969552.0641623829</v>
      </c>
      <c r="L12" s="50">
        <v>785592.04435622005</v>
      </c>
      <c r="M12" s="50">
        <v>4360744.7463139854</v>
      </c>
      <c r="N12" s="283">
        <v>59898858.258074351</v>
      </c>
      <c r="O12" s="2641" t="s">
        <v>1090</v>
      </c>
      <c r="P12" s="2641"/>
      <c r="Q12" s="2641"/>
      <c r="R12" s="2"/>
      <c r="S12" s="50">
        <f t="shared" si="1"/>
        <v>41621979.192455567</v>
      </c>
      <c r="T12" s="50">
        <v>22112135.194528367</v>
      </c>
      <c r="U12" s="50">
        <v>977949.36275986081</v>
      </c>
      <c r="V12" s="50">
        <v>1246412.4508344219</v>
      </c>
      <c r="W12" s="50"/>
      <c r="X12" s="50">
        <v>1868683.6678214085</v>
      </c>
      <c r="Y12" s="50">
        <v>1391131.407581476</v>
      </c>
      <c r="Z12" s="50"/>
      <c r="AA12" s="50">
        <v>14025667.108930033</v>
      </c>
      <c r="AB12" s="50">
        <v>15145868.044310147</v>
      </c>
      <c r="AC12" s="50"/>
      <c r="AD12" s="50">
        <v>5855055.0694833612</v>
      </c>
      <c r="AE12" s="283">
        <v>9290812.9748267699</v>
      </c>
      <c r="AF12" s="399">
        <f t="shared" ref="AF12:AK12" si="2">SUM(I12:I13,I15)</f>
        <v>227510501.51419836</v>
      </c>
      <c r="AG12" s="399">
        <f t="shared" si="2"/>
        <v>12858708.554368041</v>
      </c>
      <c r="AH12" s="399">
        <f t="shared" si="2"/>
        <v>13129323.752078187</v>
      </c>
      <c r="AI12" s="399">
        <f t="shared" si="2"/>
        <v>3165690.0117851356</v>
      </c>
      <c r="AJ12" s="399">
        <f t="shared" si="2"/>
        <v>13066330.750762198</v>
      </c>
      <c r="AK12" s="399">
        <f t="shared" si="2"/>
        <v>213814930.86886868</v>
      </c>
      <c r="AP12" s="399">
        <f>SUM(T12:T13,T15)</f>
        <v>69802896.541762799</v>
      </c>
      <c r="AQ12" s="399">
        <f>SUM(U12:U13,U15)</f>
        <v>4031314.450981182</v>
      </c>
      <c r="AR12" s="399">
        <f>SUM(V12:V13,V15)</f>
        <v>3985868.7206461243</v>
      </c>
      <c r="AS12" s="399">
        <f>SUM(X12:X13,X15)</f>
        <v>6146197.990224719</v>
      </c>
      <c r="AT12" s="399">
        <f>SUM(Y12:Y13,Y15)</f>
        <v>3668893.9939420098</v>
      </c>
      <c r="AU12" s="399">
        <f>SUM(AA12:AA13,AA15)</f>
        <v>46658647.207494326</v>
      </c>
      <c r="AV12" s="399">
        <f>SUM(AB12:AB13,AB15)</f>
        <v>44333979.764877379</v>
      </c>
      <c r="AW12" s="399">
        <f>SUM(AD12:AD13,AD15)</f>
        <v>16846309.30842014</v>
      </c>
      <c r="AX12" s="399">
        <f>SUM(AE12:AE13,AE15)</f>
        <v>27487670.45645725</v>
      </c>
    </row>
    <row r="13" spans="1:54" s="398" customFormat="1" ht="19.5" hidden="1" customHeight="1">
      <c r="A13" s="2948" t="s">
        <v>1809</v>
      </c>
      <c r="B13" s="2948"/>
      <c r="C13" s="2948"/>
      <c r="D13" s="18"/>
      <c r="E13" s="50">
        <v>529763432.86957943</v>
      </c>
      <c r="F13" s="50">
        <v>512695022.82086575</v>
      </c>
      <c r="G13" s="50">
        <f t="shared" ref="G13:G19" si="3">SUM(H13:N13)</f>
        <v>469260479.84028232</v>
      </c>
      <c r="H13" s="50">
        <v>304432118.85760933</v>
      </c>
      <c r="I13" s="50">
        <v>78056508.787830189</v>
      </c>
      <c r="J13" s="50">
        <v>4588468.4158692267</v>
      </c>
      <c r="K13" s="50">
        <v>4471659.3119518673</v>
      </c>
      <c r="L13" s="50">
        <v>1108688.3710674169</v>
      </c>
      <c r="M13" s="50">
        <v>4642236.2712207725</v>
      </c>
      <c r="N13" s="283">
        <v>71960799.824733555</v>
      </c>
      <c r="O13" s="2948" t="s">
        <v>908</v>
      </c>
      <c r="P13" s="2948"/>
      <c r="Q13" s="2948"/>
      <c r="R13" s="18"/>
      <c r="S13" s="50">
        <f t="shared" si="1"/>
        <v>43434542.980582535</v>
      </c>
      <c r="T13" s="50">
        <v>22931544.368874259</v>
      </c>
      <c r="U13" s="50">
        <v>1308158.2005250007</v>
      </c>
      <c r="V13" s="50">
        <v>1264946.1043595017</v>
      </c>
      <c r="W13" s="50"/>
      <c r="X13" s="50">
        <v>2018358.876425161</v>
      </c>
      <c r="Y13" s="50">
        <v>1445541.6938203718</v>
      </c>
      <c r="Z13" s="50"/>
      <c r="AA13" s="50">
        <v>14465993.736578237</v>
      </c>
      <c r="AB13" s="50">
        <v>17068410.048713371</v>
      </c>
      <c r="AC13" s="50"/>
      <c r="AD13" s="50">
        <v>5498132.7390306629</v>
      </c>
      <c r="AE13" s="283">
        <v>11570277.309682725</v>
      </c>
      <c r="AF13" s="520" t="e">
        <f>AF12/#REF!</f>
        <v>#REF!</v>
      </c>
      <c r="AG13" s="520" t="e">
        <f>AG12/#REF!</f>
        <v>#REF!</v>
      </c>
      <c r="AH13" s="520" t="e">
        <f>AH12/#REF!</f>
        <v>#REF!</v>
      </c>
      <c r="AI13" s="520" t="e">
        <f>AI12/#REF!</f>
        <v>#REF!</v>
      </c>
      <c r="AJ13" s="520" t="e">
        <f>AJ12/#REF!</f>
        <v>#REF!</v>
      </c>
      <c r="AK13" s="520" t="e">
        <f>AK12/#REF!</f>
        <v>#REF!</v>
      </c>
      <c r="AL13" s="520"/>
      <c r="AM13" s="520"/>
      <c r="AN13" s="520"/>
      <c r="AO13" s="520"/>
      <c r="AP13" s="520" t="e">
        <f>AP12/#REF!</f>
        <v>#REF!</v>
      </c>
      <c r="AQ13" s="520" t="e">
        <f>AQ12/#REF!</f>
        <v>#REF!</v>
      </c>
      <c r="AR13" s="520" t="e">
        <f>AR12/#REF!</f>
        <v>#REF!</v>
      </c>
      <c r="AS13" s="520" t="e">
        <f>AS12/#REF!</f>
        <v>#REF!</v>
      </c>
      <c r="AT13" s="520" t="e">
        <f>AT12/#REF!</f>
        <v>#REF!</v>
      </c>
      <c r="AU13" s="520" t="e">
        <f>AU12/#REF!</f>
        <v>#REF!</v>
      </c>
      <c r="AV13" s="520" t="e">
        <f>AV12/#REF!</f>
        <v>#REF!</v>
      </c>
    </row>
    <row r="14" spans="1:54" s="398" customFormat="1" ht="18" hidden="1" customHeight="1">
      <c r="A14" s="2948" t="s">
        <v>1810</v>
      </c>
      <c r="B14" s="2948"/>
      <c r="C14" s="2948"/>
      <c r="D14" s="18"/>
      <c r="E14" s="50">
        <v>536794692.29690802</v>
      </c>
      <c r="F14" s="50">
        <v>521734671.30878443</v>
      </c>
      <c r="G14" s="50">
        <f t="shared" si="3"/>
        <v>476115763.59936035</v>
      </c>
      <c r="H14" s="50">
        <v>311857891.91174448</v>
      </c>
      <c r="I14" s="50">
        <v>77284127.118604407</v>
      </c>
      <c r="J14" s="50">
        <v>4368036.0241957745</v>
      </c>
      <c r="K14" s="50">
        <v>4459962.5911052665</v>
      </c>
      <c r="L14" s="50">
        <v>1075368.3353540944</v>
      </c>
      <c r="M14" s="50">
        <v>4438564.1981129171</v>
      </c>
      <c r="N14" s="283">
        <v>72631813.420243397</v>
      </c>
      <c r="O14" s="2948" t="s">
        <v>5</v>
      </c>
      <c r="P14" s="2948"/>
      <c r="Q14" s="2948"/>
      <c r="R14" s="18"/>
      <c r="S14" s="50">
        <f t="shared" si="1"/>
        <v>45618907.709423251</v>
      </c>
      <c r="T14" s="50">
        <v>23711678.7738421</v>
      </c>
      <c r="U14" s="50">
        <v>1369416.4287412162</v>
      </c>
      <c r="V14" s="50">
        <v>1353978.7519006452</v>
      </c>
      <c r="W14" s="50"/>
      <c r="X14" s="50">
        <v>2087831.3027805197</v>
      </c>
      <c r="Y14" s="50">
        <v>1246304.0955267863</v>
      </c>
      <c r="Z14" s="50"/>
      <c r="AA14" s="50">
        <v>15849698.356631983</v>
      </c>
      <c r="AB14" s="50">
        <v>15060020.98812389</v>
      </c>
      <c r="AC14" s="50"/>
      <c r="AD14" s="50">
        <v>4148827.8701000037</v>
      </c>
      <c r="AE14" s="283">
        <v>10911193.118023887</v>
      </c>
      <c r="AP14" s="520"/>
    </row>
    <row r="15" spans="1:54" s="398" customFormat="1" ht="18" hidden="1" customHeight="1">
      <c r="A15" s="2641" t="s">
        <v>1811</v>
      </c>
      <c r="B15" s="2641"/>
      <c r="C15" s="2641"/>
      <c r="D15" s="18"/>
      <c r="E15" s="50">
        <v>553974123.43269408</v>
      </c>
      <c r="F15" s="50">
        <v>541854421.76084232</v>
      </c>
      <c r="G15" s="50">
        <f t="shared" si="3"/>
        <v>492617125.02882802</v>
      </c>
      <c r="H15" s="50">
        <v>329291549.46900713</v>
      </c>
      <c r="I15" s="50">
        <v>66949770.766271278</v>
      </c>
      <c r="J15" s="50">
        <v>4397660.3019358907</v>
      </c>
      <c r="K15" s="50">
        <v>4688112.3759639384</v>
      </c>
      <c r="L15" s="50">
        <v>1271409.5963614986</v>
      </c>
      <c r="M15" s="50">
        <v>4063349.7332274397</v>
      </c>
      <c r="N15" s="283">
        <v>81955272.78606078</v>
      </c>
      <c r="O15" s="2641" t="s">
        <v>1812</v>
      </c>
      <c r="P15" s="2641"/>
      <c r="Q15" s="2641"/>
      <c r="R15" s="18"/>
      <c r="S15" s="50">
        <f t="shared" si="1"/>
        <v>49237296.732013062</v>
      </c>
      <c r="T15" s="50">
        <v>24759216.978360169</v>
      </c>
      <c r="U15" s="50">
        <v>1745206.8876963207</v>
      </c>
      <c r="V15" s="50">
        <v>1474510.1654522009</v>
      </c>
      <c r="W15" s="50"/>
      <c r="X15" s="50">
        <v>2259155.4459781502</v>
      </c>
      <c r="Y15" s="50">
        <v>832220.89254016196</v>
      </c>
      <c r="Z15" s="50"/>
      <c r="AA15" s="50">
        <v>18166986.361986056</v>
      </c>
      <c r="AB15" s="50">
        <v>12119701.671853863</v>
      </c>
      <c r="AC15" s="50"/>
      <c r="AD15" s="50">
        <v>5493121.4999061162</v>
      </c>
      <c r="AE15" s="283">
        <v>6626580.1719477568</v>
      </c>
    </row>
    <row r="16" spans="1:54" s="398" customFormat="1" ht="18" hidden="1" customHeight="1">
      <c r="A16" s="2948" t="s">
        <v>1813</v>
      </c>
      <c r="B16" s="2948"/>
      <c r="C16" s="2948"/>
      <c r="D16" s="18"/>
      <c r="E16" s="328">
        <v>560070365.17429125</v>
      </c>
      <c r="F16" s="328">
        <v>544103225.05843985</v>
      </c>
      <c r="G16" s="50">
        <f t="shared" si="3"/>
        <v>497306493.56444049</v>
      </c>
      <c r="H16" s="328">
        <v>337667914.69405138</v>
      </c>
      <c r="I16" s="328">
        <v>60634861.372655563</v>
      </c>
      <c r="J16" s="328">
        <v>7070109.0288936626</v>
      </c>
      <c r="K16" s="328">
        <v>4105297.0410181759</v>
      </c>
      <c r="L16" s="328">
        <v>969129.08166522824</v>
      </c>
      <c r="M16" s="328">
        <v>3542044.0940998192</v>
      </c>
      <c r="N16" s="328">
        <v>83317138.252056643</v>
      </c>
      <c r="O16" s="2948" t="s">
        <v>1766</v>
      </c>
      <c r="P16" s="2948"/>
      <c r="Q16" s="2948"/>
      <c r="R16" s="18"/>
      <c r="S16" s="50">
        <f t="shared" si="1"/>
        <v>46796731.494000539</v>
      </c>
      <c r="T16" s="328">
        <v>22464605.164075799</v>
      </c>
      <c r="U16" s="328">
        <v>1733569.1662502626</v>
      </c>
      <c r="V16" s="328">
        <v>1174239.4439325552</v>
      </c>
      <c r="W16" s="328"/>
      <c r="X16" s="328">
        <v>2035775.0777215781</v>
      </c>
      <c r="Y16" s="328">
        <v>1609988.8526201989</v>
      </c>
      <c r="Z16" s="328"/>
      <c r="AA16" s="328">
        <v>17778553.789400145</v>
      </c>
      <c r="AB16" s="328">
        <v>15967140.115850762</v>
      </c>
      <c r="AC16" s="328"/>
      <c r="AD16" s="328">
        <v>5784933.0212108986</v>
      </c>
      <c r="AE16" s="328">
        <v>10182207.094639864</v>
      </c>
    </row>
    <row r="17" spans="1:54" s="398" customFormat="1" ht="18" hidden="1" customHeight="1">
      <c r="A17" s="2641" t="s">
        <v>1280</v>
      </c>
      <c r="B17" s="2641"/>
      <c r="C17" s="2641"/>
      <c r="D17" s="18"/>
      <c r="E17" s="328">
        <v>496601977.69840121</v>
      </c>
      <c r="F17" s="328">
        <v>488367701.22577751</v>
      </c>
      <c r="G17" s="50">
        <f t="shared" si="3"/>
        <v>442375323.52045184</v>
      </c>
      <c r="H17" s="328">
        <v>299226461.79350102</v>
      </c>
      <c r="I17" s="328">
        <v>62693880.690241016</v>
      </c>
      <c r="J17" s="328">
        <v>6888594.2343562962</v>
      </c>
      <c r="K17" s="328">
        <v>5348490.7705685459</v>
      </c>
      <c r="L17" s="328">
        <v>1095918.1262080851</v>
      </c>
      <c r="M17" s="328">
        <v>3216676.9773841053</v>
      </c>
      <c r="N17" s="328">
        <v>63905300.928192794</v>
      </c>
      <c r="O17" s="2641" t="s">
        <v>1733</v>
      </c>
      <c r="P17" s="2641"/>
      <c r="Q17" s="2641"/>
      <c r="R17" s="18"/>
      <c r="S17" s="50">
        <f t="shared" si="1"/>
        <v>45992377.705325633</v>
      </c>
      <c r="T17" s="328">
        <v>22556191.156092446</v>
      </c>
      <c r="U17" s="328">
        <v>1669969.6608284907</v>
      </c>
      <c r="V17" s="328">
        <v>1005335.9886982448</v>
      </c>
      <c r="W17" s="328"/>
      <c r="X17" s="328">
        <v>2059959.800872264</v>
      </c>
      <c r="Y17" s="328">
        <v>1229721.0536949025</v>
      </c>
      <c r="Z17" s="328"/>
      <c r="AA17" s="328">
        <v>17471200.045139283</v>
      </c>
      <c r="AB17" s="328">
        <v>8234276.4726241939</v>
      </c>
      <c r="AC17" s="328"/>
      <c r="AD17" s="328">
        <v>3054462.5944479257</v>
      </c>
      <c r="AE17" s="328">
        <v>5179813.8781762552</v>
      </c>
    </row>
    <row r="18" spans="1:54" s="398" customFormat="1" ht="16.5" hidden="1" customHeight="1">
      <c r="A18" s="2641" t="s">
        <v>1295</v>
      </c>
      <c r="B18" s="2641"/>
      <c r="C18" s="2641"/>
      <c r="D18" s="18"/>
      <c r="E18" s="476">
        <v>552869850.08385503</v>
      </c>
      <c r="F18" s="476">
        <v>545609538.32146454</v>
      </c>
      <c r="G18" s="468">
        <f t="shared" si="3"/>
        <v>495646950.48677838</v>
      </c>
      <c r="H18" s="476">
        <v>331103305.22873092</v>
      </c>
      <c r="I18" s="476">
        <v>68173235.708185196</v>
      </c>
      <c r="J18" s="476">
        <v>2510483.3665946699</v>
      </c>
      <c r="K18" s="476">
        <v>5115612.9545477172</v>
      </c>
      <c r="L18" s="476">
        <v>1053028.9692076065</v>
      </c>
      <c r="M18" s="476">
        <v>3432345.1338795708</v>
      </c>
      <c r="N18" s="476">
        <v>84258939.125632733</v>
      </c>
      <c r="O18" s="2641" t="s">
        <v>1767</v>
      </c>
      <c r="P18" s="2641"/>
      <c r="Q18" s="2641"/>
      <c r="R18" s="18"/>
      <c r="S18" s="468">
        <f t="shared" si="1"/>
        <v>49962587.834686346</v>
      </c>
      <c r="T18" s="476">
        <v>24824214.330726173</v>
      </c>
      <c r="U18" s="476">
        <v>1819030.0801872623</v>
      </c>
      <c r="V18" s="476">
        <v>1179574.375424424</v>
      </c>
      <c r="W18" s="476"/>
      <c r="X18" s="476">
        <v>2026051.3368344619</v>
      </c>
      <c r="Y18" s="476">
        <v>1105398.1725415699</v>
      </c>
      <c r="Z18" s="476"/>
      <c r="AA18" s="476">
        <v>19008319.53897246</v>
      </c>
      <c r="AB18" s="476">
        <v>7260311.7623895369</v>
      </c>
      <c r="AC18" s="476"/>
      <c r="AD18" s="476">
        <v>2820092.489777823</v>
      </c>
      <c r="AE18" s="476">
        <v>4440219.2726117149</v>
      </c>
    </row>
    <row r="19" spans="1:54" s="398" customFormat="1" ht="14.25" hidden="1" customHeight="1">
      <c r="A19" s="2641" t="s">
        <v>1735</v>
      </c>
      <c r="B19" s="2641"/>
      <c r="C19" s="2641"/>
      <c r="D19" s="18"/>
      <c r="E19" s="468">
        <v>549122917.60196519</v>
      </c>
      <c r="F19" s="468">
        <v>538028957.04110456</v>
      </c>
      <c r="G19" s="468">
        <f t="shared" si="3"/>
        <v>487575695.20942247</v>
      </c>
      <c r="H19" s="468">
        <v>327954187.36831635</v>
      </c>
      <c r="I19" s="476">
        <v>68215919.611239389</v>
      </c>
      <c r="J19" s="476">
        <v>3804191.4392418195</v>
      </c>
      <c r="K19" s="476">
        <v>5378453.5339665376</v>
      </c>
      <c r="L19" s="476">
        <v>1196882.4616509003</v>
      </c>
      <c r="M19" s="476">
        <v>3861427.3411211199</v>
      </c>
      <c r="N19" s="476">
        <v>77164633.45388636</v>
      </c>
      <c r="O19" s="2641" t="s">
        <v>1814</v>
      </c>
      <c r="P19" s="2641"/>
      <c r="Q19" s="2641"/>
      <c r="R19" s="18"/>
      <c r="S19" s="468">
        <f t="shared" si="1"/>
        <v>50453261.83168301</v>
      </c>
      <c r="T19" s="476">
        <v>24514600.208476603</v>
      </c>
      <c r="U19" s="476">
        <v>1942421.1656226597</v>
      </c>
      <c r="V19" s="476">
        <v>1128408.1940226085</v>
      </c>
      <c r="W19" s="476"/>
      <c r="X19" s="476">
        <v>2126972.957060853</v>
      </c>
      <c r="Y19" s="476">
        <v>1212126.8026057486</v>
      </c>
      <c r="Z19" s="476"/>
      <c r="AA19" s="476">
        <v>19528732.503894538</v>
      </c>
      <c r="AB19" s="476">
        <v>11093960.560860451</v>
      </c>
      <c r="AC19" s="476"/>
      <c r="AD19" s="476">
        <v>4564335.1142636128</v>
      </c>
      <c r="AE19" s="476">
        <v>6529625.4465968385</v>
      </c>
    </row>
    <row r="20" spans="1:54" s="398" customFormat="1" ht="14.25" hidden="1" customHeight="1">
      <c r="A20" s="2641" t="s">
        <v>1815</v>
      </c>
      <c r="B20" s="2641"/>
      <c r="C20" s="2641"/>
      <c r="D20" s="18"/>
      <c r="E20" s="476">
        <v>529032480.35362381</v>
      </c>
      <c r="F20" s="476">
        <v>520416271.19983798</v>
      </c>
      <c r="G20" s="468">
        <f>SUM(H20:N20)</f>
        <v>469581988.39443791</v>
      </c>
      <c r="H20" s="476">
        <v>316269790.26960284</v>
      </c>
      <c r="I20" s="476">
        <v>66488133.843514755</v>
      </c>
      <c r="J20" s="476">
        <v>1215029.7040749842</v>
      </c>
      <c r="K20" s="476">
        <v>5036702.576808474</v>
      </c>
      <c r="L20" s="476">
        <v>1310994.7776689415</v>
      </c>
      <c r="M20" s="476">
        <v>4497911.8439037399</v>
      </c>
      <c r="N20" s="476">
        <v>74763425.378864244</v>
      </c>
      <c r="O20" s="2641" t="s">
        <v>1816</v>
      </c>
      <c r="P20" s="2641"/>
      <c r="Q20" s="2641"/>
      <c r="R20" s="18"/>
      <c r="S20" s="468">
        <f t="shared" si="1"/>
        <v>50834282.805400461</v>
      </c>
      <c r="T20" s="476">
        <v>23730323.622911576</v>
      </c>
      <c r="U20" s="476">
        <v>2145273.4534487487</v>
      </c>
      <c r="V20" s="476">
        <v>1091048.6119697767</v>
      </c>
      <c r="W20" s="476"/>
      <c r="X20" s="476">
        <v>2062128.0954953786</v>
      </c>
      <c r="Y20" s="476">
        <v>1131985.9354936567</v>
      </c>
      <c r="Z20" s="476"/>
      <c r="AA20" s="476">
        <v>20673523.086081322</v>
      </c>
      <c r="AB20" s="476">
        <v>8616209.1537845507</v>
      </c>
      <c r="AC20" s="476"/>
      <c r="AD20" s="476">
        <v>3385343.3319646516</v>
      </c>
      <c r="AE20" s="476">
        <v>5230865.8218199117</v>
      </c>
    </row>
    <row r="21" spans="1:54" s="398" customFormat="1" ht="14.25" hidden="1" customHeight="1">
      <c r="A21" s="2641" t="s">
        <v>1769</v>
      </c>
      <c r="B21" s="2641"/>
      <c r="C21" s="2641"/>
      <c r="D21" s="18"/>
      <c r="E21" s="328">
        <v>529869670.19716895</v>
      </c>
      <c r="F21" s="328">
        <v>520753348.18296248</v>
      </c>
      <c r="G21" s="468">
        <f>SUM(H21:N21)</f>
        <v>472204876.77719045</v>
      </c>
      <c r="H21" s="328">
        <v>312098420.98798788</v>
      </c>
      <c r="I21" s="328">
        <v>61266458.141266815</v>
      </c>
      <c r="J21" s="328">
        <v>3707591.4065191075</v>
      </c>
      <c r="K21" s="328">
        <v>8039978.1807946023</v>
      </c>
      <c r="L21" s="328">
        <v>1938442.8392433522</v>
      </c>
      <c r="M21" s="328">
        <v>6750325.5899471203</v>
      </c>
      <c r="N21" s="328">
        <v>78403659.631431609</v>
      </c>
      <c r="O21" s="2641" t="s">
        <v>984</v>
      </c>
      <c r="P21" s="2641"/>
      <c r="Q21" s="2641"/>
      <c r="R21" s="18"/>
      <c r="S21" s="50">
        <f t="shared" si="1"/>
        <v>48548471.405772075</v>
      </c>
      <c r="T21" s="328">
        <v>22511207.543375045</v>
      </c>
      <c r="U21" s="328">
        <v>2079389.5625312019</v>
      </c>
      <c r="V21" s="328">
        <v>985224.46056390146</v>
      </c>
      <c r="W21" s="328"/>
      <c r="X21" s="328">
        <v>2249159.3632818158</v>
      </c>
      <c r="Y21" s="328">
        <v>1004630.81559611</v>
      </c>
      <c r="Z21" s="328"/>
      <c r="AA21" s="328">
        <v>19718859.660423998</v>
      </c>
      <c r="AB21" s="328">
        <v>9116322.0142062679</v>
      </c>
      <c r="AC21" s="328"/>
      <c r="AD21" s="328">
        <v>3734968.9152795128</v>
      </c>
      <c r="AE21" s="328">
        <v>5381353.0989267658</v>
      </c>
    </row>
    <row r="22" spans="1:54" s="398" customFormat="1" ht="14.25" hidden="1" customHeight="1">
      <c r="A22" s="2954" t="s">
        <v>985</v>
      </c>
      <c r="B22" s="2954"/>
      <c r="C22" s="2954"/>
      <c r="D22" s="343"/>
      <c r="E22" s="476">
        <v>565869419.78643441</v>
      </c>
      <c r="F22" s="476">
        <v>556712647.07893455</v>
      </c>
      <c r="G22" s="476">
        <f>SUM(H22:N22)</f>
        <v>504511908.18825787</v>
      </c>
      <c r="H22" s="476">
        <v>346190748.97137898</v>
      </c>
      <c r="I22" s="476">
        <v>66276659.513176665</v>
      </c>
      <c r="J22" s="476">
        <v>2964876.8222299484</v>
      </c>
      <c r="K22" s="476">
        <v>5517621.6103633652</v>
      </c>
      <c r="L22" s="476">
        <v>1843054.8525859215</v>
      </c>
      <c r="M22" s="476">
        <v>5204765.6441238783</v>
      </c>
      <c r="N22" s="476">
        <v>76514180.774399176</v>
      </c>
      <c r="O22" s="2954" t="s">
        <v>1738</v>
      </c>
      <c r="P22" s="2954"/>
      <c r="Q22" s="2954"/>
      <c r="R22" s="343"/>
      <c r="S22" s="468">
        <f t="shared" si="1"/>
        <v>52200738.890676357</v>
      </c>
      <c r="T22" s="476">
        <v>24331553.296935868</v>
      </c>
      <c r="U22" s="476">
        <v>2222463.3826866513</v>
      </c>
      <c r="V22" s="476">
        <v>1075573.1737441719</v>
      </c>
      <c r="W22" s="476"/>
      <c r="X22" s="476">
        <v>2501198.816944635</v>
      </c>
      <c r="Y22" s="476">
        <v>1087912.7379393422</v>
      </c>
      <c r="Z22" s="476"/>
      <c r="AA22" s="476">
        <v>20982037.482425686</v>
      </c>
      <c r="AB22" s="476">
        <v>9156772.7074994519</v>
      </c>
      <c r="AC22" s="476"/>
      <c r="AD22" s="476">
        <v>3902034.7403056403</v>
      </c>
      <c r="AE22" s="476">
        <v>5254737.9671938084</v>
      </c>
    </row>
    <row r="23" spans="1:54" s="398" customFormat="1" ht="16.5" hidden="1" customHeight="1">
      <c r="A23" s="2618" t="s">
        <v>1771</v>
      </c>
      <c r="B23" s="3030"/>
      <c r="C23" s="3030"/>
      <c r="D23" s="3031"/>
      <c r="E23" s="372">
        <v>554076.93049204897</v>
      </c>
      <c r="F23" s="372">
        <v>542949.38701808662</v>
      </c>
      <c r="G23" s="372">
        <f>SUM(H23:N23)</f>
        <v>490022.47933153796</v>
      </c>
      <c r="H23" s="372">
        <v>322378.70024124277</v>
      </c>
      <c r="I23" s="372">
        <v>67659.196020814998</v>
      </c>
      <c r="J23" s="372">
        <v>2534.5222287871907</v>
      </c>
      <c r="K23" s="372">
        <v>9371.2095568055756</v>
      </c>
      <c r="L23" s="372">
        <v>2507.8889927149398</v>
      </c>
      <c r="M23" s="372">
        <v>4530.4139122251854</v>
      </c>
      <c r="N23" s="372">
        <v>81040.54837894738</v>
      </c>
      <c r="O23" s="2618" t="s">
        <v>1817</v>
      </c>
      <c r="P23" s="3030"/>
      <c r="Q23" s="3030"/>
      <c r="R23" s="3031"/>
      <c r="S23" s="108">
        <f t="shared" si="1"/>
        <v>52926.907686548395</v>
      </c>
      <c r="T23" s="372">
        <v>23953.858019061576</v>
      </c>
      <c r="U23" s="372">
        <v>2488.6448562480073</v>
      </c>
      <c r="V23" s="372">
        <v>1119.5750517665599</v>
      </c>
      <c r="W23" s="372"/>
      <c r="X23" s="372">
        <v>2286.6475498296259</v>
      </c>
      <c r="Y23" s="372">
        <v>1418.5181973175054</v>
      </c>
      <c r="Z23" s="521" t="s">
        <v>450</v>
      </c>
      <c r="AA23" s="372">
        <v>21659.66401232512</v>
      </c>
      <c r="AB23" s="372">
        <v>11127.54347396236</v>
      </c>
      <c r="AC23" s="372"/>
      <c r="AD23" s="372">
        <v>3639.9084765941498</v>
      </c>
      <c r="AE23" s="372">
        <v>7487.6349973681881</v>
      </c>
    </row>
    <row r="24" spans="1:54" s="398" customFormat="1" ht="16.5" hidden="1" customHeight="1">
      <c r="A24" s="2618" t="s">
        <v>1818</v>
      </c>
      <c r="B24" s="3030"/>
      <c r="C24" s="3030"/>
      <c r="D24" s="3031"/>
      <c r="E24" s="372">
        <v>517113.17812585999</v>
      </c>
      <c r="F24" s="372">
        <v>508747.67629676958</v>
      </c>
      <c r="G24" s="1273" t="s">
        <v>455</v>
      </c>
      <c r="H24" s="372">
        <v>327024.72355735139</v>
      </c>
      <c r="I24" s="1273" t="s">
        <v>503</v>
      </c>
      <c r="J24" s="372">
        <v>5135.1534788963636</v>
      </c>
      <c r="K24" s="372">
        <v>2502.6683181675935</v>
      </c>
      <c r="L24" s="1273" t="s">
        <v>441</v>
      </c>
      <c r="M24" s="1273" t="s">
        <v>441</v>
      </c>
      <c r="N24" s="372">
        <v>37930.032675935152</v>
      </c>
      <c r="O24" s="2618" t="s">
        <v>1819</v>
      </c>
      <c r="P24" s="3030"/>
      <c r="Q24" s="3030"/>
      <c r="R24" s="3031"/>
      <c r="S24" s="114" t="s">
        <v>456</v>
      </c>
      <c r="T24" s="1273" t="s">
        <v>455</v>
      </c>
      <c r="U24" s="372">
        <v>3310.1818328065965</v>
      </c>
      <c r="V24" s="521" t="s">
        <v>450</v>
      </c>
      <c r="W24" s="3077" t="s">
        <v>450</v>
      </c>
      <c r="X24" s="3077"/>
      <c r="Y24" s="372">
        <v>771.7006081124656</v>
      </c>
      <c r="Z24" s="521" t="s">
        <v>450</v>
      </c>
      <c r="AA24" s="372">
        <v>40708.236360786461</v>
      </c>
      <c r="AB24" s="372">
        <v>8365.5018290910848</v>
      </c>
      <c r="AC24" s="1273" t="s">
        <v>450</v>
      </c>
      <c r="AD24" s="372">
        <v>4261.5596724135539</v>
      </c>
      <c r="AE24" s="372">
        <v>4103.9421566775227</v>
      </c>
    </row>
    <row r="25" spans="1:54" s="398" customFormat="1" ht="16.5" customHeight="1">
      <c r="A25" s="2618" t="s">
        <v>1773</v>
      </c>
      <c r="B25" s="3030"/>
      <c r="C25" s="3030"/>
      <c r="D25" s="3031"/>
      <c r="E25" s="372">
        <v>520449.40538864816</v>
      </c>
      <c r="F25" s="372">
        <v>512156.20835087396</v>
      </c>
      <c r="G25" s="372">
        <f>SUM(H25:N25)</f>
        <v>454348.75317334273</v>
      </c>
      <c r="H25" s="372">
        <v>285059.70845722785</v>
      </c>
      <c r="I25" s="372">
        <v>67889.918708727841</v>
      </c>
      <c r="J25" s="372">
        <v>2219.0698594061723</v>
      </c>
      <c r="K25" s="372">
        <v>6883.4047903849041</v>
      </c>
      <c r="L25" s="372">
        <v>1427.207201575826</v>
      </c>
      <c r="M25" s="372">
        <v>5960.1291440096629</v>
      </c>
      <c r="N25" s="372">
        <v>84909.315012010469</v>
      </c>
      <c r="O25" s="2618" t="s">
        <v>1773</v>
      </c>
      <c r="P25" s="3030"/>
      <c r="Q25" s="3030"/>
      <c r="R25" s="3031"/>
      <c r="S25" s="108">
        <f>SUM(T25:AA25)</f>
        <v>57807.455177530763</v>
      </c>
      <c r="T25" s="372">
        <v>26355.96726543731</v>
      </c>
      <c r="U25" s="372">
        <v>2827.8655654283125</v>
      </c>
      <c r="V25" s="372">
        <v>1190.483129320643</v>
      </c>
      <c r="W25" s="372">
        <v>2588.5305281517999</v>
      </c>
      <c r="X25" s="521" t="s">
        <v>450</v>
      </c>
      <c r="Y25" s="372">
        <v>1159.2578661965613</v>
      </c>
      <c r="Z25" s="521" t="s">
        <v>450</v>
      </c>
      <c r="AA25" s="372">
        <v>23685.350822996137</v>
      </c>
      <c r="AB25" s="372">
        <v>8293.1970377747239</v>
      </c>
      <c r="AC25" s="1273" t="s">
        <v>450</v>
      </c>
      <c r="AD25" s="372">
        <v>3467.7223651835234</v>
      </c>
      <c r="AE25" s="372">
        <v>4825.4746725911964</v>
      </c>
    </row>
    <row r="26" spans="1:54" s="398" customFormat="1" ht="16.5" customHeight="1">
      <c r="A26" s="2618" t="s">
        <v>1774</v>
      </c>
      <c r="B26" s="3030"/>
      <c r="C26" s="3030"/>
      <c r="D26" s="3031"/>
      <c r="E26" s="372">
        <v>558912.81525161571</v>
      </c>
      <c r="F26" s="372">
        <v>550997.4771027934</v>
      </c>
      <c r="G26" s="372">
        <f>SUM(H26:N26)</f>
        <v>491179.61295128451</v>
      </c>
      <c r="H26" s="372">
        <v>319939.58061899315</v>
      </c>
      <c r="I26" s="372">
        <v>69472.514752091331</v>
      </c>
      <c r="J26" s="372">
        <v>4479.0539313703448</v>
      </c>
      <c r="K26" s="372">
        <v>5881.5438113561368</v>
      </c>
      <c r="L26" s="372">
        <v>1725.9613423783517</v>
      </c>
      <c r="M26" s="372">
        <v>6621.4279426289067</v>
      </c>
      <c r="N26" s="372">
        <v>83059.530552466356</v>
      </c>
      <c r="O26" s="2618" t="s">
        <v>1774</v>
      </c>
      <c r="P26" s="3030"/>
      <c r="Q26" s="3030"/>
      <c r="R26" s="3031"/>
      <c r="S26" s="108">
        <f>SUM(T26:AA26)</f>
        <v>59817.86415151017</v>
      </c>
      <c r="T26" s="372">
        <v>29131.919614050155</v>
      </c>
      <c r="U26" s="372">
        <v>2851.1434570353795</v>
      </c>
      <c r="V26" s="372">
        <v>1275.065105803285</v>
      </c>
      <c r="W26" s="372">
        <v>2662.4982101692935</v>
      </c>
      <c r="X26" s="521" t="s">
        <v>450</v>
      </c>
      <c r="Y26" s="372">
        <v>955.83124416843475</v>
      </c>
      <c r="Z26" s="521" t="s">
        <v>450</v>
      </c>
      <c r="AA26" s="372">
        <v>22941.406520283628</v>
      </c>
      <c r="AB26" s="372">
        <v>7915.3381488218229</v>
      </c>
      <c r="AC26" s="1273" t="s">
        <v>450</v>
      </c>
      <c r="AD26" s="372">
        <v>3759.2393169238621</v>
      </c>
      <c r="AE26" s="372">
        <v>4156.0988318979671</v>
      </c>
    </row>
    <row r="27" spans="1:54" s="398" customFormat="1" ht="16.5" customHeight="1">
      <c r="A27" s="2618" t="s">
        <v>1820</v>
      </c>
      <c r="B27" s="3030"/>
      <c r="C27" s="3030"/>
      <c r="D27" s="3031"/>
      <c r="E27" s="372">
        <v>602259.41762447299</v>
      </c>
      <c r="F27" s="372">
        <v>595056.99115452112</v>
      </c>
      <c r="G27" s="372">
        <f>H27+I27+J27+K27+L27+M27+N27</f>
        <v>529458.05243085942</v>
      </c>
      <c r="H27" s="372">
        <v>320564.51372912945</v>
      </c>
      <c r="I27" s="372">
        <v>81686.891190195543</v>
      </c>
      <c r="J27" s="372">
        <v>4266.5078764110003</v>
      </c>
      <c r="K27" s="372">
        <v>5559.0699715207802</v>
      </c>
      <c r="L27" s="372">
        <v>1502.4649841794403</v>
      </c>
      <c r="M27" s="372">
        <v>6468.3455228506982</v>
      </c>
      <c r="N27" s="372">
        <v>109410.25915657244</v>
      </c>
      <c r="O27" s="2618" t="s">
        <v>1820</v>
      </c>
      <c r="P27" s="3030"/>
      <c r="Q27" s="3030"/>
      <c r="R27" s="3031"/>
      <c r="S27" s="108">
        <f>SUM(T27:AA27)</f>
        <v>65598.938723662432</v>
      </c>
      <c r="T27" s="372">
        <v>31536.146367941012</v>
      </c>
      <c r="U27" s="372">
        <v>2735.1511056266604</v>
      </c>
      <c r="V27" s="372">
        <v>1327.0740442328397</v>
      </c>
      <c r="W27" s="372">
        <v>3081.3676817668652</v>
      </c>
      <c r="X27" s="521" t="s">
        <v>450</v>
      </c>
      <c r="Y27" s="372">
        <v>1061.1451953714504</v>
      </c>
      <c r="Z27" s="372">
        <v>293.9647969427632</v>
      </c>
      <c r="AA27" s="372">
        <v>25564.089531780854</v>
      </c>
      <c r="AB27" s="372">
        <v>7202.4264699518835</v>
      </c>
      <c r="AC27" s="1273" t="s">
        <v>450</v>
      </c>
      <c r="AD27" s="372">
        <v>3791.9975015671153</v>
      </c>
      <c r="AE27" s="372">
        <v>3410.4289683847655</v>
      </c>
    </row>
    <row r="28" spans="1:54" s="398" customFormat="1" ht="16.5" customHeight="1" thickBot="1">
      <c r="A28" s="2618" t="s">
        <v>1742</v>
      </c>
      <c r="B28" s="2618"/>
      <c r="C28" s="2618"/>
      <c r="D28" s="2668"/>
      <c r="E28" s="372">
        <v>647933.49976528832</v>
      </c>
      <c r="F28" s="372">
        <v>638974.89401326387</v>
      </c>
      <c r="G28" s="372">
        <f>H28+I28+J28+K28+L28+M28+N28</f>
        <v>570625.53469775431</v>
      </c>
      <c r="H28" s="372">
        <v>339534.07365654182</v>
      </c>
      <c r="I28" s="372">
        <v>83987.751671182385</v>
      </c>
      <c r="J28" s="372">
        <v>7766.1238486531884</v>
      </c>
      <c r="K28" s="372">
        <v>5792.6064126902311</v>
      </c>
      <c r="L28" s="372">
        <v>1751.9535358364303</v>
      </c>
      <c r="M28" s="372">
        <v>6987.2205557847128</v>
      </c>
      <c r="N28" s="372">
        <v>124805.80501706549</v>
      </c>
      <c r="O28" s="2618" t="s">
        <v>1742</v>
      </c>
      <c r="P28" s="3030"/>
      <c r="Q28" s="3030"/>
      <c r="R28" s="3031"/>
      <c r="S28" s="108">
        <f>SUM(T28:AA28)</f>
        <v>68349.359315508715</v>
      </c>
      <c r="T28" s="372">
        <v>34374.628483067281</v>
      </c>
      <c r="U28" s="372">
        <v>2685.5006910257671</v>
      </c>
      <c r="V28" s="372">
        <v>1447.3249746130048</v>
      </c>
      <c r="W28" s="372">
        <v>3124.6000708223814</v>
      </c>
      <c r="X28" s="372">
        <v>251.04145250616938</v>
      </c>
      <c r="Y28" s="372">
        <v>805.21361888765898</v>
      </c>
      <c r="Z28" s="372">
        <v>420.66987144070964</v>
      </c>
      <c r="AA28" s="372">
        <v>25240.380153145736</v>
      </c>
      <c r="AB28" s="372">
        <v>8958.6057520249942</v>
      </c>
      <c r="AC28" s="372">
        <v>686.34351319249527</v>
      </c>
      <c r="AD28" s="372">
        <v>2856.7070651847375</v>
      </c>
      <c r="AE28" s="372">
        <v>5415.5551736477546</v>
      </c>
    </row>
    <row r="29" spans="1:54" s="398" customFormat="1" ht="16.5" customHeight="1" thickTop="1">
      <c r="A29" s="2618" t="s">
        <v>1821</v>
      </c>
      <c r="B29" s="2618"/>
      <c r="C29" s="2618"/>
      <c r="D29" s="2668"/>
      <c r="E29" s="372">
        <f>AH33</f>
        <v>856261.46809020382</v>
      </c>
      <c r="F29" s="372">
        <f>AI33</f>
        <v>845969.67561677413</v>
      </c>
      <c r="G29" s="372">
        <f>H29+I29+J29+K29+L29+M29+N29</f>
        <v>757518.86534661939</v>
      </c>
      <c r="H29" s="372">
        <f>AJ33</f>
        <v>446604.23430055892</v>
      </c>
      <c r="I29" s="372">
        <f>AK33</f>
        <v>116455.16178661946</v>
      </c>
      <c r="J29" s="372">
        <f>AL33</f>
        <v>10904.594323371033</v>
      </c>
      <c r="K29" s="372">
        <f>AM33</f>
        <v>6529.7640954809995</v>
      </c>
      <c r="L29" s="372">
        <f>AN33</f>
        <v>2103.2162581067523</v>
      </c>
      <c r="M29" s="372">
        <f>AO33</f>
        <v>10279.485664140962</v>
      </c>
      <c r="N29" s="372">
        <f>AP33</f>
        <v>164642.40891834113</v>
      </c>
      <c r="O29" s="2618" t="s">
        <v>1467</v>
      </c>
      <c r="P29" s="2618"/>
      <c r="Q29" s="2618"/>
      <c r="R29" s="2668"/>
      <c r="S29" s="108">
        <f>SUM(T29:AA29)</f>
        <v>88653.974830558232</v>
      </c>
      <c r="T29" s="372">
        <f>AQ33</f>
        <v>42917.647927901606</v>
      </c>
      <c r="U29" s="372">
        <f>AR33</f>
        <v>3102.5810881224402</v>
      </c>
      <c r="V29" s="372">
        <f>AS33</f>
        <v>1514.8264542095485</v>
      </c>
      <c r="W29" s="372">
        <f>AT33</f>
        <v>3792.0470536619482</v>
      </c>
      <c r="X29" s="372">
        <f>AU33</f>
        <v>290.50458437349869</v>
      </c>
      <c r="Y29" s="372">
        <f>AV33</f>
        <v>1977.7593665088443</v>
      </c>
      <c r="Z29" s="372">
        <f>AW33</f>
        <v>199.73760769896063</v>
      </c>
      <c r="AA29" s="372">
        <f>AX33</f>
        <v>34858.870748081397</v>
      </c>
      <c r="AB29" s="372">
        <f>AY33</f>
        <v>10296.746226929956</v>
      </c>
      <c r="AC29" s="372">
        <f>AZ33</f>
        <v>903.73453152354614</v>
      </c>
      <c r="AD29" s="372">
        <f>BA33</f>
        <v>4094.8147270107193</v>
      </c>
      <c r="AE29" s="372">
        <f>BB33</f>
        <v>5298.1969683956913</v>
      </c>
      <c r="AF29" s="3088"/>
      <c r="AG29" s="3089"/>
      <c r="AH29" s="1697" t="s">
        <v>1932</v>
      </c>
      <c r="AI29" s="1698" t="s">
        <v>321</v>
      </c>
      <c r="AJ29" s="1698" t="s">
        <v>2126</v>
      </c>
      <c r="AK29" s="1698" t="s">
        <v>1934</v>
      </c>
      <c r="AL29" s="1698" t="s">
        <v>2125</v>
      </c>
      <c r="AM29" s="1698" t="s">
        <v>2127</v>
      </c>
      <c r="AN29" s="1698" t="s">
        <v>2147</v>
      </c>
      <c r="AO29" s="1698" t="s">
        <v>2148</v>
      </c>
      <c r="AP29" s="1698" t="s">
        <v>2149</v>
      </c>
      <c r="AQ29" s="1698" t="s">
        <v>1935</v>
      </c>
      <c r="AR29" s="1698" t="s">
        <v>2150</v>
      </c>
      <c r="AS29" s="1698" t="s">
        <v>2151</v>
      </c>
      <c r="AT29" s="1698" t="s">
        <v>2152</v>
      </c>
      <c r="AU29" s="1698" t="s">
        <v>2153</v>
      </c>
      <c r="AV29" s="1698" t="s">
        <v>2154</v>
      </c>
      <c r="AW29" s="1698" t="s">
        <v>2130</v>
      </c>
      <c r="AX29" s="1698" t="s">
        <v>2155</v>
      </c>
      <c r="AY29" s="1698" t="s">
        <v>2156</v>
      </c>
      <c r="AZ29" s="1698" t="s">
        <v>2157</v>
      </c>
      <c r="BA29" s="1698" t="s">
        <v>2158</v>
      </c>
      <c r="BB29" s="1699" t="s">
        <v>2159</v>
      </c>
    </row>
    <row r="30" spans="1:54" s="41" customFormat="1" ht="16.5" customHeight="1" thickBot="1">
      <c r="A30" s="2948" t="s">
        <v>43</v>
      </c>
      <c r="B30" s="2948"/>
      <c r="C30" s="2948"/>
      <c r="D30" s="18"/>
      <c r="E30" s="1404"/>
      <c r="F30" s="1405"/>
      <c r="G30" s="1405"/>
      <c r="H30" s="1405"/>
      <c r="I30" s="1405"/>
      <c r="J30" s="1405"/>
      <c r="K30" s="1405"/>
      <c r="L30" s="1405"/>
      <c r="M30" s="1405"/>
      <c r="N30" s="1405"/>
      <c r="O30" s="2948" t="s">
        <v>43</v>
      </c>
      <c r="P30" s="2948"/>
      <c r="Q30" s="2948"/>
      <c r="R30" s="18"/>
      <c r="S30" s="1271"/>
      <c r="T30" s="1404"/>
      <c r="U30" s="108"/>
      <c r="V30" s="1404"/>
      <c r="W30" s="1404"/>
      <c r="X30" s="1404"/>
      <c r="Y30" s="1404"/>
      <c r="Z30" s="1404"/>
      <c r="AA30" s="1404"/>
      <c r="AB30" s="1404"/>
      <c r="AC30" s="1404"/>
      <c r="AD30" s="1404"/>
      <c r="AE30" s="1718"/>
      <c r="AF30" s="3090"/>
      <c r="AG30" s="3091"/>
      <c r="AH30" s="1700" t="s">
        <v>68</v>
      </c>
      <c r="AI30" s="1701" t="s">
        <v>68</v>
      </c>
      <c r="AJ30" s="1701" t="s">
        <v>68</v>
      </c>
      <c r="AK30" s="1701" t="s">
        <v>68</v>
      </c>
      <c r="AL30" s="1701" t="s">
        <v>68</v>
      </c>
      <c r="AM30" s="1701" t="s">
        <v>68</v>
      </c>
      <c r="AN30" s="1701" t="s">
        <v>68</v>
      </c>
      <c r="AO30" s="1701" t="s">
        <v>68</v>
      </c>
      <c r="AP30" s="1701" t="s">
        <v>68</v>
      </c>
      <c r="AQ30" s="1701" t="s">
        <v>68</v>
      </c>
      <c r="AR30" s="1701" t="s">
        <v>68</v>
      </c>
      <c r="AS30" s="1701" t="s">
        <v>68</v>
      </c>
      <c r="AT30" s="1701" t="s">
        <v>68</v>
      </c>
      <c r="AU30" s="1701" t="s">
        <v>68</v>
      </c>
      <c r="AV30" s="1701" t="s">
        <v>68</v>
      </c>
      <c r="AW30" s="1701" t="s">
        <v>68</v>
      </c>
      <c r="AX30" s="1701" t="s">
        <v>68</v>
      </c>
      <c r="AY30" s="1701" t="s">
        <v>68</v>
      </c>
      <c r="AZ30" s="1701" t="s">
        <v>68</v>
      </c>
      <c r="BA30" s="1701" t="s">
        <v>68</v>
      </c>
      <c r="BB30" s="1702" t="s">
        <v>68</v>
      </c>
    </row>
    <row r="31" spans="1:54" ht="16.5" customHeight="1" thickTop="1">
      <c r="A31" s="378"/>
      <c r="B31" s="378" t="s">
        <v>44</v>
      </c>
      <c r="C31" s="378"/>
      <c r="D31" s="1406"/>
      <c r="E31" s="1407">
        <f>AH31</f>
        <v>822693.75458594947</v>
      </c>
      <c r="F31" s="1405">
        <f>AI31</f>
        <v>812483.12831320451</v>
      </c>
      <c r="G31" s="1387">
        <f t="shared" ref="G31:G60" si="4">H31+I31+J31+K31+L31+M31+N31</f>
        <v>729965.58669519133</v>
      </c>
      <c r="H31" s="1405">
        <f>AJ31</f>
        <v>427230.35142320418</v>
      </c>
      <c r="I31" s="1405">
        <f>AK31</f>
        <v>113494.35665235066</v>
      </c>
      <c r="J31" s="1405">
        <f>AL31</f>
        <v>10904.594323371033</v>
      </c>
      <c r="K31" s="1405">
        <f>AM31</f>
        <v>6394.1782859127343</v>
      </c>
      <c r="L31" s="1405">
        <f>AN31</f>
        <v>2081.3749355629834</v>
      </c>
      <c r="M31" s="1405">
        <f>AO31</f>
        <v>9948.7535774665121</v>
      </c>
      <c r="N31" s="1405">
        <f>AP31</f>
        <v>159911.97749732333</v>
      </c>
      <c r="O31" s="378"/>
      <c r="P31" s="378" t="s">
        <v>34</v>
      </c>
      <c r="Q31" s="378"/>
      <c r="R31" s="1406"/>
      <c r="S31" s="1404">
        <f>SUM(T31:AA31)</f>
        <v>82517.541618014104</v>
      </c>
      <c r="T31" s="1404">
        <f>AQ31</f>
        <v>41203.434836098793</v>
      </c>
      <c r="U31" s="1404">
        <f>AR31</f>
        <v>3053.3032937344487</v>
      </c>
      <c r="V31" s="1404">
        <f>AS31</f>
        <v>1391.2122410826964</v>
      </c>
      <c r="W31" s="1404">
        <f>AT31</f>
        <v>3603.0532960865307</v>
      </c>
      <c r="X31" s="1404">
        <f>AU31</f>
        <v>289.89841098212401</v>
      </c>
      <c r="Y31" s="1404">
        <f>AV31</f>
        <v>1973.1003665086764</v>
      </c>
      <c r="Z31" s="1404">
        <f>AW31</f>
        <v>198.30010769890998</v>
      </c>
      <c r="AA31" s="1404">
        <f>AX31</f>
        <v>30805.239065821916</v>
      </c>
      <c r="AB31" s="1404">
        <f>AY31</f>
        <v>10210.626272746971</v>
      </c>
      <c r="AC31" s="1404">
        <f>AZ31</f>
        <v>898.27987872257461</v>
      </c>
      <c r="AD31" s="1404">
        <f>BA31</f>
        <v>4033.2789247066416</v>
      </c>
      <c r="AE31" s="1718">
        <f>BB31</f>
        <v>5279.0674693177598</v>
      </c>
      <c r="AF31" s="3092" t="s">
        <v>1936</v>
      </c>
      <c r="AG31" s="1703" t="s">
        <v>1937</v>
      </c>
      <c r="AH31" s="1704">
        <v>822693.75458594947</v>
      </c>
      <c r="AI31" s="1705">
        <v>812483.12831320451</v>
      </c>
      <c r="AJ31" s="1705">
        <v>427230.35142320418</v>
      </c>
      <c r="AK31" s="1705">
        <v>113494.35665235066</v>
      </c>
      <c r="AL31" s="1705">
        <v>10904.594323371033</v>
      </c>
      <c r="AM31" s="1705">
        <v>6394.1782859127343</v>
      </c>
      <c r="AN31" s="1705">
        <v>2081.3749355629834</v>
      </c>
      <c r="AO31" s="1705">
        <v>9948.7535774665121</v>
      </c>
      <c r="AP31" s="1705">
        <v>159911.97749732333</v>
      </c>
      <c r="AQ31" s="1705">
        <v>41203.434836098793</v>
      </c>
      <c r="AR31" s="1705">
        <v>3053.3032937344487</v>
      </c>
      <c r="AS31" s="1705">
        <v>1391.2122410826964</v>
      </c>
      <c r="AT31" s="1705">
        <v>3603.0532960865307</v>
      </c>
      <c r="AU31" s="1705">
        <v>289.89841098212401</v>
      </c>
      <c r="AV31" s="1705">
        <v>1973.1003665086764</v>
      </c>
      <c r="AW31" s="1705">
        <v>198.30010769890998</v>
      </c>
      <c r="AX31" s="1705">
        <v>30805.239065821916</v>
      </c>
      <c r="AY31" s="1705">
        <v>10210.626272746971</v>
      </c>
      <c r="AZ31" s="1705">
        <v>898.27987872257461</v>
      </c>
      <c r="BA31" s="1705">
        <v>4033.2789247066416</v>
      </c>
      <c r="BB31" s="1706">
        <v>5279.0674693177598</v>
      </c>
    </row>
    <row r="32" spans="1:54" ht="16.5" customHeight="1">
      <c r="A32" s="378"/>
      <c r="B32" s="378" t="s">
        <v>12</v>
      </c>
      <c r="C32" s="378"/>
      <c r="D32" s="1406"/>
      <c r="E32" s="1407">
        <f>AH32</f>
        <v>33567.71350425425</v>
      </c>
      <c r="F32" s="1407">
        <f>AI32</f>
        <v>33486.547303569685</v>
      </c>
      <c r="G32" s="1387">
        <f>H32+I32+J32+K32+L32+M32+N32</f>
        <v>27553.2786514283</v>
      </c>
      <c r="H32" s="1405">
        <f>AJ32</f>
        <v>19373.882877354834</v>
      </c>
      <c r="I32" s="1407">
        <f>AK32</f>
        <v>2960.8051342688882</v>
      </c>
      <c r="J32" s="1407">
        <f>AL32</f>
        <v>0</v>
      </c>
      <c r="K32" s="1407">
        <f>AM32</f>
        <v>135.58580956826344</v>
      </c>
      <c r="L32" s="1407">
        <f>AN32</f>
        <v>21.841322543768868</v>
      </c>
      <c r="M32" s="1407">
        <f>AO32</f>
        <v>330.73208667445573</v>
      </c>
      <c r="N32" s="1405">
        <f>AP32</f>
        <v>4730.4314210180901</v>
      </c>
      <c r="O32" s="378"/>
      <c r="P32" s="378" t="s">
        <v>12</v>
      </c>
      <c r="Q32" s="378"/>
      <c r="R32" s="1406"/>
      <c r="S32" s="1404">
        <f>SUM(T32:AA32)</f>
        <v>6136.4332125441715</v>
      </c>
      <c r="T32" s="1404">
        <f>AQ32</f>
        <v>1714.2130918028063</v>
      </c>
      <c r="U32" s="1407">
        <f>AR32</f>
        <v>49.277794387991747</v>
      </c>
      <c r="V32" s="1407">
        <f>AS32</f>
        <v>123.61421312685299</v>
      </c>
      <c r="W32" s="1407">
        <f>AT32</f>
        <v>188.99375757541731</v>
      </c>
      <c r="X32" s="1407">
        <f>AU32</f>
        <v>0.6061733913746703</v>
      </c>
      <c r="Y32" s="1407">
        <f>AV32</f>
        <v>4.6590000001679774</v>
      </c>
      <c r="Z32" s="1407">
        <f>AW32</f>
        <v>1.4375000000506606</v>
      </c>
      <c r="AA32" s="1407">
        <f>AX32</f>
        <v>4053.6316822595099</v>
      </c>
      <c r="AB32" s="1407">
        <f>AY32</f>
        <v>86.119954182983562</v>
      </c>
      <c r="AC32" s="1407">
        <f>AZ32</f>
        <v>5.4546528009715392</v>
      </c>
      <c r="AD32" s="1407">
        <f>BA32</f>
        <v>61.53580230407826</v>
      </c>
      <c r="AE32" s="1405">
        <f>BB32</f>
        <v>19.129499077933776</v>
      </c>
      <c r="AF32" s="3082"/>
      <c r="AG32" s="2492" t="s">
        <v>1938</v>
      </c>
      <c r="AH32" s="1707">
        <v>33567.71350425425</v>
      </c>
      <c r="AI32" s="1708">
        <v>33486.547303569685</v>
      </c>
      <c r="AJ32" s="1708">
        <v>19373.882877354834</v>
      </c>
      <c r="AK32" s="1708">
        <v>2960.8051342688882</v>
      </c>
      <c r="AL32" s="1708">
        <v>0</v>
      </c>
      <c r="AM32" s="1708">
        <v>135.58580956826344</v>
      </c>
      <c r="AN32" s="1708">
        <v>21.841322543768868</v>
      </c>
      <c r="AO32" s="1708">
        <v>330.73208667445573</v>
      </c>
      <c r="AP32" s="1708">
        <v>4730.4314210180901</v>
      </c>
      <c r="AQ32" s="1708">
        <v>1714.2130918028063</v>
      </c>
      <c r="AR32" s="1708">
        <v>49.277794387991747</v>
      </c>
      <c r="AS32" s="1708">
        <v>123.61421312685299</v>
      </c>
      <c r="AT32" s="1708">
        <v>188.99375757541731</v>
      </c>
      <c r="AU32" s="1709">
        <v>0.6061733913746703</v>
      </c>
      <c r="AV32" s="1708">
        <v>4.6590000001679774</v>
      </c>
      <c r="AW32" s="1708">
        <v>1.4375000000506606</v>
      </c>
      <c r="AX32" s="1708">
        <v>4053.6316822595099</v>
      </c>
      <c r="AY32" s="1708">
        <v>86.119954182983562</v>
      </c>
      <c r="AZ32" s="1708">
        <v>5.4546528009715392</v>
      </c>
      <c r="BA32" s="1708">
        <v>61.53580230407826</v>
      </c>
      <c r="BB32" s="1710">
        <v>19.129499077933776</v>
      </c>
    </row>
    <row r="33" spans="1:54" ht="16.5" customHeight="1">
      <c r="A33" s="2948" t="s">
        <v>13</v>
      </c>
      <c r="B33" s="2948"/>
      <c r="C33" s="2948"/>
      <c r="D33" s="18"/>
      <c r="E33" s="1407"/>
      <c r="F33" s="1405"/>
      <c r="G33" s="1405"/>
      <c r="H33" s="1405"/>
      <c r="I33" s="1405"/>
      <c r="J33" s="1405"/>
      <c r="K33" s="1405"/>
      <c r="L33" s="1405"/>
      <c r="M33" s="1405"/>
      <c r="N33" s="1405"/>
      <c r="O33" s="2948" t="s">
        <v>13</v>
      </c>
      <c r="P33" s="2948"/>
      <c r="Q33" s="2948"/>
      <c r="R33" s="18"/>
      <c r="S33" s="1404"/>
      <c r="T33" s="1404"/>
      <c r="U33" s="1404"/>
      <c r="V33" s="1404"/>
      <c r="W33" s="1404"/>
      <c r="X33" s="1404"/>
      <c r="Y33" s="1404"/>
      <c r="Z33" s="1404"/>
      <c r="AA33" s="1404"/>
      <c r="AB33" s="1404"/>
      <c r="AC33" s="1404"/>
      <c r="AD33" s="1404"/>
      <c r="AE33" s="1718"/>
      <c r="AF33" s="2578" t="s">
        <v>1939</v>
      </c>
      <c r="AG33" s="2579"/>
      <c r="AH33" s="1707">
        <v>856261.46809020382</v>
      </c>
      <c r="AI33" s="1708">
        <v>845969.67561677413</v>
      </c>
      <c r="AJ33" s="1708">
        <v>446604.23430055892</v>
      </c>
      <c r="AK33" s="1708">
        <v>116455.16178661946</v>
      </c>
      <c r="AL33" s="1708">
        <v>10904.594323371033</v>
      </c>
      <c r="AM33" s="1708">
        <v>6529.7640954809995</v>
      </c>
      <c r="AN33" s="1708">
        <v>2103.2162581067523</v>
      </c>
      <c r="AO33" s="1708">
        <v>10279.485664140962</v>
      </c>
      <c r="AP33" s="1708">
        <v>164642.40891834113</v>
      </c>
      <c r="AQ33" s="1708">
        <v>42917.647927901606</v>
      </c>
      <c r="AR33" s="1708">
        <v>3102.5810881224402</v>
      </c>
      <c r="AS33" s="1708">
        <v>1514.8264542095485</v>
      </c>
      <c r="AT33" s="1708">
        <v>3792.0470536619482</v>
      </c>
      <c r="AU33" s="1708">
        <v>290.50458437349869</v>
      </c>
      <c r="AV33" s="1708">
        <v>1977.7593665088443</v>
      </c>
      <c r="AW33" s="1708">
        <v>199.73760769896063</v>
      </c>
      <c r="AX33" s="1708">
        <v>34858.870748081397</v>
      </c>
      <c r="AY33" s="1708">
        <v>10296.746226929956</v>
      </c>
      <c r="AZ33" s="1708">
        <v>903.73453152354614</v>
      </c>
      <c r="BA33" s="1708">
        <v>4094.8147270107193</v>
      </c>
      <c r="BB33" s="1710">
        <v>5298.1969683956913</v>
      </c>
    </row>
    <row r="34" spans="1:54" ht="16.5" customHeight="1">
      <c r="A34" s="378"/>
      <c r="B34" s="1263" t="s">
        <v>52</v>
      </c>
      <c r="C34" s="378"/>
      <c r="D34" s="1406"/>
      <c r="E34" s="1407">
        <f>AH34</f>
        <v>561380.75376886257</v>
      </c>
      <c r="F34" s="1405">
        <f>AI34</f>
        <v>554099.59678300517</v>
      </c>
      <c r="G34" s="1387">
        <f t="shared" si="4"/>
        <v>505584.45337382134</v>
      </c>
      <c r="H34" s="1405">
        <f>AJ34</f>
        <v>297200.58745812281</v>
      </c>
      <c r="I34" s="1405">
        <f>AK34</f>
        <v>87161.296897954962</v>
      </c>
      <c r="J34" s="1405">
        <f>AL34</f>
        <v>9062.4254063852677</v>
      </c>
      <c r="K34" s="1405">
        <f>AM34</f>
        <v>4278.1885844495482</v>
      </c>
      <c r="L34" s="1405">
        <f>AN34</f>
        <v>1719.5332591145475</v>
      </c>
      <c r="M34" s="1405">
        <f>AO34</f>
        <v>4211.8158789578119</v>
      </c>
      <c r="N34" s="1405">
        <f>AP34</f>
        <v>101950.60588883644</v>
      </c>
      <c r="O34" s="378"/>
      <c r="P34" s="378" t="s">
        <v>52</v>
      </c>
      <c r="Q34" s="378"/>
      <c r="R34" s="1406"/>
      <c r="S34" s="1404">
        <f>SUM(T34:AA34)</f>
        <v>48515.143409183249</v>
      </c>
      <c r="T34" s="1404">
        <f>AQ34</f>
        <v>25924.805181743199</v>
      </c>
      <c r="U34" s="1404">
        <f>AR34</f>
        <v>1765.3395832204999</v>
      </c>
      <c r="V34" s="1404">
        <f>AS34</f>
        <v>792.46594652732927</v>
      </c>
      <c r="W34" s="1404">
        <f>AT34</f>
        <v>1720.2153704688153</v>
      </c>
      <c r="X34" s="1404">
        <f>AU34</f>
        <v>207.06404948211571</v>
      </c>
      <c r="Y34" s="1404">
        <f>AV34</f>
        <v>1056.6929446726599</v>
      </c>
      <c r="Z34" s="1404">
        <f>AW34</f>
        <v>51.537501116188814</v>
      </c>
      <c r="AA34" s="1404">
        <f>AX34</f>
        <v>16997.022831952439</v>
      </c>
      <c r="AB34" s="1404">
        <f>AY34</f>
        <v>7281.1569858582661</v>
      </c>
      <c r="AC34" s="1404">
        <f>AZ34</f>
        <v>578.18383957684478</v>
      </c>
      <c r="AD34" s="1404">
        <f>BA34</f>
        <v>2701.7256758315548</v>
      </c>
      <c r="AE34" s="1718">
        <f>BB34</f>
        <v>4001.2474704498636</v>
      </c>
      <c r="AF34" s="2578" t="s">
        <v>1940</v>
      </c>
      <c r="AG34" s="2579"/>
      <c r="AH34" s="1707">
        <v>561380.75376886257</v>
      </c>
      <c r="AI34" s="1708">
        <v>554099.59678300517</v>
      </c>
      <c r="AJ34" s="1708">
        <v>297200.58745812281</v>
      </c>
      <c r="AK34" s="1708">
        <v>87161.296897954962</v>
      </c>
      <c r="AL34" s="1708">
        <v>9062.4254063852677</v>
      </c>
      <c r="AM34" s="1708">
        <v>4278.1885844495482</v>
      </c>
      <c r="AN34" s="1708">
        <v>1719.5332591145475</v>
      </c>
      <c r="AO34" s="1708">
        <v>4211.8158789578119</v>
      </c>
      <c r="AP34" s="1708">
        <v>101950.60588883644</v>
      </c>
      <c r="AQ34" s="1708">
        <v>25924.805181743199</v>
      </c>
      <c r="AR34" s="1708">
        <v>1765.3395832204999</v>
      </c>
      <c r="AS34" s="1708">
        <v>792.46594652732927</v>
      </c>
      <c r="AT34" s="1708">
        <v>1720.2153704688153</v>
      </c>
      <c r="AU34" s="1708">
        <v>207.06404948211571</v>
      </c>
      <c r="AV34" s="1708">
        <v>1056.6929446726599</v>
      </c>
      <c r="AW34" s="1708">
        <v>51.537501116188814</v>
      </c>
      <c r="AX34" s="1708">
        <v>16997.022831952439</v>
      </c>
      <c r="AY34" s="1708">
        <v>7281.1569858582661</v>
      </c>
      <c r="AZ34" s="1708">
        <v>578.18383957684478</v>
      </c>
      <c r="BA34" s="1708">
        <v>2701.7256758315548</v>
      </c>
      <c r="BB34" s="1710">
        <v>4001.2474704498636</v>
      </c>
    </row>
    <row r="35" spans="1:54" ht="16.5" customHeight="1">
      <c r="A35" s="378"/>
      <c r="B35" s="1263" t="s">
        <v>53</v>
      </c>
      <c r="C35" s="378"/>
      <c r="D35" s="1406"/>
      <c r="E35" s="1407">
        <f>AH35</f>
        <v>48297.595090711191</v>
      </c>
      <c r="F35" s="1405">
        <f>AI35</f>
        <v>47944.32646737936</v>
      </c>
      <c r="G35" s="1387">
        <f t="shared" si="4"/>
        <v>42385.465171074917</v>
      </c>
      <c r="H35" s="1405">
        <f>AJ35</f>
        <v>25661.066859994073</v>
      </c>
      <c r="I35" s="1405">
        <f>AK35</f>
        <v>5567.1423371479314</v>
      </c>
      <c r="J35" s="1405">
        <f>AL35</f>
        <v>67.773098571428562</v>
      </c>
      <c r="K35" s="1405">
        <f>AM35</f>
        <v>294.28852398042255</v>
      </c>
      <c r="L35" s="1405">
        <f>AN35</f>
        <v>60.379380803265917</v>
      </c>
      <c r="M35" s="1405">
        <f>AO35</f>
        <v>795.47719464852673</v>
      </c>
      <c r="N35" s="1405">
        <f>AP35</f>
        <v>9939.3377759292707</v>
      </c>
      <c r="O35" s="378"/>
      <c r="P35" s="378" t="s">
        <v>53</v>
      </c>
      <c r="Q35" s="378"/>
      <c r="R35" s="1406"/>
      <c r="S35" s="1404">
        <f>SUM(T35:AA35)</f>
        <v>5558.8612963043979</v>
      </c>
      <c r="T35" s="1404">
        <f>AQ35</f>
        <v>2635.3510659347912</v>
      </c>
      <c r="U35" s="1404">
        <f>AR35</f>
        <v>226.2219789437452</v>
      </c>
      <c r="V35" s="1404">
        <f>AS35</f>
        <v>116.55103109526043</v>
      </c>
      <c r="W35" s="1404">
        <f>AT35</f>
        <v>549.96979768142546</v>
      </c>
      <c r="X35" s="1404">
        <f>AU35</f>
        <v>3.1730755000082267</v>
      </c>
      <c r="Y35" s="1404">
        <f>AV35</f>
        <v>68.226884564594428</v>
      </c>
      <c r="Z35" s="1404">
        <f>AW35</f>
        <v>1.0157067860629809</v>
      </c>
      <c r="AA35" s="1404">
        <f>AX35</f>
        <v>1958.3517557985099</v>
      </c>
      <c r="AB35" s="1404">
        <f>AY35</f>
        <v>353.26862333181464</v>
      </c>
      <c r="AC35" s="1404">
        <f>AZ35</f>
        <v>48.326801006599069</v>
      </c>
      <c r="AD35" s="1404">
        <f>BA35</f>
        <v>166.84609510102513</v>
      </c>
      <c r="AE35" s="1718">
        <f>BB35</f>
        <v>138.09572722419057</v>
      </c>
      <c r="AF35" s="2578" t="s">
        <v>1941</v>
      </c>
      <c r="AG35" s="2579"/>
      <c r="AH35" s="1707">
        <v>48297.595090711191</v>
      </c>
      <c r="AI35" s="1708">
        <v>47944.32646737936</v>
      </c>
      <c r="AJ35" s="1708">
        <v>25661.066859994073</v>
      </c>
      <c r="AK35" s="1708">
        <v>5567.1423371479314</v>
      </c>
      <c r="AL35" s="1708">
        <v>67.773098571428562</v>
      </c>
      <c r="AM35" s="1708">
        <v>294.28852398042255</v>
      </c>
      <c r="AN35" s="1708">
        <v>60.379380803265917</v>
      </c>
      <c r="AO35" s="1708">
        <v>795.47719464852673</v>
      </c>
      <c r="AP35" s="1708">
        <v>9939.3377759292707</v>
      </c>
      <c r="AQ35" s="1708">
        <v>2635.3510659347912</v>
      </c>
      <c r="AR35" s="1708">
        <v>226.2219789437452</v>
      </c>
      <c r="AS35" s="1708">
        <v>116.55103109526043</v>
      </c>
      <c r="AT35" s="1708">
        <v>549.96979768142546</v>
      </c>
      <c r="AU35" s="1708">
        <v>3.1730755000082267</v>
      </c>
      <c r="AV35" s="1708">
        <v>68.226884564594428</v>
      </c>
      <c r="AW35" s="1708">
        <v>1.0157067860629809</v>
      </c>
      <c r="AX35" s="1708">
        <v>1958.3517557985099</v>
      </c>
      <c r="AY35" s="1708">
        <v>353.26862333181464</v>
      </c>
      <c r="AZ35" s="1708">
        <v>48.326801006599069</v>
      </c>
      <c r="BA35" s="1708">
        <v>166.84609510102513</v>
      </c>
      <c r="BB35" s="1710">
        <v>138.09572722419057</v>
      </c>
    </row>
    <row r="36" spans="1:54" ht="16.5" customHeight="1">
      <c r="A36" s="378"/>
      <c r="B36" s="1263" t="s">
        <v>54</v>
      </c>
      <c r="C36" s="378"/>
      <c r="D36" s="1406"/>
      <c r="E36" s="1407">
        <f>AH36</f>
        <v>124615.88484545925</v>
      </c>
      <c r="F36" s="1405">
        <f>AI36</f>
        <v>123584.63648526845</v>
      </c>
      <c r="G36" s="1387">
        <f t="shared" si="4"/>
        <v>105968.57741867512</v>
      </c>
      <c r="H36" s="1405">
        <f>AJ36</f>
        <v>64332.680723139289</v>
      </c>
      <c r="I36" s="1405">
        <f>AK36</f>
        <v>10906.616347670961</v>
      </c>
      <c r="J36" s="1405">
        <f>AL36</f>
        <v>1773.9416814143358</v>
      </c>
      <c r="K36" s="1405">
        <f>AM36</f>
        <v>1017.0094865741294</v>
      </c>
      <c r="L36" s="1405">
        <f>AN36</f>
        <v>129.38477792367419</v>
      </c>
      <c r="M36" s="1405">
        <f>AO36</f>
        <v>3346.6104814117798</v>
      </c>
      <c r="N36" s="1405">
        <f>AP36</f>
        <v>24462.333920540957</v>
      </c>
      <c r="O36" s="378"/>
      <c r="P36" s="378" t="s">
        <v>54</v>
      </c>
      <c r="Q36" s="378"/>
      <c r="R36" s="1406"/>
      <c r="S36" s="1404">
        <f>SUM(T36:AA36)</f>
        <v>17616.059066593243</v>
      </c>
      <c r="T36" s="1404">
        <f>AQ36</f>
        <v>7339.2129652350286</v>
      </c>
      <c r="U36" s="1404">
        <f>AR36</f>
        <v>681.5075249617887</v>
      </c>
      <c r="V36" s="1404">
        <f>AS36</f>
        <v>358.50261409760662</v>
      </c>
      <c r="W36" s="1404">
        <f>AT36</f>
        <v>925.82621723596628</v>
      </c>
      <c r="X36" s="1404">
        <f>AU36</f>
        <v>11.037977</v>
      </c>
      <c r="Y36" s="1404">
        <f>AV36</f>
        <v>62.325975938091538</v>
      </c>
      <c r="Z36" s="1404">
        <f>AW36</f>
        <v>58.442511796658223</v>
      </c>
      <c r="AA36" s="1404">
        <f>AX36</f>
        <v>8179.2032803281036</v>
      </c>
      <c r="AB36" s="1404">
        <f>AY36</f>
        <v>1031.248360190775</v>
      </c>
      <c r="AC36" s="1404">
        <f>AZ36</f>
        <v>217.99404727305347</v>
      </c>
      <c r="AD36" s="1404">
        <f>BA36</f>
        <v>484.86398277400912</v>
      </c>
      <c r="AE36" s="1718">
        <f>BB36</f>
        <v>328.39033014371222</v>
      </c>
      <c r="AF36" s="2578" t="s">
        <v>1942</v>
      </c>
      <c r="AG36" s="2579"/>
      <c r="AH36" s="1707">
        <v>124615.88484545925</v>
      </c>
      <c r="AI36" s="1708">
        <v>123584.63648526845</v>
      </c>
      <c r="AJ36" s="1708">
        <v>64332.680723139289</v>
      </c>
      <c r="AK36" s="1708">
        <v>10906.616347670961</v>
      </c>
      <c r="AL36" s="1708">
        <v>1773.9416814143358</v>
      </c>
      <c r="AM36" s="1708">
        <v>1017.0094865741294</v>
      </c>
      <c r="AN36" s="1708">
        <v>129.38477792367419</v>
      </c>
      <c r="AO36" s="1708">
        <v>3346.6104814117798</v>
      </c>
      <c r="AP36" s="1708">
        <v>24462.333920540957</v>
      </c>
      <c r="AQ36" s="1708">
        <v>7339.2129652350286</v>
      </c>
      <c r="AR36" s="1708">
        <v>681.5075249617887</v>
      </c>
      <c r="AS36" s="1708">
        <v>358.50261409760662</v>
      </c>
      <c r="AT36" s="1708">
        <v>925.82621723596628</v>
      </c>
      <c r="AU36" s="1708">
        <v>11.037977</v>
      </c>
      <c r="AV36" s="1708">
        <v>62.325975938091538</v>
      </c>
      <c r="AW36" s="1708">
        <v>58.442511796658223</v>
      </c>
      <c r="AX36" s="1708">
        <v>8179.2032803281036</v>
      </c>
      <c r="AY36" s="1708">
        <v>1031.248360190775</v>
      </c>
      <c r="AZ36" s="1708">
        <v>217.99404727305347</v>
      </c>
      <c r="BA36" s="1708">
        <v>484.86398277400912</v>
      </c>
      <c r="BB36" s="1710">
        <v>328.39033014371222</v>
      </c>
    </row>
    <row r="37" spans="1:54" ht="16.5" customHeight="1">
      <c r="A37" s="378"/>
      <c r="B37" s="1263" t="s">
        <v>254</v>
      </c>
      <c r="C37" s="378"/>
      <c r="D37" s="1406"/>
      <c r="E37" s="1407">
        <f>AH37</f>
        <v>41185.82481517292</v>
      </c>
      <c r="F37" s="1405">
        <f>AI37</f>
        <v>41077.78676912222</v>
      </c>
      <c r="G37" s="1387">
        <f t="shared" si="4"/>
        <v>33658.620976047678</v>
      </c>
      <c r="H37" s="1405">
        <f>AJ37</f>
        <v>22470.100402302152</v>
      </c>
      <c r="I37" s="1405">
        <f>AK37</f>
        <v>4076.8609398456897</v>
      </c>
      <c r="J37" s="1405">
        <f>AL37</f>
        <v>0</v>
      </c>
      <c r="K37" s="1405">
        <f>AM37</f>
        <v>178.92936547690562</v>
      </c>
      <c r="L37" s="1405">
        <f>AN37</f>
        <v>32.116106265264143</v>
      </c>
      <c r="M37" s="1405">
        <f>AO37</f>
        <v>413.11600612282774</v>
      </c>
      <c r="N37" s="1405">
        <f>AP37</f>
        <v>6487.4981560348315</v>
      </c>
      <c r="O37" s="378"/>
      <c r="P37" s="1263" t="s">
        <v>254</v>
      </c>
      <c r="Q37" s="378"/>
      <c r="R37" s="1406"/>
      <c r="S37" s="1404">
        <f>SUM(T37:AA37)</f>
        <v>7622.3303534773659</v>
      </c>
      <c r="T37" s="1404">
        <f>AQ37</f>
        <v>2391.4361489885719</v>
      </c>
      <c r="U37" s="1404">
        <f>AR37</f>
        <v>126.23671099639877</v>
      </c>
      <c r="V37" s="1404">
        <f>AS37</f>
        <v>148.13352548935111</v>
      </c>
      <c r="W37" s="1404">
        <f>AT37</f>
        <v>233.07869527573823</v>
      </c>
      <c r="X37" s="1404">
        <f>AU37</f>
        <v>0.6061733913746703</v>
      </c>
      <c r="Y37" s="1404">
        <f>AV37</f>
        <v>31.862133333498729</v>
      </c>
      <c r="Z37" s="1404">
        <f>AW37</f>
        <v>1.4965550000506607</v>
      </c>
      <c r="AA37" s="1404">
        <f>AX37</f>
        <v>4689.4804110023824</v>
      </c>
      <c r="AB37" s="1404">
        <f>AY37</f>
        <v>112.99179954911183</v>
      </c>
      <c r="AC37" s="1404">
        <f>AZ37</f>
        <v>11.185584667049007</v>
      </c>
      <c r="AD37" s="1404">
        <f>BA37</f>
        <v>76.798717304127919</v>
      </c>
      <c r="AE37" s="1718">
        <f>BB37</f>
        <v>25.007497577934902</v>
      </c>
      <c r="AF37" s="2578" t="s">
        <v>1943</v>
      </c>
      <c r="AG37" s="2579"/>
      <c r="AH37" s="1707">
        <v>41185.82481517292</v>
      </c>
      <c r="AI37" s="1708">
        <v>41077.78676912222</v>
      </c>
      <c r="AJ37" s="1708">
        <v>22470.100402302152</v>
      </c>
      <c r="AK37" s="1708">
        <v>4076.8609398456897</v>
      </c>
      <c r="AL37" s="1708">
        <v>0</v>
      </c>
      <c r="AM37" s="1708">
        <v>178.92936547690562</v>
      </c>
      <c r="AN37" s="1708">
        <v>32.116106265264143</v>
      </c>
      <c r="AO37" s="1708">
        <v>413.11600612282774</v>
      </c>
      <c r="AP37" s="1708">
        <v>6487.4981560348315</v>
      </c>
      <c r="AQ37" s="1708">
        <v>2391.4361489885719</v>
      </c>
      <c r="AR37" s="1708">
        <v>126.23671099639877</v>
      </c>
      <c r="AS37" s="1708">
        <v>148.13352548935111</v>
      </c>
      <c r="AT37" s="1708">
        <v>233.07869527573823</v>
      </c>
      <c r="AU37" s="1709">
        <v>0.6061733913746703</v>
      </c>
      <c r="AV37" s="1708">
        <v>31.862133333498729</v>
      </c>
      <c r="AW37" s="1708">
        <v>1.4965550000506607</v>
      </c>
      <c r="AX37" s="1708">
        <v>4689.4804110023824</v>
      </c>
      <c r="AY37" s="1708">
        <v>112.99179954911183</v>
      </c>
      <c r="AZ37" s="1708">
        <v>11.185584667049007</v>
      </c>
      <c r="BA37" s="1708">
        <v>76.798717304127919</v>
      </c>
      <c r="BB37" s="1710">
        <v>25.007497577934902</v>
      </c>
    </row>
    <row r="38" spans="1:54" ht="16.5" customHeight="1">
      <c r="A38" s="378"/>
      <c r="B38" s="1263" t="s">
        <v>253</v>
      </c>
      <c r="C38" s="378"/>
      <c r="D38" s="1406"/>
      <c r="E38" s="1407">
        <f>AH38</f>
        <v>80781.409569999931</v>
      </c>
      <c r="F38" s="1405">
        <f>AI38</f>
        <v>79263.329111999876</v>
      </c>
      <c r="G38" s="1387">
        <f t="shared" si="4"/>
        <v>69921.748406999977</v>
      </c>
      <c r="H38" s="1405">
        <f>AJ38</f>
        <v>36939.798857000002</v>
      </c>
      <c r="I38" s="1405">
        <f>AK38</f>
        <v>8743.2452639999956</v>
      </c>
      <c r="J38" s="1405">
        <f>AL38</f>
        <v>0.45413700000000001</v>
      </c>
      <c r="K38" s="1405">
        <f>AM38</f>
        <v>761.34813500000041</v>
      </c>
      <c r="L38" s="1405">
        <f>AN38</f>
        <v>161.80273400000013</v>
      </c>
      <c r="M38" s="1405">
        <f>AO38</f>
        <v>1512.4661030000004</v>
      </c>
      <c r="N38" s="1405">
        <f>AP38</f>
        <v>21802.633176999989</v>
      </c>
      <c r="O38" s="378"/>
      <c r="P38" s="1263" t="s">
        <v>253</v>
      </c>
      <c r="Q38" s="378"/>
      <c r="R38" s="1406"/>
      <c r="S38" s="1404">
        <f>SUM(T38:AA38)</f>
        <v>9341.5807049999985</v>
      </c>
      <c r="T38" s="1404">
        <f>AQ38</f>
        <v>4626.8425660000012</v>
      </c>
      <c r="U38" s="1404">
        <f>AR38</f>
        <v>303.27529000000004</v>
      </c>
      <c r="V38" s="1404">
        <f>AS38</f>
        <v>99.173336999999933</v>
      </c>
      <c r="W38" s="1404">
        <f>AT38</f>
        <v>362.95697299999978</v>
      </c>
      <c r="X38" s="1404">
        <f>AU38</f>
        <v>68.623308999999978</v>
      </c>
      <c r="Y38" s="1404">
        <f>AV38</f>
        <v>758.65142800000012</v>
      </c>
      <c r="Z38" s="1404">
        <f>AW38</f>
        <v>87.245332999999974</v>
      </c>
      <c r="AA38" s="1404">
        <f>AX38</f>
        <v>3034.8124689999991</v>
      </c>
      <c r="AB38" s="1404">
        <f>AY38</f>
        <v>1518.0804580000001</v>
      </c>
      <c r="AC38" s="1404">
        <f>AZ38</f>
        <v>48.044259000000004</v>
      </c>
      <c r="AD38" s="1404">
        <f>BA38</f>
        <v>664.58025599999951</v>
      </c>
      <c r="AE38" s="1718">
        <f>BB38</f>
        <v>805.45594299999959</v>
      </c>
      <c r="AF38" s="2578" t="s">
        <v>1944</v>
      </c>
      <c r="AG38" s="2579"/>
      <c r="AH38" s="1707">
        <v>80781.409569999931</v>
      </c>
      <c r="AI38" s="1708">
        <v>79263.329111999876</v>
      </c>
      <c r="AJ38" s="1708">
        <v>36939.798857000002</v>
      </c>
      <c r="AK38" s="1708">
        <v>8743.2452639999956</v>
      </c>
      <c r="AL38" s="1709">
        <v>0.45413700000000001</v>
      </c>
      <c r="AM38" s="1708">
        <v>761.34813500000041</v>
      </c>
      <c r="AN38" s="1708">
        <v>161.80273400000013</v>
      </c>
      <c r="AO38" s="1708">
        <v>1512.4661030000004</v>
      </c>
      <c r="AP38" s="1708">
        <v>21802.633176999989</v>
      </c>
      <c r="AQ38" s="1708">
        <v>4626.8425660000012</v>
      </c>
      <c r="AR38" s="1708">
        <v>303.27529000000004</v>
      </c>
      <c r="AS38" s="1708">
        <v>99.173336999999933</v>
      </c>
      <c r="AT38" s="1708">
        <v>362.95697299999978</v>
      </c>
      <c r="AU38" s="1708">
        <v>68.623308999999978</v>
      </c>
      <c r="AV38" s="1708">
        <v>758.65142800000012</v>
      </c>
      <c r="AW38" s="1708">
        <v>87.245332999999974</v>
      </c>
      <c r="AX38" s="1708">
        <v>3034.8124689999991</v>
      </c>
      <c r="AY38" s="1708">
        <v>1518.0804580000001</v>
      </c>
      <c r="AZ38" s="1708">
        <v>48.044259000000004</v>
      </c>
      <c r="BA38" s="1708">
        <v>664.58025599999951</v>
      </c>
      <c r="BB38" s="1710">
        <v>805.45594299999959</v>
      </c>
    </row>
    <row r="39" spans="1:54" ht="16.5" customHeight="1">
      <c r="A39" s="2948" t="s">
        <v>14</v>
      </c>
      <c r="B39" s="2948"/>
      <c r="C39" s="2948"/>
      <c r="D39" s="18"/>
      <c r="E39" s="1407"/>
      <c r="F39" s="1405"/>
      <c r="G39" s="1387"/>
      <c r="H39" s="1405"/>
      <c r="I39" s="1405"/>
      <c r="J39" s="1405"/>
      <c r="K39" s="1405"/>
      <c r="L39" s="1405"/>
      <c r="M39" s="1405"/>
      <c r="N39" s="1405"/>
      <c r="O39" s="2948" t="s">
        <v>14</v>
      </c>
      <c r="P39" s="2948"/>
      <c r="Q39" s="2948"/>
      <c r="R39" s="18"/>
      <c r="S39" s="1404"/>
      <c r="T39" s="1404"/>
      <c r="U39" s="1404"/>
      <c r="V39" s="1404"/>
      <c r="W39" s="1404"/>
      <c r="X39" s="1404"/>
      <c r="Y39" s="1404"/>
      <c r="Z39" s="1404"/>
      <c r="AA39" s="1404"/>
      <c r="AB39" s="1404"/>
      <c r="AC39" s="1404"/>
      <c r="AD39" s="1404"/>
      <c r="AE39" s="1718"/>
      <c r="AF39" s="2578" t="s">
        <v>1945</v>
      </c>
      <c r="AG39" s="2579" t="s">
        <v>1946</v>
      </c>
      <c r="AH39" s="1707">
        <v>849663.13198424107</v>
      </c>
      <c r="AI39" s="1708">
        <v>839409.68193550559</v>
      </c>
      <c r="AJ39" s="1708">
        <v>443015.58140465734</v>
      </c>
      <c r="AK39" s="1708">
        <v>115341.84908256018</v>
      </c>
      <c r="AL39" s="1708">
        <v>10904.594323371033</v>
      </c>
      <c r="AM39" s="1708">
        <v>6467.1776192605812</v>
      </c>
      <c r="AN39" s="1708">
        <v>2077.9985542618238</v>
      </c>
      <c r="AO39" s="1708">
        <v>10170.815573995145</v>
      </c>
      <c r="AP39" s="1708">
        <v>163731.58128952293</v>
      </c>
      <c r="AQ39" s="1708">
        <v>42491.395672055565</v>
      </c>
      <c r="AR39" s="1708">
        <v>3091.1042363465899</v>
      </c>
      <c r="AS39" s="1708">
        <v>1492.4898894101798</v>
      </c>
      <c r="AT39" s="1708">
        <v>3773.26297531518</v>
      </c>
      <c r="AU39" s="1708">
        <v>289.44353937349871</v>
      </c>
      <c r="AV39" s="1708">
        <v>1972.3046208926542</v>
      </c>
      <c r="AW39" s="1708">
        <v>199.48781431059797</v>
      </c>
      <c r="AX39" s="1708">
        <v>34593.759900575766</v>
      </c>
      <c r="AY39" s="1708">
        <v>10258.403802235442</v>
      </c>
      <c r="AZ39" s="1708">
        <v>900.69460317803782</v>
      </c>
      <c r="BA39" s="1708">
        <v>4070.0704343822131</v>
      </c>
      <c r="BB39" s="1710">
        <v>5287.6387646751919</v>
      </c>
    </row>
    <row r="40" spans="1:54" ht="16.5" customHeight="1">
      <c r="A40" s="2639" t="s">
        <v>45</v>
      </c>
      <c r="B40" s="2639"/>
      <c r="C40" s="379"/>
      <c r="D40" s="18"/>
      <c r="E40" s="1407">
        <f>AH39</f>
        <v>849663.13198424107</v>
      </c>
      <c r="F40" s="1405">
        <f>AI39</f>
        <v>839409.68193550559</v>
      </c>
      <c r="G40" s="1387">
        <f t="shared" si="4"/>
        <v>751709.59784762911</v>
      </c>
      <c r="H40" s="1405">
        <f>AJ39</f>
        <v>443015.58140465734</v>
      </c>
      <c r="I40" s="1405">
        <f>AK39</f>
        <v>115341.84908256018</v>
      </c>
      <c r="J40" s="1405">
        <f>AL39</f>
        <v>10904.594323371033</v>
      </c>
      <c r="K40" s="1405">
        <f>AM39</f>
        <v>6467.1776192605812</v>
      </c>
      <c r="L40" s="1405">
        <f>AN39</f>
        <v>2077.9985542618238</v>
      </c>
      <c r="M40" s="1405">
        <f>AO39</f>
        <v>10170.815573995145</v>
      </c>
      <c r="N40" s="1405">
        <f>AP39</f>
        <v>163731.58128952293</v>
      </c>
      <c r="O40" s="2639" t="s">
        <v>45</v>
      </c>
      <c r="P40" s="2639"/>
      <c r="Q40" s="379"/>
      <c r="R40" s="18"/>
      <c r="S40" s="1404">
        <f t="shared" ref="S40:S54" si="5">SUM(T40:AA40)</f>
        <v>87903.248648280016</v>
      </c>
      <c r="T40" s="1404">
        <f>AQ39</f>
        <v>42491.395672055565</v>
      </c>
      <c r="U40" s="1404">
        <f>AR39</f>
        <v>3091.1042363465899</v>
      </c>
      <c r="V40" s="1404">
        <f>AS39</f>
        <v>1492.4898894101798</v>
      </c>
      <c r="W40" s="1404">
        <f>AT39</f>
        <v>3773.26297531518</v>
      </c>
      <c r="X40" s="1404">
        <f>AU39</f>
        <v>289.44353937349871</v>
      </c>
      <c r="Y40" s="1404">
        <f>AV39</f>
        <v>1972.3046208926542</v>
      </c>
      <c r="Z40" s="1404">
        <f>AW39</f>
        <v>199.48781431059797</v>
      </c>
      <c r="AA40" s="1404">
        <f>AX39</f>
        <v>34593.759900575766</v>
      </c>
      <c r="AB40" s="1404">
        <f>AY39</f>
        <v>10258.403802235442</v>
      </c>
      <c r="AC40" s="1404">
        <f>AZ39</f>
        <v>900.69460317803782</v>
      </c>
      <c r="AD40" s="1404">
        <f>BA39</f>
        <v>4070.0704343822131</v>
      </c>
      <c r="AE40" s="1718">
        <f>BB39</f>
        <v>5287.6387646751919</v>
      </c>
      <c r="AF40" s="2578"/>
      <c r="AG40" s="2579" t="s">
        <v>1947</v>
      </c>
      <c r="AH40" s="1707">
        <v>6598.336105962886</v>
      </c>
      <c r="AI40" s="1708">
        <v>6559.9936812683709</v>
      </c>
      <c r="AJ40" s="1708">
        <v>3588.6528959013226</v>
      </c>
      <c r="AK40" s="1708">
        <v>1113.3127040592835</v>
      </c>
      <c r="AL40" s="1708">
        <v>0</v>
      </c>
      <c r="AM40" s="1708">
        <v>62.58647622041746</v>
      </c>
      <c r="AN40" s="1708">
        <v>25.217703844929158</v>
      </c>
      <c r="AO40" s="1708">
        <v>108.67009014582113</v>
      </c>
      <c r="AP40" s="1708">
        <v>910.82762881835265</v>
      </c>
      <c r="AQ40" s="1708">
        <v>426.25225584605187</v>
      </c>
      <c r="AR40" s="1708">
        <v>11.476851775849696</v>
      </c>
      <c r="AS40" s="1708">
        <v>22.33656479936927</v>
      </c>
      <c r="AT40" s="1708">
        <v>18.784078346768197</v>
      </c>
      <c r="AU40" s="1708">
        <v>1.061045</v>
      </c>
      <c r="AV40" s="1708">
        <v>5.454745616189677</v>
      </c>
      <c r="AW40" s="1709">
        <v>0.24979338836265877</v>
      </c>
      <c r="AX40" s="1708">
        <v>265.11084750565419</v>
      </c>
      <c r="AY40" s="1708">
        <v>38.34242469451636</v>
      </c>
      <c r="AZ40" s="1708">
        <v>3.0399283455082027</v>
      </c>
      <c r="BA40" s="1708">
        <v>24.74429262850613</v>
      </c>
      <c r="BB40" s="1710">
        <v>10.558203720502023</v>
      </c>
    </row>
    <row r="41" spans="1:54" ht="16.5" customHeight="1">
      <c r="A41" s="7"/>
      <c r="B41" s="1263" t="s">
        <v>15</v>
      </c>
      <c r="C41" s="380"/>
      <c r="D41" s="18"/>
      <c r="E41" s="1407">
        <f>AH52</f>
        <v>411982.33295009861</v>
      </c>
      <c r="F41" s="1405">
        <f>AI52</f>
        <v>407367.39481319697</v>
      </c>
      <c r="G41" s="1387">
        <f t="shared" si="4"/>
        <v>364328.96594917803</v>
      </c>
      <c r="H41" s="1405">
        <f>AJ52</f>
        <v>227910.80861658882</v>
      </c>
      <c r="I41" s="1405">
        <f>AK52</f>
        <v>63074.257462603477</v>
      </c>
      <c r="J41" s="1405">
        <f>AL52</f>
        <v>758.67783179886555</v>
      </c>
      <c r="K41" s="1405">
        <f>AM52</f>
        <v>3039.8220433620277</v>
      </c>
      <c r="L41" s="1405">
        <f>AN52</f>
        <v>1142.9491406938271</v>
      </c>
      <c r="M41" s="1405">
        <f>AO52</f>
        <v>3680.5130342603152</v>
      </c>
      <c r="N41" s="1405">
        <f>AP52</f>
        <v>64721.937819870698</v>
      </c>
      <c r="O41" s="7"/>
      <c r="P41" s="1263" t="s">
        <v>15</v>
      </c>
      <c r="Q41" s="380"/>
      <c r="R41" s="18"/>
      <c r="S41" s="1404">
        <f t="shared" si="5"/>
        <v>43038.428864017653</v>
      </c>
      <c r="T41" s="1404">
        <f>AQ52</f>
        <v>24867.394345841763</v>
      </c>
      <c r="U41" s="1404">
        <f>AR52</f>
        <v>1699.8034158367698</v>
      </c>
      <c r="V41" s="1404">
        <f>AS52</f>
        <v>659.78925100779736</v>
      </c>
      <c r="W41" s="1404">
        <f>AT52</f>
        <v>1504.9199211629743</v>
      </c>
      <c r="X41" s="1404">
        <f>AU52</f>
        <v>184.8083797849778</v>
      </c>
      <c r="Y41" s="1404">
        <f>AV52</f>
        <v>1504.8468336363767</v>
      </c>
      <c r="Z41" s="1404">
        <f>AW52</f>
        <v>87.997185559013701</v>
      </c>
      <c r="AA41" s="1404">
        <f>AX52</f>
        <v>12528.869531187978</v>
      </c>
      <c r="AB41" s="1404">
        <f>AY52</f>
        <v>4614.9381369018975</v>
      </c>
      <c r="AC41" s="1404">
        <f>AZ52</f>
        <v>423.98536753547239</v>
      </c>
      <c r="AD41" s="1404">
        <f>BA52</f>
        <v>2259.6680054960962</v>
      </c>
      <c r="AE41" s="1718">
        <f>BB52</f>
        <v>1931.2847638703272</v>
      </c>
      <c r="AF41" s="2578" t="s">
        <v>1948</v>
      </c>
      <c r="AG41" s="2579" t="s">
        <v>1949</v>
      </c>
      <c r="AH41" s="1707">
        <v>97025.665921886102</v>
      </c>
      <c r="AI41" s="1708">
        <v>95785.252983323604</v>
      </c>
      <c r="AJ41" s="1708">
        <v>50767.020100824535</v>
      </c>
      <c r="AK41" s="1708">
        <v>18066.638504965933</v>
      </c>
      <c r="AL41" s="1708">
        <v>29.542137333424012</v>
      </c>
      <c r="AM41" s="1708">
        <v>840.77139321046104</v>
      </c>
      <c r="AN41" s="1708">
        <v>254.87596039820085</v>
      </c>
      <c r="AO41" s="1708">
        <v>674.53370925916249</v>
      </c>
      <c r="AP41" s="1708">
        <v>13450.89143678608</v>
      </c>
      <c r="AQ41" s="1708">
        <v>6524.2562894999091</v>
      </c>
      <c r="AR41" s="1708">
        <v>457.90427993346685</v>
      </c>
      <c r="AS41" s="1708">
        <v>133.70910851151692</v>
      </c>
      <c r="AT41" s="1708">
        <v>444.33720102802528</v>
      </c>
      <c r="AU41" s="1708">
        <v>8.383127193883805</v>
      </c>
      <c r="AV41" s="1708">
        <v>498.7450486016636</v>
      </c>
      <c r="AW41" s="1708">
        <v>17.656498751961788</v>
      </c>
      <c r="AX41" s="1708">
        <v>3615.9881870254794</v>
      </c>
      <c r="AY41" s="1708">
        <v>1240.4129385623298</v>
      </c>
      <c r="AZ41" s="1708">
        <v>152.7151038838544</v>
      </c>
      <c r="BA41" s="1708">
        <v>689.31974947679532</v>
      </c>
      <c r="BB41" s="1710">
        <v>398.37808520168119</v>
      </c>
    </row>
    <row r="42" spans="1:54" ht="16.5" customHeight="1">
      <c r="A42" s="42"/>
      <c r="B42" s="42" t="s">
        <v>1822</v>
      </c>
      <c r="C42" s="1390"/>
      <c r="D42" s="1406"/>
      <c r="E42" s="1407">
        <f>AH41</f>
        <v>97025.665921886102</v>
      </c>
      <c r="F42" s="1405">
        <f>AI41</f>
        <v>95785.252983323604</v>
      </c>
      <c r="G42" s="1387">
        <f t="shared" si="4"/>
        <v>84084.27324277781</v>
      </c>
      <c r="H42" s="1405">
        <f>AJ41</f>
        <v>50767.020100824535</v>
      </c>
      <c r="I42" s="1405">
        <f>AK41</f>
        <v>18066.638504965933</v>
      </c>
      <c r="J42" s="1405">
        <f>AL41</f>
        <v>29.542137333424012</v>
      </c>
      <c r="K42" s="1405">
        <f>AM41</f>
        <v>840.77139321046104</v>
      </c>
      <c r="L42" s="1405">
        <f>AN41</f>
        <v>254.87596039820085</v>
      </c>
      <c r="M42" s="1405">
        <f>AO41</f>
        <v>674.53370925916249</v>
      </c>
      <c r="N42" s="1405">
        <f>AP41</f>
        <v>13450.89143678608</v>
      </c>
      <c r="O42" s="42"/>
      <c r="P42" s="42" t="s">
        <v>1823</v>
      </c>
      <c r="Q42" s="1390"/>
      <c r="R42" s="1406"/>
      <c r="S42" s="1404">
        <f t="shared" si="5"/>
        <v>11700.979740545907</v>
      </c>
      <c r="T42" s="1404">
        <f>AQ41</f>
        <v>6524.2562894999091</v>
      </c>
      <c r="U42" s="1404">
        <f>AR41</f>
        <v>457.90427993346685</v>
      </c>
      <c r="V42" s="1404">
        <f>AS41</f>
        <v>133.70910851151692</v>
      </c>
      <c r="W42" s="1404">
        <f>AT41</f>
        <v>444.33720102802528</v>
      </c>
      <c r="X42" s="1404">
        <f>AU41</f>
        <v>8.383127193883805</v>
      </c>
      <c r="Y42" s="1404">
        <f>AV41</f>
        <v>498.7450486016636</v>
      </c>
      <c r="Z42" s="1404">
        <f>AW41</f>
        <v>17.656498751961788</v>
      </c>
      <c r="AA42" s="1404">
        <f>AX41</f>
        <v>3615.9881870254794</v>
      </c>
      <c r="AB42" s="1404">
        <f>AY41</f>
        <v>1240.4129385623298</v>
      </c>
      <c r="AC42" s="1404">
        <f>AZ41</f>
        <v>152.7151038838544</v>
      </c>
      <c r="AD42" s="1404">
        <f>BA41</f>
        <v>689.31974947679532</v>
      </c>
      <c r="AE42" s="1718">
        <f>BB41</f>
        <v>398.37808520168119</v>
      </c>
      <c r="AF42" s="2578"/>
      <c r="AG42" s="2579" t="s">
        <v>1950</v>
      </c>
      <c r="AH42" s="1707">
        <v>223419.19687226892</v>
      </c>
      <c r="AI42" s="1708">
        <v>220757.83753306567</v>
      </c>
      <c r="AJ42" s="1708">
        <v>126817.68843196917</v>
      </c>
      <c r="AK42" s="1708">
        <v>33409.344510180716</v>
      </c>
      <c r="AL42" s="1708">
        <v>681.80928773313963</v>
      </c>
      <c r="AM42" s="1708">
        <v>1518.0180165057832</v>
      </c>
      <c r="AN42" s="1708">
        <v>660.52625884647091</v>
      </c>
      <c r="AO42" s="1708">
        <v>2253.2691451647106</v>
      </c>
      <c r="AP42" s="1708">
        <v>34048.576323890455</v>
      </c>
      <c r="AQ42" s="1708">
        <v>13207.87309196515</v>
      </c>
      <c r="AR42" s="1708">
        <v>833.21091637594827</v>
      </c>
      <c r="AS42" s="1708">
        <v>331.84027361029376</v>
      </c>
      <c r="AT42" s="1708">
        <v>603.2340028830348</v>
      </c>
      <c r="AU42" s="1708">
        <v>162.43050815551504</v>
      </c>
      <c r="AV42" s="1708">
        <v>852.3258528915851</v>
      </c>
      <c r="AW42" s="1708">
        <v>60.543044444443581</v>
      </c>
      <c r="AX42" s="1708">
        <v>5317.1478684490557</v>
      </c>
      <c r="AY42" s="1708">
        <v>2661.3593392035755</v>
      </c>
      <c r="AZ42" s="1708">
        <v>245.02338479406848</v>
      </c>
      <c r="BA42" s="1708">
        <v>1197.9260009384452</v>
      </c>
      <c r="BB42" s="1710">
        <v>1218.4099534710626</v>
      </c>
    </row>
    <row r="43" spans="1:54" ht="16.5" customHeight="1">
      <c r="A43" s="42"/>
      <c r="B43" s="42" t="s">
        <v>1824</v>
      </c>
      <c r="C43" s="1390"/>
      <c r="D43" s="1406"/>
      <c r="E43" s="1407">
        <f>AH42</f>
        <v>223419.19687226892</v>
      </c>
      <c r="F43" s="1405">
        <f>AI42</f>
        <v>220757.83753306567</v>
      </c>
      <c r="G43" s="1387">
        <f t="shared" si="4"/>
        <v>199389.23197429045</v>
      </c>
      <c r="H43" s="1405">
        <f>AJ42</f>
        <v>126817.68843196917</v>
      </c>
      <c r="I43" s="1405">
        <f>AK42</f>
        <v>33409.344510180716</v>
      </c>
      <c r="J43" s="1405">
        <f>AL42</f>
        <v>681.80928773313963</v>
      </c>
      <c r="K43" s="1405">
        <f>AM42</f>
        <v>1518.0180165057832</v>
      </c>
      <c r="L43" s="1405">
        <f>AN42</f>
        <v>660.52625884647091</v>
      </c>
      <c r="M43" s="1405">
        <f>AO42</f>
        <v>2253.2691451647106</v>
      </c>
      <c r="N43" s="1405">
        <f>AP42</f>
        <v>34048.576323890455</v>
      </c>
      <c r="O43" s="42"/>
      <c r="P43" s="42" t="s">
        <v>1824</v>
      </c>
      <c r="Q43" s="1390"/>
      <c r="R43" s="1406"/>
      <c r="S43" s="1404">
        <f t="shared" si="5"/>
        <v>21368.605558775027</v>
      </c>
      <c r="T43" s="1404">
        <f>AQ42</f>
        <v>13207.87309196515</v>
      </c>
      <c r="U43" s="1404">
        <f>AR42</f>
        <v>833.21091637594827</v>
      </c>
      <c r="V43" s="1404">
        <f>AS42</f>
        <v>331.84027361029376</v>
      </c>
      <c r="W43" s="1404">
        <f>AT42</f>
        <v>603.2340028830348</v>
      </c>
      <c r="X43" s="1404">
        <f>AU42</f>
        <v>162.43050815551504</v>
      </c>
      <c r="Y43" s="1404">
        <f>AV42</f>
        <v>852.3258528915851</v>
      </c>
      <c r="Z43" s="1404">
        <f>AW42</f>
        <v>60.543044444443581</v>
      </c>
      <c r="AA43" s="1404">
        <f>AX42</f>
        <v>5317.1478684490557</v>
      </c>
      <c r="AB43" s="1404">
        <f>AY42</f>
        <v>2661.3593392035755</v>
      </c>
      <c r="AC43" s="1404">
        <f>AZ42</f>
        <v>245.02338479406848</v>
      </c>
      <c r="AD43" s="1404">
        <f>BA42</f>
        <v>1197.9260009384452</v>
      </c>
      <c r="AE43" s="1718">
        <f>BB42</f>
        <v>1218.4099534710626</v>
      </c>
      <c r="AF43" s="2578"/>
      <c r="AG43" s="2579" t="s">
        <v>1951</v>
      </c>
      <c r="AH43" s="1707">
        <v>55538.225842288331</v>
      </c>
      <c r="AI43" s="1708">
        <v>55059.682170422944</v>
      </c>
      <c r="AJ43" s="1708">
        <v>31922.698550544679</v>
      </c>
      <c r="AK43" s="1708">
        <v>7127.5682877097543</v>
      </c>
      <c r="AL43" s="1708">
        <v>47.326406732302004</v>
      </c>
      <c r="AM43" s="1708">
        <v>386.18565634117812</v>
      </c>
      <c r="AN43" s="1708">
        <v>110.38396492170796</v>
      </c>
      <c r="AO43" s="1708">
        <v>365.10535973157459</v>
      </c>
      <c r="AP43" s="1708">
        <v>9438.9631141372793</v>
      </c>
      <c r="AQ43" s="1708">
        <v>3188.8469543964502</v>
      </c>
      <c r="AR43" s="1708">
        <v>230.30525338632577</v>
      </c>
      <c r="AS43" s="1708">
        <v>94.572512683564014</v>
      </c>
      <c r="AT43" s="1708">
        <v>319.52945466614932</v>
      </c>
      <c r="AU43" s="1708">
        <v>13.018457238133191</v>
      </c>
      <c r="AV43" s="1708">
        <v>71.386979523942486</v>
      </c>
      <c r="AW43" s="1708">
        <v>6.926753999999999</v>
      </c>
      <c r="AX43" s="1708">
        <v>1736.8644644099004</v>
      </c>
      <c r="AY43" s="1708">
        <v>478.54367186535688</v>
      </c>
      <c r="AZ43" s="1708">
        <v>17.076070846437002</v>
      </c>
      <c r="BA43" s="1708">
        <v>225.91731306341615</v>
      </c>
      <c r="BB43" s="1710">
        <v>235.55028795550348</v>
      </c>
    </row>
    <row r="44" spans="1:54" ht="16.5" customHeight="1">
      <c r="A44" s="42"/>
      <c r="B44" s="42" t="s">
        <v>1825</v>
      </c>
      <c r="C44" s="1390"/>
      <c r="D44" s="1406"/>
      <c r="E44" s="1407">
        <f>AH43</f>
        <v>55538.225842288331</v>
      </c>
      <c r="F44" s="1405">
        <f>AI43</f>
        <v>55059.682170422944</v>
      </c>
      <c r="G44" s="1387">
        <f t="shared" si="4"/>
        <v>49398.23134011848</v>
      </c>
      <c r="H44" s="1405">
        <f>AJ43</f>
        <v>31922.698550544679</v>
      </c>
      <c r="I44" s="1405">
        <f>AK43</f>
        <v>7127.5682877097543</v>
      </c>
      <c r="J44" s="1405">
        <f>AL43</f>
        <v>47.326406732302004</v>
      </c>
      <c r="K44" s="1405">
        <f>AM43</f>
        <v>386.18565634117812</v>
      </c>
      <c r="L44" s="1405">
        <f>AN43</f>
        <v>110.38396492170796</v>
      </c>
      <c r="M44" s="1405">
        <f>AO43</f>
        <v>365.10535973157459</v>
      </c>
      <c r="N44" s="1405">
        <f>AP43</f>
        <v>9438.9631141372793</v>
      </c>
      <c r="O44" s="42"/>
      <c r="P44" s="42" t="s">
        <v>1826</v>
      </c>
      <c r="Q44" s="1390"/>
      <c r="R44" s="1406"/>
      <c r="S44" s="1404">
        <f t="shared" si="5"/>
        <v>5661.4508303044659</v>
      </c>
      <c r="T44" s="1404">
        <f>AQ43</f>
        <v>3188.8469543964502</v>
      </c>
      <c r="U44" s="1404">
        <f>AR43</f>
        <v>230.30525338632577</v>
      </c>
      <c r="V44" s="1404">
        <f>AS43</f>
        <v>94.572512683564014</v>
      </c>
      <c r="W44" s="1404">
        <f>AT43</f>
        <v>319.52945466614932</v>
      </c>
      <c r="X44" s="1404">
        <f>AU43</f>
        <v>13.018457238133191</v>
      </c>
      <c r="Y44" s="1404">
        <f>AV43</f>
        <v>71.386979523942486</v>
      </c>
      <c r="Z44" s="1404">
        <f>AW43</f>
        <v>6.926753999999999</v>
      </c>
      <c r="AA44" s="1404">
        <f>AX43</f>
        <v>1736.8644644099004</v>
      </c>
      <c r="AB44" s="1404">
        <f>AY43</f>
        <v>478.54367186535688</v>
      </c>
      <c r="AC44" s="1404">
        <f>AZ43</f>
        <v>17.076070846437002</v>
      </c>
      <c r="AD44" s="1404">
        <f>BA43</f>
        <v>225.91731306341615</v>
      </c>
      <c r="AE44" s="1718">
        <f>BB43</f>
        <v>235.55028795550348</v>
      </c>
      <c r="AF44" s="2578"/>
      <c r="AG44" s="2579" t="s">
        <v>1952</v>
      </c>
      <c r="AH44" s="1707">
        <v>35999.244313654453</v>
      </c>
      <c r="AI44" s="1708">
        <v>35764.622126383816</v>
      </c>
      <c r="AJ44" s="1708">
        <v>18403.401533250621</v>
      </c>
      <c r="AK44" s="1708">
        <v>4470.7061597470802</v>
      </c>
      <c r="AL44" s="1708">
        <v>0</v>
      </c>
      <c r="AM44" s="1708">
        <v>294.84697730460221</v>
      </c>
      <c r="AN44" s="1708">
        <v>117.16295652744603</v>
      </c>
      <c r="AO44" s="1708">
        <v>387.6048201048676</v>
      </c>
      <c r="AP44" s="1708">
        <v>7783.5069450569636</v>
      </c>
      <c r="AQ44" s="1708">
        <v>1946.4180099802318</v>
      </c>
      <c r="AR44" s="1708">
        <v>178.38296614103035</v>
      </c>
      <c r="AS44" s="1708">
        <v>99.667356202421672</v>
      </c>
      <c r="AT44" s="1708">
        <v>137.81926258576456</v>
      </c>
      <c r="AU44" s="1709">
        <v>0.97628719744572201</v>
      </c>
      <c r="AV44" s="1708">
        <v>82.388952619184352</v>
      </c>
      <c r="AW44" s="1708">
        <v>2.8708883626083406</v>
      </c>
      <c r="AX44" s="1708">
        <v>1858.869011303552</v>
      </c>
      <c r="AY44" s="1708">
        <v>234.62218727062898</v>
      </c>
      <c r="AZ44" s="1708">
        <v>9.1708080111125732</v>
      </c>
      <c r="BA44" s="1708">
        <v>146.50494201743709</v>
      </c>
      <c r="BB44" s="1710">
        <v>78.946437242079327</v>
      </c>
    </row>
    <row r="45" spans="1:54" ht="16.5" customHeight="1">
      <c r="A45" s="42"/>
      <c r="B45" s="42" t="s">
        <v>1827</v>
      </c>
      <c r="C45" s="1390"/>
      <c r="D45" s="1406"/>
      <c r="E45" s="1407">
        <f>AH44</f>
        <v>35999.244313654453</v>
      </c>
      <c r="F45" s="1405">
        <f>AI44</f>
        <v>35764.622126383816</v>
      </c>
      <c r="G45" s="1387">
        <f t="shared" si="4"/>
        <v>31457.229391991579</v>
      </c>
      <c r="H45" s="1405">
        <f>AJ44</f>
        <v>18403.401533250621</v>
      </c>
      <c r="I45" s="1405">
        <f>AK44</f>
        <v>4470.7061597470802</v>
      </c>
      <c r="J45" s="1405">
        <f>AL44</f>
        <v>0</v>
      </c>
      <c r="K45" s="1405">
        <f>AM44</f>
        <v>294.84697730460221</v>
      </c>
      <c r="L45" s="1405">
        <f>AN44</f>
        <v>117.16295652744603</v>
      </c>
      <c r="M45" s="1405">
        <f>AO44</f>
        <v>387.6048201048676</v>
      </c>
      <c r="N45" s="1405">
        <f>AP44</f>
        <v>7783.5069450569636</v>
      </c>
      <c r="O45" s="42"/>
      <c r="P45" s="42" t="s">
        <v>16</v>
      </c>
      <c r="Q45" s="1390"/>
      <c r="R45" s="1406"/>
      <c r="S45" s="1404">
        <f t="shared" si="5"/>
        <v>4307.3927343922387</v>
      </c>
      <c r="T45" s="1404">
        <f>AQ44</f>
        <v>1946.4180099802318</v>
      </c>
      <c r="U45" s="1404">
        <f>AR44</f>
        <v>178.38296614103035</v>
      </c>
      <c r="V45" s="1404">
        <f>AS44</f>
        <v>99.667356202421672</v>
      </c>
      <c r="W45" s="1404">
        <f>AT44</f>
        <v>137.81926258576456</v>
      </c>
      <c r="X45" s="1404">
        <f>AU44</f>
        <v>0.97628719744572201</v>
      </c>
      <c r="Y45" s="1404">
        <f>AV44</f>
        <v>82.388952619184352</v>
      </c>
      <c r="Z45" s="1404">
        <f>AW44</f>
        <v>2.8708883626083406</v>
      </c>
      <c r="AA45" s="1404">
        <f>AX44</f>
        <v>1858.869011303552</v>
      </c>
      <c r="AB45" s="1404">
        <f>AY44</f>
        <v>234.62218727062898</v>
      </c>
      <c r="AC45" s="1404">
        <f>AZ44</f>
        <v>9.1708080111125732</v>
      </c>
      <c r="AD45" s="1404">
        <f>BA44</f>
        <v>146.50494201743709</v>
      </c>
      <c r="AE45" s="1718">
        <f>BB44</f>
        <v>78.946437242079327</v>
      </c>
      <c r="AF45" s="2578"/>
      <c r="AG45" s="2579" t="s">
        <v>1953</v>
      </c>
      <c r="AH45" s="1707">
        <v>129178.63851552256</v>
      </c>
      <c r="AI45" s="1708">
        <v>127390.94457311452</v>
      </c>
      <c r="AJ45" s="1708">
        <v>61716.637601056587</v>
      </c>
      <c r="AK45" s="1708">
        <v>15463.605187323066</v>
      </c>
      <c r="AL45" s="1708">
        <v>2327.0482187265493</v>
      </c>
      <c r="AM45" s="1708">
        <v>748.44554699893399</v>
      </c>
      <c r="AN45" s="1708">
        <v>279.43136151977706</v>
      </c>
      <c r="AO45" s="1708">
        <v>1034.2222766629466</v>
      </c>
      <c r="AP45" s="1708">
        <v>33229.437284509091</v>
      </c>
      <c r="AQ45" s="1708">
        <v>5917.1702535956329</v>
      </c>
      <c r="AR45" s="1708">
        <v>564.22860265664747</v>
      </c>
      <c r="AS45" s="1708">
        <v>328.62504907209865</v>
      </c>
      <c r="AT45" s="1708">
        <v>887.89538754035038</v>
      </c>
      <c r="AU45" s="1708">
        <v>21.692949430985614</v>
      </c>
      <c r="AV45" s="1708">
        <v>205.91114473033576</v>
      </c>
      <c r="AW45" s="1708">
        <v>11.908131955620833</v>
      </c>
      <c r="AX45" s="1708">
        <v>4654.6855773357192</v>
      </c>
      <c r="AY45" s="1708">
        <v>1787.693942408139</v>
      </c>
      <c r="AZ45" s="1708">
        <v>279.7234743886151</v>
      </c>
      <c r="BA45" s="1708">
        <v>749.14531796193182</v>
      </c>
      <c r="BB45" s="1710">
        <v>758.82515005759103</v>
      </c>
    </row>
    <row r="46" spans="1:54" ht="16.5" customHeight="1">
      <c r="A46" s="42"/>
      <c r="B46" s="1263" t="s">
        <v>17</v>
      </c>
      <c r="C46" s="1390"/>
      <c r="D46" s="1406"/>
      <c r="E46" s="1407">
        <f>AH53</f>
        <v>174210.52483749803</v>
      </c>
      <c r="F46" s="1405">
        <f>AI53</f>
        <v>172116.372385266</v>
      </c>
      <c r="G46" s="1387">
        <f t="shared" si="4"/>
        <v>154868.40865621431</v>
      </c>
      <c r="H46" s="1405">
        <f>AJ53</f>
        <v>87581.823957746194</v>
      </c>
      <c r="I46" s="1405">
        <f>AK53</f>
        <v>19938.589664758496</v>
      </c>
      <c r="J46" s="1405">
        <f>AL53</f>
        <v>2874.5269541408852</v>
      </c>
      <c r="K46" s="1405">
        <f>AM53</f>
        <v>948.99240134793513</v>
      </c>
      <c r="L46" s="1405">
        <f>AN53</f>
        <v>339.97730416213909</v>
      </c>
      <c r="M46" s="1405">
        <f>AO53</f>
        <v>1412.2943645632504</v>
      </c>
      <c r="N46" s="1405">
        <f>AP53</f>
        <v>41772.204009495399</v>
      </c>
      <c r="O46" s="42"/>
      <c r="P46" s="1263" t="s">
        <v>17</v>
      </c>
      <c r="Q46" s="1390"/>
      <c r="R46" s="1406"/>
      <c r="S46" s="1404">
        <f t="shared" si="5"/>
        <v>17247.963729051582</v>
      </c>
      <c r="T46" s="1404">
        <f>AQ53</f>
        <v>7722.9095605529747</v>
      </c>
      <c r="U46" s="1404">
        <f>AR53</f>
        <v>660.46997605344302</v>
      </c>
      <c r="V46" s="1404">
        <f>AS53</f>
        <v>451.91149794753238</v>
      </c>
      <c r="W46" s="1404">
        <f>AT53</f>
        <v>1168.6651503954934</v>
      </c>
      <c r="X46" s="1404">
        <f>AU53</f>
        <v>22.299122822360285</v>
      </c>
      <c r="Y46" s="1404">
        <f>AV53</f>
        <v>225.66494099198979</v>
      </c>
      <c r="Z46" s="1404">
        <f>AW53</f>
        <v>12.81868575976983</v>
      </c>
      <c r="AA46" s="1404">
        <f>AX53</f>
        <v>6983.2247945280196</v>
      </c>
      <c r="AB46" s="1404">
        <f>AY53</f>
        <v>2094.1524522320055</v>
      </c>
      <c r="AC46" s="1404">
        <f>AZ53</f>
        <v>317.2919372140916</v>
      </c>
      <c r="AD46" s="1404">
        <f>BA53</f>
        <v>841.89123515464951</v>
      </c>
      <c r="AE46" s="1718">
        <f>BB53</f>
        <v>934.96927986326273</v>
      </c>
      <c r="AF46" s="2578"/>
      <c r="AG46" s="2579" t="s">
        <v>1954</v>
      </c>
      <c r="AH46" s="1707">
        <v>45031.886321975398</v>
      </c>
      <c r="AI46" s="1708">
        <v>44725.42781215156</v>
      </c>
      <c r="AJ46" s="1708">
        <v>25865.186356689563</v>
      </c>
      <c r="AK46" s="1708">
        <v>4474.9844774354333</v>
      </c>
      <c r="AL46" s="1708">
        <v>547.47873541433592</v>
      </c>
      <c r="AM46" s="1708">
        <v>200.54685434900074</v>
      </c>
      <c r="AN46" s="1708">
        <v>60.545942642362121</v>
      </c>
      <c r="AO46" s="1708">
        <v>378.07208790030489</v>
      </c>
      <c r="AP46" s="1708">
        <v>8542.7667249863425</v>
      </c>
      <c r="AQ46" s="1708">
        <v>1805.7393069573391</v>
      </c>
      <c r="AR46" s="1708">
        <v>96.241373396795794</v>
      </c>
      <c r="AS46" s="1708">
        <v>123.28644887543375</v>
      </c>
      <c r="AT46" s="1708">
        <v>280.76976285514161</v>
      </c>
      <c r="AU46" s="1709">
        <v>0.6061733913746703</v>
      </c>
      <c r="AV46" s="1708">
        <v>19.75379626165407</v>
      </c>
      <c r="AW46" s="1709">
        <v>0.91055380414899689</v>
      </c>
      <c r="AX46" s="1708">
        <v>2328.5392171923077</v>
      </c>
      <c r="AY46" s="1708">
        <v>306.45850982386588</v>
      </c>
      <c r="AZ46" s="1708">
        <v>37.568462825476352</v>
      </c>
      <c r="BA46" s="1708">
        <v>92.745917192717599</v>
      </c>
      <c r="BB46" s="1710">
        <v>176.14412980567172</v>
      </c>
    </row>
    <row r="47" spans="1:54" ht="16.5" customHeight="1">
      <c r="A47" s="42"/>
      <c r="B47" s="42" t="s">
        <v>1828</v>
      </c>
      <c r="C47" s="1390"/>
      <c r="D47" s="1406"/>
      <c r="E47" s="1407">
        <f>AH45</f>
        <v>129178.63851552256</v>
      </c>
      <c r="F47" s="1405">
        <f>AI45</f>
        <v>127390.94457311452</v>
      </c>
      <c r="G47" s="1387">
        <f t="shared" si="4"/>
        <v>114798.82747679693</v>
      </c>
      <c r="H47" s="1405">
        <f>AJ45</f>
        <v>61716.637601056587</v>
      </c>
      <c r="I47" s="1405">
        <f>AK45</f>
        <v>15463.605187323066</v>
      </c>
      <c r="J47" s="1405">
        <f>AL45</f>
        <v>2327.0482187265493</v>
      </c>
      <c r="K47" s="1405">
        <f>AM45</f>
        <v>748.44554699893399</v>
      </c>
      <c r="L47" s="1405">
        <f>AN45</f>
        <v>279.43136151977706</v>
      </c>
      <c r="M47" s="1405">
        <f>AO45</f>
        <v>1034.2222766629466</v>
      </c>
      <c r="N47" s="1405">
        <f>AP45</f>
        <v>33229.437284509091</v>
      </c>
      <c r="O47" s="42"/>
      <c r="P47" s="42" t="s">
        <v>1829</v>
      </c>
      <c r="Q47" s="1390"/>
      <c r="R47" s="1406"/>
      <c r="S47" s="1404">
        <f t="shared" si="5"/>
        <v>12592.11709631739</v>
      </c>
      <c r="T47" s="1404">
        <f>AQ45</f>
        <v>5917.1702535956329</v>
      </c>
      <c r="U47" s="1404">
        <f>AR45</f>
        <v>564.22860265664747</v>
      </c>
      <c r="V47" s="1404">
        <f>AS45</f>
        <v>328.62504907209865</v>
      </c>
      <c r="W47" s="1404">
        <f>AT45</f>
        <v>887.89538754035038</v>
      </c>
      <c r="X47" s="1404">
        <f>AU45</f>
        <v>21.692949430985614</v>
      </c>
      <c r="Y47" s="1404">
        <f>AV45</f>
        <v>205.91114473033576</v>
      </c>
      <c r="Z47" s="1404">
        <f>AW45</f>
        <v>11.908131955620833</v>
      </c>
      <c r="AA47" s="1404">
        <f>AX45</f>
        <v>4654.6855773357192</v>
      </c>
      <c r="AB47" s="1404">
        <f>AY45</f>
        <v>1787.693942408139</v>
      </c>
      <c r="AC47" s="1404">
        <f>AZ45</f>
        <v>279.7234743886151</v>
      </c>
      <c r="AD47" s="1404">
        <f>BA45</f>
        <v>749.14531796193182</v>
      </c>
      <c r="AE47" s="1718">
        <f>BB45</f>
        <v>758.82515005759103</v>
      </c>
      <c r="AF47" s="2578"/>
      <c r="AG47" s="2579" t="s">
        <v>1955</v>
      </c>
      <c r="AH47" s="1707">
        <v>55336.50907602955</v>
      </c>
      <c r="AI47" s="1708">
        <v>55035.55835625888</v>
      </c>
      <c r="AJ47" s="1708">
        <v>33360.339790053964</v>
      </c>
      <c r="AK47" s="1708">
        <v>6659.3466674610918</v>
      </c>
      <c r="AL47" s="1708">
        <v>0</v>
      </c>
      <c r="AM47" s="1708">
        <v>663.76500015723138</v>
      </c>
      <c r="AN47" s="1708">
        <v>121.27731637215263</v>
      </c>
      <c r="AO47" s="1708">
        <v>950.68337874477061</v>
      </c>
      <c r="AP47" s="1708">
        <v>8647.4031625369444</v>
      </c>
      <c r="AQ47" s="1708">
        <v>1902.0468526437569</v>
      </c>
      <c r="AR47" s="1708">
        <v>137.46925544907421</v>
      </c>
      <c r="AS47" s="1708">
        <v>88.28129238946596</v>
      </c>
      <c r="AT47" s="1708">
        <v>155.95968490266338</v>
      </c>
      <c r="AU47" s="1708">
        <v>1.9338773333320467</v>
      </c>
      <c r="AV47" s="1708">
        <v>63.594245209666255</v>
      </c>
      <c r="AW47" s="1708">
        <v>0</v>
      </c>
      <c r="AX47" s="1708">
        <v>2283.457833004783</v>
      </c>
      <c r="AY47" s="1708">
        <v>300.95071977066988</v>
      </c>
      <c r="AZ47" s="1708">
        <v>14.487764577869637</v>
      </c>
      <c r="BA47" s="1708">
        <v>144.87387189119917</v>
      </c>
      <c r="BB47" s="1710">
        <v>141.58908330160105</v>
      </c>
    </row>
    <row r="48" spans="1:54" ht="16.5" customHeight="1">
      <c r="A48" s="42"/>
      <c r="B48" s="42" t="s">
        <v>310</v>
      </c>
      <c r="C48" s="1390"/>
      <c r="D48" s="1406"/>
      <c r="E48" s="1407">
        <f>AH46</f>
        <v>45031.886321975398</v>
      </c>
      <c r="F48" s="1405">
        <f>AI46</f>
        <v>44725.42781215156</v>
      </c>
      <c r="G48" s="1387">
        <f t="shared" si="4"/>
        <v>40069.58117941735</v>
      </c>
      <c r="H48" s="1405">
        <f>AJ46</f>
        <v>25865.186356689563</v>
      </c>
      <c r="I48" s="1405">
        <f>AK46</f>
        <v>4474.9844774354333</v>
      </c>
      <c r="J48" s="1405">
        <f>AL46</f>
        <v>547.47873541433592</v>
      </c>
      <c r="K48" s="1405">
        <f>AM46</f>
        <v>200.54685434900074</v>
      </c>
      <c r="L48" s="1405">
        <f>AN46</f>
        <v>60.545942642362121</v>
      </c>
      <c r="M48" s="1405">
        <f>AO46</f>
        <v>378.07208790030489</v>
      </c>
      <c r="N48" s="1405">
        <f>AP46</f>
        <v>8542.7667249863425</v>
      </c>
      <c r="O48" s="42"/>
      <c r="P48" s="42" t="s">
        <v>1830</v>
      </c>
      <c r="Q48" s="1390"/>
      <c r="R48" s="1406"/>
      <c r="S48" s="1404">
        <f t="shared" si="5"/>
        <v>4655.8466327341957</v>
      </c>
      <c r="T48" s="1404">
        <f>AQ46</f>
        <v>1805.7393069573391</v>
      </c>
      <c r="U48" s="1404">
        <f>AR46</f>
        <v>96.241373396795794</v>
      </c>
      <c r="V48" s="1404">
        <f>AS46</f>
        <v>123.28644887543375</v>
      </c>
      <c r="W48" s="1404">
        <f>AT46</f>
        <v>280.76976285514161</v>
      </c>
      <c r="X48" s="1404">
        <f>AU46</f>
        <v>0.6061733913746703</v>
      </c>
      <c r="Y48" s="1404">
        <f>AV46</f>
        <v>19.75379626165407</v>
      </c>
      <c r="Z48" s="1404">
        <f>AW46</f>
        <v>0.91055380414899689</v>
      </c>
      <c r="AA48" s="1404">
        <f>AX46</f>
        <v>2328.5392171923077</v>
      </c>
      <c r="AB48" s="1404">
        <f>AY46</f>
        <v>306.45850982386588</v>
      </c>
      <c r="AC48" s="1404">
        <f>AZ46</f>
        <v>37.568462825476352</v>
      </c>
      <c r="AD48" s="1404">
        <f>BA46</f>
        <v>92.745917192717599</v>
      </c>
      <c r="AE48" s="1718">
        <f>BB46</f>
        <v>176.14412980567172</v>
      </c>
      <c r="AF48" s="2578"/>
      <c r="AG48" s="2579" t="s">
        <v>1956</v>
      </c>
      <c r="AH48" s="1707">
        <v>152876.7789570358</v>
      </c>
      <c r="AI48" s="1708">
        <v>150233.86255584404</v>
      </c>
      <c r="AJ48" s="1708">
        <v>63499.962096374387</v>
      </c>
      <c r="AK48" s="1708">
        <v>18837.174396151746</v>
      </c>
      <c r="AL48" s="1708">
        <v>7017.8948226891007</v>
      </c>
      <c r="AM48" s="1708">
        <v>1276.6757247157125</v>
      </c>
      <c r="AN48" s="1708">
        <v>420.33586845107072</v>
      </c>
      <c r="AO48" s="1708">
        <v>3556.988264890595</v>
      </c>
      <c r="AP48" s="1708">
        <v>39166.217085758981</v>
      </c>
      <c r="AQ48" s="1708">
        <v>5334.1018769706125</v>
      </c>
      <c r="AR48" s="1708">
        <v>395.34131764231154</v>
      </c>
      <c r="AS48" s="1708">
        <v>183.29399139514388</v>
      </c>
      <c r="AT48" s="1708">
        <v>596.79379851398016</v>
      </c>
      <c r="AU48" s="1708">
        <v>63.452918210550806</v>
      </c>
      <c r="AV48" s="1708">
        <v>152.17150305098886</v>
      </c>
      <c r="AW48" s="1708">
        <v>74.145065315789694</v>
      </c>
      <c r="AX48" s="1708">
        <v>9659.3138257129413</v>
      </c>
      <c r="AY48" s="1708">
        <v>2642.9164011918174</v>
      </c>
      <c r="AZ48" s="1708">
        <v>111.24446961087634</v>
      </c>
      <c r="BA48" s="1708">
        <v>575.96567995134615</v>
      </c>
      <c r="BB48" s="1710">
        <v>1955.7062516295953</v>
      </c>
    </row>
    <row r="49" spans="1:54" ht="16.5" customHeight="1">
      <c r="A49" s="42"/>
      <c r="B49" s="1263" t="s">
        <v>18</v>
      </c>
      <c r="C49" s="1390"/>
      <c r="D49" s="1406"/>
      <c r="E49" s="1407">
        <f>AH54</f>
        <v>248609.74418332925</v>
      </c>
      <c r="F49" s="1405">
        <f>AI54</f>
        <v>245165.26649000592</v>
      </c>
      <c r="G49" s="1387">
        <f t="shared" si="4"/>
        <v>219312.02821331675</v>
      </c>
      <c r="H49" s="1405">
        <f>AJ54</f>
        <v>119610.66358614493</v>
      </c>
      <c r="I49" s="1405">
        <f>AK54</f>
        <v>29913.106258950862</v>
      </c>
      <c r="J49" s="1405">
        <f>AL54</f>
        <v>7271.3895374312824</v>
      </c>
      <c r="K49" s="1405">
        <f>AM54</f>
        <v>2425.1633662763265</v>
      </c>
      <c r="L49" s="1405">
        <f>AN54</f>
        <v>578.65835108414524</v>
      </c>
      <c r="M49" s="1405">
        <f>AO54</f>
        <v>4946.4834323335926</v>
      </c>
      <c r="N49" s="1405">
        <f>AP54</f>
        <v>54566.563681095591</v>
      </c>
      <c r="O49" s="42"/>
      <c r="P49" s="1263" t="s">
        <v>18</v>
      </c>
      <c r="Q49" s="1390"/>
      <c r="R49" s="1406"/>
      <c r="S49" s="1404">
        <f t="shared" si="5"/>
        <v>26056.402837091628</v>
      </c>
      <c r="T49" s="1404">
        <f>AQ54</f>
        <v>9167.8715073272397</v>
      </c>
      <c r="U49" s="1404">
        <f>AR54</f>
        <v>692.69220138424089</v>
      </c>
      <c r="V49" s="1404">
        <f>AS54</f>
        <v>348.54980849172375</v>
      </c>
      <c r="W49" s="1404">
        <f>AT54</f>
        <v>1023.1819217271219</v>
      </c>
      <c r="X49" s="1404">
        <f>AU54</f>
        <v>70.765100497833714</v>
      </c>
      <c r="Y49" s="1404">
        <f>AV54</f>
        <v>235.12222659633736</v>
      </c>
      <c r="Z49" s="1404">
        <f>AW54</f>
        <v>97.573256519317482</v>
      </c>
      <c r="AA49" s="1404">
        <f>AX54</f>
        <v>14420.646814547812</v>
      </c>
      <c r="AB49" s="1404">
        <f>AY54</f>
        <v>3449.431446821814</v>
      </c>
      <c r="AC49" s="1404">
        <f>AZ54</f>
        <v>145.01714565263885</v>
      </c>
      <c r="AD49" s="1404">
        <f>BA54</f>
        <v>911.78509673585677</v>
      </c>
      <c r="AE49" s="1718">
        <f>BB54</f>
        <v>2392.6292044333172</v>
      </c>
      <c r="AF49" s="2578"/>
      <c r="AG49" s="2579" t="s">
        <v>1957</v>
      </c>
      <c r="AH49" s="1707">
        <v>40396.456150263759</v>
      </c>
      <c r="AI49" s="1708">
        <v>39895.845577902852</v>
      </c>
      <c r="AJ49" s="1708">
        <v>22750.361699716676</v>
      </c>
      <c r="AK49" s="1708">
        <v>4416.5851953379988</v>
      </c>
      <c r="AL49" s="1708">
        <v>253.49471474218146</v>
      </c>
      <c r="AM49" s="1708">
        <v>484.7226414033824</v>
      </c>
      <c r="AN49" s="1708">
        <v>37.045166260921775</v>
      </c>
      <c r="AO49" s="1708">
        <v>438.811788698219</v>
      </c>
      <c r="AP49" s="1708">
        <v>6752.9434327996923</v>
      </c>
      <c r="AQ49" s="1708">
        <v>1931.7227777128714</v>
      </c>
      <c r="AR49" s="1708">
        <v>159.88162829285514</v>
      </c>
      <c r="AS49" s="1708">
        <v>76.9745247071139</v>
      </c>
      <c r="AT49" s="1708">
        <v>270.42843831047776</v>
      </c>
      <c r="AU49" s="1708">
        <v>5.3783049539508587</v>
      </c>
      <c r="AV49" s="1708">
        <v>19.356478335682134</v>
      </c>
      <c r="AW49" s="1708">
        <v>23.428191203527771</v>
      </c>
      <c r="AX49" s="1708">
        <v>2477.8751558300828</v>
      </c>
      <c r="AY49" s="1708">
        <v>505.56432585932612</v>
      </c>
      <c r="AZ49" s="1708">
        <v>19.284911463892826</v>
      </c>
      <c r="BA49" s="1708">
        <v>190.9455448933119</v>
      </c>
      <c r="BB49" s="1710">
        <v>295.3338695021215</v>
      </c>
    </row>
    <row r="50" spans="1:54" ht="16.5" customHeight="1">
      <c r="A50" s="42"/>
      <c r="B50" s="42" t="s">
        <v>1749</v>
      </c>
      <c r="C50" s="379"/>
      <c r="D50" s="18"/>
      <c r="E50" s="1407">
        <f>AH47</f>
        <v>55336.50907602955</v>
      </c>
      <c r="F50" s="1405">
        <f>AI47</f>
        <v>55035.55835625888</v>
      </c>
      <c r="G50" s="1387">
        <f t="shared" si="4"/>
        <v>50402.815315326152</v>
      </c>
      <c r="H50" s="1405">
        <f>AJ47</f>
        <v>33360.339790053964</v>
      </c>
      <c r="I50" s="1405">
        <f>AK47</f>
        <v>6659.3466674610918</v>
      </c>
      <c r="J50" s="1405">
        <f>AL47</f>
        <v>0</v>
      </c>
      <c r="K50" s="1405">
        <f>AM47</f>
        <v>663.76500015723138</v>
      </c>
      <c r="L50" s="1405">
        <f>AN47</f>
        <v>121.27731637215263</v>
      </c>
      <c r="M50" s="1405">
        <f>AO47</f>
        <v>950.68337874477061</v>
      </c>
      <c r="N50" s="1405">
        <f>AP47</f>
        <v>8647.4031625369444</v>
      </c>
      <c r="O50" s="42"/>
      <c r="P50" s="42" t="s">
        <v>1831</v>
      </c>
      <c r="Q50" s="379"/>
      <c r="R50" s="18"/>
      <c r="S50" s="1404">
        <f t="shared" si="5"/>
        <v>4632.7430409327408</v>
      </c>
      <c r="T50" s="1404">
        <f>AQ47</f>
        <v>1902.0468526437569</v>
      </c>
      <c r="U50" s="1404">
        <f>AR47</f>
        <v>137.46925544907421</v>
      </c>
      <c r="V50" s="1404">
        <f>AS47</f>
        <v>88.28129238946596</v>
      </c>
      <c r="W50" s="1404">
        <f>AT47</f>
        <v>155.95968490266338</v>
      </c>
      <c r="X50" s="1404">
        <f>AU47</f>
        <v>1.9338773333320467</v>
      </c>
      <c r="Y50" s="1404">
        <f>AV47</f>
        <v>63.594245209666255</v>
      </c>
      <c r="Z50" s="1404">
        <f>AW47</f>
        <v>0</v>
      </c>
      <c r="AA50" s="1404">
        <f>AX47</f>
        <v>2283.457833004783</v>
      </c>
      <c r="AB50" s="1404">
        <f>AY47</f>
        <v>300.95071977066988</v>
      </c>
      <c r="AC50" s="1404">
        <f>AZ47</f>
        <v>14.487764577869637</v>
      </c>
      <c r="AD50" s="1404">
        <f>BA47</f>
        <v>144.87387189119917</v>
      </c>
      <c r="AE50" s="1718">
        <f>BB47</f>
        <v>141.58908330160105</v>
      </c>
      <c r="AF50" s="2578"/>
      <c r="AG50" s="2579" t="s">
        <v>1958</v>
      </c>
      <c r="AH50" s="1707">
        <v>14860.530013318659</v>
      </c>
      <c r="AI50" s="1708">
        <v>14760.648247038922</v>
      </c>
      <c r="AJ50" s="1708">
        <v>7912.2852441770383</v>
      </c>
      <c r="AK50" s="1708">
        <v>2415.8956962475108</v>
      </c>
      <c r="AL50" s="1708">
        <v>0</v>
      </c>
      <c r="AM50" s="1708">
        <v>53.199808274303528</v>
      </c>
      <c r="AN50" s="1708">
        <v>16.413758321712233</v>
      </c>
      <c r="AO50" s="1708">
        <v>131.52474283797346</v>
      </c>
      <c r="AP50" s="1708">
        <v>2670.8757790612058</v>
      </c>
      <c r="AQ50" s="1708">
        <v>733.2202583336142</v>
      </c>
      <c r="AR50" s="1708">
        <v>38.138643072130328</v>
      </c>
      <c r="AS50" s="1708">
        <v>32.239331963125331</v>
      </c>
      <c r="AT50" s="1708">
        <v>76.49598202959038</v>
      </c>
      <c r="AU50" s="1708">
        <v>11.570936268326918</v>
      </c>
      <c r="AV50" s="1708">
        <v>6.6706196679510725</v>
      </c>
      <c r="AW50" s="1708">
        <v>1.0986864724970218</v>
      </c>
      <c r="AX50" s="1708">
        <v>661.01876031194172</v>
      </c>
      <c r="AY50" s="1708">
        <v>99.881766279735189</v>
      </c>
      <c r="AZ50" s="1708">
        <v>14.400152775835402</v>
      </c>
      <c r="BA50" s="1708">
        <v>56.726096995609304</v>
      </c>
      <c r="BB50" s="1710">
        <v>28.75551650829048</v>
      </c>
    </row>
    <row r="51" spans="1:54" ht="16.5" customHeight="1">
      <c r="A51" s="42"/>
      <c r="B51" s="42" t="s">
        <v>1750</v>
      </c>
      <c r="C51" s="379"/>
      <c r="D51" s="18"/>
      <c r="E51" s="1407">
        <f>AH48</f>
        <v>152876.7789570358</v>
      </c>
      <c r="F51" s="1405">
        <f>AI48</f>
        <v>150233.86255584404</v>
      </c>
      <c r="G51" s="1387">
        <f t="shared" si="4"/>
        <v>133775.24825903156</v>
      </c>
      <c r="H51" s="1405">
        <f>AJ48</f>
        <v>63499.962096374387</v>
      </c>
      <c r="I51" s="1405">
        <f>AK48</f>
        <v>18837.174396151746</v>
      </c>
      <c r="J51" s="1405">
        <f>AL48</f>
        <v>7017.8948226891007</v>
      </c>
      <c r="K51" s="1405">
        <f>AM48</f>
        <v>1276.6757247157125</v>
      </c>
      <c r="L51" s="1405">
        <f>AN48</f>
        <v>420.33586845107072</v>
      </c>
      <c r="M51" s="1405">
        <f>AO48</f>
        <v>3556.988264890595</v>
      </c>
      <c r="N51" s="1405">
        <f>AP48</f>
        <v>39166.217085758981</v>
      </c>
      <c r="O51" s="42"/>
      <c r="P51" s="42" t="s">
        <v>1832</v>
      </c>
      <c r="Q51" s="379"/>
      <c r="R51" s="18"/>
      <c r="S51" s="1404">
        <f t="shared" si="5"/>
        <v>16458.61429681232</v>
      </c>
      <c r="T51" s="1404">
        <f>AQ48</f>
        <v>5334.1018769706125</v>
      </c>
      <c r="U51" s="1404">
        <f>AR48</f>
        <v>395.34131764231154</v>
      </c>
      <c r="V51" s="1404">
        <f>AS48</f>
        <v>183.29399139514388</v>
      </c>
      <c r="W51" s="1404">
        <f>AT48</f>
        <v>596.79379851398016</v>
      </c>
      <c r="X51" s="1404">
        <f>AU48</f>
        <v>63.452918210550806</v>
      </c>
      <c r="Y51" s="1404">
        <f>AV48</f>
        <v>152.17150305098886</v>
      </c>
      <c r="Z51" s="1404">
        <f>AW48</f>
        <v>74.145065315789694</v>
      </c>
      <c r="AA51" s="1404">
        <f>AX48</f>
        <v>9659.3138257129413</v>
      </c>
      <c r="AB51" s="1404">
        <f>AY48</f>
        <v>2642.9164011918174</v>
      </c>
      <c r="AC51" s="1404">
        <f>AZ48</f>
        <v>111.24446961087634</v>
      </c>
      <c r="AD51" s="1404">
        <f>BA48</f>
        <v>575.96567995134615</v>
      </c>
      <c r="AE51" s="1718">
        <f>BB48</f>
        <v>1955.7062516295953</v>
      </c>
      <c r="AF51" s="2578"/>
      <c r="AG51" s="2579" t="s">
        <v>1959</v>
      </c>
      <c r="AH51" s="1707">
        <v>6598.336105962886</v>
      </c>
      <c r="AI51" s="1708">
        <v>6559.9936812683709</v>
      </c>
      <c r="AJ51" s="1708">
        <v>3588.6528959013226</v>
      </c>
      <c r="AK51" s="1708">
        <v>1113.3127040592835</v>
      </c>
      <c r="AL51" s="1708">
        <v>0</v>
      </c>
      <c r="AM51" s="1708">
        <v>62.58647622041746</v>
      </c>
      <c r="AN51" s="1708">
        <v>25.217703844929158</v>
      </c>
      <c r="AO51" s="1708">
        <v>108.67009014582113</v>
      </c>
      <c r="AP51" s="1708">
        <v>910.82762881835265</v>
      </c>
      <c r="AQ51" s="1708">
        <v>426.25225584605187</v>
      </c>
      <c r="AR51" s="1708">
        <v>11.476851775849696</v>
      </c>
      <c r="AS51" s="1708">
        <v>22.33656479936927</v>
      </c>
      <c r="AT51" s="1708">
        <v>18.784078346768197</v>
      </c>
      <c r="AU51" s="1708">
        <v>1.061045</v>
      </c>
      <c r="AV51" s="1708">
        <v>5.454745616189677</v>
      </c>
      <c r="AW51" s="1709">
        <v>0.24979338836265877</v>
      </c>
      <c r="AX51" s="1708">
        <v>265.11084750565419</v>
      </c>
      <c r="AY51" s="1708">
        <v>38.34242469451636</v>
      </c>
      <c r="AZ51" s="1708">
        <v>3.0399283455082027</v>
      </c>
      <c r="BA51" s="1708">
        <v>24.74429262850613</v>
      </c>
      <c r="BB51" s="1710">
        <v>10.558203720502023</v>
      </c>
    </row>
    <row r="52" spans="1:54" ht="16.5" customHeight="1">
      <c r="A52" s="42"/>
      <c r="B52" s="42" t="s">
        <v>1751</v>
      </c>
      <c r="C52" s="379"/>
      <c r="D52" s="18"/>
      <c r="E52" s="1407">
        <f>AH49</f>
        <v>40396.456150263759</v>
      </c>
      <c r="F52" s="1405">
        <f>AI49</f>
        <v>39895.845577902852</v>
      </c>
      <c r="G52" s="1387">
        <f t="shared" si="4"/>
        <v>35133.964638959071</v>
      </c>
      <c r="H52" s="1405">
        <f>AJ49</f>
        <v>22750.361699716676</v>
      </c>
      <c r="I52" s="1405">
        <f>AK49</f>
        <v>4416.5851953379988</v>
      </c>
      <c r="J52" s="1405">
        <f>AL49</f>
        <v>253.49471474218146</v>
      </c>
      <c r="K52" s="1405">
        <f>AM49</f>
        <v>484.7226414033824</v>
      </c>
      <c r="L52" s="1405">
        <f>AN49</f>
        <v>37.045166260921775</v>
      </c>
      <c r="M52" s="1405">
        <f>AO49</f>
        <v>438.811788698219</v>
      </c>
      <c r="N52" s="1405">
        <f>AP49</f>
        <v>6752.9434327996923</v>
      </c>
      <c r="O52" s="42"/>
      <c r="P52" s="42" t="s">
        <v>1833</v>
      </c>
      <c r="Q52" s="379"/>
      <c r="R52" s="18"/>
      <c r="S52" s="1404">
        <f t="shared" si="5"/>
        <v>4965.045499346561</v>
      </c>
      <c r="T52" s="1404">
        <f>AQ49</f>
        <v>1931.7227777128714</v>
      </c>
      <c r="U52" s="1404">
        <f>AR49</f>
        <v>159.88162829285514</v>
      </c>
      <c r="V52" s="1404">
        <f>AS49</f>
        <v>76.9745247071139</v>
      </c>
      <c r="W52" s="1404">
        <f>AT49</f>
        <v>270.42843831047776</v>
      </c>
      <c r="X52" s="1404">
        <f>AU49</f>
        <v>5.3783049539508587</v>
      </c>
      <c r="Y52" s="1404">
        <f>AV49</f>
        <v>19.356478335682134</v>
      </c>
      <c r="Z52" s="1404">
        <f>AW49</f>
        <v>23.428191203527771</v>
      </c>
      <c r="AA52" s="1404">
        <f>AX49</f>
        <v>2477.8751558300828</v>
      </c>
      <c r="AB52" s="1404">
        <f>AY49</f>
        <v>505.56432585932612</v>
      </c>
      <c r="AC52" s="1404">
        <f>AZ49</f>
        <v>19.284911463892826</v>
      </c>
      <c r="AD52" s="1404">
        <f>BA49</f>
        <v>190.9455448933119</v>
      </c>
      <c r="AE52" s="1718">
        <f>BB49</f>
        <v>295.3338695021215</v>
      </c>
      <c r="AF52" s="2578" t="s">
        <v>1960</v>
      </c>
      <c r="AG52" s="2579" t="s">
        <v>1961</v>
      </c>
      <c r="AH52" s="1707">
        <v>411982.33295009861</v>
      </c>
      <c r="AI52" s="1708">
        <v>407367.39481319697</v>
      </c>
      <c r="AJ52" s="1708">
        <v>227910.80861658882</v>
      </c>
      <c r="AK52" s="1708">
        <v>63074.257462603477</v>
      </c>
      <c r="AL52" s="1708">
        <v>758.67783179886555</v>
      </c>
      <c r="AM52" s="1708">
        <v>3039.8220433620277</v>
      </c>
      <c r="AN52" s="1708">
        <v>1142.9491406938271</v>
      </c>
      <c r="AO52" s="1708">
        <v>3680.5130342603152</v>
      </c>
      <c r="AP52" s="1708">
        <v>64721.937819870698</v>
      </c>
      <c r="AQ52" s="1708">
        <v>24867.394345841763</v>
      </c>
      <c r="AR52" s="1708">
        <v>1699.8034158367698</v>
      </c>
      <c r="AS52" s="1708">
        <v>659.78925100779736</v>
      </c>
      <c r="AT52" s="1708">
        <v>1504.9199211629743</v>
      </c>
      <c r="AU52" s="1708">
        <v>184.8083797849778</v>
      </c>
      <c r="AV52" s="1708">
        <v>1504.8468336363767</v>
      </c>
      <c r="AW52" s="1708">
        <v>87.997185559013701</v>
      </c>
      <c r="AX52" s="1708">
        <v>12528.869531187978</v>
      </c>
      <c r="AY52" s="1708">
        <v>4614.9381369018975</v>
      </c>
      <c r="AZ52" s="1708">
        <v>423.98536753547239</v>
      </c>
      <c r="BA52" s="1708">
        <v>2259.6680054960962</v>
      </c>
      <c r="BB52" s="1710">
        <v>1931.2847638703272</v>
      </c>
    </row>
    <row r="53" spans="1:54" ht="16.5" customHeight="1">
      <c r="A53" s="42"/>
      <c r="B53" s="1263" t="s">
        <v>20</v>
      </c>
      <c r="C53" s="379"/>
      <c r="D53" s="18"/>
      <c r="E53" s="1407">
        <f>AH55</f>
        <v>14860.530013318659</v>
      </c>
      <c r="F53" s="1405">
        <f>AI55</f>
        <v>14760.648247038922</v>
      </c>
      <c r="G53" s="1387">
        <f t="shared" si="4"/>
        <v>13200.195028919743</v>
      </c>
      <c r="H53" s="1405">
        <f>AJ55</f>
        <v>7912.2852441770383</v>
      </c>
      <c r="I53" s="1405">
        <f>AK55</f>
        <v>2415.8956962475108</v>
      </c>
      <c r="J53" s="1405">
        <f>AL55</f>
        <v>0</v>
      </c>
      <c r="K53" s="1405">
        <f>AM55</f>
        <v>53.199808274303528</v>
      </c>
      <c r="L53" s="1405">
        <f>AN55</f>
        <v>16.413758321712233</v>
      </c>
      <c r="M53" s="1405">
        <f>AO55</f>
        <v>131.52474283797346</v>
      </c>
      <c r="N53" s="1405">
        <f>AP55</f>
        <v>2670.8757790612058</v>
      </c>
      <c r="O53" s="42"/>
      <c r="P53" s="1263" t="s">
        <v>20</v>
      </c>
      <c r="Q53" s="379"/>
      <c r="R53" s="18"/>
      <c r="S53" s="1404">
        <f t="shared" si="5"/>
        <v>1560.4532181191769</v>
      </c>
      <c r="T53" s="1404">
        <f>AQ55</f>
        <v>733.2202583336142</v>
      </c>
      <c r="U53" s="1404">
        <f>AR55</f>
        <v>38.138643072130328</v>
      </c>
      <c r="V53" s="1404">
        <f>AS55</f>
        <v>32.239331963125331</v>
      </c>
      <c r="W53" s="1404">
        <f>AT55</f>
        <v>76.49598202959038</v>
      </c>
      <c r="X53" s="1404">
        <f>AU55</f>
        <v>11.570936268326918</v>
      </c>
      <c r="Y53" s="1404">
        <f>AV55</f>
        <v>6.6706196679510725</v>
      </c>
      <c r="Z53" s="1404">
        <f>AW55</f>
        <v>1.0986864724970218</v>
      </c>
      <c r="AA53" s="1404">
        <f>AX55</f>
        <v>661.01876031194172</v>
      </c>
      <c r="AB53" s="1404">
        <f>AY55</f>
        <v>99.881766279735189</v>
      </c>
      <c r="AC53" s="1404">
        <f>AZ55</f>
        <v>14.400152775835402</v>
      </c>
      <c r="AD53" s="1404">
        <f>BA55</f>
        <v>56.726096995609304</v>
      </c>
      <c r="AE53" s="1718">
        <f>BB55</f>
        <v>28.75551650829048</v>
      </c>
      <c r="AF53" s="2578"/>
      <c r="AG53" s="2579" t="s">
        <v>1962</v>
      </c>
      <c r="AH53" s="1707">
        <v>174210.52483749803</v>
      </c>
      <c r="AI53" s="1708">
        <v>172116.372385266</v>
      </c>
      <c r="AJ53" s="1708">
        <v>87581.823957746194</v>
      </c>
      <c r="AK53" s="1708">
        <v>19938.589664758496</v>
      </c>
      <c r="AL53" s="1708">
        <v>2874.5269541408852</v>
      </c>
      <c r="AM53" s="1708">
        <v>948.99240134793513</v>
      </c>
      <c r="AN53" s="1708">
        <v>339.97730416213909</v>
      </c>
      <c r="AO53" s="1708">
        <v>1412.2943645632504</v>
      </c>
      <c r="AP53" s="1708">
        <v>41772.204009495399</v>
      </c>
      <c r="AQ53" s="1708">
        <v>7722.9095605529747</v>
      </c>
      <c r="AR53" s="1708">
        <v>660.46997605344302</v>
      </c>
      <c r="AS53" s="1708">
        <v>451.91149794753238</v>
      </c>
      <c r="AT53" s="1708">
        <v>1168.6651503954934</v>
      </c>
      <c r="AU53" s="1708">
        <v>22.299122822360285</v>
      </c>
      <c r="AV53" s="1708">
        <v>225.66494099198979</v>
      </c>
      <c r="AW53" s="1708">
        <v>12.81868575976983</v>
      </c>
      <c r="AX53" s="1708">
        <v>6983.2247945280196</v>
      </c>
      <c r="AY53" s="1708">
        <v>2094.1524522320055</v>
      </c>
      <c r="AZ53" s="1708">
        <v>317.2919372140916</v>
      </c>
      <c r="BA53" s="1708">
        <v>841.89123515464951</v>
      </c>
      <c r="BB53" s="1710">
        <v>934.96927986326273</v>
      </c>
    </row>
    <row r="54" spans="1:54" ht="16.5" customHeight="1">
      <c r="A54" s="2639" t="s">
        <v>21</v>
      </c>
      <c r="B54" s="2639"/>
      <c r="C54" s="379"/>
      <c r="D54" s="18"/>
      <c r="E54" s="1407">
        <f>AH56</f>
        <v>6598.336105962886</v>
      </c>
      <c r="F54" s="1405">
        <f>AI56</f>
        <v>6559.9936812683709</v>
      </c>
      <c r="G54" s="1387">
        <f t="shared" si="4"/>
        <v>5809.2674989901252</v>
      </c>
      <c r="H54" s="1405">
        <f>AJ56</f>
        <v>3588.6528959013226</v>
      </c>
      <c r="I54" s="1405">
        <f>AK56</f>
        <v>1113.3127040592835</v>
      </c>
      <c r="J54" s="1405">
        <f>AL56</f>
        <v>0</v>
      </c>
      <c r="K54" s="1405">
        <f>AM56</f>
        <v>62.58647622041746</v>
      </c>
      <c r="L54" s="1405">
        <f>AN56</f>
        <v>25.217703844929158</v>
      </c>
      <c r="M54" s="1405">
        <f>AO56</f>
        <v>108.67009014582113</v>
      </c>
      <c r="N54" s="1405">
        <f>AP56</f>
        <v>910.82762881835265</v>
      </c>
      <c r="O54" s="2639" t="s">
        <v>21</v>
      </c>
      <c r="P54" s="2639"/>
      <c r="Q54" s="379"/>
      <c r="R54" s="18"/>
      <c r="S54" s="1404">
        <f t="shared" si="5"/>
        <v>750.72618227824546</v>
      </c>
      <c r="T54" s="1404">
        <f>AQ56</f>
        <v>426.25225584605187</v>
      </c>
      <c r="U54" s="1404">
        <f>AR56</f>
        <v>11.476851775849696</v>
      </c>
      <c r="V54" s="1404">
        <f>AS56</f>
        <v>22.33656479936927</v>
      </c>
      <c r="W54" s="1404">
        <f>AT56</f>
        <v>18.784078346768197</v>
      </c>
      <c r="X54" s="1404">
        <f>AU56</f>
        <v>1.061045</v>
      </c>
      <c r="Y54" s="1404">
        <f>AV56</f>
        <v>5.454745616189677</v>
      </c>
      <c r="Z54" s="1404">
        <f>AW56</f>
        <v>0.24979338836265877</v>
      </c>
      <c r="AA54" s="1404">
        <f>AX56</f>
        <v>265.11084750565419</v>
      </c>
      <c r="AB54" s="1404">
        <f>AY56</f>
        <v>38.34242469451636</v>
      </c>
      <c r="AC54" s="1404">
        <f>AZ56</f>
        <v>3.0399283455082027</v>
      </c>
      <c r="AD54" s="1404">
        <f>BA56</f>
        <v>24.74429262850613</v>
      </c>
      <c r="AE54" s="1718">
        <f>BB56</f>
        <v>10.558203720502023</v>
      </c>
      <c r="AF54" s="2578"/>
      <c r="AG54" s="2579" t="s">
        <v>1963</v>
      </c>
      <c r="AH54" s="1707">
        <v>248609.74418332925</v>
      </c>
      <c r="AI54" s="1708">
        <v>245165.26649000592</v>
      </c>
      <c r="AJ54" s="1708">
        <v>119610.66358614493</v>
      </c>
      <c r="AK54" s="1708">
        <v>29913.106258950862</v>
      </c>
      <c r="AL54" s="1708">
        <v>7271.3895374312824</v>
      </c>
      <c r="AM54" s="1708">
        <v>2425.1633662763265</v>
      </c>
      <c r="AN54" s="1708">
        <v>578.65835108414524</v>
      </c>
      <c r="AO54" s="1708">
        <v>4946.4834323335926</v>
      </c>
      <c r="AP54" s="1708">
        <v>54566.563681095591</v>
      </c>
      <c r="AQ54" s="1708">
        <v>9167.8715073272397</v>
      </c>
      <c r="AR54" s="1708">
        <v>692.69220138424089</v>
      </c>
      <c r="AS54" s="1708">
        <v>348.54980849172375</v>
      </c>
      <c r="AT54" s="1708">
        <v>1023.1819217271219</v>
      </c>
      <c r="AU54" s="1708">
        <v>70.765100497833714</v>
      </c>
      <c r="AV54" s="1708">
        <v>235.12222659633736</v>
      </c>
      <c r="AW54" s="1708">
        <v>97.573256519317482</v>
      </c>
      <c r="AX54" s="1708">
        <v>14420.646814547812</v>
      </c>
      <c r="AY54" s="1708">
        <v>3449.431446821814</v>
      </c>
      <c r="AZ54" s="1708">
        <v>145.01714565263885</v>
      </c>
      <c r="BA54" s="1708">
        <v>911.78509673585677</v>
      </c>
      <c r="BB54" s="1710">
        <v>2392.6292044333172</v>
      </c>
    </row>
    <row r="55" spans="1:54" ht="16.5" customHeight="1">
      <c r="A55" s="2641" t="s">
        <v>118</v>
      </c>
      <c r="B55" s="2641"/>
      <c r="C55" s="2641"/>
      <c r="D55" s="1406"/>
      <c r="E55" s="1407"/>
      <c r="F55" s="1405"/>
      <c r="G55" s="1405"/>
      <c r="H55" s="1405"/>
      <c r="I55" s="1405"/>
      <c r="J55" s="1405"/>
      <c r="K55" s="1405"/>
      <c r="L55" s="1405"/>
      <c r="M55" s="1405"/>
      <c r="N55" s="1405"/>
      <c r="O55" s="2641" t="s">
        <v>118</v>
      </c>
      <c r="P55" s="2641"/>
      <c r="Q55" s="2641"/>
      <c r="R55" s="1406"/>
      <c r="S55" s="1404"/>
      <c r="T55" s="1404"/>
      <c r="U55" s="1404"/>
      <c r="V55" s="1404"/>
      <c r="W55" s="1404"/>
      <c r="X55" s="1404"/>
      <c r="Y55" s="1404"/>
      <c r="Z55" s="1404"/>
      <c r="AA55" s="1404"/>
      <c r="AB55" s="1404"/>
      <c r="AC55" s="1404"/>
      <c r="AD55" s="1404"/>
      <c r="AE55" s="1718"/>
      <c r="AF55" s="2578"/>
      <c r="AG55" s="2579" t="s">
        <v>1964</v>
      </c>
      <c r="AH55" s="1707">
        <v>14860.530013318659</v>
      </c>
      <c r="AI55" s="1708">
        <v>14760.648247038922</v>
      </c>
      <c r="AJ55" s="1708">
        <v>7912.2852441770383</v>
      </c>
      <c r="AK55" s="1708">
        <v>2415.8956962475108</v>
      </c>
      <c r="AL55" s="1708">
        <v>0</v>
      </c>
      <c r="AM55" s="1708">
        <v>53.199808274303528</v>
      </c>
      <c r="AN55" s="1708">
        <v>16.413758321712233</v>
      </c>
      <c r="AO55" s="1708">
        <v>131.52474283797346</v>
      </c>
      <c r="AP55" s="1708">
        <v>2670.8757790612058</v>
      </c>
      <c r="AQ55" s="1708">
        <v>733.2202583336142</v>
      </c>
      <c r="AR55" s="1708">
        <v>38.138643072130328</v>
      </c>
      <c r="AS55" s="1708">
        <v>32.239331963125331</v>
      </c>
      <c r="AT55" s="1708">
        <v>76.49598202959038</v>
      </c>
      <c r="AU55" s="1708">
        <v>11.570936268326918</v>
      </c>
      <c r="AV55" s="1708">
        <v>6.6706196679510725</v>
      </c>
      <c r="AW55" s="1708">
        <v>1.0986864724970218</v>
      </c>
      <c r="AX55" s="1708">
        <v>661.01876031194172</v>
      </c>
      <c r="AY55" s="1708">
        <v>99.881766279735189</v>
      </c>
      <c r="AZ55" s="1708">
        <v>14.400152775835402</v>
      </c>
      <c r="BA55" s="1708">
        <v>56.726096995609304</v>
      </c>
      <c r="BB55" s="1710">
        <v>28.75551650829048</v>
      </c>
    </row>
    <row r="56" spans="1:54" ht="16.5" customHeight="1">
      <c r="A56" s="2639" t="s">
        <v>22</v>
      </c>
      <c r="B56" s="2639" t="s">
        <v>22</v>
      </c>
      <c r="C56" s="1265"/>
      <c r="D56" s="1406"/>
      <c r="E56" s="1407">
        <f>AH57</f>
        <v>469369.02785914904</v>
      </c>
      <c r="F56" s="1405">
        <f>AI57</f>
        <v>462474.72970492544</v>
      </c>
      <c r="G56" s="1387">
        <f t="shared" si="4"/>
        <v>414227.61422536732</v>
      </c>
      <c r="H56" s="1405">
        <f>AJ57</f>
        <v>240755.22960871825</v>
      </c>
      <c r="I56" s="1405">
        <f>AK57</f>
        <v>64918.603273339577</v>
      </c>
      <c r="J56" s="1405">
        <f>AL57</f>
        <v>7728.9418547379637</v>
      </c>
      <c r="K56" s="1405">
        <f>AM57</f>
        <v>4703.6150931873854</v>
      </c>
      <c r="L56" s="1405">
        <f>AN57</f>
        <v>1030.2109671505764</v>
      </c>
      <c r="M56" s="1405">
        <f>AO57</f>
        <v>5804.665975308345</v>
      </c>
      <c r="N56" s="1405">
        <f>AP57</f>
        <v>89286.347452925213</v>
      </c>
      <c r="O56" s="2639" t="s">
        <v>22</v>
      </c>
      <c r="P56" s="2639" t="s">
        <v>22</v>
      </c>
      <c r="Q56" s="1265"/>
      <c r="R56" s="1406"/>
      <c r="S56" s="1408">
        <f>SUM(T56:AA56)</f>
        <v>48450.28003996046</v>
      </c>
      <c r="T56" s="1404">
        <f>AQ57</f>
        <v>22906.386285165972</v>
      </c>
      <c r="U56" s="1404">
        <f>AR57</f>
        <v>1630.7662790862421</v>
      </c>
      <c r="V56" s="1404">
        <f>AS57</f>
        <v>937.81202614133997</v>
      </c>
      <c r="W56" s="1404">
        <f>AT57</f>
        <v>2106.0699606406206</v>
      </c>
      <c r="X56" s="1404">
        <f>AU57</f>
        <v>221.27321547469373</v>
      </c>
      <c r="Y56" s="1404">
        <f>AV57</f>
        <v>854.23702710218254</v>
      </c>
      <c r="Z56" s="1404">
        <f>AW57</f>
        <v>171.22868576600399</v>
      </c>
      <c r="AA56" s="1404">
        <f>AX57</f>
        <v>19622.50656058341</v>
      </c>
      <c r="AB56" s="1404">
        <f>AY57</f>
        <v>6899.2519077223806</v>
      </c>
      <c r="AC56" s="1404">
        <f>AZ57</f>
        <v>625.23221827012981</v>
      </c>
      <c r="AD56" s="1404">
        <f>BA57</f>
        <v>2373.3448682388062</v>
      </c>
      <c r="AE56" s="1718">
        <f>BB57</f>
        <v>3900.6748212134471</v>
      </c>
      <c r="AF56" s="2578"/>
      <c r="AG56" s="2579" t="s">
        <v>1965</v>
      </c>
      <c r="AH56" s="1707">
        <v>6598.336105962886</v>
      </c>
      <c r="AI56" s="1708">
        <v>6559.9936812683709</v>
      </c>
      <c r="AJ56" s="1708">
        <v>3588.6528959013226</v>
      </c>
      <c r="AK56" s="1708">
        <v>1113.3127040592835</v>
      </c>
      <c r="AL56" s="1708">
        <v>0</v>
      </c>
      <c r="AM56" s="1708">
        <v>62.58647622041746</v>
      </c>
      <c r="AN56" s="1708">
        <v>25.217703844929158</v>
      </c>
      <c r="AO56" s="1708">
        <v>108.67009014582113</v>
      </c>
      <c r="AP56" s="1708">
        <v>910.82762881835265</v>
      </c>
      <c r="AQ56" s="1708">
        <v>426.25225584605187</v>
      </c>
      <c r="AR56" s="1708">
        <v>11.476851775849696</v>
      </c>
      <c r="AS56" s="1708">
        <v>22.33656479936927</v>
      </c>
      <c r="AT56" s="1708">
        <v>18.784078346768197</v>
      </c>
      <c r="AU56" s="1708">
        <v>1.061045</v>
      </c>
      <c r="AV56" s="1708">
        <v>5.454745616189677</v>
      </c>
      <c r="AW56" s="1709">
        <v>0.24979338836265877</v>
      </c>
      <c r="AX56" s="1708">
        <v>265.11084750565419</v>
      </c>
      <c r="AY56" s="1708">
        <v>38.34242469451636</v>
      </c>
      <c r="AZ56" s="1708">
        <v>3.0399283455082027</v>
      </c>
      <c r="BA56" s="1708">
        <v>24.74429262850613</v>
      </c>
      <c r="BB56" s="1710">
        <v>10.558203720502023</v>
      </c>
    </row>
    <row r="57" spans="1:54" ht="16.5" customHeight="1">
      <c r="A57" s="1263"/>
      <c r="B57" s="1263" t="s">
        <v>23</v>
      </c>
      <c r="C57" s="1263"/>
      <c r="D57" s="1406"/>
      <c r="E57" s="1716">
        <f>AH59</f>
        <v>244178.12436596295</v>
      </c>
      <c r="F57" s="1405">
        <f>AI59</f>
        <v>241435.65896861698</v>
      </c>
      <c r="G57" s="1387">
        <f t="shared" si="4"/>
        <v>215081.22273837845</v>
      </c>
      <c r="H57" s="1405">
        <f>AJ59</f>
        <v>135868.41411695158</v>
      </c>
      <c r="I57" s="1405">
        <f>AK59</f>
        <v>27180.799159054302</v>
      </c>
      <c r="J57" s="1405">
        <f>AL59</f>
        <v>454.65530185714283</v>
      </c>
      <c r="K57" s="1405">
        <f>AM59</f>
        <v>2412.6637196970946</v>
      </c>
      <c r="L57" s="1405">
        <f>AN59</f>
        <v>442.10008324149027</v>
      </c>
      <c r="M57" s="1405">
        <f>AO59</f>
        <v>2968.6118448152738</v>
      </c>
      <c r="N57" s="1405">
        <f>AP59</f>
        <v>45753.978512761554</v>
      </c>
      <c r="O57" s="1263"/>
      <c r="P57" s="1263" t="s">
        <v>23</v>
      </c>
      <c r="Q57" s="1263"/>
      <c r="R57" s="1406"/>
      <c r="S57" s="1408">
        <f>SUM(T57:AA57)</f>
        <v>26354.436230238451</v>
      </c>
      <c r="T57" s="1718">
        <f>AQ59</f>
        <v>12186.127358781916</v>
      </c>
      <c r="U57" s="1404">
        <f>AR59</f>
        <v>1092.1109577316593</v>
      </c>
      <c r="V57" s="1404">
        <f>AS59</f>
        <v>537.51879987854659</v>
      </c>
      <c r="W57" s="1404">
        <f>AT59</f>
        <v>1379.752663772849</v>
      </c>
      <c r="X57" s="1404">
        <f>AU59</f>
        <v>95.885025103234923</v>
      </c>
      <c r="Y57" s="1404">
        <f>AV59</f>
        <v>135.98359044871273</v>
      </c>
      <c r="Z57" s="1404">
        <f>AW59</f>
        <v>56.682811169080964</v>
      </c>
      <c r="AA57" s="1404">
        <f>AX59</f>
        <v>10870.37502335245</v>
      </c>
      <c r="AB57" s="1404">
        <f>AY59</f>
        <v>2742.4653973459931</v>
      </c>
      <c r="AC57" s="1404">
        <f>AZ59</f>
        <v>203.12709863217512</v>
      </c>
      <c r="AD57" s="1404">
        <f>BA59</f>
        <v>900.52489191791733</v>
      </c>
      <c r="AE57" s="1718">
        <f>BB59</f>
        <v>1638.8134067958988</v>
      </c>
      <c r="AF57" s="2578" t="s">
        <v>1966</v>
      </c>
      <c r="AG57" s="2579" t="s">
        <v>1967</v>
      </c>
      <c r="AH57" s="1707">
        <v>469369.02785914904</v>
      </c>
      <c r="AI57" s="1708">
        <v>462474.72970492544</v>
      </c>
      <c r="AJ57" s="1708">
        <v>240755.22960871825</v>
      </c>
      <c r="AK57" s="1708">
        <v>64918.603273339577</v>
      </c>
      <c r="AL57" s="1708">
        <v>7728.9418547379637</v>
      </c>
      <c r="AM57" s="1708">
        <v>4703.6150931873854</v>
      </c>
      <c r="AN57" s="1708">
        <v>1030.2109671505764</v>
      </c>
      <c r="AO57" s="1708">
        <v>5804.665975308345</v>
      </c>
      <c r="AP57" s="1708">
        <v>89286.347452925213</v>
      </c>
      <c r="AQ57" s="1708">
        <v>22906.386285165972</v>
      </c>
      <c r="AR57" s="1708">
        <v>1630.7662790862421</v>
      </c>
      <c r="AS57" s="1708">
        <v>937.81202614133997</v>
      </c>
      <c r="AT57" s="1708">
        <v>2106.0699606406206</v>
      </c>
      <c r="AU57" s="1708">
        <v>221.27321547469373</v>
      </c>
      <c r="AV57" s="1708">
        <v>854.23702710218254</v>
      </c>
      <c r="AW57" s="1708">
        <v>171.22868576600399</v>
      </c>
      <c r="AX57" s="1708">
        <v>19622.50656058341</v>
      </c>
      <c r="AY57" s="1708">
        <v>6899.2519077223806</v>
      </c>
      <c r="AZ57" s="1708">
        <v>625.23221827012981</v>
      </c>
      <c r="BA57" s="1708">
        <v>2373.3448682388062</v>
      </c>
      <c r="BB57" s="1710">
        <v>3900.6748212134471</v>
      </c>
    </row>
    <row r="58" spans="1:54" ht="16.5" customHeight="1">
      <c r="A58" s="1263"/>
      <c r="B58" s="1263" t="s">
        <v>24</v>
      </c>
      <c r="C58" s="1263"/>
      <c r="D58" s="1406"/>
      <c r="E58" s="1716">
        <f>AH60</f>
        <v>150756.88894685928</v>
      </c>
      <c r="F58" s="1405">
        <f>AI60</f>
        <v>148341.2636206577</v>
      </c>
      <c r="G58" s="1387">
        <f t="shared" si="4"/>
        <v>134883.69053698261</v>
      </c>
      <c r="H58" s="1405">
        <f>AJ60</f>
        <v>70488.805546608288</v>
      </c>
      <c r="I58" s="1405">
        <f>AK60</f>
        <v>20935.250172202217</v>
      </c>
      <c r="J58" s="1405">
        <f>AL60</f>
        <v>6112.6319010943862</v>
      </c>
      <c r="K58" s="1405">
        <f>AM60</f>
        <v>1339.3279455049774</v>
      </c>
      <c r="L58" s="1405">
        <f>AN60</f>
        <v>418.45139260218275</v>
      </c>
      <c r="M58" s="1405">
        <f>AO60</f>
        <v>2000.6728750054453</v>
      </c>
      <c r="N58" s="1405">
        <f>AP60</f>
        <v>33588.550703965113</v>
      </c>
      <c r="O58" s="1263"/>
      <c r="P58" s="1263" t="s">
        <v>24</v>
      </c>
      <c r="Q58" s="1263"/>
      <c r="R58" s="1406"/>
      <c r="S58" s="1408">
        <f>SUM(T58:AA58)</f>
        <v>13660.737644077883</v>
      </c>
      <c r="T58" s="1718">
        <f>AQ60</f>
        <v>5750.2869196109832</v>
      </c>
      <c r="U58" s="1404">
        <f>AR60</f>
        <v>336.42847554778496</v>
      </c>
      <c r="V58" s="1404">
        <f>AS60</f>
        <v>282.46674645780877</v>
      </c>
      <c r="W58" s="1404">
        <f>AT60</f>
        <v>423.63747597913891</v>
      </c>
      <c r="X58" s="1404">
        <f>AU60</f>
        <v>70.942367133336305</v>
      </c>
      <c r="Y58" s="1404">
        <f>AV60</f>
        <v>574.73605974483428</v>
      </c>
      <c r="Z58" s="1404">
        <f>AW60</f>
        <v>26.877449126056714</v>
      </c>
      <c r="AA58" s="1404">
        <f>AX60</f>
        <v>6195.3621504779403</v>
      </c>
      <c r="AB58" s="1404">
        <f>AY60</f>
        <v>2420.579079699959</v>
      </c>
      <c r="AC58" s="1404">
        <f>AZ60</f>
        <v>191.63475528812245</v>
      </c>
      <c r="AD58" s="1404">
        <f>BA60</f>
        <v>1112.3607564618526</v>
      </c>
      <c r="AE58" s="1718">
        <f>BB60</f>
        <v>1116.5835679499849</v>
      </c>
      <c r="AF58" s="2578"/>
      <c r="AG58" s="2579" t="s">
        <v>1968</v>
      </c>
      <c r="AH58" s="1707">
        <v>386892.44023105688</v>
      </c>
      <c r="AI58" s="1708">
        <v>383494.94591184944</v>
      </c>
      <c r="AJ58" s="1708">
        <v>205849.00469184015</v>
      </c>
      <c r="AK58" s="1708">
        <v>51536.558513280048</v>
      </c>
      <c r="AL58" s="1708">
        <v>3175.6524686330686</v>
      </c>
      <c r="AM58" s="1708">
        <v>1826.1490022936221</v>
      </c>
      <c r="AN58" s="1708">
        <v>1073.0052909561766</v>
      </c>
      <c r="AO58" s="1708">
        <v>4474.8196888326029</v>
      </c>
      <c r="AP58" s="1708">
        <v>75356.061465416045</v>
      </c>
      <c r="AQ58" s="1708">
        <v>20011.261642735626</v>
      </c>
      <c r="AR58" s="1708">
        <v>1471.8148090361901</v>
      </c>
      <c r="AS58" s="1708">
        <v>577.01442806820717</v>
      </c>
      <c r="AT58" s="1708">
        <v>1685.9770930213269</v>
      </c>
      <c r="AU58" s="1708">
        <v>69.231368898804988</v>
      </c>
      <c r="AV58" s="1708">
        <v>1123.5223394066611</v>
      </c>
      <c r="AW58" s="1708">
        <v>28.508921932956678</v>
      </c>
      <c r="AX58" s="1708">
        <v>15236.364187498017</v>
      </c>
      <c r="AY58" s="1708">
        <v>3397.4943192075802</v>
      </c>
      <c r="AZ58" s="1708">
        <v>278.50231325341616</v>
      </c>
      <c r="BA58" s="1708">
        <v>1721.469858771911</v>
      </c>
      <c r="BB58" s="1710">
        <v>1397.5221471822529</v>
      </c>
    </row>
    <row r="59" spans="1:54" ht="16.5" customHeight="1">
      <c r="A59" s="1263"/>
      <c r="B59" s="1263" t="s">
        <v>25</v>
      </c>
      <c r="C59" s="1263"/>
      <c r="D59" s="1406"/>
      <c r="E59" s="1716">
        <f>AH61</f>
        <v>74434.014546326667</v>
      </c>
      <c r="F59" s="1405">
        <f>AI61</f>
        <v>72697.807115650241</v>
      </c>
      <c r="G59" s="1387">
        <f t="shared" si="4"/>
        <v>64262.700950006125</v>
      </c>
      <c r="H59" s="1405">
        <f>AJ61</f>
        <v>34398.009945158301</v>
      </c>
      <c r="I59" s="1405">
        <f>AK61</f>
        <v>16802.553942083061</v>
      </c>
      <c r="J59" s="1405">
        <f>AL61</f>
        <v>1161.6546517864347</v>
      </c>
      <c r="K59" s="1405">
        <f>AM61</f>
        <v>951.62342798531745</v>
      </c>
      <c r="L59" s="1405">
        <f>AN61</f>
        <v>169.65949130690348</v>
      </c>
      <c r="M59" s="1405">
        <f>AO61</f>
        <v>835.38125548762741</v>
      </c>
      <c r="N59" s="1405">
        <f>AP61</f>
        <v>9943.8182361984782</v>
      </c>
      <c r="O59" s="1263"/>
      <c r="P59" s="1263" t="s">
        <v>25</v>
      </c>
      <c r="Q59" s="1263"/>
      <c r="R59" s="1406"/>
      <c r="S59" s="1408">
        <f>SUM(T59:AA59)</f>
        <v>8435.1061656440979</v>
      </c>
      <c r="T59" s="1718">
        <f>AQ61</f>
        <v>4969.9720067730632</v>
      </c>
      <c r="U59" s="1404">
        <f>AR61</f>
        <v>202.2268458067999</v>
      </c>
      <c r="V59" s="1404">
        <f>AS61</f>
        <v>117.82647980498557</v>
      </c>
      <c r="W59" s="1404">
        <f>AT61</f>
        <v>302.67982088863027</v>
      </c>
      <c r="X59" s="1404">
        <f>AU61</f>
        <v>54.445823238122379</v>
      </c>
      <c r="Y59" s="1404">
        <f>AV61</f>
        <v>143.51737690863584</v>
      </c>
      <c r="Z59" s="1404">
        <f>AW61</f>
        <v>87.668425470866325</v>
      </c>
      <c r="AA59" s="1404">
        <f>AX61</f>
        <v>2556.7693867529943</v>
      </c>
      <c r="AB59" s="1404">
        <f>AY61</f>
        <v>1736.2074306764321</v>
      </c>
      <c r="AC59" s="1404">
        <f>AZ61</f>
        <v>230.47036434983249</v>
      </c>
      <c r="AD59" s="1404">
        <f>BA61</f>
        <v>360.4592198590334</v>
      </c>
      <c r="AE59" s="1718">
        <f>BB61</f>
        <v>1145.2778464675655</v>
      </c>
      <c r="AF59" s="2578" t="s">
        <v>1969</v>
      </c>
      <c r="AG59" s="2579" t="s">
        <v>1970</v>
      </c>
      <c r="AH59" s="1707">
        <v>244178.12436596295</v>
      </c>
      <c r="AI59" s="1708">
        <v>241435.65896861698</v>
      </c>
      <c r="AJ59" s="1708">
        <v>135868.41411695158</v>
      </c>
      <c r="AK59" s="1708">
        <v>27180.799159054302</v>
      </c>
      <c r="AL59" s="1708">
        <v>454.65530185714283</v>
      </c>
      <c r="AM59" s="1708">
        <v>2412.6637196970946</v>
      </c>
      <c r="AN59" s="1708">
        <v>442.10008324149027</v>
      </c>
      <c r="AO59" s="1708">
        <v>2968.6118448152738</v>
      </c>
      <c r="AP59" s="1708">
        <v>45753.978512761554</v>
      </c>
      <c r="AQ59" s="1708">
        <v>12186.127358781916</v>
      </c>
      <c r="AR59" s="1708">
        <v>1092.1109577316593</v>
      </c>
      <c r="AS59" s="1708">
        <v>537.51879987854659</v>
      </c>
      <c r="AT59" s="1708">
        <v>1379.752663772849</v>
      </c>
      <c r="AU59" s="1708">
        <v>95.885025103234923</v>
      </c>
      <c r="AV59" s="1708">
        <v>135.98359044871273</v>
      </c>
      <c r="AW59" s="1708">
        <v>56.682811169080964</v>
      </c>
      <c r="AX59" s="1708">
        <v>10870.37502335245</v>
      </c>
      <c r="AY59" s="1708">
        <v>2742.4653973459931</v>
      </c>
      <c r="AZ59" s="1708">
        <v>203.12709863217512</v>
      </c>
      <c r="BA59" s="1708">
        <v>900.52489191791733</v>
      </c>
      <c r="BB59" s="1710">
        <v>1638.8134067958988</v>
      </c>
    </row>
    <row r="60" spans="1:54" ht="16.5" customHeight="1" thickBot="1">
      <c r="A60" s="2640" t="s">
        <v>26</v>
      </c>
      <c r="B60" s="2640"/>
      <c r="C60" s="1264"/>
      <c r="D60" s="1409"/>
      <c r="E60" s="1717">
        <f>AH62</f>
        <v>386892.44023105688</v>
      </c>
      <c r="F60" s="1410">
        <f>AI62</f>
        <v>383494.94591184944</v>
      </c>
      <c r="G60" s="1395">
        <f t="shared" si="4"/>
        <v>343291.25112125179</v>
      </c>
      <c r="H60" s="1410">
        <f>AJ62</f>
        <v>205849.00469184015</v>
      </c>
      <c r="I60" s="1410">
        <f>AK62</f>
        <v>51536.558513280048</v>
      </c>
      <c r="J60" s="1410">
        <f>AL62</f>
        <v>3175.6524686330686</v>
      </c>
      <c r="K60" s="1410">
        <f>AM62</f>
        <v>1826.1490022936221</v>
      </c>
      <c r="L60" s="1410">
        <f>AN62</f>
        <v>1073.0052909561766</v>
      </c>
      <c r="M60" s="1410">
        <f>AO62</f>
        <v>4474.8196888326029</v>
      </c>
      <c r="N60" s="1410">
        <f>AP62</f>
        <v>75356.061465416045</v>
      </c>
      <c r="O60" s="2640" t="s">
        <v>26</v>
      </c>
      <c r="P60" s="2640"/>
      <c r="Q60" s="1264"/>
      <c r="R60" s="1409"/>
      <c r="S60" s="1411">
        <f>SUM(T60:AA60)</f>
        <v>40203.694790597787</v>
      </c>
      <c r="T60" s="1412">
        <f>AQ62</f>
        <v>20011.261642735626</v>
      </c>
      <c r="U60" s="1412">
        <f>AR62</f>
        <v>1471.8148090361901</v>
      </c>
      <c r="V60" s="1412">
        <f>AS62</f>
        <v>577.01442806820717</v>
      </c>
      <c r="W60" s="1412">
        <f>AT62</f>
        <v>1685.9770930213269</v>
      </c>
      <c r="X60" s="1412">
        <f>AU62</f>
        <v>69.231368898804988</v>
      </c>
      <c r="Y60" s="1412">
        <f>AV62</f>
        <v>1123.5223394066611</v>
      </c>
      <c r="Z60" s="1412">
        <f>AW62</f>
        <v>28.508921932956678</v>
      </c>
      <c r="AA60" s="1412">
        <f>AX62</f>
        <v>15236.364187498017</v>
      </c>
      <c r="AB60" s="1412">
        <f>AY62</f>
        <v>3397.4943192075802</v>
      </c>
      <c r="AC60" s="1412">
        <f>AZ62</f>
        <v>278.50231325341616</v>
      </c>
      <c r="AD60" s="1412">
        <f>BA62</f>
        <v>1721.469858771911</v>
      </c>
      <c r="AE60" s="1412">
        <f>BB62</f>
        <v>1397.5221471822529</v>
      </c>
      <c r="AF60" s="2578"/>
      <c r="AG60" s="2579" t="s">
        <v>1971</v>
      </c>
      <c r="AH60" s="1707">
        <v>150756.88894685928</v>
      </c>
      <c r="AI60" s="1708">
        <v>148341.2636206577</v>
      </c>
      <c r="AJ60" s="1708">
        <v>70488.805546608288</v>
      </c>
      <c r="AK60" s="1708">
        <v>20935.250172202217</v>
      </c>
      <c r="AL60" s="1708">
        <v>6112.6319010943862</v>
      </c>
      <c r="AM60" s="1708">
        <v>1339.3279455049774</v>
      </c>
      <c r="AN60" s="1708">
        <v>418.45139260218275</v>
      </c>
      <c r="AO60" s="1708">
        <v>2000.6728750054453</v>
      </c>
      <c r="AP60" s="1708">
        <v>33588.550703965113</v>
      </c>
      <c r="AQ60" s="1708">
        <v>5750.2869196109832</v>
      </c>
      <c r="AR60" s="1708">
        <v>336.42847554778496</v>
      </c>
      <c r="AS60" s="1708">
        <v>282.46674645780877</v>
      </c>
      <c r="AT60" s="1708">
        <v>423.63747597913891</v>
      </c>
      <c r="AU60" s="1708">
        <v>70.942367133336305</v>
      </c>
      <c r="AV60" s="1708">
        <v>574.73605974483428</v>
      </c>
      <c r="AW60" s="1708">
        <v>26.877449126056714</v>
      </c>
      <c r="AX60" s="1708">
        <v>6195.3621504779403</v>
      </c>
      <c r="AY60" s="1708">
        <v>2420.579079699959</v>
      </c>
      <c r="AZ60" s="1708">
        <v>191.63475528812245</v>
      </c>
      <c r="BA60" s="1708">
        <v>1112.3607564618526</v>
      </c>
      <c r="BB60" s="1710">
        <v>1116.5835679499849</v>
      </c>
    </row>
    <row r="61" spans="1:54" s="43" customFormat="1" ht="16.5" customHeight="1" thickBot="1">
      <c r="B61" s="14"/>
      <c r="C61" s="14"/>
      <c r="D61" s="15"/>
      <c r="I61" s="44"/>
      <c r="N61" s="44"/>
      <c r="S61" s="365" t="s">
        <v>2668</v>
      </c>
      <c r="AE61" s="44"/>
      <c r="AF61" s="2578"/>
      <c r="AG61" s="2579" t="s">
        <v>1972</v>
      </c>
      <c r="AH61" s="1707">
        <v>74434.014546326667</v>
      </c>
      <c r="AI61" s="1708">
        <v>72697.807115650241</v>
      </c>
      <c r="AJ61" s="1708">
        <v>34398.009945158301</v>
      </c>
      <c r="AK61" s="1708">
        <v>16802.553942083061</v>
      </c>
      <c r="AL61" s="1708">
        <v>1161.6546517864347</v>
      </c>
      <c r="AM61" s="1708">
        <v>951.62342798531745</v>
      </c>
      <c r="AN61" s="1708">
        <v>169.65949130690348</v>
      </c>
      <c r="AO61" s="1708">
        <v>835.38125548762741</v>
      </c>
      <c r="AP61" s="1708">
        <v>9943.8182361984782</v>
      </c>
      <c r="AQ61" s="1708">
        <v>4969.9720067730632</v>
      </c>
      <c r="AR61" s="1708">
        <v>202.2268458067999</v>
      </c>
      <c r="AS61" s="1708">
        <v>117.82647980498557</v>
      </c>
      <c r="AT61" s="1708">
        <v>302.67982088863027</v>
      </c>
      <c r="AU61" s="1708">
        <v>54.445823238122379</v>
      </c>
      <c r="AV61" s="1708">
        <v>143.51737690863584</v>
      </c>
      <c r="AW61" s="1708">
        <v>87.668425470866325</v>
      </c>
      <c r="AX61" s="1708">
        <v>2556.7693867529943</v>
      </c>
      <c r="AY61" s="1708">
        <v>1736.2074306764321</v>
      </c>
      <c r="AZ61" s="1708">
        <v>230.47036434983249</v>
      </c>
      <c r="BA61" s="1708">
        <v>360.4592198590334</v>
      </c>
      <c r="BB61" s="1710">
        <v>1145.2778464675655</v>
      </c>
    </row>
    <row r="62" spans="1:54" ht="18.75" customHeight="1" thickTop="1" thickBot="1">
      <c r="E62" s="974" t="s">
        <v>2666</v>
      </c>
      <c r="F62" s="1379"/>
      <c r="G62" s="2233"/>
      <c r="H62" s="2233"/>
      <c r="I62" s="2233"/>
      <c r="J62" s="2233"/>
      <c r="K62" s="2233"/>
      <c r="L62" s="2233"/>
      <c r="M62" s="376"/>
      <c r="S62" s="2642" t="s">
        <v>2563</v>
      </c>
      <c r="T62" s="3001" t="s">
        <v>785</v>
      </c>
      <c r="U62" s="3078"/>
      <c r="V62" s="3079" t="s">
        <v>321</v>
      </c>
      <c r="W62" s="2784"/>
      <c r="X62" s="2784"/>
      <c r="Y62" s="2784"/>
      <c r="Z62" s="2784"/>
      <c r="AA62" s="2784"/>
      <c r="AF62" s="2578"/>
      <c r="AG62" s="2579" t="s">
        <v>1973</v>
      </c>
      <c r="AH62" s="1707">
        <v>386892.44023105688</v>
      </c>
      <c r="AI62" s="1708">
        <v>383494.94591184944</v>
      </c>
      <c r="AJ62" s="1708">
        <v>205849.00469184015</v>
      </c>
      <c r="AK62" s="1708">
        <v>51536.558513280048</v>
      </c>
      <c r="AL62" s="1708">
        <v>3175.6524686330686</v>
      </c>
      <c r="AM62" s="1708">
        <v>1826.1490022936221</v>
      </c>
      <c r="AN62" s="1708">
        <v>1073.0052909561766</v>
      </c>
      <c r="AO62" s="1708">
        <v>4474.8196888326029</v>
      </c>
      <c r="AP62" s="1708">
        <v>75356.061465416045</v>
      </c>
      <c r="AQ62" s="1708">
        <v>20011.261642735626</v>
      </c>
      <c r="AR62" s="1708">
        <v>1471.8148090361901</v>
      </c>
      <c r="AS62" s="1708">
        <v>577.01442806820717</v>
      </c>
      <c r="AT62" s="1708">
        <v>1685.9770930213269</v>
      </c>
      <c r="AU62" s="1708">
        <v>69.231368898804988</v>
      </c>
      <c r="AV62" s="1708">
        <v>1123.5223394066611</v>
      </c>
      <c r="AW62" s="1708">
        <v>28.508921932956678</v>
      </c>
      <c r="AX62" s="1708">
        <v>15236.364187498017</v>
      </c>
      <c r="AY62" s="1708">
        <v>3397.4943192075802</v>
      </c>
      <c r="AZ62" s="1708">
        <v>278.50231325341616</v>
      </c>
      <c r="BA62" s="1708">
        <v>1721.469858771911</v>
      </c>
      <c r="BB62" s="1710">
        <v>1397.5221471822529</v>
      </c>
    </row>
    <row r="63" spans="1:54" ht="18.75" customHeight="1">
      <c r="E63" s="2231" t="s">
        <v>829</v>
      </c>
      <c r="F63" s="1103" t="s">
        <v>2390</v>
      </c>
      <c r="G63" s="2225"/>
      <c r="H63" s="2226"/>
      <c r="I63" s="2224" t="s">
        <v>850</v>
      </c>
      <c r="J63" s="2225"/>
      <c r="K63" s="2226"/>
      <c r="L63" s="1251" t="s">
        <v>2391</v>
      </c>
      <c r="S63" s="2643"/>
      <c r="T63" s="3080" t="s">
        <v>858</v>
      </c>
      <c r="U63" s="2419" t="s">
        <v>2578</v>
      </c>
      <c r="V63" s="2680" t="s">
        <v>1922</v>
      </c>
      <c r="W63" s="2680" t="s">
        <v>2393</v>
      </c>
      <c r="X63" s="2680" t="s">
        <v>109</v>
      </c>
      <c r="Y63" s="2680" t="s">
        <v>2394</v>
      </c>
      <c r="Z63" s="2680" t="s">
        <v>2395</v>
      </c>
      <c r="AA63" s="2680" t="s">
        <v>882</v>
      </c>
      <c r="AF63" s="2578" t="s">
        <v>1974</v>
      </c>
      <c r="AG63" s="2579" t="s">
        <v>1975</v>
      </c>
      <c r="AH63" s="1707">
        <v>236995.9995005838</v>
      </c>
      <c r="AI63" s="1708">
        <v>235350.6048070933</v>
      </c>
      <c r="AJ63" s="1708">
        <v>129365.19321971222</v>
      </c>
      <c r="AK63" s="1708">
        <v>23252.171983840795</v>
      </c>
      <c r="AL63" s="1708">
        <v>1875.0350949578158</v>
      </c>
      <c r="AM63" s="1708">
        <v>1601.8206220509671</v>
      </c>
      <c r="AN63" s="1708">
        <v>250.86447754853202</v>
      </c>
      <c r="AO63" s="1708">
        <v>3632.315493946734</v>
      </c>
      <c r="AP63" s="1708">
        <v>45750.655845110261</v>
      </c>
      <c r="AQ63" s="1708">
        <v>11252.205288375268</v>
      </c>
      <c r="AR63" s="1708">
        <v>1049.4479571901127</v>
      </c>
      <c r="AS63" s="1708">
        <v>625.10571870229137</v>
      </c>
      <c r="AT63" s="1708">
        <v>1580.9395969470067</v>
      </c>
      <c r="AU63" s="1708">
        <v>12.795251179889355</v>
      </c>
      <c r="AV63" s="1708">
        <v>163.49137817923236</v>
      </c>
      <c r="AW63" s="1708">
        <v>30.445849331813065</v>
      </c>
      <c r="AX63" s="1708">
        <v>15111.281590422948</v>
      </c>
      <c r="AY63" s="1708">
        <v>1650.3484469889577</v>
      </c>
      <c r="AZ63" s="1708">
        <v>147.40192318664978</v>
      </c>
      <c r="BA63" s="1708">
        <v>883.8462637253001</v>
      </c>
      <c r="BB63" s="1710">
        <v>619.1002600770081</v>
      </c>
    </row>
    <row r="64" spans="1:54" ht="18.75" customHeight="1" thickBot="1">
      <c r="E64" s="2231"/>
      <c r="F64" s="2224"/>
      <c r="G64" s="2225"/>
      <c r="H64" s="2226"/>
      <c r="I64" s="2227"/>
      <c r="J64" s="2225"/>
      <c r="K64" s="2226"/>
      <c r="L64" s="819" t="s">
        <v>2392</v>
      </c>
      <c r="S64" s="2788"/>
      <c r="T64" s="3081"/>
      <c r="U64" s="2458" t="s">
        <v>2561</v>
      </c>
      <c r="V64" s="2647"/>
      <c r="W64" s="2647"/>
      <c r="X64" s="2647"/>
      <c r="Y64" s="2647"/>
      <c r="Z64" s="2647"/>
      <c r="AA64" s="2647"/>
      <c r="AF64" s="2578"/>
      <c r="AG64" s="2579" t="s">
        <v>1976</v>
      </c>
      <c r="AH64" s="1707">
        <v>108873.01115029352</v>
      </c>
      <c r="AI64" s="1708">
        <v>107871.70811243191</v>
      </c>
      <c r="AJ64" s="1708">
        <v>62004.824253261104</v>
      </c>
      <c r="AK64" s="1708">
        <v>12775.860467440933</v>
      </c>
      <c r="AL64" s="1708">
        <v>446.90102004299513</v>
      </c>
      <c r="AM64" s="1708">
        <v>509.61533141766751</v>
      </c>
      <c r="AN64" s="1708">
        <v>233.1217887623626</v>
      </c>
      <c r="AO64" s="1708">
        <v>1008.4110289248272</v>
      </c>
      <c r="AP64" s="1708">
        <v>18029.964914460772</v>
      </c>
      <c r="AQ64" s="1708">
        <v>6809.6057333632825</v>
      </c>
      <c r="AR64" s="1708">
        <v>528.72467362321493</v>
      </c>
      <c r="AS64" s="1708">
        <v>269.53342913857648</v>
      </c>
      <c r="AT64" s="1708">
        <v>635.51119506991699</v>
      </c>
      <c r="AU64" s="1708">
        <v>23.308762794148929</v>
      </c>
      <c r="AV64" s="1708">
        <v>120.07952858299784</v>
      </c>
      <c r="AW64" s="1708">
        <v>13.09328532535924</v>
      </c>
      <c r="AX64" s="1708">
        <v>4463.152700223709</v>
      </c>
      <c r="AY64" s="1708">
        <v>1001.3030378615551</v>
      </c>
      <c r="AZ64" s="1708">
        <v>321.19641998751001</v>
      </c>
      <c r="BA64" s="1708">
        <v>344.59387463299936</v>
      </c>
      <c r="BB64" s="1710">
        <v>335.51274324104543</v>
      </c>
    </row>
    <row r="65" spans="2:54" ht="18.75" customHeight="1" thickBot="1">
      <c r="E65" s="2231"/>
      <c r="F65" s="2228"/>
      <c r="G65" s="1416"/>
      <c r="H65" s="2229"/>
      <c r="I65" s="2230"/>
      <c r="J65" s="1416"/>
      <c r="K65" s="2229"/>
      <c r="L65" s="2058" t="s">
        <v>824</v>
      </c>
      <c r="S65" s="705" t="s">
        <v>2533</v>
      </c>
      <c r="T65" s="2422">
        <v>520449</v>
      </c>
      <c r="U65" s="2424">
        <v>-6.1</v>
      </c>
      <c r="V65" s="2422">
        <v>512156</v>
      </c>
      <c r="W65" s="2421">
        <v>285060</v>
      </c>
      <c r="X65" s="2421">
        <v>94246</v>
      </c>
      <c r="Y65" s="2421">
        <v>2219</v>
      </c>
      <c r="Z65" s="2421">
        <v>9711</v>
      </c>
      <c r="AA65" s="2421">
        <v>2618</v>
      </c>
      <c r="AF65" s="2578"/>
      <c r="AG65" s="2579" t="s">
        <v>1977</v>
      </c>
      <c r="AH65" s="1707">
        <v>138590.99270185901</v>
      </c>
      <c r="AI65" s="1708">
        <v>136708.72707910766</v>
      </c>
      <c r="AJ65" s="1708">
        <v>73428.364169001972</v>
      </c>
      <c r="AK65" s="1708">
        <v>19378.722365242902</v>
      </c>
      <c r="AL65" s="1708">
        <v>130.82299712209442</v>
      </c>
      <c r="AM65" s="1708">
        <v>956.98854949525889</v>
      </c>
      <c r="AN65" s="1708">
        <v>306.90793567562054</v>
      </c>
      <c r="AO65" s="1708">
        <v>1390.8462448398243</v>
      </c>
      <c r="AP65" s="1708">
        <v>26467.621706624905</v>
      </c>
      <c r="AQ65" s="1708">
        <v>8123.5139412150766</v>
      </c>
      <c r="AR65" s="1708">
        <v>631.4517921780357</v>
      </c>
      <c r="AS65" s="1708">
        <v>199.8081999616285</v>
      </c>
      <c r="AT65" s="1708">
        <v>650.50820924564732</v>
      </c>
      <c r="AU65" s="1708">
        <v>22.762631973138184</v>
      </c>
      <c r="AV65" s="1708">
        <v>178.38817568234293</v>
      </c>
      <c r="AW65" s="1708">
        <v>11.83903512030335</v>
      </c>
      <c r="AX65" s="1708">
        <v>4830.1811257290165</v>
      </c>
      <c r="AY65" s="1708">
        <v>1882.2656227512643</v>
      </c>
      <c r="AZ65" s="1708">
        <v>156.76460704057575</v>
      </c>
      <c r="BA65" s="1708">
        <v>627.37381081963326</v>
      </c>
      <c r="BB65" s="1710">
        <v>1098.1272048910541</v>
      </c>
    </row>
    <row r="66" spans="2:54" ht="18.75" customHeight="1">
      <c r="E66" s="2231"/>
      <c r="F66" s="686" t="s">
        <v>895</v>
      </c>
      <c r="G66" s="686" t="s">
        <v>854</v>
      </c>
      <c r="H66" s="686" t="s">
        <v>948</v>
      </c>
      <c r="I66" s="686" t="s">
        <v>895</v>
      </c>
      <c r="J66" s="686" t="s">
        <v>854</v>
      </c>
      <c r="K66" s="686" t="s">
        <v>948</v>
      </c>
      <c r="L66" s="2058" t="s">
        <v>947</v>
      </c>
      <c r="S66" s="705" t="s">
        <v>2535</v>
      </c>
      <c r="T66" s="2422">
        <v>558913</v>
      </c>
      <c r="U66" s="2424">
        <v>6.9</v>
      </c>
      <c r="V66" s="2422">
        <v>550997</v>
      </c>
      <c r="W66" s="2421">
        <v>319940</v>
      </c>
      <c r="X66" s="2421">
        <v>98604</v>
      </c>
      <c r="Y66" s="2421">
        <v>4479</v>
      </c>
      <c r="Z66" s="2421">
        <v>8733</v>
      </c>
      <c r="AA66" s="2421">
        <v>3001</v>
      </c>
      <c r="AF66" s="2578"/>
      <c r="AG66" s="2579" t="s">
        <v>1978</v>
      </c>
      <c r="AH66" s="1707">
        <v>119633.36169941218</v>
      </c>
      <c r="AI66" s="1708">
        <v>117826.20369051496</v>
      </c>
      <c r="AJ66" s="1708">
        <v>49771.305321099237</v>
      </c>
      <c r="AK66" s="1708">
        <v>20179.575712095459</v>
      </c>
      <c r="AL66" s="1708">
        <v>6757.7387303005007</v>
      </c>
      <c r="AM66" s="1708">
        <v>1262.8917643273164</v>
      </c>
      <c r="AN66" s="1708">
        <v>442.4091466823279</v>
      </c>
      <c r="AO66" s="1708">
        <v>1277.6142362899402</v>
      </c>
      <c r="AP66" s="1708">
        <v>24679.841181712323</v>
      </c>
      <c r="AQ66" s="1708">
        <v>5920.481571677341</v>
      </c>
      <c r="AR66" s="1708">
        <v>484.96570520412689</v>
      </c>
      <c r="AS66" s="1708">
        <v>158.35864321599058</v>
      </c>
      <c r="AT66" s="1708">
        <v>397.52414208369959</v>
      </c>
      <c r="AU66" s="1708">
        <v>26.491272734980289</v>
      </c>
      <c r="AV66" s="1708">
        <v>585.82125600595543</v>
      </c>
      <c r="AW66" s="1708">
        <v>16.194554821485482</v>
      </c>
      <c r="AX66" s="1708">
        <v>5864.9904522642919</v>
      </c>
      <c r="AY66" s="1708">
        <v>1807.1580088972094</v>
      </c>
      <c r="AZ66" s="1708">
        <v>186.61578908425901</v>
      </c>
      <c r="BA66" s="1708">
        <v>612.47116537501006</v>
      </c>
      <c r="BB66" s="1710">
        <v>1008.0710544379409</v>
      </c>
    </row>
    <row r="67" spans="2:54" ht="18.75" customHeight="1">
      <c r="B67" s="516"/>
      <c r="E67" s="2231"/>
      <c r="F67" s="686" t="s">
        <v>826</v>
      </c>
      <c r="G67" s="1413" t="s">
        <v>852</v>
      </c>
      <c r="H67" s="686" t="s">
        <v>826</v>
      </c>
      <c r="I67" s="686" t="s">
        <v>826</v>
      </c>
      <c r="J67" s="1413" t="s">
        <v>852</v>
      </c>
      <c r="K67" s="686" t="s">
        <v>826</v>
      </c>
      <c r="L67" s="1266" t="s">
        <v>1834</v>
      </c>
      <c r="P67" s="516"/>
      <c r="S67" s="705" t="s">
        <v>927</v>
      </c>
      <c r="T67" s="2422">
        <v>602259</v>
      </c>
      <c r="U67" s="2424">
        <v>7.8</v>
      </c>
      <c r="V67" s="2422">
        <v>595057</v>
      </c>
      <c r="W67" s="2421">
        <v>320565</v>
      </c>
      <c r="X67" s="2421">
        <v>113223</v>
      </c>
      <c r="Y67" s="2421">
        <v>4267</v>
      </c>
      <c r="Z67" s="2421">
        <v>8294</v>
      </c>
      <c r="AA67" s="2421">
        <v>2830</v>
      </c>
      <c r="AF67" s="2578"/>
      <c r="AG67" s="2579" t="s">
        <v>1979</v>
      </c>
      <c r="AH67" s="1707">
        <v>109968.13707425562</v>
      </c>
      <c r="AI67" s="1708">
        <v>108524.60917252157</v>
      </c>
      <c r="AJ67" s="1708">
        <v>54149.343775236899</v>
      </c>
      <c r="AK67" s="1708">
        <v>20785.900565856933</v>
      </c>
      <c r="AL67" s="1708">
        <v>1239.5468099476273</v>
      </c>
      <c r="AM67" s="1708">
        <v>570.84334600614909</v>
      </c>
      <c r="AN67" s="1708">
        <v>380.33650740483438</v>
      </c>
      <c r="AO67" s="1708">
        <v>1192.5569533377379</v>
      </c>
      <c r="AP67" s="1708">
        <v>21515.550338817335</v>
      </c>
      <c r="AQ67" s="1708">
        <v>5442.7812262193584</v>
      </c>
      <c r="AR67" s="1708">
        <v>163.72885947375195</v>
      </c>
      <c r="AS67" s="1708">
        <v>114.2123931666558</v>
      </c>
      <c r="AT67" s="1708">
        <v>251.84489498241828</v>
      </c>
      <c r="AU67" s="1708">
        <v>91.081232691341881</v>
      </c>
      <c r="AV67" s="1708">
        <v>137.33169535619058</v>
      </c>
      <c r="AW67" s="1708">
        <v>33.046405099999546</v>
      </c>
      <c r="AX67" s="1708">
        <v>2456.5041689243162</v>
      </c>
      <c r="AY67" s="1708">
        <v>1443.5279017340174</v>
      </c>
      <c r="AZ67" s="1708">
        <v>33.870587846805442</v>
      </c>
      <c r="BA67" s="1708">
        <v>727.15255679154097</v>
      </c>
      <c r="BB67" s="1710">
        <v>682.50475709567093</v>
      </c>
    </row>
    <row r="68" spans="2:54" ht="18.75" customHeight="1" thickBot="1">
      <c r="E68" s="2232"/>
      <c r="F68" s="1414" t="s">
        <v>1835</v>
      </c>
      <c r="G68" s="1415"/>
      <c r="H68" s="1414" t="s">
        <v>1836</v>
      </c>
      <c r="I68" s="1414" t="s">
        <v>1835</v>
      </c>
      <c r="J68" s="1415"/>
      <c r="K68" s="1414" t="s">
        <v>1836</v>
      </c>
      <c r="L68" s="1416"/>
      <c r="S68" s="705" t="s">
        <v>885</v>
      </c>
      <c r="T68" s="2422">
        <v>647933</v>
      </c>
      <c r="U68" s="2424">
        <v>7.6</v>
      </c>
      <c r="V68" s="2422">
        <v>638975</v>
      </c>
      <c r="W68" s="2421">
        <v>339534</v>
      </c>
      <c r="X68" s="2421">
        <v>118362</v>
      </c>
      <c r="Y68" s="2421">
        <v>7766</v>
      </c>
      <c r="Z68" s="2421">
        <v>8478</v>
      </c>
      <c r="AA68" s="2421">
        <v>3199</v>
      </c>
      <c r="AF68" s="2578"/>
      <c r="AG68" s="2579" t="s">
        <v>1980</v>
      </c>
      <c r="AH68" s="1707">
        <v>142199.96596380265</v>
      </c>
      <c r="AI68" s="1708">
        <v>139687.82275510574</v>
      </c>
      <c r="AJ68" s="1708">
        <v>77885.203562247319</v>
      </c>
      <c r="AK68" s="1708">
        <v>20082.9306921426</v>
      </c>
      <c r="AL68" s="1708">
        <v>454.54967099999999</v>
      </c>
      <c r="AM68" s="1708">
        <v>1627.6044821836504</v>
      </c>
      <c r="AN68" s="1708">
        <v>489.5764020330742</v>
      </c>
      <c r="AO68" s="1708">
        <v>1777.7417068018824</v>
      </c>
      <c r="AP68" s="1708">
        <v>28198.77493161579</v>
      </c>
      <c r="AQ68" s="1708">
        <v>5369.0601670512915</v>
      </c>
      <c r="AR68" s="1708">
        <v>244.26210045319391</v>
      </c>
      <c r="AS68" s="1708">
        <v>147.80807002440417</v>
      </c>
      <c r="AT68" s="1708">
        <v>275.71901533325831</v>
      </c>
      <c r="AU68" s="1708">
        <v>114.065433</v>
      </c>
      <c r="AV68" s="1708">
        <v>792.64733270212503</v>
      </c>
      <c r="AW68" s="1708">
        <v>95.118477999999996</v>
      </c>
      <c r="AX68" s="1708">
        <v>2132.7607105171155</v>
      </c>
      <c r="AY68" s="1708">
        <v>2512.1432086969608</v>
      </c>
      <c r="AZ68" s="1708">
        <v>57.885204377746362</v>
      </c>
      <c r="BA68" s="1708">
        <v>899.37705566623197</v>
      </c>
      <c r="BB68" s="1710">
        <v>1554.8809486529815</v>
      </c>
    </row>
    <row r="69" spans="2:54" ht="18.75" customHeight="1" thickBot="1">
      <c r="E69" s="100" t="s">
        <v>785</v>
      </c>
      <c r="F69" s="678">
        <f>E29</f>
        <v>856261.46809020382</v>
      </c>
      <c r="G69" s="671">
        <v>100</v>
      </c>
      <c r="H69" s="678">
        <f>'57.'!E29</f>
        <v>51992.325696075612</v>
      </c>
      <c r="I69" s="694">
        <v>647933</v>
      </c>
      <c r="J69" s="2223">
        <v>100</v>
      </c>
      <c r="K69" s="694">
        <v>41304</v>
      </c>
      <c r="L69" s="671">
        <f t="shared" ref="L69:L74" si="6">(H69-K69)/K69*100</f>
        <v>25.877216967062783</v>
      </c>
      <c r="M69" s="1380">
        <f>F69-I69</f>
        <v>208328.46809020382</v>
      </c>
      <c r="S69" s="2445" t="s">
        <v>2287</v>
      </c>
      <c r="T69" s="2418">
        <f>E29</f>
        <v>856261.46809020382</v>
      </c>
      <c r="U69" s="2172">
        <f>(T69-T68)/T68*100</f>
        <v>32.152779390801797</v>
      </c>
      <c r="V69" s="2418">
        <f>F29</f>
        <v>845969.67561677413</v>
      </c>
      <c r="W69" s="2459">
        <f>H29</f>
        <v>446604.23430055892</v>
      </c>
      <c r="X69" s="2466">
        <f>I29+T29</f>
        <v>159372.80971452105</v>
      </c>
      <c r="Y69" s="2459">
        <f>J29</f>
        <v>10904.594323371033</v>
      </c>
      <c r="Z69" s="2459">
        <f>K29+U29</f>
        <v>9632.3451836034401</v>
      </c>
      <c r="AA69" s="2459">
        <f>L29+V29</f>
        <v>3618.0427123163008</v>
      </c>
      <c r="AF69" s="2578" t="s">
        <v>861</v>
      </c>
      <c r="AG69" s="2579" t="s">
        <v>1981</v>
      </c>
      <c r="AH69" s="1707">
        <v>21345.027502758385</v>
      </c>
      <c r="AI69" s="1708">
        <v>20978.482366378659</v>
      </c>
      <c r="AJ69" s="1708">
        <v>8511.1424282093758</v>
      </c>
      <c r="AK69" s="1708">
        <v>2625.8756003810763</v>
      </c>
      <c r="AL69" s="1708">
        <v>29.60095019056687</v>
      </c>
      <c r="AM69" s="1708">
        <v>100.74766024500208</v>
      </c>
      <c r="AN69" s="1708">
        <v>29.051453909293411</v>
      </c>
      <c r="AO69" s="1708">
        <v>189.63506606114706</v>
      </c>
      <c r="AP69" s="1708">
        <v>3582.2643734477901</v>
      </c>
      <c r="AQ69" s="1708">
        <v>3019.0224557383935</v>
      </c>
      <c r="AR69" s="1708">
        <v>262.34916168889112</v>
      </c>
      <c r="AS69" s="1708">
        <v>139.62734937961579</v>
      </c>
      <c r="AT69" s="1708">
        <v>343.1980919763991</v>
      </c>
      <c r="AU69" s="1708">
        <v>2.6451142296945731</v>
      </c>
      <c r="AV69" s="1708">
        <v>55.279980724979914</v>
      </c>
      <c r="AW69" s="1708">
        <v>1.8209294550800981</v>
      </c>
      <c r="AX69" s="1708">
        <v>2086.221750741347</v>
      </c>
      <c r="AY69" s="1708">
        <v>366.54513637972451</v>
      </c>
      <c r="AZ69" s="1708">
        <v>57.419041796063823</v>
      </c>
      <c r="BA69" s="1708">
        <v>145.12347529508713</v>
      </c>
      <c r="BB69" s="1710">
        <v>164.00261928857358</v>
      </c>
    </row>
    <row r="70" spans="2:54" ht="18.75" customHeight="1" thickTop="1" thickBot="1">
      <c r="E70" s="1262" t="s">
        <v>52</v>
      </c>
      <c r="F70" s="699">
        <f>E34</f>
        <v>561380.75376886257</v>
      </c>
      <c r="G70" s="698">
        <f>F70/$F$69*100</f>
        <v>65.561837673363968</v>
      </c>
      <c r="H70" s="699">
        <f>'57.'!E34</f>
        <v>199069.61807383719</v>
      </c>
      <c r="I70" s="679">
        <v>393636</v>
      </c>
      <c r="J70" s="668">
        <v>60.8</v>
      </c>
      <c r="K70" s="679">
        <v>155526</v>
      </c>
      <c r="L70" s="698">
        <f t="shared" si="6"/>
        <v>27.997645457246499</v>
      </c>
      <c r="S70" s="2607" t="s">
        <v>2526</v>
      </c>
      <c r="T70" s="2596" t="s">
        <v>2579</v>
      </c>
      <c r="U70" s="2784"/>
      <c r="V70" s="2784"/>
      <c r="W70" s="2597"/>
      <c r="X70" s="2596" t="s">
        <v>2399</v>
      </c>
      <c r="Y70" s="2784"/>
      <c r="Z70" s="2784"/>
      <c r="AF70" s="2578"/>
      <c r="AG70" s="2579" t="s">
        <v>1982</v>
      </c>
      <c r="AH70" s="1707">
        <v>14944.042384205697</v>
      </c>
      <c r="AI70" s="1708">
        <v>14725.472123436157</v>
      </c>
      <c r="AJ70" s="1708">
        <v>7099.1733574599784</v>
      </c>
      <c r="AK70" s="1708">
        <v>2104.3243198235145</v>
      </c>
      <c r="AL70" s="1708">
        <v>0</v>
      </c>
      <c r="AM70" s="1708">
        <v>82.487982539937974</v>
      </c>
      <c r="AN70" s="1708">
        <v>20.387303155779115</v>
      </c>
      <c r="AO70" s="1708">
        <v>229.56945087865284</v>
      </c>
      <c r="AP70" s="1708">
        <v>2306.5373880242623</v>
      </c>
      <c r="AQ70" s="1708">
        <v>1544.4206745314127</v>
      </c>
      <c r="AR70" s="1708">
        <v>76.480597851287115</v>
      </c>
      <c r="AS70" s="1708">
        <v>85.085698955783059</v>
      </c>
      <c r="AT70" s="1708">
        <v>142.73785982993735</v>
      </c>
      <c r="AU70" s="1708">
        <v>0</v>
      </c>
      <c r="AV70" s="1708">
        <v>11.259332681203935</v>
      </c>
      <c r="AW70" s="1709">
        <v>0.14397121875006044</v>
      </c>
      <c r="AX70" s="1708">
        <v>1226.0287468884542</v>
      </c>
      <c r="AY70" s="1708">
        <v>223.52401426794668</v>
      </c>
      <c r="AZ70" s="1708">
        <v>66.598808063312958</v>
      </c>
      <c r="BA70" s="1708">
        <v>63.868861943978295</v>
      </c>
      <c r="BB70" s="1710">
        <v>93.056344260655436</v>
      </c>
    </row>
    <row r="71" spans="2:54" ht="30.75" customHeight="1">
      <c r="E71" s="1262" t="s">
        <v>53</v>
      </c>
      <c r="F71" s="699">
        <f>E35</f>
        <v>48297.595090711191</v>
      </c>
      <c r="G71" s="698">
        <f>F71/$F$69*100</f>
        <v>5.6405195014127658</v>
      </c>
      <c r="H71" s="699">
        <f>'57.'!E35</f>
        <v>45264.850131879924</v>
      </c>
      <c r="I71" s="679">
        <v>44892</v>
      </c>
      <c r="J71" s="668">
        <v>6.9</v>
      </c>
      <c r="K71" s="679">
        <v>43374</v>
      </c>
      <c r="L71" s="698">
        <f t="shared" si="6"/>
        <v>4.359409166505106</v>
      </c>
      <c r="S71" s="2946"/>
      <c r="T71" s="2680" t="s">
        <v>881</v>
      </c>
      <c r="U71" s="2680" t="s">
        <v>2396</v>
      </c>
      <c r="V71" s="2419" t="s">
        <v>893</v>
      </c>
      <c r="W71" s="2419" t="s">
        <v>2581</v>
      </c>
      <c r="X71" s="2680" t="s">
        <v>1922</v>
      </c>
      <c r="Y71" s="2680" t="s">
        <v>2400</v>
      </c>
      <c r="Z71" s="658" t="s">
        <v>2583</v>
      </c>
      <c r="AF71" s="2578"/>
      <c r="AG71" s="2579" t="s">
        <v>1983</v>
      </c>
      <c r="AH71" s="1707">
        <v>37264.899739198612</v>
      </c>
      <c r="AI71" s="1708">
        <v>36969.360682367515</v>
      </c>
      <c r="AJ71" s="1708">
        <v>19544.196545487743</v>
      </c>
      <c r="AK71" s="1708">
        <v>4354.5323116367535</v>
      </c>
      <c r="AL71" s="1708">
        <v>0</v>
      </c>
      <c r="AM71" s="1708">
        <v>256.78845591534451</v>
      </c>
      <c r="AN71" s="1708">
        <v>54.738590626462276</v>
      </c>
      <c r="AO71" s="1708">
        <v>353.46639392649104</v>
      </c>
      <c r="AP71" s="1708">
        <v>5392.5669734709209</v>
      </c>
      <c r="AQ71" s="1708">
        <v>3150.975033498582</v>
      </c>
      <c r="AR71" s="1708">
        <v>290.67797612908919</v>
      </c>
      <c r="AS71" s="1708">
        <v>127.3586952550376</v>
      </c>
      <c r="AT71" s="1708">
        <v>200.84758381192856</v>
      </c>
      <c r="AU71" s="1708">
        <v>1.5030344144142356</v>
      </c>
      <c r="AV71" s="1708">
        <v>425.1370241975921</v>
      </c>
      <c r="AW71" s="1708">
        <v>8.9232177542485687</v>
      </c>
      <c r="AX71" s="1708">
        <v>2807.6488462429284</v>
      </c>
      <c r="AY71" s="1708">
        <v>295.53905683105728</v>
      </c>
      <c r="AZ71" s="1708">
        <v>13.736990069429483</v>
      </c>
      <c r="BA71" s="1708">
        <v>149.96232167685497</v>
      </c>
      <c r="BB71" s="1710">
        <v>131.8397450847728</v>
      </c>
    </row>
    <row r="72" spans="2:54" ht="18.75" customHeight="1" thickBot="1">
      <c r="E72" s="1262" t="s">
        <v>54</v>
      </c>
      <c r="F72" s="699">
        <f>E36</f>
        <v>124615.88484545925</v>
      </c>
      <c r="G72" s="698">
        <f>F72/$F$69*100</f>
        <v>14.55348506144988</v>
      </c>
      <c r="H72" s="699">
        <f>'57.'!E36</f>
        <v>20226.567902187398</v>
      </c>
      <c r="I72" s="679">
        <v>96256</v>
      </c>
      <c r="J72" s="668">
        <v>14.9</v>
      </c>
      <c r="K72" s="679">
        <v>16479</v>
      </c>
      <c r="L72" s="698">
        <f t="shared" si="6"/>
        <v>22.741476437814178</v>
      </c>
      <c r="S72" s="2608"/>
      <c r="T72" s="2647"/>
      <c r="U72" s="2647"/>
      <c r="V72" s="2443" t="s">
        <v>2580</v>
      </c>
      <c r="W72" s="2443" t="s">
        <v>2582</v>
      </c>
      <c r="X72" s="2647"/>
      <c r="Y72" s="2647"/>
      <c r="Z72" s="2426" t="s">
        <v>2584</v>
      </c>
      <c r="AF72" s="2578"/>
      <c r="AG72" s="2579" t="s">
        <v>1984</v>
      </c>
      <c r="AH72" s="1707">
        <v>77845.059733931223</v>
      </c>
      <c r="AI72" s="1708">
        <v>76872.172293067517</v>
      </c>
      <c r="AJ72" s="1708">
        <v>43361.67456681998</v>
      </c>
      <c r="AK72" s="1708">
        <v>7988.2866882389753</v>
      </c>
      <c r="AL72" s="1708">
        <v>182.68244720049006</v>
      </c>
      <c r="AM72" s="1708">
        <v>654.6111960583163</v>
      </c>
      <c r="AN72" s="1708">
        <v>112.36700178247243</v>
      </c>
      <c r="AO72" s="1708">
        <v>534.74586795876269</v>
      </c>
      <c r="AP72" s="1708">
        <v>12307.663581142759</v>
      </c>
      <c r="AQ72" s="1708">
        <v>5000.8749454129484</v>
      </c>
      <c r="AR72" s="1708">
        <v>505.85839516332896</v>
      </c>
      <c r="AS72" s="1708">
        <v>286.58124978359217</v>
      </c>
      <c r="AT72" s="1708">
        <v>842.81343690820813</v>
      </c>
      <c r="AU72" s="1708">
        <v>5.1621463735259052</v>
      </c>
      <c r="AV72" s="1708">
        <v>99.052261967472134</v>
      </c>
      <c r="AW72" s="1708">
        <v>3.9271989048005489</v>
      </c>
      <c r="AX72" s="1708">
        <v>4985.8713093518109</v>
      </c>
      <c r="AY72" s="1708">
        <v>972.88744086372355</v>
      </c>
      <c r="AZ72" s="1708">
        <v>188.44105573841105</v>
      </c>
      <c r="BA72" s="1708">
        <v>426.31426467961296</v>
      </c>
      <c r="BB72" s="1710">
        <v>358.13212044569929</v>
      </c>
    </row>
    <row r="73" spans="2:54" ht="18.75" customHeight="1">
      <c r="E73" s="2049" t="s">
        <v>830</v>
      </c>
      <c r="F73" s="699">
        <f>E37</f>
        <v>41185.82481517292</v>
      </c>
      <c r="G73" s="698">
        <f>F73/$F$69*100</f>
        <v>4.8099589144228725</v>
      </c>
      <c r="H73" s="699">
        <f>'57.'!E37</f>
        <v>6887.2904946456856</v>
      </c>
      <c r="I73" s="699">
        <v>43076</v>
      </c>
      <c r="J73" s="700">
        <v>6.6</v>
      </c>
      <c r="K73" s="699">
        <v>7338</v>
      </c>
      <c r="L73" s="698">
        <f t="shared" si="6"/>
        <v>-6.1421300811435593</v>
      </c>
      <c r="S73" s="705" t="s">
        <v>2533</v>
      </c>
      <c r="T73" s="2421">
        <v>8549</v>
      </c>
      <c r="U73" s="2421">
        <v>1159</v>
      </c>
      <c r="V73" s="2424" t="s">
        <v>450</v>
      </c>
      <c r="W73" s="2421">
        <v>108595</v>
      </c>
      <c r="X73" s="2422">
        <v>8293</v>
      </c>
      <c r="Y73" s="2421">
        <v>3468</v>
      </c>
      <c r="Z73" s="2421">
        <v>4825</v>
      </c>
      <c r="AF73" s="2578"/>
      <c r="AG73" s="2579" t="s">
        <v>1985</v>
      </c>
      <c r="AH73" s="1707">
        <v>89130.277674738798</v>
      </c>
      <c r="AI73" s="1708">
        <v>88322.974082095781</v>
      </c>
      <c r="AJ73" s="1708">
        <v>49312.211684637674</v>
      </c>
      <c r="AK73" s="1708">
        <v>9929.9220804153174</v>
      </c>
      <c r="AL73" s="1708">
        <v>585.97987625314352</v>
      </c>
      <c r="AM73" s="1708">
        <v>435.88295687801548</v>
      </c>
      <c r="AN73" s="1708">
        <v>134.29061810757219</v>
      </c>
      <c r="AO73" s="1708">
        <v>716.01112411113411</v>
      </c>
      <c r="AP73" s="1708">
        <v>14774.491070043512</v>
      </c>
      <c r="AQ73" s="1708">
        <v>5891.2579481549819</v>
      </c>
      <c r="AR73" s="1708">
        <v>502.7231544813979</v>
      </c>
      <c r="AS73" s="1708">
        <v>222.70059657362046</v>
      </c>
      <c r="AT73" s="1708">
        <v>580.77714380821851</v>
      </c>
      <c r="AU73" s="1708">
        <v>15.721848465773826</v>
      </c>
      <c r="AV73" s="1708">
        <v>69.643164627030359</v>
      </c>
      <c r="AW73" s="1708">
        <v>26.240413203558639</v>
      </c>
      <c r="AX73" s="1708">
        <v>5125.1204023348628</v>
      </c>
      <c r="AY73" s="1708">
        <v>807.30359264297044</v>
      </c>
      <c r="AZ73" s="1708">
        <v>153.93657976910816</v>
      </c>
      <c r="BA73" s="1708">
        <v>402.95749677094852</v>
      </c>
      <c r="BB73" s="1710">
        <v>250.4095161029131</v>
      </c>
    </row>
    <row r="74" spans="2:54" ht="18.75" customHeight="1" thickBot="1">
      <c r="E74" s="2050" t="s">
        <v>831</v>
      </c>
      <c r="F74" s="684">
        <f>E38</f>
        <v>80781.409569999931</v>
      </c>
      <c r="G74" s="702">
        <f>F74/$F$69*100</f>
        <v>9.4341988493507589</v>
      </c>
      <c r="H74" s="684">
        <f>'57.'!E38</f>
        <v>183177.79947845804</v>
      </c>
      <c r="I74" s="684">
        <v>70073</v>
      </c>
      <c r="J74" s="708">
        <v>10.8</v>
      </c>
      <c r="K74" s="684">
        <v>170910</v>
      </c>
      <c r="L74" s="702">
        <f t="shared" si="6"/>
        <v>7.1779295994722592</v>
      </c>
      <c r="S74" s="705" t="s">
        <v>2535</v>
      </c>
      <c r="T74" s="2421">
        <v>9284</v>
      </c>
      <c r="U74" s="2424">
        <v>956</v>
      </c>
      <c r="V74" s="2424" t="s">
        <v>450</v>
      </c>
      <c r="W74" s="2421">
        <v>106001</v>
      </c>
      <c r="X74" s="2422">
        <v>7915</v>
      </c>
      <c r="Y74" s="2421">
        <v>3759</v>
      </c>
      <c r="Z74" s="2421">
        <v>4156</v>
      </c>
      <c r="AF74" s="2578"/>
      <c r="AG74" s="2579" t="s">
        <v>1986</v>
      </c>
      <c r="AH74" s="1707">
        <v>169749.42142299726</v>
      </c>
      <c r="AI74" s="1708">
        <v>167835.93271092547</v>
      </c>
      <c r="AJ74" s="1708">
        <v>89396.952345960686</v>
      </c>
      <c r="AK74" s="1708">
        <v>22154.523485900449</v>
      </c>
      <c r="AL74" s="1708">
        <v>1654.4958384787051</v>
      </c>
      <c r="AM74" s="1708">
        <v>1255.1329549610209</v>
      </c>
      <c r="AN74" s="1708">
        <v>346.57003273991961</v>
      </c>
      <c r="AO74" s="1708">
        <v>1455.6429385833208</v>
      </c>
      <c r="AP74" s="1708">
        <v>35960.092238864025</v>
      </c>
      <c r="AQ74" s="1708">
        <v>7886.7184496050613</v>
      </c>
      <c r="AR74" s="1708">
        <v>617.036412722774</v>
      </c>
      <c r="AS74" s="1708">
        <v>205.88904675848494</v>
      </c>
      <c r="AT74" s="1708">
        <v>780.53198063166985</v>
      </c>
      <c r="AU74" s="1708">
        <v>39.140861732094848</v>
      </c>
      <c r="AV74" s="1708">
        <v>179.40982910623467</v>
      </c>
      <c r="AW74" s="1708">
        <v>3.3418812965929039</v>
      </c>
      <c r="AX74" s="1708">
        <v>5900.4544135844062</v>
      </c>
      <c r="AY74" s="1708">
        <v>1913.4887120717829</v>
      </c>
      <c r="AZ74" s="1708">
        <v>160.04501372862009</v>
      </c>
      <c r="BA74" s="1708">
        <v>687.55341400238535</v>
      </c>
      <c r="BB74" s="1710">
        <v>1065.8902843407768</v>
      </c>
    </row>
    <row r="75" spans="2:54" ht="18.75" customHeight="1">
      <c r="S75" s="705" t="s">
        <v>927</v>
      </c>
      <c r="T75" s="2421">
        <v>9550</v>
      </c>
      <c r="U75" s="2421">
        <v>1061</v>
      </c>
      <c r="V75" s="2424">
        <v>294</v>
      </c>
      <c r="W75" s="2421">
        <v>134974</v>
      </c>
      <c r="X75" s="2422">
        <v>7202</v>
      </c>
      <c r="Y75" s="2421">
        <v>3792</v>
      </c>
      <c r="Z75" s="2421">
        <v>3410</v>
      </c>
      <c r="AF75" s="2578"/>
      <c r="AG75" s="2579" t="s">
        <v>1987</v>
      </c>
      <c r="AH75" s="1707">
        <v>59059.734190858697</v>
      </c>
      <c r="AI75" s="1708">
        <v>58000.410029221755</v>
      </c>
      <c r="AJ75" s="1708">
        <v>27200.089946268788</v>
      </c>
      <c r="AK75" s="1708">
        <v>7111.0610662475583</v>
      </c>
      <c r="AL75" s="1708">
        <v>0</v>
      </c>
      <c r="AM75" s="1708">
        <v>354.24925198088556</v>
      </c>
      <c r="AN75" s="1708">
        <v>83.367242185504651</v>
      </c>
      <c r="AO75" s="1708">
        <v>2589.4779922165026</v>
      </c>
      <c r="AP75" s="1708">
        <v>15044.024735734434</v>
      </c>
      <c r="AQ75" s="1708">
        <v>1956.4826537741865</v>
      </c>
      <c r="AR75" s="1708">
        <v>175.69416138935833</v>
      </c>
      <c r="AS75" s="1708">
        <v>51.199757557666757</v>
      </c>
      <c r="AT75" s="1708">
        <v>134.00582707339368</v>
      </c>
      <c r="AU75" s="1708">
        <v>14.120123799994971</v>
      </c>
      <c r="AV75" s="1708">
        <v>59.754335375210047</v>
      </c>
      <c r="AW75" s="1708">
        <v>10.128977765930316</v>
      </c>
      <c r="AX75" s="1708">
        <v>3216.7539578523174</v>
      </c>
      <c r="AY75" s="1708">
        <v>1059.3241616369564</v>
      </c>
      <c r="AZ75" s="1708">
        <v>54.416406902623635</v>
      </c>
      <c r="BA75" s="1708">
        <v>241.36011705343674</v>
      </c>
      <c r="BB75" s="1710">
        <v>763.54763768089595</v>
      </c>
    </row>
    <row r="76" spans="2:54" ht="18.75" customHeight="1">
      <c r="S76" s="705" t="s">
        <v>885</v>
      </c>
      <c r="T76" s="2421">
        <v>10363</v>
      </c>
      <c r="U76" s="2424">
        <v>805</v>
      </c>
      <c r="V76" s="2424">
        <v>421</v>
      </c>
      <c r="W76" s="2421">
        <v>150046</v>
      </c>
      <c r="X76" s="2422">
        <v>8959</v>
      </c>
      <c r="Y76" s="2420">
        <v>3543</v>
      </c>
      <c r="Z76" s="2420">
        <v>5416</v>
      </c>
      <c r="AA76" s="975"/>
      <c r="AF76" s="2578"/>
      <c r="AG76" s="2579" t="s">
        <v>1988</v>
      </c>
      <c r="AH76" s="1707">
        <v>80453.305793216423</v>
      </c>
      <c r="AI76" s="1708">
        <v>79888.592661925271</v>
      </c>
      <c r="AJ76" s="1708">
        <v>44225.130984930402</v>
      </c>
      <c r="AK76" s="1708">
        <v>11951.451798933947</v>
      </c>
      <c r="AL76" s="1708">
        <v>1162.8599055066543</v>
      </c>
      <c r="AM76" s="1708">
        <v>418.29740945287449</v>
      </c>
      <c r="AN76" s="1708">
        <v>392.06698169049082</v>
      </c>
      <c r="AO76" s="1708">
        <v>883.29820431254814</v>
      </c>
      <c r="AP76" s="1708">
        <v>14297.909292546043</v>
      </c>
      <c r="AQ76" s="1708">
        <v>3424.3286924280119</v>
      </c>
      <c r="AR76" s="1708">
        <v>252.93237011877608</v>
      </c>
      <c r="AS76" s="1708">
        <v>60.156941926733047</v>
      </c>
      <c r="AT76" s="1708">
        <v>203.57708791129386</v>
      </c>
      <c r="AU76" s="1708">
        <v>13.975123571455022</v>
      </c>
      <c r="AV76" s="1708">
        <v>719.0892597553958</v>
      </c>
      <c r="AW76" s="1708">
        <v>7.5898749999999993</v>
      </c>
      <c r="AX76" s="1708">
        <v>1875.9287338406182</v>
      </c>
      <c r="AY76" s="1708">
        <v>564.71313129118278</v>
      </c>
      <c r="AZ76" s="1708">
        <v>30.937545571108796</v>
      </c>
      <c r="BA76" s="1708">
        <v>243.9745566979872</v>
      </c>
      <c r="BB76" s="1710">
        <v>289.80102902208682</v>
      </c>
    </row>
    <row r="77" spans="2:54" ht="18.75" customHeight="1" thickBot="1">
      <c r="E77" s="2171" t="s">
        <v>2667</v>
      </c>
      <c r="S77" s="2445" t="s">
        <v>2287</v>
      </c>
      <c r="T77" s="2459">
        <f>M29+W29+X29</f>
        <v>14362.03730217641</v>
      </c>
      <c r="U77" s="2467">
        <f>Y29</f>
        <v>1977.7593665088443</v>
      </c>
      <c r="V77" s="2467">
        <f t="shared" ref="V77" si="7">Z29</f>
        <v>199.73760769896063</v>
      </c>
      <c r="W77" s="2467">
        <f>AA29+N29</f>
        <v>199501.27966642252</v>
      </c>
      <c r="X77" s="2418">
        <f>AB29</f>
        <v>10296.746226929956</v>
      </c>
      <c r="Y77" s="2459">
        <f>AC29+AD29</f>
        <v>4998.5492585342654</v>
      </c>
      <c r="Z77" s="2459">
        <f>AE29</f>
        <v>5298.1969683956913</v>
      </c>
      <c r="AA77" s="975"/>
      <c r="AF77" s="2578"/>
      <c r="AG77" s="2579" t="s">
        <v>1989</v>
      </c>
      <c r="AH77" s="1707">
        <v>179474.91923824078</v>
      </c>
      <c r="AI77" s="1708">
        <v>177290.80018534861</v>
      </c>
      <c r="AJ77" s="1708">
        <v>86372.303573060635</v>
      </c>
      <c r="AK77" s="1708">
        <v>30026.966329208557</v>
      </c>
      <c r="AL77" s="1708">
        <v>7172.1746877414735</v>
      </c>
      <c r="AM77" s="1708">
        <v>1464.8813857658838</v>
      </c>
      <c r="AN77" s="1708">
        <v>547.96251744275776</v>
      </c>
      <c r="AO77" s="1708">
        <v>1814.0954091460596</v>
      </c>
      <c r="AP77" s="1708">
        <v>35728.489806473088</v>
      </c>
      <c r="AQ77" s="1708">
        <v>6931.0646268838082</v>
      </c>
      <c r="AR77" s="1708">
        <v>284.29761371313145</v>
      </c>
      <c r="AS77" s="1708">
        <v>205.18954146127348</v>
      </c>
      <c r="AT77" s="1708">
        <v>325.75201954427973</v>
      </c>
      <c r="AU77" s="1708">
        <v>100.97688478654524</v>
      </c>
      <c r="AV77" s="1708">
        <v>205.15910606048683</v>
      </c>
      <c r="AW77" s="1708">
        <v>86.401095099999552</v>
      </c>
      <c r="AX77" s="1708">
        <v>6025.0855889607083</v>
      </c>
      <c r="AY77" s="1708">
        <v>2184.1190528920806</v>
      </c>
      <c r="AZ77" s="1708">
        <v>122.94600050712194</v>
      </c>
      <c r="BA77" s="1708">
        <v>882.45332862419184</v>
      </c>
      <c r="BB77" s="1710">
        <v>1178.7197237607663</v>
      </c>
    </row>
    <row r="78" spans="2:54" ht="18.75" customHeight="1" thickTop="1" thickBot="1">
      <c r="E78" s="2607" t="s">
        <v>803</v>
      </c>
      <c r="F78" s="2645" t="s">
        <v>785</v>
      </c>
      <c r="G78" s="2062" t="s">
        <v>786</v>
      </c>
      <c r="H78" s="2062" t="s">
        <v>788</v>
      </c>
      <c r="I78" s="2062" t="s">
        <v>789</v>
      </c>
      <c r="J78" s="2062" t="s">
        <v>790</v>
      </c>
      <c r="K78" s="2061" t="s">
        <v>792</v>
      </c>
      <c r="S78" s="2171" t="s">
        <v>2669</v>
      </c>
      <c r="T78" s="975"/>
      <c r="U78" s="975"/>
      <c r="V78" s="975"/>
      <c r="W78" s="975"/>
      <c r="X78" s="975"/>
      <c r="Y78" s="975"/>
      <c r="Z78" s="975"/>
      <c r="AA78" s="975"/>
      <c r="AB78" s="975"/>
      <c r="AF78" s="2578"/>
      <c r="AG78" s="2579" t="s">
        <v>1990</v>
      </c>
      <c r="AH78" s="1707">
        <v>126994.7804100607</v>
      </c>
      <c r="AI78" s="1708">
        <v>125085.47848200814</v>
      </c>
      <c r="AJ78" s="1708">
        <v>71581.358867723349</v>
      </c>
      <c r="AK78" s="1708">
        <v>18208.218105833483</v>
      </c>
      <c r="AL78" s="1708">
        <v>116.800618</v>
      </c>
      <c r="AM78" s="1708">
        <v>1506.6848416837263</v>
      </c>
      <c r="AN78" s="1708">
        <v>382.41451646649892</v>
      </c>
      <c r="AO78" s="1708">
        <v>1513.5432169463299</v>
      </c>
      <c r="AP78" s="1708">
        <v>25248.369458594585</v>
      </c>
      <c r="AQ78" s="1708">
        <v>4112.5024478742325</v>
      </c>
      <c r="AR78" s="1708">
        <v>134.53124486440103</v>
      </c>
      <c r="AS78" s="1708">
        <v>131.0375765577395</v>
      </c>
      <c r="AT78" s="1708">
        <v>237.80602216661705</v>
      </c>
      <c r="AU78" s="1708">
        <v>97.259447000000009</v>
      </c>
      <c r="AV78" s="1708">
        <v>153.97507201323788</v>
      </c>
      <c r="AW78" s="1708">
        <v>51.220047999999991</v>
      </c>
      <c r="AX78" s="1708">
        <v>1609.7569982839577</v>
      </c>
      <c r="AY78" s="1708">
        <v>1909.3019280525398</v>
      </c>
      <c r="AZ78" s="1708">
        <v>55.257089377746361</v>
      </c>
      <c r="BA78" s="1708">
        <v>851.24689026623253</v>
      </c>
      <c r="BB78" s="1710">
        <v>1002.7979484085608</v>
      </c>
    </row>
    <row r="79" spans="2:54" ht="18.75" customHeight="1" thickTop="1" thickBot="1">
      <c r="E79" s="2608"/>
      <c r="F79" s="2647"/>
      <c r="G79" s="2064" t="s">
        <v>787</v>
      </c>
      <c r="H79" s="2064" t="s">
        <v>787</v>
      </c>
      <c r="I79" s="2064" t="s">
        <v>787</v>
      </c>
      <c r="J79" s="2064" t="s">
        <v>791</v>
      </c>
      <c r="K79" s="2063" t="s">
        <v>787</v>
      </c>
      <c r="S79" s="3085" t="s">
        <v>2526</v>
      </c>
      <c r="T79" s="2607"/>
      <c r="U79" s="2645" t="s">
        <v>785</v>
      </c>
      <c r="V79" s="2596" t="s">
        <v>321</v>
      </c>
      <c r="W79" s="2784"/>
      <c r="X79" s="2784"/>
      <c r="Y79" s="2784"/>
      <c r="Z79" s="2784"/>
      <c r="AA79" s="2784"/>
      <c r="AB79" s="975"/>
      <c r="AF79" s="2578" t="s">
        <v>96</v>
      </c>
      <c r="AG79" s="2579" t="s">
        <v>1981</v>
      </c>
      <c r="AH79" s="1707">
        <v>26774.082135642198</v>
      </c>
      <c r="AI79" s="1708">
        <v>26049.654449604041</v>
      </c>
      <c r="AJ79" s="1708">
        <v>10296.397114050436</v>
      </c>
      <c r="AK79" s="1708">
        <v>3351.9796647230505</v>
      </c>
      <c r="AL79" s="1708">
        <v>101.81270032385802</v>
      </c>
      <c r="AM79" s="1708">
        <v>166.53954479184398</v>
      </c>
      <c r="AN79" s="1708">
        <v>56.080975637954865</v>
      </c>
      <c r="AO79" s="1708">
        <v>364.42802968391572</v>
      </c>
      <c r="AP79" s="1708">
        <v>4475.2093693831985</v>
      </c>
      <c r="AQ79" s="1708">
        <v>3631.2074494470057</v>
      </c>
      <c r="AR79" s="1708">
        <v>282.47568515786173</v>
      </c>
      <c r="AS79" s="1708">
        <v>200.81189653674838</v>
      </c>
      <c r="AT79" s="1708">
        <v>659.10641179327968</v>
      </c>
      <c r="AU79" s="1708">
        <v>14.21605049802149</v>
      </c>
      <c r="AV79" s="1708">
        <v>50.973384741248502</v>
      </c>
      <c r="AW79" s="1708">
        <v>3.4300540666667785</v>
      </c>
      <c r="AX79" s="1708">
        <v>2394.986118768938</v>
      </c>
      <c r="AY79" s="1708">
        <v>724.42768603814659</v>
      </c>
      <c r="AZ79" s="1708">
        <v>206.8239681966497</v>
      </c>
      <c r="BA79" s="1708">
        <v>167.56142295762004</v>
      </c>
      <c r="BB79" s="1710">
        <v>350.04229488387693</v>
      </c>
    </row>
    <row r="80" spans="2:54" ht="18.75" customHeight="1">
      <c r="E80" s="662" t="s">
        <v>2402</v>
      </c>
      <c r="F80" s="666">
        <f>SUM(G80:K80)</f>
        <v>856261.4680902058</v>
      </c>
      <c r="G80" s="666">
        <f>E34</f>
        <v>561380.75376886257</v>
      </c>
      <c r="H80" s="666">
        <f>E35</f>
        <v>48297.595090711191</v>
      </c>
      <c r="I80" s="666">
        <f>E36</f>
        <v>124615.88484545925</v>
      </c>
      <c r="J80" s="666">
        <f>E37</f>
        <v>41185.82481517292</v>
      </c>
      <c r="K80" s="666">
        <f>E38</f>
        <v>80781.409569999931</v>
      </c>
      <c r="S80" s="3086"/>
      <c r="T80" s="2946"/>
      <c r="U80" s="2646"/>
      <c r="V80" s="2680" t="s">
        <v>1922</v>
      </c>
      <c r="W80" s="2419" t="s">
        <v>2585</v>
      </c>
      <c r="X80" s="2419" t="s">
        <v>2587</v>
      </c>
      <c r="Y80" s="2419" t="s">
        <v>2589</v>
      </c>
      <c r="Z80" s="2412" t="s">
        <v>2395</v>
      </c>
      <c r="AA80" s="2412" t="s">
        <v>882</v>
      </c>
      <c r="AB80" s="975"/>
      <c r="AF80" s="2578"/>
      <c r="AG80" s="2579" t="s">
        <v>1982</v>
      </c>
      <c r="AH80" s="1707">
        <v>13309.460680331757</v>
      </c>
      <c r="AI80" s="1708">
        <v>13101.482634804592</v>
      </c>
      <c r="AJ80" s="1708">
        <v>6007.7063720851138</v>
      </c>
      <c r="AK80" s="1708">
        <v>1981.9919236632845</v>
      </c>
      <c r="AL80" s="1708">
        <v>0</v>
      </c>
      <c r="AM80" s="1708">
        <v>82.511743196700252</v>
      </c>
      <c r="AN80" s="1708">
        <v>19.030872267404966</v>
      </c>
      <c r="AO80" s="1708">
        <v>217.89528364577276</v>
      </c>
      <c r="AP80" s="1708">
        <v>2123.4857781378737</v>
      </c>
      <c r="AQ80" s="1708">
        <v>1450.5561826421253</v>
      </c>
      <c r="AR80" s="1708">
        <v>79.562816688668036</v>
      </c>
      <c r="AS80" s="1708">
        <v>83.57755986381423</v>
      </c>
      <c r="AT80" s="1708">
        <v>120.07242093299918</v>
      </c>
      <c r="AU80" s="1708">
        <v>0</v>
      </c>
      <c r="AV80" s="1708">
        <v>20.452368110820224</v>
      </c>
      <c r="AW80" s="1708">
        <v>1.5814712188007209</v>
      </c>
      <c r="AX80" s="1708">
        <v>1116.2224027540067</v>
      </c>
      <c r="AY80" s="1708">
        <v>212.93179902557844</v>
      </c>
      <c r="AZ80" s="1708">
        <v>8.9308812678642866</v>
      </c>
      <c r="BA80" s="1708">
        <v>96.748228776016475</v>
      </c>
      <c r="BB80" s="1710">
        <v>107.25268898169767</v>
      </c>
    </row>
    <row r="81" spans="5:54" ht="18.75" customHeight="1" thickBot="1">
      <c r="E81" s="100" t="s">
        <v>321</v>
      </c>
      <c r="F81" s="666">
        <f t="shared" ref="F81:F93" si="8">SUM(G81:K81)</f>
        <v>845969.67561677506</v>
      </c>
      <c r="G81" s="666">
        <f>F34</f>
        <v>554099.59678300517</v>
      </c>
      <c r="H81" s="666">
        <f>F35</f>
        <v>47944.32646737936</v>
      </c>
      <c r="I81" s="666">
        <f>F36</f>
        <v>123584.63648526845</v>
      </c>
      <c r="J81" s="666">
        <f>F37</f>
        <v>41077.78676912222</v>
      </c>
      <c r="K81" s="666">
        <f>F38</f>
        <v>79263.329111999876</v>
      </c>
      <c r="S81" s="3087"/>
      <c r="T81" s="2608"/>
      <c r="U81" s="2647"/>
      <c r="V81" s="2647"/>
      <c r="W81" s="2443" t="s">
        <v>2586</v>
      </c>
      <c r="X81" s="2443" t="s">
        <v>2588</v>
      </c>
      <c r="Y81" s="2443" t="s">
        <v>2590</v>
      </c>
      <c r="Z81" s="2443"/>
      <c r="AA81" s="2413"/>
      <c r="AB81" s="975"/>
      <c r="AF81" s="2578"/>
      <c r="AG81" s="2579" t="s">
        <v>1983</v>
      </c>
      <c r="AH81" s="1707">
        <v>34983.53263468705</v>
      </c>
      <c r="AI81" s="1708">
        <v>34815.737860057452</v>
      </c>
      <c r="AJ81" s="1708">
        <v>19169.893375014166</v>
      </c>
      <c r="AK81" s="1708">
        <v>3933.5463450662428</v>
      </c>
      <c r="AL81" s="1708">
        <v>39.756910875133862</v>
      </c>
      <c r="AM81" s="1708">
        <v>159.21024871940563</v>
      </c>
      <c r="AN81" s="1708">
        <v>48.24253310409555</v>
      </c>
      <c r="AO81" s="1708">
        <v>333.56624451350046</v>
      </c>
      <c r="AP81" s="1708">
        <v>5042.197606765526</v>
      </c>
      <c r="AQ81" s="1708">
        <v>2783.5424785373593</v>
      </c>
      <c r="AR81" s="1708">
        <v>257.10652857013156</v>
      </c>
      <c r="AS81" s="1708">
        <v>125.65623363615812</v>
      </c>
      <c r="AT81" s="1708">
        <v>184.21555055173482</v>
      </c>
      <c r="AU81" s="1709">
        <v>0.29470108108090215</v>
      </c>
      <c r="AV81" s="1708">
        <v>18.405925795456799</v>
      </c>
      <c r="AW81" s="1708">
        <v>9.1367017542485698</v>
      </c>
      <c r="AX81" s="1708">
        <v>2710.9664760732189</v>
      </c>
      <c r="AY81" s="1708">
        <v>167.79477462959187</v>
      </c>
      <c r="AZ81" s="1708">
        <v>17.654958703288877</v>
      </c>
      <c r="BA81" s="1708">
        <v>70.03998584185301</v>
      </c>
      <c r="BB81" s="1710">
        <v>80.099830084450019</v>
      </c>
    </row>
    <row r="82" spans="5:54" ht="18.75" customHeight="1" thickBot="1">
      <c r="E82" s="2234" t="s">
        <v>2393</v>
      </c>
      <c r="F82" s="2240">
        <f t="shared" si="8"/>
        <v>446604.23430055834</v>
      </c>
      <c r="G82" s="667">
        <f>H34</f>
        <v>297200.58745812281</v>
      </c>
      <c r="H82" s="667">
        <f>H35</f>
        <v>25661.066859994073</v>
      </c>
      <c r="I82" s="667">
        <f>H36</f>
        <v>64332.680723139289</v>
      </c>
      <c r="J82" s="667">
        <f>H37</f>
        <v>22470.100402302152</v>
      </c>
      <c r="K82" s="667">
        <f>H38</f>
        <v>36939.798857000002</v>
      </c>
      <c r="S82" s="2468"/>
      <c r="T82" s="2470" t="s">
        <v>2593</v>
      </c>
      <c r="U82" s="2471">
        <v>100</v>
      </c>
      <c r="V82" s="2471">
        <f t="shared" ref="V82:AA82" si="9">V69/$T$69*100</f>
        <v>98.798054933338946</v>
      </c>
      <c r="W82" s="2471">
        <f t="shared" si="9"/>
        <v>52.15746018522357</v>
      </c>
      <c r="X82" s="2471">
        <f t="shared" si="9"/>
        <v>18.612633600106335</v>
      </c>
      <c r="Y82" s="2471">
        <f t="shared" si="9"/>
        <v>1.2735122073976446</v>
      </c>
      <c r="Z82" s="2471">
        <f t="shared" si="9"/>
        <v>1.1249303562715858</v>
      </c>
      <c r="AA82" s="2471">
        <f t="shared" si="9"/>
        <v>0.42253947504912764</v>
      </c>
      <c r="AB82" s="975"/>
      <c r="AF82" s="2578"/>
      <c r="AG82" s="2579" t="s">
        <v>1984</v>
      </c>
      <c r="AH82" s="1707">
        <v>72447.942169680377</v>
      </c>
      <c r="AI82" s="1708">
        <v>71579.825271965485</v>
      </c>
      <c r="AJ82" s="1708">
        <v>38319.658571629341</v>
      </c>
      <c r="AK82" s="1708">
        <v>7373.7201188053459</v>
      </c>
      <c r="AL82" s="1708">
        <v>1806.1313708921152</v>
      </c>
      <c r="AM82" s="1708">
        <v>714.76845679577059</v>
      </c>
      <c r="AN82" s="1708">
        <v>97.022458328896207</v>
      </c>
      <c r="AO82" s="1708">
        <v>554.22966163184856</v>
      </c>
      <c r="AP82" s="1708">
        <v>11659.095088634511</v>
      </c>
      <c r="AQ82" s="1708">
        <v>4859.8226796393028</v>
      </c>
      <c r="AR82" s="1708">
        <v>488.59398135141095</v>
      </c>
      <c r="AS82" s="1708">
        <v>247.72772119694406</v>
      </c>
      <c r="AT82" s="1708">
        <v>556.79462965747325</v>
      </c>
      <c r="AU82" s="1708">
        <v>6.3070410311850633</v>
      </c>
      <c r="AV82" s="1708">
        <v>92.836944600253887</v>
      </c>
      <c r="AW82" s="1708">
        <v>7.2505201905148358</v>
      </c>
      <c r="AX82" s="1708">
        <v>4795.8660275805587</v>
      </c>
      <c r="AY82" s="1708">
        <v>868.11689771489409</v>
      </c>
      <c r="AZ82" s="1708">
        <v>179.63537936772931</v>
      </c>
      <c r="BA82" s="1708">
        <v>433.02933021862879</v>
      </c>
      <c r="BB82" s="1710">
        <v>255.45218812853568</v>
      </c>
    </row>
    <row r="83" spans="5:54" ht="18.75" customHeight="1" thickBot="1">
      <c r="E83" s="2234" t="s">
        <v>930</v>
      </c>
      <c r="F83" s="2240">
        <f t="shared" si="8"/>
        <v>159372.80971452114</v>
      </c>
      <c r="G83" s="667">
        <f>I34+T34</f>
        <v>113086.10207969816</v>
      </c>
      <c r="H83" s="667">
        <f>I35+T35</f>
        <v>8202.4934030827226</v>
      </c>
      <c r="I83" s="667">
        <f>I36+T36</f>
        <v>18245.829312905989</v>
      </c>
      <c r="J83" s="667">
        <f>I37+T37</f>
        <v>6468.2970888342616</v>
      </c>
      <c r="K83" s="667">
        <f>I38+T38</f>
        <v>13370.087829999997</v>
      </c>
      <c r="S83" s="2253"/>
      <c r="T83" s="2946" t="s">
        <v>2526</v>
      </c>
      <c r="U83" s="2682" t="s">
        <v>2579</v>
      </c>
      <c r="V83" s="2787"/>
      <c r="W83" s="2787"/>
      <c r="X83" s="2785"/>
      <c r="Y83" s="2682" t="s">
        <v>2399</v>
      </c>
      <c r="Z83" s="2787"/>
      <c r="AA83" s="2787"/>
      <c r="AB83" s="975"/>
      <c r="AF83" s="2578"/>
      <c r="AG83" s="2579" t="s">
        <v>1985</v>
      </c>
      <c r="AH83" s="1707">
        <v>84257.587353335475</v>
      </c>
      <c r="AI83" s="1708">
        <v>83410.224826593985</v>
      </c>
      <c r="AJ83" s="1708">
        <v>47844.601154995689</v>
      </c>
      <c r="AK83" s="1708">
        <v>9794.0150611578247</v>
      </c>
      <c r="AL83" s="1708">
        <v>38.501140838807565</v>
      </c>
      <c r="AM83" s="1708">
        <v>407.7600110338152</v>
      </c>
      <c r="AN83" s="1708">
        <v>131.04982017064518</v>
      </c>
      <c r="AO83" s="1708">
        <v>652.83534896521519</v>
      </c>
      <c r="AP83" s="1708">
        <v>11833.223815971825</v>
      </c>
      <c r="AQ83" s="1708">
        <v>5723.2304508515072</v>
      </c>
      <c r="AR83" s="1708">
        <v>497.52261060782234</v>
      </c>
      <c r="AS83" s="1708">
        <v>203.77135689794267</v>
      </c>
      <c r="AT83" s="1708">
        <v>571.668227041911</v>
      </c>
      <c r="AU83" s="1708">
        <v>5.2229342605046485</v>
      </c>
      <c r="AV83" s="1708">
        <v>457.80378761245981</v>
      </c>
      <c r="AW83" s="1708">
        <v>21.398539591921299</v>
      </c>
      <c r="AX83" s="1708">
        <v>5227.6205665960979</v>
      </c>
      <c r="AY83" s="1708">
        <v>847.36252674144623</v>
      </c>
      <c r="AZ83" s="1708">
        <v>154.37296081569002</v>
      </c>
      <c r="BA83" s="1708">
        <v>414.98659340489138</v>
      </c>
      <c r="BB83" s="1710">
        <v>278.0029725208642</v>
      </c>
    </row>
    <row r="84" spans="5:54" ht="30.75" customHeight="1">
      <c r="E84" s="2234" t="s">
        <v>2394</v>
      </c>
      <c r="F84" s="2240">
        <f t="shared" si="8"/>
        <v>10904.594323371031</v>
      </c>
      <c r="G84" s="667">
        <f>J34</f>
        <v>9062.4254063852677</v>
      </c>
      <c r="H84" s="667">
        <f>J35</f>
        <v>67.773098571428562</v>
      </c>
      <c r="I84" s="667">
        <f>J36</f>
        <v>1773.9416814143358</v>
      </c>
      <c r="J84" s="667">
        <f>J37</f>
        <v>0</v>
      </c>
      <c r="K84" s="667">
        <f>J38</f>
        <v>0.45413700000000001</v>
      </c>
      <c r="S84" s="3083"/>
      <c r="T84" s="2946"/>
      <c r="U84" s="2680" t="s">
        <v>881</v>
      </c>
      <c r="V84" s="2680" t="s">
        <v>2396</v>
      </c>
      <c r="W84" s="2414" t="s">
        <v>893</v>
      </c>
      <c r="X84" s="2414" t="s">
        <v>2581</v>
      </c>
      <c r="Y84" s="2680" t="s">
        <v>1922</v>
      </c>
      <c r="Z84" s="2419" t="s">
        <v>2591</v>
      </c>
      <c r="AA84" s="2681" t="s">
        <v>2401</v>
      </c>
      <c r="AB84" s="975"/>
      <c r="AF84" s="2578"/>
      <c r="AG84" s="2579" t="s">
        <v>1986</v>
      </c>
      <c r="AH84" s="1707">
        <v>161011.06969447053</v>
      </c>
      <c r="AI84" s="1708">
        <v>158666.50640771145</v>
      </c>
      <c r="AJ84" s="1708">
        <v>86014.424034053794</v>
      </c>
      <c r="AK84" s="1708">
        <v>21162.018322572218</v>
      </c>
      <c r="AL84" s="1708">
        <v>365.3783180708964</v>
      </c>
      <c r="AM84" s="1708">
        <v>1095.6256681538646</v>
      </c>
      <c r="AN84" s="1708">
        <v>338.38336879730628</v>
      </c>
      <c r="AO84" s="1708">
        <v>1510.8500208845664</v>
      </c>
      <c r="AP84" s="1708">
        <v>32991.7794717449</v>
      </c>
      <c r="AQ84" s="1708">
        <v>7805.699950972572</v>
      </c>
      <c r="AR84" s="1708">
        <v>566.32363059897773</v>
      </c>
      <c r="AS84" s="1708">
        <v>227.57394999454925</v>
      </c>
      <c r="AT84" s="1708">
        <v>778.40669906637504</v>
      </c>
      <c r="AU84" s="1708">
        <v>35.449884344702255</v>
      </c>
      <c r="AV84" s="1708">
        <v>169.43848811363654</v>
      </c>
      <c r="AW84" s="1708">
        <v>3.9091670108786181</v>
      </c>
      <c r="AX84" s="1708">
        <v>5601.2454333321048</v>
      </c>
      <c r="AY84" s="1708">
        <v>2344.5632867592071</v>
      </c>
      <c r="AZ84" s="1708">
        <v>195.70733381375146</v>
      </c>
      <c r="BA84" s="1708">
        <v>571.44229613875939</v>
      </c>
      <c r="BB84" s="1710">
        <v>1577.4136568066958</v>
      </c>
    </row>
    <row r="85" spans="5:54" ht="18.75" customHeight="1" thickBot="1">
      <c r="E85" s="2234" t="s">
        <v>2395</v>
      </c>
      <c r="F85" s="2240">
        <f t="shared" si="8"/>
        <v>9632.3451836034383</v>
      </c>
      <c r="G85" s="667">
        <f>K34+U34</f>
        <v>6043.5281676700479</v>
      </c>
      <c r="H85" s="667">
        <f>K35+U35</f>
        <v>520.51050292416778</v>
      </c>
      <c r="I85" s="667">
        <f>K36+U36</f>
        <v>1698.5170115359181</v>
      </c>
      <c r="J85" s="667">
        <f>K37+U37</f>
        <v>305.16607647330437</v>
      </c>
      <c r="K85" s="667">
        <f>K38+U38</f>
        <v>1064.6234250000005</v>
      </c>
      <c r="S85" s="3084"/>
      <c r="T85" s="2608"/>
      <c r="U85" s="2647"/>
      <c r="V85" s="2647"/>
      <c r="W85" s="2443" t="s">
        <v>2580</v>
      </c>
      <c r="X85" s="2443" t="s">
        <v>2582</v>
      </c>
      <c r="Y85" s="2647"/>
      <c r="Z85" s="2443" t="s">
        <v>895</v>
      </c>
      <c r="AA85" s="2682"/>
      <c r="AB85" s="975"/>
      <c r="AF85" s="2578"/>
      <c r="AG85" s="2579" t="s">
        <v>1987</v>
      </c>
      <c r="AH85" s="1707">
        <v>72223.807946489105</v>
      </c>
      <c r="AI85" s="1708">
        <v>71688.042732692033</v>
      </c>
      <c r="AJ85" s="1708">
        <v>33009.364312757163</v>
      </c>
      <c r="AK85" s="1708">
        <v>7704.3324352200643</v>
      </c>
      <c r="AL85" s="1708">
        <v>1293.2287656287485</v>
      </c>
      <c r="AM85" s="1708">
        <v>473.53243477928851</v>
      </c>
      <c r="AN85" s="1708">
        <v>88.539913684787948</v>
      </c>
      <c r="AO85" s="1708">
        <v>2603.9155814863416</v>
      </c>
      <c r="AP85" s="1708">
        <v>19707.45040763601</v>
      </c>
      <c r="AQ85" s="1708">
        <v>2585.4791563051663</v>
      </c>
      <c r="AR85" s="1708">
        <v>213.50894993237264</v>
      </c>
      <c r="AS85" s="1708">
        <v>60.469779117382387</v>
      </c>
      <c r="AT85" s="1708">
        <v>164.66247012959781</v>
      </c>
      <c r="AU85" s="1708">
        <v>7.810178800004004</v>
      </c>
      <c r="AV85" s="1708">
        <v>101.43781884750646</v>
      </c>
      <c r="AW85" s="1709">
        <v>0.88518076593031736</v>
      </c>
      <c r="AX85" s="1708">
        <v>3673.4253476016556</v>
      </c>
      <c r="AY85" s="1708">
        <v>535.76521379707526</v>
      </c>
      <c r="AZ85" s="1708">
        <v>28.280121218393703</v>
      </c>
      <c r="BA85" s="1708">
        <v>320.10157234274692</v>
      </c>
      <c r="BB85" s="1710">
        <v>187.38352023593455</v>
      </c>
    </row>
    <row r="86" spans="5:54" ht="18.75" customHeight="1" thickBot="1">
      <c r="E86" s="2234" t="s">
        <v>882</v>
      </c>
      <c r="F86" s="2240">
        <f t="shared" si="8"/>
        <v>3618.0427123162995</v>
      </c>
      <c r="G86" s="667">
        <f>L34+V34</f>
        <v>2511.9992056418769</v>
      </c>
      <c r="H86" s="667">
        <f>L35+V35</f>
        <v>176.93041189852636</v>
      </c>
      <c r="I86" s="667">
        <f>L36+V36</f>
        <v>487.88739202128079</v>
      </c>
      <c r="J86" s="667">
        <f>L37+V37</f>
        <v>180.24963175461525</v>
      </c>
      <c r="K86" s="667">
        <f>L38+V38</f>
        <v>260.97607100000005</v>
      </c>
      <c r="S86" s="2652" t="s">
        <v>2592</v>
      </c>
      <c r="T86" s="2782"/>
      <c r="U86" s="2472">
        <f t="shared" ref="U86:Z86" si="10">T77/$T$69*100</f>
        <v>1.6772957603954013</v>
      </c>
      <c r="V86" s="2472">
        <f t="shared" si="10"/>
        <v>0.2309761025355978</v>
      </c>
      <c r="W86" s="2472">
        <f t="shared" si="10"/>
        <v>2.3326707453560087E-2</v>
      </c>
      <c r="X86" s="2472">
        <f t="shared" si="10"/>
        <v>23.299107469052412</v>
      </c>
      <c r="Y86" s="2472">
        <f t="shared" si="10"/>
        <v>1.2025235994673105</v>
      </c>
      <c r="Z86" s="2472">
        <f t="shared" si="10"/>
        <v>0.58376435759546386</v>
      </c>
      <c r="AA86" s="2472">
        <f t="shared" ref="AA86" si="11">Z77/$T$69*100</f>
        <v>0.61875924187184694</v>
      </c>
      <c r="AB86" s="975"/>
      <c r="AF86" s="2578"/>
      <c r="AG86" s="2579" t="s">
        <v>1988</v>
      </c>
      <c r="AH86" s="1707">
        <v>78467.238993436113</v>
      </c>
      <c r="AI86" s="1708">
        <v>77901.100468930454</v>
      </c>
      <c r="AJ86" s="1708">
        <v>45644.441853857257</v>
      </c>
      <c r="AK86" s="1708">
        <v>11102.294398449583</v>
      </c>
      <c r="AL86" s="1708">
        <v>0</v>
      </c>
      <c r="AM86" s="1708">
        <v>420.68276298174845</v>
      </c>
      <c r="AN86" s="1708">
        <v>207.48390736415541</v>
      </c>
      <c r="AO86" s="1708">
        <v>862.21770223739838</v>
      </c>
      <c r="AP86" s="1708">
        <v>14145.385645945838</v>
      </c>
      <c r="AQ86" s="1708">
        <v>3091.9840084139573</v>
      </c>
      <c r="AR86" s="1708">
        <v>270.84969838618241</v>
      </c>
      <c r="AS86" s="1708">
        <v>59.327571400198735</v>
      </c>
      <c r="AT86" s="1708">
        <v>211.17061316890766</v>
      </c>
      <c r="AU86" s="1708">
        <v>22.96746257145502</v>
      </c>
      <c r="AV86" s="1708">
        <v>69.024080245309761</v>
      </c>
      <c r="AW86" s="1708">
        <v>16.776211999999997</v>
      </c>
      <c r="AX86" s="1708">
        <v>1776.494551908449</v>
      </c>
      <c r="AY86" s="1708">
        <v>566.13852450566014</v>
      </c>
      <c r="AZ86" s="1708">
        <v>21.36132725531068</v>
      </c>
      <c r="BA86" s="1708">
        <v>256.13220409529475</v>
      </c>
      <c r="BB86" s="1710">
        <v>288.64499315505469</v>
      </c>
    </row>
    <row r="87" spans="5:54" ht="18.75" customHeight="1">
      <c r="E87" s="2234" t="s">
        <v>881</v>
      </c>
      <c r="F87" s="2240">
        <f t="shared" si="8"/>
        <v>14362.03730217639</v>
      </c>
      <c r="G87" s="667">
        <f>M34+W34+X34</f>
        <v>6139.0952989087427</v>
      </c>
      <c r="H87" s="667">
        <f>M35+W35+X35</f>
        <v>1348.6200678299604</v>
      </c>
      <c r="I87" s="667">
        <f>M36+W36+X36</f>
        <v>4283.4746756477462</v>
      </c>
      <c r="J87" s="667">
        <f>M37+W37+X37</f>
        <v>646.80087478994062</v>
      </c>
      <c r="K87" s="667">
        <f>M38+W38+X38</f>
        <v>1944.0463850000003</v>
      </c>
      <c r="P87" s="1380"/>
      <c r="Q87" s="1380"/>
      <c r="R87" s="1380"/>
      <c r="S87" s="1380"/>
      <c r="U87" s="2469"/>
      <c r="V87" s="2469"/>
      <c r="W87" s="2469"/>
      <c r="X87" s="2469"/>
      <c r="Y87" s="2469"/>
      <c r="Z87" s="2469"/>
      <c r="AA87" s="2469"/>
      <c r="AF87" s="2578"/>
      <c r="AG87" s="2579" t="s">
        <v>1989</v>
      </c>
      <c r="AH87" s="1707">
        <v>153693.23572975516</v>
      </c>
      <c r="AI87" s="1708">
        <v>151717.07866633066</v>
      </c>
      <c r="AJ87" s="1708">
        <v>77550.384229182295</v>
      </c>
      <c r="AK87" s="1708">
        <v>24052.519371573886</v>
      </c>
      <c r="AL87" s="1708">
        <v>7142.9844987414735</v>
      </c>
      <c r="AM87" s="1708">
        <v>1486.9678216729187</v>
      </c>
      <c r="AN87" s="1708">
        <v>512.53582867613079</v>
      </c>
      <c r="AO87" s="1708">
        <v>1531.6523017906359</v>
      </c>
      <c r="AP87" s="1708">
        <v>25253.922843833072</v>
      </c>
      <c r="AQ87" s="1708">
        <v>6505.0258140471669</v>
      </c>
      <c r="AR87" s="1708">
        <v>304.05231713536574</v>
      </c>
      <c r="AS87" s="1708">
        <v>170.34671522327113</v>
      </c>
      <c r="AT87" s="1708">
        <v>306.05628957410187</v>
      </c>
      <c r="AU87" s="1708">
        <v>81.081177508786979</v>
      </c>
      <c r="AV87" s="1708">
        <v>831.0795116335828</v>
      </c>
      <c r="AW87" s="1708">
        <v>83.692543999999998</v>
      </c>
      <c r="AX87" s="1708">
        <v>5904.777401737997</v>
      </c>
      <c r="AY87" s="1708">
        <v>1976.1570634244401</v>
      </c>
      <c r="AZ87" s="1708">
        <v>35.462087107122194</v>
      </c>
      <c r="BA87" s="1708">
        <v>800.196503479895</v>
      </c>
      <c r="BB87" s="1710">
        <v>1140.4984728374232</v>
      </c>
    </row>
    <row r="88" spans="5:54" ht="18.75" customHeight="1">
      <c r="E88" s="2234" t="s">
        <v>2396</v>
      </c>
      <c r="F88" s="2240">
        <f t="shared" si="8"/>
        <v>1977.7593665088448</v>
      </c>
      <c r="G88" s="667">
        <f>Y34</f>
        <v>1056.6929446726599</v>
      </c>
      <c r="H88" s="667">
        <f>Y35</f>
        <v>68.226884564594428</v>
      </c>
      <c r="I88" s="667">
        <f>Y36</f>
        <v>62.325975938091538</v>
      </c>
      <c r="J88" s="667">
        <f>Y37</f>
        <v>31.862133333498729</v>
      </c>
      <c r="K88" s="667">
        <f>Y38</f>
        <v>758.65142800000012</v>
      </c>
      <c r="P88" s="1380"/>
      <c r="Q88" s="1380"/>
      <c r="R88" s="1380"/>
      <c r="S88" s="1380"/>
      <c r="AF88" s="2578"/>
      <c r="AG88" s="2579" t="s">
        <v>1990</v>
      </c>
      <c r="AH88" s="1707">
        <v>159093.51075237873</v>
      </c>
      <c r="AI88" s="1708">
        <v>157040.02229808483</v>
      </c>
      <c r="AJ88" s="1708">
        <v>82747.363282933307</v>
      </c>
      <c r="AK88" s="1708">
        <v>25998.744145388129</v>
      </c>
      <c r="AL88" s="1708">
        <v>116.800618</v>
      </c>
      <c r="AM88" s="1708">
        <v>1522.165403355652</v>
      </c>
      <c r="AN88" s="1708">
        <v>604.84658007537405</v>
      </c>
      <c r="AO88" s="1708">
        <v>1647.8954893017537</v>
      </c>
      <c r="AP88" s="1708">
        <v>37410.658890288665</v>
      </c>
      <c r="AQ88" s="1708">
        <v>4481.0997570454547</v>
      </c>
      <c r="AR88" s="1708">
        <v>142.5848696936421</v>
      </c>
      <c r="AS88" s="1708">
        <v>135.56367034253805</v>
      </c>
      <c r="AT88" s="1708">
        <v>239.89374174556607</v>
      </c>
      <c r="AU88" s="1708">
        <v>117.15515427775829</v>
      </c>
      <c r="AV88" s="1708">
        <v>166.30705680856914</v>
      </c>
      <c r="AW88" s="1708">
        <v>51.677217099999545</v>
      </c>
      <c r="AX88" s="1708">
        <v>1657.2664217283877</v>
      </c>
      <c r="AY88" s="1708">
        <v>2053.4884542939235</v>
      </c>
      <c r="AZ88" s="1708">
        <v>55.505513777746117</v>
      </c>
      <c r="BA88" s="1708">
        <v>964.57658975501033</v>
      </c>
      <c r="BB88" s="1710">
        <v>1033.406350761167</v>
      </c>
    </row>
    <row r="89" spans="5:54" ht="18.75" customHeight="1">
      <c r="E89" s="2234" t="s">
        <v>2397</v>
      </c>
      <c r="F89" s="2240">
        <f t="shared" si="8"/>
        <v>199.73760769896066</v>
      </c>
      <c r="G89" s="667">
        <f>Z34</f>
        <v>51.537501116188814</v>
      </c>
      <c r="H89" s="667">
        <f>Z35</f>
        <v>1.0157067860629809</v>
      </c>
      <c r="I89" s="667">
        <f>Z36</f>
        <v>58.442511796658223</v>
      </c>
      <c r="J89" s="667">
        <f>Z37</f>
        <v>1.4965550000506607</v>
      </c>
      <c r="K89" s="667">
        <f>Z38</f>
        <v>87.245332999999974</v>
      </c>
      <c r="P89" s="1380"/>
      <c r="Q89" s="1380"/>
      <c r="R89" s="1380"/>
      <c r="S89" s="1380"/>
      <c r="AF89" s="2578" t="s">
        <v>322</v>
      </c>
      <c r="AG89" s="2579" t="s">
        <v>1981</v>
      </c>
      <c r="AH89" s="1707">
        <v>26284.384805813163</v>
      </c>
      <c r="AI89" s="1708">
        <v>26210.369121139294</v>
      </c>
      <c r="AJ89" s="1708">
        <v>14357.834022656527</v>
      </c>
      <c r="AK89" s="1708">
        <v>2932.4943517328529</v>
      </c>
      <c r="AL89" s="1708">
        <v>0</v>
      </c>
      <c r="AM89" s="1708">
        <v>75.309476656324165</v>
      </c>
      <c r="AN89" s="1708">
        <v>18.308665106380307</v>
      </c>
      <c r="AO89" s="1708">
        <v>295.22729078887988</v>
      </c>
      <c r="AP89" s="1708">
        <v>3891.4437034974276</v>
      </c>
      <c r="AQ89" s="1708">
        <v>1835.7012051155789</v>
      </c>
      <c r="AR89" s="1708">
        <v>55.040082570607765</v>
      </c>
      <c r="AS89" s="1708">
        <v>120.92409218099988</v>
      </c>
      <c r="AT89" s="1708">
        <v>176.43441541313558</v>
      </c>
      <c r="AU89" s="1709">
        <v>0.6061733913746703</v>
      </c>
      <c r="AV89" s="1708">
        <v>4.0054192981617369</v>
      </c>
      <c r="AW89" s="1709">
        <v>5.9054999999999989E-2</v>
      </c>
      <c r="AX89" s="1708">
        <v>2650.1457281338471</v>
      </c>
      <c r="AY89" s="1708">
        <v>78.96943817228383</v>
      </c>
      <c r="AZ89" s="1708">
        <v>3.2618317509702015</v>
      </c>
      <c r="BA89" s="1708">
        <v>17.288072813751771</v>
      </c>
      <c r="BB89" s="1710">
        <v>58.419533607561895</v>
      </c>
    </row>
    <row r="90" spans="5:54" ht="18.75" customHeight="1">
      <c r="E90" s="2234" t="s">
        <v>2398</v>
      </c>
      <c r="F90" s="2240">
        <f t="shared" si="8"/>
        <v>199501.2796664229</v>
      </c>
      <c r="G90" s="667">
        <f>N34+AA34</f>
        <v>118947.62872078887</v>
      </c>
      <c r="H90" s="667">
        <f>N35+AA35</f>
        <v>11897.689531727781</v>
      </c>
      <c r="I90" s="667">
        <f>N36+AA36</f>
        <v>32641.537200869061</v>
      </c>
      <c r="J90" s="667">
        <f>N37+AA37</f>
        <v>11176.978567037215</v>
      </c>
      <c r="K90" s="667">
        <f>N38+AA38</f>
        <v>24837.445645999989</v>
      </c>
      <c r="AF90" s="2578"/>
      <c r="AG90" s="2579" t="s">
        <v>1982</v>
      </c>
      <c r="AH90" s="1707">
        <v>17862.200205014997</v>
      </c>
      <c r="AI90" s="1708">
        <v>17831.163573496815</v>
      </c>
      <c r="AJ90" s="1708">
        <v>10312.887397590404</v>
      </c>
      <c r="AK90" s="1708">
        <v>1395.5384309268463</v>
      </c>
      <c r="AL90" s="1708">
        <v>0</v>
      </c>
      <c r="AM90" s="1708">
        <v>45.707758887962996</v>
      </c>
      <c r="AN90" s="1708">
        <v>20.059954104265177</v>
      </c>
      <c r="AO90" s="1708">
        <v>102.52175836932702</v>
      </c>
      <c r="AP90" s="1708">
        <v>2314.2688709386421</v>
      </c>
      <c r="AQ90" s="1708">
        <v>946.22014261370987</v>
      </c>
      <c r="AR90" s="1708">
        <v>50.049015397212884</v>
      </c>
      <c r="AS90" s="1708">
        <v>48.090135228778706</v>
      </c>
      <c r="AT90" s="1708">
        <v>111.00828988365966</v>
      </c>
      <c r="AU90" s="1708">
        <v>0</v>
      </c>
      <c r="AV90" s="1708">
        <v>4.1582113134720249</v>
      </c>
      <c r="AW90" s="1708">
        <v>0</v>
      </c>
      <c r="AX90" s="1708">
        <v>2480.6536082425346</v>
      </c>
      <c r="AY90" s="1708">
        <v>31.036631518184588</v>
      </c>
      <c r="AZ90" s="1709">
        <v>0.48594286607682685</v>
      </c>
      <c r="BA90" s="1708">
        <v>19.582157316988479</v>
      </c>
      <c r="BB90" s="1710">
        <v>10.968531335119284</v>
      </c>
    </row>
    <row r="91" spans="5:54" ht="18.75" customHeight="1">
      <c r="E91" s="100" t="s">
        <v>2399</v>
      </c>
      <c r="F91" s="2241">
        <f t="shared" si="8"/>
        <v>10296.746226929963</v>
      </c>
      <c r="G91" s="666">
        <f>SUM(G92:G93)</f>
        <v>7281.1569858582634</v>
      </c>
      <c r="H91" s="666">
        <f t="shared" ref="H91:K91" si="12">SUM(H92:H93)</f>
        <v>353.26862333181475</v>
      </c>
      <c r="I91" s="666">
        <f t="shared" si="12"/>
        <v>1031.2483601907747</v>
      </c>
      <c r="J91" s="666">
        <f t="shared" si="12"/>
        <v>112.99179954911183</v>
      </c>
      <c r="K91" s="666">
        <f t="shared" si="12"/>
        <v>1518.080457999999</v>
      </c>
      <c r="S91" s="1380"/>
      <c r="AF91" s="2578"/>
      <c r="AG91" s="2579" t="s">
        <v>1983</v>
      </c>
      <c r="AH91" s="1707">
        <v>29582.679036128138</v>
      </c>
      <c r="AI91" s="1708">
        <v>29402.898500864325</v>
      </c>
      <c r="AJ91" s="1708">
        <v>17083.541719729765</v>
      </c>
      <c r="AK91" s="1708">
        <v>2758.4700943785056</v>
      </c>
      <c r="AL91" s="1708">
        <v>0</v>
      </c>
      <c r="AM91" s="1708">
        <v>163.53370624236015</v>
      </c>
      <c r="AN91" s="1708">
        <v>37.552490842074242</v>
      </c>
      <c r="AO91" s="1708">
        <v>198.10467985266612</v>
      </c>
      <c r="AP91" s="1708">
        <v>4214.6818401776736</v>
      </c>
      <c r="AQ91" s="1708">
        <v>2041.3850541450061</v>
      </c>
      <c r="AR91" s="1708">
        <v>137.14882097253445</v>
      </c>
      <c r="AS91" s="1708">
        <v>173.79970107004479</v>
      </c>
      <c r="AT91" s="1708">
        <v>459.66767788806885</v>
      </c>
      <c r="AU91" s="1708">
        <v>0</v>
      </c>
      <c r="AV91" s="1708">
        <v>14.507000596557191</v>
      </c>
      <c r="AW91" s="1708">
        <v>10.276467796678023</v>
      </c>
      <c r="AX91" s="1708">
        <v>2110.2292471723817</v>
      </c>
      <c r="AY91" s="1708">
        <v>179.7805352638245</v>
      </c>
      <c r="AZ91" s="1708">
        <v>12.128708877670984</v>
      </c>
      <c r="BA91" s="1708">
        <v>83.606284112930453</v>
      </c>
      <c r="BB91" s="1710">
        <v>84.045542273223063</v>
      </c>
    </row>
    <row r="92" spans="5:54" ht="18.75" customHeight="1">
      <c r="E92" s="2234" t="s">
        <v>2400</v>
      </c>
      <c r="F92" s="2240">
        <f t="shared" si="8"/>
        <v>4998.5492585342636</v>
      </c>
      <c r="G92" s="667">
        <f>AC34+AD34</f>
        <v>3279.9095154083998</v>
      </c>
      <c r="H92" s="667">
        <f>AC35+AD35</f>
        <v>215.17289610762418</v>
      </c>
      <c r="I92" s="667">
        <f>AC36+AD36</f>
        <v>702.85803004706258</v>
      </c>
      <c r="J92" s="667">
        <f>AC37+AD37</f>
        <v>87.984301971176933</v>
      </c>
      <c r="K92" s="667">
        <f>AC38+AD38</f>
        <v>712.62451499999952</v>
      </c>
      <c r="AF92" s="2578"/>
      <c r="AG92" s="2579" t="s">
        <v>1984</v>
      </c>
      <c r="AH92" s="1707">
        <v>48441.866416086668</v>
      </c>
      <c r="AI92" s="1708">
        <v>47958.485457829636</v>
      </c>
      <c r="AJ92" s="1708">
        <v>24265.956851116007</v>
      </c>
      <c r="AK92" s="1708">
        <v>6136.8109523922376</v>
      </c>
      <c r="AL92" s="1708">
        <v>587.29445914661255</v>
      </c>
      <c r="AM92" s="1708">
        <v>304.96545346628994</v>
      </c>
      <c r="AN92" s="1708">
        <v>46.628093137900628</v>
      </c>
      <c r="AO92" s="1708">
        <v>463.5596505632962</v>
      </c>
      <c r="AP92" s="1708">
        <v>8611.8388263927336</v>
      </c>
      <c r="AQ92" s="1708">
        <v>3345.6948322267908</v>
      </c>
      <c r="AR92" s="1708">
        <v>288.23192214612072</v>
      </c>
      <c r="AS92" s="1708">
        <v>130.96281960776136</v>
      </c>
      <c r="AT92" s="1708">
        <v>379.24447175858705</v>
      </c>
      <c r="AU92" s="1708">
        <v>3.6165488333398099</v>
      </c>
      <c r="AV92" s="1708">
        <v>30.492197721200476</v>
      </c>
      <c r="AW92" s="1709">
        <v>0.71294640003098209</v>
      </c>
      <c r="AX92" s="1708">
        <v>3362.4754329206958</v>
      </c>
      <c r="AY92" s="1708">
        <v>483.38095825700157</v>
      </c>
      <c r="AZ92" s="1708">
        <v>190.27540874431656</v>
      </c>
      <c r="BA92" s="1708">
        <v>139.65670192901263</v>
      </c>
      <c r="BB92" s="1710">
        <v>153.44884758367238</v>
      </c>
    </row>
    <row r="93" spans="5:54" ht="18.75" customHeight="1" thickBot="1">
      <c r="E93" s="2235" t="s">
        <v>2401</v>
      </c>
      <c r="F93" s="2242">
        <f t="shared" si="8"/>
        <v>5298.1969683957013</v>
      </c>
      <c r="G93" s="669">
        <f>AE34</f>
        <v>4001.2474704498636</v>
      </c>
      <c r="H93" s="669">
        <f>AE35</f>
        <v>138.09572722419057</v>
      </c>
      <c r="I93" s="669">
        <f>AE36</f>
        <v>328.39033014371222</v>
      </c>
      <c r="J93" s="669">
        <f>AE37</f>
        <v>25.007497577934902</v>
      </c>
      <c r="K93" s="669">
        <f>AE38</f>
        <v>805.45594299999959</v>
      </c>
      <c r="AF93" s="2578"/>
      <c r="AG93" s="2579" t="s">
        <v>1985</v>
      </c>
      <c r="AH93" s="1707">
        <v>59883.801022142543</v>
      </c>
      <c r="AI93" s="1708">
        <v>59380.712237043859</v>
      </c>
      <c r="AJ93" s="1708">
        <v>32661.016740560375</v>
      </c>
      <c r="AK93" s="1708">
        <v>5516.0970945083445</v>
      </c>
      <c r="AL93" s="1708">
        <v>29.542137333424012</v>
      </c>
      <c r="AM93" s="1708">
        <v>489.29517382019742</v>
      </c>
      <c r="AN93" s="1708">
        <v>80.033383896107267</v>
      </c>
      <c r="AO93" s="1708">
        <v>456.25390723523435</v>
      </c>
      <c r="AP93" s="1708">
        <v>11994.777575558595</v>
      </c>
      <c r="AQ93" s="1708">
        <v>4366.2160824336243</v>
      </c>
      <c r="AR93" s="1708">
        <v>438.2247547227841</v>
      </c>
      <c r="AS93" s="1708">
        <v>128.21203280678216</v>
      </c>
      <c r="AT93" s="1708">
        <v>411.50195078326698</v>
      </c>
      <c r="AU93" s="1708">
        <v>4.9064684229691986</v>
      </c>
      <c r="AV93" s="1708">
        <v>48.138956317451949</v>
      </c>
      <c r="AW93" s="1708">
        <v>17.805513670525887</v>
      </c>
      <c r="AX93" s="1708">
        <v>2738.6904649741982</v>
      </c>
      <c r="AY93" s="1708">
        <v>503.08878509867498</v>
      </c>
      <c r="AZ93" s="1708">
        <v>46.447571455242489</v>
      </c>
      <c r="BA93" s="1708">
        <v>244.93235209376613</v>
      </c>
      <c r="BB93" s="1710">
        <v>211.70886154966635</v>
      </c>
    </row>
    <row r="94" spans="5:54" ht="18.75" customHeight="1" thickTop="1">
      <c r="E94" s="2607" t="s">
        <v>803</v>
      </c>
      <c r="F94" s="2645" t="s">
        <v>785</v>
      </c>
      <c r="G94" s="2062" t="s">
        <v>786</v>
      </c>
      <c r="H94" s="2062" t="s">
        <v>788</v>
      </c>
      <c r="I94" s="2062" t="s">
        <v>789</v>
      </c>
      <c r="J94" s="2062" t="s">
        <v>790</v>
      </c>
      <c r="K94" s="2061" t="s">
        <v>792</v>
      </c>
      <c r="AF94" s="2578"/>
      <c r="AG94" s="2579" t="s">
        <v>1986</v>
      </c>
      <c r="AH94" s="1707">
        <v>109362.21362750836</v>
      </c>
      <c r="AI94" s="1708">
        <v>108405.09118477197</v>
      </c>
      <c r="AJ94" s="1708">
        <v>60542.379700949394</v>
      </c>
      <c r="AK94" s="1708">
        <v>13616.364232709579</v>
      </c>
      <c r="AL94" s="1708">
        <v>479.09070952077445</v>
      </c>
      <c r="AM94" s="1708">
        <v>895.26913764393305</v>
      </c>
      <c r="AN94" s="1708">
        <v>337.50866901301356</v>
      </c>
      <c r="AO94" s="1708">
        <v>824.87933735191416</v>
      </c>
      <c r="AP94" s="1708">
        <v>19588.607497948695</v>
      </c>
      <c r="AQ94" s="1708">
        <v>6248.2385088281535</v>
      </c>
      <c r="AR94" s="1708">
        <v>524.76069104153862</v>
      </c>
      <c r="AS94" s="1708">
        <v>241.52885587417126</v>
      </c>
      <c r="AT94" s="1708">
        <v>587.03760283175257</v>
      </c>
      <c r="AU94" s="1708">
        <v>20.18852063773743</v>
      </c>
      <c r="AV94" s="1708">
        <v>128.05632352874196</v>
      </c>
      <c r="AW94" s="1708">
        <v>12.459005669203023</v>
      </c>
      <c r="AX94" s="1708">
        <v>4358.7223912234076</v>
      </c>
      <c r="AY94" s="1708">
        <v>957.12244273629199</v>
      </c>
      <c r="AZ94" s="1708">
        <v>148.27644333340291</v>
      </c>
      <c r="BA94" s="1708">
        <v>375.06174693773255</v>
      </c>
      <c r="BB94" s="1710">
        <v>433.78425246515627</v>
      </c>
    </row>
    <row r="95" spans="5:54" ht="18.75" customHeight="1" thickBot="1">
      <c r="E95" s="2608"/>
      <c r="F95" s="2647"/>
      <c r="G95" s="2064" t="s">
        <v>787</v>
      </c>
      <c r="H95" s="2064" t="s">
        <v>787</v>
      </c>
      <c r="I95" s="2064" t="s">
        <v>787</v>
      </c>
      <c r="J95" s="2064" t="s">
        <v>791</v>
      </c>
      <c r="K95" s="2063" t="s">
        <v>787</v>
      </c>
      <c r="AF95" s="2578"/>
      <c r="AG95" s="2579" t="s">
        <v>1987</v>
      </c>
      <c r="AH95" s="1707">
        <v>51920.396364291708</v>
      </c>
      <c r="AI95" s="1708">
        <v>51402.990058977106</v>
      </c>
      <c r="AJ95" s="1708">
        <v>25959.810020106259</v>
      </c>
      <c r="AK95" s="1708">
        <v>6793.4636700032734</v>
      </c>
      <c r="AL95" s="1708">
        <v>1226.4629459999999</v>
      </c>
      <c r="AM95" s="1708">
        <v>314.87393699639847</v>
      </c>
      <c r="AN95" s="1708">
        <v>88.399572557832244</v>
      </c>
      <c r="AO95" s="1708">
        <v>411.99384987816768</v>
      </c>
      <c r="AP95" s="1708">
        <v>11206.72796897588</v>
      </c>
      <c r="AQ95" s="1708">
        <v>2779.1120737802444</v>
      </c>
      <c r="AR95" s="1708">
        <v>288.2672275493324</v>
      </c>
      <c r="AS95" s="1708">
        <v>79.203881907968395</v>
      </c>
      <c r="AT95" s="1708">
        <v>384.04221389555903</v>
      </c>
      <c r="AU95" s="1708">
        <v>7.5450905684301386</v>
      </c>
      <c r="AV95" s="1708">
        <v>52.717792553284845</v>
      </c>
      <c r="AW95" s="1709">
        <v>0.92240486486432571</v>
      </c>
      <c r="AX95" s="1708">
        <v>1809.4474093396291</v>
      </c>
      <c r="AY95" s="1708">
        <v>517.40630531460931</v>
      </c>
      <c r="AZ95" s="1708">
        <v>68.985770232999627</v>
      </c>
      <c r="BA95" s="1708">
        <v>307.69129546158666</v>
      </c>
      <c r="BB95" s="1710">
        <v>140.72923962002309</v>
      </c>
    </row>
    <row r="96" spans="5:54" ht="18.75" customHeight="1">
      <c r="E96" s="662" t="s">
        <v>2403</v>
      </c>
      <c r="F96" s="671">
        <f t="shared" ref="F96:K109" si="13">F80/F$80*100</f>
        <v>100</v>
      </c>
      <c r="G96" s="671">
        <f t="shared" si="13"/>
        <v>100</v>
      </c>
      <c r="H96" s="671">
        <f t="shared" si="13"/>
        <v>100</v>
      </c>
      <c r="I96" s="671">
        <f t="shared" si="13"/>
        <v>100</v>
      </c>
      <c r="J96" s="671">
        <f t="shared" si="13"/>
        <v>100</v>
      </c>
      <c r="K96" s="671">
        <f t="shared" si="13"/>
        <v>100</v>
      </c>
      <c r="AF96" s="2578"/>
      <c r="AG96" s="2579" t="s">
        <v>1988</v>
      </c>
      <c r="AH96" s="1707">
        <v>97580.490247802227</v>
      </c>
      <c r="AI96" s="1708">
        <v>96021.552945351781</v>
      </c>
      <c r="AJ96" s="1708">
        <v>45570.537685846874</v>
      </c>
      <c r="AK96" s="1708">
        <v>13309.739396232604</v>
      </c>
      <c r="AL96" s="1708">
        <v>254.32019461303639</v>
      </c>
      <c r="AM96" s="1708">
        <v>646.35533412525183</v>
      </c>
      <c r="AN96" s="1708">
        <v>241.05123140073579</v>
      </c>
      <c r="AO96" s="1708">
        <v>3337.5593564117548</v>
      </c>
      <c r="AP96" s="1708">
        <v>22619.402069922318</v>
      </c>
      <c r="AQ96" s="1708">
        <v>4350.8201489447938</v>
      </c>
      <c r="AR96" s="1708">
        <v>345.75616360284789</v>
      </c>
      <c r="AS96" s="1708">
        <v>144.07291863541948</v>
      </c>
      <c r="AT96" s="1708">
        <v>359.74020288655777</v>
      </c>
      <c r="AU96" s="1708">
        <v>20.189404999998516</v>
      </c>
      <c r="AV96" s="1708">
        <v>146.69077938024469</v>
      </c>
      <c r="AW96" s="1708">
        <v>3.2228271976588956</v>
      </c>
      <c r="AX96" s="1708">
        <v>4672.0952311516021</v>
      </c>
      <c r="AY96" s="1708">
        <v>1558.9373024505039</v>
      </c>
      <c r="AZ96" s="1708">
        <v>147.74785110534987</v>
      </c>
      <c r="BA96" s="1708">
        <v>518.04908603077138</v>
      </c>
      <c r="BB96" s="1710">
        <v>893.14036531438182</v>
      </c>
    </row>
    <row r="97" spans="5:54" ht="18.75" customHeight="1">
      <c r="E97" s="100" t="s">
        <v>321</v>
      </c>
      <c r="F97" s="2237">
        <f t="shared" si="13"/>
        <v>98.798054933338832</v>
      </c>
      <c r="G97" s="2237">
        <f t="shared" si="13"/>
        <v>98.70299134108626</v>
      </c>
      <c r="H97" s="2237">
        <f t="shared" si="13"/>
        <v>99.268558563488867</v>
      </c>
      <c r="I97" s="2237">
        <f t="shared" si="13"/>
        <v>99.172458341511032</v>
      </c>
      <c r="J97" s="2237">
        <f t="shared" si="13"/>
        <v>99.737681480131741</v>
      </c>
      <c r="K97" s="2237">
        <f t="shared" si="13"/>
        <v>98.120755176121818</v>
      </c>
      <c r="AF97" s="2578"/>
      <c r="AG97" s="2579" t="s">
        <v>1989</v>
      </c>
      <c r="AH97" s="1707">
        <v>138222.4725902199</v>
      </c>
      <c r="AI97" s="1708">
        <v>136388.14332635497</v>
      </c>
      <c r="AJ97" s="1708">
        <v>66306.647832995761</v>
      </c>
      <c r="AK97" s="1708">
        <v>20594.883132506864</v>
      </c>
      <c r="AL97" s="1708">
        <v>6474.2283466874642</v>
      </c>
      <c r="AM97" s="1708">
        <v>619.65417659500429</v>
      </c>
      <c r="AN97" s="1708">
        <v>315.13077950674119</v>
      </c>
      <c r="AO97" s="1708">
        <v>884.55707829242704</v>
      </c>
      <c r="AP97" s="1708">
        <v>28451.47692728505</v>
      </c>
      <c r="AQ97" s="1708">
        <v>5417.0407186683142</v>
      </c>
      <c r="AR97" s="1708">
        <v>441.39542509561801</v>
      </c>
      <c r="AS97" s="1708">
        <v>90.980661516943769</v>
      </c>
      <c r="AT97" s="1708">
        <v>303.08975446118211</v>
      </c>
      <c r="AU97" s="1708">
        <v>65.297369441895896</v>
      </c>
      <c r="AV97" s="1708">
        <v>1174.6360266827505</v>
      </c>
      <c r="AW97" s="1708">
        <v>11.461001999999999</v>
      </c>
      <c r="AX97" s="1708">
        <v>5237.6640946189773</v>
      </c>
      <c r="AY97" s="1708">
        <v>1834.3292638649075</v>
      </c>
      <c r="AZ97" s="1708">
        <v>115.21068361768245</v>
      </c>
      <c r="BA97" s="1708">
        <v>555.93524723157611</v>
      </c>
      <c r="BB97" s="1710">
        <v>1163.1833330156496</v>
      </c>
    </row>
    <row r="98" spans="5:54" ht="18.75" customHeight="1" thickBot="1">
      <c r="E98" s="2234" t="s">
        <v>2393</v>
      </c>
      <c r="F98" s="2238">
        <f t="shared" si="13"/>
        <v>52.157460185223378</v>
      </c>
      <c r="G98" s="2238">
        <f t="shared" si="13"/>
        <v>52.941000464096653</v>
      </c>
      <c r="H98" s="2238">
        <f t="shared" si="13"/>
        <v>53.131148273114171</v>
      </c>
      <c r="I98" s="2238">
        <f t="shared" si="13"/>
        <v>51.624783471963156</v>
      </c>
      <c r="J98" s="2238">
        <f t="shared" si="13"/>
        <v>54.557849704697745</v>
      </c>
      <c r="K98" s="2238">
        <f t="shared" si="13"/>
        <v>45.72809394343431</v>
      </c>
      <c r="AF98" s="2580"/>
      <c r="AG98" s="1711" t="s">
        <v>1990</v>
      </c>
      <c r="AH98" s="1712">
        <v>277120.96377519873</v>
      </c>
      <c r="AI98" s="1713">
        <v>272968.26921094506</v>
      </c>
      <c r="AJ98" s="1713">
        <v>149543.62232900719</v>
      </c>
      <c r="AK98" s="1713">
        <v>43401.300431228519</v>
      </c>
      <c r="AL98" s="1713">
        <v>1853.6555300697219</v>
      </c>
      <c r="AM98" s="1713">
        <v>2974.7999410472848</v>
      </c>
      <c r="AN98" s="1713">
        <v>918.54341854170104</v>
      </c>
      <c r="AO98" s="1713">
        <v>3304.8287553972823</v>
      </c>
      <c r="AP98" s="1713">
        <v>51749.183637644375</v>
      </c>
      <c r="AQ98" s="1713">
        <v>11587.219161145405</v>
      </c>
      <c r="AR98" s="1713">
        <v>533.706985023838</v>
      </c>
      <c r="AS98" s="1713">
        <v>357.05135538067753</v>
      </c>
      <c r="AT98" s="1713">
        <v>620.28047386017602</v>
      </c>
      <c r="AU98" s="1713">
        <v>168.15500807775297</v>
      </c>
      <c r="AV98" s="1713">
        <v>374.35665911697885</v>
      </c>
      <c r="AW98" s="1713">
        <v>142.81838509999952</v>
      </c>
      <c r="AX98" s="1713">
        <v>5438.7471403041454</v>
      </c>
      <c r="AY98" s="1713">
        <v>4152.6945642536821</v>
      </c>
      <c r="AZ98" s="1713">
        <v>170.91431953983454</v>
      </c>
      <c r="BA98" s="1713">
        <v>1833.0117830825991</v>
      </c>
      <c r="BB98" s="1714">
        <v>2148.7684616312481</v>
      </c>
    </row>
    <row r="99" spans="5:54" ht="18.75" customHeight="1" thickTop="1">
      <c r="E99" s="2234" t="s">
        <v>930</v>
      </c>
      <c r="F99" s="2238">
        <f t="shared" si="13"/>
        <v>18.612633600106303</v>
      </c>
      <c r="G99" s="2238">
        <f t="shared" si="13"/>
        <v>20.144278427874131</v>
      </c>
      <c r="H99" s="2238">
        <f t="shared" si="13"/>
        <v>16.983233611688178</v>
      </c>
      <c r="I99" s="2238">
        <f t="shared" si="13"/>
        <v>14.641656106308851</v>
      </c>
      <c r="J99" s="2238">
        <f t="shared" si="13"/>
        <v>15.705153697568614</v>
      </c>
      <c r="K99" s="2238">
        <f t="shared" si="13"/>
        <v>16.550946438257363</v>
      </c>
    </row>
    <row r="100" spans="5:54" ht="33">
      <c r="E100" s="2234" t="s">
        <v>2394</v>
      </c>
      <c r="F100" s="2238">
        <f t="shared" si="13"/>
        <v>1.2735122073976415</v>
      </c>
      <c r="G100" s="2238">
        <f t="shared" si="13"/>
        <v>1.6143099572873034</v>
      </c>
      <c r="H100" s="2238">
        <f t="shared" si="13"/>
        <v>0.14032396114990617</v>
      </c>
      <c r="I100" s="2238">
        <f t="shared" si="13"/>
        <v>1.4235277337349619</v>
      </c>
      <c r="J100" s="2238">
        <f t="shared" si="13"/>
        <v>0</v>
      </c>
      <c r="K100" s="2238">
        <f t="shared" si="13"/>
        <v>5.6218008873251256E-4</v>
      </c>
    </row>
    <row r="101" spans="5:54" ht="16.5">
      <c r="E101" s="2234" t="s">
        <v>2395</v>
      </c>
      <c r="F101" s="2238">
        <f t="shared" si="13"/>
        <v>1.1249303562715829</v>
      </c>
      <c r="G101" s="2238">
        <f t="shared" si="13"/>
        <v>1.0765470898488179</v>
      </c>
      <c r="H101" s="2238">
        <f t="shared" si="13"/>
        <v>1.0777151573418087</v>
      </c>
      <c r="I101" s="2238">
        <f t="shared" si="13"/>
        <v>1.3630020070413267</v>
      </c>
      <c r="J101" s="2238">
        <f t="shared" si="13"/>
        <v>0.74094928981701669</v>
      </c>
      <c r="K101" s="2238">
        <f t="shared" si="13"/>
        <v>1.3179064721289209</v>
      </c>
    </row>
    <row r="102" spans="5:54" ht="16.5">
      <c r="E102" s="2234" t="s">
        <v>882</v>
      </c>
      <c r="F102" s="2238">
        <f t="shared" si="13"/>
        <v>0.42253947504912648</v>
      </c>
      <c r="G102" s="2238">
        <f t="shared" si="13"/>
        <v>0.44746799543401211</v>
      </c>
      <c r="H102" s="2238">
        <f t="shared" si="13"/>
        <v>0.36633379274106836</v>
      </c>
      <c r="I102" s="2238">
        <f t="shared" si="13"/>
        <v>0.39151300223589308</v>
      </c>
      <c r="J102" s="2238">
        <f t="shared" si="13"/>
        <v>0.43764968302446383</v>
      </c>
      <c r="K102" s="2238">
        <f t="shared" si="13"/>
        <v>0.32306451742941561</v>
      </c>
    </row>
    <row r="103" spans="5:54" ht="16.5">
      <c r="E103" s="2234" t="s">
        <v>881</v>
      </c>
      <c r="F103" s="2238">
        <f t="shared" si="13"/>
        <v>1.6772957603953951</v>
      </c>
      <c r="G103" s="2238">
        <f t="shared" si="13"/>
        <v>1.093570675106613</v>
      </c>
      <c r="H103" s="2238">
        <f t="shared" si="13"/>
        <v>2.7923130857696328</v>
      </c>
      <c r="I103" s="2238">
        <f t="shared" si="13"/>
        <v>3.4373424230465006</v>
      </c>
      <c r="J103" s="2238">
        <f t="shared" si="13"/>
        <v>1.5704453600056547</v>
      </c>
      <c r="K103" s="2238">
        <f t="shared" si="13"/>
        <v>2.4065516996400214</v>
      </c>
    </row>
    <row r="104" spans="5:54" ht="33">
      <c r="E104" s="2234" t="s">
        <v>2396</v>
      </c>
      <c r="F104" s="2238">
        <f t="shared" si="13"/>
        <v>0.23097610253559733</v>
      </c>
      <c r="G104" s="2238">
        <f t="shared" si="13"/>
        <v>0.1882310602168831</v>
      </c>
      <c r="H104" s="2238">
        <f t="shared" si="13"/>
        <v>0.141263523445531</v>
      </c>
      <c r="I104" s="2238">
        <f t="shared" si="13"/>
        <v>5.0014471281397452E-2</v>
      </c>
      <c r="J104" s="2238">
        <f t="shared" si="13"/>
        <v>7.7361892050200415E-2</v>
      </c>
      <c r="K104" s="2238">
        <f t="shared" si="13"/>
        <v>0.93914111184529647</v>
      </c>
    </row>
    <row r="105" spans="5:54" ht="33">
      <c r="E105" s="2234" t="s">
        <v>2397</v>
      </c>
      <c r="F105" s="2238">
        <f t="shared" si="13"/>
        <v>2.3326707453560039E-2</v>
      </c>
      <c r="G105" s="2238">
        <f t="shared" si="13"/>
        <v>9.1804894931272179E-3</v>
      </c>
      <c r="H105" s="2238">
        <f t="shared" si="13"/>
        <v>2.1030173120531342E-3</v>
      </c>
      <c r="I105" s="2238">
        <f t="shared" si="13"/>
        <v>4.6898123677519069E-2</v>
      </c>
      <c r="J105" s="2238">
        <f t="shared" si="13"/>
        <v>3.6336652398407899E-3</v>
      </c>
      <c r="K105" s="2238">
        <f t="shared" si="13"/>
        <v>0.10800174627356413</v>
      </c>
    </row>
    <row r="106" spans="5:54" ht="33">
      <c r="E106" s="2234" t="s">
        <v>2398</v>
      </c>
      <c r="F106" s="2238">
        <f t="shared" si="13"/>
        <v>23.299107469052402</v>
      </c>
      <c r="G106" s="2238">
        <f t="shared" si="13"/>
        <v>21.188405181728619</v>
      </c>
      <c r="H106" s="2238">
        <f t="shared" si="13"/>
        <v>24.634124140926424</v>
      </c>
      <c r="I106" s="2238">
        <f t="shared" si="13"/>
        <v>26.19372100222137</v>
      </c>
      <c r="J106" s="2238">
        <f t="shared" si="13"/>
        <v>27.137925772266186</v>
      </c>
      <c r="K106" s="2238">
        <f t="shared" si="13"/>
        <v>30.746487067024336</v>
      </c>
    </row>
    <row r="107" spans="5:54" ht="16.5">
      <c r="E107" s="100" t="s">
        <v>2399</v>
      </c>
      <c r="F107" s="2237">
        <f t="shared" si="13"/>
        <v>1.2025235994673085</v>
      </c>
      <c r="G107" s="2237">
        <f t="shared" si="13"/>
        <v>1.2970086589138994</v>
      </c>
      <c r="H107" s="2237">
        <f t="shared" si="13"/>
        <v>0.73144143651110483</v>
      </c>
      <c r="I107" s="2237">
        <f t="shared" si="13"/>
        <v>0.82754165848893491</v>
      </c>
      <c r="J107" s="2237">
        <f t="shared" si="13"/>
        <v>0.27434633167158395</v>
      </c>
      <c r="K107" s="2237">
        <f t="shared" si="13"/>
        <v>1.8792448238781088</v>
      </c>
    </row>
    <row r="108" spans="5:54" ht="16.5">
      <c r="E108" s="2234" t="s">
        <v>2400</v>
      </c>
      <c r="F108" s="2238">
        <f t="shared" si="13"/>
        <v>0.5837643575954623</v>
      </c>
      <c r="G108" s="2238">
        <f t="shared" si="13"/>
        <v>0.58425756376372628</v>
      </c>
      <c r="H108" s="2238">
        <f t="shared" si="13"/>
        <v>0.44551472118537677</v>
      </c>
      <c r="I108" s="2238">
        <f t="shared" si="13"/>
        <v>0.5640196118807026</v>
      </c>
      <c r="J108" s="2238">
        <f t="shared" si="13"/>
        <v>0.2136276312688131</v>
      </c>
      <c r="K108" s="2238">
        <f t="shared" si="13"/>
        <v>0.88216400133806194</v>
      </c>
    </row>
    <row r="109" spans="5:54" ht="17.25" thickBot="1">
      <c r="E109" s="2235" t="s">
        <v>2401</v>
      </c>
      <c r="F109" s="2239">
        <f t="shared" si="13"/>
        <v>0.61875924187184661</v>
      </c>
      <c r="G109" s="2239">
        <f t="shared" si="13"/>
        <v>0.71275109515017288</v>
      </c>
      <c r="H109" s="2239">
        <f t="shared" si="13"/>
        <v>0.285926715325728</v>
      </c>
      <c r="I109" s="2239">
        <f t="shared" si="13"/>
        <v>0.26352204660823231</v>
      </c>
      <c r="J109" s="2239">
        <f t="shared" si="13"/>
        <v>6.0718700402770866E-2</v>
      </c>
      <c r="K109" s="2239">
        <f t="shared" si="13"/>
        <v>0.99708082254004704</v>
      </c>
    </row>
    <row r="110" spans="5:54" ht="16.5" thickTop="1"/>
  </sheetData>
  <mergeCells count="130">
    <mergeCell ref="AF29:AG30"/>
    <mergeCell ref="AF31:AF32"/>
    <mergeCell ref="S86:T86"/>
    <mergeCell ref="T83:T85"/>
    <mergeCell ref="U83:X83"/>
    <mergeCell ref="Y83:AA83"/>
    <mergeCell ref="S84:S85"/>
    <mergeCell ref="V84:V85"/>
    <mergeCell ref="AA84:AA85"/>
    <mergeCell ref="U84:U85"/>
    <mergeCell ref="Y84:Y85"/>
    <mergeCell ref="S79:T81"/>
    <mergeCell ref="U79:U81"/>
    <mergeCell ref="S70:S72"/>
    <mergeCell ref="T70:W70"/>
    <mergeCell ref="X70:Z70"/>
    <mergeCell ref="T71:T72"/>
    <mergeCell ref="U71:U72"/>
    <mergeCell ref="X71:X72"/>
    <mergeCell ref="Y71:Y72"/>
    <mergeCell ref="V79:AA79"/>
    <mergeCell ref="V80:V81"/>
    <mergeCell ref="S62:S64"/>
    <mergeCell ref="T62:U62"/>
    <mergeCell ref="V62:AA62"/>
    <mergeCell ref="T63:T64"/>
    <mergeCell ref="V63:V64"/>
    <mergeCell ref="W63:W64"/>
    <mergeCell ref="X63:X64"/>
    <mergeCell ref="Y63:Y64"/>
    <mergeCell ref="Z63:Z64"/>
    <mergeCell ref="AA63:AA64"/>
    <mergeCell ref="O28:R28"/>
    <mergeCell ref="A60:B60"/>
    <mergeCell ref="O56:P56"/>
    <mergeCell ref="A55:C55"/>
    <mergeCell ref="O30:Q30"/>
    <mergeCell ref="O33:Q33"/>
    <mergeCell ref="A30:C30"/>
    <mergeCell ref="O55:Q55"/>
    <mergeCell ref="O60:P60"/>
    <mergeCell ref="A40:B40"/>
    <mergeCell ref="O40:P40"/>
    <mergeCell ref="O54:P54"/>
    <mergeCell ref="A56:B56"/>
    <mergeCell ref="A33:C33"/>
    <mergeCell ref="A29:D29"/>
    <mergeCell ref="O39:Q39"/>
    <mergeCell ref="A54:B54"/>
    <mergeCell ref="A26:D26"/>
    <mergeCell ref="A39:C39"/>
    <mergeCell ref="A22:C22"/>
    <mergeCell ref="A27:D27"/>
    <mergeCell ref="A23:D23"/>
    <mergeCell ref="A24:D24"/>
    <mergeCell ref="A25:D25"/>
    <mergeCell ref="A21:C21"/>
    <mergeCell ref="A28:D28"/>
    <mergeCell ref="A10:C10"/>
    <mergeCell ref="A11:C11"/>
    <mergeCell ref="A7:C7"/>
    <mergeCell ref="O8:Q8"/>
    <mergeCell ref="O10:Q10"/>
    <mergeCell ref="O9:Q9"/>
    <mergeCell ref="A9:C9"/>
    <mergeCell ref="O11:Q11"/>
    <mergeCell ref="A20:C20"/>
    <mergeCell ref="W24:X24"/>
    <mergeCell ref="O19:Q19"/>
    <mergeCell ref="O7:Q7"/>
    <mergeCell ref="O20:Q20"/>
    <mergeCell ref="O21:Q21"/>
    <mergeCell ref="O24:R24"/>
    <mergeCell ref="O22:Q22"/>
    <mergeCell ref="O23:R23"/>
    <mergeCell ref="A12:C12"/>
    <mergeCell ref="O15:Q15"/>
    <mergeCell ref="A15:C15"/>
    <mergeCell ref="A19:C19"/>
    <mergeCell ref="A17:C17"/>
    <mergeCell ref="O16:Q16"/>
    <mergeCell ref="O17:Q17"/>
    <mergeCell ref="O14:Q14"/>
    <mergeCell ref="A14:C14"/>
    <mergeCell ref="A18:C18"/>
    <mergeCell ref="O18:Q18"/>
    <mergeCell ref="A16:C16"/>
    <mergeCell ref="A13:C13"/>
    <mergeCell ref="O13:Q13"/>
    <mergeCell ref="O12:Q12"/>
    <mergeCell ref="A8:C8"/>
    <mergeCell ref="A3:C6"/>
    <mergeCell ref="I5:I6"/>
    <mergeCell ref="J5:J6"/>
    <mergeCell ref="I1:N1"/>
    <mergeCell ref="A1:H1"/>
    <mergeCell ref="N5:N6"/>
    <mergeCell ref="E3:E6"/>
    <mergeCell ref="F3:N3"/>
    <mergeCell ref="G4:N4"/>
    <mergeCell ref="G5:G6"/>
    <mergeCell ref="L5:L6"/>
    <mergeCell ref="M5:M6"/>
    <mergeCell ref="F4:F6"/>
    <mergeCell ref="H5:H6"/>
    <mergeCell ref="K5:K6"/>
    <mergeCell ref="E78:E79"/>
    <mergeCell ref="F78:F79"/>
    <mergeCell ref="E94:E95"/>
    <mergeCell ref="F94:F95"/>
    <mergeCell ref="Y1:AE1"/>
    <mergeCell ref="AE4:AE6"/>
    <mergeCell ref="AA5:AA6"/>
    <mergeCell ref="AB4:AB6"/>
    <mergeCell ref="W5:X5"/>
    <mergeCell ref="AC4:AD5"/>
    <mergeCell ref="S3:AA3"/>
    <mergeCell ref="O1:X1"/>
    <mergeCell ref="T5:T6"/>
    <mergeCell ref="U5:U6"/>
    <mergeCell ref="O3:Q6"/>
    <mergeCell ref="S4:AA4"/>
    <mergeCell ref="V5:V6"/>
    <mergeCell ref="Z5:Z6"/>
    <mergeCell ref="Y5:Y6"/>
    <mergeCell ref="S5:S6"/>
    <mergeCell ref="O29:R29"/>
    <mergeCell ref="O25:R25"/>
    <mergeCell ref="O26:R26"/>
    <mergeCell ref="O27:R27"/>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59" man="1"/>
    <brk id="14" max="59" man="1"/>
    <brk id="24" max="59"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39997558519241921"/>
  </sheetPr>
  <dimension ref="A1:BO162"/>
  <sheetViews>
    <sheetView view="pageBreakPreview" zoomScaleNormal="100" zoomScaleSheetLayoutView="100" workbookViewId="0">
      <selection activeCell="F34" sqref="F34"/>
    </sheetView>
  </sheetViews>
  <sheetFormatPr defaultColWidth="9.140625" defaultRowHeight="15.75"/>
  <cols>
    <col min="1" max="1" width="2.28515625" style="376" customWidth="1"/>
    <col min="2" max="2" width="28.7109375" style="376" customWidth="1"/>
    <col min="3" max="3" width="2.28515625" style="376" customWidth="1"/>
    <col min="4" max="4" width="1.7109375" style="377" customWidth="1"/>
    <col min="5" max="8" width="15.28515625" style="902" customWidth="1"/>
    <col min="9" max="13" width="16" style="902" customWidth="1"/>
    <col min="14" max="14" width="16" style="2389" customWidth="1"/>
    <col min="15" max="15" width="2.28515625" style="376" customWidth="1"/>
    <col min="16" max="16" width="28.7109375" style="376" customWidth="1"/>
    <col min="17" max="17" width="2.28515625" style="376" customWidth="1"/>
    <col min="18" max="18" width="1.7109375" style="377" customWidth="1"/>
    <col min="19" max="22" width="15.28515625" style="902" customWidth="1"/>
    <col min="23" max="30" width="10.28515625" style="902" customWidth="1"/>
    <col min="31" max="31" width="10.28515625" style="2389" customWidth="1"/>
    <col min="32" max="32" width="9.140625" style="902"/>
    <col min="33" max="33" width="15.42578125" style="902" bestFit="1" customWidth="1"/>
    <col min="34" max="16384" width="9.140625" style="902"/>
  </cols>
  <sheetData>
    <row r="1" spans="1:52" s="1281" customFormat="1" ht="35.1" customHeight="1">
      <c r="A1" s="1333"/>
      <c r="B1" s="1333"/>
      <c r="C1" s="1333"/>
      <c r="D1" s="1333"/>
      <c r="E1" s="1333"/>
      <c r="F1" s="1333"/>
      <c r="G1" s="1333"/>
      <c r="H1" s="1334" t="s">
        <v>1500</v>
      </c>
      <c r="I1" s="3097" t="s">
        <v>217</v>
      </c>
      <c r="J1" s="3098"/>
      <c r="K1" s="3098"/>
      <c r="L1" s="3098"/>
      <c r="M1" s="3098"/>
      <c r="N1" s="3098"/>
      <c r="O1" s="1333"/>
      <c r="P1" s="1333"/>
      <c r="Q1" s="1333"/>
      <c r="R1" s="1333"/>
      <c r="S1" s="1333"/>
      <c r="T1" s="1333"/>
      <c r="U1" s="1333"/>
      <c r="V1" s="1334" t="s">
        <v>1500</v>
      </c>
      <c r="W1" s="2950" t="s">
        <v>218</v>
      </c>
      <c r="X1" s="2950"/>
      <c r="Y1" s="2950"/>
      <c r="Z1" s="2950"/>
      <c r="AA1" s="2950"/>
      <c r="AB1" s="2950"/>
      <c r="AC1" s="2950"/>
      <c r="AD1" s="2950"/>
      <c r="AE1" s="2950"/>
    </row>
    <row r="2" spans="1:52" s="975" customFormat="1" ht="15" customHeight="1" thickBot="1">
      <c r="B2" s="381"/>
      <c r="C2" s="381"/>
      <c r="D2" s="517"/>
      <c r="E2" s="974"/>
      <c r="F2" s="974"/>
      <c r="G2" s="974"/>
      <c r="H2" s="974"/>
      <c r="I2" s="974"/>
      <c r="J2" s="974"/>
      <c r="K2" s="974"/>
      <c r="L2" s="974"/>
      <c r="M2" s="974"/>
      <c r="N2" s="358" t="s">
        <v>535</v>
      </c>
      <c r="P2" s="381"/>
      <c r="Q2" s="381"/>
      <c r="R2" s="517"/>
      <c r="S2" s="517"/>
      <c r="T2" s="974"/>
      <c r="U2" s="358"/>
      <c r="V2" s="974"/>
      <c r="W2" s="974"/>
      <c r="X2" s="974"/>
      <c r="Y2" s="974"/>
      <c r="Z2" s="974"/>
      <c r="AA2" s="974"/>
      <c r="AB2" s="974"/>
      <c r="AC2" s="974"/>
      <c r="AD2" s="974"/>
      <c r="AE2" s="358" t="s">
        <v>535</v>
      </c>
    </row>
    <row r="3" spans="1:52" s="1057" customFormat="1" ht="18" customHeight="1">
      <c r="A3" s="2798" t="s">
        <v>1</v>
      </c>
      <c r="B3" s="2798"/>
      <c r="C3" s="2798"/>
      <c r="D3" s="1157"/>
      <c r="E3" s="3069" t="s">
        <v>49</v>
      </c>
      <c r="F3" s="3071" t="s">
        <v>162</v>
      </c>
      <c r="G3" s="3072"/>
      <c r="H3" s="3072"/>
      <c r="I3" s="3073"/>
      <c r="J3" s="3072"/>
      <c r="K3" s="3072"/>
      <c r="L3" s="3072"/>
      <c r="M3" s="3072"/>
      <c r="N3" s="3072"/>
      <c r="O3" s="2798" t="s">
        <v>1</v>
      </c>
      <c r="P3" s="2798"/>
      <c r="Q3" s="2798"/>
      <c r="R3" s="1157"/>
      <c r="S3" s="3062" t="s">
        <v>163</v>
      </c>
      <c r="T3" s="3093"/>
      <c r="U3" s="3093"/>
      <c r="V3" s="3093"/>
      <c r="W3" s="3093"/>
      <c r="X3" s="3093"/>
      <c r="Y3" s="3093"/>
      <c r="Z3" s="3093"/>
      <c r="AA3" s="3094"/>
      <c r="AB3" s="518" t="s">
        <v>1285</v>
      </c>
      <c r="AC3" s="518"/>
      <c r="AD3" s="518"/>
      <c r="AE3" s="519"/>
    </row>
    <row r="4" spans="1:52" s="1057" customFormat="1" ht="18" customHeight="1">
      <c r="A4" s="2799"/>
      <c r="B4" s="2799"/>
      <c r="C4" s="2799"/>
      <c r="D4" s="1158"/>
      <c r="E4" s="3070"/>
      <c r="F4" s="2804" t="s">
        <v>144</v>
      </c>
      <c r="G4" s="3074" t="s">
        <v>164</v>
      </c>
      <c r="H4" s="3075"/>
      <c r="I4" s="3076"/>
      <c r="J4" s="3075"/>
      <c r="K4" s="3075"/>
      <c r="L4" s="3075"/>
      <c r="M4" s="3075"/>
      <c r="N4" s="3075"/>
      <c r="O4" s="2799"/>
      <c r="P4" s="2799"/>
      <c r="Q4" s="2799"/>
      <c r="R4" s="1158"/>
      <c r="S4" s="3065" t="s">
        <v>165</v>
      </c>
      <c r="T4" s="3095"/>
      <c r="U4" s="3095"/>
      <c r="V4" s="3095"/>
      <c r="W4" s="3095"/>
      <c r="X4" s="3095"/>
      <c r="Y4" s="3095"/>
      <c r="Z4" s="3095"/>
      <c r="AA4" s="3096"/>
      <c r="AB4" s="3055" t="s">
        <v>144</v>
      </c>
      <c r="AC4" s="3052" t="s">
        <v>476</v>
      </c>
      <c r="AD4" s="3061"/>
      <c r="AE4" s="3052" t="s">
        <v>477</v>
      </c>
    </row>
    <row r="5" spans="1:52" s="1057" customFormat="1" ht="20.100000000000001" customHeight="1">
      <c r="A5" s="2799"/>
      <c r="B5" s="2799"/>
      <c r="C5" s="2799"/>
      <c r="D5" s="1158"/>
      <c r="E5" s="3070"/>
      <c r="F5" s="2804"/>
      <c r="G5" s="3055" t="s">
        <v>47</v>
      </c>
      <c r="H5" s="3055" t="s">
        <v>168</v>
      </c>
      <c r="I5" s="3061" t="s">
        <v>522</v>
      </c>
      <c r="J5" s="3055" t="s">
        <v>170</v>
      </c>
      <c r="K5" s="3055" t="s">
        <v>127</v>
      </c>
      <c r="L5" s="3055" t="s">
        <v>171</v>
      </c>
      <c r="M5" s="3055" t="s">
        <v>172</v>
      </c>
      <c r="N5" s="3052" t="s">
        <v>173</v>
      </c>
      <c r="O5" s="2799"/>
      <c r="P5" s="2799"/>
      <c r="Q5" s="2799"/>
      <c r="R5" s="1158"/>
      <c r="S5" s="3061" t="s">
        <v>47</v>
      </c>
      <c r="T5" s="3055" t="s">
        <v>122</v>
      </c>
      <c r="U5" s="3055" t="s">
        <v>174</v>
      </c>
      <c r="V5" s="3055" t="s">
        <v>175</v>
      </c>
      <c r="W5" s="3059" t="s">
        <v>176</v>
      </c>
      <c r="X5" s="3060"/>
      <c r="Y5" s="3055" t="s">
        <v>177</v>
      </c>
      <c r="Z5" s="3055" t="s">
        <v>573</v>
      </c>
      <c r="AA5" s="3055" t="s">
        <v>178</v>
      </c>
      <c r="AB5" s="3099"/>
      <c r="AC5" s="2805"/>
      <c r="AD5" s="2806"/>
      <c r="AE5" s="3101"/>
    </row>
    <row r="6" spans="1:52" s="1057" customFormat="1" ht="30" customHeight="1">
      <c r="A6" s="2800"/>
      <c r="B6" s="2800"/>
      <c r="C6" s="2800"/>
      <c r="D6" s="1160"/>
      <c r="E6" s="3056"/>
      <c r="F6" s="2806"/>
      <c r="G6" s="3056"/>
      <c r="H6" s="3056"/>
      <c r="I6" s="2806"/>
      <c r="J6" s="3056"/>
      <c r="K6" s="3056"/>
      <c r="L6" s="3056"/>
      <c r="M6" s="3056"/>
      <c r="N6" s="2805"/>
      <c r="O6" s="2800"/>
      <c r="P6" s="2800"/>
      <c r="Q6" s="2800"/>
      <c r="R6" s="1160"/>
      <c r="S6" s="2806"/>
      <c r="T6" s="3056"/>
      <c r="U6" s="3056"/>
      <c r="V6" s="3056"/>
      <c r="W6" s="1185" t="s">
        <v>556</v>
      </c>
      <c r="X6" s="1185" t="s">
        <v>557</v>
      </c>
      <c r="Y6" s="3056"/>
      <c r="Z6" s="3056"/>
      <c r="AA6" s="3056"/>
      <c r="AB6" s="3100"/>
      <c r="AC6" s="1185" t="s">
        <v>558</v>
      </c>
      <c r="AD6" s="1185" t="s">
        <v>559</v>
      </c>
      <c r="AE6" s="3102"/>
    </row>
    <row r="7" spans="1:52" s="398" customFormat="1" ht="24.6" hidden="1" customHeight="1">
      <c r="A7" s="2949" t="s">
        <v>796</v>
      </c>
      <c r="B7" s="2949"/>
      <c r="C7" s="2949"/>
      <c r="D7" s="18"/>
      <c r="E7" s="383">
        <v>526282949</v>
      </c>
      <c r="F7" s="383">
        <v>504890838</v>
      </c>
      <c r="G7" s="50">
        <f t="shared" ref="G7:G16" si="0">SUM(H7:N7)</f>
        <v>450942031</v>
      </c>
      <c r="H7" s="383">
        <v>297312785</v>
      </c>
      <c r="I7" s="383">
        <v>105258817</v>
      </c>
      <c r="J7" s="383">
        <v>3810330</v>
      </c>
      <c r="K7" s="383">
        <v>4500331</v>
      </c>
      <c r="L7" s="383">
        <v>745121</v>
      </c>
      <c r="M7" s="383">
        <v>4245851</v>
      </c>
      <c r="N7" s="383">
        <v>35068796</v>
      </c>
      <c r="O7" s="2949" t="s">
        <v>796</v>
      </c>
      <c r="P7" s="2949"/>
      <c r="Q7" s="2949"/>
      <c r="R7" s="18"/>
      <c r="S7" s="50">
        <f t="shared" ref="S7:S23" si="1">SUM(T7:AA7)</f>
        <v>49541286</v>
      </c>
      <c r="T7" s="360">
        <v>24732641</v>
      </c>
      <c r="U7" s="383">
        <v>1353167</v>
      </c>
      <c r="V7" s="383">
        <v>1553881</v>
      </c>
      <c r="W7" s="383">
        <v>3151268</v>
      </c>
      <c r="X7" s="383"/>
      <c r="Y7" s="383">
        <v>1751100</v>
      </c>
      <c r="Z7" s="383"/>
      <c r="AA7" s="383">
        <v>16999229</v>
      </c>
      <c r="AB7" s="383">
        <v>21392111</v>
      </c>
      <c r="AC7" s="383"/>
      <c r="AD7" s="383">
        <v>11251746</v>
      </c>
      <c r="AE7" s="383">
        <v>10140365</v>
      </c>
    </row>
    <row r="8" spans="1:52" s="398" customFormat="1" ht="24.6" hidden="1" customHeight="1">
      <c r="A8" s="2948" t="s">
        <v>793</v>
      </c>
      <c r="B8" s="2948"/>
      <c r="C8" s="2948"/>
      <c r="D8" s="18"/>
      <c r="E8" s="328">
        <v>500259936.87579286</v>
      </c>
      <c r="F8" s="328">
        <v>468440044.70421875</v>
      </c>
      <c r="G8" s="50">
        <f t="shared" si="0"/>
        <v>418609284.14764512</v>
      </c>
      <c r="H8" s="328">
        <v>255463872.03214708</v>
      </c>
      <c r="I8" s="328">
        <v>95398874.19872877</v>
      </c>
      <c r="J8" s="328">
        <v>1543510.0786830864</v>
      </c>
      <c r="K8" s="328">
        <v>3606197.8578925608</v>
      </c>
      <c r="L8" s="328">
        <v>742245.18016339734</v>
      </c>
      <c r="M8" s="328">
        <v>4358271.3518481841</v>
      </c>
      <c r="N8" s="328">
        <v>57496313.448182054</v>
      </c>
      <c r="O8" s="2948" t="s">
        <v>793</v>
      </c>
      <c r="P8" s="2948"/>
      <c r="Q8" s="2948"/>
      <c r="R8" s="18"/>
      <c r="S8" s="50">
        <f t="shared" si="1"/>
        <v>44951966.544361331</v>
      </c>
      <c r="T8" s="362">
        <v>22994687.799438879</v>
      </c>
      <c r="U8" s="328">
        <v>1218807.477969009</v>
      </c>
      <c r="V8" s="328">
        <v>1464609.0822741014</v>
      </c>
      <c r="W8" s="328">
        <v>2707873.6993029877</v>
      </c>
      <c r="X8" s="328"/>
      <c r="Y8" s="328">
        <v>2435916.673869262</v>
      </c>
      <c r="Z8" s="328"/>
      <c r="AA8" s="328">
        <v>14130071.811507091</v>
      </c>
      <c r="AB8" s="328">
        <v>31819892.171573572</v>
      </c>
      <c r="AC8" s="328"/>
      <c r="AD8" s="328">
        <v>16282523.782206509</v>
      </c>
      <c r="AE8" s="328">
        <v>15537368.389367055</v>
      </c>
    </row>
    <row r="9" spans="1:52" s="398" customFormat="1" ht="24.6" hidden="1" customHeight="1">
      <c r="A9" s="2948" t="s">
        <v>1286</v>
      </c>
      <c r="B9" s="2948"/>
      <c r="C9" s="2948"/>
      <c r="D9" s="18"/>
      <c r="E9" s="328">
        <v>489213132</v>
      </c>
      <c r="F9" s="328">
        <v>474061931</v>
      </c>
      <c r="G9" s="50">
        <f t="shared" si="0"/>
        <v>418765000.93499964</v>
      </c>
      <c r="H9" s="328">
        <v>314489922</v>
      </c>
      <c r="I9" s="328">
        <v>70638374.57499966</v>
      </c>
      <c r="J9" s="328">
        <v>2007705</v>
      </c>
      <c r="K9" s="328">
        <v>2739490</v>
      </c>
      <c r="L9" s="328">
        <v>757235.4</v>
      </c>
      <c r="M9" s="328">
        <v>3093962.9599999809</v>
      </c>
      <c r="N9" s="328">
        <v>25038311</v>
      </c>
      <c r="O9" s="2948" t="s">
        <v>1286</v>
      </c>
      <c r="P9" s="2948"/>
      <c r="Q9" s="2948"/>
      <c r="R9" s="18"/>
      <c r="S9" s="50">
        <f t="shared" si="1"/>
        <v>51064299.102000073</v>
      </c>
      <c r="T9" s="362">
        <v>19566590.462000091</v>
      </c>
      <c r="U9" s="328">
        <v>1482722</v>
      </c>
      <c r="V9" s="328">
        <v>1432899.5999999847</v>
      </c>
      <c r="W9" s="328">
        <v>1977322.0399999938</v>
      </c>
      <c r="X9" s="328"/>
      <c r="Y9" s="328">
        <v>1399344</v>
      </c>
      <c r="Z9" s="328"/>
      <c r="AA9" s="328">
        <v>25205421</v>
      </c>
      <c r="AB9" s="328">
        <v>15151201</v>
      </c>
      <c r="AC9" s="328"/>
      <c r="AD9" s="328">
        <v>9505513</v>
      </c>
      <c r="AE9" s="328">
        <v>5645688</v>
      </c>
    </row>
    <row r="10" spans="1:52" s="398" customFormat="1" ht="19.5" hidden="1" customHeight="1">
      <c r="A10" s="2948" t="s">
        <v>1287</v>
      </c>
      <c r="B10" s="2948"/>
      <c r="C10" s="2948"/>
      <c r="D10" s="18"/>
      <c r="E10" s="328">
        <v>419108300.79884535</v>
      </c>
      <c r="F10" s="328">
        <v>396649042.59909409</v>
      </c>
      <c r="G10" s="50">
        <f t="shared" si="0"/>
        <v>353495935.61890829</v>
      </c>
      <c r="H10" s="328">
        <v>215267322.94458571</v>
      </c>
      <c r="I10" s="328">
        <v>67969049.190299273</v>
      </c>
      <c r="J10" s="328">
        <v>3857663.2927012201</v>
      </c>
      <c r="K10" s="328">
        <v>3184074.4645790067</v>
      </c>
      <c r="L10" s="328">
        <v>827061.19027196267</v>
      </c>
      <c r="M10" s="328">
        <v>4500239.4232014809</v>
      </c>
      <c r="N10" s="328">
        <v>57890525.113269642</v>
      </c>
      <c r="O10" s="2948" t="s">
        <v>1287</v>
      </c>
      <c r="P10" s="2948"/>
      <c r="Q10" s="2948"/>
      <c r="R10" s="18"/>
      <c r="S10" s="50">
        <f t="shared" si="1"/>
        <v>43153106.980185494</v>
      </c>
      <c r="T10" s="362">
        <v>23381225.458153117</v>
      </c>
      <c r="U10" s="328">
        <v>1022340.2123323941</v>
      </c>
      <c r="V10" s="328">
        <v>1363659.7286403633</v>
      </c>
      <c r="W10" s="328">
        <v>2633047.989027027</v>
      </c>
      <c r="X10" s="328"/>
      <c r="Y10" s="328">
        <v>3447618.1337923533</v>
      </c>
      <c r="Z10" s="328"/>
      <c r="AA10" s="328">
        <v>11305215.458240237</v>
      </c>
      <c r="AB10" s="328">
        <v>22459258.199751787</v>
      </c>
      <c r="AC10" s="328"/>
      <c r="AD10" s="328">
        <v>8628724.2359048557</v>
      </c>
      <c r="AE10" s="328">
        <v>13830533.963846939</v>
      </c>
    </row>
    <row r="11" spans="1:52" s="398" customFormat="1" ht="14.1" hidden="1" customHeight="1">
      <c r="A11" s="2948" t="s">
        <v>1288</v>
      </c>
      <c r="B11" s="2948"/>
      <c r="C11" s="2948"/>
      <c r="D11" s="18"/>
      <c r="E11" s="328">
        <v>476703908.25929618</v>
      </c>
      <c r="F11" s="328">
        <v>456720129.96827769</v>
      </c>
      <c r="G11" s="50">
        <f t="shared" si="0"/>
        <v>413956937.12728733</v>
      </c>
      <c r="H11" s="328">
        <v>262428581.17396924</v>
      </c>
      <c r="I11" s="328">
        <v>77367533.54695791</v>
      </c>
      <c r="J11" s="328">
        <v>2216923.5168294827</v>
      </c>
      <c r="K11" s="328">
        <v>4139916.9677333706</v>
      </c>
      <c r="L11" s="328">
        <v>996936.72449556203</v>
      </c>
      <c r="M11" s="328">
        <v>4194601.4945782684</v>
      </c>
      <c r="N11" s="328">
        <v>62612443.702723511</v>
      </c>
      <c r="O11" s="2948" t="s">
        <v>1288</v>
      </c>
      <c r="P11" s="2948"/>
      <c r="Q11" s="2948"/>
      <c r="R11" s="18"/>
      <c r="S11" s="50">
        <f t="shared" si="1"/>
        <v>42763192.840989754</v>
      </c>
      <c r="T11" s="362">
        <v>23406249.541655455</v>
      </c>
      <c r="U11" s="328">
        <v>1069721.2877072636</v>
      </c>
      <c r="V11" s="328">
        <v>1415644.1527868828</v>
      </c>
      <c r="W11" s="328">
        <v>2531503.2865837179</v>
      </c>
      <c r="X11" s="328"/>
      <c r="Y11" s="328">
        <v>2135758.3300581598</v>
      </c>
      <c r="Z11" s="328"/>
      <c r="AA11" s="328">
        <v>12204316.242198268</v>
      </c>
      <c r="AB11" s="328">
        <v>19983778.291019205</v>
      </c>
      <c r="AC11" s="328"/>
      <c r="AD11" s="328">
        <v>7603973.8304292941</v>
      </c>
      <c r="AE11" s="328">
        <v>12379804.460589908</v>
      </c>
    </row>
    <row r="12" spans="1:52" s="399" customFormat="1" ht="14.1" hidden="1" customHeight="1">
      <c r="A12" s="2641" t="s">
        <v>1289</v>
      </c>
      <c r="B12" s="2641"/>
      <c r="C12" s="2641"/>
      <c r="D12" s="2"/>
      <c r="E12" s="50">
        <v>496488994.83943087</v>
      </c>
      <c r="F12" s="50">
        <v>481343126.79512012</v>
      </c>
      <c r="G12" s="50">
        <f t="shared" si="0"/>
        <v>439721147.60266435</v>
      </c>
      <c r="H12" s="50">
        <v>284329598.69309759</v>
      </c>
      <c r="I12" s="50">
        <v>82504221.960096911</v>
      </c>
      <c r="J12" s="50">
        <v>3872579.8365629241</v>
      </c>
      <c r="K12" s="50">
        <v>3969552.0641623829</v>
      </c>
      <c r="L12" s="50">
        <v>785592.04435622005</v>
      </c>
      <c r="M12" s="50">
        <v>4360744.7463139854</v>
      </c>
      <c r="N12" s="283">
        <v>59898858.258074351</v>
      </c>
      <c r="O12" s="2641" t="s">
        <v>1289</v>
      </c>
      <c r="P12" s="2641"/>
      <c r="Q12" s="2641"/>
      <c r="R12" s="2"/>
      <c r="S12" s="50">
        <f t="shared" si="1"/>
        <v>41621979.192455567</v>
      </c>
      <c r="T12" s="50">
        <v>22112135.194528367</v>
      </c>
      <c r="U12" s="50">
        <v>977949.36275986081</v>
      </c>
      <c r="V12" s="50">
        <v>1246412.4508344219</v>
      </c>
      <c r="W12" s="50">
        <v>1868683.6678214085</v>
      </c>
      <c r="X12" s="50"/>
      <c r="Y12" s="50">
        <v>1391131.407581476</v>
      </c>
      <c r="Z12" s="50"/>
      <c r="AA12" s="50">
        <v>14025667.108930033</v>
      </c>
      <c r="AB12" s="50">
        <v>15145868.044310147</v>
      </c>
      <c r="AC12" s="50"/>
      <c r="AD12" s="50">
        <v>5855055.0694833612</v>
      </c>
      <c r="AE12" s="283">
        <v>9290812.9748267699</v>
      </c>
      <c r="AG12" s="399">
        <f>SUM(E12:E13,E15)</f>
        <v>1580226551.1417046</v>
      </c>
    </row>
    <row r="13" spans="1:52" s="398" customFormat="1" ht="14.1" hidden="1" customHeight="1">
      <c r="A13" s="2948" t="s">
        <v>1290</v>
      </c>
      <c r="B13" s="2948"/>
      <c r="C13" s="2948"/>
      <c r="D13" s="18"/>
      <c r="E13" s="50">
        <v>529763432.86957943</v>
      </c>
      <c r="F13" s="50">
        <v>512695022.82086575</v>
      </c>
      <c r="G13" s="50">
        <f t="shared" si="0"/>
        <v>469260479.84028232</v>
      </c>
      <c r="H13" s="50">
        <v>304432118.85760933</v>
      </c>
      <c r="I13" s="50">
        <v>78056508.787830189</v>
      </c>
      <c r="J13" s="50">
        <v>4588468.4158692267</v>
      </c>
      <c r="K13" s="50">
        <v>4471659.3119518673</v>
      </c>
      <c r="L13" s="50">
        <v>1108688.3710674169</v>
      </c>
      <c r="M13" s="50">
        <v>4642236.2712207725</v>
      </c>
      <c r="N13" s="283">
        <v>71960799.824733555</v>
      </c>
      <c r="O13" s="2948" t="s">
        <v>1290</v>
      </c>
      <c r="P13" s="2948"/>
      <c r="Q13" s="2948"/>
      <c r="R13" s="18"/>
      <c r="S13" s="50">
        <f t="shared" si="1"/>
        <v>43434542.980582535</v>
      </c>
      <c r="T13" s="50">
        <v>22931544.368874259</v>
      </c>
      <c r="U13" s="50">
        <v>1308158.2005250007</v>
      </c>
      <c r="V13" s="50">
        <v>1264946.1043595017</v>
      </c>
      <c r="W13" s="50">
        <v>2018358.876425161</v>
      </c>
      <c r="X13" s="50"/>
      <c r="Y13" s="50">
        <v>1445541.6938203718</v>
      </c>
      <c r="Z13" s="50"/>
      <c r="AA13" s="50">
        <v>14465993.736578237</v>
      </c>
      <c r="AB13" s="50">
        <v>17068410.048713371</v>
      </c>
      <c r="AC13" s="50"/>
      <c r="AD13" s="50">
        <v>5498132.7390306629</v>
      </c>
      <c r="AE13" s="283">
        <v>11570277.309682725</v>
      </c>
      <c r="AI13" s="520"/>
      <c r="AJ13" s="520"/>
      <c r="AK13" s="520"/>
      <c r="AL13" s="520"/>
      <c r="AM13" s="520"/>
      <c r="AN13" s="520"/>
      <c r="AO13" s="520"/>
      <c r="AP13" s="520"/>
      <c r="AQ13" s="520"/>
      <c r="AR13" s="520"/>
      <c r="AS13" s="520"/>
      <c r="AT13" s="520"/>
      <c r="AU13" s="520"/>
      <c r="AV13" s="520"/>
      <c r="AW13" s="520"/>
      <c r="AX13" s="520"/>
      <c r="AY13" s="520"/>
      <c r="AZ13" s="520"/>
    </row>
    <row r="14" spans="1:52" s="398" customFormat="1" ht="14.1" hidden="1" customHeight="1">
      <c r="A14" s="2948" t="s">
        <v>1291</v>
      </c>
      <c r="B14" s="2948"/>
      <c r="C14" s="2948"/>
      <c r="D14" s="18"/>
      <c r="E14" s="50">
        <v>536794692.29690802</v>
      </c>
      <c r="F14" s="50">
        <v>521734671.30878443</v>
      </c>
      <c r="G14" s="50">
        <f t="shared" si="0"/>
        <v>476115763.59936035</v>
      </c>
      <c r="H14" s="50">
        <v>311857891.91174448</v>
      </c>
      <c r="I14" s="50">
        <v>77284127.118604407</v>
      </c>
      <c r="J14" s="50">
        <v>4368036.0241957745</v>
      </c>
      <c r="K14" s="50">
        <v>4459962.5911052665</v>
      </c>
      <c r="L14" s="50">
        <v>1075368.3353540944</v>
      </c>
      <c r="M14" s="50">
        <v>4438564.1981129171</v>
      </c>
      <c r="N14" s="283">
        <v>72631813.420243397</v>
      </c>
      <c r="O14" s="2948" t="s">
        <v>1291</v>
      </c>
      <c r="P14" s="2948"/>
      <c r="Q14" s="2948"/>
      <c r="R14" s="18"/>
      <c r="S14" s="50">
        <f t="shared" si="1"/>
        <v>45618907.709423251</v>
      </c>
      <c r="T14" s="50">
        <v>23711678.7738421</v>
      </c>
      <c r="U14" s="50">
        <v>1369416.4287412162</v>
      </c>
      <c r="V14" s="50">
        <v>1353978.7519006452</v>
      </c>
      <c r="W14" s="50">
        <v>2087831.3027805197</v>
      </c>
      <c r="X14" s="50"/>
      <c r="Y14" s="50">
        <v>1246304.0955267863</v>
      </c>
      <c r="Z14" s="50"/>
      <c r="AA14" s="50">
        <v>15849698.356631983</v>
      </c>
      <c r="AB14" s="50">
        <v>15060020.98812389</v>
      </c>
      <c r="AC14" s="50"/>
      <c r="AD14" s="50">
        <v>4148827.8701000037</v>
      </c>
      <c r="AE14" s="283">
        <v>10911193.118023887</v>
      </c>
      <c r="AT14" s="520"/>
    </row>
    <row r="15" spans="1:52" s="398" customFormat="1" ht="14.1" hidden="1" customHeight="1">
      <c r="A15" s="2641" t="s">
        <v>1292</v>
      </c>
      <c r="B15" s="2641"/>
      <c r="C15" s="2641"/>
      <c r="D15" s="18"/>
      <c r="E15" s="50">
        <v>553974123.43269408</v>
      </c>
      <c r="F15" s="50">
        <v>541854421.76084232</v>
      </c>
      <c r="G15" s="50">
        <f t="shared" si="0"/>
        <v>492617125.02882802</v>
      </c>
      <c r="H15" s="50">
        <v>329291549.46900713</v>
      </c>
      <c r="I15" s="50">
        <v>66949770.766271278</v>
      </c>
      <c r="J15" s="50">
        <v>4397660.3019358907</v>
      </c>
      <c r="K15" s="50">
        <v>4688112.3759639384</v>
      </c>
      <c r="L15" s="50">
        <v>1271409.5963614986</v>
      </c>
      <c r="M15" s="50">
        <v>4063349.7332274397</v>
      </c>
      <c r="N15" s="283">
        <v>81955272.78606078</v>
      </c>
      <c r="O15" s="2641" t="s">
        <v>1292</v>
      </c>
      <c r="P15" s="2641"/>
      <c r="Q15" s="2641"/>
      <c r="R15" s="18"/>
      <c r="S15" s="50">
        <f t="shared" si="1"/>
        <v>49237296.732013062</v>
      </c>
      <c r="T15" s="50">
        <v>24759216.978360169</v>
      </c>
      <c r="U15" s="50">
        <v>1745206.8876963207</v>
      </c>
      <c r="V15" s="50">
        <v>1474510.1654522009</v>
      </c>
      <c r="W15" s="50">
        <v>2259155.4459781502</v>
      </c>
      <c r="X15" s="50"/>
      <c r="Y15" s="50">
        <v>832220.89254016196</v>
      </c>
      <c r="Z15" s="50"/>
      <c r="AA15" s="50">
        <v>18166986.361986056</v>
      </c>
      <c r="AB15" s="50">
        <v>12119701.671853863</v>
      </c>
      <c r="AC15" s="50"/>
      <c r="AD15" s="50">
        <v>5493121.4999061162</v>
      </c>
      <c r="AE15" s="283">
        <v>6626580.1719477568</v>
      </c>
    </row>
    <row r="16" spans="1:52" s="398" customFormat="1" ht="14.1" hidden="1" customHeight="1">
      <c r="A16" s="2948" t="s">
        <v>1293</v>
      </c>
      <c r="B16" s="2948"/>
      <c r="C16" s="2948"/>
      <c r="D16" s="18"/>
      <c r="E16" s="328">
        <v>560070365.17429125</v>
      </c>
      <c r="F16" s="328">
        <v>544103225.05843985</v>
      </c>
      <c r="G16" s="50">
        <f t="shared" si="0"/>
        <v>497306493.56444049</v>
      </c>
      <c r="H16" s="328">
        <v>337667914.69405138</v>
      </c>
      <c r="I16" s="328">
        <v>60634861.372655563</v>
      </c>
      <c r="J16" s="328">
        <v>7070109.0288936626</v>
      </c>
      <c r="K16" s="328">
        <v>4105297.0410181759</v>
      </c>
      <c r="L16" s="328">
        <v>969129.08166522824</v>
      </c>
      <c r="M16" s="328">
        <v>3542044.0940998192</v>
      </c>
      <c r="N16" s="328">
        <v>83317138.252056643</v>
      </c>
      <c r="O16" s="2948" t="s">
        <v>1293</v>
      </c>
      <c r="P16" s="2948"/>
      <c r="Q16" s="2948"/>
      <c r="R16" s="18"/>
      <c r="S16" s="50">
        <f t="shared" si="1"/>
        <v>46796731.494000539</v>
      </c>
      <c r="T16" s="328">
        <v>22464605.164075799</v>
      </c>
      <c r="U16" s="328">
        <v>1733569.1662502626</v>
      </c>
      <c r="V16" s="328">
        <v>1174239.4439325552</v>
      </c>
      <c r="W16" s="328">
        <v>2035775.0777215781</v>
      </c>
      <c r="X16" s="328"/>
      <c r="Y16" s="328">
        <v>1609988.8526201989</v>
      </c>
      <c r="Z16" s="328"/>
      <c r="AA16" s="328">
        <v>17778553.789400145</v>
      </c>
      <c r="AB16" s="328">
        <v>15967140.115850762</v>
      </c>
      <c r="AC16" s="328"/>
      <c r="AD16" s="328">
        <v>5784933.0212108986</v>
      </c>
      <c r="AE16" s="328">
        <v>10182207.094639864</v>
      </c>
    </row>
    <row r="17" spans="1:67" s="398" customFormat="1" ht="18" hidden="1" customHeight="1">
      <c r="A17" s="2641" t="s">
        <v>1294</v>
      </c>
      <c r="B17" s="2641"/>
      <c r="C17" s="2641"/>
      <c r="D17" s="18"/>
      <c r="E17" s="328">
        <v>496601977.69840121</v>
      </c>
      <c r="F17" s="328">
        <v>488367701.22577751</v>
      </c>
      <c r="G17" s="50">
        <f t="shared" ref="G17:G22" si="2">SUM(H17:N17)</f>
        <v>442375323.52045184</v>
      </c>
      <c r="H17" s="328">
        <v>299226461.79350102</v>
      </c>
      <c r="I17" s="328">
        <v>62693880.690241016</v>
      </c>
      <c r="J17" s="328">
        <v>6888594.2343562962</v>
      </c>
      <c r="K17" s="328">
        <v>5348490.7705685459</v>
      </c>
      <c r="L17" s="328">
        <v>1095918.1262080851</v>
      </c>
      <c r="M17" s="328">
        <v>3216676.9773841053</v>
      </c>
      <c r="N17" s="328">
        <v>63905300.928192794</v>
      </c>
      <c r="O17" s="2641" t="s">
        <v>1294</v>
      </c>
      <c r="P17" s="2641"/>
      <c r="Q17" s="2641"/>
      <c r="R17" s="18"/>
      <c r="S17" s="50">
        <f t="shared" si="1"/>
        <v>45992377.705325633</v>
      </c>
      <c r="T17" s="328">
        <v>22556191.156092446</v>
      </c>
      <c r="U17" s="328">
        <v>1669969.6608284907</v>
      </c>
      <c r="V17" s="328">
        <v>1005335.9886982448</v>
      </c>
      <c r="W17" s="328">
        <v>2059959.800872264</v>
      </c>
      <c r="X17" s="328"/>
      <c r="Y17" s="328">
        <v>1229721.0536949025</v>
      </c>
      <c r="Z17" s="328"/>
      <c r="AA17" s="328">
        <v>17471200.045139283</v>
      </c>
      <c r="AB17" s="328">
        <v>8234276.4726241939</v>
      </c>
      <c r="AC17" s="328"/>
      <c r="AD17" s="328">
        <v>3054462.5944479257</v>
      </c>
      <c r="AE17" s="328">
        <v>5179813.8781762552</v>
      </c>
    </row>
    <row r="18" spans="1:67" s="398" customFormat="1" ht="15.75" hidden="1" customHeight="1">
      <c r="A18" s="2641" t="s">
        <v>1295</v>
      </c>
      <c r="B18" s="2641"/>
      <c r="C18" s="2641"/>
      <c r="D18" s="18"/>
      <c r="E18" s="476">
        <v>552869850.08385503</v>
      </c>
      <c r="F18" s="476">
        <v>545609538.32146454</v>
      </c>
      <c r="G18" s="468">
        <f t="shared" si="2"/>
        <v>495646950.48677838</v>
      </c>
      <c r="H18" s="476">
        <v>331103305.22873092</v>
      </c>
      <c r="I18" s="476">
        <v>68173235.708185196</v>
      </c>
      <c r="J18" s="476">
        <v>2510483.3665946699</v>
      </c>
      <c r="K18" s="476">
        <v>5115612.9545477172</v>
      </c>
      <c r="L18" s="476">
        <v>1053028.9692076065</v>
      </c>
      <c r="M18" s="476">
        <v>3432345.1338795708</v>
      </c>
      <c r="N18" s="476">
        <v>84258939.125632733</v>
      </c>
      <c r="O18" s="2641" t="s">
        <v>1295</v>
      </c>
      <c r="P18" s="2641"/>
      <c r="Q18" s="2641"/>
      <c r="R18" s="18"/>
      <c r="S18" s="468">
        <f t="shared" si="1"/>
        <v>49962587.834686346</v>
      </c>
      <c r="T18" s="476">
        <v>24824214.330726173</v>
      </c>
      <c r="U18" s="476">
        <v>1819030.0801872623</v>
      </c>
      <c r="V18" s="476">
        <v>1179574.375424424</v>
      </c>
      <c r="W18" s="476">
        <v>2026051.3368344619</v>
      </c>
      <c r="X18" s="476"/>
      <c r="Y18" s="476">
        <v>1105398.1725415699</v>
      </c>
      <c r="Z18" s="476"/>
      <c r="AA18" s="476">
        <v>19008319.53897246</v>
      </c>
      <c r="AB18" s="476">
        <v>7260311.7623895369</v>
      </c>
      <c r="AC18" s="476"/>
      <c r="AD18" s="476">
        <v>2820092.489777823</v>
      </c>
      <c r="AE18" s="476">
        <v>4440219.2726117149</v>
      </c>
    </row>
    <row r="19" spans="1:67" s="398" customFormat="1" ht="14.25" hidden="1" customHeight="1">
      <c r="A19" s="2641" t="s">
        <v>1296</v>
      </c>
      <c r="B19" s="2641"/>
      <c r="C19" s="2641"/>
      <c r="D19" s="18"/>
      <c r="E19" s="468">
        <v>549122917.60196519</v>
      </c>
      <c r="F19" s="468">
        <v>538028957.04110456</v>
      </c>
      <c r="G19" s="468">
        <f t="shared" si="2"/>
        <v>487575695.20942247</v>
      </c>
      <c r="H19" s="468">
        <v>327954187.36831635</v>
      </c>
      <c r="I19" s="476">
        <v>68215919.611239389</v>
      </c>
      <c r="J19" s="476">
        <v>3804191.4392418195</v>
      </c>
      <c r="K19" s="476">
        <v>5378453.5339665376</v>
      </c>
      <c r="L19" s="476">
        <v>1196882.4616509003</v>
      </c>
      <c r="M19" s="476">
        <v>3861427.3411211199</v>
      </c>
      <c r="N19" s="476">
        <v>77164633.45388636</v>
      </c>
      <c r="O19" s="2641" t="s">
        <v>1296</v>
      </c>
      <c r="P19" s="2641"/>
      <c r="Q19" s="2641"/>
      <c r="R19" s="18"/>
      <c r="S19" s="468">
        <f t="shared" si="1"/>
        <v>50453261.83168301</v>
      </c>
      <c r="T19" s="476">
        <v>24514600.208476603</v>
      </c>
      <c r="U19" s="476">
        <v>1942421.1656226597</v>
      </c>
      <c r="V19" s="476">
        <v>1128408.1940226085</v>
      </c>
      <c r="W19" s="476">
        <v>2126972.957060853</v>
      </c>
      <c r="X19" s="476"/>
      <c r="Y19" s="476">
        <v>1212126.8026057486</v>
      </c>
      <c r="Z19" s="476"/>
      <c r="AA19" s="476">
        <v>19528732.503894538</v>
      </c>
      <c r="AB19" s="476">
        <v>11093960.560860451</v>
      </c>
      <c r="AC19" s="476"/>
      <c r="AD19" s="476">
        <v>4564335.1142636128</v>
      </c>
      <c r="AE19" s="476">
        <v>6529625.4465968385</v>
      </c>
    </row>
    <row r="20" spans="1:67" s="398" customFormat="1" ht="14.25" hidden="1" customHeight="1">
      <c r="A20" s="2641" t="s">
        <v>1297</v>
      </c>
      <c r="B20" s="2641"/>
      <c r="C20" s="2641"/>
      <c r="D20" s="18"/>
      <c r="E20" s="476">
        <v>529032480.35362381</v>
      </c>
      <c r="F20" s="476">
        <v>520416271.19983798</v>
      </c>
      <c r="G20" s="468">
        <f t="shared" si="2"/>
        <v>469581988.39443791</v>
      </c>
      <c r="H20" s="476">
        <v>316269790.26960284</v>
      </c>
      <c r="I20" s="476">
        <v>66488133.843514755</v>
      </c>
      <c r="J20" s="476">
        <v>1215029.7040749842</v>
      </c>
      <c r="K20" s="476">
        <v>5036702.576808474</v>
      </c>
      <c r="L20" s="476">
        <v>1310994.7776689415</v>
      </c>
      <c r="M20" s="476">
        <v>4497911.8439037399</v>
      </c>
      <c r="N20" s="476">
        <v>74763425.378864244</v>
      </c>
      <c r="O20" s="2641" t="s">
        <v>1297</v>
      </c>
      <c r="P20" s="2641"/>
      <c r="Q20" s="2641"/>
      <c r="R20" s="18"/>
      <c r="S20" s="468">
        <f t="shared" si="1"/>
        <v>50834282.805400461</v>
      </c>
      <c r="T20" s="476">
        <v>23730323.622911576</v>
      </c>
      <c r="U20" s="476">
        <v>2145273.4534487487</v>
      </c>
      <c r="V20" s="476">
        <v>1091048.6119697767</v>
      </c>
      <c r="W20" s="476">
        <v>2062128.0954953786</v>
      </c>
      <c r="X20" s="476"/>
      <c r="Y20" s="476">
        <v>1131985.9354936567</v>
      </c>
      <c r="Z20" s="476"/>
      <c r="AA20" s="476">
        <v>20673523.086081322</v>
      </c>
      <c r="AB20" s="476">
        <v>8616209.1537845507</v>
      </c>
      <c r="AC20" s="476"/>
      <c r="AD20" s="476">
        <v>3385343.3319646516</v>
      </c>
      <c r="AE20" s="476">
        <v>5230865.8218199117</v>
      </c>
    </row>
    <row r="21" spans="1:67" s="398" customFormat="1" ht="14.25" hidden="1" customHeight="1">
      <c r="A21" s="2641" t="s">
        <v>1298</v>
      </c>
      <c r="B21" s="2641"/>
      <c r="C21" s="2641"/>
      <c r="D21" s="18"/>
      <c r="E21" s="328">
        <v>529869670.19716895</v>
      </c>
      <c r="F21" s="328">
        <v>520753348.18296248</v>
      </c>
      <c r="G21" s="468">
        <f t="shared" si="2"/>
        <v>472204876.77719045</v>
      </c>
      <c r="H21" s="328">
        <v>312098420.98798788</v>
      </c>
      <c r="I21" s="328">
        <v>61266458.141266815</v>
      </c>
      <c r="J21" s="328">
        <v>3707591.4065191075</v>
      </c>
      <c r="K21" s="328">
        <v>8039978.1807946023</v>
      </c>
      <c r="L21" s="328">
        <v>1938442.8392433522</v>
      </c>
      <c r="M21" s="328">
        <v>6750325.5899471203</v>
      </c>
      <c r="N21" s="328">
        <v>78403659.631431609</v>
      </c>
      <c r="O21" s="2641" t="s">
        <v>1298</v>
      </c>
      <c r="P21" s="2641"/>
      <c r="Q21" s="2641"/>
      <c r="R21" s="18"/>
      <c r="S21" s="50">
        <f t="shared" si="1"/>
        <v>48548471.405772075</v>
      </c>
      <c r="T21" s="328">
        <v>22511207.543375045</v>
      </c>
      <c r="U21" s="328">
        <v>2079389.5625312019</v>
      </c>
      <c r="V21" s="328">
        <v>985224.46056390146</v>
      </c>
      <c r="W21" s="328">
        <v>2249159.3632818158</v>
      </c>
      <c r="X21" s="328"/>
      <c r="Y21" s="328">
        <v>1004630.81559611</v>
      </c>
      <c r="Z21" s="328"/>
      <c r="AA21" s="328">
        <v>19718859.660423998</v>
      </c>
      <c r="AB21" s="328">
        <v>9116322.0142062679</v>
      </c>
      <c r="AC21" s="328"/>
      <c r="AD21" s="328">
        <v>3734968.9152795128</v>
      </c>
      <c r="AE21" s="328">
        <v>5381353.0989267658</v>
      </c>
    </row>
    <row r="22" spans="1:67" s="398" customFormat="1" ht="14.25" hidden="1" customHeight="1">
      <c r="A22" s="2954" t="s">
        <v>1299</v>
      </c>
      <c r="B22" s="2954"/>
      <c r="C22" s="2954"/>
      <c r="D22" s="343"/>
      <c r="E22" s="476">
        <v>565869419.78643441</v>
      </c>
      <c r="F22" s="476">
        <v>556712647.07893455</v>
      </c>
      <c r="G22" s="476">
        <f t="shared" si="2"/>
        <v>504511908.18825787</v>
      </c>
      <c r="H22" s="476">
        <v>346190748.97137898</v>
      </c>
      <c r="I22" s="476">
        <v>66276659.513176665</v>
      </c>
      <c r="J22" s="476">
        <v>2964876.8222299484</v>
      </c>
      <c r="K22" s="476">
        <v>5517621.6103633652</v>
      </c>
      <c r="L22" s="476">
        <v>1843054.8525859215</v>
      </c>
      <c r="M22" s="476">
        <v>5204765.6441238783</v>
      </c>
      <c r="N22" s="476">
        <v>76514180.774399176</v>
      </c>
      <c r="O22" s="2954" t="s">
        <v>1299</v>
      </c>
      <c r="P22" s="2954"/>
      <c r="Q22" s="2954"/>
      <c r="R22" s="343"/>
      <c r="S22" s="468">
        <f t="shared" si="1"/>
        <v>52200738.890676357</v>
      </c>
      <c r="T22" s="476">
        <v>24331553.296935868</v>
      </c>
      <c r="U22" s="476">
        <v>2222463.3826866513</v>
      </c>
      <c r="V22" s="476">
        <v>1075573.1737441719</v>
      </c>
      <c r="W22" s="476">
        <v>2501198.816944635</v>
      </c>
      <c r="X22" s="476"/>
      <c r="Y22" s="476">
        <v>1087912.7379393422</v>
      </c>
      <c r="Z22" s="476"/>
      <c r="AA22" s="476">
        <v>20982037.482425686</v>
      </c>
      <c r="AB22" s="476">
        <v>9156772.7074994519</v>
      </c>
      <c r="AC22" s="476"/>
      <c r="AD22" s="476">
        <v>3902034.7403056403</v>
      </c>
      <c r="AE22" s="476">
        <v>5254737.9671938084</v>
      </c>
    </row>
    <row r="23" spans="1:67" s="398" customFormat="1" ht="14.45" hidden="1" customHeight="1">
      <c r="A23" s="2618" t="s">
        <v>1300</v>
      </c>
      <c r="B23" s="2619"/>
      <c r="C23" s="2619"/>
      <c r="D23" s="2620"/>
      <c r="E23" s="372">
        <v>554076.93049204897</v>
      </c>
      <c r="F23" s="372">
        <v>542949.38701808662</v>
      </c>
      <c r="G23" s="372">
        <f>SUM(H23:N23)</f>
        <v>490022.47933153796</v>
      </c>
      <c r="H23" s="372">
        <v>322378.70024124277</v>
      </c>
      <c r="I23" s="372">
        <v>67659.196020814998</v>
      </c>
      <c r="J23" s="372">
        <v>2534.5222287871907</v>
      </c>
      <c r="K23" s="372">
        <v>9371.2095568055756</v>
      </c>
      <c r="L23" s="372">
        <v>2507.8889927149398</v>
      </c>
      <c r="M23" s="372">
        <v>4530.4139122251854</v>
      </c>
      <c r="N23" s="372">
        <v>81040.54837894738</v>
      </c>
      <c r="O23" s="2618" t="s">
        <v>1300</v>
      </c>
      <c r="P23" s="2619"/>
      <c r="Q23" s="2619"/>
      <c r="R23" s="2620"/>
      <c r="S23" s="108">
        <f t="shared" si="1"/>
        <v>52926.907686548395</v>
      </c>
      <c r="T23" s="372">
        <v>23953.858019061576</v>
      </c>
      <c r="U23" s="372">
        <v>2488.6448562480073</v>
      </c>
      <c r="V23" s="372">
        <v>1119.5750517665599</v>
      </c>
      <c r="W23" s="372">
        <v>2286.6475498296259</v>
      </c>
      <c r="X23" s="372"/>
      <c r="Y23" s="372">
        <v>1418.5181973175054</v>
      </c>
      <c r="Z23" s="521" t="s">
        <v>450</v>
      </c>
      <c r="AA23" s="372">
        <v>21659.66401232512</v>
      </c>
      <c r="AB23" s="372">
        <v>11127.54347396236</v>
      </c>
      <c r="AC23" s="372"/>
      <c r="AD23" s="372">
        <v>3639.9084765941498</v>
      </c>
      <c r="AE23" s="372">
        <v>7487.6349973681881</v>
      </c>
    </row>
    <row r="24" spans="1:67" s="398" customFormat="1" ht="14.45" hidden="1" customHeight="1">
      <c r="A24" s="2618" t="s">
        <v>1001</v>
      </c>
      <c r="B24" s="2619"/>
      <c r="C24" s="2619"/>
      <c r="D24" s="2620"/>
      <c r="E24" s="372">
        <v>517113.17812585999</v>
      </c>
      <c r="F24" s="372">
        <v>508747.67629676958</v>
      </c>
      <c r="G24" s="1186" t="s">
        <v>441</v>
      </c>
      <c r="H24" s="372">
        <v>327024.72355735139</v>
      </c>
      <c r="I24" s="1186" t="s">
        <v>441</v>
      </c>
      <c r="J24" s="372">
        <v>5135.1534788963636</v>
      </c>
      <c r="K24" s="372">
        <v>2502.6683181675935</v>
      </c>
      <c r="L24" s="1186" t="s">
        <v>441</v>
      </c>
      <c r="M24" s="1186" t="s">
        <v>441</v>
      </c>
      <c r="N24" s="372">
        <v>37930.032675935152</v>
      </c>
      <c r="O24" s="2618" t="s">
        <v>1001</v>
      </c>
      <c r="P24" s="2619"/>
      <c r="Q24" s="2619"/>
      <c r="R24" s="2620"/>
      <c r="S24" s="114" t="s">
        <v>456</v>
      </c>
      <c r="T24" s="1186" t="s">
        <v>441</v>
      </c>
      <c r="U24" s="372">
        <v>3310.1818328065965</v>
      </c>
      <c r="V24" s="521" t="s">
        <v>450</v>
      </c>
      <c r="W24" s="3077" t="s">
        <v>450</v>
      </c>
      <c r="X24" s="3077"/>
      <c r="Y24" s="372">
        <v>771.7006081124656</v>
      </c>
      <c r="Z24" s="521" t="s">
        <v>450</v>
      </c>
      <c r="AA24" s="372">
        <v>40708.236360786461</v>
      </c>
      <c r="AB24" s="372">
        <v>8365.5018290910848</v>
      </c>
      <c r="AC24" s="521" t="s">
        <v>450</v>
      </c>
      <c r="AD24" s="372">
        <v>4261.5596724135539</v>
      </c>
      <c r="AE24" s="372">
        <v>4103.9421566775227</v>
      </c>
    </row>
    <row r="25" spans="1:67" s="398" customFormat="1" ht="12.75" customHeight="1">
      <c r="A25" s="2618" t="s">
        <v>1002</v>
      </c>
      <c r="B25" s="2619"/>
      <c r="C25" s="2619"/>
      <c r="D25" s="2620"/>
      <c r="E25" s="372">
        <v>520449.40538864816</v>
      </c>
      <c r="F25" s="372">
        <v>512156.20835087396</v>
      </c>
      <c r="G25" s="372">
        <f>SUM(H25:N25)</f>
        <v>454348.75317334273</v>
      </c>
      <c r="H25" s="372">
        <v>285059.70845722785</v>
      </c>
      <c r="I25" s="372">
        <v>67889.918708727841</v>
      </c>
      <c r="J25" s="372">
        <v>2219.0698594061723</v>
      </c>
      <c r="K25" s="372">
        <v>6883.4047903849041</v>
      </c>
      <c r="L25" s="372">
        <v>1427.207201575826</v>
      </c>
      <c r="M25" s="372">
        <v>5960.1291440096629</v>
      </c>
      <c r="N25" s="372">
        <v>84909.315012010469</v>
      </c>
      <c r="O25" s="2618" t="s">
        <v>1002</v>
      </c>
      <c r="P25" s="2619"/>
      <c r="Q25" s="2619"/>
      <c r="R25" s="2620"/>
      <c r="S25" s="108">
        <f>SUM(T25:AA25)</f>
        <v>57807.455177530763</v>
      </c>
      <c r="T25" s="372">
        <v>26355.96726543731</v>
      </c>
      <c r="U25" s="372">
        <v>2827.8655654283125</v>
      </c>
      <c r="V25" s="372">
        <v>1190.483129320643</v>
      </c>
      <c r="W25" s="372">
        <v>2588.5305281517999</v>
      </c>
      <c r="X25" s="521" t="s">
        <v>450</v>
      </c>
      <c r="Y25" s="372">
        <v>1159.2578661965613</v>
      </c>
      <c r="Z25" s="521" t="s">
        <v>450</v>
      </c>
      <c r="AA25" s="372">
        <v>23685.350822996137</v>
      </c>
      <c r="AB25" s="372">
        <v>8293.1970377747239</v>
      </c>
      <c r="AC25" s="521" t="s">
        <v>450</v>
      </c>
      <c r="AD25" s="372">
        <v>3467.7223651835234</v>
      </c>
      <c r="AE25" s="372">
        <v>4825.4746725911964</v>
      </c>
    </row>
    <row r="26" spans="1:67" s="398" customFormat="1" ht="12.75" customHeight="1">
      <c r="A26" s="2618" t="s">
        <v>1003</v>
      </c>
      <c r="B26" s="2619"/>
      <c r="C26" s="2619"/>
      <c r="D26" s="2620"/>
      <c r="E26" s="372">
        <v>558912.81525161571</v>
      </c>
      <c r="F26" s="372">
        <v>550997.4771027934</v>
      </c>
      <c r="G26" s="372">
        <f>SUM(H26:N26)</f>
        <v>491179.61295128451</v>
      </c>
      <c r="H26" s="372">
        <v>319939.58061899315</v>
      </c>
      <c r="I26" s="372">
        <v>69472.514752091331</v>
      </c>
      <c r="J26" s="372">
        <v>4479.0539313703448</v>
      </c>
      <c r="K26" s="372">
        <v>5881.5438113561368</v>
      </c>
      <c r="L26" s="372">
        <v>1725.9613423783517</v>
      </c>
      <c r="M26" s="372">
        <v>6621.4279426289067</v>
      </c>
      <c r="N26" s="372">
        <v>83059.530552466356</v>
      </c>
      <c r="O26" s="2618" t="s">
        <v>1003</v>
      </c>
      <c r="P26" s="2619"/>
      <c r="Q26" s="2619"/>
      <c r="R26" s="2620"/>
      <c r="S26" s="108">
        <f>SUM(T26:AA26)</f>
        <v>59817.86415151017</v>
      </c>
      <c r="T26" s="372">
        <v>29131.919614050155</v>
      </c>
      <c r="U26" s="372">
        <v>2851.1434570353795</v>
      </c>
      <c r="V26" s="372">
        <v>1275.065105803285</v>
      </c>
      <c r="W26" s="372">
        <v>2662.4982101692935</v>
      </c>
      <c r="X26" s="521" t="s">
        <v>450</v>
      </c>
      <c r="Y26" s="372">
        <v>955.83124416843475</v>
      </c>
      <c r="Z26" s="521" t="s">
        <v>450</v>
      </c>
      <c r="AA26" s="372">
        <v>22941.406520283628</v>
      </c>
      <c r="AB26" s="372">
        <v>7915.3381488218229</v>
      </c>
      <c r="AC26" s="521" t="s">
        <v>450</v>
      </c>
      <c r="AD26" s="372">
        <v>3759.2393169238621</v>
      </c>
      <c r="AE26" s="372">
        <v>4156.0988318979671</v>
      </c>
    </row>
    <row r="27" spans="1:67" s="398" customFormat="1" ht="12.75" customHeight="1">
      <c r="A27" s="2618" t="s">
        <v>1004</v>
      </c>
      <c r="B27" s="2619"/>
      <c r="C27" s="2619"/>
      <c r="D27" s="2620"/>
      <c r="E27" s="372">
        <v>602259.41762447299</v>
      </c>
      <c r="F27" s="372">
        <v>595056.99115452112</v>
      </c>
      <c r="G27" s="372">
        <f>H27+I27+J27+K27+L27+M27+N27</f>
        <v>529458.05243085942</v>
      </c>
      <c r="H27" s="372">
        <v>320564.51372912945</v>
      </c>
      <c r="I27" s="372">
        <v>81686.891190195543</v>
      </c>
      <c r="J27" s="372">
        <v>4266.5078764110003</v>
      </c>
      <c r="K27" s="372">
        <v>5559.0699715207802</v>
      </c>
      <c r="L27" s="372">
        <v>1502.4649841794403</v>
      </c>
      <c r="M27" s="372">
        <v>6468.3455228506982</v>
      </c>
      <c r="N27" s="372">
        <v>109410.25915657244</v>
      </c>
      <c r="O27" s="2618" t="s">
        <v>1004</v>
      </c>
      <c r="P27" s="2619"/>
      <c r="Q27" s="2619"/>
      <c r="R27" s="2620"/>
      <c r="S27" s="108">
        <f>SUM(T27:AA27)</f>
        <v>65598.938723662432</v>
      </c>
      <c r="T27" s="372">
        <v>31536.146367941012</v>
      </c>
      <c r="U27" s="372">
        <v>2735.1511056266604</v>
      </c>
      <c r="V27" s="372">
        <v>1327.0740442328397</v>
      </c>
      <c r="W27" s="372">
        <v>3081.3676817668652</v>
      </c>
      <c r="X27" s="521" t="s">
        <v>450</v>
      </c>
      <c r="Y27" s="372">
        <v>1061.1451953714504</v>
      </c>
      <c r="Z27" s="372">
        <v>293.9647969427632</v>
      </c>
      <c r="AA27" s="372">
        <v>25564.089531780854</v>
      </c>
      <c r="AB27" s="372">
        <v>7202.4264699518835</v>
      </c>
      <c r="AC27" s="521" t="s">
        <v>450</v>
      </c>
      <c r="AD27" s="372">
        <v>3791.9975015671153</v>
      </c>
      <c r="AE27" s="372">
        <v>3410.4289683847655</v>
      </c>
    </row>
    <row r="28" spans="1:67" s="398" customFormat="1" ht="12.75" customHeight="1">
      <c r="A28" s="2618" t="s">
        <v>1005</v>
      </c>
      <c r="B28" s="2619"/>
      <c r="C28" s="2619"/>
      <c r="D28" s="2620"/>
      <c r="E28" s="372">
        <v>647933.49976528832</v>
      </c>
      <c r="F28" s="372">
        <v>638974.89401326387</v>
      </c>
      <c r="G28" s="372">
        <f t="shared" ref="G28:G69" si="3">H28+I28+J28+K28+L28+M28+N28</f>
        <v>570625.53469775431</v>
      </c>
      <c r="H28" s="372">
        <v>339534.07365654182</v>
      </c>
      <c r="I28" s="372">
        <v>83987.751671182385</v>
      </c>
      <c r="J28" s="372">
        <v>7766.1238486531884</v>
      </c>
      <c r="K28" s="372">
        <v>5792.6064126902311</v>
      </c>
      <c r="L28" s="372">
        <v>1751.9535358364303</v>
      </c>
      <c r="M28" s="372">
        <v>6987.2205557847128</v>
      </c>
      <c r="N28" s="372">
        <v>124805.80501706549</v>
      </c>
      <c r="O28" s="2618" t="s">
        <v>1005</v>
      </c>
      <c r="P28" s="2619"/>
      <c r="Q28" s="2619"/>
      <c r="R28" s="2620"/>
      <c r="S28" s="108">
        <f>SUM(T28:AA28)</f>
        <v>68349.359315508715</v>
      </c>
      <c r="T28" s="372">
        <v>34374.628483067281</v>
      </c>
      <c r="U28" s="372">
        <v>2685.5006910257671</v>
      </c>
      <c r="V28" s="372">
        <v>1447.3249746130048</v>
      </c>
      <c r="W28" s="372">
        <v>3124.6000708223814</v>
      </c>
      <c r="X28" s="372">
        <v>251.04145250616938</v>
      </c>
      <c r="Y28" s="372">
        <v>805.21361888765898</v>
      </c>
      <c r="Z28" s="372">
        <v>420.66987144070964</v>
      </c>
      <c r="AA28" s="372">
        <v>25240.380153145736</v>
      </c>
      <c r="AB28" s="372">
        <v>8958.6057520249942</v>
      </c>
      <c r="AC28" s="372">
        <v>686.34351319249527</v>
      </c>
      <c r="AD28" s="372">
        <v>2856.7070651847375</v>
      </c>
      <c r="AE28" s="372">
        <v>5415.5551736477546</v>
      </c>
    </row>
    <row r="29" spans="1:67" s="398" customFormat="1" ht="12.75" customHeight="1">
      <c r="A29" s="2618" t="s">
        <v>1499</v>
      </c>
      <c r="B29" s="2619"/>
      <c r="C29" s="2619"/>
      <c r="D29" s="2620"/>
      <c r="E29" s="372">
        <f>'29.'!E29</f>
        <v>856261.46809020382</v>
      </c>
      <c r="F29" s="372">
        <f>'29.'!F29</f>
        <v>845969.67561677413</v>
      </c>
      <c r="G29" s="372">
        <f>'29.'!G29</f>
        <v>757518.86534661939</v>
      </c>
      <c r="H29" s="372">
        <f>'29.'!H29</f>
        <v>446604.23430055892</v>
      </c>
      <c r="I29" s="372">
        <f>'29.'!I29</f>
        <v>116455.16178661946</v>
      </c>
      <c r="J29" s="372">
        <f>'29.'!J29</f>
        <v>10904.594323371033</v>
      </c>
      <c r="K29" s="372">
        <f>'29.'!K29</f>
        <v>6529.7640954809995</v>
      </c>
      <c r="L29" s="372">
        <f>'29.'!L29</f>
        <v>2103.2162581067523</v>
      </c>
      <c r="M29" s="372">
        <f>'29.'!M29</f>
        <v>10279.485664140962</v>
      </c>
      <c r="N29" s="372">
        <f>'29.'!N29</f>
        <v>164642.40891834113</v>
      </c>
      <c r="O29" s="1241"/>
      <c r="P29" s="1242"/>
      <c r="Q29" s="1242"/>
      <c r="R29" s="1243"/>
      <c r="S29" s="108">
        <f>'29.'!S29</f>
        <v>88653.974830558232</v>
      </c>
      <c r="T29" s="372">
        <f>'29.'!T29</f>
        <v>42917.647927901606</v>
      </c>
      <c r="U29" s="372">
        <f>'29.'!U29</f>
        <v>3102.5810881224402</v>
      </c>
      <c r="V29" s="372">
        <f>'29.'!V29</f>
        <v>1514.8264542095485</v>
      </c>
      <c r="W29" s="372">
        <f>'29.'!W29</f>
        <v>3792.0470536619482</v>
      </c>
      <c r="X29" s="372">
        <f>'29.'!X29</f>
        <v>290.50458437349869</v>
      </c>
      <c r="Y29" s="372">
        <f>'29.'!Y29</f>
        <v>1977.7593665088443</v>
      </c>
      <c r="Z29" s="372">
        <f>'29.'!Z29</f>
        <v>199.73760769896063</v>
      </c>
      <c r="AA29" s="372">
        <f>'29.'!AA29</f>
        <v>34858.870748081397</v>
      </c>
      <c r="AB29" s="372">
        <f>'29.'!AB29</f>
        <v>10296.746226929956</v>
      </c>
      <c r="AC29" s="372">
        <f>'29.'!AC29</f>
        <v>903.73453152354614</v>
      </c>
      <c r="AD29" s="372">
        <f>'29.'!AD29</f>
        <v>4094.8147270107193</v>
      </c>
      <c r="AE29" s="372">
        <f>'29.'!AE29</f>
        <v>5298.1969683956913</v>
      </c>
    </row>
    <row r="30" spans="1:67" s="849" customFormat="1" ht="12.75" customHeight="1">
      <c r="A30" s="2641" t="s">
        <v>371</v>
      </c>
      <c r="B30" s="2641"/>
      <c r="C30" s="2641"/>
      <c r="D30" s="2"/>
      <c r="E30" s="108"/>
      <c r="F30" s="108"/>
      <c r="G30" s="108"/>
      <c r="H30" s="108"/>
      <c r="I30" s="108"/>
      <c r="J30" s="108"/>
      <c r="K30" s="108"/>
      <c r="L30" s="108"/>
      <c r="M30" s="1140"/>
      <c r="N30" s="2294"/>
      <c r="O30" s="2641" t="s">
        <v>371</v>
      </c>
      <c r="P30" s="2641"/>
      <c r="Q30" s="2641"/>
      <c r="R30" s="2"/>
      <c r="S30" s="108"/>
      <c r="T30" s="108"/>
      <c r="U30" s="108"/>
      <c r="V30" s="108"/>
      <c r="W30" s="108"/>
      <c r="X30" s="108"/>
      <c r="Y30" s="957"/>
      <c r="Z30" s="957"/>
      <c r="AA30" s="957"/>
      <c r="AB30" s="957"/>
      <c r="AC30" s="957"/>
      <c r="AD30" s="957"/>
      <c r="AE30" s="961"/>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849" customFormat="1" ht="12.75" customHeight="1">
      <c r="A31" s="1137"/>
      <c r="B31" s="813" t="s">
        <v>1022</v>
      </c>
      <c r="C31" s="1137"/>
      <c r="D31" s="843"/>
      <c r="E31" s="956">
        <f>'29.'!AH63</f>
        <v>236995.9995005838</v>
      </c>
      <c r="F31" s="956">
        <f>'29.'!AI63</f>
        <v>235350.6048070933</v>
      </c>
      <c r="G31" s="1038">
        <f t="shared" si="3"/>
        <v>205728.05673716735</v>
      </c>
      <c r="H31" s="961">
        <f>'29.'!AJ63</f>
        <v>129365.19321971222</v>
      </c>
      <c r="I31" s="961">
        <f>'29.'!AK63</f>
        <v>23252.171983840795</v>
      </c>
      <c r="J31" s="961">
        <f>'29.'!AL63</f>
        <v>1875.0350949578158</v>
      </c>
      <c r="K31" s="961">
        <f>'29.'!AM63</f>
        <v>1601.8206220509671</v>
      </c>
      <c r="L31" s="961">
        <f>'29.'!AN63</f>
        <v>250.86447754853202</v>
      </c>
      <c r="M31" s="961">
        <f>'29.'!AO63</f>
        <v>3632.315493946734</v>
      </c>
      <c r="N31" s="961">
        <f>'29.'!AP63</f>
        <v>45750.655845110261</v>
      </c>
      <c r="O31" s="1137"/>
      <c r="P31" s="813" t="s">
        <v>1022</v>
      </c>
      <c r="Q31" s="1137"/>
      <c r="R31" s="843"/>
      <c r="S31" s="956">
        <f t="shared" ref="S31:S36" si="4">SUM(T31:AA31)</f>
        <v>29825.712630328559</v>
      </c>
      <c r="T31" s="956">
        <f>'29.'!AQ63</f>
        <v>11252.205288375268</v>
      </c>
      <c r="U31" s="956">
        <f>'29.'!AR63</f>
        <v>1049.4479571901127</v>
      </c>
      <c r="V31" s="956">
        <f>'29.'!AS63</f>
        <v>625.10571870229137</v>
      </c>
      <c r="W31" s="956">
        <f>'29.'!AT63</f>
        <v>1580.9395969470067</v>
      </c>
      <c r="X31" s="956">
        <f>'29.'!AU63</f>
        <v>12.795251179889355</v>
      </c>
      <c r="Y31" s="956">
        <f>'29.'!AV63</f>
        <v>163.49137817923236</v>
      </c>
      <c r="Z31" s="956">
        <f>'29.'!AW63</f>
        <v>30.445849331813065</v>
      </c>
      <c r="AA31" s="956">
        <f>'29.'!AX63</f>
        <v>15111.281590422948</v>
      </c>
      <c r="AB31" s="956">
        <f>'29.'!AY63</f>
        <v>1650.3484469889577</v>
      </c>
      <c r="AC31" s="956">
        <f>'29.'!AZ63</f>
        <v>147.40192318664978</v>
      </c>
      <c r="AD31" s="956">
        <f>'29.'!BA63</f>
        <v>883.8462637253001</v>
      </c>
      <c r="AE31" s="963">
        <f>'29.'!BB63</f>
        <v>619.1002600770081</v>
      </c>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849" customFormat="1" ht="12.75" customHeight="1">
      <c r="A32" s="1137"/>
      <c r="B32" s="813" t="s">
        <v>1023</v>
      </c>
      <c r="C32" s="1137"/>
      <c r="D32" s="843"/>
      <c r="E32" s="956">
        <f>'29.'!AH64</f>
        <v>108873.01115029352</v>
      </c>
      <c r="F32" s="956">
        <f>'29.'!AI64</f>
        <v>107871.70811243191</v>
      </c>
      <c r="G32" s="1038">
        <f t="shared" si="3"/>
        <v>95008.698804310639</v>
      </c>
      <c r="H32" s="961">
        <f>'29.'!AJ64</f>
        <v>62004.824253261104</v>
      </c>
      <c r="I32" s="961">
        <f>'29.'!AK64</f>
        <v>12775.860467440933</v>
      </c>
      <c r="J32" s="961">
        <f>'29.'!AL64</f>
        <v>446.90102004299513</v>
      </c>
      <c r="K32" s="961">
        <f>'29.'!AM64</f>
        <v>509.61533141766751</v>
      </c>
      <c r="L32" s="961">
        <f>'29.'!AN64</f>
        <v>233.1217887623626</v>
      </c>
      <c r="M32" s="961">
        <f>'29.'!AO64</f>
        <v>1008.4110289248272</v>
      </c>
      <c r="N32" s="961">
        <f>'29.'!AP64</f>
        <v>18029.964914460772</v>
      </c>
      <c r="O32" s="1137"/>
      <c r="P32" s="813" t="s">
        <v>1023</v>
      </c>
      <c r="Q32" s="1137"/>
      <c r="R32" s="843"/>
      <c r="S32" s="956">
        <f t="shared" si="4"/>
        <v>12863.009308121205</v>
      </c>
      <c r="T32" s="956">
        <f>'29.'!AQ64</f>
        <v>6809.6057333632825</v>
      </c>
      <c r="U32" s="956">
        <f>'29.'!AR64</f>
        <v>528.72467362321493</v>
      </c>
      <c r="V32" s="956">
        <f>'29.'!AS64</f>
        <v>269.53342913857648</v>
      </c>
      <c r="W32" s="956">
        <f>'29.'!AT64</f>
        <v>635.51119506991699</v>
      </c>
      <c r="X32" s="956">
        <f>'29.'!AU64</f>
        <v>23.308762794148929</v>
      </c>
      <c r="Y32" s="956">
        <f>'29.'!AV64</f>
        <v>120.07952858299784</v>
      </c>
      <c r="Z32" s="956">
        <f>'29.'!AW64</f>
        <v>13.09328532535924</v>
      </c>
      <c r="AA32" s="956">
        <f>'29.'!AX64</f>
        <v>4463.152700223709</v>
      </c>
      <c r="AB32" s="956">
        <f>'29.'!AY64</f>
        <v>1001.3030378615551</v>
      </c>
      <c r="AC32" s="956">
        <f>'29.'!AZ64</f>
        <v>321.19641998751001</v>
      </c>
      <c r="AD32" s="956">
        <f>'29.'!BA64</f>
        <v>344.59387463299936</v>
      </c>
      <c r="AE32" s="963">
        <f>'29.'!BB64</f>
        <v>335.51274324104543</v>
      </c>
      <c r="AF32" s="960"/>
      <c r="AG32" s="960"/>
      <c r="AH32" s="960"/>
      <c r="AI32" s="960"/>
      <c r="AJ32" s="960"/>
      <c r="AK32" s="960"/>
      <c r="AL32" s="960"/>
      <c r="AM32" s="960"/>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849" customFormat="1" ht="12.75" customHeight="1">
      <c r="A33" s="1137"/>
      <c r="B33" s="813" t="s">
        <v>1024</v>
      </c>
      <c r="C33" s="1137"/>
      <c r="D33" s="843"/>
      <c r="E33" s="956">
        <f>'29.'!AH65</f>
        <v>138590.99270185901</v>
      </c>
      <c r="F33" s="956">
        <f>'29.'!AI65</f>
        <v>136708.72707910766</v>
      </c>
      <c r="G33" s="1038">
        <f t="shared" si="3"/>
        <v>122060.2739680026</v>
      </c>
      <c r="H33" s="961">
        <f>'29.'!AJ65</f>
        <v>73428.364169001972</v>
      </c>
      <c r="I33" s="961">
        <f>'29.'!AK65</f>
        <v>19378.722365242902</v>
      </c>
      <c r="J33" s="961">
        <f>'29.'!AL65</f>
        <v>130.82299712209442</v>
      </c>
      <c r="K33" s="961">
        <f>'29.'!AM65</f>
        <v>956.98854949525889</v>
      </c>
      <c r="L33" s="961">
        <f>'29.'!AN65</f>
        <v>306.90793567562054</v>
      </c>
      <c r="M33" s="961">
        <f>'29.'!AO65</f>
        <v>1390.8462448398243</v>
      </c>
      <c r="N33" s="961">
        <f>'29.'!AP65</f>
        <v>26467.621706624905</v>
      </c>
      <c r="O33" s="1137"/>
      <c r="P33" s="813" t="s">
        <v>1024</v>
      </c>
      <c r="Q33" s="1137"/>
      <c r="R33" s="843"/>
      <c r="S33" s="956">
        <f t="shared" si="4"/>
        <v>14648.453111105187</v>
      </c>
      <c r="T33" s="956">
        <f>'29.'!AQ65</f>
        <v>8123.5139412150766</v>
      </c>
      <c r="U33" s="956">
        <f>'29.'!AR65</f>
        <v>631.4517921780357</v>
      </c>
      <c r="V33" s="956">
        <f>'29.'!AS65</f>
        <v>199.8081999616285</v>
      </c>
      <c r="W33" s="956">
        <f>'29.'!AT65</f>
        <v>650.50820924564732</v>
      </c>
      <c r="X33" s="956">
        <f>'29.'!AU65</f>
        <v>22.762631973138184</v>
      </c>
      <c r="Y33" s="956">
        <f>'29.'!AV65</f>
        <v>178.38817568234293</v>
      </c>
      <c r="Z33" s="956">
        <f>'29.'!AW65</f>
        <v>11.83903512030335</v>
      </c>
      <c r="AA33" s="956">
        <f>'29.'!AX65</f>
        <v>4830.1811257290165</v>
      </c>
      <c r="AB33" s="956">
        <f>'29.'!AY65</f>
        <v>1882.2656227512643</v>
      </c>
      <c r="AC33" s="956">
        <f>'29.'!AZ65</f>
        <v>156.76460704057575</v>
      </c>
      <c r="AD33" s="956">
        <f>'29.'!BA65</f>
        <v>627.37381081963326</v>
      </c>
      <c r="AE33" s="963">
        <f>'29.'!BB65</f>
        <v>1098.1272048910541</v>
      </c>
      <c r="AF33" s="960"/>
      <c r="AG33" s="960"/>
      <c r="AH33" s="960"/>
      <c r="AI33" s="960"/>
      <c r="AJ33" s="960"/>
      <c r="AK33" s="960"/>
      <c r="AL33" s="960"/>
      <c r="AM33" s="960"/>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849" customFormat="1" ht="12.75" customHeight="1">
      <c r="A34" s="1137"/>
      <c r="B34" s="813" t="s">
        <v>1025</v>
      </c>
      <c r="C34" s="1137"/>
      <c r="D34" s="843"/>
      <c r="E34" s="956">
        <f>'29.'!AH66</f>
        <v>119633.36169941218</v>
      </c>
      <c r="F34" s="956">
        <f>'29.'!AI66</f>
        <v>117826.20369051496</v>
      </c>
      <c r="G34" s="1038">
        <f t="shared" si="3"/>
        <v>104371.3760925071</v>
      </c>
      <c r="H34" s="961">
        <f>'29.'!AJ66</f>
        <v>49771.305321099237</v>
      </c>
      <c r="I34" s="961">
        <f>'29.'!AK66</f>
        <v>20179.575712095459</v>
      </c>
      <c r="J34" s="961">
        <f>'29.'!AL66</f>
        <v>6757.7387303005007</v>
      </c>
      <c r="K34" s="961">
        <f>'29.'!AM66</f>
        <v>1262.8917643273164</v>
      </c>
      <c r="L34" s="961">
        <f>'29.'!AN66</f>
        <v>442.4091466823279</v>
      </c>
      <c r="M34" s="961">
        <f>'29.'!AO66</f>
        <v>1277.6142362899402</v>
      </c>
      <c r="N34" s="961">
        <f>'29.'!AP66</f>
        <v>24679.841181712323</v>
      </c>
      <c r="O34" s="1137"/>
      <c r="P34" s="813" t="s">
        <v>1025</v>
      </c>
      <c r="Q34" s="1137"/>
      <c r="R34" s="843"/>
      <c r="S34" s="956">
        <f t="shared" si="4"/>
        <v>13454.827598007871</v>
      </c>
      <c r="T34" s="956">
        <f>'29.'!AQ66</f>
        <v>5920.481571677341</v>
      </c>
      <c r="U34" s="956">
        <f>'29.'!AR66</f>
        <v>484.96570520412689</v>
      </c>
      <c r="V34" s="956">
        <f>'29.'!AS66</f>
        <v>158.35864321599058</v>
      </c>
      <c r="W34" s="956">
        <f>'29.'!AT66</f>
        <v>397.52414208369959</v>
      </c>
      <c r="X34" s="956">
        <f>'29.'!AU66</f>
        <v>26.491272734980289</v>
      </c>
      <c r="Y34" s="956">
        <f>'29.'!AV66</f>
        <v>585.82125600595543</v>
      </c>
      <c r="Z34" s="956">
        <f>'29.'!AW66</f>
        <v>16.194554821485482</v>
      </c>
      <c r="AA34" s="956">
        <f>'29.'!AX66</f>
        <v>5864.9904522642919</v>
      </c>
      <c r="AB34" s="956">
        <f>'29.'!AY66</f>
        <v>1807.1580088972094</v>
      </c>
      <c r="AC34" s="956">
        <f>'29.'!AZ66</f>
        <v>186.61578908425901</v>
      </c>
      <c r="AD34" s="956">
        <f>'29.'!BA66</f>
        <v>612.47116537501006</v>
      </c>
      <c r="AE34" s="963">
        <f>'29.'!BB66</f>
        <v>1008.0710544379409</v>
      </c>
      <c r="AF34" s="960"/>
      <c r="AG34" s="960"/>
      <c r="AH34" s="960"/>
      <c r="AI34" s="960"/>
      <c r="AJ34" s="960"/>
      <c r="AK34" s="960"/>
      <c r="AL34" s="960"/>
      <c r="AM34" s="960"/>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849" customFormat="1" ht="12.75" customHeight="1">
      <c r="A35" s="1137"/>
      <c r="B35" s="813" t="s">
        <v>1026</v>
      </c>
      <c r="C35" s="1137"/>
      <c r="D35" s="843"/>
      <c r="E35" s="956">
        <f>'29.'!AH67</f>
        <v>109968.13707425562</v>
      </c>
      <c r="F35" s="956">
        <f>'29.'!AI67</f>
        <v>108524.60917252157</v>
      </c>
      <c r="G35" s="1038">
        <f t="shared" si="3"/>
        <v>99834.07829660752</v>
      </c>
      <c r="H35" s="961">
        <f>'29.'!AJ67</f>
        <v>54149.343775236899</v>
      </c>
      <c r="I35" s="961">
        <f>'29.'!AK67</f>
        <v>20785.900565856933</v>
      </c>
      <c r="J35" s="961">
        <f>'29.'!AL67</f>
        <v>1239.5468099476273</v>
      </c>
      <c r="K35" s="961">
        <f>'29.'!AM67</f>
        <v>570.84334600614909</v>
      </c>
      <c r="L35" s="961">
        <f>'29.'!AN67</f>
        <v>380.33650740483438</v>
      </c>
      <c r="M35" s="961">
        <f>'29.'!AO67</f>
        <v>1192.5569533377379</v>
      </c>
      <c r="N35" s="961">
        <f>'29.'!AP67</f>
        <v>21515.550338817335</v>
      </c>
      <c r="O35" s="1137"/>
      <c r="P35" s="813" t="s">
        <v>1026</v>
      </c>
      <c r="Q35" s="1137"/>
      <c r="R35" s="843"/>
      <c r="S35" s="956">
        <f t="shared" si="4"/>
        <v>8690.5308759140335</v>
      </c>
      <c r="T35" s="956">
        <f>'29.'!AQ67</f>
        <v>5442.7812262193584</v>
      </c>
      <c r="U35" s="956">
        <f>'29.'!AR67</f>
        <v>163.72885947375195</v>
      </c>
      <c r="V35" s="956">
        <f>'29.'!AS67</f>
        <v>114.2123931666558</v>
      </c>
      <c r="W35" s="956">
        <f>'29.'!AT67</f>
        <v>251.84489498241828</v>
      </c>
      <c r="X35" s="956">
        <f>'29.'!AU67</f>
        <v>91.081232691341881</v>
      </c>
      <c r="Y35" s="956">
        <f>'29.'!AV67</f>
        <v>137.33169535619058</v>
      </c>
      <c r="Z35" s="956">
        <f>'29.'!AW67</f>
        <v>33.046405099999546</v>
      </c>
      <c r="AA35" s="956">
        <f>'29.'!AX67</f>
        <v>2456.5041689243162</v>
      </c>
      <c r="AB35" s="956">
        <f>'29.'!AY67</f>
        <v>1443.5279017340174</v>
      </c>
      <c r="AC35" s="956">
        <f>'29.'!AZ67</f>
        <v>33.870587846805442</v>
      </c>
      <c r="AD35" s="956">
        <f>'29.'!BA67</f>
        <v>727.15255679154097</v>
      </c>
      <c r="AE35" s="963">
        <f>'29.'!BB67</f>
        <v>682.50475709567093</v>
      </c>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s="849" customFormat="1" ht="12.75" customHeight="1">
      <c r="A36" s="1137"/>
      <c r="B36" s="813" t="s">
        <v>1027</v>
      </c>
      <c r="C36" s="1137"/>
      <c r="D36" s="843"/>
      <c r="E36" s="956">
        <f>'29.'!AH68</f>
        <v>142199.96596380265</v>
      </c>
      <c r="F36" s="956">
        <f>'29.'!AI68</f>
        <v>139687.82275510574</v>
      </c>
      <c r="G36" s="1038">
        <f t="shared" si="3"/>
        <v>130516.38144802432</v>
      </c>
      <c r="H36" s="961">
        <f>'29.'!AJ68</f>
        <v>77885.203562247319</v>
      </c>
      <c r="I36" s="961">
        <f>'29.'!AK68</f>
        <v>20082.9306921426</v>
      </c>
      <c r="J36" s="961">
        <f>'29.'!AL68</f>
        <v>454.54967099999999</v>
      </c>
      <c r="K36" s="961">
        <f>'29.'!AM68</f>
        <v>1627.6044821836504</v>
      </c>
      <c r="L36" s="961">
        <f>'29.'!AN68</f>
        <v>489.5764020330742</v>
      </c>
      <c r="M36" s="961">
        <f>'29.'!AO68</f>
        <v>1777.7417068018824</v>
      </c>
      <c r="N36" s="961">
        <f>'29.'!AP68</f>
        <v>28198.77493161579</v>
      </c>
      <c r="O36" s="1137"/>
      <c r="P36" s="813" t="s">
        <v>1027</v>
      </c>
      <c r="Q36" s="1137"/>
      <c r="R36" s="843"/>
      <c r="S36" s="956">
        <f t="shared" si="4"/>
        <v>9171.4413070813898</v>
      </c>
      <c r="T36" s="956">
        <f>'29.'!AQ68</f>
        <v>5369.0601670512915</v>
      </c>
      <c r="U36" s="956">
        <f>'29.'!AR68</f>
        <v>244.26210045319391</v>
      </c>
      <c r="V36" s="956">
        <f>'29.'!AS68</f>
        <v>147.80807002440417</v>
      </c>
      <c r="W36" s="956">
        <f>'29.'!AT68</f>
        <v>275.71901533325831</v>
      </c>
      <c r="X36" s="956">
        <f>'29.'!AU68</f>
        <v>114.065433</v>
      </c>
      <c r="Y36" s="956">
        <f>'29.'!AV68</f>
        <v>792.64733270212503</v>
      </c>
      <c r="Z36" s="956">
        <f>'29.'!AW68</f>
        <v>95.118477999999996</v>
      </c>
      <c r="AA36" s="956">
        <f>'29.'!AX68</f>
        <v>2132.7607105171155</v>
      </c>
      <c r="AB36" s="956">
        <f>'29.'!AY68</f>
        <v>2512.1432086969608</v>
      </c>
      <c r="AC36" s="956">
        <f>'29.'!AZ68</f>
        <v>57.885204377746362</v>
      </c>
      <c r="AD36" s="956">
        <f>'29.'!BA68</f>
        <v>899.37705566623197</v>
      </c>
      <c r="AE36" s="963">
        <f>'29.'!BB68</f>
        <v>1554.8809486529815</v>
      </c>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c r="BM36" s="960"/>
      <c r="BN36" s="960"/>
      <c r="BO36" s="960"/>
    </row>
    <row r="37" spans="1:67" s="849" customFormat="1" ht="12.75" customHeight="1">
      <c r="A37" s="2641" t="s">
        <v>397</v>
      </c>
      <c r="B37" s="2641"/>
      <c r="C37" s="2641"/>
      <c r="D37" s="2"/>
      <c r="E37" s="956"/>
      <c r="F37" s="961"/>
      <c r="G37" s="961"/>
      <c r="H37" s="961"/>
      <c r="I37" s="961"/>
      <c r="J37" s="961"/>
      <c r="K37" s="961"/>
      <c r="L37" s="961"/>
      <c r="M37" s="961"/>
      <c r="N37" s="961"/>
      <c r="O37" s="2641" t="s">
        <v>397</v>
      </c>
      <c r="P37" s="2641"/>
      <c r="Q37" s="2641"/>
      <c r="R37" s="2"/>
      <c r="S37" s="956"/>
      <c r="T37" s="956"/>
      <c r="U37" s="956"/>
      <c r="V37" s="956"/>
      <c r="W37" s="956"/>
      <c r="X37" s="956"/>
      <c r="Y37" s="957"/>
      <c r="Z37" s="957"/>
      <c r="AA37" s="957"/>
      <c r="AB37" s="957"/>
      <c r="AC37" s="957"/>
      <c r="AD37" s="957"/>
      <c r="AE37" s="961"/>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row>
    <row r="38" spans="1:67" s="849" customFormat="1" ht="12.75" customHeight="1">
      <c r="A38" s="1137"/>
      <c r="B38" s="813" t="s">
        <v>1028</v>
      </c>
      <c r="C38" s="1137"/>
      <c r="D38" s="843"/>
      <c r="E38" s="956">
        <f>'29.'!AH69</f>
        <v>21345.027502758385</v>
      </c>
      <c r="F38" s="956">
        <f>'29.'!AI69</f>
        <v>20978.482366378659</v>
      </c>
      <c r="G38" s="1038">
        <f t="shared" si="3"/>
        <v>15068.317532444251</v>
      </c>
      <c r="H38" s="961">
        <f>'29.'!AJ69</f>
        <v>8511.1424282093758</v>
      </c>
      <c r="I38" s="961">
        <f>'29.'!AK69</f>
        <v>2625.8756003810763</v>
      </c>
      <c r="J38" s="961">
        <f>'29.'!AL69</f>
        <v>29.60095019056687</v>
      </c>
      <c r="K38" s="961">
        <f>'29.'!AM69</f>
        <v>100.74766024500208</v>
      </c>
      <c r="L38" s="961">
        <f>'29.'!AN69</f>
        <v>29.051453909293411</v>
      </c>
      <c r="M38" s="961">
        <f>'29.'!AO69</f>
        <v>189.63506606114706</v>
      </c>
      <c r="N38" s="961">
        <f>'29.'!AP69</f>
        <v>3582.2643734477901</v>
      </c>
      <c r="O38" s="1137"/>
      <c r="P38" s="813" t="s">
        <v>1028</v>
      </c>
      <c r="Q38" s="1137"/>
      <c r="R38" s="843"/>
      <c r="S38" s="956">
        <f t="shared" ref="S38:S47" si="5">SUM(T38:AA38)</f>
        <v>5910.164833934401</v>
      </c>
      <c r="T38" s="956">
        <f>'29.'!AQ69</f>
        <v>3019.0224557383935</v>
      </c>
      <c r="U38" s="956">
        <f>'29.'!AR69</f>
        <v>262.34916168889112</v>
      </c>
      <c r="V38" s="956">
        <f>'29.'!AS69</f>
        <v>139.62734937961579</v>
      </c>
      <c r="W38" s="956">
        <f>'29.'!AT69</f>
        <v>343.1980919763991</v>
      </c>
      <c r="X38" s="956">
        <f>'29.'!AU69</f>
        <v>2.6451142296945731</v>
      </c>
      <c r="Y38" s="956">
        <f>'29.'!AV69</f>
        <v>55.279980724979914</v>
      </c>
      <c r="Z38" s="956">
        <f>'29.'!AW69</f>
        <v>1.8209294550800981</v>
      </c>
      <c r="AA38" s="956">
        <f>'29.'!AX69</f>
        <v>2086.221750741347</v>
      </c>
      <c r="AB38" s="956">
        <f>'29.'!AY69</f>
        <v>366.54513637972451</v>
      </c>
      <c r="AC38" s="956">
        <f>'29.'!AZ69</f>
        <v>57.419041796063823</v>
      </c>
      <c r="AD38" s="956">
        <f>'29.'!BA69</f>
        <v>145.12347529508713</v>
      </c>
      <c r="AE38" s="963">
        <f>'29.'!BB69</f>
        <v>164.00261928857358</v>
      </c>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c r="BB38" s="960"/>
      <c r="BC38" s="960"/>
      <c r="BD38" s="960"/>
      <c r="BE38" s="960"/>
      <c r="BF38" s="960"/>
      <c r="BG38" s="960"/>
      <c r="BH38" s="960"/>
      <c r="BI38" s="960"/>
      <c r="BJ38" s="960"/>
      <c r="BK38" s="960"/>
      <c r="BL38" s="960"/>
      <c r="BM38" s="960"/>
      <c r="BN38" s="960"/>
      <c r="BO38" s="960"/>
    </row>
    <row r="39" spans="1:67" s="849" customFormat="1" ht="12.75" customHeight="1">
      <c r="A39" s="1137"/>
      <c r="B39" s="813" t="s">
        <v>1038</v>
      </c>
      <c r="C39" s="1137"/>
      <c r="D39" s="843"/>
      <c r="E39" s="956">
        <f>'29.'!AH70</f>
        <v>14944.042384205697</v>
      </c>
      <c r="F39" s="956">
        <f>'29.'!AI70</f>
        <v>14725.472123436157</v>
      </c>
      <c r="G39" s="1038">
        <f t="shared" si="3"/>
        <v>11842.479801882126</v>
      </c>
      <c r="H39" s="961">
        <f>'29.'!AJ70</f>
        <v>7099.1733574599784</v>
      </c>
      <c r="I39" s="961">
        <f>'29.'!AK70</f>
        <v>2104.3243198235145</v>
      </c>
      <c r="J39" s="961">
        <f>'29.'!AL70</f>
        <v>0</v>
      </c>
      <c r="K39" s="961">
        <f>'29.'!AM70</f>
        <v>82.487982539937974</v>
      </c>
      <c r="L39" s="961">
        <f>'29.'!AN70</f>
        <v>20.387303155779115</v>
      </c>
      <c r="M39" s="961">
        <f>'29.'!AO70</f>
        <v>229.56945087865284</v>
      </c>
      <c r="N39" s="961">
        <f>'29.'!AP70</f>
        <v>2306.5373880242623</v>
      </c>
      <c r="O39" s="1137"/>
      <c r="P39" s="813" t="s">
        <v>1038</v>
      </c>
      <c r="Q39" s="1137"/>
      <c r="R39" s="843"/>
      <c r="S39" s="956">
        <f t="shared" si="5"/>
        <v>3086.1568819568283</v>
      </c>
      <c r="T39" s="956">
        <f>'29.'!AQ70</f>
        <v>1544.4206745314127</v>
      </c>
      <c r="U39" s="956">
        <f>'29.'!AR70</f>
        <v>76.480597851287115</v>
      </c>
      <c r="V39" s="956">
        <f>'29.'!AS70</f>
        <v>85.085698955783059</v>
      </c>
      <c r="W39" s="956">
        <f>'29.'!AT70</f>
        <v>142.73785982993735</v>
      </c>
      <c r="X39" s="956">
        <f>'29.'!AU70</f>
        <v>0</v>
      </c>
      <c r="Y39" s="956">
        <f>'29.'!AV70</f>
        <v>11.259332681203935</v>
      </c>
      <c r="Z39" s="956">
        <f>'29.'!AW70</f>
        <v>0.14397121875006044</v>
      </c>
      <c r="AA39" s="956">
        <f>'29.'!AX70</f>
        <v>1226.0287468884542</v>
      </c>
      <c r="AB39" s="956">
        <f>'29.'!AY70</f>
        <v>223.52401426794668</v>
      </c>
      <c r="AC39" s="956">
        <f>'29.'!AZ70</f>
        <v>66.598808063312958</v>
      </c>
      <c r="AD39" s="956">
        <f>'29.'!BA70</f>
        <v>63.868861943978295</v>
      </c>
      <c r="AE39" s="963">
        <f>'29.'!BB70</f>
        <v>93.056344260655436</v>
      </c>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c r="BD39" s="960"/>
      <c r="BE39" s="960"/>
      <c r="BF39" s="960"/>
      <c r="BG39" s="960"/>
      <c r="BH39" s="960"/>
      <c r="BI39" s="960"/>
      <c r="BJ39" s="960"/>
      <c r="BK39" s="960"/>
      <c r="BL39" s="960"/>
      <c r="BM39" s="960"/>
      <c r="BN39" s="960"/>
      <c r="BO39" s="960"/>
    </row>
    <row r="40" spans="1:67" s="849" customFormat="1" ht="12.75" customHeight="1">
      <c r="A40" s="813"/>
      <c r="B40" s="813" t="s">
        <v>1039</v>
      </c>
      <c r="C40" s="813"/>
      <c r="D40" s="843"/>
      <c r="E40" s="956">
        <f>'29.'!AH71</f>
        <v>37264.899739198612</v>
      </c>
      <c r="F40" s="956">
        <f>'29.'!AI71</f>
        <v>36969.360682367515</v>
      </c>
      <c r="G40" s="1038">
        <f t="shared" si="3"/>
        <v>29956.289271063717</v>
      </c>
      <c r="H40" s="961">
        <f>'29.'!AJ71</f>
        <v>19544.196545487743</v>
      </c>
      <c r="I40" s="961">
        <f>'29.'!AK71</f>
        <v>4354.5323116367535</v>
      </c>
      <c r="J40" s="961">
        <f>'29.'!AL71</f>
        <v>0</v>
      </c>
      <c r="K40" s="961">
        <f>'29.'!AM71</f>
        <v>256.78845591534451</v>
      </c>
      <c r="L40" s="961">
        <f>'29.'!AN71</f>
        <v>54.738590626462276</v>
      </c>
      <c r="M40" s="961">
        <f>'29.'!AO71</f>
        <v>353.46639392649104</v>
      </c>
      <c r="N40" s="961">
        <f>'29.'!AP71</f>
        <v>5392.5669734709209</v>
      </c>
      <c r="O40" s="813"/>
      <c r="P40" s="813" t="s">
        <v>1039</v>
      </c>
      <c r="Q40" s="813"/>
      <c r="R40" s="843"/>
      <c r="S40" s="956">
        <f t="shared" si="5"/>
        <v>7013.0714113038212</v>
      </c>
      <c r="T40" s="956">
        <f>'29.'!AQ71</f>
        <v>3150.975033498582</v>
      </c>
      <c r="U40" s="956">
        <f>'29.'!AR71</f>
        <v>290.67797612908919</v>
      </c>
      <c r="V40" s="956">
        <f>'29.'!AS71</f>
        <v>127.3586952550376</v>
      </c>
      <c r="W40" s="956">
        <f>'29.'!AT71</f>
        <v>200.84758381192856</v>
      </c>
      <c r="X40" s="956">
        <f>'29.'!AU71</f>
        <v>1.5030344144142356</v>
      </c>
      <c r="Y40" s="956">
        <f>'29.'!AV71</f>
        <v>425.1370241975921</v>
      </c>
      <c r="Z40" s="956">
        <f>'29.'!AW71</f>
        <v>8.9232177542485687</v>
      </c>
      <c r="AA40" s="956">
        <f>'29.'!AX71</f>
        <v>2807.6488462429284</v>
      </c>
      <c r="AB40" s="956">
        <f>'29.'!AY71</f>
        <v>295.53905683105728</v>
      </c>
      <c r="AC40" s="956">
        <f>'29.'!AZ71</f>
        <v>13.736990069429483</v>
      </c>
      <c r="AD40" s="956">
        <f>'29.'!BA71</f>
        <v>149.96232167685497</v>
      </c>
      <c r="AE40" s="963">
        <f>'29.'!BB71</f>
        <v>131.8397450847728</v>
      </c>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c r="BB40" s="960"/>
      <c r="BC40" s="960"/>
      <c r="BD40" s="960"/>
      <c r="BE40" s="960"/>
      <c r="BF40" s="960"/>
      <c r="BG40" s="960"/>
      <c r="BH40" s="960"/>
      <c r="BI40" s="960"/>
      <c r="BJ40" s="960"/>
      <c r="BK40" s="960"/>
      <c r="BL40" s="960"/>
      <c r="BM40" s="960"/>
      <c r="BN40" s="960"/>
      <c r="BO40" s="960"/>
    </row>
    <row r="41" spans="1:67" s="849" customFormat="1" ht="12.75" customHeight="1">
      <c r="A41" s="813"/>
      <c r="B41" s="813" t="s">
        <v>1040</v>
      </c>
      <c r="C41" s="813"/>
      <c r="D41" s="843"/>
      <c r="E41" s="956">
        <f>'29.'!AH72</f>
        <v>77845.059733931223</v>
      </c>
      <c r="F41" s="956">
        <f>'29.'!AI72</f>
        <v>76872.172293067517</v>
      </c>
      <c r="G41" s="1038">
        <f t="shared" si="3"/>
        <v>65142.031349201745</v>
      </c>
      <c r="H41" s="961">
        <f>'29.'!AJ72</f>
        <v>43361.67456681998</v>
      </c>
      <c r="I41" s="961">
        <f>'29.'!AK72</f>
        <v>7988.2866882389753</v>
      </c>
      <c r="J41" s="961">
        <f>'29.'!AL72</f>
        <v>182.68244720049006</v>
      </c>
      <c r="K41" s="961">
        <f>'29.'!AM72</f>
        <v>654.6111960583163</v>
      </c>
      <c r="L41" s="961">
        <f>'29.'!AN72</f>
        <v>112.36700178247243</v>
      </c>
      <c r="M41" s="961">
        <f>'29.'!AO72</f>
        <v>534.74586795876269</v>
      </c>
      <c r="N41" s="961">
        <f>'29.'!AP72</f>
        <v>12307.663581142759</v>
      </c>
      <c r="O41" s="813"/>
      <c r="P41" s="813" t="s">
        <v>1040</v>
      </c>
      <c r="Q41" s="813"/>
      <c r="R41" s="843"/>
      <c r="S41" s="956">
        <f t="shared" si="5"/>
        <v>11730.140943865686</v>
      </c>
      <c r="T41" s="956">
        <f>'29.'!AQ72</f>
        <v>5000.8749454129484</v>
      </c>
      <c r="U41" s="956">
        <f>'29.'!AR72</f>
        <v>505.85839516332896</v>
      </c>
      <c r="V41" s="956">
        <f>'29.'!AS72</f>
        <v>286.58124978359217</v>
      </c>
      <c r="W41" s="956">
        <f>'29.'!AT72</f>
        <v>842.81343690820813</v>
      </c>
      <c r="X41" s="956">
        <f>'29.'!AU72</f>
        <v>5.1621463735259052</v>
      </c>
      <c r="Y41" s="956">
        <f>'29.'!AV72</f>
        <v>99.052261967472134</v>
      </c>
      <c r="Z41" s="956">
        <f>'29.'!AW72</f>
        <v>3.9271989048005489</v>
      </c>
      <c r="AA41" s="956">
        <f>'29.'!AX72</f>
        <v>4985.8713093518109</v>
      </c>
      <c r="AB41" s="956">
        <f>'29.'!AY72</f>
        <v>972.88744086372355</v>
      </c>
      <c r="AC41" s="956">
        <f>'29.'!AZ72</f>
        <v>188.44105573841105</v>
      </c>
      <c r="AD41" s="956">
        <f>'29.'!BA72</f>
        <v>426.31426467961296</v>
      </c>
      <c r="AE41" s="963">
        <f>'29.'!BB72</f>
        <v>358.13212044569929</v>
      </c>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c r="BB41" s="960"/>
      <c r="BC41" s="960"/>
      <c r="BD41" s="960"/>
      <c r="BE41" s="960"/>
      <c r="BF41" s="960"/>
      <c r="BG41" s="960"/>
      <c r="BH41" s="960"/>
      <c r="BI41" s="960"/>
      <c r="BJ41" s="960"/>
      <c r="BK41" s="960"/>
      <c r="BL41" s="960"/>
      <c r="BM41" s="960"/>
      <c r="BN41" s="960"/>
      <c r="BO41" s="960"/>
    </row>
    <row r="42" spans="1:67" s="849" customFormat="1" ht="12.75" customHeight="1">
      <c r="A42" s="813"/>
      <c r="B42" s="813" t="s">
        <v>1041</v>
      </c>
      <c r="C42" s="813"/>
      <c r="D42" s="843"/>
      <c r="E42" s="956">
        <f>'29.'!AH73</f>
        <v>89130.277674738798</v>
      </c>
      <c r="F42" s="956">
        <f>'29.'!AI73</f>
        <v>88322.974082095781</v>
      </c>
      <c r="G42" s="1038">
        <f t="shared" si="3"/>
        <v>75888.789410446363</v>
      </c>
      <c r="H42" s="961">
        <f>'29.'!AJ73</f>
        <v>49312.211684637674</v>
      </c>
      <c r="I42" s="961">
        <f>'29.'!AK73</f>
        <v>9929.9220804153174</v>
      </c>
      <c r="J42" s="961">
        <f>'29.'!AL73</f>
        <v>585.97987625314352</v>
      </c>
      <c r="K42" s="961">
        <f>'29.'!AM73</f>
        <v>435.88295687801548</v>
      </c>
      <c r="L42" s="961">
        <f>'29.'!AN73</f>
        <v>134.29061810757219</v>
      </c>
      <c r="M42" s="961">
        <f>'29.'!AO73</f>
        <v>716.01112411113411</v>
      </c>
      <c r="N42" s="961">
        <f>'29.'!AP73</f>
        <v>14774.491070043512</v>
      </c>
      <c r="O42" s="813"/>
      <c r="P42" s="813" t="s">
        <v>1041</v>
      </c>
      <c r="Q42" s="813"/>
      <c r="R42" s="843"/>
      <c r="S42" s="956">
        <f t="shared" si="5"/>
        <v>12434.184671649444</v>
      </c>
      <c r="T42" s="956">
        <f>'29.'!AQ73</f>
        <v>5891.2579481549819</v>
      </c>
      <c r="U42" s="956">
        <f>'29.'!AR73</f>
        <v>502.7231544813979</v>
      </c>
      <c r="V42" s="956">
        <f>'29.'!AS73</f>
        <v>222.70059657362046</v>
      </c>
      <c r="W42" s="956">
        <f>'29.'!AT73</f>
        <v>580.77714380821851</v>
      </c>
      <c r="X42" s="956">
        <f>'29.'!AU73</f>
        <v>15.721848465773826</v>
      </c>
      <c r="Y42" s="956">
        <f>'29.'!AV73</f>
        <v>69.643164627030359</v>
      </c>
      <c r="Z42" s="956">
        <f>'29.'!AW73</f>
        <v>26.240413203558639</v>
      </c>
      <c r="AA42" s="956">
        <f>'29.'!AX73</f>
        <v>5125.1204023348628</v>
      </c>
      <c r="AB42" s="956">
        <f>'29.'!AY73</f>
        <v>807.30359264297044</v>
      </c>
      <c r="AC42" s="956">
        <f>'29.'!AZ73</f>
        <v>153.93657976910816</v>
      </c>
      <c r="AD42" s="956">
        <f>'29.'!BA73</f>
        <v>402.95749677094852</v>
      </c>
      <c r="AE42" s="963">
        <f>'29.'!BB73</f>
        <v>250.4095161029131</v>
      </c>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row>
    <row r="43" spans="1:67" s="849" customFormat="1" ht="12.75" customHeight="1">
      <c r="A43" s="813"/>
      <c r="B43" s="813" t="s">
        <v>1042</v>
      </c>
      <c r="C43" s="813"/>
      <c r="D43" s="843"/>
      <c r="E43" s="956">
        <f>'29.'!AH74</f>
        <v>169749.42142299726</v>
      </c>
      <c r="F43" s="956">
        <f>'29.'!AI74</f>
        <v>167835.93271092547</v>
      </c>
      <c r="G43" s="1038">
        <f t="shared" si="3"/>
        <v>152223.40983548813</v>
      </c>
      <c r="H43" s="961">
        <f>'29.'!AJ74</f>
        <v>89396.952345960686</v>
      </c>
      <c r="I43" s="961">
        <f>'29.'!AK74</f>
        <v>22154.523485900449</v>
      </c>
      <c r="J43" s="961">
        <f>'29.'!AL74</f>
        <v>1654.4958384787051</v>
      </c>
      <c r="K43" s="961">
        <f>'29.'!AM74</f>
        <v>1255.1329549610209</v>
      </c>
      <c r="L43" s="961">
        <f>'29.'!AN74</f>
        <v>346.57003273991961</v>
      </c>
      <c r="M43" s="961">
        <f>'29.'!AO74</f>
        <v>1455.6429385833208</v>
      </c>
      <c r="N43" s="961">
        <f>'29.'!AP74</f>
        <v>35960.092238864025</v>
      </c>
      <c r="O43" s="813"/>
      <c r="P43" s="813" t="s">
        <v>1042</v>
      </c>
      <c r="Q43" s="813"/>
      <c r="R43" s="843"/>
      <c r="S43" s="956">
        <f t="shared" si="5"/>
        <v>15612.522875437317</v>
      </c>
      <c r="T43" s="956">
        <f>'29.'!AQ74</f>
        <v>7886.7184496050613</v>
      </c>
      <c r="U43" s="956">
        <f>'29.'!AR74</f>
        <v>617.036412722774</v>
      </c>
      <c r="V43" s="956">
        <f>'29.'!AS74</f>
        <v>205.88904675848494</v>
      </c>
      <c r="W43" s="956">
        <f>'29.'!AT74</f>
        <v>780.53198063166985</v>
      </c>
      <c r="X43" s="956">
        <f>'29.'!AU74</f>
        <v>39.140861732094848</v>
      </c>
      <c r="Y43" s="956">
        <f>'29.'!AV74</f>
        <v>179.40982910623467</v>
      </c>
      <c r="Z43" s="956">
        <f>'29.'!AW74</f>
        <v>3.3418812965929039</v>
      </c>
      <c r="AA43" s="956">
        <f>'29.'!AX74</f>
        <v>5900.4544135844062</v>
      </c>
      <c r="AB43" s="956">
        <f>'29.'!AY74</f>
        <v>1913.4887120717829</v>
      </c>
      <c r="AC43" s="956">
        <f>'29.'!AZ74</f>
        <v>160.04501372862009</v>
      </c>
      <c r="AD43" s="956">
        <f>'29.'!BA74</f>
        <v>687.55341400238535</v>
      </c>
      <c r="AE43" s="963">
        <f>'29.'!BB74</f>
        <v>1065.8902843407768</v>
      </c>
      <c r="AF43" s="960"/>
      <c r="AG43" s="960"/>
      <c r="AH43" s="960"/>
      <c r="AI43" s="960"/>
      <c r="AJ43" s="960"/>
      <c r="AK43" s="960"/>
      <c r="AL43" s="960"/>
      <c r="AM43" s="960"/>
      <c r="AN43" s="960"/>
      <c r="AO43" s="960"/>
      <c r="AP43" s="960"/>
      <c r="AQ43" s="960"/>
      <c r="AR43" s="960"/>
      <c r="AS43" s="960"/>
      <c r="AT43" s="960"/>
      <c r="AU43" s="960"/>
      <c r="AV43" s="960"/>
      <c r="AW43" s="960"/>
      <c r="AX43" s="960"/>
      <c r="AY43" s="960"/>
      <c r="AZ43" s="960"/>
      <c r="BA43" s="960"/>
      <c r="BB43" s="960"/>
      <c r="BC43" s="960"/>
      <c r="BD43" s="960"/>
      <c r="BE43" s="960"/>
      <c r="BF43" s="960"/>
      <c r="BG43" s="960"/>
      <c r="BH43" s="960"/>
      <c r="BI43" s="960"/>
      <c r="BJ43" s="960"/>
      <c r="BK43" s="960"/>
      <c r="BL43" s="960"/>
      <c r="BM43" s="960"/>
      <c r="BN43" s="960"/>
      <c r="BO43" s="960"/>
    </row>
    <row r="44" spans="1:67" s="849" customFormat="1" ht="12.75" customHeight="1">
      <c r="A44" s="813"/>
      <c r="B44" s="813" t="s">
        <v>1043</v>
      </c>
      <c r="C44" s="813"/>
      <c r="D44" s="843"/>
      <c r="E44" s="956">
        <f>'29.'!AH75</f>
        <v>59059.734190858697</v>
      </c>
      <c r="F44" s="956">
        <f>'29.'!AI75</f>
        <v>58000.410029221755</v>
      </c>
      <c r="G44" s="1038">
        <f t="shared" si="3"/>
        <v>52382.270234633681</v>
      </c>
      <c r="H44" s="961">
        <f>'29.'!AJ75</f>
        <v>27200.089946268788</v>
      </c>
      <c r="I44" s="961">
        <f>'29.'!AK75</f>
        <v>7111.0610662475583</v>
      </c>
      <c r="J44" s="961">
        <f>'29.'!AL75</f>
        <v>0</v>
      </c>
      <c r="K44" s="961">
        <f>'29.'!AM75</f>
        <v>354.24925198088556</v>
      </c>
      <c r="L44" s="961">
        <f>'29.'!AN75</f>
        <v>83.367242185504651</v>
      </c>
      <c r="M44" s="961">
        <f>'29.'!AO75</f>
        <v>2589.4779922165026</v>
      </c>
      <c r="N44" s="961">
        <f>'29.'!AP75</f>
        <v>15044.024735734434</v>
      </c>
      <c r="O44" s="813"/>
      <c r="P44" s="813" t="s">
        <v>1043</v>
      </c>
      <c r="Q44" s="813"/>
      <c r="R44" s="843"/>
      <c r="S44" s="956">
        <f t="shared" si="5"/>
        <v>5618.1397945880572</v>
      </c>
      <c r="T44" s="956">
        <f>'29.'!AQ75</f>
        <v>1956.4826537741865</v>
      </c>
      <c r="U44" s="956">
        <f>'29.'!AR75</f>
        <v>175.69416138935833</v>
      </c>
      <c r="V44" s="956">
        <f>'29.'!AS75</f>
        <v>51.199757557666757</v>
      </c>
      <c r="W44" s="956">
        <f>'29.'!AT75</f>
        <v>134.00582707339368</v>
      </c>
      <c r="X44" s="956">
        <f>'29.'!AU75</f>
        <v>14.120123799994971</v>
      </c>
      <c r="Y44" s="956">
        <f>'29.'!AV75</f>
        <v>59.754335375210047</v>
      </c>
      <c r="Z44" s="956">
        <f>'29.'!AW75</f>
        <v>10.128977765930316</v>
      </c>
      <c r="AA44" s="956">
        <f>'29.'!AX75</f>
        <v>3216.7539578523174</v>
      </c>
      <c r="AB44" s="956">
        <f>'29.'!AY75</f>
        <v>1059.3241616369564</v>
      </c>
      <c r="AC44" s="956">
        <f>'29.'!AZ75</f>
        <v>54.416406902623635</v>
      </c>
      <c r="AD44" s="956">
        <f>'29.'!BA75</f>
        <v>241.36011705343674</v>
      </c>
      <c r="AE44" s="963">
        <f>'29.'!BB75</f>
        <v>763.54763768089595</v>
      </c>
      <c r="AF44" s="960"/>
      <c r="AG44" s="960"/>
      <c r="AH44" s="960"/>
      <c r="AI44" s="960"/>
      <c r="AJ44" s="960"/>
      <c r="AK44" s="960"/>
      <c r="AL44" s="960"/>
      <c r="AM44" s="960"/>
      <c r="AN44" s="960"/>
      <c r="AO44" s="960"/>
      <c r="AP44" s="960"/>
      <c r="AQ44" s="960"/>
      <c r="AR44" s="960"/>
      <c r="AS44" s="960"/>
      <c r="AT44" s="960"/>
      <c r="AU44" s="960"/>
      <c r="AV44" s="960"/>
      <c r="AW44" s="960"/>
      <c r="AX44" s="960"/>
      <c r="AY44" s="960"/>
      <c r="AZ44" s="960"/>
      <c r="BA44" s="960"/>
      <c r="BB44" s="960"/>
      <c r="BC44" s="960"/>
      <c r="BD44" s="960"/>
      <c r="BE44" s="960"/>
      <c r="BF44" s="960"/>
      <c r="BG44" s="960"/>
      <c r="BH44" s="960"/>
      <c r="BI44" s="960"/>
      <c r="BJ44" s="960"/>
      <c r="BK44" s="960"/>
      <c r="BL44" s="960"/>
      <c r="BM44" s="960"/>
      <c r="BN44" s="960"/>
      <c r="BO44" s="960"/>
    </row>
    <row r="45" spans="1:67" s="849" customFormat="1" ht="12.75" customHeight="1">
      <c r="A45" s="813"/>
      <c r="B45" s="813" t="s">
        <v>1044</v>
      </c>
      <c r="C45" s="813"/>
      <c r="D45" s="843"/>
      <c r="E45" s="956">
        <f>'29.'!AH76</f>
        <v>80453.305793216423</v>
      </c>
      <c r="F45" s="956">
        <f>'29.'!AI76</f>
        <v>79888.592661925271</v>
      </c>
      <c r="G45" s="1038">
        <f t="shared" si="3"/>
        <v>73331.01457737296</v>
      </c>
      <c r="H45" s="961">
        <f>'29.'!AJ76</f>
        <v>44225.130984930402</v>
      </c>
      <c r="I45" s="961">
        <f>'29.'!AK76</f>
        <v>11951.451798933947</v>
      </c>
      <c r="J45" s="961">
        <f>'29.'!AL76</f>
        <v>1162.8599055066543</v>
      </c>
      <c r="K45" s="961">
        <f>'29.'!AM76</f>
        <v>418.29740945287449</v>
      </c>
      <c r="L45" s="961">
        <f>'29.'!AN76</f>
        <v>392.06698169049082</v>
      </c>
      <c r="M45" s="961">
        <f>'29.'!AO76</f>
        <v>883.29820431254814</v>
      </c>
      <c r="N45" s="961">
        <f>'29.'!AP76</f>
        <v>14297.909292546043</v>
      </c>
      <c r="O45" s="813"/>
      <c r="P45" s="813" t="s">
        <v>1044</v>
      </c>
      <c r="Q45" s="813"/>
      <c r="R45" s="843"/>
      <c r="S45" s="956">
        <f t="shared" si="5"/>
        <v>6557.5780845522841</v>
      </c>
      <c r="T45" s="956">
        <f>'29.'!AQ76</f>
        <v>3424.3286924280119</v>
      </c>
      <c r="U45" s="956">
        <f>'29.'!AR76</f>
        <v>252.93237011877608</v>
      </c>
      <c r="V45" s="956">
        <f>'29.'!AS76</f>
        <v>60.156941926733047</v>
      </c>
      <c r="W45" s="956">
        <f>'29.'!AT76</f>
        <v>203.57708791129386</v>
      </c>
      <c r="X45" s="956">
        <f>'29.'!AU76</f>
        <v>13.975123571455022</v>
      </c>
      <c r="Y45" s="956">
        <f>'29.'!AV76</f>
        <v>719.0892597553958</v>
      </c>
      <c r="Z45" s="956">
        <f>'29.'!AW76</f>
        <v>7.5898749999999993</v>
      </c>
      <c r="AA45" s="956">
        <f>'29.'!AX76</f>
        <v>1875.9287338406182</v>
      </c>
      <c r="AB45" s="956">
        <f>'29.'!AY76</f>
        <v>564.71313129118278</v>
      </c>
      <c r="AC45" s="956">
        <f>'29.'!AZ76</f>
        <v>30.937545571108796</v>
      </c>
      <c r="AD45" s="956">
        <f>'29.'!BA76</f>
        <v>243.9745566979872</v>
      </c>
      <c r="AE45" s="963">
        <f>'29.'!BB76</f>
        <v>289.80102902208682</v>
      </c>
      <c r="AF45" s="960"/>
      <c r="AG45" s="960"/>
      <c r="AH45" s="960"/>
      <c r="AI45" s="960"/>
      <c r="AJ45" s="960"/>
      <c r="AK45" s="960"/>
      <c r="AL45" s="960"/>
      <c r="AM45" s="960"/>
      <c r="AN45" s="960"/>
      <c r="AO45" s="960"/>
      <c r="AP45" s="960"/>
      <c r="AQ45" s="960"/>
      <c r="AR45" s="960"/>
      <c r="AS45" s="960"/>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960"/>
    </row>
    <row r="46" spans="1:67" s="849" customFormat="1" ht="12.75" customHeight="1">
      <c r="A46" s="813"/>
      <c r="B46" s="813" t="s">
        <v>1045</v>
      </c>
      <c r="C46" s="813"/>
      <c r="D46" s="843"/>
      <c r="E46" s="956">
        <f>'29.'!AH77</f>
        <v>179474.91923824078</v>
      </c>
      <c r="F46" s="956">
        <f>'29.'!AI77</f>
        <v>177290.80018534861</v>
      </c>
      <c r="G46" s="1038">
        <f t="shared" si="3"/>
        <v>163126.87370883845</v>
      </c>
      <c r="H46" s="961">
        <f>'29.'!AJ77</f>
        <v>86372.303573060635</v>
      </c>
      <c r="I46" s="961">
        <f>'29.'!AK77</f>
        <v>30026.966329208557</v>
      </c>
      <c r="J46" s="961">
        <f>'29.'!AL77</f>
        <v>7172.1746877414735</v>
      </c>
      <c r="K46" s="961">
        <f>'29.'!AM77</f>
        <v>1464.8813857658838</v>
      </c>
      <c r="L46" s="961">
        <f>'29.'!AN77</f>
        <v>547.96251744275776</v>
      </c>
      <c r="M46" s="961">
        <f>'29.'!AO77</f>
        <v>1814.0954091460596</v>
      </c>
      <c r="N46" s="961">
        <f>'29.'!AP77</f>
        <v>35728.489806473088</v>
      </c>
      <c r="O46" s="813"/>
      <c r="P46" s="813" t="s">
        <v>1045</v>
      </c>
      <c r="Q46" s="813"/>
      <c r="R46" s="843"/>
      <c r="S46" s="956">
        <f t="shared" si="5"/>
        <v>14163.926476510233</v>
      </c>
      <c r="T46" s="956">
        <f>'29.'!AQ77</f>
        <v>6931.0646268838082</v>
      </c>
      <c r="U46" s="956">
        <f>'29.'!AR77</f>
        <v>284.29761371313145</v>
      </c>
      <c r="V46" s="956">
        <f>'29.'!AS77</f>
        <v>205.18954146127348</v>
      </c>
      <c r="W46" s="956">
        <f>'29.'!AT77</f>
        <v>325.75201954427973</v>
      </c>
      <c r="X46" s="956">
        <f>'29.'!AU77</f>
        <v>100.97688478654524</v>
      </c>
      <c r="Y46" s="956">
        <f>'29.'!AV77</f>
        <v>205.15910606048683</v>
      </c>
      <c r="Z46" s="956">
        <f>'29.'!AW77</f>
        <v>86.401095099999552</v>
      </c>
      <c r="AA46" s="956">
        <f>'29.'!AX77</f>
        <v>6025.0855889607083</v>
      </c>
      <c r="AB46" s="956">
        <f>'29.'!AY77</f>
        <v>2184.1190528920806</v>
      </c>
      <c r="AC46" s="956">
        <f>'29.'!AZ77</f>
        <v>122.94600050712194</v>
      </c>
      <c r="AD46" s="956">
        <f>'29.'!BA77</f>
        <v>882.45332862419184</v>
      </c>
      <c r="AE46" s="963">
        <f>'29.'!BB77</f>
        <v>1178.7197237607663</v>
      </c>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row>
    <row r="47" spans="1:67" s="849" customFormat="1" ht="12.75" customHeight="1">
      <c r="A47" s="813"/>
      <c r="B47" s="813" t="s">
        <v>1046</v>
      </c>
      <c r="C47" s="813"/>
      <c r="D47" s="843"/>
      <c r="E47" s="956">
        <f>'29.'!AH78</f>
        <v>126994.7804100607</v>
      </c>
      <c r="F47" s="956">
        <f>'29.'!AI78</f>
        <v>125085.47848200814</v>
      </c>
      <c r="G47" s="1038">
        <f t="shared" si="3"/>
        <v>118557.38962524798</v>
      </c>
      <c r="H47" s="961">
        <f>'29.'!AJ78</f>
        <v>71581.358867723349</v>
      </c>
      <c r="I47" s="961">
        <f>'29.'!AK78</f>
        <v>18208.218105833483</v>
      </c>
      <c r="J47" s="961">
        <f>'29.'!AL78</f>
        <v>116.800618</v>
      </c>
      <c r="K47" s="961">
        <f>'29.'!AM78</f>
        <v>1506.6848416837263</v>
      </c>
      <c r="L47" s="961">
        <f>'29.'!AN78</f>
        <v>382.41451646649892</v>
      </c>
      <c r="M47" s="961">
        <f>'29.'!AO78</f>
        <v>1513.5432169463299</v>
      </c>
      <c r="N47" s="961">
        <f>'29.'!AP78</f>
        <v>25248.369458594585</v>
      </c>
      <c r="O47" s="813"/>
      <c r="P47" s="813" t="s">
        <v>1046</v>
      </c>
      <c r="Q47" s="813"/>
      <c r="R47" s="843"/>
      <c r="S47" s="956">
        <f t="shared" si="5"/>
        <v>6528.088856760186</v>
      </c>
      <c r="T47" s="956">
        <f>'29.'!AQ78</f>
        <v>4112.5024478742325</v>
      </c>
      <c r="U47" s="956">
        <f>'29.'!AR78</f>
        <v>134.53124486440103</v>
      </c>
      <c r="V47" s="956">
        <f>'29.'!AS78</f>
        <v>131.0375765577395</v>
      </c>
      <c r="W47" s="956">
        <f>'29.'!AT78</f>
        <v>237.80602216661705</v>
      </c>
      <c r="X47" s="956">
        <f>'29.'!AU78</f>
        <v>97.259447000000009</v>
      </c>
      <c r="Y47" s="956">
        <f>'29.'!AV78</f>
        <v>153.97507201323788</v>
      </c>
      <c r="Z47" s="956">
        <f>'29.'!AW78</f>
        <v>51.220047999999991</v>
      </c>
      <c r="AA47" s="956">
        <f>'29.'!AX78</f>
        <v>1609.7569982839577</v>
      </c>
      <c r="AB47" s="956">
        <f>'29.'!AY78</f>
        <v>1909.3019280525398</v>
      </c>
      <c r="AC47" s="956">
        <f>'29.'!AZ78</f>
        <v>55.257089377746361</v>
      </c>
      <c r="AD47" s="956">
        <f>'29.'!BA78</f>
        <v>851.24689026623253</v>
      </c>
      <c r="AE47" s="963">
        <f>'29.'!BB78</f>
        <v>1002.7979484085608</v>
      </c>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row>
    <row r="48" spans="1:67" s="849" customFormat="1" ht="12.75" customHeight="1">
      <c r="A48" s="2641" t="s">
        <v>372</v>
      </c>
      <c r="B48" s="2641"/>
      <c r="C48" s="2641"/>
      <c r="D48" s="843"/>
      <c r="E48" s="956"/>
      <c r="F48" s="961"/>
      <c r="G48" s="961"/>
      <c r="H48" s="961"/>
      <c r="I48" s="961"/>
      <c r="J48" s="961"/>
      <c r="K48" s="961"/>
      <c r="L48" s="961"/>
      <c r="M48" s="961"/>
      <c r="N48" s="961"/>
      <c r="O48" s="2641" t="s">
        <v>372</v>
      </c>
      <c r="P48" s="2641"/>
      <c r="Q48" s="2641"/>
      <c r="R48" s="843"/>
      <c r="S48" s="956"/>
      <c r="T48" s="956"/>
      <c r="U48" s="956"/>
      <c r="V48" s="956"/>
      <c r="W48" s="956"/>
      <c r="X48" s="956"/>
      <c r="Y48" s="957"/>
      <c r="Z48" s="957"/>
      <c r="AA48" s="957"/>
      <c r="AB48" s="957"/>
      <c r="AC48" s="957"/>
      <c r="AD48" s="957"/>
      <c r="AE48" s="961"/>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c r="BH48" s="960"/>
      <c r="BI48" s="960"/>
      <c r="BJ48" s="960"/>
      <c r="BK48" s="960"/>
      <c r="BL48" s="960"/>
      <c r="BM48" s="960"/>
      <c r="BN48" s="960"/>
      <c r="BO48" s="960"/>
    </row>
    <row r="49" spans="1:67" s="849" customFormat="1" ht="12.75" customHeight="1">
      <c r="A49" s="813"/>
      <c r="B49" s="813" t="s">
        <v>1028</v>
      </c>
      <c r="C49" s="813"/>
      <c r="D49" s="843"/>
      <c r="E49" s="956">
        <f>'29.'!AH79</f>
        <v>26774.082135642198</v>
      </c>
      <c r="F49" s="956">
        <f>'29.'!AI79</f>
        <v>26049.654449604041</v>
      </c>
      <c r="G49" s="1038">
        <f t="shared" si="3"/>
        <v>18812.447398594257</v>
      </c>
      <c r="H49" s="961">
        <f>'29.'!AJ79</f>
        <v>10296.397114050436</v>
      </c>
      <c r="I49" s="961">
        <f>'29.'!AK79</f>
        <v>3351.9796647230505</v>
      </c>
      <c r="J49" s="961">
        <f>'29.'!AL79</f>
        <v>101.81270032385802</v>
      </c>
      <c r="K49" s="961">
        <f>'29.'!AM79</f>
        <v>166.53954479184398</v>
      </c>
      <c r="L49" s="961">
        <f>'29.'!AN79</f>
        <v>56.080975637954865</v>
      </c>
      <c r="M49" s="961">
        <f>'29.'!AO79</f>
        <v>364.42802968391572</v>
      </c>
      <c r="N49" s="961">
        <f>'29.'!AP79</f>
        <v>4475.2093693831985</v>
      </c>
      <c r="O49" s="813"/>
      <c r="P49" s="813" t="s">
        <v>1028</v>
      </c>
      <c r="Q49" s="813"/>
      <c r="R49" s="843"/>
      <c r="S49" s="956">
        <f t="shared" ref="S49:S58" si="6">SUM(T49:AA49)</f>
        <v>7237.2070510097692</v>
      </c>
      <c r="T49" s="956">
        <f>'29.'!AQ79</f>
        <v>3631.2074494470057</v>
      </c>
      <c r="U49" s="956">
        <f>'29.'!AR79</f>
        <v>282.47568515786173</v>
      </c>
      <c r="V49" s="956">
        <f>'29.'!AS79</f>
        <v>200.81189653674838</v>
      </c>
      <c r="W49" s="956">
        <f>'29.'!AT79</f>
        <v>659.10641179327968</v>
      </c>
      <c r="X49" s="956">
        <f>'29.'!AU79</f>
        <v>14.21605049802149</v>
      </c>
      <c r="Y49" s="956">
        <f>'29.'!AV79</f>
        <v>50.973384741248502</v>
      </c>
      <c r="Z49" s="956">
        <f>'29.'!AW79</f>
        <v>3.4300540666667785</v>
      </c>
      <c r="AA49" s="956">
        <f>'29.'!AX79</f>
        <v>2394.986118768938</v>
      </c>
      <c r="AB49" s="956">
        <f>'29.'!AY79</f>
        <v>724.42768603814659</v>
      </c>
      <c r="AC49" s="956">
        <f>'29.'!AZ79</f>
        <v>206.8239681966497</v>
      </c>
      <c r="AD49" s="956">
        <f>'29.'!BA79</f>
        <v>167.56142295762004</v>
      </c>
      <c r="AE49" s="963">
        <f>'29.'!BB79</f>
        <v>350.04229488387693</v>
      </c>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c r="BB49" s="960"/>
      <c r="BC49" s="960"/>
      <c r="BD49" s="960"/>
      <c r="BE49" s="960"/>
      <c r="BF49" s="960"/>
      <c r="BG49" s="960"/>
      <c r="BH49" s="960"/>
      <c r="BI49" s="960"/>
      <c r="BJ49" s="960"/>
      <c r="BK49" s="960"/>
      <c r="BL49" s="960"/>
      <c r="BM49" s="960"/>
      <c r="BN49" s="960"/>
      <c r="BO49" s="960"/>
    </row>
    <row r="50" spans="1:67" s="849" customFormat="1" ht="12.75" customHeight="1">
      <c r="A50" s="813"/>
      <c r="B50" s="813" t="s">
        <v>1038</v>
      </c>
      <c r="C50" s="813"/>
      <c r="D50" s="843"/>
      <c r="E50" s="956">
        <f>'29.'!AH80</f>
        <v>13309.460680331757</v>
      </c>
      <c r="F50" s="956">
        <f>'29.'!AI80</f>
        <v>13101.482634804592</v>
      </c>
      <c r="G50" s="1038">
        <f t="shared" si="3"/>
        <v>10432.62197299615</v>
      </c>
      <c r="H50" s="961">
        <f>'29.'!AJ80</f>
        <v>6007.7063720851138</v>
      </c>
      <c r="I50" s="961">
        <f>'29.'!AK80</f>
        <v>1981.9919236632845</v>
      </c>
      <c r="J50" s="961">
        <f>'29.'!AL80</f>
        <v>0</v>
      </c>
      <c r="K50" s="961">
        <f>'29.'!AM80</f>
        <v>82.511743196700252</v>
      </c>
      <c r="L50" s="961">
        <f>'29.'!AN80</f>
        <v>19.030872267404966</v>
      </c>
      <c r="M50" s="961">
        <f>'29.'!AO80</f>
        <v>217.89528364577276</v>
      </c>
      <c r="N50" s="961">
        <f>'29.'!AP80</f>
        <v>2123.4857781378737</v>
      </c>
      <c r="O50" s="813"/>
      <c r="P50" s="813" t="s">
        <v>1038</v>
      </c>
      <c r="Q50" s="813"/>
      <c r="R50" s="843"/>
      <c r="S50" s="956">
        <f t="shared" si="6"/>
        <v>2872.0252222112349</v>
      </c>
      <c r="T50" s="956">
        <f>'29.'!AQ80</f>
        <v>1450.5561826421253</v>
      </c>
      <c r="U50" s="956">
        <f>'29.'!AR80</f>
        <v>79.562816688668036</v>
      </c>
      <c r="V50" s="956">
        <f>'29.'!AS80</f>
        <v>83.57755986381423</v>
      </c>
      <c r="W50" s="956">
        <f>'29.'!AT80</f>
        <v>120.07242093299918</v>
      </c>
      <c r="X50" s="956">
        <f>'29.'!AU80</f>
        <v>0</v>
      </c>
      <c r="Y50" s="956">
        <f>'29.'!AV80</f>
        <v>20.452368110820224</v>
      </c>
      <c r="Z50" s="956">
        <f>'29.'!AW80</f>
        <v>1.5814712188007209</v>
      </c>
      <c r="AA50" s="956">
        <f>'29.'!AX80</f>
        <v>1116.2224027540067</v>
      </c>
      <c r="AB50" s="956">
        <f>'29.'!AY80</f>
        <v>212.93179902557844</v>
      </c>
      <c r="AC50" s="956">
        <f>'29.'!AZ80</f>
        <v>8.9308812678642866</v>
      </c>
      <c r="AD50" s="956">
        <f>'29.'!BA80</f>
        <v>96.748228776016475</v>
      </c>
      <c r="AE50" s="963">
        <f>'29.'!BB80</f>
        <v>107.25268898169767</v>
      </c>
      <c r="AF50" s="960"/>
      <c r="AG50" s="960"/>
      <c r="AH50" s="960"/>
      <c r="AI50" s="960"/>
      <c r="AJ50" s="960"/>
      <c r="AK50" s="960"/>
      <c r="AL50" s="960"/>
      <c r="AM50" s="960"/>
      <c r="AN50" s="960"/>
      <c r="AO50" s="960"/>
      <c r="AP50" s="960"/>
      <c r="AQ50" s="960"/>
      <c r="AR50" s="960"/>
      <c r="AS50" s="960"/>
      <c r="AT50" s="960"/>
      <c r="AU50" s="960"/>
      <c r="AV50" s="960"/>
      <c r="AW50" s="960"/>
      <c r="AX50" s="960"/>
      <c r="AY50" s="960"/>
      <c r="AZ50" s="960"/>
      <c r="BA50" s="960"/>
      <c r="BB50" s="960"/>
      <c r="BC50" s="960"/>
      <c r="BD50" s="960"/>
      <c r="BE50" s="960"/>
      <c r="BF50" s="960"/>
      <c r="BG50" s="960"/>
      <c r="BH50" s="960"/>
      <c r="BI50" s="960"/>
      <c r="BJ50" s="960"/>
      <c r="BK50" s="960"/>
      <c r="BL50" s="960"/>
      <c r="BM50" s="960"/>
      <c r="BN50" s="960"/>
      <c r="BO50" s="960"/>
    </row>
    <row r="51" spans="1:67" s="849" customFormat="1" ht="12.75" customHeight="1">
      <c r="A51" s="813"/>
      <c r="B51" s="813" t="s">
        <v>1039</v>
      </c>
      <c r="C51" s="813"/>
      <c r="D51" s="843"/>
      <c r="E51" s="956">
        <f>'29.'!AH81</f>
        <v>34983.53263468705</v>
      </c>
      <c r="F51" s="956">
        <f>'29.'!AI81</f>
        <v>34815.737860057452</v>
      </c>
      <c r="G51" s="1038">
        <f t="shared" si="3"/>
        <v>28726.413264058072</v>
      </c>
      <c r="H51" s="961">
        <f>'29.'!AJ81</f>
        <v>19169.893375014166</v>
      </c>
      <c r="I51" s="961">
        <f>'29.'!AK81</f>
        <v>3933.5463450662428</v>
      </c>
      <c r="J51" s="961">
        <f>'29.'!AL81</f>
        <v>39.756910875133862</v>
      </c>
      <c r="K51" s="961">
        <f>'29.'!AM81</f>
        <v>159.21024871940563</v>
      </c>
      <c r="L51" s="961">
        <f>'29.'!AN81</f>
        <v>48.24253310409555</v>
      </c>
      <c r="M51" s="961">
        <f>'29.'!AO81</f>
        <v>333.56624451350046</v>
      </c>
      <c r="N51" s="961">
        <f>'29.'!AP81</f>
        <v>5042.197606765526</v>
      </c>
      <c r="O51" s="813"/>
      <c r="P51" s="813" t="s">
        <v>1039</v>
      </c>
      <c r="Q51" s="813"/>
      <c r="R51" s="843"/>
      <c r="S51" s="956">
        <f t="shared" si="6"/>
        <v>6089.3245959993892</v>
      </c>
      <c r="T51" s="956">
        <f>'29.'!AQ81</f>
        <v>2783.5424785373593</v>
      </c>
      <c r="U51" s="956">
        <f>'29.'!AR81</f>
        <v>257.10652857013156</v>
      </c>
      <c r="V51" s="956">
        <f>'29.'!AS81</f>
        <v>125.65623363615812</v>
      </c>
      <c r="W51" s="956">
        <f>'29.'!AT81</f>
        <v>184.21555055173482</v>
      </c>
      <c r="X51" s="956">
        <f>'29.'!AU81</f>
        <v>0.29470108108090215</v>
      </c>
      <c r="Y51" s="956">
        <f>'29.'!AV81</f>
        <v>18.405925795456799</v>
      </c>
      <c r="Z51" s="956">
        <f>'29.'!AW81</f>
        <v>9.1367017542485698</v>
      </c>
      <c r="AA51" s="956">
        <f>'29.'!AX81</f>
        <v>2710.9664760732189</v>
      </c>
      <c r="AB51" s="956">
        <f>'29.'!AY81</f>
        <v>167.79477462959187</v>
      </c>
      <c r="AC51" s="956">
        <f>'29.'!AZ81</f>
        <v>17.654958703288877</v>
      </c>
      <c r="AD51" s="956">
        <f>'29.'!BA81</f>
        <v>70.03998584185301</v>
      </c>
      <c r="AE51" s="963">
        <f>'29.'!BB81</f>
        <v>80.099830084450019</v>
      </c>
      <c r="AF51" s="960"/>
      <c r="AG51" s="960"/>
      <c r="AH51" s="960"/>
      <c r="AI51" s="960"/>
      <c r="AJ51" s="960"/>
      <c r="AK51" s="960"/>
      <c r="AL51" s="960"/>
      <c r="AM51" s="960"/>
      <c r="AN51" s="960"/>
      <c r="AO51" s="960"/>
      <c r="AP51" s="960"/>
      <c r="AQ51" s="960"/>
      <c r="AR51" s="960"/>
      <c r="AS51" s="960"/>
      <c r="AT51" s="960"/>
      <c r="AU51" s="960"/>
      <c r="AV51" s="960"/>
      <c r="AW51" s="960"/>
      <c r="AX51" s="960"/>
      <c r="AY51" s="960"/>
      <c r="AZ51" s="960"/>
      <c r="BA51" s="960"/>
      <c r="BB51" s="960"/>
      <c r="BC51" s="960"/>
      <c r="BD51" s="960"/>
      <c r="BE51" s="960"/>
      <c r="BF51" s="960"/>
      <c r="BG51" s="960"/>
      <c r="BH51" s="960"/>
      <c r="BI51" s="960"/>
      <c r="BJ51" s="960"/>
      <c r="BK51" s="960"/>
      <c r="BL51" s="960"/>
      <c r="BM51" s="960"/>
      <c r="BN51" s="960"/>
      <c r="BO51" s="960"/>
    </row>
    <row r="52" spans="1:67" s="849" customFormat="1" ht="12.75" customHeight="1">
      <c r="A52" s="1137"/>
      <c r="B52" s="813" t="s">
        <v>1040</v>
      </c>
      <c r="C52" s="1137"/>
      <c r="D52" s="843"/>
      <c r="E52" s="956">
        <f>'29.'!AH82</f>
        <v>72447.942169680377</v>
      </c>
      <c r="F52" s="956">
        <f>'29.'!AI82</f>
        <v>71579.825271965485</v>
      </c>
      <c r="G52" s="1038">
        <f t="shared" si="3"/>
        <v>60524.625726717823</v>
      </c>
      <c r="H52" s="961">
        <f>'29.'!AJ82</f>
        <v>38319.658571629341</v>
      </c>
      <c r="I52" s="961">
        <f>'29.'!AK82</f>
        <v>7373.7201188053459</v>
      </c>
      <c r="J52" s="961">
        <f>'29.'!AL82</f>
        <v>1806.1313708921152</v>
      </c>
      <c r="K52" s="961">
        <f>'29.'!AM82</f>
        <v>714.76845679577059</v>
      </c>
      <c r="L52" s="961">
        <f>'29.'!AN82</f>
        <v>97.022458328896207</v>
      </c>
      <c r="M52" s="961">
        <f>'29.'!AO82</f>
        <v>554.22966163184856</v>
      </c>
      <c r="N52" s="961">
        <f>'29.'!AP82</f>
        <v>11659.095088634511</v>
      </c>
      <c r="O52" s="1137"/>
      <c r="P52" s="813" t="s">
        <v>1040</v>
      </c>
      <c r="Q52" s="1137"/>
      <c r="R52" s="843"/>
      <c r="S52" s="956">
        <f t="shared" si="6"/>
        <v>11055.199545247642</v>
      </c>
      <c r="T52" s="956">
        <f>'29.'!AQ82</f>
        <v>4859.8226796393028</v>
      </c>
      <c r="U52" s="956">
        <f>'29.'!AR82</f>
        <v>488.59398135141095</v>
      </c>
      <c r="V52" s="956">
        <f>'29.'!AS82</f>
        <v>247.72772119694406</v>
      </c>
      <c r="W52" s="956">
        <f>'29.'!AT82</f>
        <v>556.79462965747325</v>
      </c>
      <c r="X52" s="956">
        <f>'29.'!AU82</f>
        <v>6.3070410311850633</v>
      </c>
      <c r="Y52" s="956">
        <f>'29.'!AV82</f>
        <v>92.836944600253887</v>
      </c>
      <c r="Z52" s="956">
        <f>'29.'!AW82</f>
        <v>7.2505201905148358</v>
      </c>
      <c r="AA52" s="956">
        <f>'29.'!AX82</f>
        <v>4795.8660275805587</v>
      </c>
      <c r="AB52" s="956">
        <f>'29.'!AY82</f>
        <v>868.11689771489409</v>
      </c>
      <c r="AC52" s="956">
        <f>'29.'!AZ82</f>
        <v>179.63537936772931</v>
      </c>
      <c r="AD52" s="956">
        <f>'29.'!BA82</f>
        <v>433.02933021862879</v>
      </c>
      <c r="AE52" s="963">
        <f>'29.'!BB82</f>
        <v>255.45218812853568</v>
      </c>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c r="BD52" s="960"/>
      <c r="BE52" s="960"/>
      <c r="BF52" s="960"/>
      <c r="BG52" s="960"/>
      <c r="BH52" s="960"/>
      <c r="BI52" s="960"/>
      <c r="BJ52" s="960"/>
      <c r="BK52" s="960"/>
      <c r="BL52" s="960"/>
      <c r="BM52" s="960"/>
      <c r="BN52" s="960"/>
      <c r="BO52" s="960"/>
    </row>
    <row r="53" spans="1:67" s="849" customFormat="1" ht="12.75" customHeight="1">
      <c r="A53" s="1137"/>
      <c r="B53" s="813" t="s">
        <v>1041</v>
      </c>
      <c r="C53" s="1137"/>
      <c r="D53" s="843"/>
      <c r="E53" s="956">
        <f>'29.'!AH83</f>
        <v>84257.587353335475</v>
      </c>
      <c r="F53" s="956">
        <f>'29.'!AI83</f>
        <v>83410.224826593985</v>
      </c>
      <c r="G53" s="1038">
        <f t="shared" si="3"/>
        <v>70701.986353133834</v>
      </c>
      <c r="H53" s="961">
        <f>'29.'!AJ83</f>
        <v>47844.601154995689</v>
      </c>
      <c r="I53" s="961">
        <f>'29.'!AK83</f>
        <v>9794.0150611578247</v>
      </c>
      <c r="J53" s="961">
        <f>'29.'!AL83</f>
        <v>38.501140838807565</v>
      </c>
      <c r="K53" s="961">
        <f>'29.'!AM83</f>
        <v>407.7600110338152</v>
      </c>
      <c r="L53" s="961">
        <f>'29.'!AN83</f>
        <v>131.04982017064518</v>
      </c>
      <c r="M53" s="961">
        <f>'29.'!AO83</f>
        <v>652.83534896521519</v>
      </c>
      <c r="N53" s="961">
        <f>'29.'!AP83</f>
        <v>11833.223815971825</v>
      </c>
      <c r="O53" s="1137"/>
      <c r="P53" s="813" t="s">
        <v>1041</v>
      </c>
      <c r="Q53" s="1137"/>
      <c r="R53" s="843"/>
      <c r="S53" s="956">
        <f t="shared" si="6"/>
        <v>12708.238473460169</v>
      </c>
      <c r="T53" s="956">
        <f>'29.'!AQ83</f>
        <v>5723.2304508515072</v>
      </c>
      <c r="U53" s="956">
        <f>'29.'!AR83</f>
        <v>497.52261060782234</v>
      </c>
      <c r="V53" s="956">
        <f>'29.'!AS83</f>
        <v>203.77135689794267</v>
      </c>
      <c r="W53" s="956">
        <f>'29.'!AT83</f>
        <v>571.668227041911</v>
      </c>
      <c r="X53" s="956">
        <f>'29.'!AU83</f>
        <v>5.2229342605046485</v>
      </c>
      <c r="Y53" s="956">
        <f>'29.'!AV83</f>
        <v>457.80378761245981</v>
      </c>
      <c r="Z53" s="956">
        <f>'29.'!AW83</f>
        <v>21.398539591921299</v>
      </c>
      <c r="AA53" s="956">
        <f>'29.'!AX83</f>
        <v>5227.6205665960979</v>
      </c>
      <c r="AB53" s="956">
        <f>'29.'!AY83</f>
        <v>847.36252674144623</v>
      </c>
      <c r="AC53" s="956">
        <f>'29.'!AZ83</f>
        <v>154.37296081569002</v>
      </c>
      <c r="AD53" s="956">
        <f>'29.'!BA83</f>
        <v>414.98659340489138</v>
      </c>
      <c r="AE53" s="963">
        <f>'29.'!BB83</f>
        <v>278.0029725208642</v>
      </c>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row>
    <row r="54" spans="1:67" s="849" customFormat="1" ht="12.75" customHeight="1">
      <c r="A54" s="1137"/>
      <c r="B54" s="813" t="s">
        <v>1042</v>
      </c>
      <c r="C54" s="1137"/>
      <c r="D54" s="843"/>
      <c r="E54" s="956">
        <f>'29.'!AH84</f>
        <v>161011.06969447053</v>
      </c>
      <c r="F54" s="956">
        <f>'29.'!AI84</f>
        <v>158666.50640771145</v>
      </c>
      <c r="G54" s="1038">
        <f t="shared" si="3"/>
        <v>143478.45920427755</v>
      </c>
      <c r="H54" s="961">
        <f>'29.'!AJ84</f>
        <v>86014.424034053794</v>
      </c>
      <c r="I54" s="961">
        <f>'29.'!AK84</f>
        <v>21162.018322572218</v>
      </c>
      <c r="J54" s="961">
        <f>'29.'!AL84</f>
        <v>365.3783180708964</v>
      </c>
      <c r="K54" s="961">
        <f>'29.'!AM84</f>
        <v>1095.6256681538646</v>
      </c>
      <c r="L54" s="961">
        <f>'29.'!AN84</f>
        <v>338.38336879730628</v>
      </c>
      <c r="M54" s="961">
        <f>'29.'!AO84</f>
        <v>1510.8500208845664</v>
      </c>
      <c r="N54" s="961">
        <f>'29.'!AP84</f>
        <v>32991.7794717449</v>
      </c>
      <c r="O54" s="1137"/>
      <c r="P54" s="813" t="s">
        <v>1042</v>
      </c>
      <c r="Q54" s="1137"/>
      <c r="R54" s="843"/>
      <c r="S54" s="956">
        <f t="shared" si="6"/>
        <v>15188.047203433794</v>
      </c>
      <c r="T54" s="956">
        <f>'29.'!AQ84</f>
        <v>7805.699950972572</v>
      </c>
      <c r="U54" s="956">
        <f>'29.'!AR84</f>
        <v>566.32363059897773</v>
      </c>
      <c r="V54" s="956">
        <f>'29.'!AS84</f>
        <v>227.57394999454925</v>
      </c>
      <c r="W54" s="956">
        <f>'29.'!AT84</f>
        <v>778.40669906637504</v>
      </c>
      <c r="X54" s="956">
        <f>'29.'!AU84</f>
        <v>35.449884344702255</v>
      </c>
      <c r="Y54" s="956">
        <f>'29.'!AV84</f>
        <v>169.43848811363654</v>
      </c>
      <c r="Z54" s="956">
        <f>'29.'!AW84</f>
        <v>3.9091670108786181</v>
      </c>
      <c r="AA54" s="956">
        <f>'29.'!AX84</f>
        <v>5601.2454333321048</v>
      </c>
      <c r="AB54" s="956">
        <f>'29.'!AY84</f>
        <v>2344.5632867592071</v>
      </c>
      <c r="AC54" s="956">
        <f>'29.'!AZ84</f>
        <v>195.70733381375146</v>
      </c>
      <c r="AD54" s="956">
        <f>'29.'!BA84</f>
        <v>571.44229613875939</v>
      </c>
      <c r="AE54" s="963">
        <f>'29.'!BB84</f>
        <v>1577.4136568066958</v>
      </c>
      <c r="AF54" s="960"/>
      <c r="AG54" s="960"/>
      <c r="AH54" s="960"/>
      <c r="AI54" s="960"/>
      <c r="AJ54" s="960"/>
      <c r="AK54" s="960"/>
      <c r="AL54" s="960"/>
      <c r="AM54" s="960"/>
      <c r="AN54" s="960"/>
      <c r="AO54" s="960"/>
      <c r="AP54" s="960"/>
      <c r="AQ54" s="960"/>
      <c r="AR54" s="960"/>
      <c r="AS54" s="960"/>
      <c r="AT54" s="960"/>
      <c r="AU54" s="960"/>
      <c r="AV54" s="960"/>
      <c r="AW54" s="960"/>
      <c r="AX54" s="960"/>
      <c r="AY54" s="960"/>
      <c r="AZ54" s="960"/>
      <c r="BA54" s="960"/>
      <c r="BB54" s="960"/>
      <c r="BC54" s="960"/>
      <c r="BD54" s="960"/>
      <c r="BE54" s="960"/>
      <c r="BF54" s="960"/>
      <c r="BG54" s="960"/>
      <c r="BH54" s="960"/>
      <c r="BI54" s="960"/>
      <c r="BJ54" s="960"/>
      <c r="BK54" s="960"/>
      <c r="BL54" s="960"/>
      <c r="BM54" s="960"/>
      <c r="BN54" s="960"/>
      <c r="BO54" s="960"/>
    </row>
    <row r="55" spans="1:67" s="849" customFormat="1" ht="12.75" customHeight="1">
      <c r="A55" s="1137"/>
      <c r="B55" s="813" t="s">
        <v>1043</v>
      </c>
      <c r="C55" s="1137"/>
      <c r="D55" s="843"/>
      <c r="E55" s="956">
        <f>'29.'!AH85</f>
        <v>72223.807946489105</v>
      </c>
      <c r="F55" s="956">
        <f>'29.'!AI85</f>
        <v>71688.042732692033</v>
      </c>
      <c r="G55" s="1038">
        <f t="shared" si="3"/>
        <v>64880.363851192407</v>
      </c>
      <c r="H55" s="961">
        <f>'29.'!AJ85</f>
        <v>33009.364312757163</v>
      </c>
      <c r="I55" s="961">
        <f>'29.'!AK85</f>
        <v>7704.3324352200643</v>
      </c>
      <c r="J55" s="961">
        <f>'29.'!AL85</f>
        <v>1293.2287656287485</v>
      </c>
      <c r="K55" s="961">
        <f>'29.'!AM85</f>
        <v>473.53243477928851</v>
      </c>
      <c r="L55" s="961">
        <f>'29.'!AN85</f>
        <v>88.539913684787948</v>
      </c>
      <c r="M55" s="961">
        <f>'29.'!AO85</f>
        <v>2603.9155814863416</v>
      </c>
      <c r="N55" s="961">
        <f>'29.'!AP85</f>
        <v>19707.45040763601</v>
      </c>
      <c r="O55" s="1137"/>
      <c r="P55" s="813" t="s">
        <v>1043</v>
      </c>
      <c r="Q55" s="1137"/>
      <c r="R55" s="843"/>
      <c r="S55" s="956">
        <f t="shared" si="6"/>
        <v>6807.6788814996162</v>
      </c>
      <c r="T55" s="956">
        <f>'29.'!AQ85</f>
        <v>2585.4791563051663</v>
      </c>
      <c r="U55" s="956">
        <f>'29.'!AR85</f>
        <v>213.50894993237264</v>
      </c>
      <c r="V55" s="956">
        <f>'29.'!AS85</f>
        <v>60.469779117382387</v>
      </c>
      <c r="W55" s="956">
        <f>'29.'!AT85</f>
        <v>164.66247012959781</v>
      </c>
      <c r="X55" s="956">
        <f>'29.'!AU85</f>
        <v>7.810178800004004</v>
      </c>
      <c r="Y55" s="956">
        <f>'29.'!AV85</f>
        <v>101.43781884750646</v>
      </c>
      <c r="Z55" s="956">
        <f>'29.'!AW85</f>
        <v>0.88518076593031736</v>
      </c>
      <c r="AA55" s="956">
        <f>'29.'!AX85</f>
        <v>3673.4253476016556</v>
      </c>
      <c r="AB55" s="956">
        <f>'29.'!AY85</f>
        <v>535.76521379707526</v>
      </c>
      <c r="AC55" s="956">
        <f>'29.'!AZ85</f>
        <v>28.280121218393703</v>
      </c>
      <c r="AD55" s="956">
        <f>'29.'!BA85</f>
        <v>320.10157234274692</v>
      </c>
      <c r="AE55" s="963">
        <f>'29.'!BB85</f>
        <v>187.38352023593455</v>
      </c>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c r="BH55" s="960"/>
      <c r="BI55" s="960"/>
      <c r="BJ55" s="960"/>
      <c r="BK55" s="960"/>
      <c r="BL55" s="960"/>
      <c r="BM55" s="960"/>
      <c r="BN55" s="960"/>
      <c r="BO55" s="960"/>
    </row>
    <row r="56" spans="1:67" s="849" customFormat="1" ht="12.75" customHeight="1">
      <c r="A56" s="1137"/>
      <c r="B56" s="813" t="s">
        <v>1044</v>
      </c>
      <c r="C56" s="1137"/>
      <c r="D56" s="843"/>
      <c r="E56" s="956">
        <f>'29.'!AH86</f>
        <v>78467.238993436113</v>
      </c>
      <c r="F56" s="956">
        <f>'29.'!AI86</f>
        <v>77901.100468930454</v>
      </c>
      <c r="G56" s="1038">
        <f t="shared" si="3"/>
        <v>72382.506270835991</v>
      </c>
      <c r="H56" s="961">
        <f>'29.'!AJ86</f>
        <v>45644.441853857257</v>
      </c>
      <c r="I56" s="961">
        <f>'29.'!AK86</f>
        <v>11102.294398449583</v>
      </c>
      <c r="J56" s="961">
        <f>'29.'!AL86</f>
        <v>0</v>
      </c>
      <c r="K56" s="961">
        <f>'29.'!AM86</f>
        <v>420.68276298174845</v>
      </c>
      <c r="L56" s="961">
        <f>'29.'!AN86</f>
        <v>207.48390736415541</v>
      </c>
      <c r="M56" s="961">
        <f>'29.'!AO86</f>
        <v>862.21770223739838</v>
      </c>
      <c r="N56" s="961">
        <f>'29.'!AP86</f>
        <v>14145.385645945838</v>
      </c>
      <c r="O56" s="1137"/>
      <c r="P56" s="813" t="s">
        <v>1044</v>
      </c>
      <c r="Q56" s="1137"/>
      <c r="R56" s="843"/>
      <c r="S56" s="956">
        <f t="shared" si="6"/>
        <v>5518.5941980944608</v>
      </c>
      <c r="T56" s="956">
        <f>'29.'!AQ86</f>
        <v>3091.9840084139573</v>
      </c>
      <c r="U56" s="956">
        <f>'29.'!AR86</f>
        <v>270.84969838618241</v>
      </c>
      <c r="V56" s="956">
        <f>'29.'!AS86</f>
        <v>59.327571400198735</v>
      </c>
      <c r="W56" s="956">
        <f>'29.'!AT86</f>
        <v>211.17061316890766</v>
      </c>
      <c r="X56" s="956">
        <f>'29.'!AU86</f>
        <v>22.96746257145502</v>
      </c>
      <c r="Y56" s="956">
        <f>'29.'!AV86</f>
        <v>69.024080245309761</v>
      </c>
      <c r="Z56" s="956">
        <f>'29.'!AW86</f>
        <v>16.776211999999997</v>
      </c>
      <c r="AA56" s="956">
        <f>'29.'!AX86</f>
        <v>1776.494551908449</v>
      </c>
      <c r="AB56" s="956">
        <f>'29.'!AY86</f>
        <v>566.13852450566014</v>
      </c>
      <c r="AC56" s="956">
        <f>'29.'!AZ86</f>
        <v>21.36132725531068</v>
      </c>
      <c r="AD56" s="956">
        <f>'29.'!BA86</f>
        <v>256.13220409529475</v>
      </c>
      <c r="AE56" s="963">
        <f>'29.'!BB86</f>
        <v>288.64499315505469</v>
      </c>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c r="BM56" s="960"/>
      <c r="BN56" s="960"/>
      <c r="BO56" s="960"/>
    </row>
    <row r="57" spans="1:67" s="849" customFormat="1" ht="12.75" customHeight="1">
      <c r="A57" s="1137"/>
      <c r="B57" s="813" t="s">
        <v>1045</v>
      </c>
      <c r="C57" s="1137"/>
      <c r="D57" s="843"/>
      <c r="E57" s="956">
        <f>'29.'!AH87</f>
        <v>153693.23572975516</v>
      </c>
      <c r="F57" s="956">
        <f>'29.'!AI87</f>
        <v>151717.07866633066</v>
      </c>
      <c r="G57" s="1038">
        <f t="shared" si="3"/>
        <v>137530.9668954704</v>
      </c>
      <c r="H57" s="961">
        <f>'29.'!AJ87</f>
        <v>77550.384229182295</v>
      </c>
      <c r="I57" s="961">
        <f>'29.'!AK87</f>
        <v>24052.519371573886</v>
      </c>
      <c r="J57" s="961">
        <f>'29.'!AL87</f>
        <v>7142.9844987414735</v>
      </c>
      <c r="K57" s="961">
        <f>'29.'!AM87</f>
        <v>1486.9678216729187</v>
      </c>
      <c r="L57" s="961">
        <f>'29.'!AN87</f>
        <v>512.53582867613079</v>
      </c>
      <c r="M57" s="961">
        <f>'29.'!AO87</f>
        <v>1531.6523017906359</v>
      </c>
      <c r="N57" s="961">
        <f>'29.'!AP87</f>
        <v>25253.922843833072</v>
      </c>
      <c r="O57" s="1137"/>
      <c r="P57" s="813" t="s">
        <v>1045</v>
      </c>
      <c r="Q57" s="1137"/>
      <c r="R57" s="843"/>
      <c r="S57" s="956">
        <f t="shared" si="6"/>
        <v>14186.111770860272</v>
      </c>
      <c r="T57" s="956">
        <f>'29.'!AQ87</f>
        <v>6505.0258140471669</v>
      </c>
      <c r="U57" s="956">
        <f>'29.'!AR87</f>
        <v>304.05231713536574</v>
      </c>
      <c r="V57" s="956">
        <f>'29.'!AS87</f>
        <v>170.34671522327113</v>
      </c>
      <c r="W57" s="956">
        <f>'29.'!AT87</f>
        <v>306.05628957410187</v>
      </c>
      <c r="X57" s="956">
        <f>'29.'!AU87</f>
        <v>81.081177508786979</v>
      </c>
      <c r="Y57" s="956">
        <f>'29.'!AV87</f>
        <v>831.0795116335828</v>
      </c>
      <c r="Z57" s="956">
        <f>'29.'!AW87</f>
        <v>83.692543999999998</v>
      </c>
      <c r="AA57" s="956">
        <f>'29.'!AX87</f>
        <v>5904.777401737997</v>
      </c>
      <c r="AB57" s="956">
        <f>'29.'!AY87</f>
        <v>1976.1570634244401</v>
      </c>
      <c r="AC57" s="956">
        <f>'29.'!AZ87</f>
        <v>35.462087107122194</v>
      </c>
      <c r="AD57" s="956">
        <f>'29.'!BA87</f>
        <v>800.196503479895</v>
      </c>
      <c r="AE57" s="963">
        <f>'29.'!BB87</f>
        <v>1140.4984728374232</v>
      </c>
      <c r="AF57" s="960"/>
      <c r="AG57" s="960"/>
      <c r="AH57" s="960"/>
      <c r="AI57" s="960"/>
      <c r="AJ57" s="960"/>
      <c r="AK57" s="960"/>
      <c r="AL57" s="960"/>
      <c r="AM57" s="960"/>
      <c r="AN57" s="960"/>
      <c r="AO57" s="960"/>
      <c r="AP57" s="960"/>
      <c r="AQ57" s="960"/>
      <c r="AR57" s="960"/>
      <c r="AS57" s="960"/>
      <c r="AT57" s="960"/>
      <c r="AU57" s="960"/>
      <c r="AV57" s="960"/>
      <c r="AW57" s="960"/>
      <c r="AX57" s="960"/>
      <c r="AY57" s="960"/>
      <c r="AZ57" s="960"/>
      <c r="BA57" s="960"/>
      <c r="BB57" s="960"/>
      <c r="BC57" s="960"/>
      <c r="BD57" s="960"/>
      <c r="BE57" s="960"/>
      <c r="BF57" s="960"/>
      <c r="BG57" s="960"/>
      <c r="BH57" s="960"/>
      <c r="BI57" s="960"/>
      <c r="BJ57" s="960"/>
      <c r="BK57" s="960"/>
      <c r="BL57" s="960"/>
      <c r="BM57" s="960"/>
      <c r="BN57" s="960"/>
      <c r="BO57" s="960"/>
    </row>
    <row r="58" spans="1:67" s="849" customFormat="1" ht="12.75" customHeight="1">
      <c r="A58" s="1137"/>
      <c r="B58" s="813" t="s">
        <v>1046</v>
      </c>
      <c r="C58" s="1137"/>
      <c r="D58" s="843"/>
      <c r="E58" s="956">
        <f>'29.'!AH88</f>
        <v>159093.51075237873</v>
      </c>
      <c r="F58" s="956">
        <f>'29.'!AI88</f>
        <v>157040.02229808483</v>
      </c>
      <c r="G58" s="1038">
        <f t="shared" si="3"/>
        <v>150048.47440934289</v>
      </c>
      <c r="H58" s="961">
        <f>'29.'!AJ88</f>
        <v>82747.363282933307</v>
      </c>
      <c r="I58" s="961">
        <f>'29.'!AK88</f>
        <v>25998.744145388129</v>
      </c>
      <c r="J58" s="961">
        <f>'29.'!AL88</f>
        <v>116.800618</v>
      </c>
      <c r="K58" s="961">
        <f>'29.'!AM88</f>
        <v>1522.165403355652</v>
      </c>
      <c r="L58" s="961">
        <f>'29.'!AN88</f>
        <v>604.84658007537405</v>
      </c>
      <c r="M58" s="961">
        <f>'29.'!AO88</f>
        <v>1647.8954893017537</v>
      </c>
      <c r="N58" s="961">
        <f>'29.'!AP88</f>
        <v>37410.658890288665</v>
      </c>
      <c r="O58" s="1137"/>
      <c r="P58" s="813" t="s">
        <v>1046</v>
      </c>
      <c r="Q58" s="1137"/>
      <c r="R58" s="843"/>
      <c r="S58" s="956">
        <f t="shared" si="6"/>
        <v>6991.5478887419158</v>
      </c>
      <c r="T58" s="956">
        <f>'29.'!AQ88</f>
        <v>4481.0997570454547</v>
      </c>
      <c r="U58" s="956">
        <f>'29.'!AR88</f>
        <v>142.5848696936421</v>
      </c>
      <c r="V58" s="956">
        <f>'29.'!AS88</f>
        <v>135.56367034253805</v>
      </c>
      <c r="W58" s="956">
        <f>'29.'!AT88</f>
        <v>239.89374174556607</v>
      </c>
      <c r="X58" s="956">
        <f>'29.'!AU88</f>
        <v>117.15515427775829</v>
      </c>
      <c r="Y58" s="956">
        <f>'29.'!AV88</f>
        <v>166.30705680856914</v>
      </c>
      <c r="Z58" s="956">
        <f>'29.'!AW88</f>
        <v>51.677217099999545</v>
      </c>
      <c r="AA58" s="956">
        <f>'29.'!AX88</f>
        <v>1657.2664217283877</v>
      </c>
      <c r="AB58" s="956">
        <f>'29.'!AY88</f>
        <v>2053.4884542939235</v>
      </c>
      <c r="AC58" s="956">
        <f>'29.'!AZ88</f>
        <v>55.505513777746117</v>
      </c>
      <c r="AD58" s="956">
        <f>'29.'!BA88</f>
        <v>964.57658975501033</v>
      </c>
      <c r="AE58" s="963">
        <f>'29.'!BB88</f>
        <v>1033.406350761167</v>
      </c>
      <c r="AF58" s="960"/>
      <c r="AG58" s="960"/>
      <c r="AH58" s="960"/>
      <c r="AI58" s="960"/>
      <c r="AJ58" s="960"/>
      <c r="AK58" s="960"/>
      <c r="AL58" s="960"/>
      <c r="AM58" s="960"/>
      <c r="AN58" s="960"/>
      <c r="AO58" s="960"/>
      <c r="AP58" s="960"/>
      <c r="AQ58" s="960"/>
      <c r="AR58" s="960"/>
      <c r="AS58" s="960"/>
      <c r="AT58" s="960"/>
      <c r="AU58" s="960"/>
      <c r="AV58" s="960"/>
      <c r="AW58" s="960"/>
      <c r="AX58" s="960"/>
      <c r="AY58" s="960"/>
      <c r="AZ58" s="960"/>
      <c r="BA58" s="960"/>
      <c r="BB58" s="960"/>
      <c r="BC58" s="960"/>
      <c r="BD58" s="960"/>
      <c r="BE58" s="960"/>
      <c r="BF58" s="960"/>
      <c r="BG58" s="960"/>
      <c r="BH58" s="960"/>
      <c r="BI58" s="960"/>
      <c r="BJ58" s="960"/>
      <c r="BK58" s="960"/>
      <c r="BL58" s="960"/>
      <c r="BM58" s="960"/>
      <c r="BN58" s="960"/>
      <c r="BO58" s="960"/>
    </row>
    <row r="59" spans="1:67" s="849" customFormat="1" ht="12.75" customHeight="1">
      <c r="A59" s="2641" t="s">
        <v>373</v>
      </c>
      <c r="B59" s="2641"/>
      <c r="C59" s="2641"/>
      <c r="D59" s="2"/>
      <c r="E59" s="956"/>
      <c r="F59" s="961"/>
      <c r="G59" s="961"/>
      <c r="H59" s="961"/>
      <c r="I59" s="961"/>
      <c r="J59" s="961"/>
      <c r="K59" s="961"/>
      <c r="L59" s="961"/>
      <c r="M59" s="961"/>
      <c r="N59" s="961"/>
      <c r="O59" s="2641" t="s">
        <v>373</v>
      </c>
      <c r="P59" s="2641"/>
      <c r="Q59" s="2641"/>
      <c r="R59" s="2"/>
      <c r="S59" s="956"/>
      <c r="T59" s="956"/>
      <c r="U59" s="956"/>
      <c r="V59" s="956"/>
      <c r="W59" s="956"/>
      <c r="X59" s="956"/>
      <c r="Y59" s="957"/>
      <c r="Z59" s="957"/>
      <c r="AA59" s="957"/>
      <c r="AB59" s="957"/>
      <c r="AC59" s="957"/>
      <c r="AD59" s="957"/>
      <c r="AE59" s="961"/>
      <c r="AF59" s="960"/>
      <c r="AG59" s="960"/>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960"/>
      <c r="BJ59" s="960"/>
      <c r="BK59" s="960"/>
      <c r="BL59" s="960"/>
      <c r="BM59" s="960"/>
      <c r="BN59" s="960"/>
      <c r="BO59" s="960"/>
    </row>
    <row r="60" spans="1:67" s="849" customFormat="1" ht="12.75" customHeight="1">
      <c r="A60" s="6"/>
      <c r="B60" s="813" t="s">
        <v>1028</v>
      </c>
      <c r="C60" s="6"/>
      <c r="D60" s="845"/>
      <c r="E60" s="866">
        <f>'29.'!AH89</f>
        <v>26284.384805813163</v>
      </c>
      <c r="F60" s="963">
        <f>'29.'!AI89</f>
        <v>26210.369121139294</v>
      </c>
      <c r="G60" s="1038">
        <f t="shared" si="3"/>
        <v>21570.617510438391</v>
      </c>
      <c r="H60" s="961">
        <f>'29.'!AJ89</f>
        <v>14357.834022656527</v>
      </c>
      <c r="I60" s="961">
        <f>'29.'!AK89</f>
        <v>2932.4943517328529</v>
      </c>
      <c r="J60" s="961">
        <f>'29.'!AL89</f>
        <v>0</v>
      </c>
      <c r="K60" s="961">
        <f>'29.'!AM89</f>
        <v>75.309476656324165</v>
      </c>
      <c r="L60" s="961">
        <f>'29.'!AN89</f>
        <v>18.308665106380307</v>
      </c>
      <c r="M60" s="961">
        <f>'29.'!AO89</f>
        <v>295.22729078887988</v>
      </c>
      <c r="N60" s="961">
        <f>'29.'!AP89</f>
        <v>3891.4437034974276</v>
      </c>
      <c r="O60" s="6"/>
      <c r="P60" s="813" t="s">
        <v>1028</v>
      </c>
      <c r="Q60" s="6"/>
      <c r="R60" s="845"/>
      <c r="S60" s="866">
        <f t="shared" ref="S60:S69" si="7">SUM(T60:AA60)</f>
        <v>4842.9161711037059</v>
      </c>
      <c r="T60" s="963">
        <f>'29.'!AQ89</f>
        <v>1835.7012051155789</v>
      </c>
      <c r="U60" s="963">
        <f>'29.'!AR89</f>
        <v>55.040082570607765</v>
      </c>
      <c r="V60" s="963">
        <f>'29.'!AS89</f>
        <v>120.92409218099988</v>
      </c>
      <c r="W60" s="963">
        <f>'29.'!AT89</f>
        <v>176.43441541313558</v>
      </c>
      <c r="X60" s="963">
        <f>'29.'!AU89</f>
        <v>0.6061733913746703</v>
      </c>
      <c r="Y60" s="963">
        <f>'29.'!AV89</f>
        <v>4.0054192981617369</v>
      </c>
      <c r="Z60" s="963">
        <f>'29.'!AW89</f>
        <v>5.9054999999999989E-2</v>
      </c>
      <c r="AA60" s="963">
        <f>'29.'!AX89</f>
        <v>2650.1457281338471</v>
      </c>
      <c r="AB60" s="963">
        <f>'29.'!AY89</f>
        <v>78.96943817228383</v>
      </c>
      <c r="AC60" s="963">
        <f>'29.'!AZ89</f>
        <v>3.2618317509702015</v>
      </c>
      <c r="AD60" s="963">
        <f>'29.'!BA89</f>
        <v>17.288072813751771</v>
      </c>
      <c r="AE60" s="963">
        <f>'29.'!BB89</f>
        <v>58.419533607561895</v>
      </c>
    </row>
    <row r="61" spans="1:67" s="849" customFormat="1" ht="12.75" customHeight="1">
      <c r="A61" s="6"/>
      <c r="B61" s="813" t="s">
        <v>1038</v>
      </c>
      <c r="C61" s="6"/>
      <c r="D61" s="2"/>
      <c r="E61" s="866">
        <f>'29.'!AH90</f>
        <v>17862.200205014997</v>
      </c>
      <c r="F61" s="963">
        <f>'29.'!AI90</f>
        <v>17831.163573496815</v>
      </c>
      <c r="G61" s="1038">
        <f t="shared" si="3"/>
        <v>14190.984170817448</v>
      </c>
      <c r="H61" s="961">
        <f>'29.'!AJ90</f>
        <v>10312.887397590404</v>
      </c>
      <c r="I61" s="961">
        <f>'29.'!AK90</f>
        <v>1395.5384309268463</v>
      </c>
      <c r="J61" s="961">
        <f>'29.'!AL90</f>
        <v>0</v>
      </c>
      <c r="K61" s="961">
        <f>'29.'!AM90</f>
        <v>45.707758887962996</v>
      </c>
      <c r="L61" s="961">
        <f>'29.'!AN90</f>
        <v>20.059954104265177</v>
      </c>
      <c r="M61" s="961">
        <f>'29.'!AO90</f>
        <v>102.52175836932702</v>
      </c>
      <c r="N61" s="961">
        <f>'29.'!AP90</f>
        <v>2314.2688709386421</v>
      </c>
      <c r="O61" s="6"/>
      <c r="P61" s="813" t="s">
        <v>1038</v>
      </c>
      <c r="Q61" s="6"/>
      <c r="R61" s="2"/>
      <c r="S61" s="866">
        <f t="shared" si="7"/>
        <v>3640.1794026793677</v>
      </c>
      <c r="T61" s="963">
        <f>'29.'!AQ90</f>
        <v>946.22014261370987</v>
      </c>
      <c r="U61" s="963">
        <f>'29.'!AR90</f>
        <v>50.049015397212884</v>
      </c>
      <c r="V61" s="963">
        <f>'29.'!AS90</f>
        <v>48.090135228778706</v>
      </c>
      <c r="W61" s="963">
        <f>'29.'!AT90</f>
        <v>111.00828988365966</v>
      </c>
      <c r="X61" s="963">
        <f>'29.'!AU90</f>
        <v>0</v>
      </c>
      <c r="Y61" s="963">
        <f>'29.'!AV90</f>
        <v>4.1582113134720249</v>
      </c>
      <c r="Z61" s="963">
        <f>'29.'!AW90</f>
        <v>0</v>
      </c>
      <c r="AA61" s="963">
        <f>'29.'!AX90</f>
        <v>2480.6536082425346</v>
      </c>
      <c r="AB61" s="963">
        <f>'29.'!AY90</f>
        <v>31.036631518184588</v>
      </c>
      <c r="AC61" s="963">
        <f>'29.'!AZ90</f>
        <v>0.48594286607682685</v>
      </c>
      <c r="AD61" s="963">
        <f>'29.'!BA90</f>
        <v>19.582157316988479</v>
      </c>
      <c r="AE61" s="963">
        <f>'29.'!BB90</f>
        <v>10.968531335119284</v>
      </c>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c r="BM61" s="960"/>
      <c r="BN61" s="960"/>
      <c r="BO61" s="960"/>
    </row>
    <row r="62" spans="1:67" s="849" customFormat="1" ht="12.75" customHeight="1">
      <c r="A62" s="1137"/>
      <c r="B62" s="813" t="s">
        <v>1039</v>
      </c>
      <c r="C62" s="1137"/>
      <c r="D62" s="843"/>
      <c r="E62" s="866">
        <f>'29.'!AH91</f>
        <v>29582.679036128138</v>
      </c>
      <c r="F62" s="963">
        <f>'29.'!AI91</f>
        <v>29402.898500864325</v>
      </c>
      <c r="G62" s="1038">
        <f t="shared" si="3"/>
        <v>24455.884531223044</v>
      </c>
      <c r="H62" s="961">
        <f>'29.'!AJ91</f>
        <v>17083.541719729765</v>
      </c>
      <c r="I62" s="961">
        <f>'29.'!AK91</f>
        <v>2758.4700943785056</v>
      </c>
      <c r="J62" s="961">
        <f>'29.'!AL91</f>
        <v>0</v>
      </c>
      <c r="K62" s="961">
        <f>'29.'!AM91</f>
        <v>163.53370624236015</v>
      </c>
      <c r="L62" s="961">
        <f>'29.'!AN91</f>
        <v>37.552490842074242</v>
      </c>
      <c r="M62" s="961">
        <f>'29.'!AO91</f>
        <v>198.10467985266612</v>
      </c>
      <c r="N62" s="961">
        <f>'29.'!AP91</f>
        <v>4214.6818401776736</v>
      </c>
      <c r="O62" s="1137"/>
      <c r="P62" s="813" t="s">
        <v>1039</v>
      </c>
      <c r="Q62" s="1137"/>
      <c r="R62" s="843"/>
      <c r="S62" s="866">
        <f t="shared" si="7"/>
        <v>4947.0139696412707</v>
      </c>
      <c r="T62" s="963">
        <f>'29.'!AQ91</f>
        <v>2041.3850541450061</v>
      </c>
      <c r="U62" s="963">
        <f>'29.'!AR91</f>
        <v>137.14882097253445</v>
      </c>
      <c r="V62" s="963">
        <f>'29.'!AS91</f>
        <v>173.79970107004479</v>
      </c>
      <c r="W62" s="963">
        <f>'29.'!AT91</f>
        <v>459.66767788806885</v>
      </c>
      <c r="X62" s="963">
        <f>'29.'!AU91</f>
        <v>0</v>
      </c>
      <c r="Y62" s="963">
        <f>'29.'!AV91</f>
        <v>14.507000596557191</v>
      </c>
      <c r="Z62" s="963">
        <f>'29.'!AW91</f>
        <v>10.276467796678023</v>
      </c>
      <c r="AA62" s="963">
        <f>'29.'!AX91</f>
        <v>2110.2292471723817</v>
      </c>
      <c r="AB62" s="963">
        <f>'29.'!AY91</f>
        <v>179.7805352638245</v>
      </c>
      <c r="AC62" s="963">
        <f>'29.'!AZ91</f>
        <v>12.128708877670984</v>
      </c>
      <c r="AD62" s="963">
        <f>'29.'!BA91</f>
        <v>83.606284112930453</v>
      </c>
      <c r="AE62" s="963">
        <f>'29.'!BB91</f>
        <v>84.045542273223063</v>
      </c>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c r="BH62" s="960"/>
      <c r="BI62" s="960"/>
      <c r="BJ62" s="960"/>
      <c r="BK62" s="960"/>
      <c r="BL62" s="960"/>
      <c r="BM62" s="960"/>
      <c r="BN62" s="960"/>
      <c r="BO62" s="960"/>
    </row>
    <row r="63" spans="1:67" s="849" customFormat="1" ht="12.75" customHeight="1">
      <c r="A63" s="1137"/>
      <c r="B63" s="813" t="s">
        <v>1040</v>
      </c>
      <c r="C63" s="1137"/>
      <c r="D63" s="843"/>
      <c r="E63" s="866">
        <f>'29.'!AH92</f>
        <v>48441.866416086668</v>
      </c>
      <c r="F63" s="963">
        <f>'29.'!AI92</f>
        <v>47958.485457829636</v>
      </c>
      <c r="G63" s="1038">
        <f t="shared" si="3"/>
        <v>40417.054286215076</v>
      </c>
      <c r="H63" s="961">
        <f>'29.'!AJ92</f>
        <v>24265.956851116007</v>
      </c>
      <c r="I63" s="961">
        <f>'29.'!AK92</f>
        <v>6136.8109523922376</v>
      </c>
      <c r="J63" s="961">
        <f>'29.'!AL92</f>
        <v>587.29445914661255</v>
      </c>
      <c r="K63" s="961">
        <f>'29.'!AM92</f>
        <v>304.96545346628994</v>
      </c>
      <c r="L63" s="961">
        <f>'29.'!AN92</f>
        <v>46.628093137900628</v>
      </c>
      <c r="M63" s="961">
        <f>'29.'!AO92</f>
        <v>463.5596505632962</v>
      </c>
      <c r="N63" s="961">
        <f>'29.'!AP92</f>
        <v>8611.8388263927336</v>
      </c>
      <c r="O63" s="1137"/>
      <c r="P63" s="813" t="s">
        <v>1040</v>
      </c>
      <c r="Q63" s="1137"/>
      <c r="R63" s="843"/>
      <c r="S63" s="866">
        <f t="shared" si="7"/>
        <v>7541.4311716145276</v>
      </c>
      <c r="T63" s="963">
        <f>'29.'!AQ92</f>
        <v>3345.6948322267908</v>
      </c>
      <c r="U63" s="963">
        <f>'29.'!AR92</f>
        <v>288.23192214612072</v>
      </c>
      <c r="V63" s="963">
        <f>'29.'!AS92</f>
        <v>130.96281960776136</v>
      </c>
      <c r="W63" s="963">
        <f>'29.'!AT92</f>
        <v>379.24447175858705</v>
      </c>
      <c r="X63" s="963">
        <f>'29.'!AU92</f>
        <v>3.6165488333398099</v>
      </c>
      <c r="Y63" s="963">
        <f>'29.'!AV92</f>
        <v>30.492197721200476</v>
      </c>
      <c r="Z63" s="963">
        <f>'29.'!AW92</f>
        <v>0.71294640003098209</v>
      </c>
      <c r="AA63" s="963">
        <f>'29.'!AX92</f>
        <v>3362.4754329206958</v>
      </c>
      <c r="AB63" s="963">
        <f>'29.'!AY92</f>
        <v>483.38095825700157</v>
      </c>
      <c r="AC63" s="963">
        <f>'29.'!AZ92</f>
        <v>190.27540874431656</v>
      </c>
      <c r="AD63" s="963">
        <f>'29.'!BA92</f>
        <v>139.65670192901263</v>
      </c>
      <c r="AE63" s="963">
        <f>'29.'!BB92</f>
        <v>153.44884758367238</v>
      </c>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c r="BH63" s="960"/>
      <c r="BI63" s="960"/>
      <c r="BJ63" s="960"/>
      <c r="BK63" s="960"/>
      <c r="BL63" s="960"/>
      <c r="BM63" s="960"/>
      <c r="BN63" s="960"/>
      <c r="BO63" s="960"/>
    </row>
    <row r="64" spans="1:67" s="849" customFormat="1" ht="12.75" customHeight="1">
      <c r="A64" s="1137"/>
      <c r="B64" s="813" t="s">
        <v>1041</v>
      </c>
      <c r="C64" s="1137"/>
      <c r="D64" s="843"/>
      <c r="E64" s="866">
        <f>'29.'!AH93</f>
        <v>59883.801022142543</v>
      </c>
      <c r="F64" s="963">
        <f>'29.'!AI93</f>
        <v>59380.712237043859</v>
      </c>
      <c r="G64" s="1038">
        <f t="shared" si="3"/>
        <v>51227.016012912281</v>
      </c>
      <c r="H64" s="961">
        <f>'29.'!AJ93</f>
        <v>32661.016740560375</v>
      </c>
      <c r="I64" s="961">
        <f>'29.'!AK93</f>
        <v>5516.0970945083445</v>
      </c>
      <c r="J64" s="961">
        <f>'29.'!AL93</f>
        <v>29.542137333424012</v>
      </c>
      <c r="K64" s="961">
        <f>'29.'!AM93</f>
        <v>489.29517382019742</v>
      </c>
      <c r="L64" s="961">
        <f>'29.'!AN93</f>
        <v>80.033383896107267</v>
      </c>
      <c r="M64" s="961">
        <f>'29.'!AO93</f>
        <v>456.25390723523435</v>
      </c>
      <c r="N64" s="961">
        <f>'29.'!AP93</f>
        <v>11994.777575558595</v>
      </c>
      <c r="O64" s="1137"/>
      <c r="P64" s="813" t="s">
        <v>1041</v>
      </c>
      <c r="Q64" s="1137"/>
      <c r="R64" s="843"/>
      <c r="S64" s="866">
        <f t="shared" si="7"/>
        <v>8153.6962241316023</v>
      </c>
      <c r="T64" s="963">
        <f>'29.'!AQ93</f>
        <v>4366.2160824336243</v>
      </c>
      <c r="U64" s="963">
        <f>'29.'!AR93</f>
        <v>438.2247547227841</v>
      </c>
      <c r="V64" s="963">
        <f>'29.'!AS93</f>
        <v>128.21203280678216</v>
      </c>
      <c r="W64" s="963">
        <f>'29.'!AT93</f>
        <v>411.50195078326698</v>
      </c>
      <c r="X64" s="963">
        <f>'29.'!AU93</f>
        <v>4.9064684229691986</v>
      </c>
      <c r="Y64" s="963">
        <f>'29.'!AV93</f>
        <v>48.138956317451949</v>
      </c>
      <c r="Z64" s="963">
        <f>'29.'!AW93</f>
        <v>17.805513670525887</v>
      </c>
      <c r="AA64" s="963">
        <f>'29.'!AX93</f>
        <v>2738.6904649741982</v>
      </c>
      <c r="AB64" s="963">
        <f>'29.'!AY93</f>
        <v>503.08878509867498</v>
      </c>
      <c r="AC64" s="963">
        <f>'29.'!AZ93</f>
        <v>46.447571455242489</v>
      </c>
      <c r="AD64" s="963">
        <f>'29.'!BA93</f>
        <v>244.93235209376613</v>
      </c>
      <c r="AE64" s="963">
        <f>'29.'!BB93</f>
        <v>211.70886154966635</v>
      </c>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c r="BH64" s="960"/>
      <c r="BI64" s="960"/>
      <c r="BJ64" s="960"/>
      <c r="BK64" s="960"/>
      <c r="BL64" s="960"/>
      <c r="BM64" s="960"/>
      <c r="BN64" s="960"/>
      <c r="BO64" s="960"/>
    </row>
    <row r="65" spans="1:67" s="849" customFormat="1" ht="12.75" customHeight="1">
      <c r="A65" s="1137"/>
      <c r="B65" s="813" t="s">
        <v>1042</v>
      </c>
      <c r="C65" s="1137"/>
      <c r="D65" s="843"/>
      <c r="E65" s="866">
        <f>'29.'!AH94</f>
        <v>109362.21362750836</v>
      </c>
      <c r="F65" s="963">
        <f>'29.'!AI94</f>
        <v>108405.09118477197</v>
      </c>
      <c r="G65" s="1038">
        <f t="shared" si="3"/>
        <v>96284.099285137316</v>
      </c>
      <c r="H65" s="961">
        <f>'29.'!AJ94</f>
        <v>60542.379700949394</v>
      </c>
      <c r="I65" s="961">
        <f>'29.'!AK94</f>
        <v>13616.364232709579</v>
      </c>
      <c r="J65" s="961">
        <f>'29.'!AL94</f>
        <v>479.09070952077445</v>
      </c>
      <c r="K65" s="961">
        <f>'29.'!AM94</f>
        <v>895.26913764393305</v>
      </c>
      <c r="L65" s="961">
        <f>'29.'!AN94</f>
        <v>337.50866901301356</v>
      </c>
      <c r="M65" s="961">
        <f>'29.'!AO94</f>
        <v>824.87933735191416</v>
      </c>
      <c r="N65" s="961">
        <f>'29.'!AP94</f>
        <v>19588.607497948695</v>
      </c>
      <c r="O65" s="1137"/>
      <c r="P65" s="813" t="s">
        <v>1042</v>
      </c>
      <c r="Q65" s="1137"/>
      <c r="R65" s="843"/>
      <c r="S65" s="866">
        <f t="shared" si="7"/>
        <v>12120.991899634706</v>
      </c>
      <c r="T65" s="963">
        <f>'29.'!AQ94</f>
        <v>6248.2385088281535</v>
      </c>
      <c r="U65" s="963">
        <f>'29.'!AR94</f>
        <v>524.76069104153862</v>
      </c>
      <c r="V65" s="963">
        <f>'29.'!AS94</f>
        <v>241.52885587417126</v>
      </c>
      <c r="W65" s="963">
        <f>'29.'!AT94</f>
        <v>587.03760283175257</v>
      </c>
      <c r="X65" s="963">
        <f>'29.'!AU94</f>
        <v>20.18852063773743</v>
      </c>
      <c r="Y65" s="963">
        <f>'29.'!AV94</f>
        <v>128.05632352874196</v>
      </c>
      <c r="Z65" s="963">
        <f>'29.'!AW94</f>
        <v>12.459005669203023</v>
      </c>
      <c r="AA65" s="963">
        <f>'29.'!AX94</f>
        <v>4358.7223912234076</v>
      </c>
      <c r="AB65" s="963">
        <f>'29.'!AY94</f>
        <v>957.12244273629199</v>
      </c>
      <c r="AC65" s="963">
        <f>'29.'!AZ94</f>
        <v>148.27644333340291</v>
      </c>
      <c r="AD65" s="963">
        <f>'29.'!BA94</f>
        <v>375.06174693773255</v>
      </c>
      <c r="AE65" s="963">
        <f>'29.'!BB94</f>
        <v>433.78425246515627</v>
      </c>
      <c r="AF65" s="960"/>
      <c r="AG65" s="960"/>
      <c r="AH65" s="960"/>
      <c r="AI65" s="960"/>
      <c r="AJ65" s="960"/>
      <c r="AK65" s="960"/>
      <c r="AL65" s="960"/>
      <c r="AM65" s="960"/>
      <c r="AN65" s="960"/>
      <c r="AO65" s="960"/>
      <c r="AP65" s="960"/>
      <c r="AQ65" s="960"/>
      <c r="AR65" s="960"/>
      <c r="AS65" s="960"/>
      <c r="AT65" s="960"/>
      <c r="AU65" s="960"/>
      <c r="AV65" s="960"/>
      <c r="AW65" s="960"/>
      <c r="AX65" s="960"/>
      <c r="AY65" s="960"/>
      <c r="AZ65" s="960"/>
      <c r="BA65" s="960"/>
      <c r="BB65" s="960"/>
      <c r="BC65" s="960"/>
      <c r="BD65" s="960"/>
      <c r="BE65" s="960"/>
      <c r="BF65" s="960"/>
      <c r="BG65" s="960"/>
      <c r="BH65" s="960"/>
      <c r="BI65" s="960"/>
      <c r="BJ65" s="960"/>
      <c r="BK65" s="960"/>
      <c r="BL65" s="960"/>
      <c r="BM65" s="960"/>
      <c r="BN65" s="960"/>
      <c r="BO65" s="960"/>
    </row>
    <row r="66" spans="1:67" s="849" customFormat="1" ht="12.75" customHeight="1">
      <c r="A66" s="1137"/>
      <c r="B66" s="813" t="s">
        <v>1043</v>
      </c>
      <c r="C66" s="1137"/>
      <c r="D66" s="843"/>
      <c r="E66" s="866">
        <f>'29.'!AH95</f>
        <v>51920.396364291708</v>
      </c>
      <c r="F66" s="963">
        <f>'29.'!AI95</f>
        <v>51402.990058977106</v>
      </c>
      <c r="G66" s="1038">
        <f t="shared" si="3"/>
        <v>46001.731964517814</v>
      </c>
      <c r="H66" s="961">
        <f>'29.'!AJ95</f>
        <v>25959.810020106259</v>
      </c>
      <c r="I66" s="961">
        <f>'29.'!AK95</f>
        <v>6793.4636700032734</v>
      </c>
      <c r="J66" s="961">
        <f>'29.'!AL95</f>
        <v>1226.4629459999999</v>
      </c>
      <c r="K66" s="961">
        <f>'29.'!AM95</f>
        <v>314.87393699639847</v>
      </c>
      <c r="L66" s="961">
        <f>'29.'!AN95</f>
        <v>88.399572557832244</v>
      </c>
      <c r="M66" s="961">
        <f>'29.'!AO95</f>
        <v>411.99384987816768</v>
      </c>
      <c r="N66" s="961">
        <f>'29.'!AP95</f>
        <v>11206.72796897588</v>
      </c>
      <c r="O66" s="1137"/>
      <c r="P66" s="813" t="s">
        <v>1043</v>
      </c>
      <c r="Q66" s="1137"/>
      <c r="R66" s="843"/>
      <c r="S66" s="866">
        <f t="shared" si="7"/>
        <v>5401.2580944593128</v>
      </c>
      <c r="T66" s="963">
        <f>'29.'!AQ95</f>
        <v>2779.1120737802444</v>
      </c>
      <c r="U66" s="963">
        <f>'29.'!AR95</f>
        <v>288.2672275493324</v>
      </c>
      <c r="V66" s="963">
        <f>'29.'!AS95</f>
        <v>79.203881907968395</v>
      </c>
      <c r="W66" s="963">
        <f>'29.'!AT95</f>
        <v>384.04221389555903</v>
      </c>
      <c r="X66" s="963">
        <f>'29.'!AU95</f>
        <v>7.5450905684301386</v>
      </c>
      <c r="Y66" s="963">
        <f>'29.'!AV95</f>
        <v>52.717792553284845</v>
      </c>
      <c r="Z66" s="963">
        <f>'29.'!AW95</f>
        <v>0.92240486486432571</v>
      </c>
      <c r="AA66" s="963">
        <f>'29.'!AX95</f>
        <v>1809.4474093396291</v>
      </c>
      <c r="AB66" s="963">
        <f>'29.'!AY95</f>
        <v>517.40630531460931</v>
      </c>
      <c r="AC66" s="963">
        <f>'29.'!AZ95</f>
        <v>68.985770232999627</v>
      </c>
      <c r="AD66" s="963">
        <f>'29.'!BA95</f>
        <v>307.69129546158666</v>
      </c>
      <c r="AE66" s="963">
        <f>'29.'!BB95</f>
        <v>140.72923962002309</v>
      </c>
      <c r="AF66" s="960"/>
      <c r="AG66" s="960"/>
      <c r="AH66" s="960"/>
      <c r="AI66" s="960"/>
      <c r="AJ66" s="960"/>
      <c r="AK66" s="960"/>
      <c r="AL66" s="960"/>
      <c r="AM66" s="960"/>
      <c r="AN66" s="960"/>
      <c r="AO66" s="960"/>
      <c r="AP66" s="960"/>
      <c r="AQ66" s="960"/>
      <c r="AR66" s="960"/>
      <c r="AS66" s="960"/>
      <c r="AT66" s="960"/>
      <c r="AU66" s="960"/>
      <c r="AV66" s="960"/>
      <c r="AW66" s="960"/>
      <c r="AX66" s="960"/>
      <c r="AY66" s="960"/>
      <c r="AZ66" s="960"/>
      <c r="BA66" s="960"/>
      <c r="BB66" s="960"/>
      <c r="BC66" s="960"/>
      <c r="BD66" s="960"/>
      <c r="BE66" s="960"/>
      <c r="BF66" s="960"/>
      <c r="BG66" s="960"/>
      <c r="BH66" s="960"/>
      <c r="BI66" s="960"/>
      <c r="BJ66" s="960"/>
      <c r="BK66" s="960"/>
      <c r="BL66" s="960"/>
      <c r="BM66" s="960"/>
      <c r="BN66" s="960"/>
      <c r="BO66" s="960"/>
    </row>
    <row r="67" spans="1:67" s="849" customFormat="1" ht="12.75" customHeight="1">
      <c r="A67" s="1137"/>
      <c r="B67" s="813" t="s">
        <v>1044</v>
      </c>
      <c r="C67" s="1137"/>
      <c r="D67" s="843"/>
      <c r="E67" s="866">
        <f>'29.'!AH96</f>
        <v>97580.490247802227</v>
      </c>
      <c r="F67" s="963">
        <f>'29.'!AI96</f>
        <v>96021.552945351781</v>
      </c>
      <c r="G67" s="1038">
        <f t="shared" si="3"/>
        <v>85978.965268552565</v>
      </c>
      <c r="H67" s="961">
        <f>'29.'!AJ96</f>
        <v>45570.537685846874</v>
      </c>
      <c r="I67" s="961">
        <f>'29.'!AK96</f>
        <v>13309.739396232604</v>
      </c>
      <c r="J67" s="961">
        <f>'29.'!AL96</f>
        <v>254.32019461303639</v>
      </c>
      <c r="K67" s="961">
        <f>'29.'!AM96</f>
        <v>646.35533412525183</v>
      </c>
      <c r="L67" s="961">
        <f>'29.'!AN96</f>
        <v>241.05123140073579</v>
      </c>
      <c r="M67" s="961">
        <f>'29.'!AO96</f>
        <v>3337.5593564117548</v>
      </c>
      <c r="N67" s="961">
        <f>'29.'!AP96</f>
        <v>22619.402069922318</v>
      </c>
      <c r="O67" s="1137"/>
      <c r="P67" s="813" t="s">
        <v>1044</v>
      </c>
      <c r="Q67" s="1137"/>
      <c r="R67" s="843"/>
      <c r="S67" s="866">
        <f t="shared" si="7"/>
        <v>10042.587676799123</v>
      </c>
      <c r="T67" s="963">
        <f>'29.'!AQ96</f>
        <v>4350.8201489447938</v>
      </c>
      <c r="U67" s="963">
        <f>'29.'!AR96</f>
        <v>345.75616360284789</v>
      </c>
      <c r="V67" s="963">
        <f>'29.'!AS96</f>
        <v>144.07291863541948</v>
      </c>
      <c r="W67" s="963">
        <f>'29.'!AT96</f>
        <v>359.74020288655777</v>
      </c>
      <c r="X67" s="963">
        <f>'29.'!AU96</f>
        <v>20.189404999998516</v>
      </c>
      <c r="Y67" s="963">
        <f>'29.'!AV96</f>
        <v>146.69077938024469</v>
      </c>
      <c r="Z67" s="963">
        <f>'29.'!AW96</f>
        <v>3.2228271976588956</v>
      </c>
      <c r="AA67" s="963">
        <f>'29.'!AX96</f>
        <v>4672.0952311516021</v>
      </c>
      <c r="AB67" s="963">
        <f>'29.'!AY96</f>
        <v>1558.9373024505039</v>
      </c>
      <c r="AC67" s="963">
        <f>'29.'!AZ96</f>
        <v>147.74785110534987</v>
      </c>
      <c r="AD67" s="963">
        <f>'29.'!BA96</f>
        <v>518.04908603077138</v>
      </c>
      <c r="AE67" s="963">
        <f>'29.'!BB96</f>
        <v>893.14036531438182</v>
      </c>
      <c r="AF67" s="960"/>
      <c r="AG67" s="960"/>
      <c r="AH67" s="960"/>
      <c r="AI67" s="960"/>
      <c r="AJ67" s="960"/>
      <c r="AK67" s="960"/>
      <c r="AL67" s="960"/>
      <c r="AM67" s="960"/>
      <c r="AN67" s="960"/>
      <c r="AO67" s="960"/>
      <c r="AP67" s="960"/>
      <c r="AQ67" s="960"/>
      <c r="AR67" s="960"/>
      <c r="AS67" s="960"/>
      <c r="AT67" s="960"/>
      <c r="AU67" s="960"/>
      <c r="AV67" s="960"/>
      <c r="AW67" s="960"/>
      <c r="AX67" s="960"/>
      <c r="AY67" s="960"/>
      <c r="AZ67" s="960"/>
      <c r="BA67" s="960"/>
      <c r="BB67" s="960"/>
      <c r="BC67" s="960"/>
      <c r="BD67" s="960"/>
      <c r="BE67" s="960"/>
      <c r="BF67" s="960"/>
      <c r="BG67" s="960"/>
      <c r="BH67" s="960"/>
      <c r="BI67" s="960"/>
      <c r="BJ67" s="960"/>
      <c r="BK67" s="960"/>
      <c r="BL67" s="960"/>
      <c r="BM67" s="960"/>
      <c r="BN67" s="960"/>
      <c r="BO67" s="960"/>
    </row>
    <row r="68" spans="1:67" s="844" customFormat="1" ht="12.75" customHeight="1">
      <c r="A68" s="1137"/>
      <c r="B68" s="813" t="s">
        <v>1045</v>
      </c>
      <c r="C68" s="1137"/>
      <c r="D68" s="843"/>
      <c r="E68" s="866">
        <f>'29.'!AH97</f>
        <v>138222.4725902199</v>
      </c>
      <c r="F68" s="963">
        <f>'29.'!AI97</f>
        <v>136388.14332635497</v>
      </c>
      <c r="G68" s="1038">
        <f t="shared" si="3"/>
        <v>123646.57827386932</v>
      </c>
      <c r="H68" s="961">
        <f>'29.'!AJ97</f>
        <v>66306.647832995761</v>
      </c>
      <c r="I68" s="961">
        <f>'29.'!AK97</f>
        <v>20594.883132506864</v>
      </c>
      <c r="J68" s="961">
        <f>'29.'!AL97</f>
        <v>6474.2283466874642</v>
      </c>
      <c r="K68" s="961">
        <f>'29.'!AM97</f>
        <v>619.65417659500429</v>
      </c>
      <c r="L68" s="961">
        <f>'29.'!AN97</f>
        <v>315.13077950674119</v>
      </c>
      <c r="M68" s="961">
        <f>'29.'!AO97</f>
        <v>884.55707829242704</v>
      </c>
      <c r="N68" s="961">
        <f>'29.'!AP97</f>
        <v>28451.47692728505</v>
      </c>
      <c r="O68" s="1137"/>
      <c r="P68" s="813" t="s">
        <v>1045</v>
      </c>
      <c r="Q68" s="1137"/>
      <c r="R68" s="843"/>
      <c r="S68" s="866">
        <f t="shared" si="7"/>
        <v>12741.565052485683</v>
      </c>
      <c r="T68" s="963">
        <f>'29.'!AQ97</f>
        <v>5417.0407186683142</v>
      </c>
      <c r="U68" s="963">
        <f>'29.'!AR97</f>
        <v>441.39542509561801</v>
      </c>
      <c r="V68" s="963">
        <f>'29.'!AS97</f>
        <v>90.980661516943769</v>
      </c>
      <c r="W68" s="963">
        <f>'29.'!AT97</f>
        <v>303.08975446118211</v>
      </c>
      <c r="X68" s="963">
        <f>'29.'!AU97</f>
        <v>65.297369441895896</v>
      </c>
      <c r="Y68" s="963">
        <f>'29.'!AV97</f>
        <v>1174.6360266827505</v>
      </c>
      <c r="Z68" s="963">
        <f>'29.'!AW97</f>
        <v>11.461001999999999</v>
      </c>
      <c r="AA68" s="963">
        <f>'29.'!AX97</f>
        <v>5237.6640946189773</v>
      </c>
      <c r="AB68" s="963">
        <f>'29.'!AY97</f>
        <v>1834.3292638649075</v>
      </c>
      <c r="AC68" s="963">
        <f>'29.'!AZ97</f>
        <v>115.21068361768245</v>
      </c>
      <c r="AD68" s="963">
        <f>'29.'!BA97</f>
        <v>555.93524723157611</v>
      </c>
      <c r="AE68" s="963">
        <f>'29.'!BB97</f>
        <v>1163.1833330156496</v>
      </c>
      <c r="AF68" s="970"/>
      <c r="AG68" s="970"/>
      <c r="AH68" s="970"/>
      <c r="AI68" s="970"/>
      <c r="AJ68" s="970"/>
      <c r="AK68" s="970"/>
      <c r="AL68" s="970"/>
      <c r="AM68" s="970"/>
      <c r="AN68" s="970"/>
      <c r="AO68" s="970"/>
      <c r="AP68" s="970"/>
      <c r="AQ68" s="970"/>
      <c r="AR68" s="970"/>
      <c r="AS68" s="970"/>
      <c r="AT68" s="970"/>
      <c r="AU68" s="970"/>
      <c r="AV68" s="970"/>
      <c r="AW68" s="970"/>
      <c r="AX68" s="970"/>
      <c r="AY68" s="970"/>
      <c r="AZ68" s="970"/>
      <c r="BA68" s="970"/>
      <c r="BB68" s="970"/>
      <c r="BC68" s="970"/>
      <c r="BD68" s="970"/>
      <c r="BE68" s="970"/>
      <c r="BF68" s="970"/>
      <c r="BG68" s="970"/>
      <c r="BH68" s="970"/>
      <c r="BI68" s="970"/>
      <c r="BJ68" s="970"/>
      <c r="BK68" s="970"/>
      <c r="BL68" s="970"/>
      <c r="BM68" s="970"/>
      <c r="BN68" s="970"/>
      <c r="BO68" s="970"/>
    </row>
    <row r="69" spans="1:67" s="849" customFormat="1" ht="12.75" customHeight="1" thickBot="1">
      <c r="A69" s="1138"/>
      <c r="B69" s="1126" t="s">
        <v>1046</v>
      </c>
      <c r="C69" s="1138"/>
      <c r="D69" s="847"/>
      <c r="E69" s="869">
        <f>'29.'!AH98</f>
        <v>277120.96377519873</v>
      </c>
      <c r="F69" s="967">
        <f>'29.'!AI98</f>
        <v>272968.26921094506</v>
      </c>
      <c r="G69" s="1042">
        <f t="shared" si="3"/>
        <v>253745.9340429361</v>
      </c>
      <c r="H69" s="968">
        <f>'29.'!AJ98</f>
        <v>149543.62232900719</v>
      </c>
      <c r="I69" s="968">
        <f>'29.'!AK98</f>
        <v>43401.300431228519</v>
      </c>
      <c r="J69" s="968">
        <f>'29.'!AL98</f>
        <v>1853.6555300697219</v>
      </c>
      <c r="K69" s="968">
        <f>'29.'!AM98</f>
        <v>2974.7999410472848</v>
      </c>
      <c r="L69" s="968">
        <f>'29.'!AN98</f>
        <v>918.54341854170104</v>
      </c>
      <c r="M69" s="968">
        <f>'29.'!AO98</f>
        <v>3304.8287553972823</v>
      </c>
      <c r="N69" s="968">
        <f>'29.'!AP98</f>
        <v>51749.183637644375</v>
      </c>
      <c r="O69" s="1138"/>
      <c r="P69" s="1126" t="s">
        <v>1046</v>
      </c>
      <c r="Q69" s="1138"/>
      <c r="R69" s="847"/>
      <c r="S69" s="869">
        <f t="shared" si="7"/>
        <v>19222.335168008973</v>
      </c>
      <c r="T69" s="967">
        <f>'29.'!AQ98</f>
        <v>11587.219161145405</v>
      </c>
      <c r="U69" s="967">
        <f>'29.'!AR98</f>
        <v>533.706985023838</v>
      </c>
      <c r="V69" s="967">
        <f>'29.'!AS98</f>
        <v>357.05135538067753</v>
      </c>
      <c r="W69" s="967">
        <f>'29.'!AT98</f>
        <v>620.28047386017602</v>
      </c>
      <c r="X69" s="967">
        <f>'29.'!AU98</f>
        <v>168.15500807775297</v>
      </c>
      <c r="Y69" s="967">
        <f>'29.'!AV98</f>
        <v>374.35665911697885</v>
      </c>
      <c r="Z69" s="967">
        <f>'29.'!AW98</f>
        <v>142.81838509999952</v>
      </c>
      <c r="AA69" s="967">
        <f>'29.'!AX98</f>
        <v>5438.7471403041454</v>
      </c>
      <c r="AB69" s="967">
        <f>'29.'!AY98</f>
        <v>4152.6945642536821</v>
      </c>
      <c r="AC69" s="967">
        <f>'29.'!AZ98</f>
        <v>170.91431953983454</v>
      </c>
      <c r="AD69" s="967">
        <f>'29.'!BA98</f>
        <v>1833.0117830825991</v>
      </c>
      <c r="AE69" s="967">
        <f>'29.'!BB98</f>
        <v>2148.7684616312481</v>
      </c>
      <c r="AF69" s="960"/>
      <c r="AG69" s="960"/>
      <c r="AH69" s="960"/>
      <c r="AI69" s="960"/>
      <c r="AJ69" s="960"/>
      <c r="AK69" s="960"/>
      <c r="AL69" s="960"/>
      <c r="AM69" s="960"/>
      <c r="AN69" s="960"/>
      <c r="AO69" s="960"/>
      <c r="AP69" s="960"/>
      <c r="AQ69" s="960"/>
      <c r="AR69" s="960"/>
      <c r="AS69" s="960"/>
      <c r="AT69" s="960"/>
      <c r="AU69" s="960"/>
      <c r="AV69" s="960"/>
      <c r="AW69" s="960"/>
      <c r="AX69" s="960"/>
      <c r="AY69" s="960"/>
      <c r="AZ69" s="960"/>
      <c r="BA69" s="960"/>
      <c r="BB69" s="960"/>
      <c r="BC69" s="960"/>
      <c r="BD69" s="960"/>
      <c r="BE69" s="960"/>
      <c r="BF69" s="960"/>
      <c r="BG69" s="960"/>
      <c r="BH69" s="960"/>
      <c r="BI69" s="960"/>
      <c r="BJ69" s="960"/>
      <c r="BK69" s="960"/>
      <c r="BL69" s="960"/>
      <c r="BM69" s="960"/>
      <c r="BN69" s="960"/>
      <c r="BO69" s="960"/>
    </row>
    <row r="70" spans="1:67" ht="12.75" customHeight="1"/>
    <row r="71" spans="1:67" s="508" customFormat="1" ht="12.75">
      <c r="A71" s="522"/>
      <c r="B71" s="522"/>
      <c r="C71" s="522"/>
      <c r="D71" s="523"/>
      <c r="N71" s="2390"/>
      <c r="O71" s="522"/>
      <c r="P71" s="522"/>
      <c r="Q71" s="522"/>
      <c r="R71" s="523"/>
      <c r="AE71" s="2390"/>
    </row>
    <row r="72" spans="1:67" s="508" customFormat="1" ht="20.25" customHeight="1">
      <c r="A72" s="522"/>
      <c r="B72" s="522"/>
      <c r="C72" s="522"/>
      <c r="D72" s="523"/>
      <c r="N72" s="2390"/>
      <c r="O72" s="522"/>
      <c r="P72" s="522"/>
      <c r="Q72" s="522"/>
      <c r="R72" s="523"/>
      <c r="AE72" s="2390"/>
    </row>
    <row r="73" spans="1:67" s="508" customFormat="1" ht="12.75">
      <c r="A73" s="522"/>
      <c r="B73" s="522"/>
      <c r="C73" s="522"/>
      <c r="D73" s="522"/>
      <c r="E73" s="522"/>
      <c r="F73" s="523"/>
      <c r="G73" s="523"/>
      <c r="N73" s="2390"/>
      <c r="O73" s="522"/>
      <c r="P73" s="522"/>
      <c r="Q73" s="522"/>
      <c r="R73" s="522"/>
      <c r="W73" s="522"/>
      <c r="X73" s="522"/>
      <c r="Y73" s="522"/>
      <c r="Z73" s="522"/>
      <c r="AA73" s="522"/>
      <c r="AB73" s="523"/>
      <c r="AC73" s="523"/>
      <c r="AE73" s="2390"/>
    </row>
    <row r="74" spans="1:67" s="508" customFormat="1" ht="12.75">
      <c r="A74" s="522"/>
      <c r="B74" s="522"/>
      <c r="C74" s="522"/>
      <c r="D74" s="522"/>
      <c r="E74" s="522"/>
      <c r="F74" s="523"/>
      <c r="G74" s="523"/>
      <c r="N74" s="2390"/>
      <c r="O74" s="522"/>
      <c r="P74" s="522"/>
      <c r="Q74" s="522"/>
      <c r="R74" s="522"/>
      <c r="W74" s="522"/>
      <c r="X74" s="522"/>
      <c r="Y74" s="522"/>
      <c r="Z74" s="522"/>
      <c r="AA74" s="522"/>
      <c r="AB74" s="523"/>
      <c r="AC74" s="523"/>
      <c r="AE74" s="2390"/>
    </row>
    <row r="75" spans="1:67" s="508" customFormat="1" ht="12.75">
      <c r="A75" s="522"/>
      <c r="B75" s="522"/>
      <c r="C75" s="522"/>
      <c r="D75" s="522"/>
      <c r="E75" s="522"/>
      <c r="F75" s="523"/>
      <c r="G75" s="523"/>
      <c r="N75" s="2390"/>
      <c r="O75" s="522"/>
      <c r="P75" s="522"/>
      <c r="Q75" s="522"/>
      <c r="R75" s="522"/>
      <c r="W75" s="522"/>
      <c r="X75" s="522"/>
      <c r="Y75" s="522"/>
      <c r="Z75" s="522"/>
      <c r="AA75" s="522"/>
      <c r="AB75" s="523"/>
      <c r="AC75" s="523"/>
      <c r="AE75" s="2390"/>
    </row>
    <row r="76" spans="1:67" s="508" customFormat="1" ht="15">
      <c r="A76" s="522"/>
      <c r="B76" s="522"/>
      <c r="C76" s="522"/>
      <c r="D76" s="522"/>
      <c r="E76" s="522"/>
      <c r="F76" s="523"/>
      <c r="G76" s="523"/>
      <c r="J76" s="1058"/>
      <c r="N76" s="2390"/>
      <c r="O76" s="522"/>
      <c r="P76" s="522"/>
      <c r="Q76" s="522"/>
      <c r="R76" s="522"/>
      <c r="W76" s="522"/>
      <c r="X76" s="522"/>
      <c r="Y76" s="522"/>
      <c r="Z76" s="522"/>
      <c r="AA76" s="522"/>
      <c r="AB76" s="523"/>
      <c r="AC76" s="523"/>
      <c r="AE76" s="2390"/>
    </row>
    <row r="77" spans="1:67" s="508" customFormat="1" ht="12.75">
      <c r="A77" s="522"/>
      <c r="B77" s="522"/>
      <c r="C77" s="522"/>
      <c r="D77" s="522"/>
      <c r="E77" s="522"/>
      <c r="F77" s="523"/>
      <c r="G77" s="523"/>
      <c r="N77" s="2390"/>
      <c r="O77" s="522"/>
      <c r="P77" s="522"/>
      <c r="Q77" s="522"/>
      <c r="R77" s="522"/>
      <c r="W77" s="522"/>
      <c r="X77" s="522"/>
      <c r="Y77" s="522"/>
      <c r="Z77" s="522"/>
      <c r="AA77" s="522"/>
      <c r="AB77" s="523"/>
      <c r="AC77" s="523"/>
      <c r="AE77" s="2390"/>
    </row>
    <row r="78" spans="1:67" s="508" customFormat="1" ht="12.75">
      <c r="A78" s="522"/>
      <c r="B78" s="522"/>
      <c r="C78" s="522"/>
      <c r="D78" s="522"/>
      <c r="E78" s="522"/>
      <c r="F78" s="523"/>
      <c r="G78" s="523"/>
      <c r="N78" s="2390"/>
      <c r="O78" s="522"/>
      <c r="P78" s="522"/>
      <c r="Q78" s="522"/>
      <c r="R78" s="522"/>
      <c r="W78" s="522"/>
      <c r="X78" s="522"/>
      <c r="Y78" s="522"/>
      <c r="Z78" s="522"/>
      <c r="AA78" s="522"/>
      <c r="AB78" s="523"/>
      <c r="AC78" s="523"/>
      <c r="AE78" s="2390"/>
    </row>
    <row r="79" spans="1:67" s="508" customFormat="1" ht="15">
      <c r="A79" s="522"/>
      <c r="B79" s="522"/>
      <c r="C79" s="522"/>
      <c r="D79" s="522"/>
      <c r="E79" s="522"/>
      <c r="F79" s="523"/>
      <c r="G79" s="523"/>
      <c r="J79" s="1058"/>
      <c r="N79" s="2390"/>
      <c r="O79" s="522"/>
      <c r="P79" s="522"/>
      <c r="Q79" s="522"/>
      <c r="R79" s="522"/>
      <c r="W79" s="522"/>
      <c r="X79" s="522"/>
      <c r="Y79" s="522"/>
      <c r="Z79" s="522"/>
      <c r="AA79" s="522"/>
      <c r="AB79" s="523"/>
      <c r="AC79" s="523"/>
      <c r="AE79" s="2390"/>
    </row>
    <row r="80" spans="1:67" s="508" customFormat="1" ht="15">
      <c r="A80" s="522"/>
      <c r="B80" s="522"/>
      <c r="C80" s="522"/>
      <c r="D80" s="522"/>
      <c r="E80" s="522"/>
      <c r="F80" s="523"/>
      <c r="G80" s="523"/>
      <c r="J80" s="1058"/>
      <c r="N80" s="2390"/>
      <c r="O80" s="522"/>
      <c r="P80" s="522"/>
      <c r="Q80" s="522"/>
      <c r="R80" s="522"/>
      <c r="W80" s="522"/>
      <c r="X80" s="522"/>
      <c r="Y80" s="522"/>
      <c r="Z80" s="522"/>
      <c r="AA80" s="522"/>
      <c r="AB80" s="523"/>
      <c r="AC80" s="523"/>
      <c r="AE80" s="2390"/>
    </row>
    <row r="81" spans="1:31" s="508" customFormat="1" ht="12.75">
      <c r="A81" s="522"/>
      <c r="B81" s="522"/>
      <c r="C81" s="522"/>
      <c r="D81" s="522"/>
      <c r="E81" s="522"/>
      <c r="F81" s="523"/>
      <c r="G81" s="523"/>
      <c r="N81" s="2390"/>
      <c r="O81" s="522"/>
      <c r="P81" s="522"/>
      <c r="Q81" s="522"/>
      <c r="R81" s="522"/>
      <c r="W81" s="522"/>
      <c r="X81" s="522"/>
      <c r="Y81" s="522"/>
      <c r="Z81" s="522"/>
      <c r="AA81" s="522"/>
      <c r="AB81" s="523"/>
      <c r="AC81" s="523"/>
      <c r="AE81" s="2390"/>
    </row>
    <row r="82" spans="1:31" s="508" customFormat="1" ht="15">
      <c r="A82" s="522"/>
      <c r="B82" s="522"/>
      <c r="C82" s="522"/>
      <c r="D82" s="522"/>
      <c r="E82" s="522"/>
      <c r="F82" s="523"/>
      <c r="G82" s="523"/>
      <c r="J82" s="1058"/>
      <c r="N82" s="2390"/>
      <c r="O82" s="522"/>
      <c r="P82" s="522"/>
      <c r="Q82" s="522"/>
      <c r="R82" s="522"/>
      <c r="W82" s="522"/>
      <c r="X82" s="522"/>
      <c r="Y82" s="522"/>
      <c r="Z82" s="522"/>
      <c r="AA82" s="522"/>
      <c r="AB82" s="523"/>
      <c r="AC82" s="523"/>
      <c r="AE82" s="2390"/>
    </row>
    <row r="83" spans="1:31" s="508" customFormat="1" ht="12.75">
      <c r="A83" s="522"/>
      <c r="B83" s="522"/>
      <c r="C83" s="522"/>
      <c r="D83" s="522"/>
      <c r="E83" s="522"/>
      <c r="F83" s="523"/>
      <c r="G83" s="523"/>
      <c r="N83" s="2390"/>
      <c r="O83" s="522"/>
      <c r="P83" s="522"/>
      <c r="Q83" s="522"/>
      <c r="R83" s="522"/>
      <c r="W83" s="522"/>
      <c r="X83" s="522"/>
      <c r="Y83" s="522"/>
      <c r="Z83" s="522"/>
      <c r="AA83" s="522"/>
      <c r="AB83" s="523"/>
      <c r="AC83" s="523"/>
      <c r="AE83" s="2390"/>
    </row>
    <row r="84" spans="1:31" s="508" customFormat="1" ht="15">
      <c r="A84" s="522"/>
      <c r="B84" s="522"/>
      <c r="C84" s="522"/>
      <c r="D84" s="522"/>
      <c r="E84" s="522"/>
      <c r="F84" s="523"/>
      <c r="G84" s="523"/>
      <c r="J84" s="1058"/>
      <c r="N84" s="2390"/>
      <c r="O84" s="522"/>
      <c r="P84" s="522"/>
      <c r="Q84" s="522"/>
      <c r="R84" s="522"/>
      <c r="W84" s="522"/>
      <c r="X84" s="522"/>
      <c r="Y84" s="522"/>
      <c r="Z84" s="522"/>
      <c r="AA84" s="522"/>
      <c r="AB84" s="523"/>
      <c r="AC84" s="523"/>
      <c r="AE84" s="2390"/>
    </row>
    <row r="85" spans="1:31" s="508" customFormat="1" ht="12.75">
      <c r="A85" s="522"/>
      <c r="B85" s="522"/>
      <c r="C85" s="522"/>
      <c r="D85" s="522"/>
      <c r="E85" s="522"/>
      <c r="F85" s="523"/>
      <c r="G85" s="523"/>
      <c r="N85" s="2390"/>
      <c r="O85" s="522"/>
      <c r="P85" s="522"/>
      <c r="Q85" s="522"/>
      <c r="R85" s="522"/>
      <c r="W85" s="522"/>
      <c r="X85" s="522"/>
      <c r="Y85" s="522"/>
      <c r="Z85" s="522"/>
      <c r="AA85" s="522"/>
      <c r="AB85" s="523"/>
      <c r="AC85" s="523"/>
      <c r="AE85" s="2390"/>
    </row>
    <row r="86" spans="1:31" s="508" customFormat="1" ht="12.75">
      <c r="A86" s="522"/>
      <c r="B86" s="522"/>
      <c r="C86" s="522"/>
      <c r="D86" s="522"/>
      <c r="E86" s="522"/>
      <c r="F86" s="523"/>
      <c r="G86" s="523"/>
      <c r="N86" s="2390"/>
      <c r="O86" s="522"/>
      <c r="P86" s="522"/>
      <c r="Q86" s="522"/>
      <c r="R86" s="522"/>
      <c r="W86" s="522"/>
      <c r="X86" s="522"/>
      <c r="Y86" s="522"/>
      <c r="Z86" s="522"/>
      <c r="AA86" s="522"/>
      <c r="AB86" s="523"/>
      <c r="AC86" s="523"/>
      <c r="AE86" s="2390"/>
    </row>
    <row r="87" spans="1:31" s="508" customFormat="1" ht="12.75">
      <c r="A87" s="522"/>
      <c r="B87" s="522"/>
      <c r="C87" s="522"/>
      <c r="D87" s="522"/>
      <c r="E87" s="522"/>
      <c r="F87" s="523"/>
      <c r="G87" s="523"/>
      <c r="N87" s="2390"/>
      <c r="O87" s="522"/>
      <c r="P87" s="522"/>
      <c r="Q87" s="522"/>
      <c r="R87" s="522"/>
      <c r="W87" s="522"/>
      <c r="X87" s="522"/>
      <c r="Y87" s="522"/>
      <c r="Z87" s="522"/>
      <c r="AA87" s="522"/>
      <c r="AB87" s="523"/>
      <c r="AC87" s="523"/>
      <c r="AE87" s="2390"/>
    </row>
    <row r="88" spans="1:31" s="508" customFormat="1" ht="12.75">
      <c r="A88" s="522"/>
      <c r="B88" s="522"/>
      <c r="C88" s="522"/>
      <c r="D88" s="522"/>
      <c r="E88" s="522"/>
      <c r="F88" s="523"/>
      <c r="G88" s="523"/>
      <c r="N88" s="2390"/>
      <c r="O88" s="522"/>
      <c r="P88" s="522"/>
      <c r="Q88" s="522"/>
      <c r="R88" s="522"/>
      <c r="W88" s="522"/>
      <c r="X88" s="522"/>
      <c r="Y88" s="522"/>
      <c r="Z88" s="522"/>
      <c r="AA88" s="522"/>
      <c r="AB88" s="523"/>
      <c r="AC88" s="523"/>
      <c r="AE88" s="2390"/>
    </row>
    <row r="89" spans="1:31" s="508" customFormat="1" ht="12.75">
      <c r="A89" s="522"/>
      <c r="B89" s="522"/>
      <c r="C89" s="522"/>
      <c r="D89" s="522"/>
      <c r="E89" s="522"/>
      <c r="F89" s="523"/>
      <c r="G89" s="523"/>
      <c r="N89" s="2390"/>
      <c r="O89" s="522"/>
      <c r="P89" s="522"/>
      <c r="Q89" s="522"/>
      <c r="R89" s="522"/>
      <c r="W89" s="522"/>
      <c r="X89" s="522"/>
      <c r="Y89" s="522"/>
      <c r="Z89" s="522"/>
      <c r="AA89" s="522"/>
      <c r="AB89" s="523"/>
      <c r="AC89" s="523"/>
      <c r="AE89" s="2390"/>
    </row>
    <row r="90" spans="1:31" s="508" customFormat="1" ht="15">
      <c r="A90" s="522"/>
      <c r="B90" s="522"/>
      <c r="C90" s="522"/>
      <c r="D90" s="522"/>
      <c r="E90" s="522"/>
      <c r="F90" s="523"/>
      <c r="G90" s="523"/>
      <c r="J90" s="1058"/>
      <c r="N90" s="2390"/>
      <c r="O90" s="522"/>
      <c r="P90" s="522"/>
      <c r="Q90" s="522"/>
      <c r="R90" s="522"/>
      <c r="W90" s="522"/>
      <c r="X90" s="522"/>
      <c r="Y90" s="522"/>
      <c r="Z90" s="522"/>
      <c r="AA90" s="522"/>
      <c r="AB90" s="523"/>
      <c r="AC90" s="523"/>
      <c r="AE90" s="2390"/>
    </row>
    <row r="91" spans="1:31" s="508" customFormat="1" ht="15">
      <c r="A91" s="522"/>
      <c r="B91" s="522"/>
      <c r="C91" s="522"/>
      <c r="D91" s="522"/>
      <c r="E91" s="522"/>
      <c r="F91" s="523"/>
      <c r="G91" s="523"/>
      <c r="J91" s="1058"/>
      <c r="N91" s="2390"/>
      <c r="O91" s="522"/>
      <c r="P91" s="522"/>
      <c r="Q91" s="522"/>
      <c r="R91" s="522"/>
      <c r="W91" s="522"/>
      <c r="X91" s="522"/>
      <c r="Y91" s="522"/>
      <c r="Z91" s="522"/>
      <c r="AA91" s="522"/>
      <c r="AB91" s="523"/>
      <c r="AC91" s="523"/>
      <c r="AE91" s="2390"/>
    </row>
    <row r="92" spans="1:31" s="508" customFormat="1" ht="12.75">
      <c r="A92" s="522"/>
      <c r="B92" s="522"/>
      <c r="C92" s="522"/>
      <c r="D92" s="522"/>
      <c r="E92" s="522"/>
      <c r="F92" s="523"/>
      <c r="G92" s="523"/>
      <c r="N92" s="2390"/>
      <c r="O92" s="522"/>
      <c r="P92" s="522"/>
      <c r="Q92" s="522"/>
      <c r="R92" s="522"/>
      <c r="W92" s="522"/>
      <c r="X92" s="522"/>
      <c r="Y92" s="522"/>
      <c r="Z92" s="522"/>
      <c r="AA92" s="522"/>
      <c r="AB92" s="523"/>
      <c r="AC92" s="523"/>
      <c r="AE92" s="2390"/>
    </row>
    <row r="93" spans="1:31" s="508" customFormat="1" ht="12.75">
      <c r="A93" s="522"/>
      <c r="B93" s="522"/>
      <c r="C93" s="522"/>
      <c r="D93" s="522"/>
      <c r="E93" s="522"/>
      <c r="F93" s="523"/>
      <c r="G93" s="523"/>
      <c r="N93" s="2390"/>
      <c r="O93" s="522"/>
      <c r="P93" s="522"/>
      <c r="Q93" s="522"/>
      <c r="R93" s="522"/>
      <c r="W93" s="522"/>
      <c r="X93" s="522"/>
      <c r="Y93" s="522"/>
      <c r="Z93" s="522"/>
      <c r="AA93" s="522"/>
      <c r="AB93" s="523"/>
      <c r="AC93" s="523"/>
      <c r="AE93" s="2390"/>
    </row>
    <row r="94" spans="1:31" s="508" customFormat="1" ht="12.75">
      <c r="A94" s="522"/>
      <c r="B94" s="522"/>
      <c r="C94" s="522"/>
      <c r="D94" s="522"/>
      <c r="E94" s="522"/>
      <c r="F94" s="523"/>
      <c r="G94" s="523"/>
      <c r="N94" s="2390"/>
      <c r="O94" s="522"/>
      <c r="P94" s="522"/>
      <c r="Q94" s="522"/>
      <c r="R94" s="522"/>
      <c r="W94" s="522"/>
      <c r="X94" s="522"/>
      <c r="Y94" s="522"/>
      <c r="Z94" s="522"/>
      <c r="AA94" s="522"/>
      <c r="AB94" s="523"/>
      <c r="AC94" s="523"/>
      <c r="AE94" s="2390"/>
    </row>
    <row r="95" spans="1:31" s="508" customFormat="1" ht="12.75">
      <c r="A95" s="522"/>
      <c r="B95" s="522"/>
      <c r="C95" s="522"/>
      <c r="D95" s="522"/>
      <c r="E95" s="522"/>
      <c r="F95" s="523"/>
      <c r="G95" s="523"/>
      <c r="N95" s="2390"/>
      <c r="O95" s="522"/>
      <c r="P95" s="522"/>
      <c r="Q95" s="522"/>
      <c r="R95" s="522"/>
      <c r="W95" s="522"/>
      <c r="X95" s="522"/>
      <c r="Y95" s="522"/>
      <c r="Z95" s="522"/>
      <c r="AA95" s="522"/>
      <c r="AB95" s="523"/>
      <c r="AC95" s="523"/>
      <c r="AE95" s="2390"/>
    </row>
    <row r="96" spans="1:31" s="508" customFormat="1" ht="12.75">
      <c r="A96" s="522"/>
      <c r="B96" s="522"/>
      <c r="C96" s="522"/>
      <c r="D96" s="522"/>
      <c r="E96" s="522"/>
      <c r="F96" s="523"/>
      <c r="G96" s="523"/>
      <c r="N96" s="2390"/>
      <c r="O96" s="522"/>
      <c r="P96" s="522"/>
      <c r="Q96" s="522"/>
      <c r="R96" s="522"/>
      <c r="W96" s="522"/>
      <c r="X96" s="522"/>
      <c r="Y96" s="522"/>
      <c r="Z96" s="522"/>
      <c r="AA96" s="522"/>
      <c r="AB96" s="523"/>
      <c r="AC96" s="523"/>
      <c r="AE96" s="2390"/>
    </row>
    <row r="97" spans="1:31" s="508" customFormat="1" ht="15">
      <c r="A97" s="522"/>
      <c r="B97" s="522"/>
      <c r="C97" s="522"/>
      <c r="D97" s="522"/>
      <c r="E97" s="522"/>
      <c r="F97" s="523"/>
      <c r="G97" s="523"/>
      <c r="J97" s="1058"/>
      <c r="N97" s="2390"/>
      <c r="O97" s="522"/>
      <c r="P97" s="522"/>
      <c r="Q97" s="522"/>
      <c r="R97" s="522"/>
      <c r="W97" s="522"/>
      <c r="X97" s="522"/>
      <c r="Y97" s="522"/>
      <c r="Z97" s="522"/>
      <c r="AA97" s="522"/>
      <c r="AB97" s="523"/>
      <c r="AC97" s="523"/>
      <c r="AE97" s="2390"/>
    </row>
    <row r="98" spans="1:31" s="508" customFormat="1" ht="12.75">
      <c r="A98" s="522"/>
      <c r="B98" s="522"/>
      <c r="C98" s="522"/>
      <c r="D98" s="522"/>
      <c r="E98" s="522"/>
      <c r="F98" s="523"/>
      <c r="G98" s="523"/>
      <c r="N98" s="2390"/>
      <c r="O98" s="522"/>
      <c r="P98" s="522"/>
      <c r="Q98" s="522"/>
      <c r="R98" s="522"/>
      <c r="W98" s="522"/>
      <c r="X98" s="522"/>
      <c r="Y98" s="522"/>
      <c r="Z98" s="522"/>
      <c r="AA98" s="522"/>
      <c r="AB98" s="523"/>
      <c r="AC98" s="523"/>
      <c r="AE98" s="2390"/>
    </row>
    <row r="99" spans="1:31" s="508" customFormat="1" ht="12.75">
      <c r="A99" s="522"/>
      <c r="B99" s="522"/>
      <c r="C99" s="522"/>
      <c r="D99" s="522"/>
      <c r="E99" s="522"/>
      <c r="F99" s="523"/>
      <c r="G99" s="523"/>
      <c r="N99" s="2390"/>
      <c r="O99" s="522"/>
      <c r="P99" s="522"/>
      <c r="Q99" s="522"/>
      <c r="R99" s="522"/>
      <c r="W99" s="522"/>
      <c r="X99" s="522"/>
      <c r="Y99" s="522"/>
      <c r="Z99" s="522"/>
      <c r="AA99" s="522"/>
      <c r="AB99" s="523"/>
      <c r="AC99" s="523"/>
      <c r="AE99" s="2390"/>
    </row>
    <row r="100" spans="1:31" s="508" customFormat="1" ht="12.75">
      <c r="A100" s="522"/>
      <c r="B100" s="522"/>
      <c r="C100" s="522"/>
      <c r="D100" s="522"/>
      <c r="E100" s="522"/>
      <c r="F100" s="523"/>
      <c r="G100" s="523"/>
      <c r="N100" s="2390"/>
      <c r="O100" s="522"/>
      <c r="P100" s="522"/>
      <c r="Q100" s="522"/>
      <c r="R100" s="522"/>
      <c r="W100" s="522"/>
      <c r="X100" s="522"/>
      <c r="Y100" s="522"/>
      <c r="Z100" s="522"/>
      <c r="AA100" s="522"/>
      <c r="AB100" s="523"/>
      <c r="AC100" s="523"/>
      <c r="AE100" s="2390"/>
    </row>
    <row r="101" spans="1:31" s="508" customFormat="1" ht="12.75">
      <c r="A101" s="522"/>
      <c r="B101" s="522"/>
      <c r="C101" s="522"/>
      <c r="D101" s="522"/>
      <c r="E101" s="522"/>
      <c r="F101" s="523"/>
      <c r="G101" s="523"/>
      <c r="N101" s="2390"/>
      <c r="O101" s="522"/>
      <c r="P101" s="522"/>
      <c r="Q101" s="522"/>
      <c r="R101" s="522"/>
      <c r="W101" s="522"/>
      <c r="X101" s="522"/>
      <c r="Y101" s="522"/>
      <c r="Z101" s="522"/>
      <c r="AA101" s="522"/>
      <c r="AB101" s="523"/>
      <c r="AC101" s="523"/>
      <c r="AE101" s="2390"/>
    </row>
    <row r="102" spans="1:31" s="508" customFormat="1" ht="12.75">
      <c r="A102" s="522"/>
      <c r="B102" s="522"/>
      <c r="C102" s="522"/>
      <c r="D102" s="522"/>
      <c r="E102" s="522"/>
      <c r="F102" s="523"/>
      <c r="G102" s="523"/>
      <c r="N102" s="2390"/>
      <c r="O102" s="522"/>
      <c r="P102" s="522"/>
      <c r="Q102" s="522"/>
      <c r="R102" s="522"/>
      <c r="W102" s="522"/>
      <c r="X102" s="522"/>
      <c r="Y102" s="522"/>
      <c r="Z102" s="522"/>
      <c r="AA102" s="522"/>
      <c r="AB102" s="523"/>
      <c r="AC102" s="523"/>
      <c r="AE102" s="2390"/>
    </row>
    <row r="103" spans="1:31" s="508" customFormat="1" ht="15">
      <c r="A103" s="522"/>
      <c r="B103" s="522"/>
      <c r="C103" s="522"/>
      <c r="D103" s="522"/>
      <c r="E103" s="522"/>
      <c r="F103" s="523"/>
      <c r="G103" s="523"/>
      <c r="J103" s="1058"/>
      <c r="N103" s="2390"/>
      <c r="O103" s="522"/>
      <c r="P103" s="522"/>
      <c r="Q103" s="522"/>
      <c r="R103" s="522"/>
      <c r="W103" s="522"/>
      <c r="X103" s="522"/>
      <c r="Y103" s="522"/>
      <c r="Z103" s="522"/>
      <c r="AA103" s="522"/>
      <c r="AB103" s="523"/>
      <c r="AC103" s="523"/>
      <c r="AE103" s="2390"/>
    </row>
    <row r="104" spans="1:31" s="508" customFormat="1" ht="12.75">
      <c r="A104" s="522"/>
      <c r="B104" s="522"/>
      <c r="C104" s="522"/>
      <c r="D104" s="522"/>
      <c r="E104" s="522"/>
      <c r="F104" s="523"/>
      <c r="G104" s="523"/>
      <c r="N104" s="2390"/>
      <c r="O104" s="522"/>
      <c r="P104" s="522"/>
      <c r="Q104" s="522"/>
      <c r="R104" s="522"/>
      <c r="W104" s="522"/>
      <c r="X104" s="522"/>
      <c r="Y104" s="522"/>
      <c r="Z104" s="522"/>
      <c r="AA104" s="522"/>
      <c r="AB104" s="523"/>
      <c r="AC104" s="523"/>
      <c r="AE104" s="2390"/>
    </row>
    <row r="105" spans="1:31" s="508" customFormat="1" ht="12.75">
      <c r="A105" s="522"/>
      <c r="B105" s="522"/>
      <c r="C105" s="522"/>
      <c r="D105" s="522"/>
      <c r="E105" s="522"/>
      <c r="F105" s="523"/>
      <c r="G105" s="523"/>
      <c r="N105" s="2390"/>
      <c r="O105" s="522"/>
      <c r="P105" s="522"/>
      <c r="Q105" s="522"/>
      <c r="R105" s="522"/>
      <c r="W105" s="522"/>
      <c r="X105" s="522"/>
      <c r="Y105" s="522"/>
      <c r="Z105" s="522"/>
      <c r="AA105" s="522"/>
      <c r="AB105" s="523"/>
      <c r="AC105" s="523"/>
      <c r="AE105" s="2390"/>
    </row>
    <row r="106" spans="1:31" s="508" customFormat="1" ht="12.75">
      <c r="A106" s="522"/>
      <c r="B106" s="522"/>
      <c r="C106" s="522"/>
      <c r="D106" s="522"/>
      <c r="E106" s="522"/>
      <c r="F106" s="523"/>
      <c r="G106" s="523"/>
      <c r="N106" s="2390"/>
      <c r="O106" s="522"/>
      <c r="P106" s="522"/>
      <c r="Q106" s="522"/>
      <c r="R106" s="522"/>
      <c r="W106" s="522"/>
      <c r="X106" s="522"/>
      <c r="Y106" s="522"/>
      <c r="Z106" s="522"/>
      <c r="AA106" s="522"/>
      <c r="AB106" s="523"/>
      <c r="AC106" s="523"/>
      <c r="AE106" s="2390"/>
    </row>
    <row r="107" spans="1:31" s="508" customFormat="1" ht="15">
      <c r="A107" s="522"/>
      <c r="B107" s="522"/>
      <c r="C107" s="522"/>
      <c r="D107" s="522"/>
      <c r="E107" s="522"/>
      <c r="F107" s="523"/>
      <c r="G107" s="523"/>
      <c r="J107" s="1058"/>
      <c r="N107" s="2390"/>
      <c r="O107" s="522"/>
      <c r="P107" s="522"/>
      <c r="Q107" s="522"/>
      <c r="R107" s="522"/>
      <c r="W107" s="522"/>
      <c r="X107" s="522"/>
      <c r="Y107" s="522"/>
      <c r="Z107" s="522"/>
      <c r="AA107" s="522"/>
      <c r="AB107" s="523"/>
      <c r="AC107" s="523"/>
      <c r="AE107" s="2390"/>
    </row>
    <row r="108" spans="1:31" s="508" customFormat="1" ht="15">
      <c r="A108" s="522"/>
      <c r="B108" s="522"/>
      <c r="C108" s="522"/>
      <c r="D108" s="522"/>
      <c r="E108" s="522"/>
      <c r="F108" s="523"/>
      <c r="G108" s="523"/>
      <c r="J108" s="1058"/>
      <c r="N108" s="2390"/>
      <c r="O108" s="522"/>
      <c r="P108" s="522"/>
      <c r="Q108" s="522"/>
      <c r="R108" s="522"/>
      <c r="W108" s="522"/>
      <c r="X108" s="522"/>
      <c r="Y108" s="522"/>
      <c r="Z108" s="522"/>
      <c r="AA108" s="522"/>
      <c r="AB108" s="523"/>
      <c r="AC108" s="523"/>
      <c r="AE108" s="2390"/>
    </row>
    <row r="109" spans="1:31" s="508" customFormat="1" ht="15">
      <c r="A109" s="522"/>
      <c r="B109" s="522"/>
      <c r="C109" s="522"/>
      <c r="D109" s="522"/>
      <c r="E109" s="522"/>
      <c r="F109" s="523"/>
      <c r="G109" s="523"/>
      <c r="J109" s="1058"/>
      <c r="N109" s="2390"/>
      <c r="O109" s="522"/>
      <c r="P109" s="522"/>
      <c r="Q109" s="522"/>
      <c r="R109" s="522"/>
      <c r="W109" s="522"/>
      <c r="X109" s="522"/>
      <c r="Y109" s="522"/>
      <c r="Z109" s="522"/>
      <c r="AA109" s="522"/>
      <c r="AB109" s="523"/>
      <c r="AC109" s="523"/>
      <c r="AE109" s="2390"/>
    </row>
    <row r="110" spans="1:31" s="508" customFormat="1" ht="15">
      <c r="A110" s="522"/>
      <c r="B110" s="522"/>
      <c r="C110" s="522"/>
      <c r="D110" s="522"/>
      <c r="E110" s="522"/>
      <c r="F110" s="523"/>
      <c r="G110" s="523"/>
      <c r="J110" s="1058"/>
      <c r="N110" s="2390"/>
      <c r="O110" s="522"/>
      <c r="P110" s="522"/>
      <c r="Q110" s="522"/>
      <c r="R110" s="522"/>
      <c r="W110" s="522"/>
      <c r="X110" s="522"/>
      <c r="Y110" s="522"/>
      <c r="Z110" s="522"/>
      <c r="AA110" s="522"/>
      <c r="AB110" s="523"/>
      <c r="AC110" s="523"/>
      <c r="AE110" s="2390"/>
    </row>
    <row r="111" spans="1:31" s="508" customFormat="1" ht="12.75">
      <c r="A111" s="522"/>
      <c r="B111" s="522"/>
      <c r="C111" s="522"/>
      <c r="D111" s="522"/>
      <c r="E111" s="522"/>
      <c r="F111" s="523"/>
      <c r="G111" s="523"/>
      <c r="N111" s="2390"/>
      <c r="O111" s="522"/>
      <c r="P111" s="522"/>
      <c r="Q111" s="522"/>
      <c r="R111" s="522"/>
      <c r="W111" s="522"/>
      <c r="X111" s="522"/>
      <c r="Y111" s="522"/>
      <c r="Z111" s="522"/>
      <c r="AA111" s="522"/>
      <c r="AB111" s="523"/>
      <c r="AC111" s="523"/>
      <c r="AE111" s="2390"/>
    </row>
    <row r="112" spans="1:31" s="508" customFormat="1" ht="12.75">
      <c r="A112" s="522"/>
      <c r="B112" s="522"/>
      <c r="C112" s="522"/>
      <c r="D112" s="522"/>
      <c r="E112" s="522"/>
      <c r="F112" s="523"/>
      <c r="G112" s="523"/>
      <c r="N112" s="2390"/>
      <c r="O112" s="522"/>
      <c r="P112" s="522"/>
      <c r="Q112" s="522"/>
      <c r="R112" s="522"/>
      <c r="W112" s="522"/>
      <c r="X112" s="522"/>
      <c r="Y112" s="522"/>
      <c r="Z112" s="522"/>
      <c r="AA112" s="522"/>
      <c r="AB112" s="523"/>
      <c r="AC112" s="523"/>
      <c r="AE112" s="2390"/>
    </row>
    <row r="113" spans="1:31" s="508" customFormat="1" ht="12.75">
      <c r="A113" s="522"/>
      <c r="B113" s="522"/>
      <c r="C113" s="522"/>
      <c r="D113" s="522"/>
      <c r="E113" s="522"/>
      <c r="F113" s="523"/>
      <c r="G113" s="523"/>
      <c r="N113" s="2390"/>
      <c r="O113" s="522"/>
      <c r="P113" s="522"/>
      <c r="Q113" s="522"/>
      <c r="R113" s="522"/>
      <c r="W113" s="522"/>
      <c r="X113" s="522"/>
      <c r="Y113" s="522"/>
      <c r="Z113" s="522"/>
      <c r="AA113" s="522"/>
      <c r="AB113" s="523"/>
      <c r="AC113" s="523"/>
      <c r="AE113" s="2390"/>
    </row>
    <row r="114" spans="1:31" s="508" customFormat="1" ht="12.75">
      <c r="A114" s="522"/>
      <c r="B114" s="522"/>
      <c r="C114" s="522"/>
      <c r="D114" s="522"/>
      <c r="E114" s="522"/>
      <c r="F114" s="523"/>
      <c r="G114" s="523"/>
      <c r="N114" s="2390"/>
      <c r="O114" s="522"/>
      <c r="P114" s="522"/>
      <c r="Q114" s="522"/>
      <c r="R114" s="522"/>
      <c r="W114" s="522"/>
      <c r="X114" s="522"/>
      <c r="Y114" s="522"/>
      <c r="Z114" s="522"/>
      <c r="AA114" s="522"/>
      <c r="AB114" s="523"/>
      <c r="AC114" s="523"/>
      <c r="AE114" s="2390"/>
    </row>
    <row r="115" spans="1:31" s="508" customFormat="1" ht="12.75">
      <c r="A115" s="522"/>
      <c r="B115" s="522"/>
      <c r="C115" s="522"/>
      <c r="D115" s="522"/>
      <c r="E115" s="522"/>
      <c r="F115" s="523"/>
      <c r="G115" s="523"/>
      <c r="N115" s="2390"/>
      <c r="O115" s="522"/>
      <c r="P115" s="522"/>
      <c r="Q115" s="522"/>
      <c r="R115" s="522"/>
      <c r="W115" s="522"/>
      <c r="X115" s="522"/>
      <c r="Y115" s="522"/>
      <c r="Z115" s="522"/>
      <c r="AA115" s="522"/>
      <c r="AB115" s="523"/>
      <c r="AC115" s="523"/>
      <c r="AE115" s="2390"/>
    </row>
    <row r="116" spans="1:31" s="508" customFormat="1" ht="12.75">
      <c r="A116" s="522"/>
      <c r="B116" s="522"/>
      <c r="C116" s="522"/>
      <c r="D116" s="522"/>
      <c r="E116" s="522"/>
      <c r="F116" s="523"/>
      <c r="G116" s="523"/>
      <c r="N116" s="2390"/>
      <c r="O116" s="522"/>
      <c r="P116" s="522"/>
      <c r="Q116" s="522"/>
      <c r="R116" s="522"/>
      <c r="W116" s="522"/>
      <c r="X116" s="522"/>
      <c r="Y116" s="522"/>
      <c r="Z116" s="522"/>
      <c r="AA116" s="522"/>
      <c r="AB116" s="523"/>
      <c r="AC116" s="523"/>
      <c r="AE116" s="2390"/>
    </row>
    <row r="117" spans="1:31" s="508" customFormat="1" ht="12.75">
      <c r="A117" s="522"/>
      <c r="B117" s="522"/>
      <c r="C117" s="522"/>
      <c r="D117" s="522"/>
      <c r="E117" s="522"/>
      <c r="F117" s="523"/>
      <c r="G117" s="523"/>
      <c r="N117" s="2390"/>
      <c r="O117" s="522"/>
      <c r="P117" s="522"/>
      <c r="Q117" s="522"/>
      <c r="R117" s="522"/>
      <c r="W117" s="522"/>
      <c r="X117" s="522"/>
      <c r="Y117" s="522"/>
      <c r="Z117" s="522"/>
      <c r="AA117" s="522"/>
      <c r="AB117" s="523"/>
      <c r="AC117" s="523"/>
      <c r="AE117" s="2390"/>
    </row>
    <row r="118" spans="1:31" s="508" customFormat="1" ht="15">
      <c r="A118" s="522"/>
      <c r="B118" s="522"/>
      <c r="C118" s="522"/>
      <c r="D118" s="522"/>
      <c r="E118" s="522"/>
      <c r="F118" s="523"/>
      <c r="G118" s="523"/>
      <c r="J118" s="1058"/>
      <c r="N118" s="2390"/>
      <c r="O118" s="522"/>
      <c r="P118" s="522"/>
      <c r="Q118" s="522"/>
      <c r="R118" s="522"/>
      <c r="W118" s="522"/>
      <c r="X118" s="522"/>
      <c r="Y118" s="522"/>
      <c r="Z118" s="522"/>
      <c r="AA118" s="522"/>
      <c r="AB118" s="523"/>
      <c r="AC118" s="523"/>
      <c r="AE118" s="2390"/>
    </row>
    <row r="119" spans="1:31" s="508" customFormat="1" ht="12.75">
      <c r="A119" s="522"/>
      <c r="B119" s="522"/>
      <c r="C119" s="522"/>
      <c r="D119" s="522"/>
      <c r="E119" s="522"/>
      <c r="F119" s="523"/>
      <c r="G119" s="523"/>
      <c r="N119" s="2390"/>
      <c r="O119" s="522"/>
      <c r="P119" s="522"/>
      <c r="Q119" s="522"/>
      <c r="R119" s="522"/>
      <c r="W119" s="522"/>
      <c r="X119" s="522"/>
      <c r="Y119" s="522"/>
      <c r="Z119" s="522"/>
      <c r="AA119" s="522"/>
      <c r="AB119" s="523"/>
      <c r="AC119" s="523"/>
      <c r="AE119" s="2390"/>
    </row>
    <row r="120" spans="1:31" s="508" customFormat="1" ht="12.75">
      <c r="A120" s="522"/>
      <c r="B120" s="522"/>
      <c r="C120" s="522"/>
      <c r="D120" s="522"/>
      <c r="E120" s="522"/>
      <c r="F120" s="523"/>
      <c r="G120" s="523"/>
      <c r="N120" s="2390"/>
      <c r="O120" s="522"/>
      <c r="P120" s="522"/>
      <c r="Q120" s="522"/>
      <c r="R120" s="522"/>
      <c r="W120" s="522"/>
      <c r="X120" s="522"/>
      <c r="Y120" s="522"/>
      <c r="Z120" s="522"/>
      <c r="AA120" s="522"/>
      <c r="AB120" s="523"/>
      <c r="AC120" s="523"/>
      <c r="AE120" s="2390"/>
    </row>
    <row r="121" spans="1:31" s="508" customFormat="1" ht="12.75">
      <c r="A121" s="522"/>
      <c r="B121" s="522"/>
      <c r="C121" s="522"/>
      <c r="D121" s="522"/>
      <c r="E121" s="522"/>
      <c r="F121" s="523"/>
      <c r="G121" s="523"/>
      <c r="N121" s="2390"/>
      <c r="O121" s="522"/>
      <c r="P121" s="522"/>
      <c r="Q121" s="522"/>
      <c r="R121" s="522"/>
      <c r="W121" s="522"/>
      <c r="X121" s="522"/>
      <c r="Y121" s="522"/>
      <c r="Z121" s="522"/>
      <c r="AA121" s="522"/>
      <c r="AB121" s="523"/>
      <c r="AC121" s="523"/>
      <c r="AE121" s="2390"/>
    </row>
    <row r="122" spans="1:31" s="508" customFormat="1" ht="12.75">
      <c r="A122" s="522"/>
      <c r="B122" s="522"/>
      <c r="C122" s="522"/>
      <c r="D122" s="522"/>
      <c r="E122" s="522"/>
      <c r="F122" s="523"/>
      <c r="G122" s="523"/>
      <c r="N122" s="2390"/>
      <c r="O122" s="522"/>
      <c r="P122" s="522"/>
      <c r="Q122" s="522"/>
      <c r="R122" s="522"/>
      <c r="W122" s="522"/>
      <c r="X122" s="522"/>
      <c r="Y122" s="522"/>
      <c r="Z122" s="522"/>
      <c r="AA122" s="522"/>
      <c r="AB122" s="523"/>
      <c r="AC122" s="523"/>
      <c r="AE122" s="2390"/>
    </row>
    <row r="123" spans="1:31" s="508" customFormat="1" ht="12.75">
      <c r="A123" s="522"/>
      <c r="B123" s="522"/>
      <c r="C123" s="522"/>
      <c r="D123" s="522"/>
      <c r="E123" s="522"/>
      <c r="F123" s="523"/>
      <c r="G123" s="523"/>
      <c r="N123" s="2390"/>
      <c r="O123" s="522"/>
      <c r="P123" s="522"/>
      <c r="Q123" s="522"/>
      <c r="R123" s="522"/>
      <c r="W123" s="522"/>
      <c r="X123" s="522"/>
      <c r="Y123" s="522"/>
      <c r="Z123" s="522"/>
      <c r="AA123" s="522"/>
      <c r="AB123" s="523"/>
      <c r="AC123" s="523"/>
      <c r="AE123" s="2390"/>
    </row>
    <row r="124" spans="1:31" s="508" customFormat="1" ht="12.75">
      <c r="A124" s="522"/>
      <c r="B124" s="522"/>
      <c r="C124" s="522"/>
      <c r="D124" s="522"/>
      <c r="E124" s="522"/>
      <c r="F124" s="523"/>
      <c r="G124" s="523"/>
      <c r="N124" s="2390"/>
      <c r="O124" s="522"/>
      <c r="P124" s="522"/>
      <c r="Q124" s="522"/>
      <c r="R124" s="522"/>
      <c r="W124" s="522"/>
      <c r="X124" s="522"/>
      <c r="Y124" s="522"/>
      <c r="Z124" s="522"/>
      <c r="AA124" s="522"/>
      <c r="AB124" s="523"/>
      <c r="AC124" s="523"/>
      <c r="AE124" s="2390"/>
    </row>
    <row r="125" spans="1:31" s="508" customFormat="1" ht="12.75">
      <c r="A125" s="522"/>
      <c r="B125" s="522"/>
      <c r="C125" s="522"/>
      <c r="D125" s="522"/>
      <c r="E125" s="522"/>
      <c r="F125" s="523"/>
      <c r="G125" s="523"/>
      <c r="N125" s="2390"/>
      <c r="O125" s="522"/>
      <c r="P125" s="522"/>
      <c r="Q125" s="522"/>
      <c r="R125" s="522"/>
      <c r="W125" s="522"/>
      <c r="X125" s="522"/>
      <c r="Y125" s="522"/>
      <c r="Z125" s="522"/>
      <c r="AA125" s="522"/>
      <c r="AB125" s="523"/>
      <c r="AC125" s="523"/>
      <c r="AE125" s="2390"/>
    </row>
    <row r="126" spans="1:31" s="508" customFormat="1" ht="12.75">
      <c r="A126" s="522"/>
      <c r="B126" s="522"/>
      <c r="C126" s="522"/>
      <c r="D126" s="522"/>
      <c r="E126" s="522"/>
      <c r="F126" s="523"/>
      <c r="G126" s="523"/>
      <c r="N126" s="2390"/>
      <c r="O126" s="522"/>
      <c r="P126" s="522"/>
      <c r="Q126" s="522"/>
      <c r="R126" s="522"/>
      <c r="W126" s="522"/>
      <c r="X126" s="522"/>
      <c r="Y126" s="522"/>
      <c r="Z126" s="522"/>
      <c r="AA126" s="522"/>
      <c r="AB126" s="523"/>
      <c r="AC126" s="523"/>
      <c r="AE126" s="2390"/>
    </row>
    <row r="127" spans="1:31" s="508" customFormat="1" ht="15">
      <c r="A127" s="522"/>
      <c r="B127" s="522"/>
      <c r="C127" s="522"/>
      <c r="D127" s="522"/>
      <c r="E127" s="522"/>
      <c r="F127" s="523"/>
      <c r="G127" s="523"/>
      <c r="J127" s="1058"/>
      <c r="N127" s="2390"/>
      <c r="O127" s="522"/>
      <c r="P127" s="522"/>
      <c r="Q127" s="522"/>
      <c r="R127" s="522"/>
      <c r="W127" s="522"/>
      <c r="X127" s="522"/>
      <c r="Y127" s="522"/>
      <c r="Z127" s="522"/>
      <c r="AA127" s="522"/>
      <c r="AB127" s="523"/>
      <c r="AC127" s="523"/>
      <c r="AE127" s="2390"/>
    </row>
    <row r="128" spans="1:31" s="508" customFormat="1" ht="15">
      <c r="A128" s="522"/>
      <c r="B128" s="522"/>
      <c r="C128" s="522"/>
      <c r="D128" s="522"/>
      <c r="E128" s="522"/>
      <c r="F128" s="523"/>
      <c r="G128" s="523"/>
      <c r="J128" s="1058"/>
      <c r="N128" s="2390"/>
      <c r="O128" s="522"/>
      <c r="P128" s="522"/>
      <c r="Q128" s="522"/>
      <c r="R128" s="522"/>
      <c r="W128" s="522"/>
      <c r="X128" s="522"/>
      <c r="Y128" s="522"/>
      <c r="Z128" s="522"/>
      <c r="AA128" s="522"/>
      <c r="AB128" s="523"/>
      <c r="AC128" s="523"/>
      <c r="AE128" s="2390"/>
    </row>
    <row r="129" spans="1:31" s="508" customFormat="1" ht="15">
      <c r="A129" s="522"/>
      <c r="B129" s="522"/>
      <c r="C129" s="522"/>
      <c r="D129" s="522"/>
      <c r="E129" s="522"/>
      <c r="F129" s="523"/>
      <c r="G129" s="523"/>
      <c r="J129" s="1058"/>
      <c r="N129" s="2390"/>
      <c r="O129" s="522"/>
      <c r="P129" s="522"/>
      <c r="Q129" s="522"/>
      <c r="R129" s="522"/>
      <c r="W129" s="522"/>
      <c r="X129" s="522"/>
      <c r="Y129" s="522"/>
      <c r="Z129" s="522"/>
      <c r="AA129" s="522"/>
      <c r="AB129" s="523"/>
      <c r="AC129" s="523"/>
      <c r="AE129" s="2390"/>
    </row>
    <row r="130" spans="1:31" s="508" customFormat="1" ht="15">
      <c r="A130" s="522"/>
      <c r="B130" s="522"/>
      <c r="C130" s="522"/>
      <c r="D130" s="522"/>
      <c r="E130" s="522"/>
      <c r="F130" s="523"/>
      <c r="G130" s="523"/>
      <c r="J130" s="1058"/>
      <c r="N130" s="2390"/>
      <c r="O130" s="522"/>
      <c r="P130" s="522"/>
      <c r="Q130" s="522"/>
      <c r="R130" s="522"/>
      <c r="W130" s="522"/>
      <c r="X130" s="522"/>
      <c r="Y130" s="522"/>
      <c r="Z130" s="522"/>
      <c r="AA130" s="522"/>
      <c r="AB130" s="523"/>
      <c r="AC130" s="523"/>
      <c r="AE130" s="2390"/>
    </row>
    <row r="131" spans="1:31" s="508" customFormat="1" ht="12.75">
      <c r="A131" s="522"/>
      <c r="B131" s="522"/>
      <c r="C131" s="522"/>
      <c r="D131" s="522"/>
      <c r="E131" s="522"/>
      <c r="F131" s="523"/>
      <c r="G131" s="523"/>
      <c r="N131" s="2390"/>
      <c r="O131" s="522"/>
      <c r="P131" s="522"/>
      <c r="Q131" s="522"/>
      <c r="R131" s="522"/>
      <c r="W131" s="522"/>
      <c r="X131" s="522"/>
      <c r="Y131" s="522"/>
      <c r="Z131" s="522"/>
      <c r="AA131" s="522"/>
      <c r="AB131" s="523"/>
      <c r="AC131" s="523"/>
      <c r="AE131" s="2390"/>
    </row>
    <row r="132" spans="1:31" s="508" customFormat="1" ht="12.75">
      <c r="A132" s="522"/>
      <c r="B132" s="522"/>
      <c r="C132" s="522"/>
      <c r="D132" s="522"/>
      <c r="E132" s="522"/>
      <c r="F132" s="523"/>
      <c r="G132" s="523"/>
      <c r="N132" s="2390"/>
      <c r="O132" s="522"/>
      <c r="P132" s="522"/>
      <c r="Q132" s="522"/>
      <c r="R132" s="522"/>
      <c r="W132" s="522"/>
      <c r="X132" s="522"/>
      <c r="Y132" s="522"/>
      <c r="Z132" s="522"/>
      <c r="AA132" s="522"/>
      <c r="AB132" s="523"/>
      <c r="AC132" s="523"/>
      <c r="AE132" s="2390"/>
    </row>
    <row r="133" spans="1:31" s="508" customFormat="1" ht="12.75">
      <c r="A133" s="522"/>
      <c r="B133" s="522"/>
      <c r="C133" s="522"/>
      <c r="D133" s="522"/>
      <c r="E133" s="522"/>
      <c r="F133" s="523"/>
      <c r="G133" s="523"/>
      <c r="N133" s="2390"/>
      <c r="O133" s="522"/>
      <c r="P133" s="522"/>
      <c r="Q133" s="522"/>
      <c r="R133" s="522"/>
      <c r="W133" s="522"/>
      <c r="X133" s="522"/>
      <c r="Y133" s="522"/>
      <c r="Z133" s="522"/>
      <c r="AA133" s="522"/>
      <c r="AB133" s="523"/>
      <c r="AC133" s="523"/>
      <c r="AE133" s="2390"/>
    </row>
    <row r="134" spans="1:31" s="508" customFormat="1" ht="15">
      <c r="A134" s="522"/>
      <c r="B134" s="522"/>
      <c r="C134" s="522"/>
      <c r="D134" s="522"/>
      <c r="E134" s="522"/>
      <c r="F134" s="523"/>
      <c r="G134" s="523"/>
      <c r="J134" s="1058"/>
      <c r="N134" s="2390"/>
      <c r="O134" s="522"/>
      <c r="P134" s="522"/>
      <c r="Q134" s="522"/>
      <c r="R134" s="522"/>
      <c r="W134" s="522"/>
      <c r="X134" s="522"/>
      <c r="Y134" s="522"/>
      <c r="Z134" s="522"/>
      <c r="AA134" s="522"/>
      <c r="AB134" s="523"/>
      <c r="AC134" s="523"/>
      <c r="AE134" s="2390"/>
    </row>
    <row r="135" spans="1:31" s="508" customFormat="1" ht="12.75">
      <c r="A135" s="522"/>
      <c r="B135" s="522"/>
      <c r="C135" s="522"/>
      <c r="D135" s="522"/>
      <c r="E135" s="522"/>
      <c r="F135" s="523"/>
      <c r="G135" s="523"/>
      <c r="N135" s="2390"/>
      <c r="O135" s="522"/>
      <c r="P135" s="522"/>
      <c r="Q135" s="522"/>
      <c r="R135" s="522"/>
      <c r="W135" s="522"/>
      <c r="X135" s="522"/>
      <c r="Y135" s="522"/>
      <c r="Z135" s="522"/>
      <c r="AA135" s="522"/>
      <c r="AB135" s="523"/>
      <c r="AC135" s="523"/>
      <c r="AE135" s="2390"/>
    </row>
    <row r="136" spans="1:31" s="508" customFormat="1" ht="12.75">
      <c r="A136" s="522"/>
      <c r="B136" s="522"/>
      <c r="C136" s="522"/>
      <c r="D136" s="522"/>
      <c r="E136" s="522"/>
      <c r="F136" s="523"/>
      <c r="G136" s="523"/>
      <c r="N136" s="2390"/>
      <c r="O136" s="522"/>
      <c r="P136" s="522"/>
      <c r="Q136" s="522"/>
      <c r="R136" s="522"/>
      <c r="W136" s="522"/>
      <c r="X136" s="522"/>
      <c r="Y136" s="522"/>
      <c r="Z136" s="522"/>
      <c r="AA136" s="522"/>
      <c r="AB136" s="523"/>
      <c r="AC136" s="523"/>
      <c r="AE136" s="2390"/>
    </row>
    <row r="137" spans="1:31" s="508" customFormat="1" ht="12.75">
      <c r="A137" s="522"/>
      <c r="B137" s="522"/>
      <c r="C137" s="522"/>
      <c r="D137" s="523"/>
      <c r="N137" s="2390"/>
      <c r="O137" s="522"/>
      <c r="P137" s="522"/>
      <c r="Q137" s="522"/>
      <c r="R137" s="523"/>
      <c r="S137" s="523"/>
      <c r="AE137" s="2390"/>
    </row>
    <row r="138" spans="1:31" s="508" customFormat="1" ht="12.75">
      <c r="A138" s="522"/>
      <c r="B138" s="522"/>
      <c r="C138" s="522"/>
      <c r="D138" s="523"/>
      <c r="N138" s="2390"/>
      <c r="O138" s="522"/>
      <c r="P138" s="522"/>
      <c r="Q138" s="522"/>
      <c r="R138" s="523"/>
      <c r="S138" s="523"/>
      <c r="AE138" s="2390"/>
    </row>
    <row r="139" spans="1:31" s="508" customFormat="1" ht="12.75">
      <c r="A139" s="522"/>
      <c r="B139" s="522"/>
      <c r="C139" s="522"/>
      <c r="D139" s="523"/>
      <c r="N139" s="2390"/>
      <c r="O139" s="522"/>
      <c r="P139" s="522"/>
      <c r="Q139" s="522"/>
      <c r="R139" s="523"/>
      <c r="AE139" s="2390"/>
    </row>
    <row r="140" spans="1:31" s="508" customFormat="1" ht="12.75">
      <c r="A140" s="522"/>
      <c r="B140" s="522"/>
      <c r="C140" s="522"/>
      <c r="D140" s="523"/>
      <c r="N140" s="2390"/>
      <c r="O140" s="522"/>
      <c r="P140" s="522"/>
      <c r="Q140" s="522"/>
      <c r="R140" s="523"/>
      <c r="AE140" s="2390"/>
    </row>
    <row r="141" spans="1:31" s="508" customFormat="1" ht="12.75">
      <c r="A141" s="522"/>
      <c r="B141" s="522"/>
      <c r="C141" s="522"/>
      <c r="D141" s="523"/>
      <c r="N141" s="2390"/>
      <c r="O141" s="522"/>
      <c r="P141" s="522"/>
      <c r="Q141" s="522"/>
      <c r="R141" s="523"/>
      <c r="AE141" s="2390"/>
    </row>
    <row r="142" spans="1:31" s="508" customFormat="1" ht="12.75">
      <c r="A142" s="522"/>
      <c r="B142" s="522"/>
      <c r="C142" s="522"/>
      <c r="D142" s="523"/>
      <c r="N142" s="2390"/>
      <c r="O142" s="522"/>
      <c r="P142" s="522"/>
      <c r="Q142" s="522"/>
      <c r="R142" s="523"/>
      <c r="AE142" s="2390"/>
    </row>
    <row r="143" spans="1:31" s="508" customFormat="1" ht="12.75">
      <c r="A143" s="522"/>
      <c r="B143" s="522"/>
      <c r="C143" s="522"/>
      <c r="D143" s="523"/>
      <c r="N143" s="2390"/>
      <c r="O143" s="522"/>
      <c r="P143" s="522"/>
      <c r="Q143" s="522"/>
      <c r="R143" s="523"/>
      <c r="AE143" s="2390"/>
    </row>
    <row r="144" spans="1:31" s="508" customFormat="1" ht="12.75">
      <c r="A144" s="522"/>
      <c r="B144" s="522"/>
      <c r="C144" s="522"/>
      <c r="D144" s="523"/>
      <c r="N144" s="2390"/>
      <c r="O144" s="522"/>
      <c r="P144" s="522"/>
      <c r="Q144" s="522"/>
      <c r="R144" s="523"/>
      <c r="AE144" s="2390"/>
    </row>
    <row r="145" spans="1:31" s="526" customFormat="1" ht="12.75">
      <c r="A145" s="524"/>
      <c r="B145" s="524"/>
      <c r="C145" s="524"/>
      <c r="D145" s="525"/>
      <c r="N145" s="2391"/>
      <c r="O145" s="524"/>
      <c r="P145" s="524"/>
      <c r="Q145" s="524"/>
      <c r="R145" s="525"/>
      <c r="AE145" s="2391"/>
    </row>
    <row r="146" spans="1:31" s="526" customFormat="1" ht="12.75">
      <c r="A146" s="524"/>
      <c r="B146" s="524"/>
      <c r="C146" s="524"/>
      <c r="D146" s="525"/>
      <c r="N146" s="2391"/>
      <c r="O146" s="524"/>
      <c r="P146" s="524"/>
      <c r="Q146" s="524"/>
      <c r="R146" s="525"/>
      <c r="AE146" s="2391"/>
    </row>
    <row r="147" spans="1:31" s="526" customFormat="1" ht="12.75">
      <c r="A147" s="524"/>
      <c r="B147" s="524"/>
      <c r="C147" s="524"/>
      <c r="D147" s="525"/>
      <c r="N147" s="2391"/>
      <c r="O147" s="524"/>
      <c r="P147" s="524"/>
      <c r="Q147" s="524"/>
      <c r="R147" s="525"/>
      <c r="AE147" s="2391"/>
    </row>
    <row r="148" spans="1:31" s="526" customFormat="1" ht="12.75">
      <c r="A148" s="524"/>
      <c r="B148" s="524"/>
      <c r="C148" s="524"/>
      <c r="D148" s="525"/>
      <c r="N148" s="2391"/>
      <c r="O148" s="524"/>
      <c r="P148" s="524"/>
      <c r="Q148" s="524"/>
      <c r="R148" s="525"/>
      <c r="AE148" s="2391"/>
    </row>
    <row r="149" spans="1:31" s="526" customFormat="1" ht="12.75">
      <c r="A149" s="524"/>
      <c r="B149" s="524"/>
      <c r="C149" s="524"/>
      <c r="D149" s="525"/>
      <c r="N149" s="2391"/>
      <c r="O149" s="524"/>
      <c r="P149" s="524"/>
      <c r="Q149" s="524"/>
      <c r="R149" s="525"/>
      <c r="AE149" s="2391"/>
    </row>
    <row r="150" spans="1:31" s="526" customFormat="1" ht="12.75">
      <c r="A150" s="524"/>
      <c r="B150" s="524"/>
      <c r="C150" s="524"/>
      <c r="D150" s="525"/>
      <c r="N150" s="2391"/>
      <c r="O150" s="524"/>
      <c r="P150" s="524"/>
      <c r="Q150" s="524"/>
      <c r="R150" s="525"/>
      <c r="AE150" s="2391"/>
    </row>
    <row r="151" spans="1:31" s="526" customFormat="1" ht="12.75">
      <c r="A151" s="524"/>
      <c r="B151" s="524"/>
      <c r="C151" s="524"/>
      <c r="D151" s="525"/>
      <c r="N151" s="2391"/>
      <c r="O151" s="524"/>
      <c r="P151" s="524"/>
      <c r="Q151" s="524"/>
      <c r="R151" s="525"/>
      <c r="AE151" s="2391"/>
    </row>
    <row r="152" spans="1:31" s="526" customFormat="1" ht="12.75">
      <c r="A152" s="524"/>
      <c r="B152" s="524"/>
      <c r="C152" s="524"/>
      <c r="D152" s="525"/>
      <c r="N152" s="2391"/>
      <c r="O152" s="524"/>
      <c r="P152" s="524"/>
      <c r="Q152" s="524"/>
      <c r="R152" s="525"/>
      <c r="AE152" s="2391"/>
    </row>
    <row r="153" spans="1:31" s="526" customFormat="1" ht="12.75">
      <c r="A153" s="524"/>
      <c r="B153" s="524"/>
      <c r="C153" s="524"/>
      <c r="D153" s="525"/>
      <c r="N153" s="2391"/>
      <c r="O153" s="524"/>
      <c r="P153" s="524"/>
      <c r="Q153" s="524"/>
      <c r="R153" s="525"/>
      <c r="AE153" s="2391"/>
    </row>
    <row r="154" spans="1:31" s="526" customFormat="1" ht="12.75">
      <c r="A154" s="524"/>
      <c r="B154" s="524"/>
      <c r="C154" s="524"/>
      <c r="D154" s="525"/>
      <c r="N154" s="2391"/>
      <c r="O154" s="524"/>
      <c r="P154" s="524"/>
      <c r="Q154" s="524"/>
      <c r="R154" s="525"/>
      <c r="AE154" s="2391"/>
    </row>
    <row r="155" spans="1:31" s="526" customFormat="1" ht="12.75">
      <c r="A155" s="524"/>
      <c r="B155" s="524"/>
      <c r="C155" s="524"/>
      <c r="D155" s="525"/>
      <c r="N155" s="2391"/>
      <c r="O155" s="524"/>
      <c r="P155" s="524"/>
      <c r="Q155" s="524"/>
      <c r="R155" s="525"/>
      <c r="AE155" s="2391"/>
    </row>
    <row r="156" spans="1:31" s="526" customFormat="1" ht="12.75">
      <c r="A156" s="524"/>
      <c r="B156" s="524"/>
      <c r="C156" s="524"/>
      <c r="D156" s="525"/>
      <c r="N156" s="2391"/>
      <c r="O156" s="524"/>
      <c r="P156" s="524"/>
      <c r="Q156" s="524"/>
      <c r="R156" s="525"/>
      <c r="AE156" s="2391"/>
    </row>
    <row r="157" spans="1:31" s="526" customFormat="1" ht="12.75">
      <c r="A157" s="524"/>
      <c r="B157" s="524"/>
      <c r="C157" s="524"/>
      <c r="D157" s="525"/>
      <c r="N157" s="2391"/>
      <c r="O157" s="524"/>
      <c r="P157" s="524"/>
      <c r="Q157" s="524"/>
      <c r="R157" s="525"/>
      <c r="AE157" s="2391"/>
    </row>
    <row r="158" spans="1:31" s="526" customFormat="1" ht="12.75">
      <c r="A158" s="524"/>
      <c r="B158" s="524"/>
      <c r="C158" s="524"/>
      <c r="D158" s="525"/>
      <c r="N158" s="2391"/>
      <c r="O158" s="524"/>
      <c r="P158" s="524"/>
      <c r="Q158" s="524"/>
      <c r="R158" s="525"/>
      <c r="AE158" s="2391"/>
    </row>
    <row r="159" spans="1:31" s="526" customFormat="1" ht="12.75">
      <c r="A159" s="524"/>
      <c r="B159" s="524"/>
      <c r="C159" s="524"/>
      <c r="D159" s="525"/>
      <c r="N159" s="2391"/>
      <c r="O159" s="524"/>
      <c r="P159" s="524"/>
      <c r="Q159" s="524"/>
      <c r="R159" s="525"/>
      <c r="AE159" s="2391"/>
    </row>
    <row r="160" spans="1:31" s="526" customFormat="1" ht="12.75">
      <c r="A160" s="524"/>
      <c r="B160" s="524"/>
      <c r="C160" s="524"/>
      <c r="D160" s="525"/>
      <c r="N160" s="2391"/>
      <c r="O160" s="524"/>
      <c r="P160" s="524"/>
      <c r="Q160" s="524"/>
      <c r="R160" s="525"/>
      <c r="AE160" s="2391"/>
    </row>
    <row r="161" spans="1:31" s="526" customFormat="1" ht="12.75">
      <c r="A161" s="524"/>
      <c r="B161" s="524"/>
      <c r="C161" s="524"/>
      <c r="D161" s="525"/>
      <c r="N161" s="2391"/>
      <c r="O161" s="524"/>
      <c r="P161" s="524"/>
      <c r="Q161" s="524"/>
      <c r="R161" s="525"/>
      <c r="AE161" s="2391"/>
    </row>
    <row r="162" spans="1:31" s="526" customFormat="1" ht="12.75">
      <c r="A162" s="524"/>
      <c r="B162" s="524"/>
      <c r="C162" s="524"/>
      <c r="D162" s="525"/>
      <c r="N162" s="2391"/>
      <c r="O162" s="524"/>
      <c r="P162" s="524"/>
      <c r="Q162" s="524"/>
      <c r="R162" s="525"/>
      <c r="AE162" s="2391"/>
    </row>
  </sheetData>
  <mergeCells count="83">
    <mergeCell ref="O9:Q9"/>
    <mergeCell ref="A10:C10"/>
    <mergeCell ref="O10:Q10"/>
    <mergeCell ref="A19:C19"/>
    <mergeCell ref="A11:C11"/>
    <mergeCell ref="O11:Q11"/>
    <mergeCell ref="A12:C12"/>
    <mergeCell ref="O12:Q12"/>
    <mergeCell ref="A13:C13"/>
    <mergeCell ref="O13:Q13"/>
    <mergeCell ref="A14:C14"/>
    <mergeCell ref="O14:Q14"/>
    <mergeCell ref="A7:C7"/>
    <mergeCell ref="A29:D29"/>
    <mergeCell ref="A28:D28"/>
    <mergeCell ref="I5:I6"/>
    <mergeCell ref="A8:C8"/>
    <mergeCell ref="A22:C22"/>
    <mergeCell ref="A9:C9"/>
    <mergeCell ref="I1:N1"/>
    <mergeCell ref="W1:AE1"/>
    <mergeCell ref="AB4:AB6"/>
    <mergeCell ref="AE4:AE6"/>
    <mergeCell ref="T5:T6"/>
    <mergeCell ref="U5:U6"/>
    <mergeCell ref="L5:L6"/>
    <mergeCell ref="M5:M6"/>
    <mergeCell ref="Y5:Y6"/>
    <mergeCell ref="F3:N3"/>
    <mergeCell ref="O3:Q6"/>
    <mergeCell ref="F4:F6"/>
    <mergeCell ref="G5:G6"/>
    <mergeCell ref="AA5:AA6"/>
    <mergeCell ref="V5:V6"/>
    <mergeCell ref="H5:H6"/>
    <mergeCell ref="S3:AA3"/>
    <mergeCell ref="S4:AA4"/>
    <mergeCell ref="A21:C21"/>
    <mergeCell ref="S5:S6"/>
    <mergeCell ref="Z5:Z6"/>
    <mergeCell ref="W5:X5"/>
    <mergeCell ref="O16:Q16"/>
    <mergeCell ref="A17:C17"/>
    <mergeCell ref="O17:Q17"/>
    <mergeCell ref="O19:Q19"/>
    <mergeCell ref="O21:Q21"/>
    <mergeCell ref="A16:C16"/>
    <mergeCell ref="N5:N6"/>
    <mergeCell ref="J5:J6"/>
    <mergeCell ref="K5:K6"/>
    <mergeCell ref="O8:Q8"/>
    <mergeCell ref="W24:X24"/>
    <mergeCell ref="AC4:AD5"/>
    <mergeCell ref="A25:D25"/>
    <mergeCell ref="A26:D26"/>
    <mergeCell ref="A27:D27"/>
    <mergeCell ref="O23:R23"/>
    <mergeCell ref="O24:R24"/>
    <mergeCell ref="O25:R25"/>
    <mergeCell ref="O26:R26"/>
    <mergeCell ref="O27:R27"/>
    <mergeCell ref="A23:D23"/>
    <mergeCell ref="A24:D24"/>
    <mergeCell ref="G4:N4"/>
    <mergeCell ref="O7:Q7"/>
    <mergeCell ref="A3:C6"/>
    <mergeCell ref="E3:E6"/>
    <mergeCell ref="A59:C59"/>
    <mergeCell ref="O48:Q48"/>
    <mergeCell ref="O30:Q30"/>
    <mergeCell ref="O59:Q59"/>
    <mergeCell ref="A15:C15"/>
    <mergeCell ref="O15:Q15"/>
    <mergeCell ref="O37:Q37"/>
    <mergeCell ref="A30:C30"/>
    <mergeCell ref="A20:C20"/>
    <mergeCell ref="O20:Q20"/>
    <mergeCell ref="A18:C18"/>
    <mergeCell ref="O18:Q18"/>
    <mergeCell ref="A37:C37"/>
    <mergeCell ref="A48:C48"/>
    <mergeCell ref="O28:R28"/>
    <mergeCell ref="O22:Q22"/>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58" man="1"/>
    <brk id="14" max="58" man="1"/>
    <brk id="22" max="58"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249977111117893"/>
  </sheetPr>
  <dimension ref="A1:BL204"/>
  <sheetViews>
    <sheetView view="pageBreakPreview" zoomScaleNormal="60" zoomScaleSheetLayoutView="100" workbookViewId="0">
      <selection activeCell="E27" sqref="E27"/>
    </sheetView>
  </sheetViews>
  <sheetFormatPr defaultColWidth="9.140625" defaultRowHeight="15.75"/>
  <cols>
    <col min="1" max="1" width="2.28515625" style="509" customWidth="1"/>
    <col min="2" max="2" width="18.7109375" style="509" customWidth="1"/>
    <col min="3" max="3" width="2.28515625" style="509" customWidth="1"/>
    <col min="4" max="4" width="1.7109375" style="510" customWidth="1"/>
    <col min="5" max="5" width="17.7109375" style="1043" customWidth="1"/>
    <col min="6" max="6" width="17.7109375" style="849" customWidth="1"/>
    <col min="7" max="9" width="17.7109375" style="1043" customWidth="1"/>
    <col min="10" max="12" width="23.7109375" style="1043" customWidth="1"/>
    <col min="13" max="13" width="23.7109375" style="2395" customWidth="1"/>
    <col min="14" max="14" width="2.140625" style="509" customWidth="1"/>
    <col min="15" max="15" width="18.7109375" style="509" customWidth="1"/>
    <col min="16" max="16" width="2.28515625" style="509" customWidth="1"/>
    <col min="17" max="17" width="1.7109375" style="510" customWidth="1"/>
    <col min="18" max="20" width="11.5703125" style="1043" customWidth="1"/>
    <col min="21" max="22" width="18.28515625" style="1051" customWidth="1"/>
    <col min="23" max="25" width="23.28515625" style="1043" customWidth="1"/>
    <col min="26" max="26" width="23.28515625" style="2395" customWidth="1"/>
    <col min="27" max="27" width="2.42578125" style="1050" customWidth="1"/>
    <col min="28" max="29" width="2.42578125" style="1043" customWidth="1"/>
    <col min="30" max="46" width="8.28515625" style="1043" customWidth="1"/>
    <col min="47" max="47" width="4" style="1043" customWidth="1"/>
    <col min="48" max="50" width="8.28515625" style="1043" customWidth="1"/>
    <col min="51" max="64" width="9.140625" style="1043" customWidth="1"/>
    <col min="65" max="16384" width="9.140625" style="1043"/>
  </cols>
  <sheetData>
    <row r="1" spans="1:64" s="1330" customFormat="1" ht="35.1" customHeight="1">
      <c r="A1" s="1326"/>
      <c r="B1" s="1326"/>
      <c r="C1" s="1326"/>
      <c r="D1" s="1326"/>
      <c r="E1" s="1326"/>
      <c r="F1" s="1327"/>
      <c r="G1" s="1326"/>
      <c r="H1" s="1326"/>
      <c r="I1" s="1328" t="s">
        <v>1503</v>
      </c>
      <c r="J1" s="3108" t="s">
        <v>208</v>
      </c>
      <c r="K1" s="3108"/>
      <c r="L1" s="3108"/>
      <c r="M1" s="3108"/>
      <c r="N1" s="1326"/>
      <c r="O1" s="1326"/>
      <c r="P1" s="1326"/>
      <c r="Q1" s="1326"/>
      <c r="R1" s="1326"/>
      <c r="S1" s="1326"/>
      <c r="T1" s="1326"/>
      <c r="U1" s="1331"/>
      <c r="V1" s="1328" t="s">
        <v>1502</v>
      </c>
      <c r="W1" s="1329" t="s">
        <v>209</v>
      </c>
      <c r="X1" s="1329"/>
      <c r="Y1" s="1329"/>
      <c r="Z1" s="2398"/>
      <c r="AA1" s="1332"/>
    </row>
    <row r="2" spans="1:64" ht="15" customHeight="1" thickBot="1">
      <c r="A2" s="1043"/>
      <c r="B2" s="486"/>
      <c r="C2" s="486"/>
      <c r="D2" s="487"/>
      <c r="M2" s="2392" t="s">
        <v>525</v>
      </c>
      <c r="N2" s="1044"/>
      <c r="O2" s="486"/>
      <c r="P2" s="486"/>
      <c r="Q2" s="487"/>
      <c r="R2" s="1044"/>
      <c r="S2" s="1044"/>
      <c r="T2" s="1044"/>
      <c r="Z2" s="2392" t="s">
        <v>525</v>
      </c>
    </row>
    <row r="3" spans="1:64" s="105" customFormat="1" ht="15" customHeight="1">
      <c r="A3" s="2621" t="s">
        <v>10</v>
      </c>
      <c r="B3" s="2621"/>
      <c r="C3" s="2621"/>
      <c r="D3" s="1145"/>
      <c r="E3" s="2613" t="s">
        <v>119</v>
      </c>
      <c r="F3" s="2613" t="s">
        <v>261</v>
      </c>
      <c r="G3" s="2613" t="s">
        <v>7</v>
      </c>
      <c r="H3" s="2613" t="s">
        <v>51</v>
      </c>
      <c r="I3" s="2669" t="s">
        <v>148</v>
      </c>
      <c r="J3" s="2630" t="s">
        <v>546</v>
      </c>
      <c r="K3" s="2613" t="s">
        <v>121</v>
      </c>
      <c r="L3" s="2613" t="s">
        <v>130</v>
      </c>
      <c r="M3" s="3104" t="s">
        <v>29</v>
      </c>
      <c r="N3" s="2621" t="s">
        <v>10</v>
      </c>
      <c r="O3" s="2621"/>
      <c r="P3" s="2621"/>
      <c r="Q3" s="1142"/>
      <c r="R3" s="2615" t="s">
        <v>325</v>
      </c>
      <c r="S3" s="2615"/>
      <c r="T3" s="2615"/>
      <c r="U3" s="2613" t="s">
        <v>448</v>
      </c>
      <c r="V3" s="2613" t="s">
        <v>449</v>
      </c>
      <c r="W3" s="2633" t="s">
        <v>30</v>
      </c>
      <c r="X3" s="2613" t="s">
        <v>31</v>
      </c>
      <c r="Y3" s="2613" t="s">
        <v>32</v>
      </c>
      <c r="Z3" s="3104" t="s">
        <v>260</v>
      </c>
    </row>
    <row r="4" spans="1:64" s="105" customFormat="1" ht="15" customHeight="1">
      <c r="A4" s="2622"/>
      <c r="B4" s="2622"/>
      <c r="C4" s="2622"/>
      <c r="D4" s="1146"/>
      <c r="E4" s="2614"/>
      <c r="F4" s="2614"/>
      <c r="G4" s="2614"/>
      <c r="H4" s="2614"/>
      <c r="I4" s="2671"/>
      <c r="J4" s="2632"/>
      <c r="K4" s="2614"/>
      <c r="L4" s="2614"/>
      <c r="M4" s="3105"/>
      <c r="N4" s="2622"/>
      <c r="O4" s="2622"/>
      <c r="P4" s="2622"/>
      <c r="Q4" s="1143"/>
      <c r="R4" s="2844"/>
      <c r="S4" s="2844"/>
      <c r="T4" s="2844"/>
      <c r="U4" s="2614"/>
      <c r="V4" s="2614"/>
      <c r="W4" s="2634"/>
      <c r="X4" s="2614"/>
      <c r="Y4" s="2614"/>
      <c r="Z4" s="3105"/>
    </row>
    <row r="5" spans="1:64" s="1146" customFormat="1" ht="40.5" customHeight="1">
      <c r="A5" s="2623"/>
      <c r="B5" s="2623"/>
      <c r="C5" s="2623"/>
      <c r="D5" s="1147"/>
      <c r="E5" s="2615"/>
      <c r="F5" s="2615"/>
      <c r="G5" s="2615"/>
      <c r="H5" s="2615"/>
      <c r="I5" s="1166" t="s">
        <v>35</v>
      </c>
      <c r="J5" s="106" t="s">
        <v>33</v>
      </c>
      <c r="K5" s="2615"/>
      <c r="L5" s="2615"/>
      <c r="M5" s="3106"/>
      <c r="N5" s="2623"/>
      <c r="O5" s="2623"/>
      <c r="P5" s="2623"/>
      <c r="Q5" s="1144"/>
      <c r="R5" s="1139" t="s">
        <v>326</v>
      </c>
      <c r="S5" s="1139" t="s">
        <v>327</v>
      </c>
      <c r="T5" s="1139" t="s">
        <v>328</v>
      </c>
      <c r="U5" s="2615"/>
      <c r="V5" s="2615"/>
      <c r="W5" s="2635"/>
      <c r="X5" s="2615"/>
      <c r="Y5" s="2615"/>
      <c r="Z5" s="3106"/>
      <c r="AD5" s="1735" t="s">
        <v>2164</v>
      </c>
      <c r="AE5" s="491"/>
      <c r="AF5" s="491"/>
      <c r="AG5" s="1743" t="str">
        <f>AG28</f>
        <v>廣義生產總額</v>
      </c>
      <c r="AH5" s="1743" t="str">
        <f>AH28</f>
        <v>生產總額</v>
      </c>
      <c r="AI5" s="1743" t="str">
        <f>AI28</f>
        <v>生產毛額</v>
      </c>
      <c r="AJ5" s="1743" t="str">
        <f>AJ28</f>
        <v>生產淨額(按市價)</v>
      </c>
      <c r="AK5" s="1743" t="str">
        <f>AK28</f>
        <v>生產淨額(按要素成本)</v>
      </c>
      <c r="AL5" s="1743" t="str">
        <f>AL28</f>
        <v>B806  資本或股本(實收)</v>
      </c>
      <c r="AM5" s="1743" t="str">
        <f>AM28</f>
        <v>實際運用資產淨額</v>
      </c>
      <c r="AN5" s="1743" t="str">
        <f>AN28</f>
        <v>實際運用固定資產淨額</v>
      </c>
      <c r="AO5" s="1743" t="str">
        <f>AO28</f>
        <v>薪資福利(s9a)</v>
      </c>
      <c r="AP5" s="1743" t="str">
        <f>AP28</f>
        <v>收入總額-發包工程款</v>
      </c>
      <c r="AQ5" s="1743" t="str">
        <f>AQ28</f>
        <v>成本費用支出(營業+非營業)</v>
      </c>
      <c r="AR5" s="1743" t="str">
        <f>AR28</f>
        <v>各項工程施工價值</v>
      </c>
      <c r="AS5" s="1743" t="str">
        <f>AS28</f>
        <v>B504  直接及間接人工成本與職工福利</v>
      </c>
      <c r="AT5" s="1743" t="str">
        <f>AT28</f>
        <v>B514  薪資支出與福利</v>
      </c>
      <c r="AU5" s="491"/>
      <c r="AV5" s="1735" t="s">
        <v>2163</v>
      </c>
      <c r="AW5" s="491"/>
      <c r="AX5" s="491"/>
      <c r="AY5" s="491"/>
      <c r="AZ5" s="491"/>
      <c r="BA5" s="491"/>
      <c r="BB5" s="491"/>
      <c r="BC5" s="491"/>
      <c r="BD5" s="491"/>
      <c r="BE5" s="491"/>
      <c r="BF5" s="491"/>
      <c r="BG5" s="491"/>
      <c r="BH5" s="491"/>
      <c r="BI5" s="491"/>
      <c r="BJ5" s="491"/>
      <c r="BK5" s="491"/>
      <c r="BL5" s="491"/>
    </row>
    <row r="6" spans="1:64" s="491" customFormat="1" ht="24.6" hidden="1" customHeight="1">
      <c r="A6" s="3107" t="s">
        <v>149</v>
      </c>
      <c r="B6" s="3107"/>
      <c r="C6" s="3107"/>
      <c r="D6" s="309"/>
      <c r="E6" s="409">
        <v>15868</v>
      </c>
      <c r="F6" s="50"/>
      <c r="G6" s="283">
        <v>38000283</v>
      </c>
      <c r="H6" s="283">
        <v>14880553</v>
      </c>
      <c r="I6" s="283">
        <v>14414416</v>
      </c>
      <c r="J6" s="283">
        <v>14269542</v>
      </c>
      <c r="K6" s="283">
        <v>16883181</v>
      </c>
      <c r="L6" s="283">
        <v>55706999</v>
      </c>
      <c r="M6" s="2393">
        <v>11504050</v>
      </c>
      <c r="N6" s="3107" t="s">
        <v>149</v>
      </c>
      <c r="O6" s="3107"/>
      <c r="P6" s="3107"/>
      <c r="Q6" s="22"/>
      <c r="R6" s="466">
        <v>18.899999999999999</v>
      </c>
      <c r="S6" s="466"/>
      <c r="T6" s="466"/>
      <c r="U6" s="489">
        <v>41.92</v>
      </c>
      <c r="V6" s="489">
        <v>94.56</v>
      </c>
      <c r="W6" s="283">
        <v>8469278</v>
      </c>
      <c r="X6" s="283">
        <v>34947120</v>
      </c>
      <c r="Y6" s="283">
        <v>33164217</v>
      </c>
      <c r="Z6" s="2393">
        <v>36373904</v>
      </c>
      <c r="AA6" s="511"/>
    </row>
    <row r="7" spans="1:64" s="491" customFormat="1" ht="24.6" hidden="1" customHeight="1">
      <c r="A7" s="3103" t="s">
        <v>150</v>
      </c>
      <c r="B7" s="3103"/>
      <c r="C7" s="3103"/>
      <c r="D7" s="309"/>
      <c r="E7" s="364">
        <v>15359.729863485445</v>
      </c>
      <c r="F7" s="50"/>
      <c r="G7" s="283">
        <v>32226756</v>
      </c>
      <c r="H7" s="283">
        <v>10087914</v>
      </c>
      <c r="I7" s="283">
        <v>9627870</v>
      </c>
      <c r="J7" s="283">
        <v>9484193</v>
      </c>
      <c r="K7" s="283">
        <v>17277708</v>
      </c>
      <c r="L7" s="283">
        <v>78915637</v>
      </c>
      <c r="M7" s="2393">
        <v>12322412</v>
      </c>
      <c r="N7" s="3103" t="s">
        <v>150</v>
      </c>
      <c r="O7" s="3103"/>
      <c r="P7" s="3103"/>
      <c r="Q7" s="22"/>
      <c r="R7" s="466">
        <v>16</v>
      </c>
      <c r="S7" s="466"/>
      <c r="T7" s="466"/>
      <c r="U7" s="489">
        <v>59.76</v>
      </c>
      <c r="V7" s="489">
        <v>90.97</v>
      </c>
      <c r="W7" s="283">
        <v>8025685</v>
      </c>
      <c r="X7" s="283">
        <v>32649973</v>
      </c>
      <c r="Y7" s="283">
        <v>32569579</v>
      </c>
      <c r="Z7" s="2393">
        <v>31897761</v>
      </c>
      <c r="AA7" s="498"/>
    </row>
    <row r="8" spans="1:64" s="491" customFormat="1" ht="24.6" hidden="1" customHeight="1">
      <c r="A8" s="3103" t="s">
        <v>1124</v>
      </c>
      <c r="B8" s="3103"/>
      <c r="C8" s="3103"/>
      <c r="D8" s="309"/>
      <c r="E8" s="364">
        <v>16753</v>
      </c>
      <c r="F8" s="50"/>
      <c r="G8" s="283">
        <v>29069572.076642986</v>
      </c>
      <c r="H8" s="283">
        <v>7421640.541992479</v>
      </c>
      <c r="I8" s="283">
        <v>7118931.4749597088</v>
      </c>
      <c r="J8" s="283">
        <v>6988200.5610935353</v>
      </c>
      <c r="K8" s="492" t="s">
        <v>3</v>
      </c>
      <c r="L8" s="283">
        <v>57010888.165052943</v>
      </c>
      <c r="M8" s="2393">
        <v>15098341.343795979</v>
      </c>
      <c r="N8" s="3103" t="s">
        <v>1124</v>
      </c>
      <c r="O8" s="3103"/>
      <c r="P8" s="3103"/>
      <c r="Q8" s="22"/>
      <c r="R8" s="466">
        <v>13.57619530830299</v>
      </c>
      <c r="S8" s="466"/>
      <c r="T8" s="466"/>
      <c r="U8" s="489">
        <v>164.07353906762967</v>
      </c>
      <c r="V8" s="489">
        <v>135.94096579717066</v>
      </c>
      <c r="W8" s="283">
        <v>5637055.8108995399</v>
      </c>
      <c r="X8" s="283">
        <v>30230996.896078315</v>
      </c>
      <c r="Y8" s="283">
        <v>29201524.025547665</v>
      </c>
      <c r="Z8" s="2393">
        <v>28838948.785292186</v>
      </c>
      <c r="AA8" s="498"/>
    </row>
    <row r="9" spans="1:64" s="491" customFormat="1" ht="19.5" hidden="1" customHeight="1">
      <c r="A9" s="3103" t="s">
        <v>1125</v>
      </c>
      <c r="B9" s="3103"/>
      <c r="C9" s="3103"/>
      <c r="D9" s="309"/>
      <c r="E9" s="364">
        <v>16709.810728069348</v>
      </c>
      <c r="F9" s="50"/>
      <c r="G9" s="283">
        <v>24819993.317398824</v>
      </c>
      <c r="H9" s="283">
        <v>6975698.5134360436</v>
      </c>
      <c r="I9" s="283">
        <v>6548806.3404298052</v>
      </c>
      <c r="J9" s="283">
        <v>6417702.466510267</v>
      </c>
      <c r="K9" s="283">
        <v>14805676.077794375</v>
      </c>
      <c r="L9" s="283">
        <v>53138709.460663401</v>
      </c>
      <c r="M9" s="2393">
        <v>8445820.0297598224</v>
      </c>
      <c r="N9" s="3103" t="s">
        <v>1125</v>
      </c>
      <c r="O9" s="3103"/>
      <c r="P9" s="3103"/>
      <c r="Q9" s="22"/>
      <c r="R9" s="466">
        <v>13.847147503094851</v>
      </c>
      <c r="S9" s="466"/>
      <c r="T9" s="466"/>
      <c r="U9" s="489">
        <v>61.15</v>
      </c>
      <c r="V9" s="489">
        <v>78.349999999999994</v>
      </c>
      <c r="W9" s="283">
        <v>5466865</v>
      </c>
      <c r="X9" s="283">
        <v>24047011</v>
      </c>
      <c r="Y9" s="283">
        <v>25081570.798095502</v>
      </c>
      <c r="Z9" s="2393">
        <v>24475804</v>
      </c>
      <c r="AA9" s="498"/>
    </row>
    <row r="10" spans="1:64" s="491" customFormat="1" ht="19.5" hidden="1" customHeight="1">
      <c r="A10" s="3103" t="s">
        <v>1126</v>
      </c>
      <c r="B10" s="3103"/>
      <c r="C10" s="3103"/>
      <c r="D10" s="309"/>
      <c r="E10" s="364">
        <v>16533.995190724807</v>
      </c>
      <c r="F10" s="50"/>
      <c r="G10" s="283">
        <v>29102293.856366757</v>
      </c>
      <c r="H10" s="283">
        <v>8265246.9581146343</v>
      </c>
      <c r="I10" s="283">
        <v>7858442.3894925797</v>
      </c>
      <c r="J10" s="283">
        <v>7712526.0002924874</v>
      </c>
      <c r="K10" s="283">
        <v>17081478.033633858</v>
      </c>
      <c r="L10" s="283">
        <v>66167213.224742383</v>
      </c>
      <c r="M10" s="2393">
        <v>9760846.2545314189</v>
      </c>
      <c r="N10" s="3103" t="s">
        <v>1126</v>
      </c>
      <c r="O10" s="3103"/>
      <c r="P10" s="3103"/>
      <c r="Q10" s="22"/>
      <c r="R10" s="466">
        <v>13.847147503094851</v>
      </c>
      <c r="S10" s="466"/>
      <c r="T10" s="466"/>
      <c r="U10" s="489">
        <v>68.360652328271073</v>
      </c>
      <c r="V10" s="489">
        <v>84.572712609675065</v>
      </c>
      <c r="W10" s="283">
        <v>6094944.5022909548</v>
      </c>
      <c r="X10" s="283">
        <v>26861193.28509086</v>
      </c>
      <c r="Y10" s="283">
        <v>28831743.493352219</v>
      </c>
      <c r="Z10" s="2393">
        <v>28796357.604535799</v>
      </c>
      <c r="AA10" s="498"/>
    </row>
    <row r="11" spans="1:64" s="491" customFormat="1" ht="19.5" hidden="1" customHeight="1">
      <c r="A11" s="3103" t="s">
        <v>1127</v>
      </c>
      <c r="B11" s="3103"/>
      <c r="C11" s="3103"/>
      <c r="D11" s="309"/>
      <c r="E11" s="364">
        <v>13011.99059823642</v>
      </c>
      <c r="F11" s="50"/>
      <c r="G11" s="50">
        <v>40672262.673198916</v>
      </c>
      <c r="H11" s="50">
        <v>10792351.597330956</v>
      </c>
      <c r="I11" s="50">
        <v>10313606.368681652</v>
      </c>
      <c r="J11" s="50">
        <v>10157442.369034547</v>
      </c>
      <c r="K11" s="50">
        <v>19960205.087424122</v>
      </c>
      <c r="L11" s="50">
        <v>84883820.509927526</v>
      </c>
      <c r="M11" s="2393">
        <v>11015532.111912977</v>
      </c>
      <c r="N11" s="3103" t="s">
        <v>1127</v>
      </c>
      <c r="O11" s="3103"/>
      <c r="P11" s="3103"/>
      <c r="Q11" s="22"/>
      <c r="R11" s="466">
        <v>14.903616465171332</v>
      </c>
      <c r="S11" s="466"/>
      <c r="T11" s="466"/>
      <c r="U11" s="496">
        <v>58.440175409068338</v>
      </c>
      <c r="V11" s="496">
        <v>92.121796485387435</v>
      </c>
      <c r="W11" s="50">
        <v>8039996.3683346724</v>
      </c>
      <c r="X11" s="50">
        <v>36036883.255956419</v>
      </c>
      <c r="Y11" s="50">
        <v>38156267.566526264</v>
      </c>
      <c r="Z11" s="2393">
        <v>40418461.932847165</v>
      </c>
      <c r="AA11" s="498"/>
    </row>
    <row r="12" spans="1:64" s="491" customFormat="1" ht="19.5" hidden="1" customHeight="1">
      <c r="A12" s="3103" t="s">
        <v>1128</v>
      </c>
      <c r="B12" s="3103"/>
      <c r="C12" s="3103"/>
      <c r="D12" s="309"/>
      <c r="E12" s="364">
        <v>12681.999974313834</v>
      </c>
      <c r="F12" s="50"/>
      <c r="G12" s="50">
        <v>43572072.339658655</v>
      </c>
      <c r="H12" s="50">
        <v>11126542.005419679</v>
      </c>
      <c r="I12" s="50">
        <v>10601341.314587303</v>
      </c>
      <c r="J12" s="50">
        <v>10414175.687696068</v>
      </c>
      <c r="K12" s="50">
        <v>21442343.416419532</v>
      </c>
      <c r="L12" s="50">
        <v>87573289.677770346</v>
      </c>
      <c r="M12" s="2393">
        <v>11777836.200894887</v>
      </c>
      <c r="N12" s="3103" t="s">
        <v>1128</v>
      </c>
      <c r="O12" s="3103"/>
      <c r="P12" s="3103"/>
      <c r="Q12" s="22"/>
      <c r="R12" s="462">
        <v>13.100477577883749</v>
      </c>
      <c r="S12" s="462"/>
      <c r="T12" s="462"/>
      <c r="U12" s="496">
        <v>90.247757722919943</v>
      </c>
      <c r="V12" s="496">
        <v>97.045204296512836</v>
      </c>
      <c r="W12" s="50">
        <v>7963101.510900951</v>
      </c>
      <c r="X12" s="50">
        <v>39498517.644465148</v>
      </c>
      <c r="Y12" s="50">
        <v>41772861.846913978</v>
      </c>
      <c r="Z12" s="2393">
        <v>42917264.444858715</v>
      </c>
      <c r="AA12" s="498"/>
      <c r="AD12" s="1454"/>
      <c r="AE12" s="2"/>
      <c r="AF12" s="50"/>
      <c r="AG12" s="50"/>
      <c r="AH12" s="50"/>
      <c r="AI12" s="50">
        <v>166376177.84396973</v>
      </c>
      <c r="AJ12" s="50">
        <v>163946830.756715</v>
      </c>
      <c r="AK12" s="50" t="s">
        <v>112</v>
      </c>
      <c r="AL12" s="50">
        <v>1814153456.0773289</v>
      </c>
      <c r="AM12" s="50">
        <v>165085444.02328008</v>
      </c>
      <c r="AN12" s="2641" t="s">
        <v>1092</v>
      </c>
      <c r="AO12" s="2641"/>
      <c r="AP12" s="2641"/>
      <c r="AQ12" s="2"/>
      <c r="AR12" s="50">
        <v>155909.24169496537</v>
      </c>
      <c r="AS12" s="50">
        <v>1675244.8222376767</v>
      </c>
      <c r="AT12" s="50">
        <v>1627805.9595102945</v>
      </c>
      <c r="AU12" s="50">
        <v>100995805.8924465</v>
      </c>
      <c r="AV12" s="50">
        <v>558221856.29158294</v>
      </c>
      <c r="AW12" s="50">
        <v>536794692.29690802</v>
      </c>
      <c r="AX12" s="50">
        <v>593815353.6740514</v>
      </c>
    </row>
    <row r="13" spans="1:64" s="491" customFormat="1" ht="18.600000000000001" hidden="1" customHeight="1">
      <c r="A13" s="3103" t="s">
        <v>1129</v>
      </c>
      <c r="B13" s="3103"/>
      <c r="C13" s="3103"/>
      <c r="D13" s="309"/>
      <c r="E13" s="364">
        <v>12737</v>
      </c>
      <c r="F13" s="284" t="s">
        <v>295</v>
      </c>
      <c r="G13" s="50">
        <f>AG12/12.737</f>
        <v>0</v>
      </c>
      <c r="H13" s="50">
        <f>AH12/12.737</f>
        <v>0</v>
      </c>
      <c r="I13" s="50">
        <f>AI12/12.737</f>
        <v>13062430.544395834</v>
      </c>
      <c r="J13" s="50">
        <f>AJ12/12.737</f>
        <v>12871699.04661341</v>
      </c>
      <c r="K13" s="284" t="s">
        <v>295</v>
      </c>
      <c r="L13" s="50">
        <f>AL12/12.737</f>
        <v>142431770.12462345</v>
      </c>
      <c r="M13" s="2393">
        <f>AM12/12.737</f>
        <v>12961093.194887342</v>
      </c>
      <c r="N13" s="3103" t="s">
        <v>1129</v>
      </c>
      <c r="O13" s="3103"/>
      <c r="P13" s="3103"/>
      <c r="Q13" s="22"/>
      <c r="R13" s="462">
        <f>AR12/12737</f>
        <v>12.240656488573869</v>
      </c>
      <c r="S13" s="284" t="s">
        <v>295</v>
      </c>
      <c r="T13" s="284" t="s">
        <v>295</v>
      </c>
      <c r="U13" s="496">
        <f>AS12/12737</f>
        <v>131.52585555764125</v>
      </c>
      <c r="V13" s="496">
        <f>AT12/12737</f>
        <v>127.80136291986295</v>
      </c>
      <c r="W13" s="50">
        <f>AU12/12.737</f>
        <v>7929324.4792687837</v>
      </c>
      <c r="X13" s="50">
        <f>AV12/12.737</f>
        <v>43826792.517200515</v>
      </c>
      <c r="Y13" s="50">
        <f>AW12/12.737</f>
        <v>42144515.372293949</v>
      </c>
      <c r="Z13" s="2393">
        <f>AX12/12.737</f>
        <v>46621288.660913199</v>
      </c>
      <c r="AA13" s="498"/>
      <c r="AB13" s="1454"/>
      <c r="AC13" s="1454"/>
    </row>
    <row r="14" spans="1:64" s="491" customFormat="1" ht="18.600000000000001" hidden="1" customHeight="1">
      <c r="A14" s="3103" t="s">
        <v>1130</v>
      </c>
      <c r="B14" s="3103"/>
      <c r="C14" s="3103"/>
      <c r="D14" s="309"/>
      <c r="E14" s="364">
        <v>13442</v>
      </c>
      <c r="F14" s="284" t="s">
        <v>405</v>
      </c>
      <c r="G14" s="50">
        <v>42939979.182363406</v>
      </c>
      <c r="H14" s="50">
        <v>9829135.2239819821</v>
      </c>
      <c r="I14" s="50">
        <v>9358780.7247106209</v>
      </c>
      <c r="J14" s="50">
        <v>9154501.6172999758</v>
      </c>
      <c r="K14" s="50">
        <v>22456195.072108354</v>
      </c>
      <c r="L14" s="50">
        <v>138244500.80078667</v>
      </c>
      <c r="M14" s="2393">
        <v>11921681.545171928</v>
      </c>
      <c r="N14" s="3103" t="s">
        <v>1130</v>
      </c>
      <c r="O14" s="3103"/>
      <c r="P14" s="3103"/>
      <c r="Q14" s="22"/>
      <c r="R14" s="462">
        <v>10.831309840344083</v>
      </c>
      <c r="S14" s="284" t="s">
        <v>405</v>
      </c>
      <c r="T14" s="284" t="s">
        <v>405</v>
      </c>
      <c r="U14" s="496">
        <v>113.26823231784209</v>
      </c>
      <c r="V14" s="496">
        <v>129.80041048940825</v>
      </c>
      <c r="W14" s="50">
        <v>6822570.1342531946</v>
      </c>
      <c r="X14" s="50">
        <v>42281520.22431957</v>
      </c>
      <c r="Y14" s="50">
        <v>41212179.990529448</v>
      </c>
      <c r="Z14" s="2393">
        <v>42139700.34691707</v>
      </c>
      <c r="AA14" s="498"/>
    </row>
    <row r="15" spans="1:64" s="491" customFormat="1" ht="18.75" hidden="1" customHeight="1">
      <c r="A15" s="3103" t="s">
        <v>1131</v>
      </c>
      <c r="B15" s="3103"/>
      <c r="C15" s="3103"/>
      <c r="D15" s="22"/>
      <c r="E15" s="50">
        <v>13388.599999999908</v>
      </c>
      <c r="F15" s="284" t="s">
        <v>405</v>
      </c>
      <c r="G15" s="283">
        <f>('1'!G16/'1'!$E$16)*1000</f>
        <v>44155190.766599782</v>
      </c>
      <c r="H15" s="283">
        <f>('1'!H16/'1'!$E$16)*1000</f>
        <v>9004430.1931582335</v>
      </c>
      <c r="I15" s="283">
        <f>('1'!I16/'1'!$E$16)*1000</f>
        <v>8587820.6020268314</v>
      </c>
      <c r="J15" s="283">
        <f>('1'!J16/'1'!$E$16)*1000</f>
        <v>8427731.5318030715</v>
      </c>
      <c r="K15" s="283">
        <f>('1'!K16/'1'!$E$16)*1000</f>
        <v>21797162.505395111</v>
      </c>
      <c r="L15" s="283">
        <f>('1'!L16/'1'!$E$16)*1000</f>
        <v>120770471.13732949</v>
      </c>
      <c r="M15" s="2393">
        <f>('1'!M16/'1'!$E$16)*1000</f>
        <v>12226858.972444175</v>
      </c>
      <c r="N15" s="3103" t="s">
        <v>1131</v>
      </c>
      <c r="O15" s="3103"/>
      <c r="P15" s="3103"/>
      <c r="Q15" s="22"/>
      <c r="R15" s="466">
        <f>('1'!R16/'1'!$E$16)</f>
        <v>10.332716066932209</v>
      </c>
      <c r="S15" s="284" t="s">
        <v>405</v>
      </c>
      <c r="T15" s="284" t="s">
        <v>405</v>
      </c>
      <c r="U15" s="489">
        <f>('1'!U16/'1'!$E$16)</f>
        <v>112.45681335526096</v>
      </c>
      <c r="V15" s="489">
        <f>('1'!V16/'1'!$E$16)</f>
        <v>123.02323353233747</v>
      </c>
      <c r="W15" s="283">
        <f>('1'!W16/'1'!$E$16)*1000</f>
        <v>6206733.0816315329</v>
      </c>
      <c r="X15" s="283">
        <f>('1'!X16/'1'!$E$16)*1000</f>
        <v>41438903.097240709</v>
      </c>
      <c r="Y15" s="283">
        <f>('1'!Y16/'1'!$E$16)*1000</f>
        <v>41831884.227947295</v>
      </c>
      <c r="Z15" s="2393">
        <f>('1'!Z16/'1'!$E$16)*1000</f>
        <v>49010148.666992024</v>
      </c>
      <c r="AA15" s="498"/>
    </row>
    <row r="16" spans="1:64" s="491" customFormat="1" ht="19.5" hidden="1" customHeight="1">
      <c r="A16" s="3103" t="s">
        <v>1095</v>
      </c>
      <c r="B16" s="3103"/>
      <c r="C16" s="3103"/>
      <c r="D16" s="309"/>
      <c r="E16" s="364">
        <v>13660.999999999831</v>
      </c>
      <c r="F16" s="284">
        <v>42446412.520102024</v>
      </c>
      <c r="G16" s="283">
        <v>38200211.007092766</v>
      </c>
      <c r="H16" s="283">
        <v>8360227.7814652566</v>
      </c>
      <c r="I16" s="283">
        <v>7973972.2527150605</v>
      </c>
      <c r="J16" s="283">
        <v>7820158.1750555597</v>
      </c>
      <c r="K16" s="283">
        <v>21122603.460555427</v>
      </c>
      <c r="L16" s="283">
        <v>122811991.37389635</v>
      </c>
      <c r="M16" s="2393">
        <v>12003172.649837723</v>
      </c>
      <c r="N16" s="3103" t="s">
        <v>1095</v>
      </c>
      <c r="O16" s="3103"/>
      <c r="P16" s="3103"/>
      <c r="Q16" s="22"/>
      <c r="R16" s="466">
        <v>10.118940514693909</v>
      </c>
      <c r="S16" s="284" t="s">
        <v>405</v>
      </c>
      <c r="T16" s="284" t="s">
        <v>405</v>
      </c>
      <c r="U16" s="489">
        <v>98.129397653440961</v>
      </c>
      <c r="V16" s="489">
        <v>108.47500227458528</v>
      </c>
      <c r="W16" s="283">
        <v>6240397.617036419</v>
      </c>
      <c r="X16" s="283">
        <v>38246013.372758999</v>
      </c>
      <c r="Y16" s="283">
        <v>36351802.774204522</v>
      </c>
      <c r="Z16" s="2393">
        <v>43135040.312187381</v>
      </c>
      <c r="AA16" s="498"/>
    </row>
    <row r="17" spans="1:64" s="491" customFormat="1" ht="21.75" hidden="1" customHeight="1">
      <c r="A17" s="3103" t="s">
        <v>1050</v>
      </c>
      <c r="B17" s="3103"/>
      <c r="C17" s="3103"/>
      <c r="D17" s="309"/>
      <c r="E17" s="504">
        <v>13884.215801226181</v>
      </c>
      <c r="F17" s="468">
        <v>49115862.536230616</v>
      </c>
      <c r="G17" s="301">
        <v>42535953.206094816</v>
      </c>
      <c r="H17" s="301">
        <v>9551601.6308908071</v>
      </c>
      <c r="I17" s="301">
        <v>9158464.8092755899</v>
      </c>
      <c r="J17" s="301">
        <v>8997663.2648026906</v>
      </c>
      <c r="K17" s="301">
        <v>22350964.708077282</v>
      </c>
      <c r="L17" s="301">
        <v>137271807.67072111</v>
      </c>
      <c r="M17" s="2393">
        <v>13756847.357891547</v>
      </c>
      <c r="N17" s="3103" t="s">
        <v>1050</v>
      </c>
      <c r="O17" s="3103"/>
      <c r="P17" s="3103"/>
      <c r="Q17" s="22"/>
      <c r="R17" s="512">
        <v>10.69811914487429</v>
      </c>
      <c r="S17" s="513" t="s">
        <v>405</v>
      </c>
      <c r="T17" s="513" t="s">
        <v>405</v>
      </c>
      <c r="U17" s="500">
        <v>132.6044055498507</v>
      </c>
      <c r="V17" s="500">
        <v>144.08993176227312</v>
      </c>
      <c r="W17" s="301">
        <v>6698070.0509349806</v>
      </c>
      <c r="X17" s="301">
        <v>40964835.446321748</v>
      </c>
      <c r="Y17" s="301">
        <v>39820027.144423097</v>
      </c>
      <c r="Z17" s="2393">
        <v>48378006.616693579</v>
      </c>
      <c r="AA17" s="498"/>
    </row>
    <row r="18" spans="1:64" s="491" customFormat="1" ht="17.25" hidden="1" customHeight="1">
      <c r="A18" s="3103" t="s">
        <v>1051</v>
      </c>
      <c r="B18" s="3103"/>
      <c r="C18" s="3103"/>
      <c r="D18" s="22"/>
      <c r="E18" s="468">
        <v>14177.803997248742</v>
      </c>
      <c r="F18" s="413" t="s">
        <v>444</v>
      </c>
      <c r="G18" s="301">
        <f>'[1]1'!G19/'[1]1'!$E$19*1000</f>
        <v>42829781.066332154</v>
      </c>
      <c r="H18" s="301">
        <f>'[1]1'!H19/'[1]1'!$E$19*1000</f>
        <v>12007051.62516146</v>
      </c>
      <c r="I18" s="301">
        <f>'[1]1'!I19/'[1]1'!$E$19*1000</f>
        <v>11584673.074904718</v>
      </c>
      <c r="J18" s="301">
        <f>'[1]1'!J19/'[1]1'!$E$19*1000</f>
        <v>11420663.849207671</v>
      </c>
      <c r="K18" s="501" t="s">
        <v>445</v>
      </c>
      <c r="L18" s="301">
        <f>'[1]1'!L19/'[1]1'!$E$19*1000</f>
        <v>133487314.86550899</v>
      </c>
      <c r="M18" s="2393">
        <f>'[1]1'!M19/'[1]1'!$E$19*1000</f>
        <v>10482399.909803633</v>
      </c>
      <c r="N18" s="3103" t="s">
        <v>1051</v>
      </c>
      <c r="O18" s="3103"/>
      <c r="P18" s="3103"/>
      <c r="Q18" s="22"/>
      <c r="R18" s="502">
        <f>'[1]1'!R19/'[1]1'!E19</f>
        <v>11.226386672059109</v>
      </c>
      <c r="S18" s="503" t="s">
        <v>444</v>
      </c>
      <c r="T18" s="503" t="s">
        <v>444</v>
      </c>
      <c r="U18" s="503" t="s">
        <v>444</v>
      </c>
      <c r="V18" s="503" t="s">
        <v>444</v>
      </c>
      <c r="W18" s="301">
        <f>'[1]1'!W19/'[1]1'!$E$19*1000</f>
        <v>6540541.8101217076</v>
      </c>
      <c r="X18" s="301">
        <f>'[1]1'!X19/'[1]1'!$E$19*1000</f>
        <v>43382558.55981715</v>
      </c>
      <c r="Y18" s="301">
        <f>'[1]1'!Y19/'[1]1'!$E$19*1000</f>
        <v>38731168.642797194</v>
      </c>
      <c r="Z18" s="2393">
        <f>'[1]1'!Z19/'[1]1'!$E$19*1000</f>
        <v>58083639.396758847</v>
      </c>
      <c r="AA18" s="498"/>
    </row>
    <row r="19" spans="1:64" s="491" customFormat="1" ht="17.25" hidden="1" customHeight="1">
      <c r="A19" s="3103" t="s">
        <v>1145</v>
      </c>
      <c r="B19" s="3103"/>
      <c r="C19" s="3103"/>
      <c r="D19" s="309"/>
      <c r="E19" s="504">
        <v>14412.000000000007</v>
      </c>
      <c r="F19" s="468">
        <v>47435023.247933954</v>
      </c>
      <c r="G19" s="301">
        <v>39879561.30494196</v>
      </c>
      <c r="H19" s="301">
        <v>9115642.151042521</v>
      </c>
      <c r="I19" s="301">
        <v>8660463.1377619859</v>
      </c>
      <c r="J19" s="301">
        <v>8493793.4604348596</v>
      </c>
      <c r="K19" s="301">
        <v>23571814.181840964</v>
      </c>
      <c r="L19" s="301">
        <v>133087571.49141754</v>
      </c>
      <c r="M19" s="2393">
        <v>13230544.797983168</v>
      </c>
      <c r="N19" s="3103" t="s">
        <v>1145</v>
      </c>
      <c r="O19" s="3103"/>
      <c r="P19" s="3103"/>
      <c r="Q19" s="22"/>
      <c r="R19" s="502">
        <v>9.7218342469995918</v>
      </c>
      <c r="S19" s="502">
        <v>7.5465635776771265</v>
      </c>
      <c r="T19" s="502">
        <v>2.1752706693224568</v>
      </c>
      <c r="U19" s="502">
        <v>104.97929521473753</v>
      </c>
      <c r="V19" s="502">
        <v>137.86796058334116</v>
      </c>
      <c r="W19" s="301">
        <v>6259954.0290331859</v>
      </c>
      <c r="X19" s="301">
        <v>39096934.490936048</v>
      </c>
      <c r="Y19" s="301">
        <v>36707776.877159506</v>
      </c>
      <c r="Z19" s="2393">
        <v>47697245.190451905</v>
      </c>
      <c r="AA19" s="498"/>
    </row>
    <row r="20" spans="1:64" s="491" customFormat="1" ht="17.25" hidden="1" customHeight="1">
      <c r="A20" s="3103" t="s">
        <v>1053</v>
      </c>
      <c r="B20" s="3103"/>
      <c r="C20" s="3103"/>
      <c r="D20" s="309"/>
      <c r="E20" s="364">
        <v>14563.000000000739</v>
      </c>
      <c r="F20" s="50">
        <v>45509962.204318993</v>
      </c>
      <c r="G20" s="283">
        <v>38989204.94335188</v>
      </c>
      <c r="H20" s="283">
        <v>8939243.2289417535</v>
      </c>
      <c r="I20" s="283">
        <v>8321274.0637128521</v>
      </c>
      <c r="J20" s="283">
        <v>8120514.1035530707</v>
      </c>
      <c r="K20" s="283">
        <v>21957904.250088058</v>
      </c>
      <c r="L20" s="283">
        <v>137543935.25461546</v>
      </c>
      <c r="M20" s="2393">
        <v>13075241.425932759</v>
      </c>
      <c r="N20" s="3103" t="s">
        <v>1053</v>
      </c>
      <c r="O20" s="3103"/>
      <c r="P20" s="3103"/>
      <c r="Q20" s="22"/>
      <c r="R20" s="502">
        <v>8.5109939004192352</v>
      </c>
      <c r="S20" s="502">
        <v>6.6164437711059216</v>
      </c>
      <c r="T20" s="502">
        <v>1.8945501293133007</v>
      </c>
      <c r="U20" s="502">
        <v>131.54422071410485</v>
      </c>
      <c r="V20" s="502">
        <v>140.13021375550409</v>
      </c>
      <c r="W20" s="283">
        <v>5752775.2306968234</v>
      </c>
      <c r="X20" s="283">
        <v>37552211.996995367</v>
      </c>
      <c r="Y20" s="283">
        <v>36384650.840976566</v>
      </c>
      <c r="Z20" s="2393">
        <v>45364093.473824903</v>
      </c>
      <c r="AA20" s="498"/>
    </row>
    <row r="21" spans="1:64" s="491" customFormat="1" ht="17.25" hidden="1" customHeight="1">
      <c r="A21" s="3103" t="s">
        <v>1054</v>
      </c>
      <c r="B21" s="3103"/>
      <c r="C21" s="3103"/>
      <c r="D21" s="309"/>
      <c r="E21" s="504">
        <v>14821.00000024477</v>
      </c>
      <c r="F21" s="468">
        <v>48327530.361962661</v>
      </c>
      <c r="G21" s="301">
        <v>41210969.153543569</v>
      </c>
      <c r="H21" s="301">
        <v>9544437.6522240601</v>
      </c>
      <c r="I21" s="301">
        <v>9024502.1241934709</v>
      </c>
      <c r="J21" s="301">
        <v>8827576.9486802239</v>
      </c>
      <c r="K21" s="301">
        <v>22459416.915849142</v>
      </c>
      <c r="L21" s="301">
        <v>152701417.52390888</v>
      </c>
      <c r="M21" s="2393">
        <v>13994991.850793503</v>
      </c>
      <c r="N21" s="3103" t="s">
        <v>1054</v>
      </c>
      <c r="O21" s="3103"/>
      <c r="P21" s="3103"/>
      <c r="Q21" s="22"/>
      <c r="R21" s="502">
        <v>8.7543969219633251</v>
      </c>
      <c r="S21" s="502">
        <v>6.7780893239552684</v>
      </c>
      <c r="T21" s="502">
        <v>1.9763075980080611</v>
      </c>
      <c r="U21" s="502">
        <v>131.95636741124386</v>
      </c>
      <c r="V21" s="502">
        <v>141.57546016262012</v>
      </c>
      <c r="W21" s="301">
        <v>6113501.9775059745</v>
      </c>
      <c r="X21" s="301">
        <v>39670326.330035061</v>
      </c>
      <c r="Y21" s="301">
        <v>38180245.582422793</v>
      </c>
      <c r="Z21" s="2393">
        <v>48014488.17296461</v>
      </c>
      <c r="AA21" s="498"/>
      <c r="AD21" s="498"/>
      <c r="AE21" s="498"/>
      <c r="AF21" s="498"/>
      <c r="AG21" s="498"/>
      <c r="AH21" s="498"/>
    </row>
    <row r="22" spans="1:64" s="491" customFormat="1" ht="18.600000000000001" hidden="1" customHeight="1">
      <c r="A22" s="2618" t="s">
        <v>1055</v>
      </c>
      <c r="B22" s="2619"/>
      <c r="C22" s="2619"/>
      <c r="D22" s="2620"/>
      <c r="E22" s="212">
        <v>14935.000010349095</v>
      </c>
      <c r="F22" s="116">
        <v>48501.149157458</v>
      </c>
      <c r="G22" s="117">
        <v>39613.65235723192</v>
      </c>
      <c r="H22" s="117">
        <v>8863.4218810383409</v>
      </c>
      <c r="I22" s="117">
        <v>8406.9731728139559</v>
      </c>
      <c r="J22" s="117">
        <v>8164.0897418151126</v>
      </c>
      <c r="K22" s="117">
        <v>22543.901875294792</v>
      </c>
      <c r="L22" s="117">
        <v>153797.65224766204</v>
      </c>
      <c r="M22" s="2393">
        <v>14606.058191880787</v>
      </c>
      <c r="N22" s="2618" t="s">
        <v>1055</v>
      </c>
      <c r="O22" s="2619"/>
      <c r="P22" s="2619"/>
      <c r="Q22" s="2620"/>
      <c r="R22" s="502">
        <v>8.7311312693919358</v>
      </c>
      <c r="S22" s="502">
        <v>6.7894131812802048</v>
      </c>
      <c r="T22" s="502">
        <v>1.941718088111746</v>
      </c>
      <c r="U22" s="502">
        <v>119.39517283194242</v>
      </c>
      <c r="V22" s="502">
        <v>129.4933603741249</v>
      </c>
      <c r="W22" s="117">
        <v>6134.1181102373002</v>
      </c>
      <c r="X22" s="117">
        <v>38278.493919796383</v>
      </c>
      <c r="Y22" s="117">
        <v>37099.22531691366</v>
      </c>
      <c r="Z22" s="2393">
        <v>48963.204266625915</v>
      </c>
      <c r="AA22" s="498"/>
      <c r="AB22" s="498"/>
      <c r="AC22" s="498"/>
      <c r="AD22" s="498"/>
      <c r="AE22" s="498"/>
      <c r="AF22" s="498"/>
      <c r="AG22" s="498"/>
      <c r="AH22" s="498"/>
    </row>
    <row r="23" spans="1:64" s="491" customFormat="1" ht="18.600000000000001" hidden="1" customHeight="1">
      <c r="A23" s="2618" t="s">
        <v>1001</v>
      </c>
      <c r="B23" s="2619"/>
      <c r="C23" s="2619"/>
      <c r="D23" s="2620"/>
      <c r="E23" s="212">
        <v>15207</v>
      </c>
      <c r="F23" s="118" t="s">
        <v>450</v>
      </c>
      <c r="G23" s="117">
        <v>36010.509158527559</v>
      </c>
      <c r="H23" s="117">
        <v>9017.3299167078403</v>
      </c>
      <c r="I23" s="117">
        <v>8508.6990303050716</v>
      </c>
      <c r="J23" s="117">
        <v>8285.6523650080362</v>
      </c>
      <c r="K23" s="303" t="s">
        <v>450</v>
      </c>
      <c r="L23" s="303" t="s">
        <v>450</v>
      </c>
      <c r="M23" s="2394" t="s">
        <v>450</v>
      </c>
      <c r="N23" s="2618" t="s">
        <v>1001</v>
      </c>
      <c r="O23" s="2619"/>
      <c r="P23" s="2619"/>
      <c r="Q23" s="2620"/>
      <c r="R23" s="502">
        <v>8.8398869672457678</v>
      </c>
      <c r="S23" s="502">
        <v>6.8091582154013741</v>
      </c>
      <c r="T23" s="502">
        <v>2.0307287518443906</v>
      </c>
      <c r="U23" s="505" t="s">
        <v>357</v>
      </c>
      <c r="V23" s="505" t="s">
        <v>457</v>
      </c>
      <c r="W23" s="117">
        <v>5276.4094781992389</v>
      </c>
      <c r="X23" s="117">
        <v>37922.584824932077</v>
      </c>
      <c r="Y23" s="117">
        <v>34004.943652264345</v>
      </c>
      <c r="Z23" s="2393">
        <v>43664.833496219202</v>
      </c>
      <c r="AA23" s="498"/>
      <c r="AB23" s="498"/>
      <c r="AC23" s="498"/>
      <c r="AD23" s="1736" t="s">
        <v>2162</v>
      </c>
      <c r="AE23" s="498"/>
      <c r="AF23" s="498"/>
      <c r="AG23" s="498"/>
      <c r="AH23" s="498"/>
      <c r="AV23" s="1735" t="s">
        <v>2161</v>
      </c>
    </row>
    <row r="24" spans="1:64" s="491" customFormat="1" ht="15.75" customHeight="1">
      <c r="A24" s="2618" t="s">
        <v>1002</v>
      </c>
      <c r="B24" s="2619"/>
      <c r="C24" s="2619"/>
      <c r="D24" s="2620"/>
      <c r="E24" s="212">
        <v>15829.00000003121</v>
      </c>
      <c r="F24" s="116">
        <v>44787.428027866423</v>
      </c>
      <c r="G24" s="117">
        <v>35826.800760368416</v>
      </c>
      <c r="H24" s="117">
        <v>8412.5310738773424</v>
      </c>
      <c r="I24" s="117">
        <v>7872.4679194049013</v>
      </c>
      <c r="J24" s="117">
        <v>7707.0948490345936</v>
      </c>
      <c r="K24" s="117">
        <v>21708.477966003411</v>
      </c>
      <c r="L24" s="117">
        <v>161707.32715504503</v>
      </c>
      <c r="M24" s="2393">
        <v>16000.991308701592</v>
      </c>
      <c r="N24" s="2618" t="s">
        <v>1002</v>
      </c>
      <c r="O24" s="2619"/>
      <c r="P24" s="2619"/>
      <c r="Q24" s="2620"/>
      <c r="R24" s="502">
        <v>8.4320990754390888</v>
      </c>
      <c r="S24" s="502">
        <v>6.5566005323134746</v>
      </c>
      <c r="T24" s="502">
        <v>1.8754985431256332</v>
      </c>
      <c r="U24" s="502">
        <v>110.29933753839295</v>
      </c>
      <c r="V24" s="502">
        <v>121.34833274718869</v>
      </c>
      <c r="W24" s="117">
        <v>5954.0012618598457</v>
      </c>
      <c r="X24" s="117">
        <v>34590.952917160976</v>
      </c>
      <c r="Y24" s="117">
        <v>32879.487357863545</v>
      </c>
      <c r="Z24" s="117">
        <v>44876.284006412985</v>
      </c>
      <c r="AA24" s="498"/>
      <c r="AB24" s="498"/>
      <c r="AC24" s="498"/>
    </row>
    <row r="25" spans="1:64" s="491" customFormat="1" ht="15.75" customHeight="1">
      <c r="A25" s="2618" t="s">
        <v>1003</v>
      </c>
      <c r="B25" s="2619"/>
      <c r="C25" s="2619"/>
      <c r="D25" s="2620"/>
      <c r="E25" s="212">
        <v>15486.999999856676</v>
      </c>
      <c r="F25" s="116">
        <v>46622.290562010639</v>
      </c>
      <c r="G25" s="117">
        <v>38464.977872487347</v>
      </c>
      <c r="H25" s="117">
        <v>9692.1669347200113</v>
      </c>
      <c r="I25" s="117">
        <v>9092.7011793842994</v>
      </c>
      <c r="J25" s="117">
        <v>8898.9240470662626</v>
      </c>
      <c r="K25" s="117">
        <v>22598.666175456252</v>
      </c>
      <c r="L25" s="117">
        <v>123937.16022374638</v>
      </c>
      <c r="M25" s="2393">
        <v>14825.373363543098</v>
      </c>
      <c r="N25" s="2618" t="s">
        <v>1003</v>
      </c>
      <c r="O25" s="2619"/>
      <c r="P25" s="2619"/>
      <c r="Q25" s="2620"/>
      <c r="R25" s="502">
        <v>8.4743755048060709</v>
      </c>
      <c r="S25" s="502">
        <v>6.5450001693339797</v>
      </c>
      <c r="T25" s="502">
        <v>1.9293753354720882</v>
      </c>
      <c r="U25" s="502">
        <v>108.64745099929938</v>
      </c>
      <c r="V25" s="502">
        <v>125.97980910126782</v>
      </c>
      <c r="W25" s="117">
        <v>6366.9164051820326</v>
      </c>
      <c r="X25" s="117">
        <v>38633.573144521171</v>
      </c>
      <c r="Y25" s="117">
        <v>36089.159634324802</v>
      </c>
      <c r="Z25" s="117">
        <v>47771.02411899859</v>
      </c>
      <c r="AA25" s="498"/>
      <c r="AB25" s="498"/>
      <c r="AC25" s="498"/>
    </row>
    <row r="26" spans="1:64" s="491" customFormat="1" ht="15.75" customHeight="1">
      <c r="A26" s="2618" t="s">
        <v>1004</v>
      </c>
      <c r="B26" s="2619"/>
      <c r="C26" s="2619"/>
      <c r="D26" s="2620"/>
      <c r="E26" s="212">
        <v>15649.000000000027</v>
      </c>
      <c r="F26" s="116">
        <v>50809.329746307521</v>
      </c>
      <c r="G26" s="117">
        <v>41233.863143888491</v>
      </c>
      <c r="H26" s="117">
        <v>10450.766782649262</v>
      </c>
      <c r="I26" s="117">
        <v>9840.5224728136363</v>
      </c>
      <c r="J26" s="117">
        <v>9659.7097034090621</v>
      </c>
      <c r="K26" s="117">
        <v>24684.806255517618</v>
      </c>
      <c r="L26" s="117">
        <v>135954.6249308933</v>
      </c>
      <c r="M26" s="2393">
        <v>18997.892916944718</v>
      </c>
      <c r="N26" s="2618" t="s">
        <v>1004</v>
      </c>
      <c r="O26" s="2619"/>
      <c r="P26" s="2619"/>
      <c r="Q26" s="2620"/>
      <c r="R26" s="502">
        <v>9.0336939880470695</v>
      </c>
      <c r="S26" s="502">
        <v>7.0895783930407417</v>
      </c>
      <c r="T26" s="502">
        <v>1.9441155950063318</v>
      </c>
      <c r="U26" s="502">
        <v>107.30874387685665</v>
      </c>
      <c r="V26" s="502">
        <v>126.26935001145672</v>
      </c>
      <c r="W26" s="117">
        <v>7235.1611961234894</v>
      </c>
      <c r="X26" s="117">
        <v>40640.015003846696</v>
      </c>
      <c r="Y26" s="117">
        <v>38485.489016836473</v>
      </c>
      <c r="Z26" s="117">
        <v>51077.389536868512</v>
      </c>
      <c r="AA26" s="498"/>
      <c r="AB26" s="498"/>
      <c r="AC26" s="498"/>
    </row>
    <row r="27" spans="1:64" s="491" customFormat="1" ht="15.75" customHeight="1" thickBot="1">
      <c r="A27" s="2618" t="s">
        <v>1005</v>
      </c>
      <c r="B27" s="2619"/>
      <c r="C27" s="2619"/>
      <c r="D27" s="2620"/>
      <c r="E27" s="212">
        <v>15686.999999796744</v>
      </c>
      <c r="F27" s="116">
        <v>54563.268497110577</v>
      </c>
      <c r="G27" s="117">
        <v>43861.141283343059</v>
      </c>
      <c r="H27" s="117">
        <v>10325.457272886364</v>
      </c>
      <c r="I27" s="117">
        <v>9664.8553681724316</v>
      </c>
      <c r="J27" s="117">
        <v>9460.910795565118</v>
      </c>
      <c r="K27" s="117">
        <v>25594.621859464947</v>
      </c>
      <c r="L27" s="117">
        <v>141667.13458602584</v>
      </c>
      <c r="M27" s="2393">
        <v>21368.620904886408</v>
      </c>
      <c r="N27" s="2618" t="s">
        <v>1005</v>
      </c>
      <c r="O27" s="2619"/>
      <c r="P27" s="2619"/>
      <c r="Q27" s="2620"/>
      <c r="R27" s="502">
        <v>8.8511133605774326</v>
      </c>
      <c r="S27" s="502">
        <v>6.9287677526859266</v>
      </c>
      <c r="T27" s="502">
        <v>1.9223456078914885</v>
      </c>
      <c r="U27" s="502">
        <v>107.04837150697601</v>
      </c>
      <c r="V27" s="502">
        <v>126.02283695336492</v>
      </c>
      <c r="W27" s="117">
        <v>7545.2527669907195</v>
      </c>
      <c r="X27" s="117">
        <v>43110.097173507245</v>
      </c>
      <c r="Y27" s="117">
        <v>41303.850307495515</v>
      </c>
      <c r="Z27" s="117">
        <v>50709.589493861604</v>
      </c>
      <c r="AA27" s="498"/>
      <c r="AB27" s="498"/>
      <c r="AC27" s="498"/>
    </row>
    <row r="28" spans="1:64" s="491" customFormat="1" ht="15.75" customHeight="1" thickTop="1">
      <c r="A28" s="2618" t="s">
        <v>1501</v>
      </c>
      <c r="B28" s="2619"/>
      <c r="C28" s="2619"/>
      <c r="D28" s="2620"/>
      <c r="E28" s="212">
        <f>'1'!E29</f>
        <v>16502.022257559558</v>
      </c>
      <c r="F28" s="116">
        <f>AG32</f>
        <v>63579.366332451566</v>
      </c>
      <c r="G28" s="116">
        <f>AH32</f>
        <v>57001.191578761027</v>
      </c>
      <c r="H28" s="116">
        <f>AI32</f>
        <v>13861.57419689511</v>
      </c>
      <c r="I28" s="116">
        <f>AJ32</f>
        <v>12989.675106935392</v>
      </c>
      <c r="J28" s="116">
        <f>AK32</f>
        <v>12770.00568208703</v>
      </c>
      <c r="K28" s="116">
        <f>AL32</f>
        <v>28797.191523583977</v>
      </c>
      <c r="L28" s="116">
        <f>AM32</f>
        <v>178466.71596457853</v>
      </c>
      <c r="M28" s="2393">
        <f>AN32</f>
        <v>21249.30807929442</v>
      </c>
      <c r="N28" s="2618" t="s">
        <v>1501</v>
      </c>
      <c r="O28" s="2619"/>
      <c r="P28" s="2619"/>
      <c r="Q28" s="2620"/>
      <c r="R28" s="1772">
        <f>'33.'!E30</f>
        <v>8.8600869868189367</v>
      </c>
      <c r="S28" s="1772">
        <f>'33.'!F30</f>
        <v>6.8475472392440437</v>
      </c>
      <c r="T28" s="1772">
        <f>'33.'!G30</f>
        <v>2.0125397475749027</v>
      </c>
      <c r="U28" s="1772">
        <f>'33.'!BX34</f>
        <v>108.70820476154772</v>
      </c>
      <c r="V28" s="1772">
        <f>'33.'!BY34</f>
        <v>126.56661618927994</v>
      </c>
      <c r="W28" s="116">
        <f>AO32</f>
        <v>9657.7744973960762</v>
      </c>
      <c r="X28" s="116">
        <f>AP32</f>
        <v>53429.468590439203</v>
      </c>
      <c r="Y28" s="116">
        <f>AQ32</f>
        <v>51992.325696075612</v>
      </c>
      <c r="Z28" s="116">
        <f>AR32</f>
        <v>59708.86263090068</v>
      </c>
      <c r="AA28" s="498"/>
      <c r="AB28" s="498"/>
      <c r="AC28" s="498"/>
      <c r="AD28" s="3111"/>
      <c r="AE28" s="3112"/>
      <c r="AF28" s="3115" t="s">
        <v>1927</v>
      </c>
      <c r="AG28" s="1719" t="s">
        <v>1928</v>
      </c>
      <c r="AH28" s="1719" t="s">
        <v>96</v>
      </c>
      <c r="AI28" s="1719" t="s">
        <v>311</v>
      </c>
      <c r="AJ28" s="1719" t="s">
        <v>1929</v>
      </c>
      <c r="AK28" s="1719" t="s">
        <v>312</v>
      </c>
      <c r="AL28" s="1719" t="s">
        <v>1930</v>
      </c>
      <c r="AM28" s="1719" t="s">
        <v>322</v>
      </c>
      <c r="AN28" s="1744" t="s">
        <v>316</v>
      </c>
      <c r="AO28" s="1749" t="s">
        <v>1931</v>
      </c>
      <c r="AP28" s="1719" t="s">
        <v>318</v>
      </c>
      <c r="AQ28" s="1719" t="s">
        <v>1932</v>
      </c>
      <c r="AR28" s="1719" t="s">
        <v>1933</v>
      </c>
      <c r="AS28" s="1719" t="s">
        <v>1934</v>
      </c>
      <c r="AT28" s="1720" t="s">
        <v>1935</v>
      </c>
      <c r="AV28" s="3111"/>
      <c r="AW28" s="3112"/>
      <c r="AX28" s="3115" t="s">
        <v>1927</v>
      </c>
      <c r="AY28" s="1719" t="s">
        <v>1928</v>
      </c>
      <c r="AZ28" s="1719" t="s">
        <v>96</v>
      </c>
      <c r="BA28" s="1719" t="s">
        <v>311</v>
      </c>
      <c r="BB28" s="1719" t="s">
        <v>1929</v>
      </c>
      <c r="BC28" s="1719" t="s">
        <v>312</v>
      </c>
      <c r="BD28" s="1719" t="s">
        <v>1930</v>
      </c>
      <c r="BE28" s="1719" t="s">
        <v>322</v>
      </c>
      <c r="BF28" s="1719" t="s">
        <v>316</v>
      </c>
      <c r="BG28" s="1719" t="s">
        <v>1931</v>
      </c>
      <c r="BH28" s="1719" t="s">
        <v>318</v>
      </c>
      <c r="BI28" s="1719" t="s">
        <v>1932</v>
      </c>
      <c r="BJ28" s="1719" t="s">
        <v>1933</v>
      </c>
      <c r="BK28" s="1719" t="s">
        <v>1934</v>
      </c>
      <c r="BL28" s="1720" t="s">
        <v>1935</v>
      </c>
    </row>
    <row r="29" spans="1:64" ht="15.75" customHeight="1" thickBot="1">
      <c r="A29" s="3103" t="s">
        <v>43</v>
      </c>
      <c r="B29" s="3103"/>
      <c r="C29" s="3103"/>
      <c r="D29" s="309"/>
      <c r="E29" s="212"/>
      <c r="F29" s="809"/>
      <c r="G29" s="809"/>
      <c r="H29" s="809"/>
      <c r="I29" s="809"/>
      <c r="J29" s="809"/>
      <c r="K29" s="809"/>
      <c r="L29" s="809"/>
      <c r="N29" s="3103" t="s">
        <v>43</v>
      </c>
      <c r="O29" s="3103"/>
      <c r="P29" s="3103"/>
      <c r="Q29" s="22"/>
      <c r="R29" s="1738"/>
      <c r="S29" s="1739"/>
      <c r="T29" s="1739"/>
      <c r="U29" s="1737"/>
      <c r="V29" s="1737"/>
      <c r="W29" s="116"/>
      <c r="X29" s="116"/>
      <c r="Y29" s="116"/>
      <c r="Z29" s="116"/>
      <c r="AA29" s="1049"/>
      <c r="AD29" s="3113"/>
      <c r="AE29" s="3114"/>
      <c r="AF29" s="3116"/>
      <c r="AG29" s="1721" t="s">
        <v>2160</v>
      </c>
      <c r="AH29" s="1721" t="s">
        <v>2160</v>
      </c>
      <c r="AI29" s="1721" t="s">
        <v>2160</v>
      </c>
      <c r="AJ29" s="1721" t="s">
        <v>2160</v>
      </c>
      <c r="AK29" s="1721" t="s">
        <v>2160</v>
      </c>
      <c r="AL29" s="1721" t="s">
        <v>2160</v>
      </c>
      <c r="AM29" s="1721" t="s">
        <v>2160</v>
      </c>
      <c r="AN29" s="1745" t="s">
        <v>2160</v>
      </c>
      <c r="AO29" s="1750" t="s">
        <v>2160</v>
      </c>
      <c r="AP29" s="1721" t="s">
        <v>2160</v>
      </c>
      <c r="AQ29" s="1721" t="s">
        <v>2160</v>
      </c>
      <c r="AR29" s="1721" t="s">
        <v>2160</v>
      </c>
      <c r="AS29" s="1721" t="s">
        <v>2160</v>
      </c>
      <c r="AT29" s="1722" t="s">
        <v>2160</v>
      </c>
      <c r="AU29" s="491"/>
      <c r="AV29" s="3113"/>
      <c r="AW29" s="3114"/>
      <c r="AX29" s="3116"/>
      <c r="AY29" s="1721" t="s">
        <v>2160</v>
      </c>
      <c r="AZ29" s="1721" t="s">
        <v>2160</v>
      </c>
      <c r="BA29" s="1721" t="s">
        <v>2160</v>
      </c>
      <c r="BB29" s="1721" t="s">
        <v>2160</v>
      </c>
      <c r="BC29" s="1721" t="s">
        <v>2160</v>
      </c>
      <c r="BD29" s="1721" t="s">
        <v>2160</v>
      </c>
      <c r="BE29" s="1721" t="s">
        <v>2160</v>
      </c>
      <c r="BF29" s="1721" t="s">
        <v>2160</v>
      </c>
      <c r="BG29" s="1721" t="s">
        <v>2160</v>
      </c>
      <c r="BH29" s="1721" t="s">
        <v>2160</v>
      </c>
      <c r="BI29" s="1721" t="s">
        <v>2160</v>
      </c>
      <c r="BJ29" s="1721" t="s">
        <v>2160</v>
      </c>
      <c r="BK29" s="1721" t="s">
        <v>2160</v>
      </c>
      <c r="BL29" s="1722" t="s">
        <v>2160</v>
      </c>
    </row>
    <row r="30" spans="1:64" ht="15.75" customHeight="1" thickTop="1">
      <c r="A30" s="507"/>
      <c r="B30" s="507" t="s">
        <v>44</v>
      </c>
      <c r="C30" s="507"/>
      <c r="D30" s="1052"/>
      <c r="E30" s="876">
        <f>'1'!E31</f>
        <v>11874.180779833961</v>
      </c>
      <c r="F30" s="809">
        <f>AG30</f>
        <v>84359.124856291834</v>
      </c>
      <c r="G30" s="809">
        <f>AH30</f>
        <v>75627.18976424959</v>
      </c>
      <c r="H30" s="809">
        <f>AI30</f>
        <v>18351.962229098281</v>
      </c>
      <c r="I30" s="809">
        <f>AJ30</f>
        <v>17186.021981631628</v>
      </c>
      <c r="J30" s="809">
        <f>AK30</f>
        <v>16893.573412670696</v>
      </c>
      <c r="K30" s="809">
        <f>AL30</f>
        <v>39450.390747014513</v>
      </c>
      <c r="L30" s="809">
        <f>AM30</f>
        <v>246175.32451807574</v>
      </c>
      <c r="M30" s="2395">
        <f>AN30</f>
        <v>28834.610739077259</v>
      </c>
      <c r="N30" s="507"/>
      <c r="O30" s="507" t="s">
        <v>44</v>
      </c>
      <c r="P30" s="507"/>
      <c r="Q30" s="1048"/>
      <c r="R30" s="1773">
        <f>'33.'!E32</f>
        <v>11.24858740098934</v>
      </c>
      <c r="S30" s="1773">
        <f>'33.'!F32</f>
        <v>8.6407260518349016</v>
      </c>
      <c r="T30" s="1773">
        <f>'33.'!G32</f>
        <v>2.6078613491544425</v>
      </c>
      <c r="U30" s="1773">
        <f>'33.'!BX32</f>
        <v>133.39875023330774</v>
      </c>
      <c r="V30" s="1773">
        <f>'33.'!BY32</f>
        <v>154.1824607457022</v>
      </c>
      <c r="W30" s="809">
        <f>AO30</f>
        <v>13028.08120886743</v>
      </c>
      <c r="X30" s="809">
        <f>AP30</f>
        <v>70999.757029219516</v>
      </c>
      <c r="Y30" s="809">
        <f>AQ30</f>
        <v>69284.253780533894</v>
      </c>
      <c r="Z30" s="809">
        <f>AR30</f>
        <v>79647.818322857493</v>
      </c>
      <c r="AA30" s="498"/>
      <c r="AB30" s="498"/>
      <c r="AC30" s="498"/>
      <c r="AD30" s="3117" t="s">
        <v>1936</v>
      </c>
      <c r="AE30" s="1723" t="s">
        <v>1937</v>
      </c>
      <c r="AF30" s="1724">
        <v>11874.180779833972</v>
      </c>
      <c r="AG30" s="1725">
        <f>AY30/1000</f>
        <v>84359.124856291834</v>
      </c>
      <c r="AH30" s="1725">
        <f t="shared" ref="AH30:AH93" si="0">AZ30/1000</f>
        <v>75627.18976424959</v>
      </c>
      <c r="AI30" s="1725">
        <f t="shared" ref="AI30:AI93" si="1">BA30/1000</f>
        <v>18351.962229098281</v>
      </c>
      <c r="AJ30" s="1725">
        <f t="shared" ref="AJ30:AJ93" si="2">BB30/1000</f>
        <v>17186.021981631628</v>
      </c>
      <c r="AK30" s="1725">
        <f t="shared" ref="AK30:AK93" si="3">BC30/1000</f>
        <v>16893.573412670696</v>
      </c>
      <c r="AL30" s="1725">
        <f t="shared" ref="AL30:AL93" si="4">BD30/1000</f>
        <v>39450.390747014513</v>
      </c>
      <c r="AM30" s="1725">
        <f t="shared" ref="AM30:AM93" si="5">BE30/1000</f>
        <v>246175.32451807574</v>
      </c>
      <c r="AN30" s="1746">
        <f t="shared" ref="AN30:AN93" si="6">BF30/1000</f>
        <v>28834.610739077259</v>
      </c>
      <c r="AO30" s="1751">
        <f t="shared" ref="AO30:AO93" si="7">BG30/1000</f>
        <v>13028.08120886743</v>
      </c>
      <c r="AP30" s="1725">
        <f t="shared" ref="AP30:AP93" si="8">BH30/1000</f>
        <v>70999.757029219516</v>
      </c>
      <c r="AQ30" s="1725">
        <f t="shared" ref="AQ30:AQ93" si="9">BI30/1000</f>
        <v>69284.253780533894</v>
      </c>
      <c r="AR30" s="1725">
        <f t="shared" ref="AR30:AR93" si="10">BJ30/1000</f>
        <v>79647.818322857493</v>
      </c>
      <c r="AS30" s="1725">
        <f t="shared" ref="AS30:AS93" si="11">BK30/1000</f>
        <v>9558.0788903853827</v>
      </c>
      <c r="AT30" s="1726">
        <f t="shared" ref="AT30:AT93" si="12">BL30/1000</f>
        <v>3470.0023184820548</v>
      </c>
      <c r="AU30" s="491"/>
      <c r="AV30" s="3117" t="s">
        <v>1936</v>
      </c>
      <c r="AW30" s="1723" t="s">
        <v>1937</v>
      </c>
      <c r="AX30" s="1724">
        <v>11874.180779833943</v>
      </c>
      <c r="AY30" s="1725">
        <v>84359124.856291831</v>
      </c>
      <c r="AZ30" s="1725">
        <v>75627189.764249593</v>
      </c>
      <c r="BA30" s="1725">
        <v>18351962.229098279</v>
      </c>
      <c r="BB30" s="1725">
        <v>17186021.981631629</v>
      </c>
      <c r="BC30" s="1725">
        <v>16893573.412670694</v>
      </c>
      <c r="BD30" s="1725">
        <v>39450390.747014515</v>
      </c>
      <c r="BE30" s="1725">
        <v>246175324.51807573</v>
      </c>
      <c r="BF30" s="1725">
        <v>28834610.739077259</v>
      </c>
      <c r="BG30" s="1725">
        <v>13028081.208867431</v>
      </c>
      <c r="BH30" s="1725">
        <v>70999757.029219523</v>
      </c>
      <c r="BI30" s="1725">
        <v>69284253.780533895</v>
      </c>
      <c r="BJ30" s="1725">
        <v>79647818.322857499</v>
      </c>
      <c r="BK30" s="1725">
        <v>9558078.8903853819</v>
      </c>
      <c r="BL30" s="1726">
        <v>3470002.3184820549</v>
      </c>
    </row>
    <row r="31" spans="1:64" ht="15.75" customHeight="1">
      <c r="A31" s="507"/>
      <c r="B31" s="507" t="s">
        <v>406</v>
      </c>
      <c r="C31" s="507"/>
      <c r="D31" s="1052"/>
      <c r="E31" s="876">
        <f>'1'!E32</f>
        <v>4627.8414777255839</v>
      </c>
      <c r="F31" s="809">
        <f>AG31</f>
        <v>9879.1561669420662</v>
      </c>
      <c r="G31" s="809">
        <f>AH31</f>
        <v>8866.8489223919532</v>
      </c>
      <c r="H31" s="809">
        <f>AI31</f>
        <v>2257.263166170238</v>
      </c>
      <c r="I31" s="809">
        <f>AJ31</f>
        <v>2145.2416242251525</v>
      </c>
      <c r="J31" s="809">
        <f>AK31</f>
        <v>2113.6521200373782</v>
      </c>
      <c r="K31" s="809">
        <f>AL31</f>
        <v>1463.0630597091495</v>
      </c>
      <c r="L31" s="809">
        <f>AM31</f>
        <v>4739.015440496607</v>
      </c>
      <c r="M31" s="2395">
        <f>AN31</f>
        <v>1786.8317854257164</v>
      </c>
      <c r="N31" s="507"/>
      <c r="O31" s="507" t="s">
        <v>406</v>
      </c>
      <c r="P31" s="507"/>
      <c r="Q31" s="1048"/>
      <c r="R31" s="1773">
        <f>'33.'!E33</f>
        <v>2.7316390166205347</v>
      </c>
      <c r="S31" s="1773">
        <f>'33.'!F33</f>
        <v>2.2465838108821439</v>
      </c>
      <c r="T31" s="1773">
        <f>'33.'!G33</f>
        <v>0.48505520573838973</v>
      </c>
      <c r="U31" s="1773">
        <f>'33.'!BX33</f>
        <v>45.356855780494065</v>
      </c>
      <c r="V31" s="1773">
        <f>'33.'!BY33</f>
        <v>55.709493656226584</v>
      </c>
      <c r="W31" s="809">
        <f>AO31</f>
        <v>1010.1941150260186</v>
      </c>
      <c r="X31" s="809">
        <f>AP31</f>
        <v>8347.3752905542315</v>
      </c>
      <c r="Y31" s="809">
        <f>AQ31</f>
        <v>7305.5613510065459</v>
      </c>
      <c r="Z31" s="809">
        <f>AR31</f>
        <v>8549.2095643590037</v>
      </c>
      <c r="AA31" s="498"/>
      <c r="AB31" s="498"/>
      <c r="AC31" s="498"/>
      <c r="AD31" s="3110"/>
      <c r="AE31" s="1727" t="s">
        <v>1938</v>
      </c>
      <c r="AF31" s="1728">
        <v>4627.8414777255848</v>
      </c>
      <c r="AG31" s="1729">
        <f t="shared" ref="AG31:AG94" si="13">AY31/1000</f>
        <v>9879.1561669420662</v>
      </c>
      <c r="AH31" s="1729">
        <f t="shared" si="0"/>
        <v>8866.8489223919532</v>
      </c>
      <c r="AI31" s="1729">
        <f t="shared" si="1"/>
        <v>2257.263166170238</v>
      </c>
      <c r="AJ31" s="1729">
        <f t="shared" si="2"/>
        <v>2145.2416242251525</v>
      </c>
      <c r="AK31" s="1729">
        <f t="shared" si="3"/>
        <v>2113.6521200373782</v>
      </c>
      <c r="AL31" s="1729">
        <f t="shared" si="4"/>
        <v>1463.0630597091495</v>
      </c>
      <c r="AM31" s="1729">
        <f t="shared" si="5"/>
        <v>4739.015440496607</v>
      </c>
      <c r="AN31" s="1747">
        <f t="shared" si="6"/>
        <v>1786.8317854257164</v>
      </c>
      <c r="AO31" s="1752">
        <f t="shared" si="7"/>
        <v>1010.1941150260186</v>
      </c>
      <c r="AP31" s="1729">
        <f t="shared" si="8"/>
        <v>8347.3752905542315</v>
      </c>
      <c r="AQ31" s="1729">
        <f t="shared" si="9"/>
        <v>7305.5613510065459</v>
      </c>
      <c r="AR31" s="1729">
        <f t="shared" si="10"/>
        <v>8549.2095643590037</v>
      </c>
      <c r="AS31" s="1729">
        <f t="shared" si="11"/>
        <v>639.7810185417195</v>
      </c>
      <c r="AT31" s="1730">
        <f t="shared" si="12"/>
        <v>370.41309648429871</v>
      </c>
      <c r="AU31" s="491"/>
      <c r="AV31" s="3110"/>
      <c r="AW31" s="2493" t="s">
        <v>1938</v>
      </c>
      <c r="AX31" s="1728">
        <v>4627.841477725583</v>
      </c>
      <c r="AY31" s="1729">
        <v>9879156.1669420656</v>
      </c>
      <c r="AZ31" s="1729">
        <v>8866848.9223919529</v>
      </c>
      <c r="BA31" s="1729">
        <v>2257263.1661702381</v>
      </c>
      <c r="BB31" s="1729">
        <v>2145241.6242251527</v>
      </c>
      <c r="BC31" s="1729">
        <v>2113652.1200373783</v>
      </c>
      <c r="BD31" s="1729">
        <v>1463063.0597091494</v>
      </c>
      <c r="BE31" s="1729">
        <v>4739015.4404966068</v>
      </c>
      <c r="BF31" s="1729">
        <v>1786831.7854257163</v>
      </c>
      <c r="BG31" s="1729">
        <v>1010194.1150260186</v>
      </c>
      <c r="BH31" s="1729">
        <v>8347375.290554231</v>
      </c>
      <c r="BI31" s="1729">
        <v>7305561.3510065461</v>
      </c>
      <c r="BJ31" s="1729">
        <v>8549209.5643590037</v>
      </c>
      <c r="BK31" s="1729">
        <v>639781.01854171953</v>
      </c>
      <c r="BL31" s="1730">
        <v>370413.0964842987</v>
      </c>
    </row>
    <row r="32" spans="1:64" ht="15.75" customHeight="1">
      <c r="A32" s="3103" t="s">
        <v>407</v>
      </c>
      <c r="B32" s="3103"/>
      <c r="C32" s="3103"/>
      <c r="D32" s="309"/>
      <c r="E32" s="876"/>
      <c r="F32" s="809"/>
      <c r="G32" s="809"/>
      <c r="H32" s="809"/>
      <c r="I32" s="809"/>
      <c r="J32" s="809"/>
      <c r="K32" s="809"/>
      <c r="L32" s="809"/>
      <c r="N32" s="3103" t="s">
        <v>407</v>
      </c>
      <c r="O32" s="3103"/>
      <c r="P32" s="3103"/>
      <c r="Q32" s="22"/>
      <c r="R32" s="1738"/>
      <c r="S32" s="1738"/>
      <c r="T32" s="1738"/>
      <c r="U32" s="1738"/>
      <c r="V32" s="1738"/>
      <c r="W32" s="809"/>
      <c r="X32" s="809"/>
      <c r="Y32" s="809"/>
      <c r="Z32" s="809"/>
      <c r="AA32" s="1049"/>
      <c r="AD32" s="2581" t="s">
        <v>1939</v>
      </c>
      <c r="AE32" s="2582"/>
      <c r="AF32" s="1728">
        <v>16502.022257559558</v>
      </c>
      <c r="AG32" s="1729">
        <f t="shared" si="13"/>
        <v>63579.366332451566</v>
      </c>
      <c r="AH32" s="1729">
        <f t="shared" si="0"/>
        <v>57001.191578761027</v>
      </c>
      <c r="AI32" s="1729">
        <f t="shared" si="1"/>
        <v>13861.57419689511</v>
      </c>
      <c r="AJ32" s="1729">
        <f t="shared" si="2"/>
        <v>12989.675106935392</v>
      </c>
      <c r="AK32" s="1729">
        <f t="shared" si="3"/>
        <v>12770.00568208703</v>
      </c>
      <c r="AL32" s="1729">
        <f t="shared" si="4"/>
        <v>28797.191523583977</v>
      </c>
      <c r="AM32" s="1729">
        <f t="shared" si="5"/>
        <v>178466.71596457853</v>
      </c>
      <c r="AN32" s="1747">
        <f t="shared" si="6"/>
        <v>21249.30807929442</v>
      </c>
      <c r="AO32" s="1752">
        <f t="shared" si="7"/>
        <v>9657.7744973960762</v>
      </c>
      <c r="AP32" s="1729">
        <f t="shared" si="8"/>
        <v>53429.468590439203</v>
      </c>
      <c r="AQ32" s="1729">
        <f t="shared" si="9"/>
        <v>51992.325696075612</v>
      </c>
      <c r="AR32" s="1729">
        <f t="shared" si="10"/>
        <v>59708.86263090068</v>
      </c>
      <c r="AS32" s="1729">
        <f t="shared" si="11"/>
        <v>7057.023676796437</v>
      </c>
      <c r="AT32" s="1730">
        <f t="shared" si="12"/>
        <v>2600.7508205996473</v>
      </c>
      <c r="AV32" s="2581" t="s">
        <v>1939</v>
      </c>
      <c r="AW32" s="2582"/>
      <c r="AX32" s="1728">
        <v>16502.022257559547</v>
      </c>
      <c r="AY32" s="1729">
        <v>63579366.332451567</v>
      </c>
      <c r="AZ32" s="1729">
        <v>57001191.578761026</v>
      </c>
      <c r="BA32" s="1729">
        <v>13861574.196895109</v>
      </c>
      <c r="BB32" s="1729">
        <v>12989675.106935393</v>
      </c>
      <c r="BC32" s="1729">
        <v>12770005.68208703</v>
      </c>
      <c r="BD32" s="1729">
        <v>28797191.523583978</v>
      </c>
      <c r="BE32" s="1729">
        <v>178466715.96457854</v>
      </c>
      <c r="BF32" s="1729">
        <v>21249308.079294421</v>
      </c>
      <c r="BG32" s="1729">
        <v>9657774.4973960761</v>
      </c>
      <c r="BH32" s="1729">
        <v>53429468.5904392</v>
      </c>
      <c r="BI32" s="1729">
        <v>51992325.696075611</v>
      </c>
      <c r="BJ32" s="1729">
        <v>59708862.630900681</v>
      </c>
      <c r="BK32" s="1729">
        <v>7057023.6767964372</v>
      </c>
      <c r="BL32" s="1730">
        <v>2600750.8205996472</v>
      </c>
    </row>
    <row r="33" spans="1:64" ht="15.75" customHeight="1">
      <c r="A33" s="507"/>
      <c r="B33" s="1137" t="s">
        <v>52</v>
      </c>
      <c r="C33" s="507"/>
      <c r="D33" s="1052"/>
      <c r="E33" s="876">
        <f>'1'!E34</f>
        <v>2820.0222575432904</v>
      </c>
      <c r="F33" s="809">
        <f>AG33</f>
        <v>231759.30251597587</v>
      </c>
      <c r="G33" s="809">
        <f>AH33</f>
        <v>214581.54872512427</v>
      </c>
      <c r="H33" s="809">
        <f>AI33</f>
        <v>51260.228548230887</v>
      </c>
      <c r="I33" s="809">
        <f>AJ33</f>
        <v>49082.616570222242</v>
      </c>
      <c r="J33" s="809">
        <f>AK33</f>
        <v>48191.843740709177</v>
      </c>
      <c r="K33" s="809">
        <f>AL33</f>
        <v>124224.72785513299</v>
      </c>
      <c r="L33" s="809">
        <f>AM33</f>
        <v>791229.96856433817</v>
      </c>
      <c r="M33" s="2395">
        <f>AN33</f>
        <v>63066.434301531037</v>
      </c>
      <c r="N33" s="507"/>
      <c r="O33" s="1137" t="s">
        <v>52</v>
      </c>
      <c r="P33" s="507"/>
      <c r="Q33" s="1048"/>
      <c r="R33" s="1773">
        <f>'33.'!E35</f>
        <v>26.431789511458778</v>
      </c>
      <c r="S33" s="1773">
        <f>'33.'!F35</f>
        <v>20.201086892429942</v>
      </c>
      <c r="T33" s="1773">
        <f>'33.'!G35</f>
        <v>6.230702619028845</v>
      </c>
      <c r="U33" s="1773">
        <f>'33.'!BX35</f>
        <v>194.10394654550095</v>
      </c>
      <c r="V33" s="1773">
        <f>'33.'!BY35</f>
        <v>271.2480884269637</v>
      </c>
      <c r="W33" s="809">
        <f>AO33</f>
        <v>40101.138130099338</v>
      </c>
      <c r="X33" s="809">
        <f>AP33</f>
        <v>199653.46908731986</v>
      </c>
      <c r="Y33" s="809">
        <f>AQ33</f>
        <v>199069.61807383719</v>
      </c>
      <c r="Z33" s="809">
        <f>AR33</f>
        <v>217842.54011490967</v>
      </c>
      <c r="AA33" s="498"/>
      <c r="AB33" s="498"/>
      <c r="AC33" s="498"/>
      <c r="AD33" s="2581" t="s">
        <v>1940</v>
      </c>
      <c r="AE33" s="2582"/>
      <c r="AF33" s="1728">
        <v>2820.0222575432895</v>
      </c>
      <c r="AG33" s="1729">
        <f t="shared" si="13"/>
        <v>231759.30251597587</v>
      </c>
      <c r="AH33" s="1729">
        <f t="shared" si="0"/>
        <v>214581.54872512427</v>
      </c>
      <c r="AI33" s="1729">
        <f t="shared" si="1"/>
        <v>51260.228548230887</v>
      </c>
      <c r="AJ33" s="1729">
        <f t="shared" si="2"/>
        <v>49082.616570222242</v>
      </c>
      <c r="AK33" s="1729">
        <f t="shared" si="3"/>
        <v>48191.843740709177</v>
      </c>
      <c r="AL33" s="1729">
        <f t="shared" si="4"/>
        <v>124224.72785513299</v>
      </c>
      <c r="AM33" s="1729">
        <f t="shared" si="5"/>
        <v>791229.96856433817</v>
      </c>
      <c r="AN33" s="1747">
        <f t="shared" si="6"/>
        <v>63066.434301531037</v>
      </c>
      <c r="AO33" s="1752">
        <f t="shared" si="7"/>
        <v>40101.138130099338</v>
      </c>
      <c r="AP33" s="1729">
        <f t="shared" si="8"/>
        <v>199653.46908731986</v>
      </c>
      <c r="AQ33" s="1729">
        <f t="shared" si="9"/>
        <v>199069.61807383719</v>
      </c>
      <c r="AR33" s="1729">
        <f t="shared" si="10"/>
        <v>217842.54011490967</v>
      </c>
      <c r="AS33" s="1729">
        <f t="shared" si="11"/>
        <v>30908.017362205843</v>
      </c>
      <c r="AT33" s="1730">
        <f t="shared" si="12"/>
        <v>9193.120767893517</v>
      </c>
      <c r="AV33" s="2581" t="s">
        <v>1940</v>
      </c>
      <c r="AW33" s="2582"/>
      <c r="AX33" s="1728">
        <v>2820.0222575432908</v>
      </c>
      <c r="AY33" s="1729">
        <v>231759302.51597586</v>
      </c>
      <c r="AZ33" s="1729">
        <v>214581548.72512427</v>
      </c>
      <c r="BA33" s="1729">
        <v>51260228.548230886</v>
      </c>
      <c r="BB33" s="1729">
        <v>49082616.570222244</v>
      </c>
      <c r="BC33" s="1729">
        <v>48191843.740709178</v>
      </c>
      <c r="BD33" s="1729">
        <v>124224727.855133</v>
      </c>
      <c r="BE33" s="1729">
        <v>791229968.56433821</v>
      </c>
      <c r="BF33" s="1729">
        <v>63066434.301531039</v>
      </c>
      <c r="BG33" s="1729">
        <v>40101138.130099341</v>
      </c>
      <c r="BH33" s="1729">
        <v>199653469.08731985</v>
      </c>
      <c r="BI33" s="1729">
        <v>199069618.07383719</v>
      </c>
      <c r="BJ33" s="1729">
        <v>217842540.11490968</v>
      </c>
      <c r="BK33" s="1729">
        <v>30908017.362205844</v>
      </c>
      <c r="BL33" s="1730">
        <v>9193120.7678935174</v>
      </c>
    </row>
    <row r="34" spans="1:64" ht="15.75" customHeight="1">
      <c r="A34" s="507"/>
      <c r="B34" s="1137" t="s">
        <v>53</v>
      </c>
      <c r="C34" s="507"/>
      <c r="D34" s="1052"/>
      <c r="E34" s="876">
        <f>'1'!E35</f>
        <v>1066.9999999998961</v>
      </c>
      <c r="F34" s="809">
        <f>AG34</f>
        <v>67557.347543800977</v>
      </c>
      <c r="G34" s="809">
        <f>AH34</f>
        <v>52898.191047316817</v>
      </c>
      <c r="H34" s="809">
        <f>AI34</f>
        <v>11724.269545881181</v>
      </c>
      <c r="I34" s="809">
        <f>AJ34</f>
        <v>10460.333212394697</v>
      </c>
      <c r="J34" s="809">
        <f>AK34</f>
        <v>10294.512770128014</v>
      </c>
      <c r="K34" s="809">
        <f>AL34</f>
        <v>17955.213321203293</v>
      </c>
      <c r="L34" s="809">
        <f>AM34</f>
        <v>99547.863346086117</v>
      </c>
      <c r="M34" s="2395">
        <f>AN34</f>
        <v>19219.917098856873</v>
      </c>
      <c r="N34" s="507"/>
      <c r="O34" s="1137" t="s">
        <v>53</v>
      </c>
      <c r="P34" s="507"/>
      <c r="Q34" s="1048"/>
      <c r="R34" s="1773">
        <f>'33.'!E36</f>
        <v>9.191682759715528</v>
      </c>
      <c r="S34" s="1773">
        <f>'33.'!F36</f>
        <v>6.946109523783714</v>
      </c>
      <c r="T34" s="1773">
        <f>'33.'!G36</f>
        <v>2.2455732359318183</v>
      </c>
      <c r="U34" s="1773">
        <f>'33.'!BX36</f>
        <v>93.26966710592923</v>
      </c>
      <c r="V34" s="1773">
        <f>'33.'!BY36</f>
        <v>129.85605531291259</v>
      </c>
      <c r="W34" s="809">
        <f>AO34</f>
        <v>7687.4352418777244</v>
      </c>
      <c r="X34" s="809">
        <f>AP34</f>
        <v>47055.532541366236</v>
      </c>
      <c r="Y34" s="809">
        <f>AQ34</f>
        <v>45264.850131879924</v>
      </c>
      <c r="Z34" s="809">
        <f>AR34</f>
        <v>65969.662945604359</v>
      </c>
      <c r="AA34" s="498"/>
      <c r="AB34" s="498"/>
      <c r="AC34" s="498"/>
      <c r="AD34" s="2581" t="s">
        <v>1941</v>
      </c>
      <c r="AE34" s="2582"/>
      <c r="AF34" s="1728">
        <v>1066.9999999998959</v>
      </c>
      <c r="AG34" s="1729">
        <f t="shared" si="13"/>
        <v>67557.347543800977</v>
      </c>
      <c r="AH34" s="1729">
        <f t="shared" si="0"/>
        <v>52898.191047316817</v>
      </c>
      <c r="AI34" s="1729">
        <f t="shared" si="1"/>
        <v>11724.269545881181</v>
      </c>
      <c r="AJ34" s="1729">
        <f t="shared" si="2"/>
        <v>10460.333212394697</v>
      </c>
      <c r="AK34" s="1729">
        <f t="shared" si="3"/>
        <v>10294.512770128014</v>
      </c>
      <c r="AL34" s="1729">
        <f t="shared" si="4"/>
        <v>17955.213321203293</v>
      </c>
      <c r="AM34" s="1729">
        <f t="shared" si="5"/>
        <v>99547.863346086117</v>
      </c>
      <c r="AN34" s="1747">
        <f t="shared" si="6"/>
        <v>19219.917098856873</v>
      </c>
      <c r="AO34" s="1752">
        <f t="shared" si="7"/>
        <v>7687.4352418777244</v>
      </c>
      <c r="AP34" s="1729">
        <f t="shared" si="8"/>
        <v>47055.532541366236</v>
      </c>
      <c r="AQ34" s="1729">
        <f t="shared" si="9"/>
        <v>45264.850131879924</v>
      </c>
      <c r="AR34" s="1729">
        <f t="shared" si="10"/>
        <v>65969.662945604359</v>
      </c>
      <c r="AS34" s="1729">
        <f t="shared" si="11"/>
        <v>5217.5654518729871</v>
      </c>
      <c r="AT34" s="1730">
        <f t="shared" si="12"/>
        <v>2469.8697900047337</v>
      </c>
      <c r="AV34" s="2581" t="s">
        <v>1941</v>
      </c>
      <c r="AW34" s="2582"/>
      <c r="AX34" s="1728">
        <v>1066.9999999998956</v>
      </c>
      <c r="AY34" s="1729">
        <v>67557347.54380098</v>
      </c>
      <c r="AZ34" s="1729">
        <v>52898191.047316819</v>
      </c>
      <c r="BA34" s="1729">
        <v>11724269.545881182</v>
      </c>
      <c r="BB34" s="1729">
        <v>10460333.212394696</v>
      </c>
      <c r="BC34" s="1729">
        <v>10294512.770128014</v>
      </c>
      <c r="BD34" s="1729">
        <v>17955213.321203291</v>
      </c>
      <c r="BE34" s="1729">
        <v>99547863.346086115</v>
      </c>
      <c r="BF34" s="1729">
        <v>19219917.098856874</v>
      </c>
      <c r="BG34" s="1729">
        <v>7687435.2418777244</v>
      </c>
      <c r="BH34" s="1729">
        <v>47055532.541366234</v>
      </c>
      <c r="BI34" s="1729">
        <v>45264850.131879926</v>
      </c>
      <c r="BJ34" s="1729">
        <v>65969662.945604354</v>
      </c>
      <c r="BK34" s="1729">
        <v>5217565.4518729867</v>
      </c>
      <c r="BL34" s="1730">
        <v>2469869.7900047335</v>
      </c>
    </row>
    <row r="35" spans="1:64" ht="15.75" customHeight="1">
      <c r="A35" s="507"/>
      <c r="B35" s="1137" t="s">
        <v>54</v>
      </c>
      <c r="C35" s="507"/>
      <c r="D35" s="1052"/>
      <c r="E35" s="876">
        <f>'1'!E36</f>
        <v>6161.0000000040818</v>
      </c>
      <c r="F35" s="809">
        <f>AG35</f>
        <v>28340.192603090607</v>
      </c>
      <c r="G35" s="809">
        <f>AH35</f>
        <v>22389.602137154528</v>
      </c>
      <c r="H35" s="809">
        <f>AI35</f>
        <v>5288.4886613004965</v>
      </c>
      <c r="I35" s="809">
        <f>AJ35</f>
        <v>4593.2322620723025</v>
      </c>
      <c r="J35" s="809">
        <f>AK35</f>
        <v>4514.042618829164</v>
      </c>
      <c r="K35" s="809">
        <f>AL35</f>
        <v>6939.9912322729233</v>
      </c>
      <c r="L35" s="809">
        <f>AM35</f>
        <v>41646.15751795144</v>
      </c>
      <c r="M35" s="2395">
        <f>AN35</f>
        <v>14166.497838665249</v>
      </c>
      <c r="N35" s="507"/>
      <c r="O35" s="1137" t="s">
        <v>54</v>
      </c>
      <c r="P35" s="507"/>
      <c r="Q35" s="1048"/>
      <c r="R35" s="1773">
        <f>'33.'!E37</f>
        <v>4.9728593882409919</v>
      </c>
      <c r="S35" s="1773">
        <f>'33.'!F37</f>
        <v>3.8969294788376181</v>
      </c>
      <c r="T35" s="1773">
        <f>'33.'!G37</f>
        <v>1.0759299094033743</v>
      </c>
      <c r="U35" s="1773">
        <f>'33.'!BX37</f>
        <v>69.673859475928651</v>
      </c>
      <c r="V35" s="1773">
        <f>'33.'!BY37</f>
        <v>84.546202306283305</v>
      </c>
      <c r="W35" s="809">
        <f>AO35</f>
        <v>2961.5045143473335</v>
      </c>
      <c r="X35" s="809">
        <f>AP35</f>
        <v>21534.842120520065</v>
      </c>
      <c r="Y35" s="809">
        <f>AQ35</f>
        <v>20226.567902187398</v>
      </c>
      <c r="Z35" s="809">
        <f>AR35</f>
        <v>28036.618308561799</v>
      </c>
      <c r="AA35" s="498"/>
      <c r="AB35" s="498"/>
      <c r="AC35" s="498"/>
      <c r="AD35" s="2581" t="s">
        <v>1942</v>
      </c>
      <c r="AE35" s="2582"/>
      <c r="AF35" s="1728">
        <v>6161.0000000040773</v>
      </c>
      <c r="AG35" s="1729">
        <f t="shared" si="13"/>
        <v>28340.192603090607</v>
      </c>
      <c r="AH35" s="1729">
        <f t="shared" si="0"/>
        <v>22389.602137154528</v>
      </c>
      <c r="AI35" s="1729">
        <f t="shared" si="1"/>
        <v>5288.4886613004965</v>
      </c>
      <c r="AJ35" s="1729">
        <f t="shared" si="2"/>
        <v>4593.2322620723025</v>
      </c>
      <c r="AK35" s="1729">
        <f t="shared" si="3"/>
        <v>4514.042618829164</v>
      </c>
      <c r="AL35" s="1729">
        <f t="shared" si="4"/>
        <v>6939.9912322729233</v>
      </c>
      <c r="AM35" s="1729">
        <f t="shared" si="5"/>
        <v>41646.15751795144</v>
      </c>
      <c r="AN35" s="1747">
        <f t="shared" si="6"/>
        <v>14166.497838665249</v>
      </c>
      <c r="AO35" s="1752">
        <f t="shared" si="7"/>
        <v>2961.5045143473335</v>
      </c>
      <c r="AP35" s="1729">
        <f t="shared" si="8"/>
        <v>21534.842120520065</v>
      </c>
      <c r="AQ35" s="1729">
        <f t="shared" si="9"/>
        <v>20226.567902187398</v>
      </c>
      <c r="AR35" s="1729">
        <f t="shared" si="10"/>
        <v>28036.618308561799</v>
      </c>
      <c r="AS35" s="1729">
        <f t="shared" si="11"/>
        <v>1770.2672208511185</v>
      </c>
      <c r="AT35" s="1730">
        <f t="shared" si="12"/>
        <v>1191.2372934962134</v>
      </c>
      <c r="AV35" s="2581" t="s">
        <v>1942</v>
      </c>
      <c r="AW35" s="2582"/>
      <c r="AX35" s="1728">
        <v>6161.0000000040782</v>
      </c>
      <c r="AY35" s="1729">
        <v>28340192.603090607</v>
      </c>
      <c r="AZ35" s="1729">
        <v>22389602.137154527</v>
      </c>
      <c r="BA35" s="1729">
        <v>5288488.6613004962</v>
      </c>
      <c r="BB35" s="1729">
        <v>4593232.2620723024</v>
      </c>
      <c r="BC35" s="1729">
        <v>4514042.6188291637</v>
      </c>
      <c r="BD35" s="1729">
        <v>6939991.232272923</v>
      </c>
      <c r="BE35" s="1729">
        <v>41646157.517951444</v>
      </c>
      <c r="BF35" s="1729">
        <v>14166497.838665249</v>
      </c>
      <c r="BG35" s="1729">
        <v>2961504.5143473335</v>
      </c>
      <c r="BH35" s="1729">
        <v>21534842.120520066</v>
      </c>
      <c r="BI35" s="1729">
        <v>20226567.9021874</v>
      </c>
      <c r="BJ35" s="1729">
        <v>28036618.308561798</v>
      </c>
      <c r="BK35" s="1729">
        <v>1770267.2208511184</v>
      </c>
      <c r="BL35" s="1730">
        <v>1191237.2934962134</v>
      </c>
    </row>
    <row r="36" spans="1:64" ht="15.75" customHeight="1">
      <c r="A36" s="507"/>
      <c r="B36" s="1137" t="s">
        <v>408</v>
      </c>
      <c r="C36" s="507"/>
      <c r="D36" s="1052"/>
      <c r="E36" s="876">
        <f>'1'!E37</f>
        <v>6013.0000000123</v>
      </c>
      <c r="F36" s="809">
        <f>AG36</f>
        <v>9597.3208290485745</v>
      </c>
      <c r="G36" s="809">
        <f>AH36</f>
        <v>8388.429002431234</v>
      </c>
      <c r="H36" s="809">
        <f>AI36</f>
        <v>2325.9157790018503</v>
      </c>
      <c r="I36" s="809">
        <f>AJ36</f>
        <v>2218.6933769307793</v>
      </c>
      <c r="J36" s="809">
        <f>AK36</f>
        <v>2188.6026039068397</v>
      </c>
      <c r="K36" s="809">
        <f>AL36</f>
        <v>1595.4821044158189</v>
      </c>
      <c r="L36" s="809">
        <f>AM36</f>
        <v>6056.8837391837405</v>
      </c>
      <c r="M36" s="2395">
        <f>AN36</f>
        <v>2766.5716842607067</v>
      </c>
      <c r="N36" s="507"/>
      <c r="O36" s="1137" t="s">
        <v>408</v>
      </c>
      <c r="P36" s="507"/>
      <c r="Q36" s="1048"/>
      <c r="R36" s="1773">
        <f>'33.'!E38</f>
        <v>2.8241818951876838</v>
      </c>
      <c r="S36" s="1773">
        <f>'33.'!F38</f>
        <v>2.2772960098849593</v>
      </c>
      <c r="T36" s="1773">
        <f>'33.'!G38</f>
        <v>0.54688588530272153</v>
      </c>
      <c r="U36" s="1773">
        <f>'33.'!BX38</f>
        <v>50.183195074834885</v>
      </c>
      <c r="V36" s="1773">
        <f>'33.'!BY38</f>
        <v>53.378331500168457</v>
      </c>
      <c r="W36" s="809">
        <f>AO36</f>
        <v>1075.7187907568657</v>
      </c>
      <c r="X36" s="809">
        <f>AP36</f>
        <v>7929.7400219008041</v>
      </c>
      <c r="Y36" s="809">
        <f>AQ36</f>
        <v>6887.2904946456856</v>
      </c>
      <c r="Z36" s="809">
        <f>AR36</f>
        <v>8418.5495499176468</v>
      </c>
      <c r="AA36" s="498"/>
      <c r="AB36" s="498"/>
      <c r="AC36" s="498"/>
      <c r="AD36" s="2581" t="s">
        <v>1943</v>
      </c>
      <c r="AE36" s="2582"/>
      <c r="AF36" s="1728">
        <v>6013.0000000123009</v>
      </c>
      <c r="AG36" s="1729">
        <f t="shared" si="13"/>
        <v>9597.3208290485745</v>
      </c>
      <c r="AH36" s="1729">
        <f t="shared" si="0"/>
        <v>8388.429002431234</v>
      </c>
      <c r="AI36" s="1729">
        <f t="shared" si="1"/>
        <v>2325.9157790018503</v>
      </c>
      <c r="AJ36" s="1729">
        <f t="shared" si="2"/>
        <v>2218.6933769307793</v>
      </c>
      <c r="AK36" s="1729">
        <f t="shared" si="3"/>
        <v>2188.6026039068397</v>
      </c>
      <c r="AL36" s="1729">
        <f t="shared" si="4"/>
        <v>1595.4821044158189</v>
      </c>
      <c r="AM36" s="1729">
        <f t="shared" si="5"/>
        <v>6056.8837391837405</v>
      </c>
      <c r="AN36" s="1747">
        <f t="shared" si="6"/>
        <v>2766.5716842607067</v>
      </c>
      <c r="AO36" s="1752">
        <f t="shared" si="7"/>
        <v>1075.7187907568657</v>
      </c>
      <c r="AP36" s="1729">
        <f t="shared" si="8"/>
        <v>7929.7400219008041</v>
      </c>
      <c r="AQ36" s="1729">
        <f t="shared" si="9"/>
        <v>6887.2904946456856</v>
      </c>
      <c r="AR36" s="1729">
        <f t="shared" si="10"/>
        <v>8418.5495499176468</v>
      </c>
      <c r="AS36" s="1729">
        <f t="shared" si="11"/>
        <v>678.00780639237519</v>
      </c>
      <c r="AT36" s="1730">
        <f t="shared" si="12"/>
        <v>397.71098436449017</v>
      </c>
      <c r="AV36" s="2581" t="s">
        <v>1943</v>
      </c>
      <c r="AW36" s="2582"/>
      <c r="AX36" s="1728">
        <v>6013.0000000123009</v>
      </c>
      <c r="AY36" s="1729">
        <v>9597320.829048574</v>
      </c>
      <c r="AZ36" s="1729">
        <v>8388429.0024312343</v>
      </c>
      <c r="BA36" s="1729">
        <v>2325915.7790018502</v>
      </c>
      <c r="BB36" s="1729">
        <v>2218693.3769307793</v>
      </c>
      <c r="BC36" s="1729">
        <v>2188602.6039068396</v>
      </c>
      <c r="BD36" s="1729">
        <v>1595482.1044158188</v>
      </c>
      <c r="BE36" s="1729">
        <v>6056883.7391837407</v>
      </c>
      <c r="BF36" s="1729">
        <v>2766571.6842607069</v>
      </c>
      <c r="BG36" s="1729">
        <v>1075718.7907568656</v>
      </c>
      <c r="BH36" s="1729">
        <v>7929740.0219008038</v>
      </c>
      <c r="BI36" s="1729">
        <v>6887290.4946456859</v>
      </c>
      <c r="BJ36" s="1729">
        <v>8418549.5499176476</v>
      </c>
      <c r="BK36" s="1729">
        <v>678007.80639237515</v>
      </c>
      <c r="BL36" s="1730">
        <v>397710.9843644902</v>
      </c>
    </row>
    <row r="37" spans="1:64" ht="15.75" customHeight="1">
      <c r="A37" s="507"/>
      <c r="B37" s="1137" t="s">
        <v>409</v>
      </c>
      <c r="C37" s="507"/>
      <c r="D37" s="1052"/>
      <c r="E37" s="876">
        <f>'1'!E38</f>
        <v>441</v>
      </c>
      <c r="F37" s="809">
        <f>AG37</f>
        <v>202817.82752370441</v>
      </c>
      <c r="G37" s="809">
        <f>AH37</f>
        <v>201996.41463265306</v>
      </c>
      <c r="H37" s="809">
        <f>AI37</f>
        <v>56077.435995464853</v>
      </c>
      <c r="I37" s="809">
        <f>AJ37</f>
        <v>51666.761551020405</v>
      </c>
      <c r="J37" s="809">
        <f>AK37</f>
        <v>51074.979077097509</v>
      </c>
      <c r="K37" s="809">
        <f>AL37</f>
        <v>121057.29138095239</v>
      </c>
      <c r="L37" s="809">
        <f>AM37</f>
        <v>713278.93041269842</v>
      </c>
      <c r="M37" s="2395">
        <f>AN37</f>
        <v>109716.4766031746</v>
      </c>
      <c r="N37" s="507"/>
      <c r="O37" s="1137" t="s">
        <v>409</v>
      </c>
      <c r="P37" s="507"/>
      <c r="Q37" s="1048"/>
      <c r="R37" s="1773">
        <f>'33.'!E39</f>
        <v>32.299319727891159</v>
      </c>
      <c r="S37" s="1773">
        <f>'33.'!F39</f>
        <v>24.755102040816325</v>
      </c>
      <c r="T37" s="1773">
        <f>'33.'!G39</f>
        <v>7.5442176870748296</v>
      </c>
      <c r="U37" s="1773">
        <f>'33.'!BX39</f>
        <v>943.30346938775517</v>
      </c>
      <c r="V37" s="1773">
        <f>'33.'!BY39</f>
        <v>778.39002267573699</v>
      </c>
      <c r="W37" s="809">
        <f>AO37</f>
        <v>30317.659478458052</v>
      </c>
      <c r="X37" s="809">
        <f>AP37</f>
        <v>199775.7618798186</v>
      </c>
      <c r="Y37" s="809">
        <f>AQ37</f>
        <v>183177.79947845804</v>
      </c>
      <c r="Z37" s="809">
        <f>AR37</f>
        <v>175175.04339909297</v>
      </c>
      <c r="AA37" s="498"/>
      <c r="AB37" s="498"/>
      <c r="AC37" s="498"/>
      <c r="AD37" s="2581" t="s">
        <v>1944</v>
      </c>
      <c r="AE37" s="2582"/>
      <c r="AF37" s="1728">
        <v>441</v>
      </c>
      <c r="AG37" s="1729">
        <f t="shared" si="13"/>
        <v>202817.82752370441</v>
      </c>
      <c r="AH37" s="1729">
        <f t="shared" si="0"/>
        <v>201996.41463265306</v>
      </c>
      <c r="AI37" s="1729">
        <f t="shared" si="1"/>
        <v>56077.435995464853</v>
      </c>
      <c r="AJ37" s="1729">
        <f t="shared" si="2"/>
        <v>51666.761551020405</v>
      </c>
      <c r="AK37" s="1729">
        <f t="shared" si="3"/>
        <v>51074.979077097509</v>
      </c>
      <c r="AL37" s="1729">
        <f t="shared" si="4"/>
        <v>121057.29138095239</v>
      </c>
      <c r="AM37" s="1729">
        <f t="shared" si="5"/>
        <v>713278.93041269842</v>
      </c>
      <c r="AN37" s="1747">
        <f t="shared" si="6"/>
        <v>109716.4766031746</v>
      </c>
      <c r="AO37" s="1752">
        <f t="shared" si="7"/>
        <v>30317.659478458052</v>
      </c>
      <c r="AP37" s="1729">
        <f t="shared" si="8"/>
        <v>199775.7618798186</v>
      </c>
      <c r="AQ37" s="1729">
        <f t="shared" si="9"/>
        <v>183177.79947845804</v>
      </c>
      <c r="AR37" s="1729">
        <f t="shared" si="10"/>
        <v>175175.04339909297</v>
      </c>
      <c r="AS37" s="1729">
        <f t="shared" si="11"/>
        <v>19825.952979591835</v>
      </c>
      <c r="AT37" s="1730">
        <f t="shared" si="12"/>
        <v>10491.706498866213</v>
      </c>
      <c r="AV37" s="2581" t="s">
        <v>1944</v>
      </c>
      <c r="AW37" s="2582"/>
      <c r="AX37" s="1728">
        <v>441</v>
      </c>
      <c r="AY37" s="1729">
        <v>202817827.52370441</v>
      </c>
      <c r="AZ37" s="1729">
        <v>201996414.63265306</v>
      </c>
      <c r="BA37" s="1729">
        <v>56077435.995464854</v>
      </c>
      <c r="BB37" s="1729">
        <v>51666761.551020406</v>
      </c>
      <c r="BC37" s="1729">
        <v>51074979.077097505</v>
      </c>
      <c r="BD37" s="1729">
        <v>121057291.38095239</v>
      </c>
      <c r="BE37" s="1729">
        <v>713278930.41269839</v>
      </c>
      <c r="BF37" s="1729">
        <v>109716476.6031746</v>
      </c>
      <c r="BG37" s="1729">
        <v>30317659.478458051</v>
      </c>
      <c r="BH37" s="1729">
        <v>199775761.87981859</v>
      </c>
      <c r="BI37" s="1729">
        <v>183177799.47845805</v>
      </c>
      <c r="BJ37" s="1729">
        <v>175175043.39909297</v>
      </c>
      <c r="BK37" s="1729">
        <v>19825952.979591835</v>
      </c>
      <c r="BL37" s="1730">
        <v>10491706.498866213</v>
      </c>
    </row>
    <row r="38" spans="1:64" ht="15.75" customHeight="1">
      <c r="A38" s="3103" t="s">
        <v>410</v>
      </c>
      <c r="B38" s="3103"/>
      <c r="C38" s="3103"/>
      <c r="D38" s="309"/>
      <c r="E38" s="876"/>
      <c r="F38" s="809"/>
      <c r="G38" s="809"/>
      <c r="H38" s="809"/>
      <c r="I38" s="809"/>
      <c r="J38" s="809"/>
      <c r="K38" s="809"/>
      <c r="L38" s="809"/>
      <c r="N38" s="3103" t="s">
        <v>410</v>
      </c>
      <c r="O38" s="3103"/>
      <c r="P38" s="3103"/>
      <c r="Q38" s="22"/>
      <c r="R38" s="1738"/>
      <c r="S38" s="1739"/>
      <c r="T38" s="1739"/>
      <c r="U38" s="1738"/>
      <c r="V38" s="1738"/>
      <c r="W38" s="809"/>
      <c r="X38" s="809"/>
      <c r="Y38" s="809"/>
      <c r="Z38" s="809"/>
      <c r="AA38" s="1049"/>
      <c r="AD38" s="2581" t="s">
        <v>1945</v>
      </c>
      <c r="AE38" s="2582" t="s">
        <v>1946</v>
      </c>
      <c r="AF38" s="1728">
        <v>16069.022257568358</v>
      </c>
      <c r="AG38" s="1729">
        <f t="shared" si="13"/>
        <v>64812.284295367659</v>
      </c>
      <c r="AH38" s="1729">
        <f t="shared" si="0"/>
        <v>58120.987991462185</v>
      </c>
      <c r="AI38" s="1729">
        <f t="shared" si="1"/>
        <v>14125.460024002587</v>
      </c>
      <c r="AJ38" s="1729">
        <f t="shared" si="2"/>
        <v>13238.098468950711</v>
      </c>
      <c r="AK38" s="1729">
        <f t="shared" si="3"/>
        <v>13015.463055045457</v>
      </c>
      <c r="AL38" s="1729">
        <f t="shared" si="4"/>
        <v>29339.249937763798</v>
      </c>
      <c r="AM38" s="1729">
        <f t="shared" si="5"/>
        <v>182153.09866908993</v>
      </c>
      <c r="AN38" s="1747">
        <f t="shared" si="6"/>
        <v>21659.096663392946</v>
      </c>
      <c r="AO38" s="1752">
        <f t="shared" si="7"/>
        <v>9822.205870694961</v>
      </c>
      <c r="AP38" s="1729">
        <f t="shared" si="8"/>
        <v>54456.209226953171</v>
      </c>
      <c r="AQ38" s="1729">
        <f t="shared" si="9"/>
        <v>52984.739244638389</v>
      </c>
      <c r="AR38" s="1729">
        <f t="shared" si="10"/>
        <v>60840.511838262144</v>
      </c>
      <c r="AS38" s="1729">
        <f t="shared" si="11"/>
        <v>7177.900884930039</v>
      </c>
      <c r="AT38" s="1730">
        <f t="shared" si="12"/>
        <v>2644.3049857649289</v>
      </c>
      <c r="AV38" s="2581" t="s">
        <v>1945</v>
      </c>
      <c r="AW38" s="2582" t="s">
        <v>1946</v>
      </c>
      <c r="AX38" s="1728">
        <v>16069.02225756834</v>
      </c>
      <c r="AY38" s="1729">
        <v>64812284.295367658</v>
      </c>
      <c r="AZ38" s="1729">
        <v>58120987.991462186</v>
      </c>
      <c r="BA38" s="1729">
        <v>14125460.024002587</v>
      </c>
      <c r="BB38" s="1729">
        <v>13238098.468950711</v>
      </c>
      <c r="BC38" s="1729">
        <v>13015463.055045458</v>
      </c>
      <c r="BD38" s="1729">
        <v>29339249.937763799</v>
      </c>
      <c r="BE38" s="1729">
        <v>182153098.66908994</v>
      </c>
      <c r="BF38" s="1729">
        <v>21659096.663392946</v>
      </c>
      <c r="BG38" s="1729">
        <v>9822205.8706949614</v>
      </c>
      <c r="BH38" s="1729">
        <v>54456209.226953171</v>
      </c>
      <c r="BI38" s="1729">
        <v>52984739.244638391</v>
      </c>
      <c r="BJ38" s="1729">
        <v>60840511.838262141</v>
      </c>
      <c r="BK38" s="1729">
        <v>7177900.8849300388</v>
      </c>
      <c r="BL38" s="1730">
        <v>2644304.9857649291</v>
      </c>
    </row>
    <row r="39" spans="1:64" ht="15.75" customHeight="1">
      <c r="A39" s="2639" t="s">
        <v>45</v>
      </c>
      <c r="B39" s="2639"/>
      <c r="C39" s="514"/>
      <c r="D39" s="309"/>
      <c r="E39" s="876">
        <f>'1'!E40</f>
        <v>16069.02225756836</v>
      </c>
      <c r="F39" s="809">
        <f>AG38</f>
        <v>64812.284295367659</v>
      </c>
      <c r="G39" s="809">
        <f>AH38</f>
        <v>58120.987991462185</v>
      </c>
      <c r="H39" s="809">
        <f>AI38</f>
        <v>14125.460024002587</v>
      </c>
      <c r="I39" s="809">
        <f>AJ38</f>
        <v>13238.098468950711</v>
      </c>
      <c r="J39" s="809">
        <f>AK38</f>
        <v>13015.463055045457</v>
      </c>
      <c r="K39" s="809">
        <f>AL38</f>
        <v>29339.249937763798</v>
      </c>
      <c r="L39" s="809">
        <f>AM38</f>
        <v>182153.09866908993</v>
      </c>
      <c r="M39" s="2395">
        <f>AN38</f>
        <v>21659.096663392946</v>
      </c>
      <c r="N39" s="2639" t="s">
        <v>45</v>
      </c>
      <c r="O39" s="2639"/>
      <c r="P39" s="514"/>
      <c r="Q39" s="22"/>
      <c r="R39" s="1773">
        <f>'33.'!E41</f>
        <v>8.9198504156820526</v>
      </c>
      <c r="S39" s="1773">
        <f>'33.'!F41</f>
        <v>6.8820166839028545</v>
      </c>
      <c r="T39" s="1773">
        <f>'33.'!G41</f>
        <v>2.0378337317792004</v>
      </c>
      <c r="U39" s="1773">
        <f>'33.'!BX40</f>
        <v>108.51463897556924</v>
      </c>
      <c r="V39" s="1773">
        <f>'33.'!BY40</f>
        <v>127.50997744241219</v>
      </c>
      <c r="W39" s="809">
        <f>AO38</f>
        <v>9822.205870694961</v>
      </c>
      <c r="X39" s="809">
        <f>AP38</f>
        <v>54456.209226953171</v>
      </c>
      <c r="Y39" s="809">
        <f>AQ38</f>
        <v>52984.739244638389</v>
      </c>
      <c r="Z39" s="809">
        <f>AR38</f>
        <v>60840.511838262144</v>
      </c>
      <c r="AA39" s="498"/>
      <c r="AB39" s="498"/>
      <c r="AC39" s="498"/>
      <c r="AD39" s="2581"/>
      <c r="AE39" s="2582" t="s">
        <v>1947</v>
      </c>
      <c r="AF39" s="1728">
        <v>432.99999999120053</v>
      </c>
      <c r="AG39" s="1729">
        <f t="shared" si="13"/>
        <v>17918.698794863983</v>
      </c>
      <c r="AH39" s="1729">
        <f t="shared" si="0"/>
        <v>15529.939437056259</v>
      </c>
      <c r="AI39" s="1729">
        <f t="shared" si="1"/>
        <v>4088.6587379159564</v>
      </c>
      <c r="AJ39" s="1729">
        <f t="shared" si="2"/>
        <v>3789.4064088276818</v>
      </c>
      <c r="AK39" s="1729">
        <f t="shared" si="3"/>
        <v>3679.5813080303042</v>
      </c>
      <c r="AL39" s="1729">
        <f t="shared" si="4"/>
        <v>8680.9127186541173</v>
      </c>
      <c r="AM39" s="1729">
        <f t="shared" si="5"/>
        <v>41661.714278871201</v>
      </c>
      <c r="AN39" s="1747">
        <f t="shared" si="6"/>
        <v>6041.6824928964479</v>
      </c>
      <c r="AO39" s="1752">
        <f t="shared" si="7"/>
        <v>3555.5772746804214</v>
      </c>
      <c r="AP39" s="1729">
        <f t="shared" si="8"/>
        <v>15326.193437488084</v>
      </c>
      <c r="AQ39" s="1729">
        <f t="shared" si="9"/>
        <v>15238.651515235517</v>
      </c>
      <c r="AR39" s="1729">
        <f t="shared" si="10"/>
        <v>17712.335376351639</v>
      </c>
      <c r="AS39" s="1729">
        <f t="shared" si="11"/>
        <v>2571.1609794039446</v>
      </c>
      <c r="AT39" s="1730">
        <f t="shared" si="12"/>
        <v>984.41629527647615</v>
      </c>
      <c r="AV39" s="2581"/>
      <c r="AW39" s="2582" t="s">
        <v>1947</v>
      </c>
      <c r="AX39" s="1728">
        <v>432.99999999120064</v>
      </c>
      <c r="AY39" s="1729">
        <v>17918698.794863984</v>
      </c>
      <c r="AZ39" s="1729">
        <v>15529939.437056258</v>
      </c>
      <c r="BA39" s="1729">
        <v>4088658.7379159564</v>
      </c>
      <c r="BB39" s="1729">
        <v>3789406.408827682</v>
      </c>
      <c r="BC39" s="1729">
        <v>3679581.308030304</v>
      </c>
      <c r="BD39" s="1729">
        <v>8680912.7186541166</v>
      </c>
      <c r="BE39" s="1729">
        <v>41661714.278871201</v>
      </c>
      <c r="BF39" s="1729">
        <v>6041682.4928964479</v>
      </c>
      <c r="BG39" s="1729">
        <v>3555577.2746804212</v>
      </c>
      <c r="BH39" s="1729">
        <v>15326193.437488085</v>
      </c>
      <c r="BI39" s="1729">
        <v>15238651.515235517</v>
      </c>
      <c r="BJ39" s="1729">
        <v>17712335.37635164</v>
      </c>
      <c r="BK39" s="1729">
        <v>2571160.9794039447</v>
      </c>
      <c r="BL39" s="1730">
        <v>984416.29527647619</v>
      </c>
    </row>
    <row r="40" spans="1:64" ht="15.75" customHeight="1">
      <c r="A40" s="7"/>
      <c r="B40" s="1137" t="s">
        <v>411</v>
      </c>
      <c r="C40" s="515"/>
      <c r="D40" s="309"/>
      <c r="E40" s="876">
        <f>'1'!E41</f>
        <v>5214.0000000072496</v>
      </c>
      <c r="F40" s="809">
        <f>AG51</f>
        <v>94113.916862067083</v>
      </c>
      <c r="G40" s="809">
        <f>AH51</f>
        <v>86228.868081451539</v>
      </c>
      <c r="H40" s="809">
        <f>AI51</f>
        <v>23141.219247729699</v>
      </c>
      <c r="I40" s="809">
        <f>AJ51</f>
        <v>22111.253514089305</v>
      </c>
      <c r="J40" s="809">
        <f>AK51</f>
        <v>21765.503918443152</v>
      </c>
      <c r="K40" s="809">
        <f>AL51</f>
        <v>50478.624291443404</v>
      </c>
      <c r="L40" s="809">
        <f>AM51</f>
        <v>320957.62263825367</v>
      </c>
      <c r="M40" s="2395">
        <f>AN51</f>
        <v>33686.626476929952</v>
      </c>
      <c r="N40" s="7"/>
      <c r="O40" s="1137" t="s">
        <v>411</v>
      </c>
      <c r="P40" s="515"/>
      <c r="Q40" s="22"/>
      <c r="R40" s="1773">
        <f>'33.'!E42</f>
        <v>13.487543125073834</v>
      </c>
      <c r="S40" s="1773">
        <f>'33.'!F42</f>
        <v>10.438006135307111</v>
      </c>
      <c r="T40" s="1773">
        <f>'33.'!G42</f>
        <v>3.0495369897667262</v>
      </c>
      <c r="U40" s="1773">
        <f>'33.'!BX53</f>
        <v>160.14122877108878</v>
      </c>
      <c r="V40" s="1773">
        <f>'33.'!BY53</f>
        <v>183.84032131962437</v>
      </c>
      <c r="W40" s="809">
        <f>AO51</f>
        <v>16866.446453456614</v>
      </c>
      <c r="X40" s="809">
        <f>AP51</f>
        <v>81853.952220521882</v>
      </c>
      <c r="Y40" s="809">
        <f>AQ51</f>
        <v>79014.639997990933</v>
      </c>
      <c r="Z40" s="809">
        <f>AR51</f>
        <v>88552.74034287993</v>
      </c>
      <c r="AA40" s="498"/>
      <c r="AB40" s="498"/>
      <c r="AC40" s="498"/>
      <c r="AD40" s="2581" t="s">
        <v>1948</v>
      </c>
      <c r="AE40" s="2582" t="s">
        <v>1949</v>
      </c>
      <c r="AF40" s="1728">
        <v>1491.9999999998586</v>
      </c>
      <c r="AG40" s="1729">
        <f t="shared" si="13"/>
        <v>83760.358429643864</v>
      </c>
      <c r="AH40" s="1729">
        <f t="shared" si="0"/>
        <v>74010.069366347001</v>
      </c>
      <c r="AI40" s="1729">
        <f t="shared" si="1"/>
        <v>24438.527904349299</v>
      </c>
      <c r="AJ40" s="1729">
        <f t="shared" si="2"/>
        <v>23682.995707646114</v>
      </c>
      <c r="AK40" s="1729">
        <f t="shared" si="3"/>
        <v>23422.549951004174</v>
      </c>
      <c r="AL40" s="1729">
        <f t="shared" si="4"/>
        <v>36916.770345784433</v>
      </c>
      <c r="AM40" s="1729">
        <f t="shared" si="5"/>
        <v>273472.36974555789</v>
      </c>
      <c r="AN40" s="1747">
        <f t="shared" si="6"/>
        <v>23384.690020375492</v>
      </c>
      <c r="AO40" s="1752">
        <f t="shared" si="7"/>
        <v>16481.832972163684</v>
      </c>
      <c r="AP40" s="1729">
        <f t="shared" si="8"/>
        <v>66905.594767014016</v>
      </c>
      <c r="AQ40" s="1729">
        <f t="shared" si="9"/>
        <v>65030.607186256908</v>
      </c>
      <c r="AR40" s="1729">
        <f t="shared" si="10"/>
        <v>76321.985350653194</v>
      </c>
      <c r="AS40" s="1729">
        <f t="shared" si="11"/>
        <v>12109.007040863051</v>
      </c>
      <c r="AT40" s="1730">
        <f t="shared" si="12"/>
        <v>4372.825931300632</v>
      </c>
      <c r="AV40" s="2581" t="s">
        <v>1948</v>
      </c>
      <c r="AW40" s="2582" t="s">
        <v>1949</v>
      </c>
      <c r="AX40" s="1728">
        <v>1491.9999999998579</v>
      </c>
      <c r="AY40" s="1729">
        <v>83760358.429643869</v>
      </c>
      <c r="AZ40" s="1729">
        <v>74010069.366347</v>
      </c>
      <c r="BA40" s="1729">
        <v>24438527.904349301</v>
      </c>
      <c r="BB40" s="1729">
        <v>23682995.707646113</v>
      </c>
      <c r="BC40" s="1729">
        <v>23422549.951004174</v>
      </c>
      <c r="BD40" s="1729">
        <v>36916770.345784433</v>
      </c>
      <c r="BE40" s="1729">
        <v>273472369.7455579</v>
      </c>
      <c r="BF40" s="1729">
        <v>23384690.020375494</v>
      </c>
      <c r="BG40" s="1729">
        <v>16481832.972163683</v>
      </c>
      <c r="BH40" s="1729">
        <v>66905594.767014019</v>
      </c>
      <c r="BI40" s="1729">
        <v>65030607.186256908</v>
      </c>
      <c r="BJ40" s="1729">
        <v>76321985.350653201</v>
      </c>
      <c r="BK40" s="1729">
        <v>12109007.04086305</v>
      </c>
      <c r="BL40" s="1730">
        <v>4372825.9313006317</v>
      </c>
    </row>
    <row r="41" spans="1:64" ht="15.75" customHeight="1">
      <c r="A41" s="813"/>
      <c r="B41" s="813" t="s">
        <v>1006</v>
      </c>
      <c r="C41" s="1047"/>
      <c r="D41" s="1052"/>
      <c r="E41" s="876">
        <f>'1'!E42</f>
        <v>1491.9999999998565</v>
      </c>
      <c r="F41" s="809">
        <f>AG40</f>
        <v>83760.358429643864</v>
      </c>
      <c r="G41" s="809">
        <f>AH40</f>
        <v>74010.069366347001</v>
      </c>
      <c r="H41" s="809">
        <f>AI40</f>
        <v>24438.527904349299</v>
      </c>
      <c r="I41" s="809">
        <f>AJ40</f>
        <v>23682.995707646114</v>
      </c>
      <c r="J41" s="809">
        <f>AK40</f>
        <v>23422.549951004174</v>
      </c>
      <c r="K41" s="809">
        <f>AL40</f>
        <v>36916.770345784433</v>
      </c>
      <c r="L41" s="809">
        <f>AM40</f>
        <v>273472.36974555789</v>
      </c>
      <c r="M41" s="2395">
        <f>AN40</f>
        <v>23384.690020375492</v>
      </c>
      <c r="N41" s="813"/>
      <c r="O41" s="813" t="s">
        <v>1006</v>
      </c>
      <c r="P41" s="1047"/>
      <c r="Q41" s="1048"/>
      <c r="R41" s="1773">
        <f>'33.'!E43</f>
        <v>12.872102118494722</v>
      </c>
      <c r="S41" s="1773">
        <f>'33.'!F43</f>
        <v>10.086466580853832</v>
      </c>
      <c r="T41" s="1773">
        <f>'33.'!G43</f>
        <v>2.7856355376408937</v>
      </c>
      <c r="U41" s="1773">
        <f>'33.'!BX42</f>
        <v>91.100806688652213</v>
      </c>
      <c r="V41" s="1773">
        <f>'33.'!BY42</f>
        <v>106.61410901922632</v>
      </c>
      <c r="W41" s="809">
        <f>AO40</f>
        <v>16481.832972163684</v>
      </c>
      <c r="X41" s="809">
        <f>AP40</f>
        <v>66905.594767014016</v>
      </c>
      <c r="Y41" s="809">
        <f>AQ40</f>
        <v>65030.607186256908</v>
      </c>
      <c r="Z41" s="809">
        <f>AR40</f>
        <v>76321.985350653194</v>
      </c>
      <c r="AA41" s="498"/>
      <c r="AB41" s="498"/>
      <c r="AC41" s="498"/>
      <c r="AD41" s="2581"/>
      <c r="AE41" s="2582" t="s">
        <v>1950</v>
      </c>
      <c r="AF41" s="1728">
        <v>1089.00000000002</v>
      </c>
      <c r="AG41" s="1729">
        <f t="shared" si="13"/>
        <v>227562.1127194702</v>
      </c>
      <c r="AH41" s="1729">
        <f t="shared" si="0"/>
        <v>220022.69593464918</v>
      </c>
      <c r="AI41" s="1729">
        <f t="shared" si="1"/>
        <v>56172.400521407639</v>
      </c>
      <c r="AJ41" s="1729">
        <f t="shared" si="2"/>
        <v>53400.193307263296</v>
      </c>
      <c r="AK41" s="1729">
        <f t="shared" si="3"/>
        <v>52488.929273786038</v>
      </c>
      <c r="AL41" s="1729">
        <f t="shared" si="4"/>
        <v>143021.38056318494</v>
      </c>
      <c r="AM41" s="1729">
        <f t="shared" si="5"/>
        <v>898965.44742674194</v>
      </c>
      <c r="AN41" s="1747">
        <f t="shared" si="6"/>
        <v>97796.276708868594</v>
      </c>
      <c r="AO41" s="1752">
        <f t="shared" si="7"/>
        <v>42807.36235275022</v>
      </c>
      <c r="AP41" s="1729">
        <f t="shared" si="8"/>
        <v>214760.94301078425</v>
      </c>
      <c r="AQ41" s="1729">
        <f t="shared" si="9"/>
        <v>205159.96039693776</v>
      </c>
      <c r="AR41" s="1729">
        <f t="shared" si="10"/>
        <v>217830.07175135092</v>
      </c>
      <c r="AS41" s="1729">
        <f t="shared" si="11"/>
        <v>30678.920578677786</v>
      </c>
      <c r="AT41" s="1730">
        <f t="shared" si="12"/>
        <v>12128.441774072457</v>
      </c>
      <c r="AV41" s="2581"/>
      <c r="AW41" s="2582" t="s">
        <v>1950</v>
      </c>
      <c r="AX41" s="1728">
        <v>1089.0000000000198</v>
      </c>
      <c r="AY41" s="1729">
        <v>227562112.7194702</v>
      </c>
      <c r="AZ41" s="1729">
        <v>220022695.93464917</v>
      </c>
      <c r="BA41" s="1729">
        <v>56172400.521407641</v>
      </c>
      <c r="BB41" s="1729">
        <v>53400193.3072633</v>
      </c>
      <c r="BC41" s="1729">
        <v>52488929.273786038</v>
      </c>
      <c r="BD41" s="1729">
        <v>143021380.56318495</v>
      </c>
      <c r="BE41" s="1729">
        <v>898965447.42674196</v>
      </c>
      <c r="BF41" s="1729">
        <v>97796276.708868593</v>
      </c>
      <c r="BG41" s="1729">
        <v>42807362.352750219</v>
      </c>
      <c r="BH41" s="1729">
        <v>214760943.01078424</v>
      </c>
      <c r="BI41" s="1729">
        <v>205159960.39693776</v>
      </c>
      <c r="BJ41" s="1729">
        <v>217830071.75135091</v>
      </c>
      <c r="BK41" s="1729">
        <v>30678920.578677785</v>
      </c>
      <c r="BL41" s="1730">
        <v>12128441.774072457</v>
      </c>
    </row>
    <row r="42" spans="1:64" ht="15.75" customHeight="1">
      <c r="A42" s="813"/>
      <c r="B42" s="813" t="s">
        <v>1007</v>
      </c>
      <c r="C42" s="1047"/>
      <c r="D42" s="1052"/>
      <c r="E42" s="876">
        <f>'1'!E43</f>
        <v>1089.0000000000211</v>
      </c>
      <c r="F42" s="809">
        <f>AG41</f>
        <v>227562.1127194702</v>
      </c>
      <c r="G42" s="809">
        <f>AH41</f>
        <v>220022.69593464918</v>
      </c>
      <c r="H42" s="809">
        <f>AI41</f>
        <v>56172.400521407639</v>
      </c>
      <c r="I42" s="809">
        <f>AJ41</f>
        <v>53400.193307263296</v>
      </c>
      <c r="J42" s="809">
        <f>AK41</f>
        <v>52488.929273786038</v>
      </c>
      <c r="K42" s="809">
        <f>AL41</f>
        <v>143021.38056318494</v>
      </c>
      <c r="L42" s="809">
        <f>AM41</f>
        <v>898965.44742674194</v>
      </c>
      <c r="M42" s="2395">
        <f>AN41</f>
        <v>97796.276708868594</v>
      </c>
      <c r="N42" s="813"/>
      <c r="O42" s="813" t="s">
        <v>1007</v>
      </c>
      <c r="P42" s="1047"/>
      <c r="Q42" s="1048"/>
      <c r="R42" s="1773">
        <f>'33.'!E44</f>
        <v>30.061652965428909</v>
      </c>
      <c r="S42" s="1773">
        <f>'33.'!F44</f>
        <v>22.933523547150031</v>
      </c>
      <c r="T42" s="1773">
        <f>'33.'!G44</f>
        <v>7.1281294182788688</v>
      </c>
      <c r="U42" s="1773">
        <f>'33.'!BX43</f>
        <v>238.52982713130146</v>
      </c>
      <c r="V42" s="1773">
        <f>'33.'!BY43</f>
        <v>346.25129104896837</v>
      </c>
      <c r="W42" s="809">
        <f>AO41</f>
        <v>42807.36235275022</v>
      </c>
      <c r="X42" s="809">
        <f>AP41</f>
        <v>214760.94301078425</v>
      </c>
      <c r="Y42" s="809">
        <f>AQ41</f>
        <v>205159.96039693776</v>
      </c>
      <c r="Z42" s="809">
        <f>AR41</f>
        <v>217830.07175135092</v>
      </c>
      <c r="AA42" s="498"/>
      <c r="AB42" s="498"/>
      <c r="AC42" s="498"/>
      <c r="AD42" s="2581"/>
      <c r="AE42" s="2582" t="s">
        <v>1951</v>
      </c>
      <c r="AF42" s="1728">
        <v>1286.0000000024863</v>
      </c>
      <c r="AG42" s="1729">
        <f t="shared" si="13"/>
        <v>53930.972159907957</v>
      </c>
      <c r="AH42" s="1729">
        <f t="shared" si="0"/>
        <v>45917.411730000516</v>
      </c>
      <c r="AI42" s="1729">
        <f t="shared" si="1"/>
        <v>9850.8474416171939</v>
      </c>
      <c r="AJ42" s="1729">
        <f t="shared" si="2"/>
        <v>9308.3487856028096</v>
      </c>
      <c r="AK42" s="1729">
        <f t="shared" si="3"/>
        <v>9148.9736086161174</v>
      </c>
      <c r="AL42" s="1729">
        <f t="shared" si="4"/>
        <v>23155.175878753926</v>
      </c>
      <c r="AM42" s="1729">
        <f t="shared" si="5"/>
        <v>144719.05810463437</v>
      </c>
      <c r="AN42" s="1747">
        <f t="shared" si="6"/>
        <v>16562.993847050046</v>
      </c>
      <c r="AO42" s="1752">
        <f t="shared" si="7"/>
        <v>8022.095833659615</v>
      </c>
      <c r="AP42" s="1729">
        <f t="shared" si="8"/>
        <v>43161.499612556203</v>
      </c>
      <c r="AQ42" s="1729">
        <f t="shared" si="9"/>
        <v>43186.800810405133</v>
      </c>
      <c r="AR42" s="1729">
        <f t="shared" si="10"/>
        <v>50597.127288056276</v>
      </c>
      <c r="AS42" s="1729">
        <f t="shared" si="11"/>
        <v>5542.4325720808492</v>
      </c>
      <c r="AT42" s="1730">
        <f t="shared" si="12"/>
        <v>2479.6632615787594</v>
      </c>
      <c r="AV42" s="2581"/>
      <c r="AW42" s="2582" t="s">
        <v>1951</v>
      </c>
      <c r="AX42" s="1728">
        <v>1286.0000000024863</v>
      </c>
      <c r="AY42" s="1729">
        <v>53930972.159907959</v>
      </c>
      <c r="AZ42" s="1729">
        <v>45917411.730000518</v>
      </c>
      <c r="BA42" s="1729">
        <v>9850847.4416171946</v>
      </c>
      <c r="BB42" s="1729">
        <v>9308348.7856028099</v>
      </c>
      <c r="BC42" s="1729">
        <v>9148973.6086161174</v>
      </c>
      <c r="BD42" s="1729">
        <v>23155175.878753927</v>
      </c>
      <c r="BE42" s="1729">
        <v>144719058.10463437</v>
      </c>
      <c r="BF42" s="1729">
        <v>16562993.847050045</v>
      </c>
      <c r="BG42" s="1729">
        <v>8022095.8336596154</v>
      </c>
      <c r="BH42" s="1729">
        <v>43161499.612556204</v>
      </c>
      <c r="BI42" s="1729">
        <v>43186800.810405135</v>
      </c>
      <c r="BJ42" s="1729">
        <v>50597127.288056277</v>
      </c>
      <c r="BK42" s="1729">
        <v>5542432.5720808497</v>
      </c>
      <c r="BL42" s="1730">
        <v>2479663.2615787592</v>
      </c>
    </row>
    <row r="43" spans="1:64" ht="15.75" customHeight="1">
      <c r="A43" s="813"/>
      <c r="B43" s="813" t="s">
        <v>1008</v>
      </c>
      <c r="C43" s="1047"/>
      <c r="D43" s="1052"/>
      <c r="E43" s="876">
        <f>'1'!E44</f>
        <v>1286.0000000024863</v>
      </c>
      <c r="F43" s="809">
        <f>AG42</f>
        <v>53930.972159907957</v>
      </c>
      <c r="G43" s="809">
        <f>AH42</f>
        <v>45917.411730000516</v>
      </c>
      <c r="H43" s="809">
        <f>AI42</f>
        <v>9850.8474416171939</v>
      </c>
      <c r="I43" s="809">
        <f>AJ42</f>
        <v>9308.3487856028096</v>
      </c>
      <c r="J43" s="809">
        <f>AK42</f>
        <v>9148.9736086161174</v>
      </c>
      <c r="K43" s="809">
        <f>AL42</f>
        <v>23155.175878753926</v>
      </c>
      <c r="L43" s="809">
        <f>AM42</f>
        <v>144719.05810463437</v>
      </c>
      <c r="M43" s="2395">
        <f>AN42</f>
        <v>16562.993847050046</v>
      </c>
      <c r="N43" s="813"/>
      <c r="O43" s="813" t="s">
        <v>1008</v>
      </c>
      <c r="P43" s="1047"/>
      <c r="Q43" s="1048"/>
      <c r="R43" s="1773">
        <f>'33.'!E45</f>
        <v>7.5758683255585924</v>
      </c>
      <c r="S43" s="1773">
        <f>'33.'!F45</f>
        <v>5.8917759016525668</v>
      </c>
      <c r="T43" s="1773">
        <f>'33.'!G45</f>
        <v>1.6840924239060266</v>
      </c>
      <c r="U43" s="1773">
        <f>'33.'!BX44</f>
        <v>250.85759351648659</v>
      </c>
      <c r="V43" s="1773">
        <f>'33.'!BY44</f>
        <v>191.2681309903366</v>
      </c>
      <c r="W43" s="809">
        <f>AO42</f>
        <v>8022.095833659615</v>
      </c>
      <c r="X43" s="809">
        <f>AP42</f>
        <v>43161.499612556203</v>
      </c>
      <c r="Y43" s="809">
        <f>AQ42</f>
        <v>43186.800810405133</v>
      </c>
      <c r="Z43" s="809">
        <f>AR42</f>
        <v>50597.127288056276</v>
      </c>
      <c r="AA43" s="498"/>
      <c r="AB43" s="498"/>
      <c r="AC43" s="498"/>
      <c r="AD43" s="2581"/>
      <c r="AE43" s="2582" t="s">
        <v>1952</v>
      </c>
      <c r="AF43" s="1728">
        <v>1347.0000000048847</v>
      </c>
      <c r="AG43" s="1729">
        <f t="shared" si="13"/>
        <v>36057.265622142004</v>
      </c>
      <c r="AH43" s="1729">
        <f t="shared" si="0"/>
        <v>30081.505066708065</v>
      </c>
      <c r="AI43" s="1729">
        <f t="shared" si="1"/>
        <v>7688.2698936516945</v>
      </c>
      <c r="AJ43" s="1729">
        <f t="shared" si="2"/>
        <v>7297.475261219498</v>
      </c>
      <c r="AK43" s="1729">
        <f t="shared" si="3"/>
        <v>7136.5024975008037</v>
      </c>
      <c r="AL43" s="1729">
        <f t="shared" si="4"/>
        <v>16769.031987022241</v>
      </c>
      <c r="AM43" s="1729">
        <f t="shared" si="5"/>
        <v>74513.873650205685</v>
      </c>
      <c r="AN43" s="1747">
        <f t="shared" si="6"/>
        <v>9615.4101835233396</v>
      </c>
      <c r="AO43" s="1752">
        <f t="shared" si="7"/>
        <v>4764.0120042346243</v>
      </c>
      <c r="AP43" s="1729">
        <f t="shared" si="8"/>
        <v>27901.265067024011</v>
      </c>
      <c r="AQ43" s="1729">
        <f t="shared" si="9"/>
        <v>26725.496891999945</v>
      </c>
      <c r="AR43" s="1729">
        <f t="shared" si="10"/>
        <v>33820.88505961289</v>
      </c>
      <c r="AS43" s="1729">
        <f t="shared" si="11"/>
        <v>3319.0097696591429</v>
      </c>
      <c r="AT43" s="1730">
        <f t="shared" si="12"/>
        <v>1445.0022345754812</v>
      </c>
      <c r="AV43" s="2581"/>
      <c r="AW43" s="2582" t="s">
        <v>1952</v>
      </c>
      <c r="AX43" s="1728">
        <v>1347.0000000048844</v>
      </c>
      <c r="AY43" s="1729">
        <v>36057265.622142002</v>
      </c>
      <c r="AZ43" s="1729">
        <v>30081505.066708066</v>
      </c>
      <c r="BA43" s="1729">
        <v>7688269.8936516941</v>
      </c>
      <c r="BB43" s="1729">
        <v>7297475.2612194978</v>
      </c>
      <c r="BC43" s="1729">
        <v>7136502.4975008033</v>
      </c>
      <c r="BD43" s="1729">
        <v>16769031.98702224</v>
      </c>
      <c r="BE43" s="1729">
        <v>74513873.650205687</v>
      </c>
      <c r="BF43" s="1729">
        <v>9615410.1835233402</v>
      </c>
      <c r="BG43" s="1729">
        <v>4764012.0042346241</v>
      </c>
      <c r="BH43" s="1729">
        <v>27901265.067024011</v>
      </c>
      <c r="BI43" s="1729">
        <v>26725496.891999945</v>
      </c>
      <c r="BJ43" s="1729">
        <v>33820885.059612893</v>
      </c>
      <c r="BK43" s="1729">
        <v>3319009.7696591429</v>
      </c>
      <c r="BL43" s="1730">
        <v>1445002.2345754812</v>
      </c>
    </row>
    <row r="44" spans="1:64" ht="15.75" customHeight="1">
      <c r="A44" s="813"/>
      <c r="B44" s="813" t="s">
        <v>1009</v>
      </c>
      <c r="C44" s="1047"/>
      <c r="D44" s="1052"/>
      <c r="E44" s="876">
        <f>'1'!E45</f>
        <v>1347.0000000048854</v>
      </c>
      <c r="F44" s="809">
        <f>AG43</f>
        <v>36057.265622142004</v>
      </c>
      <c r="G44" s="809">
        <f>AH43</f>
        <v>30081.505066708065</v>
      </c>
      <c r="H44" s="809">
        <f>AI43</f>
        <v>7688.2698936516945</v>
      </c>
      <c r="I44" s="809">
        <f>AJ43</f>
        <v>7297.475261219498</v>
      </c>
      <c r="J44" s="809">
        <f>AK43</f>
        <v>7136.5024975008037</v>
      </c>
      <c r="K44" s="809">
        <f>AL43</f>
        <v>16769.031987022241</v>
      </c>
      <c r="L44" s="809">
        <f>AM43</f>
        <v>74513.873650205685</v>
      </c>
      <c r="M44" s="2395">
        <f>AN43</f>
        <v>9615.4101835233396</v>
      </c>
      <c r="N44" s="813"/>
      <c r="O44" s="813" t="s">
        <v>1009</v>
      </c>
      <c r="P44" s="1047"/>
      <c r="Q44" s="1048"/>
      <c r="R44" s="1773">
        <f>'33.'!E46</f>
        <v>6.4136352987151817</v>
      </c>
      <c r="S44" s="1773">
        <f>'33.'!F46</f>
        <v>5.0655715653474989</v>
      </c>
      <c r="T44" s="1773">
        <f>'33.'!G46</f>
        <v>1.3480637333676815</v>
      </c>
      <c r="U44" s="1773">
        <f>'33.'!BX45</f>
        <v>86.631118207068752</v>
      </c>
      <c r="V44" s="1773">
        <f>'33.'!BY45</f>
        <v>130.98493860294184</v>
      </c>
      <c r="W44" s="809">
        <f>AO43</f>
        <v>4764.0120042346243</v>
      </c>
      <c r="X44" s="809">
        <f>AP43</f>
        <v>27901.265067024011</v>
      </c>
      <c r="Y44" s="809">
        <f>AQ43</f>
        <v>26725.496891999945</v>
      </c>
      <c r="Z44" s="809">
        <f>AR43</f>
        <v>33820.88505961289</v>
      </c>
      <c r="AA44" s="498"/>
      <c r="AB44" s="498"/>
      <c r="AC44" s="498"/>
      <c r="AD44" s="2581"/>
      <c r="AE44" s="2582" t="s">
        <v>1953</v>
      </c>
      <c r="AF44" s="1728">
        <v>2447.0222575517537</v>
      </c>
      <c r="AG44" s="1729">
        <f t="shared" si="13"/>
        <v>61822.964909224254</v>
      </c>
      <c r="AH44" s="1729">
        <f t="shared" si="0"/>
        <v>55354.910186936773</v>
      </c>
      <c r="AI44" s="1729">
        <f t="shared" si="1"/>
        <v>12561.832647787982</v>
      </c>
      <c r="AJ44" s="1729">
        <f t="shared" si="2"/>
        <v>11767.475094383835</v>
      </c>
      <c r="AK44" s="1729">
        <f t="shared" si="3"/>
        <v>11518.986790399122</v>
      </c>
      <c r="AL44" s="1729">
        <f t="shared" si="4"/>
        <v>25273.571105345298</v>
      </c>
      <c r="AM44" s="1729">
        <f t="shared" si="5"/>
        <v>140296.62500833889</v>
      </c>
      <c r="AN44" s="1747">
        <f t="shared" si="6"/>
        <v>24380.683057690279</v>
      </c>
      <c r="AO44" s="1752">
        <f t="shared" si="7"/>
        <v>8737.466680139707</v>
      </c>
      <c r="AP44" s="1729">
        <f t="shared" si="8"/>
        <v>52545.839583003799</v>
      </c>
      <c r="AQ44" s="1729">
        <f t="shared" si="9"/>
        <v>52790.136304181324</v>
      </c>
      <c r="AR44" s="1729">
        <f t="shared" si="10"/>
        <v>57922.521224878736</v>
      </c>
      <c r="AS44" s="1729">
        <f t="shared" si="11"/>
        <v>6319.3561642526311</v>
      </c>
      <c r="AT44" s="1730">
        <f t="shared" si="12"/>
        <v>2418.1105158870773</v>
      </c>
      <c r="AV44" s="2581"/>
      <c r="AW44" s="2582" t="s">
        <v>1953</v>
      </c>
      <c r="AX44" s="1728">
        <v>2447.0222575517532</v>
      </c>
      <c r="AY44" s="1729">
        <v>61822964.909224257</v>
      </c>
      <c r="AZ44" s="1729">
        <v>55354910.186936773</v>
      </c>
      <c r="BA44" s="1729">
        <v>12561832.647787983</v>
      </c>
      <c r="BB44" s="1729">
        <v>11767475.094383836</v>
      </c>
      <c r="BC44" s="1729">
        <v>11518986.790399121</v>
      </c>
      <c r="BD44" s="1729">
        <v>25273571.105345298</v>
      </c>
      <c r="BE44" s="1729">
        <v>140296625.0083389</v>
      </c>
      <c r="BF44" s="1729">
        <v>24380683.057690278</v>
      </c>
      <c r="BG44" s="1729">
        <v>8737466.6801397074</v>
      </c>
      <c r="BH44" s="1729">
        <v>52545839.583003797</v>
      </c>
      <c r="BI44" s="1729">
        <v>52790136.304181322</v>
      </c>
      <c r="BJ44" s="1729">
        <v>57922521.224878736</v>
      </c>
      <c r="BK44" s="1729">
        <v>6319356.1642526314</v>
      </c>
      <c r="BL44" s="1730">
        <v>2418110.5158870774</v>
      </c>
    </row>
    <row r="45" spans="1:64" s="1050" customFormat="1" ht="15.75" customHeight="1">
      <c r="A45" s="813"/>
      <c r="B45" s="1137" t="s">
        <v>17</v>
      </c>
      <c r="C45" s="1047"/>
      <c r="D45" s="1052"/>
      <c r="E45" s="876">
        <f>'1'!E46</f>
        <v>4919.0222575701746</v>
      </c>
      <c r="F45" s="809">
        <f>AG52</f>
        <v>43327.300791251429</v>
      </c>
      <c r="G45" s="809">
        <f>AH52</f>
        <v>37983.235644593857</v>
      </c>
      <c r="H45" s="809">
        <f>AI52</f>
        <v>8580.1563412692176</v>
      </c>
      <c r="I45" s="809">
        <f>AJ52</f>
        <v>8050.9335605072838</v>
      </c>
      <c r="J45" s="809">
        <f>AK52</f>
        <v>7889.9485596992636</v>
      </c>
      <c r="K45" s="809">
        <f>AL52</f>
        <v>16638.796161713464</v>
      </c>
      <c r="L45" s="809">
        <f>AM52</f>
        <v>86841.628192973803</v>
      </c>
      <c r="M45" s="2395">
        <f>AN52</f>
        <v>14814.963914273918</v>
      </c>
      <c r="N45" s="813"/>
      <c r="O45" s="1477" t="s">
        <v>17</v>
      </c>
      <c r="P45" s="1047"/>
      <c r="Q45" s="1048"/>
      <c r="R45" s="1773">
        <f>'33.'!E47</f>
        <v>6.6301309371491506</v>
      </c>
      <c r="S45" s="1773">
        <f>'33.'!F47</f>
        <v>4.9720795554515806</v>
      </c>
      <c r="T45" s="1773">
        <f>'33.'!G47</f>
        <v>1.6580513816975744</v>
      </c>
      <c r="U45" s="1773">
        <f>'33.'!BX54</f>
        <v>71.856902505877628</v>
      </c>
      <c r="V45" s="1773">
        <f>'33.'!BY54</f>
        <v>94.245550282645553</v>
      </c>
      <c r="W45" s="809">
        <f>AO52</f>
        <v>5623.3734626310179</v>
      </c>
      <c r="X45" s="809">
        <f>AP52</f>
        <v>36004.554884976045</v>
      </c>
      <c r="Y45" s="809">
        <f>AQ52</f>
        <v>35415.681351999308</v>
      </c>
      <c r="Z45" s="809">
        <f>AR52</f>
        <v>41028.1966717912</v>
      </c>
      <c r="AA45" s="498"/>
      <c r="AB45" s="498"/>
      <c r="AC45" s="498"/>
      <c r="AD45" s="2581"/>
      <c r="AE45" s="2582" t="s">
        <v>1954</v>
      </c>
      <c r="AF45" s="1728">
        <v>2472.0000000184377</v>
      </c>
      <c r="AG45" s="1729">
        <f t="shared" si="13"/>
        <v>25018.521760287149</v>
      </c>
      <c r="AH45" s="1729">
        <f t="shared" si="0"/>
        <v>20787.089101009085</v>
      </c>
      <c r="AI45" s="1729">
        <f t="shared" si="1"/>
        <v>4638.7119463075342</v>
      </c>
      <c r="AJ45" s="1729">
        <f t="shared" si="2"/>
        <v>4371.9449462501334</v>
      </c>
      <c r="AK45" s="1729">
        <f t="shared" si="3"/>
        <v>4297.5790920768195</v>
      </c>
      <c r="AL45" s="1729">
        <f t="shared" si="4"/>
        <v>8091.2692701844217</v>
      </c>
      <c r="AM45" s="1729">
        <f t="shared" si="5"/>
        <v>33926.754817738598</v>
      </c>
      <c r="AN45" s="1747">
        <f t="shared" si="6"/>
        <v>5345.8993296241315</v>
      </c>
      <c r="AO45" s="1752">
        <f t="shared" si="7"/>
        <v>2540.7458674538525</v>
      </c>
      <c r="AP45" s="1729">
        <f t="shared" si="8"/>
        <v>19630.407706872247</v>
      </c>
      <c r="AQ45" s="1729">
        <f t="shared" si="9"/>
        <v>18216.782492572616</v>
      </c>
      <c r="AR45" s="1729">
        <f t="shared" si="10"/>
        <v>24304.57684679106</v>
      </c>
      <c r="AS45" s="1729">
        <f t="shared" si="11"/>
        <v>1810.2688015380465</v>
      </c>
      <c r="AT45" s="1730">
        <f t="shared" si="12"/>
        <v>730.47706591580459</v>
      </c>
      <c r="AU45" s="1043"/>
      <c r="AV45" s="2581"/>
      <c r="AW45" s="2582" t="s">
        <v>1954</v>
      </c>
      <c r="AX45" s="1728">
        <v>2472.0000000184391</v>
      </c>
      <c r="AY45" s="1729">
        <v>25018521.760287151</v>
      </c>
      <c r="AZ45" s="1729">
        <v>20787089.101009086</v>
      </c>
      <c r="BA45" s="1729">
        <v>4638711.9463075344</v>
      </c>
      <c r="BB45" s="1729">
        <v>4371944.9462501332</v>
      </c>
      <c r="BC45" s="1729">
        <v>4297579.0920768194</v>
      </c>
      <c r="BD45" s="1729">
        <v>8091269.2701844219</v>
      </c>
      <c r="BE45" s="1729">
        <v>33926754.8177386</v>
      </c>
      <c r="BF45" s="1729">
        <v>5345899.3296241313</v>
      </c>
      <c r="BG45" s="1729">
        <v>2540745.8674538527</v>
      </c>
      <c r="BH45" s="1729">
        <v>19630407.706872247</v>
      </c>
      <c r="BI45" s="1729">
        <v>18216782.492572617</v>
      </c>
      <c r="BJ45" s="1729">
        <v>24304576.846791059</v>
      </c>
      <c r="BK45" s="1729">
        <v>1810268.8015380464</v>
      </c>
      <c r="BL45" s="1730">
        <v>730477.06591580459</v>
      </c>
    </row>
    <row r="46" spans="1:64" ht="15.75" customHeight="1">
      <c r="A46" s="813"/>
      <c r="B46" s="813" t="s">
        <v>1010</v>
      </c>
      <c r="C46" s="1047"/>
      <c r="D46" s="1052"/>
      <c r="E46" s="876">
        <f>'1'!E47</f>
        <v>2447.0222575517537</v>
      </c>
      <c r="F46" s="809">
        <f>AG44</f>
        <v>61822.964909224254</v>
      </c>
      <c r="G46" s="809">
        <f>AH44</f>
        <v>55354.910186936773</v>
      </c>
      <c r="H46" s="809">
        <f>AI44</f>
        <v>12561.832647787982</v>
      </c>
      <c r="I46" s="809">
        <f>AJ44</f>
        <v>11767.475094383835</v>
      </c>
      <c r="J46" s="809">
        <f>AK44</f>
        <v>11518.986790399122</v>
      </c>
      <c r="K46" s="809">
        <f>AL44</f>
        <v>25273.571105345298</v>
      </c>
      <c r="L46" s="809">
        <f>AM44</f>
        <v>140296.62500833889</v>
      </c>
      <c r="M46" s="2395">
        <f>AN44</f>
        <v>24380.683057690279</v>
      </c>
      <c r="N46" s="813"/>
      <c r="O46" s="813" t="s">
        <v>344</v>
      </c>
      <c r="P46" s="1047"/>
      <c r="Q46" s="1048"/>
      <c r="R46" s="1773">
        <f>'33.'!E48</f>
        <v>8.5516493760906158</v>
      </c>
      <c r="S46" s="1773">
        <f>'33.'!F48</f>
        <v>6.353967731733249</v>
      </c>
      <c r="T46" s="1773">
        <f>'33.'!G48</f>
        <v>2.1976816443573557</v>
      </c>
      <c r="U46" s="1773">
        <f>'33.'!BX46</f>
        <v>73.825132486242552</v>
      </c>
      <c r="V46" s="1773">
        <f>'33.'!BY46</f>
        <v>121.16481880514236</v>
      </c>
      <c r="W46" s="809">
        <f>AO44</f>
        <v>8737.466680139707</v>
      </c>
      <c r="X46" s="809">
        <f>AP44</f>
        <v>52545.839583003799</v>
      </c>
      <c r="Y46" s="809">
        <f>AQ44</f>
        <v>52790.136304181324</v>
      </c>
      <c r="Z46" s="809">
        <f>AR44</f>
        <v>57922.521224878736</v>
      </c>
      <c r="AA46" s="498"/>
      <c r="AB46" s="498"/>
      <c r="AC46" s="498"/>
      <c r="AD46" s="2581"/>
      <c r="AE46" s="2582" t="s">
        <v>1955</v>
      </c>
      <c r="AF46" s="1728">
        <v>1480.9999999998579</v>
      </c>
      <c r="AG46" s="1729">
        <f t="shared" si="13"/>
        <v>50181.926167601894</v>
      </c>
      <c r="AH46" s="1729">
        <f t="shared" si="0"/>
        <v>44736.276675173533</v>
      </c>
      <c r="AI46" s="1729">
        <f t="shared" si="1"/>
        <v>10024.300041404749</v>
      </c>
      <c r="AJ46" s="1729">
        <f t="shared" si="2"/>
        <v>9275.7673331124606</v>
      </c>
      <c r="AK46" s="1729">
        <f t="shared" si="3"/>
        <v>9134.2692853328281</v>
      </c>
      <c r="AL46" s="1729">
        <f t="shared" si="4"/>
        <v>16711.169045118324</v>
      </c>
      <c r="AM46" s="1729">
        <f t="shared" si="5"/>
        <v>132940.26467090219</v>
      </c>
      <c r="AN46" s="1747">
        <f t="shared" si="6"/>
        <v>12458.458019108693</v>
      </c>
      <c r="AO46" s="1752">
        <f t="shared" si="7"/>
        <v>5780.8193923738545</v>
      </c>
      <c r="AP46" s="1729">
        <f t="shared" si="8"/>
        <v>41788.633880023954</v>
      </c>
      <c r="AQ46" s="1729">
        <f t="shared" si="9"/>
        <v>37364.287019604955</v>
      </c>
      <c r="AR46" s="1729">
        <f t="shared" si="10"/>
        <v>49058.284248478332</v>
      </c>
      <c r="AS46" s="1729">
        <f t="shared" si="11"/>
        <v>4496.5203696568096</v>
      </c>
      <c r="AT46" s="1730">
        <f t="shared" si="12"/>
        <v>1284.2990227170419</v>
      </c>
      <c r="AV46" s="2581"/>
      <c r="AW46" s="2582" t="s">
        <v>1955</v>
      </c>
      <c r="AX46" s="1728">
        <v>1480.999999999857</v>
      </c>
      <c r="AY46" s="1729">
        <v>50181926.167601891</v>
      </c>
      <c r="AZ46" s="1729">
        <v>44736276.675173536</v>
      </c>
      <c r="BA46" s="1729">
        <v>10024300.041404748</v>
      </c>
      <c r="BB46" s="1729">
        <v>9275767.3331124615</v>
      </c>
      <c r="BC46" s="1729">
        <v>9134269.2853328288</v>
      </c>
      <c r="BD46" s="1729">
        <v>16711169.045118324</v>
      </c>
      <c r="BE46" s="1729">
        <v>132940264.67090219</v>
      </c>
      <c r="BF46" s="1729">
        <v>12458458.019108694</v>
      </c>
      <c r="BG46" s="1729">
        <v>5780819.3923738543</v>
      </c>
      <c r="BH46" s="1729">
        <v>41788633.880023956</v>
      </c>
      <c r="BI46" s="1729">
        <v>37364287.019604959</v>
      </c>
      <c r="BJ46" s="1729">
        <v>49058284.248478331</v>
      </c>
      <c r="BK46" s="1729">
        <v>4496520.3696568096</v>
      </c>
      <c r="BL46" s="1730">
        <v>1284299.0227170419</v>
      </c>
    </row>
    <row r="47" spans="1:64" ht="15.75" customHeight="1">
      <c r="A47" s="813"/>
      <c r="B47" s="813" t="s">
        <v>1011</v>
      </c>
      <c r="C47" s="1047"/>
      <c r="D47" s="1052"/>
      <c r="E47" s="876">
        <f>'1'!E48</f>
        <v>2472.0000000184396</v>
      </c>
      <c r="F47" s="809">
        <f>AG45</f>
        <v>25018.521760287149</v>
      </c>
      <c r="G47" s="809">
        <f>AH45</f>
        <v>20787.089101009085</v>
      </c>
      <c r="H47" s="809">
        <f>AI45</f>
        <v>4638.7119463075342</v>
      </c>
      <c r="I47" s="809">
        <f>AJ45</f>
        <v>4371.9449462501334</v>
      </c>
      <c r="J47" s="809">
        <f>AK45</f>
        <v>4297.5790920768195</v>
      </c>
      <c r="K47" s="809">
        <f>AL45</f>
        <v>8091.2692701844217</v>
      </c>
      <c r="L47" s="809">
        <f>AM45</f>
        <v>33926.754817738598</v>
      </c>
      <c r="M47" s="2395">
        <f>AN45</f>
        <v>5345.8993296241315</v>
      </c>
      <c r="N47" s="813"/>
      <c r="O47" s="813" t="s">
        <v>310</v>
      </c>
      <c r="P47" s="1047"/>
      <c r="Q47" s="1048"/>
      <c r="R47" s="1773">
        <f>'33.'!E49</f>
        <v>4.7280280292402406</v>
      </c>
      <c r="S47" s="1773">
        <f>'33.'!F49</f>
        <v>3.6041543431604417</v>
      </c>
      <c r="T47" s="1773">
        <f>'33.'!G49</f>
        <v>1.123873686079798</v>
      </c>
      <c r="U47" s="1773">
        <f>'33.'!BX47</f>
        <v>69.908560042326528</v>
      </c>
      <c r="V47" s="1773">
        <f>'33.'!BY47</f>
        <v>67.5982811762251</v>
      </c>
      <c r="W47" s="809">
        <f>AO45</f>
        <v>2540.7458674538525</v>
      </c>
      <c r="X47" s="809">
        <f>AP45</f>
        <v>19630.407706872247</v>
      </c>
      <c r="Y47" s="809">
        <f>AQ45</f>
        <v>18216.782492572616</v>
      </c>
      <c r="Z47" s="809">
        <f>AR45</f>
        <v>24304.57684679106</v>
      </c>
      <c r="AA47" s="498"/>
      <c r="AB47" s="498"/>
      <c r="AC47" s="498"/>
      <c r="AD47" s="2581"/>
      <c r="AE47" s="2582" t="s">
        <v>1956</v>
      </c>
      <c r="AF47" s="1728">
        <v>1982.0000000002158</v>
      </c>
      <c r="AG47" s="1729">
        <f t="shared" si="13"/>
        <v>94437.732015721471</v>
      </c>
      <c r="AH47" s="1729">
        <f t="shared" si="0"/>
        <v>84848.444827562183</v>
      </c>
      <c r="AI47" s="1729">
        <f t="shared" si="1"/>
        <v>17850.894144220656</v>
      </c>
      <c r="AJ47" s="1729">
        <f t="shared" si="2"/>
        <v>15722.209013553103</v>
      </c>
      <c r="AK47" s="1729">
        <f t="shared" si="3"/>
        <v>15417.653080230124</v>
      </c>
      <c r="AL47" s="1729">
        <f t="shared" si="4"/>
        <v>37886.875709469976</v>
      </c>
      <c r="AM47" s="1729">
        <f t="shared" si="5"/>
        <v>256562.97340736509</v>
      </c>
      <c r="AN47" s="1747">
        <f t="shared" si="6"/>
        <v>33105.169111177391</v>
      </c>
      <c r="AO47" s="1752">
        <f t="shared" si="7"/>
        <v>12195.396706922151</v>
      </c>
      <c r="AP47" s="1729">
        <f t="shared" si="8"/>
        <v>75958.732177954909</v>
      </c>
      <c r="AQ47" s="1729">
        <f t="shared" si="9"/>
        <v>77132.582723016647</v>
      </c>
      <c r="AR47" s="1729">
        <f t="shared" si="10"/>
        <v>85234.252343118875</v>
      </c>
      <c r="AS47" s="1729">
        <f t="shared" si="11"/>
        <v>9504.1243169271856</v>
      </c>
      <c r="AT47" s="1730">
        <f t="shared" si="12"/>
        <v>2691.2723899949665</v>
      </c>
      <c r="AV47" s="2581"/>
      <c r="AW47" s="2582" t="s">
        <v>1956</v>
      </c>
      <c r="AX47" s="1728">
        <v>1982.0000000002171</v>
      </c>
      <c r="AY47" s="1729">
        <v>94437732.01572147</v>
      </c>
      <c r="AZ47" s="1729">
        <v>84848444.827562183</v>
      </c>
      <c r="BA47" s="1729">
        <v>17850894.144220658</v>
      </c>
      <c r="BB47" s="1729">
        <v>15722209.013553103</v>
      </c>
      <c r="BC47" s="1729">
        <v>15417653.080230124</v>
      </c>
      <c r="BD47" s="1729">
        <v>37886875.709469974</v>
      </c>
      <c r="BE47" s="1729">
        <v>256562973.40736508</v>
      </c>
      <c r="BF47" s="1729">
        <v>33105169.111177389</v>
      </c>
      <c r="BG47" s="1729">
        <v>12195396.706922151</v>
      </c>
      <c r="BH47" s="1729">
        <v>75958732.177954912</v>
      </c>
      <c r="BI47" s="1729">
        <v>77132582.723016649</v>
      </c>
      <c r="BJ47" s="1729">
        <v>85234252.343118876</v>
      </c>
      <c r="BK47" s="1729">
        <v>9504124.3169271853</v>
      </c>
      <c r="BL47" s="1730">
        <v>2691272.3899949663</v>
      </c>
    </row>
    <row r="48" spans="1:64" ht="15.75" customHeight="1">
      <c r="A48" s="813"/>
      <c r="B48" s="1137" t="s">
        <v>412</v>
      </c>
      <c r="C48" s="1047"/>
      <c r="D48" s="1052"/>
      <c r="E48" s="876">
        <f>'1'!E49</f>
        <v>5179.9999999908077</v>
      </c>
      <c r="F48" s="809">
        <f>AG53</f>
        <v>61540.700705896619</v>
      </c>
      <c r="G48" s="809">
        <f>AH53</f>
        <v>54505.046577696645</v>
      </c>
      <c r="H48" s="809">
        <f>AI53</f>
        <v>11738.610480308622</v>
      </c>
      <c r="I48" s="809">
        <f>AJ53</f>
        <v>10565.759274342499</v>
      </c>
      <c r="J48" s="809">
        <f>AK53</f>
        <v>10385.672796025543</v>
      </c>
      <c r="K48" s="809">
        <f>AL53</f>
        <v>23275.455483305679</v>
      </c>
      <c r="L48" s="809">
        <f>AM53</f>
        <v>154935.0747063517</v>
      </c>
      <c r="M48" s="2395">
        <f>AN53</f>
        <v>18421.094760655378</v>
      </c>
      <c r="N48" s="813"/>
      <c r="O48" s="1137" t="s">
        <v>412</v>
      </c>
      <c r="P48" s="1047"/>
      <c r="Q48" s="1048"/>
      <c r="R48" s="1773">
        <f>'33.'!E50</f>
        <v>7.0723318358263976</v>
      </c>
      <c r="S48" s="1773">
        <f>'33.'!F50</f>
        <v>5.5636114753493482</v>
      </c>
      <c r="T48" s="1773">
        <f>'33.'!G50</f>
        <v>1.5087203604770549</v>
      </c>
      <c r="U48" s="1773">
        <f>'33.'!BX55</f>
        <v>94.298265258569771</v>
      </c>
      <c r="V48" s="1773">
        <f>'33.'!BY55</f>
        <v>109.98790046673642</v>
      </c>
      <c r="W48" s="809">
        <f>AO53</f>
        <v>7544.5903023836772</v>
      </c>
      <c r="X48" s="809">
        <f>AP53</f>
        <v>49512.078093931566</v>
      </c>
      <c r="Y48" s="809">
        <f>AQ53</f>
        <v>48302.108580343134</v>
      </c>
      <c r="Z48" s="809">
        <f>AR53</f>
        <v>57157.196496605429</v>
      </c>
      <c r="AA48" s="498"/>
      <c r="AB48" s="498"/>
      <c r="AC48" s="498"/>
      <c r="AD48" s="2581"/>
      <c r="AE48" s="2582" t="s">
        <v>1957</v>
      </c>
      <c r="AF48" s="1728">
        <v>1716.9999999907357</v>
      </c>
      <c r="AG48" s="1729">
        <f t="shared" si="13"/>
        <v>32811.312422114228</v>
      </c>
      <c r="AH48" s="1729">
        <f t="shared" si="0"/>
        <v>27382.869741092542</v>
      </c>
      <c r="AI48" s="1729">
        <f t="shared" si="1"/>
        <v>6052.2715533456476</v>
      </c>
      <c r="AJ48" s="1729">
        <f t="shared" si="2"/>
        <v>5631.2409867863244</v>
      </c>
      <c r="AK48" s="1729">
        <f t="shared" si="3"/>
        <v>5563.7149662092079</v>
      </c>
      <c r="AL48" s="1729">
        <f t="shared" si="4"/>
        <v>12070.955382309563</v>
      </c>
      <c r="AM48" s="1729">
        <f t="shared" si="5"/>
        <v>56593.676008713257</v>
      </c>
      <c r="AN48" s="1747">
        <f t="shared" si="6"/>
        <v>6613.7736490552234</v>
      </c>
      <c r="AO48" s="1752">
        <f t="shared" si="7"/>
        <v>3697.325552175379</v>
      </c>
      <c r="AP48" s="1729">
        <f t="shared" si="8"/>
        <v>25645.539064248693</v>
      </c>
      <c r="AQ48" s="1729">
        <f t="shared" si="9"/>
        <v>23988.750848421005</v>
      </c>
      <c r="AR48" s="1729">
        <f t="shared" si="10"/>
        <v>31732.481500358059</v>
      </c>
      <c r="AS48" s="1729">
        <f t="shared" si="11"/>
        <v>2572.2686053359503</v>
      </c>
      <c r="AT48" s="1730">
        <f t="shared" si="12"/>
        <v>1125.056946839426</v>
      </c>
      <c r="AU48" s="1050"/>
      <c r="AV48" s="2581"/>
      <c r="AW48" s="2582" t="s">
        <v>1957</v>
      </c>
      <c r="AX48" s="1728">
        <v>1716.9999999907363</v>
      </c>
      <c r="AY48" s="1729">
        <v>32811312.422114227</v>
      </c>
      <c r="AZ48" s="1729">
        <v>27382869.74109254</v>
      </c>
      <c r="BA48" s="1729">
        <v>6052271.5533456476</v>
      </c>
      <c r="BB48" s="1729">
        <v>5631240.9867863245</v>
      </c>
      <c r="BC48" s="1729">
        <v>5563714.9662092077</v>
      </c>
      <c r="BD48" s="1729">
        <v>12070955.382309563</v>
      </c>
      <c r="BE48" s="1729">
        <v>56593676.00871326</v>
      </c>
      <c r="BF48" s="1729">
        <v>6613773.649055223</v>
      </c>
      <c r="BG48" s="1729">
        <v>3697325.5521753789</v>
      </c>
      <c r="BH48" s="1729">
        <v>25645539.064248692</v>
      </c>
      <c r="BI48" s="1729">
        <v>23988750.848421004</v>
      </c>
      <c r="BJ48" s="1729">
        <v>31732481.50035806</v>
      </c>
      <c r="BK48" s="1729">
        <v>2572268.6053359504</v>
      </c>
      <c r="BL48" s="1730">
        <v>1125056.9468394259</v>
      </c>
    </row>
    <row r="49" spans="1:64" ht="15.75" customHeight="1">
      <c r="A49" s="813"/>
      <c r="B49" s="813" t="s">
        <v>1012</v>
      </c>
      <c r="C49" s="514"/>
      <c r="D49" s="309"/>
      <c r="E49" s="876">
        <f>'1'!E50</f>
        <v>1480.9999999998574</v>
      </c>
      <c r="F49" s="809">
        <f>AG46</f>
        <v>50181.926167601894</v>
      </c>
      <c r="G49" s="809">
        <f>AH46</f>
        <v>44736.276675173533</v>
      </c>
      <c r="H49" s="809">
        <f>AI46</f>
        <v>10024.300041404749</v>
      </c>
      <c r="I49" s="809">
        <f>AJ46</f>
        <v>9275.7673331124606</v>
      </c>
      <c r="J49" s="809">
        <f>AK46</f>
        <v>9134.2692853328281</v>
      </c>
      <c r="K49" s="809">
        <f>AL46</f>
        <v>16711.169045118324</v>
      </c>
      <c r="L49" s="809">
        <f>AM46</f>
        <v>132940.26467090219</v>
      </c>
      <c r="M49" s="2395">
        <f>AN46</f>
        <v>12458.458019108693</v>
      </c>
      <c r="N49" s="813"/>
      <c r="O49" s="813" t="s">
        <v>1012</v>
      </c>
      <c r="P49" s="514"/>
      <c r="Q49" s="22"/>
      <c r="R49" s="1773">
        <f>'33.'!E51</f>
        <v>5.8056357609166245</v>
      </c>
      <c r="S49" s="1773">
        <f>'33.'!F51</f>
        <v>4.5931799277787322</v>
      </c>
      <c r="T49" s="1773">
        <f>'33.'!G51</f>
        <v>1.2124558331378901</v>
      </c>
      <c r="U49" s="1773">
        <f>'33.'!BX48</f>
        <v>89.347167731927001</v>
      </c>
      <c r="V49" s="1773">
        <f>'33.'!BY48</f>
        <v>90.191560783175134</v>
      </c>
      <c r="W49" s="809">
        <f>AO46</f>
        <v>5780.8193923738545</v>
      </c>
      <c r="X49" s="809">
        <f>AP46</f>
        <v>41788.633880023954</v>
      </c>
      <c r="Y49" s="809">
        <f>AQ46</f>
        <v>37364.287019604955</v>
      </c>
      <c r="Z49" s="809">
        <f>AR46</f>
        <v>49058.284248478332</v>
      </c>
      <c r="AA49" s="498"/>
      <c r="AB49" s="498"/>
      <c r="AC49" s="498"/>
      <c r="AD49" s="2581"/>
      <c r="AE49" s="2582" t="s">
        <v>1958</v>
      </c>
      <c r="AF49" s="1728">
        <v>756.00000000012335</v>
      </c>
      <c r="AG49" s="1729">
        <f t="shared" si="13"/>
        <v>24792.652981055573</v>
      </c>
      <c r="AH49" s="1729">
        <f t="shared" si="0"/>
        <v>19912.952536469667</v>
      </c>
      <c r="AI49" s="1729">
        <f t="shared" si="1"/>
        <v>4276.7279105609159</v>
      </c>
      <c r="AJ49" s="1729">
        <f t="shared" si="2"/>
        <v>3986.2627503283034</v>
      </c>
      <c r="AK49" s="1729">
        <f t="shared" si="3"/>
        <v>3921.9068107981047</v>
      </c>
      <c r="AL49" s="1729">
        <f t="shared" si="4"/>
        <v>7730.2184555346885</v>
      </c>
      <c r="AM49" s="1729">
        <f t="shared" si="5"/>
        <v>31494.131505431658</v>
      </c>
      <c r="AN49" s="1747">
        <f t="shared" si="6"/>
        <v>5425.962714932316</v>
      </c>
      <c r="AO49" s="1752">
        <f t="shared" si="7"/>
        <v>4165.4972944187975</v>
      </c>
      <c r="AP49" s="1729">
        <f t="shared" si="8"/>
        <v>19433.544805681478</v>
      </c>
      <c r="AQ49" s="1729">
        <f t="shared" si="9"/>
        <v>19656.785731899778</v>
      </c>
      <c r="AR49" s="1729">
        <f t="shared" si="10"/>
        <v>23863.30724082451</v>
      </c>
      <c r="AS49" s="1729">
        <f t="shared" si="11"/>
        <v>3195.6292278401029</v>
      </c>
      <c r="AT49" s="1730">
        <f t="shared" si="12"/>
        <v>969.86806657869658</v>
      </c>
      <c r="AV49" s="2581"/>
      <c r="AW49" s="2582" t="s">
        <v>1958</v>
      </c>
      <c r="AX49" s="1728">
        <v>756.00000000012335</v>
      </c>
      <c r="AY49" s="1729">
        <v>24792652.981055573</v>
      </c>
      <c r="AZ49" s="1729">
        <v>19912952.536469668</v>
      </c>
      <c r="BA49" s="1729">
        <v>4276727.9105609162</v>
      </c>
      <c r="BB49" s="1729">
        <v>3986262.7503283033</v>
      </c>
      <c r="BC49" s="1729">
        <v>3921906.8107981049</v>
      </c>
      <c r="BD49" s="1729">
        <v>7730218.4555346882</v>
      </c>
      <c r="BE49" s="1729">
        <v>31494131.50543166</v>
      </c>
      <c r="BF49" s="1729">
        <v>5425962.714932316</v>
      </c>
      <c r="BG49" s="1729">
        <v>4165497.2944187974</v>
      </c>
      <c r="BH49" s="1729">
        <v>19433544.805681478</v>
      </c>
      <c r="BI49" s="1729">
        <v>19656785.731899779</v>
      </c>
      <c r="BJ49" s="1729">
        <v>23863307.240824509</v>
      </c>
      <c r="BK49" s="1729">
        <v>3195629.2278401027</v>
      </c>
      <c r="BL49" s="1730">
        <v>969868.0665786966</v>
      </c>
    </row>
    <row r="50" spans="1:64" ht="15.75" customHeight="1">
      <c r="A50" s="813"/>
      <c r="B50" s="813" t="s">
        <v>1013</v>
      </c>
      <c r="C50" s="514"/>
      <c r="D50" s="309"/>
      <c r="E50" s="876">
        <f>'1'!E51</f>
        <v>1982.000000000216</v>
      </c>
      <c r="F50" s="809">
        <f>AG47</f>
        <v>94437.732015721471</v>
      </c>
      <c r="G50" s="809">
        <f>AH47</f>
        <v>84848.444827562183</v>
      </c>
      <c r="H50" s="809">
        <f>AI47</f>
        <v>17850.894144220656</v>
      </c>
      <c r="I50" s="809">
        <f>AJ47</f>
        <v>15722.209013553103</v>
      </c>
      <c r="J50" s="809">
        <f>AK47</f>
        <v>15417.653080230124</v>
      </c>
      <c r="K50" s="809">
        <f>AL47</f>
        <v>37886.875709469976</v>
      </c>
      <c r="L50" s="809">
        <f>AM47</f>
        <v>256562.97340736509</v>
      </c>
      <c r="M50" s="2395">
        <f>AN47</f>
        <v>33105.169111177391</v>
      </c>
      <c r="N50" s="813"/>
      <c r="O50" s="813" t="s">
        <v>1013</v>
      </c>
      <c r="P50" s="514"/>
      <c r="Q50" s="22"/>
      <c r="R50" s="1773">
        <f>'33.'!E52</f>
        <v>9.1832298042262579</v>
      </c>
      <c r="S50" s="1773">
        <f>'33.'!F52</f>
        <v>7.0386069495762085</v>
      </c>
      <c r="T50" s="1773">
        <f>'33.'!G52</f>
        <v>2.144622854650049</v>
      </c>
      <c r="U50" s="1773">
        <f>'33.'!BX49</f>
        <v>117.73915842202427</v>
      </c>
      <c r="V50" s="1773">
        <f>'33.'!BY49</f>
        <v>138.95417406373215</v>
      </c>
      <c r="W50" s="809">
        <f>AO47</f>
        <v>12195.396706922151</v>
      </c>
      <c r="X50" s="809">
        <f>AP47</f>
        <v>75958.732177954909</v>
      </c>
      <c r="Y50" s="809">
        <f>AQ47</f>
        <v>77132.582723016647</v>
      </c>
      <c r="Z50" s="809">
        <f>AR47</f>
        <v>85234.252343118875</v>
      </c>
      <c r="AA50" s="498"/>
      <c r="AB50" s="498"/>
      <c r="AC50" s="498"/>
      <c r="AD50" s="2581"/>
      <c r="AE50" s="2582" t="s">
        <v>1959</v>
      </c>
      <c r="AF50" s="1728">
        <v>432.99999999120053</v>
      </c>
      <c r="AG50" s="1729">
        <f t="shared" si="13"/>
        <v>17918.698794863983</v>
      </c>
      <c r="AH50" s="1729">
        <f t="shared" si="0"/>
        <v>15529.939437056259</v>
      </c>
      <c r="AI50" s="1729">
        <f t="shared" si="1"/>
        <v>4088.6587379159564</v>
      </c>
      <c r="AJ50" s="1729">
        <f t="shared" si="2"/>
        <v>3789.4064088276818</v>
      </c>
      <c r="AK50" s="1729">
        <f t="shared" si="3"/>
        <v>3679.5813080303042</v>
      </c>
      <c r="AL50" s="1729">
        <f t="shared" si="4"/>
        <v>8680.9127186541173</v>
      </c>
      <c r="AM50" s="1729">
        <f t="shared" si="5"/>
        <v>41661.714278871201</v>
      </c>
      <c r="AN50" s="1747">
        <f t="shared" si="6"/>
        <v>6041.6824928964479</v>
      </c>
      <c r="AO50" s="1752">
        <f t="shared" si="7"/>
        <v>3555.5772746804214</v>
      </c>
      <c r="AP50" s="1729">
        <f t="shared" si="8"/>
        <v>15326.193437488084</v>
      </c>
      <c r="AQ50" s="1729">
        <f t="shared" si="9"/>
        <v>15238.651515235517</v>
      </c>
      <c r="AR50" s="1729">
        <f t="shared" si="10"/>
        <v>17712.335376351639</v>
      </c>
      <c r="AS50" s="1729">
        <f t="shared" si="11"/>
        <v>2571.1609794039446</v>
      </c>
      <c r="AT50" s="1730">
        <f t="shared" si="12"/>
        <v>984.41629527647615</v>
      </c>
      <c r="AV50" s="2581"/>
      <c r="AW50" s="2582" t="s">
        <v>1959</v>
      </c>
      <c r="AX50" s="1728">
        <v>432.99999999120064</v>
      </c>
      <c r="AY50" s="1729">
        <v>17918698.794863984</v>
      </c>
      <c r="AZ50" s="1729">
        <v>15529939.437056258</v>
      </c>
      <c r="BA50" s="1729">
        <v>4088658.7379159564</v>
      </c>
      <c r="BB50" s="1729">
        <v>3789406.408827682</v>
      </c>
      <c r="BC50" s="1729">
        <v>3679581.308030304</v>
      </c>
      <c r="BD50" s="1729">
        <v>8680912.7186541166</v>
      </c>
      <c r="BE50" s="1729">
        <v>41661714.278871201</v>
      </c>
      <c r="BF50" s="1729">
        <v>6041682.4928964479</v>
      </c>
      <c r="BG50" s="1729">
        <v>3555577.2746804212</v>
      </c>
      <c r="BH50" s="1729">
        <v>15326193.437488085</v>
      </c>
      <c r="BI50" s="1729">
        <v>15238651.515235517</v>
      </c>
      <c r="BJ50" s="1729">
        <v>17712335.37635164</v>
      </c>
      <c r="BK50" s="1729">
        <v>2571160.9794039447</v>
      </c>
      <c r="BL50" s="1730">
        <v>984416.29527647619</v>
      </c>
    </row>
    <row r="51" spans="1:64" ht="15.75" customHeight="1">
      <c r="A51" s="813"/>
      <c r="B51" s="813" t="s">
        <v>1014</v>
      </c>
      <c r="C51" s="514"/>
      <c r="D51" s="309"/>
      <c r="E51" s="876">
        <f>'1'!E52</f>
        <v>1716.9999999907361</v>
      </c>
      <c r="F51" s="809">
        <f>AG48</f>
        <v>32811.312422114228</v>
      </c>
      <c r="G51" s="809">
        <f>AH48</f>
        <v>27382.869741092542</v>
      </c>
      <c r="H51" s="809">
        <f>AI48</f>
        <v>6052.2715533456476</v>
      </c>
      <c r="I51" s="809">
        <f>AJ48</f>
        <v>5631.2409867863244</v>
      </c>
      <c r="J51" s="809">
        <f>AK48</f>
        <v>5563.7149662092079</v>
      </c>
      <c r="K51" s="809">
        <f>AL48</f>
        <v>12070.955382309563</v>
      </c>
      <c r="L51" s="809">
        <f>AM48</f>
        <v>56593.676008713257</v>
      </c>
      <c r="M51" s="2395">
        <f>AN48</f>
        <v>6613.7736490552234</v>
      </c>
      <c r="N51" s="813"/>
      <c r="O51" s="813" t="s">
        <v>1014</v>
      </c>
      <c r="P51" s="514"/>
      <c r="Q51" s="22"/>
      <c r="R51" s="1773">
        <f>'33.'!E53</f>
        <v>5.7282299800079475</v>
      </c>
      <c r="S51" s="1773">
        <f>'33.'!F53</f>
        <v>4.6980133926620438</v>
      </c>
      <c r="T51" s="1773">
        <f>'33.'!G53</f>
        <v>1.0302165873459013</v>
      </c>
      <c r="U51" s="1773">
        <f>'33.'!BX50</f>
        <v>71.510102874628842</v>
      </c>
      <c r="V51" s="1773">
        <f>'33.'!BY50</f>
        <v>93.626354049698904</v>
      </c>
      <c r="W51" s="809">
        <f>AO48</f>
        <v>3697.325552175379</v>
      </c>
      <c r="X51" s="809">
        <f>AP48</f>
        <v>25645.539064248693</v>
      </c>
      <c r="Y51" s="809">
        <f>AQ48</f>
        <v>23988.750848421005</v>
      </c>
      <c r="Z51" s="809">
        <f>AR48</f>
        <v>31732.481500358059</v>
      </c>
      <c r="AA51" s="498"/>
      <c r="AB51" s="498"/>
      <c r="AC51" s="498"/>
      <c r="AD51" s="2581" t="s">
        <v>1960</v>
      </c>
      <c r="AE51" s="2582" t="s">
        <v>1961</v>
      </c>
      <c r="AF51" s="1728">
        <v>5214.0000000072487</v>
      </c>
      <c r="AG51" s="1729">
        <f t="shared" si="13"/>
        <v>94113.916862067083</v>
      </c>
      <c r="AH51" s="1729">
        <f t="shared" si="0"/>
        <v>86228.868081451539</v>
      </c>
      <c r="AI51" s="1729">
        <f t="shared" si="1"/>
        <v>23141.219247729699</v>
      </c>
      <c r="AJ51" s="1729">
        <f t="shared" si="2"/>
        <v>22111.253514089305</v>
      </c>
      <c r="AK51" s="1729">
        <f t="shared" si="3"/>
        <v>21765.503918443152</v>
      </c>
      <c r="AL51" s="1729">
        <f t="shared" si="4"/>
        <v>50478.624291443404</v>
      </c>
      <c r="AM51" s="1729">
        <f t="shared" si="5"/>
        <v>320957.62263825367</v>
      </c>
      <c r="AN51" s="1747">
        <f t="shared" si="6"/>
        <v>33686.626476929952</v>
      </c>
      <c r="AO51" s="1752">
        <f t="shared" si="7"/>
        <v>16866.446453456614</v>
      </c>
      <c r="AP51" s="1729">
        <f t="shared" si="8"/>
        <v>81853.952220521882</v>
      </c>
      <c r="AQ51" s="1729">
        <f t="shared" si="9"/>
        <v>79014.639997990933</v>
      </c>
      <c r="AR51" s="1729">
        <f t="shared" si="10"/>
        <v>88552.74034287993</v>
      </c>
      <c r="AS51" s="1729">
        <f t="shared" si="11"/>
        <v>12097.095792580689</v>
      </c>
      <c r="AT51" s="1730">
        <f t="shared" si="12"/>
        <v>4769.3506608759371</v>
      </c>
      <c r="AV51" s="2581" t="s">
        <v>1960</v>
      </c>
      <c r="AW51" s="2582" t="s">
        <v>1961</v>
      </c>
      <c r="AX51" s="1728">
        <v>5214.0000000072541</v>
      </c>
      <c r="AY51" s="1729">
        <v>94113916.862067088</v>
      </c>
      <c r="AZ51" s="1729">
        <v>86228868.081451535</v>
      </c>
      <c r="BA51" s="1729">
        <v>23141219.2477297</v>
      </c>
      <c r="BB51" s="1729">
        <v>22111253.514089305</v>
      </c>
      <c r="BC51" s="1729">
        <v>21765503.918443151</v>
      </c>
      <c r="BD51" s="1729">
        <v>50478624.291443408</v>
      </c>
      <c r="BE51" s="1729">
        <v>320957622.63825369</v>
      </c>
      <c r="BF51" s="1729">
        <v>33686626.476929955</v>
      </c>
      <c r="BG51" s="1729">
        <v>16866446.453456614</v>
      </c>
      <c r="BH51" s="1729">
        <v>81853952.220521882</v>
      </c>
      <c r="BI51" s="1729">
        <v>79014639.997990936</v>
      </c>
      <c r="BJ51" s="1729">
        <v>88552740.342879936</v>
      </c>
      <c r="BK51" s="1729">
        <v>12097095.792580688</v>
      </c>
      <c r="BL51" s="1730">
        <v>4769350.660875937</v>
      </c>
    </row>
    <row r="52" spans="1:64" ht="15.75" customHeight="1">
      <c r="A52" s="813"/>
      <c r="B52" s="1137" t="s">
        <v>413</v>
      </c>
      <c r="C52" s="514"/>
      <c r="D52" s="309"/>
      <c r="E52" s="876">
        <f>'1'!E53</f>
        <v>756.00000000012346</v>
      </c>
      <c r="F52" s="809">
        <f>AG49</f>
        <v>24792.652981055573</v>
      </c>
      <c r="G52" s="809">
        <f>AH49</f>
        <v>19912.952536469667</v>
      </c>
      <c r="H52" s="809">
        <f>AI49</f>
        <v>4276.7279105609159</v>
      </c>
      <c r="I52" s="809">
        <f>AJ49</f>
        <v>3986.2627503283034</v>
      </c>
      <c r="J52" s="809">
        <f>AK49</f>
        <v>3921.9068107981047</v>
      </c>
      <c r="K52" s="809">
        <f>AL49</f>
        <v>7730.2184555346885</v>
      </c>
      <c r="L52" s="809">
        <f>AM49</f>
        <v>31494.131505431658</v>
      </c>
      <c r="M52" s="2395">
        <f>AN49</f>
        <v>5425.962714932316</v>
      </c>
      <c r="N52" s="813"/>
      <c r="O52" s="1137" t="s">
        <v>413</v>
      </c>
      <c r="P52" s="514"/>
      <c r="Q52" s="22"/>
      <c r="R52" s="1773">
        <f>'33.'!E54</f>
        <v>4.974582605270701</v>
      </c>
      <c r="S52" s="1773">
        <f>'33.'!F54</f>
        <v>3.81777491943103</v>
      </c>
      <c r="T52" s="1773">
        <f>'33.'!G54</f>
        <v>1.1568076858396708</v>
      </c>
      <c r="U52" s="1773">
        <f>'33.'!BX56</f>
        <v>88.382361549999374</v>
      </c>
      <c r="V52" s="1773">
        <f>'33.'!BY56</f>
        <v>75.507865460759419</v>
      </c>
      <c r="W52" s="809">
        <f>AO49</f>
        <v>4165.4972944187975</v>
      </c>
      <c r="X52" s="809">
        <f>AP49</f>
        <v>19433.544805681478</v>
      </c>
      <c r="Y52" s="809">
        <f>AQ49</f>
        <v>19656.785731899778</v>
      </c>
      <c r="Z52" s="809">
        <f>AR49</f>
        <v>23863.30724082451</v>
      </c>
      <c r="AA52" s="498"/>
      <c r="AB52" s="498"/>
      <c r="AC52" s="498"/>
      <c r="AD52" s="2581"/>
      <c r="AE52" s="2582" t="s">
        <v>1962</v>
      </c>
      <c r="AF52" s="1728">
        <v>4919.0222575701791</v>
      </c>
      <c r="AG52" s="1729">
        <f t="shared" si="13"/>
        <v>43327.300791251429</v>
      </c>
      <c r="AH52" s="1729">
        <f t="shared" si="0"/>
        <v>37983.235644593857</v>
      </c>
      <c r="AI52" s="1729">
        <f t="shared" si="1"/>
        <v>8580.1563412692176</v>
      </c>
      <c r="AJ52" s="1729">
        <f t="shared" si="2"/>
        <v>8050.9335605072838</v>
      </c>
      <c r="AK52" s="1729">
        <f t="shared" si="3"/>
        <v>7889.9485596992636</v>
      </c>
      <c r="AL52" s="1729">
        <f t="shared" si="4"/>
        <v>16638.796161713464</v>
      </c>
      <c r="AM52" s="1729">
        <f t="shared" si="5"/>
        <v>86841.628192973803</v>
      </c>
      <c r="AN52" s="1747">
        <f t="shared" si="6"/>
        <v>14814.963914273918</v>
      </c>
      <c r="AO52" s="1752">
        <f t="shared" si="7"/>
        <v>5623.3734626310179</v>
      </c>
      <c r="AP52" s="1729">
        <f t="shared" si="8"/>
        <v>36004.554884976045</v>
      </c>
      <c r="AQ52" s="1729">
        <f t="shared" si="9"/>
        <v>35415.681351999308</v>
      </c>
      <c r="AR52" s="1729">
        <f t="shared" si="10"/>
        <v>41028.1966717912</v>
      </c>
      <c r="AS52" s="1729">
        <f t="shared" si="11"/>
        <v>4053.3643925017368</v>
      </c>
      <c r="AT52" s="1730">
        <f t="shared" si="12"/>
        <v>1570.0090701292754</v>
      </c>
      <c r="AV52" s="2581"/>
      <c r="AW52" s="2582" t="s">
        <v>1962</v>
      </c>
      <c r="AX52" s="1728">
        <v>4919.0222575701837</v>
      </c>
      <c r="AY52" s="1729">
        <v>43327300.791251428</v>
      </c>
      <c r="AZ52" s="1729">
        <v>37983235.644593857</v>
      </c>
      <c r="BA52" s="1729">
        <v>8580156.3412692174</v>
      </c>
      <c r="BB52" s="1729">
        <v>8050933.5605072835</v>
      </c>
      <c r="BC52" s="1729">
        <v>7889948.5596992634</v>
      </c>
      <c r="BD52" s="1729">
        <v>16638796.161713464</v>
      </c>
      <c r="BE52" s="1729">
        <v>86841628.192973807</v>
      </c>
      <c r="BF52" s="1729">
        <v>14814963.914273918</v>
      </c>
      <c r="BG52" s="1729">
        <v>5623373.4626310179</v>
      </c>
      <c r="BH52" s="1729">
        <v>36004554.884976044</v>
      </c>
      <c r="BI52" s="1729">
        <v>35415681.351999305</v>
      </c>
      <c r="BJ52" s="1729">
        <v>41028196.671791203</v>
      </c>
      <c r="BK52" s="1729">
        <v>4053364.392501737</v>
      </c>
      <c r="BL52" s="1730">
        <v>1570009.0701292753</v>
      </c>
    </row>
    <row r="53" spans="1:64" ht="15.75" customHeight="1">
      <c r="A53" s="2639" t="s">
        <v>414</v>
      </c>
      <c r="B53" s="2639"/>
      <c r="C53" s="514"/>
      <c r="D53" s="309"/>
      <c r="E53" s="876">
        <f>'1'!E54</f>
        <v>432.99999999120053</v>
      </c>
      <c r="F53" s="809">
        <f>AG50</f>
        <v>17918.698794863983</v>
      </c>
      <c r="G53" s="809">
        <f>AH50</f>
        <v>15529.939437056259</v>
      </c>
      <c r="H53" s="809">
        <f>AI50</f>
        <v>4088.6587379159564</v>
      </c>
      <c r="I53" s="809">
        <f>AJ50</f>
        <v>3789.4064088276818</v>
      </c>
      <c r="J53" s="809">
        <f>AK50</f>
        <v>3679.5813080303042</v>
      </c>
      <c r="K53" s="809">
        <f>AL50</f>
        <v>8680.9127186541173</v>
      </c>
      <c r="L53" s="809">
        <f>AM50</f>
        <v>41661.714278871201</v>
      </c>
      <c r="M53" s="2395">
        <f>AN50</f>
        <v>6041.6824928964479</v>
      </c>
      <c r="N53" s="2639" t="s">
        <v>414</v>
      </c>
      <c r="O53" s="2639"/>
      <c r="P53" s="514"/>
      <c r="Q53" s="22"/>
      <c r="R53" s="1773">
        <f>'33.'!E55</f>
        <v>6.6422120015778807</v>
      </c>
      <c r="S53" s="1773">
        <f>'33.'!F55</f>
        <v>5.5683549218313297</v>
      </c>
      <c r="T53" s="1773">
        <f>'33.'!G55</f>
        <v>1.0738570797465528</v>
      </c>
      <c r="U53" s="1773">
        <f>'33.'!BX57</f>
        <v>115.89160643188428</v>
      </c>
      <c r="V53" s="1773">
        <f>'33.'!BY57</f>
        <v>91.557625487623824</v>
      </c>
      <c r="W53" s="809">
        <f>AO50</f>
        <v>3555.5772746804214</v>
      </c>
      <c r="X53" s="809">
        <f>AP50</f>
        <v>15326.193437488084</v>
      </c>
      <c r="Y53" s="809">
        <f>AQ50</f>
        <v>15238.651515235517</v>
      </c>
      <c r="Z53" s="809">
        <f>AR50</f>
        <v>17712.335376351639</v>
      </c>
      <c r="AA53" s="498"/>
      <c r="AB53" s="498"/>
      <c r="AC53" s="498"/>
      <c r="AD53" s="2581"/>
      <c r="AE53" s="2582" t="s">
        <v>1963</v>
      </c>
      <c r="AF53" s="1728">
        <v>5179.9999999908096</v>
      </c>
      <c r="AG53" s="1729">
        <f t="shared" si="13"/>
        <v>61540.700705896619</v>
      </c>
      <c r="AH53" s="1729">
        <f t="shared" si="0"/>
        <v>54505.046577696645</v>
      </c>
      <c r="AI53" s="1729">
        <f t="shared" si="1"/>
        <v>11738.610480308622</v>
      </c>
      <c r="AJ53" s="1729">
        <f t="shared" si="2"/>
        <v>10565.759274342499</v>
      </c>
      <c r="AK53" s="1729">
        <f t="shared" si="3"/>
        <v>10385.672796025543</v>
      </c>
      <c r="AL53" s="1729">
        <f t="shared" si="4"/>
        <v>23275.455483305679</v>
      </c>
      <c r="AM53" s="1729">
        <f t="shared" si="5"/>
        <v>154935.0747063517</v>
      </c>
      <c r="AN53" s="1747">
        <f t="shared" si="6"/>
        <v>18421.094760655378</v>
      </c>
      <c r="AO53" s="1752">
        <f t="shared" si="7"/>
        <v>7544.5903023836772</v>
      </c>
      <c r="AP53" s="1729">
        <f t="shared" si="8"/>
        <v>49512.078093931566</v>
      </c>
      <c r="AQ53" s="1729">
        <f t="shared" si="9"/>
        <v>48302.108580343134</v>
      </c>
      <c r="AR53" s="1729">
        <f t="shared" si="10"/>
        <v>57157.196496605429</v>
      </c>
      <c r="AS53" s="1729">
        <f t="shared" si="11"/>
        <v>5774.7309380316501</v>
      </c>
      <c r="AT53" s="1730">
        <f t="shared" si="12"/>
        <v>1769.8593643520285</v>
      </c>
      <c r="AV53" s="2581"/>
      <c r="AW53" s="2582" t="s">
        <v>1963</v>
      </c>
      <c r="AX53" s="1728">
        <v>5179.999999990805</v>
      </c>
      <c r="AY53" s="1729">
        <v>61540700.705896616</v>
      </c>
      <c r="AZ53" s="1729">
        <v>54505046.577696644</v>
      </c>
      <c r="BA53" s="1729">
        <v>11738610.480308622</v>
      </c>
      <c r="BB53" s="1729">
        <v>10565759.2743425</v>
      </c>
      <c r="BC53" s="1729">
        <v>10385672.796025543</v>
      </c>
      <c r="BD53" s="1729">
        <v>23275455.483305678</v>
      </c>
      <c r="BE53" s="1729">
        <v>154935074.7063517</v>
      </c>
      <c r="BF53" s="1729">
        <v>18421094.760655377</v>
      </c>
      <c r="BG53" s="1729">
        <v>7544590.3023836771</v>
      </c>
      <c r="BH53" s="1729">
        <v>49512078.093931563</v>
      </c>
      <c r="BI53" s="1729">
        <v>48302108.580343135</v>
      </c>
      <c r="BJ53" s="1729">
        <v>57157196.496605426</v>
      </c>
      <c r="BK53" s="1729">
        <v>5774730.9380316501</v>
      </c>
      <c r="BL53" s="1730">
        <v>1769859.3643520286</v>
      </c>
    </row>
    <row r="54" spans="1:64" ht="15.75" customHeight="1">
      <c r="A54" s="3034" t="s">
        <v>118</v>
      </c>
      <c r="B54" s="3034"/>
      <c r="C54" s="3034"/>
      <c r="D54" s="1052"/>
      <c r="E54" s="876"/>
      <c r="F54" s="809"/>
      <c r="G54" s="809"/>
      <c r="H54" s="809"/>
      <c r="I54" s="809"/>
      <c r="J54" s="809"/>
      <c r="K54" s="809"/>
      <c r="L54" s="809"/>
      <c r="N54" s="2641" t="s">
        <v>118</v>
      </c>
      <c r="O54" s="2641"/>
      <c r="P54" s="2641"/>
      <c r="Q54" s="1048"/>
      <c r="R54" s="1738"/>
      <c r="S54" s="1739"/>
      <c r="T54" s="1739"/>
      <c r="U54" s="1738"/>
      <c r="V54" s="1738"/>
      <c r="W54" s="809"/>
      <c r="X54" s="809"/>
      <c r="Y54" s="809"/>
      <c r="Z54" s="809"/>
      <c r="AA54" s="1049"/>
      <c r="AD54" s="2581"/>
      <c r="AE54" s="2582" t="s">
        <v>1964</v>
      </c>
      <c r="AF54" s="1728">
        <v>756.00000000012335</v>
      </c>
      <c r="AG54" s="1729">
        <f t="shared" si="13"/>
        <v>24792.652981055573</v>
      </c>
      <c r="AH54" s="1729">
        <f t="shared" si="0"/>
        <v>19912.952536469667</v>
      </c>
      <c r="AI54" s="1729">
        <f t="shared" si="1"/>
        <v>4276.7279105609159</v>
      </c>
      <c r="AJ54" s="1729">
        <f t="shared" si="2"/>
        <v>3986.2627503283034</v>
      </c>
      <c r="AK54" s="1729">
        <f t="shared" si="3"/>
        <v>3921.9068107981047</v>
      </c>
      <c r="AL54" s="1729">
        <f t="shared" si="4"/>
        <v>7730.2184555346885</v>
      </c>
      <c r="AM54" s="1729">
        <f t="shared" si="5"/>
        <v>31494.131505431658</v>
      </c>
      <c r="AN54" s="1747">
        <f t="shared" si="6"/>
        <v>5425.962714932316</v>
      </c>
      <c r="AO54" s="1752">
        <f t="shared" si="7"/>
        <v>4165.4972944187975</v>
      </c>
      <c r="AP54" s="1729">
        <f t="shared" si="8"/>
        <v>19433.544805681478</v>
      </c>
      <c r="AQ54" s="1729">
        <f t="shared" si="9"/>
        <v>19656.785731899778</v>
      </c>
      <c r="AR54" s="1729">
        <f t="shared" si="10"/>
        <v>23863.30724082451</v>
      </c>
      <c r="AS54" s="1729">
        <f t="shared" si="11"/>
        <v>3195.6292278401029</v>
      </c>
      <c r="AT54" s="1730">
        <f t="shared" si="12"/>
        <v>969.86806657869658</v>
      </c>
      <c r="AV54" s="2581"/>
      <c r="AW54" s="2582" t="s">
        <v>1964</v>
      </c>
      <c r="AX54" s="1728">
        <v>756.00000000012335</v>
      </c>
      <c r="AY54" s="1729">
        <v>24792652.981055573</v>
      </c>
      <c r="AZ54" s="1729">
        <v>19912952.536469668</v>
      </c>
      <c r="BA54" s="1729">
        <v>4276727.9105609162</v>
      </c>
      <c r="BB54" s="1729">
        <v>3986262.7503283033</v>
      </c>
      <c r="BC54" s="1729">
        <v>3921906.8107981049</v>
      </c>
      <c r="BD54" s="1729">
        <v>7730218.4555346882</v>
      </c>
      <c r="BE54" s="1729">
        <v>31494131.50543166</v>
      </c>
      <c r="BF54" s="1729">
        <v>5425962.714932316</v>
      </c>
      <c r="BG54" s="1729">
        <v>4165497.2944187974</v>
      </c>
      <c r="BH54" s="1729">
        <v>19433544.805681478</v>
      </c>
      <c r="BI54" s="1729">
        <v>19656785.731899779</v>
      </c>
      <c r="BJ54" s="1729">
        <v>23863307.240824509</v>
      </c>
      <c r="BK54" s="1729">
        <v>3195629.2278401027</v>
      </c>
      <c r="BL54" s="1730">
        <v>969868.0665786966</v>
      </c>
    </row>
    <row r="55" spans="1:64" ht="15.75" customHeight="1">
      <c r="A55" s="3043" t="s">
        <v>22</v>
      </c>
      <c r="B55" s="3043" t="s">
        <v>22</v>
      </c>
      <c r="C55" s="1141"/>
      <c r="D55" s="1052"/>
      <c r="E55" s="876">
        <f>'1'!E56</f>
        <v>7605.5027625785933</v>
      </c>
      <c r="F55" s="809">
        <f>AG56</f>
        <v>72919.402443261846</v>
      </c>
      <c r="G55" s="809">
        <f>AH56</f>
        <v>66324.41928064228</v>
      </c>
      <c r="H55" s="809">
        <f>AI56</f>
        <v>16111.819723330404</v>
      </c>
      <c r="I55" s="809">
        <f>AJ56</f>
        <v>15038.530783723967</v>
      </c>
      <c r="J55" s="809">
        <f>AK56</f>
        <v>14778.679847345627</v>
      </c>
      <c r="K55" s="809">
        <f>AL56</f>
        <v>31952.838483727082</v>
      </c>
      <c r="L55" s="809">
        <f>AM56</f>
        <v>199359.44774030853</v>
      </c>
      <c r="M55" s="2395">
        <f>AN56</f>
        <v>26954.723662405555</v>
      </c>
      <c r="N55" s="2639" t="s">
        <v>415</v>
      </c>
      <c r="O55" s="2639" t="s">
        <v>415</v>
      </c>
      <c r="P55" s="1141"/>
      <c r="Q55" s="1048"/>
      <c r="R55" s="1774">
        <f>'33.'!E57</f>
        <v>11.349679204704319</v>
      </c>
      <c r="S55" s="1775">
        <f>'33.'!F57</f>
        <v>8.8098148434910151</v>
      </c>
      <c r="T55" s="1775">
        <f>'33.'!G57</f>
        <v>2.5398643612133256</v>
      </c>
      <c r="U55" s="1775">
        <f>'33.'!BX58</f>
        <v>138.23299452465824</v>
      </c>
      <c r="V55" s="1775">
        <f>'33.'!BY58</f>
        <v>120.60751297015837</v>
      </c>
      <c r="W55" s="809">
        <f>AO56</f>
        <v>11547.558695347718</v>
      </c>
      <c r="X55" s="809">
        <f>AP56</f>
        <v>65540.405601698061</v>
      </c>
      <c r="Y55" s="809">
        <f>AQ56</f>
        <v>61983.546736087817</v>
      </c>
      <c r="Z55" s="809">
        <f>AR56</f>
        <v>70741.468412646384</v>
      </c>
      <c r="AA55" s="498"/>
      <c r="AB55" s="498"/>
      <c r="AC55" s="498"/>
      <c r="AD55" s="2581"/>
      <c r="AE55" s="2582" t="s">
        <v>1965</v>
      </c>
      <c r="AF55" s="1728">
        <v>432.99999999120053</v>
      </c>
      <c r="AG55" s="1729">
        <f t="shared" si="13"/>
        <v>17918.698794863983</v>
      </c>
      <c r="AH55" s="1729">
        <f t="shared" si="0"/>
        <v>15529.939437056259</v>
      </c>
      <c r="AI55" s="1729">
        <f t="shared" si="1"/>
        <v>4088.6587379159564</v>
      </c>
      <c r="AJ55" s="1729">
        <f t="shared" si="2"/>
        <v>3789.4064088276818</v>
      </c>
      <c r="AK55" s="1729">
        <f t="shared" si="3"/>
        <v>3679.5813080303042</v>
      </c>
      <c r="AL55" s="1729">
        <f t="shared" si="4"/>
        <v>8680.9127186541173</v>
      </c>
      <c r="AM55" s="1729">
        <f t="shared" si="5"/>
        <v>41661.714278871201</v>
      </c>
      <c r="AN55" s="1747">
        <f t="shared" si="6"/>
        <v>6041.6824928964479</v>
      </c>
      <c r="AO55" s="1752">
        <f t="shared" si="7"/>
        <v>3555.5772746804214</v>
      </c>
      <c r="AP55" s="1729">
        <f t="shared" si="8"/>
        <v>15326.193437488084</v>
      </c>
      <c r="AQ55" s="1729">
        <f t="shared" si="9"/>
        <v>15238.651515235517</v>
      </c>
      <c r="AR55" s="1729">
        <f t="shared" si="10"/>
        <v>17712.335376351639</v>
      </c>
      <c r="AS55" s="1729">
        <f t="shared" si="11"/>
        <v>2571.1609794039446</v>
      </c>
      <c r="AT55" s="1730">
        <f t="shared" si="12"/>
        <v>984.41629527647615</v>
      </c>
      <c r="AV55" s="2581"/>
      <c r="AW55" s="2582" t="s">
        <v>1965</v>
      </c>
      <c r="AX55" s="1728">
        <v>432.99999999120064</v>
      </c>
      <c r="AY55" s="1729">
        <v>17918698.794863984</v>
      </c>
      <c r="AZ55" s="1729">
        <v>15529939.437056258</v>
      </c>
      <c r="BA55" s="1729">
        <v>4088658.7379159564</v>
      </c>
      <c r="BB55" s="1729">
        <v>3789406.408827682</v>
      </c>
      <c r="BC55" s="1729">
        <v>3679581.308030304</v>
      </c>
      <c r="BD55" s="1729">
        <v>8680912.7186541166</v>
      </c>
      <c r="BE55" s="1729">
        <v>41661714.278871201</v>
      </c>
      <c r="BF55" s="1729">
        <v>6041682.4928964479</v>
      </c>
      <c r="BG55" s="1729">
        <v>3555577.2746804212</v>
      </c>
      <c r="BH55" s="1729">
        <v>15326193.437488085</v>
      </c>
      <c r="BI55" s="1729">
        <v>15238651.515235517</v>
      </c>
      <c r="BJ55" s="1729">
        <v>17712335.37635164</v>
      </c>
      <c r="BK55" s="1729">
        <v>2571160.9794039447</v>
      </c>
      <c r="BL55" s="1730">
        <v>984416.29527647619</v>
      </c>
    </row>
    <row r="56" spans="1:64" s="1050" customFormat="1" ht="15.75" customHeight="1">
      <c r="A56" s="1180"/>
      <c r="B56" s="1180" t="s">
        <v>23</v>
      </c>
      <c r="C56" s="1137"/>
      <c r="D56" s="1052"/>
      <c r="E56" s="876">
        <f>'1'!E57</f>
        <v>6101.5923167991759</v>
      </c>
      <c r="F56" s="809">
        <f>AG58</f>
        <v>48839.590348240738</v>
      </c>
      <c r="G56" s="809">
        <f>AH58</f>
        <v>43768.34779153359</v>
      </c>
      <c r="H56" s="809">
        <f>AI58</f>
        <v>9200.3920857025278</v>
      </c>
      <c r="I56" s="809">
        <f>AJ58</f>
        <v>8471.8428238234028</v>
      </c>
      <c r="J56" s="809">
        <f>AK58</f>
        <v>8311.2914739040025</v>
      </c>
      <c r="K56" s="809">
        <f>AL58</f>
        <v>18827.62039006986</v>
      </c>
      <c r="L56" s="809">
        <f>AM58</f>
        <v>105355.25626149873</v>
      </c>
      <c r="M56" s="2395">
        <f>AN58</f>
        <v>15596.244145052076</v>
      </c>
      <c r="N56" s="1137"/>
      <c r="O56" s="1137" t="s">
        <v>416</v>
      </c>
      <c r="P56" s="1137"/>
      <c r="Q56" s="1048"/>
      <c r="R56" s="1774">
        <f>'33.'!E58</f>
        <v>8.342059782106098</v>
      </c>
      <c r="S56" s="1775">
        <f>'33.'!F58</f>
        <v>6.5117989962313416</v>
      </c>
      <c r="T56" s="1775">
        <f>'33.'!G58</f>
        <v>1.830260785874757</v>
      </c>
      <c r="U56" s="1775">
        <f>'33.'!BX60</f>
        <v>98.803056325098765</v>
      </c>
      <c r="V56" s="1775">
        <f>'33.'!BY60</f>
        <v>102.4448684618887</v>
      </c>
      <c r="W56" s="809">
        <f>AO58</f>
        <v>6451.9103332173581</v>
      </c>
      <c r="X56" s="809">
        <f>AP58</f>
        <v>42842.885688780203</v>
      </c>
      <c r="Y56" s="809">
        <f>AQ58</f>
        <v>40018.754398533056</v>
      </c>
      <c r="Z56" s="809">
        <f>AR58</f>
        <v>48622.676892763397</v>
      </c>
      <c r="AA56" s="498"/>
      <c r="AB56" s="498"/>
      <c r="AC56" s="498"/>
      <c r="AD56" s="2581" t="s">
        <v>1966</v>
      </c>
      <c r="AE56" s="2582" t="s">
        <v>1967</v>
      </c>
      <c r="AF56" s="1728">
        <v>4965.6480301219808</v>
      </c>
      <c r="AG56" s="1729">
        <f t="shared" si="13"/>
        <v>72919.402443261846</v>
      </c>
      <c r="AH56" s="1729">
        <f t="shared" si="0"/>
        <v>66324.41928064228</v>
      </c>
      <c r="AI56" s="1729">
        <f t="shared" si="1"/>
        <v>16111.819723330404</v>
      </c>
      <c r="AJ56" s="1729">
        <f t="shared" si="2"/>
        <v>15038.530783723967</v>
      </c>
      <c r="AK56" s="1729">
        <f t="shared" si="3"/>
        <v>14778.679847345627</v>
      </c>
      <c r="AL56" s="1729">
        <f t="shared" si="4"/>
        <v>31952.838483727082</v>
      </c>
      <c r="AM56" s="1729">
        <f t="shared" si="5"/>
        <v>199359.44774030853</v>
      </c>
      <c r="AN56" s="1747">
        <f t="shared" si="6"/>
        <v>26954.723662405555</v>
      </c>
      <c r="AO56" s="1752">
        <f t="shared" si="7"/>
        <v>11547.558695347718</v>
      </c>
      <c r="AP56" s="1729">
        <f t="shared" si="8"/>
        <v>65540.405601698061</v>
      </c>
      <c r="AQ56" s="1729">
        <f t="shared" si="9"/>
        <v>61983.546736087817</v>
      </c>
      <c r="AR56" s="1729">
        <f t="shared" si="10"/>
        <v>70741.468412646384</v>
      </c>
      <c r="AS56" s="1729">
        <f t="shared" si="11"/>
        <v>8535.7411994850627</v>
      </c>
      <c r="AT56" s="1730">
        <f t="shared" si="12"/>
        <v>3011.8174958626564</v>
      </c>
      <c r="AU56" s="1043"/>
      <c r="AV56" s="2581" t="s">
        <v>1966</v>
      </c>
      <c r="AW56" s="2582" t="s">
        <v>1967</v>
      </c>
      <c r="AX56" s="1728">
        <v>7605.5027625785933</v>
      </c>
      <c r="AY56" s="1729">
        <v>72919402.443261847</v>
      </c>
      <c r="AZ56" s="1729">
        <v>66324419.280642278</v>
      </c>
      <c r="BA56" s="1729">
        <v>16111819.723330403</v>
      </c>
      <c r="BB56" s="1729">
        <v>15038530.783723967</v>
      </c>
      <c r="BC56" s="1729">
        <v>14778679.847345628</v>
      </c>
      <c r="BD56" s="1729">
        <v>31952838.483727083</v>
      </c>
      <c r="BE56" s="1729">
        <v>199359447.74030852</v>
      </c>
      <c r="BF56" s="1729">
        <v>26954723.662405554</v>
      </c>
      <c r="BG56" s="1729">
        <v>11547558.695347717</v>
      </c>
      <c r="BH56" s="1729">
        <v>65540405.601698063</v>
      </c>
      <c r="BI56" s="1729">
        <v>61983546.736087814</v>
      </c>
      <c r="BJ56" s="1729">
        <v>70741468.412646383</v>
      </c>
      <c r="BK56" s="1729">
        <v>8535741.1994850636</v>
      </c>
      <c r="BL56" s="1730">
        <v>3011817.4958626563</v>
      </c>
    </row>
    <row r="57" spans="1:64" ht="15.75" customHeight="1">
      <c r="A57" s="1180"/>
      <c r="B57" s="1180" t="s">
        <v>24</v>
      </c>
      <c r="C57" s="1137"/>
      <c r="D57" s="1052"/>
      <c r="E57" s="876">
        <f>'1'!E58</f>
        <v>892.94053870772802</v>
      </c>
      <c r="F57" s="809">
        <f>AG59</f>
        <v>193444.52212334768</v>
      </c>
      <c r="G57" s="809">
        <f>AH59</f>
        <v>180704.82754121948</v>
      </c>
      <c r="H57" s="809">
        <f>AI59</f>
        <v>49037.346846364766</v>
      </c>
      <c r="I57" s="809">
        <f>AJ59</f>
        <v>46142.133211873166</v>
      </c>
      <c r="J57" s="809">
        <f>AK59</f>
        <v>45327.389711514094</v>
      </c>
      <c r="K57" s="809">
        <f>AL59</f>
        <v>99190.227596046883</v>
      </c>
      <c r="L57" s="809">
        <f>AM59</f>
        <v>598217.63105173898</v>
      </c>
      <c r="M57" s="2395">
        <f>AN59</f>
        <v>63891.866487729327</v>
      </c>
      <c r="N57" s="1137"/>
      <c r="O57" s="1137" t="s">
        <v>417</v>
      </c>
      <c r="P57" s="1137"/>
      <c r="Q57" s="1048"/>
      <c r="R57" s="1774">
        <f>'33.'!E59</f>
        <v>25.161927778687438</v>
      </c>
      <c r="S57" s="1775">
        <f>'33.'!F59</f>
        <v>19.398427077354196</v>
      </c>
      <c r="T57" s="1775">
        <f>'33.'!G59</f>
        <v>5.7635007013332631</v>
      </c>
      <c r="U57" s="1775">
        <f>'33.'!BX61</f>
        <v>139.02570814768518</v>
      </c>
      <c r="V57" s="1775">
        <f>'33.'!BY61</f>
        <v>184.14351791200573</v>
      </c>
      <c r="W57" s="809">
        <f>AO59</f>
        <v>29885.010182685593</v>
      </c>
      <c r="X57" s="809">
        <f>AP59</f>
        <v>177157.48133488127</v>
      </c>
      <c r="Y57" s="809">
        <f>AQ59</f>
        <v>175315.93075090376</v>
      </c>
      <c r="Z57" s="809">
        <f>AR59</f>
        <v>171751.25615823962</v>
      </c>
      <c r="AA57" s="498"/>
      <c r="AB57" s="498"/>
      <c r="AC57" s="498"/>
      <c r="AD57" s="2581"/>
      <c r="AE57" s="2582" t="s">
        <v>1968</v>
      </c>
      <c r="AF57" s="1728">
        <v>11536.374227437575</v>
      </c>
      <c r="AG57" s="1729">
        <f t="shared" si="13"/>
        <v>55629.379197273753</v>
      </c>
      <c r="AH57" s="1729">
        <f t="shared" si="0"/>
        <v>49065.511308477973</v>
      </c>
      <c r="AI57" s="1729">
        <f t="shared" si="1"/>
        <v>11946.225822016082</v>
      </c>
      <c r="AJ57" s="1729">
        <f t="shared" si="2"/>
        <v>11245.744347026146</v>
      </c>
      <c r="AK57" s="1729">
        <f t="shared" si="3"/>
        <v>11060.276342380563</v>
      </c>
      <c r="AL57" s="1729">
        <f t="shared" si="4"/>
        <v>26099.475671150965</v>
      </c>
      <c r="AM57" s="1729">
        <f t="shared" si="5"/>
        <v>160605.82898200295</v>
      </c>
      <c r="AN57" s="1747">
        <f t="shared" si="6"/>
        <v>16371.832792077679</v>
      </c>
      <c r="AO57" s="1752">
        <f t="shared" si="7"/>
        <v>8042.2259734697345</v>
      </c>
      <c r="AP57" s="1729">
        <f t="shared" si="8"/>
        <v>43076.007897354699</v>
      </c>
      <c r="AQ57" s="1729">
        <f t="shared" si="9"/>
        <v>43488.067490812078</v>
      </c>
      <c r="AR57" s="1729">
        <f t="shared" si="10"/>
        <v>50277.251336298708</v>
      </c>
      <c r="AS57" s="1729">
        <f t="shared" si="11"/>
        <v>5792.8899658293176</v>
      </c>
      <c r="AT57" s="1730">
        <f t="shared" si="12"/>
        <v>2249.3360076404233</v>
      </c>
      <c r="AV57" s="2581"/>
      <c r="AW57" s="2582" t="s">
        <v>1968</v>
      </c>
      <c r="AX57" s="1728">
        <v>8896.5194949809447</v>
      </c>
      <c r="AY57" s="1729">
        <v>55629379.197273754</v>
      </c>
      <c r="AZ57" s="1729">
        <v>49065511.308477975</v>
      </c>
      <c r="BA57" s="1729">
        <v>11946225.822016083</v>
      </c>
      <c r="BB57" s="1729">
        <v>11245744.347026145</v>
      </c>
      <c r="BC57" s="1729">
        <v>11060276.342380563</v>
      </c>
      <c r="BD57" s="1729">
        <v>26099475.671150964</v>
      </c>
      <c r="BE57" s="1729">
        <v>160605828.98200294</v>
      </c>
      <c r="BF57" s="1729">
        <v>16371832.792077679</v>
      </c>
      <c r="BG57" s="1729">
        <v>8042225.9734697342</v>
      </c>
      <c r="BH57" s="1729">
        <v>43076007.8973547</v>
      </c>
      <c r="BI57" s="1729">
        <v>43488067.490812078</v>
      </c>
      <c r="BJ57" s="1729">
        <v>50277251.336298712</v>
      </c>
      <c r="BK57" s="1729">
        <v>5792889.9658293175</v>
      </c>
      <c r="BL57" s="1730">
        <v>2249336.0076404233</v>
      </c>
    </row>
    <row r="58" spans="1:64" ht="15.75" customHeight="1">
      <c r="A58" s="1180"/>
      <c r="B58" s="1180" t="s">
        <v>25</v>
      </c>
      <c r="C58" s="1137"/>
      <c r="D58" s="1052"/>
      <c r="E58" s="876">
        <f>'1'!E59</f>
        <v>610.96990707169562</v>
      </c>
      <c r="F58" s="809">
        <f>AG60</f>
        <v>143763.76901749469</v>
      </c>
      <c r="G58" s="809">
        <f>AH60</f>
        <v>130600.03142003481</v>
      </c>
      <c r="H58" s="809">
        <f>AI60</f>
        <v>38793.038529924546</v>
      </c>
      <c r="I58" s="809">
        <f>AJ60</f>
        <v>36841.212612131079</v>
      </c>
      <c r="J58" s="809">
        <f>AK60</f>
        <v>36370.672299450634</v>
      </c>
      <c r="K58" s="809">
        <f>AL60</f>
        <v>64762.538584003938</v>
      </c>
      <c r="L58" s="809">
        <f>AM60</f>
        <v>555217.58229556214</v>
      </c>
      <c r="M58" s="2395">
        <f>AN60</f>
        <v>86404.687924841041</v>
      </c>
      <c r="N58" s="1137"/>
      <c r="O58" s="1137" t="s">
        <v>418</v>
      </c>
      <c r="P58" s="1137"/>
      <c r="Q58" s="1048"/>
      <c r="R58" s="1774">
        <f>'33.'!E60</f>
        <v>21.199183752655195</v>
      </c>
      <c r="S58" s="1775">
        <f>'33.'!F60</f>
        <v>16.284085953071866</v>
      </c>
      <c r="T58" s="1775">
        <f>'33.'!G60</f>
        <v>4.9150977995833296</v>
      </c>
      <c r="U58" s="1775">
        <f>'33.'!BX62</f>
        <v>530.85063258545154</v>
      </c>
      <c r="V58" s="1775">
        <f>'33.'!BY62</f>
        <v>209.1342588512052</v>
      </c>
      <c r="W58" s="809">
        <f>AO60</f>
        <v>35636.003830711081</v>
      </c>
      <c r="X58" s="809">
        <f>AP60</f>
        <v>129084.61772658399</v>
      </c>
      <c r="Y58" s="809">
        <f>AQ60</f>
        <v>121829.26472284026</v>
      </c>
      <c r="Z58" s="809">
        <f>AR60</f>
        <v>144008.76618324636</v>
      </c>
      <c r="AA58" s="498"/>
      <c r="AB58" s="498"/>
      <c r="AC58" s="498"/>
      <c r="AD58" s="2581" t="s">
        <v>1969</v>
      </c>
      <c r="AE58" s="2582" t="s">
        <v>1970</v>
      </c>
      <c r="AF58" s="1728">
        <v>3968.6461762779222</v>
      </c>
      <c r="AG58" s="1729">
        <f t="shared" si="13"/>
        <v>48839.590348240738</v>
      </c>
      <c r="AH58" s="1729">
        <f t="shared" si="0"/>
        <v>43768.34779153359</v>
      </c>
      <c r="AI58" s="1729">
        <f t="shared" si="1"/>
        <v>9200.3920857025278</v>
      </c>
      <c r="AJ58" s="1729">
        <f t="shared" si="2"/>
        <v>8471.8428238234028</v>
      </c>
      <c r="AK58" s="1729">
        <f t="shared" si="3"/>
        <v>8311.2914739040025</v>
      </c>
      <c r="AL58" s="1729">
        <f t="shared" si="4"/>
        <v>18827.62039006986</v>
      </c>
      <c r="AM58" s="1729">
        <f t="shared" si="5"/>
        <v>105355.25626149873</v>
      </c>
      <c r="AN58" s="1747">
        <f t="shared" si="6"/>
        <v>15596.244145052076</v>
      </c>
      <c r="AO58" s="1752">
        <f t="shared" si="7"/>
        <v>6451.9103332173581</v>
      </c>
      <c r="AP58" s="1729">
        <f t="shared" si="8"/>
        <v>42842.885688780203</v>
      </c>
      <c r="AQ58" s="1729">
        <f t="shared" si="9"/>
        <v>40018.754398533056</v>
      </c>
      <c r="AR58" s="1729">
        <f t="shared" si="10"/>
        <v>48622.676892763397</v>
      </c>
      <c r="AS58" s="1729">
        <f t="shared" si="11"/>
        <v>4454.705878040877</v>
      </c>
      <c r="AT58" s="1730">
        <f t="shared" si="12"/>
        <v>1997.2044551764843</v>
      </c>
      <c r="AV58" s="2581" t="s">
        <v>1969</v>
      </c>
      <c r="AW58" s="2582" t="s">
        <v>1970</v>
      </c>
      <c r="AX58" s="1728">
        <v>6101.5923167991759</v>
      </c>
      <c r="AY58" s="1729">
        <v>48839590.348240741</v>
      </c>
      <c r="AZ58" s="1729">
        <v>43768347.791533589</v>
      </c>
      <c r="BA58" s="1729">
        <v>9200392.0857025273</v>
      </c>
      <c r="BB58" s="1729">
        <v>8471842.8238234036</v>
      </c>
      <c r="BC58" s="1729">
        <v>8311291.4739040034</v>
      </c>
      <c r="BD58" s="1729">
        <v>18827620.390069861</v>
      </c>
      <c r="BE58" s="1729">
        <v>105355256.26149872</v>
      </c>
      <c r="BF58" s="1729">
        <v>15596244.145052077</v>
      </c>
      <c r="BG58" s="1729">
        <v>6451910.3332173582</v>
      </c>
      <c r="BH58" s="1729">
        <v>42842885.688780203</v>
      </c>
      <c r="BI58" s="1729">
        <v>40018754.398533054</v>
      </c>
      <c r="BJ58" s="1729">
        <v>48622676.892763399</v>
      </c>
      <c r="BK58" s="1729">
        <v>4454705.8780408772</v>
      </c>
      <c r="BL58" s="1730">
        <v>1997204.4551764843</v>
      </c>
    </row>
    <row r="59" spans="1:64" ht="15.75" customHeight="1" thickBot="1">
      <c r="A59" s="3035" t="s">
        <v>26</v>
      </c>
      <c r="B59" s="3035"/>
      <c r="C59" s="1138"/>
      <c r="D59" s="1053"/>
      <c r="E59" s="877">
        <f>'1'!E60</f>
        <v>8896.5194949809538</v>
      </c>
      <c r="F59" s="817">
        <f>AG61</f>
        <v>55629.379197273753</v>
      </c>
      <c r="G59" s="817">
        <f>AH61</f>
        <v>49065.511308477973</v>
      </c>
      <c r="H59" s="817">
        <f>AI61</f>
        <v>11946.225822016082</v>
      </c>
      <c r="I59" s="817">
        <f>AJ61</f>
        <v>11245.744347026146</v>
      </c>
      <c r="J59" s="817">
        <f>AK61</f>
        <v>11060.276342380563</v>
      </c>
      <c r="K59" s="817">
        <f>AL61</f>
        <v>26099.475671150965</v>
      </c>
      <c r="L59" s="817">
        <f>AM61</f>
        <v>160605.82898200295</v>
      </c>
      <c r="M59" s="2396">
        <f>AN61</f>
        <v>16371.832792077679</v>
      </c>
      <c r="N59" s="2640" t="s">
        <v>419</v>
      </c>
      <c r="O59" s="2640"/>
      <c r="P59" s="1138"/>
      <c r="Q59" s="1054"/>
      <c r="R59" s="1776">
        <f>'33.'!E61</f>
        <v>6.7317714695536095</v>
      </c>
      <c r="S59" s="1777">
        <f>'33.'!F61</f>
        <v>5.1700337247243198</v>
      </c>
      <c r="T59" s="1777">
        <f>'33.'!G61</f>
        <v>1.5617377448292882</v>
      </c>
      <c r="U59" s="1777">
        <f>'33.'!BX64</f>
        <v>64.719384415082871</v>
      </c>
      <c r="V59" s="1777">
        <f>'33.'!BY64</f>
        <v>82.63902420507371</v>
      </c>
      <c r="W59" s="817">
        <f>AO61</f>
        <v>8042.2259734697345</v>
      </c>
      <c r="X59" s="817">
        <f>AP61</f>
        <v>43076.007897354699</v>
      </c>
      <c r="Y59" s="817">
        <f>AQ61</f>
        <v>43488.067490812078</v>
      </c>
      <c r="Z59" s="817">
        <f>AR61</f>
        <v>50277.251336298708</v>
      </c>
      <c r="AA59" s="498"/>
      <c r="AB59" s="498"/>
      <c r="AC59" s="498"/>
      <c r="AD59" s="2581"/>
      <c r="AE59" s="2582" t="s">
        <v>1971</v>
      </c>
      <c r="AF59" s="1728">
        <v>583.36521060639882</v>
      </c>
      <c r="AG59" s="1729">
        <f t="shared" si="13"/>
        <v>193444.52212334768</v>
      </c>
      <c r="AH59" s="1729">
        <f t="shared" si="0"/>
        <v>180704.82754121948</v>
      </c>
      <c r="AI59" s="1729">
        <f t="shared" si="1"/>
        <v>49037.346846364766</v>
      </c>
      <c r="AJ59" s="1729">
        <f t="shared" si="2"/>
        <v>46142.133211873166</v>
      </c>
      <c r="AK59" s="1729">
        <f t="shared" si="3"/>
        <v>45327.389711514094</v>
      </c>
      <c r="AL59" s="1729">
        <f t="shared" si="4"/>
        <v>99190.227596046883</v>
      </c>
      <c r="AM59" s="1729">
        <f t="shared" si="5"/>
        <v>598217.63105173898</v>
      </c>
      <c r="AN59" s="1747">
        <f t="shared" si="6"/>
        <v>63891.866487729327</v>
      </c>
      <c r="AO59" s="1752">
        <f t="shared" si="7"/>
        <v>29885.010182685593</v>
      </c>
      <c r="AP59" s="1729">
        <f t="shared" si="8"/>
        <v>177157.48133488127</v>
      </c>
      <c r="AQ59" s="1729">
        <f t="shared" si="9"/>
        <v>175315.93075090376</v>
      </c>
      <c r="AR59" s="1729">
        <f t="shared" si="10"/>
        <v>171751.25615823962</v>
      </c>
      <c r="AS59" s="1729">
        <f t="shared" si="11"/>
        <v>23445.29032414623</v>
      </c>
      <c r="AT59" s="1730">
        <f t="shared" si="12"/>
        <v>6439.7198585393508</v>
      </c>
      <c r="AU59" s="1050"/>
      <c r="AV59" s="2581"/>
      <c r="AW59" s="2582" t="s">
        <v>1971</v>
      </c>
      <c r="AX59" s="1728">
        <v>892.94053870772802</v>
      </c>
      <c r="AY59" s="1729">
        <v>193444522.12334767</v>
      </c>
      <c r="AZ59" s="1729">
        <v>180704827.54121947</v>
      </c>
      <c r="BA59" s="1729">
        <v>49037346.846364766</v>
      </c>
      <c r="BB59" s="1729">
        <v>46142133.211873166</v>
      </c>
      <c r="BC59" s="1729">
        <v>45327389.711514093</v>
      </c>
      <c r="BD59" s="1729">
        <v>99190227.59604688</v>
      </c>
      <c r="BE59" s="1729">
        <v>598217631.05173898</v>
      </c>
      <c r="BF59" s="1729">
        <v>63891866.487729326</v>
      </c>
      <c r="BG59" s="1729">
        <v>29885010.182685595</v>
      </c>
      <c r="BH59" s="1729">
        <v>177157481.33488128</v>
      </c>
      <c r="BI59" s="1729">
        <v>175315930.75090376</v>
      </c>
      <c r="BJ59" s="1729">
        <v>171751256.1582396</v>
      </c>
      <c r="BK59" s="1729">
        <v>23445290.32414623</v>
      </c>
      <c r="BL59" s="1730">
        <v>6439719.8585393503</v>
      </c>
    </row>
    <row r="60" spans="1:64" s="119" customFormat="1" ht="12.95" customHeight="1">
      <c r="A60" s="119" t="s">
        <v>550</v>
      </c>
      <c r="D60" s="120"/>
      <c r="M60" s="2397"/>
      <c r="N60" s="2349" t="s">
        <v>2502</v>
      </c>
      <c r="O60" s="121"/>
      <c r="P60" s="122"/>
      <c r="Q60" s="122"/>
      <c r="R60" s="122"/>
      <c r="S60" s="122"/>
      <c r="T60" s="122"/>
      <c r="W60" s="2653"/>
      <c r="X60" s="2653"/>
      <c r="Y60" s="2653"/>
      <c r="Z60" s="2653"/>
      <c r="AD60" s="2581"/>
      <c r="AE60" s="2582" t="s">
        <v>1972</v>
      </c>
      <c r="AF60" s="1728">
        <v>413.63664323766517</v>
      </c>
      <c r="AG60" s="1729">
        <f t="shared" si="13"/>
        <v>143763.76901749469</v>
      </c>
      <c r="AH60" s="1729">
        <f t="shared" si="0"/>
        <v>130600.03142003481</v>
      </c>
      <c r="AI60" s="1729">
        <f t="shared" si="1"/>
        <v>38793.038529924546</v>
      </c>
      <c r="AJ60" s="1729">
        <f t="shared" si="2"/>
        <v>36841.212612131079</v>
      </c>
      <c r="AK60" s="1729">
        <f t="shared" si="3"/>
        <v>36370.672299450634</v>
      </c>
      <c r="AL60" s="1729">
        <f t="shared" si="4"/>
        <v>64762.538584003938</v>
      </c>
      <c r="AM60" s="1729">
        <f t="shared" si="5"/>
        <v>555217.58229556214</v>
      </c>
      <c r="AN60" s="1747">
        <f t="shared" si="6"/>
        <v>86404.687924841041</v>
      </c>
      <c r="AO60" s="1752">
        <f t="shared" si="7"/>
        <v>35636.003830711081</v>
      </c>
      <c r="AP60" s="1729">
        <f t="shared" si="8"/>
        <v>129084.61772658399</v>
      </c>
      <c r="AQ60" s="1729">
        <f t="shared" si="9"/>
        <v>121829.26472284026</v>
      </c>
      <c r="AR60" s="1729">
        <f t="shared" si="10"/>
        <v>144008.76618324636</v>
      </c>
      <c r="AS60" s="1729">
        <f t="shared" si="11"/>
        <v>27501.442784008257</v>
      </c>
      <c r="AT60" s="1730">
        <f t="shared" si="12"/>
        <v>8134.56104670284</v>
      </c>
      <c r="AU60" s="1043"/>
      <c r="AV60" s="2581"/>
      <c r="AW60" s="2582" t="s">
        <v>1972</v>
      </c>
      <c r="AX60" s="1728">
        <v>610.96990707169539</v>
      </c>
      <c r="AY60" s="1729">
        <v>143763769.01749468</v>
      </c>
      <c r="AZ60" s="1729">
        <v>130600031.42003481</v>
      </c>
      <c r="BA60" s="1729">
        <v>38793038.529924549</v>
      </c>
      <c r="BB60" s="1729">
        <v>36841212.612131082</v>
      </c>
      <c r="BC60" s="1729">
        <v>36370672.299450636</v>
      </c>
      <c r="BD60" s="1729">
        <v>64762538.58400394</v>
      </c>
      <c r="BE60" s="1729">
        <v>555217582.29556215</v>
      </c>
      <c r="BF60" s="1729">
        <v>86404687.924841046</v>
      </c>
      <c r="BG60" s="1729">
        <v>35636003.830711082</v>
      </c>
      <c r="BH60" s="1729">
        <v>129084617.72658399</v>
      </c>
      <c r="BI60" s="1729">
        <v>121829264.72284026</v>
      </c>
      <c r="BJ60" s="1729">
        <v>144008766.18324637</v>
      </c>
      <c r="BK60" s="1729">
        <v>27501442.784008257</v>
      </c>
      <c r="BL60" s="1730">
        <v>8134561.0467028404</v>
      </c>
    </row>
    <row r="61" spans="1:64" s="119" customFormat="1" ht="12.95" customHeight="1">
      <c r="A61" s="119" t="s">
        <v>996</v>
      </c>
      <c r="D61" s="120"/>
      <c r="M61" s="2397"/>
      <c r="N61" s="119" t="s">
        <v>2500</v>
      </c>
      <c r="W61" s="2654"/>
      <c r="X61" s="2654"/>
      <c r="Y61" s="2654"/>
      <c r="Z61" s="2654"/>
      <c r="AD61" s="2581"/>
      <c r="AE61" s="2582" t="s">
        <v>1973</v>
      </c>
      <c r="AF61" s="1728">
        <v>11536.374227437575</v>
      </c>
      <c r="AG61" s="1729">
        <f t="shared" si="13"/>
        <v>55629.379197273753</v>
      </c>
      <c r="AH61" s="1729">
        <f t="shared" si="0"/>
        <v>49065.511308477973</v>
      </c>
      <c r="AI61" s="1729">
        <f t="shared" si="1"/>
        <v>11946.225822016082</v>
      </c>
      <c r="AJ61" s="1729">
        <f t="shared" si="2"/>
        <v>11245.744347026146</v>
      </c>
      <c r="AK61" s="1729">
        <f t="shared" si="3"/>
        <v>11060.276342380563</v>
      </c>
      <c r="AL61" s="1729">
        <f t="shared" si="4"/>
        <v>26099.475671150965</v>
      </c>
      <c r="AM61" s="1729">
        <f t="shared" si="5"/>
        <v>160605.82898200295</v>
      </c>
      <c r="AN61" s="1747">
        <f t="shared" si="6"/>
        <v>16371.832792077679</v>
      </c>
      <c r="AO61" s="1752">
        <f t="shared" si="7"/>
        <v>8042.2259734697345</v>
      </c>
      <c r="AP61" s="1729">
        <f t="shared" si="8"/>
        <v>43076.007897354699</v>
      </c>
      <c r="AQ61" s="1729">
        <f t="shared" si="9"/>
        <v>43488.067490812078</v>
      </c>
      <c r="AR61" s="1729">
        <f t="shared" si="10"/>
        <v>50277.251336298708</v>
      </c>
      <c r="AS61" s="1729">
        <f t="shared" si="11"/>
        <v>5792.8899658293176</v>
      </c>
      <c r="AT61" s="1730">
        <f t="shared" si="12"/>
        <v>2249.3360076404233</v>
      </c>
      <c r="AU61" s="1043"/>
      <c r="AV61" s="2581"/>
      <c r="AW61" s="2582" t="s">
        <v>1973</v>
      </c>
      <c r="AX61" s="1728">
        <v>8896.5194949809447</v>
      </c>
      <c r="AY61" s="1729">
        <v>55629379.197273754</v>
      </c>
      <c r="AZ61" s="1729">
        <v>49065511.308477975</v>
      </c>
      <c r="BA61" s="1729">
        <v>11946225.822016083</v>
      </c>
      <c r="BB61" s="1729">
        <v>11245744.347026145</v>
      </c>
      <c r="BC61" s="1729">
        <v>11060276.342380563</v>
      </c>
      <c r="BD61" s="1729">
        <v>26099475.671150964</v>
      </c>
      <c r="BE61" s="1729">
        <v>160605828.98200294</v>
      </c>
      <c r="BF61" s="1729">
        <v>16371832.792077679</v>
      </c>
      <c r="BG61" s="1729">
        <v>8042225.9734697342</v>
      </c>
      <c r="BH61" s="1729">
        <v>43076007.8973547</v>
      </c>
      <c r="BI61" s="1729">
        <v>43488067.490812078</v>
      </c>
      <c r="BJ61" s="1729">
        <v>50277251.336298712</v>
      </c>
      <c r="BK61" s="1729">
        <v>5792889.9658293175</v>
      </c>
      <c r="BL61" s="1730">
        <v>2249336.0076404233</v>
      </c>
    </row>
    <row r="62" spans="1:64" s="119" customFormat="1" ht="12.6" customHeight="1">
      <c r="A62" s="119" t="s">
        <v>997</v>
      </c>
      <c r="D62" s="120"/>
      <c r="M62" s="2397"/>
      <c r="W62" s="2654"/>
      <c r="X62" s="2654"/>
      <c r="Y62" s="2654"/>
      <c r="Z62" s="2654"/>
      <c r="AD62" s="2581" t="s">
        <v>1974</v>
      </c>
      <c r="AE62" s="2582" t="s">
        <v>1975</v>
      </c>
      <c r="AF62" s="1728">
        <v>13179.744560735526</v>
      </c>
      <c r="AG62" s="1729">
        <f t="shared" si="13"/>
        <v>24333.879097198493</v>
      </c>
      <c r="AH62" s="1729">
        <f t="shared" si="0"/>
        <v>19770.640447318605</v>
      </c>
      <c r="AI62" s="1729">
        <f t="shared" si="1"/>
        <v>4100.4250924762146</v>
      </c>
      <c r="AJ62" s="1729">
        <f t="shared" si="2"/>
        <v>3703.2539366795131</v>
      </c>
      <c r="AK62" s="1729">
        <f t="shared" si="3"/>
        <v>3636.647006204078</v>
      </c>
      <c r="AL62" s="1729">
        <f t="shared" si="4"/>
        <v>9516.5865474579368</v>
      </c>
      <c r="AM62" s="1729">
        <f t="shared" si="5"/>
        <v>44371.250981447047</v>
      </c>
      <c r="AN62" s="1747">
        <f t="shared" si="6"/>
        <v>8441.678814547502</v>
      </c>
      <c r="AO62" s="1752">
        <f t="shared" si="7"/>
        <v>2617.9852813695593</v>
      </c>
      <c r="AP62" s="1729">
        <f t="shared" si="8"/>
        <v>18705.51286121902</v>
      </c>
      <c r="AQ62" s="1729">
        <f t="shared" si="9"/>
        <v>18027.0065719546</v>
      </c>
      <c r="AR62" s="1729">
        <f t="shared" si="10"/>
        <v>23157.268381776543</v>
      </c>
      <c r="AS62" s="1729">
        <f t="shared" si="11"/>
        <v>1764.2354050709459</v>
      </c>
      <c r="AT62" s="1730">
        <f t="shared" si="12"/>
        <v>853.74987629861391</v>
      </c>
      <c r="AU62" s="1043"/>
      <c r="AV62" s="2581" t="s">
        <v>1974</v>
      </c>
      <c r="AW62" s="2582" t="s">
        <v>1975</v>
      </c>
      <c r="AX62" s="1728">
        <v>13179.744560735511</v>
      </c>
      <c r="AY62" s="1729">
        <v>24333879.097198494</v>
      </c>
      <c r="AZ62" s="1729">
        <v>19770640.447318606</v>
      </c>
      <c r="BA62" s="1729">
        <v>4100425.0924762143</v>
      </c>
      <c r="BB62" s="1729">
        <v>3703253.9366795132</v>
      </c>
      <c r="BC62" s="1729">
        <v>3636647.006204078</v>
      </c>
      <c r="BD62" s="1729">
        <v>9516586.5474579372</v>
      </c>
      <c r="BE62" s="1729">
        <v>44371250.981447048</v>
      </c>
      <c r="BF62" s="1729">
        <v>8441678.8145475015</v>
      </c>
      <c r="BG62" s="1729">
        <v>2617985.2813695595</v>
      </c>
      <c r="BH62" s="1729">
        <v>18705512.861219019</v>
      </c>
      <c r="BI62" s="1729">
        <v>18027006.571954601</v>
      </c>
      <c r="BJ62" s="1729">
        <v>23157268.381776541</v>
      </c>
      <c r="BK62" s="1729">
        <v>1764235.4050709459</v>
      </c>
      <c r="BL62" s="1730">
        <v>853749.87629861396</v>
      </c>
    </row>
    <row r="63" spans="1:64" s="119" customFormat="1" ht="12.6" customHeight="1">
      <c r="A63" s="119" t="s">
        <v>995</v>
      </c>
      <c r="D63" s="120"/>
      <c r="M63" s="2397"/>
      <c r="W63" s="2654"/>
      <c r="X63" s="2654"/>
      <c r="Y63" s="2654"/>
      <c r="Z63" s="2654"/>
      <c r="AD63" s="2581"/>
      <c r="AE63" s="2582" t="s">
        <v>1976</v>
      </c>
      <c r="AF63" s="1728">
        <v>1890.7276667529943</v>
      </c>
      <c r="AG63" s="1729">
        <f t="shared" si="13"/>
        <v>77788.829463279646</v>
      </c>
      <c r="AH63" s="1729">
        <f t="shared" si="0"/>
        <v>64936.371190787191</v>
      </c>
      <c r="AI63" s="1729">
        <f t="shared" si="1"/>
        <v>15911.559395308941</v>
      </c>
      <c r="AJ63" s="1729">
        <f t="shared" si="2"/>
        <v>15029.766096302483</v>
      </c>
      <c r="AK63" s="1729">
        <f t="shared" si="3"/>
        <v>14763.91331023511</v>
      </c>
      <c r="AL63" s="1729">
        <f t="shared" si="4"/>
        <v>33049.124623651944</v>
      </c>
      <c r="AM63" s="1729">
        <f t="shared" si="5"/>
        <v>160680.62715234447</v>
      </c>
      <c r="AN63" s="1747">
        <f t="shared" si="6"/>
        <v>21271.508042233319</v>
      </c>
      <c r="AO63" s="1752">
        <f t="shared" si="7"/>
        <v>10358.692341155052</v>
      </c>
      <c r="AP63" s="1729">
        <f t="shared" si="8"/>
        <v>61798.034909538997</v>
      </c>
      <c r="AQ63" s="1729">
        <f t="shared" si="9"/>
        <v>57582.597993747251</v>
      </c>
      <c r="AR63" s="1729">
        <f t="shared" si="10"/>
        <v>75255.320458029455</v>
      </c>
      <c r="AS63" s="1729">
        <f t="shared" si="11"/>
        <v>6757.1129846432677</v>
      </c>
      <c r="AT63" s="1730">
        <f t="shared" si="12"/>
        <v>3601.5793565117915</v>
      </c>
      <c r="AV63" s="2581"/>
      <c r="AW63" s="2582" t="s">
        <v>1976</v>
      </c>
      <c r="AX63" s="1728">
        <v>1890.7276667529941</v>
      </c>
      <c r="AY63" s="1729">
        <v>77788829.46327965</v>
      </c>
      <c r="AZ63" s="1729">
        <v>64936371.190787189</v>
      </c>
      <c r="BA63" s="1729">
        <v>15911559.395308942</v>
      </c>
      <c r="BB63" s="1729">
        <v>15029766.096302483</v>
      </c>
      <c r="BC63" s="1729">
        <v>14763913.310235109</v>
      </c>
      <c r="BD63" s="1729">
        <v>33049124.62365194</v>
      </c>
      <c r="BE63" s="1729">
        <v>160680627.15234447</v>
      </c>
      <c r="BF63" s="1729">
        <v>21271508.042233318</v>
      </c>
      <c r="BG63" s="1729">
        <v>10358692.341155052</v>
      </c>
      <c r="BH63" s="1729">
        <v>61798034.909538999</v>
      </c>
      <c r="BI63" s="1729">
        <v>57582597.993747249</v>
      </c>
      <c r="BJ63" s="1729">
        <v>75255320.458029449</v>
      </c>
      <c r="BK63" s="1729">
        <v>6757112.9846432675</v>
      </c>
      <c r="BL63" s="1730">
        <v>3601579.3565117917</v>
      </c>
    </row>
    <row r="64" spans="1:64" ht="16.5" customHeight="1" thickBot="1">
      <c r="E64" s="2171" t="s">
        <v>2682</v>
      </c>
      <c r="F64" s="119"/>
      <c r="G64" s="119"/>
      <c r="H64" s="119"/>
      <c r="I64" s="119"/>
      <c r="J64" s="119"/>
      <c r="K64" s="119"/>
      <c r="R64" s="1043" t="s">
        <v>2670</v>
      </c>
      <c r="AD64" s="2581"/>
      <c r="AE64" s="2582" t="s">
        <v>1977</v>
      </c>
      <c r="AF64" s="1728">
        <v>1037.2995587676821</v>
      </c>
      <c r="AG64" s="1729">
        <f t="shared" si="13"/>
        <v>160424.57609431737</v>
      </c>
      <c r="AH64" s="1729">
        <f t="shared" si="0"/>
        <v>145593.5085080631</v>
      </c>
      <c r="AI64" s="1729">
        <f t="shared" si="1"/>
        <v>35164.175056972439</v>
      </c>
      <c r="AJ64" s="1729">
        <f t="shared" si="2"/>
        <v>33172.526631052511</v>
      </c>
      <c r="AK64" s="1729">
        <f t="shared" si="3"/>
        <v>32684.031160911552</v>
      </c>
      <c r="AL64" s="1729">
        <f t="shared" si="4"/>
        <v>78190.365610605048</v>
      </c>
      <c r="AM64" s="1729">
        <f t="shared" si="5"/>
        <v>437277.36173011811</v>
      </c>
      <c r="AN64" s="1747">
        <f t="shared" si="6"/>
        <v>61345.622015404457</v>
      </c>
      <c r="AO64" s="1752">
        <f t="shared" si="7"/>
        <v>26513.301846123239</v>
      </c>
      <c r="AP64" s="1729">
        <f t="shared" si="8"/>
        <v>139052.9104820558</v>
      </c>
      <c r="AQ64" s="1729">
        <f t="shared" si="9"/>
        <v>133607.49219493152</v>
      </c>
      <c r="AR64" s="1729">
        <f t="shared" si="10"/>
        <v>158629.25172112757</v>
      </c>
      <c r="AS64" s="1729">
        <f t="shared" si="11"/>
        <v>18681.895891544522</v>
      </c>
      <c r="AT64" s="1730">
        <f t="shared" si="12"/>
        <v>7831.4059545786949</v>
      </c>
      <c r="AU64" s="119"/>
      <c r="AV64" s="2581"/>
      <c r="AW64" s="2582" t="s">
        <v>1977</v>
      </c>
      <c r="AX64" s="1728">
        <v>1037.2995587676819</v>
      </c>
      <c r="AY64" s="1729">
        <v>160424576.09431738</v>
      </c>
      <c r="AZ64" s="1729">
        <v>145593508.50806311</v>
      </c>
      <c r="BA64" s="1729">
        <v>35164175.056972437</v>
      </c>
      <c r="BB64" s="1729">
        <v>33172526.631052509</v>
      </c>
      <c r="BC64" s="1729">
        <v>32684031.160911553</v>
      </c>
      <c r="BD64" s="1729">
        <v>78190365.610605046</v>
      </c>
      <c r="BE64" s="1729">
        <v>437277361.7301181</v>
      </c>
      <c r="BF64" s="1729">
        <v>61345622.015404455</v>
      </c>
      <c r="BG64" s="1729">
        <v>26513301.846123237</v>
      </c>
      <c r="BH64" s="1729">
        <v>139052910.48205581</v>
      </c>
      <c r="BI64" s="1729">
        <v>133607492.19493152</v>
      </c>
      <c r="BJ64" s="1729">
        <v>158629251.72112757</v>
      </c>
      <c r="BK64" s="1729">
        <v>18681895.891544521</v>
      </c>
      <c r="BL64" s="1730">
        <v>7831405.9545786949</v>
      </c>
    </row>
    <row r="65" spans="2:64" ht="16.5" customHeight="1" thickTop="1" thickBot="1">
      <c r="E65" s="1148" t="s">
        <v>934</v>
      </c>
      <c r="F65" s="2673" t="s">
        <v>2627</v>
      </c>
      <c r="G65" s="2675"/>
      <c r="H65" s="2673" t="s">
        <v>850</v>
      </c>
      <c r="I65" s="2675"/>
      <c r="J65" s="2673" t="s">
        <v>1015</v>
      </c>
      <c r="K65" s="2674"/>
      <c r="R65" s="2599" t="s">
        <v>822</v>
      </c>
      <c r="S65" s="2601" t="s">
        <v>2628</v>
      </c>
      <c r="T65" s="2602"/>
      <c r="U65" s="2601" t="s">
        <v>885</v>
      </c>
      <c r="V65" s="2602"/>
      <c r="AD65" s="2581"/>
      <c r="AE65" s="2582" t="s">
        <v>1978</v>
      </c>
      <c r="AF65" s="1728">
        <v>255.88325401682465</v>
      </c>
      <c r="AG65" s="1729">
        <f t="shared" si="13"/>
        <v>532715.21443224372</v>
      </c>
      <c r="AH65" s="1729">
        <f t="shared" si="0"/>
        <v>507697.85617335932</v>
      </c>
      <c r="AI65" s="1729">
        <f t="shared" si="1"/>
        <v>129821.26336778529</v>
      </c>
      <c r="AJ65" s="1729">
        <f t="shared" si="2"/>
        <v>123171.23987309923</v>
      </c>
      <c r="AK65" s="1729">
        <f t="shared" si="3"/>
        <v>120823.4199963877</v>
      </c>
      <c r="AL65" s="1729">
        <f t="shared" si="4"/>
        <v>309350.22075406153</v>
      </c>
      <c r="AM65" s="1729">
        <f t="shared" si="5"/>
        <v>1605249.3410003078</v>
      </c>
      <c r="AN65" s="1747">
        <f t="shared" si="6"/>
        <v>108138.69655310285</v>
      </c>
      <c r="AO65" s="1752">
        <f t="shared" si="7"/>
        <v>101999.86468069811</v>
      </c>
      <c r="AP65" s="1729">
        <f t="shared" si="8"/>
        <v>443597.40919145482</v>
      </c>
      <c r="AQ65" s="1729">
        <f t="shared" si="9"/>
        <v>467531.03152090649</v>
      </c>
      <c r="AR65" s="1729">
        <f t="shared" si="10"/>
        <v>464794.66192835569</v>
      </c>
      <c r="AS65" s="1729">
        <f t="shared" si="11"/>
        <v>78862.431969731944</v>
      </c>
      <c r="AT65" s="1730">
        <f t="shared" si="12"/>
        <v>23137.432710966164</v>
      </c>
      <c r="AU65" s="119"/>
      <c r="AV65" s="2581"/>
      <c r="AW65" s="2582" t="s">
        <v>1978</v>
      </c>
      <c r="AX65" s="1728">
        <v>255.88325401682465</v>
      </c>
      <c r="AY65" s="1729">
        <v>532715214.43224376</v>
      </c>
      <c r="AZ65" s="1729">
        <v>507697856.17335933</v>
      </c>
      <c r="BA65" s="1729">
        <v>129821263.36778529</v>
      </c>
      <c r="BB65" s="1729">
        <v>123171239.87309922</v>
      </c>
      <c r="BC65" s="1729">
        <v>120823419.99638771</v>
      </c>
      <c r="BD65" s="1729">
        <v>309350220.75406152</v>
      </c>
      <c r="BE65" s="1729">
        <v>1605249341.0003078</v>
      </c>
      <c r="BF65" s="1729">
        <v>108138696.55310285</v>
      </c>
      <c r="BG65" s="1729">
        <v>101999864.68069811</v>
      </c>
      <c r="BH65" s="1729">
        <v>443597409.19145483</v>
      </c>
      <c r="BI65" s="1729">
        <v>467531031.52090651</v>
      </c>
      <c r="BJ65" s="1729">
        <v>464794661.92835569</v>
      </c>
      <c r="BK65" s="1729">
        <v>78862431.969731942</v>
      </c>
      <c r="BL65" s="1730">
        <v>23137432.710966166</v>
      </c>
    </row>
    <row r="66" spans="2:64" ht="16.5" customHeight="1">
      <c r="E66" s="1179" t="s">
        <v>832</v>
      </c>
      <c r="F66" s="686" t="s">
        <v>935</v>
      </c>
      <c r="G66" s="2867" t="s">
        <v>936</v>
      </c>
      <c r="H66" s="686" t="s">
        <v>935</v>
      </c>
      <c r="I66" s="2867" t="s">
        <v>936</v>
      </c>
      <c r="J66" s="2867" t="s">
        <v>1281</v>
      </c>
      <c r="K66" s="1153" t="s">
        <v>824</v>
      </c>
      <c r="R66" s="2606"/>
      <c r="S66" s="2067" t="s">
        <v>856</v>
      </c>
      <c r="T66" s="2184" t="s">
        <v>965</v>
      </c>
      <c r="U66" s="675" t="s">
        <v>856</v>
      </c>
      <c r="V66" s="2188" t="s">
        <v>965</v>
      </c>
      <c r="AD66" s="2581"/>
      <c r="AE66" s="2582" t="s">
        <v>1979</v>
      </c>
      <c r="AF66" s="1728">
        <v>100.95166173098399</v>
      </c>
      <c r="AG66" s="1729">
        <f t="shared" si="13"/>
        <v>1233916.0141316126</v>
      </c>
      <c r="AH66" s="1729">
        <f t="shared" si="0"/>
        <v>1211548.4598900012</v>
      </c>
      <c r="AI66" s="1729">
        <f t="shared" si="1"/>
        <v>385806.62139693822</v>
      </c>
      <c r="AJ66" s="1729">
        <f t="shared" si="2"/>
        <v>370596.53911911248</v>
      </c>
      <c r="AK66" s="1729">
        <f t="shared" si="3"/>
        <v>365697.67076873942</v>
      </c>
      <c r="AL66" s="1729">
        <f t="shared" si="4"/>
        <v>613820.65451373241</v>
      </c>
      <c r="AM66" s="1729">
        <f t="shared" si="5"/>
        <v>5715745.4714321056</v>
      </c>
      <c r="AN66" s="1747">
        <f t="shared" si="6"/>
        <v>247998.25254075491</v>
      </c>
      <c r="AO66" s="1752">
        <f t="shared" si="7"/>
        <v>259814.26498922319</v>
      </c>
      <c r="AP66" s="1729">
        <f t="shared" si="8"/>
        <v>1027689.4383965497</v>
      </c>
      <c r="AQ66" s="1729">
        <f t="shared" si="9"/>
        <v>1089314.7788621716</v>
      </c>
      <c r="AR66" s="1729">
        <f t="shared" si="10"/>
        <v>1000547.4050284208</v>
      </c>
      <c r="AS66" s="1729">
        <f t="shared" si="11"/>
        <v>205899.53854595489</v>
      </c>
      <c r="AT66" s="1730">
        <f t="shared" si="12"/>
        <v>53914.726443268308</v>
      </c>
      <c r="AU66" s="119"/>
      <c r="AV66" s="2581"/>
      <c r="AW66" s="2582" t="s">
        <v>1979</v>
      </c>
      <c r="AX66" s="1728">
        <v>100.95166173098397</v>
      </c>
      <c r="AY66" s="1729">
        <v>1233916014.1316125</v>
      </c>
      <c r="AZ66" s="1729">
        <v>1211548459.8900013</v>
      </c>
      <c r="BA66" s="1729">
        <v>385806621.3969382</v>
      </c>
      <c r="BB66" s="1729">
        <v>370596539.11911249</v>
      </c>
      <c r="BC66" s="1729">
        <v>365697670.7687394</v>
      </c>
      <c r="BD66" s="1729">
        <v>613820654.51373243</v>
      </c>
      <c r="BE66" s="1729">
        <v>5715745471.432106</v>
      </c>
      <c r="BF66" s="1729">
        <v>247998252.54075491</v>
      </c>
      <c r="BG66" s="1729">
        <v>259814264.98922318</v>
      </c>
      <c r="BH66" s="1729">
        <v>1027689438.3965497</v>
      </c>
      <c r="BI66" s="1729">
        <v>1089314778.8621716</v>
      </c>
      <c r="BJ66" s="1729">
        <v>1000547405.0284208</v>
      </c>
      <c r="BK66" s="1729">
        <v>205899538.54595488</v>
      </c>
      <c r="BL66" s="1730">
        <v>53914726.443268307</v>
      </c>
    </row>
    <row r="67" spans="2:64" ht="16.5" customHeight="1">
      <c r="B67" s="516"/>
      <c r="E67" s="1055"/>
      <c r="F67" s="821" t="s">
        <v>1282</v>
      </c>
      <c r="G67" s="2968"/>
      <c r="H67" s="821" t="s">
        <v>1282</v>
      </c>
      <c r="I67" s="2968"/>
      <c r="J67" s="2968"/>
      <c r="K67" s="1153" t="s">
        <v>930</v>
      </c>
      <c r="L67" s="1050"/>
      <c r="O67" s="516"/>
      <c r="R67" s="2606"/>
      <c r="S67" s="2166" t="s">
        <v>857</v>
      </c>
      <c r="T67" s="686" t="s">
        <v>2310</v>
      </c>
      <c r="U67" s="705" t="s">
        <v>857</v>
      </c>
      <c r="V67" s="2189" t="s">
        <v>2310</v>
      </c>
      <c r="AD67" s="2581"/>
      <c r="AE67" s="2582" t="s">
        <v>1980</v>
      </c>
      <c r="AF67" s="1728">
        <v>37.415555555537644</v>
      </c>
      <c r="AG67" s="1729">
        <f t="shared" si="13"/>
        <v>4084213.4679447026</v>
      </c>
      <c r="AH67" s="1729">
        <f t="shared" si="0"/>
        <v>4084213.4679447026</v>
      </c>
      <c r="AI67" s="1729">
        <f t="shared" si="1"/>
        <v>952864.98403254559</v>
      </c>
      <c r="AJ67" s="1729">
        <f t="shared" si="2"/>
        <v>894933.83419520629</v>
      </c>
      <c r="AK67" s="1729">
        <f t="shared" si="3"/>
        <v>877898.5540131072</v>
      </c>
      <c r="AL67" s="1729">
        <f t="shared" si="4"/>
        <v>1739069.0180765516</v>
      </c>
      <c r="AM67" s="1729">
        <f t="shared" si="5"/>
        <v>16439649.398935249</v>
      </c>
      <c r="AN67" s="1747">
        <f t="shared" si="6"/>
        <v>2214005.6598211792</v>
      </c>
      <c r="AO67" s="1752">
        <f t="shared" si="7"/>
        <v>680251.5820302153</v>
      </c>
      <c r="AP67" s="1729">
        <f t="shared" si="8"/>
        <v>4191345.3921089452</v>
      </c>
      <c r="AQ67" s="1729">
        <f t="shared" si="9"/>
        <v>3800557.3845543647</v>
      </c>
      <c r="AR67" s="1729">
        <f t="shared" si="10"/>
        <v>4098205.4879398728</v>
      </c>
      <c r="AS67" s="1729">
        <f t="shared" si="11"/>
        <v>536753.50783800543</v>
      </c>
      <c r="AT67" s="1730">
        <f t="shared" si="12"/>
        <v>143498.07419220987</v>
      </c>
      <c r="AV67" s="2581"/>
      <c r="AW67" s="2582" t="s">
        <v>1980</v>
      </c>
      <c r="AX67" s="1728">
        <v>37.415555555537644</v>
      </c>
      <c r="AY67" s="1729">
        <v>4084213467.9447026</v>
      </c>
      <c r="AZ67" s="1729">
        <v>4084213467.9447026</v>
      </c>
      <c r="BA67" s="1729">
        <v>952864984.03254557</v>
      </c>
      <c r="BB67" s="1729">
        <v>894933834.19520628</v>
      </c>
      <c r="BC67" s="1729">
        <v>877898554.01310718</v>
      </c>
      <c r="BD67" s="1729">
        <v>1739069018.0765517</v>
      </c>
      <c r="BE67" s="1729">
        <v>16439649398.935249</v>
      </c>
      <c r="BF67" s="1729">
        <v>2214005659.8211794</v>
      </c>
      <c r="BG67" s="1729">
        <v>680251582.03021526</v>
      </c>
      <c r="BH67" s="1729">
        <v>4191345392.1089454</v>
      </c>
      <c r="BI67" s="1729">
        <v>3800557384.5543647</v>
      </c>
      <c r="BJ67" s="1729">
        <v>4098205487.9398727</v>
      </c>
      <c r="BK67" s="1729">
        <v>536753507.83800548</v>
      </c>
      <c r="BL67" s="1730">
        <v>143498074.19220987</v>
      </c>
    </row>
    <row r="68" spans="2:64" ht="16.5" customHeight="1" thickBot="1">
      <c r="E68" s="1056"/>
      <c r="F68" s="1056"/>
      <c r="G68" s="1134" t="s">
        <v>1283</v>
      </c>
      <c r="H68" s="1056"/>
      <c r="I68" s="1184" t="s">
        <v>1283</v>
      </c>
      <c r="J68" s="3109"/>
      <c r="K68" s="1152" t="s">
        <v>1284</v>
      </c>
      <c r="R68" s="2600"/>
      <c r="S68" s="1442"/>
      <c r="T68" s="1465" t="s">
        <v>953</v>
      </c>
      <c r="U68" s="825"/>
      <c r="V68" s="2190" t="s">
        <v>953</v>
      </c>
      <c r="AD68" s="2581" t="s">
        <v>861</v>
      </c>
      <c r="AE68" s="2582" t="s">
        <v>1981</v>
      </c>
      <c r="AF68" s="1728">
        <v>6528.2726643055903</v>
      </c>
      <c r="AG68" s="1729">
        <f t="shared" si="13"/>
        <v>4850.6376377590977</v>
      </c>
      <c r="AH68" s="1729">
        <f t="shared" si="0"/>
        <v>2812.64180201613</v>
      </c>
      <c r="AI68" s="1729">
        <f t="shared" si="1"/>
        <v>333.29344041532721</v>
      </c>
      <c r="AJ68" s="1729">
        <f t="shared" si="2"/>
        <v>251.26894484009512</v>
      </c>
      <c r="AK68" s="1729">
        <f t="shared" si="3"/>
        <v>225.43074659644827</v>
      </c>
      <c r="AL68" s="1729">
        <f t="shared" si="4"/>
        <v>6375.1593274303095</v>
      </c>
      <c r="AM68" s="1729">
        <f t="shared" si="5"/>
        <v>15278.532802437483</v>
      </c>
      <c r="AN68" s="1747">
        <f t="shared" si="6"/>
        <v>3893.6114644275767</v>
      </c>
      <c r="AO68" s="1752">
        <f t="shared" si="7"/>
        <v>864.6847866793139</v>
      </c>
      <c r="AP68" s="1729">
        <f t="shared" si="8"/>
        <v>2378.2333370273473</v>
      </c>
      <c r="AQ68" s="1729">
        <f t="shared" si="9"/>
        <v>3269.6286752031451</v>
      </c>
      <c r="AR68" s="1729">
        <f t="shared" si="10"/>
        <v>4485.9680277920042</v>
      </c>
      <c r="AS68" s="1729">
        <f t="shared" si="11"/>
        <v>402.23129997901054</v>
      </c>
      <c r="AT68" s="1730">
        <f t="shared" si="12"/>
        <v>462.4534867003029</v>
      </c>
      <c r="AV68" s="2581" t="s">
        <v>861</v>
      </c>
      <c r="AW68" s="2582" t="s">
        <v>1981</v>
      </c>
      <c r="AX68" s="1728">
        <v>6528.2726643055867</v>
      </c>
      <c r="AY68" s="1729">
        <v>4850637.6377590979</v>
      </c>
      <c r="AZ68" s="1729">
        <v>2812641.8020161302</v>
      </c>
      <c r="BA68" s="1729">
        <v>333293.4404153272</v>
      </c>
      <c r="BB68" s="1729">
        <v>251268.94484009512</v>
      </c>
      <c r="BC68" s="1729">
        <v>225430.74659644827</v>
      </c>
      <c r="BD68" s="1729">
        <v>6375159.3274303097</v>
      </c>
      <c r="BE68" s="1729">
        <v>15278532.802437482</v>
      </c>
      <c r="BF68" s="1729">
        <v>3893611.4644275769</v>
      </c>
      <c r="BG68" s="1729">
        <v>864684.78667931387</v>
      </c>
      <c r="BH68" s="1729">
        <v>2378233.3370273472</v>
      </c>
      <c r="BI68" s="1729">
        <v>3269628.675203145</v>
      </c>
      <c r="BJ68" s="1729">
        <v>4485968.0277920039</v>
      </c>
      <c r="BK68" s="1729">
        <v>402231.29997901054</v>
      </c>
      <c r="BL68" s="1730">
        <v>462453.48670030292</v>
      </c>
    </row>
    <row r="69" spans="2:64" ht="16.5" customHeight="1">
      <c r="E69" s="100" t="s">
        <v>785</v>
      </c>
      <c r="F69" s="756">
        <f>R28</f>
        <v>8.8600869868189367</v>
      </c>
      <c r="G69" s="678">
        <f>W28</f>
        <v>9657.7744973960762</v>
      </c>
      <c r="H69" s="660">
        <v>8.9</v>
      </c>
      <c r="I69" s="678">
        <v>7545</v>
      </c>
      <c r="J69" s="703">
        <f>(F69-H69)/H69*100</f>
        <v>-0.44846082225914219</v>
      </c>
      <c r="K69" s="703">
        <f>(G69-I69)/I69*100</f>
        <v>28.002312755415193</v>
      </c>
      <c r="R69" s="100" t="s">
        <v>785</v>
      </c>
      <c r="S69" s="678">
        <f>SUM(S71:S75)</f>
        <v>16502.022257559569</v>
      </c>
      <c r="T69" s="678">
        <f>L28</f>
        <v>178466.71596457853</v>
      </c>
      <c r="U69" s="678">
        <v>15687</v>
      </c>
      <c r="V69" s="678">
        <v>141667</v>
      </c>
      <c r="AD69" s="2581"/>
      <c r="AE69" s="2582" t="s">
        <v>1982</v>
      </c>
      <c r="AF69" s="1728">
        <v>2003.9217811725216</v>
      </c>
      <c r="AG69" s="1729">
        <f t="shared" si="13"/>
        <v>11932.782144156899</v>
      </c>
      <c r="AH69" s="1729">
        <f t="shared" si="0"/>
        <v>8468.7119525865255</v>
      </c>
      <c r="AI69" s="1729">
        <f t="shared" si="1"/>
        <v>2610.8782064989432</v>
      </c>
      <c r="AJ69" s="1729">
        <f t="shared" si="2"/>
        <v>2428.8936621421162</v>
      </c>
      <c r="AK69" s="1729">
        <f t="shared" si="3"/>
        <v>2376.701645226914</v>
      </c>
      <c r="AL69" s="1729">
        <f t="shared" si="4"/>
        <v>5985.6613015956636</v>
      </c>
      <c r="AM69" s="1729">
        <f t="shared" si="5"/>
        <v>19275.502602709272</v>
      </c>
      <c r="AN69" s="1747">
        <f t="shared" si="6"/>
        <v>6994.0562183711781</v>
      </c>
      <c r="AO69" s="1752">
        <f t="shared" si="7"/>
        <v>1781.6165669292354</v>
      </c>
      <c r="AP69" s="1729">
        <f t="shared" si="8"/>
        <v>7686.3767938882011</v>
      </c>
      <c r="AQ69" s="1729">
        <f t="shared" si="9"/>
        <v>7416.5021549245012</v>
      </c>
      <c r="AR69" s="1729">
        <f t="shared" si="10"/>
        <v>11545.697191291812</v>
      </c>
      <c r="AS69" s="1729">
        <f t="shared" si="11"/>
        <v>1027.5037242092835</v>
      </c>
      <c r="AT69" s="1730">
        <f t="shared" si="12"/>
        <v>754.11284271995191</v>
      </c>
      <c r="AV69" s="2581"/>
      <c r="AW69" s="2582" t="s">
        <v>1982</v>
      </c>
      <c r="AX69" s="1728">
        <v>2047.9967811726433</v>
      </c>
      <c r="AY69" s="1729">
        <v>11932782.144156899</v>
      </c>
      <c r="AZ69" s="1729">
        <v>8468711.9525865261</v>
      </c>
      <c r="BA69" s="1729">
        <v>2610878.2064989433</v>
      </c>
      <c r="BB69" s="1729">
        <v>2428893.6621421161</v>
      </c>
      <c r="BC69" s="1729">
        <v>2376701.645226914</v>
      </c>
      <c r="BD69" s="1729">
        <v>5985661.3015956637</v>
      </c>
      <c r="BE69" s="1729">
        <v>19275502.602709271</v>
      </c>
      <c r="BF69" s="1729">
        <v>6994056.218371178</v>
      </c>
      <c r="BG69" s="1729">
        <v>1781616.5669292354</v>
      </c>
      <c r="BH69" s="1729">
        <v>7686376.793888201</v>
      </c>
      <c r="BI69" s="1729">
        <v>7416502.1549245007</v>
      </c>
      <c r="BJ69" s="1729">
        <v>11545697.191291813</v>
      </c>
      <c r="BK69" s="1729">
        <v>1027503.7242092835</v>
      </c>
      <c r="BL69" s="1730">
        <v>754112.84271995188</v>
      </c>
    </row>
    <row r="70" spans="2:64" ht="16.5" customHeight="1">
      <c r="E70" s="100" t="s">
        <v>829</v>
      </c>
      <c r="F70" s="668"/>
      <c r="G70" s="668"/>
      <c r="H70" s="668"/>
      <c r="I70" s="668"/>
      <c r="J70" s="703"/>
      <c r="K70" s="703"/>
      <c r="R70" s="100" t="s">
        <v>829</v>
      </c>
      <c r="S70" s="668"/>
      <c r="T70" s="660"/>
      <c r="U70" s="668"/>
      <c r="V70" s="660"/>
      <c r="AD70" s="2581"/>
      <c r="AE70" s="2582" t="s">
        <v>1983</v>
      </c>
      <c r="AF70" s="1728">
        <v>2707.7513201342763</v>
      </c>
      <c r="AG70" s="1729">
        <f t="shared" si="13"/>
        <v>22055.849070499979</v>
      </c>
      <c r="AH70" s="1729">
        <f t="shared" si="0"/>
        <v>15973.121040985909</v>
      </c>
      <c r="AI70" s="1729">
        <f t="shared" si="1"/>
        <v>4192.8626814575346</v>
      </c>
      <c r="AJ70" s="1729">
        <f t="shared" si="2"/>
        <v>3984.1973087350548</v>
      </c>
      <c r="AK70" s="1729">
        <f t="shared" si="3"/>
        <v>3915.8341654713404</v>
      </c>
      <c r="AL70" s="1729">
        <f t="shared" si="4"/>
        <v>10470.798881181452</v>
      </c>
      <c r="AM70" s="1729">
        <f t="shared" si="5"/>
        <v>34543.57896123916</v>
      </c>
      <c r="AN70" s="1747">
        <f t="shared" si="6"/>
        <v>8054.59454492431</v>
      </c>
      <c r="AO70" s="1752">
        <f t="shared" si="7"/>
        <v>2817.724994738594</v>
      </c>
      <c r="AP70" s="1729">
        <f t="shared" si="8"/>
        <v>14511.536157493059</v>
      </c>
      <c r="AQ70" s="1729">
        <f t="shared" si="9"/>
        <v>13990.025536331583</v>
      </c>
      <c r="AR70" s="1729">
        <f t="shared" si="10"/>
        <v>21278.329581281541</v>
      </c>
      <c r="AS70" s="1729">
        <f t="shared" si="11"/>
        <v>1634.7828295509401</v>
      </c>
      <c r="AT70" s="1730">
        <f t="shared" si="12"/>
        <v>1182.9421651876546</v>
      </c>
      <c r="AV70" s="2581"/>
      <c r="AW70" s="2582" t="s">
        <v>1983</v>
      </c>
      <c r="AX70" s="1728">
        <v>2663.6763201341555</v>
      </c>
      <c r="AY70" s="1729">
        <v>22055849.070499979</v>
      </c>
      <c r="AZ70" s="1729">
        <v>15973121.040985908</v>
      </c>
      <c r="BA70" s="1729">
        <v>4192862.6814575349</v>
      </c>
      <c r="BB70" s="1729">
        <v>3984197.3087350549</v>
      </c>
      <c r="BC70" s="1729">
        <v>3915834.1654713405</v>
      </c>
      <c r="BD70" s="1729">
        <v>10470798.881181452</v>
      </c>
      <c r="BE70" s="1729">
        <v>34543578.961239159</v>
      </c>
      <c r="BF70" s="1729">
        <v>8054594.5449243104</v>
      </c>
      <c r="BG70" s="1729">
        <v>2817724.9947385942</v>
      </c>
      <c r="BH70" s="1729">
        <v>14511536.157493059</v>
      </c>
      <c r="BI70" s="1729">
        <v>13990025.536331583</v>
      </c>
      <c r="BJ70" s="1729">
        <v>21278329.581281543</v>
      </c>
      <c r="BK70" s="1729">
        <v>1634782.8295509401</v>
      </c>
      <c r="BL70" s="1730">
        <v>1182942.1651876546</v>
      </c>
    </row>
    <row r="71" spans="2:64" ht="16.5" customHeight="1">
      <c r="E71" s="1127" t="s">
        <v>52</v>
      </c>
      <c r="F71" s="757">
        <f>R33</f>
        <v>26.431789511458778</v>
      </c>
      <c r="G71" s="699">
        <f>W33</f>
        <v>40101.138130099338</v>
      </c>
      <c r="H71" s="668">
        <v>25.4</v>
      </c>
      <c r="I71" s="679">
        <v>29612</v>
      </c>
      <c r="J71" s="758">
        <f>(F71-H71)/H71*100</f>
        <v>4.0621634309400756</v>
      </c>
      <c r="K71" s="758">
        <f>(G71-I71)/I71*100</f>
        <v>35.421917229837021</v>
      </c>
      <c r="R71" s="2049" t="s">
        <v>52</v>
      </c>
      <c r="S71" s="679">
        <f>E33</f>
        <v>2820.0222575432904</v>
      </c>
      <c r="T71" s="679">
        <f>L33</f>
        <v>791229.96856433817</v>
      </c>
      <c r="U71" s="679">
        <v>2531</v>
      </c>
      <c r="V71" s="679">
        <v>634088</v>
      </c>
      <c r="AD71" s="2581"/>
      <c r="AE71" s="2582" t="s">
        <v>1984</v>
      </c>
      <c r="AF71" s="1728">
        <v>2461.7477257438195</v>
      </c>
      <c r="AG71" s="1729">
        <f t="shared" si="13"/>
        <v>46095.469079462775</v>
      </c>
      <c r="AH71" s="1729">
        <f t="shared" si="0"/>
        <v>36960.359760830819</v>
      </c>
      <c r="AI71" s="1729">
        <f t="shared" si="1"/>
        <v>8916.9058830942195</v>
      </c>
      <c r="AJ71" s="1729">
        <f t="shared" si="2"/>
        <v>8356.9195911811112</v>
      </c>
      <c r="AK71" s="1729">
        <f t="shared" si="3"/>
        <v>8195.3501356271554</v>
      </c>
      <c r="AL71" s="1729">
        <f t="shared" si="4"/>
        <v>23215.293359422372</v>
      </c>
      <c r="AM71" s="1729">
        <f t="shared" si="5"/>
        <v>83674.097609147691</v>
      </c>
      <c r="AN71" s="1747">
        <f t="shared" si="6"/>
        <v>19363.928628711004</v>
      </c>
      <c r="AO71" s="1752">
        <f t="shared" si="7"/>
        <v>5260.4611375365521</v>
      </c>
      <c r="AP71" s="1729">
        <f t="shared" si="8"/>
        <v>32430.25955016206</v>
      </c>
      <c r="AQ71" s="1729">
        <f t="shared" si="9"/>
        <v>31526.354281298201</v>
      </c>
      <c r="AR71" s="1729">
        <f t="shared" si="10"/>
        <v>42972.471712335784</v>
      </c>
      <c r="AS71" s="1729">
        <f t="shared" si="11"/>
        <v>3235.1642749684602</v>
      </c>
      <c r="AT71" s="1730">
        <f t="shared" si="12"/>
        <v>2025.296862568089</v>
      </c>
      <c r="AV71" s="2581"/>
      <c r="AW71" s="2582" t="s">
        <v>1984</v>
      </c>
      <c r="AX71" s="1728">
        <v>2469.2058916596588</v>
      </c>
      <c r="AY71" s="1729">
        <v>46095469.079462774</v>
      </c>
      <c r="AZ71" s="1729">
        <v>36960359.76083082</v>
      </c>
      <c r="BA71" s="1729">
        <v>8916905.8830942195</v>
      </c>
      <c r="BB71" s="1729">
        <v>8356919.5911811115</v>
      </c>
      <c r="BC71" s="1729">
        <v>8195350.1356271561</v>
      </c>
      <c r="BD71" s="1729">
        <v>23215293.359422371</v>
      </c>
      <c r="BE71" s="1729">
        <v>83674097.609147698</v>
      </c>
      <c r="BF71" s="1729">
        <v>19363928.628711004</v>
      </c>
      <c r="BG71" s="1729">
        <v>5260461.1375365518</v>
      </c>
      <c r="BH71" s="1729">
        <v>32430259.550162058</v>
      </c>
      <c r="BI71" s="1729">
        <v>31526354.281298202</v>
      </c>
      <c r="BJ71" s="1729">
        <v>42972471.712335788</v>
      </c>
      <c r="BK71" s="1729">
        <v>3235164.2749684602</v>
      </c>
      <c r="BL71" s="1730">
        <v>2025296.862568089</v>
      </c>
    </row>
    <row r="72" spans="2:64" ht="16.5" customHeight="1">
      <c r="E72" s="1127" t="s">
        <v>53</v>
      </c>
      <c r="F72" s="757">
        <f t="shared" ref="F72:F91" si="14">R34</f>
        <v>9.191682759715528</v>
      </c>
      <c r="G72" s="699">
        <f t="shared" ref="G72:G90" si="15">W34</f>
        <v>7687.4352418777244</v>
      </c>
      <c r="H72" s="668">
        <v>10</v>
      </c>
      <c r="I72" s="679">
        <v>5993</v>
      </c>
      <c r="J72" s="758">
        <f t="shared" ref="J72:K91" si="16">(F72-H72)/H72*100</f>
        <v>-8.0831724028447205</v>
      </c>
      <c r="K72" s="758">
        <f t="shared" si="16"/>
        <v>28.273573200028775</v>
      </c>
      <c r="R72" s="2049" t="s">
        <v>53</v>
      </c>
      <c r="S72" s="679">
        <f t="shared" ref="S72:S75" si="17">E34</f>
        <v>1066.9999999998961</v>
      </c>
      <c r="T72" s="679">
        <f t="shared" ref="T72:T75" si="18">L34</f>
        <v>99547.863346086117</v>
      </c>
      <c r="U72" s="679">
        <v>1035</v>
      </c>
      <c r="V72" s="679">
        <v>91024</v>
      </c>
      <c r="AD72" s="2581"/>
      <c r="AE72" s="2582" t="s">
        <v>1985</v>
      </c>
      <c r="AF72" s="1728">
        <v>1348.3060562220844</v>
      </c>
      <c r="AG72" s="1729">
        <f t="shared" si="13"/>
        <v>89547.958008499802</v>
      </c>
      <c r="AH72" s="1729">
        <f t="shared" si="0"/>
        <v>74645.448092017992</v>
      </c>
      <c r="AI72" s="1729">
        <f t="shared" si="1"/>
        <v>18757.875689322311</v>
      </c>
      <c r="AJ72" s="1729">
        <f t="shared" si="2"/>
        <v>17782.916906033402</v>
      </c>
      <c r="AK72" s="1729">
        <f t="shared" si="3"/>
        <v>17517.950887790888</v>
      </c>
      <c r="AL72" s="1729">
        <f t="shared" si="4"/>
        <v>36344.899503881832</v>
      </c>
      <c r="AM72" s="1729">
        <f t="shared" si="5"/>
        <v>178444.19260141579</v>
      </c>
      <c r="AN72" s="1747">
        <f t="shared" si="6"/>
        <v>24708.126162159529</v>
      </c>
      <c r="AO72" s="1752">
        <f t="shared" si="7"/>
        <v>11742.796191250309</v>
      </c>
      <c r="AP72" s="1729">
        <f t="shared" si="8"/>
        <v>68353.268757350714</v>
      </c>
      <c r="AQ72" s="1729">
        <f t="shared" si="9"/>
        <v>66154.27441657061</v>
      </c>
      <c r="AR72" s="1729">
        <f t="shared" si="10"/>
        <v>82959.319094912702</v>
      </c>
      <c r="AS72" s="1729">
        <f t="shared" si="11"/>
        <v>7370.1867354233345</v>
      </c>
      <c r="AT72" s="1730">
        <f t="shared" si="12"/>
        <v>4372.6094558269788</v>
      </c>
      <c r="AV72" s="2581"/>
      <c r="AW72" s="2582" t="s">
        <v>1985</v>
      </c>
      <c r="AX72" s="1728">
        <v>1347.3094287678121</v>
      </c>
      <c r="AY72" s="1729">
        <v>89547958.008499801</v>
      </c>
      <c r="AZ72" s="1729">
        <v>74645448.092017993</v>
      </c>
      <c r="BA72" s="1729">
        <v>18757875.689322311</v>
      </c>
      <c r="BB72" s="1729">
        <v>17782916.906033404</v>
      </c>
      <c r="BC72" s="1729">
        <v>17517950.887790889</v>
      </c>
      <c r="BD72" s="1729">
        <v>36344899.503881834</v>
      </c>
      <c r="BE72" s="1729">
        <v>178444192.60141578</v>
      </c>
      <c r="BF72" s="1729">
        <v>24708126.162159529</v>
      </c>
      <c r="BG72" s="1729">
        <v>11742796.191250309</v>
      </c>
      <c r="BH72" s="1729">
        <v>68353268.757350713</v>
      </c>
      <c r="BI72" s="1729">
        <v>66154274.416570611</v>
      </c>
      <c r="BJ72" s="1729">
        <v>82959319.094912708</v>
      </c>
      <c r="BK72" s="1729">
        <v>7370186.7354233349</v>
      </c>
      <c r="BL72" s="1730">
        <v>4372609.4558269791</v>
      </c>
    </row>
    <row r="73" spans="2:64" ht="16.5" customHeight="1">
      <c r="E73" s="1127" t="s">
        <v>54</v>
      </c>
      <c r="F73" s="757">
        <f t="shared" si="14"/>
        <v>4.9728593882409919</v>
      </c>
      <c r="G73" s="699">
        <f t="shared" si="15"/>
        <v>2961.5045143473335</v>
      </c>
      <c r="H73" s="668">
        <v>5.5</v>
      </c>
      <c r="I73" s="679">
        <v>3178</v>
      </c>
      <c r="J73" s="758">
        <f t="shared" si="16"/>
        <v>-9.5843747592546915</v>
      </c>
      <c r="K73" s="758">
        <f t="shared" si="16"/>
        <v>-6.8123186171386561</v>
      </c>
      <c r="R73" s="2049" t="s">
        <v>54</v>
      </c>
      <c r="S73" s="679">
        <f t="shared" si="17"/>
        <v>6161.0000000040818</v>
      </c>
      <c r="T73" s="679">
        <f t="shared" si="18"/>
        <v>41646.15751795144</v>
      </c>
      <c r="U73" s="679">
        <v>5841</v>
      </c>
      <c r="V73" s="679">
        <v>35558</v>
      </c>
      <c r="AD73" s="2581"/>
      <c r="AE73" s="2582" t="s">
        <v>1986</v>
      </c>
      <c r="AF73" s="1728">
        <v>1035.6428447328242</v>
      </c>
      <c r="AG73" s="1729">
        <f t="shared" si="13"/>
        <v>190981.54825337522</v>
      </c>
      <c r="AH73" s="1729">
        <f t="shared" si="0"/>
        <v>169922.2153115726</v>
      </c>
      <c r="AI73" s="1729">
        <f t="shared" si="1"/>
        <v>34839.949225731543</v>
      </c>
      <c r="AJ73" s="1729">
        <f t="shared" si="2"/>
        <v>32643.058852277725</v>
      </c>
      <c r="AK73" s="1729">
        <f t="shared" si="3"/>
        <v>32110.067976338225</v>
      </c>
      <c r="AL73" s="1729">
        <f t="shared" si="4"/>
        <v>97570.885149621899</v>
      </c>
      <c r="AM73" s="1729">
        <f t="shared" si="5"/>
        <v>599165.7902717829</v>
      </c>
      <c r="AN73" s="1747">
        <f t="shared" si="6"/>
        <v>54909.62631999961</v>
      </c>
      <c r="AO73" s="1752">
        <f t="shared" si="7"/>
        <v>28982.613278894394</v>
      </c>
      <c r="AP73" s="1729">
        <f t="shared" si="8"/>
        <v>168652.17843006316</v>
      </c>
      <c r="AQ73" s="1729">
        <f t="shared" si="9"/>
        <v>163767.5914325015</v>
      </c>
      <c r="AR73" s="1729">
        <f t="shared" si="10"/>
        <v>189995.16896536652</v>
      </c>
      <c r="AS73" s="1729">
        <f t="shared" si="11"/>
        <v>21373.816300555358</v>
      </c>
      <c r="AT73" s="1730">
        <f t="shared" si="12"/>
        <v>7608.7969783389935</v>
      </c>
      <c r="AV73" s="2581"/>
      <c r="AW73" s="2582" t="s">
        <v>1986</v>
      </c>
      <c r="AX73" s="1728">
        <v>1036.5263355110235</v>
      </c>
      <c r="AY73" s="1729">
        <v>190981548.25337523</v>
      </c>
      <c r="AZ73" s="1729">
        <v>169922215.31157258</v>
      </c>
      <c r="BA73" s="1729">
        <v>34839949.225731544</v>
      </c>
      <c r="BB73" s="1729">
        <v>32643058.852277726</v>
      </c>
      <c r="BC73" s="1729">
        <v>32110067.976338226</v>
      </c>
      <c r="BD73" s="1729">
        <v>97570885.149621904</v>
      </c>
      <c r="BE73" s="1729">
        <v>599165790.27178288</v>
      </c>
      <c r="BF73" s="1729">
        <v>54909626.319999613</v>
      </c>
      <c r="BG73" s="1729">
        <v>28982613.278894395</v>
      </c>
      <c r="BH73" s="1729">
        <v>168652178.43006316</v>
      </c>
      <c r="BI73" s="1729">
        <v>163767591.43250149</v>
      </c>
      <c r="BJ73" s="1729">
        <v>189995168.96536651</v>
      </c>
      <c r="BK73" s="1729">
        <v>21373816.30055536</v>
      </c>
      <c r="BL73" s="1730">
        <v>7608796.9783389932</v>
      </c>
    </row>
    <row r="74" spans="2:64" ht="16.5" customHeight="1">
      <c r="E74" s="1127" t="s">
        <v>830</v>
      </c>
      <c r="F74" s="757">
        <f t="shared" si="14"/>
        <v>2.8241818951876838</v>
      </c>
      <c r="G74" s="699">
        <f t="shared" si="15"/>
        <v>1075.7187907568657</v>
      </c>
      <c r="H74" s="668">
        <v>3.1</v>
      </c>
      <c r="I74" s="679">
        <v>1179</v>
      </c>
      <c r="J74" s="758">
        <f t="shared" si="16"/>
        <v>-8.8973582197521388</v>
      </c>
      <c r="K74" s="758">
        <f t="shared" si="16"/>
        <v>-8.7600686380945127</v>
      </c>
      <c r="R74" s="2049" t="s">
        <v>830</v>
      </c>
      <c r="S74" s="679">
        <f t="shared" si="17"/>
        <v>6013.0000000123</v>
      </c>
      <c r="T74" s="679">
        <f t="shared" si="18"/>
        <v>6056.8837391837405</v>
      </c>
      <c r="U74" s="679">
        <v>5870</v>
      </c>
      <c r="V74" s="679">
        <v>6296</v>
      </c>
      <c r="W74" s="2192"/>
      <c r="AD74" s="2581"/>
      <c r="AE74" s="2582" t="s">
        <v>1987</v>
      </c>
      <c r="AF74" s="1728">
        <v>158.77780824640661</v>
      </c>
      <c r="AG74" s="1729">
        <f t="shared" si="13"/>
        <v>421459.01311229216</v>
      </c>
      <c r="AH74" s="1729">
        <f t="shared" si="0"/>
        <v>399645.30987214122</v>
      </c>
      <c r="AI74" s="1729">
        <f t="shared" si="1"/>
        <v>95873.663116814219</v>
      </c>
      <c r="AJ74" s="1729">
        <f t="shared" si="2"/>
        <v>77864.430933963085</v>
      </c>
      <c r="AK74" s="1729">
        <f t="shared" si="3"/>
        <v>76979.186613417158</v>
      </c>
      <c r="AL74" s="1729">
        <f t="shared" si="4"/>
        <v>149474.48848529698</v>
      </c>
      <c r="AM74" s="1729">
        <f t="shared" si="5"/>
        <v>1140002.1365857837</v>
      </c>
      <c r="AN74" s="1747">
        <f t="shared" si="6"/>
        <v>150225.68965949569</v>
      </c>
      <c r="AO74" s="1752">
        <f t="shared" si="7"/>
        <v>59650.520519674465</v>
      </c>
      <c r="AP74" s="1729">
        <f t="shared" si="8"/>
        <v>399834.49825560069</v>
      </c>
      <c r="AQ74" s="1729">
        <f t="shared" si="9"/>
        <v>388522.40419414139</v>
      </c>
      <c r="AR74" s="1729">
        <f t="shared" si="10"/>
        <v>412528.86333954986</v>
      </c>
      <c r="AS74" s="1729">
        <f t="shared" si="11"/>
        <v>46779.867530414391</v>
      </c>
      <c r="AT74" s="1730">
        <f t="shared" si="12"/>
        <v>12870.652989260072</v>
      </c>
      <c r="AV74" s="2581"/>
      <c r="AW74" s="2582" t="s">
        <v>1987</v>
      </c>
      <c r="AX74" s="1728">
        <v>152.01114157974544</v>
      </c>
      <c r="AY74" s="1729">
        <v>421459013.11229217</v>
      </c>
      <c r="AZ74" s="1729">
        <v>399645309.87214124</v>
      </c>
      <c r="BA74" s="1729">
        <v>95873663.116814226</v>
      </c>
      <c r="BB74" s="1729">
        <v>77864430.93396309</v>
      </c>
      <c r="BC74" s="1729">
        <v>76979186.613417163</v>
      </c>
      <c r="BD74" s="1729">
        <v>149474488.48529699</v>
      </c>
      <c r="BE74" s="1729">
        <v>1140002136.5857837</v>
      </c>
      <c r="BF74" s="1729">
        <v>150225689.65949568</v>
      </c>
      <c r="BG74" s="1729">
        <v>59650520.519674465</v>
      </c>
      <c r="BH74" s="1729">
        <v>399834498.25560069</v>
      </c>
      <c r="BI74" s="1729">
        <v>388522404.19414139</v>
      </c>
      <c r="BJ74" s="1729">
        <v>412528863.33954984</v>
      </c>
      <c r="BK74" s="1729">
        <v>46779867.530414388</v>
      </c>
      <c r="BL74" s="1730">
        <v>12870652.989260072</v>
      </c>
    </row>
    <row r="75" spans="2:64" ht="16.5" customHeight="1">
      <c r="E75" s="1127" t="s">
        <v>831</v>
      </c>
      <c r="F75" s="757">
        <f t="shared" si="14"/>
        <v>32.299319727891159</v>
      </c>
      <c r="G75" s="699">
        <f t="shared" si="15"/>
        <v>30317.659478458052</v>
      </c>
      <c r="H75" s="668">
        <v>33.799999999999997</v>
      </c>
      <c r="I75" s="679">
        <v>28604</v>
      </c>
      <c r="J75" s="758">
        <f t="shared" si="16"/>
        <v>-4.4398824618604671</v>
      </c>
      <c r="K75" s="758">
        <f t="shared" si="16"/>
        <v>5.9909784591597406</v>
      </c>
      <c r="R75" s="2049" t="s">
        <v>831</v>
      </c>
      <c r="S75" s="679">
        <f t="shared" si="17"/>
        <v>441</v>
      </c>
      <c r="T75" s="679">
        <f t="shared" si="18"/>
        <v>713278.93041269842</v>
      </c>
      <c r="U75" s="668">
        <v>410</v>
      </c>
      <c r="V75" s="679">
        <v>679495</v>
      </c>
      <c r="W75" s="2192"/>
      <c r="AD75" s="2581"/>
      <c r="AE75" s="2582" t="s">
        <v>1988</v>
      </c>
      <c r="AF75" s="1728">
        <v>125.86303325224972</v>
      </c>
      <c r="AG75" s="1729">
        <f t="shared" si="13"/>
        <v>831776.35757146834</v>
      </c>
      <c r="AH75" s="1729">
        <f t="shared" si="0"/>
        <v>824093.60304975859</v>
      </c>
      <c r="AI75" s="1729">
        <f t="shared" si="1"/>
        <v>193672.97428023114</v>
      </c>
      <c r="AJ75" s="1729">
        <f t="shared" si="2"/>
        <v>184886.18169157839</v>
      </c>
      <c r="AK75" s="1729">
        <f t="shared" si="3"/>
        <v>181276.6106150389</v>
      </c>
      <c r="AL75" s="1729">
        <f t="shared" si="4"/>
        <v>295719.6205901372</v>
      </c>
      <c r="AM75" s="1729">
        <f t="shared" si="5"/>
        <v>2083783.6393178413</v>
      </c>
      <c r="AN75" s="1747">
        <f t="shared" si="6"/>
        <v>180125.27260584585</v>
      </c>
      <c r="AO75" s="1752">
        <f t="shared" si="7"/>
        <v>122726.75027210274</v>
      </c>
      <c r="AP75" s="1729">
        <f t="shared" si="8"/>
        <v>711548.47129906039</v>
      </c>
      <c r="AQ75" s="1729">
        <f t="shared" si="9"/>
        <v>642164.00424005964</v>
      </c>
      <c r="AR75" s="1729">
        <f t="shared" si="10"/>
        <v>820481.95956017065</v>
      </c>
      <c r="AS75" s="1729">
        <f t="shared" si="11"/>
        <v>95394.366558553578</v>
      </c>
      <c r="AT75" s="1730">
        <f t="shared" si="12"/>
        <v>27332.38371354917</v>
      </c>
      <c r="AV75" s="2581"/>
      <c r="AW75" s="2582" t="s">
        <v>1988</v>
      </c>
      <c r="AX75" s="1728">
        <v>125.28467067914418</v>
      </c>
      <c r="AY75" s="1729">
        <v>831776357.57146835</v>
      </c>
      <c r="AZ75" s="1729">
        <v>824093603.04975855</v>
      </c>
      <c r="BA75" s="1729">
        <v>193672974.28023115</v>
      </c>
      <c r="BB75" s="1729">
        <v>184886181.69157839</v>
      </c>
      <c r="BC75" s="1729">
        <v>181276610.6150389</v>
      </c>
      <c r="BD75" s="1729">
        <v>295719620.59013718</v>
      </c>
      <c r="BE75" s="1729">
        <v>2083783639.3178413</v>
      </c>
      <c r="BF75" s="1729">
        <v>180125272.60584584</v>
      </c>
      <c r="BG75" s="1729">
        <v>122726750.27210274</v>
      </c>
      <c r="BH75" s="1729">
        <v>711548471.29906034</v>
      </c>
      <c r="BI75" s="1729">
        <v>642164004.24005961</v>
      </c>
      <c r="BJ75" s="1729">
        <v>820481959.56017065</v>
      </c>
      <c r="BK75" s="1729">
        <v>95394366.558553576</v>
      </c>
      <c r="BL75" s="1730">
        <v>27332383.713549171</v>
      </c>
    </row>
    <row r="76" spans="2:64" ht="16.5" customHeight="1">
      <c r="E76" s="100" t="s">
        <v>832</v>
      </c>
      <c r="F76" s="757"/>
      <c r="G76" s="699"/>
      <c r="H76" s="668"/>
      <c r="I76" s="668"/>
      <c r="J76" s="758"/>
      <c r="K76" s="758"/>
      <c r="R76" s="100" t="s">
        <v>888</v>
      </c>
      <c r="S76" s="668"/>
      <c r="T76" s="668"/>
      <c r="U76" s="668"/>
      <c r="V76" s="668"/>
      <c r="W76" s="2191"/>
      <c r="AD76" s="2581"/>
      <c r="AE76" s="2582" t="s">
        <v>1989</v>
      </c>
      <c r="AF76" s="1728">
        <v>100.53457930536705</v>
      </c>
      <c r="AG76" s="1729">
        <f t="shared" si="13"/>
        <v>1755962.0105745851</v>
      </c>
      <c r="AH76" s="1729">
        <f t="shared" si="0"/>
        <v>1726298.1770245894</v>
      </c>
      <c r="AI76" s="1729">
        <f t="shared" si="1"/>
        <v>444842.7318959749</v>
      </c>
      <c r="AJ76" s="1729">
        <f t="shared" si="2"/>
        <v>423449.73420254001</v>
      </c>
      <c r="AK76" s="1729">
        <f t="shared" si="3"/>
        <v>416259.44259331544</v>
      </c>
      <c r="AL76" s="1729">
        <f t="shared" si="4"/>
        <v>696536.13380450732</v>
      </c>
      <c r="AM76" s="1729">
        <f t="shared" si="5"/>
        <v>6810541.8353465414</v>
      </c>
      <c r="AN76" s="1747">
        <f t="shared" si="6"/>
        <v>416438.27483399713</v>
      </c>
      <c r="AO76" s="1752">
        <f t="shared" si="7"/>
        <v>352835.81414323649</v>
      </c>
      <c r="AP76" s="1729">
        <f t="shared" si="8"/>
        <v>1637729.8494700948</v>
      </c>
      <c r="AQ76" s="1729">
        <f t="shared" si="9"/>
        <v>1713434.8776034412</v>
      </c>
      <c r="AR76" s="1729">
        <f t="shared" si="10"/>
        <v>1467273.2159707041</v>
      </c>
      <c r="AS76" s="1729">
        <f t="shared" si="11"/>
        <v>286665.41038413683</v>
      </c>
      <c r="AT76" s="1730">
        <f t="shared" si="12"/>
        <v>66170.40375909966</v>
      </c>
      <c r="AV76" s="2581"/>
      <c r="AW76" s="2582" t="s">
        <v>1989</v>
      </c>
      <c r="AX76" s="1728">
        <v>104.74569041647501</v>
      </c>
      <c r="AY76" s="1729">
        <v>1755962010.574585</v>
      </c>
      <c r="AZ76" s="1729">
        <v>1726298177.0245893</v>
      </c>
      <c r="BA76" s="1729">
        <v>444842731.89597487</v>
      </c>
      <c r="BB76" s="1729">
        <v>423449734.20254004</v>
      </c>
      <c r="BC76" s="1729">
        <v>416259442.59331542</v>
      </c>
      <c r="BD76" s="1729">
        <v>696536133.80450737</v>
      </c>
      <c r="BE76" s="1729">
        <v>6810541835.3465414</v>
      </c>
      <c r="BF76" s="1729">
        <v>416438274.83399713</v>
      </c>
      <c r="BG76" s="1729">
        <v>352835814.14323652</v>
      </c>
      <c r="BH76" s="1729">
        <v>1637729849.4700947</v>
      </c>
      <c r="BI76" s="1729">
        <v>1713434877.6034412</v>
      </c>
      <c r="BJ76" s="1729">
        <v>1467273215.9707041</v>
      </c>
      <c r="BK76" s="1729">
        <v>286665410.38413686</v>
      </c>
      <c r="BL76" s="1730">
        <v>66170403.759099655</v>
      </c>
    </row>
    <row r="77" spans="2:64" ht="16.5" customHeight="1">
      <c r="E77" s="1127" t="s">
        <v>45</v>
      </c>
      <c r="F77" s="757">
        <f t="shared" si="14"/>
        <v>8.9198504156820526</v>
      </c>
      <c r="G77" s="699">
        <f t="shared" si="15"/>
        <v>9822.205870694961</v>
      </c>
      <c r="H77" s="668">
        <v>8.9</v>
      </c>
      <c r="I77" s="679">
        <v>7667</v>
      </c>
      <c r="J77" s="758">
        <f t="shared" si="16"/>
        <v>0.22303837845002536</v>
      </c>
      <c r="K77" s="758">
        <f t="shared" si="16"/>
        <v>28.11015874129335</v>
      </c>
      <c r="R77" s="2049" t="s">
        <v>45</v>
      </c>
      <c r="S77" s="679">
        <f>E39</f>
        <v>16069.02225756836</v>
      </c>
      <c r="T77" s="679">
        <f>L39</f>
        <v>182153.09866908993</v>
      </c>
      <c r="U77" s="679">
        <v>15269</v>
      </c>
      <c r="V77" s="679">
        <v>144832</v>
      </c>
      <c r="W77" s="2193"/>
      <c r="AD77" s="2581"/>
      <c r="AE77" s="2582" t="s">
        <v>1990</v>
      </c>
      <c r="AF77" s="1728">
        <v>31.204444444429679</v>
      </c>
      <c r="AG77" s="1729">
        <f t="shared" si="13"/>
        <v>5482764.8450673074</v>
      </c>
      <c r="AH77" s="1729">
        <f t="shared" si="0"/>
        <v>5482764.8450673074</v>
      </c>
      <c r="AI77" s="1729">
        <f t="shared" si="1"/>
        <v>1513143.1965615635</v>
      </c>
      <c r="AJ77" s="1729">
        <f t="shared" si="2"/>
        <v>1444659.2985825413</v>
      </c>
      <c r="AK77" s="1729">
        <f t="shared" si="3"/>
        <v>1425637.8577443911</v>
      </c>
      <c r="AL77" s="1729">
        <f t="shared" si="4"/>
        <v>1974103.9103361988</v>
      </c>
      <c r="AM77" s="1729">
        <f t="shared" si="5"/>
        <v>18449625.524216335</v>
      </c>
      <c r="AN77" s="1747">
        <f t="shared" si="6"/>
        <v>2312350.2027443293</v>
      </c>
      <c r="AO77" s="1752">
        <f t="shared" si="7"/>
        <v>826897.52607004158</v>
      </c>
      <c r="AP77" s="1729">
        <f t="shared" si="8"/>
        <v>5309453.1947620204</v>
      </c>
      <c r="AQ77" s="1729">
        <f t="shared" si="9"/>
        <v>4704672.0329753775</v>
      </c>
      <c r="AR77" s="1729">
        <f t="shared" si="10"/>
        <v>5249412.2009639973</v>
      </c>
      <c r="AS77" s="1729">
        <f t="shared" si="11"/>
        <v>674545.0026861442</v>
      </c>
      <c r="AT77" s="1730">
        <f t="shared" si="12"/>
        <v>152352.52338389732</v>
      </c>
      <c r="AV77" s="2581"/>
      <c r="AW77" s="2582" t="s">
        <v>1990</v>
      </c>
      <c r="AX77" s="1728">
        <v>26.993333333321718</v>
      </c>
      <c r="AY77" s="1729">
        <v>5482764845.0673075</v>
      </c>
      <c r="AZ77" s="1729">
        <v>5482764845.0673075</v>
      </c>
      <c r="BA77" s="1729">
        <v>1513143196.5615635</v>
      </c>
      <c r="BB77" s="1729">
        <v>1444659298.5825412</v>
      </c>
      <c r="BC77" s="1729">
        <v>1425637857.744391</v>
      </c>
      <c r="BD77" s="1729">
        <v>1974103910.3361988</v>
      </c>
      <c r="BE77" s="1729">
        <v>18449625524.216335</v>
      </c>
      <c r="BF77" s="1729">
        <v>2312350202.7443295</v>
      </c>
      <c r="BG77" s="1729">
        <v>826897526.07004154</v>
      </c>
      <c r="BH77" s="1729">
        <v>5309453194.7620201</v>
      </c>
      <c r="BI77" s="1729">
        <v>4704672032.9753771</v>
      </c>
      <c r="BJ77" s="1729">
        <v>5249412200.9639969</v>
      </c>
      <c r="BK77" s="1729">
        <v>674545002.68614423</v>
      </c>
      <c r="BL77" s="1730">
        <v>152352523.38389733</v>
      </c>
    </row>
    <row r="78" spans="2:64" ht="16.5" customHeight="1">
      <c r="E78" s="100" t="s">
        <v>833</v>
      </c>
      <c r="F78" s="757">
        <f t="shared" si="14"/>
        <v>13.487543125073834</v>
      </c>
      <c r="G78" s="699">
        <f t="shared" si="15"/>
        <v>16866.446453456614</v>
      </c>
      <c r="H78" s="660">
        <v>13.6</v>
      </c>
      <c r="I78" s="678">
        <v>13214</v>
      </c>
      <c r="J78" s="758">
        <f t="shared" si="16"/>
        <v>-0.82688878622180284</v>
      </c>
      <c r="K78" s="758">
        <f t="shared" si="16"/>
        <v>27.640732960924886</v>
      </c>
      <c r="R78" s="100" t="s">
        <v>833</v>
      </c>
      <c r="S78" s="678">
        <f t="shared" ref="S78:S91" si="19">E40</f>
        <v>5214.0000000072496</v>
      </c>
      <c r="T78" s="678">
        <f t="shared" ref="T78:T91" si="20">L40</f>
        <v>320957.62263825367</v>
      </c>
      <c r="U78" s="678">
        <v>4973</v>
      </c>
      <c r="V78" s="678">
        <v>254507</v>
      </c>
      <c r="W78" s="2193"/>
      <c r="AD78" s="2581" t="s">
        <v>96</v>
      </c>
      <c r="AE78" s="2582" t="s">
        <v>1981</v>
      </c>
      <c r="AF78" s="1728">
        <v>6459.2308671121973</v>
      </c>
      <c r="AG78" s="1729">
        <f t="shared" si="13"/>
        <v>2065.9407180992262</v>
      </c>
      <c r="AH78" s="1729">
        <f t="shared" si="0"/>
        <v>303.47651348564051</v>
      </c>
      <c r="AI78" s="1729">
        <f t="shared" si="1"/>
        <v>-2417.2906921491995</v>
      </c>
      <c r="AJ78" s="1729">
        <f t="shared" si="2"/>
        <v>-2577.9523116709638</v>
      </c>
      <c r="AK78" s="1729">
        <f t="shared" si="3"/>
        <v>-2617.723745369472</v>
      </c>
      <c r="AL78" s="1729">
        <f t="shared" si="4"/>
        <v>9151.0787347346668</v>
      </c>
      <c r="AM78" s="1729">
        <f t="shared" si="5"/>
        <v>22528.893602970107</v>
      </c>
      <c r="AN78" s="1747">
        <f t="shared" si="6"/>
        <v>5874.6215933857475</v>
      </c>
      <c r="AO78" s="1752">
        <f t="shared" si="7"/>
        <v>1081.1174360906718</v>
      </c>
      <c r="AP78" s="1729">
        <f t="shared" si="8"/>
        <v>3572.6074855497009</v>
      </c>
      <c r="AQ78" s="1729">
        <f t="shared" si="9"/>
        <v>4145.0882754423656</v>
      </c>
      <c r="AR78" s="1729">
        <f t="shared" si="10"/>
        <v>4601.7325809784115</v>
      </c>
      <c r="AS78" s="1729">
        <f t="shared" si="11"/>
        <v>518.94408694849176</v>
      </c>
      <c r="AT78" s="1730">
        <f t="shared" si="12"/>
        <v>562.17334914217952</v>
      </c>
      <c r="AV78" s="2581" t="s">
        <v>96</v>
      </c>
      <c r="AW78" s="2582" t="s">
        <v>1981</v>
      </c>
      <c r="AX78" s="1728">
        <v>6459.2308671121928</v>
      </c>
      <c r="AY78" s="1729">
        <v>2065940.7180992262</v>
      </c>
      <c r="AZ78" s="1729">
        <v>303476.51348564052</v>
      </c>
      <c r="BA78" s="1729">
        <v>-2417290.6921491995</v>
      </c>
      <c r="BB78" s="1729">
        <v>-2577952.3116709637</v>
      </c>
      <c r="BC78" s="1729">
        <v>-2617723.7453694721</v>
      </c>
      <c r="BD78" s="1729">
        <v>9151078.7347346675</v>
      </c>
      <c r="BE78" s="1729">
        <v>22528893.602970108</v>
      </c>
      <c r="BF78" s="1729">
        <v>5874621.5933857476</v>
      </c>
      <c r="BG78" s="1729">
        <v>1081117.4360906719</v>
      </c>
      <c r="BH78" s="1729">
        <v>3572607.4855497009</v>
      </c>
      <c r="BI78" s="1729">
        <v>4145088.2754423656</v>
      </c>
      <c r="BJ78" s="1729">
        <v>4601732.5809784112</v>
      </c>
      <c r="BK78" s="1729">
        <v>518944.08694849181</v>
      </c>
      <c r="BL78" s="1730">
        <v>562173.34914217948</v>
      </c>
    </row>
    <row r="79" spans="2:64" ht="16.5" customHeight="1">
      <c r="E79" s="1127" t="s">
        <v>834</v>
      </c>
      <c r="F79" s="757">
        <f t="shared" si="14"/>
        <v>12.872102118494722</v>
      </c>
      <c r="G79" s="699">
        <f t="shared" si="15"/>
        <v>16481.832972163684</v>
      </c>
      <c r="H79" s="668">
        <v>11.2</v>
      </c>
      <c r="I79" s="679">
        <v>9850</v>
      </c>
      <c r="J79" s="758">
        <f t="shared" si="16"/>
        <v>14.929483200845736</v>
      </c>
      <c r="K79" s="758">
        <f t="shared" si="16"/>
        <v>67.328253524504404</v>
      </c>
      <c r="R79" s="2049" t="s">
        <v>834</v>
      </c>
      <c r="S79" s="679">
        <f t="shared" si="19"/>
        <v>1491.9999999998565</v>
      </c>
      <c r="T79" s="679">
        <f t="shared" si="20"/>
        <v>273472.36974555789</v>
      </c>
      <c r="U79" s="679">
        <v>1463</v>
      </c>
      <c r="V79" s="679">
        <v>187419</v>
      </c>
      <c r="W79" s="2192"/>
      <c r="AD79" s="2581"/>
      <c r="AE79" s="2582" t="s">
        <v>1982</v>
      </c>
      <c r="AF79" s="1728">
        <v>1877.6953725757965</v>
      </c>
      <c r="AG79" s="1729">
        <f t="shared" si="13"/>
        <v>11014.725913819937</v>
      </c>
      <c r="AH79" s="1729">
        <f t="shared" si="0"/>
        <v>7626.58349231588</v>
      </c>
      <c r="AI79" s="1729">
        <f t="shared" si="1"/>
        <v>2674.5075433417478</v>
      </c>
      <c r="AJ79" s="1729">
        <f t="shared" si="2"/>
        <v>2498.1545075316558</v>
      </c>
      <c r="AK79" s="1729">
        <f t="shared" si="3"/>
        <v>2443.8718361191673</v>
      </c>
      <c r="AL79" s="1729">
        <f t="shared" si="4"/>
        <v>6230.0681206710588</v>
      </c>
      <c r="AM79" s="1729">
        <f t="shared" si="5"/>
        <v>19313.652820994212</v>
      </c>
      <c r="AN79" s="1747">
        <f t="shared" si="6"/>
        <v>7167.5568541089315</v>
      </c>
      <c r="AO79" s="1752">
        <f t="shared" si="7"/>
        <v>1790.0039837888032</v>
      </c>
      <c r="AP79" s="1729">
        <f t="shared" si="8"/>
        <v>7715.3011496062263</v>
      </c>
      <c r="AQ79" s="1729">
        <f t="shared" si="9"/>
        <v>7062.2378886832721</v>
      </c>
      <c r="AR79" s="1729">
        <f t="shared" si="10"/>
        <v>10934.074419888671</v>
      </c>
      <c r="AS79" s="1729">
        <f t="shared" si="11"/>
        <v>1033.5684539067177</v>
      </c>
      <c r="AT79" s="1730">
        <f t="shared" si="12"/>
        <v>756.43552988208603</v>
      </c>
      <c r="AV79" s="2581"/>
      <c r="AW79" s="2582" t="s">
        <v>1982</v>
      </c>
      <c r="AX79" s="1728">
        <v>1917.620372575889</v>
      </c>
      <c r="AY79" s="1729">
        <v>11014725.913819937</v>
      </c>
      <c r="AZ79" s="1729">
        <v>7626583.49231588</v>
      </c>
      <c r="BA79" s="1729">
        <v>2674507.543341748</v>
      </c>
      <c r="BB79" s="1729">
        <v>2498154.507531656</v>
      </c>
      <c r="BC79" s="1729">
        <v>2443871.836119167</v>
      </c>
      <c r="BD79" s="1729">
        <v>6230068.120671059</v>
      </c>
      <c r="BE79" s="1729">
        <v>19313652.820994213</v>
      </c>
      <c r="BF79" s="1729">
        <v>7167556.8541089315</v>
      </c>
      <c r="BG79" s="1729">
        <v>1790003.9837888032</v>
      </c>
      <c r="BH79" s="1729">
        <v>7715301.149606226</v>
      </c>
      <c r="BI79" s="1729">
        <v>7062237.8886832725</v>
      </c>
      <c r="BJ79" s="1729">
        <v>10934074.419888671</v>
      </c>
      <c r="BK79" s="1729">
        <v>1033568.4539067177</v>
      </c>
      <c r="BL79" s="1730">
        <v>756435.52988208598</v>
      </c>
    </row>
    <row r="80" spans="2:64" ht="16.5" customHeight="1">
      <c r="E80" s="1127" t="s">
        <v>835</v>
      </c>
      <c r="F80" s="757">
        <f t="shared" si="14"/>
        <v>30.061652965428909</v>
      </c>
      <c r="G80" s="699">
        <f t="shared" si="15"/>
        <v>42807.36235275022</v>
      </c>
      <c r="H80" s="668">
        <v>30.9</v>
      </c>
      <c r="I80" s="679">
        <v>34731</v>
      </c>
      <c r="J80" s="758">
        <f t="shared" si="16"/>
        <v>-2.7130971992591899</v>
      </c>
      <c r="K80" s="758">
        <f t="shared" si="16"/>
        <v>23.254044953356427</v>
      </c>
      <c r="R80" s="2049" t="s">
        <v>835</v>
      </c>
      <c r="S80" s="679">
        <f t="shared" si="19"/>
        <v>1089.0000000000211</v>
      </c>
      <c r="T80" s="679">
        <f t="shared" si="20"/>
        <v>898965.44742674194</v>
      </c>
      <c r="U80" s="679">
        <v>1020</v>
      </c>
      <c r="V80" s="679">
        <v>742084</v>
      </c>
      <c r="W80" s="2192"/>
      <c r="AD80" s="2581"/>
      <c r="AE80" s="2582" t="s">
        <v>1983</v>
      </c>
      <c r="AF80" s="1728">
        <v>2723.4377979641163</v>
      </c>
      <c r="AG80" s="1729">
        <f t="shared" si="13"/>
        <v>19623.923612227423</v>
      </c>
      <c r="AH80" s="1729">
        <f t="shared" si="0"/>
        <v>14503.374668607819</v>
      </c>
      <c r="AI80" s="1729">
        <f t="shared" si="1"/>
        <v>3789.5930874029832</v>
      </c>
      <c r="AJ80" s="1729">
        <f t="shared" si="2"/>
        <v>3596.6059291598817</v>
      </c>
      <c r="AK80" s="1729">
        <f t="shared" si="3"/>
        <v>3531.8274088741368</v>
      </c>
      <c r="AL80" s="1729">
        <f t="shared" si="4"/>
        <v>8334.547643441967</v>
      </c>
      <c r="AM80" s="1729">
        <f t="shared" si="5"/>
        <v>30735.543165999348</v>
      </c>
      <c r="AN80" s="1747">
        <f t="shared" si="6"/>
        <v>7932.1176261133942</v>
      </c>
      <c r="AO80" s="1752">
        <f t="shared" si="7"/>
        <v>2502.1630847496604</v>
      </c>
      <c r="AP80" s="1729">
        <f t="shared" si="8"/>
        <v>13880.514440062956</v>
      </c>
      <c r="AQ80" s="1729">
        <f t="shared" si="9"/>
        <v>13031.613282387454</v>
      </c>
      <c r="AR80" s="1729">
        <f t="shared" si="10"/>
        <v>19203.89048774165</v>
      </c>
      <c r="AS80" s="1729">
        <f t="shared" si="11"/>
        <v>1465.2738284762534</v>
      </c>
      <c r="AT80" s="1730">
        <f t="shared" si="12"/>
        <v>1036.8892562734077</v>
      </c>
      <c r="AV80" s="2581"/>
      <c r="AW80" s="2582" t="s">
        <v>1983</v>
      </c>
      <c r="AX80" s="1728">
        <v>2684.512797964022</v>
      </c>
      <c r="AY80" s="1729">
        <v>19623923.612227425</v>
      </c>
      <c r="AZ80" s="1729">
        <v>14503374.66860782</v>
      </c>
      <c r="BA80" s="1729">
        <v>3789593.0874029831</v>
      </c>
      <c r="BB80" s="1729">
        <v>3596605.9291598815</v>
      </c>
      <c r="BC80" s="1729">
        <v>3531827.4088741369</v>
      </c>
      <c r="BD80" s="1729">
        <v>8334547.6434419667</v>
      </c>
      <c r="BE80" s="1729">
        <v>30735543.165999349</v>
      </c>
      <c r="BF80" s="1729">
        <v>7932117.6261133943</v>
      </c>
      <c r="BG80" s="1729">
        <v>2502163.0847496605</v>
      </c>
      <c r="BH80" s="1729">
        <v>13880514.440062957</v>
      </c>
      <c r="BI80" s="1729">
        <v>13031613.282387454</v>
      </c>
      <c r="BJ80" s="1729">
        <v>19203890.487741649</v>
      </c>
      <c r="BK80" s="1729">
        <v>1465273.8284762534</v>
      </c>
      <c r="BL80" s="1730">
        <v>1036889.2562734076</v>
      </c>
    </row>
    <row r="81" spans="5:64" ht="16.5" customHeight="1">
      <c r="E81" s="1127" t="s">
        <v>836</v>
      </c>
      <c r="F81" s="757">
        <f t="shared" si="14"/>
        <v>7.5758683255585924</v>
      </c>
      <c r="G81" s="699">
        <f t="shared" si="15"/>
        <v>8022.095833659615</v>
      </c>
      <c r="H81" s="668">
        <v>7.7</v>
      </c>
      <c r="I81" s="679">
        <v>6535</v>
      </c>
      <c r="J81" s="758">
        <f t="shared" si="16"/>
        <v>-1.6120996680702315</v>
      </c>
      <c r="K81" s="758">
        <f t="shared" si="16"/>
        <v>22.755865855541163</v>
      </c>
      <c r="R81" s="2049" t="s">
        <v>836</v>
      </c>
      <c r="S81" s="679">
        <f t="shared" si="19"/>
        <v>1286.0000000024863</v>
      </c>
      <c r="T81" s="679">
        <f t="shared" si="20"/>
        <v>144719.05810463437</v>
      </c>
      <c r="U81" s="679">
        <v>1206</v>
      </c>
      <c r="V81" s="679">
        <v>125312</v>
      </c>
      <c r="W81" s="2192"/>
      <c r="AD81" s="2581"/>
      <c r="AE81" s="2582" t="s">
        <v>1984</v>
      </c>
      <c r="AF81" s="1728">
        <v>2536.9738700566686</v>
      </c>
      <c r="AG81" s="1729">
        <f t="shared" si="13"/>
        <v>40844.684689038928</v>
      </c>
      <c r="AH81" s="1729">
        <f t="shared" si="0"/>
        <v>32355.757987754612</v>
      </c>
      <c r="AI81" s="1729">
        <f t="shared" si="1"/>
        <v>9076.0249818797129</v>
      </c>
      <c r="AJ81" s="1729">
        <f t="shared" si="2"/>
        <v>8636.6970013277787</v>
      </c>
      <c r="AK81" s="1729">
        <f t="shared" si="3"/>
        <v>8501.1432977979093</v>
      </c>
      <c r="AL81" s="1729">
        <f t="shared" si="4"/>
        <v>18472.287040357074</v>
      </c>
      <c r="AM81" s="1729">
        <f t="shared" si="5"/>
        <v>71180.183922543438</v>
      </c>
      <c r="AN81" s="1747">
        <f t="shared" si="6"/>
        <v>16032.800138950779</v>
      </c>
      <c r="AO81" s="1752">
        <f t="shared" si="7"/>
        <v>4810.1556782394382</v>
      </c>
      <c r="AP81" s="1729">
        <f t="shared" si="8"/>
        <v>31788.891879965337</v>
      </c>
      <c r="AQ81" s="1729">
        <f t="shared" si="9"/>
        <v>28486.096476366329</v>
      </c>
      <c r="AR81" s="1729">
        <f t="shared" si="10"/>
        <v>39211.849960865482</v>
      </c>
      <c r="AS81" s="1729">
        <f t="shared" si="11"/>
        <v>2899.3025392226805</v>
      </c>
      <c r="AT81" s="1730">
        <f t="shared" si="12"/>
        <v>1910.8531390167575</v>
      </c>
      <c r="AV81" s="2581"/>
      <c r="AW81" s="2582" t="s">
        <v>1984</v>
      </c>
      <c r="AX81" s="1728">
        <v>2543.2737767277918</v>
      </c>
      <c r="AY81" s="1729">
        <v>40844684.689038925</v>
      </c>
      <c r="AZ81" s="1729">
        <v>32355757.987754613</v>
      </c>
      <c r="BA81" s="1729">
        <v>9076024.981879713</v>
      </c>
      <c r="BB81" s="1729">
        <v>8636697.0013277791</v>
      </c>
      <c r="BC81" s="1729">
        <v>8501143.297797909</v>
      </c>
      <c r="BD81" s="1729">
        <v>18472287.040357076</v>
      </c>
      <c r="BE81" s="1729">
        <v>71180183.922543436</v>
      </c>
      <c r="BF81" s="1729">
        <v>16032800.138950778</v>
      </c>
      <c r="BG81" s="1729">
        <v>4810155.6782394378</v>
      </c>
      <c r="BH81" s="1729">
        <v>31788891.879965335</v>
      </c>
      <c r="BI81" s="1729">
        <v>28486096.47636633</v>
      </c>
      <c r="BJ81" s="1729">
        <v>39211849.960865483</v>
      </c>
      <c r="BK81" s="1729">
        <v>2899302.5392226805</v>
      </c>
      <c r="BL81" s="1730">
        <v>1910853.1390167575</v>
      </c>
    </row>
    <row r="82" spans="5:64" ht="16.5" customHeight="1">
      <c r="E82" s="1127" t="s">
        <v>837</v>
      </c>
      <c r="F82" s="757">
        <f t="shared" si="14"/>
        <v>6.4136352987151817</v>
      </c>
      <c r="G82" s="699">
        <f t="shared" si="15"/>
        <v>4764.0120042346243</v>
      </c>
      <c r="H82" s="668">
        <v>8.1999999999999993</v>
      </c>
      <c r="I82" s="679">
        <v>6228</v>
      </c>
      <c r="J82" s="758">
        <f t="shared" si="16"/>
        <v>-21.784935381522168</v>
      </c>
      <c r="K82" s="758">
        <f t="shared" si="16"/>
        <v>-23.506550991736923</v>
      </c>
      <c r="R82" s="2049" t="s">
        <v>837</v>
      </c>
      <c r="S82" s="679">
        <f t="shared" si="19"/>
        <v>1347.0000000048854</v>
      </c>
      <c r="T82" s="679">
        <f t="shared" si="20"/>
        <v>74513.873650205685</v>
      </c>
      <c r="U82" s="679">
        <v>1284</v>
      </c>
      <c r="V82" s="679">
        <v>64968</v>
      </c>
      <c r="W82" s="2192"/>
      <c r="AD82" s="2581"/>
      <c r="AE82" s="2582" t="s">
        <v>1985</v>
      </c>
      <c r="AF82" s="1728">
        <v>1364.086578940362</v>
      </c>
      <c r="AG82" s="1729">
        <f t="shared" si="13"/>
        <v>87422.446931944389</v>
      </c>
      <c r="AH82" s="1729">
        <f t="shared" si="0"/>
        <v>69949.460989734333</v>
      </c>
      <c r="AI82" s="1729">
        <f t="shared" si="1"/>
        <v>17486.011935996601</v>
      </c>
      <c r="AJ82" s="1729">
        <f t="shared" si="2"/>
        <v>16589.765598102793</v>
      </c>
      <c r="AK82" s="1729">
        <f t="shared" si="3"/>
        <v>16345.952396943343</v>
      </c>
      <c r="AL82" s="1729">
        <f t="shared" si="4"/>
        <v>51635.102290476898</v>
      </c>
      <c r="AM82" s="1729">
        <f t="shared" si="5"/>
        <v>194246.86358566428</v>
      </c>
      <c r="AN82" s="1747">
        <f t="shared" si="6"/>
        <v>24155.391405896764</v>
      </c>
      <c r="AO82" s="1752">
        <f t="shared" si="7"/>
        <v>11299.492268032718</v>
      </c>
      <c r="AP82" s="1729">
        <f t="shared" si="8"/>
        <v>65034.177424231893</v>
      </c>
      <c r="AQ82" s="1729">
        <f t="shared" si="9"/>
        <v>61355.474209985761</v>
      </c>
      <c r="AR82" s="1729">
        <f t="shared" si="10"/>
        <v>83354.080749584929</v>
      </c>
      <c r="AS82" s="1729">
        <f t="shared" si="11"/>
        <v>7131.8970477653147</v>
      </c>
      <c r="AT82" s="1730">
        <f t="shared" si="12"/>
        <v>4167.5952202674098</v>
      </c>
      <c r="AV82" s="2581"/>
      <c r="AW82" s="2582" t="s">
        <v>1985</v>
      </c>
      <c r="AX82" s="1728">
        <v>1373.2692712139831</v>
      </c>
      <c r="AY82" s="1729">
        <v>87422446.931944385</v>
      </c>
      <c r="AZ82" s="1729">
        <v>69949460.989734337</v>
      </c>
      <c r="BA82" s="1729">
        <v>17486011.935996599</v>
      </c>
      <c r="BB82" s="1729">
        <v>16589765.598102791</v>
      </c>
      <c r="BC82" s="1729">
        <v>16345952.396943344</v>
      </c>
      <c r="BD82" s="1729">
        <v>51635102.290476896</v>
      </c>
      <c r="BE82" s="1729">
        <v>194246863.58566427</v>
      </c>
      <c r="BF82" s="1729">
        <v>24155391.405896764</v>
      </c>
      <c r="BG82" s="1729">
        <v>11299492.268032718</v>
      </c>
      <c r="BH82" s="1729">
        <v>65034177.424231894</v>
      </c>
      <c r="BI82" s="1729">
        <v>61355474.209985763</v>
      </c>
      <c r="BJ82" s="1729">
        <v>83354080.749584928</v>
      </c>
      <c r="BK82" s="1729">
        <v>7131897.0477653146</v>
      </c>
      <c r="BL82" s="1730">
        <v>4167595.2202674099</v>
      </c>
    </row>
    <row r="83" spans="5:64" ht="16.5" customHeight="1">
      <c r="E83" s="100" t="s">
        <v>838</v>
      </c>
      <c r="F83" s="757">
        <f t="shared" si="14"/>
        <v>6.6301309371491506</v>
      </c>
      <c r="G83" s="699">
        <f t="shared" si="15"/>
        <v>5623.3734626310179</v>
      </c>
      <c r="H83" s="660">
        <v>6.8</v>
      </c>
      <c r="I83" s="678">
        <v>5387</v>
      </c>
      <c r="J83" s="758">
        <f t="shared" si="16"/>
        <v>-2.4980744536889596</v>
      </c>
      <c r="K83" s="758">
        <f t="shared" si="16"/>
        <v>4.3878496868575816</v>
      </c>
      <c r="R83" s="100" t="s">
        <v>838</v>
      </c>
      <c r="S83" s="678">
        <f t="shared" si="19"/>
        <v>4919.0222575701746</v>
      </c>
      <c r="T83" s="678">
        <f t="shared" si="20"/>
        <v>86841.628192973803</v>
      </c>
      <c r="U83" s="678">
        <v>4633</v>
      </c>
      <c r="V83" s="678">
        <v>73435</v>
      </c>
      <c r="W83" s="2193"/>
      <c r="AD83" s="2581"/>
      <c r="AE83" s="2582" t="s">
        <v>1986</v>
      </c>
      <c r="AF83" s="1728">
        <v>1073.3796775712117</v>
      </c>
      <c r="AG83" s="1729">
        <f t="shared" si="13"/>
        <v>187347.63592038088</v>
      </c>
      <c r="AH83" s="1729">
        <f t="shared" si="0"/>
        <v>165626.80952540293</v>
      </c>
      <c r="AI83" s="1729">
        <f t="shared" si="1"/>
        <v>39081.450188893767</v>
      </c>
      <c r="AJ83" s="1729">
        <f t="shared" si="2"/>
        <v>36895.363456873121</v>
      </c>
      <c r="AK83" s="1729">
        <f t="shared" si="3"/>
        <v>36363.56969057821</v>
      </c>
      <c r="AL83" s="1729">
        <f t="shared" si="4"/>
        <v>71966.666369237646</v>
      </c>
      <c r="AM83" s="1729">
        <f t="shared" si="5"/>
        <v>506245.82214637735</v>
      </c>
      <c r="AN83" s="1747">
        <f t="shared" si="6"/>
        <v>44820.66093373068</v>
      </c>
      <c r="AO83" s="1752">
        <f t="shared" si="7"/>
        <v>27219.105558249375</v>
      </c>
      <c r="AP83" s="1729">
        <f t="shared" si="8"/>
        <v>158983.88009115253</v>
      </c>
      <c r="AQ83" s="1729">
        <f t="shared" si="9"/>
        <v>151291.76763856105</v>
      </c>
      <c r="AR83" s="1729">
        <f t="shared" si="10"/>
        <v>184947.95294416172</v>
      </c>
      <c r="AS83" s="1729">
        <f t="shared" si="11"/>
        <v>19884.590325975063</v>
      </c>
      <c r="AT83" s="1730">
        <f t="shared" si="12"/>
        <v>7334.5152322742824</v>
      </c>
      <c r="AV83" s="2581"/>
      <c r="AW83" s="2582" t="s">
        <v>1986</v>
      </c>
      <c r="AX83" s="1728">
        <v>1064.242107866233</v>
      </c>
      <c r="AY83" s="1729">
        <v>187347635.92038089</v>
      </c>
      <c r="AZ83" s="1729">
        <v>165626809.52540293</v>
      </c>
      <c r="BA83" s="1729">
        <v>39081450.188893765</v>
      </c>
      <c r="BB83" s="1729">
        <v>36895363.456873119</v>
      </c>
      <c r="BC83" s="1729">
        <v>36363569.690578207</v>
      </c>
      <c r="BD83" s="1729">
        <v>71966666.369237646</v>
      </c>
      <c r="BE83" s="1729">
        <v>506245822.14637733</v>
      </c>
      <c r="BF83" s="1729">
        <v>44820660.933730677</v>
      </c>
      <c r="BG83" s="1729">
        <v>27219105.558249377</v>
      </c>
      <c r="BH83" s="1729">
        <v>158983880.09115252</v>
      </c>
      <c r="BI83" s="1729">
        <v>151291767.63856104</v>
      </c>
      <c r="BJ83" s="1729">
        <v>184947952.94416171</v>
      </c>
      <c r="BK83" s="1729">
        <v>19884590.325975064</v>
      </c>
      <c r="BL83" s="1730">
        <v>7334515.2322742827</v>
      </c>
    </row>
    <row r="84" spans="5:64" ht="16.5" customHeight="1">
      <c r="E84" s="1127" t="s">
        <v>839</v>
      </c>
      <c r="F84" s="757">
        <f t="shared" si="14"/>
        <v>8.5516493760906158</v>
      </c>
      <c r="G84" s="699">
        <f t="shared" si="15"/>
        <v>8737.466680139707</v>
      </c>
      <c r="H84" s="668">
        <v>9.6</v>
      </c>
      <c r="I84" s="679">
        <v>8154</v>
      </c>
      <c r="J84" s="758">
        <f t="shared" si="16"/>
        <v>-10.920318999056082</v>
      </c>
      <c r="K84" s="758">
        <f t="shared" si="16"/>
        <v>7.1555884245733017</v>
      </c>
      <c r="R84" s="2049" t="s">
        <v>839</v>
      </c>
      <c r="S84" s="679">
        <f t="shared" si="19"/>
        <v>2447.0222575517537</v>
      </c>
      <c r="T84" s="679">
        <f t="shared" si="20"/>
        <v>140296.62500833889</v>
      </c>
      <c r="U84" s="679">
        <v>2296</v>
      </c>
      <c r="V84" s="679">
        <v>113003</v>
      </c>
      <c r="W84" s="2192"/>
      <c r="AD84" s="2581"/>
      <c r="AE84" s="2582" t="s">
        <v>1987</v>
      </c>
      <c r="AF84" s="1728">
        <v>197.42079824192885</v>
      </c>
      <c r="AG84" s="1729">
        <f t="shared" si="13"/>
        <v>416254.12478008762</v>
      </c>
      <c r="AH84" s="1729">
        <f t="shared" si="0"/>
        <v>397845.4129612259</v>
      </c>
      <c r="AI84" s="1729">
        <f t="shared" si="1"/>
        <v>85305.430480443567</v>
      </c>
      <c r="AJ84" s="1729">
        <f t="shared" si="2"/>
        <v>71242.128867137217</v>
      </c>
      <c r="AK84" s="1729">
        <f t="shared" si="3"/>
        <v>70487.34672599945</v>
      </c>
      <c r="AL84" s="1729">
        <f t="shared" si="4"/>
        <v>136039.65400288955</v>
      </c>
      <c r="AM84" s="1729">
        <f t="shared" si="5"/>
        <v>1157411.0074293162</v>
      </c>
      <c r="AN84" s="1747">
        <f t="shared" si="6"/>
        <v>140272.41874387398</v>
      </c>
      <c r="AO84" s="1752">
        <f t="shared" si="7"/>
        <v>52121.21358619778</v>
      </c>
      <c r="AP84" s="1729">
        <f t="shared" si="8"/>
        <v>359427.96539290174</v>
      </c>
      <c r="AQ84" s="1729">
        <f t="shared" si="9"/>
        <v>365836.87529204803</v>
      </c>
      <c r="AR84" s="1729">
        <f t="shared" si="10"/>
        <v>383488.12350585999</v>
      </c>
      <c r="AS84" s="1729">
        <f t="shared" si="11"/>
        <v>39024.927990508928</v>
      </c>
      <c r="AT84" s="1730">
        <f t="shared" si="12"/>
        <v>13096.285595688845</v>
      </c>
      <c r="AV84" s="2581"/>
      <c r="AW84" s="2582" t="s">
        <v>1987</v>
      </c>
      <c r="AX84" s="1728">
        <v>197.42079824192885</v>
      </c>
      <c r="AY84" s="1729">
        <v>416254124.78008759</v>
      </c>
      <c r="AZ84" s="1729">
        <v>397845412.96122593</v>
      </c>
      <c r="BA84" s="1729">
        <v>85305430.480443567</v>
      </c>
      <c r="BB84" s="1729">
        <v>71242128.867137223</v>
      </c>
      <c r="BC84" s="1729">
        <v>70487346.725999445</v>
      </c>
      <c r="BD84" s="1729">
        <v>136039654.00288954</v>
      </c>
      <c r="BE84" s="1729">
        <v>1157411007.4293163</v>
      </c>
      <c r="BF84" s="1729">
        <v>140272418.74387398</v>
      </c>
      <c r="BG84" s="1729">
        <v>52121213.586197779</v>
      </c>
      <c r="BH84" s="1729">
        <v>359427965.39290172</v>
      </c>
      <c r="BI84" s="1729">
        <v>365836875.29204804</v>
      </c>
      <c r="BJ84" s="1729">
        <v>383488123.50585997</v>
      </c>
      <c r="BK84" s="1729">
        <v>39024927.990508929</v>
      </c>
      <c r="BL84" s="1730">
        <v>13096285.595688846</v>
      </c>
    </row>
    <row r="85" spans="5:64" ht="16.5" customHeight="1">
      <c r="E85" s="1127" t="s">
        <v>840</v>
      </c>
      <c r="F85" s="757">
        <f t="shared" si="14"/>
        <v>4.7280280292402406</v>
      </c>
      <c r="G85" s="699">
        <f t="shared" si="15"/>
        <v>2540.7458674538525</v>
      </c>
      <c r="H85" s="668">
        <v>4</v>
      </c>
      <c r="I85" s="679">
        <v>2669</v>
      </c>
      <c r="J85" s="758">
        <f t="shared" si="16"/>
        <v>18.200700731006016</v>
      </c>
      <c r="K85" s="758">
        <f t="shared" si="16"/>
        <v>-4.8053253108335516</v>
      </c>
      <c r="R85" s="2049" t="s">
        <v>840</v>
      </c>
      <c r="S85" s="679">
        <f t="shared" si="19"/>
        <v>2472.0000000184396</v>
      </c>
      <c r="T85" s="679">
        <f t="shared" si="20"/>
        <v>33926.754817738598</v>
      </c>
      <c r="U85" s="679">
        <v>2337</v>
      </c>
      <c r="V85" s="679">
        <v>34561</v>
      </c>
      <c r="W85" s="2192"/>
      <c r="AD85" s="2581"/>
      <c r="AE85" s="2582" t="s">
        <v>1988</v>
      </c>
      <c r="AF85" s="1728">
        <v>131.47932397906683</v>
      </c>
      <c r="AG85" s="1729">
        <f t="shared" si="13"/>
        <v>727134.84289745544</v>
      </c>
      <c r="AH85" s="1729">
        <f t="shared" si="0"/>
        <v>714532.04215492692</v>
      </c>
      <c r="AI85" s="1729">
        <f t="shared" si="1"/>
        <v>182252.35649478948</v>
      </c>
      <c r="AJ85" s="1729">
        <f t="shared" si="2"/>
        <v>173420.34290595597</v>
      </c>
      <c r="AK85" s="1729">
        <f t="shared" si="3"/>
        <v>171270.96525552755</v>
      </c>
      <c r="AL85" s="1729">
        <f t="shared" si="4"/>
        <v>283822.54997944651</v>
      </c>
      <c r="AM85" s="1729">
        <f t="shared" si="5"/>
        <v>2099011.5322724744</v>
      </c>
      <c r="AN85" s="1747">
        <f t="shared" si="6"/>
        <v>176789.90048308123</v>
      </c>
      <c r="AO85" s="1752">
        <f t="shared" si="7"/>
        <v>114346.14774807855</v>
      </c>
      <c r="AP85" s="1729">
        <f t="shared" si="8"/>
        <v>668348.17331018893</v>
      </c>
      <c r="AQ85" s="1729">
        <f t="shared" si="9"/>
        <v>632115.71917517693</v>
      </c>
      <c r="AR85" s="1729">
        <f t="shared" si="10"/>
        <v>688734.35917581001</v>
      </c>
      <c r="AS85" s="1729">
        <f t="shared" si="11"/>
        <v>89437.769165773221</v>
      </c>
      <c r="AT85" s="1730">
        <f t="shared" si="12"/>
        <v>24908.378582305308</v>
      </c>
      <c r="AV85" s="2581"/>
      <c r="AW85" s="2582" t="s">
        <v>1988</v>
      </c>
      <c r="AX85" s="1728">
        <v>124.13429473930015</v>
      </c>
      <c r="AY85" s="1729">
        <v>727134842.89745545</v>
      </c>
      <c r="AZ85" s="1729">
        <v>714532042.1549269</v>
      </c>
      <c r="BA85" s="1729">
        <v>182252356.49478948</v>
      </c>
      <c r="BB85" s="1729">
        <v>173420342.90595597</v>
      </c>
      <c r="BC85" s="1729">
        <v>171270965.25552756</v>
      </c>
      <c r="BD85" s="1729">
        <v>283822549.97944653</v>
      </c>
      <c r="BE85" s="1729">
        <v>2099011532.2724743</v>
      </c>
      <c r="BF85" s="1729">
        <v>176789900.48308122</v>
      </c>
      <c r="BG85" s="1729">
        <v>114346147.74807855</v>
      </c>
      <c r="BH85" s="1729">
        <v>668348173.31018889</v>
      </c>
      <c r="BI85" s="1729">
        <v>632115719.17517698</v>
      </c>
      <c r="BJ85" s="1729">
        <v>688734359.17580998</v>
      </c>
      <c r="BK85" s="1729">
        <v>89437769.165773228</v>
      </c>
      <c r="BL85" s="1730">
        <v>24908378.582305308</v>
      </c>
    </row>
    <row r="86" spans="5:64" ht="16.5" customHeight="1">
      <c r="E86" s="100" t="s">
        <v>841</v>
      </c>
      <c r="F86" s="757">
        <f t="shared" si="14"/>
        <v>7.0723318358263976</v>
      </c>
      <c r="G86" s="699">
        <f t="shared" si="15"/>
        <v>7544.5903023836772</v>
      </c>
      <c r="H86" s="660">
        <v>6.5</v>
      </c>
      <c r="I86" s="678">
        <v>4827</v>
      </c>
      <c r="J86" s="758">
        <f t="shared" si="16"/>
        <v>8.8051051665599616</v>
      </c>
      <c r="K86" s="758">
        <f t="shared" si="16"/>
        <v>56.299778379607979</v>
      </c>
      <c r="R86" s="100" t="s">
        <v>841</v>
      </c>
      <c r="S86" s="678">
        <f t="shared" si="19"/>
        <v>5179.9999999908077</v>
      </c>
      <c r="T86" s="678">
        <f t="shared" si="20"/>
        <v>154935.0747063517</v>
      </c>
      <c r="U86" s="678">
        <v>4925</v>
      </c>
      <c r="V86" s="678">
        <v>118228</v>
      </c>
      <c r="W86" s="2193"/>
      <c r="AD86" s="2581"/>
      <c r="AE86" s="2582" t="s">
        <v>1989</v>
      </c>
      <c r="AF86" s="1728">
        <v>99.534579305367046</v>
      </c>
      <c r="AG86" s="1729">
        <f t="shared" si="13"/>
        <v>1690845.9692393153</v>
      </c>
      <c r="AH86" s="1729">
        <f t="shared" si="0"/>
        <v>1661795.0470912</v>
      </c>
      <c r="AI86" s="1729">
        <f t="shared" si="1"/>
        <v>497693.66386430425</v>
      </c>
      <c r="AJ86" s="1729">
        <f t="shared" si="2"/>
        <v>478607.79527927411</v>
      </c>
      <c r="AK86" s="1729">
        <f t="shared" si="3"/>
        <v>471815.28121478314</v>
      </c>
      <c r="AL86" s="1729">
        <f t="shared" si="4"/>
        <v>670323.27061688225</v>
      </c>
      <c r="AM86" s="1729">
        <f t="shared" si="5"/>
        <v>6774604.2242884478</v>
      </c>
      <c r="AN86" s="1747">
        <f t="shared" si="6"/>
        <v>432721.21222881012</v>
      </c>
      <c r="AO86" s="1752">
        <f t="shared" si="7"/>
        <v>303950.59487745562</v>
      </c>
      <c r="AP86" s="1729">
        <f t="shared" si="8"/>
        <v>1532034.5257441103</v>
      </c>
      <c r="AQ86" s="1729">
        <f t="shared" si="9"/>
        <v>1528759.9231198081</v>
      </c>
      <c r="AR86" s="1729">
        <f t="shared" si="10"/>
        <v>1407971.9394392727</v>
      </c>
      <c r="AS86" s="1729">
        <f t="shared" si="11"/>
        <v>239246.23286596715</v>
      </c>
      <c r="AT86" s="1730">
        <f t="shared" si="12"/>
        <v>64704.362011488469</v>
      </c>
      <c r="AV86" s="2581"/>
      <c r="AW86" s="2582" t="s">
        <v>1989</v>
      </c>
      <c r="AX86" s="1728">
        <v>100.53457930536705</v>
      </c>
      <c r="AY86" s="1729">
        <v>1690845969.2393153</v>
      </c>
      <c r="AZ86" s="1729">
        <v>1661795047.0912001</v>
      </c>
      <c r="BA86" s="1729">
        <v>497693663.86430424</v>
      </c>
      <c r="BB86" s="1729">
        <v>478607795.27927411</v>
      </c>
      <c r="BC86" s="1729">
        <v>471815281.21478313</v>
      </c>
      <c r="BD86" s="1729">
        <v>670323270.61688221</v>
      </c>
      <c r="BE86" s="1729">
        <v>6774604224.2884474</v>
      </c>
      <c r="BF86" s="1729">
        <v>432721212.22881013</v>
      </c>
      <c r="BG86" s="1729">
        <v>303950594.87745559</v>
      </c>
      <c r="BH86" s="1729">
        <v>1532034525.7441103</v>
      </c>
      <c r="BI86" s="1729">
        <v>1528759923.1198082</v>
      </c>
      <c r="BJ86" s="1729">
        <v>1407971939.4392726</v>
      </c>
      <c r="BK86" s="1729">
        <v>239246232.86596715</v>
      </c>
      <c r="BL86" s="1730">
        <v>64704362.011488467</v>
      </c>
    </row>
    <row r="87" spans="5:64" ht="16.5" customHeight="1">
      <c r="E87" s="1127" t="s">
        <v>842</v>
      </c>
      <c r="F87" s="757">
        <f t="shared" si="14"/>
        <v>5.8056357609166245</v>
      </c>
      <c r="G87" s="699">
        <f t="shared" si="15"/>
        <v>5780.8193923738545</v>
      </c>
      <c r="H87" s="668">
        <v>5.3</v>
      </c>
      <c r="I87" s="679">
        <v>3678</v>
      </c>
      <c r="J87" s="758">
        <f t="shared" si="16"/>
        <v>9.5402973757853715</v>
      </c>
      <c r="K87" s="758">
        <f t="shared" si="16"/>
        <v>57.17290354469425</v>
      </c>
      <c r="R87" s="2049" t="s">
        <v>842</v>
      </c>
      <c r="S87" s="679">
        <f t="shared" si="19"/>
        <v>1480.9999999998574</v>
      </c>
      <c r="T87" s="679">
        <f t="shared" si="20"/>
        <v>132940.26467090219</v>
      </c>
      <c r="U87" s="679">
        <v>1392</v>
      </c>
      <c r="V87" s="679">
        <v>84594</v>
      </c>
      <c r="W87" s="2192"/>
      <c r="AD87" s="2581"/>
      <c r="AE87" s="2582" t="s">
        <v>1990</v>
      </c>
      <c r="AF87" s="1728">
        <v>38.783391812856692</v>
      </c>
      <c r="AG87" s="1729">
        <f t="shared" si="13"/>
        <v>5149350.9839172279</v>
      </c>
      <c r="AH87" s="1729">
        <f t="shared" si="0"/>
        <v>5149350.9839172279</v>
      </c>
      <c r="AI87" s="1729">
        <f t="shared" si="1"/>
        <v>1336520.7980397595</v>
      </c>
      <c r="AJ87" s="1729">
        <f t="shared" si="2"/>
        <v>1283456.6264784639</v>
      </c>
      <c r="AK87" s="1729">
        <f t="shared" si="3"/>
        <v>1263860.4437406831</v>
      </c>
      <c r="AL87" s="1729">
        <f t="shared" si="4"/>
        <v>1530383.6079409679</v>
      </c>
      <c r="AM87" s="1729">
        <f t="shared" si="5"/>
        <v>13850154.372810723</v>
      </c>
      <c r="AN87" s="1747">
        <f t="shared" si="6"/>
        <v>1664301.9937385735</v>
      </c>
      <c r="AO87" s="1752">
        <f t="shared" si="7"/>
        <v>806699.51637486671</v>
      </c>
      <c r="AP87" s="1729">
        <f t="shared" si="8"/>
        <v>4215079.0246679299</v>
      </c>
      <c r="AQ87" s="1729">
        <f t="shared" si="9"/>
        <v>4210673.07933544</v>
      </c>
      <c r="AR87" s="1729">
        <f t="shared" si="10"/>
        <v>4480683.3492866093</v>
      </c>
      <c r="AS87" s="1729">
        <f t="shared" si="11"/>
        <v>688099.79459126934</v>
      </c>
      <c r="AT87" s="1730">
        <f t="shared" si="12"/>
        <v>118599.72178359739</v>
      </c>
      <c r="AV87" s="2581"/>
      <c r="AW87" s="2582" t="s">
        <v>1990</v>
      </c>
      <c r="AX87" s="1728">
        <v>37.783391812856692</v>
      </c>
      <c r="AY87" s="1729">
        <v>5149350983.9172277</v>
      </c>
      <c r="AZ87" s="1729">
        <v>5149350983.9172277</v>
      </c>
      <c r="BA87" s="1729">
        <v>1336520798.0397594</v>
      </c>
      <c r="BB87" s="1729">
        <v>1283456626.4784639</v>
      </c>
      <c r="BC87" s="1729">
        <v>1263860443.7406831</v>
      </c>
      <c r="BD87" s="1729">
        <v>1530383607.9409678</v>
      </c>
      <c r="BE87" s="1729">
        <v>13850154372.810722</v>
      </c>
      <c r="BF87" s="1729">
        <v>1664301993.7385736</v>
      </c>
      <c r="BG87" s="1729">
        <v>806699516.37486672</v>
      </c>
      <c r="BH87" s="1729">
        <v>4215079024.6679301</v>
      </c>
      <c r="BI87" s="1729">
        <v>4210673079.3354402</v>
      </c>
      <c r="BJ87" s="1729">
        <v>4480683349.2866096</v>
      </c>
      <c r="BK87" s="1729">
        <v>688099794.59126937</v>
      </c>
      <c r="BL87" s="1730">
        <v>118599721.78359738</v>
      </c>
    </row>
    <row r="88" spans="5:64" ht="16.5" customHeight="1">
      <c r="E88" s="1127" t="s">
        <v>843</v>
      </c>
      <c r="F88" s="757">
        <f t="shared" si="14"/>
        <v>9.1832298042262579</v>
      </c>
      <c r="G88" s="699">
        <f t="shared" si="15"/>
        <v>12195.396706922151</v>
      </c>
      <c r="H88" s="668">
        <v>8.5</v>
      </c>
      <c r="I88" s="679">
        <v>7138</v>
      </c>
      <c r="J88" s="758">
        <f t="shared" si="16"/>
        <v>8.0379976967795042</v>
      </c>
      <c r="K88" s="758">
        <f t="shared" si="16"/>
        <v>70.851733075401384</v>
      </c>
      <c r="R88" s="2049" t="s">
        <v>843</v>
      </c>
      <c r="S88" s="679">
        <f t="shared" si="19"/>
        <v>1982.000000000216</v>
      </c>
      <c r="T88" s="679">
        <f t="shared" si="20"/>
        <v>256562.97340736509</v>
      </c>
      <c r="U88" s="679">
        <v>1911</v>
      </c>
      <c r="V88" s="679">
        <v>208789</v>
      </c>
      <c r="W88" s="2192"/>
      <c r="AD88" s="2581" t="s">
        <v>322</v>
      </c>
      <c r="AE88" s="2582" t="s">
        <v>1981</v>
      </c>
      <c r="AF88" s="1728">
        <v>5651.2761754973581</v>
      </c>
      <c r="AG88" s="1729">
        <f t="shared" si="13"/>
        <v>6584.6542916844182</v>
      </c>
      <c r="AH88" s="1729">
        <f t="shared" si="0"/>
        <v>5750.1498399589955</v>
      </c>
      <c r="AI88" s="1729">
        <f t="shared" si="1"/>
        <v>1800.3053387304444</v>
      </c>
      <c r="AJ88" s="1729">
        <f t="shared" si="2"/>
        <v>1717.2301345981984</v>
      </c>
      <c r="AK88" s="1729">
        <f t="shared" si="3"/>
        <v>1692.4982521379679</v>
      </c>
      <c r="AL88" s="1729">
        <f t="shared" si="4"/>
        <v>1927.4411888247678</v>
      </c>
      <c r="AM88" s="1729">
        <f t="shared" si="5"/>
        <v>3241.7555557952082</v>
      </c>
      <c r="AN88" s="1747">
        <f t="shared" si="6"/>
        <v>1087.1591211669504</v>
      </c>
      <c r="AO88" s="1752">
        <f t="shared" si="7"/>
        <v>843.88716741420603</v>
      </c>
      <c r="AP88" s="1729">
        <f t="shared" si="8"/>
        <v>5529.4552126900389</v>
      </c>
      <c r="AQ88" s="1729">
        <f t="shared" si="9"/>
        <v>4679.2254954877217</v>
      </c>
      <c r="AR88" s="1729">
        <f t="shared" si="10"/>
        <v>5952.9498724483274</v>
      </c>
      <c r="AS88" s="1729">
        <f t="shared" si="11"/>
        <v>519.00017992920993</v>
      </c>
      <c r="AT88" s="1730">
        <f t="shared" si="12"/>
        <v>324.88698748499598</v>
      </c>
      <c r="AV88" s="2581" t="s">
        <v>322</v>
      </c>
      <c r="AW88" s="2582" t="s">
        <v>1981</v>
      </c>
      <c r="AX88" s="1728">
        <v>5650.2761754973526</v>
      </c>
      <c r="AY88" s="1729">
        <v>6584654.291684418</v>
      </c>
      <c r="AZ88" s="1729">
        <v>5750149.8399589956</v>
      </c>
      <c r="BA88" s="1729">
        <v>1800305.3387304444</v>
      </c>
      <c r="BB88" s="1729">
        <v>1717230.1345981983</v>
      </c>
      <c r="BC88" s="1729">
        <v>1692498.2521379679</v>
      </c>
      <c r="BD88" s="1729">
        <v>1927441.1888247677</v>
      </c>
      <c r="BE88" s="1729">
        <v>3241755.5557952081</v>
      </c>
      <c r="BF88" s="1729">
        <v>1087159.1211669503</v>
      </c>
      <c r="BG88" s="1729">
        <v>843887.16741420608</v>
      </c>
      <c r="BH88" s="1729">
        <v>5529455.2126900386</v>
      </c>
      <c r="BI88" s="1729">
        <v>4679225.4954877216</v>
      </c>
      <c r="BJ88" s="1729">
        <v>5952949.872448327</v>
      </c>
      <c r="BK88" s="1729">
        <v>519000.17992920999</v>
      </c>
      <c r="BL88" s="1730">
        <v>324886.98748499597</v>
      </c>
    </row>
    <row r="89" spans="5:64" ht="16.5" customHeight="1">
      <c r="E89" s="1127" t="s">
        <v>844</v>
      </c>
      <c r="F89" s="757">
        <f t="shared" si="14"/>
        <v>5.7282299800079475</v>
      </c>
      <c r="G89" s="699">
        <f t="shared" si="15"/>
        <v>3697.325552175379</v>
      </c>
      <c r="H89" s="668">
        <v>5.3</v>
      </c>
      <c r="I89" s="679">
        <v>3092</v>
      </c>
      <c r="J89" s="758">
        <f t="shared" si="16"/>
        <v>8.0798109435461818</v>
      </c>
      <c r="K89" s="758">
        <f t="shared" si="16"/>
        <v>19.577152398944989</v>
      </c>
      <c r="R89" s="2049" t="s">
        <v>844</v>
      </c>
      <c r="S89" s="679">
        <f t="shared" si="19"/>
        <v>1716.9999999907361</v>
      </c>
      <c r="T89" s="679">
        <f t="shared" si="20"/>
        <v>56593.676008713257</v>
      </c>
      <c r="U89" s="679">
        <v>1622</v>
      </c>
      <c r="V89" s="679">
        <v>40397</v>
      </c>
      <c r="W89" s="2192"/>
      <c r="AD89" s="2581"/>
      <c r="AE89" s="2582" t="s">
        <v>1982</v>
      </c>
      <c r="AF89" s="1728">
        <v>1810.9429078927208</v>
      </c>
      <c r="AG89" s="1729">
        <f t="shared" si="13"/>
        <v>13286.208417890683</v>
      </c>
      <c r="AH89" s="1729">
        <f t="shared" si="0"/>
        <v>11573.103088720018</v>
      </c>
      <c r="AI89" s="1729">
        <f t="shared" si="1"/>
        <v>2471.5774072672411</v>
      </c>
      <c r="AJ89" s="1729">
        <f t="shared" si="2"/>
        <v>2353.6664298850446</v>
      </c>
      <c r="AK89" s="1729">
        <f t="shared" si="3"/>
        <v>2316.0340511744739</v>
      </c>
      <c r="AL89" s="1729">
        <f t="shared" si="4"/>
        <v>4639.9397157530675</v>
      </c>
      <c r="AM89" s="1729">
        <f t="shared" si="5"/>
        <v>8052.566823528221</v>
      </c>
      <c r="AN89" s="1747">
        <f t="shared" si="6"/>
        <v>2621.7617209464206</v>
      </c>
      <c r="AO89" s="1752">
        <f t="shared" si="7"/>
        <v>1293.1156268562393</v>
      </c>
      <c r="AP89" s="1729">
        <f t="shared" si="8"/>
        <v>10877.970264597003</v>
      </c>
      <c r="AQ89" s="1729">
        <f t="shared" si="9"/>
        <v>9863.480580842881</v>
      </c>
      <c r="AR89" s="1729">
        <f t="shared" si="10"/>
        <v>11382.834650324703</v>
      </c>
      <c r="AS89" s="1729">
        <f t="shared" si="11"/>
        <v>770.61426113689333</v>
      </c>
      <c r="AT89" s="1730">
        <f t="shared" si="12"/>
        <v>522.50136571934547</v>
      </c>
      <c r="AV89" s="2581"/>
      <c r="AW89" s="2582" t="s">
        <v>1982</v>
      </c>
      <c r="AX89" s="1728">
        <v>1810.9429078927215</v>
      </c>
      <c r="AY89" s="1729">
        <v>13286208.417890683</v>
      </c>
      <c r="AZ89" s="1729">
        <v>11573103.088720018</v>
      </c>
      <c r="BA89" s="1729">
        <v>2471577.4072672413</v>
      </c>
      <c r="BB89" s="1729">
        <v>2353666.4298850447</v>
      </c>
      <c r="BC89" s="1729">
        <v>2316034.0511744739</v>
      </c>
      <c r="BD89" s="1729">
        <v>4639939.7157530673</v>
      </c>
      <c r="BE89" s="1729">
        <v>8052566.8235282209</v>
      </c>
      <c r="BF89" s="1729">
        <v>2621761.7209464204</v>
      </c>
      <c r="BG89" s="1729">
        <v>1293115.6268562393</v>
      </c>
      <c r="BH89" s="1729">
        <v>10877970.264597002</v>
      </c>
      <c r="BI89" s="1729">
        <v>9863480.5808428805</v>
      </c>
      <c r="BJ89" s="1729">
        <v>11382834.650324702</v>
      </c>
      <c r="BK89" s="1729">
        <v>770614.2611368933</v>
      </c>
      <c r="BL89" s="1730">
        <v>522501.36571934546</v>
      </c>
    </row>
    <row r="90" spans="5:64" ht="16.5" customHeight="1">
      <c r="E90" s="100" t="s">
        <v>845</v>
      </c>
      <c r="F90" s="757">
        <f t="shared" si="14"/>
        <v>4.974582605270701</v>
      </c>
      <c r="G90" s="699">
        <f t="shared" si="15"/>
        <v>4165.4972944187975</v>
      </c>
      <c r="H90" s="660">
        <v>6.4</v>
      </c>
      <c r="I90" s="678">
        <v>3547</v>
      </c>
      <c r="J90" s="758">
        <f t="shared" si="16"/>
        <v>-22.272146792645302</v>
      </c>
      <c r="K90" s="758">
        <f t="shared" si="16"/>
        <v>17.43719465516768</v>
      </c>
      <c r="R90" s="100" t="s">
        <v>845</v>
      </c>
      <c r="S90" s="660">
        <f t="shared" si="19"/>
        <v>756.00000000012346</v>
      </c>
      <c r="T90" s="678">
        <f t="shared" si="20"/>
        <v>31494.131505431658</v>
      </c>
      <c r="U90" s="660">
        <v>738</v>
      </c>
      <c r="V90" s="678">
        <v>31533</v>
      </c>
      <c r="W90" s="2193"/>
      <c r="AD90" s="2581"/>
      <c r="AE90" s="2582" t="s">
        <v>1983</v>
      </c>
      <c r="AF90" s="1728">
        <v>2510.0020257632409</v>
      </c>
      <c r="AG90" s="1729">
        <f t="shared" si="13"/>
        <v>17221.927147818831</v>
      </c>
      <c r="AH90" s="1729">
        <f t="shared" si="0"/>
        <v>13476.710359869416</v>
      </c>
      <c r="AI90" s="1729">
        <f t="shared" si="1"/>
        <v>3209.751741766846</v>
      </c>
      <c r="AJ90" s="1729">
        <f t="shared" si="2"/>
        <v>2947.6912529747237</v>
      </c>
      <c r="AK90" s="1729">
        <f t="shared" si="3"/>
        <v>2863.4872604110719</v>
      </c>
      <c r="AL90" s="1729">
        <f t="shared" si="4"/>
        <v>5582.0487913909956</v>
      </c>
      <c r="AM90" s="1729">
        <f t="shared" si="5"/>
        <v>14465.30549051156</v>
      </c>
      <c r="AN90" s="1747">
        <f t="shared" si="6"/>
        <v>4857.0060363884231</v>
      </c>
      <c r="AO90" s="1752">
        <f t="shared" si="7"/>
        <v>1912.2913444916328</v>
      </c>
      <c r="AP90" s="1729">
        <f t="shared" si="8"/>
        <v>12663.573731282362</v>
      </c>
      <c r="AQ90" s="1729">
        <f t="shared" si="9"/>
        <v>11785.91839069637</v>
      </c>
      <c r="AR90" s="1729">
        <f t="shared" si="10"/>
        <v>16852.945577387782</v>
      </c>
      <c r="AS90" s="1729">
        <f t="shared" si="11"/>
        <v>1098.9911825030147</v>
      </c>
      <c r="AT90" s="1730">
        <f t="shared" si="12"/>
        <v>813.30016198861858</v>
      </c>
      <c r="AV90" s="2581"/>
      <c r="AW90" s="2582" t="s">
        <v>1983</v>
      </c>
      <c r="AX90" s="1728">
        <v>2510.0020257632418</v>
      </c>
      <c r="AY90" s="1729">
        <v>17221927.14781883</v>
      </c>
      <c r="AZ90" s="1729">
        <v>13476710.359869415</v>
      </c>
      <c r="BA90" s="1729">
        <v>3209751.7417668458</v>
      </c>
      <c r="BB90" s="1729">
        <v>2947691.2529747239</v>
      </c>
      <c r="BC90" s="1729">
        <v>2863487.2604110721</v>
      </c>
      <c r="BD90" s="1729">
        <v>5582048.7913909955</v>
      </c>
      <c r="BE90" s="1729">
        <v>14465305.490511561</v>
      </c>
      <c r="BF90" s="1729">
        <v>4857006.0363884233</v>
      </c>
      <c r="BG90" s="1729">
        <v>1912291.3444916329</v>
      </c>
      <c r="BH90" s="1729">
        <v>12663573.731282363</v>
      </c>
      <c r="BI90" s="1729">
        <v>11785918.390696369</v>
      </c>
      <c r="BJ90" s="1729">
        <v>16852945.57738778</v>
      </c>
      <c r="BK90" s="1729">
        <v>1098991.1825030146</v>
      </c>
      <c r="BL90" s="1730">
        <v>813300.16198861855</v>
      </c>
    </row>
    <row r="91" spans="5:64" ht="16.5" customHeight="1" thickBot="1">
      <c r="E91" s="689" t="s">
        <v>846</v>
      </c>
      <c r="F91" s="759">
        <f t="shared" si="14"/>
        <v>6.6422120015778807</v>
      </c>
      <c r="G91" s="684">
        <f>W53</f>
        <v>3555.5772746804214</v>
      </c>
      <c r="H91" s="2218">
        <v>6.6</v>
      </c>
      <c r="I91" s="690">
        <v>3103</v>
      </c>
      <c r="J91" s="755">
        <f t="shared" si="16"/>
        <v>0.63957578148304661</v>
      </c>
      <c r="K91" s="755">
        <f t="shared" si="16"/>
        <v>14.585152261695825</v>
      </c>
      <c r="R91" s="100" t="s">
        <v>846</v>
      </c>
      <c r="S91" s="660">
        <f t="shared" si="19"/>
        <v>432.99999999120053</v>
      </c>
      <c r="T91" s="678">
        <f t="shared" si="20"/>
        <v>41661.714278871201</v>
      </c>
      <c r="U91" s="660">
        <v>418</v>
      </c>
      <c r="V91" s="678">
        <v>26070</v>
      </c>
      <c r="W91" s="2193"/>
      <c r="AD91" s="2581"/>
      <c r="AE91" s="2582" t="s">
        <v>1984</v>
      </c>
      <c r="AF91" s="1728">
        <v>2231.2144582768115</v>
      </c>
      <c r="AG91" s="1729">
        <f t="shared" si="13"/>
        <v>31343.242783729434</v>
      </c>
      <c r="AH91" s="1729">
        <f t="shared" si="0"/>
        <v>24892.24461285118</v>
      </c>
      <c r="AI91" s="1729">
        <f t="shared" si="1"/>
        <v>6383.5297764206543</v>
      </c>
      <c r="AJ91" s="1729">
        <f t="shared" si="2"/>
        <v>6003.6999877549188</v>
      </c>
      <c r="AK91" s="1729">
        <f t="shared" si="3"/>
        <v>5924.1061539632456</v>
      </c>
      <c r="AL91" s="1729">
        <f t="shared" si="4"/>
        <v>11351.94540889909</v>
      </c>
      <c r="AM91" s="1729">
        <f t="shared" si="5"/>
        <v>33488.124226711705</v>
      </c>
      <c r="AN91" s="1747">
        <f t="shared" si="6"/>
        <v>9852.2345244455282</v>
      </c>
      <c r="AO91" s="1752">
        <f t="shared" si="7"/>
        <v>4249.9302339329834</v>
      </c>
      <c r="AP91" s="1729">
        <f t="shared" si="8"/>
        <v>23396.40347849387</v>
      </c>
      <c r="AQ91" s="1729">
        <f t="shared" si="9"/>
        <v>21710.986246252101</v>
      </c>
      <c r="AR91" s="1729">
        <f t="shared" si="10"/>
        <v>31248.732481350544</v>
      </c>
      <c r="AS91" s="1729">
        <f t="shared" si="11"/>
        <v>2750.435275115487</v>
      </c>
      <c r="AT91" s="1730">
        <f t="shared" si="12"/>
        <v>1499.4949588174984</v>
      </c>
      <c r="AV91" s="2581"/>
      <c r="AW91" s="2582" t="s">
        <v>1984</v>
      </c>
      <c r="AX91" s="1728">
        <v>2231.2144582768105</v>
      </c>
      <c r="AY91" s="1729">
        <v>31343242.783729434</v>
      </c>
      <c r="AZ91" s="1729">
        <v>24892244.61285118</v>
      </c>
      <c r="BA91" s="1729">
        <v>6383529.7764206547</v>
      </c>
      <c r="BB91" s="1729">
        <v>6003699.9877549186</v>
      </c>
      <c r="BC91" s="1729">
        <v>5924106.1539632455</v>
      </c>
      <c r="BD91" s="1729">
        <v>11351945.408899089</v>
      </c>
      <c r="BE91" s="1729">
        <v>33488124.226711705</v>
      </c>
      <c r="BF91" s="1729">
        <v>9852234.5244455282</v>
      </c>
      <c r="BG91" s="1729">
        <v>4249930.2339329831</v>
      </c>
      <c r="BH91" s="1729">
        <v>23396403.478493869</v>
      </c>
      <c r="BI91" s="1729">
        <v>21710986.246252101</v>
      </c>
      <c r="BJ91" s="1729">
        <v>31248732.481350545</v>
      </c>
      <c r="BK91" s="1729">
        <v>2750435.2751154872</v>
      </c>
      <c r="BL91" s="1730">
        <v>1499494.9588174983</v>
      </c>
    </row>
    <row r="92" spans="5:64" ht="16.5" customHeight="1">
      <c r="E92" s="1050"/>
      <c r="R92" s="100" t="s">
        <v>847</v>
      </c>
      <c r="S92" s="668"/>
      <c r="T92" s="660"/>
      <c r="U92" s="668"/>
      <c r="V92" s="660"/>
      <c r="W92" s="2191"/>
      <c r="AD92" s="2581"/>
      <c r="AE92" s="2582" t="s">
        <v>1985</v>
      </c>
      <c r="AF92" s="1728">
        <v>1430.1710887745019</v>
      </c>
      <c r="AG92" s="1729">
        <f t="shared" si="13"/>
        <v>56689.444793624534</v>
      </c>
      <c r="AH92" s="1729">
        <f t="shared" si="0"/>
        <v>44634.634658628711</v>
      </c>
      <c r="AI92" s="1729">
        <f t="shared" si="1"/>
        <v>9723.6402221743756</v>
      </c>
      <c r="AJ92" s="1729">
        <f t="shared" si="2"/>
        <v>9113.8862009492041</v>
      </c>
      <c r="AK92" s="1729">
        <f t="shared" si="3"/>
        <v>8968.3791973936568</v>
      </c>
      <c r="AL92" s="1729">
        <f t="shared" si="4"/>
        <v>20075.406550933465</v>
      </c>
      <c r="AM92" s="1729">
        <f t="shared" si="5"/>
        <v>72542.81860596723</v>
      </c>
      <c r="AN92" s="1747">
        <f t="shared" si="6"/>
        <v>18143.225385377431</v>
      </c>
      <c r="AO92" s="1752">
        <f t="shared" si="7"/>
        <v>6905.0536686037331</v>
      </c>
      <c r="AP92" s="1729">
        <f t="shared" si="8"/>
        <v>43038.704317248565</v>
      </c>
      <c r="AQ92" s="1729">
        <f t="shared" si="9"/>
        <v>41842.517286609327</v>
      </c>
      <c r="AR92" s="1729">
        <f t="shared" si="10"/>
        <v>56045.430878593943</v>
      </c>
      <c r="AS92" s="1729">
        <f t="shared" si="11"/>
        <v>3854.2541403849382</v>
      </c>
      <c r="AT92" s="1730">
        <f t="shared" si="12"/>
        <v>3050.7995282187926</v>
      </c>
      <c r="AV92" s="2581"/>
      <c r="AW92" s="2582" t="s">
        <v>1985</v>
      </c>
      <c r="AX92" s="1728">
        <v>1431.1710887745019</v>
      </c>
      <c r="AY92" s="1729">
        <v>56689444.793624535</v>
      </c>
      <c r="AZ92" s="1729">
        <v>44634634.65862871</v>
      </c>
      <c r="BA92" s="1729">
        <v>9723640.2221743762</v>
      </c>
      <c r="BB92" s="1729">
        <v>9113886.2009492032</v>
      </c>
      <c r="BC92" s="1729">
        <v>8968379.1973936576</v>
      </c>
      <c r="BD92" s="1729">
        <v>20075406.550933465</v>
      </c>
      <c r="BE92" s="1729">
        <v>72542818.605967224</v>
      </c>
      <c r="BF92" s="1729">
        <v>18143225.385377429</v>
      </c>
      <c r="BG92" s="1729">
        <v>6905053.6686037332</v>
      </c>
      <c r="BH92" s="1729">
        <v>43038704.317248568</v>
      </c>
      <c r="BI92" s="1729">
        <v>41842517.286609329</v>
      </c>
      <c r="BJ92" s="1729">
        <v>56045430.878593944</v>
      </c>
      <c r="BK92" s="1729">
        <v>3854254.1403849381</v>
      </c>
      <c r="BL92" s="1730">
        <v>3050799.5282187928</v>
      </c>
    </row>
    <row r="93" spans="5:64" ht="16.5" customHeight="1">
      <c r="E93" s="1050"/>
      <c r="R93" s="664" t="s">
        <v>915</v>
      </c>
      <c r="S93" s="679">
        <f>'32.'!E30</f>
        <v>13179.744560735528</v>
      </c>
      <c r="T93" s="679">
        <f>'32.'!L30</f>
        <v>44371.250981447047</v>
      </c>
      <c r="U93" s="679">
        <v>12525</v>
      </c>
      <c r="V93" s="679">
        <v>34910</v>
      </c>
      <c r="W93" s="2192"/>
      <c r="AD93" s="2581"/>
      <c r="AE93" s="2582" t="s">
        <v>1986</v>
      </c>
      <c r="AF93" s="1728">
        <v>1541.2008400105651</v>
      </c>
      <c r="AG93" s="1729">
        <f t="shared" si="13"/>
        <v>105145.99898532136</v>
      </c>
      <c r="AH93" s="1729">
        <f t="shared" si="0"/>
        <v>86037.286662646933</v>
      </c>
      <c r="AI93" s="1729">
        <f t="shared" si="1"/>
        <v>14675.415696329987</v>
      </c>
      <c r="AJ93" s="1729">
        <f t="shared" si="2"/>
        <v>13746.201655146615</v>
      </c>
      <c r="AK93" s="1729">
        <f t="shared" si="3"/>
        <v>13370.496224773748</v>
      </c>
      <c r="AL93" s="1729">
        <f t="shared" si="4"/>
        <v>41292.987955087272</v>
      </c>
      <c r="AM93" s="1729">
        <f t="shared" si="5"/>
        <v>174601.23527187319</v>
      </c>
      <c r="AN93" s="1747">
        <f t="shared" si="6"/>
        <v>29409.012292460517</v>
      </c>
      <c r="AO93" s="1752">
        <f t="shared" si="7"/>
        <v>12889.042249290213</v>
      </c>
      <c r="AP93" s="1729">
        <f t="shared" si="8"/>
        <v>70998.607016185662</v>
      </c>
      <c r="AQ93" s="1729">
        <f t="shared" si="9"/>
        <v>70959.092928315978</v>
      </c>
      <c r="AR93" s="1729">
        <f t="shared" si="10"/>
        <v>103264.93744362317</v>
      </c>
      <c r="AS93" s="1729">
        <f t="shared" si="11"/>
        <v>8834.9057950268452</v>
      </c>
      <c r="AT93" s="1730">
        <f t="shared" si="12"/>
        <v>4054.1364542633701</v>
      </c>
      <c r="AV93" s="2581"/>
      <c r="AW93" s="2582" t="s">
        <v>1986</v>
      </c>
      <c r="AX93" s="1728">
        <v>1541.2008400105642</v>
      </c>
      <c r="AY93" s="1729">
        <v>105145998.98532136</v>
      </c>
      <c r="AZ93" s="1729">
        <v>86037286.662646934</v>
      </c>
      <c r="BA93" s="1729">
        <v>14675415.696329987</v>
      </c>
      <c r="BB93" s="1729">
        <v>13746201.655146616</v>
      </c>
      <c r="BC93" s="1729">
        <v>13370496.224773748</v>
      </c>
      <c r="BD93" s="1729">
        <v>41292987.955087274</v>
      </c>
      <c r="BE93" s="1729">
        <v>174601235.27187318</v>
      </c>
      <c r="BF93" s="1729">
        <v>29409012.292460516</v>
      </c>
      <c r="BG93" s="1729">
        <v>12889042.249290213</v>
      </c>
      <c r="BH93" s="1729">
        <v>70998607.016185656</v>
      </c>
      <c r="BI93" s="1729">
        <v>70959092.928315982</v>
      </c>
      <c r="BJ93" s="1729">
        <v>103264937.44362317</v>
      </c>
      <c r="BK93" s="1729">
        <v>8834905.7950268444</v>
      </c>
      <c r="BL93" s="1730">
        <v>4054136.45426337</v>
      </c>
    </row>
    <row r="94" spans="5:64" ht="16.5" customHeight="1">
      <c r="E94" s="1050"/>
      <c r="R94" s="664" t="s">
        <v>916</v>
      </c>
      <c r="S94" s="679">
        <f>'32.'!E31</f>
        <v>1890.7276667529929</v>
      </c>
      <c r="T94" s="679">
        <f>'32.'!L31</f>
        <v>160680.62715234447</v>
      </c>
      <c r="U94" s="679">
        <v>1912</v>
      </c>
      <c r="V94" s="679">
        <v>148254</v>
      </c>
      <c r="W94" s="2192"/>
      <c r="AD94" s="2581"/>
      <c r="AE94" s="2582" t="s">
        <v>1987</v>
      </c>
      <c r="AF94" s="1728">
        <v>433.15289098998005</v>
      </c>
      <c r="AG94" s="1729">
        <f t="shared" si="13"/>
        <v>147991.05506698036</v>
      </c>
      <c r="AH94" s="1729">
        <f t="shared" ref="AH94:AH97" si="21">AZ94/1000</f>
        <v>125753.16379781545</v>
      </c>
      <c r="AI94" s="1729">
        <f t="shared" ref="AI94:AI97" si="22">BA94/1000</f>
        <v>29898.944426180577</v>
      </c>
      <c r="AJ94" s="1729">
        <f t="shared" ref="AJ94:AJ97" si="23">BB94/1000</f>
        <v>28039.554546847605</v>
      </c>
      <c r="AK94" s="1729">
        <f t="shared" ref="AK94:AK97" si="24">BC94/1000</f>
        <v>27652.616221022894</v>
      </c>
      <c r="AL94" s="1729">
        <f t="shared" ref="AL94:AL97" si="25">BD94/1000</f>
        <v>79508.968682595863</v>
      </c>
      <c r="AM94" s="1729">
        <f t="shared" ref="AM94:AM97" si="26">BE94/1000</f>
        <v>389926.87483867374</v>
      </c>
      <c r="AN94" s="1747">
        <f t="shared" ref="AN94:AN97" si="27">BF94/1000</f>
        <v>74213.466884158217</v>
      </c>
      <c r="AO94" s="1752">
        <f t="shared" ref="AO94:AO97" si="28">BG94/1000</f>
        <v>22099.761869083206</v>
      </c>
      <c r="AP94" s="1729">
        <f t="shared" ref="AP94:AP97" si="29">BH94/1000</f>
        <v>123170.09379188111</v>
      </c>
      <c r="AQ94" s="1729">
        <f t="shared" ref="AQ94:AQ97" si="30">BI94/1000</f>
        <v>119866.21224119405</v>
      </c>
      <c r="AR94" s="1729">
        <f t="shared" ref="AR94:AR97" si="31">BJ94/1000</f>
        <v>144095.30266570466</v>
      </c>
      <c r="AS94" s="1729">
        <f t="shared" ref="AS94:AS97" si="32">BK94/1000</f>
        <v>15683.75465410532</v>
      </c>
      <c r="AT94" s="1730">
        <f t="shared" ref="AT94:AT97" si="33">BL94/1000</f>
        <v>6416.0072149778944</v>
      </c>
      <c r="AV94" s="2581"/>
      <c r="AW94" s="2582" t="s">
        <v>1987</v>
      </c>
      <c r="AX94" s="1728">
        <v>433.15289098998005</v>
      </c>
      <c r="AY94" s="1729">
        <v>147991055.06698036</v>
      </c>
      <c r="AZ94" s="1729">
        <v>125753163.79781544</v>
      </c>
      <c r="BA94" s="1729">
        <v>29898944.426180575</v>
      </c>
      <c r="BB94" s="1729">
        <v>28039554.546847604</v>
      </c>
      <c r="BC94" s="1729">
        <v>27652616.221022893</v>
      </c>
      <c r="BD94" s="1729">
        <v>79508968.682595864</v>
      </c>
      <c r="BE94" s="1729">
        <v>389926874.83867377</v>
      </c>
      <c r="BF94" s="1729">
        <v>74213466.884158224</v>
      </c>
      <c r="BG94" s="1729">
        <v>22099761.869083207</v>
      </c>
      <c r="BH94" s="1729">
        <v>123170093.79188111</v>
      </c>
      <c r="BI94" s="1729">
        <v>119866212.24119405</v>
      </c>
      <c r="BJ94" s="1729">
        <v>144095302.66570467</v>
      </c>
      <c r="BK94" s="1729">
        <v>15683754.654105321</v>
      </c>
      <c r="BL94" s="1730">
        <v>6416007.214977894</v>
      </c>
    </row>
    <row r="95" spans="5:64" ht="16.5" customHeight="1">
      <c r="E95" s="1050"/>
      <c r="R95" s="664" t="s">
        <v>917</v>
      </c>
      <c r="S95" s="679">
        <f>'32.'!E32</f>
        <v>1037.2995587676819</v>
      </c>
      <c r="T95" s="679">
        <f>'32.'!L32</f>
        <v>437277.36173011811</v>
      </c>
      <c r="U95" s="668">
        <v>927</v>
      </c>
      <c r="V95" s="679">
        <v>440187</v>
      </c>
      <c r="W95" s="2192"/>
      <c r="AD95" s="2581"/>
      <c r="AE95" s="2582" t="s">
        <v>1988</v>
      </c>
      <c r="AF95" s="1728">
        <v>452.02348707596497</v>
      </c>
      <c r="AG95" s="1729">
        <f t="shared" ref="AG95:AG97" si="34">AY95/1000</f>
        <v>248370.25599012309</v>
      </c>
      <c r="AH95" s="1729">
        <f t="shared" si="21"/>
        <v>227709.60977403531</v>
      </c>
      <c r="AI95" s="1729">
        <f t="shared" si="22"/>
        <v>61145.781520139884</v>
      </c>
      <c r="AJ95" s="1729">
        <f t="shared" si="23"/>
        <v>52921.675758853227</v>
      </c>
      <c r="AK95" s="1729">
        <f t="shared" si="24"/>
        <v>52069.675451242147</v>
      </c>
      <c r="AL95" s="1729">
        <f t="shared" si="25"/>
        <v>128270.14720676845</v>
      </c>
      <c r="AM95" s="1729">
        <f t="shared" si="26"/>
        <v>699943.029121464</v>
      </c>
      <c r="AN95" s="1747">
        <f t="shared" si="27"/>
        <v>89833.610464171725</v>
      </c>
      <c r="AO95" s="1752">
        <f t="shared" si="28"/>
        <v>39070.004214647037</v>
      </c>
      <c r="AP95" s="1729">
        <f t="shared" si="29"/>
        <v>220557.84196540707</v>
      </c>
      <c r="AQ95" s="1729">
        <f t="shared" si="30"/>
        <v>215874.82296335473</v>
      </c>
      <c r="AR95" s="1729">
        <f t="shared" si="31"/>
        <v>236037.83923274226</v>
      </c>
      <c r="AS95" s="1729">
        <f t="shared" si="32"/>
        <v>29444.79607095246</v>
      </c>
      <c r="AT95" s="1730">
        <f t="shared" si="33"/>
        <v>9625.2081436945628</v>
      </c>
      <c r="AV95" s="2581"/>
      <c r="AW95" s="2582" t="s">
        <v>1988</v>
      </c>
      <c r="AX95" s="1728">
        <v>452.02348707596508</v>
      </c>
      <c r="AY95" s="1729">
        <v>248370255.99012309</v>
      </c>
      <c r="AZ95" s="1729">
        <v>227709609.7740353</v>
      </c>
      <c r="BA95" s="1729">
        <v>61145781.520139888</v>
      </c>
      <c r="BB95" s="1729">
        <v>52921675.758853227</v>
      </c>
      <c r="BC95" s="1729">
        <v>52069675.451242149</v>
      </c>
      <c r="BD95" s="1729">
        <v>128270147.20676845</v>
      </c>
      <c r="BE95" s="1729">
        <v>699943029.12146401</v>
      </c>
      <c r="BF95" s="1729">
        <v>89833610.464171723</v>
      </c>
      <c r="BG95" s="1729">
        <v>39070004.21464704</v>
      </c>
      <c r="BH95" s="1729">
        <v>220557841.96540707</v>
      </c>
      <c r="BI95" s="1729">
        <v>215874822.96335474</v>
      </c>
      <c r="BJ95" s="1729">
        <v>236037839.23274225</v>
      </c>
      <c r="BK95" s="1729">
        <v>29444796.07095246</v>
      </c>
      <c r="BL95" s="1730">
        <v>9625208.1436945628</v>
      </c>
    </row>
    <row r="96" spans="5:64" ht="16.5" customHeight="1">
      <c r="E96" s="1050"/>
      <c r="R96" s="664" t="s">
        <v>918</v>
      </c>
      <c r="S96" s="679">
        <f>'32.'!E33</f>
        <v>255.88325401682465</v>
      </c>
      <c r="T96" s="679">
        <f>'32.'!L33</f>
        <v>1605249.3410003078</v>
      </c>
      <c r="U96" s="668">
        <v>196</v>
      </c>
      <c r="V96" s="679">
        <v>1692716</v>
      </c>
      <c r="W96" s="2192"/>
      <c r="AD96" s="2581"/>
      <c r="AE96" s="2582" t="s">
        <v>1989</v>
      </c>
      <c r="AF96" s="1728">
        <v>281.44613675216436</v>
      </c>
      <c r="AG96" s="1729">
        <f t="shared" si="34"/>
        <v>541740.2152598016</v>
      </c>
      <c r="AH96" s="1729">
        <f t="shared" si="21"/>
        <v>513010.2338777426</v>
      </c>
      <c r="AI96" s="1729">
        <f t="shared" si="22"/>
        <v>123218.41264515766</v>
      </c>
      <c r="AJ96" s="1729">
        <f t="shared" si="23"/>
        <v>118766.60450646993</v>
      </c>
      <c r="AK96" s="1729">
        <f t="shared" si="24"/>
        <v>117323.65899046416</v>
      </c>
      <c r="AL96" s="1729">
        <f t="shared" si="25"/>
        <v>244758.45722742018</v>
      </c>
      <c r="AM96" s="1729">
        <f t="shared" si="26"/>
        <v>1656352.4820165297</v>
      </c>
      <c r="AN96" s="1747">
        <f t="shared" si="27"/>
        <v>125065.21042448722</v>
      </c>
      <c r="AO96" s="1752">
        <f t="shared" si="28"/>
        <v>92422.387286419689</v>
      </c>
      <c r="AP96" s="1729">
        <f t="shared" si="29"/>
        <v>471145.09915100265</v>
      </c>
      <c r="AQ96" s="1729">
        <f t="shared" si="30"/>
        <v>491115.18880763953</v>
      </c>
      <c r="AR96" s="1729">
        <f t="shared" si="31"/>
        <v>476058.63945792045</v>
      </c>
      <c r="AS96" s="1729">
        <f t="shared" si="32"/>
        <v>73175.220559670648</v>
      </c>
      <c r="AT96" s="1730">
        <f t="shared" si="33"/>
        <v>19247.166726749027</v>
      </c>
      <c r="AV96" s="2581"/>
      <c r="AW96" s="2582" t="s">
        <v>1989</v>
      </c>
      <c r="AX96" s="1728">
        <v>281.44613675216436</v>
      </c>
      <c r="AY96" s="1729">
        <v>541740215.25980163</v>
      </c>
      <c r="AZ96" s="1729">
        <v>513010233.87774259</v>
      </c>
      <c r="BA96" s="1729">
        <v>123218412.64515767</v>
      </c>
      <c r="BB96" s="1729">
        <v>118766604.50646994</v>
      </c>
      <c r="BC96" s="1729">
        <v>117323658.99046417</v>
      </c>
      <c r="BD96" s="1729">
        <v>244758457.22742018</v>
      </c>
      <c r="BE96" s="1729">
        <v>1656352482.0165296</v>
      </c>
      <c r="BF96" s="1729">
        <v>125065210.42448722</v>
      </c>
      <c r="BG96" s="1729">
        <v>92422387.28641969</v>
      </c>
      <c r="BH96" s="1729">
        <v>471145099.15100265</v>
      </c>
      <c r="BI96" s="1729">
        <v>491115188.80763954</v>
      </c>
      <c r="BJ96" s="1729">
        <v>476058639.45792043</v>
      </c>
      <c r="BK96" s="1729">
        <v>73175220.559670642</v>
      </c>
      <c r="BL96" s="1730">
        <v>19247166.726749025</v>
      </c>
    </row>
    <row r="97" spans="5:64" ht="16.5" customHeight="1" thickBot="1">
      <c r="E97" s="1050"/>
      <c r="R97" s="664" t="s">
        <v>919</v>
      </c>
      <c r="S97" s="679">
        <f>'32.'!E34</f>
        <v>100.95166173098397</v>
      </c>
      <c r="T97" s="679">
        <f>'32.'!L34</f>
        <v>5715745.4714321056</v>
      </c>
      <c r="U97" s="668">
        <v>93</v>
      </c>
      <c r="V97" s="679">
        <v>4460439</v>
      </c>
      <c r="W97" s="2192"/>
      <c r="AD97" s="2583"/>
      <c r="AE97" s="1731" t="s">
        <v>1990</v>
      </c>
      <c r="AF97" s="1732">
        <v>160.59224652626634</v>
      </c>
      <c r="AG97" s="1733">
        <f t="shared" si="34"/>
        <v>1873400.4588872369</v>
      </c>
      <c r="AH97" s="1733">
        <f t="shared" si="21"/>
        <v>1854771.8077674834</v>
      </c>
      <c r="AI97" s="1733">
        <f t="shared" si="22"/>
        <v>495631.78257210954</v>
      </c>
      <c r="AJ97" s="1733">
        <f t="shared" si="23"/>
        <v>470143.22801312158</v>
      </c>
      <c r="AK97" s="1733">
        <f t="shared" si="24"/>
        <v>462200.16225799033</v>
      </c>
      <c r="AL97" s="1733">
        <f t="shared" si="25"/>
        <v>1014370.0538469999</v>
      </c>
      <c r="AM97" s="1733">
        <f t="shared" si="26"/>
        <v>9195684.4792583548</v>
      </c>
      <c r="AN97" s="1748">
        <f t="shared" si="27"/>
        <v>786771.15768558963</v>
      </c>
      <c r="AO97" s="1753">
        <f t="shared" si="28"/>
        <v>342410.79990982049</v>
      </c>
      <c r="AP97" s="1733">
        <f t="shared" si="29"/>
        <v>1806403.0328051825</v>
      </c>
      <c r="AQ97" s="1733">
        <f t="shared" si="30"/>
        <v>1725618.5760492063</v>
      </c>
      <c r="AR97" s="1733">
        <f t="shared" si="31"/>
        <v>1722290.7245609516</v>
      </c>
      <c r="AS97" s="1733">
        <f t="shared" si="32"/>
        <v>270257.75758190051</v>
      </c>
      <c r="AT97" s="1734">
        <f t="shared" si="33"/>
        <v>72153.042327919655</v>
      </c>
      <c r="AV97" s="2583"/>
      <c r="AW97" s="1731" t="s">
        <v>1990</v>
      </c>
      <c r="AX97" s="1732">
        <v>160.59224652626636</v>
      </c>
      <c r="AY97" s="1733">
        <v>1873400458.8872368</v>
      </c>
      <c r="AZ97" s="1733">
        <v>1854771807.7674835</v>
      </c>
      <c r="BA97" s="1733">
        <v>495631782.57210952</v>
      </c>
      <c r="BB97" s="1733">
        <v>470143228.0131216</v>
      </c>
      <c r="BC97" s="1733">
        <v>462200162.25799036</v>
      </c>
      <c r="BD97" s="1733">
        <v>1014370053.8469999</v>
      </c>
      <c r="BE97" s="1733">
        <v>9195684479.2583542</v>
      </c>
      <c r="BF97" s="1733">
        <v>786771157.68558967</v>
      </c>
      <c r="BG97" s="1733">
        <v>342410799.9098205</v>
      </c>
      <c r="BH97" s="1733">
        <v>1806403032.8051825</v>
      </c>
      <c r="BI97" s="1733">
        <v>1725618576.0492063</v>
      </c>
      <c r="BJ97" s="1733">
        <v>1722290724.5609515</v>
      </c>
      <c r="BK97" s="1733">
        <v>270257757.58190054</v>
      </c>
      <c r="BL97" s="1734">
        <v>72153042.327919662</v>
      </c>
    </row>
    <row r="98" spans="5:64" ht="16.5" customHeight="1" thickTop="1" thickBot="1">
      <c r="E98" s="1050"/>
      <c r="R98" s="665" t="s">
        <v>920</v>
      </c>
      <c r="S98" s="2157">
        <f>'32.'!E35</f>
        <v>37.415555555537644</v>
      </c>
      <c r="T98" s="2157">
        <f>'32.'!L35</f>
        <v>16439649.398935249</v>
      </c>
      <c r="U98" s="670">
        <v>34</v>
      </c>
      <c r="V98" s="2157">
        <v>10059368</v>
      </c>
      <c r="W98" s="2194"/>
    </row>
    <row r="99" spans="5:64" ht="16.5" customHeight="1" thickTop="1">
      <c r="E99" s="1050"/>
    </row>
    <row r="100" spans="5:64" ht="16.5" customHeight="1">
      <c r="E100" s="1050"/>
    </row>
    <row r="101" spans="5:64" ht="16.5" customHeight="1">
      <c r="E101" s="1050"/>
    </row>
    <row r="102" spans="5:64" ht="16.5" customHeight="1">
      <c r="E102" s="1050"/>
    </row>
    <row r="103" spans="5:64" ht="16.5" customHeight="1">
      <c r="E103" s="1050"/>
    </row>
    <row r="104" spans="5:64" ht="16.5" customHeight="1">
      <c r="E104" s="1050"/>
    </row>
    <row r="105" spans="5:64" ht="16.5" customHeight="1">
      <c r="E105" s="1050"/>
    </row>
    <row r="106" spans="5:64" ht="16.5" customHeight="1">
      <c r="E106" s="1050"/>
    </row>
    <row r="107" spans="5:64" ht="16.5" customHeight="1">
      <c r="E107" s="1050"/>
    </row>
    <row r="108" spans="5:64" ht="16.5" customHeight="1">
      <c r="E108" s="1050"/>
    </row>
    <row r="109" spans="5:64" ht="16.5" customHeight="1">
      <c r="E109" s="1050"/>
    </row>
    <row r="110" spans="5:64" ht="16.5" customHeight="1">
      <c r="E110" s="1050"/>
    </row>
    <row r="111" spans="5:64" ht="16.5" customHeight="1">
      <c r="E111" s="1050"/>
    </row>
    <row r="112" spans="5:64" ht="16.5" customHeight="1">
      <c r="E112" s="1050"/>
    </row>
    <row r="113" spans="5:5" ht="16.5" customHeight="1">
      <c r="E113" s="1050"/>
    </row>
    <row r="114" spans="5:5" ht="16.5" customHeight="1">
      <c r="E114" s="1050"/>
    </row>
    <row r="115" spans="5:5">
      <c r="E115" s="1050"/>
    </row>
    <row r="116" spans="5:5">
      <c r="E116" s="1050"/>
    </row>
    <row r="117" spans="5:5">
      <c r="E117" s="1050"/>
    </row>
    <row r="118" spans="5:5">
      <c r="E118" s="1050"/>
    </row>
    <row r="119" spans="5:5">
      <c r="E119" s="1050"/>
    </row>
    <row r="120" spans="5:5">
      <c r="E120" s="1050"/>
    </row>
    <row r="121" spans="5:5">
      <c r="E121" s="1050"/>
    </row>
    <row r="122" spans="5:5">
      <c r="E122" s="1050"/>
    </row>
    <row r="123" spans="5:5">
      <c r="E123" s="1050"/>
    </row>
    <row r="124" spans="5:5">
      <c r="E124" s="1050"/>
    </row>
    <row r="125" spans="5:5">
      <c r="E125" s="1050"/>
    </row>
    <row r="126" spans="5:5">
      <c r="E126" s="1050"/>
    </row>
    <row r="127" spans="5:5">
      <c r="E127" s="1050"/>
    </row>
    <row r="128" spans="5:5">
      <c r="E128" s="1050"/>
    </row>
    <row r="129" spans="5:5">
      <c r="E129" s="1050"/>
    </row>
    <row r="130" spans="5:5">
      <c r="E130" s="1050"/>
    </row>
    <row r="131" spans="5:5">
      <c r="E131" s="1050"/>
    </row>
    <row r="132" spans="5:5">
      <c r="E132" s="1050"/>
    </row>
    <row r="133" spans="5:5">
      <c r="E133" s="1050"/>
    </row>
    <row r="134" spans="5:5">
      <c r="E134" s="1050"/>
    </row>
    <row r="135" spans="5:5">
      <c r="E135" s="1050"/>
    </row>
    <row r="136" spans="5:5">
      <c r="E136" s="1050"/>
    </row>
    <row r="137" spans="5:5">
      <c r="E137" s="1050"/>
    </row>
    <row r="138" spans="5:5">
      <c r="E138" s="1050"/>
    </row>
    <row r="139" spans="5:5">
      <c r="E139" s="1050"/>
    </row>
    <row r="140" spans="5:5">
      <c r="E140" s="1050"/>
    </row>
    <row r="141" spans="5:5">
      <c r="E141" s="1050"/>
    </row>
    <row r="142" spans="5:5">
      <c r="E142" s="1050"/>
    </row>
    <row r="143" spans="5:5">
      <c r="E143" s="1050"/>
    </row>
    <row r="144" spans="5:5">
      <c r="E144" s="1050"/>
    </row>
    <row r="145" spans="5:5">
      <c r="E145" s="1050"/>
    </row>
    <row r="146" spans="5:5">
      <c r="E146" s="1050"/>
    </row>
    <row r="147" spans="5:5">
      <c r="E147" s="1050"/>
    </row>
    <row r="148" spans="5:5">
      <c r="E148" s="1050"/>
    </row>
    <row r="149" spans="5:5">
      <c r="E149" s="1050"/>
    </row>
    <row r="150" spans="5:5">
      <c r="E150" s="1050"/>
    </row>
    <row r="151" spans="5:5">
      <c r="E151" s="1050"/>
    </row>
    <row r="152" spans="5:5">
      <c r="E152" s="1050"/>
    </row>
    <row r="153" spans="5:5">
      <c r="E153" s="1050"/>
    </row>
    <row r="154" spans="5:5">
      <c r="E154" s="1050"/>
    </row>
    <row r="155" spans="5:5">
      <c r="E155" s="1050"/>
    </row>
    <row r="156" spans="5:5">
      <c r="E156" s="1050"/>
    </row>
    <row r="157" spans="5:5">
      <c r="E157" s="1050"/>
    </row>
    <row r="158" spans="5:5">
      <c r="E158" s="1050"/>
    </row>
    <row r="159" spans="5:5">
      <c r="E159" s="1050"/>
    </row>
    <row r="160" spans="5:5">
      <c r="E160" s="1050"/>
    </row>
    <row r="161" spans="5:5">
      <c r="E161" s="1050"/>
    </row>
    <row r="162" spans="5:5">
      <c r="E162" s="1050"/>
    </row>
    <row r="163" spans="5:5">
      <c r="E163" s="1050"/>
    </row>
    <row r="164" spans="5:5">
      <c r="E164" s="1050"/>
    </row>
    <row r="165" spans="5:5">
      <c r="E165" s="1050"/>
    </row>
    <row r="166" spans="5:5">
      <c r="E166" s="1050"/>
    </row>
    <row r="167" spans="5:5">
      <c r="E167" s="1050"/>
    </row>
    <row r="168" spans="5:5">
      <c r="E168" s="1050"/>
    </row>
    <row r="169" spans="5:5">
      <c r="E169" s="1050"/>
    </row>
    <row r="170" spans="5:5">
      <c r="E170" s="1050"/>
    </row>
    <row r="171" spans="5:5">
      <c r="E171" s="1050"/>
    </row>
    <row r="172" spans="5:5">
      <c r="E172" s="1050"/>
    </row>
    <row r="173" spans="5:5">
      <c r="E173" s="1050"/>
    </row>
    <row r="174" spans="5:5">
      <c r="E174" s="1050"/>
    </row>
    <row r="175" spans="5:5">
      <c r="E175" s="1050"/>
    </row>
    <row r="176" spans="5:5">
      <c r="E176" s="1050"/>
    </row>
    <row r="177" spans="5:5">
      <c r="E177" s="1050"/>
    </row>
    <row r="178" spans="5:5">
      <c r="E178" s="1050"/>
    </row>
    <row r="179" spans="5:5">
      <c r="E179" s="1050"/>
    </row>
    <row r="180" spans="5:5">
      <c r="E180" s="1050"/>
    </row>
    <row r="181" spans="5:5">
      <c r="E181" s="1050"/>
    </row>
    <row r="182" spans="5:5">
      <c r="E182" s="1050"/>
    </row>
    <row r="183" spans="5:5">
      <c r="E183" s="1050"/>
    </row>
    <row r="184" spans="5:5">
      <c r="E184" s="1050"/>
    </row>
    <row r="185" spans="5:5">
      <c r="E185" s="1050"/>
    </row>
    <row r="186" spans="5:5">
      <c r="E186" s="1050"/>
    </row>
    <row r="187" spans="5:5">
      <c r="E187" s="1050"/>
    </row>
    <row r="188" spans="5:5">
      <c r="E188" s="1050"/>
    </row>
    <row r="189" spans="5:5">
      <c r="E189" s="1050"/>
    </row>
    <row r="190" spans="5:5">
      <c r="E190" s="1050"/>
    </row>
    <row r="191" spans="5:5">
      <c r="E191" s="1050"/>
    </row>
    <row r="192" spans="5:5">
      <c r="E192" s="1050"/>
    </row>
    <row r="193" spans="5:5">
      <c r="E193" s="1050"/>
    </row>
    <row r="194" spans="5:5">
      <c r="E194" s="1050"/>
    </row>
    <row r="195" spans="5:5">
      <c r="E195" s="1050"/>
    </row>
    <row r="196" spans="5:5">
      <c r="E196" s="1050"/>
    </row>
    <row r="197" spans="5:5">
      <c r="E197" s="1050"/>
    </row>
    <row r="198" spans="5:5">
      <c r="E198" s="1050"/>
    </row>
    <row r="199" spans="5:5">
      <c r="E199" s="1050"/>
    </row>
    <row r="200" spans="5:5">
      <c r="E200" s="1050"/>
    </row>
    <row r="201" spans="5:5">
      <c r="E201" s="1050"/>
    </row>
    <row r="202" spans="5:5">
      <c r="E202" s="1050"/>
    </row>
    <row r="203" spans="5:5">
      <c r="E203" s="1050"/>
    </row>
    <row r="204" spans="5:5">
      <c r="E204" s="1050"/>
    </row>
  </sheetData>
  <mergeCells count="98">
    <mergeCell ref="AV28:AW29"/>
    <mergeCell ref="AX28:AX29"/>
    <mergeCell ref="AV30:AV31"/>
    <mergeCell ref="AD28:AE29"/>
    <mergeCell ref="AF28:AF29"/>
    <mergeCell ref="AD30:AD31"/>
    <mergeCell ref="F65:G65"/>
    <mergeCell ref="H65:I65"/>
    <mergeCell ref="J65:K65"/>
    <mergeCell ref="G66:G67"/>
    <mergeCell ref="I66:I67"/>
    <mergeCell ref="J66:J68"/>
    <mergeCell ref="N27:Q27"/>
    <mergeCell ref="N32:P32"/>
    <mergeCell ref="N53:O53"/>
    <mergeCell ref="N28:Q28"/>
    <mergeCell ref="J1:M1"/>
    <mergeCell ref="N16:P16"/>
    <mergeCell ref="A14:C14"/>
    <mergeCell ref="A16:C16"/>
    <mergeCell ref="N15:P15"/>
    <mergeCell ref="A6:C6"/>
    <mergeCell ref="F3:F5"/>
    <mergeCell ref="I3:I4"/>
    <mergeCell ref="A3:C5"/>
    <mergeCell ref="N7:P7"/>
    <mergeCell ref="K3:K5"/>
    <mergeCell ref="H3:H5"/>
    <mergeCell ref="J3:J4"/>
    <mergeCell ref="M3:M5"/>
    <mergeCell ref="L3:L5"/>
    <mergeCell ref="G3:G5"/>
    <mergeCell ref="A7:C7"/>
    <mergeCell ref="E3:E5"/>
    <mergeCell ref="A8:C8"/>
    <mergeCell ref="A9:C9"/>
    <mergeCell ref="A12:C12"/>
    <mergeCell ref="A11:C11"/>
    <mergeCell ref="N10:P10"/>
    <mergeCell ref="N9:P9"/>
    <mergeCell ref="A32:C32"/>
    <mergeCell ref="A29:C29"/>
    <mergeCell ref="A10:C10"/>
    <mergeCell ref="A22:D22"/>
    <mergeCell ref="A23:D23"/>
    <mergeCell ref="A24:D24"/>
    <mergeCell ref="A25:D25"/>
    <mergeCell ref="A26:D26"/>
    <mergeCell ref="A27:D27"/>
    <mergeCell ref="A28:D28"/>
    <mergeCell ref="A54:C54"/>
    <mergeCell ref="N54:P54"/>
    <mergeCell ref="A15:C15"/>
    <mergeCell ref="Y3:Y5"/>
    <mergeCell ref="N17:P17"/>
    <mergeCell ref="AN12:AP12"/>
    <mergeCell ref="Z3:Z5"/>
    <mergeCell ref="V3:V5"/>
    <mergeCell ref="W3:W5"/>
    <mergeCell ref="X3:X5"/>
    <mergeCell ref="U3:U5"/>
    <mergeCell ref="N3:P5"/>
    <mergeCell ref="N8:P8"/>
    <mergeCell ref="N6:P6"/>
    <mergeCell ref="N11:P11"/>
    <mergeCell ref="N12:P12"/>
    <mergeCell ref="N14:P14"/>
    <mergeCell ref="R3:T4"/>
    <mergeCell ref="N13:P13"/>
    <mergeCell ref="A53:B53"/>
    <mergeCell ref="N39:O39"/>
    <mergeCell ref="A39:B39"/>
    <mergeCell ref="N29:P29"/>
    <mergeCell ref="A38:C38"/>
    <mergeCell ref="R65:R68"/>
    <mergeCell ref="S65:T65"/>
    <mergeCell ref="U65:V65"/>
    <mergeCell ref="W60:Z63"/>
    <mergeCell ref="N38:P38"/>
    <mergeCell ref="A13:C13"/>
    <mergeCell ref="A18:C18"/>
    <mergeCell ref="A20:C20"/>
    <mergeCell ref="N18:P18"/>
    <mergeCell ref="N20:P20"/>
    <mergeCell ref="N19:P19"/>
    <mergeCell ref="A19:C19"/>
    <mergeCell ref="A17:C17"/>
    <mergeCell ref="A21:C21"/>
    <mergeCell ref="N21:P21"/>
    <mergeCell ref="N59:O59"/>
    <mergeCell ref="A55:B55"/>
    <mergeCell ref="A59:B59"/>
    <mergeCell ref="N55:O55"/>
    <mergeCell ref="N22:Q22"/>
    <mergeCell ref="N23:Q23"/>
    <mergeCell ref="N24:Q24"/>
    <mergeCell ref="N25:Q25"/>
    <mergeCell ref="N26:Q26"/>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9" max="1048575" man="1"/>
    <brk id="13" max="1048575" man="1"/>
    <brk id="22"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M72"/>
  <sheetViews>
    <sheetView view="pageBreakPreview" zoomScaleNormal="50" zoomScaleSheetLayoutView="100" workbookViewId="0">
      <selection activeCell="E33" sqref="E33"/>
    </sheetView>
  </sheetViews>
  <sheetFormatPr defaultColWidth="9.140625" defaultRowHeight="15.75"/>
  <cols>
    <col min="1" max="1" width="2.28515625" style="509" customWidth="1"/>
    <col min="2" max="2" width="28.7109375" style="509" customWidth="1"/>
    <col min="3" max="3" width="2.28515625" style="509" customWidth="1"/>
    <col min="4" max="4" width="1.7109375" style="510" customWidth="1"/>
    <col min="5" max="5" width="15.7109375" style="1043" customWidth="1"/>
    <col min="6" max="6" width="15.7109375" style="849" customWidth="1"/>
    <col min="7" max="9" width="15.7109375" style="1043" customWidth="1"/>
    <col min="10" max="11" width="27.7109375" style="1043" customWidth="1"/>
    <col min="12" max="12" width="26" style="1043" customWidth="1"/>
    <col min="13" max="13" width="26" style="1050" customWidth="1"/>
    <col min="14" max="14" width="2.28515625" style="509" customWidth="1"/>
    <col min="15" max="15" width="28.7109375" style="509" customWidth="1"/>
    <col min="16" max="16" width="2.28515625" style="509" customWidth="1"/>
    <col min="17" max="17" width="1.7109375" style="510" customWidth="1"/>
    <col min="18" max="22" width="15.28515625" style="1043" customWidth="1"/>
    <col min="23" max="25" width="26.85546875" style="1043" customWidth="1"/>
    <col min="26" max="26" width="26.85546875" style="1050" customWidth="1"/>
    <col min="27" max="27" width="9.28515625" style="1043" customWidth="1"/>
    <col min="28" max="16384" width="9.140625" style="1043"/>
  </cols>
  <sheetData>
    <row r="1" spans="1:65" s="1330" customFormat="1" ht="35.1" customHeight="1">
      <c r="A1" s="1326"/>
      <c r="B1" s="1326"/>
      <c r="C1" s="1326"/>
      <c r="D1" s="1326"/>
      <c r="E1" s="1326"/>
      <c r="F1" s="1327"/>
      <c r="G1" s="1326"/>
      <c r="H1" s="1326"/>
      <c r="I1" s="1328" t="s">
        <v>1504</v>
      </c>
      <c r="J1" s="1329" t="s">
        <v>215</v>
      </c>
      <c r="K1" s="1326"/>
      <c r="L1" s="1326"/>
      <c r="M1" s="2399"/>
      <c r="N1" s="1326"/>
      <c r="O1" s="1326"/>
      <c r="P1" s="1326"/>
      <c r="Q1" s="1326"/>
      <c r="R1" s="1326"/>
      <c r="S1" s="1326"/>
      <c r="T1" s="1326"/>
      <c r="U1" s="1326"/>
      <c r="V1" s="1328" t="s">
        <v>1505</v>
      </c>
      <c r="W1" s="1329" t="s">
        <v>216</v>
      </c>
      <c r="X1" s="1326"/>
      <c r="Y1" s="1326"/>
      <c r="Z1" s="2399"/>
    </row>
    <row r="2" spans="1:65" ht="15" customHeight="1" thickBot="1">
      <c r="A2" s="1043"/>
      <c r="B2" s="486"/>
      <c r="C2" s="486"/>
      <c r="D2" s="487"/>
      <c r="M2" s="2400" t="s">
        <v>527</v>
      </c>
      <c r="N2" s="1044"/>
      <c r="O2" s="486"/>
      <c r="P2" s="486"/>
      <c r="Q2" s="487"/>
      <c r="R2" s="1044"/>
      <c r="S2" s="1044"/>
      <c r="T2" s="1044"/>
      <c r="W2" s="1045"/>
      <c r="Z2" s="2400" t="s">
        <v>527</v>
      </c>
    </row>
    <row r="3" spans="1:65" s="105" customFormat="1" ht="15" customHeight="1">
      <c r="A3" s="2621" t="s">
        <v>1</v>
      </c>
      <c r="B3" s="2621"/>
      <c r="C3" s="2621"/>
      <c r="D3" s="1142"/>
      <c r="E3" s="2613" t="s">
        <v>119</v>
      </c>
      <c r="F3" s="2613" t="s">
        <v>261</v>
      </c>
      <c r="G3" s="2613" t="s">
        <v>7</v>
      </c>
      <c r="H3" s="2613" t="s">
        <v>51</v>
      </c>
      <c r="I3" s="2669" t="s">
        <v>148</v>
      </c>
      <c r="J3" s="2630" t="s">
        <v>547</v>
      </c>
      <c r="K3" s="2613" t="s">
        <v>121</v>
      </c>
      <c r="L3" s="2613" t="s">
        <v>130</v>
      </c>
      <c r="M3" s="2627" t="s">
        <v>29</v>
      </c>
      <c r="N3" s="2621" t="s">
        <v>1</v>
      </c>
      <c r="O3" s="2621"/>
      <c r="P3" s="2621"/>
      <c r="Q3" s="1142"/>
      <c r="R3" s="2615" t="s">
        <v>325</v>
      </c>
      <c r="S3" s="2615"/>
      <c r="T3" s="2615"/>
      <c r="U3" s="2613" t="s">
        <v>132</v>
      </c>
      <c r="V3" s="2613" t="s">
        <v>133</v>
      </c>
      <c r="W3" s="2633" t="s">
        <v>30</v>
      </c>
      <c r="X3" s="2613" t="s">
        <v>31</v>
      </c>
      <c r="Y3" s="2613" t="s">
        <v>32</v>
      </c>
      <c r="Z3" s="2627" t="s">
        <v>260</v>
      </c>
    </row>
    <row r="4" spans="1:65" s="105" customFormat="1" ht="15" customHeight="1">
      <c r="A4" s="2622"/>
      <c r="B4" s="2622"/>
      <c r="C4" s="2622"/>
      <c r="D4" s="1143"/>
      <c r="E4" s="2614"/>
      <c r="F4" s="2614"/>
      <c r="G4" s="2614"/>
      <c r="H4" s="2614"/>
      <c r="I4" s="2671"/>
      <c r="J4" s="2632"/>
      <c r="K4" s="2614"/>
      <c r="L4" s="2614"/>
      <c r="M4" s="2628"/>
      <c r="N4" s="2622"/>
      <c r="O4" s="2622"/>
      <c r="P4" s="2622"/>
      <c r="Q4" s="1143"/>
      <c r="R4" s="2844"/>
      <c r="S4" s="2844"/>
      <c r="T4" s="2844"/>
      <c r="U4" s="2614"/>
      <c r="V4" s="2614"/>
      <c r="W4" s="2634"/>
      <c r="X4" s="2614"/>
      <c r="Y4" s="2614"/>
      <c r="Z4" s="2628"/>
    </row>
    <row r="5" spans="1:65" s="1146" customFormat="1" ht="35.1" customHeight="1">
      <c r="A5" s="2623"/>
      <c r="B5" s="2623"/>
      <c r="C5" s="2623"/>
      <c r="D5" s="1144"/>
      <c r="E5" s="2615"/>
      <c r="F5" s="2615"/>
      <c r="G5" s="2615"/>
      <c r="H5" s="2615"/>
      <c r="I5" s="1166" t="s">
        <v>35</v>
      </c>
      <c r="J5" s="106" t="s">
        <v>33</v>
      </c>
      <c r="K5" s="2615"/>
      <c r="L5" s="2615"/>
      <c r="M5" s="2629"/>
      <c r="N5" s="2623"/>
      <c r="O5" s="2623"/>
      <c r="P5" s="2623"/>
      <c r="Q5" s="1144"/>
      <c r="R5" s="1139" t="s">
        <v>326</v>
      </c>
      <c r="S5" s="1139" t="s">
        <v>327</v>
      </c>
      <c r="T5" s="1139" t="s">
        <v>328</v>
      </c>
      <c r="U5" s="2615"/>
      <c r="V5" s="2615"/>
      <c r="W5" s="2635"/>
      <c r="X5" s="2615"/>
      <c r="Y5" s="2615"/>
      <c r="Z5" s="2629"/>
    </row>
    <row r="6" spans="1:65" s="491" customFormat="1" ht="12.75" hidden="1" customHeight="1">
      <c r="A6" s="3107" t="s">
        <v>149</v>
      </c>
      <c r="B6" s="3107"/>
      <c r="C6" s="3107"/>
      <c r="D6" s="22"/>
      <c r="E6" s="409">
        <v>15868</v>
      </c>
      <c r="F6" s="50"/>
      <c r="G6" s="410">
        <v>38000283</v>
      </c>
      <c r="H6" s="410">
        <v>14880553</v>
      </c>
      <c r="I6" s="410">
        <v>14414416</v>
      </c>
      <c r="J6" s="410">
        <v>14269542</v>
      </c>
      <c r="K6" s="410">
        <v>16883181</v>
      </c>
      <c r="L6" s="410">
        <v>55706999</v>
      </c>
      <c r="M6" s="410">
        <v>11504050</v>
      </c>
      <c r="N6" s="3107" t="s">
        <v>149</v>
      </c>
      <c r="O6" s="3107"/>
      <c r="P6" s="3107"/>
      <c r="Q6" s="309"/>
      <c r="R6" s="488">
        <v>18.899999999999999</v>
      </c>
      <c r="S6" s="282"/>
      <c r="T6" s="282"/>
      <c r="U6" s="489">
        <v>41.92</v>
      </c>
      <c r="V6" s="489">
        <v>94.56</v>
      </c>
      <c r="W6" s="283">
        <v>8469278</v>
      </c>
      <c r="X6" s="283">
        <v>34949323.985379376</v>
      </c>
      <c r="Y6" s="283">
        <v>33164217</v>
      </c>
      <c r="Z6" s="283">
        <v>36373904</v>
      </c>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0"/>
      <c r="BK6" s="490"/>
      <c r="BL6" s="490"/>
      <c r="BM6" s="490"/>
    </row>
    <row r="7" spans="1:65" s="491" customFormat="1" ht="12.75" hidden="1" customHeight="1">
      <c r="A7" s="3103" t="s">
        <v>150</v>
      </c>
      <c r="B7" s="3103"/>
      <c r="C7" s="3103"/>
      <c r="D7" s="22"/>
      <c r="E7" s="364">
        <v>15359.729863485445</v>
      </c>
      <c r="F7" s="50"/>
      <c r="G7" s="283">
        <v>32226756</v>
      </c>
      <c r="H7" s="283">
        <v>10087914</v>
      </c>
      <c r="I7" s="283">
        <v>9627870</v>
      </c>
      <c r="J7" s="283">
        <v>9484193</v>
      </c>
      <c r="K7" s="283">
        <v>17277708</v>
      </c>
      <c r="L7" s="283">
        <v>78915637</v>
      </c>
      <c r="M7" s="283">
        <f>12322412-13695</f>
        <v>12308717</v>
      </c>
      <c r="N7" s="3103" t="s">
        <v>150</v>
      </c>
      <c r="O7" s="3103"/>
      <c r="P7" s="3103"/>
      <c r="Q7" s="309"/>
      <c r="R7" s="281">
        <v>16</v>
      </c>
      <c r="S7" s="282"/>
      <c r="T7" s="282"/>
      <c r="U7" s="489">
        <v>59.76</v>
      </c>
      <c r="V7" s="489">
        <v>90.97</v>
      </c>
      <c r="W7" s="283">
        <v>8025685</v>
      </c>
      <c r="X7" s="283">
        <v>32649973.27367295</v>
      </c>
      <c r="Y7" s="283">
        <v>32569579</v>
      </c>
      <c r="Z7" s="283">
        <v>31897761</v>
      </c>
      <c r="AA7" s="490"/>
      <c r="AB7" s="490"/>
      <c r="AC7" s="490"/>
      <c r="AD7" s="490"/>
      <c r="AE7" s="490"/>
      <c r="AF7" s="490"/>
      <c r="AG7" s="490"/>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row>
    <row r="8" spans="1:65" s="491" customFormat="1" ht="12.75" hidden="1" customHeight="1">
      <c r="A8" s="3103" t="s">
        <v>1124</v>
      </c>
      <c r="B8" s="3103"/>
      <c r="C8" s="3103"/>
      <c r="D8" s="22"/>
      <c r="E8" s="364">
        <v>16753</v>
      </c>
      <c r="F8" s="50"/>
      <c r="G8" s="283">
        <v>29069572.076642986</v>
      </c>
      <c r="H8" s="283">
        <v>7421640.541992479</v>
      </c>
      <c r="I8" s="283">
        <v>7118931.4749597088</v>
      </c>
      <c r="J8" s="283">
        <v>6988200.5610935353</v>
      </c>
      <c r="K8" s="492" t="s">
        <v>3</v>
      </c>
      <c r="L8" s="283">
        <v>38062711.132908292</v>
      </c>
      <c r="M8" s="283">
        <v>15098341.343795979</v>
      </c>
      <c r="N8" s="3103" t="s">
        <v>1124</v>
      </c>
      <c r="O8" s="3103"/>
      <c r="P8" s="3103"/>
      <c r="Q8" s="309"/>
      <c r="R8" s="281">
        <v>13.57619530830299</v>
      </c>
      <c r="S8" s="282"/>
      <c r="T8" s="282"/>
      <c r="U8" s="493">
        <v>164.07353906762967</v>
      </c>
      <c r="V8" s="493">
        <v>135.94096579717066</v>
      </c>
      <c r="W8" s="283">
        <v>5637055.8108995399</v>
      </c>
      <c r="X8" s="283">
        <v>30230996.896078315</v>
      </c>
      <c r="Y8" s="283">
        <v>29201524.025547665</v>
      </c>
      <c r="Z8" s="283">
        <v>28838948.785292186</v>
      </c>
      <c r="AA8" s="490"/>
      <c r="AB8" s="490"/>
      <c r="AC8" s="490"/>
      <c r="AD8" s="490"/>
      <c r="AE8" s="490"/>
      <c r="AF8" s="490"/>
      <c r="AG8" s="490"/>
      <c r="AH8" s="490"/>
      <c r="AI8" s="490"/>
      <c r="AJ8" s="490"/>
      <c r="AK8" s="490"/>
      <c r="AL8" s="490"/>
      <c r="AM8" s="490"/>
      <c r="AN8" s="490"/>
      <c r="AO8" s="490"/>
      <c r="AP8" s="490"/>
      <c r="AQ8" s="490"/>
      <c r="AR8" s="490"/>
      <c r="AS8" s="490"/>
      <c r="AT8" s="490"/>
      <c r="AU8" s="490"/>
      <c r="AV8" s="490"/>
      <c r="AW8" s="490"/>
      <c r="AX8" s="490"/>
      <c r="AY8" s="490"/>
      <c r="AZ8" s="490"/>
      <c r="BA8" s="490"/>
      <c r="BB8" s="490"/>
      <c r="BC8" s="490"/>
      <c r="BD8" s="490"/>
      <c r="BE8" s="490"/>
      <c r="BF8" s="490"/>
      <c r="BG8" s="490"/>
      <c r="BH8" s="490"/>
      <c r="BI8" s="490"/>
      <c r="BJ8" s="490"/>
      <c r="BK8" s="490"/>
      <c r="BL8" s="490"/>
      <c r="BM8" s="490"/>
    </row>
    <row r="9" spans="1:65" s="491" customFormat="1" ht="12.75" hidden="1" customHeight="1">
      <c r="A9" s="3103" t="s">
        <v>1125</v>
      </c>
      <c r="B9" s="3103"/>
      <c r="C9" s="3103"/>
      <c r="D9" s="22"/>
      <c r="E9" s="364">
        <v>16709.810728069348</v>
      </c>
      <c r="F9" s="50"/>
      <c r="G9" s="283">
        <v>24819993.317398854</v>
      </c>
      <c r="H9" s="283">
        <v>6975698.5134360427</v>
      </c>
      <c r="I9" s="283">
        <v>6548806.340429808</v>
      </c>
      <c r="J9" s="283">
        <v>6417702.4665102568</v>
      </c>
      <c r="K9" s="283">
        <v>14805676.077794304</v>
      </c>
      <c r="L9" s="283">
        <v>53138709.460663401</v>
      </c>
      <c r="M9" s="283">
        <f>8445820.02975982-15692</f>
        <v>8430128.0297598206</v>
      </c>
      <c r="N9" s="3103" t="s">
        <v>1125</v>
      </c>
      <c r="O9" s="3103"/>
      <c r="P9" s="3103"/>
      <c r="Q9" s="309"/>
      <c r="R9" s="281">
        <v>13.693336703596527</v>
      </c>
      <c r="S9" s="282"/>
      <c r="T9" s="282"/>
      <c r="U9" s="489">
        <v>61.149786302123523</v>
      </c>
      <c r="V9" s="489">
        <v>78.352407757836559</v>
      </c>
      <c r="W9" s="283">
        <v>5466864.7140928665</v>
      </c>
      <c r="X9" s="283">
        <v>24047010.815616611</v>
      </c>
      <c r="Y9" s="283">
        <v>25081570.798095502</v>
      </c>
      <c r="Z9" s="283">
        <v>24475804.43605119</v>
      </c>
      <c r="AA9" s="490"/>
      <c r="AB9" s="490"/>
      <c r="AC9" s="490"/>
      <c r="AD9" s="490"/>
      <c r="AE9" s="490"/>
      <c r="AF9" s="490"/>
      <c r="AG9" s="490"/>
      <c r="AH9" s="490"/>
      <c r="AI9" s="490"/>
      <c r="AJ9" s="490"/>
      <c r="AK9" s="490"/>
      <c r="AL9" s="490"/>
      <c r="AM9" s="490"/>
      <c r="AN9" s="490"/>
      <c r="AO9" s="490"/>
      <c r="AP9" s="490"/>
      <c r="AQ9" s="490"/>
      <c r="AR9" s="490"/>
      <c r="AS9" s="490"/>
      <c r="AT9" s="490"/>
      <c r="AU9" s="490"/>
      <c r="AV9" s="490"/>
      <c r="AW9" s="490"/>
      <c r="AX9" s="490"/>
      <c r="AY9" s="490"/>
      <c r="AZ9" s="490"/>
      <c r="BA9" s="490"/>
      <c r="BB9" s="490"/>
      <c r="BC9" s="490"/>
      <c r="BD9" s="490"/>
      <c r="BE9" s="490"/>
      <c r="BF9" s="490"/>
      <c r="BG9" s="490"/>
      <c r="BH9" s="490"/>
      <c r="BI9" s="490"/>
      <c r="BJ9" s="490"/>
      <c r="BK9" s="490"/>
      <c r="BL9" s="490"/>
      <c r="BM9" s="490"/>
    </row>
    <row r="10" spans="1:65" s="491" customFormat="1" ht="12.75" hidden="1" customHeight="1">
      <c r="A10" s="3103" t="s">
        <v>1126</v>
      </c>
      <c r="B10" s="3103"/>
      <c r="C10" s="3103"/>
      <c r="D10" s="22"/>
      <c r="E10" s="364">
        <v>16533.995190724818</v>
      </c>
      <c r="F10" s="50"/>
      <c r="G10" s="283">
        <v>29102293.856366757</v>
      </c>
      <c r="H10" s="283">
        <v>8265246.9581146343</v>
      </c>
      <c r="I10" s="283">
        <v>7858442.3894925797</v>
      </c>
      <c r="J10" s="283">
        <v>7712526.0002924874</v>
      </c>
      <c r="K10" s="283">
        <v>17081478.033633858</v>
      </c>
      <c r="L10" s="283">
        <v>66167213.224742383</v>
      </c>
      <c r="M10" s="283">
        <v>9760846.2545314189</v>
      </c>
      <c r="N10" s="3103" t="s">
        <v>1126</v>
      </c>
      <c r="O10" s="3103"/>
      <c r="P10" s="3103"/>
      <c r="Q10" s="309"/>
      <c r="R10" s="494">
        <v>13.847147503094851</v>
      </c>
      <c r="S10" s="495"/>
      <c r="T10" s="495"/>
      <c r="U10" s="489">
        <v>68.360652328271073</v>
      </c>
      <c r="V10" s="489">
        <v>84.572712609675065</v>
      </c>
      <c r="W10" s="283">
        <v>6094944.5022909548</v>
      </c>
      <c r="X10" s="283">
        <v>26861193.28509089</v>
      </c>
      <c r="Y10" s="283">
        <v>28831743.493352219</v>
      </c>
      <c r="Z10" s="283">
        <v>28796357.604535799</v>
      </c>
      <c r="AA10" s="490"/>
      <c r="AB10" s="490"/>
      <c r="AC10" s="490"/>
      <c r="AD10" s="490"/>
      <c r="AE10" s="490"/>
      <c r="AF10" s="490"/>
      <c r="AG10" s="490"/>
      <c r="AH10" s="490"/>
      <c r="AI10" s="490"/>
      <c r="AJ10" s="490"/>
      <c r="AK10" s="490"/>
      <c r="AL10" s="490"/>
      <c r="AM10" s="490"/>
      <c r="AN10" s="490"/>
      <c r="AO10" s="490"/>
      <c r="AP10" s="490"/>
      <c r="AQ10" s="490"/>
      <c r="AR10" s="490"/>
      <c r="AS10" s="490"/>
      <c r="AT10" s="490"/>
      <c r="AU10" s="490"/>
      <c r="AV10" s="490"/>
      <c r="AW10" s="490"/>
      <c r="AX10" s="490"/>
      <c r="AY10" s="490"/>
      <c r="AZ10" s="490"/>
      <c r="BA10" s="490"/>
      <c r="BB10" s="490"/>
      <c r="BC10" s="490"/>
      <c r="BD10" s="490"/>
      <c r="BE10" s="490"/>
      <c r="BF10" s="490"/>
      <c r="BG10" s="490"/>
      <c r="BH10" s="490"/>
      <c r="BI10" s="490"/>
      <c r="BJ10" s="490"/>
      <c r="BK10" s="490"/>
      <c r="BL10" s="490"/>
      <c r="BM10" s="490"/>
    </row>
    <row r="11" spans="1:65" s="491" customFormat="1" ht="13.7" hidden="1" customHeight="1">
      <c r="A11" s="3103" t="s">
        <v>1127</v>
      </c>
      <c r="B11" s="3103"/>
      <c r="C11" s="3103"/>
      <c r="D11" s="22"/>
      <c r="E11" s="50">
        <v>13011.99059823642</v>
      </c>
      <c r="F11" s="50"/>
      <c r="G11" s="50">
        <v>40672262.673198916</v>
      </c>
      <c r="H11" s="50">
        <v>10792351.597330956</v>
      </c>
      <c r="I11" s="50">
        <v>10313606.368681652</v>
      </c>
      <c r="J11" s="50">
        <v>10157442.369034547</v>
      </c>
      <c r="K11" s="50">
        <v>19960205.087424122</v>
      </c>
      <c r="L11" s="50">
        <v>84883820.509927526</v>
      </c>
      <c r="M11" s="283">
        <v>11015532.111912977</v>
      </c>
      <c r="N11" s="3103" t="s">
        <v>1127</v>
      </c>
      <c r="O11" s="3103"/>
      <c r="P11" s="3103"/>
      <c r="Q11" s="22"/>
      <c r="R11" s="466">
        <v>14.903616465171332</v>
      </c>
      <c r="S11" s="466"/>
      <c r="T11" s="466"/>
      <c r="U11" s="496">
        <v>57.854640886932025</v>
      </c>
      <c r="V11" s="496">
        <v>91.728767000697957</v>
      </c>
      <c r="W11" s="50">
        <v>8039996.3683346724</v>
      </c>
      <c r="X11" s="50">
        <v>36036883.255956262</v>
      </c>
      <c r="Y11" s="50">
        <v>38156267.566526264</v>
      </c>
      <c r="Z11" s="283">
        <v>40418461.932847165</v>
      </c>
      <c r="AA11" s="490"/>
      <c r="AB11" s="490"/>
      <c r="AC11" s="490"/>
      <c r="AD11" s="490"/>
      <c r="AE11" s="490"/>
      <c r="AF11" s="490"/>
      <c r="AG11" s="490"/>
      <c r="AH11" s="490"/>
      <c r="AI11" s="490"/>
      <c r="AJ11" s="490"/>
      <c r="AK11" s="490"/>
      <c r="AL11" s="490"/>
      <c r="AM11" s="490"/>
      <c r="AN11" s="490"/>
      <c r="AO11" s="490"/>
      <c r="AP11" s="490"/>
      <c r="AQ11" s="490"/>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row>
    <row r="12" spans="1:65" s="491" customFormat="1" ht="13.7" hidden="1" customHeight="1">
      <c r="A12" s="3103" t="s">
        <v>1128</v>
      </c>
      <c r="B12" s="3103"/>
      <c r="C12" s="3103"/>
      <c r="D12" s="22"/>
      <c r="E12" s="50">
        <v>12681.999974313834</v>
      </c>
      <c r="F12" s="50"/>
      <c r="G12" s="50">
        <v>43572072.339658655</v>
      </c>
      <c r="H12" s="50">
        <v>11126542.005419679</v>
      </c>
      <c r="I12" s="50">
        <v>10601341.314587303</v>
      </c>
      <c r="J12" s="50">
        <v>10414175.687696068</v>
      </c>
      <c r="K12" s="50">
        <v>21442343.416419532</v>
      </c>
      <c r="L12" s="50">
        <v>87573289.677770346</v>
      </c>
      <c r="M12" s="283">
        <v>11777836.200894887</v>
      </c>
      <c r="N12" s="3103" t="s">
        <v>1128</v>
      </c>
      <c r="O12" s="3103"/>
      <c r="P12" s="3103"/>
      <c r="Q12" s="22"/>
      <c r="R12" s="462">
        <v>13.100477577883749</v>
      </c>
      <c r="S12" s="462"/>
      <c r="T12" s="462"/>
      <c r="U12" s="497">
        <v>90.247757722919943</v>
      </c>
      <c r="V12" s="497">
        <v>97.045204296512836</v>
      </c>
      <c r="W12" s="50">
        <v>7963101.510900951</v>
      </c>
      <c r="X12" s="50">
        <v>39498517.644465096</v>
      </c>
      <c r="Y12" s="50">
        <v>41772861.846913978</v>
      </c>
      <c r="Z12" s="283">
        <v>42917264.444858715</v>
      </c>
      <c r="AA12" s="490"/>
      <c r="AB12" s="490"/>
      <c r="AC12" s="490"/>
      <c r="AD12" s="490"/>
      <c r="AE12" s="490"/>
      <c r="AF12" s="490"/>
      <c r="AG12" s="490"/>
      <c r="AH12" s="490"/>
      <c r="AI12" s="490"/>
      <c r="AJ12" s="490"/>
      <c r="AK12" s="490"/>
      <c r="AL12" s="490"/>
      <c r="AM12" s="490"/>
      <c r="AN12" s="490"/>
      <c r="AO12" s="490"/>
      <c r="AP12" s="490"/>
      <c r="AQ12" s="490"/>
      <c r="AR12" s="490"/>
      <c r="AS12" s="490"/>
      <c r="AT12" s="490"/>
      <c r="AU12" s="490"/>
      <c r="AV12" s="490"/>
      <c r="AW12" s="490"/>
      <c r="AX12" s="490"/>
      <c r="AY12" s="490"/>
      <c r="AZ12" s="490"/>
      <c r="BA12" s="490"/>
      <c r="BB12" s="490"/>
      <c r="BC12" s="490"/>
      <c r="BD12" s="490"/>
      <c r="BE12" s="490"/>
      <c r="BF12" s="490"/>
      <c r="BG12" s="490"/>
      <c r="BH12" s="490"/>
      <c r="BI12" s="490"/>
      <c r="BJ12" s="490"/>
      <c r="BK12" s="490"/>
      <c r="BL12" s="490"/>
      <c r="BM12" s="490"/>
    </row>
    <row r="13" spans="1:65" s="491" customFormat="1" ht="13.7" hidden="1" customHeight="1">
      <c r="A13" s="3103" t="s">
        <v>1129</v>
      </c>
      <c r="B13" s="3103"/>
      <c r="C13" s="3103"/>
      <c r="D13" s="22"/>
      <c r="E13" s="50">
        <v>12737</v>
      </c>
      <c r="F13" s="284" t="s">
        <v>112</v>
      </c>
      <c r="G13" s="50">
        <v>47259483.913721323</v>
      </c>
      <c r="H13" s="50">
        <v>13574827.144921239</v>
      </c>
      <c r="I13" s="50">
        <v>13062430.544395834</v>
      </c>
      <c r="J13" s="50">
        <v>12871699.04661341</v>
      </c>
      <c r="K13" s="284" t="s">
        <v>405</v>
      </c>
      <c r="L13" s="50">
        <v>142431770.12462345</v>
      </c>
      <c r="M13" s="283">
        <v>12961093.194887342</v>
      </c>
      <c r="N13" s="3103" t="s">
        <v>1129</v>
      </c>
      <c r="O13" s="3103"/>
      <c r="P13" s="3103"/>
      <c r="Q13" s="22"/>
      <c r="R13" s="462">
        <v>12.240656488573869</v>
      </c>
      <c r="S13" s="284" t="s">
        <v>405</v>
      </c>
      <c r="T13" s="284" t="s">
        <v>405</v>
      </c>
      <c r="U13" s="497">
        <v>131.52585555764125</v>
      </c>
      <c r="V13" s="497">
        <v>127.80136291986295</v>
      </c>
      <c r="W13" s="50">
        <v>7929324.4792687837</v>
      </c>
      <c r="X13" s="50">
        <v>43826792.517200515</v>
      </c>
      <c r="Y13" s="50">
        <v>42144515.372293949</v>
      </c>
      <c r="Z13" s="283">
        <v>46621288.660913199</v>
      </c>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c r="BF13" s="490"/>
      <c r="BG13" s="490"/>
      <c r="BH13" s="490"/>
      <c r="BI13" s="490"/>
      <c r="BJ13" s="490"/>
      <c r="BK13" s="490"/>
      <c r="BL13" s="490"/>
      <c r="BM13" s="490"/>
    </row>
    <row r="14" spans="1:65" s="491" customFormat="1" ht="13.7" hidden="1" customHeight="1">
      <c r="A14" s="3103" t="s">
        <v>1130</v>
      </c>
      <c r="B14" s="3103"/>
      <c r="C14" s="3103"/>
      <c r="D14" s="22"/>
      <c r="E14" s="50">
        <v>13442</v>
      </c>
      <c r="F14" s="284" t="s">
        <v>112</v>
      </c>
      <c r="G14" s="50">
        <v>42939979.182363406</v>
      </c>
      <c r="H14" s="50">
        <v>9829135.2239819821</v>
      </c>
      <c r="I14" s="50">
        <v>9358780.7247106209</v>
      </c>
      <c r="J14" s="50">
        <v>9154501.6172999758</v>
      </c>
      <c r="K14" s="50">
        <v>22456195.072108354</v>
      </c>
      <c r="L14" s="50">
        <v>138244500.80078667</v>
      </c>
      <c r="M14" s="283">
        <v>11921681.545171928</v>
      </c>
      <c r="N14" s="3103" t="s">
        <v>1130</v>
      </c>
      <c r="O14" s="3103"/>
      <c r="P14" s="3103"/>
      <c r="Q14" s="22"/>
      <c r="R14" s="462">
        <v>10.831309840344083</v>
      </c>
      <c r="S14" s="284" t="s">
        <v>405</v>
      </c>
      <c r="T14" s="284" t="s">
        <v>405</v>
      </c>
      <c r="U14" s="497">
        <v>113.26823231784209</v>
      </c>
      <c r="V14" s="497">
        <v>129.80041048940825</v>
      </c>
      <c r="W14" s="50">
        <v>6822570.1342531946</v>
      </c>
      <c r="X14" s="50">
        <v>42281520.224319592</v>
      </c>
      <c r="Y14" s="50">
        <v>41212179.990529448</v>
      </c>
      <c r="Z14" s="283">
        <v>42139700.34691707</v>
      </c>
      <c r="AA14" s="490"/>
      <c r="AB14" s="490"/>
      <c r="AC14" s="490"/>
      <c r="AD14" s="490"/>
      <c r="AE14" s="490"/>
      <c r="AF14" s="490"/>
      <c r="AG14" s="490"/>
      <c r="AH14" s="490"/>
      <c r="AI14" s="490"/>
      <c r="AJ14" s="490"/>
      <c r="AK14" s="490"/>
      <c r="AL14" s="490"/>
      <c r="AM14" s="490"/>
      <c r="AN14" s="490"/>
      <c r="AO14" s="490"/>
      <c r="AP14" s="490"/>
      <c r="AQ14" s="490"/>
      <c r="AR14" s="490"/>
      <c r="AS14" s="490"/>
      <c r="AT14" s="490"/>
      <c r="AU14" s="490"/>
      <c r="AV14" s="490"/>
      <c r="AW14" s="490"/>
      <c r="AX14" s="490"/>
      <c r="AY14" s="490"/>
      <c r="AZ14" s="490"/>
      <c r="BA14" s="490"/>
      <c r="BB14" s="490"/>
      <c r="BC14" s="490"/>
      <c r="BD14" s="490"/>
      <c r="BE14" s="490"/>
      <c r="BF14" s="490"/>
      <c r="BG14" s="490"/>
      <c r="BH14" s="490"/>
      <c r="BI14" s="490"/>
      <c r="BJ14" s="490"/>
      <c r="BK14" s="490"/>
      <c r="BL14" s="490"/>
      <c r="BM14" s="490"/>
    </row>
    <row r="15" spans="1:65" s="491" customFormat="1" ht="13.5" hidden="1" customHeight="1">
      <c r="A15" s="3103" t="s">
        <v>1131</v>
      </c>
      <c r="B15" s="3103"/>
      <c r="C15" s="3103"/>
      <c r="D15" s="22"/>
      <c r="E15" s="364">
        <v>13388.599999999908</v>
      </c>
      <c r="F15" s="284" t="s">
        <v>112</v>
      </c>
      <c r="G15" s="283">
        <v>44155190.766599782</v>
      </c>
      <c r="H15" s="283">
        <v>9004430.1931582335</v>
      </c>
      <c r="I15" s="283">
        <v>8587820.6020268314</v>
      </c>
      <c r="J15" s="283">
        <v>8427731.5318030715</v>
      </c>
      <c r="K15" s="283">
        <v>21797162.505395111</v>
      </c>
      <c r="L15" s="283">
        <v>120770471.13732949</v>
      </c>
      <c r="M15" s="283">
        <v>12226858.972444175</v>
      </c>
      <c r="N15" s="3103" t="s">
        <v>1131</v>
      </c>
      <c r="O15" s="3103"/>
      <c r="P15" s="3103"/>
      <c r="Q15" s="309"/>
      <c r="R15" s="281">
        <v>10.332716066932209</v>
      </c>
      <c r="S15" s="284" t="s">
        <v>405</v>
      </c>
      <c r="T15" s="284" t="s">
        <v>405</v>
      </c>
      <c r="U15" s="489">
        <v>112.45681335526096</v>
      </c>
      <c r="V15" s="489">
        <v>123.02323353233747</v>
      </c>
      <c r="W15" s="283">
        <v>6206733.0816315329</v>
      </c>
      <c r="X15" s="283">
        <v>41438903.097240709</v>
      </c>
      <c r="Y15" s="283">
        <v>41831884.227947295</v>
      </c>
      <c r="Z15" s="283">
        <v>49010148.666992024</v>
      </c>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row>
    <row r="16" spans="1:65" s="491" customFormat="1" ht="19.5" hidden="1" customHeight="1">
      <c r="A16" s="3103" t="s">
        <v>1095</v>
      </c>
      <c r="B16" s="3103"/>
      <c r="C16" s="3103"/>
      <c r="D16" s="309"/>
      <c r="E16" s="364">
        <v>13660.999999999831</v>
      </c>
      <c r="F16" s="284">
        <v>42446412.520102024</v>
      </c>
      <c r="G16" s="283">
        <v>38200211.007092766</v>
      </c>
      <c r="H16" s="283">
        <v>8360227.7814652566</v>
      </c>
      <c r="I16" s="283">
        <v>7973972.2527150605</v>
      </c>
      <c r="J16" s="283">
        <v>7820158.1750555597</v>
      </c>
      <c r="K16" s="283">
        <v>21122603.460555427</v>
      </c>
      <c r="L16" s="283">
        <v>122811991.37389635</v>
      </c>
      <c r="M16" s="283">
        <v>12003172.649837723</v>
      </c>
      <c r="N16" s="3103" t="s">
        <v>1095</v>
      </c>
      <c r="O16" s="3103"/>
      <c r="P16" s="3103"/>
      <c r="Q16" s="22"/>
      <c r="R16" s="466">
        <v>10.118940514693909</v>
      </c>
      <c r="S16" s="284" t="s">
        <v>405</v>
      </c>
      <c r="T16" s="284" t="s">
        <v>405</v>
      </c>
      <c r="U16" s="489">
        <v>98.129397653440961</v>
      </c>
      <c r="V16" s="489">
        <v>108.47500227458528</v>
      </c>
      <c r="W16" s="283">
        <v>6240397.617036419</v>
      </c>
      <c r="X16" s="283">
        <v>38246013.372758999</v>
      </c>
      <c r="Y16" s="283">
        <v>36351802.774204522</v>
      </c>
      <c r="Z16" s="283">
        <v>43135040.312187381</v>
      </c>
      <c r="AA16" s="498"/>
    </row>
    <row r="17" spans="1:65" s="491" customFormat="1" ht="17.25" hidden="1" customHeight="1">
      <c r="A17" s="3103" t="s">
        <v>1050</v>
      </c>
      <c r="B17" s="3103"/>
      <c r="C17" s="3103"/>
      <c r="D17" s="309"/>
      <c r="E17" s="499">
        <v>13884.215801226181</v>
      </c>
      <c r="F17" s="346">
        <v>49115862.536230616</v>
      </c>
      <c r="G17" s="369">
        <v>42535953.206094816</v>
      </c>
      <c r="H17" s="369">
        <v>9551601.6308908071</v>
      </c>
      <c r="I17" s="369">
        <v>9158464.8092755899</v>
      </c>
      <c r="J17" s="369">
        <v>8997663.2648026906</v>
      </c>
      <c r="K17" s="369">
        <v>22350964.708077282</v>
      </c>
      <c r="L17" s="369">
        <v>137271807.67072111</v>
      </c>
      <c r="M17" s="369">
        <v>13756847.357891547</v>
      </c>
      <c r="N17" s="3103" t="s">
        <v>1050</v>
      </c>
      <c r="O17" s="3103"/>
      <c r="P17" s="3103"/>
      <c r="Q17" s="22"/>
      <c r="R17" s="469">
        <v>10.69811914487429</v>
      </c>
      <c r="S17" s="287" t="s">
        <v>405</v>
      </c>
      <c r="T17" s="287" t="s">
        <v>405</v>
      </c>
      <c r="U17" s="500">
        <v>132.6044055498507</v>
      </c>
      <c r="V17" s="500">
        <v>144.08993176227312</v>
      </c>
      <c r="W17" s="283">
        <v>6698070.0509349806</v>
      </c>
      <c r="X17" s="283">
        <v>40964835.446321748</v>
      </c>
      <c r="Y17" s="283">
        <v>39820027.144423097</v>
      </c>
      <c r="Z17" s="283">
        <v>48378006.616693579</v>
      </c>
      <c r="AA17" s="498"/>
    </row>
    <row r="18" spans="1:65" s="491" customFormat="1" ht="13.5" hidden="1" customHeight="1">
      <c r="A18" s="3103" t="s">
        <v>1051</v>
      </c>
      <c r="B18" s="3103"/>
      <c r="C18" s="3103"/>
      <c r="D18" s="22"/>
      <c r="E18" s="468">
        <v>14177.803997248742</v>
      </c>
      <c r="F18" s="413" t="s">
        <v>444</v>
      </c>
      <c r="G18" s="301">
        <f>'[1]1'!G19/'[1]1'!$E$19*1000</f>
        <v>42829781.066332154</v>
      </c>
      <c r="H18" s="301">
        <f>'[1]1'!H19/'[1]1'!$E$19*1000</f>
        <v>12007051.62516146</v>
      </c>
      <c r="I18" s="301">
        <f>'[1]1'!I19/'[1]1'!$E$19*1000</f>
        <v>11584673.074904718</v>
      </c>
      <c r="J18" s="301">
        <f>'[1]1'!J19/'[1]1'!$E$19*1000</f>
        <v>11420663.849207671</v>
      </c>
      <c r="K18" s="501" t="s">
        <v>445</v>
      </c>
      <c r="L18" s="301">
        <f>'[1]1'!L19/'[1]1'!$E$19*1000</f>
        <v>133487314.86550899</v>
      </c>
      <c r="M18" s="301">
        <f>'[1]1'!M19/'[1]1'!$E$19*1000</f>
        <v>10482399.909803633</v>
      </c>
      <c r="N18" s="3103" t="s">
        <v>1051</v>
      </c>
      <c r="O18" s="3103"/>
      <c r="P18" s="3103"/>
      <c r="Q18" s="22"/>
      <c r="R18" s="502">
        <f>'[1]1'!R19/'[1]1'!E19</f>
        <v>11.226386672059109</v>
      </c>
      <c r="S18" s="503" t="s">
        <v>444</v>
      </c>
      <c r="T18" s="503" t="s">
        <v>444</v>
      </c>
      <c r="U18" s="503" t="s">
        <v>444</v>
      </c>
      <c r="V18" s="503" t="s">
        <v>444</v>
      </c>
      <c r="W18" s="301">
        <f>'[1]1'!W19/'[1]1'!$E$19*1000</f>
        <v>6540541.8101217076</v>
      </c>
      <c r="X18" s="301">
        <f>'[1]1'!X19/'[1]1'!$E$19*1000</f>
        <v>43382558.55981715</v>
      </c>
      <c r="Y18" s="301">
        <f>'[1]1'!Y19/'[1]1'!$E$19*1000</f>
        <v>38731168.642797194</v>
      </c>
      <c r="Z18" s="301">
        <f>'[1]1'!Z19/'[1]1'!$E$19*1000</f>
        <v>58083639.396758847</v>
      </c>
      <c r="AA18" s="498"/>
    </row>
    <row r="19" spans="1:65" s="491" customFormat="1" ht="13.5" hidden="1" customHeight="1">
      <c r="A19" s="3103" t="s">
        <v>1145</v>
      </c>
      <c r="B19" s="3103"/>
      <c r="C19" s="3103"/>
      <c r="D19" s="309"/>
      <c r="E19" s="504">
        <v>14412.000000000007</v>
      </c>
      <c r="F19" s="468">
        <v>47435023.247933954</v>
      </c>
      <c r="G19" s="301">
        <v>39879561.30494196</v>
      </c>
      <c r="H19" s="301">
        <v>9115642.151042521</v>
      </c>
      <c r="I19" s="301">
        <v>8660463.1377619859</v>
      </c>
      <c r="J19" s="301">
        <v>8493793.4604348596</v>
      </c>
      <c r="K19" s="301">
        <v>23571814.181840964</v>
      </c>
      <c r="L19" s="301">
        <v>133087571.49141754</v>
      </c>
      <c r="M19" s="301">
        <v>13230544.797983168</v>
      </c>
      <c r="N19" s="3103" t="s">
        <v>1145</v>
      </c>
      <c r="O19" s="3103"/>
      <c r="P19" s="3103"/>
      <c r="Q19" s="22"/>
      <c r="R19" s="502">
        <v>9.7218342469995918</v>
      </c>
      <c r="S19" s="502">
        <v>7.5465635776771265</v>
      </c>
      <c r="T19" s="502">
        <v>2.1752706693224568</v>
      </c>
      <c r="U19" s="502">
        <v>104.97929521473753</v>
      </c>
      <c r="V19" s="502">
        <v>137.86796058334116</v>
      </c>
      <c r="W19" s="301">
        <v>6259954.0290331859</v>
      </c>
      <c r="X19" s="301">
        <v>39096934.490936048</v>
      </c>
      <c r="Y19" s="301">
        <v>36707776.877159506</v>
      </c>
      <c r="Z19" s="301">
        <v>47697245.190451905</v>
      </c>
      <c r="AA19" s="498"/>
    </row>
    <row r="20" spans="1:65" s="491" customFormat="1" ht="13.5" hidden="1" customHeight="1">
      <c r="A20" s="3103" t="s">
        <v>1053</v>
      </c>
      <c r="B20" s="3103"/>
      <c r="C20" s="3103"/>
      <c r="D20" s="309"/>
      <c r="E20" s="364">
        <v>14563.000000000739</v>
      </c>
      <c r="F20" s="50">
        <v>45509962.204318993</v>
      </c>
      <c r="G20" s="283">
        <v>38989204.94335188</v>
      </c>
      <c r="H20" s="283">
        <v>8939243.2289417535</v>
      </c>
      <c r="I20" s="283">
        <v>8321274.0637128521</v>
      </c>
      <c r="J20" s="283">
        <v>8120514.1035530707</v>
      </c>
      <c r="K20" s="283">
        <v>21957904.250088058</v>
      </c>
      <c r="L20" s="283">
        <v>137543935.25461546</v>
      </c>
      <c r="M20" s="283">
        <v>13075241.425932759</v>
      </c>
      <c r="N20" s="3103" t="s">
        <v>1053</v>
      </c>
      <c r="O20" s="3103"/>
      <c r="P20" s="3103"/>
      <c r="Q20" s="22"/>
      <c r="R20" s="502">
        <v>8.5109939004192352</v>
      </c>
      <c r="S20" s="502">
        <v>6.6164437711059216</v>
      </c>
      <c r="T20" s="502">
        <v>1.8945501293133007</v>
      </c>
      <c r="U20" s="502">
        <v>131.54422071410485</v>
      </c>
      <c r="V20" s="502">
        <v>140.13021375550409</v>
      </c>
      <c r="W20" s="283">
        <v>5752775.2306968234</v>
      </c>
      <c r="X20" s="283">
        <v>37552211.996995367</v>
      </c>
      <c r="Y20" s="283">
        <v>36384650.840976566</v>
      </c>
      <c r="Z20" s="283">
        <v>45364093.473824903</v>
      </c>
      <c r="AA20" s="498"/>
    </row>
    <row r="21" spans="1:65" s="491" customFormat="1" ht="14.45" hidden="1" customHeight="1">
      <c r="A21" s="3103" t="s">
        <v>1054</v>
      </c>
      <c r="B21" s="3103"/>
      <c r="C21" s="3103"/>
      <c r="D21" s="309"/>
      <c r="E21" s="504">
        <v>14821.00000024477</v>
      </c>
      <c r="F21" s="468">
        <v>48327530.361962661</v>
      </c>
      <c r="G21" s="301">
        <v>41210969.153543569</v>
      </c>
      <c r="H21" s="301">
        <v>9544437.6522240601</v>
      </c>
      <c r="I21" s="301">
        <v>9024502.1241934709</v>
      </c>
      <c r="J21" s="301">
        <v>8827576.9486802239</v>
      </c>
      <c r="K21" s="301">
        <v>22459416.915849142</v>
      </c>
      <c r="L21" s="301">
        <v>152701417.52390888</v>
      </c>
      <c r="M21" s="301">
        <v>13994991.850793503</v>
      </c>
      <c r="N21" s="3103" t="s">
        <v>1054</v>
      </c>
      <c r="O21" s="3103"/>
      <c r="P21" s="3103"/>
      <c r="Q21" s="22"/>
      <c r="R21" s="502">
        <v>8.7543969219633251</v>
      </c>
      <c r="S21" s="502">
        <v>6.7780893239552684</v>
      </c>
      <c r="T21" s="502">
        <v>1.9763075980080611</v>
      </c>
      <c r="U21" s="502">
        <v>131.95636741124386</v>
      </c>
      <c r="V21" s="502">
        <v>141.57546016262012</v>
      </c>
      <c r="W21" s="301">
        <v>6113501.9775059745</v>
      </c>
      <c r="X21" s="301">
        <v>39670326.330035061</v>
      </c>
      <c r="Y21" s="301">
        <v>38180245.582422793</v>
      </c>
      <c r="Z21" s="301">
        <v>48014488.17296461</v>
      </c>
      <c r="AA21" s="498"/>
    </row>
    <row r="22" spans="1:65" s="491" customFormat="1" ht="14.45" hidden="1" customHeight="1">
      <c r="A22" s="2618" t="s">
        <v>1055</v>
      </c>
      <c r="B22" s="2619"/>
      <c r="C22" s="2619"/>
      <c r="D22" s="2620"/>
      <c r="E22" s="212">
        <v>14935.000010349095</v>
      </c>
      <c r="F22" s="116">
        <v>48501.149157458</v>
      </c>
      <c r="G22" s="117">
        <v>39613.65235723192</v>
      </c>
      <c r="H22" s="117">
        <v>8863.4218810383409</v>
      </c>
      <c r="I22" s="117">
        <v>8406.9731728139559</v>
      </c>
      <c r="J22" s="117">
        <v>8164.0897418151126</v>
      </c>
      <c r="K22" s="117">
        <v>22543.901875294792</v>
      </c>
      <c r="L22" s="117">
        <v>153797.65224766204</v>
      </c>
      <c r="M22" s="117">
        <v>14606.058191880787</v>
      </c>
      <c r="N22" s="2618" t="s">
        <v>1055</v>
      </c>
      <c r="O22" s="2619"/>
      <c r="P22" s="2619"/>
      <c r="Q22" s="2620"/>
      <c r="R22" s="502">
        <v>8.7311312693919358</v>
      </c>
      <c r="S22" s="502">
        <v>6.7894131812802048</v>
      </c>
      <c r="T22" s="502">
        <v>1.941718088111746</v>
      </c>
      <c r="U22" s="502">
        <v>119.39517283194242</v>
      </c>
      <c r="V22" s="502">
        <v>129.4933603741249</v>
      </c>
      <c r="W22" s="117">
        <v>6134.1181102373002</v>
      </c>
      <c r="X22" s="117">
        <v>38278.493919796383</v>
      </c>
      <c r="Y22" s="117">
        <v>37099.22531691366</v>
      </c>
      <c r="Z22" s="117">
        <v>48963.204266625915</v>
      </c>
      <c r="AA22" s="498"/>
    </row>
    <row r="23" spans="1:65" s="491" customFormat="1" ht="14.45" hidden="1" customHeight="1">
      <c r="A23" s="2618" t="s">
        <v>1001</v>
      </c>
      <c r="B23" s="2619"/>
      <c r="C23" s="2619"/>
      <c r="D23" s="2620"/>
      <c r="E23" s="212">
        <v>15207</v>
      </c>
      <c r="F23" s="118" t="s">
        <v>450</v>
      </c>
      <c r="G23" s="117">
        <v>36010.509158527559</v>
      </c>
      <c r="H23" s="117">
        <v>9017.3299167078403</v>
      </c>
      <c r="I23" s="117">
        <v>8508.6990303050716</v>
      </c>
      <c r="J23" s="117">
        <v>8285.6523650080362</v>
      </c>
      <c r="K23" s="303" t="s">
        <v>450</v>
      </c>
      <c r="L23" s="303" t="s">
        <v>450</v>
      </c>
      <c r="M23" s="303" t="s">
        <v>450</v>
      </c>
      <c r="N23" s="2618" t="s">
        <v>1001</v>
      </c>
      <c r="O23" s="2619"/>
      <c r="P23" s="2619"/>
      <c r="Q23" s="2620"/>
      <c r="R23" s="502">
        <v>8.8398869672457678</v>
      </c>
      <c r="S23" s="502">
        <v>6.8091582154013741</v>
      </c>
      <c r="T23" s="502">
        <v>2.0307287518443906</v>
      </c>
      <c r="U23" s="505" t="s">
        <v>357</v>
      </c>
      <c r="V23" s="505" t="s">
        <v>441</v>
      </c>
      <c r="W23" s="117">
        <v>5276.4094781992389</v>
      </c>
      <c r="X23" s="117">
        <v>37922.584824932077</v>
      </c>
      <c r="Y23" s="117">
        <v>34004.943652264345</v>
      </c>
      <c r="Z23" s="117">
        <v>43664.833496219202</v>
      </c>
      <c r="AA23" s="498"/>
    </row>
    <row r="24" spans="1:65" s="491" customFormat="1" ht="14.45" customHeight="1">
      <c r="A24" s="2618" t="s">
        <v>1002</v>
      </c>
      <c r="B24" s="2619"/>
      <c r="C24" s="2619"/>
      <c r="D24" s="2620"/>
      <c r="E24" s="212">
        <v>15829.00000003121</v>
      </c>
      <c r="F24" s="116">
        <v>44787.428027866423</v>
      </c>
      <c r="G24" s="117">
        <v>35826.800760368416</v>
      </c>
      <c r="H24" s="117">
        <v>8412.5310738773424</v>
      </c>
      <c r="I24" s="117">
        <v>7872.4679194049013</v>
      </c>
      <c r="J24" s="117">
        <v>7707.0948490345936</v>
      </c>
      <c r="K24" s="117">
        <v>21708.477966003411</v>
      </c>
      <c r="L24" s="117">
        <v>161707.32715504503</v>
      </c>
      <c r="M24" s="117">
        <v>16000.991308701592</v>
      </c>
      <c r="N24" s="2618" t="s">
        <v>1002</v>
      </c>
      <c r="O24" s="2619"/>
      <c r="P24" s="2619"/>
      <c r="Q24" s="2620"/>
      <c r="R24" s="502">
        <v>8.4320990754390888</v>
      </c>
      <c r="S24" s="502">
        <v>6.5566005323134746</v>
      </c>
      <c r="T24" s="502">
        <v>1.8754985431256332</v>
      </c>
      <c r="U24" s="502">
        <v>110.29933753839295</v>
      </c>
      <c r="V24" s="502">
        <v>121.34833274718869</v>
      </c>
      <c r="W24" s="117">
        <v>5954.0012618598457</v>
      </c>
      <c r="X24" s="117">
        <v>34590.952917160976</v>
      </c>
      <c r="Y24" s="117">
        <v>32879.487357863545</v>
      </c>
      <c r="Z24" s="117">
        <v>44876.284006412985</v>
      </c>
      <c r="AA24" s="498"/>
    </row>
    <row r="25" spans="1:65" s="491" customFormat="1" ht="14.45" customHeight="1">
      <c r="A25" s="2618" t="s">
        <v>1003</v>
      </c>
      <c r="B25" s="2619"/>
      <c r="C25" s="2619"/>
      <c r="D25" s="2620"/>
      <c r="E25" s="212">
        <v>15486.999999856676</v>
      </c>
      <c r="F25" s="116">
        <v>46622.290562010639</v>
      </c>
      <c r="G25" s="117">
        <v>38464.977872487347</v>
      </c>
      <c r="H25" s="117">
        <v>9692.1669347200113</v>
      </c>
      <c r="I25" s="117">
        <v>9092.7011793842994</v>
      </c>
      <c r="J25" s="117">
        <v>8898.9240470662626</v>
      </c>
      <c r="K25" s="117">
        <v>22598.666175456252</v>
      </c>
      <c r="L25" s="117">
        <v>123937.16022374638</v>
      </c>
      <c r="M25" s="117">
        <v>14825.373363543098</v>
      </c>
      <c r="N25" s="2618" t="s">
        <v>1003</v>
      </c>
      <c r="O25" s="2619"/>
      <c r="P25" s="2619"/>
      <c r="Q25" s="2620"/>
      <c r="R25" s="502">
        <v>8.4743755048060709</v>
      </c>
      <c r="S25" s="502">
        <v>6.5450001693339797</v>
      </c>
      <c r="T25" s="502">
        <v>1.9293753354720882</v>
      </c>
      <c r="U25" s="502">
        <v>108.64745099929938</v>
      </c>
      <c r="V25" s="502">
        <v>125.97980910126782</v>
      </c>
      <c r="W25" s="117">
        <v>6366.9164051820326</v>
      </c>
      <c r="X25" s="117">
        <v>38633.573144521171</v>
      </c>
      <c r="Y25" s="117">
        <v>36089.159634324802</v>
      </c>
      <c r="Z25" s="117">
        <v>47771.02411899859</v>
      </c>
      <c r="AA25" s="498"/>
    </row>
    <row r="26" spans="1:65" s="491" customFormat="1" ht="14.45" customHeight="1">
      <c r="A26" s="2618" t="s">
        <v>1004</v>
      </c>
      <c r="B26" s="2619"/>
      <c r="C26" s="2619"/>
      <c r="D26" s="2620"/>
      <c r="E26" s="212">
        <v>15649.000000000033</v>
      </c>
      <c r="F26" s="116">
        <v>50809.329746307565</v>
      </c>
      <c r="G26" s="117">
        <v>41233.863143888579</v>
      </c>
      <c r="H26" s="117">
        <v>10450.766782649252</v>
      </c>
      <c r="I26" s="117">
        <v>9840.5224728136345</v>
      </c>
      <c r="J26" s="117">
        <v>9659.7097034090475</v>
      </c>
      <c r="K26" s="117">
        <v>24684.806255517622</v>
      </c>
      <c r="L26" s="117">
        <v>135954.62493089319</v>
      </c>
      <c r="M26" s="117">
        <v>18997.892916944769</v>
      </c>
      <c r="N26" s="2618" t="s">
        <v>1004</v>
      </c>
      <c r="O26" s="2619"/>
      <c r="P26" s="2619"/>
      <c r="Q26" s="2620"/>
      <c r="R26" s="502">
        <v>9.0336939880470659</v>
      </c>
      <c r="S26" s="502">
        <v>7.0895783930407399</v>
      </c>
      <c r="T26" s="502">
        <v>1.944115595006328</v>
      </c>
      <c r="U26" s="502">
        <v>107.30874387685645</v>
      </c>
      <c r="V26" s="502">
        <v>126.26935001145655</v>
      </c>
      <c r="W26" s="117">
        <v>7235.1611961234794</v>
      </c>
      <c r="X26" s="117">
        <v>40640.015003846675</v>
      </c>
      <c r="Y26" s="117">
        <v>38485.489016836385</v>
      </c>
      <c r="Z26" s="117">
        <v>51077.389536868439</v>
      </c>
      <c r="AA26" s="498"/>
    </row>
    <row r="27" spans="1:65" s="491" customFormat="1" ht="14.45" customHeight="1">
      <c r="A27" s="2618" t="s">
        <v>1005</v>
      </c>
      <c r="B27" s="2619"/>
      <c r="C27" s="2619"/>
      <c r="D27" s="2620"/>
      <c r="E27" s="117">
        <v>15686.999999796744</v>
      </c>
      <c r="F27" s="116">
        <v>54563.268497110577</v>
      </c>
      <c r="G27" s="117">
        <v>43861.141283343059</v>
      </c>
      <c r="H27" s="117">
        <v>10325.457272886364</v>
      </c>
      <c r="I27" s="117">
        <v>9664.8553681724316</v>
      </c>
      <c r="J27" s="117">
        <v>9460.910795565118</v>
      </c>
      <c r="K27" s="117">
        <v>25594.621859464947</v>
      </c>
      <c r="L27" s="117">
        <v>141667.13458602584</v>
      </c>
      <c r="M27" s="117">
        <v>21368.620904886408</v>
      </c>
      <c r="N27" s="2618" t="s">
        <v>1005</v>
      </c>
      <c r="O27" s="2619"/>
      <c r="P27" s="2619"/>
      <c r="Q27" s="2620"/>
      <c r="R27" s="502">
        <v>8.8511133605774326</v>
      </c>
      <c r="S27" s="502">
        <v>6.9287677526859266</v>
      </c>
      <c r="T27" s="502">
        <v>1.9223456078914885</v>
      </c>
      <c r="U27" s="502">
        <v>107.04837150697601</v>
      </c>
      <c r="V27" s="502">
        <v>126.02283695336492</v>
      </c>
      <c r="W27" s="117">
        <v>7545.2527669907195</v>
      </c>
      <c r="X27" s="117">
        <v>43110.097173507245</v>
      </c>
      <c r="Y27" s="117">
        <v>41303.850307495515</v>
      </c>
      <c r="Z27" s="117">
        <v>50709.589493861604</v>
      </c>
      <c r="AA27" s="498"/>
    </row>
    <row r="28" spans="1:65" s="491" customFormat="1" ht="14.45" customHeight="1">
      <c r="A28" s="2618" t="s">
        <v>1506</v>
      </c>
      <c r="B28" s="2619"/>
      <c r="C28" s="2619"/>
      <c r="D28" s="2620"/>
      <c r="E28" s="117">
        <f>'31.'!E28</f>
        <v>16502.022257559558</v>
      </c>
      <c r="F28" s="116">
        <f>'31.'!F28</f>
        <v>63579.366332451566</v>
      </c>
      <c r="G28" s="117">
        <f>'31.'!G28</f>
        <v>57001.191578761027</v>
      </c>
      <c r="H28" s="117">
        <f>'31.'!H28</f>
        <v>13861.57419689511</v>
      </c>
      <c r="I28" s="117">
        <f>'31.'!I28</f>
        <v>12989.675106935392</v>
      </c>
      <c r="J28" s="117">
        <f>'31.'!J28</f>
        <v>12770.00568208703</v>
      </c>
      <c r="K28" s="117">
        <f>'31.'!K28</f>
        <v>28797.191523583977</v>
      </c>
      <c r="L28" s="117">
        <f>'31.'!L28</f>
        <v>178466.71596457853</v>
      </c>
      <c r="M28" s="117">
        <f>'31.'!M28</f>
        <v>21249.30807929442</v>
      </c>
      <c r="N28" s="2618" t="s">
        <v>1506</v>
      </c>
      <c r="O28" s="2619"/>
      <c r="P28" s="2619"/>
      <c r="Q28" s="2620"/>
      <c r="R28" s="1778">
        <f>'31.'!R28</f>
        <v>8.8600869868189367</v>
      </c>
      <c r="S28" s="1778">
        <f>'31.'!S28</f>
        <v>6.8475472392440437</v>
      </c>
      <c r="T28" s="1778">
        <f>'31.'!T28</f>
        <v>2.0125397475749027</v>
      </c>
      <c r="U28" s="1417">
        <f>'31.'!U28</f>
        <v>108.70820476154772</v>
      </c>
      <c r="V28" s="1417">
        <f>'31.'!V28</f>
        <v>126.56661618927994</v>
      </c>
      <c r="W28" s="117">
        <f>'31.'!W28</f>
        <v>9657.7744973960762</v>
      </c>
      <c r="X28" s="117">
        <f>'31.'!X28</f>
        <v>53429.468590439203</v>
      </c>
      <c r="Y28" s="117">
        <f>'31.'!Y28</f>
        <v>51992.325696075612</v>
      </c>
      <c r="Z28" s="117">
        <f>'31.'!Z28</f>
        <v>59708.86263090068</v>
      </c>
      <c r="AA28" s="498"/>
    </row>
    <row r="29" spans="1:65" ht="14.45" customHeight="1">
      <c r="A29" s="2641" t="s">
        <v>371</v>
      </c>
      <c r="B29" s="2641"/>
      <c r="C29" s="2641"/>
      <c r="D29" s="22"/>
      <c r="E29" s="116"/>
      <c r="F29" s="116"/>
      <c r="G29" s="116"/>
      <c r="H29" s="116"/>
      <c r="I29" s="116"/>
      <c r="J29" s="116"/>
      <c r="K29" s="116"/>
      <c r="L29" s="116"/>
      <c r="M29" s="117"/>
      <c r="N29" s="2641" t="s">
        <v>371</v>
      </c>
      <c r="O29" s="2641"/>
      <c r="P29" s="2641"/>
      <c r="Q29" s="22"/>
      <c r="R29" s="1779"/>
      <c r="S29" s="1779"/>
      <c r="T29" s="1779"/>
      <c r="U29" s="506"/>
      <c r="V29" s="506"/>
      <c r="W29" s="116"/>
      <c r="X29" s="116"/>
      <c r="Y29" s="116"/>
      <c r="Z29" s="117"/>
      <c r="AA29" s="1046"/>
      <c r="AB29" s="1046"/>
      <c r="AC29" s="1046"/>
      <c r="AD29" s="1046"/>
      <c r="AE29" s="1046"/>
      <c r="AF29" s="1046"/>
      <c r="AG29" s="1046"/>
      <c r="AH29" s="1046"/>
      <c r="AI29" s="1046"/>
      <c r="AJ29" s="1046"/>
      <c r="AK29" s="1046"/>
      <c r="AL29" s="1046"/>
      <c r="AM29" s="1046"/>
      <c r="AN29" s="1046"/>
      <c r="AO29" s="1046"/>
      <c r="AP29" s="1046"/>
      <c r="AQ29" s="1046"/>
      <c r="AR29" s="1046"/>
      <c r="AS29" s="1046"/>
      <c r="AT29" s="1046"/>
      <c r="AU29" s="1046"/>
      <c r="AV29" s="1046"/>
      <c r="AW29" s="1046"/>
      <c r="AX29" s="1046"/>
      <c r="AY29" s="1046"/>
      <c r="AZ29" s="1046"/>
      <c r="BA29" s="1046"/>
      <c r="BB29" s="1046"/>
      <c r="BC29" s="1046"/>
      <c r="BD29" s="1046"/>
      <c r="BE29" s="1046"/>
      <c r="BF29" s="1046"/>
      <c r="BG29" s="1046"/>
      <c r="BH29" s="1046"/>
      <c r="BI29" s="1046"/>
      <c r="BJ29" s="1046"/>
      <c r="BK29" s="1046"/>
      <c r="BL29" s="1046"/>
      <c r="BM29" s="1046"/>
    </row>
    <row r="30" spans="1:65" ht="14.45" customHeight="1">
      <c r="A30" s="1137"/>
      <c r="B30" s="813" t="s">
        <v>1022</v>
      </c>
      <c r="C30" s="1137"/>
      <c r="D30" s="1048"/>
      <c r="E30" s="809">
        <f>'2'!E31</f>
        <v>13179.744560735528</v>
      </c>
      <c r="F30" s="980">
        <f>'31.'!AG62</f>
        <v>24333.879097198493</v>
      </c>
      <c r="G30" s="980">
        <f>'31.'!AH62</f>
        <v>19770.640447318605</v>
      </c>
      <c r="H30" s="980">
        <f>'31.'!AI62</f>
        <v>4100.4250924762146</v>
      </c>
      <c r="I30" s="980">
        <f>'31.'!AJ62</f>
        <v>3703.2539366795131</v>
      </c>
      <c r="J30" s="980">
        <f>'31.'!AK62</f>
        <v>3636.647006204078</v>
      </c>
      <c r="K30" s="980">
        <f>'31.'!AL62</f>
        <v>9516.5865474579368</v>
      </c>
      <c r="L30" s="980">
        <f>'31.'!AM62</f>
        <v>44371.250981447047</v>
      </c>
      <c r="M30" s="979">
        <f>'31.'!AN62</f>
        <v>8441.678814547502</v>
      </c>
      <c r="N30" s="1137"/>
      <c r="O30" s="813" t="s">
        <v>1022</v>
      </c>
      <c r="P30" s="1137"/>
      <c r="Q30" s="1048"/>
      <c r="R30" s="1780">
        <f>'34.'!E32</f>
        <v>2.9130933991487953</v>
      </c>
      <c r="S30" s="1780">
        <f>'34.'!F32</f>
        <v>2.2192577797385966</v>
      </c>
      <c r="T30" s="1780">
        <f>'34.'!G32</f>
        <v>0.69383561941020144</v>
      </c>
      <c r="U30" s="1780">
        <f>'33.'!BX65</f>
        <v>111.83397729884486</v>
      </c>
      <c r="V30" s="1780">
        <f>'33.'!BY65</f>
        <v>149.80935597316696</v>
      </c>
      <c r="W30" s="809">
        <f>'31.'!AO62</f>
        <v>2617.9852813695593</v>
      </c>
      <c r="X30" s="809">
        <f>'31.'!AP62</f>
        <v>18705.51286121902</v>
      </c>
      <c r="Y30" s="809">
        <f>'31.'!AQ62</f>
        <v>18027.0065719546</v>
      </c>
      <c r="Z30" s="810">
        <f>'31.'!AR62</f>
        <v>23157.268381776543</v>
      </c>
      <c r="AA30" s="1046"/>
      <c r="AB30" s="1046"/>
      <c r="AC30" s="1046"/>
      <c r="AD30" s="1046"/>
      <c r="AE30" s="1046"/>
      <c r="AF30" s="1046"/>
      <c r="AG30" s="1046"/>
      <c r="AH30" s="1046"/>
      <c r="AI30" s="1046"/>
      <c r="AJ30" s="1046"/>
      <c r="AK30" s="1046"/>
      <c r="AL30" s="1046"/>
      <c r="AM30" s="1046"/>
      <c r="AN30" s="1046"/>
      <c r="AO30" s="1046"/>
      <c r="AP30" s="1046"/>
      <c r="AQ30" s="1046"/>
      <c r="AR30" s="1046"/>
      <c r="AS30" s="1046"/>
      <c r="AT30" s="1046"/>
      <c r="AU30" s="1046"/>
      <c r="AV30" s="1046"/>
      <c r="AW30" s="1046"/>
      <c r="AX30" s="1046"/>
      <c r="AY30" s="1046"/>
      <c r="AZ30" s="1046"/>
      <c r="BA30" s="1046"/>
      <c r="BB30" s="1046"/>
      <c r="BC30" s="1046"/>
      <c r="BD30" s="1046"/>
      <c r="BE30" s="1046"/>
      <c r="BF30" s="1046"/>
      <c r="BG30" s="1046"/>
      <c r="BH30" s="1046"/>
      <c r="BI30" s="1046"/>
      <c r="BJ30" s="1046"/>
      <c r="BK30" s="1046"/>
      <c r="BL30" s="1046"/>
      <c r="BM30" s="1046"/>
    </row>
    <row r="31" spans="1:65" ht="14.45" customHeight="1">
      <c r="A31" s="1137"/>
      <c r="B31" s="813" t="s">
        <v>1023</v>
      </c>
      <c r="C31" s="1137"/>
      <c r="D31" s="1048"/>
      <c r="E31" s="809">
        <f>'2'!E32</f>
        <v>1890.7276667529929</v>
      </c>
      <c r="F31" s="980">
        <f>'31.'!AG63</f>
        <v>77788.829463279646</v>
      </c>
      <c r="G31" s="980">
        <f>'31.'!AH63</f>
        <v>64936.371190787191</v>
      </c>
      <c r="H31" s="980">
        <f>'31.'!AI63</f>
        <v>15911.559395308941</v>
      </c>
      <c r="I31" s="980">
        <f>'31.'!AJ63</f>
        <v>15029.766096302483</v>
      </c>
      <c r="J31" s="980">
        <f>'31.'!AK63</f>
        <v>14763.91331023511</v>
      </c>
      <c r="K31" s="980">
        <f>'31.'!AL63</f>
        <v>33049.124623651944</v>
      </c>
      <c r="L31" s="980">
        <f>'31.'!AM63</f>
        <v>160680.62715234447</v>
      </c>
      <c r="M31" s="979">
        <f>'31.'!AN63</f>
        <v>21271.508042233319</v>
      </c>
      <c r="N31" s="1137"/>
      <c r="O31" s="813" t="s">
        <v>1023</v>
      </c>
      <c r="P31" s="1137"/>
      <c r="Q31" s="1048"/>
      <c r="R31" s="1780">
        <f>'34.'!E33</f>
        <v>13.244551262401627</v>
      </c>
      <c r="S31" s="1780">
        <f>'34.'!F33</f>
        <v>10.063333355163222</v>
      </c>
      <c r="T31" s="1780">
        <f>'34.'!G33</f>
        <v>3.1812179072384019</v>
      </c>
      <c r="U31" s="1780">
        <f>'33.'!BX66</f>
        <v>148.08415781501151</v>
      </c>
      <c r="V31" s="1780">
        <f>'33.'!BY66</f>
        <v>187.74009097662557</v>
      </c>
      <c r="W31" s="809">
        <f>'31.'!AO63</f>
        <v>10358.692341155052</v>
      </c>
      <c r="X31" s="809">
        <f>'31.'!AP63</f>
        <v>61798.034909538997</v>
      </c>
      <c r="Y31" s="809">
        <f>'31.'!AQ63</f>
        <v>57582.597993747251</v>
      </c>
      <c r="Z31" s="810">
        <f>'31.'!AR63</f>
        <v>75255.320458029455</v>
      </c>
      <c r="AA31" s="1046"/>
      <c r="AB31" s="1046"/>
      <c r="AC31" s="1046"/>
      <c r="AD31" s="1046"/>
      <c r="AE31" s="1046"/>
      <c r="AF31" s="1046"/>
      <c r="AG31" s="1046"/>
      <c r="AH31" s="1046"/>
      <c r="AI31" s="1046"/>
      <c r="AJ31" s="1046"/>
      <c r="AK31" s="1046"/>
      <c r="AL31" s="1046"/>
      <c r="AM31" s="1046"/>
      <c r="AN31" s="1046"/>
      <c r="AO31" s="1046"/>
      <c r="AP31" s="1046"/>
      <c r="AQ31" s="1046"/>
      <c r="AR31" s="1046"/>
      <c r="AS31" s="1046"/>
      <c r="AT31" s="1046"/>
      <c r="AU31" s="1046"/>
      <c r="AV31" s="1046"/>
      <c r="AW31" s="1046"/>
      <c r="AX31" s="1046"/>
      <c r="AY31" s="1046"/>
      <c r="AZ31" s="1046"/>
      <c r="BA31" s="1046"/>
      <c r="BB31" s="1046"/>
      <c r="BC31" s="1046"/>
      <c r="BD31" s="1046"/>
      <c r="BE31" s="1046"/>
      <c r="BF31" s="1046"/>
      <c r="BG31" s="1046"/>
      <c r="BH31" s="1046"/>
      <c r="BI31" s="1046"/>
      <c r="BJ31" s="1046"/>
      <c r="BK31" s="1046"/>
      <c r="BL31" s="1046"/>
      <c r="BM31" s="1046"/>
    </row>
    <row r="32" spans="1:65" ht="14.45" customHeight="1">
      <c r="A32" s="1137"/>
      <c r="B32" s="813" t="s">
        <v>1024</v>
      </c>
      <c r="C32" s="1137"/>
      <c r="D32" s="1048"/>
      <c r="E32" s="809">
        <f>'2'!E33</f>
        <v>1037.2995587676819</v>
      </c>
      <c r="F32" s="980">
        <f>'31.'!AG64</f>
        <v>160424.57609431737</v>
      </c>
      <c r="G32" s="980">
        <f>'31.'!AH64</f>
        <v>145593.5085080631</v>
      </c>
      <c r="H32" s="980">
        <f>'31.'!AI64</f>
        <v>35164.175056972439</v>
      </c>
      <c r="I32" s="980">
        <f>'31.'!AJ64</f>
        <v>33172.526631052511</v>
      </c>
      <c r="J32" s="980">
        <f>'31.'!AK64</f>
        <v>32684.031160911552</v>
      </c>
      <c r="K32" s="980">
        <f>'31.'!AL64</f>
        <v>78190.365610605048</v>
      </c>
      <c r="L32" s="980">
        <f>'31.'!AM64</f>
        <v>437277.36173011811</v>
      </c>
      <c r="M32" s="979">
        <f>'31.'!AN64</f>
        <v>61345.622015404457</v>
      </c>
      <c r="N32" s="1137"/>
      <c r="O32" s="813" t="s">
        <v>1024</v>
      </c>
      <c r="P32" s="1137"/>
      <c r="Q32" s="1048"/>
      <c r="R32" s="1780">
        <f>'34.'!E34</f>
        <v>29.837401737465612</v>
      </c>
      <c r="S32" s="1780">
        <f>'34.'!F34</f>
        <v>23.284312874477656</v>
      </c>
      <c r="T32" s="1780">
        <f>'34.'!G34</f>
        <v>6.5530888629879573</v>
      </c>
      <c r="U32" s="1780">
        <f>'33.'!BX67</f>
        <v>379.57825520544282</v>
      </c>
      <c r="V32" s="1780">
        <f>'33.'!BY67</f>
        <v>471.72719735883157</v>
      </c>
      <c r="W32" s="809">
        <f>'31.'!AO64</f>
        <v>26513.301846123239</v>
      </c>
      <c r="X32" s="809">
        <f>'31.'!AP64</f>
        <v>139052.9104820558</v>
      </c>
      <c r="Y32" s="809">
        <f>'31.'!AQ64</f>
        <v>133607.49219493152</v>
      </c>
      <c r="Z32" s="810">
        <f>'31.'!AR64</f>
        <v>158629.25172112757</v>
      </c>
      <c r="AA32" s="1046"/>
      <c r="AB32" s="1046"/>
      <c r="AC32" s="1046"/>
      <c r="AD32" s="1046"/>
      <c r="AE32" s="1046"/>
      <c r="AF32" s="1046"/>
      <c r="AG32" s="1046"/>
      <c r="AH32" s="1046"/>
      <c r="AI32" s="1046"/>
      <c r="AJ32" s="1046"/>
      <c r="AK32" s="1046"/>
      <c r="AL32" s="1046"/>
      <c r="AM32" s="1046"/>
      <c r="AN32" s="1046"/>
      <c r="AO32" s="1046"/>
      <c r="AP32" s="1046"/>
      <c r="AQ32" s="1046"/>
      <c r="AR32" s="1046"/>
      <c r="AS32" s="1046"/>
      <c r="AT32" s="1046"/>
      <c r="AU32" s="1046"/>
      <c r="AV32" s="1046"/>
      <c r="AW32" s="1046"/>
      <c r="AX32" s="1046"/>
      <c r="AY32" s="1046"/>
      <c r="AZ32" s="1046"/>
      <c r="BA32" s="1046"/>
      <c r="BB32" s="1046"/>
      <c r="BC32" s="1046"/>
      <c r="BD32" s="1046"/>
      <c r="BE32" s="1046"/>
      <c r="BF32" s="1046"/>
      <c r="BG32" s="1046"/>
      <c r="BH32" s="1046"/>
      <c r="BI32" s="1046"/>
      <c r="BJ32" s="1046"/>
      <c r="BK32" s="1046"/>
      <c r="BL32" s="1046"/>
      <c r="BM32" s="1046"/>
    </row>
    <row r="33" spans="1:65" ht="14.45" customHeight="1">
      <c r="A33" s="1137"/>
      <c r="B33" s="813" t="s">
        <v>1025</v>
      </c>
      <c r="C33" s="1137"/>
      <c r="D33" s="1048"/>
      <c r="E33" s="809">
        <f>'2'!E34</f>
        <v>255.88325401682465</v>
      </c>
      <c r="F33" s="980">
        <f>'31.'!AG65</f>
        <v>532715.21443224372</v>
      </c>
      <c r="G33" s="980">
        <f>'31.'!AH65</f>
        <v>507697.85617335932</v>
      </c>
      <c r="H33" s="980">
        <f>'31.'!AI65</f>
        <v>129821.26336778529</v>
      </c>
      <c r="I33" s="980">
        <f>'31.'!AJ65</f>
        <v>123171.23987309923</v>
      </c>
      <c r="J33" s="980">
        <f>'31.'!AK65</f>
        <v>120823.4199963877</v>
      </c>
      <c r="K33" s="980">
        <f>'31.'!AL65</f>
        <v>309350.22075406153</v>
      </c>
      <c r="L33" s="980">
        <f>'31.'!AM65</f>
        <v>1605249.3410003078</v>
      </c>
      <c r="M33" s="979">
        <f>'31.'!AN65</f>
        <v>108138.69655310285</v>
      </c>
      <c r="N33" s="1137"/>
      <c r="O33" s="813" t="s">
        <v>1025</v>
      </c>
      <c r="P33" s="1137"/>
      <c r="Q33" s="1048"/>
      <c r="R33" s="1780">
        <f>'34.'!E35</f>
        <v>64.576418495589436</v>
      </c>
      <c r="S33" s="1780">
        <f>'34.'!F35</f>
        <v>50.792282535374127</v>
      </c>
      <c r="T33" s="1780">
        <f>'34.'!G35</f>
        <v>13.784135960215327</v>
      </c>
      <c r="U33" s="1780">
        <f>'33.'!BX68</f>
        <v>2632.703081109928</v>
      </c>
      <c r="V33" s="1780">
        <f>'33.'!BY68</f>
        <v>1594.3929149299472</v>
      </c>
      <c r="W33" s="809">
        <f>'31.'!AO65</f>
        <v>101999.86468069811</v>
      </c>
      <c r="X33" s="809">
        <f>'31.'!AP65</f>
        <v>443597.40919145482</v>
      </c>
      <c r="Y33" s="809">
        <f>'31.'!AQ65</f>
        <v>467531.03152090649</v>
      </c>
      <c r="Z33" s="810">
        <f>'31.'!AR65</f>
        <v>464794.66192835569</v>
      </c>
      <c r="AA33" s="1046"/>
      <c r="AB33" s="1046"/>
      <c r="AC33" s="1046"/>
      <c r="AD33" s="1046"/>
      <c r="AE33" s="1046"/>
      <c r="AF33" s="1046"/>
      <c r="AG33" s="1046"/>
      <c r="AH33" s="1046"/>
      <c r="AI33" s="1046"/>
      <c r="AJ33" s="1046"/>
      <c r="AK33" s="1046"/>
      <c r="AL33" s="1046"/>
      <c r="AM33" s="1046"/>
      <c r="AN33" s="1046"/>
      <c r="AO33" s="1046"/>
      <c r="AP33" s="1046"/>
      <c r="AQ33" s="1046"/>
      <c r="AR33" s="1046"/>
      <c r="AS33" s="1046"/>
      <c r="AT33" s="1046"/>
      <c r="AU33" s="1046"/>
      <c r="AV33" s="1046"/>
      <c r="AW33" s="1046"/>
      <c r="AX33" s="1046"/>
      <c r="AY33" s="1046"/>
      <c r="AZ33" s="1046"/>
      <c r="BA33" s="1046"/>
      <c r="BB33" s="1046"/>
      <c r="BC33" s="1046"/>
      <c r="BD33" s="1046"/>
      <c r="BE33" s="1046"/>
      <c r="BF33" s="1046"/>
      <c r="BG33" s="1046"/>
      <c r="BH33" s="1046"/>
      <c r="BI33" s="1046"/>
      <c r="BJ33" s="1046"/>
      <c r="BK33" s="1046"/>
      <c r="BL33" s="1046"/>
      <c r="BM33" s="1046"/>
    </row>
    <row r="34" spans="1:65" ht="14.45" customHeight="1">
      <c r="A34" s="1137"/>
      <c r="B34" s="813" t="s">
        <v>1026</v>
      </c>
      <c r="C34" s="1137"/>
      <c r="D34" s="1048"/>
      <c r="E34" s="809">
        <f>'2'!E35</f>
        <v>100.95166173098397</v>
      </c>
      <c r="F34" s="980">
        <f>'31.'!AG66</f>
        <v>1233916.0141316126</v>
      </c>
      <c r="G34" s="980">
        <f>'31.'!AH66</f>
        <v>1211548.4598900012</v>
      </c>
      <c r="H34" s="980">
        <f>'31.'!AI66</f>
        <v>385806.62139693822</v>
      </c>
      <c r="I34" s="980">
        <f>'31.'!AJ66</f>
        <v>370596.53911911248</v>
      </c>
      <c r="J34" s="980">
        <f>'31.'!AK66</f>
        <v>365697.67076873942</v>
      </c>
      <c r="K34" s="980">
        <f>'31.'!AL66</f>
        <v>613820.65451373241</v>
      </c>
      <c r="L34" s="980">
        <f>'31.'!AM66</f>
        <v>5715745.4714321056</v>
      </c>
      <c r="M34" s="979">
        <f>'31.'!AN66</f>
        <v>247998.25254075491</v>
      </c>
      <c r="N34" s="1137"/>
      <c r="O34" s="813" t="s">
        <v>1026</v>
      </c>
      <c r="P34" s="1137"/>
      <c r="Q34" s="1048"/>
      <c r="R34" s="1780">
        <f>'34.'!E36</f>
        <v>161.83292758508648</v>
      </c>
      <c r="S34" s="1780">
        <f>'34.'!F36</f>
        <v>129.80598996743134</v>
      </c>
      <c r="T34" s="1780">
        <f>'34.'!G36</f>
        <v>32.026937617655122</v>
      </c>
      <c r="U34" s="1780">
        <f>'33.'!BX69</f>
        <v>5691.792094792826</v>
      </c>
      <c r="V34" s="1780">
        <f>'33.'!BY69</f>
        <v>6408.7990140781603</v>
      </c>
      <c r="W34" s="809">
        <f>'31.'!AO66</f>
        <v>259814.26498922319</v>
      </c>
      <c r="X34" s="809">
        <f>'31.'!AP66</f>
        <v>1027689.4383965497</v>
      </c>
      <c r="Y34" s="809">
        <f>'31.'!AQ66</f>
        <v>1089314.7788621716</v>
      </c>
      <c r="Z34" s="810">
        <f>'31.'!AR66</f>
        <v>1000547.4050284208</v>
      </c>
      <c r="AA34" s="1046"/>
      <c r="AB34" s="1046"/>
      <c r="AC34" s="1046"/>
      <c r="AD34" s="1046"/>
      <c r="AE34" s="1046"/>
      <c r="AF34" s="1046"/>
      <c r="AG34" s="1046"/>
      <c r="AH34" s="1046"/>
      <c r="AI34" s="1046"/>
      <c r="AJ34" s="1046"/>
      <c r="AK34" s="1046"/>
      <c r="AL34" s="1046"/>
      <c r="AM34" s="1046"/>
      <c r="AN34" s="1046"/>
      <c r="AO34" s="1046"/>
      <c r="AP34" s="1046"/>
      <c r="AQ34" s="1046"/>
      <c r="AR34" s="1046"/>
      <c r="AS34" s="1046"/>
      <c r="AT34" s="1046"/>
      <c r="AU34" s="1046"/>
      <c r="AV34" s="1046"/>
      <c r="AW34" s="1046"/>
      <c r="AX34" s="1046"/>
      <c r="AY34" s="1046"/>
      <c r="AZ34" s="1046"/>
      <c r="BA34" s="1046"/>
      <c r="BB34" s="1046"/>
      <c r="BC34" s="1046"/>
      <c r="BD34" s="1046"/>
      <c r="BE34" s="1046"/>
      <c r="BF34" s="1046"/>
      <c r="BG34" s="1046"/>
      <c r="BH34" s="1046"/>
      <c r="BI34" s="1046"/>
      <c r="BJ34" s="1046"/>
      <c r="BK34" s="1046"/>
      <c r="BL34" s="1046"/>
      <c r="BM34" s="1046"/>
    </row>
    <row r="35" spans="1:65" ht="14.45" customHeight="1">
      <c r="A35" s="1137"/>
      <c r="B35" s="813" t="s">
        <v>1027</v>
      </c>
      <c r="C35" s="1137"/>
      <c r="D35" s="1048"/>
      <c r="E35" s="809">
        <f>'2'!E36</f>
        <v>37.415555555537644</v>
      </c>
      <c r="F35" s="980">
        <f>'31.'!AG67</f>
        <v>4084213.4679447026</v>
      </c>
      <c r="G35" s="980">
        <f>'31.'!AH67</f>
        <v>4084213.4679447026</v>
      </c>
      <c r="H35" s="980">
        <f>'31.'!AI67</f>
        <v>952864.98403254559</v>
      </c>
      <c r="I35" s="980">
        <f>'31.'!AJ67</f>
        <v>894933.83419520629</v>
      </c>
      <c r="J35" s="980">
        <f>'31.'!AK67</f>
        <v>877898.5540131072</v>
      </c>
      <c r="K35" s="980">
        <f>'31.'!AL67</f>
        <v>1739069.0180765516</v>
      </c>
      <c r="L35" s="980">
        <f>'31.'!AM67</f>
        <v>16439649.398935249</v>
      </c>
      <c r="M35" s="979">
        <f>'31.'!AN67</f>
        <v>2214005.6598211792</v>
      </c>
      <c r="N35" s="1137"/>
      <c r="O35" s="813" t="s">
        <v>1027</v>
      </c>
      <c r="P35" s="1137"/>
      <c r="Q35" s="1048"/>
      <c r="R35" s="1780">
        <f>'34.'!E37</f>
        <v>506.79550988896796</v>
      </c>
      <c r="S35" s="1780">
        <f>'34.'!F37</f>
        <v>386.69133456081681</v>
      </c>
      <c r="T35" s="1780">
        <f>'34.'!G37</f>
        <v>120.10417532815102</v>
      </c>
      <c r="U35" s="1780">
        <f>'33.'!BX70</f>
        <v>55.718333642595837</v>
      </c>
      <c r="V35" s="1780">
        <f>'33.'!BY70</f>
        <v>69.789672431202845</v>
      </c>
      <c r="W35" s="809">
        <f>'31.'!AO67</f>
        <v>680251.5820302153</v>
      </c>
      <c r="X35" s="809">
        <f>'31.'!AP67</f>
        <v>4191345.3921089452</v>
      </c>
      <c r="Y35" s="809">
        <f>'31.'!AQ67</f>
        <v>3800557.3845543647</v>
      </c>
      <c r="Z35" s="810">
        <f>'31.'!AR67</f>
        <v>4098205.4879398728</v>
      </c>
      <c r="AA35" s="1046"/>
      <c r="AB35" s="1046"/>
      <c r="AC35" s="1046"/>
      <c r="AD35" s="1046"/>
      <c r="AE35" s="1046"/>
      <c r="AF35" s="1046"/>
      <c r="AG35" s="1046"/>
      <c r="AH35" s="1046"/>
      <c r="AI35" s="1046"/>
      <c r="AJ35" s="1046"/>
      <c r="AK35" s="1046"/>
      <c r="AL35" s="1046"/>
      <c r="AM35" s="1046"/>
      <c r="AN35" s="1046"/>
      <c r="AO35" s="1046"/>
      <c r="AP35" s="1046"/>
      <c r="AQ35" s="1046"/>
      <c r="AR35" s="1046"/>
      <c r="AS35" s="1046"/>
      <c r="AT35" s="1046"/>
      <c r="AU35" s="1046"/>
      <c r="AV35" s="1046"/>
      <c r="AW35" s="1046"/>
      <c r="AX35" s="1046"/>
      <c r="AY35" s="1046"/>
      <c r="AZ35" s="1046"/>
      <c r="BA35" s="1046"/>
      <c r="BB35" s="1046"/>
      <c r="BC35" s="1046"/>
      <c r="BD35" s="1046"/>
      <c r="BE35" s="1046"/>
      <c r="BF35" s="1046"/>
      <c r="BG35" s="1046"/>
      <c r="BH35" s="1046"/>
      <c r="BI35" s="1046"/>
      <c r="BJ35" s="1046"/>
      <c r="BK35" s="1046"/>
      <c r="BL35" s="1046"/>
      <c r="BM35" s="1046"/>
    </row>
    <row r="36" spans="1:65" ht="14.45" customHeight="1">
      <c r="A36" s="2641" t="s">
        <v>397</v>
      </c>
      <c r="B36" s="2641"/>
      <c r="C36" s="2641"/>
      <c r="D36" s="2"/>
      <c r="E36" s="809"/>
      <c r="F36" s="980"/>
      <c r="G36" s="980"/>
      <c r="H36" s="980"/>
      <c r="I36" s="980"/>
      <c r="J36" s="980"/>
      <c r="K36" s="980"/>
      <c r="L36" s="980"/>
      <c r="M36" s="979"/>
      <c r="N36" s="2641" t="s">
        <v>397</v>
      </c>
      <c r="O36" s="2641"/>
      <c r="P36" s="2641"/>
      <c r="Q36" s="2"/>
      <c r="R36" s="1780"/>
      <c r="S36" s="1780"/>
      <c r="T36" s="1780"/>
      <c r="U36" s="1742"/>
      <c r="V36" s="1742"/>
      <c r="W36" s="809"/>
      <c r="X36" s="809"/>
      <c r="Y36" s="809"/>
      <c r="Z36" s="810"/>
      <c r="AA36" s="1046"/>
      <c r="AB36" s="1046"/>
      <c r="AC36" s="1046"/>
      <c r="AD36" s="1046"/>
      <c r="AE36" s="1046"/>
      <c r="AF36" s="1046"/>
      <c r="AG36" s="1046"/>
      <c r="AH36" s="1046"/>
      <c r="AI36" s="1046"/>
      <c r="AJ36" s="1046"/>
      <c r="AK36" s="1046"/>
      <c r="AL36" s="1046"/>
      <c r="AM36" s="1046"/>
      <c r="AN36" s="1046"/>
      <c r="AO36" s="1046"/>
      <c r="AP36" s="1046"/>
      <c r="AQ36" s="1046"/>
      <c r="AR36" s="1046"/>
      <c r="AS36" s="1046"/>
      <c r="AT36" s="1046"/>
      <c r="AU36" s="1046"/>
      <c r="AV36" s="1046"/>
      <c r="AW36" s="1046"/>
      <c r="AX36" s="1046"/>
      <c r="AY36" s="1046"/>
      <c r="AZ36" s="1046"/>
      <c r="BA36" s="1046"/>
      <c r="BB36" s="1046"/>
      <c r="BC36" s="1046"/>
      <c r="BD36" s="1046"/>
      <c r="BE36" s="1046"/>
      <c r="BF36" s="1046"/>
      <c r="BG36" s="1046"/>
      <c r="BH36" s="1046"/>
      <c r="BI36" s="1046"/>
      <c r="BJ36" s="1046"/>
      <c r="BK36" s="1046"/>
      <c r="BL36" s="1046"/>
      <c r="BM36" s="1046"/>
    </row>
    <row r="37" spans="1:65" ht="14.45" customHeight="1">
      <c r="A37" s="1137"/>
      <c r="B37" s="813" t="s">
        <v>1028</v>
      </c>
      <c r="C37" s="1137"/>
      <c r="D37" s="843"/>
      <c r="E37" s="809">
        <f>'2'!E38</f>
        <v>6528.2726643055885</v>
      </c>
      <c r="F37" s="980">
        <f>'31.'!AG68</f>
        <v>4850.6376377590977</v>
      </c>
      <c r="G37" s="980">
        <f>'31.'!AH68</f>
        <v>2812.64180201613</v>
      </c>
      <c r="H37" s="980">
        <f>'31.'!AI68</f>
        <v>333.29344041532721</v>
      </c>
      <c r="I37" s="980">
        <f>'31.'!AJ68</f>
        <v>251.26894484009512</v>
      </c>
      <c r="J37" s="980">
        <f>'31.'!AK68</f>
        <v>225.43074659644827</v>
      </c>
      <c r="K37" s="980">
        <f>'31.'!AL68</f>
        <v>6375.1593274303095</v>
      </c>
      <c r="L37" s="980">
        <f>'31.'!AM68</f>
        <v>15278.532802437483</v>
      </c>
      <c r="M37" s="979">
        <f>'31.'!AN68</f>
        <v>3893.6114644275767</v>
      </c>
      <c r="N37" s="1137"/>
      <c r="O37" s="813" t="s">
        <v>1028</v>
      </c>
      <c r="P37" s="1137"/>
      <c r="Q37" s="843"/>
      <c r="R37" s="1780">
        <f>'34.'!E39</f>
        <v>2.5838434864728512</v>
      </c>
      <c r="S37" s="1780">
        <f>'34.'!F39</f>
        <v>2.0371096971250235</v>
      </c>
      <c r="T37" s="1780">
        <f>'34.'!G39</f>
        <v>0.54673378934782668</v>
      </c>
      <c r="U37" s="1780">
        <f>'33.'!BX71</f>
        <v>64.684645670359799</v>
      </c>
      <c r="V37" s="1780">
        <f>'33.'!BY71</f>
        <v>70.050076077471616</v>
      </c>
      <c r="W37" s="809">
        <f>'31.'!AO68</f>
        <v>864.6847866793139</v>
      </c>
      <c r="X37" s="809">
        <f>'31.'!AP68</f>
        <v>2378.2333370273473</v>
      </c>
      <c r="Y37" s="809">
        <f>'31.'!AQ68</f>
        <v>3269.6286752031451</v>
      </c>
      <c r="Z37" s="810">
        <f>'31.'!AR68</f>
        <v>4485.9680277920042</v>
      </c>
      <c r="AA37" s="1046"/>
      <c r="AB37" s="1046"/>
      <c r="AC37" s="1046"/>
      <c r="AD37" s="1046"/>
      <c r="AE37" s="1046"/>
      <c r="AF37" s="1046"/>
      <c r="AG37" s="1046"/>
      <c r="AH37" s="1046"/>
      <c r="AI37" s="1046"/>
      <c r="AJ37" s="1046"/>
      <c r="AK37" s="1046"/>
      <c r="AL37" s="1046"/>
      <c r="AM37" s="1046"/>
      <c r="AN37" s="1046"/>
      <c r="AO37" s="1046"/>
      <c r="AP37" s="1046"/>
      <c r="AQ37" s="1046"/>
      <c r="AR37" s="1046"/>
      <c r="AS37" s="1046"/>
      <c r="AT37" s="1046"/>
      <c r="AU37" s="1046"/>
      <c r="AV37" s="1046"/>
      <c r="AW37" s="1046"/>
      <c r="AX37" s="1046"/>
      <c r="AY37" s="1046"/>
      <c r="AZ37" s="1046"/>
      <c r="BA37" s="1046"/>
      <c r="BB37" s="1046"/>
      <c r="BC37" s="1046"/>
      <c r="BD37" s="1046"/>
      <c r="BE37" s="1046"/>
      <c r="BF37" s="1046"/>
      <c r="BG37" s="1046"/>
      <c r="BH37" s="1046"/>
      <c r="BI37" s="1046"/>
      <c r="BJ37" s="1046"/>
      <c r="BK37" s="1046"/>
      <c r="BL37" s="1046"/>
      <c r="BM37" s="1046"/>
    </row>
    <row r="38" spans="1:65" ht="14.45" customHeight="1">
      <c r="A38" s="1137"/>
      <c r="B38" s="813" t="s">
        <v>1038</v>
      </c>
      <c r="C38" s="1137"/>
      <c r="D38" s="843"/>
      <c r="E38" s="809">
        <f>'2'!E39</f>
        <v>2047.9967811726431</v>
      </c>
      <c r="F38" s="980">
        <f>'31.'!AG69</f>
        <v>11932.782144156899</v>
      </c>
      <c r="G38" s="980">
        <f>'31.'!AH69</f>
        <v>8468.7119525865255</v>
      </c>
      <c r="H38" s="980">
        <f>'31.'!AI69</f>
        <v>2610.8782064989432</v>
      </c>
      <c r="I38" s="980">
        <f>'31.'!AJ69</f>
        <v>2428.8936621421162</v>
      </c>
      <c r="J38" s="980">
        <f>'31.'!AK69</f>
        <v>2376.701645226914</v>
      </c>
      <c r="K38" s="980">
        <f>'31.'!AL69</f>
        <v>5985.6613015956636</v>
      </c>
      <c r="L38" s="980">
        <f>'31.'!AM69</f>
        <v>19275.502602709272</v>
      </c>
      <c r="M38" s="979">
        <f>'31.'!AN69</f>
        <v>6994.0562183711781</v>
      </c>
      <c r="N38" s="1137"/>
      <c r="O38" s="813" t="s">
        <v>1038</v>
      </c>
      <c r="P38" s="1137"/>
      <c r="Q38" s="843"/>
      <c r="R38" s="1780">
        <f>'34.'!E40</f>
        <v>4.0784459326796743</v>
      </c>
      <c r="S38" s="1780">
        <f>'34.'!F40</f>
        <v>3.2521642782984768</v>
      </c>
      <c r="T38" s="1780">
        <f>'34.'!G40</f>
        <v>0.82628165438119761</v>
      </c>
      <c r="U38" s="1780">
        <f>'33.'!BX72</f>
        <v>64.88594799464704</v>
      </c>
      <c r="V38" s="1780">
        <f>'33.'!BY72</f>
        <v>85.814293059057078</v>
      </c>
      <c r="W38" s="809">
        <f>'31.'!AO69</f>
        <v>1781.6165669292354</v>
      </c>
      <c r="X38" s="809">
        <f>'31.'!AP69</f>
        <v>7686.3767938882011</v>
      </c>
      <c r="Y38" s="809">
        <f>'31.'!AQ69</f>
        <v>7416.5021549245012</v>
      </c>
      <c r="Z38" s="810">
        <f>'31.'!AR69</f>
        <v>11545.697191291812</v>
      </c>
      <c r="AA38" s="1046"/>
      <c r="AB38" s="1046"/>
      <c r="AC38" s="1046"/>
      <c r="AD38" s="1046"/>
      <c r="AE38" s="1046"/>
      <c r="AF38" s="1046"/>
      <c r="AG38" s="1046"/>
      <c r="AH38" s="1046"/>
      <c r="AI38" s="1046"/>
      <c r="AJ38" s="1046"/>
      <c r="AK38" s="1046"/>
      <c r="AL38" s="1046"/>
      <c r="AM38" s="1046"/>
      <c r="AN38" s="1046"/>
      <c r="AO38" s="1046"/>
      <c r="AP38" s="1046"/>
      <c r="AQ38" s="1046"/>
      <c r="AR38" s="1046"/>
      <c r="AS38" s="1046"/>
      <c r="AT38" s="1046"/>
      <c r="AU38" s="1046"/>
      <c r="AV38" s="1046"/>
      <c r="AW38" s="1046"/>
      <c r="AX38" s="1046"/>
      <c r="AY38" s="1046"/>
      <c r="AZ38" s="1046"/>
      <c r="BA38" s="1046"/>
      <c r="BB38" s="1046"/>
      <c r="BC38" s="1046"/>
      <c r="BD38" s="1046"/>
      <c r="BE38" s="1046"/>
      <c r="BF38" s="1046"/>
      <c r="BG38" s="1046"/>
      <c r="BH38" s="1046"/>
      <c r="BI38" s="1046"/>
      <c r="BJ38" s="1046"/>
      <c r="BK38" s="1046"/>
      <c r="BL38" s="1046"/>
      <c r="BM38" s="1046"/>
    </row>
    <row r="39" spans="1:65" ht="14.45" customHeight="1">
      <c r="A39" s="813"/>
      <c r="B39" s="813" t="s">
        <v>1039</v>
      </c>
      <c r="C39" s="813"/>
      <c r="D39" s="843"/>
      <c r="E39" s="809">
        <f>'2'!E40</f>
        <v>2663.6763201341564</v>
      </c>
      <c r="F39" s="980">
        <f>'31.'!AG70</f>
        <v>22055.849070499979</v>
      </c>
      <c r="G39" s="980">
        <f>'31.'!AH70</f>
        <v>15973.121040985909</v>
      </c>
      <c r="H39" s="980">
        <f>'31.'!AI70</f>
        <v>4192.8626814575346</v>
      </c>
      <c r="I39" s="980">
        <f>'31.'!AJ70</f>
        <v>3984.1973087350548</v>
      </c>
      <c r="J39" s="980">
        <f>'31.'!AK70</f>
        <v>3915.8341654713404</v>
      </c>
      <c r="K39" s="980">
        <f>'31.'!AL70</f>
        <v>10470.798881181452</v>
      </c>
      <c r="L39" s="980">
        <f>'31.'!AM70</f>
        <v>34543.57896123916</v>
      </c>
      <c r="M39" s="979">
        <f>'31.'!AN70</f>
        <v>8054.59454492431</v>
      </c>
      <c r="N39" s="813"/>
      <c r="O39" s="813" t="s">
        <v>1039</v>
      </c>
      <c r="P39" s="813"/>
      <c r="Q39" s="843"/>
      <c r="R39" s="1780">
        <f>'34.'!E41</f>
        <v>5.2348760471003661</v>
      </c>
      <c r="S39" s="1780">
        <f>'34.'!F41</f>
        <v>4.0199322741494665</v>
      </c>
      <c r="T39" s="1780">
        <f>'34.'!G41</f>
        <v>1.2149437729509032</v>
      </c>
      <c r="U39" s="1780">
        <f>'33.'!BX73</f>
        <v>93.815477554659495</v>
      </c>
      <c r="V39" s="1780">
        <f>'33.'!BY73</f>
        <v>113.65610391435033</v>
      </c>
      <c r="W39" s="809">
        <f>'31.'!AO70</f>
        <v>2817.724994738594</v>
      </c>
      <c r="X39" s="809">
        <f>'31.'!AP70</f>
        <v>14511.536157493059</v>
      </c>
      <c r="Y39" s="809">
        <f>'31.'!AQ70</f>
        <v>13990.025536331583</v>
      </c>
      <c r="Z39" s="810">
        <f>'31.'!AR70</f>
        <v>21278.329581281541</v>
      </c>
      <c r="AA39" s="1046"/>
      <c r="AB39" s="1046"/>
      <c r="AC39" s="1046"/>
      <c r="AD39" s="1046"/>
      <c r="AE39" s="1046"/>
      <c r="AF39" s="1046"/>
      <c r="AG39" s="1046"/>
      <c r="AH39" s="1046"/>
      <c r="AI39" s="1046"/>
      <c r="AJ39" s="1046"/>
      <c r="AK39" s="1046"/>
      <c r="AL39" s="1046"/>
      <c r="AM39" s="1046"/>
      <c r="AN39" s="1046"/>
      <c r="AO39" s="1046"/>
      <c r="AP39" s="1046"/>
      <c r="AQ39" s="1046"/>
      <c r="AR39" s="1046"/>
      <c r="AS39" s="1046"/>
      <c r="AT39" s="1046"/>
      <c r="AU39" s="1046"/>
      <c r="AV39" s="1046"/>
      <c r="AW39" s="1046"/>
      <c r="AX39" s="1046"/>
      <c r="AY39" s="1046"/>
      <c r="AZ39" s="1046"/>
      <c r="BA39" s="1046"/>
      <c r="BB39" s="1046"/>
      <c r="BC39" s="1046"/>
      <c r="BD39" s="1046"/>
      <c r="BE39" s="1046"/>
      <c r="BF39" s="1046"/>
      <c r="BG39" s="1046"/>
      <c r="BH39" s="1046"/>
      <c r="BI39" s="1046"/>
      <c r="BJ39" s="1046"/>
      <c r="BK39" s="1046"/>
      <c r="BL39" s="1046"/>
      <c r="BM39" s="1046"/>
    </row>
    <row r="40" spans="1:65" ht="14.45" customHeight="1">
      <c r="A40" s="813"/>
      <c r="B40" s="813" t="s">
        <v>1040</v>
      </c>
      <c r="C40" s="813"/>
      <c r="D40" s="843"/>
      <c r="E40" s="809">
        <f>'2'!E41</f>
        <v>2465.3895651290536</v>
      </c>
      <c r="F40" s="980">
        <f>'31.'!AG71</f>
        <v>46095.469079462775</v>
      </c>
      <c r="G40" s="980">
        <f>'31.'!AH71</f>
        <v>36960.359760830819</v>
      </c>
      <c r="H40" s="980">
        <f>'31.'!AI71</f>
        <v>8916.9058830942195</v>
      </c>
      <c r="I40" s="980">
        <f>'31.'!AJ71</f>
        <v>8356.9195911811112</v>
      </c>
      <c r="J40" s="980">
        <f>'31.'!AK71</f>
        <v>8195.3501356271554</v>
      </c>
      <c r="K40" s="980">
        <f>'31.'!AL71</f>
        <v>23215.293359422372</v>
      </c>
      <c r="L40" s="980">
        <f>'31.'!AM71</f>
        <v>83674.097609147691</v>
      </c>
      <c r="M40" s="979">
        <f>'31.'!AN71</f>
        <v>19363.928628711004</v>
      </c>
      <c r="N40" s="813"/>
      <c r="O40" s="813" t="s">
        <v>1040</v>
      </c>
      <c r="P40" s="813"/>
      <c r="Q40" s="843"/>
      <c r="R40" s="1780">
        <f>'34.'!E42</f>
        <v>7.1940054454495295</v>
      </c>
      <c r="S40" s="1780">
        <f>'34.'!F42</f>
        <v>5.3811956202445241</v>
      </c>
      <c r="T40" s="1780">
        <f>'34.'!G42</f>
        <v>1.8128098252050078</v>
      </c>
      <c r="U40" s="1780">
        <f>'33.'!BX74</f>
        <v>85.184011547351545</v>
      </c>
      <c r="V40" s="1780">
        <f>'33.'!BY74</f>
        <v>120.36968849926207</v>
      </c>
      <c r="W40" s="809">
        <f>'31.'!AO71</f>
        <v>5260.4611375365521</v>
      </c>
      <c r="X40" s="809">
        <f>'31.'!AP71</f>
        <v>32430.25955016206</v>
      </c>
      <c r="Y40" s="809">
        <f>'31.'!AQ71</f>
        <v>31526.354281298201</v>
      </c>
      <c r="Z40" s="810">
        <f>'31.'!AR71</f>
        <v>42972.471712335784</v>
      </c>
      <c r="AA40" s="1046"/>
      <c r="AB40" s="1046"/>
      <c r="AC40" s="1046"/>
      <c r="AD40" s="1046"/>
      <c r="AE40" s="1046"/>
      <c r="AF40" s="1046"/>
      <c r="AG40" s="1046"/>
      <c r="AH40" s="1046"/>
      <c r="AI40" s="1046"/>
      <c r="AJ40" s="1046"/>
      <c r="AK40" s="1046"/>
      <c r="AL40" s="1046"/>
      <c r="AM40" s="1046"/>
      <c r="AN40" s="1046"/>
      <c r="AO40" s="1046"/>
      <c r="AP40" s="1046"/>
      <c r="AQ40" s="1046"/>
      <c r="AR40" s="1046"/>
      <c r="AS40" s="1046"/>
      <c r="AT40" s="1046"/>
      <c r="AU40" s="1046"/>
      <c r="AV40" s="1046"/>
      <c r="AW40" s="1046"/>
      <c r="AX40" s="1046"/>
      <c r="AY40" s="1046"/>
      <c r="AZ40" s="1046"/>
      <c r="BA40" s="1046"/>
      <c r="BB40" s="1046"/>
      <c r="BC40" s="1046"/>
      <c r="BD40" s="1046"/>
      <c r="BE40" s="1046"/>
      <c r="BF40" s="1046"/>
      <c r="BG40" s="1046"/>
      <c r="BH40" s="1046"/>
      <c r="BI40" s="1046"/>
      <c r="BJ40" s="1046"/>
      <c r="BK40" s="1046"/>
      <c r="BL40" s="1046"/>
      <c r="BM40" s="1046"/>
    </row>
    <row r="41" spans="1:65" ht="14.45" customHeight="1">
      <c r="A41" s="813"/>
      <c r="B41" s="813" t="s">
        <v>1041</v>
      </c>
      <c r="C41" s="813"/>
      <c r="D41" s="843"/>
      <c r="E41" s="809">
        <f>'2'!E42</f>
        <v>1351.1257552984187</v>
      </c>
      <c r="F41" s="980">
        <f>'31.'!AG72</f>
        <v>89547.958008499802</v>
      </c>
      <c r="G41" s="980">
        <f>'31.'!AH72</f>
        <v>74645.448092017992</v>
      </c>
      <c r="H41" s="980">
        <f>'31.'!AI72</f>
        <v>18757.875689322311</v>
      </c>
      <c r="I41" s="980">
        <f>'31.'!AJ72</f>
        <v>17782.916906033402</v>
      </c>
      <c r="J41" s="980">
        <f>'31.'!AK72</f>
        <v>17517.950887790888</v>
      </c>
      <c r="K41" s="980">
        <f>'31.'!AL72</f>
        <v>36344.899503881832</v>
      </c>
      <c r="L41" s="980">
        <f>'31.'!AM72</f>
        <v>178444.19260141579</v>
      </c>
      <c r="M41" s="979">
        <f>'31.'!AN72</f>
        <v>24708.126162159529</v>
      </c>
      <c r="N41" s="813"/>
      <c r="O41" s="813" t="s">
        <v>1041</v>
      </c>
      <c r="P41" s="813"/>
      <c r="Q41" s="843"/>
      <c r="R41" s="1780">
        <f>'34.'!E43</f>
        <v>15.237304791232734</v>
      </c>
      <c r="S41" s="1780">
        <f>'34.'!F43</f>
        <v>11.894837248249132</v>
      </c>
      <c r="T41" s="1780">
        <f>'34.'!G43</f>
        <v>3.3424675429835982</v>
      </c>
      <c r="U41" s="1780">
        <f>'33.'!BX75</f>
        <v>225.52072990643964</v>
      </c>
      <c r="V41" s="1780">
        <f>'33.'!BY75</f>
        <v>295.60587685965049</v>
      </c>
      <c r="W41" s="809">
        <f>'31.'!AO72</f>
        <v>11742.796191250309</v>
      </c>
      <c r="X41" s="809">
        <f>'31.'!AP72</f>
        <v>68353.268757350714</v>
      </c>
      <c r="Y41" s="809">
        <f>'31.'!AQ72</f>
        <v>66154.27441657061</v>
      </c>
      <c r="Z41" s="810">
        <f>'31.'!AR72</f>
        <v>82959.319094912702</v>
      </c>
      <c r="AA41" s="1046"/>
      <c r="AB41" s="1046"/>
      <c r="AC41" s="1046"/>
      <c r="AD41" s="1046"/>
      <c r="AE41" s="1046"/>
      <c r="AF41" s="1046"/>
      <c r="AG41" s="1046"/>
      <c r="AH41" s="1046"/>
      <c r="AI41" s="1046"/>
      <c r="AJ41" s="1046"/>
      <c r="AK41" s="1046"/>
      <c r="AL41" s="1046"/>
      <c r="AM41" s="1046"/>
      <c r="AN41" s="1046"/>
      <c r="AO41" s="1046"/>
      <c r="AP41" s="1046"/>
      <c r="AQ41" s="1046"/>
      <c r="AR41" s="1046"/>
      <c r="AS41" s="1046"/>
      <c r="AT41" s="1046"/>
      <c r="AU41" s="1046"/>
      <c r="AV41" s="1046"/>
      <c r="AW41" s="1046"/>
      <c r="AX41" s="1046"/>
      <c r="AY41" s="1046"/>
      <c r="AZ41" s="1046"/>
      <c r="BA41" s="1046"/>
      <c r="BB41" s="1046"/>
      <c r="BC41" s="1046"/>
      <c r="BD41" s="1046"/>
      <c r="BE41" s="1046"/>
      <c r="BF41" s="1046"/>
      <c r="BG41" s="1046"/>
      <c r="BH41" s="1046"/>
      <c r="BI41" s="1046"/>
      <c r="BJ41" s="1046"/>
      <c r="BK41" s="1046"/>
      <c r="BL41" s="1046"/>
      <c r="BM41" s="1046"/>
    </row>
    <row r="42" spans="1:65" ht="14.45" customHeight="1">
      <c r="A42" s="813"/>
      <c r="B42" s="813" t="s">
        <v>1042</v>
      </c>
      <c r="C42" s="813"/>
      <c r="D42" s="843"/>
      <c r="E42" s="809">
        <f>'2'!E43</f>
        <v>1036.5263355110235</v>
      </c>
      <c r="F42" s="980">
        <f>'31.'!AG73</f>
        <v>190981.54825337522</v>
      </c>
      <c r="G42" s="980">
        <f>'31.'!AH73</f>
        <v>169922.2153115726</v>
      </c>
      <c r="H42" s="980">
        <f>'31.'!AI73</f>
        <v>34839.949225731543</v>
      </c>
      <c r="I42" s="980">
        <f>'31.'!AJ73</f>
        <v>32643.058852277725</v>
      </c>
      <c r="J42" s="980">
        <f>'31.'!AK73</f>
        <v>32110.067976338225</v>
      </c>
      <c r="K42" s="980">
        <f>'31.'!AL73</f>
        <v>97570.885149621899</v>
      </c>
      <c r="L42" s="980">
        <f>'31.'!AM73</f>
        <v>599165.7902717829</v>
      </c>
      <c r="M42" s="979">
        <f>'31.'!AN73</f>
        <v>54909.62631999961</v>
      </c>
      <c r="N42" s="813"/>
      <c r="O42" s="813" t="s">
        <v>1042</v>
      </c>
      <c r="P42" s="813"/>
      <c r="Q42" s="843"/>
      <c r="R42" s="1780">
        <f>'34.'!E44</f>
        <v>22.981226416825635</v>
      </c>
      <c r="S42" s="1780">
        <f>'34.'!F44</f>
        <v>17.473330383192174</v>
      </c>
      <c r="T42" s="1780">
        <f>'34.'!G44</f>
        <v>5.5078960336334539</v>
      </c>
      <c r="U42" s="1780">
        <f>'33.'!BX76</f>
        <v>212.97862402480294</v>
      </c>
      <c r="V42" s="1780">
        <f>'33.'!BY76</f>
        <v>339.5398860692008</v>
      </c>
      <c r="W42" s="809">
        <f>'31.'!AO73</f>
        <v>28982.613278894394</v>
      </c>
      <c r="X42" s="809">
        <f>'31.'!AP73</f>
        <v>168652.17843006316</v>
      </c>
      <c r="Y42" s="809">
        <f>'31.'!AQ73</f>
        <v>163767.5914325015</v>
      </c>
      <c r="Z42" s="810">
        <f>'31.'!AR73</f>
        <v>189995.16896536652</v>
      </c>
      <c r="AA42" s="1046"/>
      <c r="AB42" s="1046"/>
      <c r="AC42" s="1046"/>
      <c r="AD42" s="1046"/>
      <c r="AE42" s="1046"/>
      <c r="AF42" s="1046"/>
      <c r="AG42" s="1046"/>
      <c r="AH42" s="1046"/>
      <c r="AI42" s="1046"/>
      <c r="AJ42" s="1046"/>
      <c r="AK42" s="1046"/>
      <c r="AL42" s="1046"/>
      <c r="AM42" s="1046"/>
      <c r="AN42" s="1046"/>
      <c r="AO42" s="1046"/>
      <c r="AP42" s="1046"/>
      <c r="AQ42" s="1046"/>
      <c r="AR42" s="1046"/>
      <c r="AS42" s="1046"/>
      <c r="AT42" s="1046"/>
      <c r="AU42" s="1046"/>
      <c r="AV42" s="1046"/>
      <c r="AW42" s="1046"/>
      <c r="AX42" s="1046"/>
      <c r="AY42" s="1046"/>
      <c r="AZ42" s="1046"/>
      <c r="BA42" s="1046"/>
      <c r="BB42" s="1046"/>
      <c r="BC42" s="1046"/>
      <c r="BD42" s="1046"/>
      <c r="BE42" s="1046"/>
      <c r="BF42" s="1046"/>
      <c r="BG42" s="1046"/>
      <c r="BH42" s="1046"/>
      <c r="BI42" s="1046"/>
      <c r="BJ42" s="1046"/>
      <c r="BK42" s="1046"/>
      <c r="BL42" s="1046"/>
      <c r="BM42" s="1046"/>
    </row>
    <row r="43" spans="1:65" ht="14.45" customHeight="1">
      <c r="A43" s="813"/>
      <c r="B43" s="813" t="s">
        <v>1043</v>
      </c>
      <c r="C43" s="813"/>
      <c r="D43" s="843"/>
      <c r="E43" s="809">
        <f>'2'!E44</f>
        <v>152.01114157974544</v>
      </c>
      <c r="F43" s="980">
        <f>'31.'!AG74</f>
        <v>421459.01311229216</v>
      </c>
      <c r="G43" s="980">
        <f>'31.'!AH74</f>
        <v>399645.30987214122</v>
      </c>
      <c r="H43" s="980">
        <f>'31.'!AI74</f>
        <v>95873.663116814219</v>
      </c>
      <c r="I43" s="980">
        <f>'31.'!AJ74</f>
        <v>77864.430933963085</v>
      </c>
      <c r="J43" s="980">
        <f>'31.'!AK74</f>
        <v>76979.186613417158</v>
      </c>
      <c r="K43" s="980">
        <f>'31.'!AL74</f>
        <v>149474.48848529698</v>
      </c>
      <c r="L43" s="980">
        <f>'31.'!AM74</f>
        <v>1140002.1365857837</v>
      </c>
      <c r="M43" s="979">
        <f>'31.'!AN74</f>
        <v>150225.68965949569</v>
      </c>
      <c r="N43" s="813"/>
      <c r="O43" s="813" t="s">
        <v>1043</v>
      </c>
      <c r="P43" s="813"/>
      <c r="Q43" s="843"/>
      <c r="R43" s="1780">
        <f>'34.'!E45</f>
        <v>39.483493106904639</v>
      </c>
      <c r="S43" s="1780">
        <f>'34.'!F45</f>
        <v>30.498342296740191</v>
      </c>
      <c r="T43" s="1780">
        <f>'34.'!G45</f>
        <v>8.9851508101644537</v>
      </c>
      <c r="U43" s="1780">
        <f>'33.'!BX77</f>
        <v>242.97346234999031</v>
      </c>
      <c r="V43" s="1780">
        <f>'33.'!BY77</f>
        <v>623.5244517298305</v>
      </c>
      <c r="W43" s="809">
        <f>'31.'!AO74</f>
        <v>59650.520519674465</v>
      </c>
      <c r="X43" s="809">
        <f>'31.'!AP74</f>
        <v>399834.49825560069</v>
      </c>
      <c r="Y43" s="809">
        <f>'31.'!AQ74</f>
        <v>388522.40419414139</v>
      </c>
      <c r="Z43" s="810">
        <f>'31.'!AR74</f>
        <v>412528.86333954986</v>
      </c>
      <c r="AA43" s="1046"/>
      <c r="AB43" s="1046"/>
      <c r="AC43" s="1046"/>
      <c r="AD43" s="1046"/>
      <c r="AE43" s="1046"/>
      <c r="AF43" s="1046"/>
      <c r="AG43" s="1046"/>
      <c r="AH43" s="1046"/>
      <c r="AI43" s="1046"/>
      <c r="AJ43" s="1046"/>
      <c r="AK43" s="1046"/>
      <c r="AL43" s="1046"/>
      <c r="AM43" s="1046"/>
      <c r="AN43" s="1046"/>
      <c r="AO43" s="1046"/>
      <c r="AP43" s="1046"/>
      <c r="AQ43" s="1046"/>
      <c r="AR43" s="1046"/>
      <c r="AS43" s="1046"/>
      <c r="AT43" s="1046"/>
      <c r="AU43" s="1046"/>
      <c r="AV43" s="1046"/>
      <c r="AW43" s="1046"/>
      <c r="AX43" s="1046"/>
      <c r="AY43" s="1046"/>
      <c r="AZ43" s="1046"/>
      <c r="BA43" s="1046"/>
      <c r="BB43" s="1046"/>
      <c r="BC43" s="1046"/>
      <c r="BD43" s="1046"/>
      <c r="BE43" s="1046"/>
      <c r="BF43" s="1046"/>
      <c r="BG43" s="1046"/>
      <c r="BH43" s="1046"/>
      <c r="BI43" s="1046"/>
      <c r="BJ43" s="1046"/>
      <c r="BK43" s="1046"/>
      <c r="BL43" s="1046"/>
      <c r="BM43" s="1046"/>
    </row>
    <row r="44" spans="1:65" ht="14.45" customHeight="1">
      <c r="A44" s="813"/>
      <c r="B44" s="813" t="s">
        <v>1044</v>
      </c>
      <c r="C44" s="813"/>
      <c r="D44" s="843"/>
      <c r="E44" s="809">
        <f>'2'!E45</f>
        <v>125.28467067914418</v>
      </c>
      <c r="F44" s="980">
        <f>'31.'!AG75</f>
        <v>831776.35757146834</v>
      </c>
      <c r="G44" s="980">
        <f>'31.'!AH75</f>
        <v>824093.60304975859</v>
      </c>
      <c r="H44" s="980">
        <f>'31.'!AI75</f>
        <v>193672.97428023114</v>
      </c>
      <c r="I44" s="980">
        <f>'31.'!AJ75</f>
        <v>184886.18169157839</v>
      </c>
      <c r="J44" s="980">
        <f>'31.'!AK75</f>
        <v>181276.6106150389</v>
      </c>
      <c r="K44" s="980">
        <f>'31.'!AL75</f>
        <v>295719.6205901372</v>
      </c>
      <c r="L44" s="980">
        <f>'31.'!AM75</f>
        <v>2083783.6393178413</v>
      </c>
      <c r="M44" s="979">
        <f>'31.'!AN75</f>
        <v>180125.27260584585</v>
      </c>
      <c r="N44" s="813"/>
      <c r="O44" s="813" t="s">
        <v>1044</v>
      </c>
      <c r="P44" s="813"/>
      <c r="Q44" s="843"/>
      <c r="R44" s="1780">
        <f>'34.'!E46</f>
        <v>82.318034650563064</v>
      </c>
      <c r="S44" s="1780">
        <f>'34.'!F46</f>
        <v>63.771297522251025</v>
      </c>
      <c r="T44" s="1780">
        <f>'34.'!G46</f>
        <v>18.546737128312056</v>
      </c>
      <c r="U44" s="1780">
        <f>'33.'!BX78</f>
        <v>2921.8638147628058</v>
      </c>
      <c r="V44" s="1780">
        <f>'33.'!BY78</f>
        <v>2203.8677763689802</v>
      </c>
      <c r="W44" s="809">
        <f>'31.'!AO75</f>
        <v>122726.75027210274</v>
      </c>
      <c r="X44" s="809">
        <f>'31.'!AP75</f>
        <v>711548.47129906039</v>
      </c>
      <c r="Y44" s="809">
        <f>'31.'!AQ75</f>
        <v>642164.00424005964</v>
      </c>
      <c r="Z44" s="810">
        <f>'31.'!AR75</f>
        <v>820481.95956017065</v>
      </c>
      <c r="AA44" s="1046"/>
      <c r="AB44" s="1046"/>
      <c r="AC44" s="1046"/>
      <c r="AD44" s="1046"/>
      <c r="AE44" s="1046"/>
      <c r="AF44" s="1046"/>
      <c r="AG44" s="1046"/>
      <c r="AH44" s="1046"/>
      <c r="AI44" s="1046"/>
      <c r="AJ44" s="1046"/>
      <c r="AK44" s="1046"/>
      <c r="AL44" s="1046"/>
      <c r="AM44" s="1046"/>
      <c r="AN44" s="1046"/>
      <c r="AO44" s="1046"/>
      <c r="AP44" s="1046"/>
      <c r="AQ44" s="1046"/>
      <c r="AR44" s="1046"/>
      <c r="AS44" s="1046"/>
      <c r="AT44" s="1046"/>
      <c r="AU44" s="1046"/>
      <c r="AV44" s="1046"/>
      <c r="AW44" s="1046"/>
      <c r="AX44" s="1046"/>
      <c r="AY44" s="1046"/>
      <c r="AZ44" s="1046"/>
      <c r="BA44" s="1046"/>
      <c r="BB44" s="1046"/>
      <c r="BC44" s="1046"/>
      <c r="BD44" s="1046"/>
      <c r="BE44" s="1046"/>
      <c r="BF44" s="1046"/>
      <c r="BG44" s="1046"/>
      <c r="BH44" s="1046"/>
      <c r="BI44" s="1046"/>
      <c r="BJ44" s="1046"/>
      <c r="BK44" s="1046"/>
      <c r="BL44" s="1046"/>
      <c r="BM44" s="1046"/>
    </row>
    <row r="45" spans="1:65" ht="14.45" customHeight="1">
      <c r="A45" s="813"/>
      <c r="B45" s="813" t="s">
        <v>1045</v>
      </c>
      <c r="C45" s="813"/>
      <c r="D45" s="843"/>
      <c r="E45" s="809">
        <f>'2'!E46</f>
        <v>104.74569041647501</v>
      </c>
      <c r="F45" s="980">
        <f>'31.'!AG76</f>
        <v>1755962.0105745851</v>
      </c>
      <c r="G45" s="980">
        <f>'31.'!AH76</f>
        <v>1726298.1770245894</v>
      </c>
      <c r="H45" s="980">
        <f>'31.'!AI76</f>
        <v>444842.7318959749</v>
      </c>
      <c r="I45" s="980">
        <f>'31.'!AJ76</f>
        <v>423449.73420254001</v>
      </c>
      <c r="J45" s="980">
        <f>'31.'!AK76</f>
        <v>416259.44259331544</v>
      </c>
      <c r="K45" s="980">
        <f>'31.'!AL76</f>
        <v>696536.13380450732</v>
      </c>
      <c r="L45" s="980">
        <f>'31.'!AM76</f>
        <v>6810541.8353465414</v>
      </c>
      <c r="M45" s="979">
        <f>'31.'!AN76</f>
        <v>416438.27483399713</v>
      </c>
      <c r="N45" s="813"/>
      <c r="O45" s="813" t="s">
        <v>1045</v>
      </c>
      <c r="P45" s="813"/>
      <c r="Q45" s="843"/>
      <c r="R45" s="1780">
        <f>'34.'!E47</f>
        <v>141.56934984263214</v>
      </c>
      <c r="S45" s="1780">
        <f>'34.'!F47</f>
        <v>111.17238699076547</v>
      </c>
      <c r="T45" s="1780">
        <f>'34.'!G47</f>
        <v>30.396962851866643</v>
      </c>
      <c r="U45" s="1780">
        <f>'33.'!BX79</f>
        <v>6512.9372684628779</v>
      </c>
      <c r="V45" s="1780">
        <f>'33.'!BY79</f>
        <v>5599.8607886737209</v>
      </c>
      <c r="W45" s="809">
        <f>'31.'!AO76</f>
        <v>352835.81414323649</v>
      </c>
      <c r="X45" s="809">
        <f>'31.'!AP76</f>
        <v>1637729.8494700948</v>
      </c>
      <c r="Y45" s="809">
        <f>'31.'!AQ76</f>
        <v>1713434.8776034412</v>
      </c>
      <c r="Z45" s="810">
        <f>'31.'!AR76</f>
        <v>1467273.2159707041</v>
      </c>
      <c r="AA45" s="1046"/>
      <c r="AB45" s="1046"/>
      <c r="AC45" s="1046"/>
      <c r="AD45" s="1046"/>
      <c r="AE45" s="1046"/>
      <c r="AF45" s="1046"/>
      <c r="AG45" s="1046"/>
      <c r="AH45" s="1046"/>
      <c r="AI45" s="1046"/>
      <c r="AJ45" s="1046"/>
      <c r="AK45" s="1046"/>
      <c r="AL45" s="1046"/>
      <c r="AM45" s="1046"/>
      <c r="AN45" s="1046"/>
      <c r="AO45" s="1046"/>
      <c r="AP45" s="1046"/>
      <c r="AQ45" s="1046"/>
      <c r="AR45" s="1046"/>
      <c r="AS45" s="1046"/>
      <c r="AT45" s="1046"/>
      <c r="AU45" s="1046"/>
      <c r="AV45" s="1046"/>
      <c r="AW45" s="1046"/>
      <c r="AX45" s="1046"/>
      <c r="AY45" s="1046"/>
      <c r="AZ45" s="1046"/>
      <c r="BA45" s="1046"/>
      <c r="BB45" s="1046"/>
      <c r="BC45" s="1046"/>
      <c r="BD45" s="1046"/>
      <c r="BE45" s="1046"/>
      <c r="BF45" s="1046"/>
      <c r="BG45" s="1046"/>
      <c r="BH45" s="1046"/>
      <c r="BI45" s="1046"/>
      <c r="BJ45" s="1046"/>
      <c r="BK45" s="1046"/>
      <c r="BL45" s="1046"/>
      <c r="BM45" s="1046"/>
    </row>
    <row r="46" spans="1:65" ht="14.45" customHeight="1">
      <c r="A46" s="813"/>
      <c r="B46" s="813" t="s">
        <v>1046</v>
      </c>
      <c r="C46" s="813"/>
      <c r="D46" s="843"/>
      <c r="E46" s="809">
        <f>'2'!E47</f>
        <v>26.993333333321718</v>
      </c>
      <c r="F46" s="980">
        <f>'31.'!AG77</f>
        <v>5482764.8450673074</v>
      </c>
      <c r="G46" s="980">
        <f>'31.'!AH77</f>
        <v>5482764.8450673074</v>
      </c>
      <c r="H46" s="980">
        <f>'31.'!AI77</f>
        <v>1513143.1965615635</v>
      </c>
      <c r="I46" s="980">
        <f>'31.'!AJ77</f>
        <v>1444659.2985825413</v>
      </c>
      <c r="J46" s="980">
        <f>'31.'!AK77</f>
        <v>1425637.8577443911</v>
      </c>
      <c r="K46" s="980">
        <f>'31.'!AL77</f>
        <v>1974103.9103361988</v>
      </c>
      <c r="L46" s="980">
        <f>'31.'!AM77</f>
        <v>18449625.524216335</v>
      </c>
      <c r="M46" s="979">
        <f>'31.'!AN77</f>
        <v>2312350.2027443293</v>
      </c>
      <c r="N46" s="813"/>
      <c r="O46" s="813" t="s">
        <v>1046</v>
      </c>
      <c r="P46" s="813"/>
      <c r="Q46" s="843"/>
      <c r="R46" s="1780">
        <f>'34.'!E48</f>
        <v>510.76570346588471</v>
      </c>
      <c r="S46" s="1780">
        <f>'34.'!F48</f>
        <v>394.02296863423794</v>
      </c>
      <c r="T46" s="1780">
        <f>'34.'!G48</f>
        <v>116.7427348316467</v>
      </c>
      <c r="U46" s="1780">
        <f>'33.'!BX80</f>
        <v>54.867128958898945</v>
      </c>
      <c r="V46" s="1780">
        <f>'33.'!BY80</f>
        <v>70.636980137375502</v>
      </c>
      <c r="W46" s="809">
        <f>'31.'!AO77</f>
        <v>826897.52607004158</v>
      </c>
      <c r="X46" s="809">
        <f>'31.'!AP77</f>
        <v>5309453.1947620204</v>
      </c>
      <c r="Y46" s="809">
        <f>'31.'!AQ77</f>
        <v>4704672.0329753775</v>
      </c>
      <c r="Z46" s="810">
        <f>'31.'!AR77</f>
        <v>5249412.2009639973</v>
      </c>
      <c r="AA46" s="1046"/>
      <c r="AB46" s="1046"/>
      <c r="AC46" s="1046"/>
      <c r="AD46" s="1046"/>
      <c r="AE46" s="1046"/>
      <c r="AF46" s="1046"/>
      <c r="AG46" s="1046"/>
      <c r="AH46" s="1046"/>
      <c r="AI46" s="1046"/>
      <c r="AJ46" s="1046"/>
      <c r="AK46" s="1046"/>
      <c r="AL46" s="1046"/>
      <c r="AM46" s="1046"/>
      <c r="AN46" s="1046"/>
      <c r="AO46" s="1046"/>
      <c r="AP46" s="1046"/>
      <c r="AQ46" s="1046"/>
      <c r="AR46" s="1046"/>
      <c r="AS46" s="1046"/>
      <c r="AT46" s="1046"/>
      <c r="AU46" s="1046"/>
      <c r="AV46" s="1046"/>
      <c r="AW46" s="1046"/>
      <c r="AX46" s="1046"/>
      <c r="AY46" s="1046"/>
      <c r="AZ46" s="1046"/>
      <c r="BA46" s="1046"/>
      <c r="BB46" s="1046"/>
      <c r="BC46" s="1046"/>
      <c r="BD46" s="1046"/>
      <c r="BE46" s="1046"/>
      <c r="BF46" s="1046"/>
      <c r="BG46" s="1046"/>
      <c r="BH46" s="1046"/>
      <c r="BI46" s="1046"/>
      <c r="BJ46" s="1046"/>
      <c r="BK46" s="1046"/>
      <c r="BL46" s="1046"/>
      <c r="BM46" s="1046"/>
    </row>
    <row r="47" spans="1:65" ht="14.45" customHeight="1">
      <c r="A47" s="2641" t="s">
        <v>372</v>
      </c>
      <c r="B47" s="2641"/>
      <c r="C47" s="2641"/>
      <c r="D47" s="843"/>
      <c r="E47" s="809"/>
      <c r="F47" s="980"/>
      <c r="G47" s="980"/>
      <c r="H47" s="980"/>
      <c r="I47" s="980"/>
      <c r="J47" s="980"/>
      <c r="K47" s="980"/>
      <c r="L47" s="980"/>
      <c r="M47" s="979"/>
      <c r="N47" s="2641" t="s">
        <v>372</v>
      </c>
      <c r="O47" s="2641"/>
      <c r="P47" s="2641"/>
      <c r="Q47" s="843"/>
      <c r="R47" s="1780"/>
      <c r="S47" s="1780"/>
      <c r="T47" s="1780"/>
      <c r="U47" s="1742"/>
      <c r="V47" s="1742"/>
      <c r="W47" s="809"/>
      <c r="X47" s="809"/>
      <c r="Y47" s="809"/>
      <c r="Z47" s="810"/>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1046"/>
      <c r="BG47" s="1046"/>
      <c r="BH47" s="1046"/>
      <c r="BI47" s="1046"/>
      <c r="BJ47" s="1046"/>
      <c r="BK47" s="1046"/>
      <c r="BL47" s="1046"/>
      <c r="BM47" s="1046"/>
    </row>
    <row r="48" spans="1:65" ht="14.45" customHeight="1">
      <c r="A48" s="813"/>
      <c r="B48" s="813" t="s">
        <v>1028</v>
      </c>
      <c r="C48" s="813"/>
      <c r="D48" s="843"/>
      <c r="E48" s="809">
        <f>'2'!E49</f>
        <v>6459.2308671121946</v>
      </c>
      <c r="F48" s="980">
        <f>'31.'!AG78</f>
        <v>2065.9407180992262</v>
      </c>
      <c r="G48" s="980">
        <f>'31.'!AH78</f>
        <v>303.47651348564051</v>
      </c>
      <c r="H48" s="980">
        <f>'31.'!AI78</f>
        <v>-2417.2906921491995</v>
      </c>
      <c r="I48" s="980">
        <f>'31.'!AJ78</f>
        <v>-2577.9523116709638</v>
      </c>
      <c r="J48" s="980">
        <f>'31.'!AK78</f>
        <v>-2617.723745369472</v>
      </c>
      <c r="K48" s="980">
        <f>'31.'!AL78</f>
        <v>9151.0787347346668</v>
      </c>
      <c r="L48" s="980">
        <f>'31.'!AM78</f>
        <v>22528.893602970107</v>
      </c>
      <c r="M48" s="979">
        <f>'31.'!AN78</f>
        <v>5874.6215933857475</v>
      </c>
      <c r="N48" s="813"/>
      <c r="O48" s="813" t="s">
        <v>1028</v>
      </c>
      <c r="P48" s="813"/>
      <c r="Q48" s="843"/>
      <c r="R48" s="1780">
        <f>'34.'!E50</f>
        <v>2.8106342384712706</v>
      </c>
      <c r="S48" s="1780">
        <f>'34.'!F50</f>
        <v>2.2000424430607093</v>
      </c>
      <c r="T48" s="1780">
        <f>'34.'!G50</f>
        <v>0.61059179541055875</v>
      </c>
      <c r="U48" s="1780">
        <f>'33.'!BX81</f>
        <v>69.320189458975122</v>
      </c>
      <c r="V48" s="1780">
        <f>'33.'!BY81</f>
        <v>55.420795186026169</v>
      </c>
      <c r="W48" s="809">
        <f>'31.'!AO78</f>
        <v>1081.1174360906718</v>
      </c>
      <c r="X48" s="809">
        <f>'31.'!AP78</f>
        <v>3572.6074855497009</v>
      </c>
      <c r="Y48" s="809">
        <f>'31.'!AQ78</f>
        <v>4145.0882754423656</v>
      </c>
      <c r="Z48" s="810">
        <f>'31.'!AR78</f>
        <v>4601.7325809784115</v>
      </c>
      <c r="AA48" s="1046"/>
      <c r="AB48" s="1046"/>
      <c r="AC48" s="1046"/>
      <c r="AD48" s="1046"/>
      <c r="AE48" s="1046"/>
      <c r="AF48" s="1046"/>
      <c r="AG48" s="1046"/>
      <c r="AH48" s="1046"/>
      <c r="AI48" s="1046"/>
      <c r="AJ48" s="1046"/>
      <c r="AK48" s="1046"/>
      <c r="AL48" s="1046"/>
      <c r="AM48" s="1046"/>
      <c r="AN48" s="1046"/>
      <c r="AO48" s="1046"/>
      <c r="AP48" s="1046"/>
      <c r="AQ48" s="1046"/>
      <c r="AR48" s="1046"/>
      <c r="AS48" s="1046"/>
      <c r="AT48" s="1046"/>
      <c r="AU48" s="1046"/>
      <c r="AV48" s="1046"/>
      <c r="AW48" s="1046"/>
      <c r="AX48" s="1046"/>
      <c r="AY48" s="1046"/>
      <c r="AZ48" s="1046"/>
      <c r="BA48" s="1046"/>
      <c r="BB48" s="1046"/>
      <c r="BC48" s="1046"/>
      <c r="BD48" s="1046"/>
      <c r="BE48" s="1046"/>
      <c r="BF48" s="1046"/>
      <c r="BG48" s="1046"/>
      <c r="BH48" s="1046"/>
      <c r="BI48" s="1046"/>
      <c r="BJ48" s="1046"/>
      <c r="BK48" s="1046"/>
      <c r="BL48" s="1046"/>
      <c r="BM48" s="1046"/>
    </row>
    <row r="49" spans="1:65" ht="14.45" customHeight="1">
      <c r="A49" s="813"/>
      <c r="B49" s="813" t="s">
        <v>1038</v>
      </c>
      <c r="C49" s="813"/>
      <c r="D49" s="843"/>
      <c r="E49" s="809">
        <f>'2'!E50</f>
        <v>1917.6203725758894</v>
      </c>
      <c r="F49" s="980">
        <f>'31.'!AG79</f>
        <v>11014.725913819937</v>
      </c>
      <c r="G49" s="980">
        <f>'31.'!AH79</f>
        <v>7626.58349231588</v>
      </c>
      <c r="H49" s="980">
        <f>'31.'!AI79</f>
        <v>2674.5075433417478</v>
      </c>
      <c r="I49" s="980">
        <f>'31.'!AJ79</f>
        <v>2498.1545075316558</v>
      </c>
      <c r="J49" s="980">
        <f>'31.'!AK79</f>
        <v>2443.8718361191673</v>
      </c>
      <c r="K49" s="980">
        <f>'31.'!AL79</f>
        <v>6230.0681206710588</v>
      </c>
      <c r="L49" s="980">
        <f>'31.'!AM79</f>
        <v>19313.652820994212</v>
      </c>
      <c r="M49" s="979">
        <f>'31.'!AN79</f>
        <v>7167.5568541089315</v>
      </c>
      <c r="N49" s="813"/>
      <c r="O49" s="813" t="s">
        <v>1038</v>
      </c>
      <c r="P49" s="813"/>
      <c r="Q49" s="843"/>
      <c r="R49" s="1780">
        <f>'34.'!E51</f>
        <v>4.0540587345919681</v>
      </c>
      <c r="S49" s="1780">
        <f>'34.'!F51</f>
        <v>3.2752052702252494</v>
      </c>
      <c r="T49" s="1780">
        <f>'34.'!G51</f>
        <v>0.77885346436671943</v>
      </c>
      <c r="U49" s="1780">
        <f>'33.'!BX82</f>
        <v>63.18276181041275</v>
      </c>
      <c r="V49" s="1780">
        <f>'33.'!BY82</f>
        <v>95.749313566073127</v>
      </c>
      <c r="W49" s="809">
        <f>'31.'!AO79</f>
        <v>1790.0039837888032</v>
      </c>
      <c r="X49" s="809">
        <f>'31.'!AP79</f>
        <v>7715.3011496062263</v>
      </c>
      <c r="Y49" s="809">
        <f>'31.'!AQ79</f>
        <v>7062.2378886832721</v>
      </c>
      <c r="Z49" s="810">
        <f>'31.'!AR79</f>
        <v>10934.074419888671</v>
      </c>
      <c r="AA49" s="1046"/>
      <c r="AB49" s="1046"/>
      <c r="AC49" s="1046"/>
      <c r="AD49" s="1046"/>
      <c r="AE49" s="1046"/>
      <c r="AF49" s="1046"/>
      <c r="AG49" s="1046"/>
      <c r="AH49" s="1046"/>
      <c r="AI49" s="1046"/>
      <c r="AJ49" s="1046"/>
      <c r="AK49" s="1046"/>
      <c r="AL49" s="1046"/>
      <c r="AM49" s="1046"/>
      <c r="AN49" s="1046"/>
      <c r="AO49" s="1046"/>
      <c r="AP49" s="1046"/>
      <c r="AQ49" s="1046"/>
      <c r="AR49" s="1046"/>
      <c r="AS49" s="1046"/>
      <c r="AT49" s="1046"/>
      <c r="AU49" s="1046"/>
      <c r="AV49" s="1046"/>
      <c r="AW49" s="1046"/>
      <c r="AX49" s="1046"/>
      <c r="AY49" s="1046"/>
      <c r="AZ49" s="1046"/>
      <c r="BA49" s="1046"/>
      <c r="BB49" s="1046"/>
      <c r="BC49" s="1046"/>
      <c r="BD49" s="1046"/>
      <c r="BE49" s="1046"/>
      <c r="BF49" s="1046"/>
      <c r="BG49" s="1046"/>
      <c r="BH49" s="1046"/>
      <c r="BI49" s="1046"/>
      <c r="BJ49" s="1046"/>
      <c r="BK49" s="1046"/>
      <c r="BL49" s="1046"/>
      <c r="BM49" s="1046"/>
    </row>
    <row r="50" spans="1:65" ht="14.45" customHeight="1">
      <c r="A50" s="813"/>
      <c r="B50" s="813" t="s">
        <v>1039</v>
      </c>
      <c r="C50" s="813"/>
      <c r="D50" s="843"/>
      <c r="E50" s="809">
        <f>'2'!E51</f>
        <v>2684.5127979640238</v>
      </c>
      <c r="F50" s="980">
        <f>'31.'!AG80</f>
        <v>19623.923612227423</v>
      </c>
      <c r="G50" s="980">
        <f>'31.'!AH80</f>
        <v>14503.374668607819</v>
      </c>
      <c r="H50" s="980">
        <f>'31.'!AI80</f>
        <v>3789.5930874029832</v>
      </c>
      <c r="I50" s="980">
        <f>'31.'!AJ80</f>
        <v>3596.6059291598817</v>
      </c>
      <c r="J50" s="980">
        <f>'31.'!AK80</f>
        <v>3531.8274088741368</v>
      </c>
      <c r="K50" s="980">
        <f>'31.'!AL80</f>
        <v>8334.547643441967</v>
      </c>
      <c r="L50" s="980">
        <f>'31.'!AM80</f>
        <v>30735.543165999348</v>
      </c>
      <c r="M50" s="979">
        <f>'31.'!AN80</f>
        <v>7932.1176261133942</v>
      </c>
      <c r="N50" s="813"/>
      <c r="O50" s="813" t="s">
        <v>1039</v>
      </c>
      <c r="P50" s="813"/>
      <c r="Q50" s="843"/>
      <c r="R50" s="1780">
        <f>'34.'!E52</f>
        <v>4.922592730283581</v>
      </c>
      <c r="S50" s="1780">
        <f>'34.'!F52</f>
        <v>3.7735350329421649</v>
      </c>
      <c r="T50" s="1780">
        <f>'34.'!G52</f>
        <v>1.1490576973414164</v>
      </c>
      <c r="U50" s="1780">
        <f>'33.'!BX83</f>
        <v>99.480716505455618</v>
      </c>
      <c r="V50" s="1780">
        <f>'33.'!BY83</f>
        <v>107.01368817320169</v>
      </c>
      <c r="W50" s="809">
        <f>'31.'!AO80</f>
        <v>2502.1630847496604</v>
      </c>
      <c r="X50" s="809">
        <f>'31.'!AP80</f>
        <v>13880.514440062956</v>
      </c>
      <c r="Y50" s="809">
        <f>'31.'!AQ80</f>
        <v>13031.613282387454</v>
      </c>
      <c r="Z50" s="810">
        <f>'31.'!AR80</f>
        <v>19203.89048774165</v>
      </c>
      <c r="AA50" s="1046"/>
      <c r="AB50" s="1046"/>
      <c r="AC50" s="1046"/>
      <c r="AD50" s="1046"/>
      <c r="AE50" s="1046"/>
      <c r="AF50" s="1046"/>
      <c r="AG50" s="1046"/>
      <c r="AH50" s="1046"/>
      <c r="AI50" s="1046"/>
      <c r="AJ50" s="1046"/>
      <c r="AK50" s="1046"/>
      <c r="AL50" s="1046"/>
      <c r="AM50" s="1046"/>
      <c r="AN50" s="1046"/>
      <c r="AO50" s="1046"/>
      <c r="AP50" s="1046"/>
      <c r="AQ50" s="1046"/>
      <c r="AR50" s="1046"/>
      <c r="AS50" s="1046"/>
      <c r="AT50" s="1046"/>
      <c r="AU50" s="1046"/>
      <c r="AV50" s="1046"/>
      <c r="AW50" s="1046"/>
      <c r="AX50" s="1046"/>
      <c r="AY50" s="1046"/>
      <c r="AZ50" s="1046"/>
      <c r="BA50" s="1046"/>
      <c r="BB50" s="1046"/>
      <c r="BC50" s="1046"/>
      <c r="BD50" s="1046"/>
      <c r="BE50" s="1046"/>
      <c r="BF50" s="1046"/>
      <c r="BG50" s="1046"/>
      <c r="BH50" s="1046"/>
      <c r="BI50" s="1046"/>
      <c r="BJ50" s="1046"/>
      <c r="BK50" s="1046"/>
      <c r="BL50" s="1046"/>
      <c r="BM50" s="1046"/>
    </row>
    <row r="51" spans="1:65" ht="14.45" customHeight="1">
      <c r="A51" s="1137"/>
      <c r="B51" s="813" t="s">
        <v>1040</v>
      </c>
      <c r="C51" s="1137"/>
      <c r="D51" s="843"/>
      <c r="E51" s="809">
        <f>'2'!E52</f>
        <v>2543.2737767277918</v>
      </c>
      <c r="F51" s="980">
        <f>'31.'!AG81</f>
        <v>40844.684689038928</v>
      </c>
      <c r="G51" s="980">
        <f>'31.'!AH81</f>
        <v>32355.757987754612</v>
      </c>
      <c r="H51" s="980">
        <f>'31.'!AI81</f>
        <v>9076.0249818797129</v>
      </c>
      <c r="I51" s="980">
        <f>'31.'!AJ81</f>
        <v>8636.6970013277787</v>
      </c>
      <c r="J51" s="980">
        <f>'31.'!AK81</f>
        <v>8501.1432977979093</v>
      </c>
      <c r="K51" s="980">
        <f>'31.'!AL81</f>
        <v>18472.287040357074</v>
      </c>
      <c r="L51" s="980">
        <f>'31.'!AM81</f>
        <v>71180.183922543438</v>
      </c>
      <c r="M51" s="979">
        <f>'31.'!AN81</f>
        <v>16032.800138950779</v>
      </c>
      <c r="N51" s="1137"/>
      <c r="O51" s="813" t="s">
        <v>1040</v>
      </c>
      <c r="P51" s="1137"/>
      <c r="Q51" s="843"/>
      <c r="R51" s="1780">
        <f>'34.'!E53</f>
        <v>6.8568908515758729</v>
      </c>
      <c r="S51" s="1780">
        <f>'34.'!F53</f>
        <v>5.0966228524404258</v>
      </c>
      <c r="T51" s="1780">
        <f>'34.'!G53</f>
        <v>1.7602679991354486</v>
      </c>
      <c r="U51" s="1780">
        <f>'33.'!BX84</f>
        <v>88.605965761759464</v>
      </c>
      <c r="V51" s="1780">
        <f>'33.'!BY84</f>
        <v>127.04908824301573</v>
      </c>
      <c r="W51" s="809">
        <f>'31.'!AO81</f>
        <v>4810.1556782394382</v>
      </c>
      <c r="X51" s="809">
        <f>'31.'!AP81</f>
        <v>31788.891879965337</v>
      </c>
      <c r="Y51" s="809">
        <f>'31.'!AQ81</f>
        <v>28486.096476366329</v>
      </c>
      <c r="Z51" s="810">
        <f>'31.'!AR81</f>
        <v>39211.849960865482</v>
      </c>
      <c r="AA51" s="1046"/>
      <c r="AB51" s="1046"/>
      <c r="AC51" s="1046"/>
      <c r="AD51" s="1046"/>
      <c r="AE51" s="1046"/>
      <c r="AF51" s="1046"/>
      <c r="AG51" s="1046"/>
      <c r="AH51" s="1046"/>
      <c r="AI51" s="1046"/>
      <c r="AJ51" s="1046"/>
      <c r="AK51" s="1046"/>
      <c r="AL51" s="1046"/>
      <c r="AM51" s="1046"/>
      <c r="AN51" s="1046"/>
      <c r="AO51" s="1046"/>
      <c r="AP51" s="1046"/>
      <c r="AQ51" s="1046"/>
      <c r="AR51" s="1046"/>
      <c r="AS51" s="1046"/>
      <c r="AT51" s="1046"/>
      <c r="AU51" s="1046"/>
      <c r="AV51" s="1046"/>
      <c r="AW51" s="1046"/>
      <c r="AX51" s="1046"/>
      <c r="AY51" s="1046"/>
      <c r="AZ51" s="1046"/>
      <c r="BA51" s="1046"/>
      <c r="BB51" s="1046"/>
      <c r="BC51" s="1046"/>
      <c r="BD51" s="1046"/>
      <c r="BE51" s="1046"/>
      <c r="BF51" s="1046"/>
      <c r="BG51" s="1046"/>
      <c r="BH51" s="1046"/>
      <c r="BI51" s="1046"/>
      <c r="BJ51" s="1046"/>
      <c r="BK51" s="1046"/>
      <c r="BL51" s="1046"/>
      <c r="BM51" s="1046"/>
    </row>
    <row r="52" spans="1:65" ht="14.45" customHeight="1">
      <c r="A52" s="1137"/>
      <c r="B52" s="813" t="s">
        <v>1041</v>
      </c>
      <c r="C52" s="1137"/>
      <c r="D52" s="843"/>
      <c r="E52" s="809">
        <f>'2'!E53</f>
        <v>1369.4529446833781</v>
      </c>
      <c r="F52" s="980">
        <f>'31.'!AG82</f>
        <v>87422.446931944389</v>
      </c>
      <c r="G52" s="980">
        <f>'31.'!AH82</f>
        <v>69949.460989734333</v>
      </c>
      <c r="H52" s="980">
        <f>'31.'!AI82</f>
        <v>17486.011935996601</v>
      </c>
      <c r="I52" s="980">
        <f>'31.'!AJ82</f>
        <v>16589.765598102793</v>
      </c>
      <c r="J52" s="980">
        <f>'31.'!AK82</f>
        <v>16345.952396943343</v>
      </c>
      <c r="K52" s="980">
        <f>'31.'!AL82</f>
        <v>51635.102290476898</v>
      </c>
      <c r="L52" s="980">
        <f>'31.'!AM82</f>
        <v>194246.86358566428</v>
      </c>
      <c r="M52" s="979">
        <f>'31.'!AN82</f>
        <v>24155.391405896764</v>
      </c>
      <c r="N52" s="1137"/>
      <c r="O52" s="813" t="s">
        <v>1041</v>
      </c>
      <c r="P52" s="1137"/>
      <c r="Q52" s="843"/>
      <c r="R52" s="1780">
        <f>'34.'!E54</f>
        <v>14.599384354031237</v>
      </c>
      <c r="S52" s="1780">
        <f>'34.'!F54</f>
        <v>11.454733245131402</v>
      </c>
      <c r="T52" s="1780">
        <f>'34.'!G54</f>
        <v>3.1446511088998377</v>
      </c>
      <c r="U52" s="1780">
        <f>'33.'!BX85</f>
        <v>198.21393664600649</v>
      </c>
      <c r="V52" s="1780">
        <f>'33.'!BY85</f>
        <v>285.26037284115142</v>
      </c>
      <c r="W52" s="809">
        <f>'31.'!AO82</f>
        <v>11299.492268032718</v>
      </c>
      <c r="X52" s="809">
        <f>'31.'!AP82</f>
        <v>65034.177424231893</v>
      </c>
      <c r="Y52" s="809">
        <f>'31.'!AQ82</f>
        <v>61355.474209985761</v>
      </c>
      <c r="Z52" s="810">
        <f>'31.'!AR82</f>
        <v>83354.080749584929</v>
      </c>
      <c r="AA52" s="1046"/>
      <c r="AB52" s="1046"/>
      <c r="AC52" s="1046"/>
      <c r="AD52" s="1046"/>
      <c r="AE52" s="1046"/>
      <c r="AF52" s="1046"/>
      <c r="AG52" s="1046"/>
      <c r="AH52" s="1046"/>
      <c r="AI52" s="1046"/>
      <c r="AJ52" s="1046"/>
      <c r="AK52" s="1046"/>
      <c r="AL52" s="1046"/>
      <c r="AM52" s="1046"/>
      <c r="AN52" s="1046"/>
      <c r="AO52" s="1046"/>
      <c r="AP52" s="1046"/>
      <c r="AQ52" s="1046"/>
      <c r="AR52" s="1046"/>
      <c r="AS52" s="1046"/>
      <c r="AT52" s="1046"/>
      <c r="AU52" s="1046"/>
      <c r="AV52" s="1046"/>
      <c r="AW52" s="1046"/>
      <c r="AX52" s="1046"/>
      <c r="AY52" s="1046"/>
      <c r="AZ52" s="1046"/>
      <c r="BA52" s="1046"/>
      <c r="BB52" s="1046"/>
      <c r="BC52" s="1046"/>
      <c r="BD52" s="1046"/>
      <c r="BE52" s="1046"/>
      <c r="BF52" s="1046"/>
      <c r="BG52" s="1046"/>
      <c r="BH52" s="1046"/>
      <c r="BI52" s="1046"/>
      <c r="BJ52" s="1046"/>
      <c r="BK52" s="1046"/>
      <c r="BL52" s="1046"/>
      <c r="BM52" s="1046"/>
    </row>
    <row r="53" spans="1:65" ht="14.45" customHeight="1">
      <c r="A53" s="1137"/>
      <c r="B53" s="813" t="s">
        <v>1042</v>
      </c>
      <c r="C53" s="1137"/>
      <c r="D53" s="843"/>
      <c r="E53" s="809">
        <f>'2'!E54</f>
        <v>1068.0584343968389</v>
      </c>
      <c r="F53" s="980">
        <f>'31.'!AG83</f>
        <v>187347.63592038088</v>
      </c>
      <c r="G53" s="980">
        <f>'31.'!AH83</f>
        <v>165626.80952540293</v>
      </c>
      <c r="H53" s="980">
        <f>'31.'!AI83</f>
        <v>39081.450188893767</v>
      </c>
      <c r="I53" s="980">
        <f>'31.'!AJ83</f>
        <v>36895.363456873121</v>
      </c>
      <c r="J53" s="980">
        <f>'31.'!AK83</f>
        <v>36363.56969057821</v>
      </c>
      <c r="K53" s="980">
        <f>'31.'!AL83</f>
        <v>71966.666369237646</v>
      </c>
      <c r="L53" s="980">
        <f>'31.'!AM83</f>
        <v>506245.82214637735</v>
      </c>
      <c r="M53" s="979">
        <f>'31.'!AN83</f>
        <v>44820.66093373068</v>
      </c>
      <c r="N53" s="1137"/>
      <c r="O53" s="813" t="s">
        <v>1042</v>
      </c>
      <c r="P53" s="1137"/>
      <c r="Q53" s="843"/>
      <c r="R53" s="1780">
        <f>'34.'!E55</f>
        <v>22.694173914524516</v>
      </c>
      <c r="S53" s="1780">
        <f>'34.'!F55</f>
        <v>17.26612414881399</v>
      </c>
      <c r="T53" s="1780">
        <f>'34.'!G55</f>
        <v>5.4280497657105213</v>
      </c>
      <c r="U53" s="1780">
        <f>'33.'!BX86</f>
        <v>154.75070282847463</v>
      </c>
      <c r="V53" s="1780">
        <f>'33.'!BY86</f>
        <v>267.35819569883222</v>
      </c>
      <c r="W53" s="809">
        <f>'31.'!AO83</f>
        <v>27219.105558249375</v>
      </c>
      <c r="X53" s="809">
        <f>'31.'!AP83</f>
        <v>158983.88009115253</v>
      </c>
      <c r="Y53" s="809">
        <f>'31.'!AQ83</f>
        <v>151291.76763856105</v>
      </c>
      <c r="Z53" s="810">
        <f>'31.'!AR83</f>
        <v>184947.95294416172</v>
      </c>
      <c r="AA53" s="1046"/>
      <c r="AB53" s="1046"/>
      <c r="AC53" s="1046"/>
      <c r="AD53" s="1046"/>
      <c r="AE53" s="1046"/>
      <c r="AF53" s="1046"/>
      <c r="AG53" s="1046"/>
      <c r="AH53" s="1046"/>
      <c r="AI53" s="1046"/>
      <c r="AJ53" s="1046"/>
      <c r="AK53" s="1046"/>
      <c r="AL53" s="1046"/>
      <c r="AM53" s="1046"/>
      <c r="AN53" s="1046"/>
      <c r="AO53" s="1046"/>
      <c r="AP53" s="1046"/>
      <c r="AQ53" s="1046"/>
      <c r="AR53" s="1046"/>
      <c r="AS53" s="1046"/>
      <c r="AT53" s="1046"/>
      <c r="AU53" s="1046"/>
      <c r="AV53" s="1046"/>
      <c r="AW53" s="1046"/>
      <c r="AX53" s="1046"/>
      <c r="AY53" s="1046"/>
      <c r="AZ53" s="1046"/>
      <c r="BA53" s="1046"/>
      <c r="BB53" s="1046"/>
      <c r="BC53" s="1046"/>
      <c r="BD53" s="1046"/>
      <c r="BE53" s="1046"/>
      <c r="BF53" s="1046"/>
      <c r="BG53" s="1046"/>
      <c r="BH53" s="1046"/>
      <c r="BI53" s="1046"/>
      <c r="BJ53" s="1046"/>
      <c r="BK53" s="1046"/>
      <c r="BL53" s="1046"/>
      <c r="BM53" s="1046"/>
    </row>
    <row r="54" spans="1:65" ht="14.45" customHeight="1">
      <c r="A54" s="1137"/>
      <c r="B54" s="813" t="s">
        <v>1043</v>
      </c>
      <c r="C54" s="1137"/>
      <c r="D54" s="843"/>
      <c r="E54" s="809">
        <f>'2'!E55</f>
        <v>197.42079824192885</v>
      </c>
      <c r="F54" s="980">
        <f>'31.'!AG84</f>
        <v>416254.12478008762</v>
      </c>
      <c r="G54" s="980">
        <f>'31.'!AH84</f>
        <v>397845.4129612259</v>
      </c>
      <c r="H54" s="980">
        <f>'31.'!AI84</f>
        <v>85305.430480443567</v>
      </c>
      <c r="I54" s="980">
        <f>'31.'!AJ84</f>
        <v>71242.128867137217</v>
      </c>
      <c r="J54" s="980">
        <f>'31.'!AK84</f>
        <v>70487.34672599945</v>
      </c>
      <c r="K54" s="980">
        <f>'31.'!AL84</f>
        <v>136039.65400288955</v>
      </c>
      <c r="L54" s="980">
        <f>'31.'!AM84</f>
        <v>1157411.0074293162</v>
      </c>
      <c r="M54" s="979">
        <f>'31.'!AN84</f>
        <v>140272.41874387398</v>
      </c>
      <c r="N54" s="1137"/>
      <c r="O54" s="813" t="s">
        <v>1043</v>
      </c>
      <c r="P54" s="1137"/>
      <c r="Q54" s="843"/>
      <c r="R54" s="1780">
        <f>'34.'!E56</f>
        <v>37.586973803011581</v>
      </c>
      <c r="S54" s="1780">
        <f>'34.'!F56</f>
        <v>29.282110218737269</v>
      </c>
      <c r="T54" s="1780">
        <f>'34.'!G56</f>
        <v>8.3048635842743206</v>
      </c>
      <c r="U54" s="1780">
        <f>'33.'!BX87</f>
        <v>283.67394031332361</v>
      </c>
      <c r="V54" s="1780">
        <f>'33.'!BY87</f>
        <v>575.99737803275343</v>
      </c>
      <c r="W54" s="809">
        <f>'31.'!AO84</f>
        <v>52121.21358619778</v>
      </c>
      <c r="X54" s="809">
        <f>'31.'!AP84</f>
        <v>359427.96539290174</v>
      </c>
      <c r="Y54" s="809">
        <f>'31.'!AQ84</f>
        <v>365836.87529204803</v>
      </c>
      <c r="Z54" s="810">
        <f>'31.'!AR84</f>
        <v>383488.12350585999</v>
      </c>
      <c r="AA54" s="1046"/>
      <c r="AB54" s="1046"/>
      <c r="AC54" s="1046"/>
      <c r="AD54" s="1046"/>
      <c r="AE54" s="1046"/>
      <c r="AF54" s="1046"/>
      <c r="AG54" s="1046"/>
      <c r="AH54" s="1046"/>
      <c r="AI54" s="1046"/>
      <c r="AJ54" s="1046"/>
      <c r="AK54" s="1046"/>
      <c r="AL54" s="1046"/>
      <c r="AM54" s="1046"/>
      <c r="AN54" s="1046"/>
      <c r="AO54" s="1046"/>
      <c r="AP54" s="1046"/>
      <c r="AQ54" s="1046"/>
      <c r="AR54" s="1046"/>
      <c r="AS54" s="1046"/>
      <c r="AT54" s="1046"/>
      <c r="AU54" s="1046"/>
      <c r="AV54" s="1046"/>
      <c r="AW54" s="1046"/>
      <c r="AX54" s="1046"/>
      <c r="AY54" s="1046"/>
      <c r="AZ54" s="1046"/>
      <c r="BA54" s="1046"/>
      <c r="BB54" s="1046"/>
      <c r="BC54" s="1046"/>
      <c r="BD54" s="1046"/>
      <c r="BE54" s="1046"/>
      <c r="BF54" s="1046"/>
      <c r="BG54" s="1046"/>
      <c r="BH54" s="1046"/>
      <c r="BI54" s="1046"/>
      <c r="BJ54" s="1046"/>
      <c r="BK54" s="1046"/>
      <c r="BL54" s="1046"/>
      <c r="BM54" s="1046"/>
    </row>
    <row r="55" spans="1:65" ht="14.45" customHeight="1">
      <c r="A55" s="1137"/>
      <c r="B55" s="813" t="s">
        <v>1044</v>
      </c>
      <c r="C55" s="1137"/>
      <c r="D55" s="843"/>
      <c r="E55" s="809">
        <f>'2'!E56</f>
        <v>124.13429473930015</v>
      </c>
      <c r="F55" s="980">
        <f>'31.'!AG85</f>
        <v>727134.84289745544</v>
      </c>
      <c r="G55" s="980">
        <f>'31.'!AH85</f>
        <v>714532.04215492692</v>
      </c>
      <c r="H55" s="980">
        <f>'31.'!AI85</f>
        <v>182252.35649478948</v>
      </c>
      <c r="I55" s="980">
        <f>'31.'!AJ85</f>
        <v>173420.34290595597</v>
      </c>
      <c r="J55" s="980">
        <f>'31.'!AK85</f>
        <v>171270.96525552755</v>
      </c>
      <c r="K55" s="980">
        <f>'31.'!AL85</f>
        <v>283822.54997944651</v>
      </c>
      <c r="L55" s="980">
        <f>'31.'!AM85</f>
        <v>2099011.5322724744</v>
      </c>
      <c r="M55" s="979">
        <f>'31.'!AN85</f>
        <v>176789.90048308123</v>
      </c>
      <c r="N55" s="1137"/>
      <c r="O55" s="813" t="s">
        <v>1044</v>
      </c>
      <c r="P55" s="1137"/>
      <c r="Q55" s="843"/>
      <c r="R55" s="1780">
        <f>'34.'!E57</f>
        <v>72.681560701161573</v>
      </c>
      <c r="S55" s="1780">
        <f>'34.'!F57</f>
        <v>56.174532510010337</v>
      </c>
      <c r="T55" s="1780">
        <f>'34.'!G57</f>
        <v>16.507028191151214</v>
      </c>
      <c r="U55" s="1780">
        <f>'33.'!BX88</f>
        <v>3075.0990504952506</v>
      </c>
      <c r="V55" s="1780">
        <f>'33.'!BY88</f>
        <v>2377.8131335722901</v>
      </c>
      <c r="W55" s="809">
        <f>'31.'!AO85</f>
        <v>114346.14774807855</v>
      </c>
      <c r="X55" s="809">
        <f>'31.'!AP85</f>
        <v>668348.17331018893</v>
      </c>
      <c r="Y55" s="809">
        <f>'31.'!AQ85</f>
        <v>632115.71917517693</v>
      </c>
      <c r="Z55" s="810">
        <f>'31.'!AR85</f>
        <v>688734.35917581001</v>
      </c>
      <c r="AA55" s="1046"/>
      <c r="AB55" s="1046"/>
      <c r="AC55" s="1046"/>
      <c r="AD55" s="1046"/>
      <c r="AE55" s="1046"/>
      <c r="AF55" s="1046"/>
      <c r="AG55" s="1046"/>
      <c r="AH55" s="1046"/>
      <c r="AI55" s="1046"/>
      <c r="AJ55" s="1046"/>
      <c r="AK55" s="1046"/>
      <c r="AL55" s="1046"/>
      <c r="AM55" s="1046"/>
      <c r="AN55" s="1046"/>
      <c r="AO55" s="1046"/>
      <c r="AP55" s="1046"/>
      <c r="AQ55" s="1046"/>
      <c r="AR55" s="1046"/>
      <c r="AS55" s="1046"/>
      <c r="AT55" s="1046"/>
      <c r="AU55" s="1046"/>
      <c r="AV55" s="1046"/>
      <c r="AW55" s="1046"/>
      <c r="AX55" s="1046"/>
      <c r="AY55" s="1046"/>
      <c r="AZ55" s="1046"/>
      <c r="BA55" s="1046"/>
      <c r="BB55" s="1046"/>
      <c r="BC55" s="1046"/>
      <c r="BD55" s="1046"/>
      <c r="BE55" s="1046"/>
      <c r="BF55" s="1046"/>
      <c r="BG55" s="1046"/>
      <c r="BH55" s="1046"/>
      <c r="BI55" s="1046"/>
      <c r="BJ55" s="1046"/>
      <c r="BK55" s="1046"/>
      <c r="BL55" s="1046"/>
      <c r="BM55" s="1046"/>
    </row>
    <row r="56" spans="1:65" ht="14.45" customHeight="1">
      <c r="A56" s="1137"/>
      <c r="B56" s="813" t="s">
        <v>1045</v>
      </c>
      <c r="C56" s="1137"/>
      <c r="D56" s="843"/>
      <c r="E56" s="809">
        <f>'2'!E57</f>
        <v>100.53457930536705</v>
      </c>
      <c r="F56" s="980">
        <f>'31.'!AG86</f>
        <v>1690845.9692393153</v>
      </c>
      <c r="G56" s="980">
        <f>'31.'!AH86</f>
        <v>1661795.0470912</v>
      </c>
      <c r="H56" s="980">
        <f>'31.'!AI86</f>
        <v>497693.66386430425</v>
      </c>
      <c r="I56" s="980">
        <f>'31.'!AJ86</f>
        <v>478607.79527927411</v>
      </c>
      <c r="J56" s="980">
        <f>'31.'!AK86</f>
        <v>471815.28121478314</v>
      </c>
      <c r="K56" s="980">
        <f>'31.'!AL86</f>
        <v>670323.27061688225</v>
      </c>
      <c r="L56" s="980">
        <f>'31.'!AM86</f>
        <v>6774604.2242884478</v>
      </c>
      <c r="M56" s="979">
        <f>'31.'!AN86</f>
        <v>432721.21222881012</v>
      </c>
      <c r="N56" s="1137"/>
      <c r="O56" s="813" t="s">
        <v>1045</v>
      </c>
      <c r="P56" s="1137"/>
      <c r="Q56" s="843"/>
      <c r="R56" s="1780">
        <f>'34.'!E58</f>
        <v>139.79019934061384</v>
      </c>
      <c r="S56" s="1780">
        <f>'34.'!F58</f>
        <v>108.84676291405198</v>
      </c>
      <c r="T56" s="1780">
        <f>'34.'!G58</f>
        <v>30.943436426561856</v>
      </c>
      <c r="U56" s="1780">
        <f>'33.'!BX89</f>
        <v>4668.9401451179356</v>
      </c>
      <c r="V56" s="1780">
        <f>'33.'!BY89</f>
        <v>4114.7416359182753</v>
      </c>
      <c r="W56" s="809">
        <f>'31.'!AO86</f>
        <v>303950.59487745562</v>
      </c>
      <c r="X56" s="809">
        <f>'31.'!AP86</f>
        <v>1532034.5257441103</v>
      </c>
      <c r="Y56" s="809">
        <f>'31.'!AQ86</f>
        <v>1528759.9231198081</v>
      </c>
      <c r="Z56" s="810">
        <f>'31.'!AR86</f>
        <v>1407971.9394392727</v>
      </c>
      <c r="AA56" s="1046"/>
      <c r="AB56" s="1046"/>
      <c r="AC56" s="1046"/>
      <c r="AD56" s="1046"/>
      <c r="AE56" s="1046"/>
      <c r="AF56" s="1046"/>
      <c r="AG56" s="1046"/>
      <c r="AH56" s="1046"/>
      <c r="AI56" s="1046"/>
      <c r="AJ56" s="1046"/>
      <c r="AK56" s="1046"/>
      <c r="AL56" s="1046"/>
      <c r="AM56" s="1046"/>
      <c r="AN56" s="1046"/>
      <c r="AO56" s="1046"/>
      <c r="AP56" s="1046"/>
      <c r="AQ56" s="1046"/>
      <c r="AR56" s="1046"/>
      <c r="AS56" s="1046"/>
      <c r="AT56" s="1046"/>
      <c r="AU56" s="1046"/>
      <c r="AV56" s="1046"/>
      <c r="AW56" s="1046"/>
      <c r="AX56" s="1046"/>
      <c r="AY56" s="1046"/>
      <c r="AZ56" s="1046"/>
      <c r="BA56" s="1046"/>
      <c r="BB56" s="1046"/>
      <c r="BC56" s="1046"/>
      <c r="BD56" s="1046"/>
      <c r="BE56" s="1046"/>
      <c r="BF56" s="1046"/>
      <c r="BG56" s="1046"/>
      <c r="BH56" s="1046"/>
      <c r="BI56" s="1046"/>
      <c r="BJ56" s="1046"/>
      <c r="BK56" s="1046"/>
      <c r="BL56" s="1046"/>
      <c r="BM56" s="1046"/>
    </row>
    <row r="57" spans="1:65" ht="14.45" customHeight="1">
      <c r="A57" s="1137"/>
      <c r="B57" s="813" t="s">
        <v>1046</v>
      </c>
      <c r="C57" s="1137"/>
      <c r="D57" s="843"/>
      <c r="E57" s="809">
        <f>'2'!E58</f>
        <v>37.783391812856692</v>
      </c>
      <c r="F57" s="980">
        <f>'31.'!AG87</f>
        <v>5149350.9839172279</v>
      </c>
      <c r="G57" s="980">
        <f>'31.'!AH87</f>
        <v>5149350.9839172279</v>
      </c>
      <c r="H57" s="980">
        <f>'31.'!AI87</f>
        <v>1336520.7980397595</v>
      </c>
      <c r="I57" s="980">
        <f>'31.'!AJ87</f>
        <v>1283456.6264784639</v>
      </c>
      <c r="J57" s="980">
        <f>'31.'!AK87</f>
        <v>1263860.4437406831</v>
      </c>
      <c r="K57" s="980">
        <f>'31.'!AL87</f>
        <v>1530383.6079409679</v>
      </c>
      <c r="L57" s="980">
        <f>'31.'!AM87</f>
        <v>13850154.372810723</v>
      </c>
      <c r="M57" s="979">
        <f>'31.'!AN87</f>
        <v>1664301.9937385735</v>
      </c>
      <c r="N57" s="1137"/>
      <c r="O57" s="813" t="s">
        <v>1046</v>
      </c>
      <c r="P57" s="1137"/>
      <c r="Q57" s="843"/>
      <c r="R57" s="1780">
        <f>'34.'!E59</f>
        <v>395.13400175818435</v>
      </c>
      <c r="S57" s="1780">
        <f>'34.'!F59</f>
        <v>307.33788167697242</v>
      </c>
      <c r="T57" s="1780">
        <f>'34.'!G59</f>
        <v>87.79612008121191</v>
      </c>
      <c r="U57" s="1780">
        <f>'33.'!BX90</f>
        <v>47.432972288442478</v>
      </c>
      <c r="V57" s="1780">
        <f>'33.'!BY90</f>
        <v>53.989830522979261</v>
      </c>
      <c r="W57" s="809">
        <f>'31.'!AO87</f>
        <v>806699.51637486671</v>
      </c>
      <c r="X57" s="809">
        <f>'31.'!AP87</f>
        <v>4215079.0246679299</v>
      </c>
      <c r="Y57" s="809">
        <f>'31.'!AQ87</f>
        <v>4210673.07933544</v>
      </c>
      <c r="Z57" s="810">
        <f>'31.'!AR87</f>
        <v>4480683.3492866093</v>
      </c>
      <c r="AA57" s="1046"/>
      <c r="AB57" s="1046"/>
      <c r="AC57" s="1046"/>
      <c r="AD57" s="1046"/>
      <c r="AE57" s="1046"/>
      <c r="AF57" s="1046"/>
      <c r="AG57" s="1046"/>
      <c r="AH57" s="1046"/>
      <c r="AI57" s="1046"/>
      <c r="AJ57" s="1046"/>
      <c r="AK57" s="1046"/>
      <c r="AL57" s="1046"/>
      <c r="AM57" s="1046"/>
      <c r="AN57" s="1046"/>
      <c r="AO57" s="1046"/>
      <c r="AP57" s="1046"/>
      <c r="AQ57" s="1046"/>
      <c r="AR57" s="1046"/>
      <c r="AS57" s="1046"/>
      <c r="AT57" s="1046"/>
      <c r="AU57" s="1046"/>
      <c r="AV57" s="1046"/>
      <c r="AW57" s="1046"/>
      <c r="AX57" s="1046"/>
      <c r="AY57" s="1046"/>
      <c r="AZ57" s="1046"/>
      <c r="BA57" s="1046"/>
      <c r="BB57" s="1046"/>
      <c r="BC57" s="1046"/>
      <c r="BD57" s="1046"/>
      <c r="BE57" s="1046"/>
      <c r="BF57" s="1046"/>
      <c r="BG57" s="1046"/>
      <c r="BH57" s="1046"/>
      <c r="BI57" s="1046"/>
      <c r="BJ57" s="1046"/>
      <c r="BK57" s="1046"/>
      <c r="BL57" s="1046"/>
      <c r="BM57" s="1046"/>
    </row>
    <row r="58" spans="1:65" ht="14.45" customHeight="1">
      <c r="A58" s="2641" t="s">
        <v>373</v>
      </c>
      <c r="B58" s="2641"/>
      <c r="C58" s="2641"/>
      <c r="D58" s="2"/>
      <c r="E58" s="809"/>
      <c r="F58" s="980"/>
      <c r="G58" s="980"/>
      <c r="H58" s="980"/>
      <c r="I58" s="980"/>
      <c r="J58" s="980"/>
      <c r="K58" s="980"/>
      <c r="L58" s="980"/>
      <c r="M58" s="979"/>
      <c r="N58" s="2641" t="s">
        <v>373</v>
      </c>
      <c r="O58" s="2641"/>
      <c r="P58" s="2641"/>
      <c r="Q58" s="2"/>
      <c r="R58" s="1780"/>
      <c r="S58" s="1780"/>
      <c r="T58" s="1780"/>
      <c r="U58" s="1742"/>
      <c r="V58" s="1742"/>
      <c r="W58" s="809"/>
      <c r="X58" s="809"/>
      <c r="Y58" s="809"/>
      <c r="Z58" s="810"/>
      <c r="AA58" s="1046"/>
      <c r="AB58" s="1046"/>
      <c r="AC58" s="1046"/>
      <c r="AD58" s="1046"/>
      <c r="AE58" s="1046"/>
      <c r="AF58" s="1046"/>
      <c r="AG58" s="1046"/>
      <c r="AH58" s="1046"/>
      <c r="AI58" s="1046"/>
      <c r="AJ58" s="1046"/>
      <c r="AK58" s="1046"/>
      <c r="AL58" s="1046"/>
      <c r="AM58" s="1046"/>
      <c r="AN58" s="1046"/>
      <c r="AO58" s="1046"/>
      <c r="AP58" s="1046"/>
      <c r="AQ58" s="1046"/>
      <c r="AR58" s="1046"/>
      <c r="AS58" s="1046"/>
      <c r="AT58" s="1046"/>
      <c r="AU58" s="1046"/>
      <c r="AV58" s="1046"/>
      <c r="AW58" s="1046"/>
      <c r="AX58" s="1046"/>
      <c r="AY58" s="1046"/>
      <c r="AZ58" s="1046"/>
      <c r="BA58" s="1046"/>
      <c r="BB58" s="1046"/>
      <c r="BC58" s="1046"/>
      <c r="BD58" s="1046"/>
      <c r="BE58" s="1046"/>
      <c r="BF58" s="1046"/>
      <c r="BG58" s="1046"/>
      <c r="BH58" s="1046"/>
      <c r="BI58" s="1046"/>
      <c r="BJ58" s="1046"/>
      <c r="BK58" s="1046"/>
      <c r="BL58" s="1046"/>
      <c r="BM58" s="1046"/>
    </row>
    <row r="59" spans="1:65" ht="14.45" customHeight="1">
      <c r="A59" s="6"/>
      <c r="B59" s="813" t="s">
        <v>1028</v>
      </c>
      <c r="C59" s="6"/>
      <c r="D59" s="845"/>
      <c r="E59" s="876">
        <f>'2'!E60</f>
        <v>5650.2761754973599</v>
      </c>
      <c r="F59" s="979">
        <f>'31.'!AG88</f>
        <v>6584.6542916844182</v>
      </c>
      <c r="G59" s="979">
        <f>'31.'!AH88</f>
        <v>5750.1498399589955</v>
      </c>
      <c r="H59" s="979">
        <f>'31.'!AI88</f>
        <v>1800.3053387304444</v>
      </c>
      <c r="I59" s="979">
        <f>'31.'!AJ88</f>
        <v>1717.2301345981984</v>
      </c>
      <c r="J59" s="979">
        <f>'31.'!AK88</f>
        <v>1692.4982521379679</v>
      </c>
      <c r="K59" s="979">
        <f>'31.'!AL88</f>
        <v>1927.4411888247678</v>
      </c>
      <c r="L59" s="979">
        <f>'31.'!AM88</f>
        <v>3241.7555557952082</v>
      </c>
      <c r="M59" s="979">
        <f>'31.'!AN88</f>
        <v>1087.1591211669504</v>
      </c>
      <c r="N59" s="6"/>
      <c r="O59" s="813" t="s">
        <v>1028</v>
      </c>
      <c r="P59" s="6"/>
      <c r="Q59" s="845"/>
      <c r="R59" s="1781">
        <f>'34.'!E61</f>
        <v>2.5351993893039295</v>
      </c>
      <c r="S59" s="1782">
        <f>'34.'!F61</f>
        <v>2.080292368312449</v>
      </c>
      <c r="T59" s="1782">
        <f>'34.'!G61</f>
        <v>0.45490702099148078</v>
      </c>
      <c r="U59" s="1780">
        <f>'33.'!BX91</f>
        <v>58.695537815596396</v>
      </c>
      <c r="V59" s="1780">
        <f>'33.'!BY91</f>
        <v>61.482729183213628</v>
      </c>
      <c r="W59" s="809">
        <f>'31.'!AO88</f>
        <v>843.88716741420603</v>
      </c>
      <c r="X59" s="809">
        <f>'31.'!AP88</f>
        <v>5529.4552126900389</v>
      </c>
      <c r="Y59" s="809">
        <f>'31.'!AQ88</f>
        <v>4679.2254954877217</v>
      </c>
      <c r="Z59" s="810">
        <f>'31.'!AR88</f>
        <v>5952.9498724483274</v>
      </c>
      <c r="AA59" s="1046"/>
      <c r="AB59" s="1046"/>
      <c r="AC59" s="1046"/>
      <c r="AD59" s="1046"/>
      <c r="AE59" s="1046"/>
      <c r="AF59" s="1046"/>
      <c r="AG59" s="1046"/>
      <c r="AH59" s="1046"/>
    </row>
    <row r="60" spans="1:65" ht="14.45" customHeight="1">
      <c r="A60" s="6"/>
      <c r="B60" s="813" t="s">
        <v>1038</v>
      </c>
      <c r="C60" s="6"/>
      <c r="D60" s="2"/>
      <c r="E60" s="876">
        <f>'2'!E61</f>
        <v>1810.9429078927201</v>
      </c>
      <c r="F60" s="979">
        <f>'31.'!AG89</f>
        <v>13286.208417890683</v>
      </c>
      <c r="G60" s="979">
        <f>'31.'!AH89</f>
        <v>11573.103088720018</v>
      </c>
      <c r="H60" s="979">
        <f>'31.'!AI89</f>
        <v>2471.5774072672411</v>
      </c>
      <c r="I60" s="979">
        <f>'31.'!AJ89</f>
        <v>2353.6664298850446</v>
      </c>
      <c r="J60" s="979">
        <f>'31.'!AK89</f>
        <v>2316.0340511744739</v>
      </c>
      <c r="K60" s="979">
        <f>'31.'!AL89</f>
        <v>4639.9397157530675</v>
      </c>
      <c r="L60" s="979">
        <f>'31.'!AM89</f>
        <v>8052.566823528221</v>
      </c>
      <c r="M60" s="979">
        <f>'31.'!AN89</f>
        <v>2621.7617209464206</v>
      </c>
      <c r="N60" s="6"/>
      <c r="O60" s="813" t="s">
        <v>1038</v>
      </c>
      <c r="P60" s="6"/>
      <c r="Q60" s="2"/>
      <c r="R60" s="1781">
        <f>'34.'!E62</f>
        <v>3.7681338939938707</v>
      </c>
      <c r="S60" s="1782">
        <f>'34.'!F62</f>
        <v>2.9401893811825297</v>
      </c>
      <c r="T60" s="1782">
        <f>'34.'!G62</f>
        <v>0.8279445128113424</v>
      </c>
      <c r="U60" s="1780">
        <f>'33.'!BX92</f>
        <v>72.484813798511567</v>
      </c>
      <c r="V60" s="1780">
        <f>'33.'!BY92</f>
        <v>88.107044901235639</v>
      </c>
      <c r="W60" s="809">
        <f>'31.'!AO89</f>
        <v>1293.1156268562393</v>
      </c>
      <c r="X60" s="809">
        <f>'31.'!AP89</f>
        <v>10877.970264597003</v>
      </c>
      <c r="Y60" s="809">
        <f>'31.'!AQ89</f>
        <v>9863.480580842881</v>
      </c>
      <c r="Z60" s="810">
        <f>'31.'!AR89</f>
        <v>11382.834650324703</v>
      </c>
      <c r="AA60" s="1046"/>
      <c r="AB60" s="1046"/>
      <c r="AC60" s="1046"/>
      <c r="AD60" s="1046"/>
      <c r="AE60" s="1046"/>
      <c r="AF60" s="1046"/>
      <c r="AG60" s="1046"/>
      <c r="AH60" s="1046"/>
      <c r="AI60" s="1046"/>
      <c r="AJ60" s="1046"/>
      <c r="AK60" s="1046"/>
      <c r="AL60" s="1046"/>
      <c r="AM60" s="1046"/>
      <c r="AN60" s="1046"/>
      <c r="AO60" s="1046"/>
      <c r="AP60" s="1046"/>
      <c r="AQ60" s="1046"/>
      <c r="AR60" s="1046"/>
      <c r="AS60" s="1046"/>
      <c r="AT60" s="1046"/>
      <c r="AU60" s="1046"/>
      <c r="AV60" s="1046"/>
      <c r="AW60" s="1046"/>
      <c r="AX60" s="1046"/>
      <c r="AY60" s="1046"/>
      <c r="AZ60" s="1046"/>
      <c r="BA60" s="1046"/>
      <c r="BB60" s="1046"/>
      <c r="BC60" s="1046"/>
      <c r="BD60" s="1046"/>
      <c r="BE60" s="1046"/>
      <c r="BF60" s="1046"/>
      <c r="BG60" s="1046"/>
      <c r="BH60" s="1046"/>
      <c r="BI60" s="1046"/>
      <c r="BJ60" s="1046"/>
      <c r="BK60" s="1046"/>
      <c r="BL60" s="1046"/>
      <c r="BM60" s="1046"/>
    </row>
    <row r="61" spans="1:65" ht="14.45" customHeight="1">
      <c r="A61" s="1137"/>
      <c r="B61" s="813" t="s">
        <v>1039</v>
      </c>
      <c r="C61" s="1137"/>
      <c r="D61" s="843"/>
      <c r="E61" s="876">
        <f>'2'!E62</f>
        <v>2510.0020257632405</v>
      </c>
      <c r="F61" s="979">
        <f>'31.'!AG90</f>
        <v>17221.927147818831</v>
      </c>
      <c r="G61" s="979">
        <f>'31.'!AH90</f>
        <v>13476.710359869416</v>
      </c>
      <c r="H61" s="979">
        <f>'31.'!AI90</f>
        <v>3209.751741766846</v>
      </c>
      <c r="I61" s="979">
        <f>'31.'!AJ90</f>
        <v>2947.6912529747237</v>
      </c>
      <c r="J61" s="979">
        <f>'31.'!AK90</f>
        <v>2863.4872604110719</v>
      </c>
      <c r="K61" s="979">
        <f>'31.'!AL90</f>
        <v>5582.0487913909956</v>
      </c>
      <c r="L61" s="979">
        <f>'31.'!AM90</f>
        <v>14465.30549051156</v>
      </c>
      <c r="M61" s="979">
        <f>'31.'!AN90</f>
        <v>4857.0060363884231</v>
      </c>
      <c r="N61" s="1137"/>
      <c r="O61" s="813" t="s">
        <v>1039</v>
      </c>
      <c r="P61" s="1137"/>
      <c r="Q61" s="843"/>
      <c r="R61" s="1781">
        <f>'34.'!E63</f>
        <v>3.7211021274155751</v>
      </c>
      <c r="S61" s="1782">
        <f>'34.'!F63</f>
        <v>2.8453788357684533</v>
      </c>
      <c r="T61" s="1782">
        <f>'34.'!G63</f>
        <v>0.87572329164712182</v>
      </c>
      <c r="U61" s="1780">
        <f>'33.'!BX93</f>
        <v>74.777049940249114</v>
      </c>
      <c r="V61" s="1780">
        <f>'33.'!BY93</f>
        <v>83.338259530491342</v>
      </c>
      <c r="W61" s="809">
        <f>'31.'!AO90</f>
        <v>1912.2913444916328</v>
      </c>
      <c r="X61" s="809">
        <f>'31.'!AP90</f>
        <v>12663.573731282362</v>
      </c>
      <c r="Y61" s="809">
        <f>'31.'!AQ90</f>
        <v>11785.91839069637</v>
      </c>
      <c r="Z61" s="810">
        <f>'31.'!AR90</f>
        <v>16852.945577387782</v>
      </c>
      <c r="AA61" s="1046"/>
      <c r="AB61" s="1046"/>
      <c r="AC61" s="1046"/>
      <c r="AD61" s="1046"/>
      <c r="AE61" s="1046"/>
      <c r="AF61" s="1046"/>
      <c r="AG61" s="1046"/>
      <c r="AH61" s="1046"/>
      <c r="AI61" s="1046"/>
      <c r="AJ61" s="1046"/>
      <c r="AK61" s="1046"/>
      <c r="AL61" s="1046"/>
      <c r="AM61" s="1046"/>
      <c r="AN61" s="1046"/>
      <c r="AO61" s="1046"/>
      <c r="AP61" s="1046"/>
      <c r="AQ61" s="1046"/>
      <c r="AR61" s="1046"/>
      <c r="AS61" s="1046"/>
      <c r="AT61" s="1046"/>
      <c r="AU61" s="1046"/>
      <c r="AV61" s="1046"/>
      <c r="AW61" s="1046"/>
      <c r="AX61" s="1046"/>
      <c r="AY61" s="1046"/>
      <c r="AZ61" s="1046"/>
      <c r="BA61" s="1046"/>
      <c r="BB61" s="1046"/>
      <c r="BC61" s="1046"/>
      <c r="BD61" s="1046"/>
      <c r="BE61" s="1046"/>
      <c r="BF61" s="1046"/>
      <c r="BG61" s="1046"/>
      <c r="BH61" s="1046"/>
      <c r="BI61" s="1046"/>
      <c r="BJ61" s="1046"/>
      <c r="BK61" s="1046"/>
      <c r="BL61" s="1046"/>
      <c r="BM61" s="1046"/>
    </row>
    <row r="62" spans="1:65" ht="14.45" customHeight="1">
      <c r="A62" s="1137"/>
      <c r="B62" s="813" t="s">
        <v>1040</v>
      </c>
      <c r="C62" s="1137"/>
      <c r="D62" s="843"/>
      <c r="E62" s="876">
        <f>'2'!E63</f>
        <v>2231.2144582768119</v>
      </c>
      <c r="F62" s="979">
        <f>'31.'!AG91</f>
        <v>31343.242783729434</v>
      </c>
      <c r="G62" s="979">
        <f>'31.'!AH91</f>
        <v>24892.24461285118</v>
      </c>
      <c r="H62" s="979">
        <f>'31.'!AI91</f>
        <v>6383.5297764206543</v>
      </c>
      <c r="I62" s="979">
        <f>'31.'!AJ91</f>
        <v>6003.6999877549188</v>
      </c>
      <c r="J62" s="979">
        <f>'31.'!AK91</f>
        <v>5924.1061539632456</v>
      </c>
      <c r="K62" s="979">
        <f>'31.'!AL91</f>
        <v>11351.94540889909</v>
      </c>
      <c r="L62" s="979">
        <f>'31.'!AM91</f>
        <v>33488.124226711705</v>
      </c>
      <c r="M62" s="979">
        <f>'31.'!AN91</f>
        <v>9852.2345244455282</v>
      </c>
      <c r="N62" s="1137"/>
      <c r="O62" s="813" t="s">
        <v>1040</v>
      </c>
      <c r="P62" s="1137"/>
      <c r="Q62" s="843"/>
      <c r="R62" s="1781">
        <f>'34.'!E64</f>
        <v>6.6015771402461079</v>
      </c>
      <c r="S62" s="1782">
        <f>'34.'!F64</f>
        <v>4.9777639249362373</v>
      </c>
      <c r="T62" s="1782">
        <f>'34.'!G64</f>
        <v>1.6238132153098754</v>
      </c>
      <c r="U62" s="1780">
        <f>'33.'!BX94</f>
        <v>102.67884796403615</v>
      </c>
      <c r="V62" s="1780">
        <f>'33.'!BY94</f>
        <v>125.18063051217104</v>
      </c>
      <c r="W62" s="809">
        <f>'31.'!AO91</f>
        <v>4249.9302339329834</v>
      </c>
      <c r="X62" s="809">
        <f>'31.'!AP91</f>
        <v>23396.40347849387</v>
      </c>
      <c r="Y62" s="809">
        <f>'31.'!AQ91</f>
        <v>21710.986246252101</v>
      </c>
      <c r="Z62" s="810">
        <f>'31.'!AR91</f>
        <v>31248.732481350544</v>
      </c>
      <c r="AA62" s="1046"/>
      <c r="AB62" s="1046"/>
      <c r="AC62" s="1046"/>
      <c r="AD62" s="1046"/>
      <c r="AE62" s="1046"/>
      <c r="AF62" s="1046"/>
      <c r="AG62" s="1046"/>
      <c r="AH62" s="1046"/>
      <c r="AI62" s="1046"/>
      <c r="AJ62" s="1046"/>
      <c r="AK62" s="1046"/>
      <c r="AL62" s="1046"/>
      <c r="AM62" s="1046"/>
      <c r="AN62" s="1046"/>
      <c r="AO62" s="1046"/>
      <c r="AP62" s="1046"/>
      <c r="AQ62" s="1046"/>
      <c r="AR62" s="1046"/>
      <c r="AS62" s="1046"/>
      <c r="AT62" s="1046"/>
      <c r="AU62" s="1046"/>
      <c r="AV62" s="1046"/>
      <c r="AW62" s="1046"/>
      <c r="AX62" s="1046"/>
      <c r="AY62" s="1046"/>
      <c r="AZ62" s="1046"/>
      <c r="BA62" s="1046"/>
      <c r="BB62" s="1046"/>
      <c r="BC62" s="1046"/>
      <c r="BD62" s="1046"/>
      <c r="BE62" s="1046"/>
      <c r="BF62" s="1046"/>
      <c r="BG62" s="1046"/>
      <c r="BH62" s="1046"/>
      <c r="BI62" s="1046"/>
      <c r="BJ62" s="1046"/>
      <c r="BK62" s="1046"/>
      <c r="BL62" s="1046"/>
      <c r="BM62" s="1046"/>
    </row>
    <row r="63" spans="1:65" ht="14.45" customHeight="1">
      <c r="A63" s="1137"/>
      <c r="B63" s="813" t="s">
        <v>1041</v>
      </c>
      <c r="C63" s="1137"/>
      <c r="D63" s="843"/>
      <c r="E63" s="876">
        <f>'2'!E64</f>
        <v>1431.1710887745026</v>
      </c>
      <c r="F63" s="979">
        <f>'31.'!AG92</f>
        <v>56689.444793624534</v>
      </c>
      <c r="G63" s="979">
        <f>'31.'!AH92</f>
        <v>44634.634658628711</v>
      </c>
      <c r="H63" s="979">
        <f>'31.'!AI92</f>
        <v>9723.6402221743756</v>
      </c>
      <c r="I63" s="979">
        <f>'31.'!AJ92</f>
        <v>9113.8862009492041</v>
      </c>
      <c r="J63" s="979">
        <f>'31.'!AK92</f>
        <v>8968.3791973936568</v>
      </c>
      <c r="K63" s="979">
        <f>'31.'!AL92</f>
        <v>20075.406550933465</v>
      </c>
      <c r="L63" s="979">
        <f>'31.'!AM92</f>
        <v>72542.81860596723</v>
      </c>
      <c r="M63" s="979">
        <f>'31.'!AN92</f>
        <v>18143.225385377431</v>
      </c>
      <c r="N63" s="1137"/>
      <c r="O63" s="813" t="s">
        <v>1041</v>
      </c>
      <c r="P63" s="1137"/>
      <c r="Q63" s="843"/>
      <c r="R63" s="1781">
        <f>'34.'!E65</f>
        <v>9.56542353591378</v>
      </c>
      <c r="S63" s="1782">
        <f>'34.'!F65</f>
        <v>7.5017290138669406</v>
      </c>
      <c r="T63" s="1782">
        <f>'34.'!G65</f>
        <v>2.0636945220468355</v>
      </c>
      <c r="U63" s="1780">
        <f>'33.'!BX95</f>
        <v>124.46320574639475</v>
      </c>
      <c r="V63" s="1780">
        <f>'33.'!BY95</f>
        <v>173.77016854671263</v>
      </c>
      <c r="W63" s="809">
        <f>'31.'!AO92</f>
        <v>6905.0536686037331</v>
      </c>
      <c r="X63" s="809">
        <f>'31.'!AP92</f>
        <v>43038.704317248565</v>
      </c>
      <c r="Y63" s="809">
        <f>'31.'!AQ92</f>
        <v>41842.517286609327</v>
      </c>
      <c r="Z63" s="810">
        <f>'31.'!AR92</f>
        <v>56045.430878593943</v>
      </c>
      <c r="AA63" s="1046"/>
      <c r="AB63" s="1046"/>
      <c r="AC63" s="1046"/>
      <c r="AD63" s="1046"/>
      <c r="AE63" s="1046"/>
      <c r="AF63" s="1046"/>
      <c r="AG63" s="1046"/>
      <c r="AH63" s="1046"/>
      <c r="AI63" s="1046"/>
      <c r="AJ63" s="1046"/>
      <c r="AK63" s="1046"/>
      <c r="AL63" s="1046"/>
      <c r="AM63" s="1046"/>
      <c r="AN63" s="1046"/>
      <c r="AO63" s="1046"/>
      <c r="AP63" s="1046"/>
      <c r="AQ63" s="1046"/>
      <c r="AR63" s="1046"/>
      <c r="AS63" s="1046"/>
      <c r="AT63" s="1046"/>
      <c r="AU63" s="1046"/>
      <c r="AV63" s="1046"/>
      <c r="AW63" s="1046"/>
      <c r="AX63" s="1046"/>
      <c r="AY63" s="1046"/>
      <c r="AZ63" s="1046"/>
      <c r="BA63" s="1046"/>
      <c r="BB63" s="1046"/>
      <c r="BC63" s="1046"/>
      <c r="BD63" s="1046"/>
      <c r="BE63" s="1046"/>
      <c r="BF63" s="1046"/>
      <c r="BG63" s="1046"/>
      <c r="BH63" s="1046"/>
      <c r="BI63" s="1046"/>
      <c r="BJ63" s="1046"/>
      <c r="BK63" s="1046"/>
      <c r="BL63" s="1046"/>
      <c r="BM63" s="1046"/>
    </row>
    <row r="64" spans="1:65" ht="14.45" customHeight="1">
      <c r="A64" s="1137"/>
      <c r="B64" s="813" t="s">
        <v>1042</v>
      </c>
      <c r="C64" s="1137"/>
      <c r="D64" s="843"/>
      <c r="E64" s="876">
        <f>'2'!E65</f>
        <v>1541.2008400105649</v>
      </c>
      <c r="F64" s="979">
        <f>'31.'!AG93</f>
        <v>105145.99898532136</v>
      </c>
      <c r="G64" s="979">
        <f>'31.'!AH93</f>
        <v>86037.286662646933</v>
      </c>
      <c r="H64" s="979">
        <f>'31.'!AI93</f>
        <v>14675.415696329987</v>
      </c>
      <c r="I64" s="979">
        <f>'31.'!AJ93</f>
        <v>13746.201655146615</v>
      </c>
      <c r="J64" s="979">
        <f>'31.'!AK93</f>
        <v>13370.496224773748</v>
      </c>
      <c r="K64" s="979">
        <f>'31.'!AL93</f>
        <v>41292.987955087272</v>
      </c>
      <c r="L64" s="979">
        <f>'31.'!AM93</f>
        <v>174601.23527187319</v>
      </c>
      <c r="M64" s="979">
        <f>'31.'!AN93</f>
        <v>29409.012292460517</v>
      </c>
      <c r="N64" s="1137"/>
      <c r="O64" s="813" t="s">
        <v>1042</v>
      </c>
      <c r="P64" s="1137"/>
      <c r="Q64" s="843"/>
      <c r="R64" s="1781">
        <f>'34.'!E66</f>
        <v>13.660838781565921</v>
      </c>
      <c r="S64" s="1782">
        <f>'34.'!F66</f>
        <v>10.328931835290017</v>
      </c>
      <c r="T64" s="1782">
        <f>'34.'!G66</f>
        <v>3.3319069462758999</v>
      </c>
      <c r="U64" s="1780">
        <f>'33.'!BX96</f>
        <v>176.63028714016897</v>
      </c>
      <c r="V64" s="1780">
        <f>'33.'!BY96</f>
        <v>257.64291132012164</v>
      </c>
      <c r="W64" s="809">
        <f>'31.'!AO93</f>
        <v>12889.042249290213</v>
      </c>
      <c r="X64" s="809">
        <f>'31.'!AP93</f>
        <v>70998.607016185662</v>
      </c>
      <c r="Y64" s="809">
        <f>'31.'!AQ93</f>
        <v>70959.092928315978</v>
      </c>
      <c r="Z64" s="810">
        <f>'31.'!AR93</f>
        <v>103264.93744362317</v>
      </c>
      <c r="AA64" s="1046"/>
      <c r="AB64" s="1046"/>
      <c r="AC64" s="1046"/>
      <c r="AD64" s="1046"/>
      <c r="AE64" s="1046"/>
      <c r="AF64" s="1046"/>
      <c r="AG64" s="1046"/>
      <c r="AH64" s="1046"/>
      <c r="AI64" s="1046"/>
      <c r="AJ64" s="1046"/>
      <c r="AK64" s="1046"/>
      <c r="AL64" s="1046"/>
      <c r="AM64" s="1046"/>
      <c r="AN64" s="1046"/>
      <c r="AO64" s="1046"/>
      <c r="AP64" s="1046"/>
      <c r="AQ64" s="1046"/>
      <c r="AR64" s="1046"/>
      <c r="AS64" s="1046"/>
      <c r="AT64" s="1046"/>
      <c r="AU64" s="1046"/>
      <c r="AV64" s="1046"/>
      <c r="AW64" s="1046"/>
      <c r="AX64" s="1046"/>
      <c r="AY64" s="1046"/>
      <c r="AZ64" s="1046"/>
      <c r="BA64" s="1046"/>
      <c r="BB64" s="1046"/>
      <c r="BC64" s="1046"/>
      <c r="BD64" s="1046"/>
      <c r="BE64" s="1046"/>
      <c r="BF64" s="1046"/>
      <c r="BG64" s="1046"/>
      <c r="BH64" s="1046"/>
      <c r="BI64" s="1046"/>
      <c r="BJ64" s="1046"/>
      <c r="BK64" s="1046"/>
      <c r="BL64" s="1046"/>
      <c r="BM64" s="1046"/>
    </row>
    <row r="65" spans="1:65" ht="14.45" customHeight="1">
      <c r="A65" s="1137"/>
      <c r="B65" s="813" t="s">
        <v>1043</v>
      </c>
      <c r="C65" s="1137"/>
      <c r="D65" s="843"/>
      <c r="E65" s="876">
        <f>'2'!E66</f>
        <v>433.15289098998005</v>
      </c>
      <c r="F65" s="979">
        <f>'31.'!AG94</f>
        <v>147991.05506698036</v>
      </c>
      <c r="G65" s="979">
        <f>'31.'!AH94</f>
        <v>125753.16379781545</v>
      </c>
      <c r="H65" s="979">
        <f>'31.'!AI94</f>
        <v>29898.944426180577</v>
      </c>
      <c r="I65" s="979">
        <f>'31.'!AJ94</f>
        <v>28039.554546847605</v>
      </c>
      <c r="J65" s="979">
        <f>'31.'!AK94</f>
        <v>27652.616221022894</v>
      </c>
      <c r="K65" s="979">
        <f>'31.'!AL94</f>
        <v>79508.968682595863</v>
      </c>
      <c r="L65" s="979">
        <f>'31.'!AM94</f>
        <v>389926.87483867374</v>
      </c>
      <c r="M65" s="979">
        <f>'31.'!AN94</f>
        <v>74213.466884158217</v>
      </c>
      <c r="N65" s="1137"/>
      <c r="O65" s="813" t="s">
        <v>1043</v>
      </c>
      <c r="P65" s="1137"/>
      <c r="Q65" s="843"/>
      <c r="R65" s="1781">
        <f>'34.'!E67</f>
        <v>19.261856097573094</v>
      </c>
      <c r="S65" s="1782">
        <f>'34.'!F67</f>
        <v>14.486985636660128</v>
      </c>
      <c r="T65" s="1782">
        <f>'34.'!G67</f>
        <v>4.7748704609129646</v>
      </c>
      <c r="U65" s="1780">
        <f>'33.'!BX97</f>
        <v>189.08674436113964</v>
      </c>
      <c r="V65" s="1780">
        <f>'33.'!BY97</f>
        <v>366.71435997494888</v>
      </c>
      <c r="W65" s="809">
        <f>'31.'!AO94</f>
        <v>22099.761869083206</v>
      </c>
      <c r="X65" s="809">
        <f>'31.'!AP94</f>
        <v>123170.09379188111</v>
      </c>
      <c r="Y65" s="809">
        <f>'31.'!AQ94</f>
        <v>119866.21224119405</v>
      </c>
      <c r="Z65" s="810">
        <f>'31.'!AR94</f>
        <v>144095.30266570466</v>
      </c>
      <c r="AA65" s="1046"/>
      <c r="AB65" s="1046"/>
      <c r="AC65" s="1046"/>
      <c r="AD65" s="1046"/>
      <c r="AE65" s="1046"/>
      <c r="AF65" s="1046"/>
      <c r="AG65" s="1046"/>
      <c r="AH65" s="1046"/>
      <c r="AI65" s="1046"/>
      <c r="AJ65" s="1046"/>
      <c r="AK65" s="1046"/>
      <c r="AL65" s="1046"/>
      <c r="AM65" s="1046"/>
      <c r="AN65" s="1046"/>
      <c r="AO65" s="1046"/>
      <c r="AP65" s="1046"/>
      <c r="AQ65" s="1046"/>
      <c r="AR65" s="1046"/>
      <c r="AS65" s="1046"/>
      <c r="AT65" s="1046"/>
      <c r="AU65" s="1046"/>
      <c r="AV65" s="1046"/>
      <c r="AW65" s="1046"/>
      <c r="AX65" s="1046"/>
      <c r="AY65" s="1046"/>
      <c r="AZ65" s="1046"/>
      <c r="BA65" s="1046"/>
      <c r="BB65" s="1046"/>
      <c r="BC65" s="1046"/>
      <c r="BD65" s="1046"/>
      <c r="BE65" s="1046"/>
      <c r="BF65" s="1046"/>
      <c r="BG65" s="1046"/>
      <c r="BH65" s="1046"/>
      <c r="BI65" s="1046"/>
      <c r="BJ65" s="1046"/>
      <c r="BK65" s="1046"/>
      <c r="BL65" s="1046"/>
      <c r="BM65" s="1046"/>
    </row>
    <row r="66" spans="1:65" ht="14.45" customHeight="1">
      <c r="A66" s="1137"/>
      <c r="B66" s="813" t="s">
        <v>1044</v>
      </c>
      <c r="C66" s="1137"/>
      <c r="D66" s="843"/>
      <c r="E66" s="876">
        <f>'2'!E67</f>
        <v>452.02348707596508</v>
      </c>
      <c r="F66" s="979">
        <f>'31.'!AG95</f>
        <v>248370.25599012309</v>
      </c>
      <c r="G66" s="979">
        <f>'31.'!AH95</f>
        <v>227709.60977403531</v>
      </c>
      <c r="H66" s="979">
        <f>'31.'!AI95</f>
        <v>61145.781520139884</v>
      </c>
      <c r="I66" s="979">
        <f>'31.'!AJ95</f>
        <v>52921.675758853227</v>
      </c>
      <c r="J66" s="979">
        <f>'31.'!AK95</f>
        <v>52069.675451242147</v>
      </c>
      <c r="K66" s="979">
        <f>'31.'!AL95</f>
        <v>128270.14720676845</v>
      </c>
      <c r="L66" s="979">
        <f>'31.'!AM95</f>
        <v>699943.029121464</v>
      </c>
      <c r="M66" s="979">
        <f>'31.'!AN95</f>
        <v>89833.610464171725</v>
      </c>
      <c r="N66" s="1137"/>
      <c r="O66" s="813" t="s">
        <v>1044</v>
      </c>
      <c r="P66" s="1137"/>
      <c r="Q66" s="843"/>
      <c r="R66" s="1781">
        <f>'34.'!E68</f>
        <v>26.210278190686136</v>
      </c>
      <c r="S66" s="1782">
        <f>'34.'!F68</f>
        <v>19.919287707910414</v>
      </c>
      <c r="T66" s="1782">
        <f>'34.'!G68</f>
        <v>6.2909904827757295</v>
      </c>
      <c r="U66" s="1780">
        <f>'33.'!BX98</f>
        <v>307.23336788616137</v>
      </c>
      <c r="V66" s="1780">
        <f>'33.'!BY98</f>
        <v>489.83562917224071</v>
      </c>
      <c r="W66" s="809">
        <f>'31.'!AO95</f>
        <v>39070.004214647037</v>
      </c>
      <c r="X66" s="809">
        <f>'31.'!AP95</f>
        <v>220557.84196540707</v>
      </c>
      <c r="Y66" s="809">
        <f>'31.'!AQ95</f>
        <v>215874.82296335473</v>
      </c>
      <c r="Z66" s="810">
        <f>'31.'!AR95</f>
        <v>236037.83923274226</v>
      </c>
      <c r="AA66" s="1046"/>
      <c r="AB66" s="1046"/>
      <c r="AC66" s="1046"/>
      <c r="AD66" s="1046"/>
      <c r="AE66" s="1046"/>
      <c r="AF66" s="1046"/>
      <c r="AG66" s="1046"/>
      <c r="AH66" s="1046"/>
      <c r="AI66" s="1046"/>
      <c r="AJ66" s="1046"/>
      <c r="AK66" s="1046"/>
      <c r="AL66" s="1046"/>
      <c r="AM66" s="1046"/>
      <c r="AN66" s="1046"/>
      <c r="AO66" s="1046"/>
      <c r="AP66" s="1046"/>
      <c r="AQ66" s="1046"/>
      <c r="AR66" s="1046"/>
      <c r="AS66" s="1046"/>
      <c r="AT66" s="1046"/>
      <c r="AU66" s="1046"/>
      <c r="AV66" s="1046"/>
      <c r="AW66" s="1046"/>
      <c r="AX66" s="1046"/>
      <c r="AY66" s="1046"/>
      <c r="AZ66" s="1046"/>
      <c r="BA66" s="1046"/>
      <c r="BB66" s="1046"/>
      <c r="BC66" s="1046"/>
      <c r="BD66" s="1046"/>
      <c r="BE66" s="1046"/>
      <c r="BF66" s="1046"/>
      <c r="BG66" s="1046"/>
      <c r="BH66" s="1046"/>
      <c r="BI66" s="1046"/>
      <c r="BJ66" s="1046"/>
      <c r="BK66" s="1046"/>
      <c r="BL66" s="1046"/>
      <c r="BM66" s="1046"/>
    </row>
    <row r="67" spans="1:65" s="1050" customFormat="1" ht="14.45" customHeight="1">
      <c r="A67" s="1137"/>
      <c r="B67" s="813" t="s">
        <v>1045</v>
      </c>
      <c r="C67" s="1137"/>
      <c r="D67" s="843"/>
      <c r="E67" s="876">
        <f>'2'!E68</f>
        <v>281.44613675216436</v>
      </c>
      <c r="F67" s="979">
        <f>'31.'!AG96</f>
        <v>541740.2152598016</v>
      </c>
      <c r="G67" s="979">
        <f>'31.'!AH96</f>
        <v>513010.2338777426</v>
      </c>
      <c r="H67" s="979">
        <f>'31.'!AI96</f>
        <v>123218.41264515766</v>
      </c>
      <c r="I67" s="979">
        <f>'31.'!AJ96</f>
        <v>118766.60450646993</v>
      </c>
      <c r="J67" s="979">
        <f>'31.'!AK96</f>
        <v>117323.65899046416</v>
      </c>
      <c r="K67" s="979">
        <f>'31.'!AL96</f>
        <v>244758.45722742018</v>
      </c>
      <c r="L67" s="979">
        <f>'31.'!AM96</f>
        <v>1656352.4820165297</v>
      </c>
      <c r="M67" s="979">
        <f>'31.'!AN96</f>
        <v>125065.21042448722</v>
      </c>
      <c r="N67" s="1137"/>
      <c r="O67" s="813" t="s">
        <v>1045</v>
      </c>
      <c r="P67" s="1137"/>
      <c r="Q67" s="843"/>
      <c r="R67" s="1781">
        <f>'34.'!E69</f>
        <v>49.887380310573711</v>
      </c>
      <c r="S67" s="1782">
        <f>'34.'!F69</f>
        <v>38.658319675753596</v>
      </c>
      <c r="T67" s="1782">
        <f>'34.'!G69</f>
        <v>11.229060634820115</v>
      </c>
      <c r="U67" s="1780">
        <f>'33.'!BX99</f>
        <v>3011.3401485537811</v>
      </c>
      <c r="V67" s="1780">
        <f>'33.'!BY99</f>
        <v>2508.9462271849384</v>
      </c>
      <c r="W67" s="809">
        <f>'31.'!AO96</f>
        <v>92422.387286419689</v>
      </c>
      <c r="X67" s="809">
        <f>'31.'!AP96</f>
        <v>471145.09915100265</v>
      </c>
      <c r="Y67" s="809">
        <f>'31.'!AQ96</f>
        <v>491115.18880763953</v>
      </c>
      <c r="Z67" s="810">
        <f>'31.'!AR96</f>
        <v>476058.63945792045</v>
      </c>
      <c r="AA67" s="1046"/>
      <c r="AB67" s="1046"/>
      <c r="AC67" s="1046"/>
      <c r="AD67" s="1046"/>
      <c r="AE67" s="1046"/>
      <c r="AF67" s="1046"/>
      <c r="AG67" s="1046"/>
      <c r="AH67" s="1046"/>
      <c r="AI67" s="1049"/>
      <c r="AJ67" s="1049"/>
      <c r="AK67" s="1049"/>
      <c r="AL67" s="1049"/>
      <c r="AM67" s="1049"/>
      <c r="AN67" s="1049"/>
      <c r="AO67" s="1049"/>
      <c r="AP67" s="1049"/>
      <c r="AQ67" s="1049"/>
      <c r="AR67" s="1049"/>
      <c r="AS67" s="1049"/>
      <c r="AT67" s="1049"/>
      <c r="AU67" s="1049"/>
      <c r="AV67" s="1049"/>
      <c r="AW67" s="1049"/>
      <c r="AX67" s="1049"/>
      <c r="AY67" s="1049"/>
      <c r="AZ67" s="1049"/>
      <c r="BA67" s="1049"/>
      <c r="BB67" s="1049"/>
      <c r="BC67" s="1049"/>
      <c r="BD67" s="1049"/>
      <c r="BE67" s="1049"/>
      <c r="BF67" s="1049"/>
      <c r="BG67" s="1049"/>
      <c r="BH67" s="1049"/>
      <c r="BI67" s="1049"/>
      <c r="BJ67" s="1049"/>
      <c r="BK67" s="1049"/>
      <c r="BL67" s="1049"/>
      <c r="BM67" s="1049"/>
    </row>
    <row r="68" spans="1:65" ht="14.45" customHeight="1" thickBot="1">
      <c r="A68" s="1138"/>
      <c r="B68" s="1126" t="s">
        <v>1046</v>
      </c>
      <c r="C68" s="1138"/>
      <c r="D68" s="847"/>
      <c r="E68" s="877">
        <f>'2'!E69</f>
        <v>160.59224652626636</v>
      </c>
      <c r="F68" s="985">
        <f>'31.'!AG97</f>
        <v>1873400.4588872369</v>
      </c>
      <c r="G68" s="985">
        <f>'31.'!AH97</f>
        <v>1854771.8077674834</v>
      </c>
      <c r="H68" s="985">
        <f>'31.'!AI97</f>
        <v>495631.78257210954</v>
      </c>
      <c r="I68" s="985">
        <f>'31.'!AJ97</f>
        <v>470143.22801312158</v>
      </c>
      <c r="J68" s="985">
        <f>'31.'!AK97</f>
        <v>462200.16225799033</v>
      </c>
      <c r="K68" s="985">
        <f>'31.'!AL97</f>
        <v>1014370.0538469999</v>
      </c>
      <c r="L68" s="985">
        <f>'31.'!AM97</f>
        <v>9195684.4792583548</v>
      </c>
      <c r="M68" s="985">
        <f>'31.'!AN97</f>
        <v>786771.15768558963</v>
      </c>
      <c r="N68" s="1138"/>
      <c r="O68" s="1126" t="s">
        <v>1046</v>
      </c>
      <c r="P68" s="1138"/>
      <c r="Q68" s="847"/>
      <c r="R68" s="1783">
        <f>'34.'!E70</f>
        <v>199.36166763339824</v>
      </c>
      <c r="S68" s="1784">
        <f>'34.'!F70</f>
        <v>154.78177848750889</v>
      </c>
      <c r="T68" s="1784">
        <f>'34.'!G70</f>
        <v>44.579889145889361</v>
      </c>
      <c r="U68" s="1784">
        <f>'33.'!BX100</f>
        <v>0</v>
      </c>
      <c r="V68" s="1784">
        <f>'33.'!BY100</f>
        <v>0</v>
      </c>
      <c r="W68" s="809">
        <f>'31.'!AO97</f>
        <v>342410.79990982049</v>
      </c>
      <c r="X68" s="809">
        <f>'31.'!AP97</f>
        <v>1806403.0328051825</v>
      </c>
      <c r="Y68" s="809">
        <f>'31.'!AQ97</f>
        <v>1725618.5760492063</v>
      </c>
      <c r="Z68" s="810">
        <f>'31.'!AR97</f>
        <v>1722290.7245609516</v>
      </c>
      <c r="AA68" s="1046"/>
      <c r="AB68" s="1046"/>
      <c r="AC68" s="1046"/>
      <c r="AD68" s="1046"/>
      <c r="AE68" s="1046"/>
      <c r="AF68" s="1046"/>
      <c r="AG68" s="1046"/>
      <c r="AH68" s="1046"/>
      <c r="AI68" s="1046"/>
      <c r="AJ68" s="1046"/>
      <c r="AK68" s="1046"/>
      <c r="AL68" s="1046"/>
      <c r="AM68" s="1046"/>
      <c r="AN68" s="1046"/>
      <c r="AO68" s="1046"/>
      <c r="AP68" s="1046"/>
      <c r="AQ68" s="1046"/>
      <c r="AR68" s="1046"/>
      <c r="AS68" s="1046"/>
      <c r="AT68" s="1046"/>
      <c r="AU68" s="1046"/>
      <c r="AV68" s="1046"/>
      <c r="AW68" s="1046"/>
      <c r="AX68" s="1046"/>
      <c r="AY68" s="1046"/>
      <c r="AZ68" s="1046"/>
      <c r="BA68" s="1046"/>
      <c r="BB68" s="1046"/>
      <c r="BC68" s="1046"/>
      <c r="BD68" s="1046"/>
      <c r="BE68" s="1046"/>
      <c r="BF68" s="1046"/>
      <c r="BG68" s="1046"/>
      <c r="BH68" s="1046"/>
      <c r="BI68" s="1046"/>
      <c r="BJ68" s="1046"/>
      <c r="BK68" s="1046"/>
      <c r="BL68" s="1046"/>
      <c r="BM68" s="1046"/>
    </row>
    <row r="69" spans="1:65" s="119" customFormat="1" ht="12.95" customHeight="1">
      <c r="A69" s="119" t="s">
        <v>550</v>
      </c>
      <c r="D69" s="120"/>
      <c r="M69" s="2375"/>
      <c r="N69" s="2349" t="s">
        <v>2502</v>
      </c>
      <c r="O69" s="121"/>
      <c r="P69" s="122"/>
      <c r="Q69" s="122"/>
      <c r="R69" s="122"/>
      <c r="S69" s="122"/>
      <c r="T69" s="122"/>
      <c r="W69" s="2653"/>
      <c r="X69" s="2653"/>
      <c r="Y69" s="2653"/>
      <c r="Z69" s="2653"/>
    </row>
    <row r="70" spans="1:65" s="119" customFormat="1" ht="12.95" customHeight="1">
      <c r="A70" s="119" t="s">
        <v>996</v>
      </c>
      <c r="D70" s="120"/>
      <c r="M70" s="2375"/>
      <c r="N70" s="119" t="s">
        <v>2500</v>
      </c>
      <c r="W70" s="2654"/>
      <c r="X70" s="2654"/>
      <c r="Y70" s="2654"/>
      <c r="Z70" s="2654"/>
    </row>
    <row r="71" spans="1:65" s="119" customFormat="1" ht="12.6" customHeight="1">
      <c r="A71" s="119" t="s">
        <v>998</v>
      </c>
      <c r="D71" s="120"/>
      <c r="M71" s="2375"/>
      <c r="W71" s="2654"/>
      <c r="X71" s="2654"/>
      <c r="Y71" s="2654"/>
      <c r="Z71" s="2654"/>
    </row>
    <row r="72" spans="1:65" s="119" customFormat="1" ht="12.6" customHeight="1">
      <c r="A72" s="119" t="s">
        <v>995</v>
      </c>
      <c r="D72" s="120"/>
      <c r="M72" s="2375"/>
      <c r="W72" s="2654"/>
      <c r="X72" s="2654"/>
      <c r="Y72" s="2654"/>
      <c r="Z72" s="2654"/>
    </row>
  </sheetData>
  <mergeCells count="73">
    <mergeCell ref="A28:D28"/>
    <mergeCell ref="N28:Q28"/>
    <mergeCell ref="N27:Q27"/>
    <mergeCell ref="A27:D27"/>
    <mergeCell ref="I3:I4"/>
    <mergeCell ref="A13:C13"/>
    <mergeCell ref="E3:E5"/>
    <mergeCell ref="H3:H5"/>
    <mergeCell ref="G3:G5"/>
    <mergeCell ref="A11:C11"/>
    <mergeCell ref="A9:C9"/>
    <mergeCell ref="A10:C10"/>
    <mergeCell ref="A8:C8"/>
    <mergeCell ref="A3:C5"/>
    <mergeCell ref="F3:F5"/>
    <mergeCell ref="A6:C6"/>
    <mergeCell ref="A12:C12"/>
    <mergeCell ref="A7:C7"/>
    <mergeCell ref="Z3:Z5"/>
    <mergeCell ref="N3:P5"/>
    <mergeCell ref="U3:U5"/>
    <mergeCell ref="W3:W5"/>
    <mergeCell ref="X3:X5"/>
    <mergeCell ref="Y3:Y5"/>
    <mergeCell ref="R3:T4"/>
    <mergeCell ref="V3:V5"/>
    <mergeCell ref="J3:J4"/>
    <mergeCell ref="M3:M5"/>
    <mergeCell ref="L3:L5"/>
    <mergeCell ref="K3:K5"/>
    <mergeCell ref="N21:P21"/>
    <mergeCell ref="N7:P7"/>
    <mergeCell ref="N20:P20"/>
    <mergeCell ref="N18:P18"/>
    <mergeCell ref="N13:P13"/>
    <mergeCell ref="N19:P19"/>
    <mergeCell ref="N29:P29"/>
    <mergeCell ref="N6:P6"/>
    <mergeCell ref="N8:P8"/>
    <mergeCell ref="N11:P11"/>
    <mergeCell ref="N12:P12"/>
    <mergeCell ref="N10:P10"/>
    <mergeCell ref="N15:P15"/>
    <mergeCell ref="N16:P16"/>
    <mergeCell ref="N14:P14"/>
    <mergeCell ref="N17:P17"/>
    <mergeCell ref="N9:P9"/>
    <mergeCell ref="N22:Q22"/>
    <mergeCell ref="N23:Q23"/>
    <mergeCell ref="N24:Q24"/>
    <mergeCell ref="N25:Q25"/>
    <mergeCell ref="N26:Q26"/>
    <mergeCell ref="W69:Z72"/>
    <mergeCell ref="A58:C58"/>
    <mergeCell ref="A47:C47"/>
    <mergeCell ref="A36:C36"/>
    <mergeCell ref="A14:C14"/>
    <mergeCell ref="A29:C29"/>
    <mergeCell ref="A17:C17"/>
    <mergeCell ref="A19:C19"/>
    <mergeCell ref="A18:C18"/>
    <mergeCell ref="A20:C20"/>
    <mergeCell ref="A21:C21"/>
    <mergeCell ref="A16:C16"/>
    <mergeCell ref="A15:C15"/>
    <mergeCell ref="N47:P47"/>
    <mergeCell ref="N58:P58"/>
    <mergeCell ref="N36:P36"/>
    <mergeCell ref="A22:D22"/>
    <mergeCell ref="A23:D23"/>
    <mergeCell ref="A24:D24"/>
    <mergeCell ref="A25:D25"/>
    <mergeCell ref="A26:D26"/>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9" max="1048575" man="1"/>
    <brk id="13" max="1048575" man="1"/>
    <brk id="22"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0"/>
  <sheetViews>
    <sheetView view="pageBreakPreview" zoomScaleNormal="50" zoomScaleSheetLayoutView="100" workbookViewId="0">
      <selection activeCell="L37" sqref="L37"/>
    </sheetView>
  </sheetViews>
  <sheetFormatPr defaultColWidth="9.140625" defaultRowHeight="15.75"/>
  <cols>
    <col min="1" max="1" width="2.28515625" style="123" customWidth="1"/>
    <col min="2" max="2" width="18.7109375" style="123" customWidth="1"/>
    <col min="3" max="3" width="2.28515625" style="123" customWidth="1"/>
    <col min="4" max="4" width="1.7109375" style="124" customWidth="1"/>
    <col min="5" max="18" width="6.28515625" style="807" customWidth="1"/>
    <col min="19" max="30" width="5.7109375" style="807" customWidth="1"/>
    <col min="31" max="31" width="5.7109375" style="814" customWidth="1"/>
    <col min="32" max="37" width="5.7109375" style="807" customWidth="1"/>
    <col min="38" max="38" width="5.7109375" style="814" customWidth="1"/>
    <col min="39" max="40" width="9.140625" style="807"/>
    <col min="41" max="78" width="7" style="807" customWidth="1"/>
    <col min="79" max="16384" width="9.140625" style="807"/>
  </cols>
  <sheetData>
    <row r="1" spans="1:77" s="1323" customFormat="1" ht="35.1" customHeight="1">
      <c r="A1" s="2733" t="s">
        <v>1507</v>
      </c>
      <c r="B1" s="2733"/>
      <c r="C1" s="2733"/>
      <c r="D1" s="2733"/>
      <c r="E1" s="2733"/>
      <c r="F1" s="2733"/>
      <c r="G1" s="2733"/>
      <c r="H1" s="2733"/>
      <c r="I1" s="2733"/>
      <c r="J1" s="2733"/>
      <c r="K1" s="2733"/>
      <c r="L1" s="2733"/>
      <c r="M1" s="2733"/>
      <c r="N1" s="2733"/>
      <c r="O1" s="2733"/>
      <c r="P1" s="2733"/>
      <c r="Q1" s="2733"/>
      <c r="R1" s="2733"/>
      <c r="S1" s="1324" t="s">
        <v>1423</v>
      </c>
      <c r="T1" s="1325"/>
      <c r="U1" s="1325"/>
      <c r="V1" s="1325"/>
      <c r="W1" s="1325"/>
      <c r="X1" s="1325"/>
      <c r="Y1" s="1325"/>
      <c r="Z1" s="1325"/>
      <c r="AA1" s="1325"/>
      <c r="AB1" s="1325"/>
      <c r="AC1" s="1325"/>
      <c r="AD1" s="1325"/>
      <c r="AE1" s="1325"/>
      <c r="AF1" s="1325"/>
      <c r="AG1" s="1325"/>
      <c r="AH1" s="1325"/>
      <c r="AI1" s="1325"/>
      <c r="AJ1" s="1325"/>
      <c r="AK1" s="1325"/>
      <c r="AL1" s="1349"/>
    </row>
    <row r="2" spans="1:77" ht="15" customHeight="1" thickBot="1">
      <c r="A2" s="807"/>
      <c r="B2" s="103"/>
      <c r="C2" s="103"/>
      <c r="D2" s="104"/>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612"/>
      <c r="AJ2" s="612"/>
      <c r="AK2" s="612"/>
      <c r="AL2" s="612" t="s">
        <v>36</v>
      </c>
    </row>
    <row r="3" spans="1:77" s="478" customFormat="1" ht="15" customHeight="1">
      <c r="A3" s="2621" t="s">
        <v>1</v>
      </c>
      <c r="B3" s="2621"/>
      <c r="C3" s="2621"/>
      <c r="D3" s="1252"/>
      <c r="E3" s="2719" t="s">
        <v>1418</v>
      </c>
      <c r="F3" s="2720"/>
      <c r="G3" s="2721"/>
      <c r="H3" s="1376"/>
      <c r="I3" s="1472"/>
      <c r="J3" s="477"/>
      <c r="N3" s="2718"/>
      <c r="O3" s="2718"/>
      <c r="Q3" s="2718" t="s">
        <v>1421</v>
      </c>
      <c r="R3" s="2718"/>
      <c r="S3" s="479" t="s">
        <v>329</v>
      </c>
      <c r="T3" s="479"/>
      <c r="U3" s="479"/>
      <c r="V3" s="1233"/>
      <c r="W3" s="1233"/>
      <c r="X3" s="1233"/>
      <c r="Y3" s="1233"/>
      <c r="Z3" s="1233"/>
      <c r="AA3" s="1233"/>
      <c r="AB3" s="1233"/>
      <c r="AC3" s="1233"/>
      <c r="AD3" s="1233"/>
      <c r="AE3" s="479"/>
      <c r="AF3" s="479"/>
      <c r="AG3" s="479"/>
      <c r="AH3" s="479"/>
      <c r="AI3" s="1234"/>
      <c r="AJ3" s="2720" t="s">
        <v>1420</v>
      </c>
      <c r="AK3" s="2720"/>
      <c r="AL3" s="2720"/>
      <c r="AM3" s="484"/>
      <c r="AT3" s="485"/>
    </row>
    <row r="4" spans="1:77" s="478" customFormat="1" ht="15" customHeight="1">
      <c r="A4" s="2622"/>
      <c r="B4" s="2622"/>
      <c r="C4" s="2622"/>
      <c r="D4" s="1253"/>
      <c r="E4" s="2706"/>
      <c r="F4" s="2722"/>
      <c r="G4" s="2723"/>
      <c r="H4" s="2705" t="s">
        <v>1924</v>
      </c>
      <c r="J4" s="481"/>
      <c r="K4" s="482"/>
      <c r="L4" s="482"/>
      <c r="M4" s="482"/>
      <c r="N4" s="482"/>
      <c r="O4" s="481"/>
      <c r="P4" s="482"/>
      <c r="Q4" s="482"/>
      <c r="R4" s="481" t="s">
        <v>361</v>
      </c>
      <c r="S4" s="482" t="s">
        <v>360</v>
      </c>
      <c r="T4" s="482"/>
      <c r="U4" s="482"/>
      <c r="V4" s="482"/>
      <c r="W4" s="482"/>
      <c r="X4" s="483"/>
      <c r="Y4" s="2705" t="s">
        <v>1922</v>
      </c>
      <c r="Z4" s="2711" t="s">
        <v>1414</v>
      </c>
      <c r="AA4" s="2711"/>
      <c r="AB4" s="2711"/>
      <c r="AC4" s="2711"/>
      <c r="AD4" s="2711"/>
      <c r="AE4" s="2711"/>
      <c r="AF4" s="2711"/>
      <c r="AG4" s="2711"/>
      <c r="AH4" s="2711"/>
      <c r="AI4" s="2712"/>
      <c r="AJ4" s="2722"/>
      <c r="AK4" s="2737"/>
      <c r="AL4" s="2737"/>
      <c r="AM4" s="484"/>
      <c r="AT4" s="485"/>
    </row>
    <row r="5" spans="1:77" s="478" customFormat="1" ht="15" customHeight="1">
      <c r="A5" s="2622"/>
      <c r="B5" s="2622"/>
      <c r="C5" s="2622"/>
      <c r="D5" s="1253"/>
      <c r="E5" s="2708"/>
      <c r="F5" s="2710" t="s">
        <v>323</v>
      </c>
      <c r="G5" s="2710" t="s">
        <v>1404</v>
      </c>
      <c r="H5" s="2706"/>
      <c r="I5" s="2705" t="s">
        <v>1406</v>
      </c>
      <c r="J5" s="2716"/>
      <c r="K5" s="2717"/>
      <c r="L5" s="1468"/>
      <c r="M5" s="1232"/>
      <c r="N5" s="1232"/>
      <c r="O5" s="2736" t="s">
        <v>1405</v>
      </c>
      <c r="P5" s="2736"/>
      <c r="Q5" s="2736"/>
      <c r="R5" s="2736"/>
      <c r="S5" s="2734" t="s">
        <v>368</v>
      </c>
      <c r="T5" s="2734"/>
      <c r="U5" s="2735"/>
      <c r="V5" s="2705" t="s">
        <v>1413</v>
      </c>
      <c r="W5" s="2713"/>
      <c r="X5" s="2714"/>
      <c r="Y5" s="2706"/>
      <c r="Z5" s="2705" t="s">
        <v>765</v>
      </c>
      <c r="AA5" s="2713"/>
      <c r="AB5" s="2714"/>
      <c r="AC5" s="2705" t="s">
        <v>1415</v>
      </c>
      <c r="AD5" s="2713"/>
      <c r="AE5" s="2713"/>
      <c r="AF5" s="2713"/>
      <c r="AG5" s="2713"/>
      <c r="AH5" s="2713"/>
      <c r="AI5" s="2714"/>
      <c r="AJ5" s="2706"/>
      <c r="AK5" s="2710" t="s">
        <v>323</v>
      </c>
      <c r="AL5" s="2704" t="s">
        <v>324</v>
      </c>
      <c r="AM5" s="484"/>
    </row>
    <row r="6" spans="1:77" s="478" customFormat="1" ht="15" customHeight="1">
      <c r="A6" s="2622"/>
      <c r="B6" s="2622"/>
      <c r="C6" s="2622"/>
      <c r="D6" s="1253"/>
      <c r="E6" s="2708"/>
      <c r="F6" s="2710"/>
      <c r="G6" s="2710"/>
      <c r="H6" s="2706"/>
      <c r="I6" s="2708" t="s">
        <v>47</v>
      </c>
      <c r="J6" s="2715" t="s">
        <v>323</v>
      </c>
      <c r="K6" s="2715" t="s">
        <v>1404</v>
      </c>
      <c r="L6" s="2706" t="s">
        <v>1923</v>
      </c>
      <c r="M6" s="2715" t="s">
        <v>1407</v>
      </c>
      <c r="N6" s="2710"/>
      <c r="O6" s="2710"/>
      <c r="P6" s="2705" t="s">
        <v>1411</v>
      </c>
      <c r="Q6" s="2716"/>
      <c r="R6" s="2717"/>
      <c r="S6" s="2716" t="s">
        <v>1412</v>
      </c>
      <c r="T6" s="2713"/>
      <c r="U6" s="2714"/>
      <c r="V6" s="2708" t="s">
        <v>47</v>
      </c>
      <c r="W6" s="2715" t="s">
        <v>323</v>
      </c>
      <c r="X6" s="2715" t="s">
        <v>1404</v>
      </c>
      <c r="Y6" s="2706"/>
      <c r="Z6" s="2708" t="s">
        <v>1926</v>
      </c>
      <c r="AA6" s="2715" t="s">
        <v>323</v>
      </c>
      <c r="AB6" s="2717" t="s">
        <v>324</v>
      </c>
      <c r="AC6" s="2706" t="s">
        <v>144</v>
      </c>
      <c r="AD6" s="2705" t="s">
        <v>1416</v>
      </c>
      <c r="AE6" s="2716"/>
      <c r="AF6" s="2717"/>
      <c r="AG6" s="2705" t="s">
        <v>1417</v>
      </c>
      <c r="AH6" s="2713"/>
      <c r="AI6" s="2714"/>
      <c r="AJ6" s="2706"/>
      <c r="AK6" s="2710"/>
      <c r="AL6" s="2704"/>
      <c r="AM6" s="484"/>
    </row>
    <row r="7" spans="1:77" s="478" customFormat="1" ht="48.75" customHeight="1" thickBot="1">
      <c r="A7" s="2623"/>
      <c r="B7" s="2623"/>
      <c r="C7" s="2623"/>
      <c r="D7" s="1247"/>
      <c r="E7" s="2709"/>
      <c r="F7" s="2710"/>
      <c r="G7" s="2710"/>
      <c r="H7" s="2707"/>
      <c r="I7" s="2709"/>
      <c r="J7" s="2709"/>
      <c r="K7" s="2709"/>
      <c r="L7" s="2707"/>
      <c r="M7" s="1374" t="s">
        <v>47</v>
      </c>
      <c r="N7" s="1375" t="s">
        <v>323</v>
      </c>
      <c r="O7" s="1375" t="s">
        <v>324</v>
      </c>
      <c r="P7" s="1374" t="s">
        <v>1925</v>
      </c>
      <c r="Q7" s="1375" t="s">
        <v>323</v>
      </c>
      <c r="R7" s="1375" t="s">
        <v>324</v>
      </c>
      <c r="S7" s="1374" t="s">
        <v>47</v>
      </c>
      <c r="T7" s="1375" t="s">
        <v>323</v>
      </c>
      <c r="U7" s="1375" t="s">
        <v>324</v>
      </c>
      <c r="V7" s="2709"/>
      <c r="W7" s="2709"/>
      <c r="X7" s="2709"/>
      <c r="Y7" s="2707"/>
      <c r="Z7" s="2709"/>
      <c r="AA7" s="2709"/>
      <c r="AB7" s="2738"/>
      <c r="AC7" s="2707"/>
      <c r="AD7" s="2708" t="s">
        <v>47</v>
      </c>
      <c r="AE7" s="1740" t="s">
        <v>323</v>
      </c>
      <c r="AF7" s="1740" t="s">
        <v>324</v>
      </c>
      <c r="AG7" s="2708" t="s">
        <v>47</v>
      </c>
      <c r="AH7" s="1740" t="s">
        <v>323</v>
      </c>
      <c r="AI7" s="1740" t="s">
        <v>324</v>
      </c>
      <c r="AJ7" s="2707"/>
      <c r="AK7" s="2710"/>
      <c r="AL7" s="2704"/>
      <c r="AM7" s="484"/>
      <c r="BX7" s="1363" t="str">
        <f>BX30</f>
        <v>B201使用土地面積(平方公尺)</v>
      </c>
      <c r="BY7" s="1363" t="str">
        <f>BY30</f>
        <v>B202使用樓地板面積(平方公尺)</v>
      </c>
    </row>
    <row r="8" spans="1:77" s="111" customFormat="1" ht="12.75" hidden="1" customHeight="1">
      <c r="A8" s="2617" t="s">
        <v>796</v>
      </c>
      <c r="B8" s="2617"/>
      <c r="C8" s="2617"/>
      <c r="D8" s="607"/>
      <c r="E8" s="109">
        <v>299953</v>
      </c>
      <c r="F8" s="110"/>
      <c r="G8" s="110"/>
      <c r="H8" s="110"/>
      <c r="I8" s="110">
        <v>37490</v>
      </c>
      <c r="J8" s="110"/>
      <c r="K8" s="110"/>
      <c r="L8" s="110"/>
      <c r="M8" s="110"/>
      <c r="N8" s="110"/>
      <c r="O8" s="110"/>
      <c r="P8" s="110"/>
      <c r="Q8" s="110"/>
      <c r="R8" s="110"/>
      <c r="S8" s="1473"/>
      <c r="T8" s="1473"/>
      <c r="U8" s="1473"/>
      <c r="V8" s="1473">
        <v>37490</v>
      </c>
      <c r="W8" s="1473"/>
      <c r="X8" s="1473"/>
      <c r="Y8" s="1473"/>
      <c r="Z8" s="1473"/>
      <c r="AA8" s="1473"/>
      <c r="AB8" s="1473"/>
      <c r="AC8" s="1473"/>
      <c r="AD8" s="2709"/>
      <c r="AE8" s="1473"/>
      <c r="AF8" s="1473"/>
      <c r="AG8" s="2709"/>
      <c r="AH8" s="1473"/>
      <c r="AI8" s="1473"/>
      <c r="AJ8" s="1473"/>
      <c r="AK8" s="1473"/>
      <c r="AL8" s="1473"/>
      <c r="AM8" s="638"/>
    </row>
    <row r="9" spans="1:77" s="111" customFormat="1" ht="12.75" hidden="1" customHeight="1">
      <c r="A9" s="2612" t="s">
        <v>793</v>
      </c>
      <c r="B9" s="2612"/>
      <c r="C9" s="2612"/>
      <c r="D9" s="607"/>
      <c r="E9" s="112">
        <v>245028.31251835014</v>
      </c>
      <c r="F9" s="113"/>
      <c r="G9" s="113"/>
      <c r="H9" s="113"/>
      <c r="I9" s="113">
        <v>35483.060334576927</v>
      </c>
      <c r="J9" s="113"/>
      <c r="K9" s="113"/>
      <c r="L9" s="113"/>
      <c r="M9" s="113"/>
      <c r="N9" s="113"/>
      <c r="O9" s="113"/>
      <c r="P9" s="113"/>
      <c r="Q9" s="113"/>
      <c r="R9" s="113"/>
      <c r="S9" s="113"/>
      <c r="T9" s="113"/>
      <c r="U9" s="113"/>
      <c r="V9" s="113">
        <v>35483.060334576927</v>
      </c>
      <c r="W9" s="113"/>
      <c r="X9" s="113"/>
      <c r="Y9" s="113"/>
      <c r="Z9" s="113"/>
      <c r="AA9" s="113"/>
      <c r="AB9" s="113"/>
      <c r="AC9" s="113"/>
      <c r="AD9" s="113"/>
      <c r="AE9" s="113"/>
      <c r="AF9" s="113"/>
      <c r="AG9" s="113"/>
      <c r="AH9" s="113"/>
      <c r="AI9" s="113"/>
      <c r="AJ9" s="113"/>
      <c r="AK9" s="113"/>
      <c r="AL9" s="113"/>
      <c r="AM9" s="638"/>
    </row>
    <row r="10" spans="1:77" s="111" customFormat="1" ht="12.75" hidden="1" customHeight="1">
      <c r="A10" s="2612" t="s">
        <v>989</v>
      </c>
      <c r="B10" s="2612"/>
      <c r="C10" s="2612"/>
      <c r="D10" s="607"/>
      <c r="E10" s="112">
        <v>227442</v>
      </c>
      <c r="F10" s="113"/>
      <c r="G10" s="113"/>
      <c r="H10" s="113"/>
      <c r="I10" s="113">
        <v>24036.959999997744</v>
      </c>
      <c r="J10" s="113"/>
      <c r="K10" s="113"/>
      <c r="L10" s="113"/>
      <c r="M10" s="113"/>
      <c r="N10" s="113"/>
      <c r="O10" s="113"/>
      <c r="P10" s="113"/>
      <c r="Q10" s="113"/>
      <c r="R10" s="113"/>
      <c r="S10" s="113"/>
      <c r="T10" s="113"/>
      <c r="U10" s="113"/>
      <c r="V10" s="113">
        <v>24036.959999997744</v>
      </c>
      <c r="W10" s="113"/>
      <c r="X10" s="113"/>
      <c r="Y10" s="113"/>
      <c r="Z10" s="113"/>
      <c r="AA10" s="113"/>
      <c r="AB10" s="113"/>
      <c r="AC10" s="113"/>
      <c r="AD10" s="113"/>
      <c r="AE10" s="113"/>
      <c r="AF10" s="113"/>
      <c r="AG10" s="113"/>
      <c r="AH10" s="113"/>
      <c r="AI10" s="113"/>
      <c r="AJ10" s="113"/>
      <c r="AK10" s="113"/>
      <c r="AL10" s="113"/>
      <c r="AM10" s="638"/>
    </row>
    <row r="11" spans="1:77" s="111" customFormat="1" ht="12.75" hidden="1" customHeight="1">
      <c r="A11" s="2612" t="s">
        <v>969</v>
      </c>
      <c r="B11" s="2612"/>
      <c r="C11" s="2612"/>
      <c r="D11" s="607"/>
      <c r="E11" s="112">
        <v>228813.06455282218</v>
      </c>
      <c r="F11" s="113"/>
      <c r="G11" s="113"/>
      <c r="H11" s="113"/>
      <c r="I11" s="113">
        <v>28234.936240150477</v>
      </c>
      <c r="J11" s="113"/>
      <c r="K11" s="113"/>
      <c r="L11" s="113"/>
      <c r="M11" s="113"/>
      <c r="N11" s="113"/>
      <c r="O11" s="113"/>
      <c r="P11" s="113"/>
      <c r="Q11" s="113"/>
      <c r="R11" s="113"/>
      <c r="S11" s="113"/>
      <c r="T11" s="113"/>
      <c r="U11" s="113"/>
      <c r="V11" s="113">
        <v>28234.936240150477</v>
      </c>
      <c r="W11" s="113"/>
      <c r="X11" s="113"/>
      <c r="Y11" s="113"/>
      <c r="Z11" s="113"/>
      <c r="AA11" s="113"/>
      <c r="AB11" s="113"/>
      <c r="AC11" s="113"/>
      <c r="AD11" s="113"/>
      <c r="AE11" s="113"/>
      <c r="AF11" s="113"/>
      <c r="AG11" s="113"/>
      <c r="AH11" s="113"/>
      <c r="AI11" s="113"/>
      <c r="AJ11" s="113"/>
      <c r="AK11" s="113"/>
      <c r="AL11" s="113"/>
      <c r="AM11" s="638"/>
    </row>
    <row r="12" spans="1:77" s="111" customFormat="1" ht="12.75" hidden="1" customHeight="1">
      <c r="A12" s="2612" t="s">
        <v>978</v>
      </c>
      <c r="B12" s="2612"/>
      <c r="C12" s="2612"/>
      <c r="D12" s="607"/>
      <c r="E12" s="112">
        <v>228948.67022142731</v>
      </c>
      <c r="F12" s="113"/>
      <c r="G12" s="113"/>
      <c r="H12" s="113"/>
      <c r="I12" s="113">
        <v>34878.675153735967</v>
      </c>
      <c r="J12" s="113"/>
      <c r="K12" s="113"/>
      <c r="L12" s="113"/>
      <c r="M12" s="113"/>
      <c r="N12" s="113"/>
      <c r="O12" s="113"/>
      <c r="P12" s="113"/>
      <c r="Q12" s="113"/>
      <c r="R12" s="113"/>
      <c r="S12" s="113"/>
      <c r="T12" s="113"/>
      <c r="U12" s="113"/>
      <c r="V12" s="113">
        <v>34878.675153735967</v>
      </c>
      <c r="W12" s="113"/>
      <c r="X12" s="113"/>
      <c r="Y12" s="113"/>
      <c r="Z12" s="113"/>
      <c r="AA12" s="113"/>
      <c r="AB12" s="113"/>
      <c r="AC12" s="113"/>
      <c r="AD12" s="113"/>
      <c r="AE12" s="113"/>
      <c r="AF12" s="113"/>
      <c r="AG12" s="113"/>
      <c r="AH12" s="113"/>
      <c r="AI12" s="113"/>
      <c r="AJ12" s="113"/>
      <c r="AK12" s="113"/>
      <c r="AL12" s="113"/>
      <c r="AM12" s="638"/>
    </row>
    <row r="13" spans="1:77" s="111" customFormat="1" ht="13.7" hidden="1" customHeight="1">
      <c r="A13" s="2612" t="s">
        <v>794</v>
      </c>
      <c r="B13" s="2612"/>
      <c r="C13" s="2612"/>
      <c r="D13" s="607"/>
      <c r="E13" s="112">
        <v>193925.71732453088</v>
      </c>
      <c r="F13" s="113"/>
      <c r="G13" s="113"/>
      <c r="H13" s="113"/>
      <c r="I13" s="108">
        <v>29297.654461531027</v>
      </c>
      <c r="J13" s="108"/>
      <c r="K13" s="108"/>
      <c r="L13" s="108"/>
      <c r="M13" s="108"/>
      <c r="N13" s="108"/>
      <c r="O13" s="108"/>
      <c r="P13" s="108"/>
      <c r="Q13" s="108"/>
      <c r="R13" s="108"/>
      <c r="S13" s="108"/>
      <c r="T13" s="108"/>
      <c r="U13" s="108"/>
      <c r="V13" s="108">
        <v>29297.654461531027</v>
      </c>
      <c r="W13" s="108"/>
      <c r="X13" s="108"/>
      <c r="Y13" s="108"/>
      <c r="Z13" s="108"/>
      <c r="AA13" s="108"/>
      <c r="AB13" s="108"/>
      <c r="AC13" s="108"/>
      <c r="AD13" s="108"/>
      <c r="AE13" s="108"/>
      <c r="AF13" s="108"/>
      <c r="AG13" s="108"/>
      <c r="AH13" s="108"/>
      <c r="AI13" s="108"/>
      <c r="AJ13" s="108"/>
      <c r="AK13" s="108"/>
      <c r="AL13" s="113"/>
      <c r="AM13" s="638"/>
    </row>
    <row r="14" spans="1:77" s="111" customFormat="1" ht="0.75" hidden="1" customHeight="1">
      <c r="A14" s="2612" t="s">
        <v>908</v>
      </c>
      <c r="B14" s="2612"/>
      <c r="C14" s="2612"/>
      <c r="D14" s="607"/>
      <c r="E14" s="112">
        <v>166140.25630622066</v>
      </c>
      <c r="F14" s="113"/>
      <c r="G14" s="113"/>
      <c r="H14" s="113"/>
      <c r="I14" s="108">
        <v>32255.88805542449</v>
      </c>
      <c r="J14" s="108"/>
      <c r="K14" s="108"/>
      <c r="L14" s="108"/>
      <c r="M14" s="108"/>
      <c r="N14" s="108"/>
      <c r="O14" s="108"/>
      <c r="P14" s="108"/>
      <c r="Q14" s="108"/>
      <c r="R14" s="108"/>
      <c r="S14" s="108"/>
      <c r="T14" s="108"/>
      <c r="U14" s="108"/>
      <c r="V14" s="108">
        <v>32255.88805542449</v>
      </c>
      <c r="W14" s="108"/>
      <c r="X14" s="108"/>
      <c r="Y14" s="108"/>
      <c r="Z14" s="108"/>
      <c r="AA14" s="108"/>
      <c r="AB14" s="108"/>
      <c r="AC14" s="108"/>
      <c r="AD14" s="108"/>
      <c r="AE14" s="108"/>
      <c r="AF14" s="108"/>
      <c r="AG14" s="108"/>
      <c r="AH14" s="108"/>
      <c r="AI14" s="108"/>
      <c r="AJ14" s="108"/>
      <c r="AK14" s="108"/>
      <c r="AL14" s="113"/>
      <c r="AM14" s="638"/>
    </row>
    <row r="15" spans="1:77" s="111" customFormat="1" ht="13.7" hidden="1" customHeight="1">
      <c r="A15" s="2612" t="s">
        <v>5</v>
      </c>
      <c r="B15" s="2612"/>
      <c r="C15" s="2612"/>
      <c r="D15" s="107"/>
      <c r="E15" s="639">
        <v>155909.24169496537</v>
      </c>
      <c r="F15" s="114" t="s">
        <v>295</v>
      </c>
      <c r="G15" s="114" t="s">
        <v>295</v>
      </c>
      <c r="H15" s="114"/>
      <c r="I15" s="639">
        <v>26183.888044999865</v>
      </c>
      <c r="J15" s="639"/>
      <c r="K15" s="639"/>
      <c r="L15" s="639"/>
      <c r="M15" s="639"/>
      <c r="N15" s="639"/>
      <c r="O15" s="639"/>
      <c r="P15" s="639"/>
      <c r="Q15" s="114" t="s">
        <v>295</v>
      </c>
      <c r="R15" s="114"/>
      <c r="S15" s="114"/>
      <c r="T15" s="114"/>
      <c r="U15" s="114" t="s">
        <v>295</v>
      </c>
      <c r="V15" s="639">
        <v>26183.888044999865</v>
      </c>
      <c r="W15" s="639"/>
      <c r="X15" s="639"/>
      <c r="Y15" s="639"/>
      <c r="Z15" s="639"/>
      <c r="AA15" s="639"/>
      <c r="AB15" s="639"/>
      <c r="AC15" s="639"/>
      <c r="AD15" s="639"/>
      <c r="AE15" s="114" t="s">
        <v>295</v>
      </c>
      <c r="AF15" s="114"/>
      <c r="AG15" s="114"/>
      <c r="AH15" s="114"/>
      <c r="AI15" s="114" t="s">
        <v>295</v>
      </c>
      <c r="AJ15" s="114"/>
      <c r="AK15" s="114"/>
      <c r="AL15" s="448"/>
      <c r="AM15" s="638"/>
    </row>
    <row r="16" spans="1:77" s="111" customFormat="1" ht="13.7" hidden="1" customHeight="1">
      <c r="A16" s="2612" t="s">
        <v>979</v>
      </c>
      <c r="B16" s="2612"/>
      <c r="C16" s="2612"/>
      <c r="D16" s="107"/>
      <c r="E16" s="639">
        <v>145594.46687390516</v>
      </c>
      <c r="F16" s="114" t="s">
        <v>295</v>
      </c>
      <c r="G16" s="114" t="s">
        <v>295</v>
      </c>
      <c r="H16" s="114"/>
      <c r="I16" s="640">
        <v>36044.047107477432</v>
      </c>
      <c r="J16" s="640"/>
      <c r="K16" s="640"/>
      <c r="L16" s="640"/>
      <c r="M16" s="640"/>
      <c r="N16" s="640"/>
      <c r="O16" s="640"/>
      <c r="P16" s="640"/>
      <c r="Q16" s="114" t="s">
        <v>295</v>
      </c>
      <c r="R16" s="114"/>
      <c r="S16" s="114"/>
      <c r="T16" s="114"/>
      <c r="U16" s="114" t="s">
        <v>295</v>
      </c>
      <c r="V16" s="640">
        <v>36044.047107477432</v>
      </c>
      <c r="W16" s="640"/>
      <c r="X16" s="640"/>
      <c r="Y16" s="640"/>
      <c r="Z16" s="640"/>
      <c r="AA16" s="640"/>
      <c r="AB16" s="640"/>
      <c r="AC16" s="640"/>
      <c r="AD16" s="640"/>
      <c r="AE16" s="114" t="s">
        <v>295</v>
      </c>
      <c r="AF16" s="114"/>
      <c r="AG16" s="114"/>
      <c r="AH16" s="114"/>
      <c r="AI16" s="114" t="s">
        <v>295</v>
      </c>
      <c r="AJ16" s="114"/>
      <c r="AK16" s="114"/>
      <c r="AL16" s="448"/>
      <c r="AM16" s="638"/>
    </row>
    <row r="17" spans="1:77" s="111" customFormat="1" ht="13.7" hidden="1" customHeight="1">
      <c r="A17" s="2612" t="s">
        <v>980</v>
      </c>
      <c r="B17" s="2612"/>
      <c r="C17" s="2612"/>
      <c r="D17" s="107"/>
      <c r="E17" s="639">
        <v>138340.60233372761</v>
      </c>
      <c r="F17" s="114" t="s">
        <v>295</v>
      </c>
      <c r="G17" s="114" t="s">
        <v>295</v>
      </c>
      <c r="H17" s="114"/>
      <c r="I17" s="639">
        <v>32854.434926279362</v>
      </c>
      <c r="J17" s="639"/>
      <c r="K17" s="639"/>
      <c r="L17" s="639"/>
      <c r="M17" s="639"/>
      <c r="N17" s="639"/>
      <c r="O17" s="639"/>
      <c r="P17" s="639"/>
      <c r="Q17" s="114" t="s">
        <v>295</v>
      </c>
      <c r="R17" s="114"/>
      <c r="S17" s="114"/>
      <c r="T17" s="114"/>
      <c r="U17" s="114" t="s">
        <v>295</v>
      </c>
      <c r="V17" s="639">
        <v>32854.434926279362</v>
      </c>
      <c r="W17" s="639"/>
      <c r="X17" s="639"/>
      <c r="Y17" s="639"/>
      <c r="Z17" s="639"/>
      <c r="AA17" s="639"/>
      <c r="AB17" s="639"/>
      <c r="AC17" s="639"/>
      <c r="AD17" s="639"/>
      <c r="AE17" s="114" t="s">
        <v>295</v>
      </c>
      <c r="AF17" s="114"/>
      <c r="AG17" s="114"/>
      <c r="AH17" s="114"/>
      <c r="AI17" s="114" t="s">
        <v>295</v>
      </c>
      <c r="AJ17" s="114"/>
      <c r="AK17" s="114"/>
      <c r="AL17" s="448"/>
      <c r="AM17" s="638"/>
    </row>
    <row r="18" spans="1:77" s="111" customFormat="1" ht="14.25" hidden="1" customHeight="1">
      <c r="A18" s="2612" t="s">
        <v>982</v>
      </c>
      <c r="B18" s="2612"/>
      <c r="C18" s="2612"/>
      <c r="D18" s="107"/>
      <c r="E18" s="641">
        <v>138234.84637123178</v>
      </c>
      <c r="F18" s="114" t="s">
        <v>295</v>
      </c>
      <c r="G18" s="114" t="s">
        <v>295</v>
      </c>
      <c r="H18" s="114"/>
      <c r="I18" s="639">
        <v>32837.650380455758</v>
      </c>
      <c r="J18" s="639"/>
      <c r="K18" s="639"/>
      <c r="L18" s="639"/>
      <c r="M18" s="639"/>
      <c r="N18" s="639"/>
      <c r="O18" s="639"/>
      <c r="P18" s="639"/>
      <c r="Q18" s="114" t="s">
        <v>295</v>
      </c>
      <c r="R18" s="114"/>
      <c r="S18" s="114"/>
      <c r="T18" s="114"/>
      <c r="U18" s="114" t="s">
        <v>295</v>
      </c>
      <c r="V18" s="639">
        <v>32837.650380455758</v>
      </c>
      <c r="W18" s="639"/>
      <c r="X18" s="639"/>
      <c r="Y18" s="639"/>
      <c r="Z18" s="639"/>
      <c r="AA18" s="639"/>
      <c r="AB18" s="639"/>
      <c r="AC18" s="639"/>
      <c r="AD18" s="639"/>
      <c r="AE18" s="114" t="s">
        <v>295</v>
      </c>
      <c r="AF18" s="114"/>
      <c r="AG18" s="114"/>
      <c r="AH18" s="114"/>
      <c r="AI18" s="114" t="s">
        <v>295</v>
      </c>
      <c r="AJ18" s="114"/>
      <c r="AK18" s="114"/>
      <c r="AL18" s="448"/>
      <c r="AM18" s="638"/>
      <c r="BC18" s="111" t="e">
        <f>#REF!/E18</f>
        <v>#REF!</v>
      </c>
      <c r="BD18" s="111" t="e">
        <f>BC18/12</f>
        <v>#REF!</v>
      </c>
    </row>
    <row r="19" spans="1:77" s="111" customFormat="1" ht="15.75" hidden="1" customHeight="1">
      <c r="A19" s="2612" t="s">
        <v>795</v>
      </c>
      <c r="B19" s="2612"/>
      <c r="C19" s="2612"/>
      <c r="D19" s="107"/>
      <c r="E19" s="640">
        <v>148534.99487466394</v>
      </c>
      <c r="F19" s="114" t="s">
        <v>295</v>
      </c>
      <c r="G19" s="114" t="s">
        <v>295</v>
      </c>
      <c r="H19" s="114"/>
      <c r="I19" s="639">
        <v>36143.985217942514</v>
      </c>
      <c r="J19" s="114" t="s">
        <v>295</v>
      </c>
      <c r="K19" s="114" t="s">
        <v>295</v>
      </c>
      <c r="L19" s="114"/>
      <c r="M19" s="114" t="s">
        <v>295</v>
      </c>
      <c r="N19" s="114" t="s">
        <v>295</v>
      </c>
      <c r="O19" s="114" t="s">
        <v>295</v>
      </c>
      <c r="P19" s="114" t="s">
        <v>295</v>
      </c>
      <c r="Q19" s="114" t="s">
        <v>295</v>
      </c>
      <c r="R19" s="114" t="s">
        <v>295</v>
      </c>
      <c r="S19" s="114"/>
      <c r="T19" s="114" t="s">
        <v>295</v>
      </c>
      <c r="U19" s="114" t="s">
        <v>295</v>
      </c>
      <c r="V19" s="639">
        <v>29886.464678443583</v>
      </c>
      <c r="W19" s="114" t="s">
        <v>112</v>
      </c>
      <c r="X19" s="114" t="s">
        <v>405</v>
      </c>
      <c r="Y19" s="114"/>
      <c r="Z19" s="114" t="s">
        <v>405</v>
      </c>
      <c r="AA19" s="114"/>
      <c r="AB19" s="114" t="s">
        <v>405</v>
      </c>
      <c r="AC19" s="114" t="s">
        <v>405</v>
      </c>
      <c r="AD19" s="114" t="s">
        <v>112</v>
      </c>
      <c r="AE19" s="114" t="s">
        <v>405</v>
      </c>
      <c r="AF19" s="114" t="s">
        <v>405</v>
      </c>
      <c r="AG19" s="114"/>
      <c r="AH19" s="114" t="s">
        <v>405</v>
      </c>
      <c r="AI19" s="114" t="s">
        <v>405</v>
      </c>
      <c r="AJ19" s="114"/>
      <c r="AK19" s="114"/>
      <c r="AL19" s="448"/>
      <c r="AM19" s="638"/>
      <c r="BC19" s="111" t="e">
        <f>#REF!/E19</f>
        <v>#REF!</v>
      </c>
      <c r="BD19" s="111" t="e">
        <f>BC19/12</f>
        <v>#REF!</v>
      </c>
    </row>
    <row r="20" spans="1:77" s="111" customFormat="1" ht="15.75" hidden="1" customHeight="1">
      <c r="A20" s="2612" t="s">
        <v>983</v>
      </c>
      <c r="B20" s="2612"/>
      <c r="C20" s="2612"/>
      <c r="D20" s="107"/>
      <c r="E20" s="640">
        <v>159165.50983377962</v>
      </c>
      <c r="F20" s="114" t="s">
        <v>405</v>
      </c>
      <c r="G20" s="114" t="s">
        <v>405</v>
      </c>
      <c r="H20" s="114"/>
      <c r="I20" s="639">
        <v>24130.375383116003</v>
      </c>
      <c r="J20" s="114" t="s">
        <v>405</v>
      </c>
      <c r="K20" s="114" t="s">
        <v>405</v>
      </c>
      <c r="L20" s="114"/>
      <c r="M20" s="114" t="s">
        <v>405</v>
      </c>
      <c r="N20" s="114" t="s">
        <v>405</v>
      </c>
      <c r="O20" s="114" t="s">
        <v>405</v>
      </c>
      <c r="P20" s="114" t="s">
        <v>405</v>
      </c>
      <c r="Q20" s="114" t="s">
        <v>405</v>
      </c>
      <c r="R20" s="114" t="s">
        <v>405</v>
      </c>
      <c r="S20" s="114"/>
      <c r="T20" s="114" t="s">
        <v>405</v>
      </c>
      <c r="U20" s="114" t="s">
        <v>405</v>
      </c>
      <c r="V20" s="639">
        <v>21702.780418727059</v>
      </c>
      <c r="W20" s="114" t="s">
        <v>112</v>
      </c>
      <c r="X20" s="114" t="s">
        <v>405</v>
      </c>
      <c r="Y20" s="114"/>
      <c r="Z20" s="114" t="s">
        <v>405</v>
      </c>
      <c r="AA20" s="114"/>
      <c r="AB20" s="114" t="s">
        <v>405</v>
      </c>
      <c r="AC20" s="114" t="s">
        <v>405</v>
      </c>
      <c r="AD20" s="114" t="s">
        <v>112</v>
      </c>
      <c r="AE20" s="114" t="s">
        <v>405</v>
      </c>
      <c r="AF20" s="114" t="s">
        <v>405</v>
      </c>
      <c r="AG20" s="114"/>
      <c r="AH20" s="114" t="s">
        <v>405</v>
      </c>
      <c r="AI20" s="114" t="s">
        <v>405</v>
      </c>
      <c r="AJ20" s="114"/>
      <c r="AK20" s="114"/>
      <c r="AL20" s="448"/>
      <c r="AM20" s="638"/>
    </row>
    <row r="21" spans="1:77" s="111" customFormat="1" ht="15.75" hidden="1" customHeight="1">
      <c r="A21" s="2612" t="s">
        <v>909</v>
      </c>
      <c r="B21" s="2612"/>
      <c r="C21" s="2612"/>
      <c r="D21" s="107"/>
      <c r="E21" s="642">
        <v>140111.07516775819</v>
      </c>
      <c r="F21" s="642">
        <v>108761.0742814828</v>
      </c>
      <c r="G21" s="642">
        <v>31350.000886275262</v>
      </c>
      <c r="H21" s="642"/>
      <c r="I21" s="643">
        <v>32600.239730219186</v>
      </c>
      <c r="J21" s="642">
        <v>29167.719711512444</v>
      </c>
      <c r="K21" s="644" t="s">
        <v>405</v>
      </c>
      <c r="L21" s="644" t="s">
        <v>112</v>
      </c>
      <c r="M21" s="644" t="s">
        <v>405</v>
      </c>
      <c r="N21" s="644" t="s">
        <v>405</v>
      </c>
      <c r="O21" s="644" t="s">
        <v>405</v>
      </c>
      <c r="P21" s="642">
        <v>3432.5200187067494</v>
      </c>
      <c r="Q21" s="644" t="s">
        <v>405</v>
      </c>
      <c r="R21" s="644" t="s">
        <v>405</v>
      </c>
      <c r="S21" s="644" t="s">
        <v>295</v>
      </c>
      <c r="T21" s="644" t="s">
        <v>405</v>
      </c>
      <c r="U21" s="644" t="s">
        <v>405</v>
      </c>
      <c r="V21" s="643">
        <v>33082.296229559637</v>
      </c>
      <c r="W21" s="643">
        <v>15740.066361534833</v>
      </c>
      <c r="X21" s="644" t="s">
        <v>405</v>
      </c>
      <c r="Y21" s="644"/>
      <c r="Z21" s="644" t="s">
        <v>405</v>
      </c>
      <c r="AA21" s="644" t="s">
        <v>295</v>
      </c>
      <c r="AB21" s="644" t="s">
        <v>405</v>
      </c>
      <c r="AC21" s="644" t="s">
        <v>405</v>
      </c>
      <c r="AD21" s="643">
        <v>17342.22986802481</v>
      </c>
      <c r="AE21" s="644" t="s">
        <v>405</v>
      </c>
      <c r="AF21" s="644" t="s">
        <v>405</v>
      </c>
      <c r="AG21" s="644" t="s">
        <v>295</v>
      </c>
      <c r="AH21" s="644" t="s">
        <v>405</v>
      </c>
      <c r="AI21" s="644" t="s">
        <v>405</v>
      </c>
      <c r="AJ21" s="644"/>
      <c r="AK21" s="644"/>
      <c r="AL21" s="553"/>
      <c r="AM21" s="638"/>
    </row>
    <row r="22" spans="1:77" s="111" customFormat="1" ht="15.75" hidden="1" customHeight="1">
      <c r="A22" s="2612" t="s">
        <v>984</v>
      </c>
      <c r="B22" s="2612"/>
      <c r="C22" s="2612"/>
      <c r="D22" s="107"/>
      <c r="E22" s="642">
        <v>123945.6041718116</v>
      </c>
      <c r="F22" s="642">
        <v>96355.270638620423</v>
      </c>
      <c r="G22" s="642">
        <v>27590.333533190998</v>
      </c>
      <c r="H22" s="642"/>
      <c r="I22" s="643">
        <v>33082.427888563296</v>
      </c>
      <c r="J22" s="643">
        <v>29776.207046652322</v>
      </c>
      <c r="K22" s="644" t="s">
        <v>405</v>
      </c>
      <c r="L22" s="644" t="s">
        <v>112</v>
      </c>
      <c r="M22" s="644" t="s">
        <v>405</v>
      </c>
      <c r="N22" s="644" t="s">
        <v>405</v>
      </c>
      <c r="O22" s="644" t="s">
        <v>405</v>
      </c>
      <c r="P22" s="643">
        <v>3306.2208419109734</v>
      </c>
      <c r="Q22" s="644" t="s">
        <v>405</v>
      </c>
      <c r="R22" s="644" t="s">
        <v>405</v>
      </c>
      <c r="S22" s="644" t="s">
        <v>295</v>
      </c>
      <c r="T22" s="644" t="s">
        <v>405</v>
      </c>
      <c r="U22" s="644" t="s">
        <v>405</v>
      </c>
      <c r="V22" s="643">
        <v>33113.970969643662</v>
      </c>
      <c r="W22" s="643">
        <v>16252.332541638199</v>
      </c>
      <c r="X22" s="644" t="s">
        <v>405</v>
      </c>
      <c r="Y22" s="644"/>
      <c r="Z22" s="644" t="s">
        <v>405</v>
      </c>
      <c r="AA22" s="644" t="s">
        <v>295</v>
      </c>
      <c r="AB22" s="644" t="s">
        <v>405</v>
      </c>
      <c r="AC22" s="644" t="s">
        <v>405</v>
      </c>
      <c r="AD22" s="643">
        <v>16861.638428005441</v>
      </c>
      <c r="AE22" s="644" t="s">
        <v>405</v>
      </c>
      <c r="AF22" s="644" t="s">
        <v>405</v>
      </c>
      <c r="AG22" s="644" t="s">
        <v>295</v>
      </c>
      <c r="AH22" s="644" t="s">
        <v>405</v>
      </c>
      <c r="AI22" s="644" t="s">
        <v>405</v>
      </c>
      <c r="AJ22" s="644"/>
      <c r="AK22" s="644"/>
      <c r="AL22" s="553"/>
      <c r="AM22" s="638"/>
    </row>
    <row r="23" spans="1:77" s="111" customFormat="1" ht="15.75" hidden="1" customHeight="1">
      <c r="A23" s="2612" t="s">
        <v>985</v>
      </c>
      <c r="B23" s="2612"/>
      <c r="C23" s="2612"/>
      <c r="D23" s="107"/>
      <c r="E23" s="643">
        <v>129748.91678256127</v>
      </c>
      <c r="F23" s="643">
        <v>100458.06187200011</v>
      </c>
      <c r="G23" s="643">
        <v>29290.854910561215</v>
      </c>
      <c r="H23" s="643"/>
      <c r="I23" s="643">
        <v>34351.564106684236</v>
      </c>
      <c r="J23" s="643">
        <v>30675.988261580143</v>
      </c>
      <c r="K23" s="644" t="s">
        <v>295</v>
      </c>
      <c r="L23" s="644" t="s">
        <v>112</v>
      </c>
      <c r="M23" s="644" t="s">
        <v>295</v>
      </c>
      <c r="N23" s="644" t="s">
        <v>295</v>
      </c>
      <c r="O23" s="644" t="s">
        <v>295</v>
      </c>
      <c r="P23" s="553">
        <v>3675.5758451040906</v>
      </c>
      <c r="Q23" s="644" t="s">
        <v>295</v>
      </c>
      <c r="R23" s="644" t="s">
        <v>295</v>
      </c>
      <c r="S23" s="644" t="s">
        <v>295</v>
      </c>
      <c r="T23" s="644" t="s">
        <v>295</v>
      </c>
      <c r="U23" s="644" t="s">
        <v>295</v>
      </c>
      <c r="V23" s="553">
        <v>34030.799470842823</v>
      </c>
      <c r="W23" s="553">
        <v>16483.941524405644</v>
      </c>
      <c r="X23" s="644" t="s">
        <v>295</v>
      </c>
      <c r="Y23" s="644"/>
      <c r="Z23" s="644" t="s">
        <v>295</v>
      </c>
      <c r="AA23" s="644" t="s">
        <v>295</v>
      </c>
      <c r="AB23" s="644" t="s">
        <v>295</v>
      </c>
      <c r="AC23" s="644" t="s">
        <v>295</v>
      </c>
      <c r="AD23" s="553">
        <v>17546.857946437238</v>
      </c>
      <c r="AE23" s="644" t="s">
        <v>295</v>
      </c>
      <c r="AF23" s="644" t="s">
        <v>295</v>
      </c>
      <c r="AG23" s="644" t="s">
        <v>295</v>
      </c>
      <c r="AH23" s="644" t="s">
        <v>295</v>
      </c>
      <c r="AI23" s="644" t="s">
        <v>295</v>
      </c>
      <c r="AJ23" s="644"/>
      <c r="AK23" s="644"/>
      <c r="AL23" s="553"/>
      <c r="AM23" s="638"/>
    </row>
    <row r="24" spans="1:77" s="111" customFormat="1" ht="17.100000000000001" hidden="1" customHeight="1">
      <c r="A24" s="2618" t="s">
        <v>990</v>
      </c>
      <c r="B24" s="2619"/>
      <c r="C24" s="2619"/>
      <c r="D24" s="2620"/>
      <c r="E24" s="648">
        <v>130399.44559872786</v>
      </c>
      <c r="F24" s="648">
        <v>101399.88593268413</v>
      </c>
      <c r="G24" s="648">
        <v>28999.559666043951</v>
      </c>
      <c r="H24" s="648"/>
      <c r="I24" s="648">
        <v>34413.227221651199</v>
      </c>
      <c r="J24" s="648">
        <v>30753.340979085129</v>
      </c>
      <c r="K24" s="649"/>
      <c r="L24" s="646" t="s">
        <v>112</v>
      </c>
      <c r="M24" s="646" t="s">
        <v>295</v>
      </c>
      <c r="N24" s="646" t="s">
        <v>295</v>
      </c>
      <c r="O24" s="646" t="s">
        <v>295</v>
      </c>
      <c r="P24" s="645">
        <v>3659.8862425659786</v>
      </c>
      <c r="Q24" s="646" t="s">
        <v>295</v>
      </c>
      <c r="R24" s="646" t="s">
        <v>295</v>
      </c>
      <c r="S24" s="646" t="s">
        <v>295</v>
      </c>
      <c r="T24" s="646" t="s">
        <v>295</v>
      </c>
      <c r="U24" s="646" t="s">
        <v>295</v>
      </c>
      <c r="V24" s="645">
        <v>33781.319954418243</v>
      </c>
      <c r="W24" s="645">
        <v>16414.002091678325</v>
      </c>
      <c r="X24" s="646" t="s">
        <v>295</v>
      </c>
      <c r="Y24" s="646"/>
      <c r="Z24" s="646" t="s">
        <v>295</v>
      </c>
      <c r="AA24" s="646" t="s">
        <v>295</v>
      </c>
      <c r="AB24" s="646" t="s">
        <v>295</v>
      </c>
      <c r="AC24" s="646" t="s">
        <v>295</v>
      </c>
      <c r="AD24" s="645">
        <v>17367.31786273987</v>
      </c>
      <c r="AE24" s="646" t="s">
        <v>295</v>
      </c>
      <c r="AF24" s="646" t="s">
        <v>295</v>
      </c>
      <c r="AG24" s="646" t="s">
        <v>295</v>
      </c>
      <c r="AH24" s="646" t="s">
        <v>295</v>
      </c>
      <c r="AI24" s="646" t="s">
        <v>295</v>
      </c>
      <c r="AJ24" s="646"/>
      <c r="AK24" s="646"/>
      <c r="AL24" s="645"/>
      <c r="AM24" s="638"/>
    </row>
    <row r="25" spans="1:77" s="111" customFormat="1" ht="17.100000000000001" hidden="1" customHeight="1">
      <c r="A25" s="2618" t="s">
        <v>1001</v>
      </c>
      <c r="B25" s="2619"/>
      <c r="C25" s="2619"/>
      <c r="D25" s="2620"/>
      <c r="E25" s="648">
        <v>134428.16111243397</v>
      </c>
      <c r="F25" s="648">
        <v>103546.86898278544</v>
      </c>
      <c r="G25" s="648">
        <v>30881.292129648624</v>
      </c>
      <c r="H25" s="648"/>
      <c r="I25" s="646" t="s">
        <v>295</v>
      </c>
      <c r="J25" s="646" t="s">
        <v>295</v>
      </c>
      <c r="K25" s="646" t="s">
        <v>295</v>
      </c>
      <c r="L25" s="646" t="s">
        <v>295</v>
      </c>
      <c r="M25" s="646" t="s">
        <v>295</v>
      </c>
      <c r="N25" s="646" t="s">
        <v>295</v>
      </c>
      <c r="O25" s="646" t="s">
        <v>295</v>
      </c>
      <c r="P25" s="646" t="s">
        <v>295</v>
      </c>
      <c r="Q25" s="646" t="s">
        <v>295</v>
      </c>
      <c r="R25" s="646" t="s">
        <v>295</v>
      </c>
      <c r="S25" s="646" t="s">
        <v>295</v>
      </c>
      <c r="T25" s="646" t="s">
        <v>295</v>
      </c>
      <c r="U25" s="646" t="s">
        <v>295</v>
      </c>
      <c r="V25" s="646" t="s">
        <v>295</v>
      </c>
      <c r="W25" s="646" t="s">
        <v>295</v>
      </c>
      <c r="X25" s="646" t="s">
        <v>295</v>
      </c>
      <c r="Y25" s="646"/>
      <c r="Z25" s="646" t="s">
        <v>295</v>
      </c>
      <c r="AA25" s="646" t="s">
        <v>295</v>
      </c>
      <c r="AB25" s="646" t="s">
        <v>295</v>
      </c>
      <c r="AC25" s="646" t="s">
        <v>295</v>
      </c>
      <c r="AD25" s="646" t="s">
        <v>295</v>
      </c>
      <c r="AE25" s="646" t="s">
        <v>295</v>
      </c>
      <c r="AF25" s="646" t="s">
        <v>295</v>
      </c>
      <c r="AG25" s="646" t="s">
        <v>295</v>
      </c>
      <c r="AH25" s="646" t="s">
        <v>295</v>
      </c>
      <c r="AI25" s="646" t="s">
        <v>295</v>
      </c>
      <c r="AJ25" s="646"/>
      <c r="AK25" s="646"/>
      <c r="AL25" s="645"/>
      <c r="AM25" s="638"/>
    </row>
    <row r="26" spans="1:77" s="111" customFormat="1" ht="17.100000000000001" hidden="1" customHeight="1">
      <c r="A26" s="2618" t="s">
        <v>1002</v>
      </c>
      <c r="B26" s="2619"/>
      <c r="C26" s="2619"/>
      <c r="D26" s="2620"/>
      <c r="E26" s="648">
        <v>133471.69626538767</v>
      </c>
      <c r="F26" s="648">
        <v>103784.429826194</v>
      </c>
      <c r="G26" s="648">
        <v>29687.266439194005</v>
      </c>
      <c r="H26" s="648"/>
      <c r="I26" s="648">
        <v>36777.200435699982</v>
      </c>
      <c r="J26" s="648">
        <v>32622.690048071905</v>
      </c>
      <c r="K26" s="646" t="s">
        <v>295</v>
      </c>
      <c r="L26" s="646" t="s">
        <v>295</v>
      </c>
      <c r="M26" s="646" t="s">
        <v>295</v>
      </c>
      <c r="N26" s="646" t="s">
        <v>295</v>
      </c>
      <c r="O26" s="646" t="s">
        <v>295</v>
      </c>
      <c r="P26" s="645">
        <v>4154.5103876281082</v>
      </c>
      <c r="Q26" s="646" t="s">
        <v>295</v>
      </c>
      <c r="R26" s="646" t="s">
        <v>295</v>
      </c>
      <c r="S26" s="646" t="s">
        <v>295</v>
      </c>
      <c r="T26" s="646" t="s">
        <v>295</v>
      </c>
      <c r="U26" s="646" t="s">
        <v>295</v>
      </c>
      <c r="V26" s="645">
        <v>37221.85817660774</v>
      </c>
      <c r="W26" s="645">
        <v>18723.234325073427</v>
      </c>
      <c r="X26" s="646" t="s">
        <v>295</v>
      </c>
      <c r="Y26" s="646"/>
      <c r="Z26" s="646" t="s">
        <v>295</v>
      </c>
      <c r="AA26" s="646" t="s">
        <v>295</v>
      </c>
      <c r="AB26" s="646" t="s">
        <v>295</v>
      </c>
      <c r="AC26" s="646" t="s">
        <v>295</v>
      </c>
      <c r="AD26" s="645">
        <v>18498.623851534325</v>
      </c>
      <c r="AE26" s="646" t="s">
        <v>295</v>
      </c>
      <c r="AF26" s="646" t="s">
        <v>295</v>
      </c>
      <c r="AG26" s="646" t="s">
        <v>295</v>
      </c>
      <c r="AH26" s="646" t="s">
        <v>295</v>
      </c>
      <c r="AI26" s="646" t="s">
        <v>295</v>
      </c>
      <c r="AJ26" s="646"/>
      <c r="AK26" s="646"/>
      <c r="AL26" s="645"/>
      <c r="AM26" s="638"/>
    </row>
    <row r="27" spans="1:77" s="111" customFormat="1" ht="17.100000000000001" hidden="1" customHeight="1">
      <c r="A27" s="2618" t="s">
        <v>1003</v>
      </c>
      <c r="B27" s="2619"/>
      <c r="C27" s="2619"/>
      <c r="D27" s="2620"/>
      <c r="E27" s="648">
        <v>131242.65344171703</v>
      </c>
      <c r="F27" s="648">
        <v>101362.41762153729</v>
      </c>
      <c r="G27" s="648">
        <v>29880.235820179703</v>
      </c>
      <c r="H27" s="648"/>
      <c r="I27" s="648">
        <v>35738.166060879819</v>
      </c>
      <c r="J27" s="648">
        <v>31520.722917181229</v>
      </c>
      <c r="K27" s="648" t="s">
        <v>1402</v>
      </c>
      <c r="L27" s="648">
        <v>6189.6597568765692</v>
      </c>
      <c r="M27" s="648">
        <v>11456.13340277295</v>
      </c>
      <c r="N27" s="648">
        <v>11981.805100268384</v>
      </c>
      <c r="O27" s="648">
        <v>1329.9881353357021</v>
      </c>
      <c r="P27" s="645">
        <v>4217.443143698637</v>
      </c>
      <c r="Q27" s="645">
        <v>146.00364825908406</v>
      </c>
      <c r="R27" s="645">
        <v>1312.5096055855486</v>
      </c>
      <c r="S27" s="645">
        <v>1641.8558302225567</v>
      </c>
      <c r="T27" s="645">
        <v>1066.4417437993507</v>
      </c>
      <c r="U27" s="645">
        <v>50.632315832097888</v>
      </c>
      <c r="V27" s="645">
        <v>36952.056864284896</v>
      </c>
      <c r="W27" s="645">
        <v>18007.42992330237</v>
      </c>
      <c r="X27" s="645">
        <v>299.46391409939594</v>
      </c>
      <c r="Y27" s="645"/>
      <c r="Z27" s="645">
        <v>3358.7463562394632</v>
      </c>
      <c r="AA27" s="645">
        <v>5996.2304408118398</v>
      </c>
      <c r="AB27" s="645">
        <v>7662.7471868962266</v>
      </c>
      <c r="AC27" s="645">
        <v>690.24202525543592</v>
      </c>
      <c r="AD27" s="645">
        <v>18944.626940982682</v>
      </c>
      <c r="AE27" s="645">
        <v>586.4619130306005</v>
      </c>
      <c r="AF27" s="645">
        <v>5038.5874307746826</v>
      </c>
      <c r="AG27" s="645">
        <v>7232.9697450579442</v>
      </c>
      <c r="AH27" s="645">
        <v>5853.1535932033694</v>
      </c>
      <c r="AI27" s="645">
        <v>233.45425891607707</v>
      </c>
      <c r="AJ27" s="645"/>
      <c r="AK27" s="645"/>
      <c r="AL27" s="645"/>
      <c r="AM27" s="638"/>
    </row>
    <row r="28" spans="1:77" s="111" customFormat="1" ht="17.100000000000001" hidden="1" customHeight="1">
      <c r="A28" s="2618" t="s">
        <v>1004</v>
      </c>
      <c r="B28" s="2618"/>
      <c r="C28" s="2618"/>
      <c r="D28" s="2668"/>
      <c r="E28" s="648">
        <v>141368.27721894893</v>
      </c>
      <c r="F28" s="648">
        <v>110944.81227269485</v>
      </c>
      <c r="G28" s="648">
        <v>30423.464946254113</v>
      </c>
      <c r="H28" s="648"/>
      <c r="I28" s="648">
        <v>40376.421066085597</v>
      </c>
      <c r="J28" s="648">
        <v>35481.219288156077</v>
      </c>
      <c r="K28" s="648">
        <v>766.84876545175212</v>
      </c>
      <c r="L28" s="648">
        <v>7430.4396595193593</v>
      </c>
      <c r="M28" s="648">
        <v>11876.941514670014</v>
      </c>
      <c r="N28" s="648">
        <v>14003.729006123716</v>
      </c>
      <c r="O28" s="648">
        <v>1403.2603423912194</v>
      </c>
      <c r="P28" s="645">
        <v>4895.2017779295138</v>
      </c>
      <c r="Q28" s="645">
        <v>203.90579710144925</v>
      </c>
      <c r="R28" s="645">
        <v>1618.725244026419</v>
      </c>
      <c r="S28" s="645">
        <v>1755.9675311506728</v>
      </c>
      <c r="T28" s="645">
        <v>1287.7909992042919</v>
      </c>
      <c r="U28" s="645">
        <v>28.812206446684453</v>
      </c>
      <c r="V28" s="645">
        <v>37269.232333056541</v>
      </c>
      <c r="W28" s="645">
        <v>18920.560850909438</v>
      </c>
      <c r="X28" s="645">
        <v>421.38736193261479</v>
      </c>
      <c r="Y28" s="645"/>
      <c r="Z28" s="645">
        <v>3049.4091506434647</v>
      </c>
      <c r="AA28" s="645">
        <v>6190.5230020553863</v>
      </c>
      <c r="AB28" s="645">
        <v>8429.8469094916763</v>
      </c>
      <c r="AC28" s="645">
        <v>829.39442678630144</v>
      </c>
      <c r="AD28" s="645">
        <v>18348.671482147132</v>
      </c>
      <c r="AE28" s="645">
        <v>643.92939221555935</v>
      </c>
      <c r="AF28" s="645">
        <v>4959.295271592463</v>
      </c>
      <c r="AG28" s="645">
        <v>6852.5584430575373</v>
      </c>
      <c r="AH28" s="645">
        <v>5701.1728290389619</v>
      </c>
      <c r="AI28" s="645">
        <v>191.71554624257877</v>
      </c>
      <c r="AJ28" s="645"/>
      <c r="AK28" s="645"/>
      <c r="AL28" s="645"/>
      <c r="AM28" s="638"/>
    </row>
    <row r="29" spans="1:77" s="111" customFormat="1" ht="17.100000000000001" hidden="1" customHeight="1">
      <c r="A29" s="2618" t="s">
        <v>1005</v>
      </c>
      <c r="B29" s="2618"/>
      <c r="C29" s="2618"/>
      <c r="D29" s="2668"/>
      <c r="E29" s="648">
        <v>138847.41528557913</v>
      </c>
      <c r="F29" s="648">
        <v>108691.57973497582</v>
      </c>
      <c r="G29" s="648">
        <v>30155.835550603053</v>
      </c>
      <c r="H29" s="648"/>
      <c r="I29" s="648">
        <v>41197.054414681719</v>
      </c>
      <c r="J29" s="648">
        <v>36038.912502070314</v>
      </c>
      <c r="K29" s="648">
        <v>983.79901210529624</v>
      </c>
      <c r="L29" s="648">
        <v>6946.7841732304105</v>
      </c>
      <c r="M29" s="648">
        <v>11703.358702067888</v>
      </c>
      <c r="N29" s="648">
        <v>14699.864745677465</v>
      </c>
      <c r="O29" s="648">
        <v>1705.1058689892645</v>
      </c>
      <c r="P29" s="645">
        <v>5158.1419126114051</v>
      </c>
      <c r="Q29" s="645">
        <v>309.45418184058059</v>
      </c>
      <c r="R29" s="645">
        <v>1768.2635013987331</v>
      </c>
      <c r="S29" s="645">
        <v>1658.7305922706355</v>
      </c>
      <c r="T29" s="645">
        <v>1374.6080998577568</v>
      </c>
      <c r="U29" s="645">
        <v>47.085537243702632</v>
      </c>
      <c r="V29" s="645">
        <v>39327.460588000205</v>
      </c>
      <c r="W29" s="645">
        <v>21666.432123699178</v>
      </c>
      <c r="X29" s="645">
        <v>736.19499679151363</v>
      </c>
      <c r="Y29" s="645"/>
      <c r="Z29" s="645">
        <v>3307.9935318721459</v>
      </c>
      <c r="AA29" s="645">
        <v>6619.8707735134749</v>
      </c>
      <c r="AB29" s="645">
        <v>9979.5479325617016</v>
      </c>
      <c r="AC29" s="645">
        <v>1022.8248889603675</v>
      </c>
      <c r="AD29" s="645">
        <v>17661.028464300958</v>
      </c>
      <c r="AE29" s="645">
        <v>691.05851796347542</v>
      </c>
      <c r="AF29" s="645">
        <v>4751.6715609288749</v>
      </c>
      <c r="AG29" s="645">
        <v>6287.7301288130038</v>
      </c>
      <c r="AH29" s="645">
        <v>5613.9694110910705</v>
      </c>
      <c r="AI29" s="645">
        <v>316.59884550457059</v>
      </c>
      <c r="AJ29" s="645"/>
      <c r="AK29" s="645"/>
      <c r="AL29" s="645"/>
      <c r="AM29" s="638"/>
    </row>
    <row r="30" spans="1:77" s="111" customFormat="1" ht="17.100000000000001" customHeight="1" thickTop="1">
      <c r="A30" s="2618" t="s">
        <v>1422</v>
      </c>
      <c r="B30" s="2618"/>
      <c r="C30" s="2618"/>
      <c r="D30" s="2668"/>
      <c r="E30" s="1434">
        <f>AP34</f>
        <v>8.8600869868189367</v>
      </c>
      <c r="F30" s="1434">
        <f t="shared" ref="F30:S30" si="0">AQ34</f>
        <v>6.8475472392440437</v>
      </c>
      <c r="G30" s="1434">
        <f t="shared" si="0"/>
        <v>2.0125397475749027</v>
      </c>
      <c r="H30" s="1434">
        <f t="shared" si="0"/>
        <v>6.2192778646553979</v>
      </c>
      <c r="I30" s="1434">
        <f t="shared" si="0"/>
        <v>1.5481837606420479</v>
      </c>
      <c r="J30" s="1434">
        <f t="shared" si="0"/>
        <v>1.0286287915267243</v>
      </c>
      <c r="K30" s="1434">
        <f t="shared" si="0"/>
        <v>0.51955496911531684</v>
      </c>
      <c r="L30" s="1434">
        <f t="shared" si="0"/>
        <v>3.4966838889965821</v>
      </c>
      <c r="M30" s="1434">
        <f t="shared" si="0"/>
        <v>0.79715124775552482</v>
      </c>
      <c r="N30" s="1434">
        <f t="shared" si="0"/>
        <v>0.7333986198140845</v>
      </c>
      <c r="O30" s="1434">
        <f t="shared" si="0"/>
        <v>6.3752627941440473E-2</v>
      </c>
      <c r="P30" s="1434">
        <f t="shared" si="0"/>
        <v>0.98758333293793465</v>
      </c>
      <c r="Q30" s="1434">
        <f t="shared" si="0"/>
        <v>0.95115532420793258</v>
      </c>
      <c r="R30" s="1434">
        <f t="shared" si="0"/>
        <v>3.6428008730001592E-2</v>
      </c>
      <c r="S30" s="1434">
        <f t="shared" si="0"/>
        <v>1.7119493083031245</v>
      </c>
      <c r="T30" s="1434">
        <f t="shared" ref="T30" si="1">BE34</f>
        <v>1.4470406452286377</v>
      </c>
      <c r="U30" s="1434">
        <f t="shared" ref="U30" si="2">BF34</f>
        <v>0.26490866307448585</v>
      </c>
      <c r="V30" s="1434">
        <f t="shared" ref="V30" si="3">BG34</f>
        <v>1.1744102150167877</v>
      </c>
      <c r="W30" s="1434">
        <f t="shared" ref="W30" si="4">BH34</f>
        <v>0.24887799254581952</v>
      </c>
      <c r="X30" s="1434">
        <f t="shared" ref="X30" si="5">BI34</f>
        <v>0.92553222247096534</v>
      </c>
      <c r="Y30" s="1434">
        <f t="shared" ref="Y30" si="6">BJ34</f>
        <v>2.4913825546863047</v>
      </c>
      <c r="Z30" s="1434">
        <f t="shared" ref="Z30" si="7">BK34</f>
        <v>0.36565225869731782</v>
      </c>
      <c r="AA30" s="1475">
        <f t="shared" ref="AA30" si="8">BL34</f>
        <v>0.3300173293925146</v>
      </c>
      <c r="AB30" s="1475">
        <f t="shared" ref="AB30" si="9">BM34</f>
        <v>3.5634929304803387E-2</v>
      </c>
      <c r="AC30" s="1475">
        <f t="shared" ref="AC30" si="10">BN34</f>
        <v>2.125730295988987</v>
      </c>
      <c r="AD30" s="1475">
        <f t="shared" ref="AD30" si="11">BO34</f>
        <v>1.0370412429763589</v>
      </c>
      <c r="AE30" s="1475">
        <f t="shared" ref="AE30" si="12">BP34</f>
        <v>0.969772587436315</v>
      </c>
      <c r="AF30" s="1475">
        <f t="shared" ref="AF30:AG30" si="13">BQ34</f>
        <v>6.7268655540043937E-2</v>
      </c>
      <c r="AG30" s="1475">
        <f t="shared" si="13"/>
        <v>1.0886890530126299</v>
      </c>
      <c r="AH30" s="1475">
        <f t="shared" ref="AH30" si="14">BS34</f>
        <v>1.013475805814122</v>
      </c>
      <c r="AI30" s="1475">
        <f t="shared" ref="AI30" si="15">BT34</f>
        <v>7.5213247198508193E-2</v>
      </c>
      <c r="AJ30" s="1475">
        <f t="shared" ref="AJ30" si="16">BU34</f>
        <v>0.14942656747722646</v>
      </c>
      <c r="AK30" s="1475">
        <f t="shared" ref="AK30" si="17">BV34</f>
        <v>0.12518014327789695</v>
      </c>
      <c r="AL30" s="1434">
        <f t="shared" ref="AL30" si="18">BW34</f>
        <v>2.4246424199329524E-2</v>
      </c>
      <c r="AM30" s="3120"/>
      <c r="AN30" s="3121"/>
      <c r="AO30" s="3124" t="s">
        <v>1927</v>
      </c>
      <c r="AP30" s="1754" t="s">
        <v>1991</v>
      </c>
      <c r="AQ30" s="1754" t="s">
        <v>1992</v>
      </c>
      <c r="AR30" s="1754" t="s">
        <v>1993</v>
      </c>
      <c r="AS30" s="1754" t="s">
        <v>922</v>
      </c>
      <c r="AT30" s="1754" t="s">
        <v>1994</v>
      </c>
      <c r="AU30" s="1754" t="s">
        <v>1995</v>
      </c>
      <c r="AV30" s="1754" t="s">
        <v>1996</v>
      </c>
      <c r="AW30" s="1754" t="s">
        <v>1997</v>
      </c>
      <c r="AX30" s="1754" t="s">
        <v>1998</v>
      </c>
      <c r="AY30" s="1754" t="s">
        <v>1999</v>
      </c>
      <c r="AZ30" s="1754" t="s">
        <v>2000</v>
      </c>
      <c r="BA30" s="1754" t="s">
        <v>2001</v>
      </c>
      <c r="BB30" s="1754" t="s">
        <v>2002</v>
      </c>
      <c r="BC30" s="1754" t="s">
        <v>2003</v>
      </c>
      <c r="BD30" s="1754" t="s">
        <v>2004</v>
      </c>
      <c r="BE30" s="1754" t="s">
        <v>2005</v>
      </c>
      <c r="BF30" s="1754" t="s">
        <v>2006</v>
      </c>
      <c r="BG30" s="1754" t="s">
        <v>2007</v>
      </c>
      <c r="BH30" s="1754" t="s">
        <v>2008</v>
      </c>
      <c r="BI30" s="1754" t="s">
        <v>2009</v>
      </c>
      <c r="BJ30" s="1754" t="s">
        <v>925</v>
      </c>
      <c r="BK30" s="1754" t="s">
        <v>2010</v>
      </c>
      <c r="BL30" s="1754" t="s">
        <v>2011</v>
      </c>
      <c r="BM30" s="1754" t="s">
        <v>2012</v>
      </c>
      <c r="BN30" s="1754" t="s">
        <v>2013</v>
      </c>
      <c r="BO30" s="1754" t="s">
        <v>2014</v>
      </c>
      <c r="BP30" s="1754" t="s">
        <v>2015</v>
      </c>
      <c r="BQ30" s="1754" t="s">
        <v>2016</v>
      </c>
      <c r="BR30" s="1754" t="s">
        <v>2017</v>
      </c>
      <c r="BS30" s="1754" t="s">
        <v>2018</v>
      </c>
      <c r="BT30" s="1754" t="s">
        <v>2019</v>
      </c>
      <c r="BU30" s="1754" t="s">
        <v>2020</v>
      </c>
      <c r="BV30" s="1754" t="s">
        <v>2021</v>
      </c>
      <c r="BW30" s="1754" t="s">
        <v>2022</v>
      </c>
      <c r="BX30" s="1754" t="s">
        <v>2023</v>
      </c>
      <c r="BY30" s="1755" t="s">
        <v>2024</v>
      </c>
    </row>
    <row r="31" spans="1:77" ht="17.100000000000001" customHeight="1" thickBot="1">
      <c r="A31" s="2641" t="s">
        <v>43</v>
      </c>
      <c r="B31" s="2641"/>
      <c r="C31" s="2641"/>
      <c r="D31" s="107"/>
      <c r="E31" s="1436"/>
      <c r="F31" s="1437"/>
      <c r="G31" s="1437"/>
      <c r="H31" s="1437"/>
      <c r="I31" s="1438"/>
      <c r="J31" s="1438"/>
      <c r="K31" s="1438"/>
      <c r="L31" s="1438"/>
      <c r="M31" s="1438"/>
      <c r="N31" s="1438"/>
      <c r="O31" s="1438"/>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2401"/>
      <c r="AM31" s="3122"/>
      <c r="AN31" s="3123"/>
      <c r="AO31" s="3125"/>
      <c r="AP31" s="1756" t="s">
        <v>2160</v>
      </c>
      <c r="AQ31" s="1756" t="s">
        <v>2160</v>
      </c>
      <c r="AR31" s="1756" t="s">
        <v>2160</v>
      </c>
      <c r="AS31" s="1756" t="s">
        <v>2160</v>
      </c>
      <c r="AT31" s="1756" t="s">
        <v>2160</v>
      </c>
      <c r="AU31" s="1756" t="s">
        <v>2160</v>
      </c>
      <c r="AV31" s="1756" t="s">
        <v>2160</v>
      </c>
      <c r="AW31" s="1756" t="s">
        <v>2160</v>
      </c>
      <c r="AX31" s="1756" t="s">
        <v>2160</v>
      </c>
      <c r="AY31" s="1756" t="s">
        <v>2160</v>
      </c>
      <c r="AZ31" s="1756" t="s">
        <v>2160</v>
      </c>
      <c r="BA31" s="1756" t="s">
        <v>2160</v>
      </c>
      <c r="BB31" s="1756" t="s">
        <v>2160</v>
      </c>
      <c r="BC31" s="1756" t="s">
        <v>2160</v>
      </c>
      <c r="BD31" s="1756" t="s">
        <v>2160</v>
      </c>
      <c r="BE31" s="1756" t="s">
        <v>2160</v>
      </c>
      <c r="BF31" s="1756" t="s">
        <v>2160</v>
      </c>
      <c r="BG31" s="1756" t="s">
        <v>2160</v>
      </c>
      <c r="BH31" s="1756" t="s">
        <v>2160</v>
      </c>
      <c r="BI31" s="1756" t="s">
        <v>2160</v>
      </c>
      <c r="BJ31" s="1756" t="s">
        <v>2160</v>
      </c>
      <c r="BK31" s="1756" t="s">
        <v>2160</v>
      </c>
      <c r="BL31" s="1756" t="s">
        <v>2160</v>
      </c>
      <c r="BM31" s="1756" t="s">
        <v>2160</v>
      </c>
      <c r="BN31" s="1756" t="s">
        <v>2160</v>
      </c>
      <c r="BO31" s="1756" t="s">
        <v>2160</v>
      </c>
      <c r="BP31" s="1756" t="s">
        <v>2160</v>
      </c>
      <c r="BQ31" s="1756" t="s">
        <v>2160</v>
      </c>
      <c r="BR31" s="1756" t="s">
        <v>2160</v>
      </c>
      <c r="BS31" s="1756" t="s">
        <v>2160</v>
      </c>
      <c r="BT31" s="1756" t="s">
        <v>2160</v>
      </c>
      <c r="BU31" s="1756" t="s">
        <v>2160</v>
      </c>
      <c r="BV31" s="1756" t="s">
        <v>2160</v>
      </c>
      <c r="BW31" s="1756" t="s">
        <v>2160</v>
      </c>
      <c r="BX31" s="1756" t="s">
        <v>2160</v>
      </c>
      <c r="BY31" s="1757" t="s">
        <v>2160</v>
      </c>
    </row>
    <row r="32" spans="1:77" ht="17.100000000000001" customHeight="1" thickTop="1">
      <c r="A32" s="1244"/>
      <c r="B32" s="1244" t="s">
        <v>44</v>
      </c>
      <c r="C32" s="1244"/>
      <c r="D32" s="811"/>
      <c r="E32" s="1436">
        <f>AP32</f>
        <v>11.24858740098934</v>
      </c>
      <c r="F32" s="1436">
        <f t="shared" ref="F32:R33" si="19">AQ32</f>
        <v>8.6407260518349016</v>
      </c>
      <c r="G32" s="1436">
        <f t="shared" si="19"/>
        <v>2.6078613491544425</v>
      </c>
      <c r="H32" s="1436">
        <f t="shared" si="19"/>
        <v>8.1960219540272092</v>
      </c>
      <c r="I32" s="1436">
        <f t="shared" si="19"/>
        <v>1.9487775340135562</v>
      </c>
      <c r="J32" s="1436">
        <f t="shared" si="19"/>
        <v>1.2846696508817472</v>
      </c>
      <c r="K32" s="1436">
        <f t="shared" si="19"/>
        <v>0.66410788313180213</v>
      </c>
      <c r="L32" s="1436">
        <f t="shared" si="19"/>
        <v>4.7074905012321535</v>
      </c>
      <c r="M32" s="1436">
        <f t="shared" si="19"/>
        <v>1.0682645003193494</v>
      </c>
      <c r="N32" s="1436">
        <f t="shared" si="19"/>
        <v>0.9821703685032227</v>
      </c>
      <c r="O32" s="1436">
        <f t="shared" si="19"/>
        <v>8.6094131816127212E-2</v>
      </c>
      <c r="P32" s="1436">
        <f t="shared" si="19"/>
        <v>1.2855459645894391</v>
      </c>
      <c r="Q32" s="1436">
        <f t="shared" si="19"/>
        <v>1.2446053877299628</v>
      </c>
      <c r="R32" s="1436">
        <f t="shared" si="19"/>
        <v>4.0940576859475754E-2</v>
      </c>
      <c r="S32" s="1436">
        <f t="shared" ref="S32:S33" si="20">BD32</f>
        <v>2.3536800363233681</v>
      </c>
      <c r="T32" s="1436">
        <f t="shared" ref="T32:T33" si="21">BE32</f>
        <v>1.9876734262794622</v>
      </c>
      <c r="U32" s="1436">
        <f t="shared" ref="U32:U33" si="22">BF32</f>
        <v>0.36600661004390456</v>
      </c>
      <c r="V32" s="1436">
        <f t="shared" ref="V32:V33" si="23">BG32</f>
        <v>1.5397539187815208</v>
      </c>
      <c r="W32" s="1436">
        <f t="shared" ref="W32:W33" si="24">BH32</f>
        <v>0.31759893515920362</v>
      </c>
      <c r="X32" s="1436">
        <f t="shared" ref="X32:X33" si="25">BI32</f>
        <v>1.2221549836223151</v>
      </c>
      <c r="Y32" s="1436">
        <f t="shared" ref="Y32:Y33" si="26">BJ32</f>
        <v>3.0525654469621144</v>
      </c>
      <c r="Z32" s="1436">
        <f t="shared" ref="Z32:Z33" si="27">BK32</f>
        <v>0.44425099900764353</v>
      </c>
      <c r="AA32" s="1436">
        <f t="shared" ref="AA32:AA33" si="28">BL32</f>
        <v>0.39472771757562108</v>
      </c>
      <c r="AB32" s="1436">
        <f t="shared" ref="AB32:AB33" si="29">BM32</f>
        <v>4.9523281432022309E-2</v>
      </c>
      <c r="AC32" s="1436">
        <f t="shared" ref="AC32:AC33" si="30">BN32</f>
        <v>2.6083144479544722</v>
      </c>
      <c r="AD32" s="1436">
        <f t="shared" ref="AD32:AD33" si="31">BO32</f>
        <v>1.2637471288155306</v>
      </c>
      <c r="AE32" s="1436">
        <f t="shared" ref="AE32:AE33" si="32">BP32</f>
        <v>1.1808253878405337</v>
      </c>
      <c r="AF32" s="1436">
        <f t="shared" ref="AF32:AF33" si="33">BQ32</f>
        <v>8.2921740974996314E-2</v>
      </c>
      <c r="AG32" s="1436">
        <f t="shared" ref="AG32:AG33" si="34">BR32</f>
        <v>1.3445673191389413</v>
      </c>
      <c r="AH32" s="1436">
        <f t="shared" ref="AH32:AH33" si="35">BS32</f>
        <v>1.2484551778651547</v>
      </c>
      <c r="AI32" s="1436">
        <f t="shared" ref="AI32:AI33" si="36">BT32</f>
        <v>9.6112141273787324E-2</v>
      </c>
      <c r="AJ32" s="1436">
        <f t="shared" ref="AJ32:AJ33" si="37">BU32</f>
        <v>0</v>
      </c>
      <c r="AK32" s="1436">
        <f t="shared" ref="AK32:AK33" si="38">BV32</f>
        <v>0</v>
      </c>
      <c r="AL32" s="1437">
        <f t="shared" ref="AL32:AL33" si="39">BW32</f>
        <v>0</v>
      </c>
      <c r="AM32" s="3126" t="s">
        <v>1936</v>
      </c>
      <c r="AN32" s="1758" t="s">
        <v>1937</v>
      </c>
      <c r="AO32" s="1759">
        <v>11874.180779833943</v>
      </c>
      <c r="AP32" s="1760">
        <v>11.24858740098934</v>
      </c>
      <c r="AQ32" s="1760">
        <v>8.6407260518349016</v>
      </c>
      <c r="AR32" s="1760">
        <v>2.6078613491544425</v>
      </c>
      <c r="AS32" s="1760">
        <v>8.1960219540272092</v>
      </c>
      <c r="AT32" s="1760">
        <v>1.9487775340135562</v>
      </c>
      <c r="AU32" s="1760">
        <v>1.2846696508817472</v>
      </c>
      <c r="AV32" s="1761">
        <v>0.66410788313180213</v>
      </c>
      <c r="AW32" s="1760">
        <v>4.7074905012321535</v>
      </c>
      <c r="AX32" s="1760">
        <v>1.0682645003193494</v>
      </c>
      <c r="AY32" s="1761">
        <v>0.9821703685032227</v>
      </c>
      <c r="AZ32" s="1761">
        <v>8.6094131816127212E-2</v>
      </c>
      <c r="BA32" s="1760">
        <v>1.2855459645894391</v>
      </c>
      <c r="BB32" s="1760">
        <v>1.2446053877299628</v>
      </c>
      <c r="BC32" s="1761">
        <v>4.0940576859475754E-2</v>
      </c>
      <c r="BD32" s="1760">
        <v>2.3536800363233681</v>
      </c>
      <c r="BE32" s="1760">
        <v>1.9876734262794622</v>
      </c>
      <c r="BF32" s="1761">
        <v>0.36600661004390456</v>
      </c>
      <c r="BG32" s="1760">
        <v>1.5397539187815208</v>
      </c>
      <c r="BH32" s="1761">
        <v>0.31759893515920362</v>
      </c>
      <c r="BI32" s="1760">
        <v>1.2221549836223151</v>
      </c>
      <c r="BJ32" s="1760">
        <v>3.0525654469621144</v>
      </c>
      <c r="BK32" s="1761">
        <v>0.44425099900764353</v>
      </c>
      <c r="BL32" s="1761">
        <v>0.39472771757562108</v>
      </c>
      <c r="BM32" s="1761">
        <v>4.9523281432022309E-2</v>
      </c>
      <c r="BN32" s="1760">
        <v>2.6083144479544722</v>
      </c>
      <c r="BO32" s="1760">
        <v>1.2637471288155306</v>
      </c>
      <c r="BP32" s="1760">
        <v>1.1808253878405337</v>
      </c>
      <c r="BQ32" s="1761">
        <v>8.2921740974996314E-2</v>
      </c>
      <c r="BR32" s="1760">
        <v>1.3445673191389413</v>
      </c>
      <c r="BS32" s="1760">
        <v>1.2484551778651547</v>
      </c>
      <c r="BT32" s="1761">
        <v>9.6112141273787324E-2</v>
      </c>
      <c r="BU32" s="1760">
        <v>0</v>
      </c>
      <c r="BV32" s="1760">
        <v>0</v>
      </c>
      <c r="BW32" s="1760">
        <v>0</v>
      </c>
      <c r="BX32" s="1760">
        <v>133.39875023330774</v>
      </c>
      <c r="BY32" s="1762">
        <v>154.1824607457022</v>
      </c>
    </row>
    <row r="33" spans="1:77" ht="17.100000000000001" customHeight="1">
      <c r="A33" s="1244"/>
      <c r="B33" s="1244" t="s">
        <v>12</v>
      </c>
      <c r="C33" s="1244"/>
      <c r="D33" s="811"/>
      <c r="E33" s="1436">
        <f>AP33</f>
        <v>2.7316390166205347</v>
      </c>
      <c r="F33" s="1436">
        <f t="shared" si="19"/>
        <v>2.2465838108821439</v>
      </c>
      <c r="G33" s="1436">
        <f t="shared" si="19"/>
        <v>0.48505520573838973</v>
      </c>
      <c r="H33" s="1436">
        <f t="shared" si="19"/>
        <v>1.147320066264101</v>
      </c>
      <c r="I33" s="1436">
        <f t="shared" si="19"/>
        <v>0.52033462034978395</v>
      </c>
      <c r="J33" s="1436">
        <f t="shared" si="19"/>
        <v>0.37167555195730256</v>
      </c>
      <c r="K33" s="1436">
        <f t="shared" si="19"/>
        <v>0.14865906839248136</v>
      </c>
      <c r="L33" s="1436">
        <f t="shared" si="19"/>
        <v>0.38997924660477973</v>
      </c>
      <c r="M33" s="1436">
        <f t="shared" si="19"/>
        <v>0.10152504961406147</v>
      </c>
      <c r="N33" s="1436">
        <f t="shared" si="19"/>
        <v>9.5096566671591151E-2</v>
      </c>
      <c r="O33" s="1436">
        <f t="shared" si="19"/>
        <v>6.428482942470325E-3</v>
      </c>
      <c r="P33" s="1436">
        <f t="shared" si="19"/>
        <v>0.2230666201477105</v>
      </c>
      <c r="Q33" s="1436">
        <f t="shared" si="19"/>
        <v>0.19821702221863954</v>
      </c>
      <c r="R33" s="1436">
        <f t="shared" si="19"/>
        <v>2.4849597929070957E-2</v>
      </c>
      <c r="S33" s="1436">
        <f t="shared" si="20"/>
        <v>6.538757684300775E-2</v>
      </c>
      <c r="T33" s="1436">
        <f t="shared" si="21"/>
        <v>5.9877448606607493E-2</v>
      </c>
      <c r="U33" s="1436">
        <f t="shared" si="22"/>
        <v>5.5101282364002514E-3</v>
      </c>
      <c r="V33" s="1436">
        <f t="shared" si="23"/>
        <v>0.23700619930953765</v>
      </c>
      <c r="W33" s="1436">
        <f t="shared" si="24"/>
        <v>7.2552831046781008E-2</v>
      </c>
      <c r="X33" s="1436">
        <f t="shared" si="25"/>
        <v>0.16445336826275664</v>
      </c>
      <c r="Y33" s="1436">
        <f t="shared" si="26"/>
        <v>1.051491593531801</v>
      </c>
      <c r="Z33" s="1436">
        <f t="shared" si="27"/>
        <v>0.16398250488139907</v>
      </c>
      <c r="AA33" s="1436">
        <f t="shared" si="28"/>
        <v>0.16398250488139907</v>
      </c>
      <c r="AB33" s="1436">
        <f t="shared" si="29"/>
        <v>0</v>
      </c>
      <c r="AC33" s="1436">
        <f t="shared" si="30"/>
        <v>0.88750908865040223</v>
      </c>
      <c r="AD33" s="1436">
        <f t="shared" si="31"/>
        <v>0.45535609121318993</v>
      </c>
      <c r="AE33" s="1436">
        <f t="shared" si="32"/>
        <v>0.42825034252970412</v>
      </c>
      <c r="AF33" s="1436">
        <f t="shared" si="33"/>
        <v>2.7105748683485809E-2</v>
      </c>
      <c r="AG33" s="1436">
        <f t="shared" si="34"/>
        <v>0.43215299743721225</v>
      </c>
      <c r="AH33" s="1436">
        <f t="shared" si="35"/>
        <v>0.41056242671603738</v>
      </c>
      <c r="AI33" s="1436">
        <f t="shared" si="36"/>
        <v>2.159057072117488E-2</v>
      </c>
      <c r="AJ33" s="1436">
        <f t="shared" si="37"/>
        <v>0.53282735682463045</v>
      </c>
      <c r="AK33" s="1436">
        <f t="shared" si="38"/>
        <v>0.44636911625408093</v>
      </c>
      <c r="AL33" s="1437">
        <f t="shared" si="39"/>
        <v>8.6458240570549599E-2</v>
      </c>
      <c r="AM33" s="3118"/>
      <c r="AN33" s="2494" t="s">
        <v>1938</v>
      </c>
      <c r="AO33" s="1763">
        <v>4627.841477725583</v>
      </c>
      <c r="AP33" s="1764">
        <v>2.7316390166205347</v>
      </c>
      <c r="AQ33" s="1764">
        <v>2.2465838108821439</v>
      </c>
      <c r="AR33" s="1765">
        <v>0.48505520573838973</v>
      </c>
      <c r="AS33" s="1764">
        <v>1.147320066264101</v>
      </c>
      <c r="AT33" s="1765">
        <v>0.52033462034978395</v>
      </c>
      <c r="AU33" s="1765">
        <v>0.37167555195730256</v>
      </c>
      <c r="AV33" s="1765">
        <v>0.14865906839248136</v>
      </c>
      <c r="AW33" s="1765">
        <v>0.38997924660477973</v>
      </c>
      <c r="AX33" s="1765">
        <v>0.10152504961406147</v>
      </c>
      <c r="AY33" s="1765">
        <v>9.5096566671591151E-2</v>
      </c>
      <c r="AZ33" s="1765">
        <v>6.428482942470325E-3</v>
      </c>
      <c r="BA33" s="1765">
        <v>0.2230666201477105</v>
      </c>
      <c r="BB33" s="1765">
        <v>0.19821702221863954</v>
      </c>
      <c r="BC33" s="1765">
        <v>2.4849597929070957E-2</v>
      </c>
      <c r="BD33" s="1765">
        <v>6.538757684300775E-2</v>
      </c>
      <c r="BE33" s="1765">
        <v>5.9877448606607493E-2</v>
      </c>
      <c r="BF33" s="1765">
        <v>5.5101282364002514E-3</v>
      </c>
      <c r="BG33" s="1765">
        <v>0.23700619930953765</v>
      </c>
      <c r="BH33" s="1765">
        <v>7.2552831046781008E-2</v>
      </c>
      <c r="BI33" s="1765">
        <v>0.16445336826275664</v>
      </c>
      <c r="BJ33" s="1764">
        <v>1.051491593531801</v>
      </c>
      <c r="BK33" s="1765">
        <v>0.16398250488139907</v>
      </c>
      <c r="BL33" s="1765">
        <v>0.16398250488139907</v>
      </c>
      <c r="BM33" s="1764">
        <v>0</v>
      </c>
      <c r="BN33" s="1765">
        <v>0.88750908865040223</v>
      </c>
      <c r="BO33" s="1765">
        <v>0.45535609121318993</v>
      </c>
      <c r="BP33" s="1765">
        <v>0.42825034252970412</v>
      </c>
      <c r="BQ33" s="1765">
        <v>2.7105748683485809E-2</v>
      </c>
      <c r="BR33" s="1765">
        <v>0.43215299743721225</v>
      </c>
      <c r="BS33" s="1765">
        <v>0.41056242671603738</v>
      </c>
      <c r="BT33" s="1765">
        <v>2.159057072117488E-2</v>
      </c>
      <c r="BU33" s="1765">
        <v>0.53282735682463045</v>
      </c>
      <c r="BV33" s="1765">
        <v>0.44636911625408093</v>
      </c>
      <c r="BW33" s="1765">
        <v>8.6458240570549599E-2</v>
      </c>
      <c r="BX33" s="1764">
        <v>45.356855780494065</v>
      </c>
      <c r="BY33" s="1766">
        <v>55.709493656226584</v>
      </c>
    </row>
    <row r="34" spans="1:77" ht="17.100000000000001" customHeight="1">
      <c r="A34" s="2641" t="s">
        <v>13</v>
      </c>
      <c r="B34" s="2641"/>
      <c r="C34" s="2641"/>
      <c r="D34" s="107"/>
      <c r="E34" s="1436"/>
      <c r="F34" s="1436"/>
      <c r="G34" s="1436"/>
      <c r="H34" s="1436"/>
      <c r="I34" s="1436"/>
      <c r="J34" s="1436"/>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7"/>
      <c r="AM34" s="3118" t="s">
        <v>1939</v>
      </c>
      <c r="AN34" s="3127"/>
      <c r="AO34" s="1763">
        <v>16502.022257559547</v>
      </c>
      <c r="AP34" s="1764">
        <v>8.8600869868189367</v>
      </c>
      <c r="AQ34" s="1764">
        <v>6.8475472392440437</v>
      </c>
      <c r="AR34" s="1764">
        <v>2.0125397475749027</v>
      </c>
      <c r="AS34" s="1764">
        <v>6.2192778646553979</v>
      </c>
      <c r="AT34" s="1764">
        <v>1.5481837606420479</v>
      </c>
      <c r="AU34" s="1764">
        <v>1.0286287915267243</v>
      </c>
      <c r="AV34" s="1765">
        <v>0.51955496911531684</v>
      </c>
      <c r="AW34" s="1764">
        <v>3.4966838889965821</v>
      </c>
      <c r="AX34" s="1765">
        <v>0.79715124775552482</v>
      </c>
      <c r="AY34" s="1765">
        <v>0.7333986198140845</v>
      </c>
      <c r="AZ34" s="1765">
        <v>6.3752627941440473E-2</v>
      </c>
      <c r="BA34" s="1765">
        <v>0.98758333293793465</v>
      </c>
      <c r="BB34" s="1765">
        <v>0.95115532420793258</v>
      </c>
      <c r="BC34" s="1765">
        <v>3.6428008730001592E-2</v>
      </c>
      <c r="BD34" s="1764">
        <v>1.7119493083031245</v>
      </c>
      <c r="BE34" s="1764">
        <v>1.4470406452286377</v>
      </c>
      <c r="BF34" s="1765">
        <v>0.26490866307448585</v>
      </c>
      <c r="BG34" s="1764">
        <v>1.1744102150167877</v>
      </c>
      <c r="BH34" s="1765">
        <v>0.24887799254581952</v>
      </c>
      <c r="BI34" s="1765">
        <v>0.92553222247096534</v>
      </c>
      <c r="BJ34" s="1764">
        <v>2.4913825546863047</v>
      </c>
      <c r="BK34" s="1765">
        <v>0.36565225869731782</v>
      </c>
      <c r="BL34" s="1765">
        <v>0.3300173293925146</v>
      </c>
      <c r="BM34" s="1765">
        <v>3.5634929304803387E-2</v>
      </c>
      <c r="BN34" s="1764">
        <v>2.125730295988987</v>
      </c>
      <c r="BO34" s="1764">
        <v>1.0370412429763589</v>
      </c>
      <c r="BP34" s="1765">
        <v>0.969772587436315</v>
      </c>
      <c r="BQ34" s="1765">
        <v>6.7268655540043937E-2</v>
      </c>
      <c r="BR34" s="1764">
        <v>1.0886890530126299</v>
      </c>
      <c r="BS34" s="1764">
        <v>1.013475805814122</v>
      </c>
      <c r="BT34" s="1765">
        <v>7.5213247198508193E-2</v>
      </c>
      <c r="BU34" s="1765">
        <v>0.14942656747722646</v>
      </c>
      <c r="BV34" s="1765">
        <v>0.12518014327789695</v>
      </c>
      <c r="BW34" s="1765">
        <v>2.4246424199329524E-2</v>
      </c>
      <c r="BX34" s="1764">
        <v>108.70820476154772</v>
      </c>
      <c r="BY34" s="1766">
        <v>126.56661618927994</v>
      </c>
    </row>
    <row r="35" spans="1:77" ht="17.100000000000001" customHeight="1">
      <c r="A35" s="1244"/>
      <c r="B35" s="1244" t="s">
        <v>52</v>
      </c>
      <c r="C35" s="1244"/>
      <c r="D35" s="811"/>
      <c r="E35" s="1436">
        <f>AP35</f>
        <v>26.431789511458778</v>
      </c>
      <c r="F35" s="1436">
        <f t="shared" ref="F35:R39" si="40">AQ35</f>
        <v>20.201086892429942</v>
      </c>
      <c r="G35" s="1436">
        <f t="shared" si="40"/>
        <v>6.230702619028845</v>
      </c>
      <c r="H35" s="1436">
        <f t="shared" si="40"/>
        <v>20.813627331212061</v>
      </c>
      <c r="I35" s="1436">
        <f t="shared" si="40"/>
        <v>4.0641020114181687</v>
      </c>
      <c r="J35" s="1436">
        <f t="shared" si="40"/>
        <v>2.7080977329305393</v>
      </c>
      <c r="K35" s="1436">
        <f t="shared" si="40"/>
        <v>1.3560042784876256</v>
      </c>
      <c r="L35" s="1436">
        <f t="shared" si="40"/>
        <v>13.026268740976787</v>
      </c>
      <c r="M35" s="1436">
        <f t="shared" si="40"/>
        <v>2.1586122099565475</v>
      </c>
      <c r="N35" s="1436">
        <f t="shared" si="40"/>
        <v>1.9247420281816296</v>
      </c>
      <c r="O35" s="1436">
        <f t="shared" si="40"/>
        <v>0.233870181774921</v>
      </c>
      <c r="P35" s="1436">
        <f t="shared" si="40"/>
        <v>3.6998943797478585</v>
      </c>
      <c r="Q35" s="1436">
        <f t="shared" si="40"/>
        <v>3.5991812935462346</v>
      </c>
      <c r="R35" s="1436">
        <f t="shared" si="40"/>
        <v>0.10071308620162409</v>
      </c>
      <c r="S35" s="1436">
        <f t="shared" ref="S35:S39" si="41">BD35</f>
        <v>7.1677621512723775</v>
      </c>
      <c r="T35" s="1436">
        <f t="shared" ref="T35:T39" si="42">BE35</f>
        <v>6.0202303495107863</v>
      </c>
      <c r="U35" s="1436">
        <f t="shared" ref="U35:U39" si="43">BF35</f>
        <v>1.1475318017615836</v>
      </c>
      <c r="V35" s="1436">
        <f t="shared" ref="V35:V39" si="44">BG35</f>
        <v>3.7232565788170713</v>
      </c>
      <c r="W35" s="1436">
        <f t="shared" ref="W35:W39" si="45">BH35</f>
        <v>0.78960402662871776</v>
      </c>
      <c r="X35" s="1436">
        <f t="shared" ref="X35:X39" si="46">BI35</f>
        <v>2.9336525521883567</v>
      </c>
      <c r="Y35" s="1436">
        <f t="shared" ref="Y35:Y39" si="47">BJ35</f>
        <v>5.6181621802467836</v>
      </c>
      <c r="Z35" s="1436">
        <f t="shared" ref="Z35:Z39" si="48">BK35</f>
        <v>0.933312412359804</v>
      </c>
      <c r="AA35" s="1436">
        <f t="shared" ref="AA35:AA39" si="49">BL35</f>
        <v>0.80122969531760069</v>
      </c>
      <c r="AB35" s="1436">
        <f t="shared" ref="AB35:AB39" si="50">BM35</f>
        <v>0.13208271704220403</v>
      </c>
      <c r="AC35" s="1436">
        <f t="shared" ref="AC35:AC39" si="51">BN35</f>
        <v>4.6848497678869823</v>
      </c>
      <c r="AD35" s="1436">
        <f t="shared" ref="AD35:AD39" si="52">BO35</f>
        <v>2.1408652529390064</v>
      </c>
      <c r="AE35" s="1436">
        <f t="shared" ref="AE35:AE39" si="53">BP35</f>
        <v>1.9716299008083713</v>
      </c>
      <c r="AF35" s="1436">
        <f t="shared" ref="AF35:AF39" si="54">BQ35</f>
        <v>0.16923535213063617</v>
      </c>
      <c r="AG35" s="1436">
        <f t="shared" ref="AG35:AG39" si="55">BR35</f>
        <v>2.5439845149479767</v>
      </c>
      <c r="AH35" s="1436">
        <f t="shared" ref="AH35:AH39" si="56">BS35</f>
        <v>2.3863718655060753</v>
      </c>
      <c r="AI35" s="1436">
        <f t="shared" ref="AI35:AI39" si="57">BT35</f>
        <v>0.15761264944189962</v>
      </c>
      <c r="AJ35" s="1436">
        <f t="shared" ref="AJ35:AJ39" si="58">BU35</f>
        <v>0</v>
      </c>
      <c r="AK35" s="1436">
        <f t="shared" ref="AK35:AK39" si="59">BV35</f>
        <v>0</v>
      </c>
      <c r="AL35" s="1437">
        <f t="shared" ref="AL35:AL39" si="60">BW35</f>
        <v>0</v>
      </c>
      <c r="AM35" s="3118" t="s">
        <v>1940</v>
      </c>
      <c r="AN35" s="3127"/>
      <c r="AO35" s="1763">
        <v>2820.0222575432908</v>
      </c>
      <c r="AP35" s="1764">
        <v>26.431789511458778</v>
      </c>
      <c r="AQ35" s="1764">
        <v>20.201086892429942</v>
      </c>
      <c r="AR35" s="1764">
        <v>6.230702619028845</v>
      </c>
      <c r="AS35" s="1764">
        <v>20.813627331212061</v>
      </c>
      <c r="AT35" s="1764">
        <v>4.0641020114181687</v>
      </c>
      <c r="AU35" s="1764">
        <v>2.7080977329305393</v>
      </c>
      <c r="AV35" s="1764">
        <v>1.3560042784876256</v>
      </c>
      <c r="AW35" s="1764">
        <v>13.026268740976787</v>
      </c>
      <c r="AX35" s="1764">
        <v>2.1586122099565475</v>
      </c>
      <c r="AY35" s="1764">
        <v>1.9247420281816296</v>
      </c>
      <c r="AZ35" s="1765">
        <v>0.233870181774921</v>
      </c>
      <c r="BA35" s="1764">
        <v>3.6998943797478585</v>
      </c>
      <c r="BB35" s="1764">
        <v>3.5991812935462346</v>
      </c>
      <c r="BC35" s="1765">
        <v>0.10071308620162409</v>
      </c>
      <c r="BD35" s="1764">
        <v>7.1677621512723775</v>
      </c>
      <c r="BE35" s="1764">
        <v>6.0202303495107863</v>
      </c>
      <c r="BF35" s="1764">
        <v>1.1475318017615836</v>
      </c>
      <c r="BG35" s="1764">
        <v>3.7232565788170713</v>
      </c>
      <c r="BH35" s="1765">
        <v>0.78960402662871776</v>
      </c>
      <c r="BI35" s="1764">
        <v>2.9336525521883567</v>
      </c>
      <c r="BJ35" s="1764">
        <v>5.6181621802467836</v>
      </c>
      <c r="BK35" s="1765">
        <v>0.933312412359804</v>
      </c>
      <c r="BL35" s="1765">
        <v>0.80122969531760069</v>
      </c>
      <c r="BM35" s="1765">
        <v>0.13208271704220403</v>
      </c>
      <c r="BN35" s="1764">
        <v>4.6848497678869823</v>
      </c>
      <c r="BO35" s="1764">
        <v>2.1408652529390064</v>
      </c>
      <c r="BP35" s="1764">
        <v>1.9716299008083713</v>
      </c>
      <c r="BQ35" s="1765">
        <v>0.16923535213063617</v>
      </c>
      <c r="BR35" s="1764">
        <v>2.5439845149479767</v>
      </c>
      <c r="BS35" s="1764">
        <v>2.3863718655060753</v>
      </c>
      <c r="BT35" s="1765">
        <v>0.15761264944189962</v>
      </c>
      <c r="BU35" s="1764">
        <v>0</v>
      </c>
      <c r="BV35" s="1764">
        <v>0</v>
      </c>
      <c r="BW35" s="1764">
        <v>0</v>
      </c>
      <c r="BX35" s="1764">
        <v>194.10394654550095</v>
      </c>
      <c r="BY35" s="1766">
        <v>271.2480884269637</v>
      </c>
    </row>
    <row r="36" spans="1:77" ht="17.100000000000001" customHeight="1">
      <c r="A36" s="1244"/>
      <c r="B36" s="1244" t="s">
        <v>53</v>
      </c>
      <c r="C36" s="1244"/>
      <c r="D36" s="811"/>
      <c r="E36" s="1436">
        <f t="shared" ref="E36:E39" si="61">AP36</f>
        <v>9.191682759715528</v>
      </c>
      <c r="F36" s="1436">
        <f t="shared" si="40"/>
        <v>6.946109523783714</v>
      </c>
      <c r="G36" s="1436">
        <f t="shared" si="40"/>
        <v>2.2455732359318183</v>
      </c>
      <c r="H36" s="1436">
        <f t="shared" si="40"/>
        <v>5.6966491355596798</v>
      </c>
      <c r="I36" s="1436">
        <f t="shared" si="40"/>
        <v>1.574402923302151</v>
      </c>
      <c r="J36" s="1436">
        <f t="shared" si="40"/>
        <v>0.87285583091322627</v>
      </c>
      <c r="K36" s="1436">
        <f t="shared" si="40"/>
        <v>0.70154709238892621</v>
      </c>
      <c r="L36" s="1436">
        <f t="shared" si="40"/>
        <v>2.8206172968445515</v>
      </c>
      <c r="M36" s="1436">
        <f t="shared" si="40"/>
        <v>0.93447215104798909</v>
      </c>
      <c r="N36" s="1436">
        <f t="shared" si="40"/>
        <v>0.86440899687525696</v>
      </c>
      <c r="O36" s="1436">
        <f t="shared" si="40"/>
        <v>7.0063154172732164E-2</v>
      </c>
      <c r="P36" s="1436">
        <f t="shared" si="40"/>
        <v>1.1557079908326882</v>
      </c>
      <c r="Q36" s="1436">
        <f t="shared" si="40"/>
        <v>1.1222139934213227</v>
      </c>
      <c r="R36" s="1436">
        <f t="shared" si="40"/>
        <v>3.3493997411365342E-2</v>
      </c>
      <c r="S36" s="1436">
        <f t="shared" si="41"/>
        <v>0.73043715496387451</v>
      </c>
      <c r="T36" s="1436">
        <f t="shared" si="42"/>
        <v>0.65977726656230695</v>
      </c>
      <c r="U36" s="1436">
        <f t="shared" si="43"/>
        <v>7.0659888401567436E-2</v>
      </c>
      <c r="V36" s="1436">
        <f t="shared" si="44"/>
        <v>1.3016289154129752</v>
      </c>
      <c r="W36" s="1436">
        <f t="shared" si="45"/>
        <v>0.24274841068868502</v>
      </c>
      <c r="X36" s="1436">
        <f t="shared" si="46"/>
        <v>1.0588805047242911</v>
      </c>
      <c r="Y36" s="1436">
        <f t="shared" si="47"/>
        <v>3.4950336241558517</v>
      </c>
      <c r="Z36" s="1436">
        <f t="shared" si="48"/>
        <v>0.60849482805225497</v>
      </c>
      <c r="AA36" s="1436">
        <f t="shared" si="49"/>
        <v>0.54180510437566631</v>
      </c>
      <c r="AB36" s="1436">
        <f t="shared" si="50"/>
        <v>6.6689723676588694E-2</v>
      </c>
      <c r="AC36" s="1436">
        <f t="shared" si="51"/>
        <v>2.8865387961035971</v>
      </c>
      <c r="AD36" s="1436">
        <f t="shared" si="52"/>
        <v>1.2687162694792713</v>
      </c>
      <c r="AE36" s="1436">
        <f t="shared" si="53"/>
        <v>1.2025481681809156</v>
      </c>
      <c r="AF36" s="1436">
        <f t="shared" si="54"/>
        <v>6.6168101298355625E-2</v>
      </c>
      <c r="AG36" s="1436">
        <f t="shared" si="55"/>
        <v>1.6178225266243262</v>
      </c>
      <c r="AH36" s="1436">
        <f t="shared" si="56"/>
        <v>1.4397517527663342</v>
      </c>
      <c r="AI36" s="1436">
        <f t="shared" si="57"/>
        <v>0.17807077385799186</v>
      </c>
      <c r="AJ36" s="1436">
        <f t="shared" si="58"/>
        <v>0</v>
      </c>
      <c r="AK36" s="1436">
        <f t="shared" si="59"/>
        <v>0</v>
      </c>
      <c r="AL36" s="1437">
        <f t="shared" si="60"/>
        <v>0</v>
      </c>
      <c r="AM36" s="3118" t="s">
        <v>1941</v>
      </c>
      <c r="AN36" s="3127"/>
      <c r="AO36" s="1763">
        <v>1066.9999999998956</v>
      </c>
      <c r="AP36" s="1764">
        <v>9.191682759715528</v>
      </c>
      <c r="AQ36" s="1764">
        <v>6.946109523783714</v>
      </c>
      <c r="AR36" s="1764">
        <v>2.2455732359318183</v>
      </c>
      <c r="AS36" s="1764">
        <v>5.6966491355596798</v>
      </c>
      <c r="AT36" s="1764">
        <v>1.574402923302151</v>
      </c>
      <c r="AU36" s="1765">
        <v>0.87285583091322627</v>
      </c>
      <c r="AV36" s="1765">
        <v>0.70154709238892621</v>
      </c>
      <c r="AW36" s="1764">
        <v>2.8206172968445515</v>
      </c>
      <c r="AX36" s="1765">
        <v>0.93447215104798909</v>
      </c>
      <c r="AY36" s="1765">
        <v>0.86440899687525696</v>
      </c>
      <c r="AZ36" s="1765">
        <v>7.0063154172732164E-2</v>
      </c>
      <c r="BA36" s="1764">
        <v>1.1557079908326882</v>
      </c>
      <c r="BB36" s="1764">
        <v>1.1222139934213227</v>
      </c>
      <c r="BC36" s="1765">
        <v>3.3493997411365342E-2</v>
      </c>
      <c r="BD36" s="1765">
        <v>0.73043715496387451</v>
      </c>
      <c r="BE36" s="1765">
        <v>0.65977726656230695</v>
      </c>
      <c r="BF36" s="1765">
        <v>7.0659888401567436E-2</v>
      </c>
      <c r="BG36" s="1764">
        <v>1.3016289154129752</v>
      </c>
      <c r="BH36" s="1765">
        <v>0.24274841068868502</v>
      </c>
      <c r="BI36" s="1764">
        <v>1.0588805047242911</v>
      </c>
      <c r="BJ36" s="1764">
        <v>3.4950336241558517</v>
      </c>
      <c r="BK36" s="1765">
        <v>0.60849482805225497</v>
      </c>
      <c r="BL36" s="1765">
        <v>0.54180510437566631</v>
      </c>
      <c r="BM36" s="1765">
        <v>6.6689723676588694E-2</v>
      </c>
      <c r="BN36" s="1764">
        <v>2.8865387961035971</v>
      </c>
      <c r="BO36" s="1764">
        <v>1.2687162694792713</v>
      </c>
      <c r="BP36" s="1764">
        <v>1.2025481681809156</v>
      </c>
      <c r="BQ36" s="1765">
        <v>6.6168101298355625E-2</v>
      </c>
      <c r="BR36" s="1764">
        <v>1.6178225266243262</v>
      </c>
      <c r="BS36" s="1764">
        <v>1.4397517527663342</v>
      </c>
      <c r="BT36" s="1765">
        <v>0.17807077385799186</v>
      </c>
      <c r="BU36" s="1764">
        <v>0</v>
      </c>
      <c r="BV36" s="1764">
        <v>0</v>
      </c>
      <c r="BW36" s="1764">
        <v>0</v>
      </c>
      <c r="BX36" s="1764">
        <v>93.26966710592923</v>
      </c>
      <c r="BY36" s="1766">
        <v>129.85605531291259</v>
      </c>
    </row>
    <row r="37" spans="1:77" ht="17.100000000000001" customHeight="1">
      <c r="A37" s="1244"/>
      <c r="B37" s="1244" t="s">
        <v>54</v>
      </c>
      <c r="C37" s="1244"/>
      <c r="D37" s="811"/>
      <c r="E37" s="1436">
        <f t="shared" si="61"/>
        <v>4.9728593882409919</v>
      </c>
      <c r="F37" s="1436">
        <f t="shared" si="40"/>
        <v>3.8969294788376181</v>
      </c>
      <c r="G37" s="1436">
        <f t="shared" si="40"/>
        <v>1.0759299094033743</v>
      </c>
      <c r="H37" s="1436">
        <f t="shared" si="40"/>
        <v>3.2764765044123179</v>
      </c>
      <c r="I37" s="1436">
        <f t="shared" si="40"/>
        <v>1.1513484922696555</v>
      </c>
      <c r="J37" s="1436">
        <f t="shared" si="40"/>
        <v>0.74450517965653651</v>
      </c>
      <c r="K37" s="1436">
        <f t="shared" si="40"/>
        <v>0.40684331261311985</v>
      </c>
      <c r="L37" s="1436">
        <f t="shared" si="40"/>
        <v>1.4977175219760168</v>
      </c>
      <c r="M37" s="1436">
        <f t="shared" si="40"/>
        <v>0.69948742524940799</v>
      </c>
      <c r="N37" s="1436">
        <f t="shared" si="40"/>
        <v>0.67286499678257328</v>
      </c>
      <c r="O37" s="1436">
        <f t="shared" si="40"/>
        <v>2.6622428466834734E-2</v>
      </c>
      <c r="P37" s="1436">
        <f t="shared" si="40"/>
        <v>0.41770875589392215</v>
      </c>
      <c r="Q37" s="1436">
        <f t="shared" si="40"/>
        <v>0.39670817629521476</v>
      </c>
      <c r="R37" s="1436">
        <f t="shared" si="40"/>
        <v>2.1000579598707398E-2</v>
      </c>
      <c r="S37" s="1436">
        <f t="shared" si="41"/>
        <v>0.38052134083268835</v>
      </c>
      <c r="T37" s="1436">
        <f t="shared" si="42"/>
        <v>0.33770859433952716</v>
      </c>
      <c r="U37" s="1436">
        <f t="shared" si="43"/>
        <v>4.2812746493161281E-2</v>
      </c>
      <c r="V37" s="1436">
        <f t="shared" si="44"/>
        <v>0.6274104901666443</v>
      </c>
      <c r="W37" s="1436">
        <f t="shared" si="45"/>
        <v>0.12288567567727941</v>
      </c>
      <c r="X37" s="1436">
        <f t="shared" si="46"/>
        <v>0.5045248144893647</v>
      </c>
      <c r="Y37" s="1436">
        <f t="shared" si="47"/>
        <v>1.6923482883317817</v>
      </c>
      <c r="Z37" s="1436">
        <f t="shared" si="48"/>
        <v>0.16179460084074715</v>
      </c>
      <c r="AA37" s="1436">
        <f t="shared" si="49"/>
        <v>0.1579942016400184</v>
      </c>
      <c r="AB37" s="1436">
        <f t="shared" si="50"/>
        <v>3.8003992007287716E-3</v>
      </c>
      <c r="AC37" s="1436">
        <f t="shared" si="51"/>
        <v>1.530553687491035</v>
      </c>
      <c r="AD37" s="1436">
        <f t="shared" si="52"/>
        <v>0.80155256709552292</v>
      </c>
      <c r="AE37" s="1436">
        <f t="shared" si="53"/>
        <v>0.77463853031626295</v>
      </c>
      <c r="AF37" s="1436">
        <f t="shared" si="54"/>
        <v>2.6914036779260072E-2</v>
      </c>
      <c r="AG37" s="1436">
        <f t="shared" si="55"/>
        <v>0.72900112039551257</v>
      </c>
      <c r="AH37" s="1436">
        <f t="shared" si="56"/>
        <v>0.68760682638175907</v>
      </c>
      <c r="AI37" s="1436">
        <f t="shared" si="57"/>
        <v>4.1394294013753788E-2</v>
      </c>
      <c r="AJ37" s="1436">
        <f t="shared" si="58"/>
        <v>4.0345954968893588E-3</v>
      </c>
      <c r="AK37" s="1436">
        <f t="shared" si="59"/>
        <v>2.0172977484446794E-3</v>
      </c>
      <c r="AL37" s="1437">
        <f t="shared" si="60"/>
        <v>2.0172977484446794E-3</v>
      </c>
      <c r="AM37" s="3118" t="s">
        <v>1942</v>
      </c>
      <c r="AN37" s="3127"/>
      <c r="AO37" s="1763">
        <v>6161.0000000040782</v>
      </c>
      <c r="AP37" s="1764">
        <v>4.9728593882409919</v>
      </c>
      <c r="AQ37" s="1764">
        <v>3.8969294788376181</v>
      </c>
      <c r="AR37" s="1764">
        <v>1.0759299094033743</v>
      </c>
      <c r="AS37" s="1764">
        <v>3.2764765044123179</v>
      </c>
      <c r="AT37" s="1764">
        <v>1.1513484922696555</v>
      </c>
      <c r="AU37" s="1765">
        <v>0.74450517965653651</v>
      </c>
      <c r="AV37" s="1765">
        <v>0.40684331261311985</v>
      </c>
      <c r="AW37" s="1764">
        <v>1.4977175219760168</v>
      </c>
      <c r="AX37" s="1765">
        <v>0.69948742524940799</v>
      </c>
      <c r="AY37" s="1765">
        <v>0.67286499678257328</v>
      </c>
      <c r="AZ37" s="1765">
        <v>2.6622428466834734E-2</v>
      </c>
      <c r="BA37" s="1765">
        <v>0.41770875589392215</v>
      </c>
      <c r="BB37" s="1765">
        <v>0.39670817629521476</v>
      </c>
      <c r="BC37" s="1765">
        <v>2.1000579598707398E-2</v>
      </c>
      <c r="BD37" s="1765">
        <v>0.38052134083268835</v>
      </c>
      <c r="BE37" s="1765">
        <v>0.33770859433952716</v>
      </c>
      <c r="BF37" s="1765">
        <v>4.2812746493161281E-2</v>
      </c>
      <c r="BG37" s="1765">
        <v>0.6274104901666443</v>
      </c>
      <c r="BH37" s="1765">
        <v>0.12288567567727941</v>
      </c>
      <c r="BI37" s="1765">
        <v>0.5045248144893647</v>
      </c>
      <c r="BJ37" s="1764">
        <v>1.6923482883317817</v>
      </c>
      <c r="BK37" s="1765">
        <v>0.16179460084074715</v>
      </c>
      <c r="BL37" s="1765">
        <v>0.1579942016400184</v>
      </c>
      <c r="BM37" s="1765">
        <v>3.8003992007287716E-3</v>
      </c>
      <c r="BN37" s="1764">
        <v>1.530553687491035</v>
      </c>
      <c r="BO37" s="1765">
        <v>0.80155256709552292</v>
      </c>
      <c r="BP37" s="1765">
        <v>0.77463853031626295</v>
      </c>
      <c r="BQ37" s="1765">
        <v>2.6914036779260072E-2</v>
      </c>
      <c r="BR37" s="1765">
        <v>0.72900112039551257</v>
      </c>
      <c r="BS37" s="1765">
        <v>0.68760682638175907</v>
      </c>
      <c r="BT37" s="1765">
        <v>4.1394294013753788E-2</v>
      </c>
      <c r="BU37" s="1765">
        <v>4.0345954968893588E-3</v>
      </c>
      <c r="BV37" s="1765">
        <v>2.0172977484446794E-3</v>
      </c>
      <c r="BW37" s="1765">
        <v>2.0172977484446794E-3</v>
      </c>
      <c r="BX37" s="1764">
        <v>69.673859475928651</v>
      </c>
      <c r="BY37" s="1766">
        <v>84.546202306283305</v>
      </c>
    </row>
    <row r="38" spans="1:77" ht="17.100000000000001" customHeight="1">
      <c r="A38" s="1244"/>
      <c r="B38" s="1244" t="s">
        <v>254</v>
      </c>
      <c r="C38" s="1244"/>
      <c r="D38" s="811"/>
      <c r="E38" s="1436">
        <f t="shared" si="61"/>
        <v>2.8241818951876838</v>
      </c>
      <c r="F38" s="1436">
        <f t="shared" si="40"/>
        <v>2.2772960098849593</v>
      </c>
      <c r="G38" s="1436">
        <f t="shared" si="40"/>
        <v>0.54688588530272153</v>
      </c>
      <c r="H38" s="1436">
        <f t="shared" si="40"/>
        <v>1.312501753352133</v>
      </c>
      <c r="I38" s="1436">
        <f t="shared" si="40"/>
        <v>0.55844982001220478</v>
      </c>
      <c r="J38" s="1436">
        <f t="shared" si="40"/>
        <v>0.39819154276031254</v>
      </c>
      <c r="K38" s="1436">
        <f t="shared" si="40"/>
        <v>0.16025827725189229</v>
      </c>
      <c r="L38" s="1436">
        <f t="shared" si="40"/>
        <v>0.46365396190548225</v>
      </c>
      <c r="M38" s="1436">
        <f t="shared" si="40"/>
        <v>0.14945107990794806</v>
      </c>
      <c r="N38" s="1436">
        <f t="shared" si="40"/>
        <v>0.14450346640388106</v>
      </c>
      <c r="O38" s="1436">
        <f t="shared" si="40"/>
        <v>4.9476135040669731E-3</v>
      </c>
      <c r="P38" s="1436">
        <f t="shared" si="40"/>
        <v>0.22396367347465324</v>
      </c>
      <c r="Q38" s="1436">
        <f t="shared" si="40"/>
        <v>0.20467213846704957</v>
      </c>
      <c r="R38" s="1436">
        <f t="shared" si="40"/>
        <v>1.9291535007603694E-2</v>
      </c>
      <c r="S38" s="1436">
        <f t="shared" si="41"/>
        <v>9.0239208522881045E-2</v>
      </c>
      <c r="T38" s="1436">
        <f t="shared" si="42"/>
        <v>7.9878323773180049E-2</v>
      </c>
      <c r="U38" s="1436">
        <f t="shared" si="43"/>
        <v>1.0360884749701E-2</v>
      </c>
      <c r="V38" s="1436">
        <f t="shared" si="44"/>
        <v>0.29039797143444646</v>
      </c>
      <c r="W38" s="1436">
        <f t="shared" si="45"/>
        <v>6.871412616251385E-2</v>
      </c>
      <c r="X38" s="1436">
        <f t="shared" si="46"/>
        <v>0.22168384527193258</v>
      </c>
      <c r="Y38" s="1436">
        <f t="shared" si="47"/>
        <v>1.1057291357622776</v>
      </c>
      <c r="Z38" s="1436">
        <f t="shared" si="48"/>
        <v>0.15000156629635017</v>
      </c>
      <c r="AA38" s="1436">
        <f t="shared" si="49"/>
        <v>0.1498352599600791</v>
      </c>
      <c r="AB38" s="1436">
        <f t="shared" si="50"/>
        <v>1.6630633627107171E-4</v>
      </c>
      <c r="AC38" s="1436">
        <f t="shared" si="51"/>
        <v>0.95572756946592763</v>
      </c>
      <c r="AD38" s="1436">
        <f t="shared" si="52"/>
        <v>0.47112994919261847</v>
      </c>
      <c r="AE38" s="1436">
        <f t="shared" si="53"/>
        <v>0.43331144819421402</v>
      </c>
      <c r="AF38" s="1436">
        <f t="shared" si="54"/>
        <v>3.7818500998404433E-2</v>
      </c>
      <c r="AG38" s="1436">
        <f t="shared" si="55"/>
        <v>0.48459762027330927</v>
      </c>
      <c r="AH38" s="1436">
        <f t="shared" si="56"/>
        <v>0.45671341293739071</v>
      </c>
      <c r="AI38" s="1436">
        <f t="shared" si="57"/>
        <v>2.788420733591845E-2</v>
      </c>
      <c r="AJ38" s="1436">
        <f t="shared" si="58"/>
        <v>0.40595100607326945</v>
      </c>
      <c r="AK38" s="1436">
        <f t="shared" si="59"/>
        <v>0.34147629122633827</v>
      </c>
      <c r="AL38" s="1437">
        <f t="shared" si="60"/>
        <v>6.4474714846931194E-2</v>
      </c>
      <c r="AM38" s="3118" t="s">
        <v>1943</v>
      </c>
      <c r="AN38" s="3127"/>
      <c r="AO38" s="1763">
        <v>6013.0000000123009</v>
      </c>
      <c r="AP38" s="1764">
        <v>2.8241818951876838</v>
      </c>
      <c r="AQ38" s="1764">
        <v>2.2772960098849593</v>
      </c>
      <c r="AR38" s="1765">
        <v>0.54688588530272153</v>
      </c>
      <c r="AS38" s="1764">
        <v>1.312501753352133</v>
      </c>
      <c r="AT38" s="1765">
        <v>0.55844982001220478</v>
      </c>
      <c r="AU38" s="1765">
        <v>0.39819154276031254</v>
      </c>
      <c r="AV38" s="1765">
        <v>0.16025827725189229</v>
      </c>
      <c r="AW38" s="1765">
        <v>0.46365396190548225</v>
      </c>
      <c r="AX38" s="1765">
        <v>0.14945107990794806</v>
      </c>
      <c r="AY38" s="1765">
        <v>0.14450346640388106</v>
      </c>
      <c r="AZ38" s="1765">
        <v>4.9476135040669731E-3</v>
      </c>
      <c r="BA38" s="1765">
        <v>0.22396367347465324</v>
      </c>
      <c r="BB38" s="1765">
        <v>0.20467213846704957</v>
      </c>
      <c r="BC38" s="1765">
        <v>1.9291535007603694E-2</v>
      </c>
      <c r="BD38" s="1765">
        <v>9.0239208522881045E-2</v>
      </c>
      <c r="BE38" s="1765">
        <v>7.9878323773180049E-2</v>
      </c>
      <c r="BF38" s="1765">
        <v>1.0360884749701E-2</v>
      </c>
      <c r="BG38" s="1765">
        <v>0.29039797143444646</v>
      </c>
      <c r="BH38" s="1765">
        <v>6.871412616251385E-2</v>
      </c>
      <c r="BI38" s="1765">
        <v>0.22168384527193258</v>
      </c>
      <c r="BJ38" s="1764">
        <v>1.1057291357622776</v>
      </c>
      <c r="BK38" s="1765">
        <v>0.15000156629635017</v>
      </c>
      <c r="BL38" s="1765">
        <v>0.1498352599600791</v>
      </c>
      <c r="BM38" s="1765">
        <v>1.6630633627107171E-4</v>
      </c>
      <c r="BN38" s="1765">
        <v>0.95572756946592763</v>
      </c>
      <c r="BO38" s="1765">
        <v>0.47112994919261847</v>
      </c>
      <c r="BP38" s="1765">
        <v>0.43331144819421402</v>
      </c>
      <c r="BQ38" s="1765">
        <v>3.7818500998404433E-2</v>
      </c>
      <c r="BR38" s="1765">
        <v>0.48459762027330927</v>
      </c>
      <c r="BS38" s="1765">
        <v>0.45671341293739071</v>
      </c>
      <c r="BT38" s="1765">
        <v>2.788420733591845E-2</v>
      </c>
      <c r="BU38" s="1765">
        <v>0.40595100607326945</v>
      </c>
      <c r="BV38" s="1765">
        <v>0.34147629122633827</v>
      </c>
      <c r="BW38" s="1765">
        <v>6.4474714846931194E-2</v>
      </c>
      <c r="BX38" s="1764">
        <v>50.183195074834885</v>
      </c>
      <c r="BY38" s="1766">
        <v>53.378331500168457</v>
      </c>
    </row>
    <row r="39" spans="1:77" ht="17.100000000000001" customHeight="1">
      <c r="A39" s="1244"/>
      <c r="B39" s="1244" t="s">
        <v>253</v>
      </c>
      <c r="C39" s="1244"/>
      <c r="D39" s="811"/>
      <c r="E39" s="1436">
        <f t="shared" si="61"/>
        <v>32.299319727891159</v>
      </c>
      <c r="F39" s="1436">
        <f t="shared" si="40"/>
        <v>24.755102040816325</v>
      </c>
      <c r="G39" s="1436">
        <f t="shared" si="40"/>
        <v>7.5442176870748296</v>
      </c>
      <c r="H39" s="1436">
        <f t="shared" si="40"/>
        <v>22.174603174603174</v>
      </c>
      <c r="I39" s="1436">
        <f t="shared" si="40"/>
        <v>4.4353741496598635</v>
      </c>
      <c r="J39" s="1436">
        <f t="shared" si="40"/>
        <v>3.2312925170068025</v>
      </c>
      <c r="K39" s="1436">
        <f t="shared" si="40"/>
        <v>1.2040816326530612</v>
      </c>
      <c r="L39" s="1436">
        <f t="shared" si="40"/>
        <v>13.476190476190476</v>
      </c>
      <c r="M39" s="1436">
        <f t="shared" si="40"/>
        <v>1.9546485260770976</v>
      </c>
      <c r="N39" s="1436">
        <f t="shared" si="40"/>
        <v>1.6734693877551021</v>
      </c>
      <c r="O39" s="1436">
        <f t="shared" si="40"/>
        <v>0.28117913832199548</v>
      </c>
      <c r="P39" s="1436">
        <f t="shared" si="40"/>
        <v>1.6099773242630386</v>
      </c>
      <c r="Q39" s="1436">
        <f t="shared" si="40"/>
        <v>1.5283446712018141</v>
      </c>
      <c r="R39" s="1436">
        <f t="shared" si="40"/>
        <v>8.1632653061224483E-2</v>
      </c>
      <c r="S39" s="1436">
        <f t="shared" si="41"/>
        <v>9.9115646258503407</v>
      </c>
      <c r="T39" s="1436">
        <f t="shared" si="42"/>
        <v>8.2471655328798192</v>
      </c>
      <c r="U39" s="1436">
        <f t="shared" si="43"/>
        <v>1.6643990929705215</v>
      </c>
      <c r="V39" s="1436">
        <f t="shared" si="44"/>
        <v>4.2630385487528342</v>
      </c>
      <c r="W39" s="1436">
        <f t="shared" si="45"/>
        <v>1.0226757369614512</v>
      </c>
      <c r="X39" s="1436">
        <f t="shared" si="46"/>
        <v>3.2403628117913832</v>
      </c>
      <c r="Y39" s="1436">
        <f t="shared" si="47"/>
        <v>10.124716553287982</v>
      </c>
      <c r="Z39" s="1436">
        <f t="shared" si="48"/>
        <v>1.9365079365079365</v>
      </c>
      <c r="AA39" s="1436">
        <f t="shared" si="49"/>
        <v>1.6643990929705215</v>
      </c>
      <c r="AB39" s="1436">
        <f t="shared" si="50"/>
        <v>0.27210884353741499</v>
      </c>
      <c r="AC39" s="1436">
        <f t="shared" si="51"/>
        <v>8.1882086167800452</v>
      </c>
      <c r="AD39" s="1436">
        <f t="shared" si="52"/>
        <v>4.4240362811791387</v>
      </c>
      <c r="AE39" s="1436">
        <f t="shared" si="53"/>
        <v>4.0408163265306118</v>
      </c>
      <c r="AF39" s="1436">
        <f t="shared" si="54"/>
        <v>0.3832199546485261</v>
      </c>
      <c r="AG39" s="1436">
        <f t="shared" si="55"/>
        <v>3.7641723356009069</v>
      </c>
      <c r="AH39" s="1436">
        <f t="shared" si="56"/>
        <v>3.3469387755102042</v>
      </c>
      <c r="AI39" s="1436">
        <f t="shared" si="57"/>
        <v>0.41723356009070295</v>
      </c>
      <c r="AJ39" s="1436">
        <f t="shared" si="58"/>
        <v>0</v>
      </c>
      <c r="AK39" s="1436">
        <f t="shared" si="59"/>
        <v>0</v>
      </c>
      <c r="AL39" s="1437">
        <f t="shared" si="60"/>
        <v>0</v>
      </c>
      <c r="AM39" s="3118" t="s">
        <v>1944</v>
      </c>
      <c r="AN39" s="3127"/>
      <c r="AO39" s="1763">
        <v>441</v>
      </c>
      <c r="AP39" s="1764">
        <v>32.299319727891159</v>
      </c>
      <c r="AQ39" s="1764">
        <v>24.755102040816325</v>
      </c>
      <c r="AR39" s="1764">
        <v>7.5442176870748296</v>
      </c>
      <c r="AS39" s="1764">
        <v>22.174603174603174</v>
      </c>
      <c r="AT39" s="1764">
        <v>4.4353741496598635</v>
      </c>
      <c r="AU39" s="1764">
        <v>3.2312925170068025</v>
      </c>
      <c r="AV39" s="1764">
        <v>1.2040816326530612</v>
      </c>
      <c r="AW39" s="1764">
        <v>13.476190476190476</v>
      </c>
      <c r="AX39" s="1764">
        <v>1.9546485260770976</v>
      </c>
      <c r="AY39" s="1764">
        <v>1.6734693877551021</v>
      </c>
      <c r="AZ39" s="1765">
        <v>0.28117913832199548</v>
      </c>
      <c r="BA39" s="1764">
        <v>1.6099773242630386</v>
      </c>
      <c r="BB39" s="1764">
        <v>1.5283446712018141</v>
      </c>
      <c r="BC39" s="1765">
        <v>8.1632653061224483E-2</v>
      </c>
      <c r="BD39" s="1764">
        <v>9.9115646258503407</v>
      </c>
      <c r="BE39" s="1764">
        <v>8.2471655328798192</v>
      </c>
      <c r="BF39" s="1764">
        <v>1.6643990929705215</v>
      </c>
      <c r="BG39" s="1764">
        <v>4.2630385487528342</v>
      </c>
      <c r="BH39" s="1764">
        <v>1.0226757369614512</v>
      </c>
      <c r="BI39" s="1764">
        <v>3.2403628117913832</v>
      </c>
      <c r="BJ39" s="1764">
        <v>10.124716553287982</v>
      </c>
      <c r="BK39" s="1764">
        <v>1.9365079365079365</v>
      </c>
      <c r="BL39" s="1764">
        <v>1.6643990929705215</v>
      </c>
      <c r="BM39" s="1765">
        <v>0.27210884353741499</v>
      </c>
      <c r="BN39" s="1764">
        <v>8.1882086167800452</v>
      </c>
      <c r="BO39" s="1764">
        <v>4.4240362811791387</v>
      </c>
      <c r="BP39" s="1764">
        <v>4.0408163265306118</v>
      </c>
      <c r="BQ39" s="1765">
        <v>0.3832199546485261</v>
      </c>
      <c r="BR39" s="1764">
        <v>3.7641723356009069</v>
      </c>
      <c r="BS39" s="1764">
        <v>3.3469387755102042</v>
      </c>
      <c r="BT39" s="1765">
        <v>0.41723356009070295</v>
      </c>
      <c r="BU39" s="1764">
        <v>0</v>
      </c>
      <c r="BV39" s="1764">
        <v>0</v>
      </c>
      <c r="BW39" s="1764">
        <v>0</v>
      </c>
      <c r="BX39" s="1764">
        <v>943.30346938775517</v>
      </c>
      <c r="BY39" s="1766">
        <v>778.39002267573699</v>
      </c>
    </row>
    <row r="40" spans="1:77" ht="17.100000000000001" customHeight="1">
      <c r="A40" s="2641" t="s">
        <v>14</v>
      </c>
      <c r="B40" s="2641"/>
      <c r="C40" s="2641"/>
      <c r="D40" s="107"/>
      <c r="E40" s="1436"/>
      <c r="F40" s="1436"/>
      <c r="G40" s="1436"/>
      <c r="H40" s="1436"/>
      <c r="I40" s="1436"/>
      <c r="J40" s="1436"/>
      <c r="K40" s="1436"/>
      <c r="L40" s="1436"/>
      <c r="M40" s="1436"/>
      <c r="N40" s="1436"/>
      <c r="O40" s="1436"/>
      <c r="P40" s="1436"/>
      <c r="Q40" s="1436"/>
      <c r="R40" s="1436"/>
      <c r="S40" s="1436"/>
      <c r="T40" s="1436"/>
      <c r="U40" s="1436"/>
      <c r="V40" s="1436"/>
      <c r="W40" s="1436"/>
      <c r="X40" s="1436"/>
      <c r="Y40" s="1436"/>
      <c r="Z40" s="1436"/>
      <c r="AA40" s="1436"/>
      <c r="AB40" s="1436"/>
      <c r="AC40" s="1436"/>
      <c r="AD40" s="1436"/>
      <c r="AE40" s="1436"/>
      <c r="AF40" s="1436"/>
      <c r="AG40" s="1436"/>
      <c r="AH40" s="1436"/>
      <c r="AI40" s="1436"/>
      <c r="AJ40" s="1436"/>
      <c r="AK40" s="1436"/>
      <c r="AL40" s="1437"/>
      <c r="AM40" s="3118" t="s">
        <v>1945</v>
      </c>
      <c r="AN40" s="2494" t="s">
        <v>1946</v>
      </c>
      <c r="AO40" s="1763">
        <v>16069.02225756834</v>
      </c>
      <c r="AP40" s="1764">
        <v>8.9198504156820526</v>
      </c>
      <c r="AQ40" s="1764">
        <v>6.8820166839028545</v>
      </c>
      <c r="AR40" s="1764">
        <v>2.0378337317792004</v>
      </c>
      <c r="AS40" s="1764">
        <v>6.3056993739929696</v>
      </c>
      <c r="AT40" s="1764">
        <v>1.5566920157846649</v>
      </c>
      <c r="AU40" s="1764">
        <v>1.0340270189888354</v>
      </c>
      <c r="AV40" s="1765">
        <v>0.52266499679582257</v>
      </c>
      <c r="AW40" s="1764">
        <v>3.5557913787916484</v>
      </c>
      <c r="AX40" s="1765">
        <v>0.80553743892885021</v>
      </c>
      <c r="AY40" s="1765">
        <v>0.74018642914802635</v>
      </c>
      <c r="AZ40" s="1765">
        <v>6.5351009780823838E-2</v>
      </c>
      <c r="BA40" s="1765">
        <v>0.99935524922500607</v>
      </c>
      <c r="BB40" s="1765">
        <v>0.96367899519676037</v>
      </c>
      <c r="BC40" s="1765">
        <v>3.5676254028245251E-2</v>
      </c>
      <c r="BD40" s="1764">
        <v>1.7508986906377946</v>
      </c>
      <c r="BE40" s="1764">
        <v>1.4789139622441889</v>
      </c>
      <c r="BF40" s="1765">
        <v>0.27198472839360438</v>
      </c>
      <c r="BG40" s="1764">
        <v>1.1932159794166748</v>
      </c>
      <c r="BH40" s="1765">
        <v>0.2537508422663729</v>
      </c>
      <c r="BI40" s="1765">
        <v>0.93946513715029967</v>
      </c>
      <c r="BJ40" s="1764">
        <v>2.4609469137141771</v>
      </c>
      <c r="BK40" s="1765">
        <v>0.36646138777695303</v>
      </c>
      <c r="BL40" s="1765">
        <v>0.33190516111120166</v>
      </c>
      <c r="BM40" s="1765">
        <v>3.4556226665751373E-2</v>
      </c>
      <c r="BN40" s="1764">
        <v>2.0944855259372246</v>
      </c>
      <c r="BO40" s="1764">
        <v>1.0207736930943123</v>
      </c>
      <c r="BP40" s="1765">
        <v>0.95465853852879712</v>
      </c>
      <c r="BQ40" s="1765">
        <v>6.6115154565514853E-2</v>
      </c>
      <c r="BR40" s="1764">
        <v>1.0737118328429125</v>
      </c>
      <c r="BS40" s="1765">
        <v>0.99659138301563721</v>
      </c>
      <c r="BT40" s="1765">
        <v>7.7120449827275464E-2</v>
      </c>
      <c r="BU40" s="1765">
        <v>0.15320412797489366</v>
      </c>
      <c r="BV40" s="1765">
        <v>0.12830435340303903</v>
      </c>
      <c r="BW40" s="1765">
        <v>2.4899774571854629E-2</v>
      </c>
      <c r="BX40" s="1764">
        <v>108.51463897556924</v>
      </c>
      <c r="BY40" s="1766">
        <v>127.50997744241219</v>
      </c>
    </row>
    <row r="41" spans="1:77" ht="17.100000000000001" customHeight="1">
      <c r="A41" s="2639" t="s">
        <v>45</v>
      </c>
      <c r="B41" s="2639"/>
      <c r="C41" s="6"/>
      <c r="D41" s="107"/>
      <c r="E41" s="1436">
        <f>AP40</f>
        <v>8.9198504156820526</v>
      </c>
      <c r="F41" s="1436">
        <f t="shared" ref="F41:S41" si="62">AQ40</f>
        <v>6.8820166839028545</v>
      </c>
      <c r="G41" s="1436">
        <f t="shared" si="62"/>
        <v>2.0378337317792004</v>
      </c>
      <c r="H41" s="1436">
        <f t="shared" si="62"/>
        <v>6.3056993739929696</v>
      </c>
      <c r="I41" s="1436">
        <f t="shared" si="62"/>
        <v>1.5566920157846649</v>
      </c>
      <c r="J41" s="1436">
        <f t="shared" si="62"/>
        <v>1.0340270189888354</v>
      </c>
      <c r="K41" s="1436">
        <f t="shared" si="62"/>
        <v>0.52266499679582257</v>
      </c>
      <c r="L41" s="1436">
        <f t="shared" si="62"/>
        <v>3.5557913787916484</v>
      </c>
      <c r="M41" s="1436">
        <f t="shared" si="62"/>
        <v>0.80553743892885021</v>
      </c>
      <c r="N41" s="1436">
        <f t="shared" si="62"/>
        <v>0.74018642914802635</v>
      </c>
      <c r="O41" s="1436">
        <f t="shared" si="62"/>
        <v>6.5351009780823838E-2</v>
      </c>
      <c r="P41" s="1436">
        <f t="shared" si="62"/>
        <v>0.99935524922500607</v>
      </c>
      <c r="Q41" s="1436">
        <f t="shared" si="62"/>
        <v>0.96367899519676037</v>
      </c>
      <c r="R41" s="1436">
        <f t="shared" si="62"/>
        <v>3.5676254028245251E-2</v>
      </c>
      <c r="S41" s="1436">
        <f t="shared" si="62"/>
        <v>1.7508986906377946</v>
      </c>
      <c r="T41" s="1436">
        <f t="shared" ref="T41" si="63">BE40</f>
        <v>1.4789139622441889</v>
      </c>
      <c r="U41" s="1436">
        <f t="shared" ref="U41" si="64">BF40</f>
        <v>0.27198472839360438</v>
      </c>
      <c r="V41" s="1436">
        <f t="shared" ref="V41" si="65">BG40</f>
        <v>1.1932159794166748</v>
      </c>
      <c r="W41" s="1436">
        <f t="shared" ref="W41" si="66">BH40</f>
        <v>0.2537508422663729</v>
      </c>
      <c r="X41" s="1436">
        <f t="shared" ref="X41" si="67">BI40</f>
        <v>0.93946513715029967</v>
      </c>
      <c r="Y41" s="1436">
        <f t="shared" ref="Y41" si="68">BJ40</f>
        <v>2.4609469137141771</v>
      </c>
      <c r="Z41" s="1436">
        <f t="shared" ref="Z41" si="69">BK40</f>
        <v>0.36646138777695303</v>
      </c>
      <c r="AA41" s="1436">
        <f t="shared" ref="AA41" si="70">BL40</f>
        <v>0.33190516111120166</v>
      </c>
      <c r="AB41" s="1436">
        <f t="shared" ref="AB41" si="71">BM40</f>
        <v>3.4556226665751373E-2</v>
      </c>
      <c r="AC41" s="1436">
        <f t="shared" ref="AC41" si="72">BN40</f>
        <v>2.0944855259372246</v>
      </c>
      <c r="AD41" s="1436">
        <f t="shared" ref="AD41" si="73">BO40</f>
        <v>1.0207736930943123</v>
      </c>
      <c r="AE41" s="1436">
        <f t="shared" ref="AE41" si="74">BP40</f>
        <v>0.95465853852879712</v>
      </c>
      <c r="AF41" s="1436">
        <f t="shared" ref="AF41:AG41" si="75">BQ40</f>
        <v>6.6115154565514853E-2</v>
      </c>
      <c r="AG41" s="1436">
        <f t="shared" si="75"/>
        <v>1.0737118328429125</v>
      </c>
      <c r="AH41" s="1436">
        <f t="shared" ref="AH41" si="76">BS40</f>
        <v>0.99659138301563721</v>
      </c>
      <c r="AI41" s="1436">
        <f t="shared" ref="AI41" si="77">BT40</f>
        <v>7.7120449827275464E-2</v>
      </c>
      <c r="AJ41" s="1436">
        <f t="shared" ref="AJ41" si="78">BU40</f>
        <v>0.15320412797489366</v>
      </c>
      <c r="AK41" s="1436">
        <f t="shared" ref="AK41" si="79">BV40</f>
        <v>0.12830435340303903</v>
      </c>
      <c r="AL41" s="1437">
        <f t="shared" ref="AL41" si="80">BW40</f>
        <v>2.4899774571854629E-2</v>
      </c>
      <c r="AM41" s="3118"/>
      <c r="AN41" s="2494" t="s">
        <v>1947</v>
      </c>
      <c r="AO41" s="1763">
        <v>432.99999999120064</v>
      </c>
      <c r="AP41" s="1764">
        <v>6.6422120015778807</v>
      </c>
      <c r="AQ41" s="1764">
        <v>5.5683549218313297</v>
      </c>
      <c r="AR41" s="1764">
        <v>1.0738570797465528</v>
      </c>
      <c r="AS41" s="1764">
        <v>3.0120973632552337</v>
      </c>
      <c r="AT41" s="1764">
        <v>1.2324347046084165</v>
      </c>
      <c r="AU41" s="1765">
        <v>0.82829568011368049</v>
      </c>
      <c r="AV41" s="1765">
        <v>0.4041390244947361</v>
      </c>
      <c r="AW41" s="1764">
        <v>1.303151396790571</v>
      </c>
      <c r="AX41" s="1765">
        <v>0.48593209620097116</v>
      </c>
      <c r="AY41" s="1765">
        <v>0.48149686630494859</v>
      </c>
      <c r="AZ41" s="1765">
        <v>4.4352298960225129E-3</v>
      </c>
      <c r="BA41" s="1765">
        <v>0.55071685525890157</v>
      </c>
      <c r="BB41" s="1765">
        <v>0.48639054852659036</v>
      </c>
      <c r="BC41" s="1765">
        <v>6.432630673231117E-2</v>
      </c>
      <c r="BD41" s="1765">
        <v>0.26650244533069828</v>
      </c>
      <c r="BE41" s="1765">
        <v>0.26419297650848045</v>
      </c>
      <c r="BF41" s="1765">
        <v>2.3094688222178332E-3</v>
      </c>
      <c r="BG41" s="1765">
        <v>0.47651126185624615</v>
      </c>
      <c r="BH41" s="1765">
        <v>6.8042125065569781E-2</v>
      </c>
      <c r="BI41" s="1765">
        <v>0.40846913679067642</v>
      </c>
      <c r="BJ41" s="1764">
        <v>3.6208767630337784</v>
      </c>
      <c r="BK41" s="1765">
        <v>0.33562474555606192</v>
      </c>
      <c r="BL41" s="1765">
        <v>0.25995818411135796</v>
      </c>
      <c r="BM41" s="1765">
        <v>7.5666561444703975E-2</v>
      </c>
      <c r="BN41" s="1764">
        <v>3.2852520174777164</v>
      </c>
      <c r="BO41" s="1764">
        <v>1.6407447559926021</v>
      </c>
      <c r="BP41" s="1764">
        <v>1.5306686343227396</v>
      </c>
      <c r="BQ41" s="1765">
        <v>0.11007612166986262</v>
      </c>
      <c r="BR41" s="1764">
        <v>1.6445072614851139</v>
      </c>
      <c r="BS41" s="1764">
        <v>1.6400720315890915</v>
      </c>
      <c r="BT41" s="1765">
        <v>4.4352298960225129E-3</v>
      </c>
      <c r="BU41" s="1765">
        <v>9.2378752888713327E-3</v>
      </c>
      <c r="BV41" s="1765">
        <v>9.2378752888713327E-3</v>
      </c>
      <c r="BW41" s="1764">
        <v>0</v>
      </c>
      <c r="BX41" s="1764">
        <v>115.89160643188428</v>
      </c>
      <c r="BY41" s="1766">
        <v>91.557625487623824</v>
      </c>
    </row>
    <row r="42" spans="1:77" ht="17.100000000000001" customHeight="1">
      <c r="A42" s="7"/>
      <c r="B42" s="1244" t="s">
        <v>15</v>
      </c>
      <c r="C42" s="7"/>
      <c r="D42" s="107"/>
      <c r="E42" s="1436">
        <f>AP53</f>
        <v>13.487543125073834</v>
      </c>
      <c r="F42" s="1436">
        <f t="shared" ref="F42:S42" si="81">AQ53</f>
        <v>10.438006135307111</v>
      </c>
      <c r="G42" s="1436">
        <f t="shared" si="81"/>
        <v>3.0495369897667262</v>
      </c>
      <c r="H42" s="1436">
        <f t="shared" si="81"/>
        <v>10.039330748991686</v>
      </c>
      <c r="I42" s="1436">
        <f t="shared" si="81"/>
        <v>2.392443982717992</v>
      </c>
      <c r="J42" s="1436">
        <f t="shared" si="81"/>
        <v>1.7228649171684485</v>
      </c>
      <c r="K42" s="1436">
        <f t="shared" si="81"/>
        <v>0.66957906554954227</v>
      </c>
      <c r="L42" s="1436">
        <f t="shared" si="81"/>
        <v>5.818636592334812</v>
      </c>
      <c r="M42" s="1436">
        <f t="shared" si="81"/>
        <v>1.1218424821067174</v>
      </c>
      <c r="N42" s="1436">
        <f t="shared" si="81"/>
        <v>1.0387272062125656</v>
      </c>
      <c r="O42" s="1436">
        <f t="shared" si="81"/>
        <v>8.3115275894152019E-2</v>
      </c>
      <c r="P42" s="1436">
        <f t="shared" si="81"/>
        <v>1.4557284767386458</v>
      </c>
      <c r="Q42" s="1436">
        <f t="shared" si="81"/>
        <v>1.40860395703248</v>
      </c>
      <c r="R42" s="1436">
        <f t="shared" si="81"/>
        <v>4.7124519706166171E-2</v>
      </c>
      <c r="S42" s="1436">
        <f t="shared" si="81"/>
        <v>3.2410656334894465</v>
      </c>
      <c r="T42" s="1436">
        <f t="shared" ref="T42" si="82">BE53</f>
        <v>2.7014569653660288</v>
      </c>
      <c r="U42" s="1436">
        <f t="shared" ref="U42" si="83">BF53</f>
        <v>0.53960866812341735</v>
      </c>
      <c r="V42" s="1436">
        <f t="shared" ref="V42" si="84">BG53</f>
        <v>1.8282501739388786</v>
      </c>
      <c r="W42" s="1436">
        <f t="shared" ref="W42" si="85">BH53</f>
        <v>0.40443362820345408</v>
      </c>
      <c r="X42" s="1436">
        <f t="shared" ref="X42" si="86">BI53</f>
        <v>1.4238165457354295</v>
      </c>
      <c r="Y42" s="1436">
        <f t="shared" ref="Y42" si="87">BJ53</f>
        <v>3.3819414230522424</v>
      </c>
      <c r="Z42" s="1436">
        <f t="shared" ref="Z42" si="88">BK53</f>
        <v>0.56421056180508256</v>
      </c>
      <c r="AA42" s="1436">
        <f t="shared" ref="AA42" si="89">BL53</f>
        <v>0.50442427880340857</v>
      </c>
      <c r="AB42" s="1436">
        <f t="shared" ref="AB42" si="90">BM53</f>
        <v>5.9786283001673858E-2</v>
      </c>
      <c r="AC42" s="1436">
        <f t="shared" ref="AC42" si="91">BN53</f>
        <v>2.8177308612471585</v>
      </c>
      <c r="AD42" s="1436">
        <f t="shared" ref="AD42" si="92">BO53</f>
        <v>1.2798899287859149</v>
      </c>
      <c r="AE42" s="1436">
        <f t="shared" ref="AE42" si="93">BP53</f>
        <v>1.1870041644944187</v>
      </c>
      <c r="AF42" s="1436">
        <f t="shared" ref="AF42:AG42" si="94">BQ53</f>
        <v>9.288576429149617E-2</v>
      </c>
      <c r="AG42" s="1436">
        <f t="shared" si="94"/>
        <v>1.5378409324612452</v>
      </c>
      <c r="AH42" s="1436">
        <f t="shared" ref="AH42" si="95">BS53</f>
        <v>1.424789685249678</v>
      </c>
      <c r="AI42" s="1436">
        <f t="shared" ref="AI42" si="96">BT53</f>
        <v>0.11305124721156773</v>
      </c>
      <c r="AJ42" s="1436">
        <f t="shared" ref="AJ42" si="97">BU53</f>
        <v>6.6270953029912066E-2</v>
      </c>
      <c r="AK42" s="1436">
        <f t="shared" ref="AK42" si="98">BV53</f>
        <v>4.5701332776628766E-2</v>
      </c>
      <c r="AL42" s="1437">
        <f t="shared" ref="AL42" si="99">BW53</f>
        <v>2.0569620253283308E-2</v>
      </c>
      <c r="AM42" s="3118" t="s">
        <v>1948</v>
      </c>
      <c r="AN42" s="2494" t="s">
        <v>1949</v>
      </c>
      <c r="AO42" s="1763">
        <v>1491.9999999998579</v>
      </c>
      <c r="AP42" s="1764">
        <v>12.872102118494722</v>
      </c>
      <c r="AQ42" s="1764">
        <v>10.086466580853832</v>
      </c>
      <c r="AR42" s="1764">
        <v>2.7856355376408937</v>
      </c>
      <c r="AS42" s="1764">
        <v>8.798504546862441</v>
      </c>
      <c r="AT42" s="1764">
        <v>2.6856903822225906</v>
      </c>
      <c r="AU42" s="1764">
        <v>1.9430752833202516</v>
      </c>
      <c r="AV42" s="1765">
        <v>0.7426150989023399</v>
      </c>
      <c r="AW42" s="1764">
        <v>4.3493891706647609</v>
      </c>
      <c r="AX42" s="1765">
        <v>0.87138451861032251</v>
      </c>
      <c r="AY42" s="1765">
        <v>0.82425512584812133</v>
      </c>
      <c r="AZ42" s="1765">
        <v>4.7129392762201058E-2</v>
      </c>
      <c r="BA42" s="1764">
        <v>1.3538114534320558</v>
      </c>
      <c r="BB42" s="1764">
        <v>1.2937048459989875</v>
      </c>
      <c r="BC42" s="1765">
        <v>6.0106607433067824E-2</v>
      </c>
      <c r="BD42" s="1764">
        <v>2.1241931986223821</v>
      </c>
      <c r="BE42" s="1764">
        <v>1.8359584945533238</v>
      </c>
      <c r="BF42" s="1765">
        <v>0.28823470406905838</v>
      </c>
      <c r="BG42" s="1764">
        <v>1.7634249939750908</v>
      </c>
      <c r="BH42" s="1765">
        <v>0.39812712876447831</v>
      </c>
      <c r="BI42" s="1764">
        <v>1.3652978652106127</v>
      </c>
      <c r="BJ42" s="1764">
        <v>4.014951459031745</v>
      </c>
      <c r="BK42" s="1765">
        <v>0.60245823564784273</v>
      </c>
      <c r="BL42" s="1765">
        <v>0.56692936815803219</v>
      </c>
      <c r="BM42" s="1765">
        <v>3.5528867489810545E-2</v>
      </c>
      <c r="BN42" s="1764">
        <v>3.4124932233839016</v>
      </c>
      <c r="BO42" s="1764">
        <v>1.410717376590783</v>
      </c>
      <c r="BP42" s="1764">
        <v>1.3361650575535766</v>
      </c>
      <c r="BQ42" s="1765">
        <v>7.455231903720641E-2</v>
      </c>
      <c r="BR42" s="1764">
        <v>2.0017758467931186</v>
      </c>
      <c r="BS42" s="1764">
        <v>1.8503826439492854</v>
      </c>
      <c r="BT42" s="1765">
        <v>0.15139320284383337</v>
      </c>
      <c r="BU42" s="1765">
        <v>5.8646112600541776E-2</v>
      </c>
      <c r="BV42" s="1765">
        <v>3.7868632707778405E-2</v>
      </c>
      <c r="BW42" s="1765">
        <v>2.0777479892763372E-2</v>
      </c>
      <c r="BX42" s="1764">
        <v>91.100806688652213</v>
      </c>
      <c r="BY42" s="1766">
        <v>106.61410901922632</v>
      </c>
    </row>
    <row r="43" spans="1:77" ht="17.100000000000001" customHeight="1">
      <c r="A43" s="813"/>
      <c r="B43" s="813" t="s">
        <v>342</v>
      </c>
      <c r="C43" s="813"/>
      <c r="D43" s="811"/>
      <c r="E43" s="1436">
        <f>AP42</f>
        <v>12.872102118494722</v>
      </c>
      <c r="F43" s="1436">
        <f t="shared" ref="F43:R46" si="100">AQ42</f>
        <v>10.086466580853832</v>
      </c>
      <c r="G43" s="1436">
        <f t="shared" si="100"/>
        <v>2.7856355376408937</v>
      </c>
      <c r="H43" s="1436">
        <f t="shared" si="100"/>
        <v>8.798504546862441</v>
      </c>
      <c r="I43" s="1436">
        <f t="shared" si="100"/>
        <v>2.6856903822225906</v>
      </c>
      <c r="J43" s="1436">
        <f t="shared" si="100"/>
        <v>1.9430752833202516</v>
      </c>
      <c r="K43" s="1436">
        <f t="shared" si="100"/>
        <v>0.7426150989023399</v>
      </c>
      <c r="L43" s="1436">
        <f t="shared" si="100"/>
        <v>4.3493891706647609</v>
      </c>
      <c r="M43" s="1436">
        <f t="shared" si="100"/>
        <v>0.87138451861032251</v>
      </c>
      <c r="N43" s="1436">
        <f t="shared" si="100"/>
        <v>0.82425512584812133</v>
      </c>
      <c r="O43" s="1436">
        <f t="shared" si="100"/>
        <v>4.7129392762201058E-2</v>
      </c>
      <c r="P43" s="1436">
        <f t="shared" si="100"/>
        <v>1.3538114534320558</v>
      </c>
      <c r="Q43" s="1436">
        <f t="shared" si="100"/>
        <v>1.2937048459989875</v>
      </c>
      <c r="R43" s="1436">
        <f t="shared" si="100"/>
        <v>6.0106607433067824E-2</v>
      </c>
      <c r="S43" s="1436">
        <f t="shared" ref="S43:S46" si="101">BD42</f>
        <v>2.1241931986223821</v>
      </c>
      <c r="T43" s="1436">
        <f t="shared" ref="T43:T46" si="102">BE42</f>
        <v>1.8359584945533238</v>
      </c>
      <c r="U43" s="1436">
        <f t="shared" ref="U43:U46" si="103">BF42</f>
        <v>0.28823470406905838</v>
      </c>
      <c r="V43" s="1436">
        <f t="shared" ref="V43:V46" si="104">BG42</f>
        <v>1.7634249939750908</v>
      </c>
      <c r="W43" s="1436">
        <f t="shared" ref="W43:W46" si="105">BH42</f>
        <v>0.39812712876447831</v>
      </c>
      <c r="X43" s="1436">
        <f t="shared" ref="X43:X46" si="106">BI42</f>
        <v>1.3652978652106127</v>
      </c>
      <c r="Y43" s="1436">
        <f t="shared" ref="Y43:Y46" si="107">BJ42</f>
        <v>4.014951459031745</v>
      </c>
      <c r="Z43" s="1436">
        <f t="shared" ref="Z43:Z46" si="108">BK42</f>
        <v>0.60245823564784273</v>
      </c>
      <c r="AA43" s="1436">
        <f t="shared" ref="AA43:AA46" si="109">BL42</f>
        <v>0.56692936815803219</v>
      </c>
      <c r="AB43" s="1436">
        <f t="shared" ref="AB43:AB46" si="110">BM42</f>
        <v>3.5528867489810545E-2</v>
      </c>
      <c r="AC43" s="1436">
        <f t="shared" ref="AC43:AC46" si="111">BN42</f>
        <v>3.4124932233839016</v>
      </c>
      <c r="AD43" s="1436">
        <f t="shared" ref="AD43:AD46" si="112">BO42</f>
        <v>1.410717376590783</v>
      </c>
      <c r="AE43" s="1436">
        <f t="shared" ref="AE43:AE46" si="113">BP42</f>
        <v>1.3361650575535766</v>
      </c>
      <c r="AF43" s="1436">
        <f t="shared" ref="AF43:AF46" si="114">BQ42</f>
        <v>7.455231903720641E-2</v>
      </c>
      <c r="AG43" s="1436">
        <f t="shared" ref="AG43:AG46" si="115">BR42</f>
        <v>2.0017758467931186</v>
      </c>
      <c r="AH43" s="1436">
        <f t="shared" ref="AH43:AH46" si="116">BS42</f>
        <v>1.8503826439492854</v>
      </c>
      <c r="AI43" s="1436">
        <f t="shared" ref="AI43:AI46" si="117">BT42</f>
        <v>0.15139320284383337</v>
      </c>
      <c r="AJ43" s="1436">
        <f t="shared" ref="AJ43:AJ46" si="118">BU42</f>
        <v>5.8646112600541776E-2</v>
      </c>
      <c r="AK43" s="1436">
        <f t="shared" ref="AK43:AK46" si="119">BV42</f>
        <v>3.7868632707778405E-2</v>
      </c>
      <c r="AL43" s="1437">
        <f t="shared" ref="AL43:AL46" si="120">BW42</f>
        <v>2.0777479892763372E-2</v>
      </c>
      <c r="AM43" s="3118"/>
      <c r="AN43" s="2494" t="s">
        <v>1950</v>
      </c>
      <c r="AO43" s="1763">
        <v>1089.0000000000198</v>
      </c>
      <c r="AP43" s="1764">
        <v>30.061652965428909</v>
      </c>
      <c r="AQ43" s="1764">
        <v>22.933523547150031</v>
      </c>
      <c r="AR43" s="1764">
        <v>7.1281294182788688</v>
      </c>
      <c r="AS43" s="1764">
        <v>24.866090194867994</v>
      </c>
      <c r="AT43" s="1764">
        <v>4.9428830148503335</v>
      </c>
      <c r="AU43" s="1764">
        <v>3.583563630531085</v>
      </c>
      <c r="AV43" s="1764">
        <v>1.3593193843192497</v>
      </c>
      <c r="AW43" s="1764">
        <v>16.000622385464371</v>
      </c>
      <c r="AX43" s="1764">
        <v>2.249826548310693</v>
      </c>
      <c r="AY43" s="1764">
        <v>2.0599494220698888</v>
      </c>
      <c r="AZ43" s="1765">
        <v>0.18987712624080419</v>
      </c>
      <c r="BA43" s="1764">
        <v>3.2036297316582352</v>
      </c>
      <c r="BB43" s="1764">
        <v>3.1285659626553</v>
      </c>
      <c r="BC43" s="1765">
        <v>7.5063769002935321E-2</v>
      </c>
      <c r="BD43" s="1764">
        <v>10.547166105495444</v>
      </c>
      <c r="BE43" s="1764">
        <v>8.5349818531605273</v>
      </c>
      <c r="BF43" s="1764">
        <v>2.0121842523349187</v>
      </c>
      <c r="BG43" s="1764">
        <v>3.9225847945532801</v>
      </c>
      <c r="BH43" s="1765">
        <v>0.95410854577524173</v>
      </c>
      <c r="BI43" s="1764">
        <v>2.9684762487780372</v>
      </c>
      <c r="BJ43" s="1764">
        <v>5.1955627705609118</v>
      </c>
      <c r="BK43" s="1765">
        <v>0.84969062923571081</v>
      </c>
      <c r="BL43" s="1765">
        <v>0.72605856545216718</v>
      </c>
      <c r="BM43" s="1765">
        <v>0.12363206378354365</v>
      </c>
      <c r="BN43" s="1764">
        <v>4.3458721413252013</v>
      </c>
      <c r="BO43" s="1764">
        <v>1.943817686241665</v>
      </c>
      <c r="BP43" s="1764">
        <v>1.7375428163304338</v>
      </c>
      <c r="BQ43" s="1765">
        <v>0.20627486991123106</v>
      </c>
      <c r="BR43" s="1764">
        <v>2.402054455083535</v>
      </c>
      <c r="BS43" s="1764">
        <v>2.2087527511753837</v>
      </c>
      <c r="BT43" s="1765">
        <v>0.19330170390815113</v>
      </c>
      <c r="BU43" s="1764">
        <v>0</v>
      </c>
      <c r="BV43" s="1764">
        <v>0</v>
      </c>
      <c r="BW43" s="1764">
        <v>0</v>
      </c>
      <c r="BX43" s="1764">
        <v>238.52982713130146</v>
      </c>
      <c r="BY43" s="1766">
        <v>346.25129104896837</v>
      </c>
    </row>
    <row r="44" spans="1:77" ht="17.100000000000001" customHeight="1">
      <c r="A44" s="813"/>
      <c r="B44" s="813" t="s">
        <v>343</v>
      </c>
      <c r="C44" s="813"/>
      <c r="D44" s="811"/>
      <c r="E44" s="1436">
        <f t="shared" ref="E44:E46" si="121">AP43</f>
        <v>30.061652965428909</v>
      </c>
      <c r="F44" s="1436">
        <f t="shared" si="100"/>
        <v>22.933523547150031</v>
      </c>
      <c r="G44" s="1436">
        <f t="shared" si="100"/>
        <v>7.1281294182788688</v>
      </c>
      <c r="H44" s="1436">
        <f t="shared" si="100"/>
        <v>24.866090194867994</v>
      </c>
      <c r="I44" s="1436">
        <f t="shared" si="100"/>
        <v>4.9428830148503335</v>
      </c>
      <c r="J44" s="1436">
        <f t="shared" si="100"/>
        <v>3.583563630531085</v>
      </c>
      <c r="K44" s="1436">
        <f t="shared" si="100"/>
        <v>1.3593193843192497</v>
      </c>
      <c r="L44" s="1436">
        <f t="shared" si="100"/>
        <v>16.000622385464371</v>
      </c>
      <c r="M44" s="1436">
        <f t="shared" si="100"/>
        <v>2.249826548310693</v>
      </c>
      <c r="N44" s="1436">
        <f t="shared" si="100"/>
        <v>2.0599494220698888</v>
      </c>
      <c r="O44" s="1436">
        <f t="shared" si="100"/>
        <v>0.18987712624080419</v>
      </c>
      <c r="P44" s="1436">
        <f t="shared" si="100"/>
        <v>3.2036297316582352</v>
      </c>
      <c r="Q44" s="1436">
        <f t="shared" si="100"/>
        <v>3.1285659626553</v>
      </c>
      <c r="R44" s="1436">
        <f t="shared" si="100"/>
        <v>7.5063769002935321E-2</v>
      </c>
      <c r="S44" s="1436">
        <f t="shared" si="101"/>
        <v>10.547166105495444</v>
      </c>
      <c r="T44" s="1436">
        <f t="shared" si="102"/>
        <v>8.5349818531605273</v>
      </c>
      <c r="U44" s="1436">
        <f t="shared" si="103"/>
        <v>2.0121842523349187</v>
      </c>
      <c r="V44" s="1436">
        <f t="shared" si="104"/>
        <v>3.9225847945532801</v>
      </c>
      <c r="W44" s="1436">
        <f t="shared" si="105"/>
        <v>0.95410854577524173</v>
      </c>
      <c r="X44" s="1436">
        <f t="shared" si="106"/>
        <v>2.9684762487780372</v>
      </c>
      <c r="Y44" s="1436">
        <f t="shared" si="107"/>
        <v>5.1955627705609118</v>
      </c>
      <c r="Z44" s="1436">
        <f t="shared" si="108"/>
        <v>0.84969062923571081</v>
      </c>
      <c r="AA44" s="1436">
        <f t="shared" si="109"/>
        <v>0.72605856545216718</v>
      </c>
      <c r="AB44" s="1436">
        <f t="shared" si="110"/>
        <v>0.12363206378354365</v>
      </c>
      <c r="AC44" s="1436">
        <f t="shared" si="111"/>
        <v>4.3458721413252013</v>
      </c>
      <c r="AD44" s="1436">
        <f t="shared" si="112"/>
        <v>1.943817686241665</v>
      </c>
      <c r="AE44" s="1436">
        <f t="shared" si="113"/>
        <v>1.7375428163304338</v>
      </c>
      <c r="AF44" s="1436">
        <f t="shared" si="114"/>
        <v>0.20627486991123106</v>
      </c>
      <c r="AG44" s="1436">
        <f t="shared" si="115"/>
        <v>2.402054455083535</v>
      </c>
      <c r="AH44" s="1436">
        <f t="shared" si="116"/>
        <v>2.2087527511753837</v>
      </c>
      <c r="AI44" s="1436">
        <f t="shared" si="117"/>
        <v>0.19330170390815113</v>
      </c>
      <c r="AJ44" s="1436">
        <f t="shared" si="118"/>
        <v>0</v>
      </c>
      <c r="AK44" s="1436">
        <f t="shared" si="119"/>
        <v>0</v>
      </c>
      <c r="AL44" s="1437">
        <f t="shared" si="120"/>
        <v>0</v>
      </c>
      <c r="AM44" s="3118"/>
      <c r="AN44" s="2494" t="s">
        <v>1951</v>
      </c>
      <c r="AO44" s="1763">
        <v>1286.0000000024863</v>
      </c>
      <c r="AP44" s="1764">
        <v>7.5758683255585924</v>
      </c>
      <c r="AQ44" s="1764">
        <v>5.8917759016525668</v>
      </c>
      <c r="AR44" s="1764">
        <v>1.6840924239060266</v>
      </c>
      <c r="AS44" s="1764">
        <v>5.1551599644548114</v>
      </c>
      <c r="AT44" s="1764">
        <v>1.3172831963268279</v>
      </c>
      <c r="AU44" s="1764">
        <v>1.0141561134562649</v>
      </c>
      <c r="AV44" s="1765">
        <v>0.30312708287056334</v>
      </c>
      <c r="AW44" s="1764">
        <v>2.7526114567154449</v>
      </c>
      <c r="AX44" s="1765">
        <v>0.8287945271431062</v>
      </c>
      <c r="AY44" s="1765">
        <v>0.75960990150434704</v>
      </c>
      <c r="AZ44" s="1765">
        <v>6.9184625638759073E-2</v>
      </c>
      <c r="BA44" s="1765">
        <v>0.91392375768389778</v>
      </c>
      <c r="BB44" s="1765">
        <v>0.86282955639529724</v>
      </c>
      <c r="BC44" s="1765">
        <v>5.1094201288600635E-2</v>
      </c>
      <c r="BD44" s="1764">
        <v>1.0098931718884412</v>
      </c>
      <c r="BE44" s="1765">
        <v>0.93617344293925797</v>
      </c>
      <c r="BF44" s="1765">
        <v>7.3719728949183258E-2</v>
      </c>
      <c r="BG44" s="1764">
        <v>1.0852653114125379</v>
      </c>
      <c r="BH44" s="1765">
        <v>0.1210305117381321</v>
      </c>
      <c r="BI44" s="1765">
        <v>0.96423479967440562</v>
      </c>
      <c r="BJ44" s="1764">
        <v>2.38377212471213</v>
      </c>
      <c r="BK44" s="1765">
        <v>0.46237132489073002</v>
      </c>
      <c r="BL44" s="1765">
        <v>0.40842035103305668</v>
      </c>
      <c r="BM44" s="1765">
        <v>5.3950973857673161E-2</v>
      </c>
      <c r="BN44" s="1764">
        <v>1.9214007998214007</v>
      </c>
      <c r="BO44" s="1765">
        <v>0.86389968895775893</v>
      </c>
      <c r="BP44" s="1765">
        <v>0.8016912908239533</v>
      </c>
      <c r="BQ44" s="1765">
        <v>6.2208398133805826E-2</v>
      </c>
      <c r="BR44" s="1764">
        <v>1.0575011108636414</v>
      </c>
      <c r="BS44" s="1765">
        <v>0.9878647337622567</v>
      </c>
      <c r="BT44" s="1765">
        <v>6.9636377101384983E-2</v>
      </c>
      <c r="BU44" s="1765">
        <v>3.6936236391651112E-2</v>
      </c>
      <c r="BV44" s="1764">
        <v>0</v>
      </c>
      <c r="BW44" s="1765">
        <v>3.6936236391651112E-2</v>
      </c>
      <c r="BX44" s="1764">
        <v>250.85759351648659</v>
      </c>
      <c r="BY44" s="1766">
        <v>191.2681309903366</v>
      </c>
    </row>
    <row r="45" spans="1:77" ht="17.100000000000001" customHeight="1">
      <c r="A45" s="813"/>
      <c r="B45" s="813" t="s">
        <v>1008</v>
      </c>
      <c r="C45" s="813"/>
      <c r="D45" s="811"/>
      <c r="E45" s="1436">
        <f t="shared" si="121"/>
        <v>7.5758683255585924</v>
      </c>
      <c r="F45" s="1436">
        <f t="shared" si="100"/>
        <v>5.8917759016525668</v>
      </c>
      <c r="G45" s="1436">
        <f t="shared" si="100"/>
        <v>1.6840924239060266</v>
      </c>
      <c r="H45" s="1436">
        <f t="shared" si="100"/>
        <v>5.1551599644548114</v>
      </c>
      <c r="I45" s="1436">
        <f t="shared" si="100"/>
        <v>1.3172831963268279</v>
      </c>
      <c r="J45" s="1436">
        <f t="shared" si="100"/>
        <v>1.0141561134562649</v>
      </c>
      <c r="K45" s="1436">
        <f t="shared" si="100"/>
        <v>0.30312708287056334</v>
      </c>
      <c r="L45" s="1436">
        <f t="shared" si="100"/>
        <v>2.7526114567154449</v>
      </c>
      <c r="M45" s="1436">
        <f t="shared" si="100"/>
        <v>0.8287945271431062</v>
      </c>
      <c r="N45" s="1436">
        <f t="shared" si="100"/>
        <v>0.75960990150434704</v>
      </c>
      <c r="O45" s="1436">
        <f t="shared" si="100"/>
        <v>6.9184625638759073E-2</v>
      </c>
      <c r="P45" s="1436">
        <f t="shared" si="100"/>
        <v>0.91392375768389778</v>
      </c>
      <c r="Q45" s="1436">
        <f t="shared" si="100"/>
        <v>0.86282955639529724</v>
      </c>
      <c r="R45" s="1436">
        <f t="shared" si="100"/>
        <v>5.1094201288600635E-2</v>
      </c>
      <c r="S45" s="1436">
        <f t="shared" si="101"/>
        <v>1.0098931718884412</v>
      </c>
      <c r="T45" s="1436">
        <f t="shared" si="102"/>
        <v>0.93617344293925797</v>
      </c>
      <c r="U45" s="1436">
        <f t="shared" si="103"/>
        <v>7.3719728949183258E-2</v>
      </c>
      <c r="V45" s="1436">
        <f t="shared" si="104"/>
        <v>1.0852653114125379</v>
      </c>
      <c r="W45" s="1436">
        <f t="shared" si="105"/>
        <v>0.1210305117381321</v>
      </c>
      <c r="X45" s="1436">
        <f t="shared" si="106"/>
        <v>0.96423479967440562</v>
      </c>
      <c r="Y45" s="1436">
        <f t="shared" si="107"/>
        <v>2.38377212471213</v>
      </c>
      <c r="Z45" s="1436">
        <f t="shared" si="108"/>
        <v>0.46237132489073002</v>
      </c>
      <c r="AA45" s="1436">
        <f t="shared" si="109"/>
        <v>0.40842035103305668</v>
      </c>
      <c r="AB45" s="1436">
        <f t="shared" si="110"/>
        <v>5.3950973857673161E-2</v>
      </c>
      <c r="AC45" s="1436">
        <f t="shared" si="111"/>
        <v>1.9214007998214007</v>
      </c>
      <c r="AD45" s="1436">
        <f t="shared" si="112"/>
        <v>0.86389968895775893</v>
      </c>
      <c r="AE45" s="1436">
        <f t="shared" si="113"/>
        <v>0.8016912908239533</v>
      </c>
      <c r="AF45" s="1436">
        <f t="shared" si="114"/>
        <v>6.2208398133805826E-2</v>
      </c>
      <c r="AG45" s="1436">
        <f t="shared" si="115"/>
        <v>1.0575011108636414</v>
      </c>
      <c r="AH45" s="1436">
        <f t="shared" si="116"/>
        <v>0.9878647337622567</v>
      </c>
      <c r="AI45" s="1436">
        <f t="shared" si="117"/>
        <v>6.9636377101384983E-2</v>
      </c>
      <c r="AJ45" s="1436">
        <f t="shared" si="118"/>
        <v>3.6936236391651112E-2</v>
      </c>
      <c r="AK45" s="1436">
        <f t="shared" si="119"/>
        <v>0</v>
      </c>
      <c r="AL45" s="1437">
        <f t="shared" si="120"/>
        <v>3.6936236391651112E-2</v>
      </c>
      <c r="AM45" s="3118"/>
      <c r="AN45" s="2494" t="s">
        <v>1952</v>
      </c>
      <c r="AO45" s="1763">
        <v>1347.0000000048844</v>
      </c>
      <c r="AP45" s="1764">
        <v>6.4136352987151817</v>
      </c>
      <c r="AQ45" s="1764">
        <v>5.0655715653474989</v>
      </c>
      <c r="AR45" s="1764">
        <v>1.3480637333676815</v>
      </c>
      <c r="AS45" s="1764">
        <v>4.0898246509759115</v>
      </c>
      <c r="AT45" s="1764">
        <v>1.032165613939509</v>
      </c>
      <c r="AU45" s="1765">
        <v>0.65125746091788017</v>
      </c>
      <c r="AV45" s="1765">
        <v>0.38090815302162961</v>
      </c>
      <c r="AW45" s="1764">
        <v>2.1414598654196824</v>
      </c>
      <c r="AX45" s="1765">
        <v>0.76710477128719967</v>
      </c>
      <c r="AY45" s="1765">
        <v>0.71714309685259359</v>
      </c>
      <c r="AZ45" s="1765">
        <v>4.996167443460621E-2</v>
      </c>
      <c r="BA45" s="1765">
        <v>0.67277123908128578</v>
      </c>
      <c r="BB45" s="1765">
        <v>0.66640405262496272</v>
      </c>
      <c r="BC45" s="1765">
        <v>6.367186456322965E-3</v>
      </c>
      <c r="BD45" s="1765">
        <v>0.70158385505119636</v>
      </c>
      <c r="BE45" s="1765">
        <v>0.6292741335170724</v>
      </c>
      <c r="BF45" s="1765">
        <v>7.2309721534123947E-2</v>
      </c>
      <c r="BG45" s="1765">
        <v>0.91619917161671682</v>
      </c>
      <c r="BH45" s="1765">
        <v>0.23759600363269534</v>
      </c>
      <c r="BI45" s="1765">
        <v>0.67860316798402154</v>
      </c>
      <c r="BJ45" s="1764">
        <v>2.1675101658551434</v>
      </c>
      <c r="BK45" s="1765">
        <v>0.38827287499559449</v>
      </c>
      <c r="BL45" s="1765">
        <v>0.34766386279456452</v>
      </c>
      <c r="BM45" s="1765">
        <v>4.0609012201029936E-2</v>
      </c>
      <c r="BN45" s="1764">
        <v>1.7792372908595484</v>
      </c>
      <c r="BO45" s="1765">
        <v>0.99536993504223736</v>
      </c>
      <c r="BP45" s="1765">
        <v>0.94456000061074408</v>
      </c>
      <c r="BQ45" s="1765">
        <v>5.0809934431493481E-2</v>
      </c>
      <c r="BR45" s="1765">
        <v>0.78386735581731148</v>
      </c>
      <c r="BS45" s="1765">
        <v>0.7367161993138287</v>
      </c>
      <c r="BT45" s="1765">
        <v>4.7151156503482727E-2</v>
      </c>
      <c r="BU45" s="1765">
        <v>0.15630048188413045</v>
      </c>
      <c r="BV45" s="1765">
        <v>0.13495675508315866</v>
      </c>
      <c r="BW45" s="1765">
        <v>2.1343726800971762E-2</v>
      </c>
      <c r="BX45" s="1764">
        <v>86.631118207068752</v>
      </c>
      <c r="BY45" s="1766">
        <v>130.98493860294184</v>
      </c>
    </row>
    <row r="46" spans="1:77" ht="17.100000000000001" customHeight="1">
      <c r="A46" s="813"/>
      <c r="B46" s="813" t="s">
        <v>16</v>
      </c>
      <c r="C46" s="813"/>
      <c r="D46" s="811"/>
      <c r="E46" s="1436">
        <f t="shared" si="121"/>
        <v>6.4136352987151817</v>
      </c>
      <c r="F46" s="1436">
        <f t="shared" si="100"/>
        <v>5.0655715653474989</v>
      </c>
      <c r="G46" s="1436">
        <f t="shared" si="100"/>
        <v>1.3480637333676815</v>
      </c>
      <c r="H46" s="1436">
        <f t="shared" si="100"/>
        <v>4.0898246509759115</v>
      </c>
      <c r="I46" s="1436">
        <f t="shared" si="100"/>
        <v>1.032165613939509</v>
      </c>
      <c r="J46" s="1436">
        <f t="shared" si="100"/>
        <v>0.65125746091788017</v>
      </c>
      <c r="K46" s="1436">
        <f t="shared" si="100"/>
        <v>0.38090815302162961</v>
      </c>
      <c r="L46" s="1436">
        <f t="shared" si="100"/>
        <v>2.1414598654196824</v>
      </c>
      <c r="M46" s="1436">
        <f t="shared" si="100"/>
        <v>0.76710477128719967</v>
      </c>
      <c r="N46" s="1436">
        <f t="shared" si="100"/>
        <v>0.71714309685259359</v>
      </c>
      <c r="O46" s="1436">
        <f t="shared" si="100"/>
        <v>4.996167443460621E-2</v>
      </c>
      <c r="P46" s="1436">
        <f t="shared" si="100"/>
        <v>0.67277123908128578</v>
      </c>
      <c r="Q46" s="1436">
        <f t="shared" si="100"/>
        <v>0.66640405262496272</v>
      </c>
      <c r="R46" s="1436">
        <f t="shared" si="100"/>
        <v>6.367186456322965E-3</v>
      </c>
      <c r="S46" s="1436">
        <f t="shared" si="101"/>
        <v>0.70158385505119636</v>
      </c>
      <c r="T46" s="1436">
        <f t="shared" si="102"/>
        <v>0.6292741335170724</v>
      </c>
      <c r="U46" s="1436">
        <f t="shared" si="103"/>
        <v>7.2309721534123947E-2</v>
      </c>
      <c r="V46" s="1436">
        <f t="shared" si="104"/>
        <v>0.91619917161671682</v>
      </c>
      <c r="W46" s="1436">
        <f t="shared" si="105"/>
        <v>0.23759600363269534</v>
      </c>
      <c r="X46" s="1436">
        <f t="shared" si="106"/>
        <v>0.67860316798402154</v>
      </c>
      <c r="Y46" s="1436">
        <f t="shared" si="107"/>
        <v>2.1675101658551434</v>
      </c>
      <c r="Z46" s="1436">
        <f t="shared" si="108"/>
        <v>0.38827287499559449</v>
      </c>
      <c r="AA46" s="1436">
        <f t="shared" si="109"/>
        <v>0.34766386279456452</v>
      </c>
      <c r="AB46" s="1436">
        <f t="shared" si="110"/>
        <v>4.0609012201029936E-2</v>
      </c>
      <c r="AC46" s="1436">
        <f t="shared" si="111"/>
        <v>1.7792372908595484</v>
      </c>
      <c r="AD46" s="1436">
        <f t="shared" si="112"/>
        <v>0.99536993504223736</v>
      </c>
      <c r="AE46" s="1436">
        <f t="shared" si="113"/>
        <v>0.94456000061074408</v>
      </c>
      <c r="AF46" s="1436">
        <f t="shared" si="114"/>
        <v>5.0809934431493481E-2</v>
      </c>
      <c r="AG46" s="1436">
        <f t="shared" si="115"/>
        <v>0.78386735581731148</v>
      </c>
      <c r="AH46" s="1436">
        <f t="shared" si="116"/>
        <v>0.7367161993138287</v>
      </c>
      <c r="AI46" s="1436">
        <f t="shared" si="117"/>
        <v>4.7151156503482727E-2</v>
      </c>
      <c r="AJ46" s="1436">
        <f t="shared" si="118"/>
        <v>0.15630048188413045</v>
      </c>
      <c r="AK46" s="1436">
        <f t="shared" si="119"/>
        <v>0.13495675508315866</v>
      </c>
      <c r="AL46" s="1437">
        <f t="shared" si="120"/>
        <v>2.1343726800971762E-2</v>
      </c>
      <c r="AM46" s="3118"/>
      <c r="AN46" s="2494" t="s">
        <v>1953</v>
      </c>
      <c r="AO46" s="1763">
        <v>2447.0222575517532</v>
      </c>
      <c r="AP46" s="1764">
        <v>8.5516493760906158</v>
      </c>
      <c r="AQ46" s="1764">
        <v>6.353967731733249</v>
      </c>
      <c r="AR46" s="1764">
        <v>2.1976816443573557</v>
      </c>
      <c r="AS46" s="1764">
        <v>6.7161452557742276</v>
      </c>
      <c r="AT46" s="1764">
        <v>1.5742144809999827</v>
      </c>
      <c r="AU46" s="1765">
        <v>0.88486136246941727</v>
      </c>
      <c r="AV46" s="1765">
        <v>0.68935311853056491</v>
      </c>
      <c r="AW46" s="1764">
        <v>3.9284216787828523</v>
      </c>
      <c r="AX46" s="1765">
        <v>0.92840110367794815</v>
      </c>
      <c r="AY46" s="1765">
        <v>0.82445003545542905</v>
      </c>
      <c r="AZ46" s="1765">
        <v>0.10395106822251851</v>
      </c>
      <c r="BA46" s="1764">
        <v>1.1971931830481677</v>
      </c>
      <c r="BB46" s="1764">
        <v>1.1657190770811607</v>
      </c>
      <c r="BC46" s="1765">
        <v>3.1474105967006914E-2</v>
      </c>
      <c r="BD46" s="1764">
        <v>1.802827392056745</v>
      </c>
      <c r="BE46" s="1764">
        <v>1.5308665725708808</v>
      </c>
      <c r="BF46" s="1765">
        <v>0.27196081948586637</v>
      </c>
      <c r="BG46" s="1764">
        <v>1.2135090959913919</v>
      </c>
      <c r="BH46" s="1765">
        <v>0.21615529835137709</v>
      </c>
      <c r="BI46" s="1765">
        <v>0.99735379764001464</v>
      </c>
      <c r="BJ46" s="1764">
        <v>1.8111888531313713</v>
      </c>
      <c r="BK46" s="1765">
        <v>0.31051915829538296</v>
      </c>
      <c r="BL46" s="1765">
        <v>0.29504633093372123</v>
      </c>
      <c r="BM46" s="1765">
        <v>1.5472827361661752E-2</v>
      </c>
      <c r="BN46" s="1764">
        <v>1.5006696948359886</v>
      </c>
      <c r="BO46" s="1765">
        <v>0.71982666855223809</v>
      </c>
      <c r="BP46" s="1765">
        <v>0.68696359735684531</v>
      </c>
      <c r="BQ46" s="1765">
        <v>3.2863071195392925E-2</v>
      </c>
      <c r="BR46" s="1765">
        <v>0.78084302628374969</v>
      </c>
      <c r="BS46" s="1765">
        <v>0.72559019032941818</v>
      </c>
      <c r="BT46" s="1765">
        <v>5.5252835954331878E-2</v>
      </c>
      <c r="BU46" s="1765">
        <v>2.4315267185007511E-2</v>
      </c>
      <c r="BV46" s="1765">
        <v>2.4315267185007511E-2</v>
      </c>
      <c r="BW46" s="1764">
        <v>0</v>
      </c>
      <c r="BX46" s="1764">
        <v>73.825132486242552</v>
      </c>
      <c r="BY46" s="1766">
        <v>121.16481880514236</v>
      </c>
    </row>
    <row r="47" spans="1:77" ht="17.100000000000001" customHeight="1">
      <c r="A47" s="813"/>
      <c r="B47" s="1244" t="s">
        <v>380</v>
      </c>
      <c r="C47" s="813"/>
      <c r="D47" s="811"/>
      <c r="E47" s="1436">
        <f>AP54</f>
        <v>6.6301309371491506</v>
      </c>
      <c r="F47" s="1436">
        <f t="shared" ref="F47:S47" si="122">AQ54</f>
        <v>4.9720795554515806</v>
      </c>
      <c r="G47" s="1436">
        <f t="shared" si="122"/>
        <v>1.6580513816975744</v>
      </c>
      <c r="H47" s="1436">
        <f t="shared" si="122"/>
        <v>4.7399797955809975</v>
      </c>
      <c r="I47" s="1436">
        <f t="shared" si="122"/>
        <v>1.2670603504018692</v>
      </c>
      <c r="J47" s="1436">
        <f t="shared" si="122"/>
        <v>0.71023444724892304</v>
      </c>
      <c r="K47" s="1436">
        <f t="shared" si="122"/>
        <v>0.55682590315294866</v>
      </c>
      <c r="L47" s="1436">
        <f t="shared" si="122"/>
        <v>2.5964317728546149</v>
      </c>
      <c r="M47" s="1436">
        <f t="shared" si="122"/>
        <v>0.71764579070482848</v>
      </c>
      <c r="N47" s="1436">
        <f t="shared" si="122"/>
        <v>0.65960244485814989</v>
      </c>
      <c r="O47" s="1436">
        <f t="shared" si="122"/>
        <v>5.8043345846678196E-2</v>
      </c>
      <c r="P47" s="1436">
        <f t="shared" si="122"/>
        <v>0.81073670062827452</v>
      </c>
      <c r="Q47" s="1436">
        <f t="shared" si="122"/>
        <v>0.78461762695769555</v>
      </c>
      <c r="R47" s="1436">
        <f t="shared" si="122"/>
        <v>2.6119073670578825E-2</v>
      </c>
      <c r="S47" s="1436">
        <f t="shared" si="122"/>
        <v>1.0680492815215186</v>
      </c>
      <c r="T47" s="1436">
        <f t="shared" ref="T47" si="123">BE54</f>
        <v>0.9198357839537411</v>
      </c>
      <c r="U47" s="1436">
        <f t="shared" ref="U47" si="124">BF54</f>
        <v>0.14821349756777841</v>
      </c>
      <c r="V47" s="1436">
        <f t="shared" ref="V47" si="125">BG54</f>
        <v>0.87648767232450864</v>
      </c>
      <c r="W47" s="1436">
        <f t="shared" ref="W47" si="126">BH54</f>
        <v>0.14701449762375376</v>
      </c>
      <c r="X47" s="1436">
        <f t="shared" ref="X47" si="127">BI54</f>
        <v>0.72947317470075523</v>
      </c>
      <c r="Y47" s="1436">
        <f t="shared" ref="Y47" si="128">BJ54</f>
        <v>1.7245533570064051</v>
      </c>
      <c r="Z47" s="1436">
        <f t="shared" ref="Z47" si="129">BK54</f>
        <v>0.2326985710712457</v>
      </c>
      <c r="AA47" s="1436">
        <f t="shared" ref="AA47" si="130">BL54</f>
        <v>0.2168217909771592</v>
      </c>
      <c r="AB47" s="1436">
        <f t="shared" ref="AB47" si="131">BM54</f>
        <v>1.5876780094086492E-2</v>
      </c>
      <c r="AC47" s="1436">
        <f t="shared" ref="AC47" si="132">BN54</f>
        <v>1.4918547859351585</v>
      </c>
      <c r="AD47" s="1436">
        <f t="shared" ref="AD47" si="133">BO54</f>
        <v>0.64014223897383493</v>
      </c>
      <c r="AE47" s="1436">
        <f t="shared" ref="AE47" si="134">BP54</f>
        <v>0.59282532540625688</v>
      </c>
      <c r="AF47" s="1436">
        <f t="shared" ref="AF47:AG47" si="135">BQ54</f>
        <v>4.7316913567577883E-2</v>
      </c>
      <c r="AG47" s="1436">
        <f t="shared" si="135"/>
        <v>0.8517125469613247</v>
      </c>
      <c r="AH47" s="1436">
        <f t="shared" ref="AH47" si="136">BS54</f>
        <v>0.7970795880277517</v>
      </c>
      <c r="AI47" s="1436">
        <f t="shared" ref="AI47" si="137">BT54</f>
        <v>5.463295893357295E-2</v>
      </c>
      <c r="AJ47" s="1436">
        <f t="shared" ref="AJ47" si="138">BU54</f>
        <v>0.16559778456174912</v>
      </c>
      <c r="AK47" s="1436">
        <f t="shared" ref="AK47" si="139">BV54</f>
        <v>0.14404805039814925</v>
      </c>
      <c r="AL47" s="1437">
        <f t="shared" ref="AL47" si="140">BW54</f>
        <v>2.1549734163599881E-2</v>
      </c>
      <c r="AM47" s="3118"/>
      <c r="AN47" s="2494" t="s">
        <v>1954</v>
      </c>
      <c r="AO47" s="1763">
        <v>2472.0000000184391</v>
      </c>
      <c r="AP47" s="1764">
        <v>4.7280280292402406</v>
      </c>
      <c r="AQ47" s="1764">
        <v>3.6041543431604417</v>
      </c>
      <c r="AR47" s="1764">
        <v>1.123873686079798</v>
      </c>
      <c r="AS47" s="1764">
        <v>2.7837820343909447</v>
      </c>
      <c r="AT47" s="1765">
        <v>0.96300978645893376</v>
      </c>
      <c r="AU47" s="1765">
        <v>0.53737200861260703</v>
      </c>
      <c r="AV47" s="1765">
        <v>0.42563777784632684</v>
      </c>
      <c r="AW47" s="1764">
        <v>1.2779006455826225</v>
      </c>
      <c r="AX47" s="1765">
        <v>0.50902000521183788</v>
      </c>
      <c r="AY47" s="1765">
        <v>0.4964205179599615</v>
      </c>
      <c r="AZ47" s="1765">
        <v>1.2599487251876242E-2</v>
      </c>
      <c r="BA47" s="1765">
        <v>0.42818507682180534</v>
      </c>
      <c r="BB47" s="1765">
        <v>0.40736692678357711</v>
      </c>
      <c r="BC47" s="1765">
        <v>2.08181500382283E-2</v>
      </c>
      <c r="BD47" s="1765">
        <v>0.34069556354897929</v>
      </c>
      <c r="BE47" s="1765">
        <v>0.31497901219630031</v>
      </c>
      <c r="BF47" s="1765">
        <v>2.5716551352679005E-2</v>
      </c>
      <c r="BG47" s="1765">
        <v>0.54287160234938914</v>
      </c>
      <c r="BH47" s="1765">
        <v>7.8572313851834705E-2</v>
      </c>
      <c r="BI47" s="1765">
        <v>0.46429928849755453</v>
      </c>
      <c r="BJ47" s="1764">
        <v>1.6387932488711845</v>
      </c>
      <c r="BK47" s="1765">
        <v>0.15566430366356246</v>
      </c>
      <c r="BL47" s="1765">
        <v>0.13938765248240692</v>
      </c>
      <c r="BM47" s="1765">
        <v>1.6276651181155535E-2</v>
      </c>
      <c r="BN47" s="1764">
        <v>1.4831289452076222</v>
      </c>
      <c r="BO47" s="1765">
        <v>0.56126296196848702</v>
      </c>
      <c r="BP47" s="1765">
        <v>0.49963825147873392</v>
      </c>
      <c r="BQ47" s="1765">
        <v>6.162471048975305E-2</v>
      </c>
      <c r="BR47" s="1765">
        <v>0.92186598323913516</v>
      </c>
      <c r="BS47" s="1765">
        <v>0.86784663792478989</v>
      </c>
      <c r="BT47" s="1765">
        <v>5.4019345314345178E-2</v>
      </c>
      <c r="BU47" s="1765">
        <v>0.30545274597811195</v>
      </c>
      <c r="BV47" s="1765">
        <v>0.26257102187023262</v>
      </c>
      <c r="BW47" s="1765">
        <v>4.2881724107879327E-2</v>
      </c>
      <c r="BX47" s="1764">
        <v>69.908560042326528</v>
      </c>
      <c r="BY47" s="1766">
        <v>67.5982811762251</v>
      </c>
    </row>
    <row r="48" spans="1:77" ht="17.100000000000001" customHeight="1">
      <c r="A48" s="813"/>
      <c r="B48" s="813" t="s">
        <v>344</v>
      </c>
      <c r="C48" s="813"/>
      <c r="D48" s="811"/>
      <c r="E48" s="1436">
        <f>AP46</f>
        <v>8.5516493760906158</v>
      </c>
      <c r="F48" s="1436">
        <f t="shared" ref="F48:S48" si="141">AQ46</f>
        <v>6.353967731733249</v>
      </c>
      <c r="G48" s="1436">
        <f t="shared" si="141"/>
        <v>2.1976816443573557</v>
      </c>
      <c r="H48" s="1436">
        <f t="shared" si="141"/>
        <v>6.7161452557742276</v>
      </c>
      <c r="I48" s="1436">
        <f t="shared" si="141"/>
        <v>1.5742144809999827</v>
      </c>
      <c r="J48" s="1436">
        <f t="shared" si="141"/>
        <v>0.88486136246941727</v>
      </c>
      <c r="K48" s="1436">
        <f t="shared" si="141"/>
        <v>0.68935311853056491</v>
      </c>
      <c r="L48" s="1436">
        <f t="shared" si="141"/>
        <v>3.9284216787828523</v>
      </c>
      <c r="M48" s="1436">
        <f t="shared" si="141"/>
        <v>0.92840110367794815</v>
      </c>
      <c r="N48" s="1436">
        <f t="shared" si="141"/>
        <v>0.82445003545542905</v>
      </c>
      <c r="O48" s="1436">
        <f t="shared" si="141"/>
        <v>0.10395106822251851</v>
      </c>
      <c r="P48" s="1436">
        <f t="shared" si="141"/>
        <v>1.1971931830481677</v>
      </c>
      <c r="Q48" s="1436">
        <f t="shared" si="141"/>
        <v>1.1657190770811607</v>
      </c>
      <c r="R48" s="1436">
        <f t="shared" si="141"/>
        <v>3.1474105967006914E-2</v>
      </c>
      <c r="S48" s="1436">
        <f t="shared" si="141"/>
        <v>1.802827392056745</v>
      </c>
      <c r="T48" s="1436">
        <f t="shared" ref="T48:T49" si="142">BE46</f>
        <v>1.5308665725708808</v>
      </c>
      <c r="U48" s="1436">
        <f t="shared" ref="U48:U49" si="143">BF46</f>
        <v>0.27196081948586637</v>
      </c>
      <c r="V48" s="1436">
        <f t="shared" ref="V48:V49" si="144">BG46</f>
        <v>1.2135090959913919</v>
      </c>
      <c r="W48" s="1436">
        <f t="shared" ref="W48:W49" si="145">BH46</f>
        <v>0.21615529835137709</v>
      </c>
      <c r="X48" s="1436">
        <f t="shared" ref="X48:X49" si="146">BI46</f>
        <v>0.99735379764001464</v>
      </c>
      <c r="Y48" s="1436">
        <f t="shared" ref="Y48:Y49" si="147">BJ46</f>
        <v>1.8111888531313713</v>
      </c>
      <c r="Z48" s="1436">
        <f t="shared" ref="Z48:Z49" si="148">BK46</f>
        <v>0.31051915829538296</v>
      </c>
      <c r="AA48" s="1436">
        <f t="shared" ref="AA48:AA49" si="149">BL46</f>
        <v>0.29504633093372123</v>
      </c>
      <c r="AB48" s="1436">
        <f t="shared" ref="AB48:AB49" si="150">BM46</f>
        <v>1.5472827361661752E-2</v>
      </c>
      <c r="AC48" s="1436">
        <f t="shared" ref="AC48:AC49" si="151">BN46</f>
        <v>1.5006696948359886</v>
      </c>
      <c r="AD48" s="1436">
        <f t="shared" ref="AD48:AD49" si="152">BO46</f>
        <v>0.71982666855223809</v>
      </c>
      <c r="AE48" s="1436">
        <f t="shared" ref="AE48:AE49" si="153">BP46</f>
        <v>0.68696359735684531</v>
      </c>
      <c r="AF48" s="1436">
        <f t="shared" ref="AF48:AG49" si="154">BQ46</f>
        <v>3.2863071195392925E-2</v>
      </c>
      <c r="AG48" s="1436">
        <f t="shared" si="154"/>
        <v>0.78084302628374969</v>
      </c>
      <c r="AH48" s="1436">
        <f t="shared" ref="AH48:AH49" si="155">BS46</f>
        <v>0.72559019032941818</v>
      </c>
      <c r="AI48" s="1436">
        <f t="shared" ref="AI48:AI49" si="156">BT46</f>
        <v>5.5252835954331878E-2</v>
      </c>
      <c r="AJ48" s="1436">
        <f t="shared" ref="AJ48:AJ49" si="157">BU46</f>
        <v>2.4315267185007511E-2</v>
      </c>
      <c r="AK48" s="1436">
        <f t="shared" ref="AK48:AK49" si="158">BV46</f>
        <v>2.4315267185007511E-2</v>
      </c>
      <c r="AL48" s="1437">
        <f t="shared" ref="AL48:AL49" si="159">BW46</f>
        <v>0</v>
      </c>
      <c r="AM48" s="3118"/>
      <c r="AN48" s="2494" t="s">
        <v>1955</v>
      </c>
      <c r="AO48" s="1763">
        <v>1480.999999999857</v>
      </c>
      <c r="AP48" s="1764">
        <v>5.8056357609166245</v>
      </c>
      <c r="AQ48" s="1764">
        <v>4.5931799277787322</v>
      </c>
      <c r="AR48" s="1764">
        <v>1.2124558331378901</v>
      </c>
      <c r="AS48" s="1764">
        <v>3.5357103891328143</v>
      </c>
      <c r="AT48" s="1765">
        <v>0.84514560349555212</v>
      </c>
      <c r="AU48" s="1765">
        <v>0.53481567021155241</v>
      </c>
      <c r="AV48" s="1765">
        <v>0.31032993328399966</v>
      </c>
      <c r="AW48" s="1764">
        <v>1.8935893096720409</v>
      </c>
      <c r="AX48" s="1765">
        <v>0.46913079457606172</v>
      </c>
      <c r="AY48" s="1765">
        <v>0.42127403812266562</v>
      </c>
      <c r="AZ48" s="1765">
        <v>4.7856756453396057E-2</v>
      </c>
      <c r="BA48" s="1765">
        <v>0.78729344917336785</v>
      </c>
      <c r="BB48" s="1765">
        <v>0.75852052654492341</v>
      </c>
      <c r="BC48" s="1765">
        <v>2.8772922628444383E-2</v>
      </c>
      <c r="BD48" s="1765">
        <v>0.63716506592261024</v>
      </c>
      <c r="BE48" s="1765">
        <v>0.52645855059084956</v>
      </c>
      <c r="BF48" s="1765">
        <v>0.1107065153317606</v>
      </c>
      <c r="BG48" s="1765">
        <v>0.796975475965224</v>
      </c>
      <c r="BH48" s="1765">
        <v>0.17430581943124862</v>
      </c>
      <c r="BI48" s="1765">
        <v>0.62266965653397566</v>
      </c>
      <c r="BJ48" s="1764">
        <v>2.0368534695691771</v>
      </c>
      <c r="BK48" s="1765">
        <v>0.22772276785243714</v>
      </c>
      <c r="BL48" s="1765">
        <v>0.22704754840611704</v>
      </c>
      <c r="BM48" s="1765">
        <v>6.7521944632011922E-4</v>
      </c>
      <c r="BN48" s="1764">
        <v>1.8091307017167402</v>
      </c>
      <c r="BO48" s="1765">
        <v>0.97466183594553091</v>
      </c>
      <c r="BP48" s="1765">
        <v>0.91601123603894496</v>
      </c>
      <c r="BQ48" s="1765">
        <v>5.865059990658579E-2</v>
      </c>
      <c r="BR48" s="1765">
        <v>0.83446886577120938</v>
      </c>
      <c r="BS48" s="1765">
        <v>0.80167463621780244</v>
      </c>
      <c r="BT48" s="1765">
        <v>3.2794229553407023E-2</v>
      </c>
      <c r="BU48" s="1765">
        <v>0.23307190221463034</v>
      </c>
      <c r="BV48" s="1765">
        <v>0.23307190221463034</v>
      </c>
      <c r="BW48" s="1764">
        <v>0</v>
      </c>
      <c r="BX48" s="1764">
        <v>89.347167731927001</v>
      </c>
      <c r="BY48" s="1766">
        <v>90.191560783175134</v>
      </c>
    </row>
    <row r="49" spans="1:77" ht="17.100000000000001" customHeight="1">
      <c r="A49" s="813"/>
      <c r="B49" s="813" t="s">
        <v>310</v>
      </c>
      <c r="C49" s="813"/>
      <c r="D49" s="811"/>
      <c r="E49" s="1436">
        <f>AP47</f>
        <v>4.7280280292402406</v>
      </c>
      <c r="F49" s="1436">
        <f t="shared" ref="F49:S49" si="160">AQ47</f>
        <v>3.6041543431604417</v>
      </c>
      <c r="G49" s="1436">
        <f t="shared" si="160"/>
        <v>1.123873686079798</v>
      </c>
      <c r="H49" s="1436">
        <f t="shared" si="160"/>
        <v>2.7837820343909447</v>
      </c>
      <c r="I49" s="1436">
        <f t="shared" si="160"/>
        <v>0.96300978645893376</v>
      </c>
      <c r="J49" s="1436">
        <f t="shared" si="160"/>
        <v>0.53737200861260703</v>
      </c>
      <c r="K49" s="1436">
        <f t="shared" si="160"/>
        <v>0.42563777784632684</v>
      </c>
      <c r="L49" s="1436">
        <f t="shared" si="160"/>
        <v>1.2779006455826225</v>
      </c>
      <c r="M49" s="1436">
        <f t="shared" si="160"/>
        <v>0.50902000521183788</v>
      </c>
      <c r="N49" s="1436">
        <f t="shared" si="160"/>
        <v>0.4964205179599615</v>
      </c>
      <c r="O49" s="1436">
        <f t="shared" si="160"/>
        <v>1.2599487251876242E-2</v>
      </c>
      <c r="P49" s="1436">
        <f t="shared" si="160"/>
        <v>0.42818507682180534</v>
      </c>
      <c r="Q49" s="1436">
        <f t="shared" si="160"/>
        <v>0.40736692678357711</v>
      </c>
      <c r="R49" s="1436">
        <f t="shared" si="160"/>
        <v>2.08181500382283E-2</v>
      </c>
      <c r="S49" s="1436">
        <f t="shared" si="160"/>
        <v>0.34069556354897929</v>
      </c>
      <c r="T49" s="1436">
        <f t="shared" si="142"/>
        <v>0.31497901219630031</v>
      </c>
      <c r="U49" s="1436">
        <f t="shared" si="143"/>
        <v>2.5716551352679005E-2</v>
      </c>
      <c r="V49" s="1436">
        <f t="shared" si="144"/>
        <v>0.54287160234938914</v>
      </c>
      <c r="W49" s="1436">
        <f t="shared" si="145"/>
        <v>7.8572313851834705E-2</v>
      </c>
      <c r="X49" s="1436">
        <f t="shared" si="146"/>
        <v>0.46429928849755453</v>
      </c>
      <c r="Y49" s="1436">
        <f t="shared" si="147"/>
        <v>1.6387932488711845</v>
      </c>
      <c r="Z49" s="1436">
        <f t="shared" si="148"/>
        <v>0.15566430366356246</v>
      </c>
      <c r="AA49" s="1436">
        <f t="shared" si="149"/>
        <v>0.13938765248240692</v>
      </c>
      <c r="AB49" s="1436">
        <f t="shared" si="150"/>
        <v>1.6276651181155535E-2</v>
      </c>
      <c r="AC49" s="1436">
        <f t="shared" si="151"/>
        <v>1.4831289452076222</v>
      </c>
      <c r="AD49" s="1436">
        <f t="shared" si="152"/>
        <v>0.56126296196848702</v>
      </c>
      <c r="AE49" s="1436">
        <f t="shared" si="153"/>
        <v>0.49963825147873392</v>
      </c>
      <c r="AF49" s="1436">
        <f t="shared" si="154"/>
        <v>6.162471048975305E-2</v>
      </c>
      <c r="AG49" s="1436">
        <f t="shared" ref="AG49" si="161">BR47</f>
        <v>0.92186598323913516</v>
      </c>
      <c r="AH49" s="1436">
        <f t="shared" si="155"/>
        <v>0.86784663792478989</v>
      </c>
      <c r="AI49" s="1436">
        <f t="shared" si="156"/>
        <v>5.4019345314345178E-2</v>
      </c>
      <c r="AJ49" s="1436">
        <f t="shared" si="157"/>
        <v>0.30545274597811195</v>
      </c>
      <c r="AK49" s="1436">
        <f t="shared" si="158"/>
        <v>0.26257102187023262</v>
      </c>
      <c r="AL49" s="1437">
        <f t="shared" si="159"/>
        <v>4.2881724107879327E-2</v>
      </c>
      <c r="AM49" s="3118"/>
      <c r="AN49" s="2494" t="s">
        <v>1956</v>
      </c>
      <c r="AO49" s="1763">
        <v>1982.0000000002171</v>
      </c>
      <c r="AP49" s="1764">
        <v>9.1832298042262579</v>
      </c>
      <c r="AQ49" s="1764">
        <v>7.0386069495762085</v>
      </c>
      <c r="AR49" s="1764">
        <v>2.144622854650049</v>
      </c>
      <c r="AS49" s="1764">
        <v>6.6011994369281455</v>
      </c>
      <c r="AT49" s="1764">
        <v>1.3037000490179087</v>
      </c>
      <c r="AU49" s="1765">
        <v>0.89735499540532226</v>
      </c>
      <c r="AV49" s="1765">
        <v>0.40634505361258849</v>
      </c>
      <c r="AW49" s="1764">
        <v>4.0144578055705153</v>
      </c>
      <c r="AX49" s="1765">
        <v>0.95879516875757709</v>
      </c>
      <c r="AY49" s="1765">
        <v>0.88192732144915442</v>
      </c>
      <c r="AZ49" s="1765">
        <v>7.6867847308422624E-2</v>
      </c>
      <c r="BA49" s="1764">
        <v>1.0656949444322197</v>
      </c>
      <c r="BB49" s="1765">
        <v>0.99522498915644553</v>
      </c>
      <c r="BC49" s="1765">
        <v>7.0469955275774696E-2</v>
      </c>
      <c r="BD49" s="1764">
        <v>1.9899676923807135</v>
      </c>
      <c r="BE49" s="1764">
        <v>1.6827174381862438</v>
      </c>
      <c r="BF49" s="1765">
        <v>0.30725025419447038</v>
      </c>
      <c r="BG49" s="1764">
        <v>1.2830415823397241</v>
      </c>
      <c r="BH49" s="1765">
        <v>0.29209491982498975</v>
      </c>
      <c r="BI49" s="1765">
        <v>0.99094666251473462</v>
      </c>
      <c r="BJ49" s="1764">
        <v>2.3800752714351479</v>
      </c>
      <c r="BK49" s="1765">
        <v>0.29547923939046505</v>
      </c>
      <c r="BL49" s="1765">
        <v>0.2433566271080537</v>
      </c>
      <c r="BM49" s="1765">
        <v>5.2122612282411399E-2</v>
      </c>
      <c r="BN49" s="1764">
        <v>2.0845960320446824</v>
      </c>
      <c r="BO49" s="1764">
        <v>1.255340476393713</v>
      </c>
      <c r="BP49" s="1764">
        <v>1.1614950702907247</v>
      </c>
      <c r="BQ49" s="1765">
        <v>9.3845406102988152E-2</v>
      </c>
      <c r="BR49" s="1765">
        <v>0.82925555565096964</v>
      </c>
      <c r="BS49" s="1765">
        <v>0.72740985657087254</v>
      </c>
      <c r="BT49" s="1765">
        <v>0.10184569908009695</v>
      </c>
      <c r="BU49" s="1765">
        <v>0.20195509586296576</v>
      </c>
      <c r="BV49" s="1765">
        <v>0.15702573158440533</v>
      </c>
      <c r="BW49" s="1765">
        <v>4.4929364278560431E-2</v>
      </c>
      <c r="BX49" s="1764">
        <v>117.73915842202427</v>
      </c>
      <c r="BY49" s="1766">
        <v>138.95417406373215</v>
      </c>
    </row>
    <row r="50" spans="1:77" ht="17.100000000000001" customHeight="1">
      <c r="A50" s="813"/>
      <c r="B50" s="1244" t="s">
        <v>381</v>
      </c>
      <c r="C50" s="813"/>
      <c r="D50" s="811"/>
      <c r="E50" s="1436">
        <f>AP55</f>
        <v>7.0723318358263976</v>
      </c>
      <c r="F50" s="1436">
        <f t="shared" ref="F50:S50" si="162">AQ55</f>
        <v>5.5636114753493482</v>
      </c>
      <c r="G50" s="1436">
        <f t="shared" si="162"/>
        <v>1.5087203604770549</v>
      </c>
      <c r="H50" s="1436">
        <f t="shared" si="162"/>
        <v>4.5533987201363821</v>
      </c>
      <c r="I50" s="1436">
        <f t="shared" si="162"/>
        <v>1.078647989149794</v>
      </c>
      <c r="J50" s="1436">
        <f t="shared" si="162"/>
        <v>0.71961861836021868</v>
      </c>
      <c r="K50" s="1436">
        <f t="shared" si="162"/>
        <v>0.3590293707895742</v>
      </c>
      <c r="L50" s="1436">
        <f t="shared" si="162"/>
        <v>2.5593138041593098</v>
      </c>
      <c r="M50" s="1436">
        <f t="shared" si="162"/>
        <v>0.652742371414749</v>
      </c>
      <c r="N50" s="1436">
        <f t="shared" si="162"/>
        <v>0.58941090997523571</v>
      </c>
      <c r="O50" s="1436">
        <f t="shared" si="162"/>
        <v>6.3331461439513348E-2</v>
      </c>
      <c r="P50" s="1436">
        <f t="shared" si="162"/>
        <v>0.80152094111388872</v>
      </c>
      <c r="Q50" s="1436">
        <f t="shared" si="162"/>
        <v>0.76519093736483312</v>
      </c>
      <c r="R50" s="1436">
        <f t="shared" si="162"/>
        <v>3.6330003749055394E-2</v>
      </c>
      <c r="S50" s="1436">
        <f t="shared" si="162"/>
        <v>1.1050504916306725</v>
      </c>
      <c r="T50" s="1436">
        <f t="shared" ref="T50" si="163">BE55</f>
        <v>0.94576852560380942</v>
      </c>
      <c r="U50" s="1436">
        <f t="shared" ref="U50" si="164">BF55</f>
        <v>0.15928196602686251</v>
      </c>
      <c r="V50" s="1436">
        <f t="shared" ref="V50" si="165">BG55</f>
        <v>0.91543692682727351</v>
      </c>
      <c r="W50" s="1436">
        <f t="shared" ref="W50" si="166">BH55</f>
        <v>0.20923937223041786</v>
      </c>
      <c r="X50" s="1436">
        <f t="shared" ref="X50" si="167">BI55</f>
        <v>0.70619755459685596</v>
      </c>
      <c r="Y50" s="1436">
        <f t="shared" ref="Y50" si="168">BJ55</f>
        <v>2.307063287485827</v>
      </c>
      <c r="Z50" s="1436">
        <f t="shared" ref="Z50" si="169">BK55</f>
        <v>0.31791392168904231</v>
      </c>
      <c r="AA50" s="1436">
        <f t="shared" ref="AA50" si="170">BL55</f>
        <v>0.28690876382368713</v>
      </c>
      <c r="AB50" s="1436">
        <f t="shared" ref="AB50" si="171">BM55</f>
        <v>3.100515786535522E-2</v>
      </c>
      <c r="AC50" s="1436">
        <f t="shared" ref="AC50" si="172">BN55</f>
        <v>1.9891493657967845</v>
      </c>
      <c r="AD50" s="1436">
        <f t="shared" ref="AD50" si="173">BO55</f>
        <v>1.1210555736354637</v>
      </c>
      <c r="AE50" s="1436">
        <f t="shared" ref="AE50" si="174">BP55</f>
        <v>1.0636302573579808</v>
      </c>
      <c r="AF50" s="1436">
        <f t="shared" ref="AF50:AG50" si="175">BQ55</f>
        <v>5.7425316277482805E-2</v>
      </c>
      <c r="AG50" s="1436">
        <f t="shared" si="175"/>
        <v>0.86809379216132021</v>
      </c>
      <c r="AH50" s="1436">
        <f t="shared" ref="AH50" si="176">BS55</f>
        <v>0.80804789366596508</v>
      </c>
      <c r="AI50" s="1436">
        <f t="shared" ref="AI50" si="177">BT55</f>
        <v>6.0045898495355174E-2</v>
      </c>
      <c r="AJ50" s="1436">
        <f t="shared" ref="AJ50" si="178">BU55</f>
        <v>0.21186982820419445</v>
      </c>
      <c r="AK50" s="1436">
        <f t="shared" ref="AK50" si="179">BV55</f>
        <v>0.17579619696719423</v>
      </c>
      <c r="AL50" s="1437">
        <f t="shared" ref="AL50" si="180">BW55</f>
        <v>3.6073631237000227E-2</v>
      </c>
      <c r="AM50" s="3118"/>
      <c r="AN50" s="2494" t="s">
        <v>1957</v>
      </c>
      <c r="AO50" s="1763">
        <v>1716.9999999907363</v>
      </c>
      <c r="AP50" s="1764">
        <v>5.7282299800079475</v>
      </c>
      <c r="AQ50" s="1764">
        <v>4.6980133926620438</v>
      </c>
      <c r="AR50" s="1764">
        <v>1.0302165873459013</v>
      </c>
      <c r="AS50" s="1764">
        <v>3.0673506115286924</v>
      </c>
      <c r="AT50" s="1764">
        <v>1.0202693348077392</v>
      </c>
      <c r="AU50" s="1765">
        <v>0.67385255365683427</v>
      </c>
      <c r="AV50" s="1765">
        <v>0.34641678115090496</v>
      </c>
      <c r="AW50" s="1764">
        <v>1.453805688566989</v>
      </c>
      <c r="AX50" s="1765">
        <v>0.45782804466035865</v>
      </c>
      <c r="AY50" s="1765">
        <v>0.39677443919508237</v>
      </c>
      <c r="AZ50" s="1765">
        <v>6.1053605465276231E-2</v>
      </c>
      <c r="BA50" s="1765">
        <v>0.50884653283444969</v>
      </c>
      <c r="BB50" s="1765">
        <v>0.50540723775554341</v>
      </c>
      <c r="BC50" s="1765">
        <v>3.4392950789062077E-3</v>
      </c>
      <c r="BD50" s="1765">
        <v>0.4871311110721811</v>
      </c>
      <c r="BE50" s="1765">
        <v>0.45675590373488573</v>
      </c>
      <c r="BF50" s="1765">
        <v>3.0375207337295304E-2</v>
      </c>
      <c r="BG50" s="1765">
        <v>0.59327558815396608</v>
      </c>
      <c r="BH50" s="1765">
        <v>0.14372795485272247</v>
      </c>
      <c r="BI50" s="1765">
        <v>0.44954763330124359</v>
      </c>
      <c r="BJ50" s="1764">
        <v>2.4558524477352806</v>
      </c>
      <c r="BK50" s="1765">
        <v>0.42160561600980095</v>
      </c>
      <c r="BL50" s="1765">
        <v>0.388816041054176</v>
      </c>
      <c r="BM50" s="1765">
        <v>3.2789574955624935E-2</v>
      </c>
      <c r="BN50" s="1764">
        <v>2.0342468317254792</v>
      </c>
      <c r="BO50" s="1764">
        <v>1.0923173373230686</v>
      </c>
      <c r="BP50" s="1764">
        <v>1.0779900193503384</v>
      </c>
      <c r="BQ50" s="1765">
        <v>1.4327317972730107E-2</v>
      </c>
      <c r="BR50" s="1765">
        <v>0.94192949440241069</v>
      </c>
      <c r="BS50" s="1765">
        <v>0.90662878114652856</v>
      </c>
      <c r="BT50" s="1765">
        <v>3.5300713255881917E-2</v>
      </c>
      <c r="BU50" s="1765">
        <v>0.20502692074397325</v>
      </c>
      <c r="BV50" s="1765">
        <v>0.14806046191593561</v>
      </c>
      <c r="BW50" s="1765">
        <v>5.6966458828037664E-2</v>
      </c>
      <c r="BX50" s="1764">
        <v>71.510102874628842</v>
      </c>
      <c r="BY50" s="1766">
        <v>93.626354049698904</v>
      </c>
    </row>
    <row r="51" spans="1:77" ht="17.100000000000001" customHeight="1">
      <c r="A51" s="813"/>
      <c r="B51" s="813" t="s">
        <v>345</v>
      </c>
      <c r="C51" s="6"/>
      <c r="D51" s="107"/>
      <c r="E51" s="1436">
        <f>AP48</f>
        <v>5.8056357609166245</v>
      </c>
      <c r="F51" s="1436">
        <f t="shared" ref="F51:R53" si="181">AQ48</f>
        <v>4.5931799277787322</v>
      </c>
      <c r="G51" s="1436">
        <f t="shared" si="181"/>
        <v>1.2124558331378901</v>
      </c>
      <c r="H51" s="1436">
        <f t="shared" si="181"/>
        <v>3.5357103891328143</v>
      </c>
      <c r="I51" s="1436">
        <f t="shared" si="181"/>
        <v>0.84514560349555212</v>
      </c>
      <c r="J51" s="1436">
        <f t="shared" si="181"/>
        <v>0.53481567021155241</v>
      </c>
      <c r="K51" s="1436">
        <f t="shared" si="181"/>
        <v>0.31032993328399966</v>
      </c>
      <c r="L51" s="1436">
        <f t="shared" si="181"/>
        <v>1.8935893096720409</v>
      </c>
      <c r="M51" s="1436">
        <f t="shared" si="181"/>
        <v>0.46913079457606172</v>
      </c>
      <c r="N51" s="1436">
        <f t="shared" si="181"/>
        <v>0.42127403812266562</v>
      </c>
      <c r="O51" s="1436">
        <f t="shared" si="181"/>
        <v>4.7856756453396057E-2</v>
      </c>
      <c r="P51" s="1436">
        <f t="shared" si="181"/>
        <v>0.78729344917336785</v>
      </c>
      <c r="Q51" s="1436">
        <f t="shared" si="181"/>
        <v>0.75852052654492341</v>
      </c>
      <c r="R51" s="1436">
        <f t="shared" si="181"/>
        <v>2.8772922628444383E-2</v>
      </c>
      <c r="S51" s="1436">
        <f t="shared" ref="S51:S53" si="182">BD48</f>
        <v>0.63716506592261024</v>
      </c>
      <c r="T51" s="1436">
        <f t="shared" ref="T51:T53" si="183">BE48</f>
        <v>0.52645855059084956</v>
      </c>
      <c r="U51" s="1436">
        <f t="shared" ref="U51:U53" si="184">BF48</f>
        <v>0.1107065153317606</v>
      </c>
      <c r="V51" s="1436">
        <f t="shared" ref="V51:V53" si="185">BG48</f>
        <v>0.796975475965224</v>
      </c>
      <c r="W51" s="1436">
        <f t="shared" ref="W51:W53" si="186">BH48</f>
        <v>0.17430581943124862</v>
      </c>
      <c r="X51" s="1436">
        <f t="shared" ref="X51:X53" si="187">BI48</f>
        <v>0.62266965653397566</v>
      </c>
      <c r="Y51" s="1436">
        <f t="shared" ref="Y51:Y53" si="188">BJ48</f>
        <v>2.0368534695691771</v>
      </c>
      <c r="Z51" s="1436">
        <f t="shared" ref="Z51:Z53" si="189">BK48</f>
        <v>0.22772276785243714</v>
      </c>
      <c r="AA51" s="1436">
        <f t="shared" ref="AA51:AA53" si="190">BL48</f>
        <v>0.22704754840611704</v>
      </c>
      <c r="AB51" s="1436">
        <f t="shared" ref="AB51:AB53" si="191">BM48</f>
        <v>6.7521944632011922E-4</v>
      </c>
      <c r="AC51" s="1436">
        <f t="shared" ref="AC51:AC53" si="192">BN48</f>
        <v>1.8091307017167402</v>
      </c>
      <c r="AD51" s="1436">
        <f t="shared" ref="AD51:AD53" si="193">BO48</f>
        <v>0.97466183594553091</v>
      </c>
      <c r="AE51" s="1436">
        <f t="shared" ref="AE51:AE53" si="194">BP48</f>
        <v>0.91601123603894496</v>
      </c>
      <c r="AF51" s="1436">
        <f t="shared" ref="AF51:AG53" si="195">BQ48</f>
        <v>5.865059990658579E-2</v>
      </c>
      <c r="AG51" s="1436">
        <f t="shared" si="195"/>
        <v>0.83446886577120938</v>
      </c>
      <c r="AH51" s="1436">
        <f t="shared" ref="AH51:AH53" si="196">BS48</f>
        <v>0.80167463621780244</v>
      </c>
      <c r="AI51" s="1436">
        <f t="shared" ref="AI51:AI53" si="197">BT48</f>
        <v>3.2794229553407023E-2</v>
      </c>
      <c r="AJ51" s="1436">
        <f t="shared" ref="AJ51:AJ53" si="198">BU48</f>
        <v>0.23307190221463034</v>
      </c>
      <c r="AK51" s="1436">
        <f t="shared" ref="AK51:AK53" si="199">BV48</f>
        <v>0.23307190221463034</v>
      </c>
      <c r="AL51" s="1437">
        <f t="shared" ref="AL51:AL53" si="200">BW48</f>
        <v>0</v>
      </c>
      <c r="AM51" s="3118"/>
      <c r="AN51" s="2494" t="s">
        <v>1958</v>
      </c>
      <c r="AO51" s="1763">
        <v>756.00000000012335</v>
      </c>
      <c r="AP51" s="1764">
        <v>4.974582605270701</v>
      </c>
      <c r="AQ51" s="1764">
        <v>3.81777491943103</v>
      </c>
      <c r="AR51" s="1764">
        <v>1.1568076858396708</v>
      </c>
      <c r="AS51" s="1764">
        <v>2.749578809195393</v>
      </c>
      <c r="AT51" s="1765">
        <v>0.95267337938629859</v>
      </c>
      <c r="AU51" s="1765">
        <v>0.54431482502640016</v>
      </c>
      <c r="AV51" s="1765">
        <v>0.40835855435989871</v>
      </c>
      <c r="AW51" s="1764">
        <v>1.0192704102389305</v>
      </c>
      <c r="AX51" s="1765">
        <v>0.24284554535547243</v>
      </c>
      <c r="AY51" s="1765">
        <v>0.23862556938965004</v>
      </c>
      <c r="AZ51" s="1765">
        <v>4.2199759658223413E-3</v>
      </c>
      <c r="BA51" s="1765">
        <v>0.43463374987620512</v>
      </c>
      <c r="BB51" s="1765">
        <v>0.42020841899554984</v>
      </c>
      <c r="BC51" s="1765">
        <v>1.4425330880655339E-2</v>
      </c>
      <c r="BD51" s="1765">
        <v>0.34179111500725334</v>
      </c>
      <c r="BE51" s="1765">
        <v>0.33800410277156012</v>
      </c>
      <c r="BF51" s="1765">
        <v>3.7870122356931644E-3</v>
      </c>
      <c r="BG51" s="1765">
        <v>0.77763501957016345</v>
      </c>
      <c r="BH51" s="1765">
        <v>0.21399928657527173</v>
      </c>
      <c r="BI51" s="1765">
        <v>0.56363573299489167</v>
      </c>
      <c r="BJ51" s="1764">
        <v>1.9548465273952755</v>
      </c>
      <c r="BK51" s="1765">
        <v>0.20560682899586491</v>
      </c>
      <c r="BL51" s="1765">
        <v>0.1991860043202566</v>
      </c>
      <c r="BM51" s="1765">
        <v>6.4208246756082953E-3</v>
      </c>
      <c r="BN51" s="1764">
        <v>1.7492396983994107</v>
      </c>
      <c r="BO51" s="1764">
        <v>1.0232107309908314</v>
      </c>
      <c r="BP51" s="1765">
        <v>0.95987286598552268</v>
      </c>
      <c r="BQ51" s="1765">
        <v>6.3337865005308761E-2</v>
      </c>
      <c r="BR51" s="1765">
        <v>0.72602896740857903</v>
      </c>
      <c r="BS51" s="1765">
        <v>0.63340657768678654</v>
      </c>
      <c r="BT51" s="1765">
        <v>9.2622389721792625E-2</v>
      </c>
      <c r="BU51" s="1765">
        <v>0.27015726868003198</v>
      </c>
      <c r="BV51" s="1765">
        <v>0.27015726868003198</v>
      </c>
      <c r="BW51" s="1764">
        <v>0</v>
      </c>
      <c r="BX51" s="1764">
        <v>88.382361549999374</v>
      </c>
      <c r="BY51" s="1766">
        <v>75.507865460759419</v>
      </c>
    </row>
    <row r="52" spans="1:77" ht="17.100000000000001" customHeight="1">
      <c r="A52" s="813"/>
      <c r="B52" s="813" t="s">
        <v>1013</v>
      </c>
      <c r="C52" s="6"/>
      <c r="D52" s="107"/>
      <c r="E52" s="1436">
        <f t="shared" ref="E52:E53" si="201">AP49</f>
        <v>9.1832298042262579</v>
      </c>
      <c r="F52" s="1436">
        <f t="shared" si="181"/>
        <v>7.0386069495762085</v>
      </c>
      <c r="G52" s="1436">
        <f t="shared" si="181"/>
        <v>2.144622854650049</v>
      </c>
      <c r="H52" s="1436">
        <f t="shared" si="181"/>
        <v>6.6011994369281455</v>
      </c>
      <c r="I52" s="1436">
        <f t="shared" si="181"/>
        <v>1.3037000490179087</v>
      </c>
      <c r="J52" s="1436">
        <f t="shared" si="181"/>
        <v>0.89735499540532226</v>
      </c>
      <c r="K52" s="1436">
        <f t="shared" si="181"/>
        <v>0.40634505361258849</v>
      </c>
      <c r="L52" s="1436">
        <f t="shared" si="181"/>
        <v>4.0144578055705153</v>
      </c>
      <c r="M52" s="1436">
        <f t="shared" si="181"/>
        <v>0.95879516875757709</v>
      </c>
      <c r="N52" s="1436">
        <f t="shared" si="181"/>
        <v>0.88192732144915442</v>
      </c>
      <c r="O52" s="1436">
        <f t="shared" si="181"/>
        <v>7.6867847308422624E-2</v>
      </c>
      <c r="P52" s="1436">
        <f t="shared" si="181"/>
        <v>1.0656949444322197</v>
      </c>
      <c r="Q52" s="1436">
        <f t="shared" si="181"/>
        <v>0.99522498915644553</v>
      </c>
      <c r="R52" s="1436">
        <f t="shared" si="181"/>
        <v>7.0469955275774696E-2</v>
      </c>
      <c r="S52" s="1436">
        <f t="shared" si="182"/>
        <v>1.9899676923807135</v>
      </c>
      <c r="T52" s="1436">
        <f t="shared" si="183"/>
        <v>1.6827174381862438</v>
      </c>
      <c r="U52" s="1436">
        <f t="shared" si="184"/>
        <v>0.30725025419447038</v>
      </c>
      <c r="V52" s="1436">
        <f t="shared" si="185"/>
        <v>1.2830415823397241</v>
      </c>
      <c r="W52" s="1436">
        <f t="shared" si="186"/>
        <v>0.29209491982498975</v>
      </c>
      <c r="X52" s="1436">
        <f t="shared" si="187"/>
        <v>0.99094666251473462</v>
      </c>
      <c r="Y52" s="1436">
        <f t="shared" si="188"/>
        <v>2.3800752714351479</v>
      </c>
      <c r="Z52" s="1436">
        <f t="shared" si="189"/>
        <v>0.29547923939046505</v>
      </c>
      <c r="AA52" s="1436">
        <f t="shared" si="190"/>
        <v>0.2433566271080537</v>
      </c>
      <c r="AB52" s="1436">
        <f t="shared" si="191"/>
        <v>5.2122612282411399E-2</v>
      </c>
      <c r="AC52" s="1436">
        <f t="shared" si="192"/>
        <v>2.0845960320446824</v>
      </c>
      <c r="AD52" s="1436">
        <f t="shared" si="193"/>
        <v>1.255340476393713</v>
      </c>
      <c r="AE52" s="1436">
        <f t="shared" si="194"/>
        <v>1.1614950702907247</v>
      </c>
      <c r="AF52" s="1436">
        <f t="shared" si="195"/>
        <v>9.3845406102988152E-2</v>
      </c>
      <c r="AG52" s="1436">
        <f t="shared" si="195"/>
        <v>0.82925555565096964</v>
      </c>
      <c r="AH52" s="1436">
        <f t="shared" si="196"/>
        <v>0.72740985657087254</v>
      </c>
      <c r="AI52" s="1436">
        <f t="shared" si="197"/>
        <v>0.10184569908009695</v>
      </c>
      <c r="AJ52" s="1436">
        <f t="shared" si="198"/>
        <v>0.20195509586296576</v>
      </c>
      <c r="AK52" s="1436">
        <f t="shared" si="199"/>
        <v>0.15702573158440533</v>
      </c>
      <c r="AL52" s="1437">
        <f t="shared" si="200"/>
        <v>4.4929364278560431E-2</v>
      </c>
      <c r="AM52" s="3118"/>
      <c r="AN52" s="2494" t="s">
        <v>1959</v>
      </c>
      <c r="AO52" s="1763">
        <v>432.99999999120064</v>
      </c>
      <c r="AP52" s="1764">
        <v>6.6422120015778807</v>
      </c>
      <c r="AQ52" s="1764">
        <v>5.5683549218313297</v>
      </c>
      <c r="AR52" s="1764">
        <v>1.0738570797465528</v>
      </c>
      <c r="AS52" s="1764">
        <v>3.0120973632552337</v>
      </c>
      <c r="AT52" s="1764">
        <v>1.2324347046084165</v>
      </c>
      <c r="AU52" s="1765">
        <v>0.82829568011368049</v>
      </c>
      <c r="AV52" s="1765">
        <v>0.4041390244947361</v>
      </c>
      <c r="AW52" s="1764">
        <v>1.303151396790571</v>
      </c>
      <c r="AX52" s="1765">
        <v>0.48593209620097116</v>
      </c>
      <c r="AY52" s="1765">
        <v>0.48149686630494859</v>
      </c>
      <c r="AZ52" s="1765">
        <v>4.4352298960225129E-3</v>
      </c>
      <c r="BA52" s="1765">
        <v>0.55071685525890157</v>
      </c>
      <c r="BB52" s="1765">
        <v>0.48639054852659036</v>
      </c>
      <c r="BC52" s="1765">
        <v>6.432630673231117E-2</v>
      </c>
      <c r="BD52" s="1765">
        <v>0.26650244533069828</v>
      </c>
      <c r="BE52" s="1765">
        <v>0.26419297650848045</v>
      </c>
      <c r="BF52" s="1765">
        <v>2.3094688222178332E-3</v>
      </c>
      <c r="BG52" s="1765">
        <v>0.47651126185624615</v>
      </c>
      <c r="BH52" s="1765">
        <v>6.8042125065569781E-2</v>
      </c>
      <c r="BI52" s="1765">
        <v>0.40846913679067642</v>
      </c>
      <c r="BJ52" s="1764">
        <v>3.6208767630337784</v>
      </c>
      <c r="BK52" s="1765">
        <v>0.33562474555606192</v>
      </c>
      <c r="BL52" s="1765">
        <v>0.25995818411135796</v>
      </c>
      <c r="BM52" s="1765">
        <v>7.5666561444703975E-2</v>
      </c>
      <c r="BN52" s="1764">
        <v>3.2852520174777164</v>
      </c>
      <c r="BO52" s="1764">
        <v>1.6407447559926021</v>
      </c>
      <c r="BP52" s="1764">
        <v>1.5306686343227396</v>
      </c>
      <c r="BQ52" s="1765">
        <v>0.11007612166986262</v>
      </c>
      <c r="BR52" s="1764">
        <v>1.6445072614851139</v>
      </c>
      <c r="BS52" s="1764">
        <v>1.6400720315890915</v>
      </c>
      <c r="BT52" s="1765">
        <v>4.4352298960225129E-3</v>
      </c>
      <c r="BU52" s="1765">
        <v>9.2378752888713327E-3</v>
      </c>
      <c r="BV52" s="1765">
        <v>9.2378752888713327E-3</v>
      </c>
      <c r="BW52" s="1764">
        <v>0</v>
      </c>
      <c r="BX52" s="1764">
        <v>115.89160643188428</v>
      </c>
      <c r="BY52" s="1766">
        <v>91.557625487623824</v>
      </c>
    </row>
    <row r="53" spans="1:77" ht="17.100000000000001" customHeight="1">
      <c r="A53" s="813"/>
      <c r="B53" s="813" t="s">
        <v>19</v>
      </c>
      <c r="C53" s="6"/>
      <c r="D53" s="107"/>
      <c r="E53" s="1436">
        <f t="shared" si="201"/>
        <v>5.7282299800079475</v>
      </c>
      <c r="F53" s="1436">
        <f t="shared" si="181"/>
        <v>4.6980133926620438</v>
      </c>
      <c r="G53" s="1436">
        <f t="shared" si="181"/>
        <v>1.0302165873459013</v>
      </c>
      <c r="H53" s="1436">
        <f t="shared" si="181"/>
        <v>3.0673506115286924</v>
      </c>
      <c r="I53" s="1436">
        <f t="shared" si="181"/>
        <v>1.0202693348077392</v>
      </c>
      <c r="J53" s="1436">
        <f t="shared" si="181"/>
        <v>0.67385255365683427</v>
      </c>
      <c r="K53" s="1436">
        <f t="shared" si="181"/>
        <v>0.34641678115090496</v>
      </c>
      <c r="L53" s="1436">
        <f t="shared" si="181"/>
        <v>1.453805688566989</v>
      </c>
      <c r="M53" s="1436">
        <f t="shared" si="181"/>
        <v>0.45782804466035865</v>
      </c>
      <c r="N53" s="1436">
        <f t="shared" si="181"/>
        <v>0.39677443919508237</v>
      </c>
      <c r="O53" s="1436">
        <f t="shared" si="181"/>
        <v>6.1053605465276231E-2</v>
      </c>
      <c r="P53" s="1436">
        <f t="shared" si="181"/>
        <v>0.50884653283444969</v>
      </c>
      <c r="Q53" s="1436">
        <f t="shared" si="181"/>
        <v>0.50540723775554341</v>
      </c>
      <c r="R53" s="1436">
        <f t="shared" si="181"/>
        <v>3.4392950789062077E-3</v>
      </c>
      <c r="S53" s="1436">
        <f t="shared" si="182"/>
        <v>0.4871311110721811</v>
      </c>
      <c r="T53" s="1436">
        <f t="shared" si="183"/>
        <v>0.45675590373488573</v>
      </c>
      <c r="U53" s="1436">
        <f t="shared" si="184"/>
        <v>3.0375207337295304E-2</v>
      </c>
      <c r="V53" s="1436">
        <f t="shared" si="185"/>
        <v>0.59327558815396608</v>
      </c>
      <c r="W53" s="1436">
        <f t="shared" si="186"/>
        <v>0.14372795485272247</v>
      </c>
      <c r="X53" s="1436">
        <f t="shared" si="187"/>
        <v>0.44954763330124359</v>
      </c>
      <c r="Y53" s="1436">
        <f t="shared" si="188"/>
        <v>2.4558524477352806</v>
      </c>
      <c r="Z53" s="1436">
        <f t="shared" si="189"/>
        <v>0.42160561600980095</v>
      </c>
      <c r="AA53" s="1436">
        <f t="shared" si="190"/>
        <v>0.388816041054176</v>
      </c>
      <c r="AB53" s="1436">
        <f t="shared" si="191"/>
        <v>3.2789574955624935E-2</v>
      </c>
      <c r="AC53" s="1436">
        <f t="shared" si="192"/>
        <v>2.0342468317254792</v>
      </c>
      <c r="AD53" s="1436">
        <f t="shared" si="193"/>
        <v>1.0923173373230686</v>
      </c>
      <c r="AE53" s="1436">
        <f t="shared" si="194"/>
        <v>1.0779900193503384</v>
      </c>
      <c r="AF53" s="1436">
        <f t="shared" si="195"/>
        <v>1.4327317972730107E-2</v>
      </c>
      <c r="AG53" s="1436">
        <f t="shared" si="195"/>
        <v>0.94192949440241069</v>
      </c>
      <c r="AH53" s="1436">
        <f t="shared" si="196"/>
        <v>0.90662878114652856</v>
      </c>
      <c r="AI53" s="1436">
        <f t="shared" si="197"/>
        <v>3.5300713255881917E-2</v>
      </c>
      <c r="AJ53" s="1436">
        <f t="shared" si="198"/>
        <v>0.20502692074397325</v>
      </c>
      <c r="AK53" s="1436">
        <f t="shared" si="199"/>
        <v>0.14806046191593561</v>
      </c>
      <c r="AL53" s="1437">
        <f t="shared" si="200"/>
        <v>5.6966458828037664E-2</v>
      </c>
      <c r="AM53" s="3118" t="s">
        <v>1960</v>
      </c>
      <c r="AN53" s="2494" t="s">
        <v>1961</v>
      </c>
      <c r="AO53" s="1763">
        <v>5214.0000000072541</v>
      </c>
      <c r="AP53" s="1764">
        <v>13.487543125073834</v>
      </c>
      <c r="AQ53" s="1764">
        <v>10.438006135307111</v>
      </c>
      <c r="AR53" s="1764">
        <v>3.0495369897667262</v>
      </c>
      <c r="AS53" s="1764">
        <v>10.039330748991686</v>
      </c>
      <c r="AT53" s="1764">
        <v>2.392443982717992</v>
      </c>
      <c r="AU53" s="1764">
        <v>1.7228649171684485</v>
      </c>
      <c r="AV53" s="1765">
        <v>0.66957906554954227</v>
      </c>
      <c r="AW53" s="1764">
        <v>5.818636592334812</v>
      </c>
      <c r="AX53" s="1764">
        <v>1.1218424821067174</v>
      </c>
      <c r="AY53" s="1764">
        <v>1.0387272062125656</v>
      </c>
      <c r="AZ53" s="1765">
        <v>8.3115275894152019E-2</v>
      </c>
      <c r="BA53" s="1764">
        <v>1.4557284767386458</v>
      </c>
      <c r="BB53" s="1764">
        <v>1.40860395703248</v>
      </c>
      <c r="BC53" s="1765">
        <v>4.7124519706166171E-2</v>
      </c>
      <c r="BD53" s="1764">
        <v>3.2410656334894465</v>
      </c>
      <c r="BE53" s="1764">
        <v>2.7014569653660288</v>
      </c>
      <c r="BF53" s="1765">
        <v>0.53960866812341735</v>
      </c>
      <c r="BG53" s="1764">
        <v>1.8282501739388786</v>
      </c>
      <c r="BH53" s="1765">
        <v>0.40443362820345408</v>
      </c>
      <c r="BI53" s="1764">
        <v>1.4238165457354295</v>
      </c>
      <c r="BJ53" s="1764">
        <v>3.3819414230522424</v>
      </c>
      <c r="BK53" s="1765">
        <v>0.56421056180508256</v>
      </c>
      <c r="BL53" s="1765">
        <v>0.50442427880340857</v>
      </c>
      <c r="BM53" s="1765">
        <v>5.9786283001673858E-2</v>
      </c>
      <c r="BN53" s="1764">
        <v>2.8177308612471585</v>
      </c>
      <c r="BO53" s="1764">
        <v>1.2798899287859149</v>
      </c>
      <c r="BP53" s="1764">
        <v>1.1870041644944187</v>
      </c>
      <c r="BQ53" s="1765">
        <v>9.288576429149617E-2</v>
      </c>
      <c r="BR53" s="1764">
        <v>1.5378409324612452</v>
      </c>
      <c r="BS53" s="1764">
        <v>1.424789685249678</v>
      </c>
      <c r="BT53" s="1765">
        <v>0.11305124721156773</v>
      </c>
      <c r="BU53" s="1765">
        <v>6.6270953029912066E-2</v>
      </c>
      <c r="BV53" s="1765">
        <v>4.5701332776628766E-2</v>
      </c>
      <c r="BW53" s="1765">
        <v>2.0569620253283308E-2</v>
      </c>
      <c r="BX53" s="1764">
        <v>160.14122877108878</v>
      </c>
      <c r="BY53" s="1766">
        <v>183.84032131962437</v>
      </c>
    </row>
    <row r="54" spans="1:77" ht="17.100000000000001" customHeight="1">
      <c r="A54" s="813"/>
      <c r="B54" s="1244" t="s">
        <v>20</v>
      </c>
      <c r="C54" s="6"/>
      <c r="D54" s="107"/>
      <c r="E54" s="1436">
        <f>AP56</f>
        <v>4.974582605270701</v>
      </c>
      <c r="F54" s="1436">
        <f t="shared" ref="F54:S54" si="202">AQ56</f>
        <v>3.81777491943103</v>
      </c>
      <c r="G54" s="1436">
        <f t="shared" si="202"/>
        <v>1.1568076858396708</v>
      </c>
      <c r="H54" s="1436">
        <f t="shared" si="202"/>
        <v>2.749578809195393</v>
      </c>
      <c r="I54" s="1436">
        <f t="shared" si="202"/>
        <v>0.95267337938629859</v>
      </c>
      <c r="J54" s="1436">
        <f t="shared" si="202"/>
        <v>0.54431482502640016</v>
      </c>
      <c r="K54" s="1436">
        <f t="shared" si="202"/>
        <v>0.40835855435989871</v>
      </c>
      <c r="L54" s="1436">
        <f t="shared" si="202"/>
        <v>1.0192704102389305</v>
      </c>
      <c r="M54" s="1436">
        <f t="shared" si="202"/>
        <v>0.24284554535547243</v>
      </c>
      <c r="N54" s="1436">
        <f t="shared" si="202"/>
        <v>0.23862556938965004</v>
      </c>
      <c r="O54" s="1436">
        <f t="shared" si="202"/>
        <v>4.2199759658223413E-3</v>
      </c>
      <c r="P54" s="1436">
        <f t="shared" si="202"/>
        <v>0.43463374987620512</v>
      </c>
      <c r="Q54" s="1436">
        <f t="shared" si="202"/>
        <v>0.42020841899554984</v>
      </c>
      <c r="R54" s="1436">
        <f t="shared" si="202"/>
        <v>1.4425330880655339E-2</v>
      </c>
      <c r="S54" s="1436">
        <f t="shared" si="202"/>
        <v>0.34179111500725334</v>
      </c>
      <c r="T54" s="1436">
        <f t="shared" ref="T54:T55" si="203">BE56</f>
        <v>0.33800410277156012</v>
      </c>
      <c r="U54" s="1436">
        <f t="shared" ref="U54:U55" si="204">BF56</f>
        <v>3.7870122356931644E-3</v>
      </c>
      <c r="V54" s="1436">
        <f t="shared" ref="V54:V55" si="205">BG56</f>
        <v>0.77763501957016345</v>
      </c>
      <c r="W54" s="1436">
        <f t="shared" ref="W54:W55" si="206">BH56</f>
        <v>0.21399928657527173</v>
      </c>
      <c r="X54" s="1436">
        <f t="shared" ref="X54:X55" si="207">BI56</f>
        <v>0.56363573299489167</v>
      </c>
      <c r="Y54" s="1436">
        <f t="shared" ref="Y54:Y55" si="208">BJ56</f>
        <v>1.9548465273952755</v>
      </c>
      <c r="Z54" s="1436">
        <f t="shared" ref="Z54:Z55" si="209">BK56</f>
        <v>0.20560682899586491</v>
      </c>
      <c r="AA54" s="1436">
        <f t="shared" ref="AA54:AA55" si="210">BL56</f>
        <v>0.1991860043202566</v>
      </c>
      <c r="AB54" s="1436">
        <f t="shared" ref="AB54:AB55" si="211">BM56</f>
        <v>6.4208246756082953E-3</v>
      </c>
      <c r="AC54" s="1436">
        <f t="shared" ref="AC54:AC55" si="212">BN56</f>
        <v>1.7492396983994107</v>
      </c>
      <c r="AD54" s="1436">
        <f t="shared" ref="AD54:AD55" si="213">BO56</f>
        <v>1.0232107309908314</v>
      </c>
      <c r="AE54" s="1436">
        <f t="shared" ref="AE54:AE55" si="214">BP56</f>
        <v>0.95987286598552268</v>
      </c>
      <c r="AF54" s="1436">
        <f t="shared" ref="AF54:AG55" si="215">BQ56</f>
        <v>6.3337865005308761E-2</v>
      </c>
      <c r="AG54" s="1436">
        <f t="shared" si="215"/>
        <v>0.72602896740857903</v>
      </c>
      <c r="AH54" s="1436">
        <f t="shared" ref="AH54:AH55" si="216">BS56</f>
        <v>0.63340657768678654</v>
      </c>
      <c r="AI54" s="1436">
        <f t="shared" ref="AI54:AI55" si="217">BT56</f>
        <v>9.2622389721792625E-2</v>
      </c>
      <c r="AJ54" s="1436">
        <f t="shared" ref="AJ54:AJ55" si="218">BU56</f>
        <v>0.27015726868003198</v>
      </c>
      <c r="AK54" s="1436">
        <f t="shared" ref="AK54:AK55" si="219">BV56</f>
        <v>0.27015726868003198</v>
      </c>
      <c r="AL54" s="1437">
        <f t="shared" ref="AL54:AL55" si="220">BW56</f>
        <v>0</v>
      </c>
      <c r="AM54" s="3118"/>
      <c r="AN54" s="2494" t="s">
        <v>1962</v>
      </c>
      <c r="AO54" s="1763">
        <v>4919.0222575701837</v>
      </c>
      <c r="AP54" s="1764">
        <v>6.6301309371491506</v>
      </c>
      <c r="AQ54" s="1764">
        <v>4.9720795554515806</v>
      </c>
      <c r="AR54" s="1764">
        <v>1.6580513816975744</v>
      </c>
      <c r="AS54" s="1764">
        <v>4.7399797955809975</v>
      </c>
      <c r="AT54" s="1764">
        <v>1.2670603504018692</v>
      </c>
      <c r="AU54" s="1765">
        <v>0.71023444724892304</v>
      </c>
      <c r="AV54" s="1765">
        <v>0.55682590315294866</v>
      </c>
      <c r="AW54" s="1764">
        <v>2.5964317728546149</v>
      </c>
      <c r="AX54" s="1765">
        <v>0.71764579070482848</v>
      </c>
      <c r="AY54" s="1765">
        <v>0.65960244485814989</v>
      </c>
      <c r="AZ54" s="1765">
        <v>5.8043345846678196E-2</v>
      </c>
      <c r="BA54" s="1765">
        <v>0.81073670062827452</v>
      </c>
      <c r="BB54" s="1765">
        <v>0.78461762695769555</v>
      </c>
      <c r="BC54" s="1765">
        <v>2.6119073670578825E-2</v>
      </c>
      <c r="BD54" s="1764">
        <v>1.0680492815215186</v>
      </c>
      <c r="BE54" s="1765">
        <v>0.9198357839537411</v>
      </c>
      <c r="BF54" s="1765">
        <v>0.14821349756777841</v>
      </c>
      <c r="BG54" s="1765">
        <v>0.87648767232450864</v>
      </c>
      <c r="BH54" s="1765">
        <v>0.14701449762375376</v>
      </c>
      <c r="BI54" s="1765">
        <v>0.72947317470075523</v>
      </c>
      <c r="BJ54" s="1764">
        <v>1.7245533570064051</v>
      </c>
      <c r="BK54" s="1765">
        <v>0.2326985710712457</v>
      </c>
      <c r="BL54" s="1765">
        <v>0.2168217909771592</v>
      </c>
      <c r="BM54" s="1765">
        <v>1.5876780094086492E-2</v>
      </c>
      <c r="BN54" s="1764">
        <v>1.4918547859351585</v>
      </c>
      <c r="BO54" s="1765">
        <v>0.64014223897383493</v>
      </c>
      <c r="BP54" s="1765">
        <v>0.59282532540625688</v>
      </c>
      <c r="BQ54" s="1765">
        <v>4.7316913567577883E-2</v>
      </c>
      <c r="BR54" s="1765">
        <v>0.8517125469613247</v>
      </c>
      <c r="BS54" s="1765">
        <v>0.7970795880277517</v>
      </c>
      <c r="BT54" s="1765">
        <v>5.463295893357295E-2</v>
      </c>
      <c r="BU54" s="1765">
        <v>0.16559778456174912</v>
      </c>
      <c r="BV54" s="1765">
        <v>0.14404805039814925</v>
      </c>
      <c r="BW54" s="1765">
        <v>2.1549734163599881E-2</v>
      </c>
      <c r="BX54" s="1764">
        <v>71.856902505877628</v>
      </c>
      <c r="BY54" s="1766">
        <v>94.245550282645553</v>
      </c>
    </row>
    <row r="55" spans="1:77" ht="17.100000000000001" customHeight="1">
      <c r="A55" s="2639" t="s">
        <v>21</v>
      </c>
      <c r="B55" s="2639"/>
      <c r="C55" s="6"/>
      <c r="D55" s="107"/>
      <c r="E55" s="1436">
        <f>AP57</f>
        <v>6.6422120015778807</v>
      </c>
      <c r="F55" s="1436">
        <f t="shared" ref="F55:S55" si="221">AQ57</f>
        <v>5.5683549218313297</v>
      </c>
      <c r="G55" s="1436">
        <f t="shared" si="221"/>
        <v>1.0738570797465528</v>
      </c>
      <c r="H55" s="1436">
        <f t="shared" si="221"/>
        <v>3.0120973632552337</v>
      </c>
      <c r="I55" s="1436">
        <f t="shared" si="221"/>
        <v>1.2324347046084165</v>
      </c>
      <c r="J55" s="1436">
        <f t="shared" si="221"/>
        <v>0.82829568011368049</v>
      </c>
      <c r="K55" s="1436">
        <f t="shared" si="221"/>
        <v>0.4041390244947361</v>
      </c>
      <c r="L55" s="1436">
        <f t="shared" si="221"/>
        <v>1.303151396790571</v>
      </c>
      <c r="M55" s="1436">
        <f t="shared" si="221"/>
        <v>0.48593209620097116</v>
      </c>
      <c r="N55" s="1436">
        <f t="shared" si="221"/>
        <v>0.48149686630494859</v>
      </c>
      <c r="O55" s="1436">
        <f t="shared" si="221"/>
        <v>4.4352298960225129E-3</v>
      </c>
      <c r="P55" s="1436">
        <f t="shared" si="221"/>
        <v>0.55071685525890157</v>
      </c>
      <c r="Q55" s="1436">
        <f t="shared" si="221"/>
        <v>0.48639054852659036</v>
      </c>
      <c r="R55" s="1436">
        <f t="shared" si="221"/>
        <v>6.432630673231117E-2</v>
      </c>
      <c r="S55" s="1436">
        <f t="shared" si="221"/>
        <v>0.26650244533069828</v>
      </c>
      <c r="T55" s="1436">
        <f t="shared" si="203"/>
        <v>0.26419297650848045</v>
      </c>
      <c r="U55" s="1436">
        <f t="shared" si="204"/>
        <v>2.3094688222178332E-3</v>
      </c>
      <c r="V55" s="1436">
        <f t="shared" si="205"/>
        <v>0.47651126185624615</v>
      </c>
      <c r="W55" s="1436">
        <f t="shared" si="206"/>
        <v>6.8042125065569781E-2</v>
      </c>
      <c r="X55" s="1436">
        <f t="shared" si="207"/>
        <v>0.40846913679067642</v>
      </c>
      <c r="Y55" s="1436">
        <f t="shared" si="208"/>
        <v>3.6208767630337784</v>
      </c>
      <c r="Z55" s="1436">
        <f t="shared" si="209"/>
        <v>0.33562474555606192</v>
      </c>
      <c r="AA55" s="1436">
        <f t="shared" si="210"/>
        <v>0.25995818411135796</v>
      </c>
      <c r="AB55" s="1436">
        <f t="shared" si="211"/>
        <v>7.5666561444703975E-2</v>
      </c>
      <c r="AC55" s="1436">
        <f t="shared" si="212"/>
        <v>3.2852520174777164</v>
      </c>
      <c r="AD55" s="1436">
        <f t="shared" si="213"/>
        <v>1.6407447559926021</v>
      </c>
      <c r="AE55" s="1436">
        <f t="shared" si="214"/>
        <v>1.5306686343227396</v>
      </c>
      <c r="AF55" s="1436">
        <f t="shared" si="215"/>
        <v>0.11007612166986262</v>
      </c>
      <c r="AG55" s="1436">
        <f t="shared" ref="AG55" si="222">BR57</f>
        <v>1.6445072614851139</v>
      </c>
      <c r="AH55" s="1436">
        <f t="shared" si="216"/>
        <v>1.6400720315890915</v>
      </c>
      <c r="AI55" s="1436">
        <f t="shared" si="217"/>
        <v>4.4352298960225129E-3</v>
      </c>
      <c r="AJ55" s="1436">
        <f t="shared" si="218"/>
        <v>9.2378752888713327E-3</v>
      </c>
      <c r="AK55" s="1436">
        <f t="shared" si="219"/>
        <v>9.2378752888713327E-3</v>
      </c>
      <c r="AL55" s="1437">
        <f t="shared" si="220"/>
        <v>0</v>
      </c>
      <c r="AM55" s="3118"/>
      <c r="AN55" s="2494" t="s">
        <v>1963</v>
      </c>
      <c r="AO55" s="1763">
        <v>5179.999999990805</v>
      </c>
      <c r="AP55" s="1764">
        <v>7.0723318358263976</v>
      </c>
      <c r="AQ55" s="1764">
        <v>5.5636114753493482</v>
      </c>
      <c r="AR55" s="1764">
        <v>1.5087203604770549</v>
      </c>
      <c r="AS55" s="1764">
        <v>4.5533987201363821</v>
      </c>
      <c r="AT55" s="1764">
        <v>1.078647989149794</v>
      </c>
      <c r="AU55" s="1765">
        <v>0.71961861836021868</v>
      </c>
      <c r="AV55" s="1765">
        <v>0.3590293707895742</v>
      </c>
      <c r="AW55" s="1764">
        <v>2.5593138041593098</v>
      </c>
      <c r="AX55" s="1765">
        <v>0.652742371414749</v>
      </c>
      <c r="AY55" s="1765">
        <v>0.58941090997523571</v>
      </c>
      <c r="AZ55" s="1765">
        <v>6.3331461439513348E-2</v>
      </c>
      <c r="BA55" s="1765">
        <v>0.80152094111388872</v>
      </c>
      <c r="BB55" s="1765">
        <v>0.76519093736483312</v>
      </c>
      <c r="BC55" s="1765">
        <v>3.6330003749055394E-2</v>
      </c>
      <c r="BD55" s="1764">
        <v>1.1050504916306725</v>
      </c>
      <c r="BE55" s="1765">
        <v>0.94576852560380942</v>
      </c>
      <c r="BF55" s="1765">
        <v>0.15928196602686251</v>
      </c>
      <c r="BG55" s="1765">
        <v>0.91543692682727351</v>
      </c>
      <c r="BH55" s="1765">
        <v>0.20923937223041786</v>
      </c>
      <c r="BI55" s="1765">
        <v>0.70619755459685596</v>
      </c>
      <c r="BJ55" s="1764">
        <v>2.307063287485827</v>
      </c>
      <c r="BK55" s="1765">
        <v>0.31791392168904231</v>
      </c>
      <c r="BL55" s="1765">
        <v>0.28690876382368713</v>
      </c>
      <c r="BM55" s="1765">
        <v>3.100515786535522E-2</v>
      </c>
      <c r="BN55" s="1764">
        <v>1.9891493657967845</v>
      </c>
      <c r="BO55" s="1764">
        <v>1.1210555736354637</v>
      </c>
      <c r="BP55" s="1764">
        <v>1.0636302573579808</v>
      </c>
      <c r="BQ55" s="1765">
        <v>5.7425316277482805E-2</v>
      </c>
      <c r="BR55" s="1765">
        <v>0.86809379216132021</v>
      </c>
      <c r="BS55" s="1765">
        <v>0.80804789366596508</v>
      </c>
      <c r="BT55" s="1765">
        <v>6.0045898495355174E-2</v>
      </c>
      <c r="BU55" s="1765">
        <v>0.21186982820419445</v>
      </c>
      <c r="BV55" s="1765">
        <v>0.17579619696719423</v>
      </c>
      <c r="BW55" s="1765">
        <v>3.6073631237000227E-2</v>
      </c>
      <c r="BX55" s="1764">
        <v>94.298265258569771</v>
      </c>
      <c r="BY55" s="1766">
        <v>109.98790046673642</v>
      </c>
    </row>
    <row r="56" spans="1:77" ht="17.100000000000001" customHeight="1">
      <c r="A56" s="2641" t="s">
        <v>118</v>
      </c>
      <c r="B56" s="2641"/>
      <c r="C56" s="2641"/>
      <c r="D56" s="107"/>
      <c r="E56" s="1436"/>
      <c r="F56" s="1436"/>
      <c r="G56" s="1436"/>
      <c r="H56" s="1436"/>
      <c r="I56" s="1436"/>
      <c r="J56" s="1436"/>
      <c r="K56" s="1436"/>
      <c r="L56" s="1436"/>
      <c r="M56" s="1436"/>
      <c r="N56" s="1436"/>
      <c r="O56" s="1436"/>
      <c r="P56" s="1436"/>
      <c r="Q56" s="1436"/>
      <c r="R56" s="1436"/>
      <c r="S56" s="1436"/>
      <c r="T56" s="1436"/>
      <c r="U56" s="1436"/>
      <c r="V56" s="1436"/>
      <c r="W56" s="1436"/>
      <c r="X56" s="1436"/>
      <c r="Y56" s="1436"/>
      <c r="Z56" s="1436"/>
      <c r="AA56" s="1436"/>
      <c r="AB56" s="1436"/>
      <c r="AC56" s="1436"/>
      <c r="AD56" s="1436"/>
      <c r="AE56" s="1436"/>
      <c r="AF56" s="1436"/>
      <c r="AG56" s="1436"/>
      <c r="AH56" s="1436"/>
      <c r="AI56" s="1436"/>
      <c r="AJ56" s="1436"/>
      <c r="AK56" s="1436"/>
      <c r="AL56" s="1437"/>
      <c r="AM56" s="3118"/>
      <c r="AN56" s="2494" t="s">
        <v>1964</v>
      </c>
      <c r="AO56" s="1763">
        <v>756.00000000012335</v>
      </c>
      <c r="AP56" s="1764">
        <v>4.974582605270701</v>
      </c>
      <c r="AQ56" s="1764">
        <v>3.81777491943103</v>
      </c>
      <c r="AR56" s="1764">
        <v>1.1568076858396708</v>
      </c>
      <c r="AS56" s="1764">
        <v>2.749578809195393</v>
      </c>
      <c r="AT56" s="1765">
        <v>0.95267337938629859</v>
      </c>
      <c r="AU56" s="1765">
        <v>0.54431482502640016</v>
      </c>
      <c r="AV56" s="1765">
        <v>0.40835855435989871</v>
      </c>
      <c r="AW56" s="1764">
        <v>1.0192704102389305</v>
      </c>
      <c r="AX56" s="1765">
        <v>0.24284554535547243</v>
      </c>
      <c r="AY56" s="1765">
        <v>0.23862556938965004</v>
      </c>
      <c r="AZ56" s="1765">
        <v>4.2199759658223413E-3</v>
      </c>
      <c r="BA56" s="1765">
        <v>0.43463374987620512</v>
      </c>
      <c r="BB56" s="1765">
        <v>0.42020841899554984</v>
      </c>
      <c r="BC56" s="1765">
        <v>1.4425330880655339E-2</v>
      </c>
      <c r="BD56" s="1765">
        <v>0.34179111500725334</v>
      </c>
      <c r="BE56" s="1765">
        <v>0.33800410277156012</v>
      </c>
      <c r="BF56" s="1765">
        <v>3.7870122356931644E-3</v>
      </c>
      <c r="BG56" s="1765">
        <v>0.77763501957016345</v>
      </c>
      <c r="BH56" s="1765">
        <v>0.21399928657527173</v>
      </c>
      <c r="BI56" s="1765">
        <v>0.56363573299489167</v>
      </c>
      <c r="BJ56" s="1764">
        <v>1.9548465273952755</v>
      </c>
      <c r="BK56" s="1765">
        <v>0.20560682899586491</v>
      </c>
      <c r="BL56" s="1765">
        <v>0.1991860043202566</v>
      </c>
      <c r="BM56" s="1765">
        <v>6.4208246756082953E-3</v>
      </c>
      <c r="BN56" s="1764">
        <v>1.7492396983994107</v>
      </c>
      <c r="BO56" s="1764">
        <v>1.0232107309908314</v>
      </c>
      <c r="BP56" s="1765">
        <v>0.95987286598552268</v>
      </c>
      <c r="BQ56" s="1765">
        <v>6.3337865005308761E-2</v>
      </c>
      <c r="BR56" s="1765">
        <v>0.72602896740857903</v>
      </c>
      <c r="BS56" s="1765">
        <v>0.63340657768678654</v>
      </c>
      <c r="BT56" s="1765">
        <v>9.2622389721792625E-2</v>
      </c>
      <c r="BU56" s="1765">
        <v>0.27015726868003198</v>
      </c>
      <c r="BV56" s="1765">
        <v>0.27015726868003198</v>
      </c>
      <c r="BW56" s="1764">
        <v>0</v>
      </c>
      <c r="BX56" s="1764">
        <v>88.382361549999374</v>
      </c>
      <c r="BY56" s="1766">
        <v>75.507865460759419</v>
      </c>
    </row>
    <row r="57" spans="1:77" ht="17.100000000000001" customHeight="1">
      <c r="A57" s="2639" t="s">
        <v>22</v>
      </c>
      <c r="B57" s="2639" t="s">
        <v>22</v>
      </c>
      <c r="C57" s="1246"/>
      <c r="D57" s="107"/>
      <c r="E57" s="1436">
        <f>AP58</f>
        <v>11.349679204704319</v>
      </c>
      <c r="F57" s="1436">
        <f t="shared" ref="F57:S57" si="223">AQ58</f>
        <v>8.8098148434910151</v>
      </c>
      <c r="G57" s="1436">
        <f t="shared" si="223"/>
        <v>2.5398643612133256</v>
      </c>
      <c r="H57" s="1436">
        <f t="shared" si="223"/>
        <v>7.321858128240164</v>
      </c>
      <c r="I57" s="1436">
        <f t="shared" si="223"/>
        <v>1.6877299698249746</v>
      </c>
      <c r="J57" s="1436">
        <f t="shared" si="223"/>
        <v>1.1276558146749194</v>
      </c>
      <c r="K57" s="1436">
        <f t="shared" si="223"/>
        <v>0.56007415515005687</v>
      </c>
      <c r="L57" s="1436">
        <f t="shared" si="223"/>
        <v>4.2192864570444915</v>
      </c>
      <c r="M57" s="1436">
        <f t="shared" si="223"/>
        <v>0.85998659018347445</v>
      </c>
      <c r="N57" s="1436">
        <f t="shared" si="223"/>
        <v>0.78089375978688735</v>
      </c>
      <c r="O57" s="1436">
        <f t="shared" si="223"/>
        <v>7.9092830396587335E-2</v>
      </c>
      <c r="P57" s="1436">
        <f t="shared" si="223"/>
        <v>1.0296993917893693</v>
      </c>
      <c r="Q57" s="1436">
        <f t="shared" si="223"/>
        <v>0.97794474895619232</v>
      </c>
      <c r="R57" s="1436">
        <f t="shared" si="223"/>
        <v>5.1754642833177079E-2</v>
      </c>
      <c r="S57" s="1436">
        <f t="shared" si="223"/>
        <v>2.3296004750716421</v>
      </c>
      <c r="T57" s="1436">
        <f t="shared" ref="T57" si="224">BE58</f>
        <v>1.9265974053631447</v>
      </c>
      <c r="U57" s="1436">
        <f t="shared" ref="U57" si="225">BF58</f>
        <v>0.40300306970849625</v>
      </c>
      <c r="V57" s="1436">
        <f t="shared" ref="V57" si="226">BG58</f>
        <v>1.414841701370706</v>
      </c>
      <c r="W57" s="1436">
        <f t="shared" ref="W57" si="227">BH58</f>
        <v>0.29510119640525395</v>
      </c>
      <c r="X57" s="1436">
        <f t="shared" ref="X57" si="228">BI58</f>
        <v>1.1197405049654543</v>
      </c>
      <c r="Y57" s="1436">
        <f t="shared" ref="Y57" si="229">BJ58</f>
        <v>3.8410687175531004</v>
      </c>
      <c r="Z57" s="1436">
        <f t="shared" ref="Z57" si="230">BK58</f>
        <v>0.53788916346859006</v>
      </c>
      <c r="AA57" s="1436">
        <f t="shared" ref="AA57" si="231">BL58</f>
        <v>0.47485525510981419</v>
      </c>
      <c r="AB57" s="1436">
        <f t="shared" ref="AB57" si="232">BM58</f>
        <v>6.3033908358775759E-2</v>
      </c>
      <c r="AC57" s="1436">
        <f t="shared" ref="AC57" si="233">BN58</f>
        <v>3.3031795540845112</v>
      </c>
      <c r="AD57" s="1436">
        <f t="shared" ref="AD57" si="234">BO58</f>
        <v>1.6765175396054302</v>
      </c>
      <c r="AE57" s="1436">
        <f t="shared" ref="AE57" si="235">BP58</f>
        <v>1.571900754240813</v>
      </c>
      <c r="AF57" s="1436">
        <f t="shared" ref="AF57:AG57" si="236">BQ58</f>
        <v>0.1046167853646163</v>
      </c>
      <c r="AG57" s="1436">
        <f t="shared" si="236"/>
        <v>1.626662014479082</v>
      </c>
      <c r="AH57" s="1436">
        <f t="shared" ref="AH57" si="237">BS58</f>
        <v>1.5092719157376857</v>
      </c>
      <c r="AI57" s="1436">
        <f t="shared" ref="AI57" si="238">BT58</f>
        <v>0.1173900987413965</v>
      </c>
      <c r="AJ57" s="1436">
        <f t="shared" ref="AJ57" si="239">BU58</f>
        <v>0.18675235891106862</v>
      </c>
      <c r="AK57" s="1436">
        <f t="shared" ref="AK57" si="240">BV58</f>
        <v>0.14559399321630281</v>
      </c>
      <c r="AL57" s="1437">
        <f t="shared" ref="AL57" si="241">BW58</f>
        <v>4.115836569476581E-2</v>
      </c>
      <c r="AM57" s="3118"/>
      <c r="AN57" s="2494" t="s">
        <v>1965</v>
      </c>
      <c r="AO57" s="1763">
        <v>432.99999999120064</v>
      </c>
      <c r="AP57" s="1764">
        <v>6.6422120015778807</v>
      </c>
      <c r="AQ57" s="1764">
        <v>5.5683549218313297</v>
      </c>
      <c r="AR57" s="1764">
        <v>1.0738570797465528</v>
      </c>
      <c r="AS57" s="1764">
        <v>3.0120973632552337</v>
      </c>
      <c r="AT57" s="1764">
        <v>1.2324347046084165</v>
      </c>
      <c r="AU57" s="1765">
        <v>0.82829568011368049</v>
      </c>
      <c r="AV57" s="1765">
        <v>0.4041390244947361</v>
      </c>
      <c r="AW57" s="1764">
        <v>1.303151396790571</v>
      </c>
      <c r="AX57" s="1765">
        <v>0.48593209620097116</v>
      </c>
      <c r="AY57" s="1765">
        <v>0.48149686630494859</v>
      </c>
      <c r="AZ57" s="1765">
        <v>4.4352298960225129E-3</v>
      </c>
      <c r="BA57" s="1765">
        <v>0.55071685525890157</v>
      </c>
      <c r="BB57" s="1765">
        <v>0.48639054852659036</v>
      </c>
      <c r="BC57" s="1765">
        <v>6.432630673231117E-2</v>
      </c>
      <c r="BD57" s="1765">
        <v>0.26650244533069828</v>
      </c>
      <c r="BE57" s="1765">
        <v>0.26419297650848045</v>
      </c>
      <c r="BF57" s="1765">
        <v>2.3094688222178332E-3</v>
      </c>
      <c r="BG57" s="1765">
        <v>0.47651126185624615</v>
      </c>
      <c r="BH57" s="1765">
        <v>6.8042125065569781E-2</v>
      </c>
      <c r="BI57" s="1765">
        <v>0.40846913679067642</v>
      </c>
      <c r="BJ57" s="1764">
        <v>3.6208767630337784</v>
      </c>
      <c r="BK57" s="1765">
        <v>0.33562474555606192</v>
      </c>
      <c r="BL57" s="1765">
        <v>0.25995818411135796</v>
      </c>
      <c r="BM57" s="1765">
        <v>7.5666561444703975E-2</v>
      </c>
      <c r="BN57" s="1764">
        <v>3.2852520174777164</v>
      </c>
      <c r="BO57" s="1764">
        <v>1.6407447559926021</v>
      </c>
      <c r="BP57" s="1764">
        <v>1.5306686343227396</v>
      </c>
      <c r="BQ57" s="1765">
        <v>0.11007612166986262</v>
      </c>
      <c r="BR57" s="1764">
        <v>1.6445072614851139</v>
      </c>
      <c r="BS57" s="1764">
        <v>1.6400720315890915</v>
      </c>
      <c r="BT57" s="1765">
        <v>4.4352298960225129E-3</v>
      </c>
      <c r="BU57" s="1765">
        <v>9.2378752888713327E-3</v>
      </c>
      <c r="BV57" s="1765">
        <v>9.2378752888713327E-3</v>
      </c>
      <c r="BW57" s="1764">
        <v>0</v>
      </c>
      <c r="BX57" s="1764">
        <v>115.89160643188428</v>
      </c>
      <c r="BY57" s="1766">
        <v>91.557625487623824</v>
      </c>
    </row>
    <row r="58" spans="1:77" ht="17.100000000000001" customHeight="1">
      <c r="A58" s="1244"/>
      <c r="B58" s="1244" t="s">
        <v>385</v>
      </c>
      <c r="C58" s="1244"/>
      <c r="D58" s="811"/>
      <c r="E58" s="1436">
        <f>AP60</f>
        <v>8.342059782106098</v>
      </c>
      <c r="F58" s="1436">
        <f t="shared" ref="F58:R61" si="242">AQ60</f>
        <v>6.5117989962313416</v>
      </c>
      <c r="G58" s="1436">
        <f t="shared" si="242"/>
        <v>1.830260785874757</v>
      </c>
      <c r="H58" s="1436">
        <f t="shared" si="242"/>
        <v>4.9145502912715902</v>
      </c>
      <c r="I58" s="1436">
        <f t="shared" si="242"/>
        <v>1.2808592516380382</v>
      </c>
      <c r="J58" s="1436">
        <f t="shared" si="242"/>
        <v>0.81147277708467647</v>
      </c>
      <c r="K58" s="1436">
        <f t="shared" si="242"/>
        <v>0.46938647455336269</v>
      </c>
      <c r="L58" s="1436">
        <f t="shared" si="242"/>
        <v>2.6315680912608017</v>
      </c>
      <c r="M58" s="1436">
        <f t="shared" si="242"/>
        <v>0.76102421583098012</v>
      </c>
      <c r="N58" s="1436">
        <f t="shared" si="242"/>
        <v>0.70016208311817374</v>
      </c>
      <c r="O58" s="1436">
        <f t="shared" si="242"/>
        <v>6.0862132712807229E-2</v>
      </c>
      <c r="P58" s="1436">
        <f t="shared" si="242"/>
        <v>0.74975992033695882</v>
      </c>
      <c r="Q58" s="1436">
        <f t="shared" si="242"/>
        <v>0.70471096909326236</v>
      </c>
      <c r="R58" s="1436">
        <f t="shared" si="242"/>
        <v>4.504895124369681E-2</v>
      </c>
      <c r="S58" s="1436">
        <f t="shared" ref="S58:S61" si="243">BD60</f>
        <v>1.1207839550928649</v>
      </c>
      <c r="T58" s="1436">
        <f t="shared" ref="T58:T61" si="244">BE60</f>
        <v>0.95794616319248649</v>
      </c>
      <c r="U58" s="1436">
        <f t="shared" ref="U58:U61" si="245">BF60</f>
        <v>0.16283779190037784</v>
      </c>
      <c r="V58" s="1436">
        <f t="shared" ref="V58:V61" si="246">BG60</f>
        <v>1.0021229483727467</v>
      </c>
      <c r="W58" s="1436">
        <f t="shared" ref="W58:W61" si="247">BH60</f>
        <v>0.18433891910358396</v>
      </c>
      <c r="X58" s="1436">
        <f t="shared" ref="X58:X61" si="248">BI60</f>
        <v>0.81778402926916272</v>
      </c>
      <c r="Y58" s="1436">
        <f t="shared" ref="Y58:Y61" si="249">BJ60</f>
        <v>3.2158760692887247</v>
      </c>
      <c r="Z58" s="1436">
        <f t="shared" ref="Z58:Z61" si="250">BK60</f>
        <v>0.3878960344162215</v>
      </c>
      <c r="AA58" s="1436">
        <f t="shared" ref="AA58:AA61" si="251">BL60</f>
        <v>0.34958204254408731</v>
      </c>
      <c r="AB58" s="1436">
        <f t="shared" ref="AB58:AB61" si="252">BM60</f>
        <v>3.8313991872134204E-2</v>
      </c>
      <c r="AC58" s="1436">
        <f t="shared" ref="AC58:AC61" si="253">BN60</f>
        <v>2.8279800348725033</v>
      </c>
      <c r="AD58" s="1436">
        <f t="shared" ref="AD58:AD61" si="254">BO60</f>
        <v>1.4951875908030101</v>
      </c>
      <c r="AE58" s="1436">
        <f t="shared" ref="AE58:AE61" si="255">BP60</f>
        <v>1.4075039643389968</v>
      </c>
      <c r="AF58" s="1436">
        <f t="shared" ref="AF58:AG61" si="256">BQ60</f>
        <v>8.7683626464013217E-2</v>
      </c>
      <c r="AG58" s="1436">
        <f t="shared" si="256"/>
        <v>1.3327924440694925</v>
      </c>
      <c r="AH58" s="1436">
        <f t="shared" ref="AH58:AH61" si="257">BS60</f>
        <v>1.2303391428462256</v>
      </c>
      <c r="AI58" s="1436">
        <f t="shared" ref="AI58:AI61" si="258">BT60</f>
        <v>0.10245330122326711</v>
      </c>
      <c r="AJ58" s="1436">
        <f t="shared" ref="AJ58:AJ61" si="259">BU60</f>
        <v>0.21163342154578973</v>
      </c>
      <c r="AK58" s="1436">
        <f t="shared" ref="AK58:AK61" si="260">BV60</f>
        <v>0.16574293490985331</v>
      </c>
      <c r="AL58" s="1437">
        <f t="shared" ref="AL58:AL61" si="261">BW60</f>
        <v>4.5890486635936423E-2</v>
      </c>
      <c r="AM58" s="3118" t="s">
        <v>1966</v>
      </c>
      <c r="AN58" s="2494" t="s">
        <v>1967</v>
      </c>
      <c r="AO58" s="1763">
        <v>7605.5027625785933</v>
      </c>
      <c r="AP58" s="1764">
        <v>11.349679204704319</v>
      </c>
      <c r="AQ58" s="1764">
        <v>8.8098148434910151</v>
      </c>
      <c r="AR58" s="1764">
        <v>2.5398643612133256</v>
      </c>
      <c r="AS58" s="1764">
        <v>7.321858128240164</v>
      </c>
      <c r="AT58" s="1764">
        <v>1.6877299698249746</v>
      </c>
      <c r="AU58" s="1764">
        <v>1.1276558146749194</v>
      </c>
      <c r="AV58" s="1765">
        <v>0.56007415515005687</v>
      </c>
      <c r="AW58" s="1764">
        <v>4.2192864570444915</v>
      </c>
      <c r="AX58" s="1765">
        <v>0.85998659018347445</v>
      </c>
      <c r="AY58" s="1765">
        <v>0.78089375978688735</v>
      </c>
      <c r="AZ58" s="1765">
        <v>7.9092830396587335E-2</v>
      </c>
      <c r="BA58" s="1764">
        <v>1.0296993917893693</v>
      </c>
      <c r="BB58" s="1765">
        <v>0.97794474895619232</v>
      </c>
      <c r="BC58" s="1765">
        <v>5.1754642833177079E-2</v>
      </c>
      <c r="BD58" s="1764">
        <v>2.3296004750716421</v>
      </c>
      <c r="BE58" s="1764">
        <v>1.9265974053631447</v>
      </c>
      <c r="BF58" s="1765">
        <v>0.40300306970849625</v>
      </c>
      <c r="BG58" s="1764">
        <v>1.414841701370706</v>
      </c>
      <c r="BH58" s="1765">
        <v>0.29510119640525395</v>
      </c>
      <c r="BI58" s="1764">
        <v>1.1197405049654543</v>
      </c>
      <c r="BJ58" s="1764">
        <v>3.8410687175531004</v>
      </c>
      <c r="BK58" s="1765">
        <v>0.53788916346859006</v>
      </c>
      <c r="BL58" s="1765">
        <v>0.47485525510981419</v>
      </c>
      <c r="BM58" s="1765">
        <v>6.3033908358775759E-2</v>
      </c>
      <c r="BN58" s="1764">
        <v>3.3031795540845112</v>
      </c>
      <c r="BO58" s="1764">
        <v>1.6765175396054302</v>
      </c>
      <c r="BP58" s="1764">
        <v>1.571900754240813</v>
      </c>
      <c r="BQ58" s="1765">
        <v>0.1046167853646163</v>
      </c>
      <c r="BR58" s="1764">
        <v>1.626662014479082</v>
      </c>
      <c r="BS58" s="1764">
        <v>1.5092719157376857</v>
      </c>
      <c r="BT58" s="1765">
        <v>0.1173900987413965</v>
      </c>
      <c r="BU58" s="1765">
        <v>0.18675235891106862</v>
      </c>
      <c r="BV58" s="1765">
        <v>0.14559399321630281</v>
      </c>
      <c r="BW58" s="1765">
        <v>4.115836569476581E-2</v>
      </c>
      <c r="BX58" s="1764">
        <v>138.23299452465824</v>
      </c>
      <c r="BY58" s="1766">
        <v>120.60751297015837</v>
      </c>
    </row>
    <row r="59" spans="1:77" ht="17.100000000000001" customHeight="1">
      <c r="A59" s="1244"/>
      <c r="B59" s="1244" t="s">
        <v>24</v>
      </c>
      <c r="C59" s="1244"/>
      <c r="D59" s="811"/>
      <c r="E59" s="1436">
        <f t="shared" ref="E59:E60" si="262">AP61</f>
        <v>25.161927778687438</v>
      </c>
      <c r="F59" s="1436">
        <f t="shared" si="242"/>
        <v>19.398427077354196</v>
      </c>
      <c r="G59" s="1436">
        <f t="shared" si="242"/>
        <v>5.7635007013332631</v>
      </c>
      <c r="H59" s="1436">
        <f t="shared" si="242"/>
        <v>18.259176554999755</v>
      </c>
      <c r="I59" s="1436">
        <f t="shared" si="242"/>
        <v>3.5860278066912832</v>
      </c>
      <c r="J59" s="1436">
        <f t="shared" si="242"/>
        <v>2.5400398441992671</v>
      </c>
      <c r="K59" s="1436">
        <f t="shared" si="242"/>
        <v>1.0459879624920168</v>
      </c>
      <c r="L59" s="1436">
        <f t="shared" si="242"/>
        <v>11.634444639535097</v>
      </c>
      <c r="M59" s="1436">
        <f t="shared" si="242"/>
        <v>1.2290500115764473</v>
      </c>
      <c r="N59" s="1436">
        <f t="shared" si="242"/>
        <v>1.0772207209236151</v>
      </c>
      <c r="O59" s="1436">
        <f t="shared" si="242"/>
        <v>0.15182929065283224</v>
      </c>
      <c r="P59" s="1436">
        <f t="shared" si="242"/>
        <v>2.1784740244384255</v>
      </c>
      <c r="Q59" s="1436">
        <f t="shared" si="242"/>
        <v>2.0896428466647041</v>
      </c>
      <c r="R59" s="1436">
        <f t="shared" si="242"/>
        <v>8.8831177773722E-2</v>
      </c>
      <c r="S59" s="1436">
        <f t="shared" si="243"/>
        <v>8.2269206035202185</v>
      </c>
      <c r="T59" s="1436">
        <f t="shared" si="244"/>
        <v>6.5406282159788134</v>
      </c>
      <c r="U59" s="1436">
        <f t="shared" si="245"/>
        <v>1.6862923875414042</v>
      </c>
      <c r="V59" s="1436">
        <f t="shared" si="246"/>
        <v>3.0387041087733846</v>
      </c>
      <c r="W59" s="1436">
        <f t="shared" si="247"/>
        <v>0.77984018642079855</v>
      </c>
      <c r="X59" s="1436">
        <f t="shared" si="248"/>
        <v>2.258863922352587</v>
      </c>
      <c r="Y59" s="1436">
        <f t="shared" si="249"/>
        <v>6.7880518475313698</v>
      </c>
      <c r="Z59" s="1436">
        <f t="shared" si="250"/>
        <v>1.2095306032409705</v>
      </c>
      <c r="AA59" s="1436">
        <f t="shared" si="251"/>
        <v>1.0618181742167054</v>
      </c>
      <c r="AB59" s="1436">
        <f t="shared" si="252"/>
        <v>0.14771242902426512</v>
      </c>
      <c r="AC59" s="1436">
        <f t="shared" si="253"/>
        <v>5.578521244290398</v>
      </c>
      <c r="AD59" s="1436">
        <f t="shared" si="254"/>
        <v>2.5804179563994447</v>
      </c>
      <c r="AE59" s="1436">
        <f t="shared" si="255"/>
        <v>2.4233028686592593</v>
      </c>
      <c r="AF59" s="1436">
        <f t="shared" si="256"/>
        <v>0.15711508774018454</v>
      </c>
      <c r="AG59" s="1436">
        <f t="shared" si="256"/>
        <v>2.9981032878909519</v>
      </c>
      <c r="AH59" s="1436">
        <f t="shared" si="257"/>
        <v>2.8082194157731983</v>
      </c>
      <c r="AI59" s="1436">
        <f t="shared" si="258"/>
        <v>0.1898838721177539</v>
      </c>
      <c r="AJ59" s="1436">
        <f t="shared" si="259"/>
        <v>0.11469937615632721</v>
      </c>
      <c r="AK59" s="1436">
        <f t="shared" si="260"/>
        <v>7.7714804517827654E-2</v>
      </c>
      <c r="AL59" s="1437">
        <f t="shared" si="261"/>
        <v>3.698457163849956E-2</v>
      </c>
      <c r="AM59" s="3118"/>
      <c r="AN59" s="2494" t="s">
        <v>1968</v>
      </c>
      <c r="AO59" s="1763">
        <v>8896.5194949809447</v>
      </c>
      <c r="AP59" s="1764">
        <v>6.7317714695536095</v>
      </c>
      <c r="AQ59" s="1764">
        <v>5.1700337247243198</v>
      </c>
      <c r="AR59" s="1764">
        <v>1.5617377448292882</v>
      </c>
      <c r="AS59" s="1764">
        <v>5.2766983260628981</v>
      </c>
      <c r="AT59" s="1764">
        <v>1.4288877730317249</v>
      </c>
      <c r="AU59" s="1765">
        <v>0.94397205598554801</v>
      </c>
      <c r="AV59" s="1765">
        <v>0.48491571704618003</v>
      </c>
      <c r="AW59" s="1764">
        <v>2.8789416550100118</v>
      </c>
      <c r="AX59" s="1765">
        <v>0.74343424407864656</v>
      </c>
      <c r="AY59" s="1765">
        <v>0.69279572803421885</v>
      </c>
      <c r="AZ59" s="1765">
        <v>5.0638516044427873E-2</v>
      </c>
      <c r="BA59" s="1765">
        <v>0.95157893794681392</v>
      </c>
      <c r="BB59" s="1765">
        <v>0.92825344173066626</v>
      </c>
      <c r="BC59" s="1765">
        <v>2.3325496216147778E-2</v>
      </c>
      <c r="BD59" s="1764">
        <v>1.1839284729845414</v>
      </c>
      <c r="BE59" s="1764">
        <v>1.0370746730218758</v>
      </c>
      <c r="BF59" s="1765">
        <v>0.14685379996266554</v>
      </c>
      <c r="BG59" s="1765">
        <v>0.9688688980211636</v>
      </c>
      <c r="BH59" s="1765">
        <v>0.20936246011243473</v>
      </c>
      <c r="BI59" s="1765">
        <v>0.75950643790872907</v>
      </c>
      <c r="BJ59" s="1764">
        <v>1.3375558423311418</v>
      </c>
      <c r="BK59" s="1765">
        <v>0.21840947956387016</v>
      </c>
      <c r="BL59" s="1765">
        <v>0.20619753168504812</v>
      </c>
      <c r="BM59" s="1765">
        <v>1.2211947878822059E-2</v>
      </c>
      <c r="BN59" s="1764">
        <v>1.119146362767272</v>
      </c>
      <c r="BO59" s="1765">
        <v>0.49036242736091196</v>
      </c>
      <c r="BP59" s="1765">
        <v>0.45502213489793197</v>
      </c>
      <c r="BQ59" s="1765">
        <v>3.5340292462980046E-2</v>
      </c>
      <c r="BR59" s="1765">
        <v>0.62878393540636146</v>
      </c>
      <c r="BS59" s="1765">
        <v>0.58962705397058446</v>
      </c>
      <c r="BT59" s="1765">
        <v>3.915688143577678E-2</v>
      </c>
      <c r="BU59" s="1765">
        <v>0.11751730115957588</v>
      </c>
      <c r="BV59" s="1765">
        <v>0.10772864528601378</v>
      </c>
      <c r="BW59" s="1765">
        <v>9.7886558735620997E-3</v>
      </c>
      <c r="BX59" s="1764">
        <v>83.467899242679479</v>
      </c>
      <c r="BY59" s="1766">
        <v>131.6609652795162</v>
      </c>
    </row>
    <row r="60" spans="1:77" ht="17.100000000000001" customHeight="1">
      <c r="A60" s="2292"/>
      <c r="B60" s="2292" t="s">
        <v>25</v>
      </c>
      <c r="C60" s="2292"/>
      <c r="D60" s="811"/>
      <c r="E60" s="1436">
        <f t="shared" si="262"/>
        <v>21.199183752655195</v>
      </c>
      <c r="F60" s="1436">
        <f t="shared" si="242"/>
        <v>16.284085953071866</v>
      </c>
      <c r="G60" s="1436">
        <f t="shared" si="242"/>
        <v>4.9150977995833296</v>
      </c>
      <c r="H60" s="1436">
        <f t="shared" si="242"/>
        <v>15.37796029831256</v>
      </c>
      <c r="I60" s="1436">
        <f t="shared" si="242"/>
        <v>2.9766513157472496</v>
      </c>
      <c r="J60" s="1436">
        <f t="shared" si="242"/>
        <v>2.2210730664001992</v>
      </c>
      <c r="K60" s="1436">
        <f t="shared" si="242"/>
        <v>0.75557824934705131</v>
      </c>
      <c r="L60" s="1436">
        <f t="shared" si="242"/>
        <v>9.2380522003965986</v>
      </c>
      <c r="M60" s="1436">
        <f t="shared" si="242"/>
        <v>1.308906200643503</v>
      </c>
      <c r="N60" s="1436">
        <f t="shared" si="242"/>
        <v>1.1540535817915663</v>
      </c>
      <c r="O60" s="1436">
        <f t="shared" si="242"/>
        <v>0.15485261885193702</v>
      </c>
      <c r="P60" s="1436">
        <f t="shared" si="242"/>
        <v>2.1464304794489042</v>
      </c>
      <c r="Q60" s="1436">
        <f t="shared" si="242"/>
        <v>2.0818957387621433</v>
      </c>
      <c r="R60" s="1436">
        <f t="shared" si="242"/>
        <v>6.4534740686760961E-2</v>
      </c>
      <c r="S60" s="1436">
        <f t="shared" si="243"/>
        <v>5.7827155203041958</v>
      </c>
      <c r="T60" s="1436">
        <f t="shared" si="244"/>
        <v>4.8567905270207161</v>
      </c>
      <c r="U60" s="1436">
        <f t="shared" si="245"/>
        <v>0.92592499328347955</v>
      </c>
      <c r="V60" s="1436">
        <f t="shared" si="246"/>
        <v>3.1632567821687143</v>
      </c>
      <c r="W60" s="1436">
        <f t="shared" si="247"/>
        <v>0.69280190553266929</v>
      </c>
      <c r="X60" s="1436">
        <f t="shared" si="248"/>
        <v>2.4704548766360448</v>
      </c>
      <c r="Y60" s="1436">
        <f t="shared" si="249"/>
        <v>5.7776452032833827</v>
      </c>
      <c r="Z60" s="1436">
        <f t="shared" si="250"/>
        <v>1.0542174655641547</v>
      </c>
      <c r="AA60" s="1436">
        <f t="shared" si="251"/>
        <v>0.86807116201834866</v>
      </c>
      <c r="AB60" s="1436">
        <f t="shared" si="252"/>
        <v>0.1861463035458058</v>
      </c>
      <c r="AC60" s="1436">
        <f t="shared" si="253"/>
        <v>4.7234277377192271</v>
      </c>
      <c r="AD60" s="1436">
        <f t="shared" si="254"/>
        <v>2.1663486979723179</v>
      </c>
      <c r="AE60" s="1436">
        <f t="shared" si="255"/>
        <v>1.9693519619926307</v>
      </c>
      <c r="AF60" s="1436">
        <f t="shared" si="256"/>
        <v>0.19699673597968728</v>
      </c>
      <c r="AG60" s="1436">
        <f t="shared" si="256"/>
        <v>2.5570790397469101</v>
      </c>
      <c r="AH60" s="1436">
        <f t="shared" si="257"/>
        <v>2.3964697584943475</v>
      </c>
      <c r="AI60" s="1436">
        <f t="shared" si="258"/>
        <v>0.16060928125256296</v>
      </c>
      <c r="AJ60" s="1436">
        <f t="shared" si="259"/>
        <v>4.3578251059252456E-2</v>
      </c>
      <c r="AK60" s="1436">
        <f t="shared" si="260"/>
        <v>4.3578251059252456E-2</v>
      </c>
      <c r="AL60" s="1437">
        <f t="shared" si="261"/>
        <v>0</v>
      </c>
      <c r="AM60" s="3118" t="s">
        <v>1969</v>
      </c>
      <c r="AN60" s="2494" t="s">
        <v>1970</v>
      </c>
      <c r="AO60" s="1763">
        <v>6101.5923167991759</v>
      </c>
      <c r="AP60" s="1764">
        <v>8.342059782106098</v>
      </c>
      <c r="AQ60" s="1764">
        <v>6.5117989962313416</v>
      </c>
      <c r="AR60" s="1764">
        <v>1.830260785874757</v>
      </c>
      <c r="AS60" s="1764">
        <v>4.9145502912715902</v>
      </c>
      <c r="AT60" s="1764">
        <v>1.2808592516380382</v>
      </c>
      <c r="AU60" s="1765">
        <v>0.81147277708467647</v>
      </c>
      <c r="AV60" s="1765">
        <v>0.46938647455336269</v>
      </c>
      <c r="AW60" s="1764">
        <v>2.6315680912608017</v>
      </c>
      <c r="AX60" s="1765">
        <v>0.76102421583098012</v>
      </c>
      <c r="AY60" s="1765">
        <v>0.70016208311817374</v>
      </c>
      <c r="AZ60" s="1765">
        <v>6.0862132712807229E-2</v>
      </c>
      <c r="BA60" s="1765">
        <v>0.74975992033695882</v>
      </c>
      <c r="BB60" s="1765">
        <v>0.70471096909326236</v>
      </c>
      <c r="BC60" s="1765">
        <v>4.504895124369681E-2</v>
      </c>
      <c r="BD60" s="1764">
        <v>1.1207839550928649</v>
      </c>
      <c r="BE60" s="1765">
        <v>0.95794616319248649</v>
      </c>
      <c r="BF60" s="1765">
        <v>0.16283779190037784</v>
      </c>
      <c r="BG60" s="1764">
        <v>1.0021229483727467</v>
      </c>
      <c r="BH60" s="1765">
        <v>0.18433891910358396</v>
      </c>
      <c r="BI60" s="1765">
        <v>0.81778402926916272</v>
      </c>
      <c r="BJ60" s="1764">
        <v>3.2158760692887247</v>
      </c>
      <c r="BK60" s="1765">
        <v>0.3878960344162215</v>
      </c>
      <c r="BL60" s="1765">
        <v>0.34958204254408731</v>
      </c>
      <c r="BM60" s="1765">
        <v>3.8313991872134204E-2</v>
      </c>
      <c r="BN60" s="1764">
        <v>2.8279800348725033</v>
      </c>
      <c r="BO60" s="1764">
        <v>1.4951875908030101</v>
      </c>
      <c r="BP60" s="1764">
        <v>1.4075039643389968</v>
      </c>
      <c r="BQ60" s="1765">
        <v>8.7683626464013217E-2</v>
      </c>
      <c r="BR60" s="1764">
        <v>1.3327924440694925</v>
      </c>
      <c r="BS60" s="1764">
        <v>1.2303391428462256</v>
      </c>
      <c r="BT60" s="1765">
        <v>0.10245330122326711</v>
      </c>
      <c r="BU60" s="1765">
        <v>0.21163342154578973</v>
      </c>
      <c r="BV60" s="1765">
        <v>0.16574293490985331</v>
      </c>
      <c r="BW60" s="1765">
        <v>4.5890486635936423E-2</v>
      </c>
      <c r="BX60" s="1764">
        <v>98.803056325098765</v>
      </c>
      <c r="BY60" s="1766">
        <v>102.4448684618887</v>
      </c>
    </row>
    <row r="61" spans="1:77" ht="17.100000000000001" customHeight="1" thickBot="1">
      <c r="A61" s="2640" t="s">
        <v>26</v>
      </c>
      <c r="B61" s="2640"/>
      <c r="C61" s="2293"/>
      <c r="D61" s="816"/>
      <c r="E61" s="1440">
        <f>AP63</f>
        <v>6.7317714695536095</v>
      </c>
      <c r="F61" s="1440">
        <f t="shared" si="242"/>
        <v>5.1700337247243198</v>
      </c>
      <c r="G61" s="1440">
        <f t="shared" si="242"/>
        <v>1.5617377448292882</v>
      </c>
      <c r="H61" s="1440">
        <f t="shared" si="242"/>
        <v>5.2766983260628981</v>
      </c>
      <c r="I61" s="1440">
        <f t="shared" si="242"/>
        <v>1.4288877730317249</v>
      </c>
      <c r="J61" s="1440">
        <f t="shared" si="242"/>
        <v>0.94397205598554801</v>
      </c>
      <c r="K61" s="1440">
        <f t="shared" si="242"/>
        <v>0.48491571704618003</v>
      </c>
      <c r="L61" s="1440">
        <f t="shared" si="242"/>
        <v>2.8789416550100118</v>
      </c>
      <c r="M61" s="1440">
        <f t="shared" si="242"/>
        <v>0.74343424407864656</v>
      </c>
      <c r="N61" s="1440">
        <f t="shared" si="242"/>
        <v>0.69279572803421885</v>
      </c>
      <c r="O61" s="1440">
        <f t="shared" si="242"/>
        <v>5.0638516044427873E-2</v>
      </c>
      <c r="P61" s="1440">
        <f t="shared" si="242"/>
        <v>0.95157893794681392</v>
      </c>
      <c r="Q61" s="1440">
        <f t="shared" si="242"/>
        <v>0.92825344173066626</v>
      </c>
      <c r="R61" s="1440">
        <f t="shared" si="242"/>
        <v>2.3325496216147778E-2</v>
      </c>
      <c r="S61" s="1440">
        <f t="shared" si="243"/>
        <v>1.1839284729845414</v>
      </c>
      <c r="T61" s="1440">
        <f t="shared" si="244"/>
        <v>1.0370746730218758</v>
      </c>
      <c r="U61" s="1440">
        <f t="shared" si="245"/>
        <v>0.14685379996266554</v>
      </c>
      <c r="V61" s="1440">
        <f t="shared" si="246"/>
        <v>0.9688688980211636</v>
      </c>
      <c r="W61" s="1440">
        <f t="shared" si="247"/>
        <v>0.20936246011243473</v>
      </c>
      <c r="X61" s="1440">
        <f t="shared" si="248"/>
        <v>0.75950643790872907</v>
      </c>
      <c r="Y61" s="1440">
        <f t="shared" si="249"/>
        <v>1.3375558423311418</v>
      </c>
      <c r="Z61" s="1440">
        <f t="shared" si="250"/>
        <v>0.21840947956387016</v>
      </c>
      <c r="AA61" s="1440">
        <f t="shared" si="251"/>
        <v>0.20619753168504812</v>
      </c>
      <c r="AB61" s="1440">
        <f t="shared" si="252"/>
        <v>1.2211947878822059E-2</v>
      </c>
      <c r="AC61" s="1440">
        <f t="shared" si="253"/>
        <v>1.119146362767272</v>
      </c>
      <c r="AD61" s="1440">
        <f t="shared" si="254"/>
        <v>0.49036242736091196</v>
      </c>
      <c r="AE61" s="1440">
        <f t="shared" si="255"/>
        <v>0.45502213489793197</v>
      </c>
      <c r="AF61" s="1440">
        <f t="shared" si="256"/>
        <v>3.5340292462980046E-2</v>
      </c>
      <c r="AG61" s="1440">
        <f t="shared" si="256"/>
        <v>0.62878393540636146</v>
      </c>
      <c r="AH61" s="1440">
        <f t="shared" si="257"/>
        <v>0.58962705397058446</v>
      </c>
      <c r="AI61" s="1440">
        <f t="shared" si="258"/>
        <v>3.915688143577678E-2</v>
      </c>
      <c r="AJ61" s="1440">
        <f t="shared" si="259"/>
        <v>0.11751730115957588</v>
      </c>
      <c r="AK61" s="1440">
        <f t="shared" si="260"/>
        <v>0.10772864528601378</v>
      </c>
      <c r="AL61" s="1440">
        <f t="shared" si="261"/>
        <v>9.7886558735620997E-3</v>
      </c>
      <c r="AM61" s="3118"/>
      <c r="AN61" s="2494" t="s">
        <v>1971</v>
      </c>
      <c r="AO61" s="1763">
        <v>892.94053870772802</v>
      </c>
      <c r="AP61" s="1764">
        <v>25.161927778687438</v>
      </c>
      <c r="AQ61" s="1764">
        <v>19.398427077354196</v>
      </c>
      <c r="AR61" s="1764">
        <v>5.7635007013332631</v>
      </c>
      <c r="AS61" s="1764">
        <v>18.259176554999755</v>
      </c>
      <c r="AT61" s="1764">
        <v>3.5860278066912832</v>
      </c>
      <c r="AU61" s="1764">
        <v>2.5400398441992671</v>
      </c>
      <c r="AV61" s="1764">
        <v>1.0459879624920168</v>
      </c>
      <c r="AW61" s="1764">
        <v>11.634444639535097</v>
      </c>
      <c r="AX61" s="1764">
        <v>1.2290500115764473</v>
      </c>
      <c r="AY61" s="1764">
        <v>1.0772207209236151</v>
      </c>
      <c r="AZ61" s="1765">
        <v>0.15182929065283224</v>
      </c>
      <c r="BA61" s="1764">
        <v>2.1784740244384255</v>
      </c>
      <c r="BB61" s="1764">
        <v>2.0896428466647041</v>
      </c>
      <c r="BC61" s="1765">
        <v>8.8831177773722E-2</v>
      </c>
      <c r="BD61" s="1764">
        <v>8.2269206035202185</v>
      </c>
      <c r="BE61" s="1764">
        <v>6.5406282159788134</v>
      </c>
      <c r="BF61" s="1764">
        <v>1.6862923875414042</v>
      </c>
      <c r="BG61" s="1764">
        <v>3.0387041087733846</v>
      </c>
      <c r="BH61" s="1765">
        <v>0.77984018642079855</v>
      </c>
      <c r="BI61" s="1764">
        <v>2.258863922352587</v>
      </c>
      <c r="BJ61" s="1764">
        <v>6.7880518475313698</v>
      </c>
      <c r="BK61" s="1764">
        <v>1.2095306032409705</v>
      </c>
      <c r="BL61" s="1764">
        <v>1.0618181742167054</v>
      </c>
      <c r="BM61" s="1765">
        <v>0.14771242902426512</v>
      </c>
      <c r="BN61" s="1764">
        <v>5.578521244290398</v>
      </c>
      <c r="BO61" s="1764">
        <v>2.5804179563994447</v>
      </c>
      <c r="BP61" s="1764">
        <v>2.4233028686592593</v>
      </c>
      <c r="BQ61" s="1765">
        <v>0.15711508774018454</v>
      </c>
      <c r="BR61" s="1764">
        <v>2.9981032878909519</v>
      </c>
      <c r="BS61" s="1764">
        <v>2.8082194157731983</v>
      </c>
      <c r="BT61" s="1765">
        <v>0.1898838721177539</v>
      </c>
      <c r="BU61" s="1765">
        <v>0.11469937615632721</v>
      </c>
      <c r="BV61" s="1765">
        <v>7.7714804517827654E-2</v>
      </c>
      <c r="BW61" s="1765">
        <v>3.698457163849956E-2</v>
      </c>
      <c r="BX61" s="1764">
        <v>139.02570814768518</v>
      </c>
      <c r="BY61" s="1766">
        <v>184.14351791200573</v>
      </c>
    </row>
    <row r="62" spans="1:77" ht="15.75" customHeight="1">
      <c r="A62" s="119" t="s">
        <v>2548</v>
      </c>
      <c r="B62" s="2344"/>
      <c r="C62" s="2344"/>
      <c r="D62" s="2344"/>
      <c r="E62" s="2344"/>
      <c r="F62" s="2344"/>
      <c r="G62" s="2344"/>
      <c r="H62" s="2344"/>
      <c r="I62" s="2344"/>
      <c r="J62" s="2344"/>
      <c r="K62" s="2344"/>
      <c r="L62" s="2344"/>
      <c r="M62" s="2344"/>
      <c r="N62" s="2344"/>
      <c r="O62" s="2344"/>
      <c r="AM62" s="3118"/>
      <c r="AN62" s="2494" t="s">
        <v>1972</v>
      </c>
      <c r="AO62" s="1763">
        <v>610.96990707169539</v>
      </c>
      <c r="AP62" s="1764">
        <v>21.199183752655195</v>
      </c>
      <c r="AQ62" s="1764">
        <v>16.284085953071866</v>
      </c>
      <c r="AR62" s="1764">
        <v>4.9150977995833296</v>
      </c>
      <c r="AS62" s="1764">
        <v>15.37796029831256</v>
      </c>
      <c r="AT62" s="1764">
        <v>2.9766513157472496</v>
      </c>
      <c r="AU62" s="1764">
        <v>2.2210730664001992</v>
      </c>
      <c r="AV62" s="1765">
        <v>0.75557824934705131</v>
      </c>
      <c r="AW62" s="1764">
        <v>9.2380522003965986</v>
      </c>
      <c r="AX62" s="1764">
        <v>1.308906200643503</v>
      </c>
      <c r="AY62" s="1764">
        <v>1.1540535817915663</v>
      </c>
      <c r="AZ62" s="1765">
        <v>0.15485261885193702</v>
      </c>
      <c r="BA62" s="1764">
        <v>2.1464304794489042</v>
      </c>
      <c r="BB62" s="1764">
        <v>2.0818957387621433</v>
      </c>
      <c r="BC62" s="1765">
        <v>6.4534740686760961E-2</v>
      </c>
      <c r="BD62" s="1764">
        <v>5.7827155203041958</v>
      </c>
      <c r="BE62" s="1764">
        <v>4.8567905270207161</v>
      </c>
      <c r="BF62" s="1765">
        <v>0.92592499328347955</v>
      </c>
      <c r="BG62" s="1764">
        <v>3.1632567821687143</v>
      </c>
      <c r="BH62" s="1765">
        <v>0.69280190553266929</v>
      </c>
      <c r="BI62" s="1764">
        <v>2.4704548766360448</v>
      </c>
      <c r="BJ62" s="1764">
        <v>5.7776452032833827</v>
      </c>
      <c r="BK62" s="1764">
        <v>1.0542174655641547</v>
      </c>
      <c r="BL62" s="1765">
        <v>0.86807116201834866</v>
      </c>
      <c r="BM62" s="1765">
        <v>0.1861463035458058</v>
      </c>
      <c r="BN62" s="1764">
        <v>4.7234277377192271</v>
      </c>
      <c r="BO62" s="1764">
        <v>2.1663486979723179</v>
      </c>
      <c r="BP62" s="1764">
        <v>1.9693519619926307</v>
      </c>
      <c r="BQ62" s="1765">
        <v>0.19699673597968728</v>
      </c>
      <c r="BR62" s="1764">
        <v>2.5570790397469101</v>
      </c>
      <c r="BS62" s="1764">
        <v>2.3964697584943475</v>
      </c>
      <c r="BT62" s="1765">
        <v>0.16060928125256296</v>
      </c>
      <c r="BU62" s="1765">
        <v>4.3578251059252456E-2</v>
      </c>
      <c r="BV62" s="1765">
        <v>4.3578251059252456E-2</v>
      </c>
      <c r="BW62" s="1764">
        <v>0</v>
      </c>
      <c r="BX62" s="1764">
        <v>530.85063258545154</v>
      </c>
      <c r="BY62" s="1766">
        <v>209.1342588512052</v>
      </c>
    </row>
    <row r="63" spans="1:77" ht="15.75" customHeight="1">
      <c r="A63" s="119" t="s">
        <v>2551</v>
      </c>
      <c r="B63" s="2298"/>
      <c r="C63" s="2298"/>
      <c r="D63" s="2298"/>
      <c r="E63" s="2298"/>
      <c r="F63" s="2298"/>
      <c r="G63" s="2298"/>
      <c r="H63" s="2298"/>
      <c r="I63" s="2298"/>
      <c r="J63" s="2298"/>
      <c r="K63" s="2298"/>
      <c r="L63" s="2298"/>
      <c r="M63" s="2298"/>
      <c r="N63" s="2298"/>
      <c r="O63" s="2298"/>
      <c r="AM63" s="3118"/>
      <c r="AN63" s="2494" t="s">
        <v>1973</v>
      </c>
      <c r="AO63" s="1763">
        <v>8896.5194949809447</v>
      </c>
      <c r="AP63" s="1764">
        <v>6.7317714695536095</v>
      </c>
      <c r="AQ63" s="1764">
        <v>5.1700337247243198</v>
      </c>
      <c r="AR63" s="1764">
        <v>1.5617377448292882</v>
      </c>
      <c r="AS63" s="1764">
        <v>5.2766983260628981</v>
      </c>
      <c r="AT63" s="1764">
        <v>1.4288877730317249</v>
      </c>
      <c r="AU63" s="1765">
        <v>0.94397205598554801</v>
      </c>
      <c r="AV63" s="1765">
        <v>0.48491571704618003</v>
      </c>
      <c r="AW63" s="1764">
        <v>2.8789416550100118</v>
      </c>
      <c r="AX63" s="1765">
        <v>0.74343424407864656</v>
      </c>
      <c r="AY63" s="1765">
        <v>0.69279572803421885</v>
      </c>
      <c r="AZ63" s="1765">
        <v>5.0638516044427873E-2</v>
      </c>
      <c r="BA63" s="1765">
        <v>0.95157893794681392</v>
      </c>
      <c r="BB63" s="1765">
        <v>0.92825344173066626</v>
      </c>
      <c r="BC63" s="1765">
        <v>2.3325496216147778E-2</v>
      </c>
      <c r="BD63" s="1764">
        <v>1.1839284729845414</v>
      </c>
      <c r="BE63" s="1764">
        <v>1.0370746730218758</v>
      </c>
      <c r="BF63" s="1765">
        <v>0.14685379996266554</v>
      </c>
      <c r="BG63" s="1765">
        <v>0.9688688980211636</v>
      </c>
      <c r="BH63" s="1765">
        <v>0.20936246011243473</v>
      </c>
      <c r="BI63" s="1765">
        <v>0.75950643790872907</v>
      </c>
      <c r="BJ63" s="1764">
        <v>1.3375558423311418</v>
      </c>
      <c r="BK63" s="1765">
        <v>0.21840947956387016</v>
      </c>
      <c r="BL63" s="1765">
        <v>0.20619753168504812</v>
      </c>
      <c r="BM63" s="1765">
        <v>1.2211947878822059E-2</v>
      </c>
      <c r="BN63" s="1764">
        <v>1.119146362767272</v>
      </c>
      <c r="BO63" s="1765">
        <v>0.49036242736091196</v>
      </c>
      <c r="BP63" s="1765">
        <v>0.45502213489793197</v>
      </c>
      <c r="BQ63" s="1765">
        <v>3.5340292462980046E-2</v>
      </c>
      <c r="BR63" s="1765">
        <v>0.62878393540636146</v>
      </c>
      <c r="BS63" s="1765">
        <v>0.58962705397058446</v>
      </c>
      <c r="BT63" s="1765">
        <v>3.915688143577678E-2</v>
      </c>
      <c r="BU63" s="1765">
        <v>0.11751730115957588</v>
      </c>
      <c r="BV63" s="1765">
        <v>0.10772864528601378</v>
      </c>
      <c r="BW63" s="1765">
        <v>9.7886558735620997E-3</v>
      </c>
      <c r="BX63" s="1764">
        <v>83.467899242679479</v>
      </c>
      <c r="BY63" s="1766">
        <v>131.6609652795162</v>
      </c>
    </row>
    <row r="64" spans="1:77" ht="18" customHeight="1">
      <c r="B64" s="807"/>
      <c r="C64" s="807"/>
      <c r="D64" s="807"/>
      <c r="AM64" s="3118" t="s">
        <v>1974</v>
      </c>
      <c r="AN64" s="2494" t="s">
        <v>1975</v>
      </c>
      <c r="AO64" s="1763">
        <v>13179.744560735511</v>
      </c>
      <c r="AP64" s="1764">
        <v>2.9130933991487953</v>
      </c>
      <c r="AQ64" s="1764">
        <v>2.2192577797385966</v>
      </c>
      <c r="AR64" s="1765">
        <v>0.69383561941020144</v>
      </c>
      <c r="AS64" s="1764">
        <v>2.0578654511092975</v>
      </c>
      <c r="AT64" s="1765">
        <v>0.68973380159528741</v>
      </c>
      <c r="AU64" s="1765">
        <v>0.43990154158550182</v>
      </c>
      <c r="AV64" s="1765">
        <v>0.24983226000978648</v>
      </c>
      <c r="AW64" s="1765">
        <v>0.95457292622274148</v>
      </c>
      <c r="AX64" s="1765">
        <v>0.44114014593994938</v>
      </c>
      <c r="AY64" s="1765">
        <v>0.42294168523773579</v>
      </c>
      <c r="AZ64" s="1765">
        <v>1.8198460702213658E-2</v>
      </c>
      <c r="BA64" s="1765">
        <v>0.31771924922230527</v>
      </c>
      <c r="BB64" s="1765">
        <v>0.30224194243389785</v>
      </c>
      <c r="BC64" s="1765">
        <v>1.5477306788407421E-2</v>
      </c>
      <c r="BD64" s="1765">
        <v>0.19571353106048842</v>
      </c>
      <c r="BE64" s="1765">
        <v>0.17660787699489902</v>
      </c>
      <c r="BF64" s="1765">
        <v>1.9105654065589357E-2</v>
      </c>
      <c r="BG64" s="1765">
        <v>0.41355872329126475</v>
      </c>
      <c r="BH64" s="1765">
        <v>8.0821243481832214E-2</v>
      </c>
      <c r="BI64" s="1765">
        <v>0.33273747980943252</v>
      </c>
      <c r="BJ64" s="1765">
        <v>0.67612109234142637</v>
      </c>
      <c r="BK64" s="1765">
        <v>0.11777363273429815</v>
      </c>
      <c r="BL64" s="1765">
        <v>0.11672170897698704</v>
      </c>
      <c r="BM64" s="1765">
        <v>1.0519237573110769E-3</v>
      </c>
      <c r="BN64" s="1765">
        <v>0.55834745960712817</v>
      </c>
      <c r="BO64" s="1765">
        <v>0.27265028790508289</v>
      </c>
      <c r="BP64" s="1765">
        <v>0.25833362631162693</v>
      </c>
      <c r="BQ64" s="1765">
        <v>1.4316661593455968E-2</v>
      </c>
      <c r="BR64" s="1765">
        <v>0.28569717170204567</v>
      </c>
      <c r="BS64" s="1765">
        <v>0.27293962879899603</v>
      </c>
      <c r="BT64" s="1765">
        <v>1.2757542903049706E-2</v>
      </c>
      <c r="BU64" s="1765">
        <v>0.1791068556980728</v>
      </c>
      <c r="BV64" s="1765">
        <v>0.1487485259171171</v>
      </c>
      <c r="BW64" s="1765">
        <v>3.0358329780955734E-2</v>
      </c>
      <c r="BX64" s="1764">
        <v>64.719384415082871</v>
      </c>
      <c r="BY64" s="1766">
        <v>82.63902420507371</v>
      </c>
    </row>
    <row r="65" spans="2:77" ht="30.75" customHeight="1">
      <c r="B65" s="807"/>
      <c r="C65" s="807"/>
      <c r="D65" s="807"/>
      <c r="AM65" s="3118"/>
      <c r="AN65" s="2494" t="s">
        <v>1976</v>
      </c>
      <c r="AO65" s="1763">
        <v>1890.7276667529941</v>
      </c>
      <c r="AP65" s="1764">
        <v>13.244551262401627</v>
      </c>
      <c r="AQ65" s="1764">
        <v>10.063333355163222</v>
      </c>
      <c r="AR65" s="1764">
        <v>3.1812179072384019</v>
      </c>
      <c r="AS65" s="1764">
        <v>8.6735682329284192</v>
      </c>
      <c r="AT65" s="1764">
        <v>2.4227613776759687</v>
      </c>
      <c r="AU65" s="1764">
        <v>1.3458580295203233</v>
      </c>
      <c r="AV65" s="1764">
        <v>1.0769033481556467</v>
      </c>
      <c r="AW65" s="1764">
        <v>4.5343411836775394</v>
      </c>
      <c r="AX65" s="1764">
        <v>1.2060034140764513</v>
      </c>
      <c r="AY65" s="1764">
        <v>1.1029321910110308</v>
      </c>
      <c r="AZ65" s="1765">
        <v>0.10307122306542058</v>
      </c>
      <c r="BA65" s="1764">
        <v>1.8177031091064624</v>
      </c>
      <c r="BB65" s="1764">
        <v>1.7446687539406032</v>
      </c>
      <c r="BC65" s="1765">
        <v>7.3034355165859141E-2</v>
      </c>
      <c r="BD65" s="1764">
        <v>1.5106346604946255</v>
      </c>
      <c r="BE65" s="1764">
        <v>1.3414343648130427</v>
      </c>
      <c r="BF65" s="1765">
        <v>0.16920029568158323</v>
      </c>
      <c r="BG65" s="1764">
        <v>1.7164656715749145</v>
      </c>
      <c r="BH65" s="1765">
        <v>0.28560925253514369</v>
      </c>
      <c r="BI65" s="1764">
        <v>1.4308564190397708</v>
      </c>
      <c r="BJ65" s="1764">
        <v>4.5709830294732043</v>
      </c>
      <c r="BK65" s="1765">
        <v>0.52244878518114002</v>
      </c>
      <c r="BL65" s="1765">
        <v>0.46461138112884143</v>
      </c>
      <c r="BM65" s="1765">
        <v>5.7837404052298695E-2</v>
      </c>
      <c r="BN65" s="1764">
        <v>4.0485342442920631</v>
      </c>
      <c r="BO65" s="1764">
        <v>1.8491383098236238</v>
      </c>
      <c r="BP65" s="1764">
        <v>1.7280540912438114</v>
      </c>
      <c r="BQ65" s="1765">
        <v>0.12108421857981162</v>
      </c>
      <c r="BR65" s="1764">
        <v>2.1993959344684391</v>
      </c>
      <c r="BS65" s="1764">
        <v>2.0501652909704293</v>
      </c>
      <c r="BT65" s="1765">
        <v>0.14923064349800941</v>
      </c>
      <c r="BU65" s="1764">
        <v>0</v>
      </c>
      <c r="BV65" s="1764">
        <v>0</v>
      </c>
      <c r="BW65" s="1764">
        <v>0</v>
      </c>
      <c r="BX65" s="1764">
        <v>111.83397729884486</v>
      </c>
      <c r="BY65" s="1766">
        <v>149.80935597316696</v>
      </c>
    </row>
    <row r="66" spans="2:77" ht="16.5" customHeight="1">
      <c r="B66" s="807"/>
      <c r="C66" s="807"/>
      <c r="D66" s="807"/>
      <c r="AM66" s="3118"/>
      <c r="AN66" s="2494" t="s">
        <v>1977</v>
      </c>
      <c r="AO66" s="1763">
        <v>1037.2995587676819</v>
      </c>
      <c r="AP66" s="1764">
        <v>29.837401737465612</v>
      </c>
      <c r="AQ66" s="1764">
        <v>23.284312874477656</v>
      </c>
      <c r="AR66" s="1764">
        <v>6.5530888629879573</v>
      </c>
      <c r="AS66" s="1764">
        <v>19.228601719053181</v>
      </c>
      <c r="AT66" s="1764">
        <v>5.4136181616214971</v>
      </c>
      <c r="AU66" s="1764">
        <v>3.7843773201154285</v>
      </c>
      <c r="AV66" s="1764">
        <v>1.6292408415060677</v>
      </c>
      <c r="AW66" s="1764">
        <v>10.079213967697727</v>
      </c>
      <c r="AX66" s="1764">
        <v>1.7319449467285353</v>
      </c>
      <c r="AY66" s="1764">
        <v>1.5297388337323816</v>
      </c>
      <c r="AZ66" s="1765">
        <v>0.20220611299615382</v>
      </c>
      <c r="BA66" s="1764">
        <v>3.6304375800711557</v>
      </c>
      <c r="BB66" s="1764">
        <v>3.5317842769750873</v>
      </c>
      <c r="BC66" s="1765">
        <v>9.8653303096068234E-2</v>
      </c>
      <c r="BD66" s="1764">
        <v>4.7168314408980274</v>
      </c>
      <c r="BE66" s="1764">
        <v>4.0495012740599075</v>
      </c>
      <c r="BF66" s="1765">
        <v>0.66733016683811996</v>
      </c>
      <c r="BG66" s="1764">
        <v>3.7357695897339807</v>
      </c>
      <c r="BH66" s="1765">
        <v>0.76257012712111427</v>
      </c>
      <c r="BI66" s="1764">
        <v>2.9731994626128637</v>
      </c>
      <c r="BJ66" s="1764">
        <v>10.507326982669648</v>
      </c>
      <c r="BK66" s="1764">
        <v>1.4552417790717269</v>
      </c>
      <c r="BL66" s="1764">
        <v>1.3047276731163802</v>
      </c>
      <c r="BM66" s="1765">
        <v>0.15051410595534653</v>
      </c>
      <c r="BN66" s="1764">
        <v>9.0520852035979189</v>
      </c>
      <c r="BO66" s="1764">
        <v>4.6475518405310128</v>
      </c>
      <c r="BP66" s="1764">
        <v>4.3043466167482434</v>
      </c>
      <c r="BQ66" s="1765">
        <v>0.34320522378277191</v>
      </c>
      <c r="BR66" s="1764">
        <v>4.4045333630669017</v>
      </c>
      <c r="BS66" s="1764">
        <v>3.9157937168663373</v>
      </c>
      <c r="BT66" s="1765">
        <v>0.48873964620056509</v>
      </c>
      <c r="BU66" s="1765">
        <v>0.10147303574277647</v>
      </c>
      <c r="BV66" s="1765">
        <v>0.10147303574277647</v>
      </c>
      <c r="BW66" s="1764">
        <v>0</v>
      </c>
      <c r="BX66" s="1764">
        <v>148.08415781501151</v>
      </c>
      <c r="BY66" s="1766">
        <v>187.74009097662557</v>
      </c>
    </row>
    <row r="67" spans="2:77">
      <c r="B67" s="807"/>
      <c r="C67" s="807"/>
      <c r="D67" s="807"/>
      <c r="AM67" s="3118"/>
      <c r="AN67" s="2494" t="s">
        <v>1978</v>
      </c>
      <c r="AO67" s="1763">
        <v>255.88325401682465</v>
      </c>
      <c r="AP67" s="1764">
        <v>64.576418495589436</v>
      </c>
      <c r="AQ67" s="1764">
        <v>50.792282535374127</v>
      </c>
      <c r="AR67" s="1764">
        <v>13.784135960215327</v>
      </c>
      <c r="AS67" s="1764">
        <v>45.586519414033646</v>
      </c>
      <c r="AT67" s="1764">
        <v>8.9843624510827151</v>
      </c>
      <c r="AU67" s="1764">
        <v>5.7125512714953164</v>
      </c>
      <c r="AV67" s="1764">
        <v>3.2718111795873988</v>
      </c>
      <c r="AW67" s="1764">
        <v>28.498058444767608</v>
      </c>
      <c r="AX67" s="1764">
        <v>5.279170039768827</v>
      </c>
      <c r="AY67" s="1764">
        <v>4.6666809610678923</v>
      </c>
      <c r="AZ67" s="1765">
        <v>0.61248907870093272</v>
      </c>
      <c r="BA67" s="1764">
        <v>8.0614604724598902</v>
      </c>
      <c r="BB67" s="1764">
        <v>7.7052595448846937</v>
      </c>
      <c r="BC67" s="1765">
        <v>0.35620092757519606</v>
      </c>
      <c r="BD67" s="1764">
        <v>15.157427932538885</v>
      </c>
      <c r="BE67" s="1764">
        <v>13.114768565177615</v>
      </c>
      <c r="BF67" s="1764">
        <v>2.0426593673612734</v>
      </c>
      <c r="BG67" s="1764">
        <v>8.1040985181833207</v>
      </c>
      <c r="BH67" s="1764">
        <v>1.8789067745117294</v>
      </c>
      <c r="BI67" s="1764">
        <v>6.2251917436715916</v>
      </c>
      <c r="BJ67" s="1764">
        <v>18.989899081555802</v>
      </c>
      <c r="BK67" s="1764">
        <v>2.5724859485049372</v>
      </c>
      <c r="BL67" s="1764">
        <v>2.2366503395783885</v>
      </c>
      <c r="BM67" s="1765">
        <v>0.33583560892654829</v>
      </c>
      <c r="BN67" s="1764">
        <v>16.417413133050868</v>
      </c>
      <c r="BO67" s="1764">
        <v>9.6124666032343455</v>
      </c>
      <c r="BP67" s="1764">
        <v>9.126308736384587</v>
      </c>
      <c r="BQ67" s="1765">
        <v>0.48615786684975776</v>
      </c>
      <c r="BR67" s="1764">
        <v>6.8049465298165233</v>
      </c>
      <c r="BS67" s="1764">
        <v>6.3511563422738924</v>
      </c>
      <c r="BT67" s="1765">
        <v>0.45379018754263006</v>
      </c>
      <c r="BU67" s="1764">
        <v>0</v>
      </c>
      <c r="BV67" s="1764">
        <v>0</v>
      </c>
      <c r="BW67" s="1764">
        <v>0</v>
      </c>
      <c r="BX67" s="1764">
        <v>379.57825520544282</v>
      </c>
      <c r="BY67" s="1766">
        <v>471.72719735883157</v>
      </c>
    </row>
    <row r="68" spans="2:77" ht="15.75" customHeight="1">
      <c r="B68" s="807"/>
      <c r="C68" s="807"/>
      <c r="D68" s="807"/>
      <c r="AE68" s="807"/>
      <c r="AM68" s="3118"/>
      <c r="AN68" s="2494" t="s">
        <v>1979</v>
      </c>
      <c r="AO68" s="1763">
        <v>100.95166173098397</v>
      </c>
      <c r="AP68" s="1764">
        <v>161.83292758508648</v>
      </c>
      <c r="AQ68" s="1764">
        <v>129.80598996743134</v>
      </c>
      <c r="AR68" s="1764">
        <v>32.026937617655122</v>
      </c>
      <c r="AS68" s="1764">
        <v>116.12398685957079</v>
      </c>
      <c r="AT68" s="1764">
        <v>16.278842315937755</v>
      </c>
      <c r="AU68" s="1764">
        <v>13.0928625307223</v>
      </c>
      <c r="AV68" s="1764">
        <v>3.1859797852154572</v>
      </c>
      <c r="AW68" s="1764">
        <v>77.787187088724707</v>
      </c>
      <c r="AX68" s="1764">
        <v>10.900277475587732</v>
      </c>
      <c r="AY68" s="1764">
        <v>9.3466368942459646</v>
      </c>
      <c r="AZ68" s="1764">
        <v>1.5536405813417709</v>
      </c>
      <c r="BA68" s="1764">
        <v>13.44040611649373</v>
      </c>
      <c r="BB68" s="1764">
        <v>13.337103493735791</v>
      </c>
      <c r="BC68" s="1765">
        <v>0.10330262275793968</v>
      </c>
      <c r="BD68" s="1764">
        <v>53.446503496643238</v>
      </c>
      <c r="BE68" s="1764">
        <v>46.819138610496033</v>
      </c>
      <c r="BF68" s="1764">
        <v>6.6273648861472179</v>
      </c>
      <c r="BG68" s="1764">
        <v>22.057957454908301</v>
      </c>
      <c r="BH68" s="1764">
        <v>5.298804076793016</v>
      </c>
      <c r="BI68" s="1764">
        <v>16.759153378115283</v>
      </c>
      <c r="BJ68" s="1764">
        <v>45.70894072551571</v>
      </c>
      <c r="BK68" s="1764">
        <v>6.853690401227075</v>
      </c>
      <c r="BL68" s="1764">
        <v>5.6276917018889927</v>
      </c>
      <c r="BM68" s="1764">
        <v>1.2259986993380836</v>
      </c>
      <c r="BN68" s="1764">
        <v>38.855250324288626</v>
      </c>
      <c r="BO68" s="1764">
        <v>14.238741676971799</v>
      </c>
      <c r="BP68" s="1764">
        <v>12.930835103452754</v>
      </c>
      <c r="BQ68" s="1764">
        <v>1.3079065735190469</v>
      </c>
      <c r="BR68" s="1764">
        <v>24.616508647316831</v>
      </c>
      <c r="BS68" s="1764">
        <v>23.352917556096514</v>
      </c>
      <c r="BT68" s="1764">
        <v>1.2635910912203228</v>
      </c>
      <c r="BU68" s="1764">
        <v>0</v>
      </c>
      <c r="BV68" s="1764">
        <v>0</v>
      </c>
      <c r="BW68" s="1764">
        <v>0</v>
      </c>
      <c r="BX68" s="1764">
        <v>2632.703081109928</v>
      </c>
      <c r="BY68" s="1766">
        <v>1594.3929149299472</v>
      </c>
    </row>
    <row r="69" spans="2:77" ht="15.75" customHeight="1">
      <c r="B69" s="807"/>
      <c r="C69" s="807"/>
      <c r="D69" s="807"/>
      <c r="AM69" s="3118"/>
      <c r="AN69" s="2494" t="s">
        <v>1980</v>
      </c>
      <c r="AO69" s="1763">
        <v>37.415555555537644</v>
      </c>
      <c r="AP69" s="1764">
        <v>506.79550988896796</v>
      </c>
      <c r="AQ69" s="1764">
        <v>386.69133456081681</v>
      </c>
      <c r="AR69" s="1764">
        <v>120.10417532815102</v>
      </c>
      <c r="AS69" s="1764">
        <v>421.6323573083273</v>
      </c>
      <c r="AT69" s="1764">
        <v>61.979509413795988</v>
      </c>
      <c r="AU69" s="1764">
        <v>51.395438617333852</v>
      </c>
      <c r="AV69" s="1764">
        <v>10.584070796462143</v>
      </c>
      <c r="AW69" s="1764">
        <v>292.60658074479738</v>
      </c>
      <c r="AX69" s="1764">
        <v>21.714794797181291</v>
      </c>
      <c r="AY69" s="1764">
        <v>19.202470748952969</v>
      </c>
      <c r="AZ69" s="1764">
        <v>2.5123240482283213</v>
      </c>
      <c r="BA69" s="1764">
        <v>39.753697214461027</v>
      </c>
      <c r="BB69" s="1764">
        <v>38.279622260490882</v>
      </c>
      <c r="BC69" s="1764">
        <v>1.4740749539701417</v>
      </c>
      <c r="BD69" s="1764">
        <v>231.13808873315512</v>
      </c>
      <c r="BE69" s="1764">
        <v>179.93312347806304</v>
      </c>
      <c r="BF69" s="1764">
        <v>51.204965255092056</v>
      </c>
      <c r="BG69" s="1764">
        <v>67.046267149733922</v>
      </c>
      <c r="BH69" s="1764">
        <v>18.576765457033293</v>
      </c>
      <c r="BI69" s="1764">
        <v>48.469501692700611</v>
      </c>
      <c r="BJ69" s="1764">
        <v>85.163152580640528</v>
      </c>
      <c r="BK69" s="1764">
        <v>16.952782562220101</v>
      </c>
      <c r="BL69" s="1764">
        <v>14.306824256107292</v>
      </c>
      <c r="BM69" s="1764">
        <v>2.6459583061128069</v>
      </c>
      <c r="BN69" s="1764">
        <v>68.210370018420434</v>
      </c>
      <c r="BO69" s="1764">
        <v>34.894636811788551</v>
      </c>
      <c r="BP69" s="1764">
        <v>32.756488685636789</v>
      </c>
      <c r="BQ69" s="1764">
        <v>2.138148126151763</v>
      </c>
      <c r="BR69" s="1764">
        <v>33.315733206631897</v>
      </c>
      <c r="BS69" s="1764">
        <v>32.240601057198745</v>
      </c>
      <c r="BT69" s="1764">
        <v>1.0751321494331483</v>
      </c>
      <c r="BU69" s="1764">
        <v>0</v>
      </c>
      <c r="BV69" s="1764">
        <v>0</v>
      </c>
      <c r="BW69" s="1764">
        <v>0</v>
      </c>
      <c r="BX69" s="1764">
        <v>5691.792094792826</v>
      </c>
      <c r="BY69" s="1766">
        <v>6408.7990140781603</v>
      </c>
    </row>
    <row r="70" spans="2:77" ht="15.75" customHeight="1">
      <c r="B70" s="807"/>
      <c r="C70" s="807"/>
      <c r="D70" s="807"/>
      <c r="AM70" s="3118" t="s">
        <v>861</v>
      </c>
      <c r="AN70" s="2494" t="s">
        <v>1981</v>
      </c>
      <c r="AO70" s="1763">
        <v>6528.2726643055867</v>
      </c>
      <c r="AP70" s="1764">
        <v>2.5838434864728512</v>
      </c>
      <c r="AQ70" s="1764">
        <v>2.0371096971250235</v>
      </c>
      <c r="AR70" s="1765">
        <v>0.54673378934782668</v>
      </c>
      <c r="AS70" s="1764">
        <v>1.641932230428256</v>
      </c>
      <c r="AT70" s="1765">
        <v>0.59251810769675251</v>
      </c>
      <c r="AU70" s="1765">
        <v>0.35635461459503465</v>
      </c>
      <c r="AV70" s="1765">
        <v>0.23616349310171791</v>
      </c>
      <c r="AW70" s="1765">
        <v>0.78708003929735659</v>
      </c>
      <c r="AX70" s="1765">
        <v>0.3683340819099632</v>
      </c>
      <c r="AY70" s="1765">
        <v>0.35932841751445677</v>
      </c>
      <c r="AZ70" s="1765">
        <v>9.0056643955064696E-3</v>
      </c>
      <c r="BA70" s="1765">
        <v>0.28274104930353122</v>
      </c>
      <c r="BB70" s="1765">
        <v>0.25608139452766754</v>
      </c>
      <c r="BC70" s="1765">
        <v>2.6659654775863684E-2</v>
      </c>
      <c r="BD70" s="1765">
        <v>0.13600490808386315</v>
      </c>
      <c r="BE70" s="1765">
        <v>0.12038929401660704</v>
      </c>
      <c r="BF70" s="1765">
        <v>1.5615614067256089E-2</v>
      </c>
      <c r="BG70" s="1765">
        <v>0.26233408343414749</v>
      </c>
      <c r="BH70" s="1765">
        <v>4.4512058334962488E-2</v>
      </c>
      <c r="BI70" s="1765">
        <v>0.21782202509918494</v>
      </c>
      <c r="BJ70" s="1765">
        <v>0.74626861189023463</v>
      </c>
      <c r="BK70" s="1765">
        <v>0.13193002787206443</v>
      </c>
      <c r="BL70" s="1765">
        <v>0.13177684799563744</v>
      </c>
      <c r="BM70" s="1765">
        <v>1.5317987642698592E-4</v>
      </c>
      <c r="BN70" s="1765">
        <v>0.61433858401817043</v>
      </c>
      <c r="BO70" s="1765">
        <v>0.28014361433369328</v>
      </c>
      <c r="BP70" s="1765">
        <v>0.26766534593879759</v>
      </c>
      <c r="BQ70" s="1765">
        <v>1.247826839489574E-2</v>
      </c>
      <c r="BR70" s="1765">
        <v>0.33419496968447709</v>
      </c>
      <c r="BS70" s="1765">
        <v>0.32676996155599836</v>
      </c>
      <c r="BT70" s="1765">
        <v>7.4250081284787219E-3</v>
      </c>
      <c r="BU70" s="1765">
        <v>0.19564264415436014</v>
      </c>
      <c r="BV70" s="1765">
        <v>0.17423176264586407</v>
      </c>
      <c r="BW70" s="1765">
        <v>2.1410881508496044E-2</v>
      </c>
      <c r="BX70" s="1764">
        <v>55.718333642595837</v>
      </c>
      <c r="BY70" s="1766">
        <v>69.789672431202845</v>
      </c>
    </row>
    <row r="71" spans="2:77" ht="15.75" customHeight="1">
      <c r="B71" s="807"/>
      <c r="C71" s="807"/>
      <c r="D71" s="807"/>
      <c r="AM71" s="3118"/>
      <c r="AN71" s="2494" t="s">
        <v>1982</v>
      </c>
      <c r="AO71" s="1763">
        <v>2047.9967811726433</v>
      </c>
      <c r="AP71" s="1764">
        <v>4.0784459326796743</v>
      </c>
      <c r="AQ71" s="1764">
        <v>3.2521642782984768</v>
      </c>
      <c r="AR71" s="1765">
        <v>0.82628165438119761</v>
      </c>
      <c r="AS71" s="1764">
        <v>2.1569804606450687</v>
      </c>
      <c r="AT71" s="1765">
        <v>0.81084164689830818</v>
      </c>
      <c r="AU71" s="1765">
        <v>0.54714102824708122</v>
      </c>
      <c r="AV71" s="1765">
        <v>0.26370061865122663</v>
      </c>
      <c r="AW71" s="1765">
        <v>0.88182339467531523</v>
      </c>
      <c r="AX71" s="1765">
        <v>0.38802572590004575</v>
      </c>
      <c r="AY71" s="1765">
        <v>0.36749934279019303</v>
      </c>
      <c r="AZ71" s="1765">
        <v>2.0526383109852699E-2</v>
      </c>
      <c r="BA71" s="1765">
        <v>0.32481761516917501</v>
      </c>
      <c r="BB71" s="1765">
        <v>0.32063234073406538</v>
      </c>
      <c r="BC71" s="1765">
        <v>4.1852744351095796E-3</v>
      </c>
      <c r="BD71" s="1765">
        <v>0.16898005360609442</v>
      </c>
      <c r="BE71" s="1765">
        <v>0.16673395632590385</v>
      </c>
      <c r="BF71" s="1765">
        <v>2.2460972801905872E-3</v>
      </c>
      <c r="BG71" s="1765">
        <v>0.4643154190714478</v>
      </c>
      <c r="BH71" s="1765">
        <v>0.11041914283688958</v>
      </c>
      <c r="BI71" s="1765">
        <v>0.35389627623455816</v>
      </c>
      <c r="BJ71" s="1764">
        <v>1.6680158916278212</v>
      </c>
      <c r="BK71" s="1765">
        <v>0.17950291363581988</v>
      </c>
      <c r="BL71" s="1765">
        <v>0.17852634960096098</v>
      </c>
      <c r="BM71" s="1765">
        <v>9.7656403485890187E-4</v>
      </c>
      <c r="BN71" s="1764">
        <v>1.4885129779920014</v>
      </c>
      <c r="BO71" s="1765">
        <v>0.73298423498981768</v>
      </c>
      <c r="BP71" s="1765">
        <v>0.67193757198682491</v>
      </c>
      <c r="BQ71" s="1765">
        <v>6.1046663002992621E-2</v>
      </c>
      <c r="BR71" s="1765">
        <v>0.7555287430021832</v>
      </c>
      <c r="BS71" s="1765">
        <v>0.70468362097109349</v>
      </c>
      <c r="BT71" s="1765">
        <v>5.0845122031089769E-2</v>
      </c>
      <c r="BU71" s="1765">
        <v>0.25344958040678189</v>
      </c>
      <c r="BV71" s="1765">
        <v>0.1845909248054631</v>
      </c>
      <c r="BW71" s="1765">
        <v>6.885865560131875E-2</v>
      </c>
      <c r="BX71" s="1764">
        <v>64.684645670359799</v>
      </c>
      <c r="BY71" s="1766">
        <v>70.050076077471616</v>
      </c>
    </row>
    <row r="72" spans="2:77" ht="16.5" customHeight="1">
      <c r="B72" s="807"/>
      <c r="C72" s="807"/>
      <c r="D72" s="807"/>
      <c r="AM72" s="3118"/>
      <c r="AN72" s="2494" t="s">
        <v>1983</v>
      </c>
      <c r="AO72" s="1763">
        <v>2663.6763201341555</v>
      </c>
      <c r="AP72" s="1764">
        <v>5.2348760471003661</v>
      </c>
      <c r="AQ72" s="1764">
        <v>4.0199322741494665</v>
      </c>
      <c r="AR72" s="1764">
        <v>1.2149437729509032</v>
      </c>
      <c r="AS72" s="1764">
        <v>3.3272845159031776</v>
      </c>
      <c r="AT72" s="1764">
        <v>1.0994009356055865</v>
      </c>
      <c r="AU72" s="1765">
        <v>0.71666520813915735</v>
      </c>
      <c r="AV72" s="1765">
        <v>0.38273572746642959</v>
      </c>
      <c r="AW72" s="1764">
        <v>1.5470035813789469</v>
      </c>
      <c r="AX72" s="1765">
        <v>0.671451360512893</v>
      </c>
      <c r="AY72" s="1765">
        <v>0.62789001726374227</v>
      </c>
      <c r="AZ72" s="1765">
        <v>4.3561343249150654E-2</v>
      </c>
      <c r="BA72" s="1765">
        <v>0.44109489388421919</v>
      </c>
      <c r="BB72" s="1765">
        <v>0.43205265950938088</v>
      </c>
      <c r="BC72" s="1765">
        <v>9.0422343748383337E-3</v>
      </c>
      <c r="BD72" s="1765">
        <v>0.43445732698183426</v>
      </c>
      <c r="BE72" s="1765">
        <v>0.39522442769407273</v>
      </c>
      <c r="BF72" s="1765">
        <v>3.9232899287761698E-2</v>
      </c>
      <c r="BG72" s="1765">
        <v>0.68087999891864548</v>
      </c>
      <c r="BH72" s="1765">
        <v>0.12639584030804976</v>
      </c>
      <c r="BI72" s="1765">
        <v>0.55448415861059586</v>
      </c>
      <c r="BJ72" s="1764">
        <v>1.7157256098695701</v>
      </c>
      <c r="BK72" s="1765">
        <v>0.1214840621504861</v>
      </c>
      <c r="BL72" s="1765">
        <v>0.10728959101030601</v>
      </c>
      <c r="BM72" s="1765">
        <v>1.4194471140180092E-2</v>
      </c>
      <c r="BN72" s="1764">
        <v>1.5942415477190841</v>
      </c>
      <c r="BO72" s="1765">
        <v>0.81376849329514722</v>
      </c>
      <c r="BP72" s="1765">
        <v>0.7384083161630024</v>
      </c>
      <c r="BQ72" s="1765">
        <v>7.5360177132144754E-2</v>
      </c>
      <c r="BR72" s="1765">
        <v>0.78047305442393711</v>
      </c>
      <c r="BS72" s="1765">
        <v>0.72893426916576798</v>
      </c>
      <c r="BT72" s="1765">
        <v>5.1538785258169198E-2</v>
      </c>
      <c r="BU72" s="1765">
        <v>0.19186592132761868</v>
      </c>
      <c r="BV72" s="1765">
        <v>0.14707194489598535</v>
      </c>
      <c r="BW72" s="1765">
        <v>4.4793976431633332E-2</v>
      </c>
      <c r="BX72" s="1764">
        <v>64.88594799464704</v>
      </c>
      <c r="BY72" s="1766">
        <v>85.814293059057078</v>
      </c>
    </row>
    <row r="73" spans="2:77" ht="33.75">
      <c r="B73" s="807"/>
      <c r="C73" s="807"/>
      <c r="D73" s="807"/>
      <c r="AM73" s="3118"/>
      <c r="AN73" s="2494" t="s">
        <v>1984</v>
      </c>
      <c r="AO73" s="1763">
        <v>2469.2058916596588</v>
      </c>
      <c r="AP73" s="1764">
        <v>7.1940054454495295</v>
      </c>
      <c r="AQ73" s="1764">
        <v>5.3811956202445241</v>
      </c>
      <c r="AR73" s="1764">
        <v>1.8128098252050078</v>
      </c>
      <c r="AS73" s="1764">
        <v>4.9047347648817139</v>
      </c>
      <c r="AT73" s="1764">
        <v>1.382463687806921</v>
      </c>
      <c r="AU73" s="1765">
        <v>0.80136857542755469</v>
      </c>
      <c r="AV73" s="1765">
        <v>0.58109511237936573</v>
      </c>
      <c r="AW73" s="1764">
        <v>2.459486194441884</v>
      </c>
      <c r="AX73" s="1765">
        <v>0.83264273518707077</v>
      </c>
      <c r="AY73" s="1765">
        <v>0.79107615557460864</v>
      </c>
      <c r="AZ73" s="1765">
        <v>4.1566579612462011E-2</v>
      </c>
      <c r="BA73" s="1765">
        <v>0.85397943058480197</v>
      </c>
      <c r="BB73" s="1765">
        <v>0.82815391538978167</v>
      </c>
      <c r="BC73" s="1765">
        <v>2.5825515195020032E-2</v>
      </c>
      <c r="BD73" s="1765">
        <v>0.77286402867000958</v>
      </c>
      <c r="BE73" s="1765">
        <v>0.69774873666845483</v>
      </c>
      <c r="BF73" s="1765">
        <v>7.5115292001554923E-2</v>
      </c>
      <c r="BG73" s="1764">
        <v>1.0627848826329167</v>
      </c>
      <c r="BH73" s="1765">
        <v>0.15865058861063636</v>
      </c>
      <c r="BI73" s="1765">
        <v>0.90413429402227974</v>
      </c>
      <c r="BJ73" s="1764">
        <v>2.2359516075508621</v>
      </c>
      <c r="BK73" s="1765">
        <v>0.33347998481441243</v>
      </c>
      <c r="BL73" s="1765">
        <v>0.30907350963083169</v>
      </c>
      <c r="BM73" s="1765">
        <v>2.4406475183580714E-2</v>
      </c>
      <c r="BN73" s="1764">
        <v>1.9024716227364509</v>
      </c>
      <c r="BO73" s="1765">
        <v>0.87674701426445567</v>
      </c>
      <c r="BP73" s="1765">
        <v>0.83219530232540617</v>
      </c>
      <c r="BQ73" s="1765">
        <v>4.4551711939049478E-2</v>
      </c>
      <c r="BR73" s="1764">
        <v>1.0257246084719949</v>
      </c>
      <c r="BS73" s="1765">
        <v>0.90960976360030033</v>
      </c>
      <c r="BT73" s="1765">
        <v>0.11611484487169439</v>
      </c>
      <c r="BU73" s="1765">
        <v>5.3319073016950699E-2</v>
      </c>
      <c r="BV73" s="1765">
        <v>5.3319073016950699E-2</v>
      </c>
      <c r="BW73" s="1764">
        <v>0</v>
      </c>
      <c r="BX73" s="1764">
        <v>93.815477554659495</v>
      </c>
      <c r="BY73" s="1766">
        <v>113.65610391435033</v>
      </c>
    </row>
    <row r="74" spans="2:77" ht="33.75">
      <c r="B74" s="807"/>
      <c r="C74" s="807"/>
      <c r="D74" s="807"/>
      <c r="AM74" s="3118"/>
      <c r="AN74" s="2494" t="s">
        <v>1985</v>
      </c>
      <c r="AO74" s="1763">
        <v>1347.3094287678121</v>
      </c>
      <c r="AP74" s="1764">
        <v>15.237304791232734</v>
      </c>
      <c r="AQ74" s="1764">
        <v>11.894837248249132</v>
      </c>
      <c r="AR74" s="1764">
        <v>3.3424675429835982</v>
      </c>
      <c r="AS74" s="1764">
        <v>9.73743612089274</v>
      </c>
      <c r="AT74" s="1764">
        <v>3.1452573163909974</v>
      </c>
      <c r="AU74" s="1764">
        <v>2.178806307130885</v>
      </c>
      <c r="AV74" s="1765">
        <v>0.96645100926011218</v>
      </c>
      <c r="AW74" s="1764">
        <v>4.5495405778743612</v>
      </c>
      <c r="AX74" s="1764">
        <v>1.1053883247143523</v>
      </c>
      <c r="AY74" s="1764">
        <v>1.0150888184739177</v>
      </c>
      <c r="AZ74" s="1765">
        <v>9.029950624043509E-2</v>
      </c>
      <c r="BA74" s="1764">
        <v>1.6715811342552656</v>
      </c>
      <c r="BB74" s="1764">
        <v>1.6111582141850851</v>
      </c>
      <c r="BC74" s="1765">
        <v>6.0422920070179957E-2</v>
      </c>
      <c r="BD74" s="1764">
        <v>1.7725711189047442</v>
      </c>
      <c r="BE74" s="1764">
        <v>1.5056482674765905</v>
      </c>
      <c r="BF74" s="1765">
        <v>0.26692285142815436</v>
      </c>
      <c r="BG74" s="1764">
        <v>2.0426382266273828</v>
      </c>
      <c r="BH74" s="1765">
        <v>0.49828642091197783</v>
      </c>
      <c r="BI74" s="1764">
        <v>1.5443518057154049</v>
      </c>
      <c r="BJ74" s="1764">
        <v>5.479944805319577</v>
      </c>
      <c r="BK74" s="1765">
        <v>0.81595119697679197</v>
      </c>
      <c r="BL74" s="1765">
        <v>0.72168534621923064</v>
      </c>
      <c r="BM74" s="1765">
        <v>9.4265850757561206E-2</v>
      </c>
      <c r="BN74" s="1764">
        <v>4.6639936083427838</v>
      </c>
      <c r="BO74" s="1764">
        <v>2.3817849954767105</v>
      </c>
      <c r="BP74" s="1764">
        <v>2.2346659057301741</v>
      </c>
      <c r="BQ74" s="1765">
        <v>0.14711908974653601</v>
      </c>
      <c r="BR74" s="1764">
        <v>2.2822086128660737</v>
      </c>
      <c r="BS74" s="1764">
        <v>2.1095741031008624</v>
      </c>
      <c r="BT74" s="1765">
        <v>0.17263450976521147</v>
      </c>
      <c r="BU74" s="1765">
        <v>1.992386502041869E-2</v>
      </c>
      <c r="BV74" s="1765">
        <v>1.992386502041869E-2</v>
      </c>
      <c r="BW74" s="1764">
        <v>0</v>
      </c>
      <c r="BX74" s="1764">
        <v>85.184011547351545</v>
      </c>
      <c r="BY74" s="1766">
        <v>120.36968849926207</v>
      </c>
    </row>
    <row r="75" spans="2:77" ht="46.5" customHeight="1">
      <c r="B75" s="807"/>
      <c r="C75" s="807"/>
      <c r="D75" s="807"/>
      <c r="AM75" s="3118"/>
      <c r="AN75" s="2494" t="s">
        <v>1986</v>
      </c>
      <c r="AO75" s="1763">
        <v>1036.5263355110235</v>
      </c>
      <c r="AP75" s="1764">
        <v>22.981226416825635</v>
      </c>
      <c r="AQ75" s="1764">
        <v>17.473330383192174</v>
      </c>
      <c r="AR75" s="1764">
        <v>5.5078960336334539</v>
      </c>
      <c r="AS75" s="1764">
        <v>17.096557172448783</v>
      </c>
      <c r="AT75" s="1764">
        <v>3.9337582956541288</v>
      </c>
      <c r="AU75" s="1764">
        <v>2.4871454603188896</v>
      </c>
      <c r="AV75" s="1764">
        <v>1.4466128353352401</v>
      </c>
      <c r="AW75" s="1764">
        <v>9.9281021365272757</v>
      </c>
      <c r="AX75" s="1764">
        <v>1.6963522104884234</v>
      </c>
      <c r="AY75" s="1764">
        <v>1.4706239645750454</v>
      </c>
      <c r="AZ75" s="1765">
        <v>0.22572824591337648</v>
      </c>
      <c r="BA75" s="1764">
        <v>3.4919279595935575</v>
      </c>
      <c r="BB75" s="1764">
        <v>3.3997108205266193</v>
      </c>
      <c r="BC75" s="1765">
        <v>9.2217139066938472E-2</v>
      </c>
      <c r="BD75" s="1764">
        <v>4.7398219664452954</v>
      </c>
      <c r="BE75" s="1764">
        <v>4.1287448153285125</v>
      </c>
      <c r="BF75" s="1765">
        <v>0.61107715111678163</v>
      </c>
      <c r="BG75" s="1764">
        <v>3.2346967402673945</v>
      </c>
      <c r="BH75" s="1765">
        <v>0.61847659196793503</v>
      </c>
      <c r="BI75" s="1764">
        <v>2.6162201482994587</v>
      </c>
      <c r="BJ75" s="1764">
        <v>5.8846692443768225</v>
      </c>
      <c r="BK75" s="1764">
        <v>1.0424156928633539</v>
      </c>
      <c r="BL75" s="1765">
        <v>0.90798081704998912</v>
      </c>
      <c r="BM75" s="1765">
        <v>0.13443487581336461</v>
      </c>
      <c r="BN75" s="1764">
        <v>4.8422535515134664</v>
      </c>
      <c r="BO75" s="1764">
        <v>2.6904470111583607</v>
      </c>
      <c r="BP75" s="1764">
        <v>2.5626761180820377</v>
      </c>
      <c r="BQ75" s="1765">
        <v>0.12777089307632247</v>
      </c>
      <c r="BR75" s="1764">
        <v>2.1518065403551083</v>
      </c>
      <c r="BS75" s="1764">
        <v>1.8979717953431396</v>
      </c>
      <c r="BT75" s="1765">
        <v>0.25383474501196807</v>
      </c>
      <c r="BU75" s="1764">
        <v>0</v>
      </c>
      <c r="BV75" s="1764">
        <v>0</v>
      </c>
      <c r="BW75" s="1764">
        <v>0</v>
      </c>
      <c r="BX75" s="1764">
        <v>225.52072990643964</v>
      </c>
      <c r="BY75" s="1766">
        <v>295.60587685965049</v>
      </c>
    </row>
    <row r="76" spans="2:77" ht="30.75" customHeight="1">
      <c r="B76" s="807"/>
      <c r="C76" s="807"/>
      <c r="D76" s="807"/>
      <c r="AM76" s="3118"/>
      <c r="AN76" s="2494" t="s">
        <v>1987</v>
      </c>
      <c r="AO76" s="1763">
        <v>152.01114157974544</v>
      </c>
      <c r="AP76" s="1764">
        <v>39.483493106904639</v>
      </c>
      <c r="AQ76" s="1764">
        <v>30.498342296740191</v>
      </c>
      <c r="AR76" s="1764">
        <v>8.9851508101644537</v>
      </c>
      <c r="AS76" s="1764">
        <v>29.879405509077266</v>
      </c>
      <c r="AT76" s="1764">
        <v>4.4695194991471423</v>
      </c>
      <c r="AU76" s="1764">
        <v>3.0103816286427558</v>
      </c>
      <c r="AV76" s="1764">
        <v>1.4591378705043874</v>
      </c>
      <c r="AW76" s="1764">
        <v>20.528828759262932</v>
      </c>
      <c r="AX76" s="1764">
        <v>3.7830782564909944</v>
      </c>
      <c r="AY76" s="1764">
        <v>3.3537213546388562</v>
      </c>
      <c r="AZ76" s="1765">
        <v>0.42935690185213859</v>
      </c>
      <c r="BA76" s="1764">
        <v>4.2407148239668429</v>
      </c>
      <c r="BB76" s="1764">
        <v>4.0906955706909152</v>
      </c>
      <c r="BC76" s="1765">
        <v>0.15001925327592761</v>
      </c>
      <c r="BD76" s="1764">
        <v>12.505035678805093</v>
      </c>
      <c r="BE76" s="1764">
        <v>10.427865477275899</v>
      </c>
      <c r="BF76" s="1764">
        <v>2.0771702015291935</v>
      </c>
      <c r="BG76" s="1764">
        <v>4.8810572506671974</v>
      </c>
      <c r="BH76" s="1765">
        <v>0.74521200951714417</v>
      </c>
      <c r="BI76" s="1764">
        <v>4.1358452411500561</v>
      </c>
      <c r="BJ76" s="1764">
        <v>9.6040875978273732</v>
      </c>
      <c r="BK76" s="1764">
        <v>1.0181339924203534</v>
      </c>
      <c r="BL76" s="1765">
        <v>0.94013219114484847</v>
      </c>
      <c r="BM76" s="1765">
        <v>7.800180127550492E-2</v>
      </c>
      <c r="BN76" s="1764">
        <v>8.5859536054070222</v>
      </c>
      <c r="BO76" s="1764">
        <v>4.150125832716661</v>
      </c>
      <c r="BP76" s="1764">
        <v>3.8531056572829083</v>
      </c>
      <c r="BQ76" s="1765">
        <v>0.29702017543375236</v>
      </c>
      <c r="BR76" s="1764">
        <v>4.4358277726903594</v>
      </c>
      <c r="BS76" s="1764">
        <v>4.077228407546861</v>
      </c>
      <c r="BT76" s="1765">
        <v>0.35859936514349833</v>
      </c>
      <c r="BU76" s="1764">
        <v>0</v>
      </c>
      <c r="BV76" s="1764">
        <v>0</v>
      </c>
      <c r="BW76" s="1764">
        <v>0</v>
      </c>
      <c r="BX76" s="1764">
        <v>212.97862402480294</v>
      </c>
      <c r="BY76" s="1766">
        <v>339.5398860692008</v>
      </c>
    </row>
    <row r="77" spans="2:77" ht="33.75">
      <c r="B77" s="807"/>
      <c r="C77" s="807"/>
      <c r="D77" s="807"/>
      <c r="AM77" s="3118"/>
      <c r="AN77" s="2494" t="s">
        <v>1988</v>
      </c>
      <c r="AO77" s="1763">
        <v>125.28467067914418</v>
      </c>
      <c r="AP77" s="1764">
        <v>82.318034650563064</v>
      </c>
      <c r="AQ77" s="1764">
        <v>63.771297522251025</v>
      </c>
      <c r="AR77" s="1764">
        <v>18.546737128312056</v>
      </c>
      <c r="AS77" s="1764">
        <v>57.843755373762058</v>
      </c>
      <c r="AT77" s="1764">
        <v>10.439299052697825</v>
      </c>
      <c r="AU77" s="1764">
        <v>7.5738849892632159</v>
      </c>
      <c r="AV77" s="1764">
        <v>2.8654140634346077</v>
      </c>
      <c r="AW77" s="1764">
        <v>36.530711370771208</v>
      </c>
      <c r="AX77" s="1764">
        <v>6.3661219126748803</v>
      </c>
      <c r="AY77" s="1764">
        <v>5.1799314034737156</v>
      </c>
      <c r="AZ77" s="1764">
        <v>1.1861905092011638</v>
      </c>
      <c r="BA77" s="1764">
        <v>9.5388161192966763</v>
      </c>
      <c r="BB77" s="1764">
        <v>9.1262779252841675</v>
      </c>
      <c r="BC77" s="1765">
        <v>0.41253819401250946</v>
      </c>
      <c r="BD77" s="1764">
        <v>20.62577333879965</v>
      </c>
      <c r="BE77" s="1764">
        <v>16.80877887172187</v>
      </c>
      <c r="BF77" s="1764">
        <v>3.8169944670777798</v>
      </c>
      <c r="BG77" s="1764">
        <v>10.873744950293014</v>
      </c>
      <c r="BH77" s="1764">
        <v>2.5365487184973845</v>
      </c>
      <c r="BI77" s="1764">
        <v>8.3371962317956303</v>
      </c>
      <c r="BJ77" s="1764">
        <v>24.47427927680101</v>
      </c>
      <c r="BK77" s="1764">
        <v>3.387652455588555</v>
      </c>
      <c r="BL77" s="1764">
        <v>2.8429705737685969</v>
      </c>
      <c r="BM77" s="1765">
        <v>0.54468188181995836</v>
      </c>
      <c r="BN77" s="1764">
        <v>21.086626821212459</v>
      </c>
      <c r="BO77" s="1764">
        <v>8.5244345354951836</v>
      </c>
      <c r="BP77" s="1764">
        <v>7.5184194717287776</v>
      </c>
      <c r="BQ77" s="1764">
        <v>1.0060150637664063</v>
      </c>
      <c r="BR77" s="1764">
        <v>12.562192285717273</v>
      </c>
      <c r="BS77" s="1764">
        <v>12.184485568513274</v>
      </c>
      <c r="BT77" s="1765">
        <v>0.37770671720400123</v>
      </c>
      <c r="BU77" s="1764">
        <v>0</v>
      </c>
      <c r="BV77" s="1764">
        <v>0</v>
      </c>
      <c r="BW77" s="1764">
        <v>0</v>
      </c>
      <c r="BX77" s="1764">
        <v>242.97346234999031</v>
      </c>
      <c r="BY77" s="1766">
        <v>623.5244517298305</v>
      </c>
    </row>
    <row r="78" spans="2:77" ht="33.75">
      <c r="B78" s="807"/>
      <c r="C78" s="807"/>
      <c r="D78" s="807"/>
      <c r="AM78" s="3118"/>
      <c r="AN78" s="2494" t="s">
        <v>1989</v>
      </c>
      <c r="AO78" s="1763">
        <v>104.74569041647501</v>
      </c>
      <c r="AP78" s="1764">
        <v>141.56934984263214</v>
      </c>
      <c r="AQ78" s="1764">
        <v>111.17238699076547</v>
      </c>
      <c r="AR78" s="1764">
        <v>30.396962851866643</v>
      </c>
      <c r="AS78" s="1764">
        <v>120.67733333617706</v>
      </c>
      <c r="AT78" s="1764">
        <v>18.431263125319706</v>
      </c>
      <c r="AU78" s="1764">
        <v>14.92591090710158</v>
      </c>
      <c r="AV78" s="1764">
        <v>3.5053522182181225</v>
      </c>
      <c r="AW78" s="1764">
        <v>78.847966125170743</v>
      </c>
      <c r="AX78" s="1764">
        <v>8.5823424892386679</v>
      </c>
      <c r="AY78" s="1764">
        <v>7.8278011221955364</v>
      </c>
      <c r="AZ78" s="1765">
        <v>0.75454136704313191</v>
      </c>
      <c r="BA78" s="1764">
        <v>16.320701128337241</v>
      </c>
      <c r="BB78" s="1764">
        <v>16.018391659478258</v>
      </c>
      <c r="BC78" s="1765">
        <v>0.30230946885898297</v>
      </c>
      <c r="BD78" s="1764">
        <v>53.944922507594825</v>
      </c>
      <c r="BE78" s="1764">
        <v>47.236082267182013</v>
      </c>
      <c r="BF78" s="1764">
        <v>6.7088402404128162</v>
      </c>
      <c r="BG78" s="1764">
        <v>23.398104085686629</v>
      </c>
      <c r="BH78" s="1764">
        <v>5.7743240597695369</v>
      </c>
      <c r="BI78" s="1764">
        <v>17.623780025917092</v>
      </c>
      <c r="BJ78" s="1764">
        <v>20.892016506455054</v>
      </c>
      <c r="BK78" s="1764">
        <v>3.8547046026079137</v>
      </c>
      <c r="BL78" s="1764">
        <v>3.1336599898014348</v>
      </c>
      <c r="BM78" s="1765">
        <v>0.72104461280647869</v>
      </c>
      <c r="BN78" s="1764">
        <v>17.037311903847137</v>
      </c>
      <c r="BO78" s="1764">
        <v>8.6077100973977405</v>
      </c>
      <c r="BP78" s="1764">
        <v>8.1208165574609552</v>
      </c>
      <c r="BQ78" s="1765">
        <v>0.48689353993678408</v>
      </c>
      <c r="BR78" s="1764">
        <v>8.4296018064493961</v>
      </c>
      <c r="BS78" s="1764">
        <v>8.1354004277761724</v>
      </c>
      <c r="BT78" s="1765">
        <v>0.29420137867322527</v>
      </c>
      <c r="BU78" s="1764">
        <v>0</v>
      </c>
      <c r="BV78" s="1764">
        <v>0</v>
      </c>
      <c r="BW78" s="1764">
        <v>0</v>
      </c>
      <c r="BX78" s="1764">
        <v>2921.8638147628058</v>
      </c>
      <c r="BY78" s="1766">
        <v>2203.8677763689802</v>
      </c>
    </row>
    <row r="79" spans="2:77" ht="22.5">
      <c r="B79" s="807"/>
      <c r="C79" s="807"/>
      <c r="D79" s="807"/>
      <c r="AM79" s="3118"/>
      <c r="AN79" s="2494" t="s">
        <v>1990</v>
      </c>
      <c r="AO79" s="1763">
        <v>26.993333333321718</v>
      </c>
      <c r="AP79" s="1764">
        <v>510.76570346588471</v>
      </c>
      <c r="AQ79" s="1764">
        <v>394.02296863423794</v>
      </c>
      <c r="AR79" s="1764">
        <v>116.7427348316467</v>
      </c>
      <c r="AS79" s="1764">
        <v>416.80077385363057</v>
      </c>
      <c r="AT79" s="1764">
        <v>53.510661068583872</v>
      </c>
      <c r="AU79" s="1764">
        <v>42.839384210098387</v>
      </c>
      <c r="AV79" s="1764">
        <v>10.6712768584855</v>
      </c>
      <c r="AW79" s="1764">
        <v>303.32320737630141</v>
      </c>
      <c r="AX79" s="1764">
        <v>21.917510496425997</v>
      </c>
      <c r="AY79" s="1764">
        <v>18.805631020010722</v>
      </c>
      <c r="AZ79" s="1764">
        <v>3.1118794764152682</v>
      </c>
      <c r="BA79" s="1764">
        <v>40.071457973155113</v>
      </c>
      <c r="BB79" s="1764">
        <v>38.311023297926916</v>
      </c>
      <c r="BC79" s="1764">
        <v>1.7604346752281916</v>
      </c>
      <c r="BD79" s="1764">
        <v>241.33423890672032</v>
      </c>
      <c r="BE79" s="1764">
        <v>186.30970610026952</v>
      </c>
      <c r="BF79" s="1764">
        <v>55.024532806450779</v>
      </c>
      <c r="BG79" s="1764">
        <v>59.966905408745355</v>
      </c>
      <c r="BH79" s="1764">
        <v>19.024203507041754</v>
      </c>
      <c r="BI79" s="1764">
        <v>40.942701901703593</v>
      </c>
      <c r="BJ79" s="1764">
        <v>93.964929612253997</v>
      </c>
      <c r="BK79" s="1764">
        <v>18.348892730720266</v>
      </c>
      <c r="BL79" s="1764">
        <v>15.940890754922735</v>
      </c>
      <c r="BM79" s="1764">
        <v>2.4080019757975291</v>
      </c>
      <c r="BN79" s="1764">
        <v>75.616036881533745</v>
      </c>
      <c r="BO79" s="1764">
        <v>31.585659010452588</v>
      </c>
      <c r="BP79" s="1764">
        <v>30.103811640731031</v>
      </c>
      <c r="BQ79" s="1764">
        <v>1.4818473697215564</v>
      </c>
      <c r="BR79" s="1764">
        <v>44.030377871081157</v>
      </c>
      <c r="BS79" s="1764">
        <v>42.688318103236895</v>
      </c>
      <c r="BT79" s="1764">
        <v>1.3420597678442634</v>
      </c>
      <c r="BU79" s="1764">
        <v>0</v>
      </c>
      <c r="BV79" s="1764">
        <v>0</v>
      </c>
      <c r="BW79" s="1764">
        <v>0</v>
      </c>
      <c r="BX79" s="1764">
        <v>6512.9372684628779</v>
      </c>
      <c r="BY79" s="1766">
        <v>5599.8607886737209</v>
      </c>
    </row>
    <row r="80" spans="2:77" ht="22.5">
      <c r="B80" s="807"/>
      <c r="C80" s="807"/>
      <c r="D80" s="807"/>
      <c r="AM80" s="3118" t="s">
        <v>96</v>
      </c>
      <c r="AN80" s="2494" t="s">
        <v>1981</v>
      </c>
      <c r="AO80" s="1763">
        <v>6459.2308671121928</v>
      </c>
      <c r="AP80" s="1764">
        <v>2.8106342384712706</v>
      </c>
      <c r="AQ80" s="1764">
        <v>2.2000424430607093</v>
      </c>
      <c r="AR80" s="1765">
        <v>0.61059179541055875</v>
      </c>
      <c r="AS80" s="1764">
        <v>1.8093079336811468</v>
      </c>
      <c r="AT80" s="1765">
        <v>0.64409772866113746</v>
      </c>
      <c r="AU80" s="1765">
        <v>0.38502048821666784</v>
      </c>
      <c r="AV80" s="1765">
        <v>0.25907724044446967</v>
      </c>
      <c r="AW80" s="1765">
        <v>0.87089166178638666</v>
      </c>
      <c r="AX80" s="1765">
        <v>0.36577899628985105</v>
      </c>
      <c r="AY80" s="1765">
        <v>0.35667707163246842</v>
      </c>
      <c r="AZ80" s="1765">
        <v>9.1019246573825572E-3</v>
      </c>
      <c r="BA80" s="1765">
        <v>0.30424908825724273</v>
      </c>
      <c r="BB80" s="1765">
        <v>0.27597098013504345</v>
      </c>
      <c r="BC80" s="1765">
        <v>2.8278108122199226E-2</v>
      </c>
      <c r="BD80" s="1765">
        <v>0.20086357723929427</v>
      </c>
      <c r="BE80" s="1765">
        <v>0.17708686075481281</v>
      </c>
      <c r="BF80" s="1765">
        <v>2.377671648448141E-2</v>
      </c>
      <c r="BG80" s="1765">
        <v>0.29431854323362328</v>
      </c>
      <c r="BH80" s="1765">
        <v>5.5323763704422192E-2</v>
      </c>
      <c r="BI80" s="1765">
        <v>0.23899477952920112</v>
      </c>
      <c r="BJ80" s="1765">
        <v>0.80671218072626316</v>
      </c>
      <c r="BK80" s="1765">
        <v>0.16012548500306437</v>
      </c>
      <c r="BL80" s="1765">
        <v>0.15501651759209553</v>
      </c>
      <c r="BM80" s="1765">
        <v>5.10896741096881E-3</v>
      </c>
      <c r="BN80" s="1765">
        <v>0.64658669572319916</v>
      </c>
      <c r="BO80" s="1765">
        <v>0.29070818326009329</v>
      </c>
      <c r="BP80" s="1765">
        <v>0.27561086037102855</v>
      </c>
      <c r="BQ80" s="1765">
        <v>1.5097322889064683E-2</v>
      </c>
      <c r="BR80" s="1765">
        <v>0.35587851246310581</v>
      </c>
      <c r="BS80" s="1765">
        <v>0.34636151595654235</v>
      </c>
      <c r="BT80" s="1765">
        <v>9.516996506563586E-3</v>
      </c>
      <c r="BU80" s="1765">
        <v>0.19461412406385839</v>
      </c>
      <c r="BV80" s="1765">
        <v>0.17297438469763071</v>
      </c>
      <c r="BW80" s="1765">
        <v>2.1639739366227685E-2</v>
      </c>
      <c r="BX80" s="1764">
        <v>54.867128958898945</v>
      </c>
      <c r="BY80" s="1766">
        <v>70.636980137375502</v>
      </c>
    </row>
    <row r="81" spans="2:77" ht="33.75">
      <c r="B81" s="807"/>
      <c r="C81" s="807"/>
      <c r="D81" s="807"/>
      <c r="AM81" s="3118"/>
      <c r="AN81" s="2494" t="s">
        <v>1982</v>
      </c>
      <c r="AO81" s="1763">
        <v>1917.620372575889</v>
      </c>
      <c r="AP81" s="1764">
        <v>4.0540587345919681</v>
      </c>
      <c r="AQ81" s="1764">
        <v>3.2752052702252494</v>
      </c>
      <c r="AR81" s="1765">
        <v>0.77885346436671943</v>
      </c>
      <c r="AS81" s="1764">
        <v>2.145759790101661</v>
      </c>
      <c r="AT81" s="1765">
        <v>0.81381613136539088</v>
      </c>
      <c r="AU81" s="1765">
        <v>0.56292516918094126</v>
      </c>
      <c r="AV81" s="1765">
        <v>0.25089096218444945</v>
      </c>
      <c r="AW81" s="1765">
        <v>0.90165948865516532</v>
      </c>
      <c r="AX81" s="1765">
        <v>0.40065631737698193</v>
      </c>
      <c r="AY81" s="1765">
        <v>0.37873437331585041</v>
      </c>
      <c r="AZ81" s="1765">
        <v>2.1921944061131526E-2</v>
      </c>
      <c r="BA81" s="1765">
        <v>0.33135728746768062</v>
      </c>
      <c r="BB81" s="1765">
        <v>0.32688746189948703</v>
      </c>
      <c r="BC81" s="1765">
        <v>4.469825568193561E-3</v>
      </c>
      <c r="BD81" s="1765">
        <v>0.16964588381050272</v>
      </c>
      <c r="BE81" s="1765">
        <v>0.1672470774222227</v>
      </c>
      <c r="BF81" s="1765">
        <v>2.3988063882800182E-3</v>
      </c>
      <c r="BG81" s="1765">
        <v>0.43028417008110603</v>
      </c>
      <c r="BH81" s="1765">
        <v>9.2471773175714506E-2</v>
      </c>
      <c r="BI81" s="1765">
        <v>0.33781239690539139</v>
      </c>
      <c r="BJ81" s="1764">
        <v>1.6515020664924227</v>
      </c>
      <c r="BK81" s="1765">
        <v>0.18241526029280766</v>
      </c>
      <c r="BL81" s="1765">
        <v>0.18137230099356252</v>
      </c>
      <c r="BM81" s="1765">
        <v>1.0429592992451642E-3</v>
      </c>
      <c r="BN81" s="1764">
        <v>1.4690868061996147</v>
      </c>
      <c r="BO81" s="1765">
        <v>0.79330421798542627</v>
      </c>
      <c r="BP81" s="1765">
        <v>0.72758559550219937</v>
      </c>
      <c r="BQ81" s="1765">
        <v>6.5718622483227018E-2</v>
      </c>
      <c r="BR81" s="1765">
        <v>0.67578258821418868</v>
      </c>
      <c r="BS81" s="1765">
        <v>0.65472490295203245</v>
      </c>
      <c r="BT81" s="1765">
        <v>2.1057685262156369E-2</v>
      </c>
      <c r="BU81" s="1765">
        <v>0.25679687799788425</v>
      </c>
      <c r="BV81" s="1765">
        <v>0.18325661578323907</v>
      </c>
      <c r="BW81" s="1765">
        <v>7.3540262214645158E-2</v>
      </c>
      <c r="BX81" s="1764">
        <v>69.320189458975122</v>
      </c>
      <c r="BY81" s="1766">
        <v>55.420795186026169</v>
      </c>
    </row>
    <row r="82" spans="2:77" ht="33.75">
      <c r="B82" s="807"/>
      <c r="C82" s="807"/>
      <c r="D82" s="807"/>
      <c r="AM82" s="3118"/>
      <c r="AN82" s="2494" t="s">
        <v>1983</v>
      </c>
      <c r="AO82" s="1763">
        <v>2684.512797964022</v>
      </c>
      <c r="AP82" s="1764">
        <v>4.922592730283581</v>
      </c>
      <c r="AQ82" s="1764">
        <v>3.7735350329421649</v>
      </c>
      <c r="AR82" s="1764">
        <v>1.1490576973414164</v>
      </c>
      <c r="AS82" s="1764">
        <v>3.0589927893298809</v>
      </c>
      <c r="AT82" s="1764">
        <v>1.0186533529625705</v>
      </c>
      <c r="AU82" s="1765">
        <v>0.66218614494479</v>
      </c>
      <c r="AV82" s="1765">
        <v>0.35646720801778142</v>
      </c>
      <c r="AW82" s="1764">
        <v>1.4011883101308316</v>
      </c>
      <c r="AX82" s="1765">
        <v>0.66056596467454454</v>
      </c>
      <c r="AY82" s="1765">
        <v>0.62131229002813515</v>
      </c>
      <c r="AZ82" s="1765">
        <v>3.9253674646409366E-2</v>
      </c>
      <c r="BA82" s="1765">
        <v>0.36603045840227993</v>
      </c>
      <c r="BB82" s="1765">
        <v>0.36075327489353431</v>
      </c>
      <c r="BC82" s="1765">
        <v>5.2771835087456025E-3</v>
      </c>
      <c r="BD82" s="1765">
        <v>0.37459188705400676</v>
      </c>
      <c r="BE82" s="1765">
        <v>0.33590628737566408</v>
      </c>
      <c r="BF82" s="1765">
        <v>3.8685599678342668E-2</v>
      </c>
      <c r="BG82" s="1765">
        <v>0.63915112623647896</v>
      </c>
      <c r="BH82" s="1765">
        <v>0.12655478871825157</v>
      </c>
      <c r="BI82" s="1765">
        <v>0.51259633751822742</v>
      </c>
      <c r="BJ82" s="1764">
        <v>1.7102894602134799</v>
      </c>
      <c r="BK82" s="1765">
        <v>0.10950868012982369</v>
      </c>
      <c r="BL82" s="1765">
        <v>9.5051875646582185E-2</v>
      </c>
      <c r="BM82" s="1765">
        <v>1.445680448324147E-2</v>
      </c>
      <c r="BN82" s="1764">
        <v>1.600780780083656</v>
      </c>
      <c r="BO82" s="1765">
        <v>0.7852962475574996</v>
      </c>
      <c r="BP82" s="1765">
        <v>0.71052099617473452</v>
      </c>
      <c r="BQ82" s="1765">
        <v>7.477525138276496E-2</v>
      </c>
      <c r="BR82" s="1765">
        <v>0.81548453252615716</v>
      </c>
      <c r="BS82" s="1765">
        <v>0.73896873345212954</v>
      </c>
      <c r="BT82" s="1765">
        <v>7.6515799074027613E-2</v>
      </c>
      <c r="BU82" s="1765">
        <v>0.15331048074022088</v>
      </c>
      <c r="BV82" s="1765">
        <v>0.12228064170834485</v>
      </c>
      <c r="BW82" s="1765">
        <v>3.1029839031876019E-2</v>
      </c>
      <c r="BX82" s="1764">
        <v>63.18276181041275</v>
      </c>
      <c r="BY82" s="1766">
        <v>95.749313566073127</v>
      </c>
    </row>
    <row r="83" spans="2:77" ht="33.75">
      <c r="B83" s="807"/>
      <c r="C83" s="807"/>
      <c r="D83" s="807"/>
      <c r="AM83" s="3118"/>
      <c r="AN83" s="2494" t="s">
        <v>1984</v>
      </c>
      <c r="AO83" s="1763">
        <v>2543.2737767277918</v>
      </c>
      <c r="AP83" s="1764">
        <v>6.8568908515758729</v>
      </c>
      <c r="AQ83" s="1764">
        <v>5.0966228524404258</v>
      </c>
      <c r="AR83" s="1764">
        <v>1.7602679991354486</v>
      </c>
      <c r="AS83" s="1764">
        <v>4.580127247875339</v>
      </c>
      <c r="AT83" s="1764">
        <v>1.3239158414364001</v>
      </c>
      <c r="AU83" s="1765">
        <v>0.77355266603179118</v>
      </c>
      <c r="AV83" s="1765">
        <v>0.55036317540460822</v>
      </c>
      <c r="AW83" s="1764">
        <v>2.2685268687184359</v>
      </c>
      <c r="AX83" s="1765">
        <v>0.72512465887986133</v>
      </c>
      <c r="AY83" s="1765">
        <v>0.68103117171442495</v>
      </c>
      <c r="AZ83" s="1765">
        <v>4.4093487165436256E-2</v>
      </c>
      <c r="BA83" s="1765">
        <v>0.8239835057220446</v>
      </c>
      <c r="BB83" s="1765">
        <v>0.79041397435459948</v>
      </c>
      <c r="BC83" s="1765">
        <v>3.3569531367444914E-2</v>
      </c>
      <c r="BD83" s="1765">
        <v>0.71941870411652808</v>
      </c>
      <c r="BE83" s="1765">
        <v>0.63203517391396591</v>
      </c>
      <c r="BF83" s="1765">
        <v>8.7383530202562079E-2</v>
      </c>
      <c r="BG83" s="1765">
        <v>0.98768453772051068</v>
      </c>
      <c r="BH83" s="1765">
        <v>0.13478047826546552</v>
      </c>
      <c r="BI83" s="1765">
        <v>0.85290405945504477</v>
      </c>
      <c r="BJ83" s="1764">
        <v>2.1674806378151357</v>
      </c>
      <c r="BK83" s="1765">
        <v>0.29842952440080045</v>
      </c>
      <c r="BL83" s="1765">
        <v>0.27226530588033065</v>
      </c>
      <c r="BM83" s="1765">
        <v>2.6164218520469781E-2</v>
      </c>
      <c r="BN83" s="1764">
        <v>1.8690511134143359</v>
      </c>
      <c r="BO83" s="1765">
        <v>0.83002133975532666</v>
      </c>
      <c r="BP83" s="1765">
        <v>0.79332034287842346</v>
      </c>
      <c r="BQ83" s="1765">
        <v>3.6700996876903154E-2</v>
      </c>
      <c r="BR83" s="1764">
        <v>1.0390297736590093</v>
      </c>
      <c r="BS83" s="1765">
        <v>0.92410230603971033</v>
      </c>
      <c r="BT83" s="1765">
        <v>0.11492746761929883</v>
      </c>
      <c r="BU83" s="1765">
        <v>0.10928296588539557</v>
      </c>
      <c r="BV83" s="1765">
        <v>9.5121433361715052E-2</v>
      </c>
      <c r="BW83" s="1765">
        <v>1.4161532523680529E-2</v>
      </c>
      <c r="BX83" s="1764">
        <v>99.480716505455618</v>
      </c>
      <c r="BY83" s="1766">
        <v>107.01368817320169</v>
      </c>
    </row>
    <row r="84" spans="2:77" ht="33.75">
      <c r="B84" s="807"/>
      <c r="C84" s="807"/>
      <c r="D84" s="807"/>
      <c r="AM84" s="3118"/>
      <c r="AN84" s="2494" t="s">
        <v>1985</v>
      </c>
      <c r="AO84" s="1763">
        <v>1373.2692712139831</v>
      </c>
      <c r="AP84" s="1764">
        <v>14.599384354031237</v>
      </c>
      <c r="AQ84" s="1764">
        <v>11.454733245131402</v>
      </c>
      <c r="AR84" s="1764">
        <v>3.1446511088998377</v>
      </c>
      <c r="AS84" s="1764">
        <v>9.6435063016492002</v>
      </c>
      <c r="AT84" s="1764">
        <v>2.991273707605548</v>
      </c>
      <c r="AU84" s="1764">
        <v>2.0870908300957702</v>
      </c>
      <c r="AV84" s="1765">
        <v>0.90418287750977699</v>
      </c>
      <c r="AW84" s="1764">
        <v>4.5935284033034192</v>
      </c>
      <c r="AX84" s="1764">
        <v>1.1421348506797599</v>
      </c>
      <c r="AY84" s="1764">
        <v>1.0582980373938986</v>
      </c>
      <c r="AZ84" s="1765">
        <v>8.3836813285861775E-2</v>
      </c>
      <c r="BA84" s="1764">
        <v>1.6748662987884806</v>
      </c>
      <c r="BB84" s="1764">
        <v>1.632672712196819</v>
      </c>
      <c r="BC84" s="1765">
        <v>4.2193586591661669E-2</v>
      </c>
      <c r="BD84" s="1764">
        <v>1.7765272538351777</v>
      </c>
      <c r="BE84" s="1764">
        <v>1.5733477211530753</v>
      </c>
      <c r="BF84" s="1765">
        <v>0.20317953268210373</v>
      </c>
      <c r="BG84" s="1764">
        <v>2.0587041907402366</v>
      </c>
      <c r="BH84" s="1765">
        <v>0.49511037321426843</v>
      </c>
      <c r="BI84" s="1764">
        <v>1.5635938175259683</v>
      </c>
      <c r="BJ84" s="1764">
        <v>4.936330821724372</v>
      </c>
      <c r="BK84" s="1765">
        <v>0.7912538165207843</v>
      </c>
      <c r="BL84" s="1765">
        <v>0.70653091222332087</v>
      </c>
      <c r="BM84" s="1765">
        <v>8.47229042974635E-2</v>
      </c>
      <c r="BN84" s="1764">
        <v>4.1450770052035892</v>
      </c>
      <c r="BO84" s="1764">
        <v>2.2753173326916434</v>
      </c>
      <c r="BP84" s="1764">
        <v>2.1422463891999817</v>
      </c>
      <c r="BQ84" s="1765">
        <v>0.13307094349166185</v>
      </c>
      <c r="BR84" s="1764">
        <v>1.8697596725119423</v>
      </c>
      <c r="BS84" s="1764">
        <v>1.7398890389966057</v>
      </c>
      <c r="BT84" s="1765">
        <v>0.1298706335153374</v>
      </c>
      <c r="BU84" s="1765">
        <v>1.9547230657667954E-2</v>
      </c>
      <c r="BV84" s="1765">
        <v>1.9547230657667954E-2</v>
      </c>
      <c r="BW84" s="1764">
        <v>0</v>
      </c>
      <c r="BX84" s="1764">
        <v>88.605965761759464</v>
      </c>
      <c r="BY84" s="1766">
        <v>127.04908824301573</v>
      </c>
    </row>
    <row r="85" spans="2:77" ht="33.75">
      <c r="B85" s="807"/>
      <c r="C85" s="807"/>
      <c r="D85" s="807"/>
      <c r="AM85" s="3118"/>
      <c r="AN85" s="2494" t="s">
        <v>1986</v>
      </c>
      <c r="AO85" s="1763">
        <v>1064.242107866233</v>
      </c>
      <c r="AP85" s="1764">
        <v>22.694173914524516</v>
      </c>
      <c r="AQ85" s="1764">
        <v>17.26612414881399</v>
      </c>
      <c r="AR85" s="1764">
        <v>5.4280497657105213</v>
      </c>
      <c r="AS85" s="1764">
        <v>16.408339930011113</v>
      </c>
      <c r="AT85" s="1764">
        <v>3.7486607774526841</v>
      </c>
      <c r="AU85" s="1764">
        <v>2.3338202250849291</v>
      </c>
      <c r="AV85" s="1764">
        <v>1.4148405523677574</v>
      </c>
      <c r="AW85" s="1764">
        <v>9.4914033093244896</v>
      </c>
      <c r="AX85" s="1764">
        <v>1.6014457902034516</v>
      </c>
      <c r="AY85" s="1764">
        <v>1.3868822355992385</v>
      </c>
      <c r="AZ85" s="1765">
        <v>0.21456355460421211</v>
      </c>
      <c r="BA85" s="1764">
        <v>3.3283753065976702</v>
      </c>
      <c r="BB85" s="1764">
        <v>3.238708998388157</v>
      </c>
      <c r="BC85" s="1765">
        <v>8.9666308209513837E-2</v>
      </c>
      <c r="BD85" s="1764">
        <v>4.56158221252337</v>
      </c>
      <c r="BE85" s="1764">
        <v>3.9366765951235116</v>
      </c>
      <c r="BF85" s="1765">
        <v>0.62490561739985584</v>
      </c>
      <c r="BG85" s="1764">
        <v>3.1682758432339533</v>
      </c>
      <c r="BH85" s="1765">
        <v>0.63629794246331828</v>
      </c>
      <c r="BI85" s="1764">
        <v>2.531977900770634</v>
      </c>
      <c r="BJ85" s="1764">
        <v>6.2858339845133795</v>
      </c>
      <c r="BK85" s="1764">
        <v>1.0606446280323873</v>
      </c>
      <c r="BL85" s="1765">
        <v>0.92841434122586042</v>
      </c>
      <c r="BM85" s="1765">
        <v>0.13223028680652679</v>
      </c>
      <c r="BN85" s="1764">
        <v>5.2251893564809908</v>
      </c>
      <c r="BO85" s="1764">
        <v>2.8913532186570037</v>
      </c>
      <c r="BP85" s="1764">
        <v>2.7278114640335103</v>
      </c>
      <c r="BQ85" s="1765">
        <v>0.16354175462349343</v>
      </c>
      <c r="BR85" s="1764">
        <v>2.3338361378239907</v>
      </c>
      <c r="BS85" s="1764">
        <v>2.0775123468954653</v>
      </c>
      <c r="BT85" s="1765">
        <v>0.25632379092852514</v>
      </c>
      <c r="BU85" s="1764">
        <v>0</v>
      </c>
      <c r="BV85" s="1764">
        <v>0</v>
      </c>
      <c r="BW85" s="1764">
        <v>0</v>
      </c>
      <c r="BX85" s="1764">
        <v>198.21393664600649</v>
      </c>
      <c r="BY85" s="1766">
        <v>285.26037284115142</v>
      </c>
    </row>
    <row r="86" spans="2:77" ht="33.75">
      <c r="AM86" s="3118"/>
      <c r="AN86" s="2494" t="s">
        <v>1987</v>
      </c>
      <c r="AO86" s="1763">
        <v>197.42079824192885</v>
      </c>
      <c r="AP86" s="1764">
        <v>37.586973803011581</v>
      </c>
      <c r="AQ86" s="1764">
        <v>29.282110218737269</v>
      </c>
      <c r="AR86" s="1764">
        <v>8.3048635842743206</v>
      </c>
      <c r="AS86" s="1764">
        <v>28.065229075467528</v>
      </c>
      <c r="AT86" s="1764">
        <v>5.3078984435958816</v>
      </c>
      <c r="AU86" s="1764">
        <v>3.7860566879541206</v>
      </c>
      <c r="AV86" s="1764">
        <v>1.5218417556417612</v>
      </c>
      <c r="AW86" s="1764">
        <v>18.385487111456158</v>
      </c>
      <c r="AX86" s="1764">
        <v>3.9257437851573416</v>
      </c>
      <c r="AY86" s="1764">
        <v>3.4894028681358065</v>
      </c>
      <c r="AZ86" s="1765">
        <v>0.4363409170215351</v>
      </c>
      <c r="BA86" s="1764">
        <v>4.2350731926962393</v>
      </c>
      <c r="BB86" s="1764">
        <v>4.0835404802012727</v>
      </c>
      <c r="BC86" s="1765">
        <v>0.15153271249496705</v>
      </c>
      <c r="BD86" s="1764">
        <v>10.224670133602572</v>
      </c>
      <c r="BE86" s="1764">
        <v>8.5323603893953219</v>
      </c>
      <c r="BF86" s="1764">
        <v>1.6923097442072508</v>
      </c>
      <c r="BG86" s="1764">
        <v>4.3718435204154948</v>
      </c>
      <c r="BH86" s="1765">
        <v>0.60277012227017601</v>
      </c>
      <c r="BI86" s="1764">
        <v>3.7690733981453195</v>
      </c>
      <c r="BJ86" s="1764">
        <v>9.5217447275440623</v>
      </c>
      <c r="BK86" s="1765">
        <v>0.83109763388208102</v>
      </c>
      <c r="BL86" s="1765">
        <v>0.77610270450356089</v>
      </c>
      <c r="BM86" s="1765">
        <v>5.4994929378520123E-2</v>
      </c>
      <c r="BN86" s="1764">
        <v>8.6906470936619797</v>
      </c>
      <c r="BO86" s="1764">
        <v>3.8944585715571534</v>
      </c>
      <c r="BP86" s="1764">
        <v>3.550587922417189</v>
      </c>
      <c r="BQ86" s="1765">
        <v>0.34387064913996424</v>
      </c>
      <c r="BR86" s="1764">
        <v>4.7961885221048277</v>
      </c>
      <c r="BS86" s="1764">
        <v>4.4612890438598223</v>
      </c>
      <c r="BT86" s="1765">
        <v>0.33489947824500615</v>
      </c>
      <c r="BU86" s="1764">
        <v>0</v>
      </c>
      <c r="BV86" s="1764">
        <v>0</v>
      </c>
      <c r="BW86" s="1764">
        <v>0</v>
      </c>
      <c r="BX86" s="1764">
        <v>154.75070282847463</v>
      </c>
      <c r="BY86" s="1766">
        <v>267.35819569883222</v>
      </c>
    </row>
    <row r="87" spans="2:77" ht="33.75">
      <c r="AM87" s="3118"/>
      <c r="AN87" s="2494" t="s">
        <v>1988</v>
      </c>
      <c r="AO87" s="1763">
        <v>124.13429473930015</v>
      </c>
      <c r="AP87" s="1764">
        <v>72.681560701161573</v>
      </c>
      <c r="AQ87" s="1764">
        <v>56.174532510010337</v>
      </c>
      <c r="AR87" s="1764">
        <v>16.507028191151214</v>
      </c>
      <c r="AS87" s="1764">
        <v>50.92730158236234</v>
      </c>
      <c r="AT87" s="1764">
        <v>8.9897493119492378</v>
      </c>
      <c r="AU87" s="1764">
        <v>6.4171310664995103</v>
      </c>
      <c r="AV87" s="1764">
        <v>2.5726182454497302</v>
      </c>
      <c r="AW87" s="1764">
        <v>31.736864282123623</v>
      </c>
      <c r="AX87" s="1764">
        <v>5.5705861168123079</v>
      </c>
      <c r="AY87" s="1764">
        <v>4.4954253832814608</v>
      </c>
      <c r="AZ87" s="1764">
        <v>1.075160733530846</v>
      </c>
      <c r="BA87" s="1764">
        <v>9.0098624146647168</v>
      </c>
      <c r="BB87" s="1764">
        <v>8.6240283613452906</v>
      </c>
      <c r="BC87" s="1765">
        <v>0.38583405331942727</v>
      </c>
      <c r="BD87" s="1764">
        <v>17.156415750646595</v>
      </c>
      <c r="BE87" s="1764">
        <v>14.203601498591951</v>
      </c>
      <c r="BF87" s="1764">
        <v>2.9528142520546443</v>
      </c>
      <c r="BG87" s="1764">
        <v>10.200687988289474</v>
      </c>
      <c r="BH87" s="1764">
        <v>2.3181216017792332</v>
      </c>
      <c r="BI87" s="1764">
        <v>7.8825663865102396</v>
      </c>
      <c r="BJ87" s="1764">
        <v>21.754259118799212</v>
      </c>
      <c r="BK87" s="1764">
        <v>3.4915485940775066</v>
      </c>
      <c r="BL87" s="1764">
        <v>2.9337632509205283</v>
      </c>
      <c r="BM87" s="1765">
        <v>0.55778534315697836</v>
      </c>
      <c r="BN87" s="1764">
        <v>18.262710524721708</v>
      </c>
      <c r="BO87" s="1764">
        <v>6.4251234371830623</v>
      </c>
      <c r="BP87" s="1764">
        <v>5.8066391719870847</v>
      </c>
      <c r="BQ87" s="1765">
        <v>0.61848426519597732</v>
      </c>
      <c r="BR87" s="1764">
        <v>11.837587087538648</v>
      </c>
      <c r="BS87" s="1764">
        <v>11.375822175605276</v>
      </c>
      <c r="BT87" s="1765">
        <v>0.46176491193337016</v>
      </c>
      <c r="BU87" s="1764">
        <v>0</v>
      </c>
      <c r="BV87" s="1764">
        <v>0</v>
      </c>
      <c r="BW87" s="1764">
        <v>0</v>
      </c>
      <c r="BX87" s="1764">
        <v>283.67394031332361</v>
      </c>
      <c r="BY87" s="1766">
        <v>575.99737803275343</v>
      </c>
    </row>
    <row r="88" spans="2:77" ht="33.75">
      <c r="AM88" s="3118"/>
      <c r="AN88" s="2494" t="s">
        <v>1989</v>
      </c>
      <c r="AO88" s="1763">
        <v>100.53457930536705</v>
      </c>
      <c r="AP88" s="1764">
        <v>139.79019934061384</v>
      </c>
      <c r="AQ88" s="1764">
        <v>108.84676291405198</v>
      </c>
      <c r="AR88" s="1764">
        <v>30.943436426561856</v>
      </c>
      <c r="AS88" s="1764">
        <v>119.47531159480121</v>
      </c>
      <c r="AT88" s="1764">
        <v>18.882276229881622</v>
      </c>
      <c r="AU88" s="1764">
        <v>15.240570814634705</v>
      </c>
      <c r="AV88" s="1764">
        <v>3.6417054152469137</v>
      </c>
      <c r="AW88" s="1764">
        <v>77.247906869119291</v>
      </c>
      <c r="AX88" s="1764">
        <v>10.555818707028934</v>
      </c>
      <c r="AY88" s="1764">
        <v>9.6942852485353477</v>
      </c>
      <c r="AZ88" s="1765">
        <v>0.86153345849358776</v>
      </c>
      <c r="BA88" s="1764">
        <v>14.309606229134793</v>
      </c>
      <c r="BB88" s="1764">
        <v>13.994633865855789</v>
      </c>
      <c r="BC88" s="1765">
        <v>0.31497236327900519</v>
      </c>
      <c r="BD88" s="1764">
        <v>52.382481932955542</v>
      </c>
      <c r="BE88" s="1764">
        <v>45.300011215847832</v>
      </c>
      <c r="BF88" s="1764">
        <v>7.0824707171077312</v>
      </c>
      <c r="BG88" s="1764">
        <v>23.345128495800328</v>
      </c>
      <c r="BH88" s="1764">
        <v>5.56902917028094</v>
      </c>
      <c r="BI88" s="1764">
        <v>17.776099325519386</v>
      </c>
      <c r="BJ88" s="1764">
        <v>20.314887745812605</v>
      </c>
      <c r="BK88" s="1764">
        <v>2.8722823226288092</v>
      </c>
      <c r="BL88" s="1764">
        <v>2.4194399662569643</v>
      </c>
      <c r="BM88" s="1765">
        <v>0.45284235637184483</v>
      </c>
      <c r="BN88" s="1764">
        <v>17.442605423183796</v>
      </c>
      <c r="BO88" s="1764">
        <v>8.6599112770178124</v>
      </c>
      <c r="BP88" s="1764">
        <v>8.1526231344465785</v>
      </c>
      <c r="BQ88" s="1765">
        <v>0.50728814257123334</v>
      </c>
      <c r="BR88" s="1764">
        <v>8.7826941461659835</v>
      </c>
      <c r="BS88" s="1764">
        <v>8.4761694981938351</v>
      </c>
      <c r="BT88" s="1765">
        <v>0.30652464797214957</v>
      </c>
      <c r="BU88" s="1764">
        <v>0</v>
      </c>
      <c r="BV88" s="1764">
        <v>0</v>
      </c>
      <c r="BW88" s="1764">
        <v>0</v>
      </c>
      <c r="BX88" s="1764">
        <v>3075.0990504952506</v>
      </c>
      <c r="BY88" s="1766">
        <v>2377.8131335722901</v>
      </c>
    </row>
    <row r="89" spans="2:77" ht="22.5">
      <c r="AM89" s="3118"/>
      <c r="AN89" s="2494" t="s">
        <v>1990</v>
      </c>
      <c r="AO89" s="1763">
        <v>37.783391812856692</v>
      </c>
      <c r="AP89" s="1764">
        <v>395.13400175818435</v>
      </c>
      <c r="AQ89" s="1764">
        <v>307.33788167697242</v>
      </c>
      <c r="AR89" s="1764">
        <v>87.79612008121191</v>
      </c>
      <c r="AS89" s="1764">
        <v>327.90297726647822</v>
      </c>
      <c r="AT89" s="1764">
        <v>41.448735172480198</v>
      </c>
      <c r="AU89" s="1764">
        <v>32.7369926450531</v>
      </c>
      <c r="AV89" s="1764">
        <v>8.7117425274270932</v>
      </c>
      <c r="AW89" s="1764">
        <v>240.11429570832877</v>
      </c>
      <c r="AX89" s="1764">
        <v>16.028943067286196</v>
      </c>
      <c r="AY89" s="1764">
        <v>13.805744038039251</v>
      </c>
      <c r="AZ89" s="1764">
        <v>2.2231990292469459</v>
      </c>
      <c r="BA89" s="1764">
        <v>36.600372080923179</v>
      </c>
      <c r="BB89" s="1764">
        <v>35.342676630092782</v>
      </c>
      <c r="BC89" s="1764">
        <v>1.2576954508304026</v>
      </c>
      <c r="BD89" s="1764">
        <v>187.48498056011937</v>
      </c>
      <c r="BE89" s="1764">
        <v>146.97749560433343</v>
      </c>
      <c r="BF89" s="1764">
        <v>40.507484955785962</v>
      </c>
      <c r="BG89" s="1764">
        <v>46.339946385669244</v>
      </c>
      <c r="BH89" s="1764">
        <v>14.981745746760856</v>
      </c>
      <c r="BI89" s="1764">
        <v>31.358200638908386</v>
      </c>
      <c r="BJ89" s="1764">
        <v>67.231024491706165</v>
      </c>
      <c r="BK89" s="1764">
        <v>13.108875461232655</v>
      </c>
      <c r="BL89" s="1764">
        <v>11.38854287907728</v>
      </c>
      <c r="BM89" s="1764">
        <v>1.7203325821553748</v>
      </c>
      <c r="BN89" s="1764">
        <v>54.122149030473516</v>
      </c>
      <c r="BO89" s="1764">
        <v>22.665823654682832</v>
      </c>
      <c r="BP89" s="1764">
        <v>21.607157450279523</v>
      </c>
      <c r="BQ89" s="1764">
        <v>1.0586662044033075</v>
      </c>
      <c r="BR89" s="1764">
        <v>31.456325375790684</v>
      </c>
      <c r="BS89" s="1764">
        <v>30.49752668333625</v>
      </c>
      <c r="BT89" s="1765">
        <v>0.95879869245443405</v>
      </c>
      <c r="BU89" s="1764">
        <v>0</v>
      </c>
      <c r="BV89" s="1764">
        <v>0</v>
      </c>
      <c r="BW89" s="1764">
        <v>0</v>
      </c>
      <c r="BX89" s="1764">
        <v>4668.9401451179356</v>
      </c>
      <c r="BY89" s="1766">
        <v>4114.7416359182753</v>
      </c>
    </row>
    <row r="90" spans="2:77" ht="22.5">
      <c r="AM90" s="3118" t="s">
        <v>322</v>
      </c>
      <c r="AN90" s="2494" t="s">
        <v>1981</v>
      </c>
      <c r="AO90" s="1763">
        <v>5650.2761754973526</v>
      </c>
      <c r="AP90" s="1764">
        <v>2.5351993893039295</v>
      </c>
      <c r="AQ90" s="1764">
        <v>2.080292368312449</v>
      </c>
      <c r="AR90" s="1765">
        <v>0.45490702099148078</v>
      </c>
      <c r="AS90" s="1764">
        <v>1.1879631328222651</v>
      </c>
      <c r="AT90" s="1765">
        <v>0.49591252322377033</v>
      </c>
      <c r="AU90" s="1765">
        <v>0.33429310975506837</v>
      </c>
      <c r="AV90" s="1765">
        <v>0.16161941346870182</v>
      </c>
      <c r="AW90" s="1765">
        <v>0.51539496515655525</v>
      </c>
      <c r="AX90" s="1765">
        <v>0.23276958007489679</v>
      </c>
      <c r="AY90" s="1765">
        <v>0.22750435071690048</v>
      </c>
      <c r="AZ90" s="1765">
        <v>5.2652293579962747E-3</v>
      </c>
      <c r="BA90" s="1765">
        <v>0.21194957229668862</v>
      </c>
      <c r="BB90" s="1765">
        <v>0.1914196023628299</v>
      </c>
      <c r="BC90" s="1765">
        <v>2.0529969933858621E-2</v>
      </c>
      <c r="BD90" s="1765">
        <v>7.0675812784970135E-2</v>
      </c>
      <c r="BE90" s="1765">
        <v>6.7136162796403068E-2</v>
      </c>
      <c r="BF90" s="1765">
        <v>3.5396499885670713E-3</v>
      </c>
      <c r="BG90" s="1765">
        <v>0.17665564444194012</v>
      </c>
      <c r="BH90" s="1765">
        <v>3.2341967263519324E-2</v>
      </c>
      <c r="BI90" s="1765">
        <v>0.14431367717842078</v>
      </c>
      <c r="BJ90" s="1765">
        <v>0.97457653659672983</v>
      </c>
      <c r="BK90" s="1765">
        <v>0.16002546083024191</v>
      </c>
      <c r="BL90" s="1765">
        <v>0.16002546083024191</v>
      </c>
      <c r="BM90" s="1764">
        <v>0</v>
      </c>
      <c r="BN90" s="1765">
        <v>0.81455107576648789</v>
      </c>
      <c r="BO90" s="1765">
        <v>0.46444603077472768</v>
      </c>
      <c r="BP90" s="1765">
        <v>0.4221235870858816</v>
      </c>
      <c r="BQ90" s="1765">
        <v>4.2322443688846065E-2</v>
      </c>
      <c r="BR90" s="1765">
        <v>0.35010504499176026</v>
      </c>
      <c r="BS90" s="1765">
        <v>0.33205189378869354</v>
      </c>
      <c r="BT90" s="1765">
        <v>1.8053151203066713E-2</v>
      </c>
      <c r="BU90" s="1765">
        <v>0.37265971988493424</v>
      </c>
      <c r="BV90" s="1765">
        <v>0.31339623371291098</v>
      </c>
      <c r="BW90" s="1765">
        <v>5.926348617202333E-2</v>
      </c>
      <c r="BX90" s="1764">
        <v>47.432972288442478</v>
      </c>
      <c r="BY90" s="1766">
        <v>53.989830522979261</v>
      </c>
    </row>
    <row r="91" spans="2:77" ht="33.75">
      <c r="AM91" s="3118"/>
      <c r="AN91" s="2494" t="s">
        <v>1982</v>
      </c>
      <c r="AO91" s="1763">
        <v>1810.9429078927215</v>
      </c>
      <c r="AP91" s="1764">
        <v>3.7681338939938707</v>
      </c>
      <c r="AQ91" s="1764">
        <v>2.9401893811825297</v>
      </c>
      <c r="AR91" s="1765">
        <v>0.8279445128113424</v>
      </c>
      <c r="AS91" s="1764">
        <v>2.2723370973606776</v>
      </c>
      <c r="AT91" s="1765">
        <v>0.73044308752713494</v>
      </c>
      <c r="AU91" s="1765">
        <v>0.46556241617459065</v>
      </c>
      <c r="AV91" s="1765">
        <v>0.26488067135254395</v>
      </c>
      <c r="AW91" s="1765">
        <v>0.96401180881811932</v>
      </c>
      <c r="AX91" s="1765">
        <v>0.44840490434605113</v>
      </c>
      <c r="AY91" s="1765">
        <v>0.44132433116937642</v>
      </c>
      <c r="AZ91" s="1765">
        <v>7.0805731766746833E-3</v>
      </c>
      <c r="BA91" s="1765">
        <v>0.29991225358411039</v>
      </c>
      <c r="BB91" s="1765">
        <v>0.29991225358411039</v>
      </c>
      <c r="BC91" s="1764">
        <v>0</v>
      </c>
      <c r="BD91" s="1765">
        <v>0.21569465088795772</v>
      </c>
      <c r="BE91" s="1765">
        <v>0.19928646618769114</v>
      </c>
      <c r="BF91" s="1765">
        <v>1.6408184700266552E-2</v>
      </c>
      <c r="BG91" s="1765">
        <v>0.57788220101542376</v>
      </c>
      <c r="BH91" s="1765">
        <v>0.12668569633021798</v>
      </c>
      <c r="BI91" s="1765">
        <v>0.45119650468520572</v>
      </c>
      <c r="BJ91" s="1764">
        <v>1.371909715284372</v>
      </c>
      <c r="BK91" s="1765">
        <v>8.4454437339632565E-2</v>
      </c>
      <c r="BL91" s="1765">
        <v>8.390223881606694E-2</v>
      </c>
      <c r="BM91" s="1765">
        <v>5.5219852356562472E-4</v>
      </c>
      <c r="BN91" s="1764">
        <v>1.2874552779447397</v>
      </c>
      <c r="BO91" s="1765">
        <v>0.39689934427850904</v>
      </c>
      <c r="BP91" s="1765">
        <v>0.36748419761197992</v>
      </c>
      <c r="BQ91" s="1765">
        <v>2.9415146666529089E-2</v>
      </c>
      <c r="BR91" s="1765">
        <v>0.89055593366623031</v>
      </c>
      <c r="BS91" s="1765">
        <v>0.86131811903900091</v>
      </c>
      <c r="BT91" s="1765">
        <v>2.923781462722954E-2</v>
      </c>
      <c r="BU91" s="1765">
        <v>0.12388708134882247</v>
      </c>
      <c r="BV91" s="1765">
        <v>9.4713662269495097E-2</v>
      </c>
      <c r="BW91" s="1765">
        <v>2.9173419079327377E-2</v>
      </c>
      <c r="BX91" s="1764">
        <v>58.695537815596396</v>
      </c>
      <c r="BY91" s="1766">
        <v>61.482729183213628</v>
      </c>
    </row>
    <row r="92" spans="2:77" ht="33.75">
      <c r="AM92" s="3118"/>
      <c r="AN92" s="2494" t="s">
        <v>1983</v>
      </c>
      <c r="AO92" s="1763">
        <v>2510.0020257632418</v>
      </c>
      <c r="AP92" s="1764">
        <v>3.7211021274155751</v>
      </c>
      <c r="AQ92" s="1764">
        <v>2.8453788357684533</v>
      </c>
      <c r="AR92" s="1765">
        <v>0.87572329164712182</v>
      </c>
      <c r="AS92" s="1764">
        <v>2.2782201437802243</v>
      </c>
      <c r="AT92" s="1765">
        <v>0.8271183207709335</v>
      </c>
      <c r="AU92" s="1765">
        <v>0.49447469205784189</v>
      </c>
      <c r="AV92" s="1765">
        <v>0.33264362871309133</v>
      </c>
      <c r="AW92" s="1765">
        <v>0.93515867584627321</v>
      </c>
      <c r="AX92" s="1765">
        <v>0.50719088307350313</v>
      </c>
      <c r="AY92" s="1765">
        <v>0.49454427198126749</v>
      </c>
      <c r="AZ92" s="1765">
        <v>1.2646611092235565E-2</v>
      </c>
      <c r="BA92" s="1765">
        <v>0.21949048870094451</v>
      </c>
      <c r="BB92" s="1765">
        <v>0.19504945437984306</v>
      </c>
      <c r="BC92" s="1765">
        <v>2.4441034321101358E-2</v>
      </c>
      <c r="BD92" s="1765">
        <v>0.20847730407182527</v>
      </c>
      <c r="BE92" s="1765">
        <v>0.17064135770113362</v>
      </c>
      <c r="BF92" s="1765">
        <v>3.7835946370691709E-2</v>
      </c>
      <c r="BG92" s="1765">
        <v>0.51594314716302081</v>
      </c>
      <c r="BH92" s="1765">
        <v>0.11302628057971181</v>
      </c>
      <c r="BI92" s="1765">
        <v>0.40291686658330883</v>
      </c>
      <c r="BJ92" s="1764">
        <v>1.3887554240533653</v>
      </c>
      <c r="BK92" s="1765">
        <v>0.10199026001249781</v>
      </c>
      <c r="BL92" s="1765">
        <v>0.10159185395954017</v>
      </c>
      <c r="BM92" s="1765">
        <v>3.984060529576345E-4</v>
      </c>
      <c r="BN92" s="1764">
        <v>1.2867651640408675</v>
      </c>
      <c r="BO92" s="1765">
        <v>0.64077463108625698</v>
      </c>
      <c r="BP92" s="1765">
        <v>0.60922799910865566</v>
      </c>
      <c r="BQ92" s="1765">
        <v>3.1546631977601367E-2</v>
      </c>
      <c r="BR92" s="1765">
        <v>0.64599053295461006</v>
      </c>
      <c r="BS92" s="1765">
        <v>0.61764798450507763</v>
      </c>
      <c r="BT92" s="1765">
        <v>2.8342548449532361E-2</v>
      </c>
      <c r="BU92" s="1765">
        <v>5.4126559581984146E-2</v>
      </c>
      <c r="BV92" s="1765">
        <v>4.9174941495382561E-2</v>
      </c>
      <c r="BW92" s="1765">
        <v>4.9516180866015893E-3</v>
      </c>
      <c r="BX92" s="1764">
        <v>72.484813798511567</v>
      </c>
      <c r="BY92" s="1766">
        <v>88.107044901235639</v>
      </c>
    </row>
    <row r="93" spans="2:77" ht="33.75">
      <c r="AM93" s="3118"/>
      <c r="AN93" s="2494" t="s">
        <v>1984</v>
      </c>
      <c r="AO93" s="1763">
        <v>2231.2144582768105</v>
      </c>
      <c r="AP93" s="1764">
        <v>6.6015771402461079</v>
      </c>
      <c r="AQ93" s="1764">
        <v>4.9777639249362373</v>
      </c>
      <c r="AR93" s="1764">
        <v>1.6238132153098754</v>
      </c>
      <c r="AS93" s="1764">
        <v>4.3975361463044615</v>
      </c>
      <c r="AT93" s="1764">
        <v>1.3410133692046151</v>
      </c>
      <c r="AU93" s="1765">
        <v>0.75886362889641967</v>
      </c>
      <c r="AV93" s="1765">
        <v>0.58214974030819577</v>
      </c>
      <c r="AW93" s="1764">
        <v>2.1586615183112658</v>
      </c>
      <c r="AX93" s="1765">
        <v>0.84051005321420225</v>
      </c>
      <c r="AY93" s="1765">
        <v>0.77803963677036947</v>
      </c>
      <c r="AZ93" s="1765">
        <v>6.2470416443832812E-2</v>
      </c>
      <c r="BA93" s="1765">
        <v>0.67858820823449373</v>
      </c>
      <c r="BB93" s="1765">
        <v>0.64282896305672854</v>
      </c>
      <c r="BC93" s="1765">
        <v>3.5759245177765138E-2</v>
      </c>
      <c r="BD93" s="1765">
        <v>0.63956325686257132</v>
      </c>
      <c r="BE93" s="1765">
        <v>0.58247854566114565</v>
      </c>
      <c r="BF93" s="1765">
        <v>5.7084711201425629E-2</v>
      </c>
      <c r="BG93" s="1765">
        <v>0.89786125878857814</v>
      </c>
      <c r="BH93" s="1765">
        <v>0.15568237505123597</v>
      </c>
      <c r="BI93" s="1765">
        <v>0.7421788837373422</v>
      </c>
      <c r="BJ93" s="1764">
        <v>2.2040409939416512</v>
      </c>
      <c r="BK93" s="1765">
        <v>0.32768394197685446</v>
      </c>
      <c r="BL93" s="1765">
        <v>0.29889993523797459</v>
      </c>
      <c r="BM93" s="1765">
        <v>2.8784006738879781E-2</v>
      </c>
      <c r="BN93" s="1764">
        <v>1.8763570519647972</v>
      </c>
      <c r="BO93" s="1765">
        <v>0.91686588576728567</v>
      </c>
      <c r="BP93" s="1765">
        <v>0.89122673213993708</v>
      </c>
      <c r="BQ93" s="1765">
        <v>2.5639153627348723E-2</v>
      </c>
      <c r="BR93" s="1765">
        <v>0.95949116619751151</v>
      </c>
      <c r="BS93" s="1765">
        <v>0.86974410812242653</v>
      </c>
      <c r="BT93" s="1765">
        <v>8.9747058075084762E-2</v>
      </c>
      <c r="BU93" s="1764">
        <v>0</v>
      </c>
      <c r="BV93" s="1764">
        <v>0</v>
      </c>
      <c r="BW93" s="1764">
        <v>0</v>
      </c>
      <c r="BX93" s="1764">
        <v>74.777049940249114</v>
      </c>
      <c r="BY93" s="1766">
        <v>83.338259530491342</v>
      </c>
    </row>
    <row r="94" spans="2:77" ht="33.75">
      <c r="AM94" s="3118"/>
      <c r="AN94" s="2494" t="s">
        <v>1985</v>
      </c>
      <c r="AO94" s="1763">
        <v>1431.1710887745019</v>
      </c>
      <c r="AP94" s="1764">
        <v>9.56542353591378</v>
      </c>
      <c r="AQ94" s="1764">
        <v>7.5017290138669406</v>
      </c>
      <c r="AR94" s="1764">
        <v>2.0636945220468355</v>
      </c>
      <c r="AS94" s="1764">
        <v>5.8959943973447242</v>
      </c>
      <c r="AT94" s="1764">
        <v>1.9628633828065831</v>
      </c>
      <c r="AU94" s="1764">
        <v>1.3086947128945412</v>
      </c>
      <c r="AV94" s="1765">
        <v>0.6541686699120407</v>
      </c>
      <c r="AW94" s="1764">
        <v>2.6594321412135433</v>
      </c>
      <c r="AX94" s="1765">
        <v>0.82190700991279952</v>
      </c>
      <c r="AY94" s="1765">
        <v>0.76163339023632193</v>
      </c>
      <c r="AZ94" s="1765">
        <v>6.0273619676477937E-2</v>
      </c>
      <c r="BA94" s="1765">
        <v>0.97362097808687775</v>
      </c>
      <c r="BB94" s="1765">
        <v>0.96506450243299191</v>
      </c>
      <c r="BC94" s="1765">
        <v>8.5564756538858856E-3</v>
      </c>
      <c r="BD94" s="1765">
        <v>0.86390415321386416</v>
      </c>
      <c r="BE94" s="1765">
        <v>0.76043744165985094</v>
      </c>
      <c r="BF94" s="1765">
        <v>0.10346671155401313</v>
      </c>
      <c r="BG94" s="1764">
        <v>1.2736988733246006</v>
      </c>
      <c r="BH94" s="1765">
        <v>0.27932181203762374</v>
      </c>
      <c r="BI94" s="1765">
        <v>0.99437706128697667</v>
      </c>
      <c r="BJ94" s="1764">
        <v>3.6694291385690523</v>
      </c>
      <c r="BK94" s="1765">
        <v>0.5132879803419379</v>
      </c>
      <c r="BL94" s="1765">
        <v>0.47890416304775169</v>
      </c>
      <c r="BM94" s="1765">
        <v>3.4383817294186332E-2</v>
      </c>
      <c r="BN94" s="1764">
        <v>3.1561411582271139</v>
      </c>
      <c r="BO94" s="1764">
        <v>1.6008326650795675</v>
      </c>
      <c r="BP94" s="1764">
        <v>1.5257973461222751</v>
      </c>
      <c r="BQ94" s="1765">
        <v>7.5035318957292152E-2</v>
      </c>
      <c r="BR94" s="1764">
        <v>1.5553084931475467</v>
      </c>
      <c r="BS94" s="1764">
        <v>1.4218756454355845</v>
      </c>
      <c r="BT94" s="1765">
        <v>0.13343284771196212</v>
      </c>
      <c r="BU94" s="1764">
        <v>0</v>
      </c>
      <c r="BV94" s="1764">
        <v>0</v>
      </c>
      <c r="BW94" s="1764">
        <v>0</v>
      </c>
      <c r="BX94" s="1764">
        <v>102.67884796403615</v>
      </c>
      <c r="BY94" s="1766">
        <v>125.18063051217104</v>
      </c>
    </row>
    <row r="95" spans="2:77" ht="33.75">
      <c r="AM95" s="3118"/>
      <c r="AN95" s="2494" t="s">
        <v>1986</v>
      </c>
      <c r="AO95" s="1763">
        <v>1541.2008400105642</v>
      </c>
      <c r="AP95" s="1764">
        <v>13.660838781565921</v>
      </c>
      <c r="AQ95" s="1764">
        <v>10.328931835290017</v>
      </c>
      <c r="AR95" s="1764">
        <v>3.3319069462758999</v>
      </c>
      <c r="AS95" s="1764">
        <v>9.7613867120756037</v>
      </c>
      <c r="AT95" s="1764">
        <v>2.8455028073488502</v>
      </c>
      <c r="AU95" s="1764">
        <v>1.8888022015706734</v>
      </c>
      <c r="AV95" s="1765">
        <v>0.95670060577817584</v>
      </c>
      <c r="AW95" s="1764">
        <v>5.0393490719806184</v>
      </c>
      <c r="AX95" s="1764">
        <v>1.170014722978783</v>
      </c>
      <c r="AY95" s="1764">
        <v>1.0518159593386749</v>
      </c>
      <c r="AZ95" s="1765">
        <v>0.11819876364010781</v>
      </c>
      <c r="BA95" s="1764">
        <v>1.9348989627574087</v>
      </c>
      <c r="BB95" s="1764">
        <v>1.8831408419700251</v>
      </c>
      <c r="BC95" s="1765">
        <v>5.1758120787383038E-2</v>
      </c>
      <c r="BD95" s="1764">
        <v>1.9344353862444248</v>
      </c>
      <c r="BE95" s="1764">
        <v>1.6600158206254014</v>
      </c>
      <c r="BF95" s="1765">
        <v>0.2744195656190237</v>
      </c>
      <c r="BG95" s="1764">
        <v>1.8765348327461435</v>
      </c>
      <c r="BH95" s="1765">
        <v>0.31538748729940225</v>
      </c>
      <c r="BI95" s="1764">
        <v>1.5611473454467404</v>
      </c>
      <c r="BJ95" s="1764">
        <v>3.8994520694903132</v>
      </c>
      <c r="BK95" s="1765">
        <v>0.56307069873513715</v>
      </c>
      <c r="BL95" s="1765">
        <v>0.49133438407521096</v>
      </c>
      <c r="BM95" s="1765">
        <v>7.1736314659926123E-2</v>
      </c>
      <c r="BN95" s="1764">
        <v>3.3363813707551748</v>
      </c>
      <c r="BO95" s="1764">
        <v>1.6398236311065879</v>
      </c>
      <c r="BP95" s="1764">
        <v>1.5344686464997292</v>
      </c>
      <c r="BQ95" s="1765">
        <v>0.10535498460685842</v>
      </c>
      <c r="BR95" s="1764">
        <v>1.6965577396485882</v>
      </c>
      <c r="BS95" s="1764">
        <v>1.5039664939109065</v>
      </c>
      <c r="BT95" s="1765">
        <v>0.19259124573768166</v>
      </c>
      <c r="BU95" s="1764">
        <v>0</v>
      </c>
      <c r="BV95" s="1764">
        <v>0</v>
      </c>
      <c r="BW95" s="1764">
        <v>0</v>
      </c>
      <c r="BX95" s="1764">
        <v>124.46320574639475</v>
      </c>
      <c r="BY95" s="1766">
        <v>173.77016854671263</v>
      </c>
    </row>
    <row r="96" spans="2:77" ht="33.75">
      <c r="AM96" s="3118"/>
      <c r="AN96" s="2494" t="s">
        <v>1987</v>
      </c>
      <c r="AO96" s="1763">
        <v>433.15289098998005</v>
      </c>
      <c r="AP96" s="1764">
        <v>19.261856097573094</v>
      </c>
      <c r="AQ96" s="1764">
        <v>14.486985636660128</v>
      </c>
      <c r="AR96" s="1764">
        <v>4.7748704609129646</v>
      </c>
      <c r="AS96" s="1764">
        <v>14.015429312489019</v>
      </c>
      <c r="AT96" s="1764">
        <v>3.4297462454193171</v>
      </c>
      <c r="AU96" s="1764">
        <v>2.0874633299234633</v>
      </c>
      <c r="AV96" s="1764">
        <v>1.3422829154958547</v>
      </c>
      <c r="AW96" s="1764">
        <v>8.0989569454208201</v>
      </c>
      <c r="AX96" s="1764">
        <v>1.9623754620763327</v>
      </c>
      <c r="AY96" s="1764">
        <v>1.8063661760625109</v>
      </c>
      <c r="AZ96" s="1765">
        <v>0.15600928601382227</v>
      </c>
      <c r="BA96" s="1764">
        <v>2.9533183600763437</v>
      </c>
      <c r="BB96" s="1764">
        <v>2.82776939566729</v>
      </c>
      <c r="BC96" s="1765">
        <v>0.12554896440905322</v>
      </c>
      <c r="BD96" s="1764">
        <v>3.183263123268143</v>
      </c>
      <c r="BE96" s="1764">
        <v>2.7771489087757195</v>
      </c>
      <c r="BF96" s="1765">
        <v>0.40611421449242363</v>
      </c>
      <c r="BG96" s="1764">
        <v>2.4867261216488843</v>
      </c>
      <c r="BH96" s="1765">
        <v>0.34866725786498798</v>
      </c>
      <c r="BI96" s="1764">
        <v>2.1380588637838964</v>
      </c>
      <c r="BJ96" s="1764">
        <v>5.2464267850840649</v>
      </c>
      <c r="BK96" s="1765">
        <v>0.72752825902429819</v>
      </c>
      <c r="BL96" s="1765">
        <v>0.55693622238321827</v>
      </c>
      <c r="BM96" s="1765">
        <v>0.17059203664108002</v>
      </c>
      <c r="BN96" s="1764">
        <v>4.5188985260597665</v>
      </c>
      <c r="BO96" s="1764">
        <v>2.8389260042610505</v>
      </c>
      <c r="BP96" s="1764">
        <v>2.5766781477120704</v>
      </c>
      <c r="BQ96" s="1765">
        <v>0.26224785654898081</v>
      </c>
      <c r="BR96" s="1764">
        <v>1.6799725217987171</v>
      </c>
      <c r="BS96" s="1764">
        <v>1.5059561982708625</v>
      </c>
      <c r="BT96" s="1765">
        <v>0.17401632352785459</v>
      </c>
      <c r="BU96" s="1764">
        <v>0</v>
      </c>
      <c r="BV96" s="1764">
        <v>0</v>
      </c>
      <c r="BW96" s="1764">
        <v>0</v>
      </c>
      <c r="BX96" s="1764">
        <v>176.63028714016897</v>
      </c>
      <c r="BY96" s="1766">
        <v>257.64291132012164</v>
      </c>
    </row>
    <row r="97" spans="39:77" ht="33.75">
      <c r="AM97" s="3118"/>
      <c r="AN97" s="2494" t="s">
        <v>1988</v>
      </c>
      <c r="AO97" s="1763">
        <v>452.02348707596508</v>
      </c>
      <c r="AP97" s="1764">
        <v>26.210278190686136</v>
      </c>
      <c r="AQ97" s="1764">
        <v>19.919287707910414</v>
      </c>
      <c r="AR97" s="1764">
        <v>6.2909904827757295</v>
      </c>
      <c r="AS97" s="1764">
        <v>21.05229410920025</v>
      </c>
      <c r="AT97" s="1764">
        <v>3.7095711241549458</v>
      </c>
      <c r="AU97" s="1764">
        <v>2.2693431484237303</v>
      </c>
      <c r="AV97" s="1764">
        <v>1.4402279757312151</v>
      </c>
      <c r="AW97" s="1764">
        <v>13.173046663997876</v>
      </c>
      <c r="AX97" s="1764">
        <v>2.1814113118638421</v>
      </c>
      <c r="AY97" s="1764">
        <v>1.9291861408776478</v>
      </c>
      <c r="AZ97" s="1765">
        <v>0.25222517098619424</v>
      </c>
      <c r="BA97" s="1764">
        <v>4.3738947985788625</v>
      </c>
      <c r="BB97" s="1764">
        <v>4.2585778119954529</v>
      </c>
      <c r="BC97" s="1765">
        <v>0.11531698658340914</v>
      </c>
      <c r="BD97" s="1764">
        <v>6.6177405535551683</v>
      </c>
      <c r="BE97" s="1764">
        <v>5.7023211162767247</v>
      </c>
      <c r="BF97" s="1765">
        <v>0.9154194372784451</v>
      </c>
      <c r="BG97" s="1764">
        <v>4.1696763210474321</v>
      </c>
      <c r="BH97" s="1765">
        <v>0.97422511226010933</v>
      </c>
      <c r="BI97" s="1764">
        <v>3.1954512087873232</v>
      </c>
      <c r="BJ97" s="1764">
        <v>5.1579840814858766</v>
      </c>
      <c r="BK97" s="1765">
        <v>0.95578767754072069</v>
      </c>
      <c r="BL97" s="1765">
        <v>0.90581113495109089</v>
      </c>
      <c r="BM97" s="1765">
        <v>4.9976542589629837E-2</v>
      </c>
      <c r="BN97" s="1764">
        <v>4.2021964039451563</v>
      </c>
      <c r="BO97" s="1764">
        <v>2.2845081099210205</v>
      </c>
      <c r="BP97" s="1764">
        <v>2.1177286217819224</v>
      </c>
      <c r="BQ97" s="1765">
        <v>0.16677948813909782</v>
      </c>
      <c r="BR97" s="1764">
        <v>1.9176882940241364</v>
      </c>
      <c r="BS97" s="1764">
        <v>1.7620946213437245</v>
      </c>
      <c r="BT97" s="1765">
        <v>0.15559367268041208</v>
      </c>
      <c r="BU97" s="1764">
        <v>0</v>
      </c>
      <c r="BV97" s="1764">
        <v>0</v>
      </c>
      <c r="BW97" s="1764">
        <v>0</v>
      </c>
      <c r="BX97" s="1764">
        <v>189.08674436113964</v>
      </c>
      <c r="BY97" s="1766">
        <v>366.71435997494888</v>
      </c>
    </row>
    <row r="98" spans="39:77" ht="33.75">
      <c r="AM98" s="3118"/>
      <c r="AN98" s="2494" t="s">
        <v>1989</v>
      </c>
      <c r="AO98" s="1763">
        <v>281.44613675216436</v>
      </c>
      <c r="AP98" s="1764">
        <v>49.887380310573711</v>
      </c>
      <c r="AQ98" s="1764">
        <v>38.658319675753596</v>
      </c>
      <c r="AR98" s="1764">
        <v>11.229060634820115</v>
      </c>
      <c r="AS98" s="1764">
        <v>39.136112565831169</v>
      </c>
      <c r="AT98" s="1764">
        <v>7.4445937353439691</v>
      </c>
      <c r="AU98" s="1764">
        <v>5.09814944478636</v>
      </c>
      <c r="AV98" s="1764">
        <v>2.3464442905576086</v>
      </c>
      <c r="AW98" s="1764">
        <v>24.229856752048367</v>
      </c>
      <c r="AX98" s="1764">
        <v>3.5492394426603306</v>
      </c>
      <c r="AY98" s="1764">
        <v>3.246617953230027</v>
      </c>
      <c r="AZ98" s="1765">
        <v>0.30262148943030437</v>
      </c>
      <c r="BA98" s="1764">
        <v>6.5029032649288716</v>
      </c>
      <c r="BB98" s="1764">
        <v>6.3148497545399014</v>
      </c>
      <c r="BC98" s="1765">
        <v>0.18805351038897045</v>
      </c>
      <c r="BD98" s="1764">
        <v>14.177714044459155</v>
      </c>
      <c r="BE98" s="1764">
        <v>12.316885628963664</v>
      </c>
      <c r="BF98" s="1764">
        <v>1.8608284154954908</v>
      </c>
      <c r="BG98" s="1764">
        <v>7.4616620784388257</v>
      </c>
      <c r="BH98" s="1764">
        <v>1.6944306127795656</v>
      </c>
      <c r="BI98" s="1764">
        <v>5.7672314656592594</v>
      </c>
      <c r="BJ98" s="1764">
        <v>10.75126774474252</v>
      </c>
      <c r="BK98" s="1764">
        <v>1.8438399064781712</v>
      </c>
      <c r="BL98" s="1764">
        <v>1.587763887966031</v>
      </c>
      <c r="BM98" s="1765">
        <v>0.25607601851214029</v>
      </c>
      <c r="BN98" s="1764">
        <v>8.9074278382643524</v>
      </c>
      <c r="BO98" s="1764">
        <v>2.9597957351176425</v>
      </c>
      <c r="BP98" s="1764">
        <v>2.7212715082895507</v>
      </c>
      <c r="BQ98" s="1765">
        <v>0.23852422682809213</v>
      </c>
      <c r="BR98" s="1764">
        <v>5.9476321031467094</v>
      </c>
      <c r="BS98" s="1764">
        <v>5.6783508851984612</v>
      </c>
      <c r="BT98" s="1765">
        <v>0.26928121794824794</v>
      </c>
      <c r="BU98" s="1764">
        <v>0</v>
      </c>
      <c r="BV98" s="1764">
        <v>0</v>
      </c>
      <c r="BW98" s="1764">
        <v>0</v>
      </c>
      <c r="BX98" s="1764">
        <v>307.23336788616137</v>
      </c>
      <c r="BY98" s="1766">
        <v>489.83562917224071</v>
      </c>
    </row>
    <row r="99" spans="39:77" ht="23.25" thickBot="1">
      <c r="AM99" s="3119"/>
      <c r="AN99" s="1767" t="s">
        <v>1990</v>
      </c>
      <c r="AO99" s="1768">
        <v>160.59224652626636</v>
      </c>
      <c r="AP99" s="1769">
        <v>199.36166763339824</v>
      </c>
      <c r="AQ99" s="1769">
        <v>154.78177848750889</v>
      </c>
      <c r="AR99" s="1769">
        <v>44.579889145889361</v>
      </c>
      <c r="AS99" s="1769">
        <v>163.07754229160452</v>
      </c>
      <c r="AT99" s="1769">
        <v>24.302653918027179</v>
      </c>
      <c r="AU99" s="1769">
        <v>19.673108321859313</v>
      </c>
      <c r="AV99" s="1769">
        <v>4.6295455961678611</v>
      </c>
      <c r="AW99" s="1769">
        <v>112.24707578172359</v>
      </c>
      <c r="AX99" s="1769">
        <v>12.855268859205699</v>
      </c>
      <c r="AY99" s="1769">
        <v>10.967520584795022</v>
      </c>
      <c r="AZ99" s="1769">
        <v>1.8877482744106777</v>
      </c>
      <c r="BA99" s="1769">
        <v>18.863815399327056</v>
      </c>
      <c r="BB99" s="1769">
        <v>18.287498888141911</v>
      </c>
      <c r="BC99" s="1770">
        <v>0.5763165111851456</v>
      </c>
      <c r="BD99" s="1769">
        <v>80.527991523190877</v>
      </c>
      <c r="BE99" s="1769">
        <v>65.489656525363102</v>
      </c>
      <c r="BF99" s="1769">
        <v>15.03833499782778</v>
      </c>
      <c r="BG99" s="1769">
        <v>26.527812591853717</v>
      </c>
      <c r="BH99" s="1769">
        <v>6.9097297742091621</v>
      </c>
      <c r="BI99" s="1769">
        <v>19.618082817644549</v>
      </c>
      <c r="BJ99" s="1769">
        <v>36.284125341793747</v>
      </c>
      <c r="BK99" s="1769">
        <v>6.9818038960985387</v>
      </c>
      <c r="BL99" s="1769">
        <v>5.7768808438256984</v>
      </c>
      <c r="BM99" s="1769">
        <v>1.2049230522728407</v>
      </c>
      <c r="BN99" s="1769">
        <v>29.302321445695213</v>
      </c>
      <c r="BO99" s="1769">
        <v>13.714677352370476</v>
      </c>
      <c r="BP99" s="1769">
        <v>12.746992471649932</v>
      </c>
      <c r="BQ99" s="1770">
        <v>0.9676848807205396</v>
      </c>
      <c r="BR99" s="1769">
        <v>15.587644093324739</v>
      </c>
      <c r="BS99" s="1769">
        <v>14.930391077664771</v>
      </c>
      <c r="BT99" s="1770">
        <v>0.65725301565996885</v>
      </c>
      <c r="BU99" s="1769">
        <v>0</v>
      </c>
      <c r="BV99" s="1769">
        <v>0</v>
      </c>
      <c r="BW99" s="1769">
        <v>0</v>
      </c>
      <c r="BX99" s="1769">
        <v>3011.3401485537811</v>
      </c>
      <c r="BY99" s="1771">
        <v>2508.9462271849384</v>
      </c>
    </row>
    <row r="100" spans="39:77" ht="16.5" thickTop="1"/>
  </sheetData>
  <mergeCells count="88">
    <mergeCell ref="AM90:AM99"/>
    <mergeCell ref="AM30:AN31"/>
    <mergeCell ref="AO30:AO31"/>
    <mergeCell ref="AM32:AM33"/>
    <mergeCell ref="AM34:AN34"/>
    <mergeCell ref="AM35:AN35"/>
    <mergeCell ref="AM36:AN36"/>
    <mergeCell ref="AM37:AN37"/>
    <mergeCell ref="AM38:AN38"/>
    <mergeCell ref="AM39:AN39"/>
    <mergeCell ref="AM40:AM41"/>
    <mergeCell ref="AM42:AM52"/>
    <mergeCell ref="AM53:AM57"/>
    <mergeCell ref="AM58:AM59"/>
    <mergeCell ref="AM60:AM63"/>
    <mergeCell ref="AM64:AM69"/>
    <mergeCell ref="AM70:AM79"/>
    <mergeCell ref="AM80:AM89"/>
    <mergeCell ref="A31:C31"/>
    <mergeCell ref="A34:C34"/>
    <mergeCell ref="A40:C40"/>
    <mergeCell ref="A41:B41"/>
    <mergeCell ref="A55:B55"/>
    <mergeCell ref="A56:C56"/>
    <mergeCell ref="A57:B57"/>
    <mergeCell ref="A61:B61"/>
    <mergeCell ref="A23:C23"/>
    <mergeCell ref="A24:D24"/>
    <mergeCell ref="A25:D25"/>
    <mergeCell ref="A26:D26"/>
    <mergeCell ref="A15:C15"/>
    <mergeCell ref="AD6:AF6"/>
    <mergeCell ref="AG6:AI6"/>
    <mergeCell ref="A8:C8"/>
    <mergeCell ref="A9:C9"/>
    <mergeCell ref="W6:W7"/>
    <mergeCell ref="X6:X7"/>
    <mergeCell ref="Z6:Z7"/>
    <mergeCell ref="AA6:AA7"/>
    <mergeCell ref="AB6:AB7"/>
    <mergeCell ref="AC6:AC7"/>
    <mergeCell ref="I6:I7"/>
    <mergeCell ref="AD7:AD8"/>
    <mergeCell ref="AG7:AG8"/>
    <mergeCell ref="A1:R1"/>
    <mergeCell ref="A3:C7"/>
    <mergeCell ref="N3:O3"/>
    <mergeCell ref="Q3:R3"/>
    <mergeCell ref="I5:K5"/>
    <mergeCell ref="O5:R5"/>
    <mergeCell ref="J6:J7"/>
    <mergeCell ref="K6:K7"/>
    <mergeCell ref="L6:L7"/>
    <mergeCell ref="M6:O6"/>
    <mergeCell ref="P6:R6"/>
    <mergeCell ref="E5:E7"/>
    <mergeCell ref="AJ3:AL4"/>
    <mergeCell ref="Z4:AI4"/>
    <mergeCell ref="F5:F7"/>
    <mergeCell ref="G5:G7"/>
    <mergeCell ref="Z5:AB5"/>
    <mergeCell ref="AC5:AI5"/>
    <mergeCell ref="S6:U6"/>
    <mergeCell ref="V6:V7"/>
    <mergeCell ref="S5:U5"/>
    <mergeCell ref="V5:X5"/>
    <mergeCell ref="E3:G4"/>
    <mergeCell ref="H4:H7"/>
    <mergeCell ref="Y4:Y7"/>
    <mergeCell ref="AL5:AL7"/>
    <mergeCell ref="AJ5:AJ7"/>
    <mergeCell ref="AK5:AK7"/>
    <mergeCell ref="A28:D28"/>
    <mergeCell ref="A29:D29"/>
    <mergeCell ref="A30:D30"/>
    <mergeCell ref="A10:C10"/>
    <mergeCell ref="A11:C11"/>
    <mergeCell ref="A12:C12"/>
    <mergeCell ref="A13:C13"/>
    <mergeCell ref="A14:C14"/>
    <mergeCell ref="A27:D27"/>
    <mergeCell ref="A16:C16"/>
    <mergeCell ref="A17:C17"/>
    <mergeCell ref="A18:C18"/>
    <mergeCell ref="A19:C19"/>
    <mergeCell ref="A20:C20"/>
    <mergeCell ref="A21:C21"/>
    <mergeCell ref="A22:C22"/>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8" max="62"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6"/>
  <sheetViews>
    <sheetView view="pageBreakPreview" topLeftCell="A4" zoomScaleNormal="50" zoomScaleSheetLayoutView="100" workbookViewId="0">
      <selection activeCell="G40" sqref="G40"/>
    </sheetView>
  </sheetViews>
  <sheetFormatPr defaultColWidth="9.140625" defaultRowHeight="15.75"/>
  <cols>
    <col min="1" max="1" width="2.28515625" style="123" customWidth="1"/>
    <col min="2" max="2" width="29.85546875" style="123" customWidth="1"/>
    <col min="3" max="3" width="2.28515625" style="123" customWidth="1"/>
    <col min="4" max="4" width="1.7109375" style="124" customWidth="1"/>
    <col min="5" max="8" width="6" style="807" customWidth="1"/>
    <col min="9" max="11" width="5.5703125" style="807" customWidth="1"/>
    <col min="12" max="12" width="6" style="807" customWidth="1"/>
    <col min="13" max="17" width="5.42578125" style="807" customWidth="1"/>
    <col min="18" max="18" width="5" style="807" customWidth="1"/>
    <col min="19" max="21" width="6.7109375" style="807" customWidth="1"/>
    <col min="22" max="30" width="5.5703125" style="807" customWidth="1"/>
    <col min="31" max="31" width="5.5703125" style="814" customWidth="1"/>
    <col min="32" max="37" width="5.5703125" style="807" customWidth="1"/>
    <col min="38" max="38" width="5.5703125" style="814" customWidth="1"/>
    <col min="39" max="16384" width="9.140625" style="807"/>
  </cols>
  <sheetData>
    <row r="1" spans="1:46" s="1323" customFormat="1" ht="35.1" customHeight="1">
      <c r="A1" s="2733" t="s">
        <v>1510</v>
      </c>
      <c r="B1" s="2733"/>
      <c r="C1" s="2733"/>
      <c r="D1" s="2733"/>
      <c r="E1" s="2733"/>
      <c r="F1" s="2733"/>
      <c r="G1" s="2733"/>
      <c r="H1" s="2733"/>
      <c r="I1" s="2733"/>
      <c r="J1" s="2733"/>
      <c r="K1" s="2733"/>
      <c r="L1" s="2733"/>
      <c r="M1" s="2733"/>
      <c r="N1" s="2733"/>
      <c r="O1" s="2733"/>
      <c r="P1" s="2733"/>
      <c r="Q1" s="2733"/>
      <c r="R1" s="2733"/>
      <c r="S1" s="1324" t="s">
        <v>1426</v>
      </c>
      <c r="T1" s="1325"/>
      <c r="U1" s="1325"/>
      <c r="V1" s="1325"/>
      <c r="W1" s="1325"/>
      <c r="X1" s="1325"/>
      <c r="Y1" s="1325"/>
      <c r="Z1" s="1325"/>
      <c r="AA1" s="1325"/>
      <c r="AB1" s="1325"/>
      <c r="AC1" s="1325"/>
      <c r="AD1" s="1325"/>
      <c r="AE1" s="1325"/>
      <c r="AF1" s="1325"/>
      <c r="AG1" s="1325"/>
      <c r="AH1" s="1325"/>
      <c r="AI1" s="1325"/>
      <c r="AJ1" s="1325"/>
      <c r="AK1" s="1325"/>
      <c r="AL1" s="1349"/>
    </row>
    <row r="2" spans="1:46" ht="15" customHeight="1" thickBot="1">
      <c r="A2" s="807"/>
      <c r="B2" s="103"/>
      <c r="C2" s="103"/>
      <c r="D2" s="104"/>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612"/>
      <c r="AJ2" s="612"/>
      <c r="AK2" s="612"/>
      <c r="AL2" s="612" t="s">
        <v>36</v>
      </c>
    </row>
    <row r="3" spans="1:46" s="478" customFormat="1" ht="15" customHeight="1">
      <c r="A3" s="2621" t="s">
        <v>1</v>
      </c>
      <c r="B3" s="2621"/>
      <c r="C3" s="2621"/>
      <c r="D3" s="1252"/>
      <c r="E3" s="2719" t="s">
        <v>1418</v>
      </c>
      <c r="F3" s="2720"/>
      <c r="G3" s="2721"/>
      <c r="H3" s="1376"/>
      <c r="I3" s="1472"/>
      <c r="J3" s="477"/>
      <c r="N3" s="2718"/>
      <c r="O3" s="2718"/>
      <c r="Q3" s="2718" t="s">
        <v>1421</v>
      </c>
      <c r="R3" s="2718"/>
      <c r="S3" s="479" t="s">
        <v>329</v>
      </c>
      <c r="T3" s="479"/>
      <c r="U3" s="479"/>
      <c r="Z3" s="1233"/>
      <c r="AA3" s="1233"/>
      <c r="AB3" s="1233"/>
      <c r="AC3" s="1233"/>
      <c r="AD3" s="1233"/>
      <c r="AE3" s="479"/>
      <c r="AF3" s="479"/>
      <c r="AG3" s="479"/>
      <c r="AH3" s="479"/>
      <c r="AI3" s="1234"/>
      <c r="AJ3" s="2720" t="s">
        <v>1420</v>
      </c>
      <c r="AK3" s="2720"/>
      <c r="AL3" s="2720"/>
      <c r="AM3" s="484"/>
      <c r="AT3" s="485"/>
    </row>
    <row r="4" spans="1:46" s="478" customFormat="1" ht="15" customHeight="1">
      <c r="A4" s="2622"/>
      <c r="B4" s="2622"/>
      <c r="C4" s="2622"/>
      <c r="D4" s="1253"/>
      <c r="E4" s="2706"/>
      <c r="F4" s="2722"/>
      <c r="G4" s="2723"/>
      <c r="H4" s="2705" t="s">
        <v>1924</v>
      </c>
      <c r="J4" s="481"/>
      <c r="K4" s="482"/>
      <c r="L4" s="482"/>
      <c r="M4" s="482"/>
      <c r="N4" s="482"/>
      <c r="O4" s="481"/>
      <c r="P4" s="482"/>
      <c r="Q4" s="482"/>
      <c r="R4" s="481" t="s">
        <v>361</v>
      </c>
      <c r="S4" s="482" t="s">
        <v>360</v>
      </c>
      <c r="T4" s="482"/>
      <c r="U4" s="482"/>
      <c r="V4" s="482"/>
      <c r="W4" s="482"/>
      <c r="X4" s="483"/>
      <c r="Y4" s="2705" t="s">
        <v>1922</v>
      </c>
      <c r="Z4" s="2711" t="s">
        <v>1414</v>
      </c>
      <c r="AA4" s="2711"/>
      <c r="AB4" s="2711"/>
      <c r="AC4" s="2711"/>
      <c r="AD4" s="2711"/>
      <c r="AE4" s="2711"/>
      <c r="AF4" s="2711"/>
      <c r="AG4" s="2711"/>
      <c r="AH4" s="2711"/>
      <c r="AI4" s="2712"/>
      <c r="AJ4" s="2722"/>
      <c r="AK4" s="2737"/>
      <c r="AL4" s="2737"/>
      <c r="AM4" s="484"/>
      <c r="AT4" s="485"/>
    </row>
    <row r="5" spans="1:46" s="478" customFormat="1" ht="15" customHeight="1">
      <c r="A5" s="2622"/>
      <c r="B5" s="2622"/>
      <c r="C5" s="2622"/>
      <c r="D5" s="1253"/>
      <c r="E5" s="1469"/>
      <c r="F5" s="2710" t="s">
        <v>323</v>
      </c>
      <c r="G5" s="2710" t="s">
        <v>1404</v>
      </c>
      <c r="H5" s="2706"/>
      <c r="I5" s="2705" t="s">
        <v>1406</v>
      </c>
      <c r="J5" s="2716"/>
      <c r="K5" s="2717"/>
      <c r="L5" s="1468"/>
      <c r="M5" s="1232"/>
      <c r="N5" s="1232"/>
      <c r="O5" s="2736" t="s">
        <v>1405</v>
      </c>
      <c r="P5" s="2736"/>
      <c r="Q5" s="2736"/>
      <c r="R5" s="2736"/>
      <c r="S5" s="2734" t="s">
        <v>368</v>
      </c>
      <c r="T5" s="2734"/>
      <c r="U5" s="2735"/>
      <c r="V5" s="2705" t="s">
        <v>1413</v>
      </c>
      <c r="W5" s="2713"/>
      <c r="X5" s="2714"/>
      <c r="Y5" s="2706"/>
      <c r="Z5" s="2705" t="s">
        <v>765</v>
      </c>
      <c r="AA5" s="2713"/>
      <c r="AB5" s="2714"/>
      <c r="AC5" s="2705" t="s">
        <v>1415</v>
      </c>
      <c r="AD5" s="2713"/>
      <c r="AE5" s="2713"/>
      <c r="AF5" s="2713"/>
      <c r="AG5" s="2713"/>
      <c r="AH5" s="2713"/>
      <c r="AI5" s="2714"/>
      <c r="AJ5" s="2706"/>
      <c r="AK5" s="2710" t="s">
        <v>323</v>
      </c>
      <c r="AL5" s="2704" t="s">
        <v>324</v>
      </c>
      <c r="AM5" s="484"/>
    </row>
    <row r="6" spans="1:46" s="478" customFormat="1" ht="15" customHeight="1">
      <c r="A6" s="2622"/>
      <c r="B6" s="2622"/>
      <c r="C6" s="2622"/>
      <c r="D6" s="1253"/>
      <c r="E6" s="1469"/>
      <c r="F6" s="2710"/>
      <c r="G6" s="2710"/>
      <c r="H6" s="2706"/>
      <c r="I6" s="2708" t="s">
        <v>47</v>
      </c>
      <c r="J6" s="2715" t="s">
        <v>323</v>
      </c>
      <c r="K6" s="2715" t="s">
        <v>1404</v>
      </c>
      <c r="L6" s="2706" t="s">
        <v>1923</v>
      </c>
      <c r="M6" s="2715" t="s">
        <v>1407</v>
      </c>
      <c r="N6" s="2710"/>
      <c r="O6" s="2710"/>
      <c r="P6" s="2705" t="s">
        <v>1411</v>
      </c>
      <c r="Q6" s="2716"/>
      <c r="R6" s="2717"/>
      <c r="S6" s="2716" t="s">
        <v>1412</v>
      </c>
      <c r="T6" s="2713"/>
      <c r="U6" s="2714"/>
      <c r="V6" s="2708" t="s">
        <v>47</v>
      </c>
      <c r="W6" s="2715" t="s">
        <v>323</v>
      </c>
      <c r="X6" s="2715" t="s">
        <v>1404</v>
      </c>
      <c r="Y6" s="2706"/>
      <c r="Z6" s="2708" t="s">
        <v>1926</v>
      </c>
      <c r="AA6" s="2715" t="s">
        <v>323</v>
      </c>
      <c r="AB6" s="2717" t="s">
        <v>324</v>
      </c>
      <c r="AC6" s="2706" t="s">
        <v>144</v>
      </c>
      <c r="AD6" s="2705" t="s">
        <v>1416</v>
      </c>
      <c r="AE6" s="2716"/>
      <c r="AF6" s="2717"/>
      <c r="AG6" s="2705" t="s">
        <v>1417</v>
      </c>
      <c r="AH6" s="2713"/>
      <c r="AI6" s="2714"/>
      <c r="AJ6" s="2706"/>
      <c r="AK6" s="2710"/>
      <c r="AL6" s="2704"/>
      <c r="AM6" s="484"/>
    </row>
    <row r="7" spans="1:46" s="478" customFormat="1" ht="48.75" customHeight="1">
      <c r="A7" s="2623"/>
      <c r="B7" s="2623"/>
      <c r="C7" s="2623"/>
      <c r="D7" s="1247"/>
      <c r="E7" s="1470"/>
      <c r="F7" s="2710"/>
      <c r="G7" s="2710"/>
      <c r="H7" s="2707"/>
      <c r="I7" s="2709"/>
      <c r="J7" s="2709"/>
      <c r="K7" s="2709"/>
      <c r="L7" s="2707"/>
      <c r="M7" s="1374" t="s">
        <v>47</v>
      </c>
      <c r="N7" s="1375" t="s">
        <v>323</v>
      </c>
      <c r="O7" s="1375" t="s">
        <v>324</v>
      </c>
      <c r="P7" s="1374" t="s">
        <v>1925</v>
      </c>
      <c r="Q7" s="1375" t="s">
        <v>323</v>
      </c>
      <c r="R7" s="1375" t="s">
        <v>324</v>
      </c>
      <c r="S7" s="1374" t="s">
        <v>47</v>
      </c>
      <c r="T7" s="1375" t="s">
        <v>323</v>
      </c>
      <c r="U7" s="1375" t="s">
        <v>324</v>
      </c>
      <c r="V7" s="2709"/>
      <c r="W7" s="2709"/>
      <c r="X7" s="2709"/>
      <c r="Y7" s="2707"/>
      <c r="Z7" s="2709"/>
      <c r="AA7" s="2709"/>
      <c r="AB7" s="2738"/>
      <c r="AC7" s="2707"/>
      <c r="AD7" s="2708" t="s">
        <v>47</v>
      </c>
      <c r="AE7" s="1375" t="s">
        <v>323</v>
      </c>
      <c r="AF7" s="1375" t="s">
        <v>324</v>
      </c>
      <c r="AG7" s="2708" t="s">
        <v>47</v>
      </c>
      <c r="AH7" s="1375" t="s">
        <v>323</v>
      </c>
      <c r="AI7" s="1375" t="s">
        <v>324</v>
      </c>
      <c r="AJ7" s="2707"/>
      <c r="AK7" s="2710"/>
      <c r="AL7" s="2704"/>
      <c r="AM7" s="484"/>
    </row>
    <row r="8" spans="1:46" s="111" customFormat="1" ht="12.75" hidden="1" customHeight="1">
      <c r="A8" s="2617" t="s">
        <v>796</v>
      </c>
      <c r="B8" s="2617"/>
      <c r="C8" s="2617"/>
      <c r="D8" s="607"/>
      <c r="E8" s="109">
        <v>299953</v>
      </c>
      <c r="F8" s="110"/>
      <c r="G8" s="110"/>
      <c r="H8" s="110"/>
      <c r="I8" s="110">
        <v>37490</v>
      </c>
      <c r="J8" s="110"/>
      <c r="K8" s="110"/>
      <c r="L8" s="110"/>
      <c r="M8" s="110"/>
      <c r="N8" s="110"/>
      <c r="O8" s="110"/>
      <c r="P8" s="110"/>
      <c r="Q8" s="110"/>
      <c r="R8" s="110"/>
      <c r="S8" s="110"/>
      <c r="T8" s="110"/>
      <c r="U8" s="110"/>
      <c r="V8" s="110">
        <v>37490</v>
      </c>
      <c r="W8" s="110"/>
      <c r="X8" s="110"/>
      <c r="Y8" s="110"/>
      <c r="Z8" s="110"/>
      <c r="AA8" s="110"/>
      <c r="AB8" s="110"/>
      <c r="AC8" s="110"/>
      <c r="AD8" s="2709"/>
      <c r="AE8" s="1473"/>
      <c r="AF8" s="1473"/>
      <c r="AG8" s="2709"/>
      <c r="AH8" s="110"/>
      <c r="AI8" s="110"/>
      <c r="AJ8" s="110"/>
      <c r="AK8" s="110"/>
      <c r="AL8" s="110"/>
      <c r="AM8" s="638"/>
    </row>
    <row r="9" spans="1:46" s="111" customFormat="1" ht="12.75" hidden="1" customHeight="1">
      <c r="A9" s="2612" t="s">
        <v>793</v>
      </c>
      <c r="B9" s="2612"/>
      <c r="C9" s="2612"/>
      <c r="D9" s="607"/>
      <c r="E9" s="112">
        <v>245028.31251835014</v>
      </c>
      <c r="F9" s="113"/>
      <c r="G9" s="113"/>
      <c r="H9" s="113"/>
      <c r="I9" s="113">
        <v>35483.060334576927</v>
      </c>
      <c r="J9" s="113"/>
      <c r="K9" s="113"/>
      <c r="L9" s="113"/>
      <c r="M9" s="113"/>
      <c r="N9" s="113"/>
      <c r="O9" s="113"/>
      <c r="P9" s="113"/>
      <c r="Q9" s="113"/>
      <c r="R9" s="113"/>
      <c r="S9" s="113"/>
      <c r="T9" s="113"/>
      <c r="U9" s="113"/>
      <c r="V9" s="113">
        <v>35483.060334576927</v>
      </c>
      <c r="W9" s="113"/>
      <c r="X9" s="113"/>
      <c r="Y9" s="113"/>
      <c r="Z9" s="113"/>
      <c r="AA9" s="113"/>
      <c r="AB9" s="113"/>
      <c r="AC9" s="113"/>
      <c r="AD9" s="113"/>
      <c r="AE9" s="113"/>
      <c r="AF9" s="113"/>
      <c r="AG9" s="113"/>
      <c r="AH9" s="113"/>
      <c r="AI9" s="113"/>
      <c r="AJ9" s="113"/>
      <c r="AK9" s="113"/>
      <c r="AL9" s="113"/>
      <c r="AM9" s="638"/>
    </row>
    <row r="10" spans="1:46" s="111" customFormat="1" ht="12.75" hidden="1" customHeight="1">
      <c r="A10" s="2612" t="s">
        <v>989</v>
      </c>
      <c r="B10" s="2612"/>
      <c r="C10" s="2612"/>
      <c r="D10" s="607"/>
      <c r="E10" s="112">
        <v>227442</v>
      </c>
      <c r="F10" s="113"/>
      <c r="G10" s="113"/>
      <c r="H10" s="113"/>
      <c r="I10" s="113">
        <v>24036.959999997744</v>
      </c>
      <c r="J10" s="113"/>
      <c r="K10" s="113"/>
      <c r="L10" s="113"/>
      <c r="M10" s="113"/>
      <c r="N10" s="113"/>
      <c r="O10" s="113"/>
      <c r="P10" s="113"/>
      <c r="Q10" s="113"/>
      <c r="R10" s="113"/>
      <c r="S10" s="113"/>
      <c r="T10" s="113"/>
      <c r="U10" s="113"/>
      <c r="V10" s="113">
        <v>24036.959999997744</v>
      </c>
      <c r="W10" s="113"/>
      <c r="X10" s="113"/>
      <c r="Y10" s="113"/>
      <c r="Z10" s="113"/>
      <c r="AA10" s="113"/>
      <c r="AB10" s="113"/>
      <c r="AC10" s="113"/>
      <c r="AD10" s="113"/>
      <c r="AE10" s="113"/>
      <c r="AF10" s="113"/>
      <c r="AG10" s="113"/>
      <c r="AH10" s="113"/>
      <c r="AI10" s="113"/>
      <c r="AJ10" s="113"/>
      <c r="AK10" s="113"/>
      <c r="AL10" s="113"/>
      <c r="AM10" s="638"/>
    </row>
    <row r="11" spans="1:46" s="111" customFormat="1" ht="12.75" hidden="1" customHeight="1">
      <c r="A11" s="2612" t="s">
        <v>969</v>
      </c>
      <c r="B11" s="2612"/>
      <c r="C11" s="2612"/>
      <c r="D11" s="607"/>
      <c r="E11" s="112">
        <v>228813.06455282218</v>
      </c>
      <c r="F11" s="113"/>
      <c r="G11" s="113"/>
      <c r="H11" s="113"/>
      <c r="I11" s="113">
        <v>28234.936240150477</v>
      </c>
      <c r="J11" s="113"/>
      <c r="K11" s="113"/>
      <c r="L11" s="113"/>
      <c r="M11" s="113"/>
      <c r="N11" s="113"/>
      <c r="O11" s="113"/>
      <c r="P11" s="113"/>
      <c r="Q11" s="113"/>
      <c r="R11" s="113"/>
      <c r="S11" s="113"/>
      <c r="T11" s="113"/>
      <c r="U11" s="113"/>
      <c r="V11" s="113">
        <v>28234.936240150477</v>
      </c>
      <c r="W11" s="113"/>
      <c r="X11" s="113"/>
      <c r="Y11" s="113"/>
      <c r="Z11" s="113"/>
      <c r="AA11" s="113"/>
      <c r="AB11" s="113"/>
      <c r="AC11" s="113"/>
      <c r="AD11" s="113"/>
      <c r="AE11" s="113"/>
      <c r="AF11" s="113"/>
      <c r="AG11" s="113"/>
      <c r="AH11" s="113"/>
      <c r="AI11" s="113"/>
      <c r="AJ11" s="113"/>
      <c r="AK11" s="113"/>
      <c r="AL11" s="113"/>
      <c r="AM11" s="638"/>
    </row>
    <row r="12" spans="1:46" s="111" customFormat="1" ht="12.75" hidden="1" customHeight="1">
      <c r="A12" s="2612" t="s">
        <v>978</v>
      </c>
      <c r="B12" s="2612"/>
      <c r="C12" s="2612"/>
      <c r="D12" s="607"/>
      <c r="E12" s="112">
        <v>228948.67022142731</v>
      </c>
      <c r="F12" s="113"/>
      <c r="G12" s="113"/>
      <c r="H12" s="113"/>
      <c r="I12" s="113">
        <v>34878.675153735967</v>
      </c>
      <c r="J12" s="113"/>
      <c r="K12" s="113"/>
      <c r="L12" s="113"/>
      <c r="M12" s="113"/>
      <c r="N12" s="113"/>
      <c r="O12" s="113"/>
      <c r="P12" s="113"/>
      <c r="Q12" s="113"/>
      <c r="R12" s="113"/>
      <c r="S12" s="113"/>
      <c r="T12" s="113"/>
      <c r="U12" s="113"/>
      <c r="V12" s="113">
        <v>34878.675153735967</v>
      </c>
      <c r="W12" s="113"/>
      <c r="X12" s="113"/>
      <c r="Y12" s="113"/>
      <c r="Z12" s="113"/>
      <c r="AA12" s="113"/>
      <c r="AB12" s="113"/>
      <c r="AC12" s="113"/>
      <c r="AD12" s="113"/>
      <c r="AE12" s="113"/>
      <c r="AF12" s="113"/>
      <c r="AG12" s="113"/>
      <c r="AH12" s="113"/>
      <c r="AI12" s="113"/>
      <c r="AJ12" s="113"/>
      <c r="AK12" s="113"/>
      <c r="AL12" s="113"/>
      <c r="AM12" s="638"/>
    </row>
    <row r="13" spans="1:46" s="111" customFormat="1" ht="13.7" hidden="1" customHeight="1">
      <c r="A13" s="2612" t="s">
        <v>794</v>
      </c>
      <c r="B13" s="2612"/>
      <c r="C13" s="2612"/>
      <c r="D13" s="607"/>
      <c r="E13" s="112">
        <v>193925.71732453088</v>
      </c>
      <c r="F13" s="113"/>
      <c r="G13" s="113"/>
      <c r="H13" s="113"/>
      <c r="I13" s="108">
        <v>29297.654461531027</v>
      </c>
      <c r="J13" s="108"/>
      <c r="K13" s="108"/>
      <c r="L13" s="108"/>
      <c r="M13" s="108"/>
      <c r="N13" s="108"/>
      <c r="O13" s="108"/>
      <c r="P13" s="108"/>
      <c r="Q13" s="108"/>
      <c r="R13" s="108"/>
      <c r="S13" s="108"/>
      <c r="T13" s="108"/>
      <c r="U13" s="108"/>
      <c r="V13" s="108">
        <v>29297.654461531027</v>
      </c>
      <c r="W13" s="108"/>
      <c r="X13" s="108"/>
      <c r="Y13" s="108"/>
      <c r="Z13" s="108"/>
      <c r="AA13" s="108"/>
      <c r="AB13" s="108"/>
      <c r="AC13" s="108"/>
      <c r="AD13" s="108"/>
      <c r="AE13" s="108"/>
      <c r="AF13" s="108"/>
      <c r="AG13" s="108"/>
      <c r="AH13" s="108"/>
      <c r="AI13" s="108"/>
      <c r="AJ13" s="108"/>
      <c r="AK13" s="108"/>
      <c r="AL13" s="113"/>
      <c r="AM13" s="638"/>
    </row>
    <row r="14" spans="1:46" s="111" customFormat="1" ht="0.75" hidden="1" customHeight="1">
      <c r="A14" s="2612" t="s">
        <v>908</v>
      </c>
      <c r="B14" s="2612"/>
      <c r="C14" s="2612"/>
      <c r="D14" s="607"/>
      <c r="E14" s="112">
        <v>166140.25630622066</v>
      </c>
      <c r="F14" s="113"/>
      <c r="G14" s="113"/>
      <c r="H14" s="113"/>
      <c r="I14" s="108">
        <v>32255.88805542449</v>
      </c>
      <c r="J14" s="108"/>
      <c r="K14" s="108"/>
      <c r="L14" s="108"/>
      <c r="M14" s="108"/>
      <c r="N14" s="108"/>
      <c r="O14" s="108"/>
      <c r="P14" s="108"/>
      <c r="Q14" s="108"/>
      <c r="R14" s="108"/>
      <c r="S14" s="108"/>
      <c r="T14" s="108"/>
      <c r="U14" s="108"/>
      <c r="V14" s="108">
        <v>32255.88805542449</v>
      </c>
      <c r="W14" s="108"/>
      <c r="X14" s="108"/>
      <c r="Y14" s="108"/>
      <c r="Z14" s="108"/>
      <c r="AA14" s="108"/>
      <c r="AB14" s="108"/>
      <c r="AC14" s="108"/>
      <c r="AD14" s="108"/>
      <c r="AE14" s="108"/>
      <c r="AF14" s="108"/>
      <c r="AG14" s="108"/>
      <c r="AH14" s="108"/>
      <c r="AI14" s="108"/>
      <c r="AJ14" s="108"/>
      <c r="AK14" s="108"/>
      <c r="AL14" s="113"/>
      <c r="AM14" s="638"/>
    </row>
    <row r="15" spans="1:46" s="111" customFormat="1" ht="13.7" hidden="1" customHeight="1">
      <c r="A15" s="2612" t="s">
        <v>5</v>
      </c>
      <c r="B15" s="2612"/>
      <c r="C15" s="2612"/>
      <c r="D15" s="107"/>
      <c r="E15" s="639">
        <v>155909.24169496537</v>
      </c>
      <c r="F15" s="114" t="s">
        <v>295</v>
      </c>
      <c r="G15" s="114" t="s">
        <v>295</v>
      </c>
      <c r="H15" s="114"/>
      <c r="I15" s="639">
        <v>26183.888044999865</v>
      </c>
      <c r="J15" s="639"/>
      <c r="K15" s="639"/>
      <c r="L15" s="639"/>
      <c r="M15" s="639"/>
      <c r="N15" s="639"/>
      <c r="O15" s="639"/>
      <c r="P15" s="639"/>
      <c r="Q15" s="114" t="s">
        <v>295</v>
      </c>
      <c r="R15" s="114"/>
      <c r="S15" s="114"/>
      <c r="T15" s="114"/>
      <c r="U15" s="114" t="s">
        <v>295</v>
      </c>
      <c r="V15" s="639">
        <v>26183.888044999865</v>
      </c>
      <c r="W15" s="639"/>
      <c r="X15" s="639"/>
      <c r="Y15" s="639"/>
      <c r="Z15" s="639"/>
      <c r="AA15" s="639"/>
      <c r="AB15" s="639"/>
      <c r="AC15" s="639"/>
      <c r="AD15" s="639"/>
      <c r="AE15" s="114" t="s">
        <v>295</v>
      </c>
      <c r="AF15" s="114"/>
      <c r="AG15" s="114"/>
      <c r="AH15" s="114"/>
      <c r="AI15" s="114" t="s">
        <v>295</v>
      </c>
      <c r="AJ15" s="114"/>
      <c r="AK15" s="114"/>
      <c r="AL15" s="448"/>
      <c r="AM15" s="638"/>
    </row>
    <row r="16" spans="1:46" s="111" customFormat="1" ht="13.7" hidden="1" customHeight="1">
      <c r="A16" s="2612" t="s">
        <v>979</v>
      </c>
      <c r="B16" s="2612"/>
      <c r="C16" s="2612"/>
      <c r="D16" s="107"/>
      <c r="E16" s="639">
        <v>145594.46687390516</v>
      </c>
      <c r="F16" s="114" t="s">
        <v>295</v>
      </c>
      <c r="G16" s="114" t="s">
        <v>295</v>
      </c>
      <c r="H16" s="114"/>
      <c r="I16" s="640">
        <v>36044.047107477432</v>
      </c>
      <c r="J16" s="640"/>
      <c r="K16" s="640"/>
      <c r="L16" s="640"/>
      <c r="M16" s="640"/>
      <c r="N16" s="640"/>
      <c r="O16" s="640"/>
      <c r="P16" s="640"/>
      <c r="Q16" s="114" t="s">
        <v>295</v>
      </c>
      <c r="R16" s="114"/>
      <c r="S16" s="114"/>
      <c r="T16" s="114"/>
      <c r="U16" s="114" t="s">
        <v>295</v>
      </c>
      <c r="V16" s="640">
        <v>36044.047107477432</v>
      </c>
      <c r="W16" s="640"/>
      <c r="X16" s="640"/>
      <c r="Y16" s="640"/>
      <c r="Z16" s="640"/>
      <c r="AA16" s="640"/>
      <c r="AB16" s="640"/>
      <c r="AC16" s="640"/>
      <c r="AD16" s="640"/>
      <c r="AE16" s="114" t="s">
        <v>295</v>
      </c>
      <c r="AF16" s="114"/>
      <c r="AG16" s="114"/>
      <c r="AH16" s="114"/>
      <c r="AI16" s="114" t="s">
        <v>295</v>
      </c>
      <c r="AJ16" s="114"/>
      <c r="AK16" s="114"/>
      <c r="AL16" s="448"/>
      <c r="AM16" s="638"/>
    </row>
    <row r="17" spans="1:56" s="111" customFormat="1" ht="13.7" hidden="1" customHeight="1">
      <c r="A17" s="2612" t="s">
        <v>980</v>
      </c>
      <c r="B17" s="2612"/>
      <c r="C17" s="2612"/>
      <c r="D17" s="107"/>
      <c r="E17" s="639">
        <v>138340.60233372761</v>
      </c>
      <c r="F17" s="114" t="s">
        <v>295</v>
      </c>
      <c r="G17" s="114" t="s">
        <v>295</v>
      </c>
      <c r="H17" s="114"/>
      <c r="I17" s="639">
        <v>32854.434926279362</v>
      </c>
      <c r="J17" s="639"/>
      <c r="K17" s="639"/>
      <c r="L17" s="639"/>
      <c r="M17" s="639"/>
      <c r="N17" s="639"/>
      <c r="O17" s="639"/>
      <c r="P17" s="639"/>
      <c r="Q17" s="114" t="s">
        <v>295</v>
      </c>
      <c r="R17" s="114"/>
      <c r="S17" s="114"/>
      <c r="T17" s="114"/>
      <c r="U17" s="114" t="s">
        <v>295</v>
      </c>
      <c r="V17" s="639">
        <v>32854.434926279362</v>
      </c>
      <c r="W17" s="639"/>
      <c r="X17" s="639"/>
      <c r="Y17" s="639"/>
      <c r="Z17" s="639"/>
      <c r="AA17" s="639"/>
      <c r="AB17" s="639"/>
      <c r="AC17" s="639"/>
      <c r="AD17" s="639"/>
      <c r="AE17" s="114" t="s">
        <v>295</v>
      </c>
      <c r="AF17" s="114"/>
      <c r="AG17" s="114"/>
      <c r="AH17" s="114"/>
      <c r="AI17" s="114" t="s">
        <v>295</v>
      </c>
      <c r="AJ17" s="114"/>
      <c r="AK17" s="114"/>
      <c r="AL17" s="448"/>
      <c r="AM17" s="638"/>
    </row>
    <row r="18" spans="1:56" s="111" customFormat="1" ht="14.25" hidden="1" customHeight="1">
      <c r="A18" s="2612" t="s">
        <v>982</v>
      </c>
      <c r="B18" s="2612"/>
      <c r="C18" s="2612"/>
      <c r="D18" s="107"/>
      <c r="E18" s="641">
        <v>138234.84637123178</v>
      </c>
      <c r="F18" s="114" t="s">
        <v>295</v>
      </c>
      <c r="G18" s="114" t="s">
        <v>295</v>
      </c>
      <c r="H18" s="114"/>
      <c r="I18" s="639">
        <v>32837.650380455758</v>
      </c>
      <c r="J18" s="639"/>
      <c r="K18" s="639"/>
      <c r="L18" s="639"/>
      <c r="M18" s="639"/>
      <c r="N18" s="639"/>
      <c r="O18" s="639"/>
      <c r="P18" s="639"/>
      <c r="Q18" s="114" t="s">
        <v>295</v>
      </c>
      <c r="R18" s="114"/>
      <c r="S18" s="114"/>
      <c r="T18" s="114"/>
      <c r="U18" s="114" t="s">
        <v>295</v>
      </c>
      <c r="V18" s="639">
        <v>32837.650380455758</v>
      </c>
      <c r="W18" s="639"/>
      <c r="X18" s="639"/>
      <c r="Y18" s="639"/>
      <c r="Z18" s="639"/>
      <c r="AA18" s="639"/>
      <c r="AB18" s="639"/>
      <c r="AC18" s="639"/>
      <c r="AD18" s="639"/>
      <c r="AE18" s="114" t="s">
        <v>295</v>
      </c>
      <c r="AF18" s="114"/>
      <c r="AG18" s="114"/>
      <c r="AH18" s="114"/>
      <c r="AI18" s="114" t="s">
        <v>295</v>
      </c>
      <c r="AJ18" s="114"/>
      <c r="AK18" s="114"/>
      <c r="AL18" s="448"/>
      <c r="AM18" s="638"/>
      <c r="BC18" s="111" t="e">
        <f>#REF!/E18</f>
        <v>#REF!</v>
      </c>
      <c r="BD18" s="111" t="e">
        <f>BC18/12</f>
        <v>#REF!</v>
      </c>
    </row>
    <row r="19" spans="1:56" s="111" customFormat="1" ht="15.75" hidden="1" customHeight="1">
      <c r="A19" s="2612" t="s">
        <v>795</v>
      </c>
      <c r="B19" s="2612"/>
      <c r="C19" s="2612"/>
      <c r="D19" s="107"/>
      <c r="E19" s="640">
        <v>148534.99487466394</v>
      </c>
      <c r="F19" s="114" t="s">
        <v>295</v>
      </c>
      <c r="G19" s="114" t="s">
        <v>295</v>
      </c>
      <c r="H19" s="114"/>
      <c r="I19" s="639">
        <v>36143.985217942514</v>
      </c>
      <c r="J19" s="114" t="s">
        <v>295</v>
      </c>
      <c r="K19" s="114" t="s">
        <v>295</v>
      </c>
      <c r="L19" s="114"/>
      <c r="M19" s="114" t="s">
        <v>295</v>
      </c>
      <c r="N19" s="114" t="s">
        <v>295</v>
      </c>
      <c r="O19" s="114" t="s">
        <v>295</v>
      </c>
      <c r="P19" s="114" t="s">
        <v>295</v>
      </c>
      <c r="Q19" s="114" t="s">
        <v>295</v>
      </c>
      <c r="R19" s="114" t="s">
        <v>295</v>
      </c>
      <c r="S19" s="114"/>
      <c r="T19" s="114" t="s">
        <v>295</v>
      </c>
      <c r="U19" s="114" t="s">
        <v>295</v>
      </c>
      <c r="V19" s="639">
        <v>29886.464678443583</v>
      </c>
      <c r="W19" s="114" t="s">
        <v>112</v>
      </c>
      <c r="X19" s="114" t="s">
        <v>405</v>
      </c>
      <c r="Y19" s="114"/>
      <c r="Z19" s="114" t="s">
        <v>405</v>
      </c>
      <c r="AA19" s="114"/>
      <c r="AB19" s="114" t="s">
        <v>405</v>
      </c>
      <c r="AC19" s="114" t="s">
        <v>405</v>
      </c>
      <c r="AD19" s="114" t="s">
        <v>112</v>
      </c>
      <c r="AE19" s="114" t="s">
        <v>405</v>
      </c>
      <c r="AF19" s="114" t="s">
        <v>405</v>
      </c>
      <c r="AG19" s="114"/>
      <c r="AH19" s="114" t="s">
        <v>405</v>
      </c>
      <c r="AI19" s="114" t="s">
        <v>405</v>
      </c>
      <c r="AJ19" s="114"/>
      <c r="AK19" s="114"/>
      <c r="AL19" s="448"/>
      <c r="AM19" s="638"/>
      <c r="BC19" s="111" t="e">
        <f>#REF!/E19</f>
        <v>#REF!</v>
      </c>
      <c r="BD19" s="111" t="e">
        <f>BC19/12</f>
        <v>#REF!</v>
      </c>
    </row>
    <row r="20" spans="1:56" s="111" customFormat="1" ht="15.75" hidden="1" customHeight="1">
      <c r="A20" s="2612" t="s">
        <v>983</v>
      </c>
      <c r="B20" s="2612"/>
      <c r="C20" s="2612"/>
      <c r="D20" s="107"/>
      <c r="E20" s="640">
        <v>159165.50983377962</v>
      </c>
      <c r="F20" s="114" t="s">
        <v>405</v>
      </c>
      <c r="G20" s="114" t="s">
        <v>405</v>
      </c>
      <c r="H20" s="114"/>
      <c r="I20" s="639">
        <v>24130.375383116003</v>
      </c>
      <c r="J20" s="114" t="s">
        <v>405</v>
      </c>
      <c r="K20" s="114" t="s">
        <v>405</v>
      </c>
      <c r="L20" s="114"/>
      <c r="M20" s="114" t="s">
        <v>405</v>
      </c>
      <c r="N20" s="114" t="s">
        <v>405</v>
      </c>
      <c r="O20" s="114" t="s">
        <v>405</v>
      </c>
      <c r="P20" s="114" t="s">
        <v>405</v>
      </c>
      <c r="Q20" s="114" t="s">
        <v>405</v>
      </c>
      <c r="R20" s="114" t="s">
        <v>405</v>
      </c>
      <c r="S20" s="114"/>
      <c r="T20" s="114" t="s">
        <v>405</v>
      </c>
      <c r="U20" s="114" t="s">
        <v>405</v>
      </c>
      <c r="V20" s="639">
        <v>21702.780418727059</v>
      </c>
      <c r="W20" s="114" t="s">
        <v>112</v>
      </c>
      <c r="X20" s="114" t="s">
        <v>405</v>
      </c>
      <c r="Y20" s="114"/>
      <c r="Z20" s="114" t="s">
        <v>405</v>
      </c>
      <c r="AA20" s="114"/>
      <c r="AB20" s="114" t="s">
        <v>405</v>
      </c>
      <c r="AC20" s="114" t="s">
        <v>405</v>
      </c>
      <c r="AD20" s="114" t="s">
        <v>112</v>
      </c>
      <c r="AE20" s="114" t="s">
        <v>405</v>
      </c>
      <c r="AF20" s="114" t="s">
        <v>405</v>
      </c>
      <c r="AG20" s="114"/>
      <c r="AH20" s="114" t="s">
        <v>405</v>
      </c>
      <c r="AI20" s="114" t="s">
        <v>405</v>
      </c>
      <c r="AJ20" s="114"/>
      <c r="AK20" s="114"/>
      <c r="AL20" s="448"/>
      <c r="AM20" s="638"/>
    </row>
    <row r="21" spans="1:56" s="111" customFormat="1" ht="15.75" hidden="1" customHeight="1">
      <c r="A21" s="2612" t="s">
        <v>909</v>
      </c>
      <c r="B21" s="2612"/>
      <c r="C21" s="2612"/>
      <c r="D21" s="107"/>
      <c r="E21" s="642">
        <v>140111.07516775819</v>
      </c>
      <c r="F21" s="642">
        <v>108761.0742814828</v>
      </c>
      <c r="G21" s="642">
        <v>31350.000886275262</v>
      </c>
      <c r="H21" s="642"/>
      <c r="I21" s="643">
        <v>32600.239730219186</v>
      </c>
      <c r="J21" s="642">
        <v>29167.719711512444</v>
      </c>
      <c r="K21" s="644" t="s">
        <v>405</v>
      </c>
      <c r="L21" s="644" t="s">
        <v>112</v>
      </c>
      <c r="M21" s="644" t="s">
        <v>405</v>
      </c>
      <c r="N21" s="644" t="s">
        <v>405</v>
      </c>
      <c r="O21" s="644" t="s">
        <v>405</v>
      </c>
      <c r="P21" s="642">
        <v>3432.5200187067494</v>
      </c>
      <c r="Q21" s="644" t="s">
        <v>405</v>
      </c>
      <c r="R21" s="644" t="s">
        <v>405</v>
      </c>
      <c r="S21" s="644" t="s">
        <v>295</v>
      </c>
      <c r="T21" s="644" t="s">
        <v>405</v>
      </c>
      <c r="U21" s="644" t="s">
        <v>405</v>
      </c>
      <c r="V21" s="643">
        <v>33082.296229559637</v>
      </c>
      <c r="W21" s="643">
        <v>15740.066361534833</v>
      </c>
      <c r="X21" s="644" t="s">
        <v>405</v>
      </c>
      <c r="Y21" s="644"/>
      <c r="Z21" s="644" t="s">
        <v>405</v>
      </c>
      <c r="AA21" s="644" t="s">
        <v>295</v>
      </c>
      <c r="AB21" s="644" t="s">
        <v>405</v>
      </c>
      <c r="AC21" s="644" t="s">
        <v>405</v>
      </c>
      <c r="AD21" s="643">
        <v>17342.22986802481</v>
      </c>
      <c r="AE21" s="644" t="s">
        <v>405</v>
      </c>
      <c r="AF21" s="644" t="s">
        <v>405</v>
      </c>
      <c r="AG21" s="644" t="s">
        <v>295</v>
      </c>
      <c r="AH21" s="644" t="s">
        <v>405</v>
      </c>
      <c r="AI21" s="644" t="s">
        <v>405</v>
      </c>
      <c r="AJ21" s="644"/>
      <c r="AK21" s="644"/>
      <c r="AL21" s="553"/>
      <c r="AM21" s="638"/>
    </row>
    <row r="22" spans="1:56" s="111" customFormat="1" ht="15.75" hidden="1" customHeight="1">
      <c r="A22" s="2612" t="s">
        <v>984</v>
      </c>
      <c r="B22" s="2612"/>
      <c r="C22" s="2612"/>
      <c r="D22" s="107"/>
      <c r="E22" s="642">
        <v>123945.6041718116</v>
      </c>
      <c r="F22" s="642">
        <v>96355.270638620423</v>
      </c>
      <c r="G22" s="642">
        <v>27590.333533190998</v>
      </c>
      <c r="H22" s="642"/>
      <c r="I22" s="643">
        <v>33082.427888563296</v>
      </c>
      <c r="J22" s="643">
        <v>29776.207046652322</v>
      </c>
      <c r="K22" s="644" t="s">
        <v>405</v>
      </c>
      <c r="L22" s="644" t="s">
        <v>112</v>
      </c>
      <c r="M22" s="644" t="s">
        <v>405</v>
      </c>
      <c r="N22" s="644" t="s">
        <v>405</v>
      </c>
      <c r="O22" s="644" t="s">
        <v>405</v>
      </c>
      <c r="P22" s="643">
        <v>3306.2208419109734</v>
      </c>
      <c r="Q22" s="644" t="s">
        <v>405</v>
      </c>
      <c r="R22" s="644" t="s">
        <v>405</v>
      </c>
      <c r="S22" s="644" t="s">
        <v>295</v>
      </c>
      <c r="T22" s="644" t="s">
        <v>405</v>
      </c>
      <c r="U22" s="644" t="s">
        <v>405</v>
      </c>
      <c r="V22" s="643">
        <v>33113.970969643662</v>
      </c>
      <c r="W22" s="643">
        <v>16252.332541638199</v>
      </c>
      <c r="X22" s="644" t="s">
        <v>405</v>
      </c>
      <c r="Y22" s="644"/>
      <c r="Z22" s="644" t="s">
        <v>405</v>
      </c>
      <c r="AA22" s="644" t="s">
        <v>295</v>
      </c>
      <c r="AB22" s="644" t="s">
        <v>405</v>
      </c>
      <c r="AC22" s="644" t="s">
        <v>405</v>
      </c>
      <c r="AD22" s="643">
        <v>16861.638428005441</v>
      </c>
      <c r="AE22" s="644" t="s">
        <v>405</v>
      </c>
      <c r="AF22" s="644" t="s">
        <v>405</v>
      </c>
      <c r="AG22" s="644" t="s">
        <v>295</v>
      </c>
      <c r="AH22" s="644" t="s">
        <v>405</v>
      </c>
      <c r="AI22" s="644" t="s">
        <v>405</v>
      </c>
      <c r="AJ22" s="644"/>
      <c r="AK22" s="644"/>
      <c r="AL22" s="553"/>
      <c r="AM22" s="638"/>
    </row>
    <row r="23" spans="1:56" s="111" customFormat="1" ht="15.75" hidden="1" customHeight="1">
      <c r="A23" s="2612" t="s">
        <v>985</v>
      </c>
      <c r="B23" s="2612"/>
      <c r="C23" s="2612"/>
      <c r="D23" s="107"/>
      <c r="E23" s="643">
        <v>129748.91678256127</v>
      </c>
      <c r="F23" s="643">
        <v>100458.06187200011</v>
      </c>
      <c r="G23" s="643">
        <v>29290.854910561215</v>
      </c>
      <c r="H23" s="643"/>
      <c r="I23" s="643">
        <v>34351.564106684236</v>
      </c>
      <c r="J23" s="643">
        <v>30675.988261580143</v>
      </c>
      <c r="K23" s="644" t="s">
        <v>295</v>
      </c>
      <c r="L23" s="644" t="s">
        <v>112</v>
      </c>
      <c r="M23" s="644" t="s">
        <v>295</v>
      </c>
      <c r="N23" s="644" t="s">
        <v>295</v>
      </c>
      <c r="O23" s="644" t="s">
        <v>295</v>
      </c>
      <c r="P23" s="553">
        <v>3675.5758451040906</v>
      </c>
      <c r="Q23" s="644" t="s">
        <v>295</v>
      </c>
      <c r="R23" s="644" t="s">
        <v>295</v>
      </c>
      <c r="S23" s="644" t="s">
        <v>295</v>
      </c>
      <c r="T23" s="644" t="s">
        <v>295</v>
      </c>
      <c r="U23" s="644" t="s">
        <v>295</v>
      </c>
      <c r="V23" s="553">
        <v>34030.799470842823</v>
      </c>
      <c r="W23" s="553">
        <v>16483.941524405644</v>
      </c>
      <c r="X23" s="644" t="s">
        <v>295</v>
      </c>
      <c r="Y23" s="644"/>
      <c r="Z23" s="644" t="s">
        <v>295</v>
      </c>
      <c r="AA23" s="644" t="s">
        <v>295</v>
      </c>
      <c r="AB23" s="644" t="s">
        <v>295</v>
      </c>
      <c r="AC23" s="644" t="s">
        <v>295</v>
      </c>
      <c r="AD23" s="553">
        <v>17546.857946437238</v>
      </c>
      <c r="AE23" s="644" t="s">
        <v>295</v>
      </c>
      <c r="AF23" s="644" t="s">
        <v>295</v>
      </c>
      <c r="AG23" s="644" t="s">
        <v>295</v>
      </c>
      <c r="AH23" s="644" t="s">
        <v>295</v>
      </c>
      <c r="AI23" s="644" t="s">
        <v>295</v>
      </c>
      <c r="AJ23" s="644"/>
      <c r="AK23" s="644"/>
      <c r="AL23" s="553"/>
      <c r="AM23" s="638"/>
    </row>
    <row r="24" spans="1:56" s="111" customFormat="1" ht="17.100000000000001" hidden="1" customHeight="1">
      <c r="A24" s="2618" t="s">
        <v>990</v>
      </c>
      <c r="B24" s="2619"/>
      <c r="C24" s="2619"/>
      <c r="D24" s="2620"/>
      <c r="E24" s="648">
        <v>130399.44559872786</v>
      </c>
      <c r="F24" s="648">
        <v>101399.88593268413</v>
      </c>
      <c r="G24" s="648">
        <v>28999.559666043951</v>
      </c>
      <c r="H24" s="648"/>
      <c r="I24" s="648">
        <v>34413.227221651199</v>
      </c>
      <c r="J24" s="648">
        <v>30753.340979085129</v>
      </c>
      <c r="K24" s="649"/>
      <c r="L24" s="646" t="s">
        <v>112</v>
      </c>
      <c r="M24" s="646" t="s">
        <v>295</v>
      </c>
      <c r="N24" s="646" t="s">
        <v>295</v>
      </c>
      <c r="O24" s="646" t="s">
        <v>295</v>
      </c>
      <c r="P24" s="645">
        <v>3659.8862425659786</v>
      </c>
      <c r="Q24" s="646" t="s">
        <v>295</v>
      </c>
      <c r="R24" s="646" t="s">
        <v>295</v>
      </c>
      <c r="S24" s="646" t="s">
        <v>295</v>
      </c>
      <c r="T24" s="646" t="s">
        <v>295</v>
      </c>
      <c r="U24" s="646" t="s">
        <v>295</v>
      </c>
      <c r="V24" s="645">
        <v>33781.319954418243</v>
      </c>
      <c r="W24" s="645">
        <v>16414.002091678325</v>
      </c>
      <c r="X24" s="646" t="s">
        <v>295</v>
      </c>
      <c r="Y24" s="646"/>
      <c r="Z24" s="646" t="s">
        <v>295</v>
      </c>
      <c r="AA24" s="646" t="s">
        <v>295</v>
      </c>
      <c r="AB24" s="646" t="s">
        <v>295</v>
      </c>
      <c r="AC24" s="646" t="s">
        <v>295</v>
      </c>
      <c r="AD24" s="645">
        <v>17367.31786273987</v>
      </c>
      <c r="AE24" s="646" t="s">
        <v>295</v>
      </c>
      <c r="AF24" s="646" t="s">
        <v>295</v>
      </c>
      <c r="AG24" s="646" t="s">
        <v>295</v>
      </c>
      <c r="AH24" s="646" t="s">
        <v>295</v>
      </c>
      <c r="AI24" s="646" t="s">
        <v>295</v>
      </c>
      <c r="AJ24" s="646"/>
      <c r="AK24" s="646"/>
      <c r="AL24" s="645"/>
      <c r="AM24" s="638"/>
    </row>
    <row r="25" spans="1:56" s="111" customFormat="1" ht="17.100000000000001" hidden="1" customHeight="1">
      <c r="A25" s="2618" t="s">
        <v>1001</v>
      </c>
      <c r="B25" s="2619"/>
      <c r="C25" s="2619"/>
      <c r="D25" s="2620"/>
      <c r="E25" s="648">
        <v>134428.16111243397</v>
      </c>
      <c r="F25" s="648">
        <v>103546.86898278544</v>
      </c>
      <c r="G25" s="648">
        <v>30881.292129648624</v>
      </c>
      <c r="H25" s="648"/>
      <c r="I25" s="646" t="s">
        <v>295</v>
      </c>
      <c r="J25" s="646" t="s">
        <v>295</v>
      </c>
      <c r="K25" s="646" t="s">
        <v>295</v>
      </c>
      <c r="L25" s="646" t="s">
        <v>295</v>
      </c>
      <c r="M25" s="646" t="s">
        <v>295</v>
      </c>
      <c r="N25" s="646" t="s">
        <v>295</v>
      </c>
      <c r="O25" s="646" t="s">
        <v>295</v>
      </c>
      <c r="P25" s="646" t="s">
        <v>295</v>
      </c>
      <c r="Q25" s="646" t="s">
        <v>295</v>
      </c>
      <c r="R25" s="646" t="s">
        <v>295</v>
      </c>
      <c r="S25" s="646" t="s">
        <v>295</v>
      </c>
      <c r="T25" s="646" t="s">
        <v>295</v>
      </c>
      <c r="U25" s="646" t="s">
        <v>295</v>
      </c>
      <c r="V25" s="646" t="s">
        <v>295</v>
      </c>
      <c r="W25" s="646" t="s">
        <v>295</v>
      </c>
      <c r="X25" s="646" t="s">
        <v>295</v>
      </c>
      <c r="Y25" s="646"/>
      <c r="Z25" s="646" t="s">
        <v>295</v>
      </c>
      <c r="AA25" s="646" t="s">
        <v>295</v>
      </c>
      <c r="AB25" s="646" t="s">
        <v>295</v>
      </c>
      <c r="AC25" s="646" t="s">
        <v>295</v>
      </c>
      <c r="AD25" s="646" t="s">
        <v>295</v>
      </c>
      <c r="AE25" s="646" t="s">
        <v>295</v>
      </c>
      <c r="AF25" s="646" t="s">
        <v>295</v>
      </c>
      <c r="AG25" s="646" t="s">
        <v>295</v>
      </c>
      <c r="AH25" s="646" t="s">
        <v>295</v>
      </c>
      <c r="AI25" s="646" t="s">
        <v>295</v>
      </c>
      <c r="AJ25" s="646"/>
      <c r="AK25" s="646"/>
      <c r="AL25" s="645"/>
      <c r="AM25" s="638"/>
    </row>
    <row r="26" spans="1:56" s="111" customFormat="1" ht="17.100000000000001" hidden="1" customHeight="1">
      <c r="A26" s="2618" t="s">
        <v>1002</v>
      </c>
      <c r="B26" s="2619"/>
      <c r="C26" s="2619"/>
      <c r="D26" s="2620"/>
      <c r="E26" s="648">
        <v>133471.69626538767</v>
      </c>
      <c r="F26" s="648">
        <v>103784.429826194</v>
      </c>
      <c r="G26" s="648">
        <v>29687.266439194005</v>
      </c>
      <c r="H26" s="648"/>
      <c r="I26" s="648">
        <v>36777.200435699982</v>
      </c>
      <c r="J26" s="648">
        <v>32622.690048071905</v>
      </c>
      <c r="K26" s="646" t="s">
        <v>295</v>
      </c>
      <c r="L26" s="646" t="s">
        <v>295</v>
      </c>
      <c r="M26" s="646" t="s">
        <v>295</v>
      </c>
      <c r="N26" s="646" t="s">
        <v>295</v>
      </c>
      <c r="O26" s="646" t="s">
        <v>295</v>
      </c>
      <c r="P26" s="645">
        <v>4154.5103876281082</v>
      </c>
      <c r="Q26" s="646" t="s">
        <v>295</v>
      </c>
      <c r="R26" s="646" t="s">
        <v>295</v>
      </c>
      <c r="S26" s="646" t="s">
        <v>295</v>
      </c>
      <c r="T26" s="646" t="s">
        <v>295</v>
      </c>
      <c r="U26" s="646" t="s">
        <v>295</v>
      </c>
      <c r="V26" s="645">
        <v>37221.85817660774</v>
      </c>
      <c r="W26" s="645">
        <v>18723.234325073427</v>
      </c>
      <c r="X26" s="646" t="s">
        <v>295</v>
      </c>
      <c r="Y26" s="646"/>
      <c r="Z26" s="646" t="s">
        <v>295</v>
      </c>
      <c r="AA26" s="646" t="s">
        <v>295</v>
      </c>
      <c r="AB26" s="646" t="s">
        <v>295</v>
      </c>
      <c r="AC26" s="646" t="s">
        <v>295</v>
      </c>
      <c r="AD26" s="645">
        <v>18498.623851534325</v>
      </c>
      <c r="AE26" s="646" t="s">
        <v>295</v>
      </c>
      <c r="AF26" s="646" t="s">
        <v>295</v>
      </c>
      <c r="AG26" s="646" t="s">
        <v>295</v>
      </c>
      <c r="AH26" s="646" t="s">
        <v>295</v>
      </c>
      <c r="AI26" s="646" t="s">
        <v>295</v>
      </c>
      <c r="AJ26" s="646"/>
      <c r="AK26" s="646"/>
      <c r="AL26" s="645"/>
      <c r="AM26" s="638"/>
    </row>
    <row r="27" spans="1:56" s="111" customFormat="1" ht="17.100000000000001" hidden="1" customHeight="1">
      <c r="A27" s="2618" t="s">
        <v>1003</v>
      </c>
      <c r="B27" s="2619"/>
      <c r="C27" s="2619"/>
      <c r="D27" s="2620"/>
      <c r="E27" s="648">
        <v>131242.65344171703</v>
      </c>
      <c r="F27" s="648">
        <v>101362.41762153729</v>
      </c>
      <c r="G27" s="648">
        <v>29880.235820179703</v>
      </c>
      <c r="H27" s="648"/>
      <c r="I27" s="648">
        <v>35738.166060879819</v>
      </c>
      <c r="J27" s="648">
        <v>31520.722917181229</v>
      </c>
      <c r="K27" s="648" t="s">
        <v>1402</v>
      </c>
      <c r="L27" s="648">
        <v>6189.6597568765692</v>
      </c>
      <c r="M27" s="648">
        <v>11456.13340277295</v>
      </c>
      <c r="N27" s="648">
        <v>11981.805100268384</v>
      </c>
      <c r="O27" s="648">
        <v>1329.9881353357021</v>
      </c>
      <c r="P27" s="645">
        <v>4217.443143698637</v>
      </c>
      <c r="Q27" s="645">
        <v>146.00364825908406</v>
      </c>
      <c r="R27" s="645">
        <v>1312.5096055855486</v>
      </c>
      <c r="S27" s="645">
        <v>1641.8558302225567</v>
      </c>
      <c r="T27" s="645">
        <v>1066.4417437993507</v>
      </c>
      <c r="U27" s="645">
        <v>50.632315832097888</v>
      </c>
      <c r="V27" s="645">
        <v>36952.056864284896</v>
      </c>
      <c r="W27" s="645">
        <v>18007.42992330237</v>
      </c>
      <c r="X27" s="645">
        <v>299.46391409939594</v>
      </c>
      <c r="Y27" s="645"/>
      <c r="Z27" s="645">
        <v>3358.7463562394632</v>
      </c>
      <c r="AA27" s="645">
        <v>5996.2304408118398</v>
      </c>
      <c r="AB27" s="645">
        <v>7662.7471868962266</v>
      </c>
      <c r="AC27" s="645">
        <v>690.24202525543592</v>
      </c>
      <c r="AD27" s="645">
        <v>18944.626940982682</v>
      </c>
      <c r="AE27" s="645">
        <v>586.4619130306005</v>
      </c>
      <c r="AF27" s="645">
        <v>5038.5874307746826</v>
      </c>
      <c r="AG27" s="645">
        <v>7232.9697450579442</v>
      </c>
      <c r="AH27" s="645">
        <v>5853.1535932033694</v>
      </c>
      <c r="AI27" s="645">
        <v>233.45425891607707</v>
      </c>
      <c r="AJ27" s="645"/>
      <c r="AK27" s="645"/>
      <c r="AL27" s="645"/>
      <c r="AM27" s="638"/>
    </row>
    <row r="28" spans="1:56" s="111" customFormat="1" ht="17.100000000000001" hidden="1" customHeight="1">
      <c r="A28" s="2618" t="s">
        <v>1004</v>
      </c>
      <c r="B28" s="2618"/>
      <c r="C28" s="2618"/>
      <c r="D28" s="2668"/>
      <c r="E28" s="648">
        <v>141368.27721894893</v>
      </c>
      <c r="F28" s="648">
        <v>110944.81227269485</v>
      </c>
      <c r="G28" s="648">
        <v>30423.464946254113</v>
      </c>
      <c r="H28" s="648"/>
      <c r="I28" s="648">
        <v>40376.421066085597</v>
      </c>
      <c r="J28" s="648">
        <v>35481.219288156077</v>
      </c>
      <c r="K28" s="648">
        <v>766.84876545175212</v>
      </c>
      <c r="L28" s="648">
        <v>7430.4396595193593</v>
      </c>
      <c r="M28" s="648">
        <v>11876.941514670014</v>
      </c>
      <c r="N28" s="648">
        <v>14003.729006123716</v>
      </c>
      <c r="O28" s="648">
        <v>1403.2603423912194</v>
      </c>
      <c r="P28" s="645">
        <v>4895.2017779295138</v>
      </c>
      <c r="Q28" s="645">
        <v>203.90579710144925</v>
      </c>
      <c r="R28" s="645">
        <v>1618.725244026419</v>
      </c>
      <c r="S28" s="645">
        <v>1755.9675311506728</v>
      </c>
      <c r="T28" s="645">
        <v>1287.7909992042919</v>
      </c>
      <c r="U28" s="645">
        <v>28.812206446684453</v>
      </c>
      <c r="V28" s="645">
        <v>37269.232333056541</v>
      </c>
      <c r="W28" s="645">
        <v>18920.560850909438</v>
      </c>
      <c r="X28" s="645">
        <v>421.38736193261479</v>
      </c>
      <c r="Y28" s="645"/>
      <c r="Z28" s="645">
        <v>3049.4091506434647</v>
      </c>
      <c r="AA28" s="645">
        <v>6190.5230020553863</v>
      </c>
      <c r="AB28" s="645">
        <v>8429.8469094916763</v>
      </c>
      <c r="AC28" s="645">
        <v>829.39442678630144</v>
      </c>
      <c r="AD28" s="645">
        <v>18348.671482147132</v>
      </c>
      <c r="AE28" s="645">
        <v>643.92939221555935</v>
      </c>
      <c r="AF28" s="645">
        <v>4959.295271592463</v>
      </c>
      <c r="AG28" s="645">
        <v>6852.5584430575373</v>
      </c>
      <c r="AH28" s="645">
        <v>5701.1728290389619</v>
      </c>
      <c r="AI28" s="645">
        <v>191.71554624257877</v>
      </c>
      <c r="AJ28" s="645"/>
      <c r="AK28" s="645"/>
      <c r="AL28" s="645"/>
      <c r="AM28" s="638"/>
    </row>
    <row r="29" spans="1:56" s="111" customFormat="1" ht="17.100000000000001" hidden="1" customHeight="1">
      <c r="A29" s="2618" t="s">
        <v>1005</v>
      </c>
      <c r="B29" s="2618"/>
      <c r="C29" s="2618"/>
      <c r="D29" s="2668"/>
      <c r="E29" s="648">
        <v>138847.41528557913</v>
      </c>
      <c r="F29" s="648">
        <v>108691.57973497582</v>
      </c>
      <c r="G29" s="648">
        <v>30155.835550603053</v>
      </c>
      <c r="H29" s="648"/>
      <c r="I29" s="648">
        <v>41197.054414681719</v>
      </c>
      <c r="J29" s="648">
        <v>36038.912502070314</v>
      </c>
      <c r="K29" s="648">
        <v>983.79901210529624</v>
      </c>
      <c r="L29" s="648">
        <v>6946.7841732304105</v>
      </c>
      <c r="M29" s="648">
        <v>11703.358702067888</v>
      </c>
      <c r="N29" s="648">
        <v>14699.864745677465</v>
      </c>
      <c r="O29" s="648">
        <v>1705.1058689892645</v>
      </c>
      <c r="P29" s="645">
        <v>5158.1419126114051</v>
      </c>
      <c r="Q29" s="645">
        <v>309.45418184058059</v>
      </c>
      <c r="R29" s="645">
        <v>1768.2635013987331</v>
      </c>
      <c r="S29" s="645">
        <v>1658.7305922706355</v>
      </c>
      <c r="T29" s="645">
        <v>1374.6080998577568</v>
      </c>
      <c r="U29" s="645">
        <v>47.085537243702632</v>
      </c>
      <c r="V29" s="645">
        <v>39327.460588000205</v>
      </c>
      <c r="W29" s="645">
        <v>21666.432123699178</v>
      </c>
      <c r="X29" s="645">
        <v>736.19499679151363</v>
      </c>
      <c r="Y29" s="645"/>
      <c r="Z29" s="645">
        <v>3307.9935318721459</v>
      </c>
      <c r="AA29" s="645">
        <v>6619.8707735134749</v>
      </c>
      <c r="AB29" s="645">
        <v>9979.5479325617016</v>
      </c>
      <c r="AC29" s="645">
        <v>1022.8248889603675</v>
      </c>
      <c r="AD29" s="645">
        <v>17661.028464300958</v>
      </c>
      <c r="AE29" s="645">
        <v>691.05851796347542</v>
      </c>
      <c r="AF29" s="645">
        <v>4751.6715609288749</v>
      </c>
      <c r="AG29" s="645">
        <v>6287.7301288130038</v>
      </c>
      <c r="AH29" s="645">
        <v>5613.9694110910705</v>
      </c>
      <c r="AI29" s="645">
        <v>316.59884550457059</v>
      </c>
      <c r="AJ29" s="645"/>
      <c r="AK29" s="645"/>
      <c r="AL29" s="645"/>
      <c r="AM29" s="638"/>
    </row>
    <row r="30" spans="1:56" s="111" customFormat="1" ht="17.100000000000001" customHeight="1">
      <c r="A30" s="2618" t="s">
        <v>1422</v>
      </c>
      <c r="B30" s="2618"/>
      <c r="C30" s="2618"/>
      <c r="D30" s="2668"/>
      <c r="E30" s="1434">
        <f>'33.'!E30</f>
        <v>8.8600869868189367</v>
      </c>
      <c r="F30" s="1434">
        <f>'33.'!F30</f>
        <v>6.8475472392440437</v>
      </c>
      <c r="G30" s="1434">
        <f>'33.'!G30</f>
        <v>2.0125397475749027</v>
      </c>
      <c r="H30" s="1434">
        <f>'33.'!H30</f>
        <v>6.2192778646553979</v>
      </c>
      <c r="I30" s="1434">
        <f>'33.'!I30</f>
        <v>1.5481837606420479</v>
      </c>
      <c r="J30" s="1434">
        <f>'33.'!J30</f>
        <v>1.0286287915267243</v>
      </c>
      <c r="K30" s="1434">
        <f>'33.'!K30</f>
        <v>0.51955496911531684</v>
      </c>
      <c r="L30" s="1434">
        <f>'33.'!L30</f>
        <v>3.4966838889965821</v>
      </c>
      <c r="M30" s="1434">
        <f>'33.'!M30</f>
        <v>0.79715124775552482</v>
      </c>
      <c r="N30" s="1434">
        <f>'33.'!N30</f>
        <v>0.7333986198140845</v>
      </c>
      <c r="O30" s="1434">
        <f>'33.'!O30</f>
        <v>6.3752627941440473E-2</v>
      </c>
      <c r="P30" s="1435">
        <f>'33.'!P30</f>
        <v>0.98758333293793465</v>
      </c>
      <c r="Q30" s="1435">
        <f>'33.'!Q30</f>
        <v>0.95115532420793258</v>
      </c>
      <c r="R30" s="1435">
        <f>'33.'!R30</f>
        <v>3.6428008730001592E-2</v>
      </c>
      <c r="S30" s="1435">
        <f>'33.'!S30</f>
        <v>1.7119493083031245</v>
      </c>
      <c r="T30" s="1435">
        <f>'33.'!T30</f>
        <v>1.4470406452286377</v>
      </c>
      <c r="U30" s="1435">
        <f>'33.'!U30</f>
        <v>0.26490866307448585</v>
      </c>
      <c r="V30" s="1435">
        <f>'33.'!V30</f>
        <v>1.1744102150167877</v>
      </c>
      <c r="W30" s="1435">
        <f>'33.'!W30</f>
        <v>0.24887799254581952</v>
      </c>
      <c r="X30" s="1474">
        <f>'33.'!X30</f>
        <v>0.92553222247096534</v>
      </c>
      <c r="Y30" s="1475">
        <f>'33.'!Y30</f>
        <v>2.4913825546863047</v>
      </c>
      <c r="Z30" s="1474">
        <f>'33.'!Z30</f>
        <v>0.36565225869731782</v>
      </c>
      <c r="AA30" s="1474">
        <f>'33.'!AA30</f>
        <v>0.3300173293925146</v>
      </c>
      <c r="AB30" s="1474">
        <f>'33.'!AB30</f>
        <v>3.5634929304803387E-2</v>
      </c>
      <c r="AC30" s="1474">
        <f>'33.'!AC30</f>
        <v>2.125730295988987</v>
      </c>
      <c r="AD30" s="1474">
        <f>'33.'!AD30</f>
        <v>1.0370412429763589</v>
      </c>
      <c r="AE30" s="1474">
        <f>'33.'!AE30</f>
        <v>0.969772587436315</v>
      </c>
      <c r="AF30" s="1474">
        <f>'33.'!AF30</f>
        <v>6.7268655540043937E-2</v>
      </c>
      <c r="AG30" s="1474">
        <f>'33.'!AG30</f>
        <v>1.0886890530126299</v>
      </c>
      <c r="AH30" s="1474">
        <f>'33.'!AH30</f>
        <v>1.013475805814122</v>
      </c>
      <c r="AI30" s="1474">
        <f>'33.'!AI30</f>
        <v>7.5213247198508193E-2</v>
      </c>
      <c r="AJ30" s="1474">
        <f>'33.'!AJ30</f>
        <v>0.14942656747722646</v>
      </c>
      <c r="AK30" s="1474">
        <f>'33.'!AK30</f>
        <v>0.12518014327789695</v>
      </c>
      <c r="AL30" s="1474">
        <f>'33.'!AL30</f>
        <v>2.4246424199329524E-2</v>
      </c>
      <c r="AM30" s="638"/>
    </row>
    <row r="31" spans="1:56" ht="17.100000000000001" customHeight="1">
      <c r="A31" s="2641" t="s">
        <v>1424</v>
      </c>
      <c r="B31" s="2641"/>
      <c r="C31" s="2641"/>
      <c r="D31" s="107"/>
      <c r="E31" s="1436"/>
      <c r="F31" s="1437"/>
      <c r="G31" s="1437"/>
      <c r="H31" s="1437"/>
      <c r="I31" s="1438"/>
      <c r="J31" s="1438"/>
      <c r="K31" s="1438"/>
      <c r="L31" s="1438"/>
      <c r="M31" s="1438"/>
      <c r="N31" s="1438"/>
      <c r="O31" s="1438"/>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2401"/>
    </row>
    <row r="32" spans="1:56" ht="17.100000000000001" customHeight="1">
      <c r="A32" s="1246"/>
      <c r="B32" s="813" t="s">
        <v>224</v>
      </c>
      <c r="C32" s="1246"/>
      <c r="D32" s="107"/>
      <c r="E32" s="1785">
        <f>'33.'!AP64</f>
        <v>2.9130933991487953</v>
      </c>
      <c r="F32" s="1437">
        <f>'33.'!AQ64</f>
        <v>2.2192577797385966</v>
      </c>
      <c r="G32" s="1437">
        <f>'33.'!AR64</f>
        <v>0.69383561941020144</v>
      </c>
      <c r="H32" s="1437">
        <f>'33.'!AS64</f>
        <v>2.0578654511092975</v>
      </c>
      <c r="I32" s="1437">
        <f>'33.'!AT64</f>
        <v>0.68973380159528741</v>
      </c>
      <c r="J32" s="1437">
        <f>'33.'!AU64</f>
        <v>0.43990154158550182</v>
      </c>
      <c r="K32" s="1437">
        <f>'33.'!AV64</f>
        <v>0.24983226000978648</v>
      </c>
      <c r="L32" s="1437">
        <f>'33.'!AW64</f>
        <v>0.95457292622274148</v>
      </c>
      <c r="M32" s="1437">
        <f>'33.'!AX64</f>
        <v>0.44114014593994938</v>
      </c>
      <c r="N32" s="1437">
        <f>'33.'!AY64</f>
        <v>0.42294168523773579</v>
      </c>
      <c r="O32" s="1437">
        <f>'33.'!AZ64</f>
        <v>1.8198460702213658E-2</v>
      </c>
      <c r="P32" s="1437">
        <f>'33.'!BA64</f>
        <v>0.31771924922230527</v>
      </c>
      <c r="Q32" s="1437">
        <f>'33.'!BB64</f>
        <v>0.30224194243389785</v>
      </c>
      <c r="R32" s="1437">
        <f>'33.'!BC64</f>
        <v>1.5477306788407421E-2</v>
      </c>
      <c r="S32" s="1437">
        <f>'33.'!BD64</f>
        <v>0.19571353106048842</v>
      </c>
      <c r="T32" s="1437">
        <f>'33.'!BE64</f>
        <v>0.17660787699489902</v>
      </c>
      <c r="U32" s="1437">
        <f>'33.'!BF64</f>
        <v>1.9105654065589357E-2</v>
      </c>
      <c r="V32" s="1437">
        <f>'33.'!BG64</f>
        <v>0.41355872329126475</v>
      </c>
      <c r="W32" s="1437">
        <f>'33.'!BH64</f>
        <v>8.0821243481832214E-2</v>
      </c>
      <c r="X32" s="1437">
        <f>'33.'!BI64</f>
        <v>0.33273747980943252</v>
      </c>
      <c r="Y32" s="1437">
        <f>'33.'!BJ64</f>
        <v>0.67612109234142637</v>
      </c>
      <c r="Z32" s="1437">
        <f>'33.'!BK64</f>
        <v>0.11777363273429815</v>
      </c>
      <c r="AA32" s="1437">
        <f>'33.'!BL64</f>
        <v>0.11672170897698704</v>
      </c>
      <c r="AB32" s="1437">
        <f>'33.'!BM64</f>
        <v>1.0519237573110769E-3</v>
      </c>
      <c r="AC32" s="1437">
        <f>'33.'!BN64</f>
        <v>0.55834745960712817</v>
      </c>
      <c r="AD32" s="1437">
        <f>'33.'!BO64</f>
        <v>0.27265028790508289</v>
      </c>
      <c r="AE32" s="1437">
        <f>'33.'!BP64</f>
        <v>0.25833362631162693</v>
      </c>
      <c r="AF32" s="1437">
        <f>'33.'!BQ64</f>
        <v>1.4316661593455968E-2</v>
      </c>
      <c r="AG32" s="1437">
        <f>'33.'!BR64</f>
        <v>0.28569717170204567</v>
      </c>
      <c r="AH32" s="1437">
        <f>'33.'!BS64</f>
        <v>0.27293962879899603</v>
      </c>
      <c r="AI32" s="1437">
        <f>'33.'!BT64</f>
        <v>1.2757542903049706E-2</v>
      </c>
      <c r="AJ32" s="1437">
        <f>'33.'!BU64</f>
        <v>0.1791068556980728</v>
      </c>
      <c r="AK32" s="1437">
        <f>'33.'!BV64</f>
        <v>0.1487485259171171</v>
      </c>
      <c r="AL32" s="1437">
        <f>'33.'!BW64</f>
        <v>3.0358329780955734E-2</v>
      </c>
    </row>
    <row r="33" spans="1:38" ht="17.100000000000001" customHeight="1">
      <c r="A33" s="1246"/>
      <c r="B33" s="813" t="s">
        <v>225</v>
      </c>
      <c r="C33" s="1246"/>
      <c r="D33" s="107"/>
      <c r="E33" s="1785">
        <f>'33.'!AP65</f>
        <v>13.244551262401627</v>
      </c>
      <c r="F33" s="1437">
        <f>'33.'!AQ65</f>
        <v>10.063333355163222</v>
      </c>
      <c r="G33" s="1437">
        <f>'33.'!AR65</f>
        <v>3.1812179072384019</v>
      </c>
      <c r="H33" s="1437">
        <f>'33.'!AS65</f>
        <v>8.6735682329284192</v>
      </c>
      <c r="I33" s="1437">
        <f>'33.'!AT65</f>
        <v>2.4227613776759687</v>
      </c>
      <c r="J33" s="1437">
        <f>'33.'!AU65</f>
        <v>1.3458580295203233</v>
      </c>
      <c r="K33" s="1437">
        <f>'33.'!AV65</f>
        <v>1.0769033481556467</v>
      </c>
      <c r="L33" s="1437">
        <f>'33.'!AW65</f>
        <v>4.5343411836775394</v>
      </c>
      <c r="M33" s="1437">
        <f>'33.'!AX65</f>
        <v>1.2060034140764513</v>
      </c>
      <c r="N33" s="1437">
        <f>'33.'!AY65</f>
        <v>1.1029321910110308</v>
      </c>
      <c r="O33" s="1437">
        <f>'33.'!AZ65</f>
        <v>0.10307122306542058</v>
      </c>
      <c r="P33" s="1437">
        <f>'33.'!BA65</f>
        <v>1.8177031091064624</v>
      </c>
      <c r="Q33" s="1437">
        <f>'33.'!BB65</f>
        <v>1.7446687539406032</v>
      </c>
      <c r="R33" s="1437">
        <f>'33.'!BC65</f>
        <v>7.3034355165859141E-2</v>
      </c>
      <c r="S33" s="1437">
        <f>'33.'!BD65</f>
        <v>1.5106346604946255</v>
      </c>
      <c r="T33" s="1437">
        <f>'33.'!BE65</f>
        <v>1.3414343648130427</v>
      </c>
      <c r="U33" s="1437">
        <f>'33.'!BF65</f>
        <v>0.16920029568158323</v>
      </c>
      <c r="V33" s="1437">
        <f>'33.'!BG65</f>
        <v>1.7164656715749145</v>
      </c>
      <c r="W33" s="1437">
        <f>'33.'!BH65</f>
        <v>0.28560925253514369</v>
      </c>
      <c r="X33" s="1437">
        <f>'33.'!BI65</f>
        <v>1.4308564190397708</v>
      </c>
      <c r="Y33" s="1437">
        <f>'33.'!BJ65</f>
        <v>4.5709830294732043</v>
      </c>
      <c r="Z33" s="1437">
        <f>'33.'!BK65</f>
        <v>0.52244878518114002</v>
      </c>
      <c r="AA33" s="1437">
        <f>'33.'!BL65</f>
        <v>0.46461138112884143</v>
      </c>
      <c r="AB33" s="1437">
        <f>'33.'!BM65</f>
        <v>5.7837404052298695E-2</v>
      </c>
      <c r="AC33" s="1437">
        <f>'33.'!BN65</f>
        <v>4.0485342442920631</v>
      </c>
      <c r="AD33" s="1437">
        <f>'33.'!BO65</f>
        <v>1.8491383098236238</v>
      </c>
      <c r="AE33" s="1437">
        <f>'33.'!BP65</f>
        <v>1.7280540912438114</v>
      </c>
      <c r="AF33" s="1437">
        <f>'33.'!BQ65</f>
        <v>0.12108421857981162</v>
      </c>
      <c r="AG33" s="1437">
        <f>'33.'!BR65</f>
        <v>2.1993959344684391</v>
      </c>
      <c r="AH33" s="1437">
        <f>'33.'!BS65</f>
        <v>2.0501652909704293</v>
      </c>
      <c r="AI33" s="1437">
        <f>'33.'!BT65</f>
        <v>0.14923064349800941</v>
      </c>
      <c r="AJ33" s="1437">
        <f>'33.'!BU65</f>
        <v>0</v>
      </c>
      <c r="AK33" s="1437">
        <f>'33.'!BV65</f>
        <v>0</v>
      </c>
      <c r="AL33" s="1437">
        <f>'33.'!BW65</f>
        <v>0</v>
      </c>
    </row>
    <row r="34" spans="1:38" ht="17.100000000000001" customHeight="1">
      <c r="A34" s="1246"/>
      <c r="B34" s="813" t="s">
        <v>226</v>
      </c>
      <c r="C34" s="1246"/>
      <c r="D34" s="107"/>
      <c r="E34" s="1785">
        <f>'33.'!AP66</f>
        <v>29.837401737465612</v>
      </c>
      <c r="F34" s="1437">
        <f>'33.'!AQ66</f>
        <v>23.284312874477656</v>
      </c>
      <c r="G34" s="1437">
        <f>'33.'!AR66</f>
        <v>6.5530888629879573</v>
      </c>
      <c r="H34" s="1437">
        <f>'33.'!AS66</f>
        <v>19.228601719053181</v>
      </c>
      <c r="I34" s="1437">
        <f>'33.'!AT66</f>
        <v>5.4136181616214971</v>
      </c>
      <c r="J34" s="1437">
        <f>'33.'!AU66</f>
        <v>3.7843773201154285</v>
      </c>
      <c r="K34" s="1437">
        <f>'33.'!AV66</f>
        <v>1.6292408415060677</v>
      </c>
      <c r="L34" s="1437">
        <f>'33.'!AW66</f>
        <v>10.079213967697727</v>
      </c>
      <c r="M34" s="1437">
        <f>'33.'!AX66</f>
        <v>1.7319449467285353</v>
      </c>
      <c r="N34" s="1437">
        <f>'33.'!AY66</f>
        <v>1.5297388337323816</v>
      </c>
      <c r="O34" s="1437">
        <f>'33.'!AZ66</f>
        <v>0.20220611299615382</v>
      </c>
      <c r="P34" s="1437">
        <f>'33.'!BA66</f>
        <v>3.6304375800711557</v>
      </c>
      <c r="Q34" s="1437">
        <f>'33.'!BB66</f>
        <v>3.5317842769750873</v>
      </c>
      <c r="R34" s="1437">
        <f>'33.'!BC66</f>
        <v>9.8653303096068234E-2</v>
      </c>
      <c r="S34" s="1437">
        <f>'33.'!BD66</f>
        <v>4.7168314408980274</v>
      </c>
      <c r="T34" s="1437">
        <f>'33.'!BE66</f>
        <v>4.0495012740599075</v>
      </c>
      <c r="U34" s="1437">
        <f>'33.'!BF66</f>
        <v>0.66733016683811996</v>
      </c>
      <c r="V34" s="1437">
        <f>'33.'!BG66</f>
        <v>3.7357695897339807</v>
      </c>
      <c r="W34" s="1437">
        <f>'33.'!BH66</f>
        <v>0.76257012712111427</v>
      </c>
      <c r="X34" s="1437">
        <f>'33.'!BI66</f>
        <v>2.9731994626128637</v>
      </c>
      <c r="Y34" s="1437">
        <f>'33.'!BJ66</f>
        <v>10.507326982669648</v>
      </c>
      <c r="Z34" s="1437">
        <f>'33.'!BK66</f>
        <v>1.4552417790717269</v>
      </c>
      <c r="AA34" s="1437">
        <f>'33.'!BL66</f>
        <v>1.3047276731163802</v>
      </c>
      <c r="AB34" s="1437">
        <f>'33.'!BM66</f>
        <v>0.15051410595534653</v>
      </c>
      <c r="AC34" s="1437">
        <f>'33.'!BN66</f>
        <v>9.0520852035979189</v>
      </c>
      <c r="AD34" s="1437">
        <f>'33.'!BO66</f>
        <v>4.6475518405310128</v>
      </c>
      <c r="AE34" s="1437">
        <f>'33.'!BP66</f>
        <v>4.3043466167482434</v>
      </c>
      <c r="AF34" s="1437">
        <f>'33.'!BQ66</f>
        <v>0.34320522378277191</v>
      </c>
      <c r="AG34" s="1437">
        <f>'33.'!BR66</f>
        <v>4.4045333630669017</v>
      </c>
      <c r="AH34" s="1437">
        <f>'33.'!BS66</f>
        <v>3.9157937168663373</v>
      </c>
      <c r="AI34" s="1437">
        <f>'33.'!BT66</f>
        <v>0.48873964620056509</v>
      </c>
      <c r="AJ34" s="1437">
        <f>'33.'!BU66</f>
        <v>0.10147303574277647</v>
      </c>
      <c r="AK34" s="1437">
        <f>'33.'!BV66</f>
        <v>0.10147303574277647</v>
      </c>
      <c r="AL34" s="1437">
        <f>'33.'!BW66</f>
        <v>0</v>
      </c>
    </row>
    <row r="35" spans="1:38" ht="17.100000000000001" customHeight="1">
      <c r="A35" s="1246"/>
      <c r="B35" s="813" t="s">
        <v>227</v>
      </c>
      <c r="C35" s="1246"/>
      <c r="D35" s="107"/>
      <c r="E35" s="1785">
        <f>'33.'!AP67</f>
        <v>64.576418495589436</v>
      </c>
      <c r="F35" s="1437">
        <f>'33.'!AQ67</f>
        <v>50.792282535374127</v>
      </c>
      <c r="G35" s="1437">
        <f>'33.'!AR67</f>
        <v>13.784135960215327</v>
      </c>
      <c r="H35" s="1437">
        <f>'33.'!AS67</f>
        <v>45.586519414033646</v>
      </c>
      <c r="I35" s="1437">
        <f>'33.'!AT67</f>
        <v>8.9843624510827151</v>
      </c>
      <c r="J35" s="1437">
        <f>'33.'!AU67</f>
        <v>5.7125512714953164</v>
      </c>
      <c r="K35" s="1437">
        <f>'33.'!AV67</f>
        <v>3.2718111795873988</v>
      </c>
      <c r="L35" s="1437">
        <f>'33.'!AW67</f>
        <v>28.498058444767608</v>
      </c>
      <c r="M35" s="1437">
        <f>'33.'!AX67</f>
        <v>5.279170039768827</v>
      </c>
      <c r="N35" s="1437">
        <f>'33.'!AY67</f>
        <v>4.6666809610678923</v>
      </c>
      <c r="O35" s="1437">
        <f>'33.'!AZ67</f>
        <v>0.61248907870093272</v>
      </c>
      <c r="P35" s="1437">
        <f>'33.'!BA67</f>
        <v>8.0614604724598902</v>
      </c>
      <c r="Q35" s="1437">
        <f>'33.'!BB67</f>
        <v>7.7052595448846937</v>
      </c>
      <c r="R35" s="1437">
        <f>'33.'!BC67</f>
        <v>0.35620092757519606</v>
      </c>
      <c r="S35" s="1437">
        <f>'33.'!BD67</f>
        <v>15.157427932538885</v>
      </c>
      <c r="T35" s="1437">
        <f>'33.'!BE67</f>
        <v>13.114768565177615</v>
      </c>
      <c r="U35" s="1437">
        <f>'33.'!BF67</f>
        <v>2.0426593673612734</v>
      </c>
      <c r="V35" s="1437">
        <f>'33.'!BG67</f>
        <v>8.1040985181833207</v>
      </c>
      <c r="W35" s="1437">
        <f>'33.'!BH67</f>
        <v>1.8789067745117294</v>
      </c>
      <c r="X35" s="1437">
        <f>'33.'!BI67</f>
        <v>6.2251917436715916</v>
      </c>
      <c r="Y35" s="1437">
        <f>'33.'!BJ67</f>
        <v>18.989899081555802</v>
      </c>
      <c r="Z35" s="1437">
        <f>'33.'!BK67</f>
        <v>2.5724859485049372</v>
      </c>
      <c r="AA35" s="1437">
        <f>'33.'!BL67</f>
        <v>2.2366503395783885</v>
      </c>
      <c r="AB35" s="1437">
        <f>'33.'!BM67</f>
        <v>0.33583560892654829</v>
      </c>
      <c r="AC35" s="1437">
        <f>'33.'!BN67</f>
        <v>16.417413133050868</v>
      </c>
      <c r="AD35" s="1437">
        <f>'33.'!BO67</f>
        <v>9.6124666032343455</v>
      </c>
      <c r="AE35" s="1437">
        <f>'33.'!BP67</f>
        <v>9.126308736384587</v>
      </c>
      <c r="AF35" s="1437">
        <f>'33.'!BQ67</f>
        <v>0.48615786684975776</v>
      </c>
      <c r="AG35" s="1437">
        <f>'33.'!BR67</f>
        <v>6.8049465298165233</v>
      </c>
      <c r="AH35" s="1437">
        <f>'33.'!BS67</f>
        <v>6.3511563422738924</v>
      </c>
      <c r="AI35" s="1437">
        <f>'33.'!BT67</f>
        <v>0.45379018754263006</v>
      </c>
      <c r="AJ35" s="1437">
        <f>'33.'!BU67</f>
        <v>0</v>
      </c>
      <c r="AK35" s="1437">
        <f>'33.'!BV67</f>
        <v>0</v>
      </c>
      <c r="AL35" s="1437">
        <f>'33.'!BW67</f>
        <v>0</v>
      </c>
    </row>
    <row r="36" spans="1:38" ht="17.100000000000001" customHeight="1">
      <c r="A36" s="1244"/>
      <c r="B36" s="813" t="s">
        <v>228</v>
      </c>
      <c r="C36" s="1244"/>
      <c r="D36" s="811"/>
      <c r="E36" s="1785">
        <f>'33.'!AP68</f>
        <v>161.83292758508648</v>
      </c>
      <c r="F36" s="1437">
        <f>'33.'!AQ68</f>
        <v>129.80598996743134</v>
      </c>
      <c r="G36" s="1437">
        <f>'33.'!AR68</f>
        <v>32.026937617655122</v>
      </c>
      <c r="H36" s="1437">
        <f>'33.'!AS68</f>
        <v>116.12398685957079</v>
      </c>
      <c r="I36" s="1437">
        <f>'33.'!AT68</f>
        <v>16.278842315937755</v>
      </c>
      <c r="J36" s="1437">
        <f>'33.'!AU68</f>
        <v>13.0928625307223</v>
      </c>
      <c r="K36" s="1437">
        <f>'33.'!AV68</f>
        <v>3.1859797852154572</v>
      </c>
      <c r="L36" s="1437">
        <f>'33.'!AW68</f>
        <v>77.787187088724707</v>
      </c>
      <c r="M36" s="1437">
        <f>'33.'!AX68</f>
        <v>10.900277475587732</v>
      </c>
      <c r="N36" s="1437">
        <f>'33.'!AY68</f>
        <v>9.3466368942459646</v>
      </c>
      <c r="O36" s="1437">
        <f>'33.'!AZ68</f>
        <v>1.5536405813417709</v>
      </c>
      <c r="P36" s="1437">
        <f>'33.'!BA68</f>
        <v>13.44040611649373</v>
      </c>
      <c r="Q36" s="1437">
        <f>'33.'!BB68</f>
        <v>13.337103493735791</v>
      </c>
      <c r="R36" s="1437">
        <f>'33.'!BC68</f>
        <v>0.10330262275793968</v>
      </c>
      <c r="S36" s="1437">
        <f>'33.'!BD68</f>
        <v>53.446503496643238</v>
      </c>
      <c r="T36" s="1437">
        <f>'33.'!BE68</f>
        <v>46.819138610496033</v>
      </c>
      <c r="U36" s="1437">
        <f>'33.'!BF68</f>
        <v>6.6273648861472179</v>
      </c>
      <c r="V36" s="1437">
        <f>'33.'!BG68</f>
        <v>22.057957454908301</v>
      </c>
      <c r="W36" s="1437">
        <f>'33.'!BH68</f>
        <v>5.298804076793016</v>
      </c>
      <c r="X36" s="1437">
        <f>'33.'!BI68</f>
        <v>16.759153378115283</v>
      </c>
      <c r="Y36" s="1437">
        <f>'33.'!BJ68</f>
        <v>45.70894072551571</v>
      </c>
      <c r="Z36" s="1437">
        <f>'33.'!BK68</f>
        <v>6.853690401227075</v>
      </c>
      <c r="AA36" s="1437">
        <f>'33.'!BL68</f>
        <v>5.6276917018889927</v>
      </c>
      <c r="AB36" s="1437">
        <f>'33.'!BM68</f>
        <v>1.2259986993380836</v>
      </c>
      <c r="AC36" s="1437">
        <f>'33.'!BN68</f>
        <v>38.855250324288626</v>
      </c>
      <c r="AD36" s="1437">
        <f>'33.'!BO68</f>
        <v>14.238741676971799</v>
      </c>
      <c r="AE36" s="1437">
        <f>'33.'!BP68</f>
        <v>12.930835103452754</v>
      </c>
      <c r="AF36" s="1437">
        <f>'33.'!BQ68</f>
        <v>1.3079065735190469</v>
      </c>
      <c r="AG36" s="1437">
        <f>'33.'!BR68</f>
        <v>24.616508647316831</v>
      </c>
      <c r="AH36" s="1437">
        <f>'33.'!BS68</f>
        <v>23.352917556096514</v>
      </c>
      <c r="AI36" s="1437">
        <f>'33.'!BT68</f>
        <v>1.2635910912203228</v>
      </c>
      <c r="AJ36" s="1437">
        <f>'33.'!BU68</f>
        <v>0</v>
      </c>
      <c r="AK36" s="1437">
        <f>'33.'!BV68</f>
        <v>0</v>
      </c>
      <c r="AL36" s="1437">
        <f>'33.'!BW68</f>
        <v>0</v>
      </c>
    </row>
    <row r="37" spans="1:38" ht="17.100000000000001" customHeight="1">
      <c r="A37" s="1244"/>
      <c r="B37" s="813" t="s">
        <v>229</v>
      </c>
      <c r="C37" s="1244"/>
      <c r="D37" s="811"/>
      <c r="E37" s="1785">
        <f>'33.'!AP69</f>
        <v>506.79550988896796</v>
      </c>
      <c r="F37" s="1437">
        <f>'33.'!AQ69</f>
        <v>386.69133456081681</v>
      </c>
      <c r="G37" s="1437">
        <f>'33.'!AR69</f>
        <v>120.10417532815102</v>
      </c>
      <c r="H37" s="1437">
        <f>'33.'!AS69</f>
        <v>421.6323573083273</v>
      </c>
      <c r="I37" s="1437">
        <f>'33.'!AT69</f>
        <v>61.979509413795988</v>
      </c>
      <c r="J37" s="1437">
        <f>'33.'!AU69</f>
        <v>51.395438617333852</v>
      </c>
      <c r="K37" s="1437">
        <f>'33.'!AV69</f>
        <v>10.584070796462143</v>
      </c>
      <c r="L37" s="1437">
        <f>'33.'!AW69</f>
        <v>292.60658074479738</v>
      </c>
      <c r="M37" s="1437">
        <f>'33.'!AX69</f>
        <v>21.714794797181291</v>
      </c>
      <c r="N37" s="1437">
        <f>'33.'!AY69</f>
        <v>19.202470748952969</v>
      </c>
      <c r="O37" s="1437">
        <f>'33.'!AZ69</f>
        <v>2.5123240482283213</v>
      </c>
      <c r="P37" s="1437">
        <f>'33.'!BA69</f>
        <v>39.753697214461027</v>
      </c>
      <c r="Q37" s="1437">
        <f>'33.'!BB69</f>
        <v>38.279622260490882</v>
      </c>
      <c r="R37" s="1437">
        <f>'33.'!BC69</f>
        <v>1.4740749539701417</v>
      </c>
      <c r="S37" s="1437">
        <f>'33.'!BD69</f>
        <v>231.13808873315512</v>
      </c>
      <c r="T37" s="1437">
        <f>'33.'!BE69</f>
        <v>179.93312347806304</v>
      </c>
      <c r="U37" s="1437">
        <f>'33.'!BF69</f>
        <v>51.204965255092056</v>
      </c>
      <c r="V37" s="1437">
        <f>'33.'!BG69</f>
        <v>67.046267149733922</v>
      </c>
      <c r="W37" s="1437">
        <f>'33.'!BH69</f>
        <v>18.576765457033293</v>
      </c>
      <c r="X37" s="1437">
        <f>'33.'!BI69</f>
        <v>48.469501692700611</v>
      </c>
      <c r="Y37" s="1437">
        <f>'33.'!BJ69</f>
        <v>85.163152580640528</v>
      </c>
      <c r="Z37" s="1437">
        <f>'33.'!BK69</f>
        <v>16.952782562220101</v>
      </c>
      <c r="AA37" s="1437">
        <f>'33.'!BL69</f>
        <v>14.306824256107292</v>
      </c>
      <c r="AB37" s="1437">
        <f>'33.'!BM69</f>
        <v>2.6459583061128069</v>
      </c>
      <c r="AC37" s="1437">
        <f>'33.'!BN69</f>
        <v>68.210370018420434</v>
      </c>
      <c r="AD37" s="1437">
        <f>'33.'!BO69</f>
        <v>34.894636811788551</v>
      </c>
      <c r="AE37" s="1437">
        <f>'33.'!BP69</f>
        <v>32.756488685636789</v>
      </c>
      <c r="AF37" s="1437">
        <f>'33.'!BQ69</f>
        <v>2.138148126151763</v>
      </c>
      <c r="AG37" s="1437">
        <f>'33.'!BR69</f>
        <v>33.315733206631897</v>
      </c>
      <c r="AH37" s="1437">
        <f>'33.'!BS69</f>
        <v>32.240601057198745</v>
      </c>
      <c r="AI37" s="1437">
        <f>'33.'!BT69</f>
        <v>1.0751321494331483</v>
      </c>
      <c r="AJ37" s="1437">
        <f>'33.'!BU69</f>
        <v>0</v>
      </c>
      <c r="AK37" s="1437">
        <f>'33.'!BV69</f>
        <v>0</v>
      </c>
      <c r="AL37" s="1437">
        <f>'33.'!BW69</f>
        <v>0</v>
      </c>
    </row>
    <row r="38" spans="1:38" ht="17.100000000000001" customHeight="1">
      <c r="A38" s="2641" t="s">
        <v>6</v>
      </c>
      <c r="B38" s="2641"/>
      <c r="C38" s="2641"/>
      <c r="D38" s="107"/>
      <c r="E38" s="1785"/>
      <c r="F38" s="1437"/>
      <c r="G38" s="1437"/>
      <c r="H38" s="1437"/>
      <c r="I38" s="1437"/>
      <c r="J38" s="1437"/>
      <c r="K38" s="1437"/>
      <c r="L38" s="1437"/>
      <c r="M38" s="1437"/>
      <c r="N38" s="1437"/>
      <c r="O38" s="1437"/>
      <c r="P38" s="1437"/>
      <c r="Q38" s="1437"/>
      <c r="R38" s="1437"/>
      <c r="S38" s="1437"/>
      <c r="T38" s="1437"/>
      <c r="U38" s="1437"/>
      <c r="V38" s="1437"/>
      <c r="W38" s="1437"/>
      <c r="X38" s="1437"/>
      <c r="Y38" s="1437"/>
      <c r="Z38" s="1437"/>
      <c r="AA38" s="1437"/>
      <c r="AB38" s="1437"/>
      <c r="AC38" s="1437"/>
      <c r="AD38" s="1437"/>
      <c r="AE38" s="1437"/>
      <c r="AF38" s="1437"/>
      <c r="AG38" s="1437"/>
      <c r="AH38" s="1437"/>
      <c r="AI38" s="1437"/>
      <c r="AJ38" s="1437"/>
      <c r="AK38" s="1437"/>
      <c r="AL38" s="1437"/>
    </row>
    <row r="39" spans="1:38" ht="17.100000000000001" customHeight="1">
      <c r="A39" s="1246"/>
      <c r="B39" s="813" t="s">
        <v>1028</v>
      </c>
      <c r="C39" s="1246"/>
      <c r="D39" s="107"/>
      <c r="E39" s="1785">
        <f>'33.'!AP70</f>
        <v>2.5838434864728512</v>
      </c>
      <c r="F39" s="1437">
        <f>'33.'!AQ70</f>
        <v>2.0371096971250235</v>
      </c>
      <c r="G39" s="1437">
        <f>'33.'!AR70</f>
        <v>0.54673378934782668</v>
      </c>
      <c r="H39" s="1437">
        <f>'33.'!AS70</f>
        <v>1.641932230428256</v>
      </c>
      <c r="I39" s="1437">
        <f>'33.'!AT70</f>
        <v>0.59251810769675251</v>
      </c>
      <c r="J39" s="1437">
        <f>'33.'!AU70</f>
        <v>0.35635461459503465</v>
      </c>
      <c r="K39" s="1437">
        <f>'33.'!AV70</f>
        <v>0.23616349310171791</v>
      </c>
      <c r="L39" s="1437">
        <f>'33.'!AW70</f>
        <v>0.78708003929735659</v>
      </c>
      <c r="M39" s="1437">
        <f>'33.'!AX70</f>
        <v>0.3683340819099632</v>
      </c>
      <c r="N39" s="1437">
        <f>'33.'!AY70</f>
        <v>0.35932841751445677</v>
      </c>
      <c r="O39" s="1437">
        <f>'33.'!AZ70</f>
        <v>9.0056643955064696E-3</v>
      </c>
      <c r="P39" s="1437">
        <f>'33.'!BA70</f>
        <v>0.28274104930353122</v>
      </c>
      <c r="Q39" s="1437">
        <f>'33.'!BB70</f>
        <v>0.25608139452766754</v>
      </c>
      <c r="R39" s="1437">
        <f>'33.'!BC70</f>
        <v>2.6659654775863684E-2</v>
      </c>
      <c r="S39" s="1437">
        <f>'33.'!BD70</f>
        <v>0.13600490808386315</v>
      </c>
      <c r="T39" s="1437">
        <f>'33.'!BE70</f>
        <v>0.12038929401660704</v>
      </c>
      <c r="U39" s="1437">
        <f>'33.'!BF70</f>
        <v>1.5615614067256089E-2</v>
      </c>
      <c r="V39" s="1437">
        <f>'33.'!BG70</f>
        <v>0.26233408343414749</v>
      </c>
      <c r="W39" s="1437">
        <f>'33.'!BH70</f>
        <v>4.4512058334962488E-2</v>
      </c>
      <c r="X39" s="1437">
        <f>'33.'!BI70</f>
        <v>0.21782202509918494</v>
      </c>
      <c r="Y39" s="1437">
        <f>'33.'!BJ70</f>
        <v>0.74626861189023463</v>
      </c>
      <c r="Z39" s="1437">
        <f>'33.'!BK70</f>
        <v>0.13193002787206443</v>
      </c>
      <c r="AA39" s="1437">
        <f>'33.'!BL70</f>
        <v>0.13177684799563744</v>
      </c>
      <c r="AB39" s="1437">
        <f>'33.'!BM70</f>
        <v>1.5317987642698592E-4</v>
      </c>
      <c r="AC39" s="1437">
        <f>'33.'!BN70</f>
        <v>0.61433858401817043</v>
      </c>
      <c r="AD39" s="1437">
        <f>'33.'!BO70</f>
        <v>0.28014361433369328</v>
      </c>
      <c r="AE39" s="1437">
        <f>'33.'!BP70</f>
        <v>0.26766534593879759</v>
      </c>
      <c r="AF39" s="1437">
        <f>'33.'!BQ70</f>
        <v>1.247826839489574E-2</v>
      </c>
      <c r="AG39" s="1437">
        <f>'33.'!BR70</f>
        <v>0.33419496968447709</v>
      </c>
      <c r="AH39" s="1437">
        <f>'33.'!BS70</f>
        <v>0.32676996155599836</v>
      </c>
      <c r="AI39" s="1437">
        <f>'33.'!BT70</f>
        <v>7.4250081284787219E-3</v>
      </c>
      <c r="AJ39" s="1437">
        <f>'33.'!BU70</f>
        <v>0.19564264415436014</v>
      </c>
      <c r="AK39" s="1437">
        <f>'33.'!BV70</f>
        <v>0.17423176264586407</v>
      </c>
      <c r="AL39" s="1437">
        <f>'33.'!BW70</f>
        <v>2.1410881508496044E-2</v>
      </c>
    </row>
    <row r="40" spans="1:38" ht="17.100000000000001" customHeight="1">
      <c r="A40" s="1246"/>
      <c r="B40" s="813" t="s">
        <v>1029</v>
      </c>
      <c r="C40" s="1246"/>
      <c r="D40" s="107"/>
      <c r="E40" s="1785">
        <f>'33.'!AP71</f>
        <v>4.0784459326796743</v>
      </c>
      <c r="F40" s="1437">
        <f>'33.'!AQ71</f>
        <v>3.2521642782984768</v>
      </c>
      <c r="G40" s="1437">
        <f>'33.'!AR71</f>
        <v>0.82628165438119761</v>
      </c>
      <c r="H40" s="1437">
        <f>'33.'!AS71</f>
        <v>2.1569804606450687</v>
      </c>
      <c r="I40" s="1437">
        <f>'33.'!AT71</f>
        <v>0.81084164689830818</v>
      </c>
      <c r="J40" s="1437">
        <f>'33.'!AU71</f>
        <v>0.54714102824708122</v>
      </c>
      <c r="K40" s="1437">
        <f>'33.'!AV71</f>
        <v>0.26370061865122663</v>
      </c>
      <c r="L40" s="1437">
        <f>'33.'!AW71</f>
        <v>0.88182339467531523</v>
      </c>
      <c r="M40" s="1437">
        <f>'33.'!AX71</f>
        <v>0.38802572590004575</v>
      </c>
      <c r="N40" s="1437">
        <f>'33.'!AY71</f>
        <v>0.36749934279019303</v>
      </c>
      <c r="O40" s="1437">
        <f>'33.'!AZ71</f>
        <v>2.0526383109852699E-2</v>
      </c>
      <c r="P40" s="1437">
        <f>'33.'!BA71</f>
        <v>0.32481761516917501</v>
      </c>
      <c r="Q40" s="1437">
        <f>'33.'!BB71</f>
        <v>0.32063234073406538</v>
      </c>
      <c r="R40" s="1437">
        <f>'33.'!BC71</f>
        <v>4.1852744351095796E-3</v>
      </c>
      <c r="S40" s="1437">
        <f>'33.'!BD71</f>
        <v>0.16898005360609442</v>
      </c>
      <c r="T40" s="1437">
        <f>'33.'!BE71</f>
        <v>0.16673395632590385</v>
      </c>
      <c r="U40" s="1437">
        <f>'33.'!BF71</f>
        <v>2.2460972801905872E-3</v>
      </c>
      <c r="V40" s="1437">
        <f>'33.'!BG71</f>
        <v>0.4643154190714478</v>
      </c>
      <c r="W40" s="1437">
        <f>'33.'!BH71</f>
        <v>0.11041914283688958</v>
      </c>
      <c r="X40" s="1437">
        <f>'33.'!BI71</f>
        <v>0.35389627623455816</v>
      </c>
      <c r="Y40" s="1437">
        <f>'33.'!BJ71</f>
        <v>1.6680158916278212</v>
      </c>
      <c r="Z40" s="1437">
        <f>'33.'!BK71</f>
        <v>0.17950291363581988</v>
      </c>
      <c r="AA40" s="1437">
        <f>'33.'!BL71</f>
        <v>0.17852634960096098</v>
      </c>
      <c r="AB40" s="1437">
        <f>'33.'!BM71</f>
        <v>9.7656403485890187E-4</v>
      </c>
      <c r="AC40" s="1437">
        <f>'33.'!BN71</f>
        <v>1.4885129779920014</v>
      </c>
      <c r="AD40" s="1437">
        <f>'33.'!BO71</f>
        <v>0.73298423498981768</v>
      </c>
      <c r="AE40" s="1437">
        <f>'33.'!BP71</f>
        <v>0.67193757198682491</v>
      </c>
      <c r="AF40" s="1437">
        <f>'33.'!BQ71</f>
        <v>6.1046663002992621E-2</v>
      </c>
      <c r="AG40" s="1437">
        <f>'33.'!BR71</f>
        <v>0.7555287430021832</v>
      </c>
      <c r="AH40" s="1437">
        <f>'33.'!BS71</f>
        <v>0.70468362097109349</v>
      </c>
      <c r="AI40" s="1437">
        <f>'33.'!BT71</f>
        <v>5.0845122031089769E-2</v>
      </c>
      <c r="AJ40" s="1437">
        <f>'33.'!BU71</f>
        <v>0.25344958040678189</v>
      </c>
      <c r="AK40" s="1437">
        <f>'33.'!BV71</f>
        <v>0.1845909248054631</v>
      </c>
      <c r="AL40" s="1437">
        <f>'33.'!BW71</f>
        <v>6.885865560131875E-2</v>
      </c>
    </row>
    <row r="41" spans="1:38" ht="17.100000000000001" customHeight="1">
      <c r="A41" s="1246"/>
      <c r="B41" s="813" t="s">
        <v>1030</v>
      </c>
      <c r="C41" s="1246"/>
      <c r="D41" s="107"/>
      <c r="E41" s="1785">
        <f>'33.'!AP72</f>
        <v>5.2348760471003661</v>
      </c>
      <c r="F41" s="1437">
        <f>'33.'!AQ72</f>
        <v>4.0199322741494665</v>
      </c>
      <c r="G41" s="1437">
        <f>'33.'!AR72</f>
        <v>1.2149437729509032</v>
      </c>
      <c r="H41" s="1437">
        <f>'33.'!AS72</f>
        <v>3.3272845159031776</v>
      </c>
      <c r="I41" s="1437">
        <f>'33.'!AT72</f>
        <v>1.0994009356055865</v>
      </c>
      <c r="J41" s="1437">
        <f>'33.'!AU72</f>
        <v>0.71666520813915735</v>
      </c>
      <c r="K41" s="1437">
        <f>'33.'!AV72</f>
        <v>0.38273572746642959</v>
      </c>
      <c r="L41" s="1437">
        <f>'33.'!AW72</f>
        <v>1.5470035813789469</v>
      </c>
      <c r="M41" s="1437">
        <f>'33.'!AX72</f>
        <v>0.671451360512893</v>
      </c>
      <c r="N41" s="1437">
        <f>'33.'!AY72</f>
        <v>0.62789001726374227</v>
      </c>
      <c r="O41" s="1437">
        <f>'33.'!AZ72</f>
        <v>4.3561343249150654E-2</v>
      </c>
      <c r="P41" s="1437">
        <f>'33.'!BA72</f>
        <v>0.44109489388421919</v>
      </c>
      <c r="Q41" s="1437">
        <f>'33.'!BB72</f>
        <v>0.43205265950938088</v>
      </c>
      <c r="R41" s="1437">
        <f>'33.'!BC72</f>
        <v>9.0422343748383337E-3</v>
      </c>
      <c r="S41" s="1437">
        <f>'33.'!BD72</f>
        <v>0.43445732698183426</v>
      </c>
      <c r="T41" s="1437">
        <f>'33.'!BE72</f>
        <v>0.39522442769407273</v>
      </c>
      <c r="U41" s="1437">
        <f>'33.'!BF72</f>
        <v>3.9232899287761698E-2</v>
      </c>
      <c r="V41" s="1437">
        <f>'33.'!BG72</f>
        <v>0.68087999891864548</v>
      </c>
      <c r="W41" s="1437">
        <f>'33.'!BH72</f>
        <v>0.12639584030804976</v>
      </c>
      <c r="X41" s="1437">
        <f>'33.'!BI72</f>
        <v>0.55448415861059586</v>
      </c>
      <c r="Y41" s="1437">
        <f>'33.'!BJ72</f>
        <v>1.7157256098695701</v>
      </c>
      <c r="Z41" s="1437">
        <f>'33.'!BK72</f>
        <v>0.1214840621504861</v>
      </c>
      <c r="AA41" s="1437">
        <f>'33.'!BL72</f>
        <v>0.10728959101030601</v>
      </c>
      <c r="AB41" s="1437">
        <f>'33.'!BM72</f>
        <v>1.4194471140180092E-2</v>
      </c>
      <c r="AC41" s="1437">
        <f>'33.'!BN72</f>
        <v>1.5942415477190841</v>
      </c>
      <c r="AD41" s="1437">
        <f>'33.'!BO72</f>
        <v>0.81376849329514722</v>
      </c>
      <c r="AE41" s="1437">
        <f>'33.'!BP72</f>
        <v>0.7384083161630024</v>
      </c>
      <c r="AF41" s="1437">
        <f>'33.'!BQ72</f>
        <v>7.5360177132144754E-2</v>
      </c>
      <c r="AG41" s="1437">
        <f>'33.'!BR72</f>
        <v>0.78047305442393711</v>
      </c>
      <c r="AH41" s="1437">
        <f>'33.'!BS72</f>
        <v>0.72893426916576798</v>
      </c>
      <c r="AI41" s="1437">
        <f>'33.'!BT72</f>
        <v>5.1538785258169198E-2</v>
      </c>
      <c r="AJ41" s="1437">
        <f>'33.'!BU72</f>
        <v>0.19186592132761868</v>
      </c>
      <c r="AK41" s="1437">
        <f>'33.'!BV72</f>
        <v>0.14707194489598535</v>
      </c>
      <c r="AL41" s="1437">
        <f>'33.'!BW72</f>
        <v>4.4793976431633332E-2</v>
      </c>
    </row>
    <row r="42" spans="1:38" ht="17.100000000000001" customHeight="1">
      <c r="A42" s="1246"/>
      <c r="B42" s="813" t="s">
        <v>1031</v>
      </c>
      <c r="C42" s="1246"/>
      <c r="D42" s="107"/>
      <c r="E42" s="1785">
        <f>'33.'!AP73</f>
        <v>7.1940054454495295</v>
      </c>
      <c r="F42" s="1437">
        <f>'33.'!AQ73</f>
        <v>5.3811956202445241</v>
      </c>
      <c r="G42" s="1437">
        <f>'33.'!AR73</f>
        <v>1.8128098252050078</v>
      </c>
      <c r="H42" s="1437">
        <f>'33.'!AS73</f>
        <v>4.9047347648817139</v>
      </c>
      <c r="I42" s="1437">
        <f>'33.'!AT73</f>
        <v>1.382463687806921</v>
      </c>
      <c r="J42" s="1437">
        <f>'33.'!AU73</f>
        <v>0.80136857542755469</v>
      </c>
      <c r="K42" s="1437">
        <f>'33.'!AV73</f>
        <v>0.58109511237936573</v>
      </c>
      <c r="L42" s="1437">
        <f>'33.'!AW73</f>
        <v>2.459486194441884</v>
      </c>
      <c r="M42" s="1437">
        <f>'33.'!AX73</f>
        <v>0.83264273518707077</v>
      </c>
      <c r="N42" s="1437">
        <f>'33.'!AY73</f>
        <v>0.79107615557460864</v>
      </c>
      <c r="O42" s="1437">
        <f>'33.'!AZ73</f>
        <v>4.1566579612462011E-2</v>
      </c>
      <c r="P42" s="1437">
        <f>'33.'!BA73</f>
        <v>0.85397943058480197</v>
      </c>
      <c r="Q42" s="1437">
        <f>'33.'!BB73</f>
        <v>0.82815391538978167</v>
      </c>
      <c r="R42" s="1437">
        <f>'33.'!BC73</f>
        <v>2.5825515195020032E-2</v>
      </c>
      <c r="S42" s="1437">
        <f>'33.'!BD73</f>
        <v>0.77286402867000958</v>
      </c>
      <c r="T42" s="1437">
        <f>'33.'!BE73</f>
        <v>0.69774873666845483</v>
      </c>
      <c r="U42" s="1437">
        <f>'33.'!BF73</f>
        <v>7.5115292001554923E-2</v>
      </c>
      <c r="V42" s="1437">
        <f>'33.'!BG73</f>
        <v>1.0627848826329167</v>
      </c>
      <c r="W42" s="1437">
        <f>'33.'!BH73</f>
        <v>0.15865058861063636</v>
      </c>
      <c r="X42" s="1437">
        <f>'33.'!BI73</f>
        <v>0.90413429402227974</v>
      </c>
      <c r="Y42" s="1437">
        <f>'33.'!BJ73</f>
        <v>2.2359516075508621</v>
      </c>
      <c r="Z42" s="1437">
        <f>'33.'!BK73</f>
        <v>0.33347998481441243</v>
      </c>
      <c r="AA42" s="1437">
        <f>'33.'!BL73</f>
        <v>0.30907350963083169</v>
      </c>
      <c r="AB42" s="1437">
        <f>'33.'!BM73</f>
        <v>2.4406475183580714E-2</v>
      </c>
      <c r="AC42" s="1437">
        <f>'33.'!BN73</f>
        <v>1.9024716227364509</v>
      </c>
      <c r="AD42" s="1437">
        <f>'33.'!BO73</f>
        <v>0.87674701426445567</v>
      </c>
      <c r="AE42" s="1437">
        <f>'33.'!BP73</f>
        <v>0.83219530232540617</v>
      </c>
      <c r="AF42" s="1437">
        <f>'33.'!BQ73</f>
        <v>4.4551711939049478E-2</v>
      </c>
      <c r="AG42" s="1437">
        <f>'33.'!BR73</f>
        <v>1.0257246084719949</v>
      </c>
      <c r="AH42" s="1437">
        <f>'33.'!BS73</f>
        <v>0.90960976360030033</v>
      </c>
      <c r="AI42" s="1437">
        <f>'33.'!BT73</f>
        <v>0.11611484487169439</v>
      </c>
      <c r="AJ42" s="1437">
        <f>'33.'!BU73</f>
        <v>5.3319073016950699E-2</v>
      </c>
      <c r="AK42" s="1437">
        <f>'33.'!BV73</f>
        <v>5.3319073016950699E-2</v>
      </c>
      <c r="AL42" s="1437">
        <f>'33.'!BW73</f>
        <v>0</v>
      </c>
    </row>
    <row r="43" spans="1:38" ht="17.100000000000001" customHeight="1">
      <c r="A43" s="1246"/>
      <c r="B43" s="813" t="s">
        <v>1032</v>
      </c>
      <c r="C43" s="1246"/>
      <c r="D43" s="107"/>
      <c r="E43" s="1785">
        <f>'33.'!AP74</f>
        <v>15.237304791232734</v>
      </c>
      <c r="F43" s="1437">
        <f>'33.'!AQ74</f>
        <v>11.894837248249132</v>
      </c>
      <c r="G43" s="1437">
        <f>'33.'!AR74</f>
        <v>3.3424675429835982</v>
      </c>
      <c r="H43" s="1437">
        <f>'33.'!AS74</f>
        <v>9.73743612089274</v>
      </c>
      <c r="I43" s="1437">
        <f>'33.'!AT74</f>
        <v>3.1452573163909974</v>
      </c>
      <c r="J43" s="1437">
        <f>'33.'!AU74</f>
        <v>2.178806307130885</v>
      </c>
      <c r="K43" s="1437">
        <f>'33.'!AV74</f>
        <v>0.96645100926011218</v>
      </c>
      <c r="L43" s="1437">
        <f>'33.'!AW74</f>
        <v>4.5495405778743612</v>
      </c>
      <c r="M43" s="1437">
        <f>'33.'!AX74</f>
        <v>1.1053883247143523</v>
      </c>
      <c r="N43" s="1437">
        <f>'33.'!AY74</f>
        <v>1.0150888184739177</v>
      </c>
      <c r="O43" s="1437">
        <f>'33.'!AZ74</f>
        <v>9.029950624043509E-2</v>
      </c>
      <c r="P43" s="1437">
        <f>'33.'!BA74</f>
        <v>1.6715811342552656</v>
      </c>
      <c r="Q43" s="1437">
        <f>'33.'!BB74</f>
        <v>1.6111582141850851</v>
      </c>
      <c r="R43" s="1437">
        <f>'33.'!BC74</f>
        <v>6.0422920070179957E-2</v>
      </c>
      <c r="S43" s="1437">
        <f>'33.'!BD74</f>
        <v>1.7725711189047442</v>
      </c>
      <c r="T43" s="1437">
        <f>'33.'!BE74</f>
        <v>1.5056482674765905</v>
      </c>
      <c r="U43" s="1437">
        <f>'33.'!BF74</f>
        <v>0.26692285142815436</v>
      </c>
      <c r="V43" s="1437">
        <f>'33.'!BG74</f>
        <v>2.0426382266273828</v>
      </c>
      <c r="W43" s="1437">
        <f>'33.'!BH74</f>
        <v>0.49828642091197783</v>
      </c>
      <c r="X43" s="1437">
        <f>'33.'!BI74</f>
        <v>1.5443518057154049</v>
      </c>
      <c r="Y43" s="1437">
        <f>'33.'!BJ74</f>
        <v>5.479944805319577</v>
      </c>
      <c r="Z43" s="1437">
        <f>'33.'!BK74</f>
        <v>0.81595119697679197</v>
      </c>
      <c r="AA43" s="1437">
        <f>'33.'!BL74</f>
        <v>0.72168534621923064</v>
      </c>
      <c r="AB43" s="1437">
        <f>'33.'!BM74</f>
        <v>9.4265850757561206E-2</v>
      </c>
      <c r="AC43" s="1437">
        <f>'33.'!BN74</f>
        <v>4.6639936083427838</v>
      </c>
      <c r="AD43" s="1437">
        <f>'33.'!BO74</f>
        <v>2.3817849954767105</v>
      </c>
      <c r="AE43" s="1437">
        <f>'33.'!BP74</f>
        <v>2.2346659057301741</v>
      </c>
      <c r="AF43" s="1437">
        <f>'33.'!BQ74</f>
        <v>0.14711908974653601</v>
      </c>
      <c r="AG43" s="1437">
        <f>'33.'!BR74</f>
        <v>2.2822086128660737</v>
      </c>
      <c r="AH43" s="1437">
        <f>'33.'!BS74</f>
        <v>2.1095741031008624</v>
      </c>
      <c r="AI43" s="1437">
        <f>'33.'!BT74</f>
        <v>0.17263450976521147</v>
      </c>
      <c r="AJ43" s="1437">
        <f>'33.'!BU74</f>
        <v>1.992386502041869E-2</v>
      </c>
      <c r="AK43" s="1437">
        <f>'33.'!BV74</f>
        <v>1.992386502041869E-2</v>
      </c>
      <c r="AL43" s="1437">
        <f>'33.'!BW74</f>
        <v>0</v>
      </c>
    </row>
    <row r="44" spans="1:38" ht="17.100000000000001" customHeight="1">
      <c r="A44" s="1244"/>
      <c r="B44" s="813" t="s">
        <v>1033</v>
      </c>
      <c r="C44" s="1244"/>
      <c r="D44" s="811"/>
      <c r="E44" s="1785">
        <f>'33.'!AP75</f>
        <v>22.981226416825635</v>
      </c>
      <c r="F44" s="1437">
        <f>'33.'!AQ75</f>
        <v>17.473330383192174</v>
      </c>
      <c r="G44" s="1437">
        <f>'33.'!AR75</f>
        <v>5.5078960336334539</v>
      </c>
      <c r="H44" s="1437">
        <f>'33.'!AS75</f>
        <v>17.096557172448783</v>
      </c>
      <c r="I44" s="1437">
        <f>'33.'!AT75</f>
        <v>3.9337582956541288</v>
      </c>
      <c r="J44" s="1437">
        <f>'33.'!AU75</f>
        <v>2.4871454603188896</v>
      </c>
      <c r="K44" s="1437">
        <f>'33.'!AV75</f>
        <v>1.4466128353352401</v>
      </c>
      <c r="L44" s="1437">
        <f>'33.'!AW75</f>
        <v>9.9281021365272757</v>
      </c>
      <c r="M44" s="1437">
        <f>'33.'!AX75</f>
        <v>1.6963522104884234</v>
      </c>
      <c r="N44" s="1437">
        <f>'33.'!AY75</f>
        <v>1.4706239645750454</v>
      </c>
      <c r="O44" s="1437">
        <f>'33.'!AZ75</f>
        <v>0.22572824591337648</v>
      </c>
      <c r="P44" s="1437">
        <f>'33.'!BA75</f>
        <v>3.4919279595935575</v>
      </c>
      <c r="Q44" s="1437">
        <f>'33.'!BB75</f>
        <v>3.3997108205266193</v>
      </c>
      <c r="R44" s="1437">
        <f>'33.'!BC75</f>
        <v>9.2217139066938472E-2</v>
      </c>
      <c r="S44" s="1437">
        <f>'33.'!BD75</f>
        <v>4.7398219664452954</v>
      </c>
      <c r="T44" s="1437">
        <f>'33.'!BE75</f>
        <v>4.1287448153285125</v>
      </c>
      <c r="U44" s="1437">
        <f>'33.'!BF75</f>
        <v>0.61107715111678163</v>
      </c>
      <c r="V44" s="1437">
        <f>'33.'!BG75</f>
        <v>3.2346967402673945</v>
      </c>
      <c r="W44" s="1437">
        <f>'33.'!BH75</f>
        <v>0.61847659196793503</v>
      </c>
      <c r="X44" s="1437">
        <f>'33.'!BI75</f>
        <v>2.6162201482994587</v>
      </c>
      <c r="Y44" s="1437">
        <f>'33.'!BJ75</f>
        <v>5.8846692443768225</v>
      </c>
      <c r="Z44" s="1437">
        <f>'33.'!BK75</f>
        <v>1.0424156928633539</v>
      </c>
      <c r="AA44" s="1437">
        <f>'33.'!BL75</f>
        <v>0.90798081704998912</v>
      </c>
      <c r="AB44" s="1437">
        <f>'33.'!BM75</f>
        <v>0.13443487581336461</v>
      </c>
      <c r="AC44" s="1437">
        <f>'33.'!BN75</f>
        <v>4.8422535515134664</v>
      </c>
      <c r="AD44" s="1437">
        <f>'33.'!BO75</f>
        <v>2.6904470111583607</v>
      </c>
      <c r="AE44" s="1437">
        <f>'33.'!BP75</f>
        <v>2.5626761180820377</v>
      </c>
      <c r="AF44" s="1437">
        <f>'33.'!BQ75</f>
        <v>0.12777089307632247</v>
      </c>
      <c r="AG44" s="1437">
        <f>'33.'!BR75</f>
        <v>2.1518065403551083</v>
      </c>
      <c r="AH44" s="1437">
        <f>'33.'!BS75</f>
        <v>1.8979717953431396</v>
      </c>
      <c r="AI44" s="1437">
        <f>'33.'!BT75</f>
        <v>0.25383474501196807</v>
      </c>
      <c r="AJ44" s="1437">
        <f>'33.'!BU75</f>
        <v>0</v>
      </c>
      <c r="AK44" s="1437">
        <f>'33.'!BV75</f>
        <v>0</v>
      </c>
      <c r="AL44" s="1437">
        <f>'33.'!BW75</f>
        <v>0</v>
      </c>
    </row>
    <row r="45" spans="1:38" ht="17.100000000000001" customHeight="1">
      <c r="A45" s="1244"/>
      <c r="B45" s="813" t="s">
        <v>1034</v>
      </c>
      <c r="C45" s="1244"/>
      <c r="D45" s="811"/>
      <c r="E45" s="1785">
        <f>'33.'!AP76</f>
        <v>39.483493106904639</v>
      </c>
      <c r="F45" s="1437">
        <f>'33.'!AQ76</f>
        <v>30.498342296740191</v>
      </c>
      <c r="G45" s="1437">
        <f>'33.'!AR76</f>
        <v>8.9851508101644537</v>
      </c>
      <c r="H45" s="1437">
        <f>'33.'!AS76</f>
        <v>29.879405509077266</v>
      </c>
      <c r="I45" s="1437">
        <f>'33.'!AT76</f>
        <v>4.4695194991471423</v>
      </c>
      <c r="J45" s="1437">
        <f>'33.'!AU76</f>
        <v>3.0103816286427558</v>
      </c>
      <c r="K45" s="1437">
        <f>'33.'!AV76</f>
        <v>1.4591378705043874</v>
      </c>
      <c r="L45" s="1437">
        <f>'33.'!AW76</f>
        <v>20.528828759262932</v>
      </c>
      <c r="M45" s="1437">
        <f>'33.'!AX76</f>
        <v>3.7830782564909944</v>
      </c>
      <c r="N45" s="1437">
        <f>'33.'!AY76</f>
        <v>3.3537213546388562</v>
      </c>
      <c r="O45" s="1437">
        <f>'33.'!AZ76</f>
        <v>0.42935690185213859</v>
      </c>
      <c r="P45" s="1437">
        <f>'33.'!BA76</f>
        <v>4.2407148239668429</v>
      </c>
      <c r="Q45" s="1437">
        <f>'33.'!BB76</f>
        <v>4.0906955706909152</v>
      </c>
      <c r="R45" s="1437">
        <f>'33.'!BC76</f>
        <v>0.15001925327592761</v>
      </c>
      <c r="S45" s="1437">
        <f>'33.'!BD76</f>
        <v>12.505035678805093</v>
      </c>
      <c r="T45" s="1437">
        <f>'33.'!BE76</f>
        <v>10.427865477275899</v>
      </c>
      <c r="U45" s="1437">
        <f>'33.'!BF76</f>
        <v>2.0771702015291935</v>
      </c>
      <c r="V45" s="1437">
        <f>'33.'!BG76</f>
        <v>4.8810572506671974</v>
      </c>
      <c r="W45" s="1437">
        <f>'33.'!BH76</f>
        <v>0.74521200951714417</v>
      </c>
      <c r="X45" s="1437">
        <f>'33.'!BI76</f>
        <v>4.1358452411500561</v>
      </c>
      <c r="Y45" s="1437">
        <f>'33.'!BJ76</f>
        <v>9.6040875978273732</v>
      </c>
      <c r="Z45" s="1437">
        <f>'33.'!BK76</f>
        <v>1.0181339924203534</v>
      </c>
      <c r="AA45" s="1437">
        <f>'33.'!BL76</f>
        <v>0.94013219114484847</v>
      </c>
      <c r="AB45" s="1437">
        <f>'33.'!BM76</f>
        <v>7.800180127550492E-2</v>
      </c>
      <c r="AC45" s="1437">
        <f>'33.'!BN76</f>
        <v>8.5859536054070222</v>
      </c>
      <c r="AD45" s="1437">
        <f>'33.'!BO76</f>
        <v>4.150125832716661</v>
      </c>
      <c r="AE45" s="1437">
        <f>'33.'!BP76</f>
        <v>3.8531056572829083</v>
      </c>
      <c r="AF45" s="1437">
        <f>'33.'!BQ76</f>
        <v>0.29702017543375236</v>
      </c>
      <c r="AG45" s="1437">
        <f>'33.'!BR76</f>
        <v>4.4358277726903594</v>
      </c>
      <c r="AH45" s="1437">
        <f>'33.'!BS76</f>
        <v>4.077228407546861</v>
      </c>
      <c r="AI45" s="1437">
        <f>'33.'!BT76</f>
        <v>0.35859936514349833</v>
      </c>
      <c r="AJ45" s="1437">
        <f>'33.'!BU76</f>
        <v>0</v>
      </c>
      <c r="AK45" s="1437">
        <f>'33.'!BV76</f>
        <v>0</v>
      </c>
      <c r="AL45" s="1437">
        <f>'33.'!BW76</f>
        <v>0</v>
      </c>
    </row>
    <row r="46" spans="1:38" ht="17.100000000000001" customHeight="1">
      <c r="A46" s="1244"/>
      <c r="B46" s="813" t="s">
        <v>1035</v>
      </c>
      <c r="C46" s="1244"/>
      <c r="D46" s="811"/>
      <c r="E46" s="1785">
        <f>'33.'!AP77</f>
        <v>82.318034650563064</v>
      </c>
      <c r="F46" s="1437">
        <f>'33.'!AQ77</f>
        <v>63.771297522251025</v>
      </c>
      <c r="G46" s="1437">
        <f>'33.'!AR77</f>
        <v>18.546737128312056</v>
      </c>
      <c r="H46" s="1437">
        <f>'33.'!AS77</f>
        <v>57.843755373762058</v>
      </c>
      <c r="I46" s="1437">
        <f>'33.'!AT77</f>
        <v>10.439299052697825</v>
      </c>
      <c r="J46" s="1437">
        <f>'33.'!AU77</f>
        <v>7.5738849892632159</v>
      </c>
      <c r="K46" s="1437">
        <f>'33.'!AV77</f>
        <v>2.8654140634346077</v>
      </c>
      <c r="L46" s="1437">
        <f>'33.'!AW77</f>
        <v>36.530711370771208</v>
      </c>
      <c r="M46" s="1437">
        <f>'33.'!AX77</f>
        <v>6.3661219126748803</v>
      </c>
      <c r="N46" s="1437">
        <f>'33.'!AY77</f>
        <v>5.1799314034737156</v>
      </c>
      <c r="O46" s="1437">
        <f>'33.'!AZ77</f>
        <v>1.1861905092011638</v>
      </c>
      <c r="P46" s="1437">
        <f>'33.'!BA77</f>
        <v>9.5388161192966763</v>
      </c>
      <c r="Q46" s="1437">
        <f>'33.'!BB77</f>
        <v>9.1262779252841675</v>
      </c>
      <c r="R46" s="1437">
        <f>'33.'!BC77</f>
        <v>0.41253819401250946</v>
      </c>
      <c r="S46" s="1437">
        <f>'33.'!BD77</f>
        <v>20.62577333879965</v>
      </c>
      <c r="T46" s="1437">
        <f>'33.'!BE77</f>
        <v>16.80877887172187</v>
      </c>
      <c r="U46" s="1437">
        <f>'33.'!BF77</f>
        <v>3.8169944670777798</v>
      </c>
      <c r="V46" s="1437">
        <f>'33.'!BG77</f>
        <v>10.873744950293014</v>
      </c>
      <c r="W46" s="1437">
        <f>'33.'!BH77</f>
        <v>2.5365487184973845</v>
      </c>
      <c r="X46" s="1437">
        <f>'33.'!BI77</f>
        <v>8.3371962317956303</v>
      </c>
      <c r="Y46" s="1437">
        <f>'33.'!BJ77</f>
        <v>24.47427927680101</v>
      </c>
      <c r="Z46" s="1437">
        <f>'33.'!BK77</f>
        <v>3.387652455588555</v>
      </c>
      <c r="AA46" s="1437">
        <f>'33.'!BL77</f>
        <v>2.8429705737685969</v>
      </c>
      <c r="AB46" s="1437">
        <f>'33.'!BM77</f>
        <v>0.54468188181995836</v>
      </c>
      <c r="AC46" s="1437">
        <f>'33.'!BN77</f>
        <v>21.086626821212459</v>
      </c>
      <c r="AD46" s="1437">
        <f>'33.'!BO77</f>
        <v>8.5244345354951836</v>
      </c>
      <c r="AE46" s="1437">
        <f>'33.'!BP77</f>
        <v>7.5184194717287776</v>
      </c>
      <c r="AF46" s="1437">
        <f>'33.'!BQ77</f>
        <v>1.0060150637664063</v>
      </c>
      <c r="AG46" s="1437">
        <f>'33.'!BR77</f>
        <v>12.562192285717273</v>
      </c>
      <c r="AH46" s="1437">
        <f>'33.'!BS77</f>
        <v>12.184485568513274</v>
      </c>
      <c r="AI46" s="1437">
        <f>'33.'!BT77</f>
        <v>0.37770671720400123</v>
      </c>
      <c r="AJ46" s="1437">
        <f>'33.'!BU77</f>
        <v>0</v>
      </c>
      <c r="AK46" s="1437">
        <f>'33.'!BV77</f>
        <v>0</v>
      </c>
      <c r="AL46" s="1437">
        <f>'33.'!BW77</f>
        <v>0</v>
      </c>
    </row>
    <row r="47" spans="1:38" ht="17.100000000000001" customHeight="1">
      <c r="A47" s="1244"/>
      <c r="B47" s="813" t="s">
        <v>1036</v>
      </c>
      <c r="C47" s="1244"/>
      <c r="D47" s="811"/>
      <c r="E47" s="1785">
        <f>'33.'!AP78</f>
        <v>141.56934984263214</v>
      </c>
      <c r="F47" s="1437">
        <f>'33.'!AQ78</f>
        <v>111.17238699076547</v>
      </c>
      <c r="G47" s="1437">
        <f>'33.'!AR78</f>
        <v>30.396962851866643</v>
      </c>
      <c r="H47" s="1437">
        <f>'33.'!AS78</f>
        <v>120.67733333617706</v>
      </c>
      <c r="I47" s="1437">
        <f>'33.'!AT78</f>
        <v>18.431263125319706</v>
      </c>
      <c r="J47" s="1437">
        <f>'33.'!AU78</f>
        <v>14.92591090710158</v>
      </c>
      <c r="K47" s="1437">
        <f>'33.'!AV78</f>
        <v>3.5053522182181225</v>
      </c>
      <c r="L47" s="1437">
        <f>'33.'!AW78</f>
        <v>78.847966125170743</v>
      </c>
      <c r="M47" s="1437">
        <f>'33.'!AX78</f>
        <v>8.5823424892386679</v>
      </c>
      <c r="N47" s="1437">
        <f>'33.'!AY78</f>
        <v>7.8278011221955364</v>
      </c>
      <c r="O47" s="1437">
        <f>'33.'!AZ78</f>
        <v>0.75454136704313191</v>
      </c>
      <c r="P47" s="1437">
        <f>'33.'!BA78</f>
        <v>16.320701128337241</v>
      </c>
      <c r="Q47" s="1437">
        <f>'33.'!BB78</f>
        <v>16.018391659478258</v>
      </c>
      <c r="R47" s="1437">
        <f>'33.'!BC78</f>
        <v>0.30230946885898297</v>
      </c>
      <c r="S47" s="1437">
        <f>'33.'!BD78</f>
        <v>53.944922507594825</v>
      </c>
      <c r="T47" s="1437">
        <f>'33.'!BE78</f>
        <v>47.236082267182013</v>
      </c>
      <c r="U47" s="1437">
        <f>'33.'!BF78</f>
        <v>6.7088402404128162</v>
      </c>
      <c r="V47" s="1437">
        <f>'33.'!BG78</f>
        <v>23.398104085686629</v>
      </c>
      <c r="W47" s="1437">
        <f>'33.'!BH78</f>
        <v>5.7743240597695369</v>
      </c>
      <c r="X47" s="1437">
        <f>'33.'!BI78</f>
        <v>17.623780025917092</v>
      </c>
      <c r="Y47" s="1437">
        <f>'33.'!BJ78</f>
        <v>20.892016506455054</v>
      </c>
      <c r="Z47" s="1437">
        <f>'33.'!BK78</f>
        <v>3.8547046026079137</v>
      </c>
      <c r="AA47" s="1437">
        <f>'33.'!BL78</f>
        <v>3.1336599898014348</v>
      </c>
      <c r="AB47" s="1437">
        <f>'33.'!BM78</f>
        <v>0.72104461280647869</v>
      </c>
      <c r="AC47" s="1437">
        <f>'33.'!BN78</f>
        <v>17.037311903847137</v>
      </c>
      <c r="AD47" s="1437">
        <f>'33.'!BO78</f>
        <v>8.6077100973977405</v>
      </c>
      <c r="AE47" s="1437">
        <f>'33.'!BP78</f>
        <v>8.1208165574609552</v>
      </c>
      <c r="AF47" s="1437">
        <f>'33.'!BQ78</f>
        <v>0.48689353993678408</v>
      </c>
      <c r="AG47" s="1437">
        <f>'33.'!BR78</f>
        <v>8.4296018064493961</v>
      </c>
      <c r="AH47" s="1437">
        <f>'33.'!BS78</f>
        <v>8.1354004277761724</v>
      </c>
      <c r="AI47" s="1437">
        <f>'33.'!BT78</f>
        <v>0.29420137867322527</v>
      </c>
      <c r="AJ47" s="1437">
        <f>'33.'!BU78</f>
        <v>0</v>
      </c>
      <c r="AK47" s="1437">
        <f>'33.'!BV78</f>
        <v>0</v>
      </c>
      <c r="AL47" s="1437">
        <f>'33.'!BW78</f>
        <v>0</v>
      </c>
    </row>
    <row r="48" spans="1:38" ht="17.100000000000001" customHeight="1">
      <c r="A48" s="1244"/>
      <c r="B48" s="813" t="s">
        <v>1037</v>
      </c>
      <c r="C48" s="1244"/>
      <c r="D48" s="811"/>
      <c r="E48" s="1785">
        <f>'33.'!AP79</f>
        <v>510.76570346588471</v>
      </c>
      <c r="F48" s="1437">
        <f>'33.'!AQ79</f>
        <v>394.02296863423794</v>
      </c>
      <c r="G48" s="1437">
        <f>'33.'!AR79</f>
        <v>116.7427348316467</v>
      </c>
      <c r="H48" s="1437">
        <f>'33.'!AS79</f>
        <v>416.80077385363057</v>
      </c>
      <c r="I48" s="1437">
        <f>'33.'!AT79</f>
        <v>53.510661068583872</v>
      </c>
      <c r="J48" s="1437">
        <f>'33.'!AU79</f>
        <v>42.839384210098387</v>
      </c>
      <c r="K48" s="1437">
        <f>'33.'!AV79</f>
        <v>10.6712768584855</v>
      </c>
      <c r="L48" s="1437">
        <f>'33.'!AW79</f>
        <v>303.32320737630141</v>
      </c>
      <c r="M48" s="1437">
        <f>'33.'!AX79</f>
        <v>21.917510496425997</v>
      </c>
      <c r="N48" s="1437">
        <f>'33.'!AY79</f>
        <v>18.805631020010722</v>
      </c>
      <c r="O48" s="1437">
        <f>'33.'!AZ79</f>
        <v>3.1118794764152682</v>
      </c>
      <c r="P48" s="1437">
        <f>'33.'!BA79</f>
        <v>40.071457973155113</v>
      </c>
      <c r="Q48" s="1437">
        <f>'33.'!BB79</f>
        <v>38.311023297926916</v>
      </c>
      <c r="R48" s="1437">
        <f>'33.'!BC79</f>
        <v>1.7604346752281916</v>
      </c>
      <c r="S48" s="1437">
        <f>'33.'!BD79</f>
        <v>241.33423890672032</v>
      </c>
      <c r="T48" s="1437">
        <f>'33.'!BE79</f>
        <v>186.30970610026952</v>
      </c>
      <c r="U48" s="1437">
        <f>'33.'!BF79</f>
        <v>55.024532806450779</v>
      </c>
      <c r="V48" s="1437">
        <f>'33.'!BG79</f>
        <v>59.966905408745355</v>
      </c>
      <c r="W48" s="1437">
        <f>'33.'!BH79</f>
        <v>19.024203507041754</v>
      </c>
      <c r="X48" s="1437">
        <f>'33.'!BI79</f>
        <v>40.942701901703593</v>
      </c>
      <c r="Y48" s="1437">
        <f>'33.'!BJ79</f>
        <v>93.964929612253997</v>
      </c>
      <c r="Z48" s="1437">
        <f>'33.'!BK79</f>
        <v>18.348892730720266</v>
      </c>
      <c r="AA48" s="1437">
        <f>'33.'!BL79</f>
        <v>15.940890754922735</v>
      </c>
      <c r="AB48" s="1437">
        <f>'33.'!BM79</f>
        <v>2.4080019757975291</v>
      </c>
      <c r="AC48" s="1437">
        <f>'33.'!BN79</f>
        <v>75.616036881533745</v>
      </c>
      <c r="AD48" s="1437">
        <f>'33.'!BO79</f>
        <v>31.585659010452588</v>
      </c>
      <c r="AE48" s="1437">
        <f>'33.'!BP79</f>
        <v>30.103811640731031</v>
      </c>
      <c r="AF48" s="1437">
        <f>'33.'!BQ79</f>
        <v>1.4818473697215564</v>
      </c>
      <c r="AG48" s="1437">
        <f>'33.'!BR79</f>
        <v>44.030377871081157</v>
      </c>
      <c r="AH48" s="1437">
        <f>'33.'!BS79</f>
        <v>42.688318103236895</v>
      </c>
      <c r="AI48" s="1437">
        <f>'33.'!BT79</f>
        <v>1.3420597678442634</v>
      </c>
      <c r="AJ48" s="1437">
        <f>'33.'!BU79</f>
        <v>0</v>
      </c>
      <c r="AK48" s="1437">
        <f>'33.'!BV79</f>
        <v>0</v>
      </c>
      <c r="AL48" s="1437">
        <f>'33.'!BW79</f>
        <v>0</v>
      </c>
    </row>
    <row r="49" spans="1:38" ht="17.100000000000001" customHeight="1">
      <c r="A49" s="2641" t="s">
        <v>7</v>
      </c>
      <c r="B49" s="2641"/>
      <c r="C49" s="2641"/>
      <c r="D49" s="107"/>
      <c r="E49" s="1785"/>
      <c r="F49" s="1437"/>
      <c r="G49" s="1437"/>
      <c r="H49" s="1437"/>
      <c r="I49" s="1437"/>
      <c r="J49" s="1437"/>
      <c r="K49" s="1437"/>
      <c r="L49" s="1437"/>
      <c r="M49" s="1437"/>
      <c r="N49" s="1437"/>
      <c r="O49" s="1437"/>
      <c r="P49" s="1437"/>
      <c r="Q49" s="1437"/>
      <c r="R49" s="1437"/>
      <c r="S49" s="1437"/>
      <c r="T49" s="1437"/>
      <c r="U49" s="1437"/>
      <c r="V49" s="1437"/>
      <c r="W49" s="1437"/>
      <c r="X49" s="1437"/>
      <c r="Y49" s="1437"/>
      <c r="Z49" s="1437"/>
      <c r="AA49" s="1437"/>
      <c r="AB49" s="1437"/>
      <c r="AC49" s="1437"/>
      <c r="AD49" s="1437"/>
      <c r="AE49" s="1437"/>
      <c r="AF49" s="1437"/>
      <c r="AG49" s="1437"/>
      <c r="AH49" s="1437"/>
      <c r="AI49" s="1437"/>
      <c r="AJ49" s="1437"/>
      <c r="AK49" s="1437"/>
      <c r="AL49" s="1437"/>
    </row>
    <row r="50" spans="1:38" ht="17.100000000000001" customHeight="1">
      <c r="A50" s="1246"/>
      <c r="B50" s="813" t="s">
        <v>1028</v>
      </c>
      <c r="C50" s="1246"/>
      <c r="D50" s="107"/>
      <c r="E50" s="1785">
        <f>'33.'!AP80</f>
        <v>2.8106342384712706</v>
      </c>
      <c r="F50" s="1437">
        <f>'33.'!AQ80</f>
        <v>2.2000424430607093</v>
      </c>
      <c r="G50" s="1437">
        <f>'33.'!AR80</f>
        <v>0.61059179541055875</v>
      </c>
      <c r="H50" s="1437">
        <f>'33.'!AS80</f>
        <v>1.8093079336811468</v>
      </c>
      <c r="I50" s="1437">
        <f>'33.'!AT80</f>
        <v>0.64409772866113746</v>
      </c>
      <c r="J50" s="1437">
        <f>'33.'!AU80</f>
        <v>0.38502048821666784</v>
      </c>
      <c r="K50" s="1437">
        <f>'33.'!AV80</f>
        <v>0.25907724044446967</v>
      </c>
      <c r="L50" s="1437">
        <f>'33.'!AW80</f>
        <v>0.87089166178638666</v>
      </c>
      <c r="M50" s="1437">
        <f>'33.'!AX80</f>
        <v>0.36577899628985105</v>
      </c>
      <c r="N50" s="1437">
        <f>'33.'!AY80</f>
        <v>0.35667707163246842</v>
      </c>
      <c r="O50" s="1437">
        <f>'33.'!AZ80</f>
        <v>9.1019246573825572E-3</v>
      </c>
      <c r="P50" s="1437">
        <f>'33.'!BA80</f>
        <v>0.30424908825724273</v>
      </c>
      <c r="Q50" s="1437">
        <f>'33.'!BB80</f>
        <v>0.27597098013504345</v>
      </c>
      <c r="R50" s="1437">
        <f>'33.'!BC80</f>
        <v>2.8278108122199226E-2</v>
      </c>
      <c r="S50" s="1437">
        <f>'33.'!BD80</f>
        <v>0.20086357723929427</v>
      </c>
      <c r="T50" s="1437">
        <f>'33.'!BE80</f>
        <v>0.17708686075481281</v>
      </c>
      <c r="U50" s="1437">
        <f>'33.'!BF80</f>
        <v>2.377671648448141E-2</v>
      </c>
      <c r="V50" s="1437">
        <f>'33.'!BG80</f>
        <v>0.29431854323362328</v>
      </c>
      <c r="W50" s="1437">
        <f>'33.'!BH80</f>
        <v>5.5323763704422192E-2</v>
      </c>
      <c r="X50" s="1437">
        <f>'33.'!BI80</f>
        <v>0.23899477952920112</v>
      </c>
      <c r="Y50" s="1437">
        <f>'33.'!BJ80</f>
        <v>0.80671218072626316</v>
      </c>
      <c r="Z50" s="1437">
        <f>'33.'!BK80</f>
        <v>0.16012548500306437</v>
      </c>
      <c r="AA50" s="1437">
        <f>'33.'!BL80</f>
        <v>0.15501651759209553</v>
      </c>
      <c r="AB50" s="1437">
        <f>'33.'!BM80</f>
        <v>5.10896741096881E-3</v>
      </c>
      <c r="AC50" s="1437">
        <f>'33.'!BN80</f>
        <v>0.64658669572319916</v>
      </c>
      <c r="AD50" s="1437">
        <f>'33.'!BO80</f>
        <v>0.29070818326009329</v>
      </c>
      <c r="AE50" s="1437">
        <f>'33.'!BP80</f>
        <v>0.27561086037102855</v>
      </c>
      <c r="AF50" s="1437">
        <f>'33.'!BQ80</f>
        <v>1.5097322889064683E-2</v>
      </c>
      <c r="AG50" s="1437">
        <f>'33.'!BR80</f>
        <v>0.35587851246310581</v>
      </c>
      <c r="AH50" s="1437">
        <f>'33.'!BS80</f>
        <v>0.34636151595654235</v>
      </c>
      <c r="AI50" s="1437">
        <f>'33.'!BT80</f>
        <v>9.516996506563586E-3</v>
      </c>
      <c r="AJ50" s="1437">
        <f>'33.'!BU80</f>
        <v>0.19461412406385839</v>
      </c>
      <c r="AK50" s="1437">
        <f>'33.'!BV80</f>
        <v>0.17297438469763071</v>
      </c>
      <c r="AL50" s="1437">
        <f>'33.'!BW80</f>
        <v>2.1639739366227685E-2</v>
      </c>
    </row>
    <row r="51" spans="1:38" ht="17.100000000000001" customHeight="1">
      <c r="A51" s="1246"/>
      <c r="B51" s="813" t="s">
        <v>1029</v>
      </c>
      <c r="C51" s="1246"/>
      <c r="D51" s="107"/>
      <c r="E51" s="1785">
        <f>'33.'!AP81</f>
        <v>4.0540587345919681</v>
      </c>
      <c r="F51" s="1437">
        <f>'33.'!AQ81</f>
        <v>3.2752052702252494</v>
      </c>
      <c r="G51" s="1437">
        <f>'33.'!AR81</f>
        <v>0.77885346436671943</v>
      </c>
      <c r="H51" s="1437">
        <f>'33.'!AS81</f>
        <v>2.145759790101661</v>
      </c>
      <c r="I51" s="1437">
        <f>'33.'!AT81</f>
        <v>0.81381613136539088</v>
      </c>
      <c r="J51" s="1437">
        <f>'33.'!AU81</f>
        <v>0.56292516918094126</v>
      </c>
      <c r="K51" s="1437">
        <f>'33.'!AV81</f>
        <v>0.25089096218444945</v>
      </c>
      <c r="L51" s="1437">
        <f>'33.'!AW81</f>
        <v>0.90165948865516532</v>
      </c>
      <c r="M51" s="1437">
        <f>'33.'!AX81</f>
        <v>0.40065631737698193</v>
      </c>
      <c r="N51" s="1437">
        <f>'33.'!AY81</f>
        <v>0.37873437331585041</v>
      </c>
      <c r="O51" s="1437">
        <f>'33.'!AZ81</f>
        <v>2.1921944061131526E-2</v>
      </c>
      <c r="P51" s="1437">
        <f>'33.'!BA81</f>
        <v>0.33135728746768062</v>
      </c>
      <c r="Q51" s="1437">
        <f>'33.'!BB81</f>
        <v>0.32688746189948703</v>
      </c>
      <c r="R51" s="1437">
        <f>'33.'!BC81</f>
        <v>4.469825568193561E-3</v>
      </c>
      <c r="S51" s="1437">
        <f>'33.'!BD81</f>
        <v>0.16964588381050272</v>
      </c>
      <c r="T51" s="1437">
        <f>'33.'!BE81</f>
        <v>0.1672470774222227</v>
      </c>
      <c r="U51" s="1437">
        <f>'33.'!BF81</f>
        <v>2.3988063882800182E-3</v>
      </c>
      <c r="V51" s="1437">
        <f>'33.'!BG81</f>
        <v>0.43028417008110603</v>
      </c>
      <c r="W51" s="1437">
        <f>'33.'!BH81</f>
        <v>9.2471773175714506E-2</v>
      </c>
      <c r="X51" s="1437">
        <f>'33.'!BI81</f>
        <v>0.33781239690539139</v>
      </c>
      <c r="Y51" s="1437">
        <f>'33.'!BJ81</f>
        <v>1.6515020664924227</v>
      </c>
      <c r="Z51" s="1437">
        <f>'33.'!BK81</f>
        <v>0.18241526029280766</v>
      </c>
      <c r="AA51" s="1437">
        <f>'33.'!BL81</f>
        <v>0.18137230099356252</v>
      </c>
      <c r="AB51" s="1437">
        <f>'33.'!BM81</f>
        <v>1.0429592992451642E-3</v>
      </c>
      <c r="AC51" s="1437">
        <f>'33.'!BN81</f>
        <v>1.4690868061996147</v>
      </c>
      <c r="AD51" s="1437">
        <f>'33.'!BO81</f>
        <v>0.79330421798542627</v>
      </c>
      <c r="AE51" s="1437">
        <f>'33.'!BP81</f>
        <v>0.72758559550219937</v>
      </c>
      <c r="AF51" s="1437">
        <f>'33.'!BQ81</f>
        <v>6.5718622483227018E-2</v>
      </c>
      <c r="AG51" s="1437">
        <f>'33.'!BR81</f>
        <v>0.67578258821418868</v>
      </c>
      <c r="AH51" s="1437">
        <f>'33.'!BS81</f>
        <v>0.65472490295203245</v>
      </c>
      <c r="AI51" s="1437">
        <f>'33.'!BT81</f>
        <v>2.1057685262156369E-2</v>
      </c>
      <c r="AJ51" s="1437">
        <f>'33.'!BU81</f>
        <v>0.25679687799788425</v>
      </c>
      <c r="AK51" s="1437">
        <f>'33.'!BV81</f>
        <v>0.18325661578323907</v>
      </c>
      <c r="AL51" s="1437">
        <f>'33.'!BW81</f>
        <v>7.3540262214645158E-2</v>
      </c>
    </row>
    <row r="52" spans="1:38" ht="17.100000000000001" customHeight="1">
      <c r="A52" s="1246"/>
      <c r="B52" s="813" t="s">
        <v>1030</v>
      </c>
      <c r="C52" s="1246"/>
      <c r="D52" s="107"/>
      <c r="E52" s="1785">
        <f>'33.'!AP82</f>
        <v>4.922592730283581</v>
      </c>
      <c r="F52" s="1437">
        <f>'33.'!AQ82</f>
        <v>3.7735350329421649</v>
      </c>
      <c r="G52" s="1437">
        <f>'33.'!AR82</f>
        <v>1.1490576973414164</v>
      </c>
      <c r="H52" s="1437">
        <f>'33.'!AS82</f>
        <v>3.0589927893298809</v>
      </c>
      <c r="I52" s="1437">
        <f>'33.'!AT82</f>
        <v>1.0186533529625705</v>
      </c>
      <c r="J52" s="1437">
        <f>'33.'!AU82</f>
        <v>0.66218614494479</v>
      </c>
      <c r="K52" s="1437">
        <f>'33.'!AV82</f>
        <v>0.35646720801778142</v>
      </c>
      <c r="L52" s="1437">
        <f>'33.'!AW82</f>
        <v>1.4011883101308316</v>
      </c>
      <c r="M52" s="1437">
        <f>'33.'!AX82</f>
        <v>0.66056596467454454</v>
      </c>
      <c r="N52" s="1437">
        <f>'33.'!AY82</f>
        <v>0.62131229002813515</v>
      </c>
      <c r="O52" s="1437">
        <f>'33.'!AZ82</f>
        <v>3.9253674646409366E-2</v>
      </c>
      <c r="P52" s="1437">
        <f>'33.'!BA82</f>
        <v>0.36603045840227993</v>
      </c>
      <c r="Q52" s="1437">
        <f>'33.'!BB82</f>
        <v>0.36075327489353431</v>
      </c>
      <c r="R52" s="1437">
        <f>'33.'!BC82</f>
        <v>5.2771835087456025E-3</v>
      </c>
      <c r="S52" s="1437">
        <f>'33.'!BD82</f>
        <v>0.37459188705400676</v>
      </c>
      <c r="T52" s="1437">
        <f>'33.'!BE82</f>
        <v>0.33590628737566408</v>
      </c>
      <c r="U52" s="1437">
        <f>'33.'!BF82</f>
        <v>3.8685599678342668E-2</v>
      </c>
      <c r="V52" s="1437">
        <f>'33.'!BG82</f>
        <v>0.63915112623647896</v>
      </c>
      <c r="W52" s="1437">
        <f>'33.'!BH82</f>
        <v>0.12655478871825157</v>
      </c>
      <c r="X52" s="1437">
        <f>'33.'!BI82</f>
        <v>0.51259633751822742</v>
      </c>
      <c r="Y52" s="1437">
        <f>'33.'!BJ82</f>
        <v>1.7102894602134799</v>
      </c>
      <c r="Z52" s="1437">
        <f>'33.'!BK82</f>
        <v>0.10950868012982369</v>
      </c>
      <c r="AA52" s="1437">
        <f>'33.'!BL82</f>
        <v>9.5051875646582185E-2</v>
      </c>
      <c r="AB52" s="1437">
        <f>'33.'!BM82</f>
        <v>1.445680448324147E-2</v>
      </c>
      <c r="AC52" s="1437">
        <f>'33.'!BN82</f>
        <v>1.600780780083656</v>
      </c>
      <c r="AD52" s="1437">
        <f>'33.'!BO82</f>
        <v>0.7852962475574996</v>
      </c>
      <c r="AE52" s="1437">
        <f>'33.'!BP82</f>
        <v>0.71052099617473452</v>
      </c>
      <c r="AF52" s="1437">
        <f>'33.'!BQ82</f>
        <v>7.477525138276496E-2</v>
      </c>
      <c r="AG52" s="1437">
        <f>'33.'!BR82</f>
        <v>0.81548453252615716</v>
      </c>
      <c r="AH52" s="1437">
        <f>'33.'!BS82</f>
        <v>0.73896873345212954</v>
      </c>
      <c r="AI52" s="1437">
        <f>'33.'!BT82</f>
        <v>7.6515799074027613E-2</v>
      </c>
      <c r="AJ52" s="1437">
        <f>'33.'!BU82</f>
        <v>0.15331048074022088</v>
      </c>
      <c r="AK52" s="1437">
        <f>'33.'!BV82</f>
        <v>0.12228064170834485</v>
      </c>
      <c r="AL52" s="1437">
        <f>'33.'!BW82</f>
        <v>3.1029839031876019E-2</v>
      </c>
    </row>
    <row r="53" spans="1:38" ht="17.100000000000001" customHeight="1">
      <c r="A53" s="1246"/>
      <c r="B53" s="813" t="s">
        <v>1031</v>
      </c>
      <c r="C53" s="1246"/>
      <c r="D53" s="107"/>
      <c r="E53" s="1785">
        <f>'33.'!AP83</f>
        <v>6.8568908515758729</v>
      </c>
      <c r="F53" s="1437">
        <f>'33.'!AQ83</f>
        <v>5.0966228524404258</v>
      </c>
      <c r="G53" s="1437">
        <f>'33.'!AR83</f>
        <v>1.7602679991354486</v>
      </c>
      <c r="H53" s="1437">
        <f>'33.'!AS83</f>
        <v>4.580127247875339</v>
      </c>
      <c r="I53" s="1437">
        <f>'33.'!AT83</f>
        <v>1.3239158414364001</v>
      </c>
      <c r="J53" s="1437">
        <f>'33.'!AU83</f>
        <v>0.77355266603179118</v>
      </c>
      <c r="K53" s="1437">
        <f>'33.'!AV83</f>
        <v>0.55036317540460822</v>
      </c>
      <c r="L53" s="1437">
        <f>'33.'!AW83</f>
        <v>2.2685268687184359</v>
      </c>
      <c r="M53" s="1437">
        <f>'33.'!AX83</f>
        <v>0.72512465887986133</v>
      </c>
      <c r="N53" s="1437">
        <f>'33.'!AY83</f>
        <v>0.68103117171442495</v>
      </c>
      <c r="O53" s="1437">
        <f>'33.'!AZ83</f>
        <v>4.4093487165436256E-2</v>
      </c>
      <c r="P53" s="1437">
        <f>'33.'!BA83</f>
        <v>0.8239835057220446</v>
      </c>
      <c r="Q53" s="1437">
        <f>'33.'!BB83</f>
        <v>0.79041397435459948</v>
      </c>
      <c r="R53" s="1437">
        <f>'33.'!BC83</f>
        <v>3.3569531367444914E-2</v>
      </c>
      <c r="S53" s="1437">
        <f>'33.'!BD83</f>
        <v>0.71941870411652808</v>
      </c>
      <c r="T53" s="1437">
        <f>'33.'!BE83</f>
        <v>0.63203517391396591</v>
      </c>
      <c r="U53" s="1437">
        <f>'33.'!BF83</f>
        <v>8.7383530202562079E-2</v>
      </c>
      <c r="V53" s="1437">
        <f>'33.'!BG83</f>
        <v>0.98768453772051068</v>
      </c>
      <c r="W53" s="1437">
        <f>'33.'!BH83</f>
        <v>0.13478047826546552</v>
      </c>
      <c r="X53" s="1437">
        <f>'33.'!BI83</f>
        <v>0.85290405945504477</v>
      </c>
      <c r="Y53" s="1437">
        <f>'33.'!BJ83</f>
        <v>2.1674806378151357</v>
      </c>
      <c r="Z53" s="1437">
        <f>'33.'!BK83</f>
        <v>0.29842952440080045</v>
      </c>
      <c r="AA53" s="1437">
        <f>'33.'!BL83</f>
        <v>0.27226530588033065</v>
      </c>
      <c r="AB53" s="1437">
        <f>'33.'!BM83</f>
        <v>2.6164218520469781E-2</v>
      </c>
      <c r="AC53" s="1437">
        <f>'33.'!BN83</f>
        <v>1.8690511134143359</v>
      </c>
      <c r="AD53" s="1437">
        <f>'33.'!BO83</f>
        <v>0.83002133975532666</v>
      </c>
      <c r="AE53" s="1437">
        <f>'33.'!BP83</f>
        <v>0.79332034287842346</v>
      </c>
      <c r="AF53" s="1437">
        <f>'33.'!BQ83</f>
        <v>3.6700996876903154E-2</v>
      </c>
      <c r="AG53" s="1437">
        <f>'33.'!BR83</f>
        <v>1.0390297736590093</v>
      </c>
      <c r="AH53" s="1437">
        <f>'33.'!BS83</f>
        <v>0.92410230603971033</v>
      </c>
      <c r="AI53" s="1437">
        <f>'33.'!BT83</f>
        <v>0.11492746761929883</v>
      </c>
      <c r="AJ53" s="1437">
        <f>'33.'!BU83</f>
        <v>0.10928296588539557</v>
      </c>
      <c r="AK53" s="1437">
        <f>'33.'!BV83</f>
        <v>9.5121433361715052E-2</v>
      </c>
      <c r="AL53" s="1437">
        <f>'33.'!BW83</f>
        <v>1.4161532523680529E-2</v>
      </c>
    </row>
    <row r="54" spans="1:38" ht="17.100000000000001" customHeight="1">
      <c r="A54" s="1246"/>
      <c r="B54" s="813" t="s">
        <v>1032</v>
      </c>
      <c r="C54" s="1246"/>
      <c r="D54" s="107"/>
      <c r="E54" s="1785">
        <f>'33.'!AP84</f>
        <v>14.599384354031237</v>
      </c>
      <c r="F54" s="1437">
        <f>'33.'!AQ84</f>
        <v>11.454733245131402</v>
      </c>
      <c r="G54" s="1437">
        <f>'33.'!AR84</f>
        <v>3.1446511088998377</v>
      </c>
      <c r="H54" s="1437">
        <f>'33.'!AS84</f>
        <v>9.6435063016492002</v>
      </c>
      <c r="I54" s="1437">
        <f>'33.'!AT84</f>
        <v>2.991273707605548</v>
      </c>
      <c r="J54" s="1437">
        <f>'33.'!AU84</f>
        <v>2.0870908300957702</v>
      </c>
      <c r="K54" s="1437">
        <f>'33.'!AV84</f>
        <v>0.90418287750977699</v>
      </c>
      <c r="L54" s="1437">
        <f>'33.'!AW84</f>
        <v>4.5935284033034192</v>
      </c>
      <c r="M54" s="1437">
        <f>'33.'!AX84</f>
        <v>1.1421348506797599</v>
      </c>
      <c r="N54" s="1437">
        <f>'33.'!AY84</f>
        <v>1.0582980373938986</v>
      </c>
      <c r="O54" s="1437">
        <f>'33.'!AZ84</f>
        <v>8.3836813285861775E-2</v>
      </c>
      <c r="P54" s="1437">
        <f>'33.'!BA84</f>
        <v>1.6748662987884806</v>
      </c>
      <c r="Q54" s="1437">
        <f>'33.'!BB84</f>
        <v>1.632672712196819</v>
      </c>
      <c r="R54" s="1437">
        <f>'33.'!BC84</f>
        <v>4.2193586591661669E-2</v>
      </c>
      <c r="S54" s="1437">
        <f>'33.'!BD84</f>
        <v>1.7765272538351777</v>
      </c>
      <c r="T54" s="1437">
        <f>'33.'!BE84</f>
        <v>1.5733477211530753</v>
      </c>
      <c r="U54" s="1437">
        <f>'33.'!BF84</f>
        <v>0.20317953268210373</v>
      </c>
      <c r="V54" s="1437">
        <f>'33.'!BG84</f>
        <v>2.0587041907402366</v>
      </c>
      <c r="W54" s="1437">
        <f>'33.'!BH84</f>
        <v>0.49511037321426843</v>
      </c>
      <c r="X54" s="1437">
        <f>'33.'!BI84</f>
        <v>1.5635938175259683</v>
      </c>
      <c r="Y54" s="1437">
        <f>'33.'!BJ84</f>
        <v>4.936330821724372</v>
      </c>
      <c r="Z54" s="1437">
        <f>'33.'!BK84</f>
        <v>0.7912538165207843</v>
      </c>
      <c r="AA54" s="1437">
        <f>'33.'!BL84</f>
        <v>0.70653091222332087</v>
      </c>
      <c r="AB54" s="1437">
        <f>'33.'!BM84</f>
        <v>8.47229042974635E-2</v>
      </c>
      <c r="AC54" s="1437">
        <f>'33.'!BN84</f>
        <v>4.1450770052035892</v>
      </c>
      <c r="AD54" s="1437">
        <f>'33.'!BO84</f>
        <v>2.2753173326916434</v>
      </c>
      <c r="AE54" s="1437">
        <f>'33.'!BP84</f>
        <v>2.1422463891999817</v>
      </c>
      <c r="AF54" s="1437">
        <f>'33.'!BQ84</f>
        <v>0.13307094349166185</v>
      </c>
      <c r="AG54" s="1437">
        <f>'33.'!BR84</f>
        <v>1.8697596725119423</v>
      </c>
      <c r="AH54" s="1437">
        <f>'33.'!BS84</f>
        <v>1.7398890389966057</v>
      </c>
      <c r="AI54" s="1437">
        <f>'33.'!BT84</f>
        <v>0.1298706335153374</v>
      </c>
      <c r="AJ54" s="1437">
        <f>'33.'!BU84</f>
        <v>1.9547230657667954E-2</v>
      </c>
      <c r="AK54" s="1437">
        <f>'33.'!BV84</f>
        <v>1.9547230657667954E-2</v>
      </c>
      <c r="AL54" s="1437">
        <f>'33.'!BW84</f>
        <v>0</v>
      </c>
    </row>
    <row r="55" spans="1:38" ht="17.100000000000001" customHeight="1">
      <c r="A55" s="1244"/>
      <c r="B55" s="813" t="s">
        <v>1033</v>
      </c>
      <c r="C55" s="1244"/>
      <c r="D55" s="811"/>
      <c r="E55" s="1785">
        <f>'33.'!AP85</f>
        <v>22.694173914524516</v>
      </c>
      <c r="F55" s="1437">
        <f>'33.'!AQ85</f>
        <v>17.26612414881399</v>
      </c>
      <c r="G55" s="1437">
        <f>'33.'!AR85</f>
        <v>5.4280497657105213</v>
      </c>
      <c r="H55" s="1437">
        <f>'33.'!AS85</f>
        <v>16.408339930011113</v>
      </c>
      <c r="I55" s="1437">
        <f>'33.'!AT85</f>
        <v>3.7486607774526841</v>
      </c>
      <c r="J55" s="1437">
        <f>'33.'!AU85</f>
        <v>2.3338202250849291</v>
      </c>
      <c r="K55" s="1437">
        <f>'33.'!AV85</f>
        <v>1.4148405523677574</v>
      </c>
      <c r="L55" s="1437">
        <f>'33.'!AW85</f>
        <v>9.4914033093244896</v>
      </c>
      <c r="M55" s="1437">
        <f>'33.'!AX85</f>
        <v>1.6014457902034516</v>
      </c>
      <c r="N55" s="1437">
        <f>'33.'!AY85</f>
        <v>1.3868822355992385</v>
      </c>
      <c r="O55" s="1437">
        <f>'33.'!AZ85</f>
        <v>0.21456355460421211</v>
      </c>
      <c r="P55" s="1437">
        <f>'33.'!BA85</f>
        <v>3.3283753065976702</v>
      </c>
      <c r="Q55" s="1437">
        <f>'33.'!BB85</f>
        <v>3.238708998388157</v>
      </c>
      <c r="R55" s="1437">
        <f>'33.'!BC85</f>
        <v>8.9666308209513837E-2</v>
      </c>
      <c r="S55" s="1437">
        <f>'33.'!BD85</f>
        <v>4.56158221252337</v>
      </c>
      <c r="T55" s="1437">
        <f>'33.'!BE85</f>
        <v>3.9366765951235116</v>
      </c>
      <c r="U55" s="1437">
        <f>'33.'!BF85</f>
        <v>0.62490561739985584</v>
      </c>
      <c r="V55" s="1437">
        <f>'33.'!BG85</f>
        <v>3.1682758432339533</v>
      </c>
      <c r="W55" s="1437">
        <f>'33.'!BH85</f>
        <v>0.63629794246331828</v>
      </c>
      <c r="X55" s="1437">
        <f>'33.'!BI85</f>
        <v>2.531977900770634</v>
      </c>
      <c r="Y55" s="1437">
        <f>'33.'!BJ85</f>
        <v>6.2858339845133795</v>
      </c>
      <c r="Z55" s="1437">
        <f>'33.'!BK85</f>
        <v>1.0606446280323873</v>
      </c>
      <c r="AA55" s="1437">
        <f>'33.'!BL85</f>
        <v>0.92841434122586042</v>
      </c>
      <c r="AB55" s="1437">
        <f>'33.'!BM85</f>
        <v>0.13223028680652679</v>
      </c>
      <c r="AC55" s="1437">
        <f>'33.'!BN85</f>
        <v>5.2251893564809908</v>
      </c>
      <c r="AD55" s="1437">
        <f>'33.'!BO85</f>
        <v>2.8913532186570037</v>
      </c>
      <c r="AE55" s="1437">
        <f>'33.'!BP85</f>
        <v>2.7278114640335103</v>
      </c>
      <c r="AF55" s="1437">
        <f>'33.'!BQ85</f>
        <v>0.16354175462349343</v>
      </c>
      <c r="AG55" s="1437">
        <f>'33.'!BR85</f>
        <v>2.3338361378239907</v>
      </c>
      <c r="AH55" s="1437">
        <f>'33.'!BS85</f>
        <v>2.0775123468954653</v>
      </c>
      <c r="AI55" s="1437">
        <f>'33.'!BT85</f>
        <v>0.25632379092852514</v>
      </c>
      <c r="AJ55" s="1437">
        <f>'33.'!BU85</f>
        <v>0</v>
      </c>
      <c r="AK55" s="1437">
        <f>'33.'!BV85</f>
        <v>0</v>
      </c>
      <c r="AL55" s="1437">
        <f>'33.'!BW85</f>
        <v>0</v>
      </c>
    </row>
    <row r="56" spans="1:38" ht="17.100000000000001" customHeight="1">
      <c r="A56" s="1244"/>
      <c r="B56" s="813" t="s">
        <v>1034</v>
      </c>
      <c r="C56" s="1244"/>
      <c r="D56" s="811"/>
      <c r="E56" s="1785">
        <f>'33.'!AP86</f>
        <v>37.586973803011581</v>
      </c>
      <c r="F56" s="1437">
        <f>'33.'!AQ86</f>
        <v>29.282110218737269</v>
      </c>
      <c r="G56" s="1437">
        <f>'33.'!AR86</f>
        <v>8.3048635842743206</v>
      </c>
      <c r="H56" s="1437">
        <f>'33.'!AS86</f>
        <v>28.065229075467528</v>
      </c>
      <c r="I56" s="1437">
        <f>'33.'!AT86</f>
        <v>5.3078984435958816</v>
      </c>
      <c r="J56" s="1437">
        <f>'33.'!AU86</f>
        <v>3.7860566879541206</v>
      </c>
      <c r="K56" s="1437">
        <f>'33.'!AV86</f>
        <v>1.5218417556417612</v>
      </c>
      <c r="L56" s="1437">
        <f>'33.'!AW86</f>
        <v>18.385487111456158</v>
      </c>
      <c r="M56" s="1437">
        <f>'33.'!AX86</f>
        <v>3.9257437851573416</v>
      </c>
      <c r="N56" s="1437">
        <f>'33.'!AY86</f>
        <v>3.4894028681358065</v>
      </c>
      <c r="O56" s="1437">
        <f>'33.'!AZ86</f>
        <v>0.4363409170215351</v>
      </c>
      <c r="P56" s="1437">
        <f>'33.'!BA86</f>
        <v>4.2350731926962393</v>
      </c>
      <c r="Q56" s="1437">
        <f>'33.'!BB86</f>
        <v>4.0835404802012727</v>
      </c>
      <c r="R56" s="1437">
        <f>'33.'!BC86</f>
        <v>0.15153271249496705</v>
      </c>
      <c r="S56" s="1437">
        <f>'33.'!BD86</f>
        <v>10.224670133602572</v>
      </c>
      <c r="T56" s="1437">
        <f>'33.'!BE86</f>
        <v>8.5323603893953219</v>
      </c>
      <c r="U56" s="1437">
        <f>'33.'!BF86</f>
        <v>1.6923097442072508</v>
      </c>
      <c r="V56" s="1437">
        <f>'33.'!BG86</f>
        <v>4.3718435204154948</v>
      </c>
      <c r="W56" s="1437">
        <f>'33.'!BH86</f>
        <v>0.60277012227017601</v>
      </c>
      <c r="X56" s="1437">
        <f>'33.'!BI86</f>
        <v>3.7690733981453195</v>
      </c>
      <c r="Y56" s="1437">
        <f>'33.'!BJ86</f>
        <v>9.5217447275440623</v>
      </c>
      <c r="Z56" s="1437">
        <f>'33.'!BK86</f>
        <v>0.83109763388208102</v>
      </c>
      <c r="AA56" s="1437">
        <f>'33.'!BL86</f>
        <v>0.77610270450356089</v>
      </c>
      <c r="AB56" s="1437">
        <f>'33.'!BM86</f>
        <v>5.4994929378520123E-2</v>
      </c>
      <c r="AC56" s="1437">
        <f>'33.'!BN86</f>
        <v>8.6906470936619797</v>
      </c>
      <c r="AD56" s="1437">
        <f>'33.'!BO86</f>
        <v>3.8944585715571534</v>
      </c>
      <c r="AE56" s="1437">
        <f>'33.'!BP86</f>
        <v>3.550587922417189</v>
      </c>
      <c r="AF56" s="1437">
        <f>'33.'!BQ86</f>
        <v>0.34387064913996424</v>
      </c>
      <c r="AG56" s="1437">
        <f>'33.'!BR86</f>
        <v>4.7961885221048277</v>
      </c>
      <c r="AH56" s="1437">
        <f>'33.'!BS86</f>
        <v>4.4612890438598223</v>
      </c>
      <c r="AI56" s="1437">
        <f>'33.'!BT86</f>
        <v>0.33489947824500615</v>
      </c>
      <c r="AJ56" s="1437">
        <f>'33.'!BU86</f>
        <v>0</v>
      </c>
      <c r="AK56" s="1437">
        <f>'33.'!BV86</f>
        <v>0</v>
      </c>
      <c r="AL56" s="1437">
        <f>'33.'!BW86</f>
        <v>0</v>
      </c>
    </row>
    <row r="57" spans="1:38" ht="17.100000000000001" customHeight="1">
      <c r="A57" s="1244"/>
      <c r="B57" s="813" t="s">
        <v>1035</v>
      </c>
      <c r="C57" s="1244"/>
      <c r="D57" s="811"/>
      <c r="E57" s="1785">
        <f>'33.'!AP87</f>
        <v>72.681560701161573</v>
      </c>
      <c r="F57" s="1437">
        <f>'33.'!AQ87</f>
        <v>56.174532510010337</v>
      </c>
      <c r="G57" s="1437">
        <f>'33.'!AR87</f>
        <v>16.507028191151214</v>
      </c>
      <c r="H57" s="1437">
        <f>'33.'!AS87</f>
        <v>50.92730158236234</v>
      </c>
      <c r="I57" s="1437">
        <f>'33.'!AT87</f>
        <v>8.9897493119492378</v>
      </c>
      <c r="J57" s="1437">
        <f>'33.'!AU87</f>
        <v>6.4171310664995103</v>
      </c>
      <c r="K57" s="1437">
        <f>'33.'!AV87</f>
        <v>2.5726182454497302</v>
      </c>
      <c r="L57" s="1437">
        <f>'33.'!AW87</f>
        <v>31.736864282123623</v>
      </c>
      <c r="M57" s="1437">
        <f>'33.'!AX87</f>
        <v>5.5705861168123079</v>
      </c>
      <c r="N57" s="1437">
        <f>'33.'!AY87</f>
        <v>4.4954253832814608</v>
      </c>
      <c r="O57" s="1437">
        <f>'33.'!AZ87</f>
        <v>1.075160733530846</v>
      </c>
      <c r="P57" s="1437">
        <f>'33.'!BA87</f>
        <v>9.0098624146647168</v>
      </c>
      <c r="Q57" s="1437">
        <f>'33.'!BB87</f>
        <v>8.6240283613452906</v>
      </c>
      <c r="R57" s="1437">
        <f>'33.'!BC87</f>
        <v>0.38583405331942727</v>
      </c>
      <c r="S57" s="1437">
        <f>'33.'!BD87</f>
        <v>17.156415750646595</v>
      </c>
      <c r="T57" s="1437">
        <f>'33.'!BE87</f>
        <v>14.203601498591951</v>
      </c>
      <c r="U57" s="1437">
        <f>'33.'!BF87</f>
        <v>2.9528142520546443</v>
      </c>
      <c r="V57" s="1437">
        <f>'33.'!BG87</f>
        <v>10.200687988289474</v>
      </c>
      <c r="W57" s="1437">
        <f>'33.'!BH87</f>
        <v>2.3181216017792332</v>
      </c>
      <c r="X57" s="1437">
        <f>'33.'!BI87</f>
        <v>7.8825663865102396</v>
      </c>
      <c r="Y57" s="1437">
        <f>'33.'!BJ87</f>
        <v>21.754259118799212</v>
      </c>
      <c r="Z57" s="1437">
        <f>'33.'!BK87</f>
        <v>3.4915485940775066</v>
      </c>
      <c r="AA57" s="1437">
        <f>'33.'!BL87</f>
        <v>2.9337632509205283</v>
      </c>
      <c r="AB57" s="1437">
        <f>'33.'!BM87</f>
        <v>0.55778534315697836</v>
      </c>
      <c r="AC57" s="1437">
        <f>'33.'!BN87</f>
        <v>18.262710524721708</v>
      </c>
      <c r="AD57" s="1437">
        <f>'33.'!BO87</f>
        <v>6.4251234371830623</v>
      </c>
      <c r="AE57" s="1437">
        <f>'33.'!BP87</f>
        <v>5.8066391719870847</v>
      </c>
      <c r="AF57" s="1437">
        <f>'33.'!BQ87</f>
        <v>0.61848426519597732</v>
      </c>
      <c r="AG57" s="1437">
        <f>'33.'!BR87</f>
        <v>11.837587087538648</v>
      </c>
      <c r="AH57" s="1437">
        <f>'33.'!BS87</f>
        <v>11.375822175605276</v>
      </c>
      <c r="AI57" s="1437">
        <f>'33.'!BT87</f>
        <v>0.46176491193337016</v>
      </c>
      <c r="AJ57" s="1437">
        <f>'33.'!BU87</f>
        <v>0</v>
      </c>
      <c r="AK57" s="1437">
        <f>'33.'!BV87</f>
        <v>0</v>
      </c>
      <c r="AL57" s="1437">
        <f>'33.'!BW87</f>
        <v>0</v>
      </c>
    </row>
    <row r="58" spans="1:38" ht="17.100000000000001" customHeight="1">
      <c r="A58" s="1244"/>
      <c r="B58" s="813" t="s">
        <v>1036</v>
      </c>
      <c r="C58" s="1244"/>
      <c r="D58" s="811"/>
      <c r="E58" s="1785">
        <f>'33.'!AP88</f>
        <v>139.79019934061384</v>
      </c>
      <c r="F58" s="1437">
        <f>'33.'!AQ88</f>
        <v>108.84676291405198</v>
      </c>
      <c r="G58" s="1437">
        <f>'33.'!AR88</f>
        <v>30.943436426561856</v>
      </c>
      <c r="H58" s="1437">
        <f>'33.'!AS88</f>
        <v>119.47531159480121</v>
      </c>
      <c r="I58" s="1437">
        <f>'33.'!AT88</f>
        <v>18.882276229881622</v>
      </c>
      <c r="J58" s="1437">
        <f>'33.'!AU88</f>
        <v>15.240570814634705</v>
      </c>
      <c r="K58" s="1437">
        <f>'33.'!AV88</f>
        <v>3.6417054152469137</v>
      </c>
      <c r="L58" s="1437">
        <f>'33.'!AW88</f>
        <v>77.247906869119291</v>
      </c>
      <c r="M58" s="1437">
        <f>'33.'!AX88</f>
        <v>10.555818707028934</v>
      </c>
      <c r="N58" s="1437">
        <f>'33.'!AY88</f>
        <v>9.6942852485353477</v>
      </c>
      <c r="O58" s="1437">
        <f>'33.'!AZ88</f>
        <v>0.86153345849358776</v>
      </c>
      <c r="P58" s="1437">
        <f>'33.'!BA88</f>
        <v>14.309606229134793</v>
      </c>
      <c r="Q58" s="1437">
        <f>'33.'!BB88</f>
        <v>13.994633865855789</v>
      </c>
      <c r="R58" s="1437">
        <f>'33.'!BC88</f>
        <v>0.31497236327900519</v>
      </c>
      <c r="S58" s="1437">
        <f>'33.'!BD88</f>
        <v>52.382481932955542</v>
      </c>
      <c r="T58" s="1437">
        <f>'33.'!BE88</f>
        <v>45.300011215847832</v>
      </c>
      <c r="U58" s="1437">
        <f>'33.'!BF88</f>
        <v>7.0824707171077312</v>
      </c>
      <c r="V58" s="1437">
        <f>'33.'!BG88</f>
        <v>23.345128495800328</v>
      </c>
      <c r="W58" s="1437">
        <f>'33.'!BH88</f>
        <v>5.56902917028094</v>
      </c>
      <c r="X58" s="1437">
        <f>'33.'!BI88</f>
        <v>17.776099325519386</v>
      </c>
      <c r="Y58" s="1437">
        <f>'33.'!BJ88</f>
        <v>20.314887745812605</v>
      </c>
      <c r="Z58" s="1437">
        <f>'33.'!BK88</f>
        <v>2.8722823226288092</v>
      </c>
      <c r="AA58" s="1437">
        <f>'33.'!BL88</f>
        <v>2.4194399662569643</v>
      </c>
      <c r="AB58" s="1437">
        <f>'33.'!BM88</f>
        <v>0.45284235637184483</v>
      </c>
      <c r="AC58" s="1437">
        <f>'33.'!BN88</f>
        <v>17.442605423183796</v>
      </c>
      <c r="AD58" s="1437">
        <f>'33.'!BO88</f>
        <v>8.6599112770178124</v>
      </c>
      <c r="AE58" s="1437">
        <f>'33.'!BP88</f>
        <v>8.1526231344465785</v>
      </c>
      <c r="AF58" s="1437">
        <f>'33.'!BQ88</f>
        <v>0.50728814257123334</v>
      </c>
      <c r="AG58" s="1437">
        <f>'33.'!BR88</f>
        <v>8.7826941461659835</v>
      </c>
      <c r="AH58" s="1437">
        <f>'33.'!BS88</f>
        <v>8.4761694981938351</v>
      </c>
      <c r="AI58" s="1437">
        <f>'33.'!BT88</f>
        <v>0.30652464797214957</v>
      </c>
      <c r="AJ58" s="1437">
        <f>'33.'!BU88</f>
        <v>0</v>
      </c>
      <c r="AK58" s="1437">
        <f>'33.'!BV88</f>
        <v>0</v>
      </c>
      <c r="AL58" s="1437">
        <f>'33.'!BW88</f>
        <v>0</v>
      </c>
    </row>
    <row r="59" spans="1:38" ht="17.100000000000001" customHeight="1">
      <c r="A59" s="1244"/>
      <c r="B59" s="813" t="s">
        <v>1037</v>
      </c>
      <c r="C59" s="1244"/>
      <c r="D59" s="811"/>
      <c r="E59" s="1785">
        <f>'33.'!AP89</f>
        <v>395.13400175818435</v>
      </c>
      <c r="F59" s="1437">
        <f>'33.'!AQ89</f>
        <v>307.33788167697242</v>
      </c>
      <c r="G59" s="1437">
        <f>'33.'!AR89</f>
        <v>87.79612008121191</v>
      </c>
      <c r="H59" s="1437">
        <f>'33.'!AS89</f>
        <v>327.90297726647822</v>
      </c>
      <c r="I59" s="1437">
        <f>'33.'!AT89</f>
        <v>41.448735172480198</v>
      </c>
      <c r="J59" s="1437">
        <f>'33.'!AU89</f>
        <v>32.7369926450531</v>
      </c>
      <c r="K59" s="1437">
        <f>'33.'!AV89</f>
        <v>8.7117425274270932</v>
      </c>
      <c r="L59" s="1437">
        <f>'33.'!AW89</f>
        <v>240.11429570832877</v>
      </c>
      <c r="M59" s="1437">
        <f>'33.'!AX89</f>
        <v>16.028943067286196</v>
      </c>
      <c r="N59" s="1437">
        <f>'33.'!AY89</f>
        <v>13.805744038039251</v>
      </c>
      <c r="O59" s="1437">
        <f>'33.'!AZ89</f>
        <v>2.2231990292469459</v>
      </c>
      <c r="P59" s="1437">
        <f>'33.'!BA89</f>
        <v>36.600372080923179</v>
      </c>
      <c r="Q59" s="1437">
        <f>'33.'!BB89</f>
        <v>35.342676630092782</v>
      </c>
      <c r="R59" s="1437">
        <f>'33.'!BC89</f>
        <v>1.2576954508304026</v>
      </c>
      <c r="S59" s="1437">
        <f>'33.'!BD89</f>
        <v>187.48498056011937</v>
      </c>
      <c r="T59" s="1437">
        <f>'33.'!BE89</f>
        <v>146.97749560433343</v>
      </c>
      <c r="U59" s="1437">
        <f>'33.'!BF89</f>
        <v>40.507484955785962</v>
      </c>
      <c r="V59" s="1437">
        <f>'33.'!BG89</f>
        <v>46.339946385669244</v>
      </c>
      <c r="W59" s="1437">
        <f>'33.'!BH89</f>
        <v>14.981745746760856</v>
      </c>
      <c r="X59" s="1437">
        <f>'33.'!BI89</f>
        <v>31.358200638908386</v>
      </c>
      <c r="Y59" s="1437">
        <f>'33.'!BJ89</f>
        <v>67.231024491706165</v>
      </c>
      <c r="Z59" s="1437">
        <f>'33.'!BK89</f>
        <v>13.108875461232655</v>
      </c>
      <c r="AA59" s="1437">
        <f>'33.'!BL89</f>
        <v>11.38854287907728</v>
      </c>
      <c r="AB59" s="1437">
        <f>'33.'!BM89</f>
        <v>1.7203325821553748</v>
      </c>
      <c r="AC59" s="1437">
        <f>'33.'!BN89</f>
        <v>54.122149030473516</v>
      </c>
      <c r="AD59" s="1437">
        <f>'33.'!BO89</f>
        <v>22.665823654682832</v>
      </c>
      <c r="AE59" s="1437">
        <f>'33.'!BP89</f>
        <v>21.607157450279523</v>
      </c>
      <c r="AF59" s="1437">
        <f>'33.'!BQ89</f>
        <v>1.0586662044033075</v>
      </c>
      <c r="AG59" s="1437">
        <f>'33.'!BR89</f>
        <v>31.456325375790684</v>
      </c>
      <c r="AH59" s="1437">
        <f>'33.'!BS89</f>
        <v>30.49752668333625</v>
      </c>
      <c r="AI59" s="1437">
        <f>'33.'!BT89</f>
        <v>0.95879869245443405</v>
      </c>
      <c r="AJ59" s="1437">
        <f>'33.'!BU89</f>
        <v>0</v>
      </c>
      <c r="AK59" s="1437">
        <f>'33.'!BV89</f>
        <v>0</v>
      </c>
      <c r="AL59" s="1437">
        <f>'33.'!BW89</f>
        <v>0</v>
      </c>
    </row>
    <row r="60" spans="1:38" ht="17.100000000000001" customHeight="1">
      <c r="A60" s="2641" t="s">
        <v>1425</v>
      </c>
      <c r="B60" s="2641"/>
      <c r="C60" s="2641"/>
      <c r="D60" s="107"/>
      <c r="E60" s="1785"/>
      <c r="F60" s="1437"/>
      <c r="G60" s="1437"/>
      <c r="H60" s="1437"/>
      <c r="I60" s="1437"/>
      <c r="J60" s="1437"/>
      <c r="K60" s="1437"/>
      <c r="L60" s="1437"/>
      <c r="M60" s="1437"/>
      <c r="N60" s="1437"/>
      <c r="O60" s="1437"/>
      <c r="P60" s="1437"/>
      <c r="Q60" s="1437"/>
      <c r="R60" s="1437"/>
      <c r="S60" s="1437"/>
      <c r="T60" s="1437"/>
      <c r="U60" s="1437"/>
      <c r="V60" s="1437"/>
      <c r="W60" s="1437"/>
      <c r="X60" s="1437"/>
      <c r="Y60" s="1437"/>
      <c r="Z60" s="1437"/>
      <c r="AA60" s="1437"/>
      <c r="AB60" s="1437"/>
      <c r="AC60" s="1437"/>
      <c r="AD60" s="1437"/>
      <c r="AE60" s="1437"/>
      <c r="AF60" s="1437"/>
      <c r="AG60" s="1437"/>
      <c r="AH60" s="1437"/>
      <c r="AI60" s="1437"/>
      <c r="AJ60" s="1437"/>
      <c r="AK60" s="1437"/>
      <c r="AL60" s="1437"/>
    </row>
    <row r="61" spans="1:38" ht="17.100000000000001" customHeight="1">
      <c r="A61" s="1246"/>
      <c r="B61" s="813" t="s">
        <v>1028</v>
      </c>
      <c r="C61" s="1246"/>
      <c r="D61" s="107"/>
      <c r="E61" s="1785">
        <f>'33.'!AP90</f>
        <v>2.5351993893039295</v>
      </c>
      <c r="F61" s="1437">
        <f>'33.'!AQ90</f>
        <v>2.080292368312449</v>
      </c>
      <c r="G61" s="1437">
        <f>'33.'!AR90</f>
        <v>0.45490702099148078</v>
      </c>
      <c r="H61" s="1437">
        <f>'33.'!AS90</f>
        <v>1.1879631328222651</v>
      </c>
      <c r="I61" s="1437">
        <f>'33.'!AT90</f>
        <v>0.49591252322377033</v>
      </c>
      <c r="J61" s="1437">
        <f>'33.'!AU90</f>
        <v>0.33429310975506837</v>
      </c>
      <c r="K61" s="1437">
        <f>'33.'!AV90</f>
        <v>0.16161941346870182</v>
      </c>
      <c r="L61" s="1437">
        <f>'33.'!AW90</f>
        <v>0.51539496515655525</v>
      </c>
      <c r="M61" s="1437">
        <f>'33.'!AX90</f>
        <v>0.23276958007489679</v>
      </c>
      <c r="N61" s="1437">
        <f>'33.'!AY90</f>
        <v>0.22750435071690048</v>
      </c>
      <c r="O61" s="1437">
        <f>'33.'!AZ90</f>
        <v>5.2652293579962747E-3</v>
      </c>
      <c r="P61" s="1437">
        <f>'33.'!BA90</f>
        <v>0.21194957229668862</v>
      </c>
      <c r="Q61" s="1437">
        <f>'33.'!BB90</f>
        <v>0.1914196023628299</v>
      </c>
      <c r="R61" s="1437">
        <f>'33.'!BC90</f>
        <v>2.0529969933858621E-2</v>
      </c>
      <c r="S61" s="1437">
        <f>'33.'!BD90</f>
        <v>7.0675812784970135E-2</v>
      </c>
      <c r="T61" s="1437">
        <f>'33.'!BE90</f>
        <v>6.7136162796403068E-2</v>
      </c>
      <c r="U61" s="1437">
        <f>'33.'!BF90</f>
        <v>3.5396499885670713E-3</v>
      </c>
      <c r="V61" s="1437">
        <f>'33.'!BG90</f>
        <v>0.17665564444194012</v>
      </c>
      <c r="W61" s="1437">
        <f>'33.'!BH90</f>
        <v>3.2341967263519324E-2</v>
      </c>
      <c r="X61" s="1437">
        <f>'33.'!BI90</f>
        <v>0.14431367717842078</v>
      </c>
      <c r="Y61" s="1437">
        <f>'33.'!BJ90</f>
        <v>0.97457653659672983</v>
      </c>
      <c r="Z61" s="1437">
        <f>'33.'!BK90</f>
        <v>0.16002546083024191</v>
      </c>
      <c r="AA61" s="1437">
        <f>'33.'!BL90</f>
        <v>0.16002546083024191</v>
      </c>
      <c r="AB61" s="1437">
        <f>'33.'!BM90</f>
        <v>0</v>
      </c>
      <c r="AC61" s="1437">
        <f>'33.'!BN90</f>
        <v>0.81455107576648789</v>
      </c>
      <c r="AD61" s="1437">
        <f>'33.'!BO90</f>
        <v>0.46444603077472768</v>
      </c>
      <c r="AE61" s="1437">
        <f>'33.'!BP90</f>
        <v>0.4221235870858816</v>
      </c>
      <c r="AF61" s="1437">
        <f>'33.'!BQ90</f>
        <v>4.2322443688846065E-2</v>
      </c>
      <c r="AG61" s="1437">
        <f>'33.'!BR90</f>
        <v>0.35010504499176026</v>
      </c>
      <c r="AH61" s="1437">
        <f>'33.'!BS90</f>
        <v>0.33205189378869354</v>
      </c>
      <c r="AI61" s="1437">
        <f>'33.'!BT90</f>
        <v>1.8053151203066713E-2</v>
      </c>
      <c r="AJ61" s="1437">
        <f>'33.'!BU90</f>
        <v>0.37265971988493424</v>
      </c>
      <c r="AK61" s="1437">
        <f>'33.'!BV90</f>
        <v>0.31339623371291098</v>
      </c>
      <c r="AL61" s="1437">
        <f>'33.'!BW90</f>
        <v>5.926348617202333E-2</v>
      </c>
    </row>
    <row r="62" spans="1:38" ht="17.100000000000001" customHeight="1">
      <c r="A62" s="1246"/>
      <c r="B62" s="813" t="s">
        <v>1029</v>
      </c>
      <c r="C62" s="1246"/>
      <c r="D62" s="107"/>
      <c r="E62" s="1785">
        <f>'33.'!AP91</f>
        <v>3.7681338939938707</v>
      </c>
      <c r="F62" s="1437">
        <f>'33.'!AQ91</f>
        <v>2.9401893811825297</v>
      </c>
      <c r="G62" s="1437">
        <f>'33.'!AR91</f>
        <v>0.8279445128113424</v>
      </c>
      <c r="H62" s="1437">
        <f>'33.'!AS91</f>
        <v>2.2723370973606776</v>
      </c>
      <c r="I62" s="1437">
        <f>'33.'!AT91</f>
        <v>0.73044308752713494</v>
      </c>
      <c r="J62" s="1437">
        <f>'33.'!AU91</f>
        <v>0.46556241617459065</v>
      </c>
      <c r="K62" s="1437">
        <f>'33.'!AV91</f>
        <v>0.26488067135254395</v>
      </c>
      <c r="L62" s="1437">
        <f>'33.'!AW91</f>
        <v>0.96401180881811932</v>
      </c>
      <c r="M62" s="1437">
        <f>'33.'!AX91</f>
        <v>0.44840490434605113</v>
      </c>
      <c r="N62" s="1437">
        <f>'33.'!AY91</f>
        <v>0.44132433116937642</v>
      </c>
      <c r="O62" s="1437">
        <f>'33.'!AZ91</f>
        <v>7.0805731766746833E-3</v>
      </c>
      <c r="P62" s="1437">
        <f>'33.'!BA91</f>
        <v>0.29991225358411039</v>
      </c>
      <c r="Q62" s="1437">
        <f>'33.'!BB91</f>
        <v>0.29991225358411039</v>
      </c>
      <c r="R62" s="1437">
        <f>'33.'!BC91</f>
        <v>0</v>
      </c>
      <c r="S62" s="1437">
        <f>'33.'!BD91</f>
        <v>0.21569465088795772</v>
      </c>
      <c r="T62" s="1437">
        <f>'33.'!BE91</f>
        <v>0.19928646618769114</v>
      </c>
      <c r="U62" s="1437">
        <f>'33.'!BF91</f>
        <v>1.6408184700266552E-2</v>
      </c>
      <c r="V62" s="1437">
        <f>'33.'!BG91</f>
        <v>0.57788220101542376</v>
      </c>
      <c r="W62" s="1437">
        <f>'33.'!BH91</f>
        <v>0.12668569633021798</v>
      </c>
      <c r="X62" s="1437">
        <f>'33.'!BI91</f>
        <v>0.45119650468520572</v>
      </c>
      <c r="Y62" s="1437">
        <f>'33.'!BJ91</f>
        <v>1.371909715284372</v>
      </c>
      <c r="Z62" s="1437">
        <f>'33.'!BK91</f>
        <v>8.4454437339632565E-2</v>
      </c>
      <c r="AA62" s="1437">
        <f>'33.'!BL91</f>
        <v>8.390223881606694E-2</v>
      </c>
      <c r="AB62" s="1437">
        <f>'33.'!BM91</f>
        <v>5.5219852356562472E-4</v>
      </c>
      <c r="AC62" s="1437">
        <f>'33.'!BN91</f>
        <v>1.2874552779447397</v>
      </c>
      <c r="AD62" s="1437">
        <f>'33.'!BO91</f>
        <v>0.39689934427850904</v>
      </c>
      <c r="AE62" s="1437">
        <f>'33.'!BP91</f>
        <v>0.36748419761197992</v>
      </c>
      <c r="AF62" s="1437">
        <f>'33.'!BQ91</f>
        <v>2.9415146666529089E-2</v>
      </c>
      <c r="AG62" s="1437">
        <f>'33.'!BR91</f>
        <v>0.89055593366623031</v>
      </c>
      <c r="AH62" s="1437">
        <f>'33.'!BS91</f>
        <v>0.86131811903900091</v>
      </c>
      <c r="AI62" s="1437">
        <f>'33.'!BT91</f>
        <v>2.923781462722954E-2</v>
      </c>
      <c r="AJ62" s="1437">
        <f>'33.'!BU91</f>
        <v>0.12388708134882247</v>
      </c>
      <c r="AK62" s="1437">
        <f>'33.'!BV91</f>
        <v>9.4713662269495097E-2</v>
      </c>
      <c r="AL62" s="1437">
        <f>'33.'!BW91</f>
        <v>2.9173419079327377E-2</v>
      </c>
    </row>
    <row r="63" spans="1:38" ht="17.100000000000001" customHeight="1">
      <c r="A63" s="1246"/>
      <c r="B63" s="813" t="s">
        <v>1030</v>
      </c>
      <c r="C63" s="1246"/>
      <c r="D63" s="107"/>
      <c r="E63" s="1785">
        <f>'33.'!AP92</f>
        <v>3.7211021274155751</v>
      </c>
      <c r="F63" s="1437">
        <f>'33.'!AQ92</f>
        <v>2.8453788357684533</v>
      </c>
      <c r="G63" s="1437">
        <f>'33.'!AR92</f>
        <v>0.87572329164712182</v>
      </c>
      <c r="H63" s="1437">
        <f>'33.'!AS92</f>
        <v>2.2782201437802243</v>
      </c>
      <c r="I63" s="1437">
        <f>'33.'!AT92</f>
        <v>0.8271183207709335</v>
      </c>
      <c r="J63" s="1437">
        <f>'33.'!AU92</f>
        <v>0.49447469205784189</v>
      </c>
      <c r="K63" s="1437">
        <f>'33.'!AV92</f>
        <v>0.33264362871309133</v>
      </c>
      <c r="L63" s="1437">
        <f>'33.'!AW92</f>
        <v>0.93515867584627321</v>
      </c>
      <c r="M63" s="1437">
        <f>'33.'!AX92</f>
        <v>0.50719088307350313</v>
      </c>
      <c r="N63" s="1437">
        <f>'33.'!AY92</f>
        <v>0.49454427198126749</v>
      </c>
      <c r="O63" s="1437">
        <f>'33.'!AZ92</f>
        <v>1.2646611092235565E-2</v>
      </c>
      <c r="P63" s="1437">
        <f>'33.'!BA92</f>
        <v>0.21949048870094451</v>
      </c>
      <c r="Q63" s="1437">
        <f>'33.'!BB92</f>
        <v>0.19504945437984306</v>
      </c>
      <c r="R63" s="1437">
        <f>'33.'!BC92</f>
        <v>2.4441034321101358E-2</v>
      </c>
      <c r="S63" s="1437">
        <f>'33.'!BD92</f>
        <v>0.20847730407182527</v>
      </c>
      <c r="T63" s="1437">
        <f>'33.'!BE92</f>
        <v>0.17064135770113362</v>
      </c>
      <c r="U63" s="1437">
        <f>'33.'!BF92</f>
        <v>3.7835946370691709E-2</v>
      </c>
      <c r="V63" s="1437">
        <f>'33.'!BG92</f>
        <v>0.51594314716302081</v>
      </c>
      <c r="W63" s="1437">
        <f>'33.'!BH92</f>
        <v>0.11302628057971181</v>
      </c>
      <c r="X63" s="1437">
        <f>'33.'!BI92</f>
        <v>0.40291686658330883</v>
      </c>
      <c r="Y63" s="1437">
        <f>'33.'!BJ92</f>
        <v>1.3887554240533653</v>
      </c>
      <c r="Z63" s="1437">
        <f>'33.'!BK92</f>
        <v>0.10199026001249781</v>
      </c>
      <c r="AA63" s="1437">
        <f>'33.'!BL92</f>
        <v>0.10159185395954017</v>
      </c>
      <c r="AB63" s="1437">
        <f>'33.'!BM92</f>
        <v>3.984060529576345E-4</v>
      </c>
      <c r="AC63" s="1437">
        <f>'33.'!BN92</f>
        <v>1.2867651640408675</v>
      </c>
      <c r="AD63" s="1437">
        <f>'33.'!BO92</f>
        <v>0.64077463108625698</v>
      </c>
      <c r="AE63" s="1437">
        <f>'33.'!BP92</f>
        <v>0.60922799910865566</v>
      </c>
      <c r="AF63" s="1437">
        <f>'33.'!BQ92</f>
        <v>3.1546631977601367E-2</v>
      </c>
      <c r="AG63" s="1437">
        <f>'33.'!BR92</f>
        <v>0.64599053295461006</v>
      </c>
      <c r="AH63" s="1437">
        <f>'33.'!BS92</f>
        <v>0.61764798450507763</v>
      </c>
      <c r="AI63" s="1437">
        <f>'33.'!BT92</f>
        <v>2.8342548449532361E-2</v>
      </c>
      <c r="AJ63" s="1437">
        <f>'33.'!BU92</f>
        <v>5.4126559581984146E-2</v>
      </c>
      <c r="AK63" s="1437">
        <f>'33.'!BV92</f>
        <v>4.9174941495382561E-2</v>
      </c>
      <c r="AL63" s="1437">
        <f>'33.'!BW92</f>
        <v>4.9516180866015893E-3</v>
      </c>
    </row>
    <row r="64" spans="1:38" ht="17.100000000000001" customHeight="1">
      <c r="A64" s="1246"/>
      <c r="B64" s="813" t="s">
        <v>1031</v>
      </c>
      <c r="C64" s="1246"/>
      <c r="D64" s="107"/>
      <c r="E64" s="1785">
        <f>'33.'!AP93</f>
        <v>6.6015771402461079</v>
      </c>
      <c r="F64" s="1437">
        <f>'33.'!AQ93</f>
        <v>4.9777639249362373</v>
      </c>
      <c r="G64" s="1437">
        <f>'33.'!AR93</f>
        <v>1.6238132153098754</v>
      </c>
      <c r="H64" s="1437">
        <f>'33.'!AS93</f>
        <v>4.3975361463044615</v>
      </c>
      <c r="I64" s="1437">
        <f>'33.'!AT93</f>
        <v>1.3410133692046151</v>
      </c>
      <c r="J64" s="1437">
        <f>'33.'!AU93</f>
        <v>0.75886362889641967</v>
      </c>
      <c r="K64" s="1437">
        <f>'33.'!AV93</f>
        <v>0.58214974030819577</v>
      </c>
      <c r="L64" s="1437">
        <f>'33.'!AW93</f>
        <v>2.1586615183112658</v>
      </c>
      <c r="M64" s="1437">
        <f>'33.'!AX93</f>
        <v>0.84051005321420225</v>
      </c>
      <c r="N64" s="1437">
        <f>'33.'!AY93</f>
        <v>0.77803963677036947</v>
      </c>
      <c r="O64" s="1437">
        <f>'33.'!AZ93</f>
        <v>6.2470416443832812E-2</v>
      </c>
      <c r="P64" s="1437">
        <f>'33.'!BA93</f>
        <v>0.67858820823449373</v>
      </c>
      <c r="Q64" s="1437">
        <f>'33.'!BB93</f>
        <v>0.64282896305672854</v>
      </c>
      <c r="R64" s="1437">
        <f>'33.'!BC93</f>
        <v>3.5759245177765138E-2</v>
      </c>
      <c r="S64" s="1437">
        <f>'33.'!BD93</f>
        <v>0.63956325686257132</v>
      </c>
      <c r="T64" s="1437">
        <f>'33.'!BE93</f>
        <v>0.58247854566114565</v>
      </c>
      <c r="U64" s="1437">
        <f>'33.'!BF93</f>
        <v>5.7084711201425629E-2</v>
      </c>
      <c r="V64" s="1437">
        <f>'33.'!BG93</f>
        <v>0.89786125878857814</v>
      </c>
      <c r="W64" s="1437">
        <f>'33.'!BH93</f>
        <v>0.15568237505123597</v>
      </c>
      <c r="X64" s="1437">
        <f>'33.'!BI93</f>
        <v>0.7421788837373422</v>
      </c>
      <c r="Y64" s="1437">
        <f>'33.'!BJ93</f>
        <v>2.2040409939416512</v>
      </c>
      <c r="Z64" s="1437">
        <f>'33.'!BK93</f>
        <v>0.32768394197685446</v>
      </c>
      <c r="AA64" s="1437">
        <f>'33.'!BL93</f>
        <v>0.29889993523797459</v>
      </c>
      <c r="AB64" s="1437">
        <f>'33.'!BM93</f>
        <v>2.8784006738879781E-2</v>
      </c>
      <c r="AC64" s="1437">
        <f>'33.'!BN93</f>
        <v>1.8763570519647972</v>
      </c>
      <c r="AD64" s="1437">
        <f>'33.'!BO93</f>
        <v>0.91686588576728567</v>
      </c>
      <c r="AE64" s="1437">
        <f>'33.'!BP93</f>
        <v>0.89122673213993708</v>
      </c>
      <c r="AF64" s="1437">
        <f>'33.'!BQ93</f>
        <v>2.5639153627348723E-2</v>
      </c>
      <c r="AG64" s="1437">
        <f>'33.'!BR93</f>
        <v>0.95949116619751151</v>
      </c>
      <c r="AH64" s="1437">
        <f>'33.'!BS93</f>
        <v>0.86974410812242653</v>
      </c>
      <c r="AI64" s="1437">
        <f>'33.'!BT93</f>
        <v>8.9747058075084762E-2</v>
      </c>
      <c r="AJ64" s="1437">
        <f>'33.'!BU93</f>
        <v>0</v>
      </c>
      <c r="AK64" s="1437">
        <f>'33.'!BV93</f>
        <v>0</v>
      </c>
      <c r="AL64" s="1437">
        <f>'33.'!BW93</f>
        <v>0</v>
      </c>
    </row>
    <row r="65" spans="1:38" ht="17.100000000000001" customHeight="1">
      <c r="A65" s="1246"/>
      <c r="B65" s="813" t="s">
        <v>1032</v>
      </c>
      <c r="C65" s="1246"/>
      <c r="D65" s="107"/>
      <c r="E65" s="1785">
        <f>'33.'!AP94</f>
        <v>9.56542353591378</v>
      </c>
      <c r="F65" s="1437">
        <f>'33.'!AQ94</f>
        <v>7.5017290138669406</v>
      </c>
      <c r="G65" s="1437">
        <f>'33.'!AR94</f>
        <v>2.0636945220468355</v>
      </c>
      <c r="H65" s="1437">
        <f>'33.'!AS94</f>
        <v>5.8959943973447242</v>
      </c>
      <c r="I65" s="1437">
        <f>'33.'!AT94</f>
        <v>1.9628633828065831</v>
      </c>
      <c r="J65" s="1437">
        <f>'33.'!AU94</f>
        <v>1.3086947128945412</v>
      </c>
      <c r="K65" s="1437">
        <f>'33.'!AV94</f>
        <v>0.6541686699120407</v>
      </c>
      <c r="L65" s="1437">
        <f>'33.'!AW94</f>
        <v>2.6594321412135433</v>
      </c>
      <c r="M65" s="1437">
        <f>'33.'!AX94</f>
        <v>0.82190700991279952</v>
      </c>
      <c r="N65" s="1437">
        <f>'33.'!AY94</f>
        <v>0.76163339023632193</v>
      </c>
      <c r="O65" s="1437">
        <f>'33.'!AZ94</f>
        <v>6.0273619676477937E-2</v>
      </c>
      <c r="P65" s="1437">
        <f>'33.'!BA94</f>
        <v>0.97362097808687775</v>
      </c>
      <c r="Q65" s="1437">
        <f>'33.'!BB94</f>
        <v>0.96506450243299191</v>
      </c>
      <c r="R65" s="1437">
        <f>'33.'!BC94</f>
        <v>8.5564756538858856E-3</v>
      </c>
      <c r="S65" s="1437">
        <f>'33.'!BD94</f>
        <v>0.86390415321386416</v>
      </c>
      <c r="T65" s="1437">
        <f>'33.'!BE94</f>
        <v>0.76043744165985094</v>
      </c>
      <c r="U65" s="1437">
        <f>'33.'!BF94</f>
        <v>0.10346671155401313</v>
      </c>
      <c r="V65" s="1437">
        <f>'33.'!BG94</f>
        <v>1.2736988733246006</v>
      </c>
      <c r="W65" s="1437">
        <f>'33.'!BH94</f>
        <v>0.27932181203762374</v>
      </c>
      <c r="X65" s="1437">
        <f>'33.'!BI94</f>
        <v>0.99437706128697667</v>
      </c>
      <c r="Y65" s="1437">
        <f>'33.'!BJ94</f>
        <v>3.6694291385690523</v>
      </c>
      <c r="Z65" s="1437">
        <f>'33.'!BK94</f>
        <v>0.5132879803419379</v>
      </c>
      <c r="AA65" s="1437">
        <f>'33.'!BL94</f>
        <v>0.47890416304775169</v>
      </c>
      <c r="AB65" s="1437">
        <f>'33.'!BM94</f>
        <v>3.4383817294186332E-2</v>
      </c>
      <c r="AC65" s="1437">
        <f>'33.'!BN94</f>
        <v>3.1561411582271139</v>
      </c>
      <c r="AD65" s="1437">
        <f>'33.'!BO94</f>
        <v>1.6008326650795675</v>
      </c>
      <c r="AE65" s="1437">
        <f>'33.'!BP94</f>
        <v>1.5257973461222751</v>
      </c>
      <c r="AF65" s="1437">
        <f>'33.'!BQ94</f>
        <v>7.5035318957292152E-2</v>
      </c>
      <c r="AG65" s="1437">
        <f>'33.'!BR94</f>
        <v>1.5553084931475467</v>
      </c>
      <c r="AH65" s="1437">
        <f>'33.'!BS94</f>
        <v>1.4218756454355845</v>
      </c>
      <c r="AI65" s="1437">
        <f>'33.'!BT94</f>
        <v>0.13343284771196212</v>
      </c>
      <c r="AJ65" s="1437">
        <f>'33.'!BU94</f>
        <v>0</v>
      </c>
      <c r="AK65" s="1437">
        <f>'33.'!BV94</f>
        <v>0</v>
      </c>
      <c r="AL65" s="1437">
        <f>'33.'!BW94</f>
        <v>0</v>
      </c>
    </row>
    <row r="66" spans="1:38" ht="17.100000000000001" customHeight="1">
      <c r="A66" s="1244"/>
      <c r="B66" s="813" t="s">
        <v>1033</v>
      </c>
      <c r="C66" s="1244"/>
      <c r="D66" s="811"/>
      <c r="E66" s="1785">
        <f>'33.'!AP95</f>
        <v>13.660838781565921</v>
      </c>
      <c r="F66" s="1437">
        <f>'33.'!AQ95</f>
        <v>10.328931835290017</v>
      </c>
      <c r="G66" s="1437">
        <f>'33.'!AR95</f>
        <v>3.3319069462758999</v>
      </c>
      <c r="H66" s="1437">
        <f>'33.'!AS95</f>
        <v>9.7613867120756037</v>
      </c>
      <c r="I66" s="1437">
        <f>'33.'!AT95</f>
        <v>2.8455028073488502</v>
      </c>
      <c r="J66" s="1437">
        <f>'33.'!AU95</f>
        <v>1.8888022015706734</v>
      </c>
      <c r="K66" s="1437">
        <f>'33.'!AV95</f>
        <v>0.95670060577817584</v>
      </c>
      <c r="L66" s="1437">
        <f>'33.'!AW95</f>
        <v>5.0393490719806184</v>
      </c>
      <c r="M66" s="1437">
        <f>'33.'!AX95</f>
        <v>1.170014722978783</v>
      </c>
      <c r="N66" s="1437">
        <f>'33.'!AY95</f>
        <v>1.0518159593386749</v>
      </c>
      <c r="O66" s="1437">
        <f>'33.'!AZ95</f>
        <v>0.11819876364010781</v>
      </c>
      <c r="P66" s="1437">
        <f>'33.'!BA95</f>
        <v>1.9348989627574087</v>
      </c>
      <c r="Q66" s="1437">
        <f>'33.'!BB95</f>
        <v>1.8831408419700251</v>
      </c>
      <c r="R66" s="1437">
        <f>'33.'!BC95</f>
        <v>5.1758120787383038E-2</v>
      </c>
      <c r="S66" s="1437">
        <f>'33.'!BD95</f>
        <v>1.9344353862444248</v>
      </c>
      <c r="T66" s="1437">
        <f>'33.'!BE95</f>
        <v>1.6600158206254014</v>
      </c>
      <c r="U66" s="1437">
        <f>'33.'!BF95</f>
        <v>0.2744195656190237</v>
      </c>
      <c r="V66" s="1437">
        <f>'33.'!BG95</f>
        <v>1.8765348327461435</v>
      </c>
      <c r="W66" s="1437">
        <f>'33.'!BH95</f>
        <v>0.31538748729940225</v>
      </c>
      <c r="X66" s="1437">
        <f>'33.'!BI95</f>
        <v>1.5611473454467404</v>
      </c>
      <c r="Y66" s="1437">
        <f>'33.'!BJ95</f>
        <v>3.8994520694903132</v>
      </c>
      <c r="Z66" s="1437">
        <f>'33.'!BK95</f>
        <v>0.56307069873513715</v>
      </c>
      <c r="AA66" s="1437">
        <f>'33.'!BL95</f>
        <v>0.49133438407521096</v>
      </c>
      <c r="AB66" s="1437">
        <f>'33.'!BM95</f>
        <v>7.1736314659926123E-2</v>
      </c>
      <c r="AC66" s="1437">
        <f>'33.'!BN95</f>
        <v>3.3363813707551748</v>
      </c>
      <c r="AD66" s="1437">
        <f>'33.'!BO95</f>
        <v>1.6398236311065879</v>
      </c>
      <c r="AE66" s="1437">
        <f>'33.'!BP95</f>
        <v>1.5344686464997292</v>
      </c>
      <c r="AF66" s="1437">
        <f>'33.'!BQ95</f>
        <v>0.10535498460685842</v>
      </c>
      <c r="AG66" s="1437">
        <f>'33.'!BR95</f>
        <v>1.6965577396485882</v>
      </c>
      <c r="AH66" s="1437">
        <f>'33.'!BS95</f>
        <v>1.5039664939109065</v>
      </c>
      <c r="AI66" s="1437">
        <f>'33.'!BT95</f>
        <v>0.19259124573768166</v>
      </c>
      <c r="AJ66" s="1437">
        <f>'33.'!BU95</f>
        <v>0</v>
      </c>
      <c r="AK66" s="1437">
        <f>'33.'!BV95</f>
        <v>0</v>
      </c>
      <c r="AL66" s="1437">
        <f>'33.'!BW95</f>
        <v>0</v>
      </c>
    </row>
    <row r="67" spans="1:38" ht="17.100000000000001" customHeight="1">
      <c r="A67" s="1244"/>
      <c r="B67" s="813" t="s">
        <v>1034</v>
      </c>
      <c r="C67" s="1244"/>
      <c r="D67" s="811"/>
      <c r="E67" s="1785">
        <f>'33.'!AP96</f>
        <v>19.261856097573094</v>
      </c>
      <c r="F67" s="1437">
        <f>'33.'!AQ96</f>
        <v>14.486985636660128</v>
      </c>
      <c r="G67" s="1437">
        <f>'33.'!AR96</f>
        <v>4.7748704609129646</v>
      </c>
      <c r="H67" s="1437">
        <f>'33.'!AS96</f>
        <v>14.015429312489019</v>
      </c>
      <c r="I67" s="1437">
        <f>'33.'!AT96</f>
        <v>3.4297462454193171</v>
      </c>
      <c r="J67" s="1437">
        <f>'33.'!AU96</f>
        <v>2.0874633299234633</v>
      </c>
      <c r="K67" s="1437">
        <f>'33.'!AV96</f>
        <v>1.3422829154958547</v>
      </c>
      <c r="L67" s="1437">
        <f>'33.'!AW96</f>
        <v>8.0989569454208201</v>
      </c>
      <c r="M67" s="1437">
        <f>'33.'!AX96</f>
        <v>1.9623754620763327</v>
      </c>
      <c r="N67" s="1437">
        <f>'33.'!AY96</f>
        <v>1.8063661760625109</v>
      </c>
      <c r="O67" s="1437">
        <f>'33.'!AZ96</f>
        <v>0.15600928601382227</v>
      </c>
      <c r="P67" s="1437">
        <f>'33.'!BA96</f>
        <v>2.9533183600763437</v>
      </c>
      <c r="Q67" s="1437">
        <f>'33.'!BB96</f>
        <v>2.82776939566729</v>
      </c>
      <c r="R67" s="1437">
        <f>'33.'!BC96</f>
        <v>0.12554896440905322</v>
      </c>
      <c r="S67" s="1437">
        <f>'33.'!BD96</f>
        <v>3.183263123268143</v>
      </c>
      <c r="T67" s="1437">
        <f>'33.'!BE96</f>
        <v>2.7771489087757195</v>
      </c>
      <c r="U67" s="1437">
        <f>'33.'!BF96</f>
        <v>0.40611421449242363</v>
      </c>
      <c r="V67" s="1437">
        <f>'33.'!BG96</f>
        <v>2.4867261216488843</v>
      </c>
      <c r="W67" s="1437">
        <f>'33.'!BH96</f>
        <v>0.34866725786498798</v>
      </c>
      <c r="X67" s="1437">
        <f>'33.'!BI96</f>
        <v>2.1380588637838964</v>
      </c>
      <c r="Y67" s="1437">
        <f>'33.'!BJ96</f>
        <v>5.2464267850840649</v>
      </c>
      <c r="Z67" s="1437">
        <f>'33.'!BK96</f>
        <v>0.72752825902429819</v>
      </c>
      <c r="AA67" s="1437">
        <f>'33.'!BL96</f>
        <v>0.55693622238321827</v>
      </c>
      <c r="AB67" s="1437">
        <f>'33.'!BM96</f>
        <v>0.17059203664108002</v>
      </c>
      <c r="AC67" s="1437">
        <f>'33.'!BN96</f>
        <v>4.5188985260597665</v>
      </c>
      <c r="AD67" s="1437">
        <f>'33.'!BO96</f>
        <v>2.8389260042610505</v>
      </c>
      <c r="AE67" s="1437">
        <f>'33.'!BP96</f>
        <v>2.5766781477120704</v>
      </c>
      <c r="AF67" s="1437">
        <f>'33.'!BQ96</f>
        <v>0.26224785654898081</v>
      </c>
      <c r="AG67" s="1437">
        <f>'33.'!BR96</f>
        <v>1.6799725217987171</v>
      </c>
      <c r="AH67" s="1437">
        <f>'33.'!BS96</f>
        <v>1.5059561982708625</v>
      </c>
      <c r="AI67" s="1437">
        <f>'33.'!BT96</f>
        <v>0.17401632352785459</v>
      </c>
      <c r="AJ67" s="1437">
        <f>'33.'!BU96</f>
        <v>0</v>
      </c>
      <c r="AK67" s="1437">
        <f>'33.'!BV96</f>
        <v>0</v>
      </c>
      <c r="AL67" s="1437">
        <f>'33.'!BW96</f>
        <v>0</v>
      </c>
    </row>
    <row r="68" spans="1:38" ht="17.100000000000001" customHeight="1">
      <c r="A68" s="1244"/>
      <c r="B68" s="813" t="s">
        <v>1035</v>
      </c>
      <c r="C68" s="1244"/>
      <c r="D68" s="811"/>
      <c r="E68" s="1785">
        <f>'33.'!AP97</f>
        <v>26.210278190686136</v>
      </c>
      <c r="F68" s="1437">
        <f>'33.'!AQ97</f>
        <v>19.919287707910414</v>
      </c>
      <c r="G68" s="1437">
        <f>'33.'!AR97</f>
        <v>6.2909904827757295</v>
      </c>
      <c r="H68" s="1437">
        <f>'33.'!AS97</f>
        <v>21.05229410920025</v>
      </c>
      <c r="I68" s="1437">
        <f>'33.'!AT97</f>
        <v>3.7095711241549458</v>
      </c>
      <c r="J68" s="1437">
        <f>'33.'!AU97</f>
        <v>2.2693431484237303</v>
      </c>
      <c r="K68" s="1437">
        <f>'33.'!AV97</f>
        <v>1.4402279757312151</v>
      </c>
      <c r="L68" s="1437">
        <f>'33.'!AW97</f>
        <v>13.173046663997876</v>
      </c>
      <c r="M68" s="1437">
        <f>'33.'!AX97</f>
        <v>2.1814113118638421</v>
      </c>
      <c r="N68" s="1437">
        <f>'33.'!AY97</f>
        <v>1.9291861408776478</v>
      </c>
      <c r="O68" s="1437">
        <f>'33.'!AZ97</f>
        <v>0.25222517098619424</v>
      </c>
      <c r="P68" s="1437">
        <f>'33.'!BA97</f>
        <v>4.3738947985788625</v>
      </c>
      <c r="Q68" s="1437">
        <f>'33.'!BB97</f>
        <v>4.2585778119954529</v>
      </c>
      <c r="R68" s="1437">
        <f>'33.'!BC97</f>
        <v>0.11531698658340914</v>
      </c>
      <c r="S68" s="1437">
        <f>'33.'!BD97</f>
        <v>6.6177405535551683</v>
      </c>
      <c r="T68" s="1437">
        <f>'33.'!BE97</f>
        <v>5.7023211162767247</v>
      </c>
      <c r="U68" s="1437">
        <f>'33.'!BF97</f>
        <v>0.9154194372784451</v>
      </c>
      <c r="V68" s="1437">
        <f>'33.'!BG97</f>
        <v>4.1696763210474321</v>
      </c>
      <c r="W68" s="1437">
        <f>'33.'!BH97</f>
        <v>0.97422511226010933</v>
      </c>
      <c r="X68" s="1437">
        <f>'33.'!BI97</f>
        <v>3.1954512087873232</v>
      </c>
      <c r="Y68" s="1437">
        <f>'33.'!BJ97</f>
        <v>5.1579840814858766</v>
      </c>
      <c r="Z68" s="1437">
        <f>'33.'!BK97</f>
        <v>0.95578767754072069</v>
      </c>
      <c r="AA68" s="1437">
        <f>'33.'!BL97</f>
        <v>0.90581113495109089</v>
      </c>
      <c r="AB68" s="1437">
        <f>'33.'!BM97</f>
        <v>4.9976542589629837E-2</v>
      </c>
      <c r="AC68" s="1437">
        <f>'33.'!BN97</f>
        <v>4.2021964039451563</v>
      </c>
      <c r="AD68" s="1437">
        <f>'33.'!BO97</f>
        <v>2.2845081099210205</v>
      </c>
      <c r="AE68" s="1437">
        <f>'33.'!BP97</f>
        <v>2.1177286217819224</v>
      </c>
      <c r="AF68" s="1437">
        <f>'33.'!BQ97</f>
        <v>0.16677948813909782</v>
      </c>
      <c r="AG68" s="1437">
        <f>'33.'!BR97</f>
        <v>1.9176882940241364</v>
      </c>
      <c r="AH68" s="1437">
        <f>'33.'!BS97</f>
        <v>1.7620946213437245</v>
      </c>
      <c r="AI68" s="1437">
        <f>'33.'!BT97</f>
        <v>0.15559367268041208</v>
      </c>
      <c r="AJ68" s="1437">
        <f>'33.'!BU97</f>
        <v>0</v>
      </c>
      <c r="AK68" s="1437">
        <f>'33.'!BV97</f>
        <v>0</v>
      </c>
      <c r="AL68" s="1437">
        <f>'33.'!BW97</f>
        <v>0</v>
      </c>
    </row>
    <row r="69" spans="1:38" ht="17.100000000000001" customHeight="1">
      <c r="A69" s="1244"/>
      <c r="B69" s="813" t="s">
        <v>1036</v>
      </c>
      <c r="C69" s="1244"/>
      <c r="D69" s="811"/>
      <c r="E69" s="1785">
        <f>'33.'!AP98</f>
        <v>49.887380310573711</v>
      </c>
      <c r="F69" s="1437">
        <f>'33.'!AQ98</f>
        <v>38.658319675753596</v>
      </c>
      <c r="G69" s="1437">
        <f>'33.'!AR98</f>
        <v>11.229060634820115</v>
      </c>
      <c r="H69" s="1437">
        <f>'33.'!AS98</f>
        <v>39.136112565831169</v>
      </c>
      <c r="I69" s="1437">
        <f>'33.'!AT98</f>
        <v>7.4445937353439691</v>
      </c>
      <c r="J69" s="1437">
        <f>'33.'!AU98</f>
        <v>5.09814944478636</v>
      </c>
      <c r="K69" s="1437">
        <f>'33.'!AV98</f>
        <v>2.3464442905576086</v>
      </c>
      <c r="L69" s="1437">
        <f>'33.'!AW98</f>
        <v>24.229856752048367</v>
      </c>
      <c r="M69" s="1437">
        <f>'33.'!AX98</f>
        <v>3.5492394426603306</v>
      </c>
      <c r="N69" s="1437">
        <f>'33.'!AY98</f>
        <v>3.246617953230027</v>
      </c>
      <c r="O69" s="1437">
        <f>'33.'!AZ98</f>
        <v>0.30262148943030437</v>
      </c>
      <c r="P69" s="1437">
        <f>'33.'!BA98</f>
        <v>6.5029032649288716</v>
      </c>
      <c r="Q69" s="1437">
        <f>'33.'!BB98</f>
        <v>6.3148497545399014</v>
      </c>
      <c r="R69" s="1437">
        <f>'33.'!BC98</f>
        <v>0.18805351038897045</v>
      </c>
      <c r="S69" s="1437">
        <f>'33.'!BD98</f>
        <v>14.177714044459155</v>
      </c>
      <c r="T69" s="1437">
        <f>'33.'!BE98</f>
        <v>12.316885628963664</v>
      </c>
      <c r="U69" s="1437">
        <f>'33.'!BF98</f>
        <v>1.8608284154954908</v>
      </c>
      <c r="V69" s="1437">
        <f>'33.'!BG98</f>
        <v>7.4616620784388257</v>
      </c>
      <c r="W69" s="1437">
        <f>'33.'!BH98</f>
        <v>1.6944306127795656</v>
      </c>
      <c r="X69" s="1437">
        <f>'33.'!BI98</f>
        <v>5.7672314656592594</v>
      </c>
      <c r="Y69" s="1437">
        <f>'33.'!BJ98</f>
        <v>10.75126774474252</v>
      </c>
      <c r="Z69" s="1437">
        <f>'33.'!BK98</f>
        <v>1.8438399064781712</v>
      </c>
      <c r="AA69" s="1437">
        <f>'33.'!BL98</f>
        <v>1.587763887966031</v>
      </c>
      <c r="AB69" s="1437">
        <f>'33.'!BM98</f>
        <v>0.25607601851214029</v>
      </c>
      <c r="AC69" s="1437">
        <f>'33.'!BN98</f>
        <v>8.9074278382643524</v>
      </c>
      <c r="AD69" s="1437">
        <f>'33.'!BO98</f>
        <v>2.9597957351176425</v>
      </c>
      <c r="AE69" s="1437">
        <f>'33.'!BP98</f>
        <v>2.7212715082895507</v>
      </c>
      <c r="AF69" s="1437">
        <f>'33.'!BQ98</f>
        <v>0.23852422682809213</v>
      </c>
      <c r="AG69" s="1437">
        <f>'33.'!BR98</f>
        <v>5.9476321031467094</v>
      </c>
      <c r="AH69" s="1437">
        <f>'33.'!BS98</f>
        <v>5.6783508851984612</v>
      </c>
      <c r="AI69" s="1437">
        <f>'33.'!BT98</f>
        <v>0.26928121794824794</v>
      </c>
      <c r="AJ69" s="1437">
        <f>'33.'!BU98</f>
        <v>0</v>
      </c>
      <c r="AK69" s="1437">
        <f>'33.'!BV98</f>
        <v>0</v>
      </c>
      <c r="AL69" s="1437">
        <f>'33.'!BW98</f>
        <v>0</v>
      </c>
    </row>
    <row r="70" spans="1:38" ht="17.100000000000001" customHeight="1" thickBot="1">
      <c r="A70" s="2328"/>
      <c r="B70" s="1126" t="s">
        <v>1037</v>
      </c>
      <c r="C70" s="1244"/>
      <c r="D70" s="811"/>
      <c r="E70" s="1786">
        <f>'33.'!AP99</f>
        <v>199.36166763339824</v>
      </c>
      <c r="F70" s="1440">
        <f>'33.'!AQ99</f>
        <v>154.78177848750889</v>
      </c>
      <c r="G70" s="1440">
        <f>'33.'!AR99</f>
        <v>44.579889145889361</v>
      </c>
      <c r="H70" s="1440">
        <f>'33.'!AS99</f>
        <v>163.07754229160452</v>
      </c>
      <c r="I70" s="1440">
        <f>'33.'!AT99</f>
        <v>24.302653918027179</v>
      </c>
      <c r="J70" s="1440">
        <f>'33.'!AU99</f>
        <v>19.673108321859313</v>
      </c>
      <c r="K70" s="1440">
        <f>'33.'!AV99</f>
        <v>4.6295455961678611</v>
      </c>
      <c r="L70" s="1440">
        <f>'33.'!AW99</f>
        <v>112.24707578172359</v>
      </c>
      <c r="M70" s="1440">
        <f>'33.'!AX99</f>
        <v>12.855268859205699</v>
      </c>
      <c r="N70" s="1440">
        <f>'33.'!AY99</f>
        <v>10.967520584795022</v>
      </c>
      <c r="O70" s="1440">
        <f>'33.'!AZ99</f>
        <v>1.8877482744106777</v>
      </c>
      <c r="P70" s="1440">
        <f>'33.'!BA99</f>
        <v>18.863815399327056</v>
      </c>
      <c r="Q70" s="1440">
        <f>'33.'!BB99</f>
        <v>18.287498888141911</v>
      </c>
      <c r="R70" s="1440">
        <f>'33.'!BC99</f>
        <v>0.5763165111851456</v>
      </c>
      <c r="S70" s="1440">
        <f>'33.'!BD99</f>
        <v>80.527991523190877</v>
      </c>
      <c r="T70" s="1440">
        <f>'33.'!BE99</f>
        <v>65.489656525363102</v>
      </c>
      <c r="U70" s="1440">
        <f>'33.'!BF99</f>
        <v>15.03833499782778</v>
      </c>
      <c r="V70" s="1440">
        <f>'33.'!BG99</f>
        <v>26.527812591853717</v>
      </c>
      <c r="W70" s="1440">
        <f>'33.'!BH99</f>
        <v>6.9097297742091621</v>
      </c>
      <c r="X70" s="1440">
        <f>'33.'!BI99</f>
        <v>19.618082817644549</v>
      </c>
      <c r="Y70" s="1440">
        <f>'33.'!BJ99</f>
        <v>36.284125341793747</v>
      </c>
      <c r="Z70" s="1440">
        <f>'33.'!BK99</f>
        <v>6.9818038960985387</v>
      </c>
      <c r="AA70" s="1440">
        <f>'33.'!BL99</f>
        <v>5.7768808438256984</v>
      </c>
      <c r="AB70" s="1440">
        <f>'33.'!BM99</f>
        <v>1.2049230522728407</v>
      </c>
      <c r="AC70" s="1440">
        <f>'33.'!BN99</f>
        <v>29.302321445695213</v>
      </c>
      <c r="AD70" s="1440">
        <f>'33.'!BO99</f>
        <v>13.714677352370476</v>
      </c>
      <c r="AE70" s="1440">
        <f>'33.'!BP99</f>
        <v>12.746992471649932</v>
      </c>
      <c r="AF70" s="1440">
        <f>'33.'!BQ99</f>
        <v>0.9676848807205396</v>
      </c>
      <c r="AG70" s="1440">
        <f>'33.'!BR99</f>
        <v>15.587644093324739</v>
      </c>
      <c r="AH70" s="1440">
        <f>'33.'!BS99</f>
        <v>14.930391077664771</v>
      </c>
      <c r="AI70" s="1440">
        <f>'33.'!BT99</f>
        <v>0.65725301565996885</v>
      </c>
      <c r="AJ70" s="1440">
        <f>'33.'!BU99</f>
        <v>0</v>
      </c>
      <c r="AK70" s="1440">
        <f>'33.'!BV99</f>
        <v>0</v>
      </c>
      <c r="AL70" s="1440">
        <f>'33.'!BW99</f>
        <v>0</v>
      </c>
    </row>
    <row r="71" spans="1:38" ht="15" customHeight="1">
      <c r="A71" s="119" t="s">
        <v>2548</v>
      </c>
      <c r="B71" s="2345"/>
      <c r="C71" s="2344"/>
      <c r="D71" s="2344"/>
      <c r="E71" s="2344"/>
      <c r="F71" s="2344"/>
      <c r="G71" s="2344"/>
      <c r="H71" s="2344"/>
      <c r="I71" s="2344"/>
      <c r="J71" s="2344"/>
      <c r="K71" s="2344"/>
      <c r="L71" s="2344"/>
      <c r="M71" s="2344"/>
      <c r="N71" s="2344"/>
      <c r="O71" s="2344"/>
    </row>
    <row r="72" spans="1:38" ht="15" customHeight="1">
      <c r="A72" s="119" t="s">
        <v>2550</v>
      </c>
      <c r="B72" s="2298"/>
      <c r="C72" s="2298"/>
      <c r="D72" s="2298"/>
      <c r="E72" s="2298"/>
      <c r="F72" s="2298"/>
      <c r="G72" s="2298"/>
      <c r="H72" s="2298"/>
      <c r="I72" s="2298"/>
      <c r="J72" s="2298"/>
      <c r="K72" s="2298"/>
      <c r="L72" s="2298"/>
      <c r="M72" s="2298"/>
      <c r="N72" s="2298"/>
      <c r="O72" s="2298"/>
    </row>
    <row r="73" spans="1:38" ht="18" customHeight="1">
      <c r="A73" s="807"/>
      <c r="B73" s="807"/>
      <c r="C73" s="807"/>
      <c r="D73" s="807"/>
    </row>
    <row r="74" spans="1:38" ht="30.75" customHeight="1">
      <c r="A74" s="807"/>
      <c r="B74" s="807"/>
      <c r="C74" s="807"/>
      <c r="D74" s="807"/>
    </row>
    <row r="75" spans="1:38" ht="16.5" customHeight="1">
      <c r="A75" s="807"/>
      <c r="B75" s="807"/>
      <c r="C75" s="807"/>
      <c r="D75" s="807"/>
    </row>
    <row r="76" spans="1:38" ht="33" customHeight="1">
      <c r="A76" s="807"/>
      <c r="B76" s="807"/>
      <c r="C76" s="807"/>
      <c r="D76" s="807"/>
    </row>
    <row r="77" spans="1:38" ht="15.75" customHeight="1">
      <c r="A77" s="807"/>
      <c r="B77" s="807"/>
      <c r="C77" s="807"/>
      <c r="D77" s="807"/>
      <c r="AE77" s="807"/>
    </row>
    <row r="78" spans="1:38" ht="15.75" customHeight="1">
      <c r="A78" s="807"/>
      <c r="B78" s="807"/>
      <c r="C78" s="807"/>
      <c r="D78" s="807"/>
    </row>
    <row r="79" spans="1:38" ht="15.75" customHeight="1">
      <c r="A79" s="807"/>
      <c r="B79" s="807"/>
      <c r="C79" s="807"/>
      <c r="D79" s="807"/>
    </row>
    <row r="80" spans="1:38" ht="15.75" customHeight="1">
      <c r="A80" s="807"/>
      <c r="B80" s="807"/>
      <c r="C80" s="807"/>
      <c r="D80" s="807"/>
    </row>
    <row r="81" spans="1:4" ht="16.5" customHeight="1">
      <c r="A81" s="807"/>
      <c r="B81" s="807"/>
      <c r="C81" s="807"/>
      <c r="D81" s="807"/>
    </row>
    <row r="82" spans="1:4" ht="15">
      <c r="A82" s="807"/>
      <c r="B82" s="807"/>
      <c r="C82" s="807"/>
      <c r="D82" s="807"/>
    </row>
    <row r="83" spans="1:4" ht="15">
      <c r="A83" s="807"/>
      <c r="B83" s="807"/>
      <c r="C83" s="807"/>
      <c r="D83" s="807"/>
    </row>
    <row r="84" spans="1:4" ht="46.5" customHeight="1">
      <c r="A84" s="807"/>
      <c r="B84" s="807"/>
      <c r="C84" s="807"/>
      <c r="D84" s="807"/>
    </row>
    <row r="85" spans="1:4" ht="30.75" customHeight="1">
      <c r="A85" s="807"/>
      <c r="B85" s="807"/>
      <c r="C85" s="807"/>
      <c r="D85" s="807"/>
    </row>
    <row r="86" spans="1:4" ht="15">
      <c r="A86" s="807"/>
      <c r="B86" s="807"/>
      <c r="C86" s="807"/>
      <c r="D86" s="807"/>
    </row>
    <row r="87" spans="1:4" ht="33" customHeight="1">
      <c r="A87" s="807"/>
      <c r="B87" s="807"/>
      <c r="C87" s="807"/>
      <c r="D87" s="807"/>
    </row>
    <row r="88" spans="1:4" ht="15">
      <c r="A88" s="807"/>
      <c r="B88" s="807"/>
      <c r="C88" s="807"/>
      <c r="D88" s="807"/>
    </row>
    <row r="89" spans="1:4" ht="15">
      <c r="A89" s="807"/>
      <c r="B89" s="807"/>
      <c r="C89" s="807"/>
      <c r="D89" s="807"/>
    </row>
    <row r="90" spans="1:4" ht="15">
      <c r="A90" s="807"/>
      <c r="B90" s="807"/>
      <c r="C90" s="807"/>
      <c r="D90" s="807"/>
    </row>
    <row r="91" spans="1:4" ht="15">
      <c r="A91" s="807"/>
      <c r="B91" s="807"/>
      <c r="C91" s="807"/>
      <c r="D91" s="807"/>
    </row>
    <row r="92" spans="1:4" ht="15">
      <c r="A92" s="807"/>
      <c r="B92" s="807"/>
      <c r="C92" s="807"/>
      <c r="D92" s="807"/>
    </row>
    <row r="93" spans="1:4" ht="15">
      <c r="A93" s="807"/>
      <c r="B93" s="807"/>
      <c r="C93" s="807"/>
      <c r="D93" s="807"/>
    </row>
    <row r="94" spans="1:4" ht="15">
      <c r="A94" s="807"/>
      <c r="B94" s="807"/>
      <c r="C94" s="807"/>
      <c r="D94" s="807"/>
    </row>
    <row r="95" spans="1:4" ht="15">
      <c r="A95" s="807"/>
      <c r="B95" s="807"/>
      <c r="C95" s="807"/>
      <c r="D95" s="807"/>
    </row>
    <row r="96" spans="1:4" ht="15">
      <c r="A96" s="807"/>
      <c r="B96" s="807"/>
      <c r="C96" s="807"/>
      <c r="D96" s="807"/>
    </row>
  </sheetData>
  <mergeCells count="65">
    <mergeCell ref="A60:C60"/>
    <mergeCell ref="A9:C9"/>
    <mergeCell ref="W6:W7"/>
    <mergeCell ref="X6:X7"/>
    <mergeCell ref="A49:C49"/>
    <mergeCell ref="A22:C22"/>
    <mergeCell ref="A23:C23"/>
    <mergeCell ref="A24:D24"/>
    <mergeCell ref="A25:D25"/>
    <mergeCell ref="A26:D26"/>
    <mergeCell ref="A27:D27"/>
    <mergeCell ref="A28:D28"/>
    <mergeCell ref="A29:D29"/>
    <mergeCell ref="A30:D30"/>
    <mergeCell ref="A31:C31"/>
    <mergeCell ref="A38:C38"/>
    <mergeCell ref="A21:C21"/>
    <mergeCell ref="A10:C10"/>
    <mergeCell ref="A11:C11"/>
    <mergeCell ref="A12:C12"/>
    <mergeCell ref="A13:C13"/>
    <mergeCell ref="A14:C14"/>
    <mergeCell ref="A15:C15"/>
    <mergeCell ref="A16:C16"/>
    <mergeCell ref="A17:C17"/>
    <mergeCell ref="A18:C18"/>
    <mergeCell ref="A19:C19"/>
    <mergeCell ref="A20:C20"/>
    <mergeCell ref="A8:C8"/>
    <mergeCell ref="A1:R1"/>
    <mergeCell ref="A3:C7"/>
    <mergeCell ref="N3:O3"/>
    <mergeCell ref="Q3:R3"/>
    <mergeCell ref="I5:K5"/>
    <mergeCell ref="O5:R5"/>
    <mergeCell ref="E3:G4"/>
    <mergeCell ref="H4:H7"/>
    <mergeCell ref="I6:I7"/>
    <mergeCell ref="J6:J7"/>
    <mergeCell ref="K6:K7"/>
    <mergeCell ref="L6:L7"/>
    <mergeCell ref="M6:O6"/>
    <mergeCell ref="P6:R6"/>
    <mergeCell ref="F5:F7"/>
    <mergeCell ref="G5:G7"/>
    <mergeCell ref="AD6:AF6"/>
    <mergeCell ref="AG6:AI6"/>
    <mergeCell ref="AB6:AB7"/>
    <mergeCell ref="AC6:AC7"/>
    <mergeCell ref="S5:U5"/>
    <mergeCell ref="V5:X5"/>
    <mergeCell ref="Z5:AB5"/>
    <mergeCell ref="Z6:Z7"/>
    <mergeCell ref="AA6:AA7"/>
    <mergeCell ref="S6:U6"/>
    <mergeCell ref="V6:V7"/>
    <mergeCell ref="Y4:Y7"/>
    <mergeCell ref="AC5:AI5"/>
    <mergeCell ref="AK5:AK7"/>
    <mergeCell ref="AL5:AL7"/>
    <mergeCell ref="AD7:AD8"/>
    <mergeCell ref="AG7:AG8"/>
    <mergeCell ref="AJ3:AL4"/>
    <mergeCell ref="Z4:AI4"/>
    <mergeCell ref="AJ5:AJ7"/>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8" max="71"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100"/>
  <sheetViews>
    <sheetView view="pageBreakPreview" zoomScaleNormal="50" zoomScaleSheetLayoutView="100" workbookViewId="0">
      <selection activeCell="N44" sqref="N44"/>
    </sheetView>
  </sheetViews>
  <sheetFormatPr defaultColWidth="9.140625" defaultRowHeight="15.75"/>
  <cols>
    <col min="1" max="1" width="2.28515625" style="123" customWidth="1"/>
    <col min="2" max="2" width="18.7109375" style="123" customWidth="1"/>
    <col min="3" max="3" width="2.28515625" style="123" customWidth="1"/>
    <col min="4" max="4" width="1.7109375" style="124" customWidth="1"/>
    <col min="5" max="5" width="6.5703125" style="807" customWidth="1"/>
    <col min="6" max="6" width="6.140625" style="807" customWidth="1"/>
    <col min="7" max="13" width="4.5703125" style="807" customWidth="1"/>
    <col min="14" max="14" width="5.5703125" style="807" customWidth="1"/>
    <col min="15" max="15" width="6" style="807" customWidth="1"/>
    <col min="16" max="16" width="4.42578125" style="807" customWidth="1"/>
    <col min="17" max="22" width="4.85546875" style="807" customWidth="1"/>
    <col min="23" max="23" width="5.7109375" style="807" customWidth="1"/>
    <col min="24" max="30" width="4.140625" style="807" customWidth="1"/>
    <col min="31" max="38" width="4.85546875" style="807" customWidth="1"/>
    <col min="39" max="45" width="5" style="807" customWidth="1"/>
    <col min="46" max="46" width="5" style="814" customWidth="1"/>
    <col min="47" max="47" width="2.28515625" style="123" customWidth="1"/>
    <col min="48" max="48" width="18.7109375" style="123" customWidth="1"/>
    <col min="49" max="49" width="2.28515625" style="123" customWidth="1"/>
    <col min="50" max="50" width="1.7109375" style="124" customWidth="1"/>
    <col min="51" max="58" width="7.85546875" style="807" customWidth="1"/>
    <col min="59" max="62" width="6.140625" style="807" customWidth="1"/>
    <col min="63" max="65" width="7.85546875" style="807" customWidth="1"/>
    <col min="66" max="66" width="7.85546875" style="814" customWidth="1"/>
    <col min="67" max="75" width="7.85546875" style="807" customWidth="1"/>
    <col min="76" max="76" width="8.140625" style="814" customWidth="1"/>
    <col min="77" max="78" width="9.140625" style="807"/>
    <col min="79" max="120" width="9.140625" style="807" customWidth="1"/>
    <col min="121" max="16384" width="9.140625" style="807"/>
  </cols>
  <sheetData>
    <row r="1" spans="1:146" s="1323" customFormat="1" ht="35.1" customHeight="1">
      <c r="A1" s="2733" t="s">
        <v>1508</v>
      </c>
      <c r="B1" s="2733"/>
      <c r="C1" s="2733"/>
      <c r="D1" s="2733"/>
      <c r="E1" s="2733"/>
      <c r="F1" s="2733"/>
      <c r="G1" s="2733"/>
      <c r="H1" s="2733"/>
      <c r="I1" s="2733"/>
      <c r="J1" s="2733"/>
      <c r="K1" s="2733"/>
      <c r="L1" s="2733"/>
      <c r="M1" s="2733"/>
      <c r="N1" s="2733"/>
      <c r="O1" s="2733"/>
      <c r="P1" s="2733"/>
      <c r="Q1" s="2733"/>
      <c r="R1" s="2733"/>
      <c r="S1" s="2733"/>
      <c r="T1" s="2733"/>
      <c r="U1" s="2733"/>
      <c r="V1" s="2733"/>
      <c r="W1" s="1322" t="s">
        <v>1431</v>
      </c>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2339"/>
      <c r="AU1" s="2733" t="s">
        <v>1509</v>
      </c>
      <c r="AV1" s="2733"/>
      <c r="AW1" s="2733"/>
      <c r="AX1" s="2733"/>
      <c r="AY1" s="2733"/>
      <c r="AZ1" s="2733"/>
      <c r="BA1" s="2733"/>
      <c r="BB1" s="2733"/>
      <c r="BC1" s="2733"/>
      <c r="BD1" s="2733"/>
      <c r="BE1" s="2733"/>
      <c r="BF1" s="2733"/>
      <c r="BG1" s="2733"/>
      <c r="BH1" s="2733"/>
      <c r="BI1" s="2733"/>
      <c r="BJ1" s="2733"/>
      <c r="BK1" s="1322" t="s">
        <v>1430</v>
      </c>
      <c r="BL1" s="1322"/>
      <c r="BM1" s="1322"/>
      <c r="BN1" s="1322"/>
      <c r="BO1" s="1322"/>
      <c r="BP1" s="1322"/>
      <c r="BQ1" s="1322"/>
      <c r="BR1" s="1322"/>
      <c r="BS1" s="1322"/>
      <c r="BT1" s="1322"/>
      <c r="BU1" s="1322"/>
      <c r="BV1" s="1322"/>
      <c r="BW1" s="1322"/>
      <c r="BX1" s="2339"/>
    </row>
    <row r="2" spans="1:146" ht="15" customHeight="1" thickBot="1">
      <c r="A2" s="807"/>
      <c r="B2" s="103"/>
      <c r="C2" s="103"/>
      <c r="D2" s="104"/>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2763" t="s">
        <v>924</v>
      </c>
      <c r="AS2" s="2763"/>
      <c r="AT2" s="2763"/>
      <c r="AU2" s="807"/>
      <c r="AV2" s="103"/>
      <c r="AW2" s="103"/>
      <c r="AX2" s="104"/>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612"/>
      <c r="BX2" s="612" t="s">
        <v>36</v>
      </c>
    </row>
    <row r="3" spans="1:146" s="478" customFormat="1" ht="15" customHeight="1">
      <c r="A3" s="2621" t="s">
        <v>1</v>
      </c>
      <c r="B3" s="2621"/>
      <c r="C3" s="2621"/>
      <c r="D3" s="1252"/>
      <c r="E3" s="2759" t="s">
        <v>1418</v>
      </c>
      <c r="F3" s="1235"/>
      <c r="G3" s="1235"/>
      <c r="H3" s="1235"/>
      <c r="I3" s="1235"/>
      <c r="J3" s="1235"/>
      <c r="K3" s="477"/>
      <c r="L3" s="477"/>
      <c r="U3" s="2718" t="s">
        <v>1421</v>
      </c>
      <c r="V3" s="2718"/>
      <c r="W3" s="479" t="s">
        <v>329</v>
      </c>
      <c r="AC3" s="2718"/>
      <c r="AD3" s="2718"/>
      <c r="AE3" s="479"/>
      <c r="AK3" s="479"/>
      <c r="AL3" s="479"/>
      <c r="AN3" s="1235"/>
      <c r="AO3" s="1235"/>
      <c r="AP3" s="1235"/>
      <c r="AQ3" s="1235"/>
      <c r="AR3" s="477"/>
      <c r="AT3" s="484"/>
      <c r="AU3" s="2621" t="s">
        <v>1</v>
      </c>
      <c r="AV3" s="2621"/>
      <c r="AW3" s="2621"/>
      <c r="AX3" s="1252"/>
      <c r="AY3" s="1233"/>
      <c r="AZ3" s="1235"/>
      <c r="BA3" s="1235"/>
      <c r="BB3" s="1235"/>
      <c r="BC3" s="1235"/>
      <c r="BD3" s="477"/>
      <c r="BE3" s="1233"/>
      <c r="BF3" s="1233"/>
      <c r="BG3" s="1233"/>
      <c r="BH3" s="1233"/>
      <c r="BI3" s="2718" t="s">
        <v>1421</v>
      </c>
      <c r="BJ3" s="2718"/>
      <c r="BK3" s="479" t="s">
        <v>329</v>
      </c>
      <c r="BN3" s="479"/>
      <c r="BO3" s="479"/>
      <c r="BP3" s="479"/>
      <c r="BV3" s="479"/>
      <c r="BW3" s="1234"/>
      <c r="BX3" s="2719" t="s">
        <v>1420</v>
      </c>
      <c r="BY3" s="484"/>
      <c r="CF3" s="485"/>
    </row>
    <row r="4" spans="1:146" s="478" customFormat="1" ht="15" customHeight="1">
      <c r="A4" s="2622"/>
      <c r="B4" s="2622"/>
      <c r="C4" s="2622"/>
      <c r="D4" s="1360"/>
      <c r="E4" s="2708"/>
      <c r="K4" s="1361"/>
      <c r="L4" s="1361"/>
      <c r="M4" s="1362"/>
      <c r="N4" s="1362"/>
      <c r="O4" s="1362"/>
      <c r="P4" s="1362"/>
      <c r="Q4" s="1362"/>
      <c r="R4" s="1362"/>
      <c r="S4" s="1362"/>
      <c r="T4" s="1362"/>
      <c r="U4" s="1362"/>
      <c r="V4" s="1361"/>
      <c r="W4" s="1362"/>
      <c r="X4" s="1362"/>
      <c r="Y4" s="1362"/>
      <c r="Z4" s="1362"/>
      <c r="AA4" s="1362"/>
      <c r="AB4" s="1362"/>
      <c r="AC4" s="1362"/>
      <c r="AD4" s="1361" t="s">
        <v>1671</v>
      </c>
      <c r="AE4" s="1362" t="s">
        <v>1672</v>
      </c>
      <c r="AF4" s="1362"/>
      <c r="AG4" s="1362"/>
      <c r="AH4" s="1362"/>
      <c r="AI4" s="1362"/>
      <c r="AJ4" s="1362"/>
      <c r="AK4" s="1362"/>
      <c r="AL4" s="1362"/>
      <c r="AM4" s="1362"/>
      <c r="AR4" s="1361"/>
      <c r="AS4" s="1362"/>
      <c r="AT4" s="1362"/>
      <c r="AU4" s="2622"/>
      <c r="AV4" s="2622"/>
      <c r="AW4" s="2622"/>
      <c r="AX4" s="1360"/>
      <c r="AY4" s="2764" t="s">
        <v>1673</v>
      </c>
      <c r="AZ4" s="2765"/>
      <c r="BA4" s="2765"/>
      <c r="BB4" s="2765"/>
      <c r="BC4" s="2765"/>
      <c r="BD4" s="2765"/>
      <c r="BE4" s="2765"/>
      <c r="BF4" s="2765"/>
      <c r="BG4" s="2765"/>
      <c r="BH4" s="2765"/>
      <c r="BI4" s="2765"/>
      <c r="BJ4" s="2765"/>
      <c r="BK4" s="2765"/>
      <c r="BL4" s="2765"/>
      <c r="BM4" s="2765"/>
      <c r="BN4" s="2765"/>
      <c r="BO4" s="2765"/>
      <c r="BP4" s="2765"/>
      <c r="BQ4" s="2765"/>
      <c r="BR4" s="2765"/>
      <c r="BS4" s="2765"/>
      <c r="BT4" s="2765"/>
      <c r="BU4" s="2765"/>
      <c r="BV4" s="2765"/>
      <c r="BW4" s="2766"/>
      <c r="BX4" s="2706"/>
      <c r="BY4" s="484"/>
      <c r="CF4" s="485"/>
    </row>
    <row r="5" spans="1:146" s="478" customFormat="1" ht="15" customHeight="1">
      <c r="A5" s="2622"/>
      <c r="B5" s="2622"/>
      <c r="C5" s="2622"/>
      <c r="D5" s="1360"/>
      <c r="E5" s="2708"/>
      <c r="F5" s="2761" t="s">
        <v>1674</v>
      </c>
      <c r="G5" s="2755"/>
      <c r="H5" s="2755"/>
      <c r="I5" s="2755"/>
      <c r="J5" s="2755"/>
      <c r="K5" s="2755"/>
      <c r="L5" s="2755"/>
      <c r="M5" s="2756"/>
      <c r="N5" s="2760" t="s">
        <v>1688</v>
      </c>
      <c r="O5" s="1364"/>
      <c r="P5" s="1364"/>
      <c r="Q5" s="1364"/>
      <c r="R5" s="1364"/>
      <c r="S5" s="1364"/>
      <c r="T5" s="1364"/>
      <c r="U5" s="1364"/>
      <c r="V5" s="2758" t="s">
        <v>1675</v>
      </c>
      <c r="W5" s="2758"/>
      <c r="X5" s="2758"/>
      <c r="Y5" s="2758"/>
      <c r="Z5" s="2758"/>
      <c r="AA5" s="2758"/>
      <c r="AB5" s="2758"/>
      <c r="AC5" s="2758"/>
      <c r="AD5" s="2758"/>
      <c r="AE5" s="2753" t="s">
        <v>1676</v>
      </c>
      <c r="AF5" s="2753"/>
      <c r="AG5" s="2753"/>
      <c r="AH5" s="2753"/>
      <c r="AI5" s="2753"/>
      <c r="AJ5" s="2753"/>
      <c r="AK5" s="2753"/>
      <c r="AL5" s="2754"/>
      <c r="AM5" s="2760" t="s">
        <v>1677</v>
      </c>
      <c r="AN5" s="2755"/>
      <c r="AO5" s="2755"/>
      <c r="AP5" s="2755"/>
      <c r="AQ5" s="2755"/>
      <c r="AR5" s="2755"/>
      <c r="AS5" s="2755"/>
      <c r="AT5" s="2756"/>
      <c r="AU5" s="2622"/>
      <c r="AV5" s="2622"/>
      <c r="AW5" s="2622"/>
      <c r="AX5" s="1360"/>
      <c r="AY5" s="2760" t="s">
        <v>1678</v>
      </c>
      <c r="AZ5" s="2755"/>
      <c r="BA5" s="2755"/>
      <c r="BB5" s="2755"/>
      <c r="BC5" s="2755"/>
      <c r="BD5" s="2755"/>
      <c r="BE5" s="2755"/>
      <c r="BF5" s="2756"/>
      <c r="BG5" s="2760" t="s">
        <v>1679</v>
      </c>
      <c r="BH5" s="2755"/>
      <c r="BI5" s="2755"/>
      <c r="BJ5" s="2755"/>
      <c r="BK5" s="2755"/>
      <c r="BL5" s="2755"/>
      <c r="BM5" s="2755"/>
      <c r="BN5" s="2755"/>
      <c r="BO5" s="2755"/>
      <c r="BP5" s="2755"/>
      <c r="BQ5" s="2755"/>
      <c r="BR5" s="2755"/>
      <c r="BS5" s="2755"/>
      <c r="BT5" s="2755"/>
      <c r="BU5" s="2755"/>
      <c r="BV5" s="2755"/>
      <c r="BW5" s="2756"/>
      <c r="BX5" s="2706"/>
      <c r="BY5" s="484"/>
    </row>
    <row r="6" spans="1:146" s="478" customFormat="1" ht="15" customHeight="1">
      <c r="A6" s="2622"/>
      <c r="B6" s="2622"/>
      <c r="C6" s="2622"/>
      <c r="D6" s="1360"/>
      <c r="E6" s="2708"/>
      <c r="F6" s="2751" t="s">
        <v>1680</v>
      </c>
      <c r="G6" s="2757" t="s">
        <v>1681</v>
      </c>
      <c r="H6" s="2757" t="s">
        <v>1682</v>
      </c>
      <c r="I6" s="2757" t="s">
        <v>1683</v>
      </c>
      <c r="J6" s="2757" t="s">
        <v>1684</v>
      </c>
      <c r="K6" s="2757" t="s">
        <v>1685</v>
      </c>
      <c r="L6" s="2757" t="s">
        <v>1686</v>
      </c>
      <c r="M6" s="2757" t="s">
        <v>1687</v>
      </c>
      <c r="N6" s="2768"/>
      <c r="O6" s="2760" t="s">
        <v>1689</v>
      </c>
      <c r="P6" s="2755"/>
      <c r="Q6" s="2755"/>
      <c r="R6" s="2755"/>
      <c r="S6" s="2755"/>
      <c r="T6" s="2755"/>
      <c r="U6" s="2755"/>
      <c r="V6" s="2756"/>
      <c r="W6" s="2760" t="s">
        <v>1690</v>
      </c>
      <c r="X6" s="2761"/>
      <c r="Y6" s="2761"/>
      <c r="Z6" s="2761"/>
      <c r="AA6" s="2761"/>
      <c r="AB6" s="2761"/>
      <c r="AC6" s="2761"/>
      <c r="AD6" s="2762"/>
      <c r="AE6" s="2761" t="s">
        <v>1691</v>
      </c>
      <c r="AF6" s="2755"/>
      <c r="AG6" s="2755"/>
      <c r="AH6" s="2755"/>
      <c r="AI6" s="2755"/>
      <c r="AJ6" s="2755"/>
      <c r="AK6" s="2755"/>
      <c r="AL6" s="2756"/>
      <c r="AM6" s="2751" t="s">
        <v>1680</v>
      </c>
      <c r="AN6" s="2757" t="s">
        <v>1681</v>
      </c>
      <c r="AO6" s="2757" t="s">
        <v>1682</v>
      </c>
      <c r="AP6" s="2757" t="s">
        <v>1683</v>
      </c>
      <c r="AQ6" s="2757" t="s">
        <v>1684</v>
      </c>
      <c r="AR6" s="2757" t="s">
        <v>1685</v>
      </c>
      <c r="AS6" s="2757" t="s">
        <v>1686</v>
      </c>
      <c r="AT6" s="2760" t="s">
        <v>1687</v>
      </c>
      <c r="AU6" s="2622"/>
      <c r="AV6" s="2622"/>
      <c r="AW6" s="2622"/>
      <c r="AX6" s="1360"/>
      <c r="AY6" s="2751" t="s">
        <v>1680</v>
      </c>
      <c r="AZ6" s="2757" t="s">
        <v>1681</v>
      </c>
      <c r="BA6" s="2757" t="s">
        <v>1682</v>
      </c>
      <c r="BB6" s="2757" t="s">
        <v>1683</v>
      </c>
      <c r="BC6" s="2757" t="s">
        <v>1684</v>
      </c>
      <c r="BD6" s="2757" t="s">
        <v>1685</v>
      </c>
      <c r="BE6" s="2757" t="s">
        <v>1686</v>
      </c>
      <c r="BF6" s="2757" t="s">
        <v>1687</v>
      </c>
      <c r="BG6" s="2751" t="s">
        <v>1688</v>
      </c>
      <c r="BH6" s="2761" t="s">
        <v>1695</v>
      </c>
      <c r="BI6" s="2761"/>
      <c r="BJ6" s="2761"/>
      <c r="BK6" s="2761"/>
      <c r="BL6" s="2761"/>
      <c r="BM6" s="2761"/>
      <c r="BN6" s="2761"/>
      <c r="BO6" s="2762"/>
      <c r="BP6" s="2760" t="s">
        <v>1713</v>
      </c>
      <c r="BQ6" s="2755"/>
      <c r="BR6" s="2755"/>
      <c r="BS6" s="2755"/>
      <c r="BT6" s="2755"/>
      <c r="BU6" s="2755"/>
      <c r="BV6" s="2755"/>
      <c r="BW6" s="2756"/>
      <c r="BX6" s="2706"/>
      <c r="BY6" s="484"/>
    </row>
    <row r="7" spans="1:146" s="478" customFormat="1" ht="73.5" customHeight="1" thickBot="1">
      <c r="A7" s="2623"/>
      <c r="B7" s="2623"/>
      <c r="C7" s="2623"/>
      <c r="D7" s="1378"/>
      <c r="E7" s="2709"/>
      <c r="F7" s="2752"/>
      <c r="G7" s="2752"/>
      <c r="H7" s="2752"/>
      <c r="I7" s="2752"/>
      <c r="J7" s="2752"/>
      <c r="K7" s="2752"/>
      <c r="L7" s="2752"/>
      <c r="M7" s="2752"/>
      <c r="N7" s="2767"/>
      <c r="O7" s="1377" t="s">
        <v>1680</v>
      </c>
      <c r="P7" s="1366" t="s">
        <v>1681</v>
      </c>
      <c r="Q7" s="1366" t="s">
        <v>1682</v>
      </c>
      <c r="R7" s="1366" t="s">
        <v>1683</v>
      </c>
      <c r="S7" s="1366" t="s">
        <v>1684</v>
      </c>
      <c r="T7" s="1366" t="s">
        <v>1685</v>
      </c>
      <c r="U7" s="1366" t="s">
        <v>1686</v>
      </c>
      <c r="V7" s="1366" t="s">
        <v>1687</v>
      </c>
      <c r="W7" s="1377" t="s">
        <v>1680</v>
      </c>
      <c r="X7" s="1366" t="s">
        <v>1681</v>
      </c>
      <c r="Y7" s="1366" t="s">
        <v>1682</v>
      </c>
      <c r="Z7" s="1366" t="s">
        <v>1683</v>
      </c>
      <c r="AA7" s="1366" t="s">
        <v>1684</v>
      </c>
      <c r="AB7" s="1366" t="s">
        <v>1685</v>
      </c>
      <c r="AC7" s="1366" t="s">
        <v>1686</v>
      </c>
      <c r="AD7" s="1366" t="s">
        <v>1715</v>
      </c>
      <c r="AE7" s="1377" t="s">
        <v>1680</v>
      </c>
      <c r="AF7" s="1366" t="s">
        <v>1681</v>
      </c>
      <c r="AG7" s="1366" t="s">
        <v>1682</v>
      </c>
      <c r="AH7" s="1366" t="s">
        <v>1683</v>
      </c>
      <c r="AI7" s="1366" t="s">
        <v>1684</v>
      </c>
      <c r="AJ7" s="1366" t="s">
        <v>1685</v>
      </c>
      <c r="AK7" s="1366" t="s">
        <v>1686</v>
      </c>
      <c r="AL7" s="1366" t="s">
        <v>1687</v>
      </c>
      <c r="AM7" s="2752"/>
      <c r="AN7" s="2752"/>
      <c r="AO7" s="2752"/>
      <c r="AP7" s="2752"/>
      <c r="AQ7" s="2752"/>
      <c r="AR7" s="2752"/>
      <c r="AS7" s="2752"/>
      <c r="AT7" s="2767"/>
      <c r="AU7" s="2623"/>
      <c r="AV7" s="2623"/>
      <c r="AW7" s="2623"/>
      <c r="AX7" s="1378"/>
      <c r="AY7" s="2752"/>
      <c r="AZ7" s="2752"/>
      <c r="BA7" s="2752"/>
      <c r="BB7" s="2752"/>
      <c r="BC7" s="2752"/>
      <c r="BD7" s="2752"/>
      <c r="BE7" s="2752"/>
      <c r="BF7" s="2752"/>
      <c r="BG7" s="2752"/>
      <c r="BH7" s="1378" t="s">
        <v>1680</v>
      </c>
      <c r="BI7" s="1366" t="s">
        <v>1681</v>
      </c>
      <c r="BJ7" s="1366" t="s">
        <v>1682</v>
      </c>
      <c r="BK7" s="1366" t="s">
        <v>1683</v>
      </c>
      <c r="BL7" s="1366" t="s">
        <v>1684</v>
      </c>
      <c r="BM7" s="1366" t="s">
        <v>1685</v>
      </c>
      <c r="BN7" s="1366" t="s">
        <v>1686</v>
      </c>
      <c r="BO7" s="1366" t="s">
        <v>1687</v>
      </c>
      <c r="BP7" s="1377" t="s">
        <v>1680</v>
      </c>
      <c r="BQ7" s="1366" t="s">
        <v>1681</v>
      </c>
      <c r="BR7" s="1366" t="s">
        <v>1682</v>
      </c>
      <c r="BS7" s="1366" t="s">
        <v>1683</v>
      </c>
      <c r="BT7" s="1366" t="s">
        <v>1684</v>
      </c>
      <c r="BU7" s="1366" t="s">
        <v>1685</v>
      </c>
      <c r="BV7" s="1366" t="s">
        <v>1686</v>
      </c>
      <c r="BW7" s="1366" t="s">
        <v>1715</v>
      </c>
      <c r="BX7" s="2707"/>
      <c r="BY7" s="484"/>
      <c r="CA7" s="1363" t="str">
        <f>CA30</f>
        <v>員工人數合計119(計)</v>
      </c>
      <c r="CB7" s="1363" t="str">
        <f t="shared" ref="CB7:EN7" si="0">CB30</f>
        <v>管理合計</v>
      </c>
      <c r="CC7" s="1363" t="str">
        <f t="shared" si="0"/>
        <v>管理人員員工人數110-1(計)</v>
      </c>
      <c r="CD7" s="1363" t="str">
        <f t="shared" si="0"/>
        <v>管理人員員工人數110-2(計)</v>
      </c>
      <c r="CE7" s="1363" t="str">
        <f t="shared" si="0"/>
        <v>管理人員員工人數110-3(計)</v>
      </c>
      <c r="CF7" s="1363" t="str">
        <f t="shared" si="0"/>
        <v>管理人員員工人數110-4(計)</v>
      </c>
      <c r="CG7" s="1363" t="str">
        <f t="shared" si="0"/>
        <v>管理人員員工人數110-5(計)</v>
      </c>
      <c r="CH7" s="1363" t="str">
        <f t="shared" si="0"/>
        <v>管理人員員工人數110-6(計)</v>
      </c>
      <c r="CI7" s="1363" t="str">
        <f t="shared" si="0"/>
        <v>管理人員員工人數110-7(計)</v>
      </c>
      <c r="CJ7" s="1363" t="str">
        <f t="shared" si="0"/>
        <v>職員中的專技人員</v>
      </c>
      <c r="CK7" s="1363" t="str">
        <f t="shared" si="0"/>
        <v>專任工程合計</v>
      </c>
      <c r="CL7" s="1363" t="str">
        <f t="shared" si="0"/>
        <v>專任工程人員員工人數111-1(計)</v>
      </c>
      <c r="CM7" s="1363" t="str">
        <f t="shared" si="0"/>
        <v>專任工程人員員工人數111-2(計)</v>
      </c>
      <c r="CN7" s="1363" t="str">
        <f t="shared" si="0"/>
        <v>專任工程人員員工人數111-3(計)</v>
      </c>
      <c r="CO7" s="1363" t="str">
        <f t="shared" si="0"/>
        <v>專任工程人員員工人數111-4(計)</v>
      </c>
      <c r="CP7" s="1363" t="str">
        <f t="shared" si="0"/>
        <v>專任工程人員員工人數111-5(計)</v>
      </c>
      <c r="CQ7" s="1363" t="str">
        <f t="shared" si="0"/>
        <v>專任工程人員員工人數111-6(計)</v>
      </c>
      <c r="CR7" s="1363" t="str">
        <f t="shared" si="0"/>
        <v>專任工程人員員工人數111-7(計)</v>
      </c>
      <c r="CS7" s="1363" t="str">
        <f t="shared" si="0"/>
        <v>工地主任合計</v>
      </c>
      <c r="CT7" s="1363" t="str">
        <f t="shared" si="0"/>
        <v>工地主任員工人數112-1(計)</v>
      </c>
      <c r="CU7" s="1363" t="str">
        <f t="shared" si="0"/>
        <v>工地主任員工人數112-2(計)</v>
      </c>
      <c r="CV7" s="1363" t="str">
        <f t="shared" si="0"/>
        <v>工地主任員工人數112-3(計)</v>
      </c>
      <c r="CW7" s="1363" t="str">
        <f t="shared" si="0"/>
        <v>工地主任員工人數112-4(計)</v>
      </c>
      <c r="CX7" s="1363" t="str">
        <f t="shared" si="0"/>
        <v>工地主任員工人數112-5(計)</v>
      </c>
      <c r="CY7" s="1363" t="str">
        <f t="shared" si="0"/>
        <v>工地主任員工人數112-6(計)</v>
      </c>
      <c r="CZ7" s="1363" t="str">
        <f t="shared" si="0"/>
        <v>工地主任員工人數112-7(計)</v>
      </c>
      <c r="DA7" s="1363" t="str">
        <f t="shared" si="0"/>
        <v>工程師技術員合計</v>
      </c>
      <c r="DB7" s="1363" t="str">
        <f t="shared" si="0"/>
        <v>工程師、技術員員工人數113-1(計)</v>
      </c>
      <c r="DC7" s="1363" t="str">
        <f t="shared" si="0"/>
        <v>工程師、技術員員工人數113-2(計)</v>
      </c>
      <c r="DD7" s="1363" t="str">
        <f t="shared" si="0"/>
        <v>工程師、技術員員工人數113-3(計)</v>
      </c>
      <c r="DE7" s="1363" t="str">
        <f t="shared" si="0"/>
        <v>工程師、技術員員工人數113-4(計)</v>
      </c>
      <c r="DF7" s="1363" t="str">
        <f t="shared" si="0"/>
        <v>工程師、技術員員工人數113-5(計)</v>
      </c>
      <c r="DG7" s="1363" t="str">
        <f t="shared" si="0"/>
        <v>工程師、技術員員工人數113-6(計)</v>
      </c>
      <c r="DH7" s="1363" t="str">
        <f t="shared" si="0"/>
        <v>工程師、技術員員工人數113-7(計)</v>
      </c>
      <c r="DI7" s="1363" t="str">
        <f t="shared" si="0"/>
        <v>事務支援人力合計</v>
      </c>
      <c r="DJ7" s="1363" t="str">
        <f t="shared" si="0"/>
        <v>事務支援人力員工人數114-1(計)</v>
      </c>
      <c r="DK7" s="1363" t="str">
        <f t="shared" si="0"/>
        <v>事務支援人力員工人數114-2(計)</v>
      </c>
      <c r="DL7" s="1363" t="str">
        <f t="shared" si="0"/>
        <v>事務支援人力員工人數114-3(計)</v>
      </c>
      <c r="DM7" s="1363" t="str">
        <f t="shared" si="0"/>
        <v>事務支援人力員工人數114-4(計)</v>
      </c>
      <c r="DN7" s="1363" t="str">
        <f t="shared" si="0"/>
        <v>事務支援人力員工人數114-5(計)</v>
      </c>
      <c r="DO7" s="1363" t="str">
        <f t="shared" si="0"/>
        <v>事務支援人力員工人數114-6(計)</v>
      </c>
      <c r="DP7" s="1363" t="str">
        <f t="shared" si="0"/>
        <v>事務支援人力員工人數114-7(計)</v>
      </c>
      <c r="DQ7" s="1363" t="str">
        <f t="shared" si="0"/>
        <v>技術士合計</v>
      </c>
      <c r="DR7" s="1363" t="str">
        <f t="shared" si="0"/>
        <v>技術士員工人數115-1(計)</v>
      </c>
      <c r="DS7" s="1363" t="str">
        <f t="shared" si="0"/>
        <v>技術士員工人數115-2(計)</v>
      </c>
      <c r="DT7" s="1363" t="str">
        <f t="shared" si="0"/>
        <v>技術士員工人數115-3(計)</v>
      </c>
      <c r="DU7" s="1363" t="str">
        <f t="shared" si="0"/>
        <v>技術士員工人數115-4(計)</v>
      </c>
      <c r="DV7" s="1363" t="str">
        <f t="shared" si="0"/>
        <v>技術士員工人數115-5(計)</v>
      </c>
      <c r="DW7" s="1363" t="str">
        <f t="shared" si="0"/>
        <v>技術士員工人數115-6(計)</v>
      </c>
      <c r="DX7" s="1363" t="str">
        <f t="shared" si="0"/>
        <v>技術士員工人數115-7(計)</v>
      </c>
      <c r="DY7" s="1363" t="str">
        <f t="shared" si="0"/>
        <v>技術工、普通工</v>
      </c>
      <c r="DZ7" s="1363" t="str">
        <f t="shared" si="0"/>
        <v>技術工合計</v>
      </c>
      <c r="EA7" s="1363" t="str">
        <f t="shared" si="0"/>
        <v>技術工員工人數116-1(計)</v>
      </c>
      <c r="EB7" s="1363" t="str">
        <f t="shared" si="0"/>
        <v>技術工員工人數116-2(計)</v>
      </c>
      <c r="EC7" s="1363" t="str">
        <f t="shared" si="0"/>
        <v>技術工員工人數116-3(計)</v>
      </c>
      <c r="ED7" s="1363" t="str">
        <f t="shared" si="0"/>
        <v>技術工員工人數116-4(計)</v>
      </c>
      <c r="EE7" s="1363" t="str">
        <f t="shared" si="0"/>
        <v>技術工員工人數116-5(計)</v>
      </c>
      <c r="EF7" s="1363" t="str">
        <f t="shared" si="0"/>
        <v>技術工員工人數116-6(計)</v>
      </c>
      <c r="EG7" s="1363" t="str">
        <f t="shared" si="0"/>
        <v>技術工員工人數116-7(計)</v>
      </c>
      <c r="EH7" s="1363" t="str">
        <f t="shared" si="0"/>
        <v>普通工合計</v>
      </c>
      <c r="EI7" s="1363" t="str">
        <f t="shared" si="0"/>
        <v>普通工員工人數117-1(計)</v>
      </c>
      <c r="EJ7" s="1363" t="str">
        <f t="shared" si="0"/>
        <v>普通工員工人數117-2(計)</v>
      </c>
      <c r="EK7" s="1363" t="str">
        <f t="shared" si="0"/>
        <v>普通工員工人數117-3(計)</v>
      </c>
      <c r="EL7" s="1363" t="str">
        <f t="shared" si="0"/>
        <v>普通工員工人數117-4(計)</v>
      </c>
      <c r="EM7" s="1363" t="str">
        <f>EM30</f>
        <v>普通工員工人數117-5(計)</v>
      </c>
      <c r="EN7" s="1363" t="str">
        <f t="shared" si="0"/>
        <v>普通工員工人數117-6(計)</v>
      </c>
      <c r="EO7" s="1363" t="str">
        <f t="shared" ref="EO7:EP7" si="1">EO30</f>
        <v>普通工員工人數117-7(計)</v>
      </c>
      <c r="EP7" s="1363" t="str">
        <f t="shared" si="1"/>
        <v>自營作業者及無酬家屬工作者員工人數118(計)</v>
      </c>
    </row>
    <row r="8" spans="1:146" s="111" customFormat="1" ht="12.75" hidden="1" customHeight="1">
      <c r="A8" s="2617" t="s">
        <v>796</v>
      </c>
      <c r="B8" s="2617"/>
      <c r="C8" s="2617"/>
      <c r="D8" s="607"/>
      <c r="E8" s="109">
        <v>299953</v>
      </c>
      <c r="F8" s="110">
        <v>37490</v>
      </c>
      <c r="G8" s="110"/>
      <c r="H8" s="110"/>
      <c r="I8" s="110"/>
      <c r="J8" s="110"/>
      <c r="K8" s="110"/>
      <c r="L8" s="110"/>
      <c r="M8" s="110"/>
      <c r="N8" s="110"/>
      <c r="O8" s="110"/>
      <c r="P8" s="110"/>
      <c r="Q8" s="110"/>
      <c r="R8" s="110"/>
      <c r="S8" s="110"/>
      <c r="T8" s="110"/>
      <c r="U8" s="110"/>
      <c r="V8" s="113"/>
      <c r="W8" s="110"/>
      <c r="X8" s="110"/>
      <c r="Y8" s="110"/>
      <c r="Z8" s="110"/>
      <c r="AA8" s="110"/>
      <c r="AB8" s="110"/>
      <c r="AC8" s="110"/>
      <c r="AD8" s="110"/>
      <c r="AE8" s="110"/>
      <c r="AF8" s="110"/>
      <c r="AG8" s="110"/>
      <c r="AH8" s="110"/>
      <c r="AI8" s="110"/>
      <c r="AJ8" s="110"/>
      <c r="AK8" s="110"/>
      <c r="AL8" s="110"/>
      <c r="AM8" s="110">
        <v>37490</v>
      </c>
      <c r="AN8" s="110"/>
      <c r="AO8" s="110"/>
      <c r="AP8" s="110"/>
      <c r="AQ8" s="110"/>
      <c r="AR8" s="110"/>
      <c r="AS8" s="110"/>
      <c r="AT8" s="110"/>
      <c r="AU8" s="2617" t="s">
        <v>796</v>
      </c>
      <c r="AV8" s="2617"/>
      <c r="AW8" s="2617"/>
      <c r="AX8" s="607"/>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638"/>
    </row>
    <row r="9" spans="1:146" s="111" customFormat="1" ht="12.75" hidden="1" customHeight="1">
      <c r="A9" s="2612" t="s">
        <v>793</v>
      </c>
      <c r="B9" s="2612"/>
      <c r="C9" s="2612"/>
      <c r="D9" s="607"/>
      <c r="E9" s="112">
        <v>245028.31251835014</v>
      </c>
      <c r="F9" s="113">
        <v>35483.060334576927</v>
      </c>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v>35483.060334576927</v>
      </c>
      <c r="AN9" s="113"/>
      <c r="AO9" s="113"/>
      <c r="AP9" s="113"/>
      <c r="AQ9" s="113"/>
      <c r="AR9" s="113"/>
      <c r="AS9" s="113"/>
      <c r="AT9" s="113"/>
      <c r="AU9" s="2612" t="s">
        <v>793</v>
      </c>
      <c r="AV9" s="2612"/>
      <c r="AW9" s="2612"/>
      <c r="AX9" s="607"/>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638"/>
    </row>
    <row r="10" spans="1:146" s="111" customFormat="1" ht="12.75" hidden="1" customHeight="1">
      <c r="A10" s="2612" t="s">
        <v>989</v>
      </c>
      <c r="B10" s="2612"/>
      <c r="C10" s="2612"/>
      <c r="D10" s="607"/>
      <c r="E10" s="112">
        <v>227442</v>
      </c>
      <c r="F10" s="113">
        <v>24036.959999997744</v>
      </c>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v>24036.959999997744</v>
      </c>
      <c r="AN10" s="113"/>
      <c r="AO10" s="113"/>
      <c r="AP10" s="113"/>
      <c r="AQ10" s="113"/>
      <c r="AR10" s="113"/>
      <c r="AS10" s="113"/>
      <c r="AT10" s="113"/>
      <c r="AU10" s="2612" t="s">
        <v>989</v>
      </c>
      <c r="AV10" s="2612"/>
      <c r="AW10" s="2612"/>
      <c r="AX10" s="607"/>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638"/>
    </row>
    <row r="11" spans="1:146" s="111" customFormat="1" ht="12.75" hidden="1" customHeight="1">
      <c r="A11" s="2612" t="s">
        <v>969</v>
      </c>
      <c r="B11" s="2612"/>
      <c r="C11" s="2612"/>
      <c r="D11" s="607"/>
      <c r="E11" s="112">
        <v>228813.06455282218</v>
      </c>
      <c r="F11" s="113">
        <v>28234.936240150477</v>
      </c>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v>28234.936240150477</v>
      </c>
      <c r="AN11" s="113"/>
      <c r="AO11" s="113"/>
      <c r="AP11" s="113"/>
      <c r="AQ11" s="113"/>
      <c r="AR11" s="113"/>
      <c r="AS11" s="113"/>
      <c r="AT11" s="113"/>
      <c r="AU11" s="2612" t="s">
        <v>969</v>
      </c>
      <c r="AV11" s="2612"/>
      <c r="AW11" s="2612"/>
      <c r="AX11" s="607"/>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638"/>
    </row>
    <row r="12" spans="1:146" s="111" customFormat="1" ht="12.75" hidden="1" customHeight="1">
      <c r="A12" s="2612" t="s">
        <v>978</v>
      </c>
      <c r="B12" s="2612"/>
      <c r="C12" s="2612"/>
      <c r="D12" s="607"/>
      <c r="E12" s="112">
        <v>228948.67022142731</v>
      </c>
      <c r="F12" s="113">
        <v>34878.675153735967</v>
      </c>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v>34878.675153735967</v>
      </c>
      <c r="AN12" s="113"/>
      <c r="AO12" s="113"/>
      <c r="AP12" s="113"/>
      <c r="AQ12" s="113"/>
      <c r="AR12" s="113"/>
      <c r="AS12" s="113"/>
      <c r="AT12" s="113"/>
      <c r="AU12" s="2612" t="s">
        <v>978</v>
      </c>
      <c r="AV12" s="2612"/>
      <c r="AW12" s="2612"/>
      <c r="AX12" s="607"/>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638"/>
    </row>
    <row r="13" spans="1:146" s="111" customFormat="1" ht="13.7" hidden="1" customHeight="1">
      <c r="A13" s="2612" t="s">
        <v>794</v>
      </c>
      <c r="B13" s="2612"/>
      <c r="C13" s="2612"/>
      <c r="D13" s="607"/>
      <c r="E13" s="112">
        <v>193925.71732453088</v>
      </c>
      <c r="F13" s="108">
        <v>29297.654461531027</v>
      </c>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v>29297.654461531027</v>
      </c>
      <c r="AN13" s="108"/>
      <c r="AO13" s="108"/>
      <c r="AP13" s="108"/>
      <c r="AQ13" s="108"/>
      <c r="AR13" s="108"/>
      <c r="AS13" s="108"/>
      <c r="AT13" s="113"/>
      <c r="AU13" s="2612" t="s">
        <v>794</v>
      </c>
      <c r="AV13" s="2612"/>
      <c r="AW13" s="2612"/>
      <c r="AX13" s="607"/>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13"/>
      <c r="BY13" s="638"/>
    </row>
    <row r="14" spans="1:146" s="111" customFormat="1" ht="0.75" hidden="1" customHeight="1">
      <c r="A14" s="2612" t="s">
        <v>908</v>
      </c>
      <c r="B14" s="2612"/>
      <c r="C14" s="2612"/>
      <c r="D14" s="607"/>
      <c r="E14" s="112">
        <v>166140.25630622066</v>
      </c>
      <c r="F14" s="108">
        <v>32255.88805542449</v>
      </c>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v>32255.88805542449</v>
      </c>
      <c r="AN14" s="108"/>
      <c r="AO14" s="108"/>
      <c r="AP14" s="108"/>
      <c r="AQ14" s="108"/>
      <c r="AR14" s="108"/>
      <c r="AS14" s="108"/>
      <c r="AT14" s="113"/>
      <c r="AU14" s="2612" t="s">
        <v>908</v>
      </c>
      <c r="AV14" s="2612"/>
      <c r="AW14" s="2612"/>
      <c r="AX14" s="607"/>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13"/>
      <c r="BY14" s="638"/>
    </row>
    <row r="15" spans="1:146" s="111" customFormat="1" ht="13.7" hidden="1" customHeight="1">
      <c r="A15" s="2612" t="s">
        <v>5</v>
      </c>
      <c r="B15" s="2612"/>
      <c r="C15" s="2612"/>
      <c r="D15" s="107"/>
      <c r="E15" s="639">
        <v>155909.24169496537</v>
      </c>
      <c r="F15" s="639">
        <v>26183.888044999865</v>
      </c>
      <c r="G15" s="639"/>
      <c r="H15" s="639"/>
      <c r="I15" s="639"/>
      <c r="J15" s="639"/>
      <c r="K15" s="639"/>
      <c r="L15" s="639"/>
      <c r="M15" s="639"/>
      <c r="N15" s="639"/>
      <c r="O15" s="639"/>
      <c r="P15" s="639"/>
      <c r="Q15" s="639"/>
      <c r="R15" s="639"/>
      <c r="S15" s="639"/>
      <c r="T15" s="639"/>
      <c r="U15" s="639"/>
      <c r="V15" s="639"/>
      <c r="W15" s="639"/>
      <c r="X15" s="639"/>
      <c r="Y15" s="639"/>
      <c r="Z15" s="639"/>
      <c r="AA15" s="639"/>
      <c r="AB15" s="639"/>
      <c r="AC15" s="114" t="s">
        <v>295</v>
      </c>
      <c r="AD15" s="114"/>
      <c r="AE15" s="114"/>
      <c r="AF15" s="639"/>
      <c r="AG15" s="639"/>
      <c r="AH15" s="639"/>
      <c r="AI15" s="639"/>
      <c r="AJ15" s="639"/>
      <c r="AK15" s="114"/>
      <c r="AL15" s="114" t="s">
        <v>295</v>
      </c>
      <c r="AM15" s="639">
        <v>26183.888044999865</v>
      </c>
      <c r="AN15" s="639"/>
      <c r="AO15" s="639"/>
      <c r="AP15" s="639"/>
      <c r="AQ15" s="639"/>
      <c r="AR15" s="639"/>
      <c r="AS15" s="639"/>
      <c r="AT15" s="639"/>
      <c r="AU15" s="2612" t="s">
        <v>5</v>
      </c>
      <c r="AV15" s="2612"/>
      <c r="AW15" s="2612"/>
      <c r="AX15" s="107"/>
      <c r="AY15" s="639"/>
      <c r="AZ15" s="639"/>
      <c r="BA15" s="639"/>
      <c r="BB15" s="639"/>
      <c r="BC15" s="639"/>
      <c r="BD15" s="639"/>
      <c r="BE15" s="639"/>
      <c r="BF15" s="639"/>
      <c r="BG15" s="639"/>
      <c r="BH15" s="639"/>
      <c r="BI15" s="639"/>
      <c r="BJ15" s="639"/>
      <c r="BK15" s="639"/>
      <c r="BL15" s="639"/>
      <c r="BM15" s="639"/>
      <c r="BN15" s="114" t="s">
        <v>295</v>
      </c>
      <c r="BO15" s="114"/>
      <c r="BP15" s="114"/>
      <c r="BQ15" s="639"/>
      <c r="BR15" s="639"/>
      <c r="BS15" s="639"/>
      <c r="BT15" s="639"/>
      <c r="BU15" s="639"/>
      <c r="BV15" s="114"/>
      <c r="BW15" s="114" t="s">
        <v>295</v>
      </c>
      <c r="BX15" s="448"/>
      <c r="BY15" s="638"/>
    </row>
    <row r="16" spans="1:146" s="111" customFormat="1" ht="13.7" hidden="1" customHeight="1">
      <c r="A16" s="2612" t="s">
        <v>979</v>
      </c>
      <c r="B16" s="2612"/>
      <c r="C16" s="2612"/>
      <c r="D16" s="107"/>
      <c r="E16" s="639">
        <v>145594.46687390516</v>
      </c>
      <c r="F16" s="640">
        <v>36044.047107477432</v>
      </c>
      <c r="G16" s="640"/>
      <c r="H16" s="640"/>
      <c r="I16" s="640"/>
      <c r="J16" s="640"/>
      <c r="K16" s="640"/>
      <c r="L16" s="640"/>
      <c r="M16" s="640"/>
      <c r="N16" s="640"/>
      <c r="O16" s="640"/>
      <c r="P16" s="640"/>
      <c r="Q16" s="640"/>
      <c r="R16" s="640"/>
      <c r="S16" s="640"/>
      <c r="T16" s="640"/>
      <c r="U16" s="640"/>
      <c r="V16" s="640"/>
      <c r="W16" s="640"/>
      <c r="X16" s="640"/>
      <c r="Y16" s="640"/>
      <c r="Z16" s="640"/>
      <c r="AA16" s="640"/>
      <c r="AB16" s="640"/>
      <c r="AC16" s="114" t="s">
        <v>295</v>
      </c>
      <c r="AD16" s="114"/>
      <c r="AE16" s="114"/>
      <c r="AF16" s="640"/>
      <c r="AG16" s="640"/>
      <c r="AH16" s="640"/>
      <c r="AI16" s="640"/>
      <c r="AJ16" s="640"/>
      <c r="AK16" s="114"/>
      <c r="AL16" s="114" t="s">
        <v>295</v>
      </c>
      <c r="AM16" s="640">
        <v>36044.047107477432</v>
      </c>
      <c r="AN16" s="640"/>
      <c r="AO16" s="640"/>
      <c r="AP16" s="640"/>
      <c r="AQ16" s="640"/>
      <c r="AR16" s="640"/>
      <c r="AS16" s="640"/>
      <c r="AT16" s="639"/>
      <c r="AU16" s="2612" t="s">
        <v>979</v>
      </c>
      <c r="AV16" s="2612"/>
      <c r="AW16" s="2612"/>
      <c r="AX16" s="107"/>
      <c r="AY16" s="640"/>
      <c r="AZ16" s="640"/>
      <c r="BA16" s="640"/>
      <c r="BB16" s="640"/>
      <c r="BC16" s="640"/>
      <c r="BD16" s="640"/>
      <c r="BE16" s="640"/>
      <c r="BF16" s="640"/>
      <c r="BG16" s="640"/>
      <c r="BH16" s="640"/>
      <c r="BI16" s="640"/>
      <c r="BJ16" s="640"/>
      <c r="BK16" s="640"/>
      <c r="BL16" s="640"/>
      <c r="BM16" s="640"/>
      <c r="BN16" s="114" t="s">
        <v>295</v>
      </c>
      <c r="BO16" s="114"/>
      <c r="BP16" s="114"/>
      <c r="BQ16" s="640"/>
      <c r="BR16" s="640"/>
      <c r="BS16" s="640"/>
      <c r="BT16" s="640"/>
      <c r="BU16" s="640"/>
      <c r="BV16" s="114"/>
      <c r="BW16" s="114" t="s">
        <v>295</v>
      </c>
      <c r="BX16" s="448"/>
      <c r="BY16" s="638"/>
    </row>
    <row r="17" spans="1:147" s="111" customFormat="1" ht="13.7" hidden="1" customHeight="1">
      <c r="A17" s="2612" t="s">
        <v>980</v>
      </c>
      <c r="B17" s="2612"/>
      <c r="C17" s="2612"/>
      <c r="D17" s="107"/>
      <c r="E17" s="639">
        <v>138340.60233372761</v>
      </c>
      <c r="F17" s="639">
        <v>32854.434926279362</v>
      </c>
      <c r="G17" s="639"/>
      <c r="H17" s="639"/>
      <c r="I17" s="639"/>
      <c r="J17" s="639"/>
      <c r="K17" s="639"/>
      <c r="L17" s="639"/>
      <c r="M17" s="639"/>
      <c r="N17" s="639"/>
      <c r="O17" s="639"/>
      <c r="P17" s="639"/>
      <c r="Q17" s="639"/>
      <c r="R17" s="639"/>
      <c r="S17" s="639"/>
      <c r="T17" s="639"/>
      <c r="U17" s="639"/>
      <c r="V17" s="639"/>
      <c r="W17" s="639"/>
      <c r="X17" s="639"/>
      <c r="Y17" s="639"/>
      <c r="Z17" s="639"/>
      <c r="AA17" s="639"/>
      <c r="AB17" s="639"/>
      <c r="AC17" s="114" t="s">
        <v>295</v>
      </c>
      <c r="AD17" s="114"/>
      <c r="AE17" s="114"/>
      <c r="AF17" s="639"/>
      <c r="AG17" s="639"/>
      <c r="AH17" s="639"/>
      <c r="AI17" s="639"/>
      <c r="AJ17" s="639"/>
      <c r="AK17" s="114"/>
      <c r="AL17" s="114" t="s">
        <v>295</v>
      </c>
      <c r="AM17" s="639">
        <v>32854.434926279362</v>
      </c>
      <c r="AN17" s="639"/>
      <c r="AO17" s="639"/>
      <c r="AP17" s="639"/>
      <c r="AQ17" s="639"/>
      <c r="AR17" s="639"/>
      <c r="AS17" s="639"/>
      <c r="AT17" s="639"/>
      <c r="AU17" s="2612" t="s">
        <v>980</v>
      </c>
      <c r="AV17" s="2612"/>
      <c r="AW17" s="2612"/>
      <c r="AX17" s="107"/>
      <c r="AY17" s="639"/>
      <c r="AZ17" s="639"/>
      <c r="BA17" s="639"/>
      <c r="BB17" s="639"/>
      <c r="BC17" s="639"/>
      <c r="BD17" s="639"/>
      <c r="BE17" s="639"/>
      <c r="BF17" s="639"/>
      <c r="BG17" s="639"/>
      <c r="BH17" s="639"/>
      <c r="BI17" s="639"/>
      <c r="BJ17" s="639"/>
      <c r="BK17" s="639"/>
      <c r="BL17" s="639"/>
      <c r="BM17" s="639"/>
      <c r="BN17" s="114" t="s">
        <v>295</v>
      </c>
      <c r="BO17" s="114"/>
      <c r="BP17" s="114"/>
      <c r="BQ17" s="639"/>
      <c r="BR17" s="639"/>
      <c r="BS17" s="639"/>
      <c r="BT17" s="639"/>
      <c r="BU17" s="639"/>
      <c r="BV17" s="114"/>
      <c r="BW17" s="114" t="s">
        <v>295</v>
      </c>
      <c r="BX17" s="448"/>
      <c r="BY17" s="638"/>
    </row>
    <row r="18" spans="1:147" s="111" customFormat="1" ht="14.25" hidden="1" customHeight="1">
      <c r="A18" s="2612" t="s">
        <v>982</v>
      </c>
      <c r="B18" s="2612"/>
      <c r="C18" s="2612"/>
      <c r="D18" s="107"/>
      <c r="E18" s="641">
        <v>138234.84637123178</v>
      </c>
      <c r="F18" s="639">
        <v>32837.650380455758</v>
      </c>
      <c r="G18" s="639"/>
      <c r="H18" s="639"/>
      <c r="I18" s="639"/>
      <c r="J18" s="639"/>
      <c r="K18" s="639"/>
      <c r="L18" s="639"/>
      <c r="M18" s="639"/>
      <c r="N18" s="639"/>
      <c r="O18" s="639"/>
      <c r="P18" s="639"/>
      <c r="Q18" s="639"/>
      <c r="R18" s="639"/>
      <c r="S18" s="639"/>
      <c r="T18" s="639"/>
      <c r="U18" s="639"/>
      <c r="V18" s="639"/>
      <c r="W18" s="639"/>
      <c r="X18" s="639"/>
      <c r="Y18" s="639"/>
      <c r="Z18" s="639"/>
      <c r="AA18" s="639"/>
      <c r="AB18" s="639"/>
      <c r="AC18" s="114" t="s">
        <v>295</v>
      </c>
      <c r="AD18" s="114"/>
      <c r="AE18" s="114"/>
      <c r="AF18" s="639"/>
      <c r="AG18" s="639"/>
      <c r="AH18" s="639"/>
      <c r="AI18" s="639"/>
      <c r="AJ18" s="639"/>
      <c r="AK18" s="114"/>
      <c r="AL18" s="114" t="s">
        <v>295</v>
      </c>
      <c r="AM18" s="639">
        <v>32837.650380455758</v>
      </c>
      <c r="AN18" s="639"/>
      <c r="AO18" s="639"/>
      <c r="AP18" s="639"/>
      <c r="AQ18" s="639"/>
      <c r="AR18" s="639"/>
      <c r="AS18" s="639"/>
      <c r="AT18" s="639"/>
      <c r="AU18" s="2612" t="s">
        <v>982</v>
      </c>
      <c r="AV18" s="2612"/>
      <c r="AW18" s="2612"/>
      <c r="AX18" s="107"/>
      <c r="AY18" s="639"/>
      <c r="AZ18" s="639"/>
      <c r="BA18" s="639"/>
      <c r="BB18" s="639"/>
      <c r="BC18" s="639"/>
      <c r="BD18" s="639"/>
      <c r="BE18" s="639"/>
      <c r="BF18" s="639"/>
      <c r="BG18" s="639"/>
      <c r="BH18" s="639"/>
      <c r="BI18" s="639"/>
      <c r="BJ18" s="639"/>
      <c r="BK18" s="639"/>
      <c r="BL18" s="639"/>
      <c r="BM18" s="639"/>
      <c r="BN18" s="114" t="s">
        <v>295</v>
      </c>
      <c r="BO18" s="114"/>
      <c r="BP18" s="114"/>
      <c r="BQ18" s="639"/>
      <c r="BR18" s="639"/>
      <c r="BS18" s="639"/>
      <c r="BT18" s="639"/>
      <c r="BU18" s="639"/>
      <c r="BV18" s="114"/>
      <c r="BW18" s="114" t="s">
        <v>295</v>
      </c>
      <c r="BX18" s="448"/>
      <c r="BY18" s="638"/>
      <c r="CO18" s="111" t="e">
        <f>#REF!/E18</f>
        <v>#REF!</v>
      </c>
      <c r="CP18" s="111" t="e">
        <f>CO18/12</f>
        <v>#REF!</v>
      </c>
    </row>
    <row r="19" spans="1:147" s="111" customFormat="1" ht="15.75" hidden="1" customHeight="1">
      <c r="A19" s="2612" t="s">
        <v>795</v>
      </c>
      <c r="B19" s="2612"/>
      <c r="C19" s="2612"/>
      <c r="D19" s="107"/>
      <c r="E19" s="640">
        <v>148534.99487466394</v>
      </c>
      <c r="F19" s="639">
        <v>36143.985217942514</v>
      </c>
      <c r="G19" s="639"/>
      <c r="H19" s="639"/>
      <c r="I19" s="639"/>
      <c r="J19" s="639"/>
      <c r="K19" s="114" t="s">
        <v>295</v>
      </c>
      <c r="L19" s="114"/>
      <c r="M19" s="114" t="s">
        <v>295</v>
      </c>
      <c r="N19" s="114"/>
      <c r="O19" s="114" t="s">
        <v>295</v>
      </c>
      <c r="P19" s="114"/>
      <c r="Q19" s="114"/>
      <c r="R19" s="114"/>
      <c r="S19" s="114"/>
      <c r="T19" s="114"/>
      <c r="U19" s="114"/>
      <c r="V19" s="114" t="s">
        <v>295</v>
      </c>
      <c r="W19" s="114" t="s">
        <v>295</v>
      </c>
      <c r="X19" s="114"/>
      <c r="Y19" s="114"/>
      <c r="Z19" s="114"/>
      <c r="AA19" s="114"/>
      <c r="AB19" s="114"/>
      <c r="AC19" s="114" t="s">
        <v>295</v>
      </c>
      <c r="AD19" s="114" t="s">
        <v>295</v>
      </c>
      <c r="AE19" s="114"/>
      <c r="AF19" s="114"/>
      <c r="AG19" s="114"/>
      <c r="AH19" s="114"/>
      <c r="AI19" s="114"/>
      <c r="AJ19" s="114"/>
      <c r="AK19" s="114" t="s">
        <v>295</v>
      </c>
      <c r="AL19" s="114" t="s">
        <v>295</v>
      </c>
      <c r="AM19" s="639">
        <v>29886.464678443583</v>
      </c>
      <c r="AN19" s="639"/>
      <c r="AO19" s="639"/>
      <c r="AP19" s="639"/>
      <c r="AQ19" s="639"/>
      <c r="AR19" s="114" t="s">
        <v>295</v>
      </c>
      <c r="AS19" s="114" t="s">
        <v>112</v>
      </c>
      <c r="AT19" s="448" t="s">
        <v>405</v>
      </c>
      <c r="AU19" s="2612" t="s">
        <v>795</v>
      </c>
      <c r="AV19" s="2612"/>
      <c r="AW19" s="2612"/>
      <c r="AX19" s="107"/>
      <c r="AY19" s="114" t="s">
        <v>405</v>
      </c>
      <c r="AZ19" s="639"/>
      <c r="BA19" s="639"/>
      <c r="BB19" s="639"/>
      <c r="BC19" s="639"/>
      <c r="BD19" s="114" t="s">
        <v>295</v>
      </c>
      <c r="BE19" s="114"/>
      <c r="BF19" s="114" t="s">
        <v>405</v>
      </c>
      <c r="BG19" s="114" t="s">
        <v>405</v>
      </c>
      <c r="BH19" s="114" t="s">
        <v>112</v>
      </c>
      <c r="BI19" s="114"/>
      <c r="BJ19" s="114"/>
      <c r="BK19" s="114"/>
      <c r="BL19" s="114"/>
      <c r="BM19" s="114"/>
      <c r="BN19" s="114" t="s">
        <v>405</v>
      </c>
      <c r="BO19" s="114" t="s">
        <v>405</v>
      </c>
      <c r="BP19" s="114"/>
      <c r="BQ19" s="114"/>
      <c r="BR19" s="114"/>
      <c r="BS19" s="114"/>
      <c r="BT19" s="114"/>
      <c r="BU19" s="114"/>
      <c r="BV19" s="114" t="s">
        <v>405</v>
      </c>
      <c r="BW19" s="114" t="s">
        <v>405</v>
      </c>
      <c r="BX19" s="448"/>
      <c r="BY19" s="638"/>
      <c r="CO19" s="111" t="e">
        <f>#REF!/E19</f>
        <v>#REF!</v>
      </c>
      <c r="CP19" s="111" t="e">
        <f>CO19/12</f>
        <v>#REF!</v>
      </c>
    </row>
    <row r="20" spans="1:147" s="111" customFormat="1" ht="15.75" hidden="1" customHeight="1">
      <c r="A20" s="2612" t="s">
        <v>983</v>
      </c>
      <c r="B20" s="2612"/>
      <c r="C20" s="2612"/>
      <c r="D20" s="107"/>
      <c r="E20" s="640">
        <v>159165.50983377962</v>
      </c>
      <c r="F20" s="639">
        <v>24130.375383116003</v>
      </c>
      <c r="G20" s="639"/>
      <c r="H20" s="639"/>
      <c r="I20" s="639"/>
      <c r="J20" s="639"/>
      <c r="K20" s="114" t="s">
        <v>405</v>
      </c>
      <c r="L20" s="114"/>
      <c r="M20" s="114" t="s">
        <v>405</v>
      </c>
      <c r="N20" s="114"/>
      <c r="O20" s="114" t="s">
        <v>405</v>
      </c>
      <c r="P20" s="114"/>
      <c r="Q20" s="114"/>
      <c r="R20" s="114"/>
      <c r="S20" s="114"/>
      <c r="T20" s="114"/>
      <c r="U20" s="114"/>
      <c r="V20" s="114" t="s">
        <v>405</v>
      </c>
      <c r="W20" s="114" t="s">
        <v>405</v>
      </c>
      <c r="X20" s="114"/>
      <c r="Y20" s="114"/>
      <c r="Z20" s="114"/>
      <c r="AA20" s="114"/>
      <c r="AB20" s="114"/>
      <c r="AC20" s="114" t="s">
        <v>405</v>
      </c>
      <c r="AD20" s="114" t="s">
        <v>405</v>
      </c>
      <c r="AE20" s="114"/>
      <c r="AF20" s="114"/>
      <c r="AG20" s="114"/>
      <c r="AH20" s="114"/>
      <c r="AI20" s="114"/>
      <c r="AJ20" s="114"/>
      <c r="AK20" s="114" t="s">
        <v>405</v>
      </c>
      <c r="AL20" s="114" t="s">
        <v>405</v>
      </c>
      <c r="AM20" s="639">
        <v>21702.780418727059</v>
      </c>
      <c r="AN20" s="639"/>
      <c r="AO20" s="639"/>
      <c r="AP20" s="639"/>
      <c r="AQ20" s="639"/>
      <c r="AR20" s="114" t="s">
        <v>405</v>
      </c>
      <c r="AS20" s="114" t="s">
        <v>112</v>
      </c>
      <c r="AT20" s="448" t="s">
        <v>405</v>
      </c>
      <c r="AU20" s="2612" t="s">
        <v>983</v>
      </c>
      <c r="AV20" s="2612"/>
      <c r="AW20" s="2612"/>
      <c r="AX20" s="107"/>
      <c r="AY20" s="114" t="s">
        <v>405</v>
      </c>
      <c r="AZ20" s="639"/>
      <c r="BA20" s="639"/>
      <c r="BB20" s="639"/>
      <c r="BC20" s="639"/>
      <c r="BD20" s="114" t="s">
        <v>405</v>
      </c>
      <c r="BE20" s="114"/>
      <c r="BF20" s="114" t="s">
        <v>405</v>
      </c>
      <c r="BG20" s="114" t="s">
        <v>405</v>
      </c>
      <c r="BH20" s="114" t="s">
        <v>112</v>
      </c>
      <c r="BI20" s="114"/>
      <c r="BJ20" s="114"/>
      <c r="BK20" s="114"/>
      <c r="BL20" s="114"/>
      <c r="BM20" s="114"/>
      <c r="BN20" s="114" t="s">
        <v>405</v>
      </c>
      <c r="BO20" s="114" t="s">
        <v>405</v>
      </c>
      <c r="BP20" s="114"/>
      <c r="BQ20" s="114"/>
      <c r="BR20" s="114"/>
      <c r="BS20" s="114"/>
      <c r="BT20" s="114"/>
      <c r="BU20" s="114"/>
      <c r="BV20" s="114" t="s">
        <v>405</v>
      </c>
      <c r="BW20" s="114" t="s">
        <v>405</v>
      </c>
      <c r="BX20" s="448"/>
      <c r="BY20" s="638"/>
    </row>
    <row r="21" spans="1:147" s="111" customFormat="1" ht="15.75" hidden="1" customHeight="1">
      <c r="A21" s="2612" t="s">
        <v>909</v>
      </c>
      <c r="B21" s="2612"/>
      <c r="C21" s="2612"/>
      <c r="D21" s="107"/>
      <c r="E21" s="642">
        <v>140111.07516775819</v>
      </c>
      <c r="F21" s="643">
        <v>32600.239730219186</v>
      </c>
      <c r="G21" s="643"/>
      <c r="H21" s="643"/>
      <c r="I21" s="643"/>
      <c r="J21" s="643"/>
      <c r="K21" s="642">
        <v>29167.719711512444</v>
      </c>
      <c r="L21" s="642"/>
      <c r="M21" s="644" t="s">
        <v>405</v>
      </c>
      <c r="N21" s="644" t="s">
        <v>112</v>
      </c>
      <c r="O21" s="644" t="s">
        <v>405</v>
      </c>
      <c r="P21" s="644"/>
      <c r="Q21" s="644"/>
      <c r="R21" s="644"/>
      <c r="S21" s="644"/>
      <c r="T21" s="644"/>
      <c r="U21" s="644"/>
      <c r="V21" s="644" t="s">
        <v>405</v>
      </c>
      <c r="W21" s="642">
        <v>3432.5200187067494</v>
      </c>
      <c r="X21" s="644"/>
      <c r="Y21" s="644"/>
      <c r="Z21" s="644"/>
      <c r="AA21" s="644"/>
      <c r="AB21" s="644"/>
      <c r="AC21" s="644" t="s">
        <v>405</v>
      </c>
      <c r="AD21" s="644" t="s">
        <v>405</v>
      </c>
      <c r="AE21" s="644" t="s">
        <v>295</v>
      </c>
      <c r="AF21" s="644"/>
      <c r="AG21" s="644"/>
      <c r="AH21" s="644"/>
      <c r="AI21" s="644"/>
      <c r="AJ21" s="644"/>
      <c r="AK21" s="644" t="s">
        <v>405</v>
      </c>
      <c r="AL21" s="644" t="s">
        <v>405</v>
      </c>
      <c r="AM21" s="643">
        <v>33082.296229559637</v>
      </c>
      <c r="AN21" s="643"/>
      <c r="AO21" s="643"/>
      <c r="AP21" s="643"/>
      <c r="AQ21" s="643"/>
      <c r="AR21" s="642">
        <v>29167.719711512444</v>
      </c>
      <c r="AS21" s="643">
        <v>15740.066361534833</v>
      </c>
      <c r="AT21" s="553" t="s">
        <v>405</v>
      </c>
      <c r="AU21" s="2612" t="s">
        <v>909</v>
      </c>
      <c r="AV21" s="2612"/>
      <c r="AW21" s="2612"/>
      <c r="AX21" s="107"/>
      <c r="AY21" s="644" t="s">
        <v>405</v>
      </c>
      <c r="AZ21" s="643"/>
      <c r="BA21" s="643"/>
      <c r="BB21" s="643"/>
      <c r="BC21" s="643"/>
      <c r="BD21" s="642">
        <v>29167.719711512444</v>
      </c>
      <c r="BE21" s="644" t="s">
        <v>295</v>
      </c>
      <c r="BF21" s="644" t="s">
        <v>405</v>
      </c>
      <c r="BG21" s="644" t="s">
        <v>405</v>
      </c>
      <c r="BH21" s="643">
        <v>17342.22986802481</v>
      </c>
      <c r="BI21" s="644"/>
      <c r="BJ21" s="644"/>
      <c r="BK21" s="644"/>
      <c r="BL21" s="644"/>
      <c r="BM21" s="644"/>
      <c r="BN21" s="644" t="s">
        <v>405</v>
      </c>
      <c r="BO21" s="644" t="s">
        <v>405</v>
      </c>
      <c r="BP21" s="644" t="s">
        <v>295</v>
      </c>
      <c r="BQ21" s="644"/>
      <c r="BR21" s="644"/>
      <c r="BS21" s="644"/>
      <c r="BT21" s="644"/>
      <c r="BU21" s="644"/>
      <c r="BV21" s="644" t="s">
        <v>405</v>
      </c>
      <c r="BW21" s="644" t="s">
        <v>405</v>
      </c>
      <c r="BX21" s="553"/>
      <c r="BY21" s="638"/>
    </row>
    <row r="22" spans="1:147" s="111" customFormat="1" ht="15.75" hidden="1" customHeight="1">
      <c r="A22" s="2612" t="s">
        <v>984</v>
      </c>
      <c r="B22" s="2612"/>
      <c r="C22" s="2612"/>
      <c r="D22" s="107"/>
      <c r="E22" s="642">
        <v>123945.6041718116</v>
      </c>
      <c r="F22" s="643">
        <v>33082.427888563296</v>
      </c>
      <c r="G22" s="643"/>
      <c r="H22" s="643"/>
      <c r="I22" s="643"/>
      <c r="J22" s="643"/>
      <c r="K22" s="643">
        <v>29776.207046652322</v>
      </c>
      <c r="L22" s="643"/>
      <c r="M22" s="644" t="s">
        <v>405</v>
      </c>
      <c r="N22" s="644" t="s">
        <v>112</v>
      </c>
      <c r="O22" s="644" t="s">
        <v>405</v>
      </c>
      <c r="P22" s="644"/>
      <c r="Q22" s="644"/>
      <c r="R22" s="644"/>
      <c r="S22" s="644"/>
      <c r="T22" s="644"/>
      <c r="U22" s="644"/>
      <c r="V22" s="644" t="s">
        <v>405</v>
      </c>
      <c r="W22" s="643">
        <v>3306.2208419109734</v>
      </c>
      <c r="X22" s="644"/>
      <c r="Y22" s="644"/>
      <c r="Z22" s="644"/>
      <c r="AA22" s="644"/>
      <c r="AB22" s="644"/>
      <c r="AC22" s="644" t="s">
        <v>405</v>
      </c>
      <c r="AD22" s="644" t="s">
        <v>405</v>
      </c>
      <c r="AE22" s="644" t="s">
        <v>295</v>
      </c>
      <c r="AF22" s="644"/>
      <c r="AG22" s="644"/>
      <c r="AH22" s="644"/>
      <c r="AI22" s="644"/>
      <c r="AJ22" s="644"/>
      <c r="AK22" s="644" t="s">
        <v>405</v>
      </c>
      <c r="AL22" s="644" t="s">
        <v>405</v>
      </c>
      <c r="AM22" s="643">
        <v>33113.970969643662</v>
      </c>
      <c r="AN22" s="643"/>
      <c r="AO22" s="643"/>
      <c r="AP22" s="643"/>
      <c r="AQ22" s="643"/>
      <c r="AR22" s="643">
        <v>29776.207046652322</v>
      </c>
      <c r="AS22" s="643">
        <v>16252.332541638199</v>
      </c>
      <c r="AT22" s="553" t="s">
        <v>405</v>
      </c>
      <c r="AU22" s="2612" t="s">
        <v>984</v>
      </c>
      <c r="AV22" s="2612"/>
      <c r="AW22" s="2612"/>
      <c r="AX22" s="107"/>
      <c r="AY22" s="644" t="s">
        <v>405</v>
      </c>
      <c r="AZ22" s="643"/>
      <c r="BA22" s="643"/>
      <c r="BB22" s="643"/>
      <c r="BC22" s="643"/>
      <c r="BD22" s="643">
        <v>29776.207046652322</v>
      </c>
      <c r="BE22" s="644" t="s">
        <v>295</v>
      </c>
      <c r="BF22" s="644" t="s">
        <v>405</v>
      </c>
      <c r="BG22" s="644" t="s">
        <v>405</v>
      </c>
      <c r="BH22" s="643">
        <v>16861.638428005441</v>
      </c>
      <c r="BI22" s="644"/>
      <c r="BJ22" s="644"/>
      <c r="BK22" s="644"/>
      <c r="BL22" s="644"/>
      <c r="BM22" s="644"/>
      <c r="BN22" s="644" t="s">
        <v>405</v>
      </c>
      <c r="BO22" s="644" t="s">
        <v>405</v>
      </c>
      <c r="BP22" s="644" t="s">
        <v>295</v>
      </c>
      <c r="BQ22" s="644"/>
      <c r="BR22" s="644"/>
      <c r="BS22" s="644"/>
      <c r="BT22" s="644"/>
      <c r="BU22" s="644"/>
      <c r="BV22" s="644" t="s">
        <v>405</v>
      </c>
      <c r="BW22" s="644" t="s">
        <v>405</v>
      </c>
      <c r="BX22" s="553"/>
      <c r="BY22" s="638"/>
    </row>
    <row r="23" spans="1:147" s="111" customFormat="1" ht="15.75" hidden="1" customHeight="1">
      <c r="A23" s="2612" t="s">
        <v>985</v>
      </c>
      <c r="B23" s="2612"/>
      <c r="C23" s="2612"/>
      <c r="D23" s="107"/>
      <c r="E23" s="643">
        <v>129748.91678256127</v>
      </c>
      <c r="F23" s="643">
        <v>34351.564106684236</v>
      </c>
      <c r="G23" s="643"/>
      <c r="H23" s="643"/>
      <c r="I23" s="643"/>
      <c r="J23" s="643"/>
      <c r="K23" s="643">
        <v>30675.988261580143</v>
      </c>
      <c r="L23" s="643"/>
      <c r="M23" s="644" t="s">
        <v>295</v>
      </c>
      <c r="N23" s="644" t="s">
        <v>112</v>
      </c>
      <c r="O23" s="644" t="s">
        <v>295</v>
      </c>
      <c r="P23" s="644"/>
      <c r="Q23" s="644"/>
      <c r="R23" s="644"/>
      <c r="S23" s="644"/>
      <c r="T23" s="644"/>
      <c r="U23" s="644"/>
      <c r="V23" s="644" t="s">
        <v>295</v>
      </c>
      <c r="W23" s="553">
        <v>3675.5758451040906</v>
      </c>
      <c r="X23" s="644"/>
      <c r="Y23" s="644"/>
      <c r="Z23" s="644"/>
      <c r="AA23" s="644"/>
      <c r="AB23" s="644"/>
      <c r="AC23" s="644" t="s">
        <v>295</v>
      </c>
      <c r="AD23" s="644" t="s">
        <v>295</v>
      </c>
      <c r="AE23" s="644" t="s">
        <v>295</v>
      </c>
      <c r="AF23" s="644"/>
      <c r="AG23" s="644"/>
      <c r="AH23" s="644"/>
      <c r="AI23" s="644"/>
      <c r="AJ23" s="644"/>
      <c r="AK23" s="644" t="s">
        <v>295</v>
      </c>
      <c r="AL23" s="644" t="s">
        <v>295</v>
      </c>
      <c r="AM23" s="553">
        <v>34030.799470842823</v>
      </c>
      <c r="AN23" s="643"/>
      <c r="AO23" s="643"/>
      <c r="AP23" s="643"/>
      <c r="AQ23" s="643"/>
      <c r="AR23" s="643">
        <v>30675.988261580143</v>
      </c>
      <c r="AS23" s="553">
        <v>16483.941524405644</v>
      </c>
      <c r="AT23" s="553" t="s">
        <v>295</v>
      </c>
      <c r="AU23" s="2612" t="s">
        <v>985</v>
      </c>
      <c r="AV23" s="2612"/>
      <c r="AW23" s="2612"/>
      <c r="AX23" s="107"/>
      <c r="AY23" s="644" t="s">
        <v>295</v>
      </c>
      <c r="AZ23" s="643"/>
      <c r="BA23" s="643"/>
      <c r="BB23" s="643"/>
      <c r="BC23" s="643"/>
      <c r="BD23" s="643">
        <v>30675.988261580143</v>
      </c>
      <c r="BE23" s="644" t="s">
        <v>295</v>
      </c>
      <c r="BF23" s="644" t="s">
        <v>295</v>
      </c>
      <c r="BG23" s="644" t="s">
        <v>295</v>
      </c>
      <c r="BH23" s="553">
        <v>17546.857946437238</v>
      </c>
      <c r="BI23" s="644"/>
      <c r="BJ23" s="644"/>
      <c r="BK23" s="644"/>
      <c r="BL23" s="644"/>
      <c r="BM23" s="644"/>
      <c r="BN23" s="644" t="s">
        <v>295</v>
      </c>
      <c r="BO23" s="644" t="s">
        <v>295</v>
      </c>
      <c r="BP23" s="644" t="s">
        <v>295</v>
      </c>
      <c r="BQ23" s="644"/>
      <c r="BR23" s="644"/>
      <c r="BS23" s="644"/>
      <c r="BT23" s="644"/>
      <c r="BU23" s="644"/>
      <c r="BV23" s="644" t="s">
        <v>295</v>
      </c>
      <c r="BW23" s="644" t="s">
        <v>295</v>
      </c>
      <c r="BX23" s="553"/>
      <c r="BY23" s="638"/>
    </row>
    <row r="24" spans="1:147" s="111" customFormat="1" ht="17.100000000000001" hidden="1" customHeight="1">
      <c r="A24" s="2618" t="s">
        <v>990</v>
      </c>
      <c r="B24" s="2619"/>
      <c r="C24" s="2619"/>
      <c r="D24" s="2620"/>
      <c r="E24" s="648">
        <v>130399.44559872786</v>
      </c>
      <c r="F24" s="648">
        <v>34413.227221651199</v>
      </c>
      <c r="G24" s="648"/>
      <c r="H24" s="648"/>
      <c r="I24" s="648"/>
      <c r="J24" s="648"/>
      <c r="K24" s="648">
        <v>30753.340979085129</v>
      </c>
      <c r="L24" s="648"/>
      <c r="M24" s="649"/>
      <c r="N24" s="646" t="s">
        <v>112</v>
      </c>
      <c r="O24" s="646" t="s">
        <v>295</v>
      </c>
      <c r="P24" s="646"/>
      <c r="Q24" s="646"/>
      <c r="R24" s="646"/>
      <c r="S24" s="646"/>
      <c r="T24" s="646"/>
      <c r="U24" s="646"/>
      <c r="V24" s="646" t="s">
        <v>295</v>
      </c>
      <c r="W24" s="645">
        <v>3659.8862425659786</v>
      </c>
      <c r="X24" s="646"/>
      <c r="Y24" s="646"/>
      <c r="Z24" s="646"/>
      <c r="AA24" s="646"/>
      <c r="AB24" s="646"/>
      <c r="AC24" s="646" t="s">
        <v>295</v>
      </c>
      <c r="AD24" s="646" t="s">
        <v>295</v>
      </c>
      <c r="AE24" s="646" t="s">
        <v>295</v>
      </c>
      <c r="AF24" s="646"/>
      <c r="AG24" s="646"/>
      <c r="AH24" s="646"/>
      <c r="AI24" s="646"/>
      <c r="AJ24" s="646"/>
      <c r="AK24" s="646" t="s">
        <v>295</v>
      </c>
      <c r="AL24" s="646" t="s">
        <v>295</v>
      </c>
      <c r="AM24" s="645">
        <v>33781.319954418243</v>
      </c>
      <c r="AN24" s="648"/>
      <c r="AO24" s="648"/>
      <c r="AP24" s="648"/>
      <c r="AQ24" s="648"/>
      <c r="AR24" s="648">
        <v>30753.340979085129</v>
      </c>
      <c r="AS24" s="645">
        <v>16414.002091678325</v>
      </c>
      <c r="AT24" s="645" t="s">
        <v>295</v>
      </c>
      <c r="AU24" s="2618" t="s">
        <v>990</v>
      </c>
      <c r="AV24" s="2619"/>
      <c r="AW24" s="2619"/>
      <c r="AX24" s="2620"/>
      <c r="AY24" s="646" t="s">
        <v>295</v>
      </c>
      <c r="AZ24" s="648"/>
      <c r="BA24" s="648"/>
      <c r="BB24" s="648"/>
      <c r="BC24" s="648"/>
      <c r="BD24" s="648">
        <v>30753.340979085129</v>
      </c>
      <c r="BE24" s="646" t="s">
        <v>295</v>
      </c>
      <c r="BF24" s="646" t="s">
        <v>295</v>
      </c>
      <c r="BG24" s="646" t="s">
        <v>295</v>
      </c>
      <c r="BH24" s="645">
        <v>17367.31786273987</v>
      </c>
      <c r="BI24" s="646"/>
      <c r="BJ24" s="646"/>
      <c r="BK24" s="646"/>
      <c r="BL24" s="646"/>
      <c r="BM24" s="646"/>
      <c r="BN24" s="646" t="s">
        <v>295</v>
      </c>
      <c r="BO24" s="646" t="s">
        <v>295</v>
      </c>
      <c r="BP24" s="646" t="s">
        <v>295</v>
      </c>
      <c r="BQ24" s="646"/>
      <c r="BR24" s="646"/>
      <c r="BS24" s="646"/>
      <c r="BT24" s="646"/>
      <c r="BU24" s="646"/>
      <c r="BV24" s="646" t="s">
        <v>295</v>
      </c>
      <c r="BW24" s="646" t="s">
        <v>295</v>
      </c>
      <c r="BX24" s="645"/>
      <c r="BY24" s="638"/>
    </row>
    <row r="25" spans="1:147" s="111" customFormat="1" ht="17.100000000000001" hidden="1" customHeight="1">
      <c r="A25" s="2618" t="s">
        <v>1001</v>
      </c>
      <c r="B25" s="2619"/>
      <c r="C25" s="2619"/>
      <c r="D25" s="2620"/>
      <c r="E25" s="648">
        <v>134428.16111243397</v>
      </c>
      <c r="F25" s="646" t="s">
        <v>295</v>
      </c>
      <c r="G25" s="646"/>
      <c r="H25" s="646"/>
      <c r="I25" s="646"/>
      <c r="J25" s="646"/>
      <c r="K25" s="646" t="s">
        <v>295</v>
      </c>
      <c r="L25" s="646"/>
      <c r="M25" s="646" t="s">
        <v>295</v>
      </c>
      <c r="N25" s="646" t="s">
        <v>295</v>
      </c>
      <c r="O25" s="646" t="s">
        <v>295</v>
      </c>
      <c r="P25" s="646"/>
      <c r="Q25" s="646"/>
      <c r="R25" s="646"/>
      <c r="S25" s="646"/>
      <c r="T25" s="646"/>
      <c r="U25" s="646"/>
      <c r="V25" s="646" t="s">
        <v>295</v>
      </c>
      <c r="W25" s="646" t="s">
        <v>295</v>
      </c>
      <c r="X25" s="646"/>
      <c r="Y25" s="646"/>
      <c r="Z25" s="646"/>
      <c r="AA25" s="646"/>
      <c r="AB25" s="646"/>
      <c r="AC25" s="646" t="s">
        <v>295</v>
      </c>
      <c r="AD25" s="646" t="s">
        <v>295</v>
      </c>
      <c r="AE25" s="646" t="s">
        <v>295</v>
      </c>
      <c r="AF25" s="646"/>
      <c r="AG25" s="646"/>
      <c r="AH25" s="646"/>
      <c r="AI25" s="646"/>
      <c r="AJ25" s="646"/>
      <c r="AK25" s="646" t="s">
        <v>295</v>
      </c>
      <c r="AL25" s="646" t="s">
        <v>295</v>
      </c>
      <c r="AM25" s="646" t="s">
        <v>295</v>
      </c>
      <c r="AN25" s="646"/>
      <c r="AO25" s="646"/>
      <c r="AP25" s="646"/>
      <c r="AQ25" s="646"/>
      <c r="AR25" s="646" t="s">
        <v>295</v>
      </c>
      <c r="AS25" s="646" t="s">
        <v>295</v>
      </c>
      <c r="AT25" s="645" t="s">
        <v>295</v>
      </c>
      <c r="AU25" s="2618" t="s">
        <v>1001</v>
      </c>
      <c r="AV25" s="2619"/>
      <c r="AW25" s="2619"/>
      <c r="AX25" s="2620"/>
      <c r="AY25" s="646" t="s">
        <v>295</v>
      </c>
      <c r="AZ25" s="646"/>
      <c r="BA25" s="646"/>
      <c r="BB25" s="646"/>
      <c r="BC25" s="646"/>
      <c r="BD25" s="646" t="s">
        <v>295</v>
      </c>
      <c r="BE25" s="646" t="s">
        <v>295</v>
      </c>
      <c r="BF25" s="646" t="s">
        <v>295</v>
      </c>
      <c r="BG25" s="646" t="s">
        <v>295</v>
      </c>
      <c r="BH25" s="646" t="s">
        <v>295</v>
      </c>
      <c r="BI25" s="646"/>
      <c r="BJ25" s="646"/>
      <c r="BK25" s="646"/>
      <c r="BL25" s="646"/>
      <c r="BM25" s="646"/>
      <c r="BN25" s="646" t="s">
        <v>295</v>
      </c>
      <c r="BO25" s="646" t="s">
        <v>295</v>
      </c>
      <c r="BP25" s="646" t="s">
        <v>295</v>
      </c>
      <c r="BQ25" s="646"/>
      <c r="BR25" s="646"/>
      <c r="BS25" s="646"/>
      <c r="BT25" s="646"/>
      <c r="BU25" s="646"/>
      <c r="BV25" s="646" t="s">
        <v>295</v>
      </c>
      <c r="BW25" s="646" t="s">
        <v>295</v>
      </c>
      <c r="BX25" s="645"/>
      <c r="BY25" s="638"/>
    </row>
    <row r="26" spans="1:147" s="111" customFormat="1" ht="17.100000000000001" hidden="1" customHeight="1">
      <c r="A26" s="2618" t="s">
        <v>1002</v>
      </c>
      <c r="B26" s="2619"/>
      <c r="C26" s="2619"/>
      <c r="D26" s="2620"/>
      <c r="E26" s="648">
        <v>133471.69626538767</v>
      </c>
      <c r="F26" s="648">
        <v>36777.200435699982</v>
      </c>
      <c r="G26" s="648"/>
      <c r="H26" s="648"/>
      <c r="I26" s="648"/>
      <c r="J26" s="648"/>
      <c r="K26" s="648">
        <v>32622.690048071905</v>
      </c>
      <c r="L26" s="648"/>
      <c r="M26" s="646" t="s">
        <v>295</v>
      </c>
      <c r="N26" s="646" t="s">
        <v>295</v>
      </c>
      <c r="O26" s="646" t="s">
        <v>295</v>
      </c>
      <c r="P26" s="646"/>
      <c r="Q26" s="646"/>
      <c r="R26" s="646"/>
      <c r="S26" s="646"/>
      <c r="T26" s="646"/>
      <c r="U26" s="646"/>
      <c r="V26" s="646" t="s">
        <v>295</v>
      </c>
      <c r="W26" s="645">
        <v>4154.5103876281082</v>
      </c>
      <c r="X26" s="646"/>
      <c r="Y26" s="646"/>
      <c r="Z26" s="646"/>
      <c r="AA26" s="646"/>
      <c r="AB26" s="646"/>
      <c r="AC26" s="646" t="s">
        <v>295</v>
      </c>
      <c r="AD26" s="646" t="s">
        <v>295</v>
      </c>
      <c r="AE26" s="646" t="s">
        <v>295</v>
      </c>
      <c r="AF26" s="646"/>
      <c r="AG26" s="646"/>
      <c r="AH26" s="646"/>
      <c r="AI26" s="646"/>
      <c r="AJ26" s="646"/>
      <c r="AK26" s="646" t="s">
        <v>295</v>
      </c>
      <c r="AL26" s="646" t="s">
        <v>295</v>
      </c>
      <c r="AM26" s="645">
        <v>37221.85817660774</v>
      </c>
      <c r="AN26" s="648"/>
      <c r="AO26" s="648"/>
      <c r="AP26" s="648"/>
      <c r="AQ26" s="648"/>
      <c r="AR26" s="648">
        <v>32622.690048071905</v>
      </c>
      <c r="AS26" s="645">
        <v>18723.234325073427</v>
      </c>
      <c r="AT26" s="645" t="s">
        <v>295</v>
      </c>
      <c r="AU26" s="2618" t="s">
        <v>1002</v>
      </c>
      <c r="AV26" s="2619"/>
      <c r="AW26" s="2619"/>
      <c r="AX26" s="2620"/>
      <c r="AY26" s="646" t="s">
        <v>295</v>
      </c>
      <c r="AZ26" s="648"/>
      <c r="BA26" s="648"/>
      <c r="BB26" s="648"/>
      <c r="BC26" s="648"/>
      <c r="BD26" s="648">
        <v>32622.690048071905</v>
      </c>
      <c r="BE26" s="646" t="s">
        <v>295</v>
      </c>
      <c r="BF26" s="646" t="s">
        <v>295</v>
      </c>
      <c r="BG26" s="646" t="s">
        <v>295</v>
      </c>
      <c r="BH26" s="645">
        <v>18498.623851534325</v>
      </c>
      <c r="BI26" s="646"/>
      <c r="BJ26" s="646"/>
      <c r="BK26" s="646"/>
      <c r="BL26" s="646"/>
      <c r="BM26" s="646"/>
      <c r="BN26" s="646" t="s">
        <v>295</v>
      </c>
      <c r="BO26" s="646" t="s">
        <v>295</v>
      </c>
      <c r="BP26" s="646" t="s">
        <v>295</v>
      </c>
      <c r="BQ26" s="646"/>
      <c r="BR26" s="646"/>
      <c r="BS26" s="646"/>
      <c r="BT26" s="646"/>
      <c r="BU26" s="646"/>
      <c r="BV26" s="646" t="s">
        <v>295</v>
      </c>
      <c r="BW26" s="646" t="s">
        <v>295</v>
      </c>
      <c r="BX26" s="645"/>
      <c r="BY26" s="638"/>
    </row>
    <row r="27" spans="1:147" s="111" customFormat="1" ht="17.100000000000001" hidden="1" customHeight="1">
      <c r="A27" s="2618" t="s">
        <v>1003</v>
      </c>
      <c r="B27" s="2619"/>
      <c r="C27" s="2619"/>
      <c r="D27" s="2620"/>
      <c r="E27" s="648">
        <v>131242.65344171703</v>
      </c>
      <c r="F27" s="648">
        <v>35738.166060879819</v>
      </c>
      <c r="G27" s="648"/>
      <c r="H27" s="648"/>
      <c r="I27" s="648"/>
      <c r="J27" s="648"/>
      <c r="K27" s="648">
        <v>31520.722917181229</v>
      </c>
      <c r="L27" s="648"/>
      <c r="M27" s="648" t="s">
        <v>1402</v>
      </c>
      <c r="N27" s="648">
        <v>6189.6597568765692</v>
      </c>
      <c r="O27" s="648">
        <v>11456.13340277295</v>
      </c>
      <c r="P27" s="648"/>
      <c r="Q27" s="648"/>
      <c r="R27" s="648"/>
      <c r="S27" s="648"/>
      <c r="T27" s="648"/>
      <c r="U27" s="648"/>
      <c r="V27" s="648">
        <v>1329.9881353357021</v>
      </c>
      <c r="W27" s="645">
        <v>4217.443143698637</v>
      </c>
      <c r="X27" s="648"/>
      <c r="Y27" s="648"/>
      <c r="Z27" s="648"/>
      <c r="AA27" s="648"/>
      <c r="AB27" s="648"/>
      <c r="AC27" s="645">
        <v>146.00364825908406</v>
      </c>
      <c r="AD27" s="645">
        <v>1312.5096055855486</v>
      </c>
      <c r="AE27" s="645">
        <v>1641.8558302225567</v>
      </c>
      <c r="AF27" s="648"/>
      <c r="AG27" s="648"/>
      <c r="AH27" s="648"/>
      <c r="AI27" s="648"/>
      <c r="AJ27" s="648"/>
      <c r="AK27" s="645">
        <v>1066.4417437993507</v>
      </c>
      <c r="AL27" s="645">
        <v>50.632315832097888</v>
      </c>
      <c r="AM27" s="645">
        <v>36952.056864284896</v>
      </c>
      <c r="AN27" s="648"/>
      <c r="AO27" s="648"/>
      <c r="AP27" s="648"/>
      <c r="AQ27" s="648"/>
      <c r="AR27" s="648">
        <v>31520.722917181229</v>
      </c>
      <c r="AS27" s="645">
        <v>18007.42992330237</v>
      </c>
      <c r="AT27" s="645">
        <v>299.46391409939594</v>
      </c>
      <c r="AU27" s="2618" t="s">
        <v>1003</v>
      </c>
      <c r="AV27" s="2619"/>
      <c r="AW27" s="2619"/>
      <c r="AX27" s="2620"/>
      <c r="AY27" s="645">
        <v>3358.7463562394632</v>
      </c>
      <c r="AZ27" s="648"/>
      <c r="BA27" s="648"/>
      <c r="BB27" s="648"/>
      <c r="BC27" s="648"/>
      <c r="BD27" s="648">
        <v>31520.722917181229</v>
      </c>
      <c r="BE27" s="645">
        <v>5996.2304408118398</v>
      </c>
      <c r="BF27" s="645">
        <v>7662.7471868962266</v>
      </c>
      <c r="BG27" s="645">
        <v>690.24202525543592</v>
      </c>
      <c r="BH27" s="645">
        <v>18944.626940982682</v>
      </c>
      <c r="BI27" s="648"/>
      <c r="BJ27" s="648"/>
      <c r="BK27" s="648"/>
      <c r="BL27" s="648"/>
      <c r="BM27" s="648"/>
      <c r="BN27" s="645">
        <v>586.4619130306005</v>
      </c>
      <c r="BO27" s="645">
        <v>5038.5874307746826</v>
      </c>
      <c r="BP27" s="645">
        <v>7232.9697450579442</v>
      </c>
      <c r="BQ27" s="648"/>
      <c r="BR27" s="648"/>
      <c r="BS27" s="648"/>
      <c r="BT27" s="648"/>
      <c r="BU27" s="648"/>
      <c r="BV27" s="645">
        <v>5853.1535932033694</v>
      </c>
      <c r="BW27" s="645">
        <v>233.45425891607707</v>
      </c>
      <c r="BX27" s="645"/>
      <c r="BY27" s="638"/>
    </row>
    <row r="28" spans="1:147" s="111" customFormat="1" ht="17.100000000000001" hidden="1" customHeight="1">
      <c r="A28" s="2618" t="s">
        <v>1004</v>
      </c>
      <c r="B28" s="2618"/>
      <c r="C28" s="2618"/>
      <c r="D28" s="2668"/>
      <c r="E28" s="648">
        <v>141368.27721894893</v>
      </c>
      <c r="F28" s="648">
        <v>40376.421066085597</v>
      </c>
      <c r="G28" s="648"/>
      <c r="H28" s="648"/>
      <c r="I28" s="648"/>
      <c r="J28" s="648"/>
      <c r="K28" s="648">
        <v>35481.219288156077</v>
      </c>
      <c r="L28" s="648"/>
      <c r="M28" s="648">
        <v>766.84876545175212</v>
      </c>
      <c r="N28" s="648">
        <v>7430.4396595193593</v>
      </c>
      <c r="O28" s="648">
        <v>11876.941514670014</v>
      </c>
      <c r="P28" s="648"/>
      <c r="Q28" s="648"/>
      <c r="R28" s="648"/>
      <c r="S28" s="648"/>
      <c r="T28" s="648"/>
      <c r="U28" s="648"/>
      <c r="V28" s="648">
        <v>1403.2603423912194</v>
      </c>
      <c r="W28" s="645">
        <v>4895.2017779295138</v>
      </c>
      <c r="X28" s="648"/>
      <c r="Y28" s="648"/>
      <c r="Z28" s="648"/>
      <c r="AA28" s="648"/>
      <c r="AB28" s="648"/>
      <c r="AC28" s="645">
        <v>203.90579710144925</v>
      </c>
      <c r="AD28" s="645">
        <v>1618.725244026419</v>
      </c>
      <c r="AE28" s="645">
        <v>1755.9675311506728</v>
      </c>
      <c r="AF28" s="648"/>
      <c r="AG28" s="648"/>
      <c r="AH28" s="648"/>
      <c r="AI28" s="648"/>
      <c r="AJ28" s="648"/>
      <c r="AK28" s="645">
        <v>1287.7909992042919</v>
      </c>
      <c r="AL28" s="645">
        <v>28.812206446684453</v>
      </c>
      <c r="AM28" s="645">
        <v>37269.232333056541</v>
      </c>
      <c r="AN28" s="648"/>
      <c r="AO28" s="648"/>
      <c r="AP28" s="648"/>
      <c r="AQ28" s="648"/>
      <c r="AR28" s="648">
        <v>35481.219288156077</v>
      </c>
      <c r="AS28" s="645">
        <v>18920.560850909438</v>
      </c>
      <c r="AT28" s="645">
        <v>421.38736193261479</v>
      </c>
      <c r="AU28" s="2618" t="s">
        <v>1004</v>
      </c>
      <c r="AV28" s="2618"/>
      <c r="AW28" s="2618"/>
      <c r="AX28" s="2668"/>
      <c r="AY28" s="645">
        <v>3049.4091506434647</v>
      </c>
      <c r="AZ28" s="648"/>
      <c r="BA28" s="648"/>
      <c r="BB28" s="648"/>
      <c r="BC28" s="648"/>
      <c r="BD28" s="648">
        <v>35481.219288156077</v>
      </c>
      <c r="BE28" s="645">
        <v>6190.5230020553863</v>
      </c>
      <c r="BF28" s="645">
        <v>8429.8469094916763</v>
      </c>
      <c r="BG28" s="645">
        <v>829.39442678630144</v>
      </c>
      <c r="BH28" s="645">
        <v>18348.671482147132</v>
      </c>
      <c r="BI28" s="648"/>
      <c r="BJ28" s="648"/>
      <c r="BK28" s="648"/>
      <c r="BL28" s="648"/>
      <c r="BM28" s="648"/>
      <c r="BN28" s="645">
        <v>643.92939221555935</v>
      </c>
      <c r="BO28" s="645">
        <v>4959.295271592463</v>
      </c>
      <c r="BP28" s="645">
        <v>6852.5584430575373</v>
      </c>
      <c r="BQ28" s="648"/>
      <c r="BR28" s="648"/>
      <c r="BS28" s="648"/>
      <c r="BT28" s="648"/>
      <c r="BU28" s="648"/>
      <c r="BV28" s="645">
        <v>5701.1728290389619</v>
      </c>
      <c r="BW28" s="645">
        <v>191.71554624257877</v>
      </c>
      <c r="BX28" s="645"/>
      <c r="BY28" s="638"/>
    </row>
    <row r="29" spans="1:147" s="111" customFormat="1" ht="17.100000000000001" hidden="1" customHeight="1">
      <c r="A29" s="2618" t="s">
        <v>1005</v>
      </c>
      <c r="B29" s="2618"/>
      <c r="C29" s="2618"/>
      <c r="D29" s="2668"/>
      <c r="E29" s="648">
        <v>138847.41528557913</v>
      </c>
      <c r="F29" s="648">
        <v>41197.054414681719</v>
      </c>
      <c r="G29" s="648"/>
      <c r="H29" s="648"/>
      <c r="I29" s="648"/>
      <c r="J29" s="648"/>
      <c r="K29" s="648">
        <v>36038.912502070314</v>
      </c>
      <c r="L29" s="648"/>
      <c r="M29" s="648">
        <v>983.79901210529624</v>
      </c>
      <c r="N29" s="648">
        <v>6946.7841732304105</v>
      </c>
      <c r="O29" s="648">
        <v>11703.358702067888</v>
      </c>
      <c r="P29" s="648"/>
      <c r="Q29" s="648"/>
      <c r="R29" s="648"/>
      <c r="S29" s="648"/>
      <c r="T29" s="648"/>
      <c r="U29" s="648"/>
      <c r="V29" s="648">
        <v>1705.1058689892645</v>
      </c>
      <c r="W29" s="645">
        <v>5158.1419126114051</v>
      </c>
      <c r="X29" s="648"/>
      <c r="Y29" s="648"/>
      <c r="Z29" s="648"/>
      <c r="AA29" s="648"/>
      <c r="AB29" s="648"/>
      <c r="AC29" s="645">
        <v>309.45418184058059</v>
      </c>
      <c r="AD29" s="645">
        <v>1768.2635013987331</v>
      </c>
      <c r="AE29" s="645">
        <v>1658.7305922706355</v>
      </c>
      <c r="AF29" s="648"/>
      <c r="AG29" s="648"/>
      <c r="AH29" s="648"/>
      <c r="AI29" s="648"/>
      <c r="AJ29" s="648"/>
      <c r="AK29" s="645">
        <v>1374.6080998577568</v>
      </c>
      <c r="AL29" s="645">
        <v>47.085537243702632</v>
      </c>
      <c r="AM29" s="645">
        <v>39327.460588000205</v>
      </c>
      <c r="AN29" s="648"/>
      <c r="AO29" s="648"/>
      <c r="AP29" s="648"/>
      <c r="AQ29" s="648"/>
      <c r="AR29" s="648">
        <v>36038.912502070314</v>
      </c>
      <c r="AS29" s="645">
        <v>21666.432123699178</v>
      </c>
      <c r="AT29" s="645">
        <v>736.19499679151363</v>
      </c>
      <c r="AU29" s="2618" t="s">
        <v>1005</v>
      </c>
      <c r="AV29" s="2618"/>
      <c r="AW29" s="2618"/>
      <c r="AX29" s="2668"/>
      <c r="AY29" s="645">
        <v>3307.9935318721459</v>
      </c>
      <c r="AZ29" s="648"/>
      <c r="BA29" s="648"/>
      <c r="BB29" s="648"/>
      <c r="BC29" s="648"/>
      <c r="BD29" s="648">
        <v>36038.912502070314</v>
      </c>
      <c r="BE29" s="645">
        <v>6619.8707735134749</v>
      </c>
      <c r="BF29" s="645">
        <v>9979.5479325617016</v>
      </c>
      <c r="BG29" s="645">
        <v>1022.8248889603675</v>
      </c>
      <c r="BH29" s="645">
        <v>17661.028464300958</v>
      </c>
      <c r="BI29" s="648"/>
      <c r="BJ29" s="648"/>
      <c r="BK29" s="648"/>
      <c r="BL29" s="648"/>
      <c r="BM29" s="648"/>
      <c r="BN29" s="645">
        <v>691.05851796347542</v>
      </c>
      <c r="BO29" s="645">
        <v>4751.6715609288749</v>
      </c>
      <c r="BP29" s="645">
        <v>6287.7301288130038</v>
      </c>
      <c r="BQ29" s="648"/>
      <c r="BR29" s="648"/>
      <c r="BS29" s="648"/>
      <c r="BT29" s="648"/>
      <c r="BU29" s="648"/>
      <c r="BV29" s="645">
        <v>5613.9694110910705</v>
      </c>
      <c r="BW29" s="645">
        <v>316.59884550457059</v>
      </c>
      <c r="BX29" s="645"/>
      <c r="BY29" s="638"/>
    </row>
    <row r="30" spans="1:147" s="111" customFormat="1" ht="17.100000000000001" customHeight="1" thickTop="1">
      <c r="A30" s="2618" t="s">
        <v>1422</v>
      </c>
      <c r="B30" s="2618"/>
      <c r="C30" s="2618"/>
      <c r="D30" s="2668"/>
      <c r="E30" s="1425">
        <f>CA34</f>
        <v>8.8600869868189367</v>
      </c>
      <c r="F30" s="1425">
        <f t="shared" ref="F30:V30" si="2">CB34</f>
        <v>1.5481837606420479</v>
      </c>
      <c r="G30" s="1425">
        <f t="shared" si="2"/>
        <v>1.6190250055914826E-3</v>
      </c>
      <c r="H30" s="1425">
        <f t="shared" si="2"/>
        <v>1.4470945630330781E-2</v>
      </c>
      <c r="I30" s="1425">
        <f t="shared" si="2"/>
        <v>0.16895050755152907</v>
      </c>
      <c r="J30" s="1425">
        <f t="shared" si="2"/>
        <v>0.34513032577027491</v>
      </c>
      <c r="K30" s="1425">
        <f t="shared" si="2"/>
        <v>0.52576454103031234</v>
      </c>
      <c r="L30" s="1425">
        <f t="shared" si="2"/>
        <v>0.39577503859003227</v>
      </c>
      <c r="M30" s="1425">
        <f t="shared" si="2"/>
        <v>9.647337706397037E-2</v>
      </c>
      <c r="N30" s="1425">
        <f t="shared" si="2"/>
        <v>3.4966838889965821</v>
      </c>
      <c r="O30" s="1425">
        <f t="shared" si="2"/>
        <v>0.79715124775552482</v>
      </c>
      <c r="P30" s="1425">
        <f t="shared" si="2"/>
        <v>0</v>
      </c>
      <c r="Q30" s="1425">
        <f t="shared" si="2"/>
        <v>2.3857733465318727E-2</v>
      </c>
      <c r="R30" s="1425">
        <f t="shared" si="2"/>
        <v>0.11874553376660191</v>
      </c>
      <c r="S30" s="1425">
        <f t="shared" si="2"/>
        <v>0.20221717675527895</v>
      </c>
      <c r="T30" s="1425">
        <f t="shared" si="2"/>
        <v>0.22771937914433885</v>
      </c>
      <c r="U30" s="1425">
        <f t="shared" si="2"/>
        <v>0.1379164849748572</v>
      </c>
      <c r="V30" s="1425">
        <f t="shared" si="2"/>
        <v>8.6694939649131816E-2</v>
      </c>
      <c r="W30" s="1425">
        <f>CS34</f>
        <v>0.98758333293793465</v>
      </c>
      <c r="X30" s="1425">
        <f t="shared" ref="X30:AK30" si="3">CT34</f>
        <v>0</v>
      </c>
      <c r="Y30" s="1425">
        <f t="shared" si="3"/>
        <v>7.6891989300693049E-3</v>
      </c>
      <c r="Z30" s="1425">
        <f t="shared" si="3"/>
        <v>0.13043047516435641</v>
      </c>
      <c r="AA30" s="1425">
        <f t="shared" si="3"/>
        <v>0.31916086464631421</v>
      </c>
      <c r="AB30" s="1425">
        <f t="shared" si="3"/>
        <v>0.34202212660219339</v>
      </c>
      <c r="AC30" s="1425">
        <f t="shared" si="3"/>
        <v>0.16458369197067008</v>
      </c>
      <c r="AD30" s="1425">
        <f t="shared" si="3"/>
        <v>2.3696975624331512E-2</v>
      </c>
      <c r="AE30" s="1425">
        <f t="shared" si="3"/>
        <v>1.7119493083031245</v>
      </c>
      <c r="AF30" s="1425">
        <f t="shared" si="3"/>
        <v>2.1862788617012375E-3</v>
      </c>
      <c r="AG30" s="1425">
        <f t="shared" si="3"/>
        <v>0.10522449714333394</v>
      </c>
      <c r="AH30" s="1425">
        <f t="shared" si="3"/>
        <v>0.58760738169957616</v>
      </c>
      <c r="AI30" s="1425">
        <f t="shared" si="3"/>
        <v>0.50319479078752027</v>
      </c>
      <c r="AJ30" s="1425">
        <f t="shared" si="3"/>
        <v>0.33756501326129074</v>
      </c>
      <c r="AK30" s="1425">
        <f t="shared" si="3"/>
        <v>0.14646696258798092</v>
      </c>
      <c r="AL30" s="1425">
        <f>DH34</f>
        <v>2.9704383961717554E-2</v>
      </c>
      <c r="AM30" s="1425">
        <f t="shared" ref="AM30:AT30" si="4">DI34</f>
        <v>1.1744102150167877</v>
      </c>
      <c r="AN30" s="1425">
        <f t="shared" si="4"/>
        <v>3.7461595428359257E-3</v>
      </c>
      <c r="AO30" s="1425">
        <f t="shared" si="4"/>
        <v>5.494053238386537E-2</v>
      </c>
      <c r="AP30" s="1425">
        <f t="shared" si="4"/>
        <v>0.34691229924027955</v>
      </c>
      <c r="AQ30" s="1425">
        <f t="shared" si="4"/>
        <v>0.37265688745212655</v>
      </c>
      <c r="AR30" s="1425">
        <f t="shared" si="4"/>
        <v>0.28871255603261203</v>
      </c>
      <c r="AS30" s="1425">
        <f t="shared" si="4"/>
        <v>9.4733068346087385E-2</v>
      </c>
      <c r="AT30" s="1425">
        <f t="shared" si="4"/>
        <v>1.2708712018978953E-2</v>
      </c>
      <c r="AU30" s="2618" t="s">
        <v>1422</v>
      </c>
      <c r="AV30" s="2618"/>
      <c r="AW30" s="2618"/>
      <c r="AX30" s="2668"/>
      <c r="AY30" s="1426">
        <f>DQ34</f>
        <v>0.36565225869731782</v>
      </c>
      <c r="AZ30" s="1426">
        <f t="shared" ref="AZ30:BX30" si="5">DR34</f>
        <v>1.6560541670584499E-3</v>
      </c>
      <c r="BA30" s="1426">
        <f t="shared" si="5"/>
        <v>1.6727310666772428E-2</v>
      </c>
      <c r="BB30" s="1426">
        <f t="shared" si="5"/>
        <v>5.6804646546031325E-2</v>
      </c>
      <c r="BC30" s="1426">
        <f t="shared" si="5"/>
        <v>0.12909187329606395</v>
      </c>
      <c r="BD30" s="1426">
        <f t="shared" si="5"/>
        <v>9.4672966863721092E-2</v>
      </c>
      <c r="BE30" s="1426">
        <f t="shared" si="5"/>
        <v>5.5092095693776891E-2</v>
      </c>
      <c r="BF30" s="1426">
        <f t="shared" si="5"/>
        <v>1.1607311463893821E-2</v>
      </c>
      <c r="BG30" s="1426">
        <f t="shared" si="5"/>
        <v>2.125730295988987</v>
      </c>
      <c r="BH30" s="1426">
        <f t="shared" si="5"/>
        <v>1.0370412429763589</v>
      </c>
      <c r="BI30" s="1426">
        <f t="shared" si="5"/>
        <v>5.2518815762849706E-4</v>
      </c>
      <c r="BJ30" s="1426">
        <f t="shared" si="5"/>
        <v>2.8223615748213648E-2</v>
      </c>
      <c r="BK30" s="1426">
        <f t="shared" si="5"/>
        <v>0.15521161275987252</v>
      </c>
      <c r="BL30" s="1426">
        <f t="shared" si="5"/>
        <v>0.27237946311867695</v>
      </c>
      <c r="BM30" s="1426">
        <f t="shared" si="5"/>
        <v>0.31920158768791662</v>
      </c>
      <c r="BN30" s="1426">
        <f t="shared" si="5"/>
        <v>0.21436523137128463</v>
      </c>
      <c r="BO30" s="1426">
        <f t="shared" si="5"/>
        <v>4.7134544132765986E-2</v>
      </c>
      <c r="BP30" s="1426">
        <f t="shared" si="5"/>
        <v>1.0886890530126299</v>
      </c>
      <c r="BQ30" s="1426">
        <f t="shared" si="5"/>
        <v>4.3576607539539498E-3</v>
      </c>
      <c r="BR30" s="1426">
        <f t="shared" si="5"/>
        <v>5.4119373004009513E-2</v>
      </c>
      <c r="BS30" s="1426">
        <f t="shared" si="5"/>
        <v>0.21723661474656322</v>
      </c>
      <c r="BT30" s="1426">
        <f t="shared" si="5"/>
        <v>0.31101790058466133</v>
      </c>
      <c r="BU30" s="1426">
        <f t="shared" si="5"/>
        <v>0.29960094948688215</v>
      </c>
      <c r="BV30" s="1426">
        <f t="shared" si="5"/>
        <v>0.17305525730736585</v>
      </c>
      <c r="BW30" s="1426">
        <f t="shared" si="5"/>
        <v>2.9301297129193958E-2</v>
      </c>
      <c r="BX30" s="1426">
        <f t="shared" si="5"/>
        <v>0.14942656747722646</v>
      </c>
      <c r="BY30" s="3130"/>
      <c r="BZ30" s="3131"/>
      <c r="CA30" s="1789" t="s">
        <v>1991</v>
      </c>
      <c r="CB30" s="1790" t="s">
        <v>1994</v>
      </c>
      <c r="CC30" s="1790" t="s">
        <v>2028</v>
      </c>
      <c r="CD30" s="1790" t="s">
        <v>2029</v>
      </c>
      <c r="CE30" s="1790" t="s">
        <v>2030</v>
      </c>
      <c r="CF30" s="1790" t="s">
        <v>2031</v>
      </c>
      <c r="CG30" s="1790" t="s">
        <v>2032</v>
      </c>
      <c r="CH30" s="1790" t="s">
        <v>2033</v>
      </c>
      <c r="CI30" s="1790" t="s">
        <v>2034</v>
      </c>
      <c r="CJ30" s="1790" t="s">
        <v>1997</v>
      </c>
      <c r="CK30" s="1790" t="s">
        <v>1998</v>
      </c>
      <c r="CL30" s="1790" t="s">
        <v>2035</v>
      </c>
      <c r="CM30" s="1790" t="s">
        <v>2036</v>
      </c>
      <c r="CN30" s="1790" t="s">
        <v>2037</v>
      </c>
      <c r="CO30" s="1790" t="s">
        <v>2038</v>
      </c>
      <c r="CP30" s="1790" t="s">
        <v>2039</v>
      </c>
      <c r="CQ30" s="1790" t="s">
        <v>2040</v>
      </c>
      <c r="CR30" s="1790" t="s">
        <v>2041</v>
      </c>
      <c r="CS30" s="1790" t="s">
        <v>2001</v>
      </c>
      <c r="CT30" s="1790" t="s">
        <v>2042</v>
      </c>
      <c r="CU30" s="1790" t="s">
        <v>2043</v>
      </c>
      <c r="CV30" s="1790" t="s">
        <v>2044</v>
      </c>
      <c r="CW30" s="1790" t="s">
        <v>2045</v>
      </c>
      <c r="CX30" s="1790" t="s">
        <v>2046</v>
      </c>
      <c r="CY30" s="1790" t="s">
        <v>2047</v>
      </c>
      <c r="CZ30" s="1790" t="s">
        <v>2048</v>
      </c>
      <c r="DA30" s="1790" t="s">
        <v>2004</v>
      </c>
      <c r="DB30" s="1790" t="s">
        <v>2049</v>
      </c>
      <c r="DC30" s="1790" t="s">
        <v>2050</v>
      </c>
      <c r="DD30" s="1790" t="s">
        <v>2051</v>
      </c>
      <c r="DE30" s="1790" t="s">
        <v>2052</v>
      </c>
      <c r="DF30" s="1790" t="s">
        <v>2053</v>
      </c>
      <c r="DG30" s="1790" t="s">
        <v>2054</v>
      </c>
      <c r="DH30" s="1790" t="s">
        <v>2055</v>
      </c>
      <c r="DI30" s="1790" t="s">
        <v>2007</v>
      </c>
      <c r="DJ30" s="1790" t="s">
        <v>2056</v>
      </c>
      <c r="DK30" s="1790" t="s">
        <v>2057</v>
      </c>
      <c r="DL30" s="1790" t="s">
        <v>2058</v>
      </c>
      <c r="DM30" s="1790" t="s">
        <v>2059</v>
      </c>
      <c r="DN30" s="1790" t="s">
        <v>2060</v>
      </c>
      <c r="DO30" s="1790" t="s">
        <v>2061</v>
      </c>
      <c r="DP30" s="1790" t="s">
        <v>2062</v>
      </c>
      <c r="DQ30" s="1790" t="s">
        <v>2010</v>
      </c>
      <c r="DR30" s="1790" t="s">
        <v>2063</v>
      </c>
      <c r="DS30" s="1790" t="s">
        <v>2064</v>
      </c>
      <c r="DT30" s="1790" t="s">
        <v>2065</v>
      </c>
      <c r="DU30" s="1790" t="s">
        <v>2066</v>
      </c>
      <c r="DV30" s="1790" t="s">
        <v>2067</v>
      </c>
      <c r="DW30" s="1790" t="s">
        <v>2068</v>
      </c>
      <c r="DX30" s="1790" t="s">
        <v>2069</v>
      </c>
      <c r="DY30" s="1790" t="s">
        <v>2013</v>
      </c>
      <c r="DZ30" s="1790" t="s">
        <v>2014</v>
      </c>
      <c r="EA30" s="1790" t="s">
        <v>2070</v>
      </c>
      <c r="EB30" s="1790" t="s">
        <v>2071</v>
      </c>
      <c r="EC30" s="1790" t="s">
        <v>2072</v>
      </c>
      <c r="ED30" s="1790" t="s">
        <v>2073</v>
      </c>
      <c r="EE30" s="1790" t="s">
        <v>2074</v>
      </c>
      <c r="EF30" s="1790" t="s">
        <v>2075</v>
      </c>
      <c r="EG30" s="1790" t="s">
        <v>2076</v>
      </c>
      <c r="EH30" s="1790" t="s">
        <v>2017</v>
      </c>
      <c r="EI30" s="1790" t="s">
        <v>2077</v>
      </c>
      <c r="EJ30" s="1790" t="s">
        <v>2078</v>
      </c>
      <c r="EK30" s="1790" t="s">
        <v>2079</v>
      </c>
      <c r="EL30" s="1790" t="s">
        <v>2080</v>
      </c>
      <c r="EM30" s="1790" t="s">
        <v>2081</v>
      </c>
      <c r="EN30" s="1790" t="s">
        <v>2082</v>
      </c>
      <c r="EO30" s="1790" t="s">
        <v>2083</v>
      </c>
      <c r="EP30" s="1791" t="s">
        <v>2020</v>
      </c>
      <c r="EQ30" s="1792"/>
    </row>
    <row r="31" spans="1:147" ht="17.100000000000001" customHeight="1" thickBot="1">
      <c r="A31" s="2641" t="s">
        <v>43</v>
      </c>
      <c r="B31" s="2641"/>
      <c r="C31" s="2641"/>
      <c r="D31" s="107"/>
      <c r="E31" s="1427"/>
      <c r="F31" s="1429"/>
      <c r="G31" s="1429"/>
      <c r="H31" s="1429"/>
      <c r="I31" s="1429"/>
      <c r="J31" s="1429"/>
      <c r="K31" s="1429"/>
      <c r="L31" s="1429"/>
      <c r="M31" s="1429"/>
      <c r="N31" s="1429"/>
      <c r="O31" s="1429"/>
      <c r="P31" s="1429"/>
      <c r="Q31" s="1429"/>
      <c r="R31" s="1429"/>
      <c r="S31" s="1429"/>
      <c r="T31" s="1429"/>
      <c r="U31" s="1429"/>
      <c r="V31" s="1429"/>
      <c r="W31" s="1430"/>
      <c r="X31" s="1429"/>
      <c r="Y31" s="1429"/>
      <c r="Z31" s="1429"/>
      <c r="AA31" s="1429"/>
      <c r="AB31" s="1429"/>
      <c r="AC31" s="1430"/>
      <c r="AD31" s="1430"/>
      <c r="AE31" s="1430"/>
      <c r="AF31" s="1429"/>
      <c r="AG31" s="1429"/>
      <c r="AH31" s="1429"/>
      <c r="AI31" s="1429"/>
      <c r="AJ31" s="1429"/>
      <c r="AK31" s="1430"/>
      <c r="AL31" s="1430"/>
      <c r="AM31" s="1430"/>
      <c r="AN31" s="1429"/>
      <c r="AO31" s="1429"/>
      <c r="AP31" s="1429"/>
      <c r="AQ31" s="1429"/>
      <c r="AR31" s="1429"/>
      <c r="AS31" s="1430"/>
      <c r="AT31" s="1431"/>
      <c r="AU31" s="2641" t="s">
        <v>43</v>
      </c>
      <c r="AV31" s="2641"/>
      <c r="AW31" s="2641"/>
      <c r="AX31" s="107"/>
      <c r="AY31" s="1430"/>
      <c r="AZ31" s="1429"/>
      <c r="BA31" s="1429"/>
      <c r="BB31" s="1429"/>
      <c r="BC31" s="1429"/>
      <c r="BD31" s="1429"/>
      <c r="BE31" s="1430"/>
      <c r="BF31" s="1430"/>
      <c r="BG31" s="1430"/>
      <c r="BH31" s="1430"/>
      <c r="BI31" s="1429"/>
      <c r="BJ31" s="1429"/>
      <c r="BK31" s="1429"/>
      <c r="BL31" s="1429"/>
      <c r="BM31" s="1429"/>
      <c r="BN31" s="1430"/>
      <c r="BO31" s="1430"/>
      <c r="BP31" s="1430"/>
      <c r="BQ31" s="1429"/>
      <c r="BR31" s="1429"/>
      <c r="BS31" s="1429"/>
      <c r="BT31" s="1429"/>
      <c r="BU31" s="1429"/>
      <c r="BV31" s="1430"/>
      <c r="BW31" s="1430"/>
      <c r="BX31" s="1431"/>
      <c r="BY31" s="3132"/>
      <c r="BZ31" s="3133"/>
      <c r="CA31" s="1793" t="s">
        <v>2160</v>
      </c>
      <c r="CB31" s="1794" t="s">
        <v>2160</v>
      </c>
      <c r="CC31" s="1794" t="s">
        <v>2160</v>
      </c>
      <c r="CD31" s="1794" t="s">
        <v>2160</v>
      </c>
      <c r="CE31" s="1794" t="s">
        <v>2160</v>
      </c>
      <c r="CF31" s="1794" t="s">
        <v>2160</v>
      </c>
      <c r="CG31" s="1794" t="s">
        <v>2160</v>
      </c>
      <c r="CH31" s="1794" t="s">
        <v>2160</v>
      </c>
      <c r="CI31" s="1794" t="s">
        <v>2160</v>
      </c>
      <c r="CJ31" s="1794" t="s">
        <v>2160</v>
      </c>
      <c r="CK31" s="1794" t="s">
        <v>2160</v>
      </c>
      <c r="CL31" s="1794" t="s">
        <v>2160</v>
      </c>
      <c r="CM31" s="1794" t="s">
        <v>2160</v>
      </c>
      <c r="CN31" s="1794" t="s">
        <v>2160</v>
      </c>
      <c r="CO31" s="1794" t="s">
        <v>2160</v>
      </c>
      <c r="CP31" s="1794" t="s">
        <v>2160</v>
      </c>
      <c r="CQ31" s="1794" t="s">
        <v>2160</v>
      </c>
      <c r="CR31" s="1794" t="s">
        <v>2160</v>
      </c>
      <c r="CS31" s="1794" t="s">
        <v>2160</v>
      </c>
      <c r="CT31" s="1794" t="s">
        <v>2160</v>
      </c>
      <c r="CU31" s="1794" t="s">
        <v>2160</v>
      </c>
      <c r="CV31" s="1794" t="s">
        <v>2160</v>
      </c>
      <c r="CW31" s="1794" t="s">
        <v>2160</v>
      </c>
      <c r="CX31" s="1794" t="s">
        <v>2160</v>
      </c>
      <c r="CY31" s="1794" t="s">
        <v>2160</v>
      </c>
      <c r="CZ31" s="1794" t="s">
        <v>2160</v>
      </c>
      <c r="DA31" s="1794" t="s">
        <v>2160</v>
      </c>
      <c r="DB31" s="1794" t="s">
        <v>2160</v>
      </c>
      <c r="DC31" s="1794" t="s">
        <v>2160</v>
      </c>
      <c r="DD31" s="1794" t="s">
        <v>2160</v>
      </c>
      <c r="DE31" s="1794" t="s">
        <v>2160</v>
      </c>
      <c r="DF31" s="1794" t="s">
        <v>2160</v>
      </c>
      <c r="DG31" s="1794" t="s">
        <v>2160</v>
      </c>
      <c r="DH31" s="1794" t="s">
        <v>2160</v>
      </c>
      <c r="DI31" s="1794" t="s">
        <v>2160</v>
      </c>
      <c r="DJ31" s="1794" t="s">
        <v>2160</v>
      </c>
      <c r="DK31" s="1794" t="s">
        <v>2160</v>
      </c>
      <c r="DL31" s="1794" t="s">
        <v>2160</v>
      </c>
      <c r="DM31" s="1794" t="s">
        <v>2160</v>
      </c>
      <c r="DN31" s="1794" t="s">
        <v>2160</v>
      </c>
      <c r="DO31" s="1794" t="s">
        <v>2160</v>
      </c>
      <c r="DP31" s="1794" t="s">
        <v>2160</v>
      </c>
      <c r="DQ31" s="1794" t="s">
        <v>2160</v>
      </c>
      <c r="DR31" s="1794" t="s">
        <v>2160</v>
      </c>
      <c r="DS31" s="1794" t="s">
        <v>2160</v>
      </c>
      <c r="DT31" s="1794" t="s">
        <v>2160</v>
      </c>
      <c r="DU31" s="1794" t="s">
        <v>2160</v>
      </c>
      <c r="DV31" s="1794" t="s">
        <v>2160</v>
      </c>
      <c r="DW31" s="1794" t="s">
        <v>2160</v>
      </c>
      <c r="DX31" s="1794" t="s">
        <v>2160</v>
      </c>
      <c r="DY31" s="1794" t="s">
        <v>2160</v>
      </c>
      <c r="DZ31" s="1794" t="s">
        <v>2160</v>
      </c>
      <c r="EA31" s="1794" t="s">
        <v>2160</v>
      </c>
      <c r="EB31" s="1794" t="s">
        <v>2160</v>
      </c>
      <c r="EC31" s="1794" t="s">
        <v>2160</v>
      </c>
      <c r="ED31" s="1794" t="s">
        <v>2160</v>
      </c>
      <c r="EE31" s="1794" t="s">
        <v>2160</v>
      </c>
      <c r="EF31" s="1794" t="s">
        <v>2160</v>
      </c>
      <c r="EG31" s="1794" t="s">
        <v>2160</v>
      </c>
      <c r="EH31" s="1794" t="s">
        <v>2160</v>
      </c>
      <c r="EI31" s="1794" t="s">
        <v>2160</v>
      </c>
      <c r="EJ31" s="1794" t="s">
        <v>2160</v>
      </c>
      <c r="EK31" s="1794" t="s">
        <v>2160</v>
      </c>
      <c r="EL31" s="1794" t="s">
        <v>2160</v>
      </c>
      <c r="EM31" s="1794" t="s">
        <v>2160</v>
      </c>
      <c r="EN31" s="1794" t="s">
        <v>2160</v>
      </c>
      <c r="EO31" s="1794" t="s">
        <v>2160</v>
      </c>
      <c r="EP31" s="1795" t="s">
        <v>2160</v>
      </c>
      <c r="EQ31" s="1792"/>
    </row>
    <row r="32" spans="1:147" ht="17.100000000000001" customHeight="1" thickTop="1">
      <c r="A32" s="1244"/>
      <c r="B32" s="1244" t="s">
        <v>44</v>
      </c>
      <c r="C32" s="1244"/>
      <c r="D32" s="811"/>
      <c r="E32" s="1427">
        <f>CA32</f>
        <v>11.24858740098934</v>
      </c>
      <c r="F32" s="1427">
        <f t="shared" ref="F32:U33" si="6">CB32</f>
        <v>1.9487775340135562</v>
      </c>
      <c r="G32" s="1427">
        <f t="shared" si="6"/>
        <v>2.2500235741054423E-3</v>
      </c>
      <c r="H32" s="1427">
        <f t="shared" si="6"/>
        <v>2.0110849860498096E-2</v>
      </c>
      <c r="I32" s="1427">
        <f t="shared" si="6"/>
        <v>0.21984205186127961</v>
      </c>
      <c r="J32" s="1427">
        <f t="shared" si="6"/>
        <v>0.43244846124742081</v>
      </c>
      <c r="K32" s="1427">
        <f t="shared" si="6"/>
        <v>0.64217047465790278</v>
      </c>
      <c r="L32" s="1427">
        <f t="shared" si="6"/>
        <v>0.50474037656227866</v>
      </c>
      <c r="M32" s="1427">
        <f t="shared" si="6"/>
        <v>0.12721529625006431</v>
      </c>
      <c r="N32" s="1427">
        <f t="shared" si="6"/>
        <v>4.7074905012321535</v>
      </c>
      <c r="O32" s="1427">
        <f t="shared" si="6"/>
        <v>1.0682645003193494</v>
      </c>
      <c r="P32" s="1427">
        <f t="shared" si="6"/>
        <v>0</v>
      </c>
      <c r="Q32" s="1427">
        <f t="shared" si="6"/>
        <v>3.315604301125679E-2</v>
      </c>
      <c r="R32" s="1427">
        <f t="shared" si="6"/>
        <v>0.16386742608019017</v>
      </c>
      <c r="S32" s="1427">
        <f t="shared" si="6"/>
        <v>0.28094505326565516</v>
      </c>
      <c r="T32" s="1427">
        <f t="shared" si="6"/>
        <v>0.29826021030502514</v>
      </c>
      <c r="U32" s="1427">
        <f t="shared" si="6"/>
        <v>0.17155235492887774</v>
      </c>
      <c r="V32" s="1427">
        <f t="shared" ref="V32:AK33" si="7">CR32</f>
        <v>0.12048341272834839</v>
      </c>
      <c r="W32" s="1427">
        <f t="shared" si="7"/>
        <v>1.2855459645894391</v>
      </c>
      <c r="X32" s="1427">
        <f t="shared" si="7"/>
        <v>0</v>
      </c>
      <c r="Y32" s="1427">
        <f t="shared" si="7"/>
        <v>1.0685986194710874E-2</v>
      </c>
      <c r="Z32" s="1427">
        <f t="shared" si="7"/>
        <v>0.17697101585014349</v>
      </c>
      <c r="AA32" s="1427">
        <f t="shared" si="7"/>
        <v>0.39997581496966261</v>
      </c>
      <c r="AB32" s="1427">
        <f t="shared" si="7"/>
        <v>0.44695322347613503</v>
      </c>
      <c r="AC32" s="1427">
        <f t="shared" si="7"/>
        <v>0.21972433340074435</v>
      </c>
      <c r="AD32" s="1427">
        <f t="shared" si="7"/>
        <v>3.1235590698043336E-2</v>
      </c>
      <c r="AE32" s="1427">
        <f t="shared" si="7"/>
        <v>2.3536800363233681</v>
      </c>
      <c r="AF32" s="1427">
        <f t="shared" si="7"/>
        <v>3.0383588650003956E-3</v>
      </c>
      <c r="AG32" s="1427">
        <f t="shared" si="7"/>
        <v>0.14623467724601133</v>
      </c>
      <c r="AH32" s="1427">
        <f t="shared" si="7"/>
        <v>0.80843453473558136</v>
      </c>
      <c r="AI32" s="1427">
        <f t="shared" si="7"/>
        <v>0.68866404305913409</v>
      </c>
      <c r="AJ32" s="1427">
        <f t="shared" si="7"/>
        <v>0.46363405569236971</v>
      </c>
      <c r="AK32" s="1427">
        <f t="shared" si="7"/>
        <v>0.20239300050959905</v>
      </c>
      <c r="AL32" s="1427">
        <f t="shared" ref="AL32:AT33" si="8">DH32</f>
        <v>4.128136621566688E-2</v>
      </c>
      <c r="AM32" s="1427">
        <f t="shared" si="8"/>
        <v>1.5397539187815208</v>
      </c>
      <c r="AN32" s="1427">
        <f t="shared" si="8"/>
        <v>5.206187214299096E-3</v>
      </c>
      <c r="AO32" s="1427">
        <f t="shared" si="8"/>
        <v>7.4837153376499682E-2</v>
      </c>
      <c r="AP32" s="1427">
        <f t="shared" si="8"/>
        <v>0.45761831316825663</v>
      </c>
      <c r="AQ32" s="1427">
        <f t="shared" si="8"/>
        <v>0.50056063953201668</v>
      </c>
      <c r="AR32" s="1427">
        <f t="shared" si="8"/>
        <v>0.36437099582574189</v>
      </c>
      <c r="AS32" s="1427">
        <f t="shared" si="8"/>
        <v>0.12271848139772575</v>
      </c>
      <c r="AT32" s="1428">
        <f t="shared" si="8"/>
        <v>1.444214826698036E-2</v>
      </c>
      <c r="AU32" s="1477"/>
      <c r="AV32" s="1477" t="s">
        <v>44</v>
      </c>
      <c r="AW32" s="1477"/>
      <c r="AX32" s="811"/>
      <c r="AY32" s="1430">
        <f>DQ32</f>
        <v>0.44425099900764353</v>
      </c>
      <c r="AZ32" s="1430">
        <f t="shared" ref="AZ32:BO33" si="9">DR32</f>
        <v>2.301484475538274E-3</v>
      </c>
      <c r="BA32" s="1430">
        <f t="shared" si="9"/>
        <v>2.1099093704020185E-2</v>
      </c>
      <c r="BB32" s="1430">
        <f t="shared" si="9"/>
        <v>6.5953893646568895E-2</v>
      </c>
      <c r="BC32" s="1430">
        <f t="shared" si="9"/>
        <v>0.1515107570533801</v>
      </c>
      <c r="BD32" s="1430">
        <f t="shared" si="9"/>
        <v>0.12317092935739575</v>
      </c>
      <c r="BE32" s="1430">
        <f t="shared" si="9"/>
        <v>6.8831393387395037E-2</v>
      </c>
      <c r="BF32" s="1430">
        <f t="shared" si="9"/>
        <v>1.1383447383345143E-2</v>
      </c>
      <c r="BG32" s="1430">
        <f t="shared" si="9"/>
        <v>2.6083144479544722</v>
      </c>
      <c r="BH32" s="1430">
        <f t="shared" si="9"/>
        <v>1.2637471288155306</v>
      </c>
      <c r="BI32" s="1430">
        <f t="shared" si="9"/>
        <v>7.2987491324966593E-4</v>
      </c>
      <c r="BJ32" s="1430">
        <f t="shared" si="9"/>
        <v>3.4063843369393075E-2</v>
      </c>
      <c r="BK32" s="1430">
        <f t="shared" si="9"/>
        <v>0.20548195733093771</v>
      </c>
      <c r="BL32" s="1430">
        <f t="shared" si="9"/>
        <v>0.35438897229141475</v>
      </c>
      <c r="BM32" s="1430">
        <f t="shared" si="9"/>
        <v>0.37882812844449376</v>
      </c>
      <c r="BN32" s="1430">
        <f t="shared" si="9"/>
        <v>0.23846308211409464</v>
      </c>
      <c r="BO32" s="1430">
        <f t="shared" si="9"/>
        <v>5.1791270351946354E-2</v>
      </c>
      <c r="BP32" s="1430">
        <f t="shared" ref="BP32:BX33" si="10">EH32</f>
        <v>1.3445673191389413</v>
      </c>
      <c r="BQ32" s="1430">
        <f t="shared" si="10"/>
        <v>6.0560148178616015E-3</v>
      </c>
      <c r="BR32" s="1430">
        <f t="shared" si="10"/>
        <v>6.9302224408863536E-2</v>
      </c>
      <c r="BS32" s="1430">
        <f t="shared" si="10"/>
        <v>0.27961514607206195</v>
      </c>
      <c r="BT32" s="1430">
        <f t="shared" si="10"/>
        <v>0.39116789732773949</v>
      </c>
      <c r="BU32" s="1430">
        <f t="shared" si="10"/>
        <v>0.36250149333659842</v>
      </c>
      <c r="BV32" s="1430">
        <f t="shared" si="10"/>
        <v>0.19787021344035863</v>
      </c>
      <c r="BW32" s="1430">
        <f t="shared" si="10"/>
        <v>3.8054329735458657E-2</v>
      </c>
      <c r="BX32" s="1431">
        <f t="shared" si="10"/>
        <v>0</v>
      </c>
      <c r="BY32" s="3134" t="s">
        <v>1936</v>
      </c>
      <c r="BZ32" s="1796" t="s">
        <v>1937</v>
      </c>
      <c r="CA32" s="1797">
        <v>11.24858740098934</v>
      </c>
      <c r="CB32" s="1798">
        <v>1.9487775340135562</v>
      </c>
      <c r="CC32" s="1799">
        <v>2.2500235741054423E-3</v>
      </c>
      <c r="CD32" s="1799">
        <v>2.0110849860498096E-2</v>
      </c>
      <c r="CE32" s="1799">
        <v>0.21984205186127961</v>
      </c>
      <c r="CF32" s="1799">
        <v>0.43244846124742081</v>
      </c>
      <c r="CG32" s="1799">
        <v>0.64217047465790278</v>
      </c>
      <c r="CH32" s="1799">
        <v>0.50474037656227866</v>
      </c>
      <c r="CI32" s="1799">
        <v>0.12721529625006431</v>
      </c>
      <c r="CJ32" s="1798">
        <v>4.7074905012321535</v>
      </c>
      <c r="CK32" s="1798">
        <v>1.0682645003193494</v>
      </c>
      <c r="CL32" s="1798">
        <v>0</v>
      </c>
      <c r="CM32" s="1799">
        <v>3.315604301125679E-2</v>
      </c>
      <c r="CN32" s="1799">
        <v>0.16386742608019017</v>
      </c>
      <c r="CO32" s="1799">
        <v>0.28094505326565516</v>
      </c>
      <c r="CP32" s="1799">
        <v>0.29826021030502514</v>
      </c>
      <c r="CQ32" s="1799">
        <v>0.17155235492887774</v>
      </c>
      <c r="CR32" s="1799">
        <v>0.12048341272834839</v>
      </c>
      <c r="CS32" s="1798">
        <v>1.2855459645894391</v>
      </c>
      <c r="CT32" s="1798">
        <v>0</v>
      </c>
      <c r="CU32" s="1799">
        <v>1.0685986194710874E-2</v>
      </c>
      <c r="CV32" s="1799">
        <v>0.17697101585014349</v>
      </c>
      <c r="CW32" s="1799">
        <v>0.39997581496966261</v>
      </c>
      <c r="CX32" s="1799">
        <v>0.44695322347613503</v>
      </c>
      <c r="CY32" s="1799">
        <v>0.21972433340074435</v>
      </c>
      <c r="CZ32" s="1799">
        <v>3.1235590698043336E-2</v>
      </c>
      <c r="DA32" s="1798">
        <v>2.3536800363233681</v>
      </c>
      <c r="DB32" s="1799">
        <v>3.0383588650003956E-3</v>
      </c>
      <c r="DC32" s="1799">
        <v>0.14623467724601133</v>
      </c>
      <c r="DD32" s="1799">
        <v>0.80843453473558136</v>
      </c>
      <c r="DE32" s="1799">
        <v>0.68866404305913409</v>
      </c>
      <c r="DF32" s="1799">
        <v>0.46363405569236971</v>
      </c>
      <c r="DG32" s="1799">
        <v>0.20239300050959905</v>
      </c>
      <c r="DH32" s="1799">
        <v>4.128136621566688E-2</v>
      </c>
      <c r="DI32" s="1798">
        <v>1.5397539187815208</v>
      </c>
      <c r="DJ32" s="1799">
        <v>5.206187214299096E-3</v>
      </c>
      <c r="DK32" s="1799">
        <v>7.4837153376499682E-2</v>
      </c>
      <c r="DL32" s="1799">
        <v>0.45761831316825663</v>
      </c>
      <c r="DM32" s="1799">
        <v>0.50056063953201668</v>
      </c>
      <c r="DN32" s="1799">
        <v>0.36437099582574189</v>
      </c>
      <c r="DO32" s="1799">
        <v>0.12271848139772575</v>
      </c>
      <c r="DP32" s="1799">
        <v>1.444214826698036E-2</v>
      </c>
      <c r="DQ32" s="1799">
        <v>0.44425099900764353</v>
      </c>
      <c r="DR32" s="1799">
        <v>2.301484475538274E-3</v>
      </c>
      <c r="DS32" s="1799">
        <v>2.1099093704020185E-2</v>
      </c>
      <c r="DT32" s="1799">
        <v>6.5953893646568895E-2</v>
      </c>
      <c r="DU32" s="1799">
        <v>0.1515107570533801</v>
      </c>
      <c r="DV32" s="1799">
        <v>0.12317092935739575</v>
      </c>
      <c r="DW32" s="1799">
        <v>6.8831393387395037E-2</v>
      </c>
      <c r="DX32" s="1799">
        <v>1.1383447383345143E-2</v>
      </c>
      <c r="DY32" s="1798">
        <v>2.6083144479544722</v>
      </c>
      <c r="DZ32" s="1798">
        <v>1.2637471288155306</v>
      </c>
      <c r="EA32" s="1799">
        <v>7.2987491324966593E-4</v>
      </c>
      <c r="EB32" s="1799">
        <v>3.4063843369393075E-2</v>
      </c>
      <c r="EC32" s="1799">
        <v>0.20548195733093771</v>
      </c>
      <c r="ED32" s="1799">
        <v>0.35438897229141475</v>
      </c>
      <c r="EE32" s="1799">
        <v>0.37882812844449376</v>
      </c>
      <c r="EF32" s="1799">
        <v>0.23846308211409464</v>
      </c>
      <c r="EG32" s="1799">
        <v>5.1791270351946354E-2</v>
      </c>
      <c r="EH32" s="1798">
        <v>1.3445673191389413</v>
      </c>
      <c r="EI32" s="1799">
        <v>6.0560148178616015E-3</v>
      </c>
      <c r="EJ32" s="1799">
        <v>6.9302224408863536E-2</v>
      </c>
      <c r="EK32" s="1799">
        <v>0.27961514607206195</v>
      </c>
      <c r="EL32" s="1799">
        <v>0.39116789732773949</v>
      </c>
      <c r="EM32" s="1799">
        <v>0.36250149333659842</v>
      </c>
      <c r="EN32" s="1799">
        <v>0.19787021344035863</v>
      </c>
      <c r="EO32" s="1799">
        <v>3.8054329735458657E-2</v>
      </c>
      <c r="EP32" s="1800">
        <v>0</v>
      </c>
      <c r="EQ32" s="1792"/>
    </row>
    <row r="33" spans="1:147" ht="17.100000000000001" customHeight="1">
      <c r="A33" s="1244"/>
      <c r="B33" s="1244" t="s">
        <v>12</v>
      </c>
      <c r="C33" s="1244"/>
      <c r="D33" s="811"/>
      <c r="E33" s="1427">
        <f>CA33</f>
        <v>2.7316390166205347</v>
      </c>
      <c r="F33" s="1427">
        <f t="shared" si="6"/>
        <v>0.52033462034978395</v>
      </c>
      <c r="G33" s="1427">
        <f t="shared" si="6"/>
        <v>0</v>
      </c>
      <c r="H33" s="1427">
        <f t="shared" si="6"/>
        <v>0</v>
      </c>
      <c r="I33" s="1427">
        <f t="shared" si="6"/>
        <v>3.8372267089434829E-2</v>
      </c>
      <c r="J33" s="1427">
        <f t="shared" si="6"/>
        <v>0.1210882251486219</v>
      </c>
      <c r="K33" s="1427">
        <f t="shared" si="6"/>
        <v>0.22708855863286348</v>
      </c>
      <c r="L33" s="1427">
        <f t="shared" si="6"/>
        <v>0.11619024121835526</v>
      </c>
      <c r="M33" s="1427">
        <f t="shared" si="6"/>
        <v>1.7595328260508542E-2</v>
      </c>
      <c r="N33" s="1427">
        <f t="shared" si="6"/>
        <v>0.38997924660477973</v>
      </c>
      <c r="O33" s="1427">
        <f t="shared" si="6"/>
        <v>0.10152504961406147</v>
      </c>
      <c r="P33" s="1427">
        <f t="shared" si="6"/>
        <v>0</v>
      </c>
      <c r="Q33" s="1427">
        <f t="shared" si="6"/>
        <v>0</v>
      </c>
      <c r="R33" s="1427">
        <f t="shared" si="6"/>
        <v>2.9711475784511159E-3</v>
      </c>
      <c r="S33" s="1427">
        <f t="shared" si="6"/>
        <v>2.1608346025099026E-4</v>
      </c>
      <c r="T33" s="1427">
        <f t="shared" si="6"/>
        <v>4.6724722003795467E-2</v>
      </c>
      <c r="U33" s="1427">
        <f t="shared" si="6"/>
        <v>5.1613096571563918E-2</v>
      </c>
      <c r="V33" s="1427">
        <f t="shared" si="7"/>
        <v>0</v>
      </c>
      <c r="W33" s="1427">
        <f t="shared" si="7"/>
        <v>0.2230666201477105</v>
      </c>
      <c r="X33" s="1427">
        <f t="shared" si="7"/>
        <v>0</v>
      </c>
      <c r="Y33" s="1427">
        <f t="shared" si="7"/>
        <v>0</v>
      </c>
      <c r="Z33" s="1427">
        <f t="shared" si="7"/>
        <v>1.1016101021651703E-2</v>
      </c>
      <c r="AA33" s="1427">
        <f t="shared" si="7"/>
        <v>0.11180472799568196</v>
      </c>
      <c r="AB33" s="1427">
        <f t="shared" si="7"/>
        <v>7.2788441804546883E-2</v>
      </c>
      <c r="AC33" s="1427">
        <f t="shared" si="7"/>
        <v>2.3103058330105945E-2</v>
      </c>
      <c r="AD33" s="1427">
        <f t="shared" si="7"/>
        <v>4.3542909957240156E-3</v>
      </c>
      <c r="AE33" s="1427">
        <f t="shared" si="7"/>
        <v>6.538757684300775E-2</v>
      </c>
      <c r="AF33" s="1427">
        <f t="shared" si="7"/>
        <v>0</v>
      </c>
      <c r="AG33" s="1427">
        <f t="shared" si="7"/>
        <v>0</v>
      </c>
      <c r="AH33" s="1427">
        <f t="shared" si="7"/>
        <v>2.1005965279786331E-2</v>
      </c>
      <c r="AI33" s="1427">
        <f t="shared" si="7"/>
        <v>2.7315173654197951E-2</v>
      </c>
      <c r="AJ33" s="1427">
        <f t="shared" si="7"/>
        <v>1.4095290330572347E-2</v>
      </c>
      <c r="AK33" s="1427">
        <f t="shared" si="7"/>
        <v>2.9711475784511159E-3</v>
      </c>
      <c r="AL33" s="1427">
        <f t="shared" si="8"/>
        <v>0</v>
      </c>
      <c r="AM33" s="1427">
        <f t="shared" si="8"/>
        <v>0.23700619930953765</v>
      </c>
      <c r="AN33" s="1427">
        <f t="shared" si="8"/>
        <v>0</v>
      </c>
      <c r="AO33" s="1427">
        <f t="shared" si="8"/>
        <v>3.8895022845178246E-3</v>
      </c>
      <c r="AP33" s="1427">
        <f t="shared" si="8"/>
        <v>6.2861251009116395E-2</v>
      </c>
      <c r="AQ33" s="1427">
        <f t="shared" si="8"/>
        <v>4.4479640689110637E-2</v>
      </c>
      <c r="AR33" s="1427">
        <f t="shared" si="8"/>
        <v>9.458706665536562E-2</v>
      </c>
      <c r="AS33" s="1427">
        <f t="shared" si="8"/>
        <v>2.292770176797557E-2</v>
      </c>
      <c r="AT33" s="1428">
        <f t="shared" si="8"/>
        <v>8.2610369034515768E-3</v>
      </c>
      <c r="AU33" s="1477"/>
      <c r="AV33" s="1477" t="s">
        <v>12</v>
      </c>
      <c r="AW33" s="1477"/>
      <c r="AX33" s="811"/>
      <c r="AY33" s="1430">
        <f>DQ33</f>
        <v>0.16398250488139907</v>
      </c>
      <c r="AZ33" s="1430">
        <f t="shared" si="9"/>
        <v>0</v>
      </c>
      <c r="BA33" s="1430">
        <f t="shared" si="9"/>
        <v>5.5101282364002514E-3</v>
      </c>
      <c r="BB33" s="1430">
        <f t="shared" si="9"/>
        <v>3.3329379600512271E-2</v>
      </c>
      <c r="BC33" s="1430">
        <f t="shared" si="9"/>
        <v>7.1569185905466029E-2</v>
      </c>
      <c r="BD33" s="1430">
        <f t="shared" si="9"/>
        <v>2.155249371537889E-2</v>
      </c>
      <c r="BE33" s="1430">
        <f t="shared" si="9"/>
        <v>1.9839612351984663E-2</v>
      </c>
      <c r="BF33" s="1430">
        <f t="shared" si="9"/>
        <v>1.2181705071656935E-2</v>
      </c>
      <c r="BG33" s="1430">
        <f t="shared" si="9"/>
        <v>0.88750908865040223</v>
      </c>
      <c r="BH33" s="1430">
        <f t="shared" si="9"/>
        <v>0.45535609121318993</v>
      </c>
      <c r="BI33" s="1430">
        <f t="shared" si="9"/>
        <v>0</v>
      </c>
      <c r="BJ33" s="1430">
        <f t="shared" si="9"/>
        <v>1.3238677542563308E-2</v>
      </c>
      <c r="BK33" s="1430">
        <f t="shared" si="9"/>
        <v>2.6227255327920737E-2</v>
      </c>
      <c r="BL33" s="1430">
        <f t="shared" si="9"/>
        <v>6.1958310564177964E-2</v>
      </c>
      <c r="BM33" s="1430">
        <f t="shared" si="9"/>
        <v>0.1662109704363309</v>
      </c>
      <c r="BN33" s="1430">
        <f t="shared" si="9"/>
        <v>0.1525346268653138</v>
      </c>
      <c r="BO33" s="1430">
        <f t="shared" si="9"/>
        <v>3.518625047688332E-2</v>
      </c>
      <c r="BP33" s="1430">
        <f t="shared" si="10"/>
        <v>0.43215299743721225</v>
      </c>
      <c r="BQ33" s="1430">
        <f t="shared" si="10"/>
        <v>0</v>
      </c>
      <c r="BR33" s="1430">
        <f t="shared" si="10"/>
        <v>1.5162999238330251E-2</v>
      </c>
      <c r="BS33" s="1430">
        <f t="shared" si="10"/>
        <v>5.7184901371210933E-2</v>
      </c>
      <c r="BT33" s="1430">
        <f t="shared" si="10"/>
        <v>0.10536791118655017</v>
      </c>
      <c r="BU33" s="1430">
        <f t="shared" si="10"/>
        <v>0.13820984903188893</v>
      </c>
      <c r="BV33" s="1430">
        <f t="shared" si="10"/>
        <v>0.10938469370119513</v>
      </c>
      <c r="BW33" s="1430">
        <f t="shared" si="10"/>
        <v>6.84264290803687E-3</v>
      </c>
      <c r="BX33" s="1431">
        <f t="shared" si="10"/>
        <v>0.53282735682463045</v>
      </c>
      <c r="BY33" s="3128"/>
      <c r="BZ33" s="2495" t="s">
        <v>1938</v>
      </c>
      <c r="CA33" s="1801">
        <v>2.7316390166205347</v>
      </c>
      <c r="CB33" s="1802">
        <v>0.52033462034978395</v>
      </c>
      <c r="CC33" s="1803">
        <v>0</v>
      </c>
      <c r="CD33" s="1803">
        <v>0</v>
      </c>
      <c r="CE33" s="1802">
        <v>3.8372267089434829E-2</v>
      </c>
      <c r="CF33" s="1802">
        <v>0.1210882251486219</v>
      </c>
      <c r="CG33" s="1802">
        <v>0.22708855863286348</v>
      </c>
      <c r="CH33" s="1802">
        <v>0.11619024121835526</v>
      </c>
      <c r="CI33" s="1802">
        <v>1.7595328260508542E-2</v>
      </c>
      <c r="CJ33" s="1802">
        <v>0.38997924660477973</v>
      </c>
      <c r="CK33" s="1802">
        <v>0.10152504961406147</v>
      </c>
      <c r="CL33" s="1803">
        <v>0</v>
      </c>
      <c r="CM33" s="1803">
        <v>0</v>
      </c>
      <c r="CN33" s="1802">
        <v>2.9711475784511159E-3</v>
      </c>
      <c r="CO33" s="1802">
        <v>2.1608346025099026E-4</v>
      </c>
      <c r="CP33" s="1802">
        <v>4.6724722003795467E-2</v>
      </c>
      <c r="CQ33" s="1802">
        <v>5.1613096571563918E-2</v>
      </c>
      <c r="CR33" s="1803">
        <v>0</v>
      </c>
      <c r="CS33" s="1802">
        <v>0.2230666201477105</v>
      </c>
      <c r="CT33" s="1803">
        <v>0</v>
      </c>
      <c r="CU33" s="1803">
        <v>0</v>
      </c>
      <c r="CV33" s="1802">
        <v>1.1016101021651703E-2</v>
      </c>
      <c r="CW33" s="1802">
        <v>0.11180472799568196</v>
      </c>
      <c r="CX33" s="1802">
        <v>7.2788441804546883E-2</v>
      </c>
      <c r="CY33" s="1802">
        <v>2.3103058330105945E-2</v>
      </c>
      <c r="CZ33" s="1802">
        <v>4.3542909957240156E-3</v>
      </c>
      <c r="DA33" s="1802">
        <v>6.538757684300775E-2</v>
      </c>
      <c r="DB33" s="1803">
        <v>0</v>
      </c>
      <c r="DC33" s="1803">
        <v>0</v>
      </c>
      <c r="DD33" s="1802">
        <v>2.1005965279786331E-2</v>
      </c>
      <c r="DE33" s="1802">
        <v>2.7315173654197951E-2</v>
      </c>
      <c r="DF33" s="1802">
        <v>1.4095290330572347E-2</v>
      </c>
      <c r="DG33" s="1802">
        <v>2.9711475784511159E-3</v>
      </c>
      <c r="DH33" s="1803">
        <v>0</v>
      </c>
      <c r="DI33" s="1802">
        <v>0.23700619930953765</v>
      </c>
      <c r="DJ33" s="1803">
        <v>0</v>
      </c>
      <c r="DK33" s="1802">
        <v>3.8895022845178246E-3</v>
      </c>
      <c r="DL33" s="1802">
        <v>6.2861251009116395E-2</v>
      </c>
      <c r="DM33" s="1802">
        <v>4.4479640689110637E-2</v>
      </c>
      <c r="DN33" s="1802">
        <v>9.458706665536562E-2</v>
      </c>
      <c r="DO33" s="1802">
        <v>2.292770176797557E-2</v>
      </c>
      <c r="DP33" s="1802">
        <v>8.2610369034515768E-3</v>
      </c>
      <c r="DQ33" s="1802">
        <v>0.16398250488139907</v>
      </c>
      <c r="DR33" s="1803">
        <v>0</v>
      </c>
      <c r="DS33" s="1802">
        <v>5.5101282364002514E-3</v>
      </c>
      <c r="DT33" s="1802">
        <v>3.3329379600512271E-2</v>
      </c>
      <c r="DU33" s="1802">
        <v>7.1569185905466029E-2</v>
      </c>
      <c r="DV33" s="1802">
        <v>2.155249371537889E-2</v>
      </c>
      <c r="DW33" s="1802">
        <v>1.9839612351984663E-2</v>
      </c>
      <c r="DX33" s="1802">
        <v>1.2181705071656935E-2</v>
      </c>
      <c r="DY33" s="1802">
        <v>0.88750908865040223</v>
      </c>
      <c r="DZ33" s="1802">
        <v>0.45535609121318993</v>
      </c>
      <c r="EA33" s="1803">
        <v>0</v>
      </c>
      <c r="EB33" s="1802">
        <v>1.3238677542563308E-2</v>
      </c>
      <c r="EC33" s="1802">
        <v>2.6227255327920737E-2</v>
      </c>
      <c r="ED33" s="1802">
        <v>6.1958310564177964E-2</v>
      </c>
      <c r="EE33" s="1802">
        <v>0.1662109704363309</v>
      </c>
      <c r="EF33" s="1802">
        <v>0.1525346268653138</v>
      </c>
      <c r="EG33" s="1802">
        <v>3.518625047688332E-2</v>
      </c>
      <c r="EH33" s="1802">
        <v>0.43215299743721225</v>
      </c>
      <c r="EI33" s="1803">
        <v>0</v>
      </c>
      <c r="EJ33" s="1802">
        <v>1.5162999238330251E-2</v>
      </c>
      <c r="EK33" s="1802">
        <v>5.7184901371210933E-2</v>
      </c>
      <c r="EL33" s="1802">
        <v>0.10536791118655017</v>
      </c>
      <c r="EM33" s="1802">
        <v>0.13820984903188893</v>
      </c>
      <c r="EN33" s="1802">
        <v>0.10938469370119513</v>
      </c>
      <c r="EO33" s="1802">
        <v>6.84264290803687E-3</v>
      </c>
      <c r="EP33" s="1804">
        <v>0.53282735682463045</v>
      </c>
      <c r="EQ33" s="1792"/>
    </row>
    <row r="34" spans="1:147" ht="17.100000000000001" customHeight="1">
      <c r="A34" s="2641" t="s">
        <v>13</v>
      </c>
      <c r="B34" s="2641"/>
      <c r="C34" s="2641"/>
      <c r="D34" s="10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427"/>
      <c r="AJ34" s="1427"/>
      <c r="AK34" s="1427"/>
      <c r="AL34" s="1427"/>
      <c r="AM34" s="1427"/>
      <c r="AN34" s="1427"/>
      <c r="AO34" s="1427"/>
      <c r="AP34" s="1427"/>
      <c r="AQ34" s="1427"/>
      <c r="AR34" s="1427"/>
      <c r="AS34" s="1427"/>
      <c r="AT34" s="1428"/>
      <c r="AU34" s="2641" t="s">
        <v>13</v>
      </c>
      <c r="AV34" s="2641"/>
      <c r="AW34" s="2641"/>
      <c r="AX34" s="107"/>
      <c r="AY34" s="1427"/>
      <c r="AZ34" s="1427"/>
      <c r="BA34" s="1427"/>
      <c r="BB34" s="1427"/>
      <c r="BC34" s="1427"/>
      <c r="BD34" s="1427"/>
      <c r="BE34" s="1427"/>
      <c r="BF34" s="1427"/>
      <c r="BG34" s="1427"/>
      <c r="BH34" s="1427"/>
      <c r="BI34" s="1427"/>
      <c r="BJ34" s="1427"/>
      <c r="BK34" s="1427"/>
      <c r="BL34" s="1427"/>
      <c r="BM34" s="1427"/>
      <c r="BN34" s="1427"/>
      <c r="BO34" s="1427"/>
      <c r="BP34" s="1427"/>
      <c r="BQ34" s="1427"/>
      <c r="BR34" s="1427"/>
      <c r="BS34" s="1427"/>
      <c r="BT34" s="1427"/>
      <c r="BU34" s="1427"/>
      <c r="BV34" s="1427"/>
      <c r="BW34" s="1427"/>
      <c r="BX34" s="1428"/>
      <c r="BY34" s="3128" t="s">
        <v>1939</v>
      </c>
      <c r="BZ34" s="3135"/>
      <c r="CA34" s="1801">
        <v>8.8600869868189367</v>
      </c>
      <c r="CB34" s="1803">
        <v>1.5481837606420479</v>
      </c>
      <c r="CC34" s="1802">
        <v>1.6190250055914826E-3</v>
      </c>
      <c r="CD34" s="1802">
        <v>1.4470945630330781E-2</v>
      </c>
      <c r="CE34" s="1802">
        <v>0.16895050755152907</v>
      </c>
      <c r="CF34" s="1802">
        <v>0.34513032577027491</v>
      </c>
      <c r="CG34" s="1802">
        <v>0.52576454103031234</v>
      </c>
      <c r="CH34" s="1802">
        <v>0.39577503859003227</v>
      </c>
      <c r="CI34" s="1802">
        <v>9.647337706397037E-2</v>
      </c>
      <c r="CJ34" s="1803">
        <v>3.4966838889965821</v>
      </c>
      <c r="CK34" s="1802">
        <v>0.79715124775552482</v>
      </c>
      <c r="CL34" s="1803">
        <v>0</v>
      </c>
      <c r="CM34" s="1802">
        <v>2.3857733465318727E-2</v>
      </c>
      <c r="CN34" s="1802">
        <v>0.11874553376660191</v>
      </c>
      <c r="CO34" s="1802">
        <v>0.20221717675527895</v>
      </c>
      <c r="CP34" s="1802">
        <v>0.22771937914433885</v>
      </c>
      <c r="CQ34" s="1802">
        <v>0.1379164849748572</v>
      </c>
      <c r="CR34" s="1802">
        <v>8.6694939649131816E-2</v>
      </c>
      <c r="CS34" s="1802">
        <v>0.98758333293793465</v>
      </c>
      <c r="CT34" s="1803">
        <v>0</v>
      </c>
      <c r="CU34" s="1802">
        <v>7.6891989300693049E-3</v>
      </c>
      <c r="CV34" s="1802">
        <v>0.13043047516435641</v>
      </c>
      <c r="CW34" s="1802">
        <v>0.31916086464631421</v>
      </c>
      <c r="CX34" s="1802">
        <v>0.34202212660219339</v>
      </c>
      <c r="CY34" s="1802">
        <v>0.16458369197067008</v>
      </c>
      <c r="CZ34" s="1802">
        <v>2.3696975624331512E-2</v>
      </c>
      <c r="DA34" s="1803">
        <v>1.7119493083031245</v>
      </c>
      <c r="DB34" s="1802">
        <v>2.1862788617012375E-3</v>
      </c>
      <c r="DC34" s="1802">
        <v>0.10522449714333394</v>
      </c>
      <c r="DD34" s="1802">
        <v>0.58760738169957616</v>
      </c>
      <c r="DE34" s="1802">
        <v>0.50319479078752027</v>
      </c>
      <c r="DF34" s="1802">
        <v>0.33756501326129074</v>
      </c>
      <c r="DG34" s="1802">
        <v>0.14646696258798092</v>
      </c>
      <c r="DH34" s="1802">
        <v>2.9704383961717554E-2</v>
      </c>
      <c r="DI34" s="1803">
        <v>1.1744102150167877</v>
      </c>
      <c r="DJ34" s="1802">
        <v>3.7461595428359257E-3</v>
      </c>
      <c r="DK34" s="1802">
        <v>5.494053238386537E-2</v>
      </c>
      <c r="DL34" s="1802">
        <v>0.34691229924027955</v>
      </c>
      <c r="DM34" s="1802">
        <v>0.37265688745212655</v>
      </c>
      <c r="DN34" s="1802">
        <v>0.28871255603261203</v>
      </c>
      <c r="DO34" s="1802">
        <v>9.4733068346087385E-2</v>
      </c>
      <c r="DP34" s="1802">
        <v>1.2708712018978953E-2</v>
      </c>
      <c r="DQ34" s="1802">
        <v>0.36565225869731782</v>
      </c>
      <c r="DR34" s="1802">
        <v>1.6560541670584499E-3</v>
      </c>
      <c r="DS34" s="1802">
        <v>1.6727310666772428E-2</v>
      </c>
      <c r="DT34" s="1802">
        <v>5.6804646546031325E-2</v>
      </c>
      <c r="DU34" s="1802">
        <v>0.12909187329606395</v>
      </c>
      <c r="DV34" s="1802">
        <v>9.4672966863721092E-2</v>
      </c>
      <c r="DW34" s="1802">
        <v>5.5092095693776891E-2</v>
      </c>
      <c r="DX34" s="1802">
        <v>1.1607311463893821E-2</v>
      </c>
      <c r="DY34" s="1803">
        <v>2.125730295988987</v>
      </c>
      <c r="DZ34" s="1803">
        <v>1.0370412429763589</v>
      </c>
      <c r="EA34" s="1802">
        <v>5.2518815762849706E-4</v>
      </c>
      <c r="EB34" s="1802">
        <v>2.8223615748213648E-2</v>
      </c>
      <c r="EC34" s="1802">
        <v>0.15521161275987252</v>
      </c>
      <c r="ED34" s="1802">
        <v>0.27237946311867695</v>
      </c>
      <c r="EE34" s="1802">
        <v>0.31920158768791662</v>
      </c>
      <c r="EF34" s="1802">
        <v>0.21436523137128463</v>
      </c>
      <c r="EG34" s="1802">
        <v>4.7134544132765986E-2</v>
      </c>
      <c r="EH34" s="1803">
        <v>1.0886890530126299</v>
      </c>
      <c r="EI34" s="1802">
        <v>4.3576607539539498E-3</v>
      </c>
      <c r="EJ34" s="1802">
        <v>5.4119373004009513E-2</v>
      </c>
      <c r="EK34" s="1802">
        <v>0.21723661474656322</v>
      </c>
      <c r="EL34" s="1802">
        <v>0.31101790058466133</v>
      </c>
      <c r="EM34" s="1802">
        <v>0.29960094948688215</v>
      </c>
      <c r="EN34" s="1802">
        <v>0.17305525730736585</v>
      </c>
      <c r="EO34" s="1802">
        <v>2.9301297129193958E-2</v>
      </c>
      <c r="EP34" s="1804">
        <v>0.14942656747722646</v>
      </c>
      <c r="EQ34" s="1792"/>
    </row>
    <row r="35" spans="1:147" ht="17.100000000000001" customHeight="1">
      <c r="A35" s="1244"/>
      <c r="B35" s="1244" t="s">
        <v>52</v>
      </c>
      <c r="C35" s="1244"/>
      <c r="D35" s="811"/>
      <c r="E35" s="1427">
        <f>CA35</f>
        <v>26.431789511458778</v>
      </c>
      <c r="F35" s="1427">
        <f t="shared" ref="F35:U39" si="11">CB35</f>
        <v>4.0641020114181687</v>
      </c>
      <c r="G35" s="1427">
        <f t="shared" si="11"/>
        <v>0</v>
      </c>
      <c r="H35" s="1427">
        <f t="shared" si="11"/>
        <v>2.4748438551406803E-2</v>
      </c>
      <c r="I35" s="1427">
        <f t="shared" si="11"/>
        <v>0.41433470014230822</v>
      </c>
      <c r="J35" s="1427">
        <f t="shared" si="11"/>
        <v>0.90032164108568669</v>
      </c>
      <c r="K35" s="1427">
        <f t="shared" si="11"/>
        <v>1.3479765459078241</v>
      </c>
      <c r="L35" s="1427">
        <f t="shared" si="11"/>
        <v>1.0756321558295407</v>
      </c>
      <c r="M35" s="1427">
        <f t="shared" si="11"/>
        <v>0.30108852990140078</v>
      </c>
      <c r="N35" s="1427">
        <f t="shared" si="11"/>
        <v>13.026268740976787</v>
      </c>
      <c r="O35" s="1427">
        <f t="shared" si="11"/>
        <v>2.1586122099565475</v>
      </c>
      <c r="P35" s="1427">
        <f t="shared" si="11"/>
        <v>0</v>
      </c>
      <c r="Q35" s="1427">
        <f t="shared" si="11"/>
        <v>0.10416127529030828</v>
      </c>
      <c r="R35" s="1427">
        <f t="shared" si="11"/>
        <v>0.2953863345482311</v>
      </c>
      <c r="S35" s="1427">
        <f t="shared" si="11"/>
        <v>0.57272380510452914</v>
      </c>
      <c r="T35" s="1427">
        <f t="shared" si="11"/>
        <v>0.56782223755065431</v>
      </c>
      <c r="U35" s="1427">
        <f t="shared" si="11"/>
        <v>0.37426335352963269</v>
      </c>
      <c r="V35" s="1427">
        <f t="shared" ref="V35:AK39" si="12">CR35</f>
        <v>0.24425520393319503</v>
      </c>
      <c r="W35" s="1427">
        <f t="shared" si="12"/>
        <v>3.6998943797478585</v>
      </c>
      <c r="X35" s="1427">
        <f t="shared" si="12"/>
        <v>0</v>
      </c>
      <c r="Y35" s="1427">
        <f t="shared" si="12"/>
        <v>2.2610052933727625E-2</v>
      </c>
      <c r="Z35" s="1427">
        <f t="shared" si="12"/>
        <v>0.41864231079606795</v>
      </c>
      <c r="AA35" s="1427">
        <f t="shared" si="12"/>
        <v>1.1970234407564608</v>
      </c>
      <c r="AB35" s="1427">
        <f t="shared" si="12"/>
        <v>1.3355890185859112</v>
      </c>
      <c r="AC35" s="1427">
        <f t="shared" si="12"/>
        <v>0.64796154549985829</v>
      </c>
      <c r="AD35" s="1427">
        <f t="shared" si="12"/>
        <v>7.806801117583341E-2</v>
      </c>
      <c r="AE35" s="1427">
        <f t="shared" si="12"/>
        <v>7.1677621512723775</v>
      </c>
      <c r="AF35" s="1427">
        <f t="shared" si="12"/>
        <v>8.7450925979014292E-3</v>
      </c>
      <c r="AG35" s="1427">
        <f t="shared" si="12"/>
        <v>0.45347476689636756</v>
      </c>
      <c r="AH35" s="1427">
        <f t="shared" si="12"/>
        <v>2.5201129420965556</v>
      </c>
      <c r="AI35" s="1427">
        <f t="shared" si="12"/>
        <v>2.0599584149980665</v>
      </c>
      <c r="AJ35" s="1427">
        <f t="shared" si="12"/>
        <v>1.4048980637180568</v>
      </c>
      <c r="AK35" s="1427">
        <f t="shared" si="12"/>
        <v>0.63081805089705278</v>
      </c>
      <c r="AL35" s="1427">
        <f t="shared" ref="AL35:AT39" si="13">DH35</f>
        <v>8.9754820068366145E-2</v>
      </c>
      <c r="AM35" s="1427">
        <f t="shared" si="13"/>
        <v>3.7232565788170713</v>
      </c>
      <c r="AN35" s="1427">
        <f t="shared" si="13"/>
        <v>5.4052913324125458E-3</v>
      </c>
      <c r="AO35" s="1427">
        <f t="shared" si="13"/>
        <v>0.18084227034485026</v>
      </c>
      <c r="AP35" s="1427">
        <f t="shared" si="13"/>
        <v>1.175556445729991</v>
      </c>
      <c r="AQ35" s="1427">
        <f t="shared" si="13"/>
        <v>1.1390771750237927</v>
      </c>
      <c r="AR35" s="1427">
        <f t="shared" si="13"/>
        <v>0.89726356809188668</v>
      </c>
      <c r="AS35" s="1427">
        <f t="shared" si="13"/>
        <v>0.27849761645426235</v>
      </c>
      <c r="AT35" s="1428">
        <f t="shared" si="13"/>
        <v>4.6614211839880293E-2</v>
      </c>
      <c r="AU35" s="1477"/>
      <c r="AV35" s="1477" t="s">
        <v>52</v>
      </c>
      <c r="AW35" s="1477"/>
      <c r="AX35" s="811"/>
      <c r="AY35" s="1430">
        <f>DQ35</f>
        <v>0.933312412359804</v>
      </c>
      <c r="AZ35" s="1430">
        <f t="shared" ref="AZ35:BO39" si="14">DR35</f>
        <v>9.3361825971753371E-3</v>
      </c>
      <c r="BA35" s="1430">
        <f t="shared" si="14"/>
        <v>3.9483744068203055E-2</v>
      </c>
      <c r="BB35" s="1430">
        <f t="shared" si="14"/>
        <v>0.14879675607811405</v>
      </c>
      <c r="BC35" s="1430">
        <f t="shared" si="14"/>
        <v>0.30559009582126762</v>
      </c>
      <c r="BD35" s="1430">
        <f t="shared" si="14"/>
        <v>0.24910415151183973</v>
      </c>
      <c r="BE35" s="1430">
        <f t="shared" si="14"/>
        <v>0.14284674890483276</v>
      </c>
      <c r="BF35" s="1430">
        <f t="shared" si="14"/>
        <v>3.8154733378371566E-2</v>
      </c>
      <c r="BG35" s="1430">
        <f t="shared" si="14"/>
        <v>4.6848497678869823</v>
      </c>
      <c r="BH35" s="1430">
        <f t="shared" si="14"/>
        <v>2.1408652529390064</v>
      </c>
      <c r="BI35" s="1430">
        <f t="shared" si="14"/>
        <v>1.6548332744925186E-3</v>
      </c>
      <c r="BJ35" s="1430">
        <f t="shared" si="14"/>
        <v>7.2582225735645919E-2</v>
      </c>
      <c r="BK35" s="1430">
        <f t="shared" si="14"/>
        <v>0.33491409982620612</v>
      </c>
      <c r="BL35" s="1430">
        <f t="shared" si="14"/>
        <v>0.69717676993540834</v>
      </c>
      <c r="BM35" s="1430">
        <f t="shared" si="14"/>
        <v>0.65487807435002721</v>
      </c>
      <c r="BN35" s="1430">
        <f t="shared" si="14"/>
        <v>0.29015179654651468</v>
      </c>
      <c r="BO35" s="1430">
        <f t="shared" si="14"/>
        <v>8.9507453270712869E-2</v>
      </c>
      <c r="BP35" s="1430">
        <f t="shared" ref="BP35:BX39" si="15">EH35</f>
        <v>2.5439845149479767</v>
      </c>
      <c r="BQ35" s="1430">
        <f t="shared" si="15"/>
        <v>7.6860814048414217E-3</v>
      </c>
      <c r="BR35" s="1430">
        <f t="shared" si="15"/>
        <v>0.10461242079461504</v>
      </c>
      <c r="BS35" s="1430">
        <f t="shared" si="15"/>
        <v>0.48750912311250499</v>
      </c>
      <c r="BT35" s="1430">
        <f t="shared" si="15"/>
        <v>0.85395805808210756</v>
      </c>
      <c r="BU35" s="1430">
        <f t="shared" si="15"/>
        <v>0.70866230564865229</v>
      </c>
      <c r="BV35" s="1430">
        <f t="shared" si="15"/>
        <v>0.31139683173514232</v>
      </c>
      <c r="BW35" s="1430">
        <f t="shared" si="15"/>
        <v>7.0159694170112502E-2</v>
      </c>
      <c r="BX35" s="1431">
        <f t="shared" si="15"/>
        <v>0</v>
      </c>
      <c r="BY35" s="3128" t="s">
        <v>1940</v>
      </c>
      <c r="BZ35" s="3135"/>
      <c r="CA35" s="1801">
        <v>26.431789511458778</v>
      </c>
      <c r="CB35" s="1803">
        <v>4.0641020114181687</v>
      </c>
      <c r="CC35" s="1803">
        <v>0</v>
      </c>
      <c r="CD35" s="1802">
        <v>2.4748438551406803E-2</v>
      </c>
      <c r="CE35" s="1802">
        <v>0.41433470014230822</v>
      </c>
      <c r="CF35" s="1802">
        <v>0.90032164108568669</v>
      </c>
      <c r="CG35" s="1803">
        <v>1.3479765459078241</v>
      </c>
      <c r="CH35" s="1803">
        <v>1.0756321558295407</v>
      </c>
      <c r="CI35" s="1802">
        <v>0.30108852990140078</v>
      </c>
      <c r="CJ35" s="1803">
        <v>13.026268740976787</v>
      </c>
      <c r="CK35" s="1803">
        <v>2.1586122099565475</v>
      </c>
      <c r="CL35" s="1803">
        <v>0</v>
      </c>
      <c r="CM35" s="1802">
        <v>0.10416127529030828</v>
      </c>
      <c r="CN35" s="1802">
        <v>0.2953863345482311</v>
      </c>
      <c r="CO35" s="1802">
        <v>0.57272380510452914</v>
      </c>
      <c r="CP35" s="1802">
        <v>0.56782223755065431</v>
      </c>
      <c r="CQ35" s="1802">
        <v>0.37426335352963269</v>
      </c>
      <c r="CR35" s="1802">
        <v>0.24425520393319503</v>
      </c>
      <c r="CS35" s="1803">
        <v>3.6998943797478585</v>
      </c>
      <c r="CT35" s="1803">
        <v>0</v>
      </c>
      <c r="CU35" s="1802">
        <v>2.2610052933727625E-2</v>
      </c>
      <c r="CV35" s="1802">
        <v>0.41864231079606795</v>
      </c>
      <c r="CW35" s="1803">
        <v>1.1970234407564608</v>
      </c>
      <c r="CX35" s="1803">
        <v>1.3355890185859112</v>
      </c>
      <c r="CY35" s="1802">
        <v>0.64796154549985829</v>
      </c>
      <c r="CZ35" s="1802">
        <v>7.806801117583341E-2</v>
      </c>
      <c r="DA35" s="1803">
        <v>7.1677621512723775</v>
      </c>
      <c r="DB35" s="1802">
        <v>8.7450925979014292E-3</v>
      </c>
      <c r="DC35" s="1802">
        <v>0.45347476689636756</v>
      </c>
      <c r="DD35" s="1803">
        <v>2.5201129420965556</v>
      </c>
      <c r="DE35" s="1803">
        <v>2.0599584149980665</v>
      </c>
      <c r="DF35" s="1803">
        <v>1.4048980637180568</v>
      </c>
      <c r="DG35" s="1802">
        <v>0.63081805089705278</v>
      </c>
      <c r="DH35" s="1802">
        <v>8.9754820068366145E-2</v>
      </c>
      <c r="DI35" s="1803">
        <v>3.7232565788170713</v>
      </c>
      <c r="DJ35" s="1802">
        <v>5.4052913324125458E-3</v>
      </c>
      <c r="DK35" s="1802">
        <v>0.18084227034485026</v>
      </c>
      <c r="DL35" s="1803">
        <v>1.175556445729991</v>
      </c>
      <c r="DM35" s="1803">
        <v>1.1390771750237927</v>
      </c>
      <c r="DN35" s="1802">
        <v>0.89726356809188668</v>
      </c>
      <c r="DO35" s="1802">
        <v>0.27849761645426235</v>
      </c>
      <c r="DP35" s="1802">
        <v>4.6614211839880293E-2</v>
      </c>
      <c r="DQ35" s="1802">
        <v>0.933312412359804</v>
      </c>
      <c r="DR35" s="1802">
        <v>9.3361825971753371E-3</v>
      </c>
      <c r="DS35" s="1802">
        <v>3.9483744068203055E-2</v>
      </c>
      <c r="DT35" s="1802">
        <v>0.14879675607811405</v>
      </c>
      <c r="DU35" s="1802">
        <v>0.30559009582126762</v>
      </c>
      <c r="DV35" s="1802">
        <v>0.24910415151183973</v>
      </c>
      <c r="DW35" s="1802">
        <v>0.14284674890483276</v>
      </c>
      <c r="DX35" s="1802">
        <v>3.8154733378371566E-2</v>
      </c>
      <c r="DY35" s="1803">
        <v>4.6848497678869823</v>
      </c>
      <c r="DZ35" s="1803">
        <v>2.1408652529390064</v>
      </c>
      <c r="EA35" s="1802">
        <v>1.6548332744925186E-3</v>
      </c>
      <c r="EB35" s="1802">
        <v>7.2582225735645919E-2</v>
      </c>
      <c r="EC35" s="1802">
        <v>0.33491409982620612</v>
      </c>
      <c r="ED35" s="1802">
        <v>0.69717676993540834</v>
      </c>
      <c r="EE35" s="1802">
        <v>0.65487807435002721</v>
      </c>
      <c r="EF35" s="1802">
        <v>0.29015179654651468</v>
      </c>
      <c r="EG35" s="1802">
        <v>8.9507453270712869E-2</v>
      </c>
      <c r="EH35" s="1803">
        <v>2.5439845149479767</v>
      </c>
      <c r="EI35" s="1802">
        <v>7.6860814048414217E-3</v>
      </c>
      <c r="EJ35" s="1802">
        <v>0.10461242079461504</v>
      </c>
      <c r="EK35" s="1802">
        <v>0.48750912311250499</v>
      </c>
      <c r="EL35" s="1802">
        <v>0.85395805808210756</v>
      </c>
      <c r="EM35" s="1802">
        <v>0.70866230564865229</v>
      </c>
      <c r="EN35" s="1802">
        <v>0.31139683173514232</v>
      </c>
      <c r="EO35" s="1802">
        <v>7.0159694170112502E-2</v>
      </c>
      <c r="EP35" s="1805">
        <v>0</v>
      </c>
      <c r="EQ35" s="1792"/>
    </row>
    <row r="36" spans="1:147" ht="17.100000000000001" customHeight="1">
      <c r="A36" s="1244"/>
      <c r="B36" s="1244" t="s">
        <v>53</v>
      </c>
      <c r="C36" s="1244"/>
      <c r="D36" s="811"/>
      <c r="E36" s="1427">
        <f t="shared" ref="E36:E39" si="16">CA36</f>
        <v>9.191682759715528</v>
      </c>
      <c r="F36" s="1427">
        <f t="shared" si="11"/>
        <v>1.574402923302151</v>
      </c>
      <c r="G36" s="1427">
        <f t="shared" si="11"/>
        <v>0</v>
      </c>
      <c r="H36" s="1427">
        <f t="shared" si="11"/>
        <v>4.2036837453432542E-2</v>
      </c>
      <c r="I36" s="1427">
        <f t="shared" si="11"/>
        <v>0.1903938096863444</v>
      </c>
      <c r="J36" s="1427">
        <f t="shared" si="11"/>
        <v>0.36767567463523149</v>
      </c>
      <c r="K36" s="1427">
        <f t="shared" si="11"/>
        <v>0.59706268074852631</v>
      </c>
      <c r="L36" s="1427">
        <f t="shared" si="11"/>
        <v>0.32247376098746128</v>
      </c>
      <c r="M36" s="1427">
        <f t="shared" si="11"/>
        <v>5.476015979115606E-2</v>
      </c>
      <c r="N36" s="1427">
        <f t="shared" si="11"/>
        <v>2.8206172968445515</v>
      </c>
      <c r="O36" s="1427">
        <f t="shared" si="11"/>
        <v>0.93447215104798909</v>
      </c>
      <c r="P36" s="1427">
        <f t="shared" si="11"/>
        <v>0</v>
      </c>
      <c r="Q36" s="1427">
        <f t="shared" si="11"/>
        <v>2.6710402999065404E-2</v>
      </c>
      <c r="R36" s="1427">
        <f t="shared" si="11"/>
        <v>0.11141776983071339</v>
      </c>
      <c r="S36" s="1427">
        <f t="shared" si="11"/>
        <v>0.25082517710795066</v>
      </c>
      <c r="T36" s="1427">
        <f t="shared" si="11"/>
        <v>0.19148344688958549</v>
      </c>
      <c r="U36" s="1427">
        <f t="shared" si="11"/>
        <v>0.13266710173028243</v>
      </c>
      <c r="V36" s="1427">
        <f t="shared" si="12"/>
        <v>0.22136825249039163</v>
      </c>
      <c r="W36" s="1427">
        <f t="shared" si="12"/>
        <v>1.1557079908326882</v>
      </c>
      <c r="X36" s="1427">
        <f t="shared" si="12"/>
        <v>0</v>
      </c>
      <c r="Y36" s="1427">
        <f t="shared" si="12"/>
        <v>9.3077028492689687E-3</v>
      </c>
      <c r="Z36" s="1427">
        <f t="shared" si="12"/>
        <v>0.19442345247866533</v>
      </c>
      <c r="AA36" s="1427">
        <f t="shared" si="12"/>
        <v>0.2768995409753473</v>
      </c>
      <c r="AB36" s="1427">
        <f t="shared" si="12"/>
        <v>0.40113063550514894</v>
      </c>
      <c r="AC36" s="1427">
        <f t="shared" si="12"/>
        <v>0.22412791984805644</v>
      </c>
      <c r="AD36" s="1427">
        <f t="shared" si="12"/>
        <v>4.9818739176201367E-2</v>
      </c>
      <c r="AE36" s="1427">
        <f t="shared" si="12"/>
        <v>0.73043715496387451</v>
      </c>
      <c r="AF36" s="1427">
        <f t="shared" si="12"/>
        <v>0</v>
      </c>
      <c r="AG36" s="1427">
        <f t="shared" si="12"/>
        <v>4.5441008708425816E-2</v>
      </c>
      <c r="AH36" s="1427">
        <f t="shared" si="12"/>
        <v>0.31166352392339669</v>
      </c>
      <c r="AI36" s="1427">
        <f t="shared" si="12"/>
        <v>0.15269301177094638</v>
      </c>
      <c r="AJ36" s="1427">
        <f t="shared" si="12"/>
        <v>0.16459557895522844</v>
      </c>
      <c r="AK36" s="1427">
        <f t="shared" si="12"/>
        <v>3.8940001615483423E-2</v>
      </c>
      <c r="AL36" s="1427">
        <f t="shared" si="13"/>
        <v>1.7104029990393694E-2</v>
      </c>
      <c r="AM36" s="1427">
        <f t="shared" si="13"/>
        <v>1.3016289154129752</v>
      </c>
      <c r="AN36" s="1427">
        <f t="shared" si="13"/>
        <v>0</v>
      </c>
      <c r="AO36" s="1427">
        <f t="shared" si="13"/>
        <v>3.8425877120639877E-2</v>
      </c>
      <c r="AP36" s="1427">
        <f t="shared" si="13"/>
        <v>0.38353286707099665</v>
      </c>
      <c r="AQ36" s="1427">
        <f t="shared" si="13"/>
        <v>0.41003416080374505</v>
      </c>
      <c r="AR36" s="1427">
        <f t="shared" si="13"/>
        <v>0.32316195553264443</v>
      </c>
      <c r="AS36" s="1427">
        <f t="shared" si="13"/>
        <v>0.13819539196753525</v>
      </c>
      <c r="AT36" s="1428">
        <f t="shared" si="13"/>
        <v>8.2786629174150909E-3</v>
      </c>
      <c r="AU36" s="1477"/>
      <c r="AV36" s="1477" t="s">
        <v>53</v>
      </c>
      <c r="AW36" s="1477"/>
      <c r="AX36" s="811"/>
      <c r="AY36" s="1430">
        <f t="shared" ref="AY36:AY39" si="17">DQ36</f>
        <v>0.60849482805225497</v>
      </c>
      <c r="AZ36" s="1430">
        <f t="shared" si="14"/>
        <v>0</v>
      </c>
      <c r="BA36" s="1430">
        <f t="shared" si="14"/>
        <v>6.7379717431570894E-3</v>
      </c>
      <c r="BB36" s="1430">
        <f t="shared" si="14"/>
        <v>7.7869851307671017E-2</v>
      </c>
      <c r="BC36" s="1430">
        <f t="shared" si="14"/>
        <v>0.18905950397973048</v>
      </c>
      <c r="BD36" s="1430">
        <f t="shared" si="14"/>
        <v>0.16433042442723789</v>
      </c>
      <c r="BE36" s="1430">
        <f t="shared" si="14"/>
        <v>0.16549863860630518</v>
      </c>
      <c r="BF36" s="1430">
        <f t="shared" si="14"/>
        <v>4.9984379881532299E-3</v>
      </c>
      <c r="BG36" s="1430">
        <f t="shared" si="14"/>
        <v>2.8865387961035971</v>
      </c>
      <c r="BH36" s="1430">
        <f t="shared" si="14"/>
        <v>1.2687162694792713</v>
      </c>
      <c r="BI36" s="1430">
        <f t="shared" si="14"/>
        <v>0</v>
      </c>
      <c r="BJ36" s="1430">
        <f t="shared" si="14"/>
        <v>0.10852553153475121</v>
      </c>
      <c r="BK36" s="1430">
        <f t="shared" si="14"/>
        <v>0.21643874324431275</v>
      </c>
      <c r="BL36" s="1430">
        <f t="shared" si="14"/>
        <v>0.29597338819745184</v>
      </c>
      <c r="BM36" s="1430">
        <f t="shared" si="14"/>
        <v>0.37547841196954418</v>
      </c>
      <c r="BN36" s="1430">
        <f t="shared" si="14"/>
        <v>0.2499634247736521</v>
      </c>
      <c r="BO36" s="1430">
        <f t="shared" si="14"/>
        <v>2.2336769759559137E-2</v>
      </c>
      <c r="BP36" s="1430">
        <f t="shared" si="15"/>
        <v>1.6178225266243262</v>
      </c>
      <c r="BQ36" s="1430">
        <f t="shared" si="15"/>
        <v>0</v>
      </c>
      <c r="BR36" s="1430">
        <f t="shared" si="15"/>
        <v>6.7364378064237035E-2</v>
      </c>
      <c r="BS36" s="1430">
        <f t="shared" si="15"/>
        <v>0.27194425644657277</v>
      </c>
      <c r="BT36" s="1430">
        <f t="shared" si="15"/>
        <v>0.41331124254605489</v>
      </c>
      <c r="BU36" s="1430">
        <f t="shared" si="15"/>
        <v>0.37459752645604399</v>
      </c>
      <c r="BV36" s="1430">
        <f t="shared" si="15"/>
        <v>0.42109559484097742</v>
      </c>
      <c r="BW36" s="1430">
        <f t="shared" si="15"/>
        <v>6.9509528270439963E-2</v>
      </c>
      <c r="BX36" s="1431">
        <f t="shared" si="15"/>
        <v>0</v>
      </c>
      <c r="BY36" s="3128" t="s">
        <v>1941</v>
      </c>
      <c r="BZ36" s="3135"/>
      <c r="CA36" s="1801">
        <v>9.191682759715528</v>
      </c>
      <c r="CB36" s="1803">
        <v>1.574402923302151</v>
      </c>
      <c r="CC36" s="1803">
        <v>0</v>
      </c>
      <c r="CD36" s="1802">
        <v>4.2036837453432542E-2</v>
      </c>
      <c r="CE36" s="1802">
        <v>0.1903938096863444</v>
      </c>
      <c r="CF36" s="1802">
        <v>0.36767567463523149</v>
      </c>
      <c r="CG36" s="1802">
        <v>0.59706268074852631</v>
      </c>
      <c r="CH36" s="1802">
        <v>0.32247376098746128</v>
      </c>
      <c r="CI36" s="1802">
        <v>5.476015979115606E-2</v>
      </c>
      <c r="CJ36" s="1803">
        <v>2.8206172968445515</v>
      </c>
      <c r="CK36" s="1802">
        <v>0.93447215104798909</v>
      </c>
      <c r="CL36" s="1803">
        <v>0</v>
      </c>
      <c r="CM36" s="1802">
        <v>2.6710402999065404E-2</v>
      </c>
      <c r="CN36" s="1802">
        <v>0.11141776983071339</v>
      </c>
      <c r="CO36" s="1802">
        <v>0.25082517710795066</v>
      </c>
      <c r="CP36" s="1802">
        <v>0.19148344688958549</v>
      </c>
      <c r="CQ36" s="1802">
        <v>0.13266710173028243</v>
      </c>
      <c r="CR36" s="1802">
        <v>0.22136825249039163</v>
      </c>
      <c r="CS36" s="1803">
        <v>1.1557079908326882</v>
      </c>
      <c r="CT36" s="1803">
        <v>0</v>
      </c>
      <c r="CU36" s="1802">
        <v>9.3077028492689687E-3</v>
      </c>
      <c r="CV36" s="1802">
        <v>0.19442345247866533</v>
      </c>
      <c r="CW36" s="1802">
        <v>0.2768995409753473</v>
      </c>
      <c r="CX36" s="1802">
        <v>0.40113063550514894</v>
      </c>
      <c r="CY36" s="1802">
        <v>0.22412791984805644</v>
      </c>
      <c r="CZ36" s="1802">
        <v>4.9818739176201367E-2</v>
      </c>
      <c r="DA36" s="1802">
        <v>0.73043715496387451</v>
      </c>
      <c r="DB36" s="1803">
        <v>0</v>
      </c>
      <c r="DC36" s="1802">
        <v>4.5441008708425816E-2</v>
      </c>
      <c r="DD36" s="1802">
        <v>0.31166352392339669</v>
      </c>
      <c r="DE36" s="1802">
        <v>0.15269301177094638</v>
      </c>
      <c r="DF36" s="1802">
        <v>0.16459557895522844</v>
      </c>
      <c r="DG36" s="1802">
        <v>3.8940001615483423E-2</v>
      </c>
      <c r="DH36" s="1802">
        <v>1.7104029990393694E-2</v>
      </c>
      <c r="DI36" s="1803">
        <v>1.3016289154129752</v>
      </c>
      <c r="DJ36" s="1803">
        <v>0</v>
      </c>
      <c r="DK36" s="1802">
        <v>3.8425877120639877E-2</v>
      </c>
      <c r="DL36" s="1802">
        <v>0.38353286707099665</v>
      </c>
      <c r="DM36" s="1802">
        <v>0.41003416080374505</v>
      </c>
      <c r="DN36" s="1802">
        <v>0.32316195553264443</v>
      </c>
      <c r="DO36" s="1802">
        <v>0.13819539196753525</v>
      </c>
      <c r="DP36" s="1802">
        <v>8.2786629174150909E-3</v>
      </c>
      <c r="DQ36" s="1802">
        <v>0.60849482805225497</v>
      </c>
      <c r="DR36" s="1803">
        <v>0</v>
      </c>
      <c r="DS36" s="1802">
        <v>6.7379717431570894E-3</v>
      </c>
      <c r="DT36" s="1802">
        <v>7.7869851307671017E-2</v>
      </c>
      <c r="DU36" s="1802">
        <v>0.18905950397973048</v>
      </c>
      <c r="DV36" s="1802">
        <v>0.16433042442723789</v>
      </c>
      <c r="DW36" s="1802">
        <v>0.16549863860630518</v>
      </c>
      <c r="DX36" s="1802">
        <v>4.9984379881532299E-3</v>
      </c>
      <c r="DY36" s="1803">
        <v>2.8865387961035971</v>
      </c>
      <c r="DZ36" s="1803">
        <v>1.2687162694792713</v>
      </c>
      <c r="EA36" s="1803">
        <v>0</v>
      </c>
      <c r="EB36" s="1802">
        <v>0.10852553153475121</v>
      </c>
      <c r="EC36" s="1802">
        <v>0.21643874324431275</v>
      </c>
      <c r="ED36" s="1802">
        <v>0.29597338819745184</v>
      </c>
      <c r="EE36" s="1802">
        <v>0.37547841196954418</v>
      </c>
      <c r="EF36" s="1802">
        <v>0.2499634247736521</v>
      </c>
      <c r="EG36" s="1802">
        <v>2.2336769759559137E-2</v>
      </c>
      <c r="EH36" s="1803">
        <v>1.6178225266243262</v>
      </c>
      <c r="EI36" s="1803">
        <v>0</v>
      </c>
      <c r="EJ36" s="1802">
        <v>6.7364378064237035E-2</v>
      </c>
      <c r="EK36" s="1802">
        <v>0.27194425644657277</v>
      </c>
      <c r="EL36" s="1802">
        <v>0.41331124254605489</v>
      </c>
      <c r="EM36" s="1802">
        <v>0.37459752645604399</v>
      </c>
      <c r="EN36" s="1802">
        <v>0.42109559484097742</v>
      </c>
      <c r="EO36" s="1802">
        <v>6.9509528270439963E-2</v>
      </c>
      <c r="EP36" s="1805">
        <v>0</v>
      </c>
      <c r="EQ36" s="1792"/>
    </row>
    <row r="37" spans="1:147" ht="17.100000000000001" customHeight="1">
      <c r="A37" s="1244"/>
      <c r="B37" s="1244" t="s">
        <v>54</v>
      </c>
      <c r="C37" s="1244"/>
      <c r="D37" s="811"/>
      <c r="E37" s="1427">
        <f t="shared" si="16"/>
        <v>4.9728593882409919</v>
      </c>
      <c r="F37" s="1427">
        <f t="shared" si="11"/>
        <v>1.1513484922696555</v>
      </c>
      <c r="G37" s="1427">
        <f t="shared" si="11"/>
        <v>4.3365016519718276E-3</v>
      </c>
      <c r="H37" s="1427">
        <f t="shared" si="11"/>
        <v>1.2685507833530781E-2</v>
      </c>
      <c r="I37" s="1427">
        <f t="shared" si="11"/>
        <v>0.14431450624642231</v>
      </c>
      <c r="J37" s="1427">
        <f t="shared" si="11"/>
        <v>0.25125470720638965</v>
      </c>
      <c r="K37" s="1427">
        <f t="shared" si="11"/>
        <v>0.34144525274941034</v>
      </c>
      <c r="L37" s="1427">
        <f t="shared" si="11"/>
        <v>0.31224920545988094</v>
      </c>
      <c r="M37" s="1427">
        <f t="shared" si="11"/>
        <v>8.5062811122050247E-2</v>
      </c>
      <c r="N37" s="1427">
        <f t="shared" si="11"/>
        <v>1.4977175219760168</v>
      </c>
      <c r="O37" s="1427">
        <f t="shared" si="11"/>
        <v>0.69948742524940799</v>
      </c>
      <c r="P37" s="1427">
        <f t="shared" si="11"/>
        <v>0</v>
      </c>
      <c r="Q37" s="1427">
        <f t="shared" si="11"/>
        <v>2.347627652465511E-3</v>
      </c>
      <c r="R37" s="1427">
        <f t="shared" si="11"/>
        <v>0.12218173580849814</v>
      </c>
      <c r="S37" s="1427">
        <f t="shared" si="11"/>
        <v>0.17961274857511347</v>
      </c>
      <c r="T37" s="1427">
        <f t="shared" si="11"/>
        <v>0.21043746895811816</v>
      </c>
      <c r="U37" s="1427">
        <f t="shared" si="11"/>
        <v>0.10997897123332691</v>
      </c>
      <c r="V37" s="1427">
        <f t="shared" si="12"/>
        <v>7.4928873021885875E-2</v>
      </c>
      <c r="W37" s="1427">
        <f t="shared" si="12"/>
        <v>0.41770875589392215</v>
      </c>
      <c r="X37" s="1427">
        <f t="shared" si="12"/>
        <v>0</v>
      </c>
      <c r="Y37" s="1427">
        <f t="shared" si="12"/>
        <v>7.4979971480706453E-3</v>
      </c>
      <c r="Z37" s="1427">
        <f t="shared" si="12"/>
        <v>8.7356664231459852E-2</v>
      </c>
      <c r="AA37" s="1427">
        <f t="shared" si="12"/>
        <v>0.12090809750329451</v>
      </c>
      <c r="AB37" s="1427">
        <f t="shared" si="12"/>
        <v>0.13137013400241984</v>
      </c>
      <c r="AC37" s="1427">
        <f t="shared" si="12"/>
        <v>5.6521825207278352E-2</v>
      </c>
      <c r="AD37" s="1427">
        <f t="shared" si="12"/>
        <v>1.4054037801398874E-2</v>
      </c>
      <c r="AE37" s="1427">
        <f t="shared" si="12"/>
        <v>0.38052134083268835</v>
      </c>
      <c r="AF37" s="1427">
        <f t="shared" si="12"/>
        <v>1.8530541578735771E-3</v>
      </c>
      <c r="AG37" s="1427">
        <f t="shared" si="12"/>
        <v>1.2355543211468827E-2</v>
      </c>
      <c r="AH37" s="1427">
        <f t="shared" si="12"/>
        <v>0.11530242588041868</v>
      </c>
      <c r="AI37" s="1427">
        <f t="shared" si="12"/>
        <v>0.11211967544026394</v>
      </c>
      <c r="AJ37" s="1427">
        <f t="shared" si="12"/>
        <v>8.0644746041493715E-2</v>
      </c>
      <c r="AK37" s="1427">
        <f t="shared" si="12"/>
        <v>3.1493450886283254E-2</v>
      </c>
      <c r="AL37" s="1427">
        <f t="shared" si="13"/>
        <v>2.6752445214886341E-2</v>
      </c>
      <c r="AM37" s="1427">
        <f t="shared" si="13"/>
        <v>0.6274104901666443</v>
      </c>
      <c r="AN37" s="1427">
        <f t="shared" si="13"/>
        <v>2.7845407491550395E-3</v>
      </c>
      <c r="AO37" s="1427">
        <f t="shared" si="13"/>
        <v>2.6464900158349805E-2</v>
      </c>
      <c r="AP37" s="1427">
        <f t="shared" si="13"/>
        <v>0.16316387401860938</v>
      </c>
      <c r="AQ37" s="1427">
        <f t="shared" si="13"/>
        <v>0.21984523431006445</v>
      </c>
      <c r="AR37" s="1427">
        <f t="shared" si="13"/>
        <v>0.15395088526222564</v>
      </c>
      <c r="AS37" s="1427">
        <f t="shared" si="13"/>
        <v>5.808431631876762E-2</v>
      </c>
      <c r="AT37" s="1428">
        <f t="shared" si="13"/>
        <v>3.1167393494718706E-3</v>
      </c>
      <c r="AU37" s="1477"/>
      <c r="AV37" s="1477" t="s">
        <v>54</v>
      </c>
      <c r="AW37" s="1477"/>
      <c r="AX37" s="811"/>
      <c r="AY37" s="1430">
        <f t="shared" si="17"/>
        <v>0.16179460084074715</v>
      </c>
      <c r="AZ37" s="1430">
        <f t="shared" si="14"/>
        <v>0</v>
      </c>
      <c r="BA37" s="1430">
        <f t="shared" si="14"/>
        <v>1.2822593734574929E-2</v>
      </c>
      <c r="BB37" s="1430">
        <f t="shared" si="14"/>
        <v>1.0785775191926313E-2</v>
      </c>
      <c r="BC37" s="1430">
        <f t="shared" si="14"/>
        <v>6.4979384428362708E-2</v>
      </c>
      <c r="BD37" s="1430">
        <f t="shared" si="14"/>
        <v>5.5304993902934071E-2</v>
      </c>
      <c r="BE37" s="1430">
        <f t="shared" si="14"/>
        <v>1.6402327298812604E-2</v>
      </c>
      <c r="BF37" s="1430">
        <f t="shared" si="14"/>
        <v>1.499526284136509E-3</v>
      </c>
      <c r="BG37" s="1430">
        <f t="shared" si="14"/>
        <v>1.530553687491035</v>
      </c>
      <c r="BH37" s="1430">
        <f t="shared" si="14"/>
        <v>0.80155256709552292</v>
      </c>
      <c r="BI37" s="1430">
        <f t="shared" si="14"/>
        <v>0</v>
      </c>
      <c r="BJ37" s="1430">
        <f t="shared" si="14"/>
        <v>0</v>
      </c>
      <c r="BK37" s="1430">
        <f t="shared" si="14"/>
        <v>0.11608872203739209</v>
      </c>
      <c r="BL37" s="1430">
        <f t="shared" si="14"/>
        <v>0.19152833106297013</v>
      </c>
      <c r="BM37" s="1430">
        <f t="shared" si="14"/>
        <v>0.27873030826245576</v>
      </c>
      <c r="BN37" s="1430">
        <f t="shared" si="14"/>
        <v>0.18197479456515805</v>
      </c>
      <c r="BO37" s="1430">
        <f t="shared" si="14"/>
        <v>3.3230411167546783E-2</v>
      </c>
      <c r="BP37" s="1430">
        <f t="shared" si="15"/>
        <v>0.72900112039551257</v>
      </c>
      <c r="BQ37" s="1430">
        <f t="shared" si="15"/>
        <v>6.8552660473415695E-3</v>
      </c>
      <c r="BR37" s="1430">
        <f t="shared" si="15"/>
        <v>3.558188518493887E-2</v>
      </c>
      <c r="BS37" s="1430">
        <f t="shared" si="15"/>
        <v>0.18863274798639937</v>
      </c>
      <c r="BT37" s="1430">
        <f t="shared" si="15"/>
        <v>0.19753625877945172</v>
      </c>
      <c r="BU37" s="1430">
        <f t="shared" si="15"/>
        <v>0.20055208129000082</v>
      </c>
      <c r="BV37" s="1430">
        <f t="shared" si="15"/>
        <v>7.6495141304190578E-2</v>
      </c>
      <c r="BW37" s="1430">
        <f t="shared" si="15"/>
        <v>2.3347739803189667E-2</v>
      </c>
      <c r="BX37" s="1431">
        <f t="shared" si="15"/>
        <v>4.0345954968893588E-3</v>
      </c>
      <c r="BY37" s="3128" t="s">
        <v>1942</v>
      </c>
      <c r="BZ37" s="3135"/>
      <c r="CA37" s="1801">
        <v>4.9728593882409919</v>
      </c>
      <c r="CB37" s="1803">
        <v>1.1513484922696555</v>
      </c>
      <c r="CC37" s="1802">
        <v>4.3365016519718276E-3</v>
      </c>
      <c r="CD37" s="1802">
        <v>1.2685507833530781E-2</v>
      </c>
      <c r="CE37" s="1802">
        <v>0.14431450624642231</v>
      </c>
      <c r="CF37" s="1802">
        <v>0.25125470720638965</v>
      </c>
      <c r="CG37" s="1802">
        <v>0.34144525274941034</v>
      </c>
      <c r="CH37" s="1802">
        <v>0.31224920545988094</v>
      </c>
      <c r="CI37" s="1802">
        <v>8.5062811122050247E-2</v>
      </c>
      <c r="CJ37" s="1803">
        <v>1.4977175219760168</v>
      </c>
      <c r="CK37" s="1802">
        <v>0.69948742524940799</v>
      </c>
      <c r="CL37" s="1803">
        <v>0</v>
      </c>
      <c r="CM37" s="1802">
        <v>2.347627652465511E-3</v>
      </c>
      <c r="CN37" s="1802">
        <v>0.12218173580849814</v>
      </c>
      <c r="CO37" s="1802">
        <v>0.17961274857511347</v>
      </c>
      <c r="CP37" s="1802">
        <v>0.21043746895811816</v>
      </c>
      <c r="CQ37" s="1802">
        <v>0.10997897123332691</v>
      </c>
      <c r="CR37" s="1802">
        <v>7.4928873021885875E-2</v>
      </c>
      <c r="CS37" s="1802">
        <v>0.41770875589392215</v>
      </c>
      <c r="CT37" s="1803">
        <v>0</v>
      </c>
      <c r="CU37" s="1802">
        <v>7.4979971480706453E-3</v>
      </c>
      <c r="CV37" s="1802">
        <v>8.7356664231459852E-2</v>
      </c>
      <c r="CW37" s="1802">
        <v>0.12090809750329451</v>
      </c>
      <c r="CX37" s="1802">
        <v>0.13137013400241984</v>
      </c>
      <c r="CY37" s="1802">
        <v>5.6521825207278352E-2</v>
      </c>
      <c r="CZ37" s="1802">
        <v>1.4054037801398874E-2</v>
      </c>
      <c r="DA37" s="1802">
        <v>0.38052134083268835</v>
      </c>
      <c r="DB37" s="1802">
        <v>1.8530541578735771E-3</v>
      </c>
      <c r="DC37" s="1802">
        <v>1.2355543211468827E-2</v>
      </c>
      <c r="DD37" s="1802">
        <v>0.11530242588041868</v>
      </c>
      <c r="DE37" s="1802">
        <v>0.11211967544026394</v>
      </c>
      <c r="DF37" s="1802">
        <v>8.0644746041493715E-2</v>
      </c>
      <c r="DG37" s="1802">
        <v>3.1493450886283254E-2</v>
      </c>
      <c r="DH37" s="1802">
        <v>2.6752445214886341E-2</v>
      </c>
      <c r="DI37" s="1802">
        <v>0.6274104901666443</v>
      </c>
      <c r="DJ37" s="1802">
        <v>2.7845407491550395E-3</v>
      </c>
      <c r="DK37" s="1802">
        <v>2.6464900158349805E-2</v>
      </c>
      <c r="DL37" s="1802">
        <v>0.16316387401860938</v>
      </c>
      <c r="DM37" s="1802">
        <v>0.21984523431006445</v>
      </c>
      <c r="DN37" s="1802">
        <v>0.15395088526222564</v>
      </c>
      <c r="DO37" s="1802">
        <v>5.808431631876762E-2</v>
      </c>
      <c r="DP37" s="1802">
        <v>3.1167393494718706E-3</v>
      </c>
      <c r="DQ37" s="1802">
        <v>0.16179460084074715</v>
      </c>
      <c r="DR37" s="1803">
        <v>0</v>
      </c>
      <c r="DS37" s="1802">
        <v>1.2822593734574929E-2</v>
      </c>
      <c r="DT37" s="1802">
        <v>1.0785775191926313E-2</v>
      </c>
      <c r="DU37" s="1802">
        <v>6.4979384428362708E-2</v>
      </c>
      <c r="DV37" s="1802">
        <v>5.5304993902934071E-2</v>
      </c>
      <c r="DW37" s="1802">
        <v>1.6402327298812604E-2</v>
      </c>
      <c r="DX37" s="1802">
        <v>1.499526284136509E-3</v>
      </c>
      <c r="DY37" s="1803">
        <v>1.530553687491035</v>
      </c>
      <c r="DZ37" s="1802">
        <v>0.80155256709552292</v>
      </c>
      <c r="EA37" s="1803">
        <v>0</v>
      </c>
      <c r="EB37" s="1803">
        <v>0</v>
      </c>
      <c r="EC37" s="1802">
        <v>0.11608872203739209</v>
      </c>
      <c r="ED37" s="1802">
        <v>0.19152833106297013</v>
      </c>
      <c r="EE37" s="1802">
        <v>0.27873030826245576</v>
      </c>
      <c r="EF37" s="1802">
        <v>0.18197479456515805</v>
      </c>
      <c r="EG37" s="1802">
        <v>3.3230411167546783E-2</v>
      </c>
      <c r="EH37" s="1802">
        <v>0.72900112039551257</v>
      </c>
      <c r="EI37" s="1802">
        <v>6.8552660473415695E-3</v>
      </c>
      <c r="EJ37" s="1802">
        <v>3.558188518493887E-2</v>
      </c>
      <c r="EK37" s="1802">
        <v>0.18863274798639937</v>
      </c>
      <c r="EL37" s="1802">
        <v>0.19753625877945172</v>
      </c>
      <c r="EM37" s="1802">
        <v>0.20055208129000082</v>
      </c>
      <c r="EN37" s="1802">
        <v>7.6495141304190578E-2</v>
      </c>
      <c r="EO37" s="1802">
        <v>2.3347739803189667E-2</v>
      </c>
      <c r="EP37" s="1804">
        <v>4.0345954968893588E-3</v>
      </c>
      <c r="EQ37" s="1792"/>
    </row>
    <row r="38" spans="1:147" ht="17.100000000000001" customHeight="1">
      <c r="A38" s="1244"/>
      <c r="B38" s="1244" t="s">
        <v>254</v>
      </c>
      <c r="C38" s="1244"/>
      <c r="D38" s="811"/>
      <c r="E38" s="1427">
        <f t="shared" si="16"/>
        <v>2.8241818951876838</v>
      </c>
      <c r="F38" s="1427">
        <f t="shared" si="11"/>
        <v>0.55844982001220478</v>
      </c>
      <c r="G38" s="1427">
        <f t="shared" si="11"/>
        <v>0</v>
      </c>
      <c r="H38" s="1427">
        <f t="shared" si="11"/>
        <v>1.6630633627107171E-4</v>
      </c>
      <c r="I38" s="1427">
        <f t="shared" si="11"/>
        <v>5.7595225618936388E-2</v>
      </c>
      <c r="J38" s="1427">
        <f t="shared" si="11"/>
        <v>0.1202612763800916</v>
      </c>
      <c r="K38" s="1427">
        <f t="shared" si="11"/>
        <v>0.24366276628293701</v>
      </c>
      <c r="L38" s="1427">
        <f t="shared" si="11"/>
        <v>0.12288957552235601</v>
      </c>
      <c r="M38" s="1427">
        <f t="shared" si="11"/>
        <v>1.3874669871612821E-2</v>
      </c>
      <c r="N38" s="1427">
        <f t="shared" si="11"/>
        <v>0.46365396190548225</v>
      </c>
      <c r="O38" s="1427">
        <f t="shared" si="11"/>
        <v>0.14945107990794806</v>
      </c>
      <c r="P38" s="1427">
        <f t="shared" si="11"/>
        <v>0</v>
      </c>
      <c r="Q38" s="1427">
        <f t="shared" si="11"/>
        <v>0</v>
      </c>
      <c r="R38" s="1427">
        <f t="shared" si="11"/>
        <v>5.6379458633010601E-3</v>
      </c>
      <c r="S38" s="1427">
        <f t="shared" si="11"/>
        <v>2.2729729903602738E-2</v>
      </c>
      <c r="T38" s="1427">
        <f t="shared" si="11"/>
        <v>7.2799073808872988E-2</v>
      </c>
      <c r="U38" s="1427">
        <f t="shared" si="11"/>
        <v>4.8284330332171242E-2</v>
      </c>
      <c r="V38" s="1427">
        <f t="shared" si="12"/>
        <v>0</v>
      </c>
      <c r="W38" s="1427">
        <f t="shared" si="12"/>
        <v>0.22396367347465324</v>
      </c>
      <c r="X38" s="1427">
        <f t="shared" si="12"/>
        <v>0</v>
      </c>
      <c r="Y38" s="1427">
        <f t="shared" si="12"/>
        <v>0</v>
      </c>
      <c r="Z38" s="1427">
        <f t="shared" si="12"/>
        <v>1.1829658690631639E-2</v>
      </c>
      <c r="AA38" s="1427">
        <f t="shared" si="12"/>
        <v>0.10241149966089162</v>
      </c>
      <c r="AB38" s="1427">
        <f t="shared" si="12"/>
        <v>7.521839393817728E-2</v>
      </c>
      <c r="AC38" s="1427">
        <f t="shared" si="12"/>
        <v>3.1152887445378873E-2</v>
      </c>
      <c r="AD38" s="1427">
        <f t="shared" si="12"/>
        <v>3.3512337395738244E-3</v>
      </c>
      <c r="AE38" s="1427">
        <f t="shared" si="12"/>
        <v>9.0239208522881045E-2</v>
      </c>
      <c r="AF38" s="1427">
        <f t="shared" si="12"/>
        <v>0</v>
      </c>
      <c r="AG38" s="1427">
        <f t="shared" si="12"/>
        <v>0</v>
      </c>
      <c r="AH38" s="1427">
        <f t="shared" si="12"/>
        <v>2.2619703542534505E-2</v>
      </c>
      <c r="AI38" s="1427">
        <f t="shared" si="12"/>
        <v>4.0896439981294448E-2</v>
      </c>
      <c r="AJ38" s="1427">
        <f t="shared" si="12"/>
        <v>2.2315947087868705E-2</v>
      </c>
      <c r="AK38" s="1427">
        <f t="shared" si="12"/>
        <v>4.4071179111834008E-3</v>
      </c>
      <c r="AL38" s="1427">
        <f t="shared" si="13"/>
        <v>0</v>
      </c>
      <c r="AM38" s="1427">
        <f t="shared" si="13"/>
        <v>0.29039797143444646</v>
      </c>
      <c r="AN38" s="1427">
        <f t="shared" si="13"/>
        <v>4.2276086370747999E-3</v>
      </c>
      <c r="AO38" s="1427">
        <f t="shared" si="13"/>
        <v>1.506735406618556E-2</v>
      </c>
      <c r="AP38" s="1427">
        <f t="shared" si="13"/>
        <v>8.2018450778672189E-2</v>
      </c>
      <c r="AQ38" s="1427">
        <f t="shared" si="13"/>
        <v>6.7586284114026424E-2</v>
      </c>
      <c r="AR38" s="1427">
        <f t="shared" si="13"/>
        <v>8.7931578601307764E-2</v>
      </c>
      <c r="AS38" s="1427">
        <f t="shared" si="13"/>
        <v>2.7042369737306979E-2</v>
      </c>
      <c r="AT38" s="1428">
        <f t="shared" si="13"/>
        <v>6.5243254998727206E-3</v>
      </c>
      <c r="AU38" s="1477"/>
      <c r="AV38" s="1477" t="s">
        <v>254</v>
      </c>
      <c r="AW38" s="1477"/>
      <c r="AX38" s="811"/>
      <c r="AY38" s="1430">
        <f t="shared" si="17"/>
        <v>0.15000156629635017</v>
      </c>
      <c r="AZ38" s="1430">
        <f t="shared" si="14"/>
        <v>0</v>
      </c>
      <c r="BA38" s="1430">
        <f t="shared" si="14"/>
        <v>4.2408115749123293E-3</v>
      </c>
      <c r="BB38" s="1430">
        <f t="shared" si="14"/>
        <v>3.080709884279605E-2</v>
      </c>
      <c r="BC38" s="1430">
        <f t="shared" si="14"/>
        <v>6.2438319689076288E-2</v>
      </c>
      <c r="BD38" s="1430">
        <f t="shared" si="14"/>
        <v>2.340620727825752E-2</v>
      </c>
      <c r="BE38" s="1430">
        <f t="shared" si="14"/>
        <v>1.9733609204020619E-2</v>
      </c>
      <c r="BF38" s="1430">
        <f t="shared" si="14"/>
        <v>9.3755197072873317E-3</v>
      </c>
      <c r="BG38" s="1430">
        <f t="shared" si="14"/>
        <v>0.95572756946592763</v>
      </c>
      <c r="BH38" s="1430">
        <f t="shared" si="14"/>
        <v>0.47112994919261847</v>
      </c>
      <c r="BI38" s="1430">
        <f t="shared" si="14"/>
        <v>0</v>
      </c>
      <c r="BJ38" s="1430">
        <f t="shared" si="14"/>
        <v>1.0189007324394367E-2</v>
      </c>
      <c r="BK38" s="1430">
        <f t="shared" si="14"/>
        <v>2.7553220855697527E-2</v>
      </c>
      <c r="BL38" s="1430">
        <f t="shared" si="14"/>
        <v>6.6680243029989775E-2</v>
      </c>
      <c r="BM38" s="1430">
        <f t="shared" si="14"/>
        <v>0.14398936707979659</v>
      </c>
      <c r="BN38" s="1430">
        <f t="shared" si="14"/>
        <v>0.1790067539424835</v>
      </c>
      <c r="BO38" s="1430">
        <f t="shared" si="14"/>
        <v>4.371135696025686E-2</v>
      </c>
      <c r="BP38" s="1430">
        <f t="shared" si="15"/>
        <v>0.48459762027330927</v>
      </c>
      <c r="BQ38" s="1430">
        <f t="shared" si="15"/>
        <v>0</v>
      </c>
      <c r="BR38" s="1430">
        <f t="shared" si="15"/>
        <v>2.9930476767267178E-2</v>
      </c>
      <c r="BS38" s="1430">
        <f t="shared" si="15"/>
        <v>6.0489937102579938E-2</v>
      </c>
      <c r="BT38" s="1430">
        <f t="shared" si="15"/>
        <v>9.7990953103064077E-2</v>
      </c>
      <c r="BU38" s="1430">
        <f t="shared" si="15"/>
        <v>0.16103128691972501</v>
      </c>
      <c r="BV38" s="1430">
        <f t="shared" si="15"/>
        <v>0.12922337372026987</v>
      </c>
      <c r="BW38" s="1430">
        <f t="shared" si="15"/>
        <v>5.9315926604032697E-3</v>
      </c>
      <c r="BX38" s="1431">
        <f t="shared" si="15"/>
        <v>0.40595100607326945</v>
      </c>
      <c r="BY38" s="3128" t="s">
        <v>1943</v>
      </c>
      <c r="BZ38" s="3135"/>
      <c r="CA38" s="1801">
        <v>2.8241818951876838</v>
      </c>
      <c r="CB38" s="1802">
        <v>0.55844982001220478</v>
      </c>
      <c r="CC38" s="1803">
        <v>0</v>
      </c>
      <c r="CD38" s="1802">
        <v>1.6630633627107171E-4</v>
      </c>
      <c r="CE38" s="1802">
        <v>5.7595225618936388E-2</v>
      </c>
      <c r="CF38" s="1802">
        <v>0.1202612763800916</v>
      </c>
      <c r="CG38" s="1802">
        <v>0.24366276628293701</v>
      </c>
      <c r="CH38" s="1802">
        <v>0.12288957552235601</v>
      </c>
      <c r="CI38" s="1802">
        <v>1.3874669871612821E-2</v>
      </c>
      <c r="CJ38" s="1802">
        <v>0.46365396190548225</v>
      </c>
      <c r="CK38" s="1802">
        <v>0.14945107990794806</v>
      </c>
      <c r="CL38" s="1803">
        <v>0</v>
      </c>
      <c r="CM38" s="1803">
        <v>0</v>
      </c>
      <c r="CN38" s="1802">
        <v>5.6379458633010601E-3</v>
      </c>
      <c r="CO38" s="1802">
        <v>2.2729729903602738E-2</v>
      </c>
      <c r="CP38" s="1802">
        <v>7.2799073808872988E-2</v>
      </c>
      <c r="CQ38" s="1802">
        <v>4.8284330332171242E-2</v>
      </c>
      <c r="CR38" s="1803">
        <v>0</v>
      </c>
      <c r="CS38" s="1802">
        <v>0.22396367347465324</v>
      </c>
      <c r="CT38" s="1803">
        <v>0</v>
      </c>
      <c r="CU38" s="1803">
        <v>0</v>
      </c>
      <c r="CV38" s="1802">
        <v>1.1829658690631639E-2</v>
      </c>
      <c r="CW38" s="1802">
        <v>0.10241149966089162</v>
      </c>
      <c r="CX38" s="1802">
        <v>7.521839393817728E-2</v>
      </c>
      <c r="CY38" s="1802">
        <v>3.1152887445378873E-2</v>
      </c>
      <c r="CZ38" s="1802">
        <v>3.3512337395738244E-3</v>
      </c>
      <c r="DA38" s="1802">
        <v>9.0239208522881045E-2</v>
      </c>
      <c r="DB38" s="1803">
        <v>0</v>
      </c>
      <c r="DC38" s="1803">
        <v>0</v>
      </c>
      <c r="DD38" s="1802">
        <v>2.2619703542534505E-2</v>
      </c>
      <c r="DE38" s="1802">
        <v>4.0896439981294448E-2</v>
      </c>
      <c r="DF38" s="1802">
        <v>2.2315947087868705E-2</v>
      </c>
      <c r="DG38" s="1802">
        <v>4.4071179111834008E-3</v>
      </c>
      <c r="DH38" s="1803">
        <v>0</v>
      </c>
      <c r="DI38" s="1802">
        <v>0.29039797143444646</v>
      </c>
      <c r="DJ38" s="1802">
        <v>4.2276086370747999E-3</v>
      </c>
      <c r="DK38" s="1802">
        <v>1.506735406618556E-2</v>
      </c>
      <c r="DL38" s="1802">
        <v>8.2018450778672189E-2</v>
      </c>
      <c r="DM38" s="1802">
        <v>6.7586284114026424E-2</v>
      </c>
      <c r="DN38" s="1802">
        <v>8.7931578601307764E-2</v>
      </c>
      <c r="DO38" s="1802">
        <v>2.7042369737306979E-2</v>
      </c>
      <c r="DP38" s="1802">
        <v>6.5243254998727206E-3</v>
      </c>
      <c r="DQ38" s="1802">
        <v>0.15000156629635017</v>
      </c>
      <c r="DR38" s="1803">
        <v>0</v>
      </c>
      <c r="DS38" s="1802">
        <v>4.2408115749123293E-3</v>
      </c>
      <c r="DT38" s="1802">
        <v>3.080709884279605E-2</v>
      </c>
      <c r="DU38" s="1802">
        <v>6.2438319689076288E-2</v>
      </c>
      <c r="DV38" s="1802">
        <v>2.340620727825752E-2</v>
      </c>
      <c r="DW38" s="1802">
        <v>1.9733609204020619E-2</v>
      </c>
      <c r="DX38" s="1802">
        <v>9.3755197072873317E-3</v>
      </c>
      <c r="DY38" s="1802">
        <v>0.95572756946592763</v>
      </c>
      <c r="DZ38" s="1802">
        <v>0.47112994919261847</v>
      </c>
      <c r="EA38" s="1803">
        <v>0</v>
      </c>
      <c r="EB38" s="1802">
        <v>1.0189007324394367E-2</v>
      </c>
      <c r="EC38" s="1802">
        <v>2.7553220855697527E-2</v>
      </c>
      <c r="ED38" s="1802">
        <v>6.6680243029989775E-2</v>
      </c>
      <c r="EE38" s="1802">
        <v>0.14398936707979659</v>
      </c>
      <c r="EF38" s="1802">
        <v>0.1790067539424835</v>
      </c>
      <c r="EG38" s="1802">
        <v>4.371135696025686E-2</v>
      </c>
      <c r="EH38" s="1802">
        <v>0.48459762027330927</v>
      </c>
      <c r="EI38" s="1803">
        <v>0</v>
      </c>
      <c r="EJ38" s="1802">
        <v>2.9930476767267178E-2</v>
      </c>
      <c r="EK38" s="1802">
        <v>6.0489937102579938E-2</v>
      </c>
      <c r="EL38" s="1802">
        <v>9.7990953103064077E-2</v>
      </c>
      <c r="EM38" s="1802">
        <v>0.16103128691972501</v>
      </c>
      <c r="EN38" s="1802">
        <v>0.12922337372026987</v>
      </c>
      <c r="EO38" s="1802">
        <v>5.9315926604032697E-3</v>
      </c>
      <c r="EP38" s="1804">
        <v>0.40595100607326945</v>
      </c>
      <c r="EQ38" s="1792"/>
    </row>
    <row r="39" spans="1:147" ht="17.100000000000001" customHeight="1">
      <c r="A39" s="1244"/>
      <c r="B39" s="1244" t="s">
        <v>253</v>
      </c>
      <c r="C39" s="1244"/>
      <c r="D39" s="811"/>
      <c r="E39" s="1427">
        <f t="shared" si="16"/>
        <v>32.299319727891159</v>
      </c>
      <c r="F39" s="1427">
        <f t="shared" si="11"/>
        <v>4.4353741496598635</v>
      </c>
      <c r="G39" s="1427">
        <f t="shared" si="11"/>
        <v>0</v>
      </c>
      <c r="H39" s="1427">
        <f t="shared" si="11"/>
        <v>0.10204081632653061</v>
      </c>
      <c r="I39" s="1427">
        <f t="shared" si="11"/>
        <v>0.41043083900226757</v>
      </c>
      <c r="J39" s="1427">
        <f t="shared" si="11"/>
        <v>1.1179138321995465</v>
      </c>
      <c r="K39" s="1427">
        <f t="shared" si="11"/>
        <v>1.5170068027210883</v>
      </c>
      <c r="L39" s="1427">
        <f t="shared" si="11"/>
        <v>1.1133786848072562</v>
      </c>
      <c r="M39" s="1427">
        <f t="shared" si="11"/>
        <v>0.17460317460317459</v>
      </c>
      <c r="N39" s="1427">
        <f t="shared" si="11"/>
        <v>13.476190476190476</v>
      </c>
      <c r="O39" s="1427">
        <f t="shared" si="11"/>
        <v>1.9546485260770976</v>
      </c>
      <c r="P39" s="1427">
        <f t="shared" si="11"/>
        <v>0</v>
      </c>
      <c r="Q39" s="1427">
        <f t="shared" si="11"/>
        <v>0.12925170068027211</v>
      </c>
      <c r="R39" s="1427">
        <f t="shared" si="11"/>
        <v>0.50113378684807253</v>
      </c>
      <c r="S39" s="1427">
        <f t="shared" si="11"/>
        <v>0.47845804988662133</v>
      </c>
      <c r="T39" s="1427">
        <f t="shared" si="11"/>
        <v>0.4943310657596372</v>
      </c>
      <c r="U39" s="1427">
        <f t="shared" si="11"/>
        <v>0.25170068027210885</v>
      </c>
      <c r="V39" s="1427">
        <f t="shared" si="12"/>
        <v>9.9773242630385492E-2</v>
      </c>
      <c r="W39" s="1427">
        <f t="shared" si="12"/>
        <v>1.6099773242630386</v>
      </c>
      <c r="X39" s="1427">
        <f t="shared" si="12"/>
        <v>0</v>
      </c>
      <c r="Y39" s="1427">
        <f t="shared" si="12"/>
        <v>1.5873015873015872E-2</v>
      </c>
      <c r="Z39" s="1427">
        <f t="shared" si="12"/>
        <v>0.35147392290249435</v>
      </c>
      <c r="AA39" s="1427">
        <f t="shared" si="12"/>
        <v>0.53287981859410427</v>
      </c>
      <c r="AB39" s="1427">
        <f t="shared" si="12"/>
        <v>0.42630385487528344</v>
      </c>
      <c r="AC39" s="1427">
        <f t="shared" si="12"/>
        <v>0.25850340136054423</v>
      </c>
      <c r="AD39" s="1427">
        <f t="shared" si="12"/>
        <v>2.4943310657596373E-2</v>
      </c>
      <c r="AE39" s="1427">
        <f t="shared" si="12"/>
        <v>9.9115646258503407</v>
      </c>
      <c r="AF39" s="1427">
        <f t="shared" si="12"/>
        <v>0</v>
      </c>
      <c r="AG39" s="1427">
        <f t="shared" si="12"/>
        <v>0.75510204081632648</v>
      </c>
      <c r="AH39" s="1427">
        <f t="shared" si="12"/>
        <v>3.1995464852607709</v>
      </c>
      <c r="AI39" s="1427">
        <f t="shared" si="12"/>
        <v>3.1632653061224492</v>
      </c>
      <c r="AJ39" s="1427">
        <f t="shared" si="12"/>
        <v>1.81859410430839</v>
      </c>
      <c r="AK39" s="1427">
        <f t="shared" si="12"/>
        <v>0.85260770975056688</v>
      </c>
      <c r="AL39" s="1427">
        <f t="shared" si="13"/>
        <v>0.12244897959183673</v>
      </c>
      <c r="AM39" s="1427">
        <f t="shared" si="13"/>
        <v>4.2630385487528342</v>
      </c>
      <c r="AN39" s="1427">
        <f t="shared" si="13"/>
        <v>9.0702947845804991E-3</v>
      </c>
      <c r="AO39" s="1427">
        <f t="shared" si="13"/>
        <v>0.23129251700680273</v>
      </c>
      <c r="AP39" s="1427">
        <f t="shared" si="13"/>
        <v>1.1383219954648527</v>
      </c>
      <c r="AQ39" s="1427">
        <f t="shared" si="13"/>
        <v>1.6757369614512472</v>
      </c>
      <c r="AR39" s="1427">
        <f t="shared" si="13"/>
        <v>0.93424036281179135</v>
      </c>
      <c r="AS39" s="1427">
        <f t="shared" si="13"/>
        <v>0.24943310657596371</v>
      </c>
      <c r="AT39" s="1428">
        <f t="shared" si="13"/>
        <v>2.4943310657596373E-2</v>
      </c>
      <c r="AU39" s="1477"/>
      <c r="AV39" s="1477" t="s">
        <v>253</v>
      </c>
      <c r="AW39" s="1477"/>
      <c r="AX39" s="811"/>
      <c r="AY39" s="1430">
        <f t="shared" si="17"/>
        <v>1.9365079365079365</v>
      </c>
      <c r="AZ39" s="1430">
        <f t="shared" si="14"/>
        <v>2.2675736961451248E-3</v>
      </c>
      <c r="BA39" s="1430">
        <f t="shared" si="14"/>
        <v>0.12018140589569161</v>
      </c>
      <c r="BB39" s="1430">
        <f t="shared" si="14"/>
        <v>0.41496598639455784</v>
      </c>
      <c r="BC39" s="1430">
        <f t="shared" si="14"/>
        <v>0.65986394557823125</v>
      </c>
      <c r="BD39" s="1430">
        <f t="shared" si="14"/>
        <v>0.46031746031746029</v>
      </c>
      <c r="BE39" s="1430">
        <f t="shared" si="14"/>
        <v>0.24943310657596371</v>
      </c>
      <c r="BF39" s="1430">
        <f t="shared" si="14"/>
        <v>2.9478458049886622E-2</v>
      </c>
      <c r="BG39" s="1430">
        <f t="shared" si="14"/>
        <v>8.1882086167800452</v>
      </c>
      <c r="BH39" s="1430">
        <f t="shared" si="14"/>
        <v>4.4240362811791387</v>
      </c>
      <c r="BI39" s="1430">
        <f t="shared" si="14"/>
        <v>9.0702947845804991E-3</v>
      </c>
      <c r="BJ39" s="1430">
        <f t="shared" si="14"/>
        <v>0.19047619047619047</v>
      </c>
      <c r="BK39" s="1430">
        <f t="shared" si="14"/>
        <v>1.1451247165532881</v>
      </c>
      <c r="BL39" s="1430">
        <f t="shared" si="14"/>
        <v>1.4331065759637189</v>
      </c>
      <c r="BM39" s="1430">
        <f t="shared" si="14"/>
        <v>0.99092970521541945</v>
      </c>
      <c r="BN39" s="1430">
        <f t="shared" si="14"/>
        <v>0.57823129251700678</v>
      </c>
      <c r="BO39" s="1430">
        <f t="shared" si="14"/>
        <v>7.7097505668934238E-2</v>
      </c>
      <c r="BP39" s="1430">
        <f t="shared" si="15"/>
        <v>3.7641723356009069</v>
      </c>
      <c r="BQ39" s="1430">
        <f t="shared" si="15"/>
        <v>1.8140589569160998E-2</v>
      </c>
      <c r="BR39" s="1430">
        <f t="shared" si="15"/>
        <v>0.28798185941043086</v>
      </c>
      <c r="BS39" s="1430">
        <f t="shared" si="15"/>
        <v>0.89342403628117917</v>
      </c>
      <c r="BT39" s="1430">
        <f t="shared" si="15"/>
        <v>1.0816326530612246</v>
      </c>
      <c r="BU39" s="1430">
        <f t="shared" si="15"/>
        <v>0.77551020408163263</v>
      </c>
      <c r="BV39" s="1430">
        <f t="shared" si="15"/>
        <v>0.63492063492063489</v>
      </c>
      <c r="BW39" s="1430">
        <f t="shared" si="15"/>
        <v>7.2562358276643993E-2</v>
      </c>
      <c r="BX39" s="1431">
        <f t="shared" si="15"/>
        <v>0</v>
      </c>
      <c r="BY39" s="3128" t="s">
        <v>1944</v>
      </c>
      <c r="BZ39" s="3135"/>
      <c r="CA39" s="1801">
        <v>32.299319727891159</v>
      </c>
      <c r="CB39" s="1803">
        <v>4.4353741496598635</v>
      </c>
      <c r="CC39" s="1803">
        <v>0</v>
      </c>
      <c r="CD39" s="1802">
        <v>0.10204081632653061</v>
      </c>
      <c r="CE39" s="1802">
        <v>0.41043083900226757</v>
      </c>
      <c r="CF39" s="1803">
        <v>1.1179138321995465</v>
      </c>
      <c r="CG39" s="1803">
        <v>1.5170068027210883</v>
      </c>
      <c r="CH39" s="1803">
        <v>1.1133786848072562</v>
      </c>
      <c r="CI39" s="1802">
        <v>0.17460317460317459</v>
      </c>
      <c r="CJ39" s="1803">
        <v>13.476190476190476</v>
      </c>
      <c r="CK39" s="1803">
        <v>1.9546485260770976</v>
      </c>
      <c r="CL39" s="1803">
        <v>0</v>
      </c>
      <c r="CM39" s="1802">
        <v>0.12925170068027211</v>
      </c>
      <c r="CN39" s="1802">
        <v>0.50113378684807253</v>
      </c>
      <c r="CO39" s="1802">
        <v>0.47845804988662133</v>
      </c>
      <c r="CP39" s="1802">
        <v>0.4943310657596372</v>
      </c>
      <c r="CQ39" s="1802">
        <v>0.25170068027210885</v>
      </c>
      <c r="CR39" s="1802">
        <v>9.9773242630385492E-2</v>
      </c>
      <c r="CS39" s="1803">
        <v>1.6099773242630386</v>
      </c>
      <c r="CT39" s="1803">
        <v>0</v>
      </c>
      <c r="CU39" s="1802">
        <v>1.5873015873015872E-2</v>
      </c>
      <c r="CV39" s="1802">
        <v>0.35147392290249435</v>
      </c>
      <c r="CW39" s="1802">
        <v>0.53287981859410427</v>
      </c>
      <c r="CX39" s="1802">
        <v>0.42630385487528344</v>
      </c>
      <c r="CY39" s="1802">
        <v>0.25850340136054423</v>
      </c>
      <c r="CZ39" s="1802">
        <v>2.4943310657596373E-2</v>
      </c>
      <c r="DA39" s="1803">
        <v>9.9115646258503407</v>
      </c>
      <c r="DB39" s="1803">
        <v>0</v>
      </c>
      <c r="DC39" s="1802">
        <v>0.75510204081632648</v>
      </c>
      <c r="DD39" s="1803">
        <v>3.1995464852607709</v>
      </c>
      <c r="DE39" s="1803">
        <v>3.1632653061224492</v>
      </c>
      <c r="DF39" s="1803">
        <v>1.81859410430839</v>
      </c>
      <c r="DG39" s="1802">
        <v>0.85260770975056688</v>
      </c>
      <c r="DH39" s="1802">
        <v>0.12244897959183673</v>
      </c>
      <c r="DI39" s="1803">
        <v>4.2630385487528342</v>
      </c>
      <c r="DJ39" s="1802">
        <v>9.0702947845804991E-3</v>
      </c>
      <c r="DK39" s="1802">
        <v>0.23129251700680273</v>
      </c>
      <c r="DL39" s="1803">
        <v>1.1383219954648527</v>
      </c>
      <c r="DM39" s="1803">
        <v>1.6757369614512472</v>
      </c>
      <c r="DN39" s="1802">
        <v>0.93424036281179135</v>
      </c>
      <c r="DO39" s="1802">
        <v>0.24943310657596371</v>
      </c>
      <c r="DP39" s="1802">
        <v>2.4943310657596373E-2</v>
      </c>
      <c r="DQ39" s="1803">
        <v>1.9365079365079365</v>
      </c>
      <c r="DR39" s="1802">
        <v>2.2675736961451248E-3</v>
      </c>
      <c r="DS39" s="1802">
        <v>0.12018140589569161</v>
      </c>
      <c r="DT39" s="1802">
        <v>0.41496598639455784</v>
      </c>
      <c r="DU39" s="1802">
        <v>0.65986394557823125</v>
      </c>
      <c r="DV39" s="1802">
        <v>0.46031746031746029</v>
      </c>
      <c r="DW39" s="1802">
        <v>0.24943310657596371</v>
      </c>
      <c r="DX39" s="1802">
        <v>2.9478458049886622E-2</v>
      </c>
      <c r="DY39" s="1803">
        <v>8.1882086167800452</v>
      </c>
      <c r="DZ39" s="1803">
        <v>4.4240362811791387</v>
      </c>
      <c r="EA39" s="1802">
        <v>9.0702947845804991E-3</v>
      </c>
      <c r="EB39" s="1802">
        <v>0.19047619047619047</v>
      </c>
      <c r="EC39" s="1803">
        <v>1.1451247165532881</v>
      </c>
      <c r="ED39" s="1803">
        <v>1.4331065759637189</v>
      </c>
      <c r="EE39" s="1802">
        <v>0.99092970521541945</v>
      </c>
      <c r="EF39" s="1802">
        <v>0.57823129251700678</v>
      </c>
      <c r="EG39" s="1802">
        <v>7.7097505668934238E-2</v>
      </c>
      <c r="EH39" s="1803">
        <v>3.7641723356009069</v>
      </c>
      <c r="EI39" s="1802">
        <v>1.8140589569160998E-2</v>
      </c>
      <c r="EJ39" s="1802">
        <v>0.28798185941043086</v>
      </c>
      <c r="EK39" s="1802">
        <v>0.89342403628117917</v>
      </c>
      <c r="EL39" s="1803">
        <v>1.0816326530612246</v>
      </c>
      <c r="EM39" s="1802">
        <v>0.77551020408163263</v>
      </c>
      <c r="EN39" s="1802">
        <v>0.63492063492063489</v>
      </c>
      <c r="EO39" s="1802">
        <v>7.2562358276643993E-2</v>
      </c>
      <c r="EP39" s="1805">
        <v>0</v>
      </c>
      <c r="EQ39" s="1792"/>
    </row>
    <row r="40" spans="1:147" ht="17.100000000000001" customHeight="1">
      <c r="A40" s="2641" t="s">
        <v>14</v>
      </c>
      <c r="B40" s="2641"/>
      <c r="C40" s="2641"/>
      <c r="D40" s="107"/>
      <c r="E40" s="1427"/>
      <c r="F40" s="1429"/>
      <c r="G40" s="1429"/>
      <c r="H40" s="1429"/>
      <c r="I40" s="1429"/>
      <c r="J40" s="1429"/>
      <c r="K40" s="1429"/>
      <c r="L40" s="1429"/>
      <c r="M40" s="1429"/>
      <c r="N40" s="1429"/>
      <c r="O40" s="1429"/>
      <c r="P40" s="1429"/>
      <c r="Q40" s="1429"/>
      <c r="R40" s="1429"/>
      <c r="S40" s="1429"/>
      <c r="T40" s="1429"/>
      <c r="U40" s="1429"/>
      <c r="V40" s="1429"/>
      <c r="W40" s="1430"/>
      <c r="X40" s="1429"/>
      <c r="Y40" s="1429"/>
      <c r="Z40" s="1429"/>
      <c r="AA40" s="1429"/>
      <c r="AB40" s="1429"/>
      <c r="AC40" s="1430"/>
      <c r="AD40" s="1430"/>
      <c r="AE40" s="1430"/>
      <c r="AF40" s="1429"/>
      <c r="AG40" s="1429"/>
      <c r="AH40" s="1429"/>
      <c r="AI40" s="1429"/>
      <c r="AJ40" s="1429"/>
      <c r="AK40" s="1430"/>
      <c r="AL40" s="1430"/>
      <c r="AM40" s="1430"/>
      <c r="AN40" s="1429"/>
      <c r="AO40" s="1429"/>
      <c r="AP40" s="1429"/>
      <c r="AQ40" s="1429"/>
      <c r="AR40" s="1429"/>
      <c r="AS40" s="1430"/>
      <c r="AT40" s="1431"/>
      <c r="AU40" s="2641" t="s">
        <v>14</v>
      </c>
      <c r="AV40" s="2641"/>
      <c r="AW40" s="2641"/>
      <c r="AX40" s="107"/>
      <c r="AY40" s="1430"/>
      <c r="AZ40" s="1429"/>
      <c r="BA40" s="1429"/>
      <c r="BB40" s="1429"/>
      <c r="BC40" s="1429"/>
      <c r="BD40" s="1429"/>
      <c r="BE40" s="1430"/>
      <c r="BF40" s="1430"/>
      <c r="BG40" s="1430"/>
      <c r="BH40" s="1430"/>
      <c r="BI40" s="1429"/>
      <c r="BJ40" s="1429"/>
      <c r="BK40" s="1429"/>
      <c r="BL40" s="1429"/>
      <c r="BM40" s="1429"/>
      <c r="BN40" s="1430"/>
      <c r="BO40" s="1430"/>
      <c r="BP40" s="1430"/>
      <c r="BQ40" s="1429"/>
      <c r="BR40" s="1429"/>
      <c r="BS40" s="1429"/>
      <c r="BT40" s="1429"/>
      <c r="BU40" s="1429"/>
      <c r="BV40" s="1430"/>
      <c r="BW40" s="1430"/>
      <c r="BX40" s="1431"/>
      <c r="BY40" s="3128" t="s">
        <v>1945</v>
      </c>
      <c r="BZ40" s="2495" t="s">
        <v>1946</v>
      </c>
      <c r="CA40" s="1801">
        <v>8.9198504156820526</v>
      </c>
      <c r="CB40" s="1803">
        <v>1.5566920157846649</v>
      </c>
      <c r="CC40" s="1802">
        <v>1.6626516691289417E-3</v>
      </c>
      <c r="CD40" s="1802">
        <v>1.4615128321273643E-2</v>
      </c>
      <c r="CE40" s="1802">
        <v>0.16820849461759516</v>
      </c>
      <c r="CF40" s="1802">
        <v>0.34695023402606756</v>
      </c>
      <c r="CG40" s="1802">
        <v>0.52509500624675021</v>
      </c>
      <c r="CH40" s="1802">
        <v>0.4015490995336396</v>
      </c>
      <c r="CI40" s="1802">
        <v>9.8611401370203772E-2</v>
      </c>
      <c r="CJ40" s="1803">
        <v>3.5557913787916484</v>
      </c>
      <c r="CK40" s="1802">
        <v>0.80553743892885021</v>
      </c>
      <c r="CL40" s="1803">
        <v>0</v>
      </c>
      <c r="CM40" s="1802">
        <v>2.4500610077516319E-2</v>
      </c>
      <c r="CN40" s="1802">
        <v>0.12170625572388276</v>
      </c>
      <c r="CO40" s="1802">
        <v>0.20496037061950348</v>
      </c>
      <c r="CP40" s="1802">
        <v>0.2266448239077164</v>
      </c>
      <c r="CQ40" s="1802">
        <v>0.13904641293405401</v>
      </c>
      <c r="CR40" s="1802">
        <v>8.8678965666179888E-2</v>
      </c>
      <c r="CS40" s="1802">
        <v>0.99935524922500607</v>
      </c>
      <c r="CT40" s="1803">
        <v>0</v>
      </c>
      <c r="CU40" s="1802">
        <v>7.8963940588883137E-3</v>
      </c>
      <c r="CV40" s="1802">
        <v>0.13195519107026513</v>
      </c>
      <c r="CW40" s="1802">
        <v>0.32568897423486493</v>
      </c>
      <c r="CX40" s="1802">
        <v>0.34449561847404681</v>
      </c>
      <c r="CY40" s="1802">
        <v>0.1654009181298646</v>
      </c>
      <c r="CZ40" s="1802">
        <v>2.3918153257076712E-2</v>
      </c>
      <c r="DA40" s="1803">
        <v>1.7508986906377946</v>
      </c>
      <c r="DB40" s="1802">
        <v>2.245190893306119E-3</v>
      </c>
      <c r="DC40" s="1802">
        <v>0.10781414833724214</v>
      </c>
      <c r="DD40" s="1802">
        <v>0.60157800936242123</v>
      </c>
      <c r="DE40" s="1802">
        <v>0.51328467566839853</v>
      </c>
      <c r="DF40" s="1802">
        <v>0.34578671419649032</v>
      </c>
      <c r="DG40" s="1802">
        <v>0.14968514626042551</v>
      </c>
      <c r="DH40" s="1802">
        <v>3.0504805919506845E-2</v>
      </c>
      <c r="DI40" s="1803">
        <v>1.1932159794166748</v>
      </c>
      <c r="DJ40" s="1802">
        <v>3.847104519824244E-3</v>
      </c>
      <c r="DK40" s="1802">
        <v>5.5020215484900444E-2</v>
      </c>
      <c r="DL40" s="1802">
        <v>0.35491946085729964</v>
      </c>
      <c r="DM40" s="1802">
        <v>0.37620438525865973</v>
      </c>
      <c r="DN40" s="1802">
        <v>0.2930073919717362</v>
      </c>
      <c r="DO40" s="1802">
        <v>9.7166257087839783E-2</v>
      </c>
      <c r="DP40" s="1802">
        <v>1.3051164236413299E-2</v>
      </c>
      <c r="DQ40" s="1802">
        <v>0.36646138777695303</v>
      </c>
      <c r="DR40" s="1802">
        <v>1.7006786278892273E-3</v>
      </c>
      <c r="DS40" s="1802">
        <v>1.7178049075274787E-2</v>
      </c>
      <c r="DT40" s="1802">
        <v>5.6099332126220362E-2</v>
      </c>
      <c r="DU40" s="1802">
        <v>0.13178458204708268</v>
      </c>
      <c r="DV40" s="1802">
        <v>9.3732905623879093E-2</v>
      </c>
      <c r="DW40" s="1802">
        <v>5.4575471405874453E-2</v>
      </c>
      <c r="DX40" s="1802">
        <v>1.1390368870732418E-2</v>
      </c>
      <c r="DY40" s="1803">
        <v>2.0944855259372246</v>
      </c>
      <c r="DZ40" s="1803">
        <v>1.0207736930943123</v>
      </c>
      <c r="EA40" s="1802">
        <v>5.3934001258292117E-4</v>
      </c>
      <c r="EB40" s="1802">
        <v>2.8984136545486951E-2</v>
      </c>
      <c r="EC40" s="1802">
        <v>0.1492854023877124</v>
      </c>
      <c r="ED40" s="1802">
        <v>0.26819370382859986</v>
      </c>
      <c r="EE40" s="1802">
        <v>0.3133620889857926</v>
      </c>
      <c r="EF40" s="1802">
        <v>0.21221702359698005</v>
      </c>
      <c r="EG40" s="1802">
        <v>4.8191997737157238E-2</v>
      </c>
      <c r="EH40" s="1803">
        <v>1.0737118328429125</v>
      </c>
      <c r="EI40" s="1802">
        <v>4.4750833995996766E-3</v>
      </c>
      <c r="EJ40" s="1802">
        <v>5.3154969805075628E-2</v>
      </c>
      <c r="EK40" s="1802">
        <v>0.21165544134954734</v>
      </c>
      <c r="EL40" s="1802">
        <v>0.30995143022662131</v>
      </c>
      <c r="EM40" s="1802">
        <v>0.29247740966272301</v>
      </c>
      <c r="EN40" s="1802">
        <v>0.17355825222462998</v>
      </c>
      <c r="EO40" s="1802">
        <v>2.8439246174715726E-2</v>
      </c>
      <c r="EP40" s="1804">
        <v>0.15320412797489366</v>
      </c>
      <c r="EQ40" s="1792"/>
    </row>
    <row r="41" spans="1:147" ht="17.100000000000001" customHeight="1">
      <c r="A41" s="2639" t="s">
        <v>45</v>
      </c>
      <c r="B41" s="2639"/>
      <c r="C41" s="6"/>
      <c r="D41" s="107"/>
      <c r="E41" s="1811">
        <f>CA40</f>
        <v>8.9198504156820526</v>
      </c>
      <c r="F41" s="1428">
        <f t="shared" ref="F41:AT41" si="18">CB40</f>
        <v>1.5566920157846649</v>
      </c>
      <c r="G41" s="1428">
        <f t="shared" si="18"/>
        <v>1.6626516691289417E-3</v>
      </c>
      <c r="H41" s="1428">
        <f t="shared" si="18"/>
        <v>1.4615128321273643E-2</v>
      </c>
      <c r="I41" s="1428">
        <f t="shared" si="18"/>
        <v>0.16820849461759516</v>
      </c>
      <c r="J41" s="1428">
        <f t="shared" si="18"/>
        <v>0.34695023402606756</v>
      </c>
      <c r="K41" s="1428">
        <f t="shared" si="18"/>
        <v>0.52509500624675021</v>
      </c>
      <c r="L41" s="1428">
        <f t="shared" si="18"/>
        <v>0.4015490995336396</v>
      </c>
      <c r="M41" s="1428">
        <f t="shared" si="18"/>
        <v>9.8611401370203772E-2</v>
      </c>
      <c r="N41" s="1428">
        <f t="shared" si="18"/>
        <v>3.5557913787916484</v>
      </c>
      <c r="O41" s="1428">
        <f t="shared" si="18"/>
        <v>0.80553743892885021</v>
      </c>
      <c r="P41" s="1428">
        <f t="shared" si="18"/>
        <v>0</v>
      </c>
      <c r="Q41" s="1428">
        <f t="shared" si="18"/>
        <v>2.4500610077516319E-2</v>
      </c>
      <c r="R41" s="1428">
        <f t="shared" si="18"/>
        <v>0.12170625572388276</v>
      </c>
      <c r="S41" s="1428">
        <f t="shared" si="18"/>
        <v>0.20496037061950348</v>
      </c>
      <c r="T41" s="1428">
        <f t="shared" si="18"/>
        <v>0.2266448239077164</v>
      </c>
      <c r="U41" s="1428">
        <f t="shared" si="18"/>
        <v>0.13904641293405401</v>
      </c>
      <c r="V41" s="1428">
        <f t="shared" si="18"/>
        <v>8.8678965666179888E-2</v>
      </c>
      <c r="W41" s="1428">
        <f t="shared" si="18"/>
        <v>0.99935524922500607</v>
      </c>
      <c r="X41" s="1428">
        <f t="shared" si="18"/>
        <v>0</v>
      </c>
      <c r="Y41" s="1428">
        <f t="shared" si="18"/>
        <v>7.8963940588883137E-3</v>
      </c>
      <c r="Z41" s="1428">
        <f t="shared" si="18"/>
        <v>0.13195519107026513</v>
      </c>
      <c r="AA41" s="1428">
        <f t="shared" si="18"/>
        <v>0.32568897423486493</v>
      </c>
      <c r="AB41" s="1428">
        <f t="shared" si="18"/>
        <v>0.34449561847404681</v>
      </c>
      <c r="AC41" s="1428">
        <f t="shared" si="18"/>
        <v>0.1654009181298646</v>
      </c>
      <c r="AD41" s="1428">
        <f t="shared" si="18"/>
        <v>2.3918153257076712E-2</v>
      </c>
      <c r="AE41" s="1428">
        <f t="shared" si="18"/>
        <v>1.7508986906377946</v>
      </c>
      <c r="AF41" s="1428">
        <f t="shared" si="18"/>
        <v>2.245190893306119E-3</v>
      </c>
      <c r="AG41" s="1428">
        <f t="shared" si="18"/>
        <v>0.10781414833724214</v>
      </c>
      <c r="AH41" s="1428">
        <f t="shared" si="18"/>
        <v>0.60157800936242123</v>
      </c>
      <c r="AI41" s="1428">
        <f t="shared" si="18"/>
        <v>0.51328467566839853</v>
      </c>
      <c r="AJ41" s="1428">
        <f t="shared" si="18"/>
        <v>0.34578671419649032</v>
      </c>
      <c r="AK41" s="1428">
        <f t="shared" si="18"/>
        <v>0.14968514626042551</v>
      </c>
      <c r="AL41" s="1428">
        <f t="shared" si="18"/>
        <v>3.0504805919506845E-2</v>
      </c>
      <c r="AM41" s="1428">
        <f t="shared" si="18"/>
        <v>1.1932159794166748</v>
      </c>
      <c r="AN41" s="1428">
        <f t="shared" si="18"/>
        <v>3.847104519824244E-3</v>
      </c>
      <c r="AO41" s="1428">
        <f t="shared" si="18"/>
        <v>5.5020215484900444E-2</v>
      </c>
      <c r="AP41" s="1428">
        <f t="shared" si="18"/>
        <v>0.35491946085729964</v>
      </c>
      <c r="AQ41" s="1428">
        <f t="shared" si="18"/>
        <v>0.37620438525865973</v>
      </c>
      <c r="AR41" s="1428">
        <f t="shared" si="18"/>
        <v>0.2930073919717362</v>
      </c>
      <c r="AS41" s="1428">
        <f t="shared" si="18"/>
        <v>9.7166257087839783E-2</v>
      </c>
      <c r="AT41" s="1428">
        <f t="shared" si="18"/>
        <v>1.3051164236413299E-2</v>
      </c>
      <c r="AU41" s="2639" t="s">
        <v>45</v>
      </c>
      <c r="AV41" s="2639"/>
      <c r="AW41" s="6"/>
      <c r="AX41" s="107"/>
      <c r="AY41" s="1813">
        <f>DQ40</f>
        <v>0.36646138777695303</v>
      </c>
      <c r="AZ41" s="1431">
        <f t="shared" ref="AZ41:BX41" si="19">DR40</f>
        <v>1.7006786278892273E-3</v>
      </c>
      <c r="BA41" s="1431">
        <f t="shared" si="19"/>
        <v>1.7178049075274787E-2</v>
      </c>
      <c r="BB41" s="1431">
        <f t="shared" si="19"/>
        <v>5.6099332126220362E-2</v>
      </c>
      <c r="BC41" s="1431">
        <f t="shared" si="19"/>
        <v>0.13178458204708268</v>
      </c>
      <c r="BD41" s="1431">
        <f t="shared" si="19"/>
        <v>9.3732905623879093E-2</v>
      </c>
      <c r="BE41" s="1431">
        <f t="shared" si="19"/>
        <v>5.4575471405874453E-2</v>
      </c>
      <c r="BF41" s="1431">
        <f t="shared" si="19"/>
        <v>1.1390368870732418E-2</v>
      </c>
      <c r="BG41" s="1431">
        <f t="shared" si="19"/>
        <v>2.0944855259372246</v>
      </c>
      <c r="BH41" s="1431">
        <f t="shared" si="19"/>
        <v>1.0207736930943123</v>
      </c>
      <c r="BI41" s="1431">
        <f t="shared" si="19"/>
        <v>5.3934001258292117E-4</v>
      </c>
      <c r="BJ41" s="1431">
        <f t="shared" si="19"/>
        <v>2.8984136545486951E-2</v>
      </c>
      <c r="BK41" s="1431">
        <f t="shared" si="19"/>
        <v>0.1492854023877124</v>
      </c>
      <c r="BL41" s="1431">
        <f t="shared" si="19"/>
        <v>0.26819370382859986</v>
      </c>
      <c r="BM41" s="1431">
        <f t="shared" si="19"/>
        <v>0.3133620889857926</v>
      </c>
      <c r="BN41" s="1431">
        <f t="shared" si="19"/>
        <v>0.21221702359698005</v>
      </c>
      <c r="BO41" s="1431">
        <f t="shared" si="19"/>
        <v>4.8191997737157238E-2</v>
      </c>
      <c r="BP41" s="1431">
        <f t="shared" si="19"/>
        <v>1.0737118328429125</v>
      </c>
      <c r="BQ41" s="1431">
        <f t="shared" si="19"/>
        <v>4.4750833995996766E-3</v>
      </c>
      <c r="BR41" s="1431">
        <f t="shared" si="19"/>
        <v>5.3154969805075628E-2</v>
      </c>
      <c r="BS41" s="1431">
        <f t="shared" si="19"/>
        <v>0.21165544134954734</v>
      </c>
      <c r="BT41" s="1431">
        <f t="shared" si="19"/>
        <v>0.30995143022662131</v>
      </c>
      <c r="BU41" s="1431">
        <f t="shared" si="19"/>
        <v>0.29247740966272301</v>
      </c>
      <c r="BV41" s="1431">
        <f t="shared" si="19"/>
        <v>0.17355825222462998</v>
      </c>
      <c r="BW41" s="1431">
        <f t="shared" si="19"/>
        <v>2.8439246174715726E-2</v>
      </c>
      <c r="BX41" s="1431">
        <f t="shared" si="19"/>
        <v>0.15320412797489366</v>
      </c>
      <c r="BY41" s="3128"/>
      <c r="BZ41" s="2495" t="s">
        <v>1947</v>
      </c>
      <c r="CA41" s="1801">
        <v>6.6422120015778807</v>
      </c>
      <c r="CB41" s="1803">
        <v>1.2324347046084165</v>
      </c>
      <c r="CC41" s="1803">
        <v>0</v>
      </c>
      <c r="CD41" s="1802">
        <v>9.1201953532778508E-3</v>
      </c>
      <c r="CE41" s="1802">
        <v>0.19648727972480867</v>
      </c>
      <c r="CF41" s="1802">
        <v>0.27759188172949889</v>
      </c>
      <c r="CG41" s="1802">
        <v>0.5506115833848142</v>
      </c>
      <c r="CH41" s="1802">
        <v>0.18149440620836083</v>
      </c>
      <c r="CI41" s="1802">
        <v>1.7129358207656049E-2</v>
      </c>
      <c r="CJ41" s="1803">
        <v>1.303151396790571</v>
      </c>
      <c r="CK41" s="1802">
        <v>0.48593209620097116</v>
      </c>
      <c r="CL41" s="1803">
        <v>0</v>
      </c>
      <c r="CM41" s="1803">
        <v>0</v>
      </c>
      <c r="CN41" s="1802">
        <v>8.8704597920450257E-3</v>
      </c>
      <c r="CO41" s="1802">
        <v>0.10041476737434814</v>
      </c>
      <c r="CP41" s="1802">
        <v>0.26759709742291843</v>
      </c>
      <c r="CQ41" s="1802">
        <v>9.5983834798989323E-2</v>
      </c>
      <c r="CR41" s="1802">
        <v>1.3065936812670211E-2</v>
      </c>
      <c r="CS41" s="1802">
        <v>0.55071685525890157</v>
      </c>
      <c r="CT41" s="1803">
        <v>0</v>
      </c>
      <c r="CU41" s="1803">
        <v>0</v>
      </c>
      <c r="CV41" s="1802">
        <v>7.3846886644695811E-2</v>
      </c>
      <c r="CW41" s="1802">
        <v>7.6896803952559101E-2</v>
      </c>
      <c r="CX41" s="1802">
        <v>0.25022860248318363</v>
      </c>
      <c r="CY41" s="1802">
        <v>0.1342556888717549</v>
      </c>
      <c r="CZ41" s="1802">
        <v>1.5488873306708093E-2</v>
      </c>
      <c r="DA41" s="1802">
        <v>0.26650244533069828</v>
      </c>
      <c r="DB41" s="1803">
        <v>0</v>
      </c>
      <c r="DC41" s="1802">
        <v>9.1201953532778508E-3</v>
      </c>
      <c r="DD41" s="1802">
        <v>6.9144733036718406E-2</v>
      </c>
      <c r="DE41" s="1802">
        <v>0.12875002235697264</v>
      </c>
      <c r="DF41" s="1802">
        <v>3.2450243456499293E-2</v>
      </c>
      <c r="DG41" s="1802">
        <v>2.7037251127230117E-2</v>
      </c>
      <c r="DH41" s="1803">
        <v>0</v>
      </c>
      <c r="DI41" s="1802">
        <v>0.47651126185624615</v>
      </c>
      <c r="DJ41" s="1803">
        <v>0</v>
      </c>
      <c r="DK41" s="1802">
        <v>5.1983420318945213E-2</v>
      </c>
      <c r="DL41" s="1802">
        <v>4.9759277885878563E-2</v>
      </c>
      <c r="DM41" s="1802">
        <v>0.24100603014724631</v>
      </c>
      <c r="DN41" s="1802">
        <v>0.12932730360815356</v>
      </c>
      <c r="DO41" s="1802">
        <v>4.4352298960225129E-3</v>
      </c>
      <c r="DP41" s="1803">
        <v>0</v>
      </c>
      <c r="DQ41" s="1802">
        <v>0.33562474555606192</v>
      </c>
      <c r="DR41" s="1803">
        <v>0</v>
      </c>
      <c r="DS41" s="1803">
        <v>0</v>
      </c>
      <c r="DT41" s="1802">
        <v>8.2979503614754563E-2</v>
      </c>
      <c r="DU41" s="1802">
        <v>2.9163012201034798E-2</v>
      </c>
      <c r="DV41" s="1802">
        <v>0.12955949108267134</v>
      </c>
      <c r="DW41" s="1802">
        <v>7.4264491031591634E-2</v>
      </c>
      <c r="DX41" s="1802">
        <v>1.9658247626009553E-2</v>
      </c>
      <c r="DY41" s="1803">
        <v>3.2852520174777164</v>
      </c>
      <c r="DZ41" s="1803">
        <v>1.6407447559926021</v>
      </c>
      <c r="EA41" s="1803">
        <v>0</v>
      </c>
      <c r="EB41" s="1803">
        <v>0</v>
      </c>
      <c r="EC41" s="1802">
        <v>0.37513864826843801</v>
      </c>
      <c r="ED41" s="1802">
        <v>0.42771678228367099</v>
      </c>
      <c r="EE41" s="1802">
        <v>0.53591067456870378</v>
      </c>
      <c r="EF41" s="1802">
        <v>0.29408716795300432</v>
      </c>
      <c r="EG41" s="1802">
        <v>7.8914829187847185E-3</v>
      </c>
      <c r="EH41" s="1803">
        <v>1.6445072614851139</v>
      </c>
      <c r="EI41" s="1803">
        <v>0</v>
      </c>
      <c r="EJ41" s="1802">
        <v>8.9909249376420419E-2</v>
      </c>
      <c r="EK41" s="1802">
        <v>0.42435901553598648</v>
      </c>
      <c r="EL41" s="1802">
        <v>0.35059558169489258</v>
      </c>
      <c r="EM41" s="1802">
        <v>0.56396196562872347</v>
      </c>
      <c r="EN41" s="1802">
        <v>0.15438866026088952</v>
      </c>
      <c r="EO41" s="1802">
        <v>6.1292788988201646E-2</v>
      </c>
      <c r="EP41" s="1804">
        <v>9.2378752888713327E-3</v>
      </c>
      <c r="EQ41" s="1792"/>
    </row>
    <row r="42" spans="1:147" ht="17.100000000000001" customHeight="1">
      <c r="A42" s="7"/>
      <c r="B42" s="1244" t="s">
        <v>15</v>
      </c>
      <c r="C42" s="7"/>
      <c r="D42" s="107"/>
      <c r="E42" s="1811">
        <f>CA53</f>
        <v>13.487543125073834</v>
      </c>
      <c r="F42" s="1428">
        <f t="shared" ref="F42:AT42" si="20">CB53</f>
        <v>2.392443982717992</v>
      </c>
      <c r="G42" s="1428">
        <f t="shared" si="20"/>
        <v>0</v>
      </c>
      <c r="H42" s="1428">
        <f t="shared" si="20"/>
        <v>3.0219198326179128E-2</v>
      </c>
      <c r="I42" s="1428">
        <f t="shared" si="20"/>
        <v>0.21379765956901264</v>
      </c>
      <c r="J42" s="1428">
        <f t="shared" si="20"/>
        <v>0.47079322973323878</v>
      </c>
      <c r="K42" s="1428">
        <f t="shared" si="20"/>
        <v>0.81763566128789633</v>
      </c>
      <c r="L42" s="1428">
        <f t="shared" si="20"/>
        <v>0.7009334743253931</v>
      </c>
      <c r="M42" s="1428">
        <f t="shared" si="20"/>
        <v>0.15906475947627272</v>
      </c>
      <c r="N42" s="1428">
        <f t="shared" si="20"/>
        <v>5.818636592334812</v>
      </c>
      <c r="O42" s="1428">
        <f t="shared" si="20"/>
        <v>1.1218424821067174</v>
      </c>
      <c r="P42" s="1428">
        <f t="shared" si="20"/>
        <v>0</v>
      </c>
      <c r="Q42" s="1428">
        <f t="shared" si="20"/>
        <v>3.7873574516687838E-2</v>
      </c>
      <c r="R42" s="1428">
        <f t="shared" si="20"/>
        <v>0.15259715156153425</v>
      </c>
      <c r="S42" s="1428">
        <f t="shared" si="20"/>
        <v>0.29376892579145125</v>
      </c>
      <c r="T42" s="1428">
        <f t="shared" si="20"/>
        <v>0.31910591549114847</v>
      </c>
      <c r="U42" s="1428">
        <f t="shared" si="20"/>
        <v>0.18566314186871544</v>
      </c>
      <c r="V42" s="1428">
        <f t="shared" si="20"/>
        <v>0.1328337728771804</v>
      </c>
      <c r="W42" s="1428">
        <f t="shared" si="20"/>
        <v>1.4557284767386458</v>
      </c>
      <c r="X42" s="1428">
        <f t="shared" si="20"/>
        <v>0</v>
      </c>
      <c r="Y42" s="1428">
        <f t="shared" si="20"/>
        <v>1.0056228727789914E-2</v>
      </c>
      <c r="Z42" s="1428">
        <f t="shared" si="20"/>
        <v>0.18251456798605287</v>
      </c>
      <c r="AA42" s="1428">
        <f t="shared" si="20"/>
        <v>0.44850703895101041</v>
      </c>
      <c r="AB42" s="1428">
        <f t="shared" si="20"/>
        <v>0.50932716017804069</v>
      </c>
      <c r="AC42" s="1428">
        <f t="shared" si="20"/>
        <v>0.26595715709682599</v>
      </c>
      <c r="AD42" s="1428">
        <f t="shared" si="20"/>
        <v>3.9366323798925268E-2</v>
      </c>
      <c r="AE42" s="1428">
        <f t="shared" si="20"/>
        <v>3.2410656334894465</v>
      </c>
      <c r="AF42" s="1428">
        <f t="shared" si="20"/>
        <v>4.0030460464358583E-3</v>
      </c>
      <c r="AG42" s="1428">
        <f t="shared" si="20"/>
        <v>0.18176651439983069</v>
      </c>
      <c r="AH42" s="1428">
        <f t="shared" si="20"/>
        <v>1.1315523030915251</v>
      </c>
      <c r="AI42" s="1428">
        <f t="shared" si="20"/>
        <v>0.94523769342250574</v>
      </c>
      <c r="AJ42" s="1428">
        <f t="shared" si="20"/>
        <v>0.62127822253002918</v>
      </c>
      <c r="AK42" s="1428">
        <f t="shared" si="20"/>
        <v>0.29763719639345454</v>
      </c>
      <c r="AL42" s="1428">
        <f t="shared" si="20"/>
        <v>5.9590657605663622E-2</v>
      </c>
      <c r="AM42" s="1428">
        <f t="shared" si="20"/>
        <v>1.8282501739388786</v>
      </c>
      <c r="AN42" s="1428">
        <f t="shared" si="20"/>
        <v>2.1239265395109953E-3</v>
      </c>
      <c r="AO42" s="1428">
        <f t="shared" si="20"/>
        <v>6.5803047559724992E-2</v>
      </c>
      <c r="AP42" s="1428">
        <f t="shared" si="20"/>
        <v>0.52373893444859321</v>
      </c>
      <c r="AQ42" s="1428">
        <f t="shared" si="20"/>
        <v>0.60114079758164318</v>
      </c>
      <c r="AR42" s="1428">
        <f t="shared" si="20"/>
        <v>0.46415672473203334</v>
      </c>
      <c r="AS42" s="1428">
        <f t="shared" si="20"/>
        <v>0.15175532931000688</v>
      </c>
      <c r="AT42" s="1428">
        <f t="shared" si="20"/>
        <v>1.9531413767370727E-2</v>
      </c>
      <c r="AU42" s="7"/>
      <c r="AV42" s="1477" t="s">
        <v>15</v>
      </c>
      <c r="AW42" s="7"/>
      <c r="AX42" s="107"/>
      <c r="AY42" s="1813">
        <f>DQ53</f>
        <v>0.56421056180508256</v>
      </c>
      <c r="AZ42" s="1431">
        <f t="shared" ref="AZ42:BX42" si="21">DR53</f>
        <v>0</v>
      </c>
      <c r="BA42" s="1431">
        <f t="shared" si="21"/>
        <v>4.5112060934555637E-2</v>
      </c>
      <c r="BB42" s="1431">
        <f t="shared" si="21"/>
        <v>7.9455753738559912E-2</v>
      </c>
      <c r="BC42" s="1431">
        <f t="shared" si="21"/>
        <v>0.18047878543661075</v>
      </c>
      <c r="BD42" s="1431">
        <f t="shared" si="21"/>
        <v>0.16454789974185102</v>
      </c>
      <c r="BE42" s="1431">
        <f t="shared" si="21"/>
        <v>7.6519264437653764E-2</v>
      </c>
      <c r="BF42" s="1431">
        <f t="shared" si="21"/>
        <v>1.8096797515851332E-2</v>
      </c>
      <c r="BG42" s="1431">
        <f t="shared" si="21"/>
        <v>2.8177308612471585</v>
      </c>
      <c r="BH42" s="1431">
        <f t="shared" si="21"/>
        <v>1.2798899287859149</v>
      </c>
      <c r="BI42" s="1431">
        <f t="shared" si="21"/>
        <v>3.8358266206314106E-4</v>
      </c>
      <c r="BJ42" s="1431">
        <f t="shared" si="21"/>
        <v>2.3960557498314904E-2</v>
      </c>
      <c r="BK42" s="1431">
        <f t="shared" si="21"/>
        <v>0.18354052046197589</v>
      </c>
      <c r="BL42" s="1431">
        <f t="shared" si="21"/>
        <v>0.33300110445192971</v>
      </c>
      <c r="BM42" s="1431">
        <f t="shared" si="21"/>
        <v>0.3782589195679899</v>
      </c>
      <c r="BN42" s="1431">
        <f t="shared" si="21"/>
        <v>0.26396584033071935</v>
      </c>
      <c r="BO42" s="1431">
        <f t="shared" si="21"/>
        <v>9.6779403812921577E-2</v>
      </c>
      <c r="BP42" s="1431">
        <f t="shared" si="21"/>
        <v>1.5378409324612452</v>
      </c>
      <c r="BQ42" s="1431">
        <f t="shared" si="21"/>
        <v>1.0674629140743739E-2</v>
      </c>
      <c r="BR42" s="1431">
        <f t="shared" si="21"/>
        <v>8.6414904901759529E-2</v>
      </c>
      <c r="BS42" s="1431">
        <f t="shared" si="21"/>
        <v>0.31428035060395781</v>
      </c>
      <c r="BT42" s="1431">
        <f t="shared" si="21"/>
        <v>0.47004008670199526</v>
      </c>
      <c r="BU42" s="1431">
        <f t="shared" si="21"/>
        <v>0.37570853818024202</v>
      </c>
      <c r="BV42" s="1431">
        <f t="shared" si="21"/>
        <v>0.24312517190940797</v>
      </c>
      <c r="BW42" s="1431">
        <f t="shared" si="21"/>
        <v>3.7597251023138059E-2</v>
      </c>
      <c r="BX42" s="1431">
        <f t="shared" si="21"/>
        <v>6.6270953029912066E-2</v>
      </c>
      <c r="BY42" s="3128" t="s">
        <v>1948</v>
      </c>
      <c r="BZ42" s="2495" t="s">
        <v>1949</v>
      </c>
      <c r="CA42" s="1801">
        <v>12.872102118494722</v>
      </c>
      <c r="CB42" s="1803">
        <v>2.6856903822225906</v>
      </c>
      <c r="CC42" s="1803">
        <v>0</v>
      </c>
      <c r="CD42" s="1802">
        <v>1.9760719301182981E-2</v>
      </c>
      <c r="CE42" s="1802">
        <v>0.22943020268505437</v>
      </c>
      <c r="CF42" s="1802">
        <v>0.53412891244360838</v>
      </c>
      <c r="CG42" s="1802">
        <v>0.93649883339587603</v>
      </c>
      <c r="CH42" s="1802">
        <v>0.8263450134985546</v>
      </c>
      <c r="CI42" s="1802">
        <v>0.13952670089831454</v>
      </c>
      <c r="CJ42" s="1803">
        <v>4.3493891706647609</v>
      </c>
      <c r="CK42" s="1802">
        <v>0.87138451861032251</v>
      </c>
      <c r="CL42" s="1803">
        <v>0</v>
      </c>
      <c r="CM42" s="1803">
        <v>0</v>
      </c>
      <c r="CN42" s="1802">
        <v>0.15314924106648847</v>
      </c>
      <c r="CO42" s="1802">
        <v>0.14404583171014276</v>
      </c>
      <c r="CP42" s="1802">
        <v>0.20541304099806329</v>
      </c>
      <c r="CQ42" s="1802">
        <v>0.22001199152903989</v>
      </c>
      <c r="CR42" s="1802">
        <v>0.14876441330658802</v>
      </c>
      <c r="CS42" s="1803">
        <v>1.3538114534320558</v>
      </c>
      <c r="CT42" s="1803">
        <v>0</v>
      </c>
      <c r="CU42" s="1802">
        <v>8.3438201017550645E-3</v>
      </c>
      <c r="CV42" s="1802">
        <v>0.18940788696007205</v>
      </c>
      <c r="CW42" s="1802">
        <v>0.47365227729875764</v>
      </c>
      <c r="CX42" s="1802">
        <v>0.40634316832524281</v>
      </c>
      <c r="CY42" s="1802">
        <v>0.21248867389127618</v>
      </c>
      <c r="CZ42" s="1802">
        <v>6.3575626854952064E-2</v>
      </c>
      <c r="DA42" s="1803">
        <v>2.1241931986223821</v>
      </c>
      <c r="DB42" s="1802">
        <v>2.5578596049639097E-3</v>
      </c>
      <c r="DC42" s="1802">
        <v>0.11205522423431324</v>
      </c>
      <c r="DD42" s="1802">
        <v>0.63709577320921951</v>
      </c>
      <c r="DE42" s="1802">
        <v>0.68114028143691852</v>
      </c>
      <c r="DF42" s="1802">
        <v>0.4052038922392795</v>
      </c>
      <c r="DG42" s="1802">
        <v>0.24208339828668429</v>
      </c>
      <c r="DH42" s="1802">
        <v>4.4056769611002813E-2</v>
      </c>
      <c r="DI42" s="1803">
        <v>1.7634249939750908</v>
      </c>
      <c r="DJ42" s="1802">
        <v>2.5578596049639097E-3</v>
      </c>
      <c r="DK42" s="1802">
        <v>8.040600511869922E-2</v>
      </c>
      <c r="DL42" s="1802">
        <v>0.57101843624614412</v>
      </c>
      <c r="DM42" s="1802">
        <v>0.55590373222240752</v>
      </c>
      <c r="DN42" s="1802">
        <v>0.38008458762637271</v>
      </c>
      <c r="DO42" s="1802">
        <v>0.15571273673429803</v>
      </c>
      <c r="DP42" s="1802">
        <v>1.7741636422205602E-2</v>
      </c>
      <c r="DQ42" s="1802">
        <v>0.60245823564784273</v>
      </c>
      <c r="DR42" s="1803">
        <v>0</v>
      </c>
      <c r="DS42" s="1802">
        <v>8.1434316353069705E-2</v>
      </c>
      <c r="DT42" s="1802">
        <v>8.2349231367809611E-2</v>
      </c>
      <c r="DU42" s="1802">
        <v>0.25627751547443078</v>
      </c>
      <c r="DV42" s="1802">
        <v>0.14478592151780653</v>
      </c>
      <c r="DW42" s="1802">
        <v>2.8887171490607631E-2</v>
      </c>
      <c r="DX42" s="1802">
        <v>8.7240794441184669E-3</v>
      </c>
      <c r="DY42" s="1803">
        <v>3.4124932233839016</v>
      </c>
      <c r="DZ42" s="1803">
        <v>1.410717376590783</v>
      </c>
      <c r="EA42" s="1802">
        <v>1.3404825737266693E-3</v>
      </c>
      <c r="EB42" s="1802">
        <v>1.4559130175790592E-2</v>
      </c>
      <c r="EC42" s="1802">
        <v>0.20522067835879049</v>
      </c>
      <c r="ED42" s="1802">
        <v>0.40839121308652182</v>
      </c>
      <c r="EE42" s="1802">
        <v>0.472498728989522</v>
      </c>
      <c r="EF42" s="1802">
        <v>0.21526230757689341</v>
      </c>
      <c r="EG42" s="1802">
        <v>9.3444835829537748E-2</v>
      </c>
      <c r="EH42" s="1803">
        <v>2.0017758467931186</v>
      </c>
      <c r="EI42" s="1802">
        <v>3.0988803027951591E-2</v>
      </c>
      <c r="EJ42" s="1802">
        <v>9.900853996654839E-2</v>
      </c>
      <c r="EK42" s="1802">
        <v>0.35977030703655866</v>
      </c>
      <c r="EL42" s="1802">
        <v>0.66977098325358053</v>
      </c>
      <c r="EM42" s="1802">
        <v>0.49875018475152089</v>
      </c>
      <c r="EN42" s="1802">
        <v>0.30884436919088298</v>
      </c>
      <c r="EO42" s="1802">
        <v>3.4642659566076123E-2</v>
      </c>
      <c r="EP42" s="1804">
        <v>5.8646112600541776E-2</v>
      </c>
      <c r="EQ42" s="1792"/>
    </row>
    <row r="43" spans="1:147" ht="17.100000000000001" customHeight="1">
      <c r="A43" s="813"/>
      <c r="B43" s="813" t="s">
        <v>342</v>
      </c>
      <c r="C43" s="813"/>
      <c r="D43" s="811"/>
      <c r="E43" s="1811">
        <f>CA42</f>
        <v>12.872102118494722</v>
      </c>
      <c r="F43" s="1428">
        <f t="shared" ref="F43:U46" si="22">CB42</f>
        <v>2.6856903822225906</v>
      </c>
      <c r="G43" s="1428">
        <f t="shared" si="22"/>
        <v>0</v>
      </c>
      <c r="H43" s="1428">
        <f t="shared" si="22"/>
        <v>1.9760719301182981E-2</v>
      </c>
      <c r="I43" s="1428">
        <f t="shared" si="22"/>
        <v>0.22943020268505437</v>
      </c>
      <c r="J43" s="1428">
        <f t="shared" si="22"/>
        <v>0.53412891244360838</v>
      </c>
      <c r="K43" s="1428">
        <f t="shared" si="22"/>
        <v>0.93649883339587603</v>
      </c>
      <c r="L43" s="1428">
        <f t="shared" si="22"/>
        <v>0.8263450134985546</v>
      </c>
      <c r="M43" s="1428">
        <f t="shared" si="22"/>
        <v>0.13952670089831454</v>
      </c>
      <c r="N43" s="1428">
        <f t="shared" si="22"/>
        <v>4.3493891706647609</v>
      </c>
      <c r="O43" s="1428">
        <f t="shared" si="22"/>
        <v>0.87138451861032251</v>
      </c>
      <c r="P43" s="1428">
        <f t="shared" si="22"/>
        <v>0</v>
      </c>
      <c r="Q43" s="1428">
        <f t="shared" si="22"/>
        <v>0</v>
      </c>
      <c r="R43" s="1428">
        <f t="shared" si="22"/>
        <v>0.15314924106648847</v>
      </c>
      <c r="S43" s="1428">
        <f t="shared" si="22"/>
        <v>0.14404583171014276</v>
      </c>
      <c r="T43" s="1428">
        <f t="shared" si="22"/>
        <v>0.20541304099806329</v>
      </c>
      <c r="U43" s="1428">
        <f t="shared" si="22"/>
        <v>0.22001199152903989</v>
      </c>
      <c r="V43" s="1428">
        <f t="shared" ref="V43:AK46" si="23">CR42</f>
        <v>0.14876441330658802</v>
      </c>
      <c r="W43" s="1428">
        <f t="shared" si="23"/>
        <v>1.3538114534320558</v>
      </c>
      <c r="X43" s="1428">
        <f t="shared" si="23"/>
        <v>0</v>
      </c>
      <c r="Y43" s="1428">
        <f t="shared" si="23"/>
        <v>8.3438201017550645E-3</v>
      </c>
      <c r="Z43" s="1428">
        <f t="shared" si="23"/>
        <v>0.18940788696007205</v>
      </c>
      <c r="AA43" s="1428">
        <f t="shared" si="23"/>
        <v>0.47365227729875764</v>
      </c>
      <c r="AB43" s="1428">
        <f t="shared" si="23"/>
        <v>0.40634316832524281</v>
      </c>
      <c r="AC43" s="1428">
        <f t="shared" si="23"/>
        <v>0.21248867389127618</v>
      </c>
      <c r="AD43" s="1428">
        <f t="shared" si="23"/>
        <v>6.3575626854952064E-2</v>
      </c>
      <c r="AE43" s="1428">
        <f t="shared" si="23"/>
        <v>2.1241931986223821</v>
      </c>
      <c r="AF43" s="1428">
        <f t="shared" si="23"/>
        <v>2.5578596049639097E-3</v>
      </c>
      <c r="AG43" s="1428">
        <f t="shared" si="23"/>
        <v>0.11205522423431324</v>
      </c>
      <c r="AH43" s="1428">
        <f t="shared" si="23"/>
        <v>0.63709577320921951</v>
      </c>
      <c r="AI43" s="1428">
        <f t="shared" si="23"/>
        <v>0.68114028143691852</v>
      </c>
      <c r="AJ43" s="1428">
        <f t="shared" si="23"/>
        <v>0.4052038922392795</v>
      </c>
      <c r="AK43" s="1428">
        <f t="shared" si="23"/>
        <v>0.24208339828668429</v>
      </c>
      <c r="AL43" s="1428">
        <f t="shared" ref="AL43:AT46" si="24">DH42</f>
        <v>4.4056769611002813E-2</v>
      </c>
      <c r="AM43" s="1428">
        <f t="shared" si="24"/>
        <v>1.7634249939750908</v>
      </c>
      <c r="AN43" s="1428">
        <f t="shared" si="24"/>
        <v>2.5578596049639097E-3</v>
      </c>
      <c r="AO43" s="1428">
        <f t="shared" si="24"/>
        <v>8.040600511869922E-2</v>
      </c>
      <c r="AP43" s="1428">
        <f t="shared" si="24"/>
        <v>0.57101843624614412</v>
      </c>
      <c r="AQ43" s="1428">
        <f t="shared" si="24"/>
        <v>0.55590373222240752</v>
      </c>
      <c r="AR43" s="1428">
        <f t="shared" si="24"/>
        <v>0.38008458762637271</v>
      </c>
      <c r="AS43" s="1428">
        <f t="shared" si="24"/>
        <v>0.15571273673429803</v>
      </c>
      <c r="AT43" s="1428">
        <f t="shared" si="24"/>
        <v>1.7741636422205602E-2</v>
      </c>
      <c r="AU43" s="813"/>
      <c r="AV43" s="813" t="s">
        <v>342</v>
      </c>
      <c r="AW43" s="813"/>
      <c r="AX43" s="811"/>
      <c r="AY43" s="1813">
        <f>DQ42</f>
        <v>0.60245823564784273</v>
      </c>
      <c r="AZ43" s="1431">
        <f t="shared" ref="AZ43:BO46" si="25">DR42</f>
        <v>0</v>
      </c>
      <c r="BA43" s="1431">
        <f t="shared" si="25"/>
        <v>8.1434316353069705E-2</v>
      </c>
      <c r="BB43" s="1431">
        <f t="shared" si="25"/>
        <v>8.2349231367809611E-2</v>
      </c>
      <c r="BC43" s="1431">
        <f t="shared" si="25"/>
        <v>0.25627751547443078</v>
      </c>
      <c r="BD43" s="1431">
        <f t="shared" si="25"/>
        <v>0.14478592151780653</v>
      </c>
      <c r="BE43" s="1431">
        <f t="shared" si="25"/>
        <v>2.8887171490607631E-2</v>
      </c>
      <c r="BF43" s="1431">
        <f t="shared" si="25"/>
        <v>8.7240794441184669E-3</v>
      </c>
      <c r="BG43" s="1431">
        <f t="shared" si="25"/>
        <v>3.4124932233839016</v>
      </c>
      <c r="BH43" s="1431">
        <f t="shared" si="25"/>
        <v>1.410717376590783</v>
      </c>
      <c r="BI43" s="1431">
        <f t="shared" si="25"/>
        <v>1.3404825737266693E-3</v>
      </c>
      <c r="BJ43" s="1431">
        <f t="shared" si="25"/>
        <v>1.4559130175790592E-2</v>
      </c>
      <c r="BK43" s="1431">
        <f t="shared" si="25"/>
        <v>0.20522067835879049</v>
      </c>
      <c r="BL43" s="1431">
        <f t="shared" si="25"/>
        <v>0.40839121308652182</v>
      </c>
      <c r="BM43" s="1431">
        <f t="shared" si="25"/>
        <v>0.472498728989522</v>
      </c>
      <c r="BN43" s="1431">
        <f t="shared" si="25"/>
        <v>0.21526230757689341</v>
      </c>
      <c r="BO43" s="1431">
        <f t="shared" si="25"/>
        <v>9.3444835829537748E-2</v>
      </c>
      <c r="BP43" s="1431">
        <f t="shared" ref="BP43:BX46" si="26">EH42</f>
        <v>2.0017758467931186</v>
      </c>
      <c r="BQ43" s="1431">
        <f t="shared" si="26"/>
        <v>3.0988803027951591E-2</v>
      </c>
      <c r="BR43" s="1431">
        <f t="shared" si="26"/>
        <v>9.900853996654839E-2</v>
      </c>
      <c r="BS43" s="1431">
        <f t="shared" si="26"/>
        <v>0.35977030703655866</v>
      </c>
      <c r="BT43" s="1431">
        <f t="shared" si="26"/>
        <v>0.66977098325358053</v>
      </c>
      <c r="BU43" s="1431">
        <f t="shared" si="26"/>
        <v>0.49875018475152089</v>
      </c>
      <c r="BV43" s="1431">
        <f t="shared" si="26"/>
        <v>0.30884436919088298</v>
      </c>
      <c r="BW43" s="1431">
        <f t="shared" si="26"/>
        <v>3.4642659566076123E-2</v>
      </c>
      <c r="BX43" s="1431">
        <f t="shared" si="26"/>
        <v>5.8646112600541776E-2</v>
      </c>
      <c r="BY43" s="3128"/>
      <c r="BZ43" s="2495" t="s">
        <v>1950</v>
      </c>
      <c r="CA43" s="1801">
        <v>30.061652965428909</v>
      </c>
      <c r="CB43" s="1803">
        <v>4.9428830148503335</v>
      </c>
      <c r="CC43" s="1803">
        <v>0</v>
      </c>
      <c r="CD43" s="1802">
        <v>6.9329660238908949E-2</v>
      </c>
      <c r="CE43" s="1802">
        <v>0.41267691343433704</v>
      </c>
      <c r="CF43" s="1802">
        <v>0.94304699228905353</v>
      </c>
      <c r="CG43" s="1803">
        <v>1.679909848848095</v>
      </c>
      <c r="CH43" s="1803">
        <v>1.4816476452833409</v>
      </c>
      <c r="CI43" s="1802">
        <v>0.35627195475659851</v>
      </c>
      <c r="CJ43" s="1803">
        <v>16.000622385464371</v>
      </c>
      <c r="CK43" s="1803">
        <v>2.249826548310693</v>
      </c>
      <c r="CL43" s="1803">
        <v>0</v>
      </c>
      <c r="CM43" s="1802">
        <v>0.12624222018159159</v>
      </c>
      <c r="CN43" s="1802">
        <v>0.28847420817136021</v>
      </c>
      <c r="CO43" s="1802">
        <v>0.67107073622200519</v>
      </c>
      <c r="CP43" s="1802">
        <v>0.59755928695291438</v>
      </c>
      <c r="CQ43" s="1802">
        <v>0.33724000466404513</v>
      </c>
      <c r="CR43" s="1802">
        <v>0.22924009211877303</v>
      </c>
      <c r="CS43" s="1803">
        <v>3.2036297316582352</v>
      </c>
      <c r="CT43" s="1803">
        <v>0</v>
      </c>
      <c r="CU43" s="1802">
        <v>1.2519130700939981E-2</v>
      </c>
      <c r="CV43" s="1802">
        <v>0.36040491495009003</v>
      </c>
      <c r="CW43" s="1803">
        <v>1.0175014940161593</v>
      </c>
      <c r="CX43" s="1803">
        <v>1.1352380223582414</v>
      </c>
      <c r="CY43" s="1802">
        <v>0.61959712565772185</v>
      </c>
      <c r="CZ43" s="1802">
        <v>5.8369043975080359E-2</v>
      </c>
      <c r="DA43" s="1803">
        <v>10.547166105495444</v>
      </c>
      <c r="DB43" s="1802">
        <v>1.5661667176803954E-2</v>
      </c>
      <c r="DC43" s="1802">
        <v>0.62721150902951928</v>
      </c>
      <c r="DD43" s="1803">
        <v>3.8614718614700649</v>
      </c>
      <c r="DE43" s="1803">
        <v>2.9676326759648495</v>
      </c>
      <c r="DF43" s="1803">
        <v>1.9947057151597167</v>
      </c>
      <c r="DG43" s="1802">
        <v>0.92266277493524029</v>
      </c>
      <c r="DH43" s="1802">
        <v>0.15781990175925648</v>
      </c>
      <c r="DI43" s="1803">
        <v>3.9225847945532801</v>
      </c>
      <c r="DJ43" s="1802">
        <v>2.7548209366390682E-3</v>
      </c>
      <c r="DK43" s="1802">
        <v>0.16805901730145498</v>
      </c>
      <c r="DL43" s="1803">
        <v>1.0189277333210485</v>
      </c>
      <c r="DM43" s="1803">
        <v>1.3147754602297348</v>
      </c>
      <c r="DN43" s="1803">
        <v>1.0152105470285195</v>
      </c>
      <c r="DO43" s="1802">
        <v>0.3505564301018011</v>
      </c>
      <c r="DP43" s="1802">
        <v>5.2300785634077536E-2</v>
      </c>
      <c r="DQ43" s="1802">
        <v>0.84969062923571081</v>
      </c>
      <c r="DR43" s="1803">
        <v>0</v>
      </c>
      <c r="DS43" s="1802">
        <v>7.7134986225893917E-2</v>
      </c>
      <c r="DT43" s="1802">
        <v>0.14093459851033327</v>
      </c>
      <c r="DU43" s="1802">
        <v>0.19571727374753534</v>
      </c>
      <c r="DV43" s="1802">
        <v>0.24096630081453646</v>
      </c>
      <c r="DW43" s="1802">
        <v>0.15146304312963427</v>
      </c>
      <c r="DX43" s="1802">
        <v>4.3474426807777751E-2</v>
      </c>
      <c r="DY43" s="1803">
        <v>4.3458721413252013</v>
      </c>
      <c r="DZ43" s="1803">
        <v>1.943817686241665</v>
      </c>
      <c r="EA43" s="1803">
        <v>0</v>
      </c>
      <c r="EB43" s="1802">
        <v>4.5403530252031137E-2</v>
      </c>
      <c r="EC43" s="1802">
        <v>0.37156558368678744</v>
      </c>
      <c r="ED43" s="1802">
        <v>0.39973909367803023</v>
      </c>
      <c r="EE43" s="1802">
        <v>0.46390820178647407</v>
      </c>
      <c r="EF43" s="1802">
        <v>0.4796230705326926</v>
      </c>
      <c r="EG43" s="1802">
        <v>0.1835782063056495</v>
      </c>
      <c r="EH43" s="1803">
        <v>2.402054455083535</v>
      </c>
      <c r="EI43" s="1802">
        <v>6.8156310580493942E-3</v>
      </c>
      <c r="EJ43" s="1802">
        <v>0.19189878583815845</v>
      </c>
      <c r="EK43" s="1802">
        <v>0.46469602227199563</v>
      </c>
      <c r="EL43" s="1802">
        <v>0.7126269914137251</v>
      </c>
      <c r="EM43" s="1802">
        <v>0.67071909571897126</v>
      </c>
      <c r="EN43" s="1802">
        <v>0.33049688807250671</v>
      </c>
      <c r="EO43" s="1802">
        <v>2.4801040710128178E-2</v>
      </c>
      <c r="EP43" s="1805">
        <v>0</v>
      </c>
      <c r="EQ43" s="1792"/>
    </row>
    <row r="44" spans="1:147" ht="17.100000000000001" customHeight="1">
      <c r="A44" s="813"/>
      <c r="B44" s="813" t="s">
        <v>343</v>
      </c>
      <c r="C44" s="813"/>
      <c r="D44" s="811"/>
      <c r="E44" s="1811">
        <f t="shared" ref="E44:E46" si="27">CA43</f>
        <v>30.061652965428909</v>
      </c>
      <c r="F44" s="1428">
        <f t="shared" si="22"/>
        <v>4.9428830148503335</v>
      </c>
      <c r="G44" s="1428">
        <f t="shared" si="22"/>
        <v>0</v>
      </c>
      <c r="H44" s="1428">
        <f t="shared" si="22"/>
        <v>6.9329660238908949E-2</v>
      </c>
      <c r="I44" s="1428">
        <f t="shared" si="22"/>
        <v>0.41267691343433704</v>
      </c>
      <c r="J44" s="1428">
        <f t="shared" si="22"/>
        <v>0.94304699228905353</v>
      </c>
      <c r="K44" s="1428">
        <f t="shared" si="22"/>
        <v>1.679909848848095</v>
      </c>
      <c r="L44" s="1428">
        <f t="shared" si="22"/>
        <v>1.4816476452833409</v>
      </c>
      <c r="M44" s="1428">
        <f t="shared" si="22"/>
        <v>0.35627195475659851</v>
      </c>
      <c r="N44" s="1428">
        <f t="shared" si="22"/>
        <v>16.000622385464371</v>
      </c>
      <c r="O44" s="1428">
        <f t="shared" si="22"/>
        <v>2.249826548310693</v>
      </c>
      <c r="P44" s="1428">
        <f t="shared" si="22"/>
        <v>0</v>
      </c>
      <c r="Q44" s="1428">
        <f t="shared" si="22"/>
        <v>0.12624222018159159</v>
      </c>
      <c r="R44" s="1428">
        <f t="shared" si="22"/>
        <v>0.28847420817136021</v>
      </c>
      <c r="S44" s="1428">
        <f t="shared" si="22"/>
        <v>0.67107073622200519</v>
      </c>
      <c r="T44" s="1428">
        <f t="shared" si="22"/>
        <v>0.59755928695291438</v>
      </c>
      <c r="U44" s="1428">
        <f t="shared" si="22"/>
        <v>0.33724000466404513</v>
      </c>
      <c r="V44" s="1428">
        <f t="shared" si="23"/>
        <v>0.22924009211877303</v>
      </c>
      <c r="W44" s="1428">
        <f t="shared" si="23"/>
        <v>3.2036297316582352</v>
      </c>
      <c r="X44" s="1428">
        <f t="shared" si="23"/>
        <v>0</v>
      </c>
      <c r="Y44" s="1428">
        <f t="shared" si="23"/>
        <v>1.2519130700939981E-2</v>
      </c>
      <c r="Z44" s="1428">
        <f t="shared" si="23"/>
        <v>0.36040491495009003</v>
      </c>
      <c r="AA44" s="1428">
        <f t="shared" si="23"/>
        <v>1.0175014940161593</v>
      </c>
      <c r="AB44" s="1428">
        <f t="shared" si="23"/>
        <v>1.1352380223582414</v>
      </c>
      <c r="AC44" s="1428">
        <f t="shared" si="23"/>
        <v>0.61959712565772185</v>
      </c>
      <c r="AD44" s="1428">
        <f t="shared" si="23"/>
        <v>5.8369043975080359E-2</v>
      </c>
      <c r="AE44" s="1428">
        <f t="shared" si="23"/>
        <v>10.547166105495444</v>
      </c>
      <c r="AF44" s="1428">
        <f t="shared" si="23"/>
        <v>1.5661667176803954E-2</v>
      </c>
      <c r="AG44" s="1428">
        <f t="shared" si="23"/>
        <v>0.62721150902951928</v>
      </c>
      <c r="AH44" s="1428">
        <f t="shared" si="23"/>
        <v>3.8614718614700649</v>
      </c>
      <c r="AI44" s="1428">
        <f t="shared" si="23"/>
        <v>2.9676326759648495</v>
      </c>
      <c r="AJ44" s="1428">
        <f t="shared" si="23"/>
        <v>1.9947057151597167</v>
      </c>
      <c r="AK44" s="1428">
        <f t="shared" si="23"/>
        <v>0.92266277493524029</v>
      </c>
      <c r="AL44" s="1428">
        <f t="shared" si="24"/>
        <v>0.15781990175925648</v>
      </c>
      <c r="AM44" s="1428">
        <f t="shared" si="24"/>
        <v>3.9225847945532801</v>
      </c>
      <c r="AN44" s="1428">
        <f t="shared" si="24"/>
        <v>2.7548209366390682E-3</v>
      </c>
      <c r="AO44" s="1428">
        <f t="shared" si="24"/>
        <v>0.16805901730145498</v>
      </c>
      <c r="AP44" s="1428">
        <f t="shared" si="24"/>
        <v>1.0189277333210485</v>
      </c>
      <c r="AQ44" s="1428">
        <f t="shared" si="24"/>
        <v>1.3147754602297348</v>
      </c>
      <c r="AR44" s="1428">
        <f t="shared" si="24"/>
        <v>1.0152105470285195</v>
      </c>
      <c r="AS44" s="1428">
        <f t="shared" si="24"/>
        <v>0.3505564301018011</v>
      </c>
      <c r="AT44" s="1428">
        <f t="shared" si="24"/>
        <v>5.2300785634077536E-2</v>
      </c>
      <c r="AU44" s="813"/>
      <c r="AV44" s="813" t="s">
        <v>343</v>
      </c>
      <c r="AW44" s="813"/>
      <c r="AX44" s="811"/>
      <c r="AY44" s="1813">
        <f t="shared" ref="AY44:AY46" si="28">DQ43</f>
        <v>0.84969062923571081</v>
      </c>
      <c r="AZ44" s="1431">
        <f t="shared" si="25"/>
        <v>0</v>
      </c>
      <c r="BA44" s="1431">
        <f t="shared" si="25"/>
        <v>7.7134986225893917E-2</v>
      </c>
      <c r="BB44" s="1431">
        <f t="shared" si="25"/>
        <v>0.14093459851033327</v>
      </c>
      <c r="BC44" s="1431">
        <f t="shared" si="25"/>
        <v>0.19571727374753534</v>
      </c>
      <c r="BD44" s="1431">
        <f t="shared" si="25"/>
        <v>0.24096630081453646</v>
      </c>
      <c r="BE44" s="1431">
        <f t="shared" si="25"/>
        <v>0.15146304312963427</v>
      </c>
      <c r="BF44" s="1431">
        <f t="shared" si="25"/>
        <v>4.3474426807777751E-2</v>
      </c>
      <c r="BG44" s="1431">
        <f t="shared" si="25"/>
        <v>4.3458721413252013</v>
      </c>
      <c r="BH44" s="1431">
        <f t="shared" si="25"/>
        <v>1.943817686241665</v>
      </c>
      <c r="BI44" s="1431">
        <f t="shared" si="25"/>
        <v>0</v>
      </c>
      <c r="BJ44" s="1431">
        <f t="shared" si="25"/>
        <v>4.5403530252031137E-2</v>
      </c>
      <c r="BK44" s="1431">
        <f t="shared" si="25"/>
        <v>0.37156558368678744</v>
      </c>
      <c r="BL44" s="1431">
        <f t="shared" si="25"/>
        <v>0.39973909367803023</v>
      </c>
      <c r="BM44" s="1431">
        <f t="shared" si="25"/>
        <v>0.46390820178647407</v>
      </c>
      <c r="BN44" s="1431">
        <f t="shared" si="25"/>
        <v>0.4796230705326926</v>
      </c>
      <c r="BO44" s="1431">
        <f t="shared" si="25"/>
        <v>0.1835782063056495</v>
      </c>
      <c r="BP44" s="1431">
        <f t="shared" si="26"/>
        <v>2.402054455083535</v>
      </c>
      <c r="BQ44" s="1431">
        <f t="shared" si="26"/>
        <v>6.8156310580493942E-3</v>
      </c>
      <c r="BR44" s="1431">
        <f t="shared" si="26"/>
        <v>0.19189878583815845</v>
      </c>
      <c r="BS44" s="1431">
        <f t="shared" si="26"/>
        <v>0.46469602227199563</v>
      </c>
      <c r="BT44" s="1431">
        <f t="shared" si="26"/>
        <v>0.7126269914137251</v>
      </c>
      <c r="BU44" s="1431">
        <f t="shared" si="26"/>
        <v>0.67071909571897126</v>
      </c>
      <c r="BV44" s="1431">
        <f t="shared" si="26"/>
        <v>0.33049688807250671</v>
      </c>
      <c r="BW44" s="1431">
        <f t="shared" si="26"/>
        <v>2.4801040710128178E-2</v>
      </c>
      <c r="BX44" s="1431">
        <f t="shared" si="26"/>
        <v>0</v>
      </c>
      <c r="BY44" s="3128"/>
      <c r="BZ44" s="2495" t="s">
        <v>1951</v>
      </c>
      <c r="CA44" s="1801">
        <v>7.5758683255585924</v>
      </c>
      <c r="CB44" s="1803">
        <v>1.3172831963268279</v>
      </c>
      <c r="CC44" s="1803">
        <v>0</v>
      </c>
      <c r="CD44" s="1802">
        <v>1.6018662519405154E-2</v>
      </c>
      <c r="CE44" s="1802">
        <v>0.15461841812930824</v>
      </c>
      <c r="CF44" s="1802">
        <v>0.28178738058179997</v>
      </c>
      <c r="CG44" s="1802">
        <v>0.41342016588919045</v>
      </c>
      <c r="CH44" s="1802">
        <v>0.37534899651938236</v>
      </c>
      <c r="CI44" s="1802">
        <v>7.6089572687741761E-2</v>
      </c>
      <c r="CJ44" s="1803">
        <v>2.7526114567154449</v>
      </c>
      <c r="CK44" s="1802">
        <v>0.8287945271431062</v>
      </c>
      <c r="CL44" s="1803">
        <v>0</v>
      </c>
      <c r="CM44" s="1802">
        <v>2.5272161741786286E-2</v>
      </c>
      <c r="CN44" s="1802">
        <v>8.9936495593526913E-2</v>
      </c>
      <c r="CO44" s="1802">
        <v>0.2435653188190835</v>
      </c>
      <c r="CP44" s="1802">
        <v>0.29810412500921224</v>
      </c>
      <c r="CQ44" s="1802">
        <v>6.6526882914950472E-2</v>
      </c>
      <c r="CR44" s="1802">
        <v>0.10538954306454663</v>
      </c>
      <c r="CS44" s="1802">
        <v>0.91392375768389778</v>
      </c>
      <c r="CT44" s="1803">
        <v>0</v>
      </c>
      <c r="CU44" s="1802">
        <v>5.0544323483572573E-3</v>
      </c>
      <c r="CV44" s="1802">
        <v>0.11898929867431943</v>
      </c>
      <c r="CW44" s="1802">
        <v>0.21545860179224677</v>
      </c>
      <c r="CX44" s="1802">
        <v>0.4050025920169249</v>
      </c>
      <c r="CY44" s="1802">
        <v>0.16097626453388819</v>
      </c>
      <c r="CZ44" s="1802">
        <v>8.4425683181610072E-3</v>
      </c>
      <c r="DA44" s="1803">
        <v>1.0098931718884412</v>
      </c>
      <c r="DB44" s="1803">
        <v>0</v>
      </c>
      <c r="DC44" s="1802">
        <v>2.4943531067169365E-2</v>
      </c>
      <c r="DD44" s="1802">
        <v>0.31119380878338754</v>
      </c>
      <c r="DE44" s="1802">
        <v>0.30224857439114194</v>
      </c>
      <c r="DF44" s="1802">
        <v>0.23052284677505067</v>
      </c>
      <c r="DG44" s="1802">
        <v>9.6949751907056819E-2</v>
      </c>
      <c r="DH44" s="1802">
        <v>4.4034658964634862E-2</v>
      </c>
      <c r="DI44" s="1803">
        <v>1.0852653114125379</v>
      </c>
      <c r="DJ44" s="1803">
        <v>0</v>
      </c>
      <c r="DK44" s="1802">
        <v>9.3312597200441681E-3</v>
      </c>
      <c r="DL44" s="1802">
        <v>0.36175942383182352</v>
      </c>
      <c r="DM44" s="1802">
        <v>0.36863937643494904</v>
      </c>
      <c r="DN44" s="1802">
        <v>0.26106883655492208</v>
      </c>
      <c r="DO44" s="1802">
        <v>7.0150151818126102E-2</v>
      </c>
      <c r="DP44" s="1802">
        <v>1.4316263052672874E-2</v>
      </c>
      <c r="DQ44" s="1802">
        <v>0.46237132489073002</v>
      </c>
      <c r="DR44" s="1803">
        <v>0</v>
      </c>
      <c r="DS44" s="1802">
        <v>2.3105976449669084E-2</v>
      </c>
      <c r="DT44" s="1802">
        <v>6.3985780937606165E-2</v>
      </c>
      <c r="DU44" s="1802">
        <v>0.14141024216835019</v>
      </c>
      <c r="DV44" s="1802">
        <v>0.13524494556761335</v>
      </c>
      <c r="DW44" s="1802">
        <v>8.1692957120647627E-2</v>
      </c>
      <c r="DX44" s="1802">
        <v>1.69314226468435E-2</v>
      </c>
      <c r="DY44" s="1803">
        <v>1.9214007998214007</v>
      </c>
      <c r="DZ44" s="1802">
        <v>0.86389968895775893</v>
      </c>
      <c r="EA44" s="1803">
        <v>0</v>
      </c>
      <c r="EB44" s="1802">
        <v>3.5730022957853977E-2</v>
      </c>
      <c r="EC44" s="1802">
        <v>0.10092016588904859</v>
      </c>
      <c r="ED44" s="1802">
        <v>0.19261552988218733</v>
      </c>
      <c r="EE44" s="1802">
        <v>0.28122176553352018</v>
      </c>
      <c r="EF44" s="1802">
        <v>0.20608938754335934</v>
      </c>
      <c r="EG44" s="1802">
        <v>4.732281715178948E-2</v>
      </c>
      <c r="EH44" s="1803">
        <v>1.0575011108636414</v>
      </c>
      <c r="EI44" s="1803">
        <v>0</v>
      </c>
      <c r="EJ44" s="1802">
        <v>4.4117973783531945E-2</v>
      </c>
      <c r="EK44" s="1802">
        <v>0.35142931200423894</v>
      </c>
      <c r="EL44" s="1802">
        <v>0.36228338147079758</v>
      </c>
      <c r="EM44" s="1802">
        <v>0.1672239502329787</v>
      </c>
      <c r="EN44" s="1802">
        <v>9.9505665407905466E-2</v>
      </c>
      <c r="EO44" s="1802">
        <v>3.2940827964188901E-2</v>
      </c>
      <c r="EP44" s="1804">
        <v>3.6936236391651112E-2</v>
      </c>
      <c r="EQ44" s="1792"/>
    </row>
    <row r="45" spans="1:147" ht="17.100000000000001" customHeight="1">
      <c r="A45" s="813"/>
      <c r="B45" s="813" t="s">
        <v>1008</v>
      </c>
      <c r="C45" s="813"/>
      <c r="D45" s="811"/>
      <c r="E45" s="1811">
        <f t="shared" si="27"/>
        <v>7.5758683255585924</v>
      </c>
      <c r="F45" s="1428">
        <f t="shared" si="22"/>
        <v>1.3172831963268279</v>
      </c>
      <c r="G45" s="1428">
        <f t="shared" si="22"/>
        <v>0</v>
      </c>
      <c r="H45" s="1428">
        <f t="shared" si="22"/>
        <v>1.6018662519405154E-2</v>
      </c>
      <c r="I45" s="1428">
        <f t="shared" si="22"/>
        <v>0.15461841812930824</v>
      </c>
      <c r="J45" s="1428">
        <f t="shared" si="22"/>
        <v>0.28178738058179997</v>
      </c>
      <c r="K45" s="1428">
        <f t="shared" si="22"/>
        <v>0.41342016588919045</v>
      </c>
      <c r="L45" s="1428">
        <f t="shared" si="22"/>
        <v>0.37534899651938236</v>
      </c>
      <c r="M45" s="1428">
        <f t="shared" si="22"/>
        <v>7.6089572687741761E-2</v>
      </c>
      <c r="N45" s="1428">
        <f t="shared" si="22"/>
        <v>2.7526114567154449</v>
      </c>
      <c r="O45" s="1428">
        <f t="shared" si="22"/>
        <v>0.8287945271431062</v>
      </c>
      <c r="P45" s="1428">
        <f t="shared" si="22"/>
        <v>0</v>
      </c>
      <c r="Q45" s="1428">
        <f t="shared" si="22"/>
        <v>2.5272161741786286E-2</v>
      </c>
      <c r="R45" s="1428">
        <f t="shared" si="22"/>
        <v>8.9936495593526913E-2</v>
      </c>
      <c r="S45" s="1428">
        <f t="shared" si="22"/>
        <v>0.2435653188190835</v>
      </c>
      <c r="T45" s="1428">
        <f t="shared" si="22"/>
        <v>0.29810412500921224</v>
      </c>
      <c r="U45" s="1428">
        <f t="shared" si="22"/>
        <v>6.6526882914950472E-2</v>
      </c>
      <c r="V45" s="1428">
        <f t="shared" si="23"/>
        <v>0.10538954306454663</v>
      </c>
      <c r="W45" s="1428">
        <f t="shared" si="23"/>
        <v>0.91392375768389778</v>
      </c>
      <c r="X45" s="1428">
        <f t="shared" si="23"/>
        <v>0</v>
      </c>
      <c r="Y45" s="1428">
        <f t="shared" si="23"/>
        <v>5.0544323483572573E-3</v>
      </c>
      <c r="Z45" s="1428">
        <f t="shared" si="23"/>
        <v>0.11898929867431943</v>
      </c>
      <c r="AA45" s="1428">
        <f t="shared" si="23"/>
        <v>0.21545860179224677</v>
      </c>
      <c r="AB45" s="1428">
        <f t="shared" si="23"/>
        <v>0.4050025920169249</v>
      </c>
      <c r="AC45" s="1428">
        <f t="shared" si="23"/>
        <v>0.16097626453388819</v>
      </c>
      <c r="AD45" s="1428">
        <f t="shared" si="23"/>
        <v>8.4425683181610072E-3</v>
      </c>
      <c r="AE45" s="1428">
        <f t="shared" si="23"/>
        <v>1.0098931718884412</v>
      </c>
      <c r="AF45" s="1428">
        <f t="shared" si="23"/>
        <v>0</v>
      </c>
      <c r="AG45" s="1428">
        <f t="shared" si="23"/>
        <v>2.4943531067169365E-2</v>
      </c>
      <c r="AH45" s="1428">
        <f t="shared" si="23"/>
        <v>0.31119380878338754</v>
      </c>
      <c r="AI45" s="1428">
        <f t="shared" si="23"/>
        <v>0.30224857439114194</v>
      </c>
      <c r="AJ45" s="1428">
        <f t="shared" si="23"/>
        <v>0.23052284677505067</v>
      </c>
      <c r="AK45" s="1428">
        <f t="shared" si="23"/>
        <v>9.6949751907056819E-2</v>
      </c>
      <c r="AL45" s="1428">
        <f t="shared" si="24"/>
        <v>4.4034658964634862E-2</v>
      </c>
      <c r="AM45" s="1428">
        <f t="shared" si="24"/>
        <v>1.0852653114125379</v>
      </c>
      <c r="AN45" s="1428">
        <f t="shared" si="24"/>
        <v>0</v>
      </c>
      <c r="AO45" s="1428">
        <f t="shared" si="24"/>
        <v>9.3312597200441681E-3</v>
      </c>
      <c r="AP45" s="1428">
        <f t="shared" si="24"/>
        <v>0.36175942383182352</v>
      </c>
      <c r="AQ45" s="1428">
        <f t="shared" si="24"/>
        <v>0.36863937643494904</v>
      </c>
      <c r="AR45" s="1428">
        <f t="shared" si="24"/>
        <v>0.26106883655492208</v>
      </c>
      <c r="AS45" s="1428">
        <f t="shared" si="24"/>
        <v>7.0150151818126102E-2</v>
      </c>
      <c r="AT45" s="1428">
        <f t="shared" si="24"/>
        <v>1.4316263052672874E-2</v>
      </c>
      <c r="AU45" s="813"/>
      <c r="AV45" s="813" t="s">
        <v>1008</v>
      </c>
      <c r="AW45" s="813"/>
      <c r="AX45" s="811"/>
      <c r="AY45" s="1813">
        <f t="shared" si="28"/>
        <v>0.46237132489073002</v>
      </c>
      <c r="AZ45" s="1431">
        <f t="shared" si="25"/>
        <v>0</v>
      </c>
      <c r="BA45" s="1431">
        <f t="shared" si="25"/>
        <v>2.3105976449669084E-2</v>
      </c>
      <c r="BB45" s="1431">
        <f t="shared" si="25"/>
        <v>6.3985780937606165E-2</v>
      </c>
      <c r="BC45" s="1431">
        <f t="shared" si="25"/>
        <v>0.14141024216835019</v>
      </c>
      <c r="BD45" s="1431">
        <f t="shared" si="25"/>
        <v>0.13524494556761335</v>
      </c>
      <c r="BE45" s="1431">
        <f t="shared" si="25"/>
        <v>8.1692957120647627E-2</v>
      </c>
      <c r="BF45" s="1431">
        <f t="shared" si="25"/>
        <v>1.69314226468435E-2</v>
      </c>
      <c r="BG45" s="1431">
        <f t="shared" si="25"/>
        <v>1.9214007998214007</v>
      </c>
      <c r="BH45" s="1431">
        <f t="shared" si="25"/>
        <v>0.86389968895775893</v>
      </c>
      <c r="BI45" s="1431">
        <f t="shared" si="25"/>
        <v>0</v>
      </c>
      <c r="BJ45" s="1431">
        <f t="shared" si="25"/>
        <v>3.5730022957853977E-2</v>
      </c>
      <c r="BK45" s="1431">
        <f t="shared" si="25"/>
        <v>0.10092016588904859</v>
      </c>
      <c r="BL45" s="1431">
        <f t="shared" si="25"/>
        <v>0.19261552988218733</v>
      </c>
      <c r="BM45" s="1431">
        <f t="shared" si="25"/>
        <v>0.28122176553352018</v>
      </c>
      <c r="BN45" s="1431">
        <f t="shared" si="25"/>
        <v>0.20608938754335934</v>
      </c>
      <c r="BO45" s="1431">
        <f t="shared" si="25"/>
        <v>4.732281715178948E-2</v>
      </c>
      <c r="BP45" s="1431">
        <f t="shared" si="26"/>
        <v>1.0575011108636414</v>
      </c>
      <c r="BQ45" s="1431">
        <f t="shared" si="26"/>
        <v>0</v>
      </c>
      <c r="BR45" s="1431">
        <f t="shared" si="26"/>
        <v>4.4117973783531945E-2</v>
      </c>
      <c r="BS45" s="1431">
        <f t="shared" si="26"/>
        <v>0.35142931200423894</v>
      </c>
      <c r="BT45" s="1431">
        <f t="shared" si="26"/>
        <v>0.36228338147079758</v>
      </c>
      <c r="BU45" s="1431">
        <f t="shared" si="26"/>
        <v>0.1672239502329787</v>
      </c>
      <c r="BV45" s="1431">
        <f t="shared" si="26"/>
        <v>9.9505665407905466E-2</v>
      </c>
      <c r="BW45" s="1431">
        <f t="shared" si="26"/>
        <v>3.2940827964188901E-2</v>
      </c>
      <c r="BX45" s="1431">
        <f t="shared" si="26"/>
        <v>3.6936236391651112E-2</v>
      </c>
      <c r="BY45" s="3128"/>
      <c r="BZ45" s="2495" t="s">
        <v>1952</v>
      </c>
      <c r="CA45" s="1801">
        <v>6.4136352987151817</v>
      </c>
      <c r="CB45" s="1803">
        <v>1.032165613939509</v>
      </c>
      <c r="CC45" s="1803">
        <v>0</v>
      </c>
      <c r="CD45" s="1802">
        <v>2.374157897199031E-2</v>
      </c>
      <c r="CE45" s="1802">
        <v>9.2195018666063666E-2</v>
      </c>
      <c r="CF45" s="1802">
        <v>0.1992864264543934</v>
      </c>
      <c r="CG45" s="1802">
        <v>0.37477054179847419</v>
      </c>
      <c r="CH45" s="1802">
        <v>0.241683206947537</v>
      </c>
      <c r="CI45" s="1802">
        <v>0.10048884110105107</v>
      </c>
      <c r="CJ45" s="1803">
        <v>2.1414598654196824</v>
      </c>
      <c r="CK45" s="1802">
        <v>0.76710477128719967</v>
      </c>
      <c r="CL45" s="1803">
        <v>0</v>
      </c>
      <c r="CM45" s="1802">
        <v>2.0412056237883947E-2</v>
      </c>
      <c r="CN45" s="1802">
        <v>0.10195704123173961</v>
      </c>
      <c r="CO45" s="1802">
        <v>0.20250465212957119</v>
      </c>
      <c r="CP45" s="1802">
        <v>0.23996883292396906</v>
      </c>
      <c r="CQ45" s="1802">
        <v>0.13881350693014885</v>
      </c>
      <c r="CR45" s="1802">
        <v>6.3448681833887202E-2</v>
      </c>
      <c r="CS45" s="1802">
        <v>0.67277123908128578</v>
      </c>
      <c r="CT45" s="1803">
        <v>0</v>
      </c>
      <c r="CU45" s="1802">
        <v>1.4737092547554804E-2</v>
      </c>
      <c r="CV45" s="1802">
        <v>9.1709873540927259E-2</v>
      </c>
      <c r="CW45" s="1802">
        <v>0.18313854081237274</v>
      </c>
      <c r="CX45" s="1802">
        <v>0.21697124450394548</v>
      </c>
      <c r="CY45" s="1802">
        <v>0.13950316972983928</v>
      </c>
      <c r="CZ45" s="1802">
        <v>2.6711317946646107E-2</v>
      </c>
      <c r="DA45" s="1802">
        <v>0.70158385505119636</v>
      </c>
      <c r="DB45" s="1803">
        <v>0</v>
      </c>
      <c r="DC45" s="1802">
        <v>4.8577206561706367E-2</v>
      </c>
      <c r="DD45" s="1802">
        <v>0.25540365216104172</v>
      </c>
      <c r="DE45" s="1802">
        <v>0.21660310528093496</v>
      </c>
      <c r="DF45" s="1802">
        <v>0.12330626599277822</v>
      </c>
      <c r="DG45" s="1802">
        <v>4.5460110539345754E-2</v>
      </c>
      <c r="DH45" s="1802">
        <v>1.2233514515389314E-2</v>
      </c>
      <c r="DI45" s="1802">
        <v>0.91619917161671682</v>
      </c>
      <c r="DJ45" s="1802">
        <v>3.1609698933960707E-3</v>
      </c>
      <c r="DK45" s="1802">
        <v>2.0872353747888581E-2</v>
      </c>
      <c r="DL45" s="1802">
        <v>0.22567214306104508</v>
      </c>
      <c r="DM45" s="1802">
        <v>0.29627248391342137</v>
      </c>
      <c r="DN45" s="1802">
        <v>0.30566306495311257</v>
      </c>
      <c r="DO45" s="1802">
        <v>6.4558156047852894E-2</v>
      </c>
      <c r="DP45" s="1803">
        <v>0</v>
      </c>
      <c r="DQ45" s="1802">
        <v>0.38827287499559449</v>
      </c>
      <c r="DR45" s="1803">
        <v>0</v>
      </c>
      <c r="DS45" s="1803">
        <v>0</v>
      </c>
      <c r="DT45" s="1802">
        <v>4.1316818655374274E-2</v>
      </c>
      <c r="DU45" s="1802">
        <v>0.12150011257570158</v>
      </c>
      <c r="DV45" s="1802">
        <v>0.15263166500563516</v>
      </c>
      <c r="DW45" s="1802">
        <v>6.3750102515707049E-2</v>
      </c>
      <c r="DX45" s="1802">
        <v>9.0741762431764093E-3</v>
      </c>
      <c r="DY45" s="1803">
        <v>1.7792372908595484</v>
      </c>
      <c r="DZ45" s="1802">
        <v>0.99536993504223736</v>
      </c>
      <c r="EA45" s="1803">
        <v>0</v>
      </c>
      <c r="EB45" s="1802">
        <v>5.8016856761173262E-3</v>
      </c>
      <c r="EC45" s="1802">
        <v>8.6394036829902654E-2</v>
      </c>
      <c r="ED45" s="1802">
        <v>0.32956839216316214</v>
      </c>
      <c r="EE45" s="1802">
        <v>0.29727296269799985</v>
      </c>
      <c r="EF45" s="1802">
        <v>0.19881666844041218</v>
      </c>
      <c r="EG45" s="1802">
        <v>7.7516189234643235E-2</v>
      </c>
      <c r="EH45" s="1802">
        <v>0.78386735581731148</v>
      </c>
      <c r="EI45" s="1802">
        <v>1.4847809947978825E-3</v>
      </c>
      <c r="EJ45" s="1802">
        <v>2.7567246076243689E-2</v>
      </c>
      <c r="EK45" s="1802">
        <v>0.10682137079418134</v>
      </c>
      <c r="EL45" s="1802">
        <v>0.15556309044595407</v>
      </c>
      <c r="EM45" s="1802">
        <v>0.19995987170477592</v>
      </c>
      <c r="EN45" s="1802">
        <v>0.23681028261152676</v>
      </c>
      <c r="EO45" s="1802">
        <v>5.5660713189831582E-2</v>
      </c>
      <c r="EP45" s="1804">
        <v>0.15630048188413045</v>
      </c>
      <c r="EQ45" s="1792"/>
    </row>
    <row r="46" spans="1:147" ht="17.100000000000001" customHeight="1">
      <c r="A46" s="813"/>
      <c r="B46" s="813" t="s">
        <v>16</v>
      </c>
      <c r="C46" s="813"/>
      <c r="D46" s="811"/>
      <c r="E46" s="1811">
        <f t="shared" si="27"/>
        <v>6.4136352987151817</v>
      </c>
      <c r="F46" s="1428">
        <f t="shared" si="22"/>
        <v>1.032165613939509</v>
      </c>
      <c r="G46" s="1428">
        <f t="shared" si="22"/>
        <v>0</v>
      </c>
      <c r="H46" s="1428">
        <f t="shared" si="22"/>
        <v>2.374157897199031E-2</v>
      </c>
      <c r="I46" s="1428">
        <f t="shared" si="22"/>
        <v>9.2195018666063666E-2</v>
      </c>
      <c r="J46" s="1428">
        <f t="shared" si="22"/>
        <v>0.1992864264543934</v>
      </c>
      <c r="K46" s="1428">
        <f t="shared" si="22"/>
        <v>0.37477054179847419</v>
      </c>
      <c r="L46" s="1428">
        <f t="shared" si="22"/>
        <v>0.241683206947537</v>
      </c>
      <c r="M46" s="1428">
        <f t="shared" si="22"/>
        <v>0.10048884110105107</v>
      </c>
      <c r="N46" s="1428">
        <f t="shared" si="22"/>
        <v>2.1414598654196824</v>
      </c>
      <c r="O46" s="1428">
        <f t="shared" si="22"/>
        <v>0.76710477128719967</v>
      </c>
      <c r="P46" s="1428">
        <f t="shared" si="22"/>
        <v>0</v>
      </c>
      <c r="Q46" s="1428">
        <f t="shared" si="22"/>
        <v>2.0412056237883947E-2</v>
      </c>
      <c r="R46" s="1428">
        <f t="shared" si="22"/>
        <v>0.10195704123173961</v>
      </c>
      <c r="S46" s="1428">
        <f t="shared" si="22"/>
        <v>0.20250465212957119</v>
      </c>
      <c r="T46" s="1428">
        <f t="shared" si="22"/>
        <v>0.23996883292396906</v>
      </c>
      <c r="U46" s="1428">
        <f t="shared" si="22"/>
        <v>0.13881350693014885</v>
      </c>
      <c r="V46" s="1428">
        <f t="shared" si="23"/>
        <v>6.3448681833887202E-2</v>
      </c>
      <c r="W46" s="1428">
        <f t="shared" si="23"/>
        <v>0.67277123908128578</v>
      </c>
      <c r="X46" s="1428">
        <f t="shared" si="23"/>
        <v>0</v>
      </c>
      <c r="Y46" s="1428">
        <f t="shared" si="23"/>
        <v>1.4737092547554804E-2</v>
      </c>
      <c r="Z46" s="1428">
        <f t="shared" si="23"/>
        <v>9.1709873540927259E-2</v>
      </c>
      <c r="AA46" s="1428">
        <f t="shared" si="23"/>
        <v>0.18313854081237274</v>
      </c>
      <c r="AB46" s="1428">
        <f t="shared" si="23"/>
        <v>0.21697124450394548</v>
      </c>
      <c r="AC46" s="1428">
        <f t="shared" si="23"/>
        <v>0.13950316972983928</v>
      </c>
      <c r="AD46" s="1428">
        <f t="shared" si="23"/>
        <v>2.6711317946646107E-2</v>
      </c>
      <c r="AE46" s="1428">
        <f t="shared" si="23"/>
        <v>0.70158385505119636</v>
      </c>
      <c r="AF46" s="1428">
        <f t="shared" si="23"/>
        <v>0</v>
      </c>
      <c r="AG46" s="1428">
        <f t="shared" si="23"/>
        <v>4.8577206561706367E-2</v>
      </c>
      <c r="AH46" s="1428">
        <f t="shared" si="23"/>
        <v>0.25540365216104172</v>
      </c>
      <c r="AI46" s="1428">
        <f t="shared" si="23"/>
        <v>0.21660310528093496</v>
      </c>
      <c r="AJ46" s="1428">
        <f t="shared" si="23"/>
        <v>0.12330626599277822</v>
      </c>
      <c r="AK46" s="1428">
        <f t="shared" si="23"/>
        <v>4.5460110539345754E-2</v>
      </c>
      <c r="AL46" s="1428">
        <f t="shared" si="24"/>
        <v>1.2233514515389314E-2</v>
      </c>
      <c r="AM46" s="1428">
        <f t="shared" si="24"/>
        <v>0.91619917161671682</v>
      </c>
      <c r="AN46" s="1428">
        <f t="shared" si="24"/>
        <v>3.1609698933960707E-3</v>
      </c>
      <c r="AO46" s="1428">
        <f t="shared" si="24"/>
        <v>2.0872353747888581E-2</v>
      </c>
      <c r="AP46" s="1428">
        <f t="shared" si="24"/>
        <v>0.22567214306104508</v>
      </c>
      <c r="AQ46" s="1428">
        <f t="shared" si="24"/>
        <v>0.29627248391342137</v>
      </c>
      <c r="AR46" s="1428">
        <f t="shared" si="24"/>
        <v>0.30566306495311257</v>
      </c>
      <c r="AS46" s="1428">
        <f t="shared" si="24"/>
        <v>6.4558156047852894E-2</v>
      </c>
      <c r="AT46" s="1428">
        <f t="shared" si="24"/>
        <v>0</v>
      </c>
      <c r="AU46" s="813"/>
      <c r="AV46" s="813" t="s">
        <v>16</v>
      </c>
      <c r="AW46" s="813"/>
      <c r="AX46" s="811"/>
      <c r="AY46" s="1813">
        <f t="shared" si="28"/>
        <v>0.38827287499559449</v>
      </c>
      <c r="AZ46" s="1431">
        <f t="shared" si="25"/>
        <v>0</v>
      </c>
      <c r="BA46" s="1431">
        <f t="shared" si="25"/>
        <v>0</v>
      </c>
      <c r="BB46" s="1431">
        <f t="shared" si="25"/>
        <v>4.1316818655374274E-2</v>
      </c>
      <c r="BC46" s="1431">
        <f t="shared" si="25"/>
        <v>0.12150011257570158</v>
      </c>
      <c r="BD46" s="1431">
        <f t="shared" si="25"/>
        <v>0.15263166500563516</v>
      </c>
      <c r="BE46" s="1431">
        <f t="shared" si="25"/>
        <v>6.3750102515707049E-2</v>
      </c>
      <c r="BF46" s="1431">
        <f t="shared" si="25"/>
        <v>9.0741762431764093E-3</v>
      </c>
      <c r="BG46" s="1431">
        <f t="shared" si="25"/>
        <v>1.7792372908595484</v>
      </c>
      <c r="BH46" s="1431">
        <f t="shared" si="25"/>
        <v>0.99536993504223736</v>
      </c>
      <c r="BI46" s="1431">
        <f t="shared" si="25"/>
        <v>0</v>
      </c>
      <c r="BJ46" s="1431">
        <f t="shared" si="25"/>
        <v>5.8016856761173262E-3</v>
      </c>
      <c r="BK46" s="1431">
        <f t="shared" si="25"/>
        <v>8.6394036829902654E-2</v>
      </c>
      <c r="BL46" s="1431">
        <f t="shared" si="25"/>
        <v>0.32956839216316214</v>
      </c>
      <c r="BM46" s="1431">
        <f t="shared" si="25"/>
        <v>0.29727296269799985</v>
      </c>
      <c r="BN46" s="1431">
        <f t="shared" si="25"/>
        <v>0.19881666844041218</v>
      </c>
      <c r="BO46" s="1431">
        <f t="shared" si="25"/>
        <v>7.7516189234643235E-2</v>
      </c>
      <c r="BP46" s="1431">
        <f t="shared" si="26"/>
        <v>0.78386735581731148</v>
      </c>
      <c r="BQ46" s="1431">
        <f t="shared" si="26"/>
        <v>1.4847809947978825E-3</v>
      </c>
      <c r="BR46" s="1431">
        <f t="shared" si="26"/>
        <v>2.7567246076243689E-2</v>
      </c>
      <c r="BS46" s="1431">
        <f t="shared" si="26"/>
        <v>0.10682137079418134</v>
      </c>
      <c r="BT46" s="1431">
        <f t="shared" si="26"/>
        <v>0.15556309044595407</v>
      </c>
      <c r="BU46" s="1431">
        <f t="shared" si="26"/>
        <v>0.19995987170477592</v>
      </c>
      <c r="BV46" s="1431">
        <f t="shared" si="26"/>
        <v>0.23681028261152676</v>
      </c>
      <c r="BW46" s="1431">
        <f t="shared" si="26"/>
        <v>5.5660713189831582E-2</v>
      </c>
      <c r="BX46" s="1431">
        <f t="shared" si="26"/>
        <v>0.15630048188413045</v>
      </c>
      <c r="BY46" s="3128"/>
      <c r="BZ46" s="2495" t="s">
        <v>1953</v>
      </c>
      <c r="CA46" s="1801">
        <v>8.5516493760906158</v>
      </c>
      <c r="CB46" s="1803">
        <v>1.5742144809999827</v>
      </c>
      <c r="CC46" s="1803">
        <v>0</v>
      </c>
      <c r="CD46" s="1802">
        <v>1.0419546723141852E-2</v>
      </c>
      <c r="CE46" s="1802">
        <v>0.22742829766871236</v>
      </c>
      <c r="CF46" s="1802">
        <v>0.34091769636802477</v>
      </c>
      <c r="CG46" s="1802">
        <v>0.5180672588053683</v>
      </c>
      <c r="CH46" s="1802">
        <v>0.34647826068164733</v>
      </c>
      <c r="CI46" s="1802">
        <v>0.13090342075308745</v>
      </c>
      <c r="CJ46" s="1803">
        <v>3.9284216787828523</v>
      </c>
      <c r="CK46" s="1802">
        <v>0.92840110367794815</v>
      </c>
      <c r="CL46" s="1803">
        <v>0</v>
      </c>
      <c r="CM46" s="1802">
        <v>2.6301354555048298E-2</v>
      </c>
      <c r="CN46" s="1802">
        <v>0.21964141576768806</v>
      </c>
      <c r="CO46" s="1802">
        <v>0.19177627817195722</v>
      </c>
      <c r="CP46" s="1802">
        <v>0.25032156527351362</v>
      </c>
      <c r="CQ46" s="1802">
        <v>0.14413808323519994</v>
      </c>
      <c r="CR46" s="1802">
        <v>9.6222406674540586E-2</v>
      </c>
      <c r="CS46" s="1803">
        <v>1.1971931830481677</v>
      </c>
      <c r="CT46" s="1803">
        <v>0</v>
      </c>
      <c r="CU46" s="1802">
        <v>1.1941068361701692E-2</v>
      </c>
      <c r="CV46" s="1802">
        <v>0.17281318739388493</v>
      </c>
      <c r="CW46" s="1802">
        <v>0.4325629382166038</v>
      </c>
      <c r="CX46" s="1802">
        <v>0.41343032930468593</v>
      </c>
      <c r="CY46" s="1802">
        <v>0.15482289210606284</v>
      </c>
      <c r="CZ46" s="1802">
        <v>1.1622767665227631E-2</v>
      </c>
      <c r="DA46" s="1803">
        <v>1.802827392056745</v>
      </c>
      <c r="DB46" s="1803">
        <v>0</v>
      </c>
      <c r="DC46" s="1802">
        <v>0.19703071331110178</v>
      </c>
      <c r="DD46" s="1802">
        <v>0.71986783938948451</v>
      </c>
      <c r="DE46" s="1802">
        <v>0.49843623170628959</v>
      </c>
      <c r="DF46" s="1802">
        <v>0.26110542120144276</v>
      </c>
      <c r="DG46" s="1802">
        <v>0.11560080732070648</v>
      </c>
      <c r="DH46" s="1802">
        <v>1.0786379127720031E-2</v>
      </c>
      <c r="DI46" s="1803">
        <v>1.2135090959913919</v>
      </c>
      <c r="DJ46" s="1802">
        <v>8.8960731034239213E-3</v>
      </c>
      <c r="DK46" s="1802">
        <v>6.449982757739943E-2</v>
      </c>
      <c r="DL46" s="1802">
        <v>0.44563141706173404</v>
      </c>
      <c r="DM46" s="1802">
        <v>0.31175699792391842</v>
      </c>
      <c r="DN46" s="1802">
        <v>0.28543452076329046</v>
      </c>
      <c r="DO46" s="1802">
        <v>9.0590479960794737E-2</v>
      </c>
      <c r="DP46" s="1802">
        <v>6.6997796008301524E-3</v>
      </c>
      <c r="DQ46" s="1802">
        <v>0.31051915829538296</v>
      </c>
      <c r="DR46" s="1803">
        <v>0</v>
      </c>
      <c r="DS46" s="1802">
        <v>5.7475997453930302E-3</v>
      </c>
      <c r="DT46" s="1802">
        <v>6.5316898638093104E-2</v>
      </c>
      <c r="DU46" s="1802">
        <v>0.13800106573121995</v>
      </c>
      <c r="DV46" s="1802">
        <v>6.3709671539512222E-2</v>
      </c>
      <c r="DW46" s="1802">
        <v>2.4518324372301611E-2</v>
      </c>
      <c r="DX46" s="1802">
        <v>1.3225598268863065E-2</v>
      </c>
      <c r="DY46" s="1803">
        <v>1.5006696948359886</v>
      </c>
      <c r="DZ46" s="1802">
        <v>0.71982666855223809</v>
      </c>
      <c r="EA46" s="1803">
        <v>0</v>
      </c>
      <c r="EB46" s="1802">
        <v>5.6256129087107483E-2</v>
      </c>
      <c r="EC46" s="1802">
        <v>0.14363929533938571</v>
      </c>
      <c r="ED46" s="1802">
        <v>0.23102402004141681</v>
      </c>
      <c r="EE46" s="1802">
        <v>0.17523901533393907</v>
      </c>
      <c r="EF46" s="1802">
        <v>0.10804368560153592</v>
      </c>
      <c r="EG46" s="1802">
        <v>5.6245231488532676E-3</v>
      </c>
      <c r="EH46" s="1802">
        <v>0.78084302628374969</v>
      </c>
      <c r="EI46" s="1802">
        <v>3.6125539817669127E-3</v>
      </c>
      <c r="EJ46" s="1802">
        <v>5.1285474134666734E-2</v>
      </c>
      <c r="EK46" s="1802">
        <v>0.29912016967289146</v>
      </c>
      <c r="EL46" s="1802">
        <v>0.15700090372968664</v>
      </c>
      <c r="EM46" s="1802">
        <v>0.15839213495985582</v>
      </c>
      <c r="EN46" s="1802">
        <v>6.9929902035538158E-2</v>
      </c>
      <c r="EO46" s="1802">
        <v>4.1501887769344332E-2</v>
      </c>
      <c r="EP46" s="1804">
        <v>2.4315267185007511E-2</v>
      </c>
      <c r="EQ46" s="1792"/>
    </row>
    <row r="47" spans="1:147" ht="17.100000000000001" customHeight="1">
      <c r="A47" s="813"/>
      <c r="B47" s="1244" t="s">
        <v>380</v>
      </c>
      <c r="C47" s="813"/>
      <c r="D47" s="811"/>
      <c r="E47" s="1811">
        <f>CA54</f>
        <v>6.6301309371491506</v>
      </c>
      <c r="F47" s="1428">
        <f t="shared" ref="F47:AT47" si="29">CB54</f>
        <v>1.2670603504018692</v>
      </c>
      <c r="G47" s="1428">
        <f t="shared" si="29"/>
        <v>3.2143860515583982E-3</v>
      </c>
      <c r="H47" s="1428">
        <f t="shared" si="29"/>
        <v>6.9212388122261072E-3</v>
      </c>
      <c r="I47" s="1428">
        <f t="shared" si="29"/>
        <v>0.15786654682208454</v>
      </c>
      <c r="J47" s="1428">
        <f t="shared" si="29"/>
        <v>0.30569596558870782</v>
      </c>
      <c r="K47" s="1428">
        <f t="shared" si="29"/>
        <v>0.46125159610418759</v>
      </c>
      <c r="L47" s="1428">
        <f t="shared" si="29"/>
        <v>0.24373764364106243</v>
      </c>
      <c r="M47" s="1428">
        <f t="shared" si="29"/>
        <v>8.8372973382044112E-2</v>
      </c>
      <c r="N47" s="1428">
        <f t="shared" si="29"/>
        <v>2.5964317728546149</v>
      </c>
      <c r="O47" s="1428">
        <f t="shared" si="29"/>
        <v>0.71764579070482848</v>
      </c>
      <c r="P47" s="1428">
        <f t="shared" si="29"/>
        <v>0</v>
      </c>
      <c r="Q47" s="1428">
        <f t="shared" si="29"/>
        <v>1.3083900952250387E-2</v>
      </c>
      <c r="R47" s="1428">
        <f t="shared" si="29"/>
        <v>0.13242894952146878</v>
      </c>
      <c r="S47" s="1428">
        <f t="shared" si="29"/>
        <v>0.18840204927202819</v>
      </c>
      <c r="T47" s="1428">
        <f t="shared" si="29"/>
        <v>0.18796142707623367</v>
      </c>
      <c r="U47" s="1428">
        <f t="shared" si="29"/>
        <v>0.13053669614512414</v>
      </c>
      <c r="V47" s="1428">
        <f t="shared" si="29"/>
        <v>6.5232767737722186E-2</v>
      </c>
      <c r="W47" s="1428">
        <f t="shared" si="29"/>
        <v>0.81073670062827452</v>
      </c>
      <c r="X47" s="1428">
        <f t="shared" si="29"/>
        <v>0</v>
      </c>
      <c r="Y47" s="1428">
        <f t="shared" si="29"/>
        <v>5.9402170858370391E-3</v>
      </c>
      <c r="Z47" s="1428">
        <f t="shared" si="29"/>
        <v>0.11024083792490955</v>
      </c>
      <c r="AA47" s="1428">
        <f t="shared" si="29"/>
        <v>0.27895584725688949</v>
      </c>
      <c r="AB47" s="1428">
        <f t="shared" si="29"/>
        <v>0.28718043051098574</v>
      </c>
      <c r="AC47" s="1428">
        <f t="shared" si="29"/>
        <v>0.12116741061934366</v>
      </c>
      <c r="AD47" s="1428">
        <f t="shared" si="29"/>
        <v>7.251957230308104E-3</v>
      </c>
      <c r="AE47" s="1428">
        <f t="shared" si="29"/>
        <v>1.0680492815215186</v>
      </c>
      <c r="AF47" s="1428">
        <f t="shared" si="29"/>
        <v>0</v>
      </c>
      <c r="AG47" s="1428">
        <f t="shared" si="29"/>
        <v>0.11185499223329962</v>
      </c>
      <c r="AH47" s="1428">
        <f t="shared" si="29"/>
        <v>0.41622433894891636</v>
      </c>
      <c r="AI47" s="1428">
        <f t="shared" si="29"/>
        <v>0.28999953189522659</v>
      </c>
      <c r="AJ47" s="1428">
        <f t="shared" si="29"/>
        <v>0.17441212674565312</v>
      </c>
      <c r="AK47" s="1428">
        <f t="shared" si="29"/>
        <v>6.901548386311683E-2</v>
      </c>
      <c r="AL47" s="1428">
        <f t="shared" si="29"/>
        <v>6.5428078353065222E-3</v>
      </c>
      <c r="AM47" s="1428">
        <f t="shared" si="29"/>
        <v>0.87648767232450864</v>
      </c>
      <c r="AN47" s="1428">
        <f t="shared" si="29"/>
        <v>9.59326816442959E-3</v>
      </c>
      <c r="AO47" s="1428">
        <f t="shared" si="29"/>
        <v>4.6248988919951238E-2</v>
      </c>
      <c r="AP47" s="1428">
        <f t="shared" si="29"/>
        <v>0.28912139947412735</v>
      </c>
      <c r="AQ47" s="1428">
        <f t="shared" si="29"/>
        <v>0.24498140523641873</v>
      </c>
      <c r="AR47" s="1428">
        <f t="shared" si="29"/>
        <v>0.21205924162552076</v>
      </c>
      <c r="AS47" s="1428">
        <f t="shared" si="29"/>
        <v>6.4925995672348774E-2</v>
      </c>
      <c r="AT47" s="1428">
        <f t="shared" si="29"/>
        <v>9.5573732317123569E-3</v>
      </c>
      <c r="AU47" s="813"/>
      <c r="AV47" s="1477" t="s">
        <v>17</v>
      </c>
      <c r="AW47" s="813"/>
      <c r="AX47" s="811"/>
      <c r="AY47" s="1813">
        <f>DQ54</f>
        <v>0.2326985710712457</v>
      </c>
      <c r="AZ47" s="1431">
        <f t="shared" ref="AZ47:BX47" si="30">DR54</f>
        <v>0</v>
      </c>
      <c r="BA47" s="1431">
        <f t="shared" si="30"/>
        <v>2.8592073318698262E-3</v>
      </c>
      <c r="BB47" s="1431">
        <f t="shared" si="30"/>
        <v>4.5379641999953625E-2</v>
      </c>
      <c r="BC47" s="1431">
        <f t="shared" si="30"/>
        <v>0.10357066613626981</v>
      </c>
      <c r="BD47" s="1431">
        <f t="shared" si="30"/>
        <v>4.4747147409359575E-2</v>
      </c>
      <c r="BE47" s="1431">
        <f t="shared" si="30"/>
        <v>2.7776412799004637E-2</v>
      </c>
      <c r="BF47" s="1431">
        <f t="shared" si="30"/>
        <v>8.3654953947882148E-3</v>
      </c>
      <c r="BG47" s="1431">
        <f t="shared" si="30"/>
        <v>1.4918547859351585</v>
      </c>
      <c r="BH47" s="1431">
        <f t="shared" si="30"/>
        <v>0.64014223897383493</v>
      </c>
      <c r="BI47" s="1431">
        <f t="shared" si="30"/>
        <v>0</v>
      </c>
      <c r="BJ47" s="1431">
        <f t="shared" si="30"/>
        <v>3.3430490115483096E-2</v>
      </c>
      <c r="BK47" s="1431">
        <f t="shared" si="30"/>
        <v>0.1132170105821203</v>
      </c>
      <c r="BL47" s="1431">
        <f t="shared" si="30"/>
        <v>0.14992503222544937</v>
      </c>
      <c r="BM47" s="1431">
        <f t="shared" si="30"/>
        <v>0.23447476237290582</v>
      </c>
      <c r="BN47" s="1431">
        <f t="shared" si="30"/>
        <v>9.6459227370579048E-2</v>
      </c>
      <c r="BO47" s="1431">
        <f t="shared" si="30"/>
        <v>1.2635716307297186E-2</v>
      </c>
      <c r="BP47" s="1431">
        <f t="shared" si="30"/>
        <v>0.8517125469613247</v>
      </c>
      <c r="BQ47" s="1431">
        <f t="shared" si="30"/>
        <v>1.7971051028253492E-3</v>
      </c>
      <c r="BR47" s="1431">
        <f t="shared" si="30"/>
        <v>4.413507728254381E-2</v>
      </c>
      <c r="BS47" s="1431">
        <f t="shared" si="30"/>
        <v>0.18745847055572493</v>
      </c>
      <c r="BT47" s="1431">
        <f t="shared" si="30"/>
        <v>0.22414806455523945</v>
      </c>
      <c r="BU47" s="1431">
        <f t="shared" si="30"/>
        <v>0.23559898376150035</v>
      </c>
      <c r="BV47" s="1431">
        <f t="shared" si="30"/>
        <v>0.1278893892642865</v>
      </c>
      <c r="BW47" s="1431">
        <f t="shared" si="30"/>
        <v>3.0685456439204017E-2</v>
      </c>
      <c r="BX47" s="1431">
        <f t="shared" si="30"/>
        <v>0.16559778456174912</v>
      </c>
      <c r="BY47" s="3128"/>
      <c r="BZ47" s="2495" t="s">
        <v>1954</v>
      </c>
      <c r="CA47" s="1801">
        <v>4.7280280292402406</v>
      </c>
      <c r="CB47" s="1802">
        <v>0.96300978645893376</v>
      </c>
      <c r="CC47" s="1802">
        <v>6.3962930954372804E-3</v>
      </c>
      <c r="CD47" s="1802">
        <v>3.4582787306256173E-3</v>
      </c>
      <c r="CE47" s="1802">
        <v>8.9007666322610562E-2</v>
      </c>
      <c r="CF47" s="1802">
        <v>0.27083012450220123</v>
      </c>
      <c r="CG47" s="1802">
        <v>0.40501001390098812</v>
      </c>
      <c r="CH47" s="1802">
        <v>0.14203514499582012</v>
      </c>
      <c r="CI47" s="1802">
        <v>4.6272264911250853E-2</v>
      </c>
      <c r="CJ47" s="1803">
        <v>1.2779006455826225</v>
      </c>
      <c r="CK47" s="1802">
        <v>0.50902000521183788</v>
      </c>
      <c r="CL47" s="1803">
        <v>0</v>
      </c>
      <c r="CM47" s="1803">
        <v>0</v>
      </c>
      <c r="CN47" s="1802">
        <v>4.6097701123860087E-2</v>
      </c>
      <c r="CO47" s="1802">
        <v>0.1850619144742367</v>
      </c>
      <c r="CP47" s="1802">
        <v>0.12623139222525867</v>
      </c>
      <c r="CQ47" s="1802">
        <v>0.11707274107119799</v>
      </c>
      <c r="CR47" s="1802">
        <v>3.4556256317284498E-2</v>
      </c>
      <c r="CS47" s="1802">
        <v>0.42818507682180534</v>
      </c>
      <c r="CT47" s="1803">
        <v>0</v>
      </c>
      <c r="CU47" s="1803">
        <v>0</v>
      </c>
      <c r="CV47" s="1802">
        <v>4.8300736041111805E-2</v>
      </c>
      <c r="CW47" s="1802">
        <v>0.12690084301198803</v>
      </c>
      <c r="CX47" s="1802">
        <v>0.16220619411958656</v>
      </c>
      <c r="CY47" s="1802">
        <v>8.7851993027916048E-2</v>
      </c>
      <c r="CZ47" s="1802">
        <v>2.9253106212029961E-3</v>
      </c>
      <c r="DA47" s="1802">
        <v>0.34069556354897929</v>
      </c>
      <c r="DB47" s="1803">
        <v>0</v>
      </c>
      <c r="DC47" s="1802">
        <v>2.7539909191694405E-2</v>
      </c>
      <c r="DD47" s="1802">
        <v>0.11564893282696749</v>
      </c>
      <c r="DE47" s="1802">
        <v>8.3668931683049438E-2</v>
      </c>
      <c r="DF47" s="1802">
        <v>8.8594804289251677E-2</v>
      </c>
      <c r="DG47" s="1802">
        <v>2.2900870847291567E-2</v>
      </c>
      <c r="DH47" s="1802">
        <v>2.3421147107247609E-3</v>
      </c>
      <c r="DI47" s="1802">
        <v>0.54287160234938914</v>
      </c>
      <c r="DJ47" s="1802">
        <v>1.028341858195516E-2</v>
      </c>
      <c r="DK47" s="1802">
        <v>2.8182561568240509E-2</v>
      </c>
      <c r="DL47" s="1802">
        <v>0.13419280054053706</v>
      </c>
      <c r="DM47" s="1802">
        <v>0.17888053081639257</v>
      </c>
      <c r="DN47" s="1802">
        <v>0.13942536573439696</v>
      </c>
      <c r="DO47" s="1802">
        <v>3.9520832127871969E-2</v>
      </c>
      <c r="DP47" s="1802">
        <v>1.2386092979994982E-2</v>
      </c>
      <c r="DQ47" s="1802">
        <v>0.15566430366356246</v>
      </c>
      <c r="DR47" s="1803">
        <v>0</v>
      </c>
      <c r="DS47" s="1803">
        <v>0</v>
      </c>
      <c r="DT47" s="1802">
        <v>2.5643836681310754E-2</v>
      </c>
      <c r="DU47" s="1802">
        <v>6.9488160414337655E-2</v>
      </c>
      <c r="DV47" s="1802">
        <v>2.5976225643380632E-2</v>
      </c>
      <c r="DW47" s="1802">
        <v>3.1001580637659312E-2</v>
      </c>
      <c r="DX47" s="1802">
        <v>3.5545002868740709E-3</v>
      </c>
      <c r="DY47" s="1803">
        <v>1.4831289452076222</v>
      </c>
      <c r="DZ47" s="1802">
        <v>0.56126296196848702</v>
      </c>
      <c r="EA47" s="1803">
        <v>0</v>
      </c>
      <c r="EB47" s="1802">
        <v>1.0835487443157345E-2</v>
      </c>
      <c r="EC47" s="1802">
        <v>8.3102120644397218E-2</v>
      </c>
      <c r="ED47" s="1802">
        <v>6.9645490053478545E-2</v>
      </c>
      <c r="EE47" s="1802">
        <v>0.29311197574101822</v>
      </c>
      <c r="EF47" s="1802">
        <v>8.4991821572593856E-2</v>
      </c>
      <c r="EG47" s="1802">
        <v>1.9576066513841989E-2</v>
      </c>
      <c r="EH47" s="1802">
        <v>0.92186598323913516</v>
      </c>
      <c r="EI47" s="1803">
        <v>0</v>
      </c>
      <c r="EJ47" s="1802">
        <v>3.7056929933295145E-2</v>
      </c>
      <c r="EK47" s="1802">
        <v>7.6925030809075687E-2</v>
      </c>
      <c r="EL47" s="1802">
        <v>0.29061675269047704</v>
      </c>
      <c r="EM47" s="1802">
        <v>0.31202571412219843</v>
      </c>
      <c r="EN47" s="1802">
        <v>0.1852632384891954</v>
      </c>
      <c r="EO47" s="1802">
        <v>1.9978317194893219E-2</v>
      </c>
      <c r="EP47" s="1804">
        <v>0.30545274597811195</v>
      </c>
      <c r="EQ47" s="1792"/>
    </row>
    <row r="48" spans="1:147" ht="17.100000000000001" customHeight="1">
      <c r="A48" s="813"/>
      <c r="B48" s="813" t="s">
        <v>344</v>
      </c>
      <c r="C48" s="813"/>
      <c r="D48" s="811"/>
      <c r="E48" s="1811">
        <f>CA46</f>
        <v>8.5516493760906158</v>
      </c>
      <c r="F48" s="1428">
        <f t="shared" ref="F48:AT49" si="31">CB46</f>
        <v>1.5742144809999827</v>
      </c>
      <c r="G48" s="1428">
        <f t="shared" si="31"/>
        <v>0</v>
      </c>
      <c r="H48" s="1428">
        <f t="shared" si="31"/>
        <v>1.0419546723141852E-2</v>
      </c>
      <c r="I48" s="1428">
        <f t="shared" si="31"/>
        <v>0.22742829766871236</v>
      </c>
      <c r="J48" s="1428">
        <f t="shared" si="31"/>
        <v>0.34091769636802477</v>
      </c>
      <c r="K48" s="1428">
        <f t="shared" si="31"/>
        <v>0.5180672588053683</v>
      </c>
      <c r="L48" s="1428">
        <f t="shared" si="31"/>
        <v>0.34647826068164733</v>
      </c>
      <c r="M48" s="1428">
        <f t="shared" si="31"/>
        <v>0.13090342075308745</v>
      </c>
      <c r="N48" s="1428">
        <f t="shared" si="31"/>
        <v>3.9284216787828523</v>
      </c>
      <c r="O48" s="1428">
        <f t="shared" si="31"/>
        <v>0.92840110367794815</v>
      </c>
      <c r="P48" s="1428">
        <f t="shared" si="31"/>
        <v>0</v>
      </c>
      <c r="Q48" s="1428">
        <f t="shared" si="31"/>
        <v>2.6301354555048298E-2</v>
      </c>
      <c r="R48" s="1428">
        <f t="shared" si="31"/>
        <v>0.21964141576768806</v>
      </c>
      <c r="S48" s="1428">
        <f t="shared" si="31"/>
        <v>0.19177627817195722</v>
      </c>
      <c r="T48" s="1428">
        <f t="shared" si="31"/>
        <v>0.25032156527351362</v>
      </c>
      <c r="U48" s="1428">
        <f t="shared" si="31"/>
        <v>0.14413808323519994</v>
      </c>
      <c r="V48" s="1428">
        <f t="shared" si="31"/>
        <v>9.6222406674540586E-2</v>
      </c>
      <c r="W48" s="1428">
        <f t="shared" si="31"/>
        <v>1.1971931830481677</v>
      </c>
      <c r="X48" s="1428">
        <f t="shared" si="31"/>
        <v>0</v>
      </c>
      <c r="Y48" s="1428">
        <f t="shared" si="31"/>
        <v>1.1941068361701692E-2</v>
      </c>
      <c r="Z48" s="1428">
        <f t="shared" si="31"/>
        <v>0.17281318739388493</v>
      </c>
      <c r="AA48" s="1428">
        <f t="shared" si="31"/>
        <v>0.4325629382166038</v>
      </c>
      <c r="AB48" s="1428">
        <f t="shared" si="31"/>
        <v>0.41343032930468593</v>
      </c>
      <c r="AC48" s="1428">
        <f t="shared" si="31"/>
        <v>0.15482289210606284</v>
      </c>
      <c r="AD48" s="1428">
        <f t="shared" si="31"/>
        <v>1.1622767665227631E-2</v>
      </c>
      <c r="AE48" s="1428">
        <f t="shared" si="31"/>
        <v>1.802827392056745</v>
      </c>
      <c r="AF48" s="1428">
        <f t="shared" si="31"/>
        <v>0</v>
      </c>
      <c r="AG48" s="1428">
        <f t="shared" si="31"/>
        <v>0.19703071331110178</v>
      </c>
      <c r="AH48" s="1428">
        <f t="shared" si="31"/>
        <v>0.71986783938948451</v>
      </c>
      <c r="AI48" s="1428">
        <f t="shared" si="31"/>
        <v>0.49843623170628959</v>
      </c>
      <c r="AJ48" s="1428">
        <f t="shared" si="31"/>
        <v>0.26110542120144276</v>
      </c>
      <c r="AK48" s="1428">
        <f t="shared" si="31"/>
        <v>0.11560080732070648</v>
      </c>
      <c r="AL48" s="1428">
        <f t="shared" si="31"/>
        <v>1.0786379127720031E-2</v>
      </c>
      <c r="AM48" s="1428">
        <f t="shared" si="31"/>
        <v>1.2135090959913919</v>
      </c>
      <c r="AN48" s="1428">
        <f t="shared" si="31"/>
        <v>8.8960731034239213E-3</v>
      </c>
      <c r="AO48" s="1428">
        <f t="shared" si="31"/>
        <v>6.449982757739943E-2</v>
      </c>
      <c r="AP48" s="1428">
        <f t="shared" si="31"/>
        <v>0.44563141706173404</v>
      </c>
      <c r="AQ48" s="1428">
        <f t="shared" si="31"/>
        <v>0.31175699792391842</v>
      </c>
      <c r="AR48" s="1428">
        <f t="shared" si="31"/>
        <v>0.28543452076329046</v>
      </c>
      <c r="AS48" s="1428">
        <f t="shared" si="31"/>
        <v>9.0590479960794737E-2</v>
      </c>
      <c r="AT48" s="1428">
        <f t="shared" si="31"/>
        <v>6.6997796008301524E-3</v>
      </c>
      <c r="AU48" s="813"/>
      <c r="AV48" s="813" t="s">
        <v>344</v>
      </c>
      <c r="AW48" s="813"/>
      <c r="AX48" s="811"/>
      <c r="AY48" s="1813">
        <f>DQ46</f>
        <v>0.31051915829538296</v>
      </c>
      <c r="AZ48" s="1431">
        <f t="shared" ref="AZ48:BX49" si="32">DR46</f>
        <v>0</v>
      </c>
      <c r="BA48" s="1431">
        <f t="shared" si="32"/>
        <v>5.7475997453930302E-3</v>
      </c>
      <c r="BB48" s="1431">
        <f t="shared" si="32"/>
        <v>6.5316898638093104E-2</v>
      </c>
      <c r="BC48" s="1431">
        <f t="shared" si="32"/>
        <v>0.13800106573121995</v>
      </c>
      <c r="BD48" s="1431">
        <f t="shared" si="32"/>
        <v>6.3709671539512222E-2</v>
      </c>
      <c r="BE48" s="1431">
        <f t="shared" si="32"/>
        <v>2.4518324372301611E-2</v>
      </c>
      <c r="BF48" s="1431">
        <f t="shared" si="32"/>
        <v>1.3225598268863065E-2</v>
      </c>
      <c r="BG48" s="1431">
        <f t="shared" si="32"/>
        <v>1.5006696948359886</v>
      </c>
      <c r="BH48" s="1431">
        <f t="shared" si="32"/>
        <v>0.71982666855223809</v>
      </c>
      <c r="BI48" s="1431">
        <f t="shared" si="32"/>
        <v>0</v>
      </c>
      <c r="BJ48" s="1431">
        <f t="shared" si="32"/>
        <v>5.6256129087107483E-2</v>
      </c>
      <c r="BK48" s="1431">
        <f t="shared" si="32"/>
        <v>0.14363929533938571</v>
      </c>
      <c r="BL48" s="1431">
        <f t="shared" si="32"/>
        <v>0.23102402004141681</v>
      </c>
      <c r="BM48" s="1431">
        <f t="shared" si="32"/>
        <v>0.17523901533393907</v>
      </c>
      <c r="BN48" s="1431">
        <f t="shared" si="32"/>
        <v>0.10804368560153592</v>
      </c>
      <c r="BO48" s="1431">
        <f t="shared" si="32"/>
        <v>5.6245231488532676E-3</v>
      </c>
      <c r="BP48" s="1431">
        <f t="shared" si="32"/>
        <v>0.78084302628374969</v>
      </c>
      <c r="BQ48" s="1431">
        <f t="shared" si="32"/>
        <v>3.6125539817669127E-3</v>
      </c>
      <c r="BR48" s="1431">
        <f t="shared" si="32"/>
        <v>5.1285474134666734E-2</v>
      </c>
      <c r="BS48" s="1431">
        <f t="shared" si="32"/>
        <v>0.29912016967289146</v>
      </c>
      <c r="BT48" s="1431">
        <f t="shared" si="32"/>
        <v>0.15700090372968664</v>
      </c>
      <c r="BU48" s="1431">
        <f t="shared" si="32"/>
        <v>0.15839213495985582</v>
      </c>
      <c r="BV48" s="1431">
        <f t="shared" si="32"/>
        <v>6.9929902035538158E-2</v>
      </c>
      <c r="BW48" s="1431">
        <f t="shared" si="32"/>
        <v>4.1501887769344332E-2</v>
      </c>
      <c r="BX48" s="1431">
        <f t="shared" si="32"/>
        <v>2.4315267185007511E-2</v>
      </c>
      <c r="BY48" s="3128"/>
      <c r="BZ48" s="2495" t="s">
        <v>1955</v>
      </c>
      <c r="CA48" s="1801">
        <v>5.8056357609166245</v>
      </c>
      <c r="CB48" s="1802">
        <v>0.84514560349555212</v>
      </c>
      <c r="CC48" s="1803">
        <v>0</v>
      </c>
      <c r="CD48" s="1802">
        <v>2.4007802535810489E-3</v>
      </c>
      <c r="CE48" s="1802">
        <v>0.16683695552660252</v>
      </c>
      <c r="CF48" s="1802">
        <v>0.25620659927346312</v>
      </c>
      <c r="CG48" s="1802">
        <v>0.25561504568260468</v>
      </c>
      <c r="CH48" s="1802">
        <v>0.11417486999052688</v>
      </c>
      <c r="CI48" s="1802">
        <v>4.9911352768773599E-2</v>
      </c>
      <c r="CJ48" s="1803">
        <v>1.8935893096720409</v>
      </c>
      <c r="CK48" s="1802">
        <v>0.46913079457606172</v>
      </c>
      <c r="CL48" s="1803">
        <v>0</v>
      </c>
      <c r="CM48" s="1802">
        <v>2.4007802535810489E-3</v>
      </c>
      <c r="CN48" s="1802">
        <v>5.8347618991521834E-2</v>
      </c>
      <c r="CO48" s="1802">
        <v>0.13664061120629525</v>
      </c>
      <c r="CP48" s="1802">
        <v>0.10968435042109796</v>
      </c>
      <c r="CQ48" s="1802">
        <v>9.1758430512335176E-2</v>
      </c>
      <c r="CR48" s="1802">
        <v>7.0299003191230419E-2</v>
      </c>
      <c r="CS48" s="1802">
        <v>0.78729344917336785</v>
      </c>
      <c r="CT48" s="1803">
        <v>0</v>
      </c>
      <c r="CU48" s="1802">
        <v>7.8775602070632663E-3</v>
      </c>
      <c r="CV48" s="1802">
        <v>0.1603789638225446</v>
      </c>
      <c r="CW48" s="1802">
        <v>0.21867138630364533</v>
      </c>
      <c r="CX48" s="1802">
        <v>0.27892410608886631</v>
      </c>
      <c r="CY48" s="1802">
        <v>0.11187475215145215</v>
      </c>
      <c r="CZ48" s="1802">
        <v>9.5666805997959917E-3</v>
      </c>
      <c r="DA48" s="1802">
        <v>0.63716506592261024</v>
      </c>
      <c r="DB48" s="1803">
        <v>0</v>
      </c>
      <c r="DC48" s="1802">
        <v>5.8904858364708858E-2</v>
      </c>
      <c r="DD48" s="1802">
        <v>0.2017690523859601</v>
      </c>
      <c r="DE48" s="1802">
        <v>0.19390029203105125</v>
      </c>
      <c r="DF48" s="1802">
        <v>0.11395878327895584</v>
      </c>
      <c r="DG48" s="1802">
        <v>5.7678519954969656E-2</v>
      </c>
      <c r="DH48" s="1802">
        <v>1.0953559906964434E-2</v>
      </c>
      <c r="DI48" s="1802">
        <v>0.796975475965224</v>
      </c>
      <c r="DJ48" s="1802">
        <v>2.4007802535810489E-3</v>
      </c>
      <c r="DK48" s="1802">
        <v>4.8598426067182385E-2</v>
      </c>
      <c r="DL48" s="1802">
        <v>0.26228126584708433</v>
      </c>
      <c r="DM48" s="1802">
        <v>0.22524196014394551</v>
      </c>
      <c r="DN48" s="1802">
        <v>0.16956065087842537</v>
      </c>
      <c r="DO48" s="1802">
        <v>6.3078233942582482E-2</v>
      </c>
      <c r="DP48" s="1802">
        <v>2.5814158832423103E-2</v>
      </c>
      <c r="DQ48" s="1802">
        <v>0.22772276785243714</v>
      </c>
      <c r="DR48" s="1803">
        <v>0</v>
      </c>
      <c r="DS48" s="1803">
        <v>0</v>
      </c>
      <c r="DT48" s="1802">
        <v>2.6408582789508719E-2</v>
      </c>
      <c r="DU48" s="1802">
        <v>0.116583790541593</v>
      </c>
      <c r="DV48" s="1802">
        <v>5.4274782161362799E-2</v>
      </c>
      <c r="DW48" s="1802">
        <v>2.4978832406490424E-2</v>
      </c>
      <c r="DX48" s="1802">
        <v>5.476779953482217E-3</v>
      </c>
      <c r="DY48" s="1803">
        <v>1.8091307017167402</v>
      </c>
      <c r="DZ48" s="1802">
        <v>0.97466183594553091</v>
      </c>
      <c r="EA48" s="1802">
        <v>3.151024082776907E-3</v>
      </c>
      <c r="EB48" s="1802">
        <v>8.0126040964496447E-3</v>
      </c>
      <c r="EC48" s="1802">
        <v>0.11857067832736266</v>
      </c>
      <c r="ED48" s="1802">
        <v>0.31638421440082443</v>
      </c>
      <c r="EE48" s="1802">
        <v>0.30043406964346375</v>
      </c>
      <c r="EF48" s="1802">
        <v>0.20420647699501029</v>
      </c>
      <c r="EG48" s="1802">
        <v>2.3902768399643011E-2</v>
      </c>
      <c r="EH48" s="1802">
        <v>0.83446886577120938</v>
      </c>
      <c r="EI48" s="1802">
        <v>5.0051981179853869E-3</v>
      </c>
      <c r="EJ48" s="1802">
        <v>1.03104937676702E-2</v>
      </c>
      <c r="EK48" s="1802">
        <v>0.18148406690839786</v>
      </c>
      <c r="EL48" s="1802">
        <v>0.27632892199528475</v>
      </c>
      <c r="EM48" s="1802">
        <v>0.27209225083173288</v>
      </c>
      <c r="EN48" s="1802">
        <v>7.8068229317463253E-2</v>
      </c>
      <c r="EO48" s="1802">
        <v>1.1179704832675027E-2</v>
      </c>
      <c r="EP48" s="1804">
        <v>0.23307190221463034</v>
      </c>
      <c r="EQ48" s="1792"/>
    </row>
    <row r="49" spans="1:147" ht="17.100000000000001" customHeight="1">
      <c r="A49" s="813"/>
      <c r="B49" s="813" t="s">
        <v>310</v>
      </c>
      <c r="C49" s="813"/>
      <c r="D49" s="811"/>
      <c r="E49" s="1811">
        <f>CA47</f>
        <v>4.7280280292402406</v>
      </c>
      <c r="F49" s="1428">
        <f t="shared" si="31"/>
        <v>0.96300978645893376</v>
      </c>
      <c r="G49" s="1428">
        <f t="shared" si="31"/>
        <v>6.3962930954372804E-3</v>
      </c>
      <c r="H49" s="1428">
        <f t="shared" si="31"/>
        <v>3.4582787306256173E-3</v>
      </c>
      <c r="I49" s="1428">
        <f t="shared" si="31"/>
        <v>8.9007666322610562E-2</v>
      </c>
      <c r="J49" s="1428">
        <f t="shared" si="31"/>
        <v>0.27083012450220123</v>
      </c>
      <c r="K49" s="1428">
        <f t="shared" si="31"/>
        <v>0.40501001390098812</v>
      </c>
      <c r="L49" s="1428">
        <f t="shared" si="31"/>
        <v>0.14203514499582012</v>
      </c>
      <c r="M49" s="1428">
        <f t="shared" si="31"/>
        <v>4.6272264911250853E-2</v>
      </c>
      <c r="N49" s="1428">
        <f t="shared" si="31"/>
        <v>1.2779006455826225</v>
      </c>
      <c r="O49" s="1428">
        <f t="shared" si="31"/>
        <v>0.50902000521183788</v>
      </c>
      <c r="P49" s="1428">
        <f t="shared" si="31"/>
        <v>0</v>
      </c>
      <c r="Q49" s="1428">
        <f t="shared" si="31"/>
        <v>0</v>
      </c>
      <c r="R49" s="1428">
        <f t="shared" si="31"/>
        <v>4.6097701123860087E-2</v>
      </c>
      <c r="S49" s="1428">
        <f t="shared" si="31"/>
        <v>0.1850619144742367</v>
      </c>
      <c r="T49" s="1428">
        <f t="shared" si="31"/>
        <v>0.12623139222525867</v>
      </c>
      <c r="U49" s="1428">
        <f t="shared" si="31"/>
        <v>0.11707274107119799</v>
      </c>
      <c r="V49" s="1428">
        <f t="shared" si="31"/>
        <v>3.4556256317284498E-2</v>
      </c>
      <c r="W49" s="1428">
        <f t="shared" si="31"/>
        <v>0.42818507682180534</v>
      </c>
      <c r="X49" s="1428">
        <f t="shared" si="31"/>
        <v>0</v>
      </c>
      <c r="Y49" s="1428">
        <f t="shared" si="31"/>
        <v>0</v>
      </c>
      <c r="Z49" s="1428">
        <f t="shared" si="31"/>
        <v>4.8300736041111805E-2</v>
      </c>
      <c r="AA49" s="1428">
        <f t="shared" si="31"/>
        <v>0.12690084301198803</v>
      </c>
      <c r="AB49" s="1428">
        <f t="shared" si="31"/>
        <v>0.16220619411958656</v>
      </c>
      <c r="AC49" s="1428">
        <f t="shared" si="31"/>
        <v>8.7851993027916048E-2</v>
      </c>
      <c r="AD49" s="1428">
        <f t="shared" si="31"/>
        <v>2.9253106212029961E-3</v>
      </c>
      <c r="AE49" s="1428">
        <f t="shared" si="31"/>
        <v>0.34069556354897929</v>
      </c>
      <c r="AF49" s="1428">
        <f t="shared" si="31"/>
        <v>0</v>
      </c>
      <c r="AG49" s="1428">
        <f t="shared" si="31"/>
        <v>2.7539909191694405E-2</v>
      </c>
      <c r="AH49" s="1428">
        <f t="shared" si="31"/>
        <v>0.11564893282696749</v>
      </c>
      <c r="AI49" s="1428">
        <f t="shared" si="31"/>
        <v>8.3668931683049438E-2</v>
      </c>
      <c r="AJ49" s="1428">
        <f t="shared" si="31"/>
        <v>8.8594804289251677E-2</v>
      </c>
      <c r="AK49" s="1428">
        <f t="shared" si="31"/>
        <v>2.2900870847291567E-2</v>
      </c>
      <c r="AL49" s="1428">
        <f t="shared" si="31"/>
        <v>2.3421147107247609E-3</v>
      </c>
      <c r="AM49" s="1428">
        <f t="shared" si="31"/>
        <v>0.54287160234938914</v>
      </c>
      <c r="AN49" s="1428">
        <f t="shared" si="31"/>
        <v>1.028341858195516E-2</v>
      </c>
      <c r="AO49" s="1428">
        <f t="shared" si="31"/>
        <v>2.8182561568240509E-2</v>
      </c>
      <c r="AP49" s="1428">
        <f t="shared" si="31"/>
        <v>0.13419280054053706</v>
      </c>
      <c r="AQ49" s="1428">
        <f t="shared" si="31"/>
        <v>0.17888053081639257</v>
      </c>
      <c r="AR49" s="1428">
        <f t="shared" si="31"/>
        <v>0.13942536573439696</v>
      </c>
      <c r="AS49" s="1428">
        <f t="shared" si="31"/>
        <v>3.9520832127871969E-2</v>
      </c>
      <c r="AT49" s="1428">
        <f t="shared" si="31"/>
        <v>1.2386092979994982E-2</v>
      </c>
      <c r="AU49" s="813"/>
      <c r="AV49" s="813" t="s">
        <v>1011</v>
      </c>
      <c r="AW49" s="813"/>
      <c r="AX49" s="811"/>
      <c r="AY49" s="1813">
        <f>DQ47</f>
        <v>0.15566430366356246</v>
      </c>
      <c r="AZ49" s="1431">
        <f t="shared" si="32"/>
        <v>0</v>
      </c>
      <c r="BA49" s="1431">
        <f t="shared" si="32"/>
        <v>0</v>
      </c>
      <c r="BB49" s="1431">
        <f t="shared" si="32"/>
        <v>2.5643836681310754E-2</v>
      </c>
      <c r="BC49" s="1431">
        <f t="shared" si="32"/>
        <v>6.9488160414337655E-2</v>
      </c>
      <c r="BD49" s="1431">
        <f t="shared" si="32"/>
        <v>2.5976225643380632E-2</v>
      </c>
      <c r="BE49" s="1431">
        <f t="shared" si="32"/>
        <v>3.1001580637659312E-2</v>
      </c>
      <c r="BF49" s="1431">
        <f t="shared" si="32"/>
        <v>3.5545002868740709E-3</v>
      </c>
      <c r="BG49" s="1431">
        <f t="shared" si="32"/>
        <v>1.4831289452076222</v>
      </c>
      <c r="BH49" s="1431">
        <f t="shared" si="32"/>
        <v>0.56126296196848702</v>
      </c>
      <c r="BI49" s="1431">
        <f t="shared" si="32"/>
        <v>0</v>
      </c>
      <c r="BJ49" s="1431">
        <f t="shared" si="32"/>
        <v>1.0835487443157345E-2</v>
      </c>
      <c r="BK49" s="1431">
        <f t="shared" si="32"/>
        <v>8.3102120644397218E-2</v>
      </c>
      <c r="BL49" s="1431">
        <f t="shared" si="32"/>
        <v>6.9645490053478545E-2</v>
      </c>
      <c r="BM49" s="1431">
        <f t="shared" si="32"/>
        <v>0.29311197574101822</v>
      </c>
      <c r="BN49" s="1431">
        <f t="shared" si="32"/>
        <v>8.4991821572593856E-2</v>
      </c>
      <c r="BO49" s="1431">
        <f t="shared" si="32"/>
        <v>1.9576066513841989E-2</v>
      </c>
      <c r="BP49" s="1431">
        <f t="shared" si="32"/>
        <v>0.92186598323913516</v>
      </c>
      <c r="BQ49" s="1431">
        <f t="shared" si="32"/>
        <v>0</v>
      </c>
      <c r="BR49" s="1431">
        <f t="shared" si="32"/>
        <v>3.7056929933295145E-2</v>
      </c>
      <c r="BS49" s="1431">
        <f t="shared" si="32"/>
        <v>7.6925030809075687E-2</v>
      </c>
      <c r="BT49" s="1431">
        <f t="shared" si="32"/>
        <v>0.29061675269047704</v>
      </c>
      <c r="BU49" s="1431">
        <f t="shared" si="32"/>
        <v>0.31202571412219843</v>
      </c>
      <c r="BV49" s="1431">
        <f t="shared" si="32"/>
        <v>0.1852632384891954</v>
      </c>
      <c r="BW49" s="1431">
        <f t="shared" si="32"/>
        <v>1.9978317194893219E-2</v>
      </c>
      <c r="BX49" s="1431">
        <f t="shared" si="32"/>
        <v>0.30545274597811195</v>
      </c>
      <c r="BY49" s="3128"/>
      <c r="BZ49" s="2495" t="s">
        <v>1956</v>
      </c>
      <c r="CA49" s="1801">
        <v>9.1832298042262579</v>
      </c>
      <c r="CB49" s="1803">
        <v>1.3037000490179087</v>
      </c>
      <c r="CC49" s="1803">
        <v>0</v>
      </c>
      <c r="CD49" s="1802">
        <v>1.1099899091813173E-2</v>
      </c>
      <c r="CE49" s="1802">
        <v>0.1433752967991031</v>
      </c>
      <c r="CF49" s="1802">
        <v>0.25096049636688467</v>
      </c>
      <c r="CG49" s="1802">
        <v>0.45322750727614086</v>
      </c>
      <c r="CH49" s="1802">
        <v>0.37860943344831199</v>
      </c>
      <c r="CI49" s="1802">
        <v>6.6427416035656342E-2</v>
      </c>
      <c r="CJ49" s="1803">
        <v>4.0144578055705153</v>
      </c>
      <c r="CK49" s="1802">
        <v>0.95879516875757709</v>
      </c>
      <c r="CL49" s="1803">
        <v>0</v>
      </c>
      <c r="CM49" s="1802">
        <v>6.1057743374674178E-2</v>
      </c>
      <c r="CN49" s="1802">
        <v>0.14059941281385333</v>
      </c>
      <c r="CO49" s="1802">
        <v>0.22288559031126068</v>
      </c>
      <c r="CP49" s="1802">
        <v>0.3140466258422781</v>
      </c>
      <c r="CQ49" s="1802">
        <v>0.12642246517806963</v>
      </c>
      <c r="CR49" s="1802">
        <v>9.3783331237441245E-2</v>
      </c>
      <c r="CS49" s="1803">
        <v>1.0656949444322197</v>
      </c>
      <c r="CT49" s="1803">
        <v>0</v>
      </c>
      <c r="CU49" s="1802">
        <v>1.0064262573695928E-2</v>
      </c>
      <c r="CV49" s="1802">
        <v>7.6197627688764549E-2</v>
      </c>
      <c r="CW49" s="1802">
        <v>0.4582409819935862</v>
      </c>
      <c r="CX49" s="1802">
        <v>0.35177750157052035</v>
      </c>
      <c r="CY49" s="1802">
        <v>0.15416141300058256</v>
      </c>
      <c r="CZ49" s="1802">
        <v>1.5253157605070554E-2</v>
      </c>
      <c r="DA49" s="1803">
        <v>1.9899676923807135</v>
      </c>
      <c r="DB49" s="1802">
        <v>7.6721192486773476E-3</v>
      </c>
      <c r="DC49" s="1802">
        <v>6.7393473075846783E-2</v>
      </c>
      <c r="DD49" s="1802">
        <v>0.61079348392827992</v>
      </c>
      <c r="DE49" s="1802">
        <v>0.61349972808462139</v>
      </c>
      <c r="DF49" s="1802">
        <v>0.48995251522078537</v>
      </c>
      <c r="DG49" s="1802">
        <v>0.17992795099736938</v>
      </c>
      <c r="DH49" s="1802">
        <v>2.072842182513384E-2</v>
      </c>
      <c r="DI49" s="1803">
        <v>1.2830415823397241</v>
      </c>
      <c r="DJ49" s="1803">
        <v>0</v>
      </c>
      <c r="DK49" s="1802">
        <v>9.1163785472842832E-2</v>
      </c>
      <c r="DL49" s="1802">
        <v>0.42822998476086549</v>
      </c>
      <c r="DM49" s="1802">
        <v>0.34132041233219529</v>
      </c>
      <c r="DN49" s="1802">
        <v>0.31698519416934468</v>
      </c>
      <c r="DO49" s="1802">
        <v>0.10049651101989394</v>
      </c>
      <c r="DP49" s="1802">
        <v>4.8456945845824677E-3</v>
      </c>
      <c r="DQ49" s="1802">
        <v>0.29547923939046505</v>
      </c>
      <c r="DR49" s="1802">
        <v>1.1471666047062829E-2</v>
      </c>
      <c r="DS49" s="1802">
        <v>6.5216131788982251E-3</v>
      </c>
      <c r="DT49" s="1802">
        <v>5.0937806285254572E-2</v>
      </c>
      <c r="DU49" s="1802">
        <v>0.12998515748587264</v>
      </c>
      <c r="DV49" s="1802">
        <v>5.0974319111239265E-2</v>
      </c>
      <c r="DW49" s="1802">
        <v>3.0641654073250004E-2</v>
      </c>
      <c r="DX49" s="1802">
        <v>1.4947023208887609E-2</v>
      </c>
      <c r="DY49" s="1803">
        <v>2.0845960320446824</v>
      </c>
      <c r="DZ49" s="1803">
        <v>1.255340476393713</v>
      </c>
      <c r="EA49" s="1802">
        <v>1.0090817356204747E-3</v>
      </c>
      <c r="EB49" s="1802">
        <v>4.910864446599604E-2</v>
      </c>
      <c r="EC49" s="1802">
        <v>0.17955126843326399</v>
      </c>
      <c r="ED49" s="1802">
        <v>0.44555976571885025</v>
      </c>
      <c r="EE49" s="1802">
        <v>0.345801028950463</v>
      </c>
      <c r="EF49" s="1802">
        <v>0.21037411560161698</v>
      </c>
      <c r="EG49" s="1802">
        <v>2.3936571487902375E-2</v>
      </c>
      <c r="EH49" s="1802">
        <v>0.82925555565096964</v>
      </c>
      <c r="EI49" s="1803">
        <v>0</v>
      </c>
      <c r="EJ49" s="1802">
        <v>4.0195974294966963E-2</v>
      </c>
      <c r="EK49" s="1802">
        <v>0.13670556636079795</v>
      </c>
      <c r="EL49" s="1802">
        <v>0.22792774524129639</v>
      </c>
      <c r="EM49" s="1802">
        <v>0.28100220565616418</v>
      </c>
      <c r="EN49" s="1802">
        <v>0.12942526791457049</v>
      </c>
      <c r="EO49" s="1802">
        <v>1.3998796183173439E-2</v>
      </c>
      <c r="EP49" s="1804">
        <v>0.20195509586296576</v>
      </c>
      <c r="EQ49" s="1792"/>
    </row>
    <row r="50" spans="1:147" ht="17.100000000000001" customHeight="1">
      <c r="A50" s="813"/>
      <c r="B50" s="1244" t="s">
        <v>381</v>
      </c>
      <c r="C50" s="813"/>
      <c r="D50" s="811"/>
      <c r="E50" s="1811">
        <f>CA55</f>
        <v>7.0723318358263976</v>
      </c>
      <c r="F50" s="1428">
        <f t="shared" ref="F50:AT50" si="33">CB55</f>
        <v>1.078647989149794</v>
      </c>
      <c r="G50" s="1428">
        <f t="shared" si="33"/>
        <v>0</v>
      </c>
      <c r="H50" s="1428">
        <f t="shared" si="33"/>
        <v>4.9335049335086246E-3</v>
      </c>
      <c r="I50" s="1428">
        <f t="shared" si="33"/>
        <v>0.1220064069906297</v>
      </c>
      <c r="J50" s="1428">
        <f t="shared" si="33"/>
        <v>0.26675717235737662</v>
      </c>
      <c r="K50" s="1428">
        <f t="shared" si="33"/>
        <v>0.34463253764737534</v>
      </c>
      <c r="L50" s="1428">
        <f t="shared" si="33"/>
        <v>0.28281744916768703</v>
      </c>
      <c r="M50" s="1428">
        <f t="shared" si="33"/>
        <v>5.7500918053216062E-2</v>
      </c>
      <c r="N50" s="1428">
        <f t="shared" si="33"/>
        <v>2.5593138041593098</v>
      </c>
      <c r="O50" s="1428">
        <f t="shared" si="33"/>
        <v>0.652742371414749</v>
      </c>
      <c r="P50" s="1428">
        <f t="shared" si="33"/>
        <v>0</v>
      </c>
      <c r="Q50" s="1428">
        <f t="shared" si="33"/>
        <v>2.5457148866717856E-2</v>
      </c>
      <c r="R50" s="1428">
        <f t="shared" si="33"/>
        <v>9.378707900279222E-2</v>
      </c>
      <c r="S50" s="1428">
        <f t="shared" si="33"/>
        <v>0.15596912372477448</v>
      </c>
      <c r="T50" s="1428">
        <f t="shared" si="33"/>
        <v>0.1925995053004296</v>
      </c>
      <c r="U50" s="1428">
        <f t="shared" si="33"/>
        <v>0.11135824585786429</v>
      </c>
      <c r="V50" s="1428">
        <f t="shared" si="33"/>
        <v>7.3571268662171341E-2</v>
      </c>
      <c r="W50" s="1428">
        <f t="shared" si="33"/>
        <v>0.80152094111388872</v>
      </c>
      <c r="X50" s="1428">
        <f t="shared" si="33"/>
        <v>0</v>
      </c>
      <c r="Y50" s="1428">
        <f t="shared" si="33"/>
        <v>8.7324508185494913E-3</v>
      </c>
      <c r="Z50" s="1428">
        <f t="shared" si="33"/>
        <v>0.11593195357032186</v>
      </c>
      <c r="AA50" s="1428">
        <f t="shared" si="33"/>
        <v>0.281721702268038</v>
      </c>
      <c r="AB50" s="1428">
        <f t="shared" si="33"/>
        <v>0.26081303067751416</v>
      </c>
      <c r="AC50" s="1428">
        <f t="shared" si="33"/>
        <v>0.11341547013634443</v>
      </c>
      <c r="AD50" s="1428">
        <f t="shared" si="33"/>
        <v>2.0906333643120809E-2</v>
      </c>
      <c r="AE50" s="1428">
        <f t="shared" si="33"/>
        <v>1.1050504916306725</v>
      </c>
      <c r="AF50" s="1428">
        <f t="shared" si="33"/>
        <v>2.9355483302909578E-3</v>
      </c>
      <c r="AG50" s="1428">
        <f t="shared" si="33"/>
        <v>4.5274159616671292E-2</v>
      </c>
      <c r="AH50" s="1428">
        <f t="shared" si="33"/>
        <v>0.3244510836797127</v>
      </c>
      <c r="AI50" s="1428">
        <f t="shared" si="33"/>
        <v>0.34877406208985556</v>
      </c>
      <c r="AJ50" s="1428">
        <f t="shared" si="33"/>
        <v>0.26796474801317854</v>
      </c>
      <c r="AK50" s="1428">
        <f t="shared" si="33"/>
        <v>9.436537340391303E-2</v>
      </c>
      <c r="AL50" s="1428">
        <f t="shared" si="33"/>
        <v>2.1285516497050929E-2</v>
      </c>
      <c r="AM50" s="1428">
        <f t="shared" si="33"/>
        <v>0.91543692682727351</v>
      </c>
      <c r="AN50" s="1428">
        <f t="shared" si="33"/>
        <v>6.8640068640144815E-4</v>
      </c>
      <c r="AO50" s="1428">
        <f t="shared" si="33"/>
        <v>5.8018660681999727E-2</v>
      </c>
      <c r="AP50" s="1428">
        <f t="shared" si="33"/>
        <v>0.27757501591950962</v>
      </c>
      <c r="AQ50" s="1428">
        <f t="shared" si="33"/>
        <v>0.27990820262072386</v>
      </c>
      <c r="AR50" s="1428">
        <f t="shared" si="33"/>
        <v>0.21339516664358407</v>
      </c>
      <c r="AS50" s="1428">
        <f t="shared" si="33"/>
        <v>7.4502586304206017E-2</v>
      </c>
      <c r="AT50" s="1428">
        <f t="shared" si="33"/>
        <v>1.1350893970849398E-2</v>
      </c>
      <c r="AU50" s="813"/>
      <c r="AV50" s="1477" t="s">
        <v>18</v>
      </c>
      <c r="AW50" s="813"/>
      <c r="AX50" s="811"/>
      <c r="AY50" s="1813">
        <f>DQ55</f>
        <v>0.31791392168904231</v>
      </c>
      <c r="AZ50" s="1431">
        <f t="shared" ref="AZ50:BX50" si="34">DR55</f>
        <v>5.2757225337010209E-3</v>
      </c>
      <c r="BA50" s="1431">
        <f t="shared" si="34"/>
        <v>5.1651858522516348E-3</v>
      </c>
      <c r="BB50" s="1431">
        <f t="shared" si="34"/>
        <v>4.7977103886049789E-2</v>
      </c>
      <c r="BC50" s="1431">
        <f t="shared" si="34"/>
        <v>0.11734754484539923</v>
      </c>
      <c r="BD50" s="1431">
        <f t="shared" si="34"/>
        <v>7.4010707117144012E-2</v>
      </c>
      <c r="BE50" s="1431">
        <f t="shared" si="34"/>
        <v>6.0852693919517427E-2</v>
      </c>
      <c r="BF50" s="1431">
        <f t="shared" si="34"/>
        <v>7.2849635349791211E-3</v>
      </c>
      <c r="BG50" s="1431">
        <f t="shared" si="34"/>
        <v>1.9891493657967845</v>
      </c>
      <c r="BH50" s="1431">
        <f t="shared" si="34"/>
        <v>1.1210555736354637</v>
      </c>
      <c r="BI50" s="1431">
        <f t="shared" si="34"/>
        <v>1.287001286989186E-3</v>
      </c>
      <c r="BJ50" s="1431">
        <f t="shared" si="34"/>
        <v>2.5787419246831759E-2</v>
      </c>
      <c r="BK50" s="1431">
        <f t="shared" si="34"/>
        <v>0.15986407405160225</v>
      </c>
      <c r="BL50" s="1431">
        <f t="shared" si="34"/>
        <v>0.32356262277539305</v>
      </c>
      <c r="BM50" s="1431">
        <f t="shared" si="34"/>
        <v>0.30888845598153986</v>
      </c>
      <c r="BN50" s="1431">
        <f t="shared" si="34"/>
        <v>0.26813728985835633</v>
      </c>
      <c r="BO50" s="1431">
        <f t="shared" si="34"/>
        <v>3.3528710434751439E-2</v>
      </c>
      <c r="BP50" s="1431">
        <f t="shared" si="34"/>
        <v>0.86809379216132021</v>
      </c>
      <c r="BQ50" s="1431">
        <f t="shared" si="34"/>
        <v>1.4310228596040155E-3</v>
      </c>
      <c r="BR50" s="1431">
        <f t="shared" si="34"/>
        <v>2.5795069255543535E-2</v>
      </c>
      <c r="BS50" s="1431">
        <f t="shared" si="34"/>
        <v>0.13776589702994219</v>
      </c>
      <c r="BT50" s="1431">
        <f t="shared" si="34"/>
        <v>0.24565243238935552</v>
      </c>
      <c r="BU50" s="1431">
        <f t="shared" si="34"/>
        <v>0.27684181999651603</v>
      </c>
      <c r="BV50" s="1431">
        <f t="shared" si="34"/>
        <v>0.16117255002919839</v>
      </c>
      <c r="BW50" s="1431">
        <f t="shared" si="34"/>
        <v>1.9435000601160771E-2</v>
      </c>
      <c r="BX50" s="1431">
        <f t="shared" si="34"/>
        <v>0.21186982820419445</v>
      </c>
      <c r="BY50" s="3128"/>
      <c r="BZ50" s="2495" t="s">
        <v>1957</v>
      </c>
      <c r="CA50" s="1801">
        <v>5.7282299800079475</v>
      </c>
      <c r="CB50" s="1803">
        <v>1.0202693348077392</v>
      </c>
      <c r="CC50" s="1803">
        <v>0</v>
      </c>
      <c r="CD50" s="1803">
        <v>0</v>
      </c>
      <c r="CE50" s="1802">
        <v>5.8670832160836101E-2</v>
      </c>
      <c r="CF50" s="1802">
        <v>0.29409229789650565</v>
      </c>
      <c r="CG50" s="1802">
        <v>0.29605925622345169</v>
      </c>
      <c r="CH50" s="1802">
        <v>0.31770384807126933</v>
      </c>
      <c r="CI50" s="1802">
        <v>5.3743100455676471E-2</v>
      </c>
      <c r="CJ50" s="1803">
        <v>1.453805688566989</v>
      </c>
      <c r="CK50" s="1802">
        <v>0.45782804466035865</v>
      </c>
      <c r="CL50" s="1803">
        <v>0</v>
      </c>
      <c r="CM50" s="1802">
        <v>4.2492884130653124E-3</v>
      </c>
      <c r="CN50" s="1802">
        <v>7.0318118410442276E-2</v>
      </c>
      <c r="CO50" s="1802">
        <v>9.5396666103849975E-2</v>
      </c>
      <c r="CP50" s="1802">
        <v>0.12392690859784977</v>
      </c>
      <c r="CQ50" s="1802">
        <v>0.11087487010601244</v>
      </c>
      <c r="CR50" s="1802">
        <v>5.3062193029138831E-2</v>
      </c>
      <c r="CS50" s="1802">
        <v>0.50884653283444969</v>
      </c>
      <c r="CT50" s="1803">
        <v>0</v>
      </c>
      <c r="CU50" s="1802">
        <v>7.9324753362565309E-3</v>
      </c>
      <c r="CV50" s="1802">
        <v>0.12346102271055989</v>
      </c>
      <c r="CW50" s="1802">
        <v>0.13234273053000431</v>
      </c>
      <c r="CX50" s="1802">
        <v>0.14018747214793503</v>
      </c>
      <c r="CY50" s="1802">
        <v>6.770978846964229E-2</v>
      </c>
      <c r="CZ50" s="1802">
        <v>3.7213043640051631E-2</v>
      </c>
      <c r="DA50" s="1802">
        <v>0.4871311110721811</v>
      </c>
      <c r="DB50" s="1803">
        <v>0</v>
      </c>
      <c r="DC50" s="1802">
        <v>7.9838019449893216E-3</v>
      </c>
      <c r="DD50" s="1802">
        <v>9.9734398211584405E-2</v>
      </c>
      <c r="DE50" s="1802">
        <v>0.17677743043801397</v>
      </c>
      <c r="DF50" s="1802">
        <v>0.14455361182488022</v>
      </c>
      <c r="DG50" s="1802">
        <v>2.724143698399956E-2</v>
      </c>
      <c r="DH50" s="1802">
        <v>3.08404316687136E-2</v>
      </c>
      <c r="DI50" s="1802">
        <v>0.59327558815396608</v>
      </c>
      <c r="DJ50" s="1803">
        <v>0</v>
      </c>
      <c r="DK50" s="1802">
        <v>2.7883384111705822E-2</v>
      </c>
      <c r="DL50" s="1802">
        <v>0.11685975419101116</v>
      </c>
      <c r="DM50" s="1802">
        <v>0.25617011610920898</v>
      </c>
      <c r="DN50" s="1802">
        <v>0.13162666535724427</v>
      </c>
      <c r="DO50" s="1802">
        <v>5.4350872303551727E-2</v>
      </c>
      <c r="DP50" s="1802">
        <v>6.384796081244164E-3</v>
      </c>
      <c r="DQ50" s="1802">
        <v>0.42160561600980095</v>
      </c>
      <c r="DR50" s="1802">
        <v>2.6740830630556369E-3</v>
      </c>
      <c r="DS50" s="1802">
        <v>8.0546449587145536E-3</v>
      </c>
      <c r="DT50" s="1802">
        <v>6.3163398346673061E-2</v>
      </c>
      <c r="DU50" s="1802">
        <v>0.10341823317992817</v>
      </c>
      <c r="DV50" s="1802">
        <v>0.11762574840288717</v>
      </c>
      <c r="DW50" s="1802">
        <v>0.12666950805854235</v>
      </c>
      <c r="DX50" s="1803">
        <v>0</v>
      </c>
      <c r="DY50" s="1803">
        <v>2.0342468317254792</v>
      </c>
      <c r="DZ50" s="1803">
        <v>1.0923173373230686</v>
      </c>
      <c r="EA50" s="1803">
        <v>0</v>
      </c>
      <c r="EB50" s="1802">
        <v>1.4198504193376444E-2</v>
      </c>
      <c r="EC50" s="1802">
        <v>0.17275603666269926</v>
      </c>
      <c r="ED50" s="1802">
        <v>0.18892831030452892</v>
      </c>
      <c r="EE50" s="1802">
        <v>0.27357117382775248</v>
      </c>
      <c r="EF50" s="1802">
        <v>0.38995915661933656</v>
      </c>
      <c r="EG50" s="1802">
        <v>5.2904155715374872E-2</v>
      </c>
      <c r="EH50" s="1802">
        <v>0.94192949440241069</v>
      </c>
      <c r="EI50" s="1803">
        <v>0</v>
      </c>
      <c r="EJ50" s="1802">
        <v>2.2527778929024852E-2</v>
      </c>
      <c r="EK50" s="1802">
        <v>0.10128072859425129</v>
      </c>
      <c r="EL50" s="1802">
        <v>0.23965269378773799</v>
      </c>
      <c r="EM50" s="1802">
        <v>0.27613607017450714</v>
      </c>
      <c r="EN50" s="1802">
        <v>0.26950138644519717</v>
      </c>
      <c r="EO50" s="1802">
        <v>3.2830836471692097E-2</v>
      </c>
      <c r="EP50" s="1804">
        <v>0.20502692074397325</v>
      </c>
      <c r="EQ50" s="1792"/>
    </row>
    <row r="51" spans="1:147" ht="17.100000000000001" customHeight="1">
      <c r="A51" s="813"/>
      <c r="B51" s="813" t="s">
        <v>345</v>
      </c>
      <c r="C51" s="6"/>
      <c r="D51" s="107"/>
      <c r="E51" s="1811">
        <f>CA48</f>
        <v>5.8056357609166245</v>
      </c>
      <c r="F51" s="1428">
        <f t="shared" ref="F51:U53" si="35">CB48</f>
        <v>0.84514560349555212</v>
      </c>
      <c r="G51" s="1428">
        <f t="shared" si="35"/>
        <v>0</v>
      </c>
      <c r="H51" s="1428">
        <f t="shared" si="35"/>
        <v>2.4007802535810489E-3</v>
      </c>
      <c r="I51" s="1428">
        <f t="shared" si="35"/>
        <v>0.16683695552660252</v>
      </c>
      <c r="J51" s="1428">
        <f t="shared" si="35"/>
        <v>0.25620659927346312</v>
      </c>
      <c r="K51" s="1428">
        <f t="shared" si="35"/>
        <v>0.25561504568260468</v>
      </c>
      <c r="L51" s="1428">
        <f t="shared" si="35"/>
        <v>0.11417486999052688</v>
      </c>
      <c r="M51" s="1428">
        <f t="shared" si="35"/>
        <v>4.9911352768773599E-2</v>
      </c>
      <c r="N51" s="1428">
        <f t="shared" si="35"/>
        <v>1.8935893096720409</v>
      </c>
      <c r="O51" s="1428">
        <f t="shared" si="35"/>
        <v>0.46913079457606172</v>
      </c>
      <c r="P51" s="1428">
        <f t="shared" si="35"/>
        <v>0</v>
      </c>
      <c r="Q51" s="1428">
        <f t="shared" si="35"/>
        <v>2.4007802535810489E-3</v>
      </c>
      <c r="R51" s="1428">
        <f t="shared" si="35"/>
        <v>5.8347618991521834E-2</v>
      </c>
      <c r="S51" s="1428">
        <f t="shared" si="35"/>
        <v>0.13664061120629525</v>
      </c>
      <c r="T51" s="1428">
        <f t="shared" si="35"/>
        <v>0.10968435042109796</v>
      </c>
      <c r="U51" s="1428">
        <f t="shared" si="35"/>
        <v>9.1758430512335176E-2</v>
      </c>
      <c r="V51" s="1428">
        <f t="shared" ref="V51:AK53" si="36">CR48</f>
        <v>7.0299003191230419E-2</v>
      </c>
      <c r="W51" s="1428">
        <f t="shared" si="36"/>
        <v>0.78729344917336785</v>
      </c>
      <c r="X51" s="1428">
        <f t="shared" si="36"/>
        <v>0</v>
      </c>
      <c r="Y51" s="1428">
        <f t="shared" si="36"/>
        <v>7.8775602070632663E-3</v>
      </c>
      <c r="Z51" s="1428">
        <f t="shared" si="36"/>
        <v>0.1603789638225446</v>
      </c>
      <c r="AA51" s="1428">
        <f t="shared" si="36"/>
        <v>0.21867138630364533</v>
      </c>
      <c r="AB51" s="1428">
        <f t="shared" si="36"/>
        <v>0.27892410608886631</v>
      </c>
      <c r="AC51" s="1428">
        <f t="shared" si="36"/>
        <v>0.11187475215145215</v>
      </c>
      <c r="AD51" s="1428">
        <f t="shared" si="36"/>
        <v>9.5666805997959917E-3</v>
      </c>
      <c r="AE51" s="1428">
        <f t="shared" si="36"/>
        <v>0.63716506592261024</v>
      </c>
      <c r="AF51" s="1428">
        <f t="shared" si="36"/>
        <v>0</v>
      </c>
      <c r="AG51" s="1428">
        <f t="shared" si="36"/>
        <v>5.8904858364708858E-2</v>
      </c>
      <c r="AH51" s="1428">
        <f t="shared" si="36"/>
        <v>0.2017690523859601</v>
      </c>
      <c r="AI51" s="1428">
        <f t="shared" si="36"/>
        <v>0.19390029203105125</v>
      </c>
      <c r="AJ51" s="1428">
        <f t="shared" si="36"/>
        <v>0.11395878327895584</v>
      </c>
      <c r="AK51" s="1428">
        <f t="shared" si="36"/>
        <v>5.7678519954969656E-2</v>
      </c>
      <c r="AL51" s="1428">
        <f t="shared" ref="AL51:AT53" si="37">DH48</f>
        <v>1.0953559906964434E-2</v>
      </c>
      <c r="AM51" s="1428">
        <f t="shared" si="37"/>
        <v>0.796975475965224</v>
      </c>
      <c r="AN51" s="1428">
        <f t="shared" si="37"/>
        <v>2.4007802535810489E-3</v>
      </c>
      <c r="AO51" s="1428">
        <f t="shared" si="37"/>
        <v>4.8598426067182385E-2</v>
      </c>
      <c r="AP51" s="1428">
        <f t="shared" si="37"/>
        <v>0.26228126584708433</v>
      </c>
      <c r="AQ51" s="1428">
        <f t="shared" si="37"/>
        <v>0.22524196014394551</v>
      </c>
      <c r="AR51" s="1428">
        <f t="shared" si="37"/>
        <v>0.16956065087842537</v>
      </c>
      <c r="AS51" s="1428">
        <f t="shared" si="37"/>
        <v>6.3078233942582482E-2</v>
      </c>
      <c r="AT51" s="1428">
        <f t="shared" si="37"/>
        <v>2.5814158832423103E-2</v>
      </c>
      <c r="AU51" s="813"/>
      <c r="AV51" s="813" t="s">
        <v>345</v>
      </c>
      <c r="AW51" s="6"/>
      <c r="AX51" s="107"/>
      <c r="AY51" s="1813">
        <f>DQ48</f>
        <v>0.22772276785243714</v>
      </c>
      <c r="AZ51" s="1431">
        <f t="shared" ref="AZ51:BO53" si="38">DR48</f>
        <v>0</v>
      </c>
      <c r="BA51" s="1431">
        <f t="shared" si="38"/>
        <v>0</v>
      </c>
      <c r="BB51" s="1431">
        <f t="shared" si="38"/>
        <v>2.6408582789508719E-2</v>
      </c>
      <c r="BC51" s="1431">
        <f t="shared" si="38"/>
        <v>0.116583790541593</v>
      </c>
      <c r="BD51" s="1431">
        <f t="shared" si="38"/>
        <v>5.4274782161362799E-2</v>
      </c>
      <c r="BE51" s="1431">
        <f t="shared" si="38"/>
        <v>2.4978832406490424E-2</v>
      </c>
      <c r="BF51" s="1431">
        <f t="shared" si="38"/>
        <v>5.476779953482217E-3</v>
      </c>
      <c r="BG51" s="1431">
        <f t="shared" si="38"/>
        <v>1.8091307017167402</v>
      </c>
      <c r="BH51" s="1431">
        <f t="shared" si="38"/>
        <v>0.97466183594553091</v>
      </c>
      <c r="BI51" s="1431">
        <f t="shared" si="38"/>
        <v>3.151024082776907E-3</v>
      </c>
      <c r="BJ51" s="1431">
        <f t="shared" si="38"/>
        <v>8.0126040964496447E-3</v>
      </c>
      <c r="BK51" s="1431">
        <f t="shared" si="38"/>
        <v>0.11857067832736266</v>
      </c>
      <c r="BL51" s="1431">
        <f t="shared" si="38"/>
        <v>0.31638421440082443</v>
      </c>
      <c r="BM51" s="1431">
        <f t="shared" si="38"/>
        <v>0.30043406964346375</v>
      </c>
      <c r="BN51" s="1431">
        <f t="shared" si="38"/>
        <v>0.20420647699501029</v>
      </c>
      <c r="BO51" s="1431">
        <f t="shared" si="38"/>
        <v>2.3902768399643011E-2</v>
      </c>
      <c r="BP51" s="1431">
        <f t="shared" ref="BP51:BX53" si="39">EH48</f>
        <v>0.83446886577120938</v>
      </c>
      <c r="BQ51" s="1431">
        <f t="shared" si="39"/>
        <v>5.0051981179853869E-3</v>
      </c>
      <c r="BR51" s="1431">
        <f t="shared" si="39"/>
        <v>1.03104937676702E-2</v>
      </c>
      <c r="BS51" s="1431">
        <f t="shared" si="39"/>
        <v>0.18148406690839786</v>
      </c>
      <c r="BT51" s="1431">
        <f t="shared" si="39"/>
        <v>0.27632892199528475</v>
      </c>
      <c r="BU51" s="1431">
        <f t="shared" si="39"/>
        <v>0.27209225083173288</v>
      </c>
      <c r="BV51" s="1431">
        <f t="shared" si="39"/>
        <v>7.8068229317463253E-2</v>
      </c>
      <c r="BW51" s="1431">
        <f t="shared" si="39"/>
        <v>1.1179704832675027E-2</v>
      </c>
      <c r="BX51" s="1431">
        <f t="shared" si="39"/>
        <v>0.23307190221463034</v>
      </c>
      <c r="BY51" s="3128"/>
      <c r="BZ51" s="2495" t="s">
        <v>1958</v>
      </c>
      <c r="CA51" s="1801">
        <v>4.974582605270701</v>
      </c>
      <c r="CB51" s="1802">
        <v>0.95267337938629859</v>
      </c>
      <c r="CC51" s="1802">
        <v>1.4425330880655339E-2</v>
      </c>
      <c r="CD51" s="1802">
        <v>2.3395024994729306E-2</v>
      </c>
      <c r="CE51" s="1802">
        <v>0.23764920790194305</v>
      </c>
      <c r="CF51" s="1802">
        <v>0.31072449922201512</v>
      </c>
      <c r="CG51" s="1802">
        <v>0.15940157694375093</v>
      </c>
      <c r="CH51" s="1802">
        <v>0.17710185451158744</v>
      </c>
      <c r="CI51" s="1802">
        <v>2.9975884931617573E-2</v>
      </c>
      <c r="CJ51" s="1803">
        <v>1.0192704102389305</v>
      </c>
      <c r="CK51" s="1802">
        <v>0.24284554535547243</v>
      </c>
      <c r="CL51" s="1803">
        <v>0</v>
      </c>
      <c r="CM51" s="1803">
        <v>0</v>
      </c>
      <c r="CN51" s="1802">
        <v>3.0186460837408908E-2</v>
      </c>
      <c r="CO51" s="1802">
        <v>3.5883126576262227E-2</v>
      </c>
      <c r="CP51" s="1802">
        <v>7.3929359464913275E-2</v>
      </c>
      <c r="CQ51" s="1802">
        <v>6.2623882615426063E-2</v>
      </c>
      <c r="CR51" s="1802">
        <v>4.0222715861461894E-2</v>
      </c>
      <c r="CS51" s="1802">
        <v>0.43463374987620512</v>
      </c>
      <c r="CT51" s="1803">
        <v>0</v>
      </c>
      <c r="CU51" s="1803">
        <v>0</v>
      </c>
      <c r="CV51" s="1802">
        <v>3.4332394034586287E-2</v>
      </c>
      <c r="CW51" s="1802">
        <v>8.3967242921935401E-2</v>
      </c>
      <c r="CX51" s="1802">
        <v>0.15399142750391595</v>
      </c>
      <c r="CY51" s="1802">
        <v>0.11589033427555247</v>
      </c>
      <c r="CZ51" s="1802">
        <v>4.6452351140215058E-2</v>
      </c>
      <c r="DA51" s="1802">
        <v>0.34179111500725334</v>
      </c>
      <c r="DB51" s="1803">
        <v>0</v>
      </c>
      <c r="DC51" s="1803">
        <v>0</v>
      </c>
      <c r="DD51" s="1802">
        <v>5.1300678427110148E-2</v>
      </c>
      <c r="DE51" s="1802">
        <v>0.11421924678919024</v>
      </c>
      <c r="DF51" s="1802">
        <v>9.4067759736656362E-2</v>
      </c>
      <c r="DG51" s="1802">
        <v>3.3217287589238302E-2</v>
      </c>
      <c r="DH51" s="1802">
        <v>4.8986142465058211E-2</v>
      </c>
      <c r="DI51" s="1802">
        <v>0.77763501957016345</v>
      </c>
      <c r="DJ51" s="1803">
        <v>0</v>
      </c>
      <c r="DK51" s="1802">
        <v>1.7179244770640267E-2</v>
      </c>
      <c r="DL51" s="1802">
        <v>0.14867821471923753</v>
      </c>
      <c r="DM51" s="1802">
        <v>0.33848551177194852</v>
      </c>
      <c r="DN51" s="1802">
        <v>0.18481223251121345</v>
      </c>
      <c r="DO51" s="1802">
        <v>8.5738949660485897E-2</v>
      </c>
      <c r="DP51" s="1802">
        <v>2.7408661366378063E-3</v>
      </c>
      <c r="DQ51" s="1802">
        <v>0.20560682899586491</v>
      </c>
      <c r="DR51" s="1803">
        <v>0</v>
      </c>
      <c r="DS51" s="1803">
        <v>0</v>
      </c>
      <c r="DT51" s="1802">
        <v>2.0415673822602919E-2</v>
      </c>
      <c r="DU51" s="1802">
        <v>7.8447487562614174E-2</v>
      </c>
      <c r="DV51" s="1802">
        <v>5.9200688552797393E-2</v>
      </c>
      <c r="DW51" s="1802">
        <v>3.4594276009911155E-2</v>
      </c>
      <c r="DX51" s="1802">
        <v>1.2948703047939266E-2</v>
      </c>
      <c r="DY51" s="1803">
        <v>1.7492396983994107</v>
      </c>
      <c r="DZ51" s="1803">
        <v>1.0232107309908314</v>
      </c>
      <c r="EA51" s="1803">
        <v>0</v>
      </c>
      <c r="EB51" s="1802">
        <v>5.6603481232198861E-2</v>
      </c>
      <c r="EC51" s="1802">
        <v>7.5234499250365003E-2</v>
      </c>
      <c r="ED51" s="1802">
        <v>0.21138079509151733</v>
      </c>
      <c r="EE51" s="1802">
        <v>0.40972433733886177</v>
      </c>
      <c r="EF51" s="1802">
        <v>0.22535176756712053</v>
      </c>
      <c r="EG51" s="1802">
        <v>4.4915850510768004E-2</v>
      </c>
      <c r="EH51" s="1802">
        <v>0.72602896740857903</v>
      </c>
      <c r="EI51" s="1803">
        <v>0</v>
      </c>
      <c r="EJ51" s="1802">
        <v>6.9922212306656101E-2</v>
      </c>
      <c r="EK51" s="1802">
        <v>0.16759062735777727</v>
      </c>
      <c r="EL51" s="1802">
        <v>0.20470701150261431</v>
      </c>
      <c r="EM51" s="1802">
        <v>0.19566721569914847</v>
      </c>
      <c r="EN51" s="1802">
        <v>7.578334682138127E-2</v>
      </c>
      <c r="EO51" s="1802">
        <v>1.2358553721001645E-2</v>
      </c>
      <c r="EP51" s="1804">
        <v>0.27015726868003198</v>
      </c>
      <c r="EQ51" s="1792"/>
    </row>
    <row r="52" spans="1:147" ht="17.100000000000001" customHeight="1">
      <c r="A52" s="813"/>
      <c r="B52" s="813" t="s">
        <v>1013</v>
      </c>
      <c r="C52" s="6"/>
      <c r="D52" s="107"/>
      <c r="E52" s="1811">
        <f t="shared" ref="E52:E53" si="40">CA49</f>
        <v>9.1832298042262579</v>
      </c>
      <c r="F52" s="1428">
        <f t="shared" si="35"/>
        <v>1.3037000490179087</v>
      </c>
      <c r="G52" s="1428">
        <f t="shared" si="35"/>
        <v>0</v>
      </c>
      <c r="H52" s="1428">
        <f t="shared" si="35"/>
        <v>1.1099899091813173E-2</v>
      </c>
      <c r="I52" s="1428">
        <f t="shared" si="35"/>
        <v>0.1433752967991031</v>
      </c>
      <c r="J52" s="1428">
        <f t="shared" si="35"/>
        <v>0.25096049636688467</v>
      </c>
      <c r="K52" s="1428">
        <f t="shared" si="35"/>
        <v>0.45322750727614086</v>
      </c>
      <c r="L52" s="1428">
        <f t="shared" si="35"/>
        <v>0.37860943344831199</v>
      </c>
      <c r="M52" s="1428">
        <f t="shared" si="35"/>
        <v>6.6427416035656342E-2</v>
      </c>
      <c r="N52" s="1428">
        <f t="shared" si="35"/>
        <v>4.0144578055705153</v>
      </c>
      <c r="O52" s="1428">
        <f t="shared" si="35"/>
        <v>0.95879516875757709</v>
      </c>
      <c r="P52" s="1428">
        <f t="shared" si="35"/>
        <v>0</v>
      </c>
      <c r="Q52" s="1428">
        <f t="shared" si="35"/>
        <v>6.1057743374674178E-2</v>
      </c>
      <c r="R52" s="1428">
        <f t="shared" si="35"/>
        <v>0.14059941281385333</v>
      </c>
      <c r="S52" s="1428">
        <f t="shared" si="35"/>
        <v>0.22288559031126068</v>
      </c>
      <c r="T52" s="1428">
        <f t="shared" si="35"/>
        <v>0.3140466258422781</v>
      </c>
      <c r="U52" s="1428">
        <f t="shared" si="35"/>
        <v>0.12642246517806963</v>
      </c>
      <c r="V52" s="1428">
        <f t="shared" si="36"/>
        <v>9.3783331237441245E-2</v>
      </c>
      <c r="W52" s="1428">
        <f t="shared" si="36"/>
        <v>1.0656949444322197</v>
      </c>
      <c r="X52" s="1428">
        <f t="shared" si="36"/>
        <v>0</v>
      </c>
      <c r="Y52" s="1428">
        <f t="shared" si="36"/>
        <v>1.0064262573695928E-2</v>
      </c>
      <c r="Z52" s="1428">
        <f t="shared" si="36"/>
        <v>7.6197627688764549E-2</v>
      </c>
      <c r="AA52" s="1428">
        <f t="shared" si="36"/>
        <v>0.4582409819935862</v>
      </c>
      <c r="AB52" s="1428">
        <f t="shared" si="36"/>
        <v>0.35177750157052035</v>
      </c>
      <c r="AC52" s="1428">
        <f t="shared" si="36"/>
        <v>0.15416141300058256</v>
      </c>
      <c r="AD52" s="1428">
        <f t="shared" si="36"/>
        <v>1.5253157605070554E-2</v>
      </c>
      <c r="AE52" s="1428">
        <f t="shared" si="36"/>
        <v>1.9899676923807135</v>
      </c>
      <c r="AF52" s="1428">
        <f t="shared" si="36"/>
        <v>7.6721192486773476E-3</v>
      </c>
      <c r="AG52" s="1428">
        <f t="shared" si="36"/>
        <v>6.7393473075846783E-2</v>
      </c>
      <c r="AH52" s="1428">
        <f t="shared" si="36"/>
        <v>0.61079348392827992</v>
      </c>
      <c r="AI52" s="1428">
        <f t="shared" si="36"/>
        <v>0.61349972808462139</v>
      </c>
      <c r="AJ52" s="1428">
        <f t="shared" si="36"/>
        <v>0.48995251522078537</v>
      </c>
      <c r="AK52" s="1428">
        <f t="shared" si="36"/>
        <v>0.17992795099736938</v>
      </c>
      <c r="AL52" s="1428">
        <f t="shared" si="37"/>
        <v>2.072842182513384E-2</v>
      </c>
      <c r="AM52" s="1428">
        <f t="shared" si="37"/>
        <v>1.2830415823397241</v>
      </c>
      <c r="AN52" s="1428">
        <f t="shared" si="37"/>
        <v>0</v>
      </c>
      <c r="AO52" s="1428">
        <f t="shared" si="37"/>
        <v>9.1163785472842832E-2</v>
      </c>
      <c r="AP52" s="1428">
        <f t="shared" si="37"/>
        <v>0.42822998476086549</v>
      </c>
      <c r="AQ52" s="1428">
        <f t="shared" si="37"/>
        <v>0.34132041233219529</v>
      </c>
      <c r="AR52" s="1428">
        <f t="shared" si="37"/>
        <v>0.31698519416934468</v>
      </c>
      <c r="AS52" s="1428">
        <f t="shared" si="37"/>
        <v>0.10049651101989394</v>
      </c>
      <c r="AT52" s="1428">
        <f t="shared" si="37"/>
        <v>4.8456945845824677E-3</v>
      </c>
      <c r="AU52" s="813"/>
      <c r="AV52" s="813" t="s">
        <v>346</v>
      </c>
      <c r="AW52" s="6"/>
      <c r="AX52" s="107"/>
      <c r="AY52" s="1813">
        <f t="shared" ref="AY52:AY53" si="41">DQ49</f>
        <v>0.29547923939046505</v>
      </c>
      <c r="AZ52" s="1431">
        <f t="shared" si="38"/>
        <v>1.1471666047062829E-2</v>
      </c>
      <c r="BA52" s="1431">
        <f t="shared" si="38"/>
        <v>6.5216131788982251E-3</v>
      </c>
      <c r="BB52" s="1431">
        <f t="shared" si="38"/>
        <v>5.0937806285254572E-2</v>
      </c>
      <c r="BC52" s="1431">
        <f t="shared" si="38"/>
        <v>0.12998515748587264</v>
      </c>
      <c r="BD52" s="1431">
        <f t="shared" si="38"/>
        <v>5.0974319111239265E-2</v>
      </c>
      <c r="BE52" s="1431">
        <f t="shared" si="38"/>
        <v>3.0641654073250004E-2</v>
      </c>
      <c r="BF52" s="1431">
        <f t="shared" si="38"/>
        <v>1.4947023208887609E-2</v>
      </c>
      <c r="BG52" s="1431">
        <f t="shared" si="38"/>
        <v>2.0845960320446824</v>
      </c>
      <c r="BH52" s="1431">
        <f t="shared" si="38"/>
        <v>1.255340476393713</v>
      </c>
      <c r="BI52" s="1431">
        <f t="shared" si="38"/>
        <v>1.0090817356204747E-3</v>
      </c>
      <c r="BJ52" s="1431">
        <f t="shared" si="38"/>
        <v>4.910864446599604E-2</v>
      </c>
      <c r="BK52" s="1431">
        <f t="shared" si="38"/>
        <v>0.17955126843326399</v>
      </c>
      <c r="BL52" s="1431">
        <f t="shared" si="38"/>
        <v>0.44555976571885025</v>
      </c>
      <c r="BM52" s="1431">
        <f t="shared" si="38"/>
        <v>0.345801028950463</v>
      </c>
      <c r="BN52" s="1431">
        <f t="shared" si="38"/>
        <v>0.21037411560161698</v>
      </c>
      <c r="BO52" s="1431">
        <f t="shared" si="38"/>
        <v>2.3936571487902375E-2</v>
      </c>
      <c r="BP52" s="1431">
        <f t="shared" si="39"/>
        <v>0.82925555565096964</v>
      </c>
      <c r="BQ52" s="1431">
        <f t="shared" si="39"/>
        <v>0</v>
      </c>
      <c r="BR52" s="1431">
        <f t="shared" si="39"/>
        <v>4.0195974294966963E-2</v>
      </c>
      <c r="BS52" s="1431">
        <f t="shared" si="39"/>
        <v>0.13670556636079795</v>
      </c>
      <c r="BT52" s="1431">
        <f t="shared" si="39"/>
        <v>0.22792774524129639</v>
      </c>
      <c r="BU52" s="1431">
        <f t="shared" si="39"/>
        <v>0.28100220565616418</v>
      </c>
      <c r="BV52" s="1431">
        <f t="shared" si="39"/>
        <v>0.12942526791457049</v>
      </c>
      <c r="BW52" s="1431">
        <f t="shared" si="39"/>
        <v>1.3998796183173439E-2</v>
      </c>
      <c r="BX52" s="1431">
        <f t="shared" si="39"/>
        <v>0.20195509586296576</v>
      </c>
      <c r="BY52" s="3128"/>
      <c r="BZ52" s="2495" t="s">
        <v>1959</v>
      </c>
      <c r="CA52" s="1801">
        <v>6.6422120015778807</v>
      </c>
      <c r="CB52" s="1803">
        <v>1.2324347046084165</v>
      </c>
      <c r="CC52" s="1803">
        <v>0</v>
      </c>
      <c r="CD52" s="1802">
        <v>9.1201953532778508E-3</v>
      </c>
      <c r="CE52" s="1802">
        <v>0.19648727972480867</v>
      </c>
      <c r="CF52" s="1802">
        <v>0.27759188172949889</v>
      </c>
      <c r="CG52" s="1802">
        <v>0.5506115833848142</v>
      </c>
      <c r="CH52" s="1802">
        <v>0.18149440620836083</v>
      </c>
      <c r="CI52" s="1802">
        <v>1.7129358207656049E-2</v>
      </c>
      <c r="CJ52" s="1803">
        <v>1.303151396790571</v>
      </c>
      <c r="CK52" s="1802">
        <v>0.48593209620097116</v>
      </c>
      <c r="CL52" s="1803">
        <v>0</v>
      </c>
      <c r="CM52" s="1803">
        <v>0</v>
      </c>
      <c r="CN52" s="1802">
        <v>8.8704597920450257E-3</v>
      </c>
      <c r="CO52" s="1802">
        <v>0.10041476737434814</v>
      </c>
      <c r="CP52" s="1802">
        <v>0.26759709742291843</v>
      </c>
      <c r="CQ52" s="1802">
        <v>9.5983834798989323E-2</v>
      </c>
      <c r="CR52" s="1802">
        <v>1.3065936812670211E-2</v>
      </c>
      <c r="CS52" s="1802">
        <v>0.55071685525890157</v>
      </c>
      <c r="CT52" s="1803">
        <v>0</v>
      </c>
      <c r="CU52" s="1803">
        <v>0</v>
      </c>
      <c r="CV52" s="1802">
        <v>7.3846886644695811E-2</v>
      </c>
      <c r="CW52" s="1802">
        <v>7.6896803952559101E-2</v>
      </c>
      <c r="CX52" s="1802">
        <v>0.25022860248318363</v>
      </c>
      <c r="CY52" s="1802">
        <v>0.1342556888717549</v>
      </c>
      <c r="CZ52" s="1802">
        <v>1.5488873306708093E-2</v>
      </c>
      <c r="DA52" s="1802">
        <v>0.26650244533069828</v>
      </c>
      <c r="DB52" s="1803">
        <v>0</v>
      </c>
      <c r="DC52" s="1802">
        <v>9.1201953532778508E-3</v>
      </c>
      <c r="DD52" s="1802">
        <v>6.9144733036718406E-2</v>
      </c>
      <c r="DE52" s="1802">
        <v>0.12875002235697264</v>
      </c>
      <c r="DF52" s="1802">
        <v>3.2450243456499293E-2</v>
      </c>
      <c r="DG52" s="1802">
        <v>2.7037251127230117E-2</v>
      </c>
      <c r="DH52" s="1803">
        <v>0</v>
      </c>
      <c r="DI52" s="1802">
        <v>0.47651126185624615</v>
      </c>
      <c r="DJ52" s="1803">
        <v>0</v>
      </c>
      <c r="DK52" s="1802">
        <v>5.1983420318945213E-2</v>
      </c>
      <c r="DL52" s="1802">
        <v>4.9759277885878563E-2</v>
      </c>
      <c r="DM52" s="1802">
        <v>0.24100603014724631</v>
      </c>
      <c r="DN52" s="1802">
        <v>0.12932730360815356</v>
      </c>
      <c r="DO52" s="1802">
        <v>4.4352298960225129E-3</v>
      </c>
      <c r="DP52" s="1803">
        <v>0</v>
      </c>
      <c r="DQ52" s="1802">
        <v>0.33562474555606192</v>
      </c>
      <c r="DR52" s="1803">
        <v>0</v>
      </c>
      <c r="DS52" s="1803">
        <v>0</v>
      </c>
      <c r="DT52" s="1802">
        <v>8.2979503614754563E-2</v>
      </c>
      <c r="DU52" s="1802">
        <v>2.9163012201034798E-2</v>
      </c>
      <c r="DV52" s="1802">
        <v>0.12955949108267134</v>
      </c>
      <c r="DW52" s="1802">
        <v>7.4264491031591634E-2</v>
      </c>
      <c r="DX52" s="1802">
        <v>1.9658247626009553E-2</v>
      </c>
      <c r="DY52" s="1803">
        <v>3.2852520174777164</v>
      </c>
      <c r="DZ52" s="1803">
        <v>1.6407447559926021</v>
      </c>
      <c r="EA52" s="1803">
        <v>0</v>
      </c>
      <c r="EB52" s="1803">
        <v>0</v>
      </c>
      <c r="EC52" s="1802">
        <v>0.37513864826843801</v>
      </c>
      <c r="ED52" s="1802">
        <v>0.42771678228367099</v>
      </c>
      <c r="EE52" s="1802">
        <v>0.53591067456870378</v>
      </c>
      <c r="EF52" s="1802">
        <v>0.29408716795300432</v>
      </c>
      <c r="EG52" s="1802">
        <v>7.8914829187847185E-3</v>
      </c>
      <c r="EH52" s="1803">
        <v>1.6445072614851139</v>
      </c>
      <c r="EI52" s="1803">
        <v>0</v>
      </c>
      <c r="EJ52" s="1802">
        <v>8.9909249376420419E-2</v>
      </c>
      <c r="EK52" s="1802">
        <v>0.42435901553598648</v>
      </c>
      <c r="EL52" s="1802">
        <v>0.35059558169489258</v>
      </c>
      <c r="EM52" s="1802">
        <v>0.56396196562872347</v>
      </c>
      <c r="EN52" s="1802">
        <v>0.15438866026088952</v>
      </c>
      <c r="EO52" s="1802">
        <v>6.1292788988201646E-2</v>
      </c>
      <c r="EP52" s="1804">
        <v>9.2378752888713327E-3</v>
      </c>
      <c r="EQ52" s="1792"/>
    </row>
    <row r="53" spans="1:147" ht="17.100000000000001" customHeight="1">
      <c r="A53" s="813"/>
      <c r="B53" s="813" t="s">
        <v>19</v>
      </c>
      <c r="C53" s="6"/>
      <c r="D53" s="107"/>
      <c r="E53" s="1811">
        <f t="shared" si="40"/>
        <v>5.7282299800079475</v>
      </c>
      <c r="F53" s="1428">
        <f t="shared" si="35"/>
        <v>1.0202693348077392</v>
      </c>
      <c r="G53" s="1428">
        <f t="shared" si="35"/>
        <v>0</v>
      </c>
      <c r="H53" s="1428">
        <f t="shared" si="35"/>
        <v>0</v>
      </c>
      <c r="I53" s="1428">
        <f t="shared" si="35"/>
        <v>5.8670832160836101E-2</v>
      </c>
      <c r="J53" s="1428">
        <f t="shared" si="35"/>
        <v>0.29409229789650565</v>
      </c>
      <c r="K53" s="1428">
        <f t="shared" si="35"/>
        <v>0.29605925622345169</v>
      </c>
      <c r="L53" s="1428">
        <f t="shared" si="35"/>
        <v>0.31770384807126933</v>
      </c>
      <c r="M53" s="1428">
        <f t="shared" si="35"/>
        <v>5.3743100455676471E-2</v>
      </c>
      <c r="N53" s="1428">
        <f t="shared" si="35"/>
        <v>1.453805688566989</v>
      </c>
      <c r="O53" s="1428">
        <f t="shared" si="35"/>
        <v>0.45782804466035865</v>
      </c>
      <c r="P53" s="1428">
        <f t="shared" si="35"/>
        <v>0</v>
      </c>
      <c r="Q53" s="1428">
        <f t="shared" si="35"/>
        <v>4.2492884130653124E-3</v>
      </c>
      <c r="R53" s="1428">
        <f t="shared" si="35"/>
        <v>7.0318118410442276E-2</v>
      </c>
      <c r="S53" s="1428">
        <f t="shared" si="35"/>
        <v>9.5396666103849975E-2</v>
      </c>
      <c r="T53" s="1428">
        <f t="shared" si="35"/>
        <v>0.12392690859784977</v>
      </c>
      <c r="U53" s="1428">
        <f t="shared" si="35"/>
        <v>0.11087487010601244</v>
      </c>
      <c r="V53" s="1428">
        <f t="shared" si="36"/>
        <v>5.3062193029138831E-2</v>
      </c>
      <c r="W53" s="1428">
        <f t="shared" si="36"/>
        <v>0.50884653283444969</v>
      </c>
      <c r="X53" s="1428">
        <f t="shared" si="36"/>
        <v>0</v>
      </c>
      <c r="Y53" s="1428">
        <f t="shared" si="36"/>
        <v>7.9324753362565309E-3</v>
      </c>
      <c r="Z53" s="1428">
        <f t="shared" si="36"/>
        <v>0.12346102271055989</v>
      </c>
      <c r="AA53" s="1428">
        <f t="shared" si="36"/>
        <v>0.13234273053000431</v>
      </c>
      <c r="AB53" s="1428">
        <f t="shared" si="36"/>
        <v>0.14018747214793503</v>
      </c>
      <c r="AC53" s="1428">
        <f t="shared" si="36"/>
        <v>6.770978846964229E-2</v>
      </c>
      <c r="AD53" s="1428">
        <f t="shared" si="36"/>
        <v>3.7213043640051631E-2</v>
      </c>
      <c r="AE53" s="1428">
        <f t="shared" si="36"/>
        <v>0.4871311110721811</v>
      </c>
      <c r="AF53" s="1428">
        <f t="shared" si="36"/>
        <v>0</v>
      </c>
      <c r="AG53" s="1428">
        <f t="shared" si="36"/>
        <v>7.9838019449893216E-3</v>
      </c>
      <c r="AH53" s="1428">
        <f t="shared" si="36"/>
        <v>9.9734398211584405E-2</v>
      </c>
      <c r="AI53" s="1428">
        <f t="shared" si="36"/>
        <v>0.17677743043801397</v>
      </c>
      <c r="AJ53" s="1428">
        <f t="shared" si="36"/>
        <v>0.14455361182488022</v>
      </c>
      <c r="AK53" s="1428">
        <f t="shared" si="36"/>
        <v>2.724143698399956E-2</v>
      </c>
      <c r="AL53" s="1428">
        <f t="shared" si="37"/>
        <v>3.08404316687136E-2</v>
      </c>
      <c r="AM53" s="1428">
        <f t="shared" si="37"/>
        <v>0.59327558815396608</v>
      </c>
      <c r="AN53" s="1428">
        <f t="shared" si="37"/>
        <v>0</v>
      </c>
      <c r="AO53" s="1428">
        <f t="shared" si="37"/>
        <v>2.7883384111705822E-2</v>
      </c>
      <c r="AP53" s="1428">
        <f t="shared" si="37"/>
        <v>0.11685975419101116</v>
      </c>
      <c r="AQ53" s="1428">
        <f t="shared" si="37"/>
        <v>0.25617011610920898</v>
      </c>
      <c r="AR53" s="1428">
        <f t="shared" si="37"/>
        <v>0.13162666535724427</v>
      </c>
      <c r="AS53" s="1428">
        <f t="shared" si="37"/>
        <v>5.4350872303551727E-2</v>
      </c>
      <c r="AT53" s="1428">
        <f t="shared" si="37"/>
        <v>6.384796081244164E-3</v>
      </c>
      <c r="AU53" s="813"/>
      <c r="AV53" s="813" t="s">
        <v>19</v>
      </c>
      <c r="AW53" s="6"/>
      <c r="AX53" s="107"/>
      <c r="AY53" s="1813">
        <f t="shared" si="41"/>
        <v>0.42160561600980095</v>
      </c>
      <c r="AZ53" s="1431">
        <f t="shared" si="38"/>
        <v>2.6740830630556369E-3</v>
      </c>
      <c r="BA53" s="1431">
        <f t="shared" si="38"/>
        <v>8.0546449587145536E-3</v>
      </c>
      <c r="BB53" s="1431">
        <f t="shared" si="38"/>
        <v>6.3163398346673061E-2</v>
      </c>
      <c r="BC53" s="1431">
        <f t="shared" si="38"/>
        <v>0.10341823317992817</v>
      </c>
      <c r="BD53" s="1431">
        <f t="shared" si="38"/>
        <v>0.11762574840288717</v>
      </c>
      <c r="BE53" s="1431">
        <f t="shared" si="38"/>
        <v>0.12666950805854235</v>
      </c>
      <c r="BF53" s="1431">
        <f t="shared" si="38"/>
        <v>0</v>
      </c>
      <c r="BG53" s="1431">
        <f t="shared" si="38"/>
        <v>2.0342468317254792</v>
      </c>
      <c r="BH53" s="1431">
        <f t="shared" si="38"/>
        <v>1.0923173373230686</v>
      </c>
      <c r="BI53" s="1431">
        <f t="shared" si="38"/>
        <v>0</v>
      </c>
      <c r="BJ53" s="1431">
        <f t="shared" si="38"/>
        <v>1.4198504193376444E-2</v>
      </c>
      <c r="BK53" s="1431">
        <f t="shared" si="38"/>
        <v>0.17275603666269926</v>
      </c>
      <c r="BL53" s="1431">
        <f t="shared" si="38"/>
        <v>0.18892831030452892</v>
      </c>
      <c r="BM53" s="1431">
        <f t="shared" si="38"/>
        <v>0.27357117382775248</v>
      </c>
      <c r="BN53" s="1431">
        <f t="shared" si="38"/>
        <v>0.38995915661933656</v>
      </c>
      <c r="BO53" s="1431">
        <f t="shared" si="38"/>
        <v>5.2904155715374872E-2</v>
      </c>
      <c r="BP53" s="1431">
        <f t="shared" si="39"/>
        <v>0.94192949440241069</v>
      </c>
      <c r="BQ53" s="1431">
        <f t="shared" si="39"/>
        <v>0</v>
      </c>
      <c r="BR53" s="1431">
        <f t="shared" si="39"/>
        <v>2.2527778929024852E-2</v>
      </c>
      <c r="BS53" s="1431">
        <f t="shared" si="39"/>
        <v>0.10128072859425129</v>
      </c>
      <c r="BT53" s="1431">
        <f t="shared" si="39"/>
        <v>0.23965269378773799</v>
      </c>
      <c r="BU53" s="1431">
        <f t="shared" si="39"/>
        <v>0.27613607017450714</v>
      </c>
      <c r="BV53" s="1431">
        <f t="shared" si="39"/>
        <v>0.26950138644519717</v>
      </c>
      <c r="BW53" s="1431">
        <f t="shared" si="39"/>
        <v>3.2830836471692097E-2</v>
      </c>
      <c r="BX53" s="1431">
        <f t="shared" si="39"/>
        <v>0.20502692074397325</v>
      </c>
      <c r="BY53" s="3128" t="s">
        <v>1960</v>
      </c>
      <c r="BZ53" s="2495" t="s">
        <v>1961</v>
      </c>
      <c r="CA53" s="1801">
        <v>13.487543125073834</v>
      </c>
      <c r="CB53" s="1803">
        <v>2.392443982717992</v>
      </c>
      <c r="CC53" s="1803">
        <v>0</v>
      </c>
      <c r="CD53" s="1802">
        <v>3.0219198326179128E-2</v>
      </c>
      <c r="CE53" s="1802">
        <v>0.21379765956901264</v>
      </c>
      <c r="CF53" s="1802">
        <v>0.47079322973323878</v>
      </c>
      <c r="CG53" s="1802">
        <v>0.81763566128789633</v>
      </c>
      <c r="CH53" s="1802">
        <v>0.7009334743253931</v>
      </c>
      <c r="CI53" s="1802">
        <v>0.15906475947627272</v>
      </c>
      <c r="CJ53" s="1803">
        <v>5.818636592334812</v>
      </c>
      <c r="CK53" s="1803">
        <v>1.1218424821067174</v>
      </c>
      <c r="CL53" s="1803">
        <v>0</v>
      </c>
      <c r="CM53" s="1802">
        <v>3.7873574516687838E-2</v>
      </c>
      <c r="CN53" s="1802">
        <v>0.15259715156153425</v>
      </c>
      <c r="CO53" s="1802">
        <v>0.29376892579145125</v>
      </c>
      <c r="CP53" s="1802">
        <v>0.31910591549114847</v>
      </c>
      <c r="CQ53" s="1802">
        <v>0.18566314186871544</v>
      </c>
      <c r="CR53" s="1802">
        <v>0.1328337728771804</v>
      </c>
      <c r="CS53" s="1803">
        <v>1.4557284767386458</v>
      </c>
      <c r="CT53" s="1803">
        <v>0</v>
      </c>
      <c r="CU53" s="1802">
        <v>1.0056228727789914E-2</v>
      </c>
      <c r="CV53" s="1802">
        <v>0.18251456798605287</v>
      </c>
      <c r="CW53" s="1802">
        <v>0.44850703895101041</v>
      </c>
      <c r="CX53" s="1802">
        <v>0.50932716017804069</v>
      </c>
      <c r="CY53" s="1802">
        <v>0.26595715709682599</v>
      </c>
      <c r="CZ53" s="1802">
        <v>3.9366323798925268E-2</v>
      </c>
      <c r="DA53" s="1803">
        <v>3.2410656334894465</v>
      </c>
      <c r="DB53" s="1802">
        <v>4.0030460464358583E-3</v>
      </c>
      <c r="DC53" s="1802">
        <v>0.18176651439983069</v>
      </c>
      <c r="DD53" s="1803">
        <v>1.1315523030915251</v>
      </c>
      <c r="DE53" s="1802">
        <v>0.94523769342250574</v>
      </c>
      <c r="DF53" s="1802">
        <v>0.62127822253002918</v>
      </c>
      <c r="DG53" s="1802">
        <v>0.29763719639345454</v>
      </c>
      <c r="DH53" s="1802">
        <v>5.9590657605663622E-2</v>
      </c>
      <c r="DI53" s="1803">
        <v>1.8282501739388786</v>
      </c>
      <c r="DJ53" s="1802">
        <v>2.1239265395109953E-3</v>
      </c>
      <c r="DK53" s="1802">
        <v>6.5803047559724992E-2</v>
      </c>
      <c r="DL53" s="1802">
        <v>0.52373893444859321</v>
      </c>
      <c r="DM53" s="1802">
        <v>0.60114079758164318</v>
      </c>
      <c r="DN53" s="1802">
        <v>0.46415672473203334</v>
      </c>
      <c r="DO53" s="1802">
        <v>0.15175532931000688</v>
      </c>
      <c r="DP53" s="1802">
        <v>1.9531413767370727E-2</v>
      </c>
      <c r="DQ53" s="1802">
        <v>0.56421056180508256</v>
      </c>
      <c r="DR53" s="1803">
        <v>0</v>
      </c>
      <c r="DS53" s="1802">
        <v>4.5112060934555637E-2</v>
      </c>
      <c r="DT53" s="1802">
        <v>7.9455753738559912E-2</v>
      </c>
      <c r="DU53" s="1802">
        <v>0.18047878543661075</v>
      </c>
      <c r="DV53" s="1802">
        <v>0.16454789974185102</v>
      </c>
      <c r="DW53" s="1802">
        <v>7.6519264437653764E-2</v>
      </c>
      <c r="DX53" s="1802">
        <v>1.8096797515851332E-2</v>
      </c>
      <c r="DY53" s="1803">
        <v>2.8177308612471585</v>
      </c>
      <c r="DZ53" s="1803">
        <v>1.2798899287859149</v>
      </c>
      <c r="EA53" s="1802">
        <v>3.8358266206314106E-4</v>
      </c>
      <c r="EB53" s="1802">
        <v>2.3960557498314904E-2</v>
      </c>
      <c r="EC53" s="1802">
        <v>0.18354052046197589</v>
      </c>
      <c r="ED53" s="1802">
        <v>0.33300110445192971</v>
      </c>
      <c r="EE53" s="1802">
        <v>0.3782589195679899</v>
      </c>
      <c r="EF53" s="1802">
        <v>0.26396584033071935</v>
      </c>
      <c r="EG53" s="1802">
        <v>9.6779403812921577E-2</v>
      </c>
      <c r="EH53" s="1803">
        <v>1.5378409324612452</v>
      </c>
      <c r="EI53" s="1802">
        <v>1.0674629140743739E-2</v>
      </c>
      <c r="EJ53" s="1802">
        <v>8.6414904901759529E-2</v>
      </c>
      <c r="EK53" s="1802">
        <v>0.31428035060395781</v>
      </c>
      <c r="EL53" s="1802">
        <v>0.47004008670199526</v>
      </c>
      <c r="EM53" s="1802">
        <v>0.37570853818024202</v>
      </c>
      <c r="EN53" s="1802">
        <v>0.24312517190940797</v>
      </c>
      <c r="EO53" s="1802">
        <v>3.7597251023138059E-2</v>
      </c>
      <c r="EP53" s="1804">
        <v>6.6270953029912066E-2</v>
      </c>
      <c r="EQ53" s="1792"/>
    </row>
    <row r="54" spans="1:147" ht="17.100000000000001" customHeight="1">
      <c r="A54" s="813"/>
      <c r="B54" s="1244" t="s">
        <v>20</v>
      </c>
      <c r="C54" s="6"/>
      <c r="D54" s="107"/>
      <c r="E54" s="1811">
        <f>CA56</f>
        <v>4.974582605270701</v>
      </c>
      <c r="F54" s="1428">
        <f t="shared" ref="F54:AT55" si="42">CB56</f>
        <v>0.95267337938629859</v>
      </c>
      <c r="G54" s="1428">
        <f t="shared" si="42"/>
        <v>1.4425330880655339E-2</v>
      </c>
      <c r="H54" s="1428">
        <f t="shared" si="42"/>
        <v>2.3395024994729306E-2</v>
      </c>
      <c r="I54" s="1428">
        <f t="shared" si="42"/>
        <v>0.23764920790194305</v>
      </c>
      <c r="J54" s="1428">
        <f t="shared" si="42"/>
        <v>0.31072449922201512</v>
      </c>
      <c r="K54" s="1428">
        <f t="shared" si="42"/>
        <v>0.15940157694375093</v>
      </c>
      <c r="L54" s="1428">
        <f t="shared" si="42"/>
        <v>0.17710185451158744</v>
      </c>
      <c r="M54" s="1428">
        <f t="shared" si="42"/>
        <v>2.9975884931617573E-2</v>
      </c>
      <c r="N54" s="1428">
        <f t="shared" si="42"/>
        <v>1.0192704102389305</v>
      </c>
      <c r="O54" s="1428">
        <f t="shared" si="42"/>
        <v>0.24284554535547243</v>
      </c>
      <c r="P54" s="1428">
        <f t="shared" si="42"/>
        <v>0</v>
      </c>
      <c r="Q54" s="1428">
        <f t="shared" si="42"/>
        <v>0</v>
      </c>
      <c r="R54" s="1428">
        <f t="shared" si="42"/>
        <v>3.0186460837408908E-2</v>
      </c>
      <c r="S54" s="1428">
        <f t="shared" si="42"/>
        <v>3.5883126576262227E-2</v>
      </c>
      <c r="T54" s="1428">
        <f t="shared" si="42"/>
        <v>7.3929359464913275E-2</v>
      </c>
      <c r="U54" s="1428">
        <f t="shared" si="42"/>
        <v>6.2623882615426063E-2</v>
      </c>
      <c r="V54" s="1428">
        <f t="shared" si="42"/>
        <v>4.0222715861461894E-2</v>
      </c>
      <c r="W54" s="1428">
        <f t="shared" si="42"/>
        <v>0.43463374987620512</v>
      </c>
      <c r="X54" s="1428">
        <f t="shared" si="42"/>
        <v>0</v>
      </c>
      <c r="Y54" s="1428">
        <f t="shared" si="42"/>
        <v>0</v>
      </c>
      <c r="Z54" s="1428">
        <f t="shared" si="42"/>
        <v>3.4332394034586287E-2</v>
      </c>
      <c r="AA54" s="1428">
        <f t="shared" si="42"/>
        <v>8.3967242921935401E-2</v>
      </c>
      <c r="AB54" s="1428">
        <f t="shared" si="42"/>
        <v>0.15399142750391595</v>
      </c>
      <c r="AC54" s="1428">
        <f t="shared" si="42"/>
        <v>0.11589033427555247</v>
      </c>
      <c r="AD54" s="1428">
        <f t="shared" si="42"/>
        <v>4.6452351140215058E-2</v>
      </c>
      <c r="AE54" s="1428">
        <f t="shared" si="42"/>
        <v>0.34179111500725334</v>
      </c>
      <c r="AF54" s="1428">
        <f t="shared" si="42"/>
        <v>0</v>
      </c>
      <c r="AG54" s="1428">
        <f t="shared" si="42"/>
        <v>0</v>
      </c>
      <c r="AH54" s="1428">
        <f t="shared" si="42"/>
        <v>5.1300678427110148E-2</v>
      </c>
      <c r="AI54" s="1428">
        <f t="shared" si="42"/>
        <v>0.11421924678919024</v>
      </c>
      <c r="AJ54" s="1428">
        <f t="shared" si="42"/>
        <v>9.4067759736656362E-2</v>
      </c>
      <c r="AK54" s="1428">
        <f t="shared" si="42"/>
        <v>3.3217287589238302E-2</v>
      </c>
      <c r="AL54" s="1428">
        <f t="shared" si="42"/>
        <v>4.8986142465058211E-2</v>
      </c>
      <c r="AM54" s="1428">
        <f t="shared" si="42"/>
        <v>0.77763501957016345</v>
      </c>
      <c r="AN54" s="1428">
        <f t="shared" si="42"/>
        <v>0</v>
      </c>
      <c r="AO54" s="1428">
        <f t="shared" si="42"/>
        <v>1.7179244770640267E-2</v>
      </c>
      <c r="AP54" s="1428">
        <f t="shared" si="42"/>
        <v>0.14867821471923753</v>
      </c>
      <c r="AQ54" s="1428">
        <f t="shared" si="42"/>
        <v>0.33848551177194852</v>
      </c>
      <c r="AR54" s="1428">
        <f t="shared" si="42"/>
        <v>0.18481223251121345</v>
      </c>
      <c r="AS54" s="1428">
        <f t="shared" si="42"/>
        <v>8.5738949660485897E-2</v>
      </c>
      <c r="AT54" s="1428">
        <f t="shared" si="42"/>
        <v>2.7408661366378063E-3</v>
      </c>
      <c r="AU54" s="813"/>
      <c r="AV54" s="1477" t="s">
        <v>20</v>
      </c>
      <c r="AW54" s="6"/>
      <c r="AX54" s="107"/>
      <c r="AY54" s="1814">
        <f>DQ56</f>
        <v>0.20560682899586491</v>
      </c>
      <c r="AZ54" s="1815">
        <f t="shared" ref="AZ54:BX55" si="43">DR56</f>
        <v>0</v>
      </c>
      <c r="BA54" s="1815">
        <f t="shared" si="43"/>
        <v>0</v>
      </c>
      <c r="BB54" s="1815">
        <f t="shared" si="43"/>
        <v>2.0415673822602919E-2</v>
      </c>
      <c r="BC54" s="1815">
        <f t="shared" si="43"/>
        <v>7.8447487562614174E-2</v>
      </c>
      <c r="BD54" s="1815">
        <f t="shared" si="43"/>
        <v>5.9200688552797393E-2</v>
      </c>
      <c r="BE54" s="1815">
        <f t="shared" si="43"/>
        <v>3.4594276009911155E-2</v>
      </c>
      <c r="BF54" s="1815">
        <f t="shared" si="43"/>
        <v>1.2948703047939266E-2</v>
      </c>
      <c r="BG54" s="1815">
        <f t="shared" si="43"/>
        <v>1.7492396983994107</v>
      </c>
      <c r="BH54" s="1815">
        <f t="shared" si="43"/>
        <v>1.0232107309908314</v>
      </c>
      <c r="BI54" s="1815">
        <f t="shared" si="43"/>
        <v>0</v>
      </c>
      <c r="BJ54" s="1815">
        <f t="shared" si="43"/>
        <v>5.6603481232198861E-2</v>
      </c>
      <c r="BK54" s="1815">
        <f t="shared" si="43"/>
        <v>7.5234499250365003E-2</v>
      </c>
      <c r="BL54" s="1815">
        <f t="shared" si="43"/>
        <v>0.21138079509151733</v>
      </c>
      <c r="BM54" s="1815">
        <f t="shared" si="43"/>
        <v>0.40972433733886177</v>
      </c>
      <c r="BN54" s="1815">
        <f t="shared" si="43"/>
        <v>0.22535176756712053</v>
      </c>
      <c r="BO54" s="1815">
        <f t="shared" si="43"/>
        <v>4.4915850510768004E-2</v>
      </c>
      <c r="BP54" s="1815">
        <f t="shared" si="43"/>
        <v>0.72602896740857903</v>
      </c>
      <c r="BQ54" s="1815">
        <f t="shared" si="43"/>
        <v>0</v>
      </c>
      <c r="BR54" s="1815">
        <f t="shared" si="43"/>
        <v>6.9922212306656101E-2</v>
      </c>
      <c r="BS54" s="1815">
        <f t="shared" si="43"/>
        <v>0.16759062735777727</v>
      </c>
      <c r="BT54" s="1815">
        <f t="shared" si="43"/>
        <v>0.20470701150261431</v>
      </c>
      <c r="BU54" s="1815">
        <f t="shared" si="43"/>
        <v>0.19566721569914847</v>
      </c>
      <c r="BV54" s="1815">
        <f t="shared" si="43"/>
        <v>7.578334682138127E-2</v>
      </c>
      <c r="BW54" s="1815">
        <f t="shared" si="43"/>
        <v>1.2358553721001645E-2</v>
      </c>
      <c r="BX54" s="1815">
        <f t="shared" si="43"/>
        <v>0.27015726868003198</v>
      </c>
      <c r="BY54" s="3128"/>
      <c r="BZ54" s="2495" t="s">
        <v>1962</v>
      </c>
      <c r="CA54" s="1801">
        <v>6.6301309371491506</v>
      </c>
      <c r="CB54" s="1803">
        <v>1.2670603504018692</v>
      </c>
      <c r="CC54" s="1802">
        <v>3.2143860515583982E-3</v>
      </c>
      <c r="CD54" s="1802">
        <v>6.9212388122261072E-3</v>
      </c>
      <c r="CE54" s="1802">
        <v>0.15786654682208454</v>
      </c>
      <c r="CF54" s="1802">
        <v>0.30569596558870782</v>
      </c>
      <c r="CG54" s="1802">
        <v>0.46125159610418759</v>
      </c>
      <c r="CH54" s="1802">
        <v>0.24373764364106243</v>
      </c>
      <c r="CI54" s="1802">
        <v>8.8372973382044112E-2</v>
      </c>
      <c r="CJ54" s="1803">
        <v>2.5964317728546149</v>
      </c>
      <c r="CK54" s="1802">
        <v>0.71764579070482848</v>
      </c>
      <c r="CL54" s="1803">
        <v>0</v>
      </c>
      <c r="CM54" s="1802">
        <v>1.3083900952250387E-2</v>
      </c>
      <c r="CN54" s="1802">
        <v>0.13242894952146878</v>
      </c>
      <c r="CO54" s="1802">
        <v>0.18840204927202819</v>
      </c>
      <c r="CP54" s="1802">
        <v>0.18796142707623367</v>
      </c>
      <c r="CQ54" s="1802">
        <v>0.13053669614512414</v>
      </c>
      <c r="CR54" s="1802">
        <v>6.5232767737722186E-2</v>
      </c>
      <c r="CS54" s="1802">
        <v>0.81073670062827452</v>
      </c>
      <c r="CT54" s="1803">
        <v>0</v>
      </c>
      <c r="CU54" s="1802">
        <v>5.9402170858370391E-3</v>
      </c>
      <c r="CV54" s="1802">
        <v>0.11024083792490955</v>
      </c>
      <c r="CW54" s="1802">
        <v>0.27895584725688949</v>
      </c>
      <c r="CX54" s="1802">
        <v>0.28718043051098574</v>
      </c>
      <c r="CY54" s="1802">
        <v>0.12116741061934366</v>
      </c>
      <c r="CZ54" s="1802">
        <v>7.251957230308104E-3</v>
      </c>
      <c r="DA54" s="1803">
        <v>1.0680492815215186</v>
      </c>
      <c r="DB54" s="1803">
        <v>0</v>
      </c>
      <c r="DC54" s="1802">
        <v>0.11185499223329962</v>
      </c>
      <c r="DD54" s="1802">
        <v>0.41622433894891636</v>
      </c>
      <c r="DE54" s="1802">
        <v>0.28999953189522659</v>
      </c>
      <c r="DF54" s="1802">
        <v>0.17441212674565312</v>
      </c>
      <c r="DG54" s="1802">
        <v>6.901548386311683E-2</v>
      </c>
      <c r="DH54" s="1802">
        <v>6.5428078353065222E-3</v>
      </c>
      <c r="DI54" s="1802">
        <v>0.87648767232450864</v>
      </c>
      <c r="DJ54" s="1802">
        <v>9.59326816442959E-3</v>
      </c>
      <c r="DK54" s="1802">
        <v>4.6248988919951238E-2</v>
      </c>
      <c r="DL54" s="1802">
        <v>0.28912139947412735</v>
      </c>
      <c r="DM54" s="1802">
        <v>0.24498140523641873</v>
      </c>
      <c r="DN54" s="1802">
        <v>0.21205924162552076</v>
      </c>
      <c r="DO54" s="1802">
        <v>6.4925995672348774E-2</v>
      </c>
      <c r="DP54" s="1802">
        <v>9.5573732317123569E-3</v>
      </c>
      <c r="DQ54" s="1802">
        <v>0.2326985710712457</v>
      </c>
      <c r="DR54" s="1803">
        <v>0</v>
      </c>
      <c r="DS54" s="1802">
        <v>2.8592073318698262E-3</v>
      </c>
      <c r="DT54" s="1802">
        <v>4.5379641999953625E-2</v>
      </c>
      <c r="DU54" s="1802">
        <v>0.10357066613626981</v>
      </c>
      <c r="DV54" s="1802">
        <v>4.4747147409359575E-2</v>
      </c>
      <c r="DW54" s="1802">
        <v>2.7776412799004637E-2</v>
      </c>
      <c r="DX54" s="1802">
        <v>8.3654953947882148E-3</v>
      </c>
      <c r="DY54" s="1803">
        <v>1.4918547859351585</v>
      </c>
      <c r="DZ54" s="1802">
        <v>0.64014223897383493</v>
      </c>
      <c r="EA54" s="1803">
        <v>0</v>
      </c>
      <c r="EB54" s="1802">
        <v>3.3430490115483096E-2</v>
      </c>
      <c r="EC54" s="1802">
        <v>0.1132170105821203</v>
      </c>
      <c r="ED54" s="1802">
        <v>0.14992503222544937</v>
      </c>
      <c r="EE54" s="1802">
        <v>0.23447476237290582</v>
      </c>
      <c r="EF54" s="1802">
        <v>9.6459227370579048E-2</v>
      </c>
      <c r="EG54" s="1802">
        <v>1.2635716307297186E-2</v>
      </c>
      <c r="EH54" s="1802">
        <v>0.8517125469613247</v>
      </c>
      <c r="EI54" s="1802">
        <v>1.7971051028253492E-3</v>
      </c>
      <c r="EJ54" s="1802">
        <v>4.413507728254381E-2</v>
      </c>
      <c r="EK54" s="1802">
        <v>0.18745847055572493</v>
      </c>
      <c r="EL54" s="1802">
        <v>0.22414806455523945</v>
      </c>
      <c r="EM54" s="1802">
        <v>0.23559898376150035</v>
      </c>
      <c r="EN54" s="1802">
        <v>0.1278893892642865</v>
      </c>
      <c r="EO54" s="1802">
        <v>3.0685456439204017E-2</v>
      </c>
      <c r="EP54" s="1804">
        <v>0.16559778456174912</v>
      </c>
      <c r="EQ54" s="1792"/>
    </row>
    <row r="55" spans="1:147" ht="17.100000000000001" customHeight="1">
      <c r="A55" s="2639" t="s">
        <v>21</v>
      </c>
      <c r="B55" s="2639"/>
      <c r="C55" s="6"/>
      <c r="D55" s="107"/>
      <c r="E55" s="1811">
        <f>CA57</f>
        <v>6.6422120015778807</v>
      </c>
      <c r="F55" s="1428">
        <f t="shared" si="42"/>
        <v>1.2324347046084165</v>
      </c>
      <c r="G55" s="1428">
        <f t="shared" si="42"/>
        <v>0</v>
      </c>
      <c r="H55" s="1428">
        <f t="shared" si="42"/>
        <v>9.1201953532778508E-3</v>
      </c>
      <c r="I55" s="1428">
        <f t="shared" si="42"/>
        <v>0.19648727972480867</v>
      </c>
      <c r="J55" s="1428">
        <f t="shared" si="42"/>
        <v>0.27759188172949889</v>
      </c>
      <c r="K55" s="1428">
        <f t="shared" si="42"/>
        <v>0.5506115833848142</v>
      </c>
      <c r="L55" s="1428">
        <f t="shared" si="42"/>
        <v>0.18149440620836083</v>
      </c>
      <c r="M55" s="1428">
        <f t="shared" si="42"/>
        <v>1.7129358207656049E-2</v>
      </c>
      <c r="N55" s="1428">
        <f t="shared" si="42"/>
        <v>1.303151396790571</v>
      </c>
      <c r="O55" s="1428">
        <f t="shared" si="42"/>
        <v>0.48593209620097116</v>
      </c>
      <c r="P55" s="1428">
        <f t="shared" si="42"/>
        <v>0</v>
      </c>
      <c r="Q55" s="1428">
        <f t="shared" si="42"/>
        <v>0</v>
      </c>
      <c r="R55" s="1428">
        <f t="shared" si="42"/>
        <v>8.8704597920450257E-3</v>
      </c>
      <c r="S55" s="1428">
        <f t="shared" si="42"/>
        <v>0.10041476737434814</v>
      </c>
      <c r="T55" s="1428">
        <f t="shared" si="42"/>
        <v>0.26759709742291843</v>
      </c>
      <c r="U55" s="1428">
        <f t="shared" si="42"/>
        <v>9.5983834798989323E-2</v>
      </c>
      <c r="V55" s="1428">
        <f t="shared" si="42"/>
        <v>1.3065936812670211E-2</v>
      </c>
      <c r="W55" s="1428">
        <f t="shared" si="42"/>
        <v>0.55071685525890157</v>
      </c>
      <c r="X55" s="1428">
        <f t="shared" si="42"/>
        <v>0</v>
      </c>
      <c r="Y55" s="1428">
        <f t="shared" si="42"/>
        <v>0</v>
      </c>
      <c r="Z55" s="1428">
        <f t="shared" si="42"/>
        <v>7.3846886644695811E-2</v>
      </c>
      <c r="AA55" s="1428">
        <f t="shared" si="42"/>
        <v>7.6896803952559101E-2</v>
      </c>
      <c r="AB55" s="1428">
        <f t="shared" si="42"/>
        <v>0.25022860248318363</v>
      </c>
      <c r="AC55" s="1428">
        <f t="shared" si="42"/>
        <v>0.1342556888717549</v>
      </c>
      <c r="AD55" s="1428">
        <f t="shared" si="42"/>
        <v>1.5488873306708093E-2</v>
      </c>
      <c r="AE55" s="1428">
        <f t="shared" si="42"/>
        <v>0.26650244533069828</v>
      </c>
      <c r="AF55" s="1428">
        <f t="shared" si="42"/>
        <v>0</v>
      </c>
      <c r="AG55" s="1428">
        <f t="shared" si="42"/>
        <v>9.1201953532778508E-3</v>
      </c>
      <c r="AH55" s="1428">
        <f t="shared" si="42"/>
        <v>6.9144733036718406E-2</v>
      </c>
      <c r="AI55" s="1428">
        <f t="shared" si="42"/>
        <v>0.12875002235697264</v>
      </c>
      <c r="AJ55" s="1428">
        <f t="shared" si="42"/>
        <v>3.2450243456499293E-2</v>
      </c>
      <c r="AK55" s="1428">
        <f t="shared" si="42"/>
        <v>2.7037251127230117E-2</v>
      </c>
      <c r="AL55" s="1428">
        <f t="shared" si="42"/>
        <v>0</v>
      </c>
      <c r="AM55" s="1428">
        <f t="shared" si="42"/>
        <v>0.47651126185624615</v>
      </c>
      <c r="AN55" s="1428">
        <f t="shared" si="42"/>
        <v>0</v>
      </c>
      <c r="AO55" s="1428">
        <f t="shared" si="42"/>
        <v>5.1983420318945213E-2</v>
      </c>
      <c r="AP55" s="1428">
        <f t="shared" si="42"/>
        <v>4.9759277885878563E-2</v>
      </c>
      <c r="AQ55" s="1428">
        <f t="shared" si="42"/>
        <v>0.24100603014724631</v>
      </c>
      <c r="AR55" s="1428">
        <f t="shared" si="42"/>
        <v>0.12932730360815356</v>
      </c>
      <c r="AS55" s="1428">
        <f t="shared" si="42"/>
        <v>4.4352298960225129E-3</v>
      </c>
      <c r="AT55" s="1428">
        <f t="shared" si="42"/>
        <v>0</v>
      </c>
      <c r="AU55" s="2639" t="s">
        <v>21</v>
      </c>
      <c r="AV55" s="2639"/>
      <c r="AW55" s="6"/>
      <c r="AX55" s="107"/>
      <c r="AY55" s="1814">
        <f>DQ57</f>
        <v>0.33562474555606192</v>
      </c>
      <c r="AZ55" s="1815">
        <f t="shared" si="43"/>
        <v>0</v>
      </c>
      <c r="BA55" s="1815">
        <f t="shared" si="43"/>
        <v>0</v>
      </c>
      <c r="BB55" s="1815">
        <f t="shared" si="43"/>
        <v>8.2979503614754563E-2</v>
      </c>
      <c r="BC55" s="1815">
        <f t="shared" si="43"/>
        <v>2.9163012201034798E-2</v>
      </c>
      <c r="BD55" s="1815">
        <f t="shared" si="43"/>
        <v>0.12955949108267134</v>
      </c>
      <c r="BE55" s="1815">
        <f t="shared" si="43"/>
        <v>7.4264491031591634E-2</v>
      </c>
      <c r="BF55" s="1815">
        <f t="shared" si="43"/>
        <v>1.9658247626009553E-2</v>
      </c>
      <c r="BG55" s="1815">
        <f t="shared" si="43"/>
        <v>3.2852520174777164</v>
      </c>
      <c r="BH55" s="1815">
        <f t="shared" si="43"/>
        <v>1.6407447559926021</v>
      </c>
      <c r="BI55" s="1815">
        <f t="shared" si="43"/>
        <v>0</v>
      </c>
      <c r="BJ55" s="1815">
        <f t="shared" si="43"/>
        <v>0</v>
      </c>
      <c r="BK55" s="1815">
        <f t="shared" si="43"/>
        <v>0.37513864826843801</v>
      </c>
      <c r="BL55" s="1815">
        <f t="shared" si="43"/>
        <v>0.42771678228367099</v>
      </c>
      <c r="BM55" s="1815">
        <f t="shared" si="43"/>
        <v>0.53591067456870378</v>
      </c>
      <c r="BN55" s="1815">
        <f t="shared" si="43"/>
        <v>0.29408716795300432</v>
      </c>
      <c r="BO55" s="1815">
        <f t="shared" si="43"/>
        <v>7.8914829187847185E-3</v>
      </c>
      <c r="BP55" s="1815">
        <f t="shared" si="43"/>
        <v>1.6445072614851139</v>
      </c>
      <c r="BQ55" s="1815">
        <f t="shared" si="43"/>
        <v>0</v>
      </c>
      <c r="BR55" s="1815">
        <f t="shared" si="43"/>
        <v>8.9909249376420419E-2</v>
      </c>
      <c r="BS55" s="1815">
        <f t="shared" si="43"/>
        <v>0.42435901553598648</v>
      </c>
      <c r="BT55" s="1815">
        <f t="shared" si="43"/>
        <v>0.35059558169489258</v>
      </c>
      <c r="BU55" s="1815">
        <f t="shared" si="43"/>
        <v>0.56396196562872347</v>
      </c>
      <c r="BV55" s="1815">
        <f t="shared" si="43"/>
        <v>0.15438866026088952</v>
      </c>
      <c r="BW55" s="1815">
        <f t="shared" si="43"/>
        <v>6.1292788988201646E-2</v>
      </c>
      <c r="BX55" s="1815">
        <f t="shared" si="43"/>
        <v>9.2378752888713327E-3</v>
      </c>
      <c r="BY55" s="3128"/>
      <c r="BZ55" s="2495" t="s">
        <v>1963</v>
      </c>
      <c r="CA55" s="1801">
        <v>7.0723318358263976</v>
      </c>
      <c r="CB55" s="1803">
        <v>1.078647989149794</v>
      </c>
      <c r="CC55" s="1803">
        <v>0</v>
      </c>
      <c r="CD55" s="1802">
        <v>4.9335049335086246E-3</v>
      </c>
      <c r="CE55" s="1802">
        <v>0.1220064069906297</v>
      </c>
      <c r="CF55" s="1802">
        <v>0.26675717235737662</v>
      </c>
      <c r="CG55" s="1802">
        <v>0.34463253764737534</v>
      </c>
      <c r="CH55" s="1802">
        <v>0.28281744916768703</v>
      </c>
      <c r="CI55" s="1802">
        <v>5.7500918053216062E-2</v>
      </c>
      <c r="CJ55" s="1803">
        <v>2.5593138041593098</v>
      </c>
      <c r="CK55" s="1802">
        <v>0.652742371414749</v>
      </c>
      <c r="CL55" s="1803">
        <v>0</v>
      </c>
      <c r="CM55" s="1802">
        <v>2.5457148866717856E-2</v>
      </c>
      <c r="CN55" s="1802">
        <v>9.378707900279222E-2</v>
      </c>
      <c r="CO55" s="1802">
        <v>0.15596912372477448</v>
      </c>
      <c r="CP55" s="1802">
        <v>0.1925995053004296</v>
      </c>
      <c r="CQ55" s="1802">
        <v>0.11135824585786429</v>
      </c>
      <c r="CR55" s="1802">
        <v>7.3571268662171341E-2</v>
      </c>
      <c r="CS55" s="1802">
        <v>0.80152094111388872</v>
      </c>
      <c r="CT55" s="1803">
        <v>0</v>
      </c>
      <c r="CU55" s="1802">
        <v>8.7324508185494913E-3</v>
      </c>
      <c r="CV55" s="1802">
        <v>0.11593195357032186</v>
      </c>
      <c r="CW55" s="1802">
        <v>0.281721702268038</v>
      </c>
      <c r="CX55" s="1802">
        <v>0.26081303067751416</v>
      </c>
      <c r="CY55" s="1802">
        <v>0.11341547013634443</v>
      </c>
      <c r="CZ55" s="1802">
        <v>2.0906333643120809E-2</v>
      </c>
      <c r="DA55" s="1803">
        <v>1.1050504916306725</v>
      </c>
      <c r="DB55" s="1802">
        <v>2.9355483302909578E-3</v>
      </c>
      <c r="DC55" s="1802">
        <v>4.5274159616671292E-2</v>
      </c>
      <c r="DD55" s="1802">
        <v>0.3244510836797127</v>
      </c>
      <c r="DE55" s="1802">
        <v>0.34877406208985556</v>
      </c>
      <c r="DF55" s="1802">
        <v>0.26796474801317854</v>
      </c>
      <c r="DG55" s="1802">
        <v>9.436537340391303E-2</v>
      </c>
      <c r="DH55" s="1802">
        <v>2.1285516497050929E-2</v>
      </c>
      <c r="DI55" s="1802">
        <v>0.91543692682727351</v>
      </c>
      <c r="DJ55" s="1802">
        <v>6.8640068640144815E-4</v>
      </c>
      <c r="DK55" s="1802">
        <v>5.8018660681999727E-2</v>
      </c>
      <c r="DL55" s="1802">
        <v>0.27757501591950962</v>
      </c>
      <c r="DM55" s="1802">
        <v>0.27990820262072386</v>
      </c>
      <c r="DN55" s="1802">
        <v>0.21339516664358407</v>
      </c>
      <c r="DO55" s="1802">
        <v>7.4502586304206017E-2</v>
      </c>
      <c r="DP55" s="1802">
        <v>1.1350893970849398E-2</v>
      </c>
      <c r="DQ55" s="1802">
        <v>0.31791392168904231</v>
      </c>
      <c r="DR55" s="1802">
        <v>5.2757225337010209E-3</v>
      </c>
      <c r="DS55" s="1802">
        <v>5.1651858522516348E-3</v>
      </c>
      <c r="DT55" s="1802">
        <v>4.7977103886049789E-2</v>
      </c>
      <c r="DU55" s="1802">
        <v>0.11734754484539923</v>
      </c>
      <c r="DV55" s="1802">
        <v>7.4010707117144012E-2</v>
      </c>
      <c r="DW55" s="1802">
        <v>6.0852693919517427E-2</v>
      </c>
      <c r="DX55" s="1802">
        <v>7.2849635349791211E-3</v>
      </c>
      <c r="DY55" s="1803">
        <v>1.9891493657967845</v>
      </c>
      <c r="DZ55" s="1803">
        <v>1.1210555736354637</v>
      </c>
      <c r="EA55" s="1802">
        <v>1.287001286989186E-3</v>
      </c>
      <c r="EB55" s="1802">
        <v>2.5787419246831759E-2</v>
      </c>
      <c r="EC55" s="1802">
        <v>0.15986407405160225</v>
      </c>
      <c r="ED55" s="1802">
        <v>0.32356262277539305</v>
      </c>
      <c r="EE55" s="1802">
        <v>0.30888845598153986</v>
      </c>
      <c r="EF55" s="1802">
        <v>0.26813728985835633</v>
      </c>
      <c r="EG55" s="1802">
        <v>3.3528710434751439E-2</v>
      </c>
      <c r="EH55" s="1802">
        <v>0.86809379216132021</v>
      </c>
      <c r="EI55" s="1802">
        <v>1.4310228596040155E-3</v>
      </c>
      <c r="EJ55" s="1802">
        <v>2.5795069255543535E-2</v>
      </c>
      <c r="EK55" s="1802">
        <v>0.13776589702994219</v>
      </c>
      <c r="EL55" s="1802">
        <v>0.24565243238935552</v>
      </c>
      <c r="EM55" s="1802">
        <v>0.27684181999651603</v>
      </c>
      <c r="EN55" s="1802">
        <v>0.16117255002919839</v>
      </c>
      <c r="EO55" s="1802">
        <v>1.9435000601160771E-2</v>
      </c>
      <c r="EP55" s="1804">
        <v>0.21186982820419445</v>
      </c>
      <c r="EQ55" s="1792"/>
    </row>
    <row r="56" spans="1:147" ht="17.100000000000001" customHeight="1">
      <c r="A56" s="2641" t="s">
        <v>118</v>
      </c>
      <c r="B56" s="2641"/>
      <c r="C56" s="2641"/>
      <c r="D56" s="107"/>
      <c r="E56" s="1811"/>
      <c r="F56" s="1428"/>
      <c r="G56" s="1428"/>
      <c r="H56" s="1428"/>
      <c r="I56" s="1428"/>
      <c r="J56" s="1428"/>
      <c r="K56" s="1428"/>
      <c r="L56" s="1428"/>
      <c r="M56" s="1428"/>
      <c r="N56" s="1428"/>
      <c r="O56" s="1428"/>
      <c r="P56" s="1428"/>
      <c r="Q56" s="1428"/>
      <c r="R56" s="1428"/>
      <c r="S56" s="1428"/>
      <c r="T56" s="1428"/>
      <c r="U56" s="1428"/>
      <c r="V56" s="1428"/>
      <c r="W56" s="1428"/>
      <c r="X56" s="1428"/>
      <c r="Y56" s="1428"/>
      <c r="Z56" s="1428"/>
      <c r="AA56" s="1428"/>
      <c r="AB56" s="1428"/>
      <c r="AC56" s="1428"/>
      <c r="AD56" s="1428"/>
      <c r="AE56" s="1428"/>
      <c r="AF56" s="1428"/>
      <c r="AG56" s="1428"/>
      <c r="AH56" s="1428"/>
      <c r="AI56" s="1428"/>
      <c r="AJ56" s="1428"/>
      <c r="AK56" s="1428"/>
      <c r="AL56" s="1428"/>
      <c r="AM56" s="1428"/>
      <c r="AN56" s="1428"/>
      <c r="AO56" s="1428"/>
      <c r="AP56" s="1428"/>
      <c r="AQ56" s="1428"/>
      <c r="AR56" s="1428"/>
      <c r="AS56" s="1428"/>
      <c r="AT56" s="1428"/>
      <c r="AU56" s="2641" t="s">
        <v>118</v>
      </c>
      <c r="AV56" s="2641"/>
      <c r="AW56" s="2641"/>
      <c r="AX56" s="107"/>
      <c r="AY56" s="1813"/>
      <c r="AZ56" s="1431"/>
      <c r="BA56" s="1431"/>
      <c r="BB56" s="1431"/>
      <c r="BC56" s="1431"/>
      <c r="BD56" s="1431"/>
      <c r="BE56" s="1431"/>
      <c r="BF56" s="1431"/>
      <c r="BG56" s="1431"/>
      <c r="BH56" s="1431"/>
      <c r="BI56" s="1431"/>
      <c r="BJ56" s="1431"/>
      <c r="BK56" s="1431"/>
      <c r="BL56" s="1431"/>
      <c r="BM56" s="1431"/>
      <c r="BN56" s="1431"/>
      <c r="BO56" s="1431"/>
      <c r="BP56" s="1431"/>
      <c r="BQ56" s="1431"/>
      <c r="BR56" s="1431"/>
      <c r="BS56" s="1431"/>
      <c r="BT56" s="1431"/>
      <c r="BU56" s="1431"/>
      <c r="BV56" s="1431"/>
      <c r="BW56" s="1431"/>
      <c r="BX56" s="1431"/>
      <c r="BY56" s="3128"/>
      <c r="BZ56" s="2495" t="s">
        <v>1964</v>
      </c>
      <c r="CA56" s="1801">
        <v>4.974582605270701</v>
      </c>
      <c r="CB56" s="1802">
        <v>0.95267337938629859</v>
      </c>
      <c r="CC56" s="1802">
        <v>1.4425330880655339E-2</v>
      </c>
      <c r="CD56" s="1802">
        <v>2.3395024994729306E-2</v>
      </c>
      <c r="CE56" s="1802">
        <v>0.23764920790194305</v>
      </c>
      <c r="CF56" s="1802">
        <v>0.31072449922201512</v>
      </c>
      <c r="CG56" s="1802">
        <v>0.15940157694375093</v>
      </c>
      <c r="CH56" s="1802">
        <v>0.17710185451158744</v>
      </c>
      <c r="CI56" s="1802">
        <v>2.9975884931617573E-2</v>
      </c>
      <c r="CJ56" s="1803">
        <v>1.0192704102389305</v>
      </c>
      <c r="CK56" s="1802">
        <v>0.24284554535547243</v>
      </c>
      <c r="CL56" s="1803">
        <v>0</v>
      </c>
      <c r="CM56" s="1803">
        <v>0</v>
      </c>
      <c r="CN56" s="1802">
        <v>3.0186460837408908E-2</v>
      </c>
      <c r="CO56" s="1802">
        <v>3.5883126576262227E-2</v>
      </c>
      <c r="CP56" s="1802">
        <v>7.3929359464913275E-2</v>
      </c>
      <c r="CQ56" s="1802">
        <v>6.2623882615426063E-2</v>
      </c>
      <c r="CR56" s="1802">
        <v>4.0222715861461894E-2</v>
      </c>
      <c r="CS56" s="1802">
        <v>0.43463374987620512</v>
      </c>
      <c r="CT56" s="1803">
        <v>0</v>
      </c>
      <c r="CU56" s="1803">
        <v>0</v>
      </c>
      <c r="CV56" s="1802">
        <v>3.4332394034586287E-2</v>
      </c>
      <c r="CW56" s="1802">
        <v>8.3967242921935401E-2</v>
      </c>
      <c r="CX56" s="1802">
        <v>0.15399142750391595</v>
      </c>
      <c r="CY56" s="1802">
        <v>0.11589033427555247</v>
      </c>
      <c r="CZ56" s="1802">
        <v>4.6452351140215058E-2</v>
      </c>
      <c r="DA56" s="1802">
        <v>0.34179111500725334</v>
      </c>
      <c r="DB56" s="1803">
        <v>0</v>
      </c>
      <c r="DC56" s="1803">
        <v>0</v>
      </c>
      <c r="DD56" s="1802">
        <v>5.1300678427110148E-2</v>
      </c>
      <c r="DE56" s="1802">
        <v>0.11421924678919024</v>
      </c>
      <c r="DF56" s="1802">
        <v>9.4067759736656362E-2</v>
      </c>
      <c r="DG56" s="1802">
        <v>3.3217287589238302E-2</v>
      </c>
      <c r="DH56" s="1802">
        <v>4.8986142465058211E-2</v>
      </c>
      <c r="DI56" s="1802">
        <v>0.77763501957016345</v>
      </c>
      <c r="DJ56" s="1803">
        <v>0</v>
      </c>
      <c r="DK56" s="1802">
        <v>1.7179244770640267E-2</v>
      </c>
      <c r="DL56" s="1802">
        <v>0.14867821471923753</v>
      </c>
      <c r="DM56" s="1802">
        <v>0.33848551177194852</v>
      </c>
      <c r="DN56" s="1802">
        <v>0.18481223251121345</v>
      </c>
      <c r="DO56" s="1802">
        <v>8.5738949660485897E-2</v>
      </c>
      <c r="DP56" s="1802">
        <v>2.7408661366378063E-3</v>
      </c>
      <c r="DQ56" s="1802">
        <v>0.20560682899586491</v>
      </c>
      <c r="DR56" s="1803">
        <v>0</v>
      </c>
      <c r="DS56" s="1803">
        <v>0</v>
      </c>
      <c r="DT56" s="1802">
        <v>2.0415673822602919E-2</v>
      </c>
      <c r="DU56" s="1802">
        <v>7.8447487562614174E-2</v>
      </c>
      <c r="DV56" s="1802">
        <v>5.9200688552797393E-2</v>
      </c>
      <c r="DW56" s="1802">
        <v>3.4594276009911155E-2</v>
      </c>
      <c r="DX56" s="1802">
        <v>1.2948703047939266E-2</v>
      </c>
      <c r="DY56" s="1803">
        <v>1.7492396983994107</v>
      </c>
      <c r="DZ56" s="1803">
        <v>1.0232107309908314</v>
      </c>
      <c r="EA56" s="1803">
        <v>0</v>
      </c>
      <c r="EB56" s="1802">
        <v>5.6603481232198861E-2</v>
      </c>
      <c r="EC56" s="1802">
        <v>7.5234499250365003E-2</v>
      </c>
      <c r="ED56" s="1802">
        <v>0.21138079509151733</v>
      </c>
      <c r="EE56" s="1802">
        <v>0.40972433733886177</v>
      </c>
      <c r="EF56" s="1802">
        <v>0.22535176756712053</v>
      </c>
      <c r="EG56" s="1802">
        <v>4.4915850510768004E-2</v>
      </c>
      <c r="EH56" s="1802">
        <v>0.72602896740857903</v>
      </c>
      <c r="EI56" s="1803">
        <v>0</v>
      </c>
      <c r="EJ56" s="1802">
        <v>6.9922212306656101E-2</v>
      </c>
      <c r="EK56" s="1802">
        <v>0.16759062735777727</v>
      </c>
      <c r="EL56" s="1802">
        <v>0.20470701150261431</v>
      </c>
      <c r="EM56" s="1802">
        <v>0.19566721569914847</v>
      </c>
      <c r="EN56" s="1802">
        <v>7.578334682138127E-2</v>
      </c>
      <c r="EO56" s="1802">
        <v>1.2358553721001645E-2</v>
      </c>
      <c r="EP56" s="1804">
        <v>0.27015726868003198</v>
      </c>
      <c r="EQ56" s="1792"/>
    </row>
    <row r="57" spans="1:147" ht="17.100000000000001" customHeight="1">
      <c r="A57" s="2639" t="s">
        <v>22</v>
      </c>
      <c r="B57" s="2639" t="s">
        <v>22</v>
      </c>
      <c r="C57" s="1246"/>
      <c r="D57" s="107"/>
      <c r="E57" s="1811">
        <f>CA58</f>
        <v>11.349679204704319</v>
      </c>
      <c r="F57" s="1428">
        <f t="shared" ref="F57:AT57" si="44">CB58</f>
        <v>1.6877299698249746</v>
      </c>
      <c r="G57" s="1428">
        <f t="shared" si="44"/>
        <v>1.4339025947680761E-3</v>
      </c>
      <c r="H57" s="1428">
        <f t="shared" si="44"/>
        <v>1.6254761430737365E-2</v>
      </c>
      <c r="I57" s="1428">
        <f t="shared" si="44"/>
        <v>0.18634293303202901</v>
      </c>
      <c r="J57" s="1428">
        <f t="shared" si="44"/>
        <v>0.41610252006411419</v>
      </c>
      <c r="K57" s="1428">
        <f t="shared" si="44"/>
        <v>0.56167127432673558</v>
      </c>
      <c r="L57" s="1428">
        <f t="shared" si="44"/>
        <v>0.42184396205539332</v>
      </c>
      <c r="M57" s="1428">
        <f t="shared" si="44"/>
        <v>8.4080616321199481E-2</v>
      </c>
      <c r="N57" s="1428">
        <f t="shared" si="44"/>
        <v>4.2192864570444915</v>
      </c>
      <c r="O57" s="1428">
        <f t="shared" si="44"/>
        <v>0.85998659018347445</v>
      </c>
      <c r="P57" s="1428">
        <f t="shared" si="44"/>
        <v>0</v>
      </c>
      <c r="Q57" s="1428">
        <f t="shared" si="44"/>
        <v>3.3376736484498959E-2</v>
      </c>
      <c r="R57" s="1428">
        <f t="shared" si="44"/>
        <v>0.13458009434620868</v>
      </c>
      <c r="S57" s="1428">
        <f t="shared" si="44"/>
        <v>0.22510516181232143</v>
      </c>
      <c r="T57" s="1428">
        <f t="shared" si="44"/>
        <v>0.22654982794886666</v>
      </c>
      <c r="U57" s="1428">
        <f t="shared" si="44"/>
        <v>0.15645185917705717</v>
      </c>
      <c r="V57" s="1428">
        <f t="shared" si="44"/>
        <v>8.3922910414522559E-2</v>
      </c>
      <c r="W57" s="1428">
        <f t="shared" si="44"/>
        <v>1.0296993917893693</v>
      </c>
      <c r="X57" s="1428">
        <f t="shared" si="44"/>
        <v>0</v>
      </c>
      <c r="Y57" s="1428">
        <f t="shared" si="44"/>
        <v>6.3239113442562396E-3</v>
      </c>
      <c r="Z57" s="1428">
        <f t="shared" si="44"/>
        <v>0.11736693499905569</v>
      </c>
      <c r="AA57" s="1428">
        <f t="shared" si="44"/>
        <v>0.33090485714534884</v>
      </c>
      <c r="AB57" s="1428">
        <f t="shared" si="44"/>
        <v>0.37688854383618076</v>
      </c>
      <c r="AC57" s="1428">
        <f t="shared" si="44"/>
        <v>0.16966133828683996</v>
      </c>
      <c r="AD57" s="1428">
        <f t="shared" si="44"/>
        <v>2.855380617768746E-2</v>
      </c>
      <c r="AE57" s="1428">
        <f t="shared" si="44"/>
        <v>2.3296004750716421</v>
      </c>
      <c r="AF57" s="1428">
        <f t="shared" si="44"/>
        <v>6.2973794550166785E-4</v>
      </c>
      <c r="AG57" s="1428">
        <f t="shared" si="44"/>
        <v>0.12858331340526605</v>
      </c>
      <c r="AH57" s="1428">
        <f t="shared" si="44"/>
        <v>0.71011646773371506</v>
      </c>
      <c r="AI57" s="1428">
        <f t="shared" si="44"/>
        <v>0.70698709389820391</v>
      </c>
      <c r="AJ57" s="1428">
        <f t="shared" si="44"/>
        <v>0.516163268098637</v>
      </c>
      <c r="AK57" s="1428">
        <f t="shared" si="44"/>
        <v>0.22164903685666296</v>
      </c>
      <c r="AL57" s="1428">
        <f t="shared" si="44"/>
        <v>4.5471557133654236E-2</v>
      </c>
      <c r="AM57" s="1428">
        <f t="shared" si="44"/>
        <v>1.414841701370706</v>
      </c>
      <c r="AN57" s="1428">
        <f t="shared" si="44"/>
        <v>1.2055598656800467E-3</v>
      </c>
      <c r="AO57" s="1428">
        <f t="shared" si="44"/>
        <v>8.0702699886718909E-2</v>
      </c>
      <c r="AP57" s="1428">
        <f t="shared" si="44"/>
        <v>0.41016669677651058</v>
      </c>
      <c r="AQ57" s="1428">
        <f t="shared" si="44"/>
        <v>0.44785336059876085</v>
      </c>
      <c r="AR57" s="1428">
        <f t="shared" si="44"/>
        <v>0.33675213360699707</v>
      </c>
      <c r="AS57" s="1428">
        <f t="shared" si="44"/>
        <v>0.12427614821014911</v>
      </c>
      <c r="AT57" s="1428">
        <f t="shared" si="44"/>
        <v>1.388510242589179E-2</v>
      </c>
      <c r="AU57" s="2639" t="s">
        <v>22</v>
      </c>
      <c r="AV57" s="2639" t="s">
        <v>22</v>
      </c>
      <c r="AW57" s="1479"/>
      <c r="AX57" s="107"/>
      <c r="AY57" s="1813">
        <f>DQ58</f>
        <v>0.53788916346859006</v>
      </c>
      <c r="AZ57" s="1431">
        <f t="shared" ref="AZ57:BX57" si="45">DR58</f>
        <v>3.1210089386954883E-3</v>
      </c>
      <c r="BA57" s="1431">
        <f t="shared" si="45"/>
        <v>3.0664897870198927E-2</v>
      </c>
      <c r="BB57" s="1431">
        <f t="shared" si="45"/>
        <v>8.7231488716591782E-2</v>
      </c>
      <c r="BC57" s="1431">
        <f t="shared" si="45"/>
        <v>0.1796086253605782</v>
      </c>
      <c r="BD57" s="1431">
        <f t="shared" si="45"/>
        <v>0.14459648089917451</v>
      </c>
      <c r="BE57" s="1431">
        <f t="shared" si="45"/>
        <v>7.0839158625941229E-2</v>
      </c>
      <c r="BF57" s="1431">
        <f t="shared" si="45"/>
        <v>2.1827503057409912E-2</v>
      </c>
      <c r="BG57" s="1431">
        <f t="shared" si="45"/>
        <v>3.3031795540845112</v>
      </c>
      <c r="BH57" s="1431">
        <f t="shared" si="45"/>
        <v>1.6765175396054302</v>
      </c>
      <c r="BI57" s="1431">
        <f t="shared" si="45"/>
        <v>8.7655831240956137E-4</v>
      </c>
      <c r="BJ57" s="1431">
        <f t="shared" si="45"/>
        <v>5.3023250308677543E-2</v>
      </c>
      <c r="BK57" s="1431">
        <f t="shared" si="45"/>
        <v>0.25186366366741564</v>
      </c>
      <c r="BL57" s="1431">
        <f t="shared" si="45"/>
        <v>0.46368165939147643</v>
      </c>
      <c r="BM57" s="1431">
        <f t="shared" si="45"/>
        <v>0.55022795606125707</v>
      </c>
      <c r="BN57" s="1431">
        <f t="shared" si="45"/>
        <v>0.29652234527061822</v>
      </c>
      <c r="BO57" s="1431">
        <f t="shared" si="45"/>
        <v>6.0322106593575321E-2</v>
      </c>
      <c r="BP57" s="1431">
        <f t="shared" si="45"/>
        <v>1.626662014479082</v>
      </c>
      <c r="BQ57" s="1431">
        <f t="shared" si="45"/>
        <v>8.6661219922159853E-3</v>
      </c>
      <c r="BR57" s="1431">
        <f t="shared" si="45"/>
        <v>7.5491146210219004E-2</v>
      </c>
      <c r="BS57" s="1431">
        <f t="shared" si="45"/>
        <v>0.32851459519803394</v>
      </c>
      <c r="BT57" s="1431">
        <f t="shared" si="45"/>
        <v>0.47382294110673051</v>
      </c>
      <c r="BU57" s="1431">
        <f t="shared" si="45"/>
        <v>0.46610688847678888</v>
      </c>
      <c r="BV57" s="1431">
        <f t="shared" si="45"/>
        <v>0.23512072139533904</v>
      </c>
      <c r="BW57" s="1431">
        <f t="shared" si="45"/>
        <v>3.8939600099754557E-2</v>
      </c>
      <c r="BX57" s="1431">
        <f t="shared" si="45"/>
        <v>0.18675235891106862</v>
      </c>
      <c r="BY57" s="3128"/>
      <c r="BZ57" s="2495" t="s">
        <v>1965</v>
      </c>
      <c r="CA57" s="1801">
        <v>6.6422120015778807</v>
      </c>
      <c r="CB57" s="1803">
        <v>1.2324347046084165</v>
      </c>
      <c r="CC57" s="1803">
        <v>0</v>
      </c>
      <c r="CD57" s="1802">
        <v>9.1201953532778508E-3</v>
      </c>
      <c r="CE57" s="1802">
        <v>0.19648727972480867</v>
      </c>
      <c r="CF57" s="1802">
        <v>0.27759188172949889</v>
      </c>
      <c r="CG57" s="1802">
        <v>0.5506115833848142</v>
      </c>
      <c r="CH57" s="1802">
        <v>0.18149440620836083</v>
      </c>
      <c r="CI57" s="1802">
        <v>1.7129358207656049E-2</v>
      </c>
      <c r="CJ57" s="1803">
        <v>1.303151396790571</v>
      </c>
      <c r="CK57" s="1802">
        <v>0.48593209620097116</v>
      </c>
      <c r="CL57" s="1803">
        <v>0</v>
      </c>
      <c r="CM57" s="1803">
        <v>0</v>
      </c>
      <c r="CN57" s="1802">
        <v>8.8704597920450257E-3</v>
      </c>
      <c r="CO57" s="1802">
        <v>0.10041476737434814</v>
      </c>
      <c r="CP57" s="1802">
        <v>0.26759709742291843</v>
      </c>
      <c r="CQ57" s="1802">
        <v>9.5983834798989323E-2</v>
      </c>
      <c r="CR57" s="1802">
        <v>1.3065936812670211E-2</v>
      </c>
      <c r="CS57" s="1802">
        <v>0.55071685525890157</v>
      </c>
      <c r="CT57" s="1803">
        <v>0</v>
      </c>
      <c r="CU57" s="1803">
        <v>0</v>
      </c>
      <c r="CV57" s="1802">
        <v>7.3846886644695811E-2</v>
      </c>
      <c r="CW57" s="1802">
        <v>7.6896803952559101E-2</v>
      </c>
      <c r="CX57" s="1802">
        <v>0.25022860248318363</v>
      </c>
      <c r="CY57" s="1802">
        <v>0.1342556888717549</v>
      </c>
      <c r="CZ57" s="1802">
        <v>1.5488873306708093E-2</v>
      </c>
      <c r="DA57" s="1802">
        <v>0.26650244533069828</v>
      </c>
      <c r="DB57" s="1803">
        <v>0</v>
      </c>
      <c r="DC57" s="1802">
        <v>9.1201953532778508E-3</v>
      </c>
      <c r="DD57" s="1802">
        <v>6.9144733036718406E-2</v>
      </c>
      <c r="DE57" s="1802">
        <v>0.12875002235697264</v>
      </c>
      <c r="DF57" s="1802">
        <v>3.2450243456499293E-2</v>
      </c>
      <c r="DG57" s="1802">
        <v>2.7037251127230117E-2</v>
      </c>
      <c r="DH57" s="1803">
        <v>0</v>
      </c>
      <c r="DI57" s="1802">
        <v>0.47651126185624615</v>
      </c>
      <c r="DJ57" s="1803">
        <v>0</v>
      </c>
      <c r="DK57" s="1802">
        <v>5.1983420318945213E-2</v>
      </c>
      <c r="DL57" s="1802">
        <v>4.9759277885878563E-2</v>
      </c>
      <c r="DM57" s="1802">
        <v>0.24100603014724631</v>
      </c>
      <c r="DN57" s="1802">
        <v>0.12932730360815356</v>
      </c>
      <c r="DO57" s="1802">
        <v>4.4352298960225129E-3</v>
      </c>
      <c r="DP57" s="1803">
        <v>0</v>
      </c>
      <c r="DQ57" s="1802">
        <v>0.33562474555606192</v>
      </c>
      <c r="DR57" s="1803">
        <v>0</v>
      </c>
      <c r="DS57" s="1803">
        <v>0</v>
      </c>
      <c r="DT57" s="1802">
        <v>8.2979503614754563E-2</v>
      </c>
      <c r="DU57" s="1802">
        <v>2.9163012201034798E-2</v>
      </c>
      <c r="DV57" s="1802">
        <v>0.12955949108267134</v>
      </c>
      <c r="DW57" s="1802">
        <v>7.4264491031591634E-2</v>
      </c>
      <c r="DX57" s="1802">
        <v>1.9658247626009553E-2</v>
      </c>
      <c r="DY57" s="1803">
        <v>3.2852520174777164</v>
      </c>
      <c r="DZ57" s="1803">
        <v>1.6407447559926021</v>
      </c>
      <c r="EA57" s="1803">
        <v>0</v>
      </c>
      <c r="EB57" s="1803">
        <v>0</v>
      </c>
      <c r="EC57" s="1802">
        <v>0.37513864826843801</v>
      </c>
      <c r="ED57" s="1802">
        <v>0.42771678228367099</v>
      </c>
      <c r="EE57" s="1802">
        <v>0.53591067456870378</v>
      </c>
      <c r="EF57" s="1802">
        <v>0.29408716795300432</v>
      </c>
      <c r="EG57" s="1802">
        <v>7.8914829187847185E-3</v>
      </c>
      <c r="EH57" s="1803">
        <v>1.6445072614851139</v>
      </c>
      <c r="EI57" s="1803">
        <v>0</v>
      </c>
      <c r="EJ57" s="1802">
        <v>8.9909249376420419E-2</v>
      </c>
      <c r="EK57" s="1802">
        <v>0.42435901553598648</v>
      </c>
      <c r="EL57" s="1802">
        <v>0.35059558169489258</v>
      </c>
      <c r="EM57" s="1802">
        <v>0.56396196562872347</v>
      </c>
      <c r="EN57" s="1802">
        <v>0.15438866026088952</v>
      </c>
      <c r="EO57" s="1802">
        <v>6.1292788988201646E-2</v>
      </c>
      <c r="EP57" s="1804">
        <v>9.2378752888713327E-3</v>
      </c>
      <c r="EQ57" s="1792"/>
    </row>
    <row r="58" spans="1:147" ht="17.100000000000001" customHeight="1">
      <c r="A58" s="1244"/>
      <c r="B58" s="1244" t="s">
        <v>385</v>
      </c>
      <c r="C58" s="1244"/>
      <c r="D58" s="811"/>
      <c r="E58" s="1811">
        <f>CA60</f>
        <v>8.342059782106098</v>
      </c>
      <c r="F58" s="1428">
        <f t="shared" ref="F58:U61" si="46">CB60</f>
        <v>1.2808592516380382</v>
      </c>
      <c r="G58" s="1428">
        <f t="shared" si="46"/>
        <v>1.7873285495905011E-3</v>
      </c>
      <c r="H58" s="1428">
        <f t="shared" si="46"/>
        <v>1.4028396922275492E-2</v>
      </c>
      <c r="I58" s="1428">
        <f t="shared" si="46"/>
        <v>0.17371871043559944</v>
      </c>
      <c r="J58" s="1428">
        <f t="shared" si="46"/>
        <v>0.3558630726613693</v>
      </c>
      <c r="K58" s="1428">
        <f t="shared" si="46"/>
        <v>0.38334879362762797</v>
      </c>
      <c r="L58" s="1428">
        <f t="shared" si="46"/>
        <v>0.28450935479912115</v>
      </c>
      <c r="M58" s="1428">
        <f t="shared" si="46"/>
        <v>6.7603594642455023E-2</v>
      </c>
      <c r="N58" s="1428">
        <f t="shared" si="46"/>
        <v>2.6315680912608017</v>
      </c>
      <c r="O58" s="1428">
        <f t="shared" si="46"/>
        <v>0.76102421583098012</v>
      </c>
      <c r="P58" s="1428">
        <f t="shared" si="46"/>
        <v>0</v>
      </c>
      <c r="Q58" s="1428">
        <f t="shared" si="46"/>
        <v>3.0738014537147532E-2</v>
      </c>
      <c r="R58" s="1428">
        <f t="shared" si="46"/>
        <v>9.8506730792321015E-2</v>
      </c>
      <c r="S58" s="1428">
        <f t="shared" si="46"/>
        <v>0.19341813597848881</v>
      </c>
      <c r="T58" s="1428">
        <f t="shared" si="46"/>
        <v>0.22056245226444524</v>
      </c>
      <c r="U58" s="1428">
        <f t="shared" si="46"/>
        <v>0.13753610323994828</v>
      </c>
      <c r="V58" s="1428">
        <f t="shared" ref="V58:AK61" si="47">CR60</f>
        <v>8.026277901862984E-2</v>
      </c>
      <c r="W58" s="1428">
        <f t="shared" si="47"/>
        <v>0.74975992033695882</v>
      </c>
      <c r="X58" s="1428">
        <f t="shared" si="47"/>
        <v>0</v>
      </c>
      <c r="Y58" s="1428">
        <f t="shared" si="47"/>
        <v>2.9005519687218843E-3</v>
      </c>
      <c r="Z58" s="1428">
        <f t="shared" si="47"/>
        <v>9.8222768394817209E-2</v>
      </c>
      <c r="AA58" s="1428">
        <f t="shared" si="47"/>
        <v>0.26599583189503828</v>
      </c>
      <c r="AB58" s="1428">
        <f t="shared" si="47"/>
        <v>0.24258772973404866</v>
      </c>
      <c r="AC58" s="1428">
        <f t="shared" si="47"/>
        <v>0.11202504317994436</v>
      </c>
      <c r="AD58" s="1428">
        <f t="shared" si="47"/>
        <v>2.8027995164388773E-2</v>
      </c>
      <c r="AE58" s="1428">
        <f t="shared" si="47"/>
        <v>1.1207839550928649</v>
      </c>
      <c r="AF58" s="1428">
        <f t="shared" si="47"/>
        <v>6.2106307459778253E-4</v>
      </c>
      <c r="AG58" s="1428">
        <f t="shared" si="47"/>
        <v>5.1781691142004968E-2</v>
      </c>
      <c r="AH58" s="1428">
        <f t="shared" si="47"/>
        <v>0.34732876713841465</v>
      </c>
      <c r="AI58" s="1428">
        <f t="shared" si="47"/>
        <v>0.35488687675420821</v>
      </c>
      <c r="AJ58" s="1428">
        <f t="shared" si="47"/>
        <v>0.23863906035862728</v>
      </c>
      <c r="AK58" s="1428">
        <f t="shared" si="47"/>
        <v>8.7431963609691743E-2</v>
      </c>
      <c r="AL58" s="1428">
        <f t="shared" ref="AL58:AT61" si="48">DH60</f>
        <v>4.0094533015320309E-2</v>
      </c>
      <c r="AM58" s="1428">
        <f t="shared" si="48"/>
        <v>1.0021229483727467</v>
      </c>
      <c r="AN58" s="1428">
        <f t="shared" si="48"/>
        <v>1.6389164468539718E-4</v>
      </c>
      <c r="AO58" s="1428">
        <f t="shared" si="48"/>
        <v>6.2211399799569418E-2</v>
      </c>
      <c r="AP58" s="1428">
        <f t="shared" si="48"/>
        <v>0.2803246058701408</v>
      </c>
      <c r="AQ58" s="1428">
        <f t="shared" si="48"/>
        <v>0.3195953141411228</v>
      </c>
      <c r="AR58" s="1428">
        <f t="shared" si="48"/>
        <v>0.24508961958176848</v>
      </c>
      <c r="AS58" s="1428">
        <f t="shared" si="48"/>
        <v>8.399919925482062E-2</v>
      </c>
      <c r="AT58" s="1428">
        <f t="shared" si="48"/>
        <v>1.073891808063945E-2</v>
      </c>
      <c r="AU58" s="1477"/>
      <c r="AV58" s="1477" t="s">
        <v>385</v>
      </c>
      <c r="AW58" s="1477"/>
      <c r="AX58" s="811"/>
      <c r="AY58" s="1813">
        <f>DQ60</f>
        <v>0.3878960344162215</v>
      </c>
      <c r="AZ58" s="1431">
        <f t="shared" ref="AZ58:BO61" si="49">DR60</f>
        <v>3.8902700922720927E-3</v>
      </c>
      <c r="BA58" s="1431">
        <f t="shared" si="49"/>
        <v>1.9114640333702144E-2</v>
      </c>
      <c r="BB58" s="1431">
        <f t="shared" si="49"/>
        <v>4.3285857655262362E-2</v>
      </c>
      <c r="BC58" s="1431">
        <f t="shared" si="49"/>
        <v>0.12870309687405357</v>
      </c>
      <c r="BD58" s="1431">
        <f t="shared" si="49"/>
        <v>0.11850374355509133</v>
      </c>
      <c r="BE58" s="1431">
        <f t="shared" si="49"/>
        <v>5.4154347550811832E-2</v>
      </c>
      <c r="BF58" s="1431">
        <f t="shared" si="49"/>
        <v>2.0244078355028127E-2</v>
      </c>
      <c r="BG58" s="1431">
        <f t="shared" si="49"/>
        <v>2.8279800348725033</v>
      </c>
      <c r="BH58" s="1431">
        <f t="shared" si="49"/>
        <v>1.4951875908030101</v>
      </c>
      <c r="BI58" s="1431">
        <f t="shared" si="49"/>
        <v>1.0926109645571017E-3</v>
      </c>
      <c r="BJ58" s="1431">
        <f t="shared" si="49"/>
        <v>3.6271144164345515E-2</v>
      </c>
      <c r="BK58" s="1431">
        <f t="shared" si="49"/>
        <v>0.2247864257559534</v>
      </c>
      <c r="BL58" s="1431">
        <f t="shared" si="49"/>
        <v>0.40589073355340183</v>
      </c>
      <c r="BM58" s="1431">
        <f t="shared" si="49"/>
        <v>0.49677324643408116</v>
      </c>
      <c r="BN58" s="1431">
        <f t="shared" si="49"/>
        <v>0.28521892053639331</v>
      </c>
      <c r="BO58" s="1431">
        <f t="shared" si="49"/>
        <v>4.5154509394277183E-2</v>
      </c>
      <c r="BP58" s="1431">
        <f t="shared" ref="BP58:BX61" si="50">EH60</f>
        <v>1.3327924440694925</v>
      </c>
      <c r="BQ58" s="1431">
        <f t="shared" si="50"/>
        <v>8.408222874009226E-3</v>
      </c>
      <c r="BR58" s="1431">
        <f t="shared" si="50"/>
        <v>6.4704547869875367E-2</v>
      </c>
      <c r="BS58" s="1431">
        <f t="shared" si="50"/>
        <v>0.25848379792099657</v>
      </c>
      <c r="BT58" s="1431">
        <f t="shared" si="50"/>
        <v>0.39928275637414273</v>
      </c>
      <c r="BU58" s="1431">
        <f t="shared" si="50"/>
        <v>0.36748426886978719</v>
      </c>
      <c r="BV58" s="1431">
        <f t="shared" si="50"/>
        <v>0.20091400816345739</v>
      </c>
      <c r="BW58" s="1431">
        <f t="shared" si="50"/>
        <v>3.3514841997223939E-2</v>
      </c>
      <c r="BX58" s="1431">
        <f t="shared" si="50"/>
        <v>0.21163342154578973</v>
      </c>
      <c r="BY58" s="3128" t="s">
        <v>1966</v>
      </c>
      <c r="BZ58" s="2495" t="s">
        <v>1967</v>
      </c>
      <c r="CA58" s="1801">
        <v>11.349679204704319</v>
      </c>
      <c r="CB58" s="1803">
        <v>1.6877299698249746</v>
      </c>
      <c r="CC58" s="1802">
        <v>1.4339025947680761E-3</v>
      </c>
      <c r="CD58" s="1802">
        <v>1.6254761430737365E-2</v>
      </c>
      <c r="CE58" s="1802">
        <v>0.18634293303202901</v>
      </c>
      <c r="CF58" s="1802">
        <v>0.41610252006411419</v>
      </c>
      <c r="CG58" s="1802">
        <v>0.56167127432673558</v>
      </c>
      <c r="CH58" s="1802">
        <v>0.42184396205539332</v>
      </c>
      <c r="CI58" s="1802">
        <v>8.4080616321199481E-2</v>
      </c>
      <c r="CJ58" s="1803">
        <v>4.2192864570444915</v>
      </c>
      <c r="CK58" s="1802">
        <v>0.85998659018347445</v>
      </c>
      <c r="CL58" s="1803">
        <v>0</v>
      </c>
      <c r="CM58" s="1802">
        <v>3.3376736484498959E-2</v>
      </c>
      <c r="CN58" s="1802">
        <v>0.13458009434620868</v>
      </c>
      <c r="CO58" s="1802">
        <v>0.22510516181232143</v>
      </c>
      <c r="CP58" s="1802">
        <v>0.22654982794886666</v>
      </c>
      <c r="CQ58" s="1802">
        <v>0.15645185917705717</v>
      </c>
      <c r="CR58" s="1802">
        <v>8.3922910414522559E-2</v>
      </c>
      <c r="CS58" s="1803">
        <v>1.0296993917893693</v>
      </c>
      <c r="CT58" s="1803">
        <v>0</v>
      </c>
      <c r="CU58" s="1802">
        <v>6.3239113442562396E-3</v>
      </c>
      <c r="CV58" s="1802">
        <v>0.11736693499905569</v>
      </c>
      <c r="CW58" s="1802">
        <v>0.33090485714534884</v>
      </c>
      <c r="CX58" s="1802">
        <v>0.37688854383618076</v>
      </c>
      <c r="CY58" s="1802">
        <v>0.16966133828683996</v>
      </c>
      <c r="CZ58" s="1802">
        <v>2.855380617768746E-2</v>
      </c>
      <c r="DA58" s="1803">
        <v>2.3296004750716421</v>
      </c>
      <c r="DB58" s="1802">
        <v>6.2973794550166785E-4</v>
      </c>
      <c r="DC58" s="1802">
        <v>0.12858331340526605</v>
      </c>
      <c r="DD58" s="1802">
        <v>0.71011646773371506</v>
      </c>
      <c r="DE58" s="1802">
        <v>0.70698709389820391</v>
      </c>
      <c r="DF58" s="1802">
        <v>0.516163268098637</v>
      </c>
      <c r="DG58" s="1802">
        <v>0.22164903685666296</v>
      </c>
      <c r="DH58" s="1802">
        <v>4.5471557133654236E-2</v>
      </c>
      <c r="DI58" s="1803">
        <v>1.414841701370706</v>
      </c>
      <c r="DJ58" s="1802">
        <v>1.2055598656800467E-3</v>
      </c>
      <c r="DK58" s="1802">
        <v>8.0702699886718909E-2</v>
      </c>
      <c r="DL58" s="1802">
        <v>0.41016669677651058</v>
      </c>
      <c r="DM58" s="1802">
        <v>0.44785336059876085</v>
      </c>
      <c r="DN58" s="1802">
        <v>0.33675213360699707</v>
      </c>
      <c r="DO58" s="1802">
        <v>0.12427614821014911</v>
      </c>
      <c r="DP58" s="1802">
        <v>1.388510242589179E-2</v>
      </c>
      <c r="DQ58" s="1802">
        <v>0.53788916346859006</v>
      </c>
      <c r="DR58" s="1802">
        <v>3.1210089386954883E-3</v>
      </c>
      <c r="DS58" s="1802">
        <v>3.0664897870198927E-2</v>
      </c>
      <c r="DT58" s="1802">
        <v>8.7231488716591782E-2</v>
      </c>
      <c r="DU58" s="1802">
        <v>0.1796086253605782</v>
      </c>
      <c r="DV58" s="1802">
        <v>0.14459648089917451</v>
      </c>
      <c r="DW58" s="1802">
        <v>7.0839158625941229E-2</v>
      </c>
      <c r="DX58" s="1802">
        <v>2.1827503057409912E-2</v>
      </c>
      <c r="DY58" s="1803">
        <v>3.3031795540845112</v>
      </c>
      <c r="DZ58" s="1803">
        <v>1.6765175396054302</v>
      </c>
      <c r="EA58" s="1802">
        <v>8.7655831240956137E-4</v>
      </c>
      <c r="EB58" s="1802">
        <v>5.3023250308677543E-2</v>
      </c>
      <c r="EC58" s="1802">
        <v>0.25186366366741564</v>
      </c>
      <c r="ED58" s="1802">
        <v>0.46368165939147643</v>
      </c>
      <c r="EE58" s="1802">
        <v>0.55022795606125707</v>
      </c>
      <c r="EF58" s="1802">
        <v>0.29652234527061822</v>
      </c>
      <c r="EG58" s="1802">
        <v>6.0322106593575321E-2</v>
      </c>
      <c r="EH58" s="1803">
        <v>1.626662014479082</v>
      </c>
      <c r="EI58" s="1802">
        <v>8.6661219922159853E-3</v>
      </c>
      <c r="EJ58" s="1802">
        <v>7.5491146210219004E-2</v>
      </c>
      <c r="EK58" s="1802">
        <v>0.32851459519803394</v>
      </c>
      <c r="EL58" s="1802">
        <v>0.47382294110673051</v>
      </c>
      <c r="EM58" s="1802">
        <v>0.46610688847678888</v>
      </c>
      <c r="EN58" s="1802">
        <v>0.23512072139533904</v>
      </c>
      <c r="EO58" s="1802">
        <v>3.8939600099754557E-2</v>
      </c>
      <c r="EP58" s="1804">
        <v>0.18675235891106862</v>
      </c>
      <c r="EQ58" s="1792"/>
    </row>
    <row r="59" spans="1:147" ht="17.100000000000001" customHeight="1">
      <c r="A59" s="1244"/>
      <c r="B59" s="1244" t="s">
        <v>24</v>
      </c>
      <c r="C59" s="1244"/>
      <c r="D59" s="811"/>
      <c r="E59" s="1811">
        <f t="shared" ref="E59:E60" si="51">CA61</f>
        <v>25.161927778687438</v>
      </c>
      <c r="F59" s="1428">
        <f t="shared" si="46"/>
        <v>3.5860278066912832</v>
      </c>
      <c r="G59" s="1428">
        <f t="shared" si="46"/>
        <v>0</v>
      </c>
      <c r="H59" s="1428">
        <f t="shared" si="46"/>
        <v>3.6076027642980457E-2</v>
      </c>
      <c r="I59" s="1428">
        <f t="shared" si="46"/>
        <v>0.28560082279371235</v>
      </c>
      <c r="J59" s="1428">
        <f t="shared" si="46"/>
        <v>0.64375082200361022</v>
      </c>
      <c r="K59" s="1428">
        <f t="shared" si="46"/>
        <v>1.478827030876436</v>
      </c>
      <c r="L59" s="1428">
        <f t="shared" si="46"/>
        <v>0.99185745043439622</v>
      </c>
      <c r="M59" s="1428">
        <f t="shared" si="46"/>
        <v>0.14991565294014803</v>
      </c>
      <c r="N59" s="1428">
        <f t="shared" si="46"/>
        <v>11.634444639535097</v>
      </c>
      <c r="O59" s="1428">
        <f t="shared" si="46"/>
        <v>1.2290500115764473</v>
      </c>
      <c r="P59" s="1428">
        <f t="shared" si="46"/>
        <v>0</v>
      </c>
      <c r="Q59" s="1428">
        <f t="shared" si="46"/>
        <v>4.0316234328547272E-2</v>
      </c>
      <c r="R59" s="1428">
        <f t="shared" si="46"/>
        <v>0.2786584853941137</v>
      </c>
      <c r="S59" s="1428">
        <f t="shared" si="46"/>
        <v>0.29372379548383892</v>
      </c>
      <c r="T59" s="1428">
        <f t="shared" si="46"/>
        <v>0.2699496843322064</v>
      </c>
      <c r="U59" s="1428">
        <f t="shared" si="46"/>
        <v>0.24084285822641305</v>
      </c>
      <c r="V59" s="1428">
        <f t="shared" si="47"/>
        <v>0.10555895381132833</v>
      </c>
      <c r="W59" s="1428">
        <f t="shared" si="47"/>
        <v>2.1784740244384255</v>
      </c>
      <c r="X59" s="1428">
        <f t="shared" si="47"/>
        <v>0</v>
      </c>
      <c r="Y59" s="1428">
        <f t="shared" si="47"/>
        <v>9.8974539229736078E-3</v>
      </c>
      <c r="Z59" s="1428">
        <f t="shared" si="47"/>
        <v>0.1674843497891817</v>
      </c>
      <c r="AA59" s="1428">
        <f t="shared" si="47"/>
        <v>0.55099745685168389</v>
      </c>
      <c r="AB59" s="1428">
        <f t="shared" si="47"/>
        <v>0.99595931748896882</v>
      </c>
      <c r="AC59" s="1428">
        <f t="shared" si="47"/>
        <v>0.42087268034816872</v>
      </c>
      <c r="AD59" s="1428">
        <f t="shared" si="47"/>
        <v>3.3262766037449397E-2</v>
      </c>
      <c r="AE59" s="1428">
        <f t="shared" si="47"/>
        <v>8.2269206035202185</v>
      </c>
      <c r="AF59" s="1428">
        <f t="shared" si="47"/>
        <v>1.1198953980152021E-3</v>
      </c>
      <c r="AG59" s="1428">
        <f t="shared" si="47"/>
        <v>0.59591993098613827</v>
      </c>
      <c r="AH59" s="1428">
        <f t="shared" si="47"/>
        <v>2.3836501171808009</v>
      </c>
      <c r="AI59" s="1428">
        <f t="shared" si="47"/>
        <v>2.4082898531165715</v>
      </c>
      <c r="AJ59" s="1428">
        <f t="shared" si="47"/>
        <v>1.950119909310305</v>
      </c>
      <c r="AK59" s="1428">
        <f t="shared" si="47"/>
        <v>0.83527645741950907</v>
      </c>
      <c r="AL59" s="1428">
        <f t="shared" si="48"/>
        <v>5.2544440108876447E-2</v>
      </c>
      <c r="AM59" s="1428">
        <f t="shared" si="48"/>
        <v>3.0387041087733846</v>
      </c>
      <c r="AN59" s="1428">
        <f t="shared" si="48"/>
        <v>9.1483010735581172E-3</v>
      </c>
      <c r="AO59" s="1428">
        <f t="shared" si="48"/>
        <v>0.17434758422327259</v>
      </c>
      <c r="AP59" s="1428">
        <f t="shared" si="48"/>
        <v>0.96563339267215886</v>
      </c>
      <c r="AQ59" s="1428">
        <f t="shared" si="48"/>
        <v>0.86993063517056779</v>
      </c>
      <c r="AR59" s="1428">
        <f t="shared" si="48"/>
        <v>0.68878626086482642</v>
      </c>
      <c r="AS59" s="1428">
        <f t="shared" si="48"/>
        <v>0.30950348490174667</v>
      </c>
      <c r="AT59" s="1428">
        <f t="shared" si="48"/>
        <v>2.1354449867255067E-2</v>
      </c>
      <c r="AU59" s="1477"/>
      <c r="AV59" s="1477" t="s">
        <v>24</v>
      </c>
      <c r="AW59" s="1477"/>
      <c r="AX59" s="811"/>
      <c r="AY59" s="1813">
        <f t="shared" ref="AY59:AY60" si="52">DQ61</f>
        <v>1.2095306032409705</v>
      </c>
      <c r="AZ59" s="1431">
        <f t="shared" si="49"/>
        <v>0</v>
      </c>
      <c r="BA59" s="1431">
        <f t="shared" si="49"/>
        <v>9.5854336495195494E-2</v>
      </c>
      <c r="BB59" s="1431">
        <f t="shared" si="49"/>
        <v>0.29731782216367481</v>
      </c>
      <c r="BC59" s="1431">
        <f t="shared" si="49"/>
        <v>0.39923760303276551</v>
      </c>
      <c r="BD59" s="1431">
        <f t="shared" si="49"/>
        <v>0.21511521505214548</v>
      </c>
      <c r="BE59" s="1431">
        <f t="shared" si="49"/>
        <v>0.16448500061425145</v>
      </c>
      <c r="BF59" s="1431">
        <f t="shared" si="49"/>
        <v>3.7520625882938009E-2</v>
      </c>
      <c r="BG59" s="1431">
        <f t="shared" si="49"/>
        <v>5.578521244290398</v>
      </c>
      <c r="BH59" s="1431">
        <f t="shared" si="49"/>
        <v>2.5804179563994447</v>
      </c>
      <c r="BI59" s="1431">
        <f t="shared" si="49"/>
        <v>0</v>
      </c>
      <c r="BJ59" s="1431">
        <f t="shared" si="49"/>
        <v>0.18828063183113392</v>
      </c>
      <c r="BK59" s="1431">
        <f t="shared" si="49"/>
        <v>0.43229761539002687</v>
      </c>
      <c r="BL59" s="1431">
        <f t="shared" si="49"/>
        <v>0.63938988084548187</v>
      </c>
      <c r="BM59" s="1431">
        <f t="shared" si="49"/>
        <v>0.8208748062157063</v>
      </c>
      <c r="BN59" s="1431">
        <f t="shared" si="49"/>
        <v>0.35195551540305442</v>
      </c>
      <c r="BO59" s="1431">
        <f t="shared" si="49"/>
        <v>0.14761950671404164</v>
      </c>
      <c r="BP59" s="1431">
        <f t="shared" si="50"/>
        <v>2.9981032878909519</v>
      </c>
      <c r="BQ59" s="1431">
        <f t="shared" si="50"/>
        <v>1.2761830224480334E-2</v>
      </c>
      <c r="BR59" s="1431">
        <f t="shared" si="50"/>
        <v>0.11974607924625244</v>
      </c>
      <c r="BS59" s="1431">
        <f t="shared" si="50"/>
        <v>0.7342023152122068</v>
      </c>
      <c r="BT59" s="1431">
        <f t="shared" si="50"/>
        <v>0.74751717481377622</v>
      </c>
      <c r="BU59" s="1431">
        <f t="shared" si="50"/>
        <v>0.91213744730727797</v>
      </c>
      <c r="BV59" s="1431">
        <f t="shared" si="50"/>
        <v>0.40519484069026274</v>
      </c>
      <c r="BW59" s="1431">
        <f t="shared" si="50"/>
        <v>6.6543600396695046E-2</v>
      </c>
      <c r="BX59" s="1431">
        <f t="shared" si="50"/>
        <v>0.11469937615632721</v>
      </c>
      <c r="BY59" s="3128"/>
      <c r="BZ59" s="2495" t="s">
        <v>1968</v>
      </c>
      <c r="CA59" s="1801">
        <v>6.7317714695536095</v>
      </c>
      <c r="CB59" s="1803">
        <v>1.4288877730317249</v>
      </c>
      <c r="CC59" s="1802">
        <v>1.7772834130200224E-3</v>
      </c>
      <c r="CD59" s="1802">
        <v>1.2945987920118678E-2</v>
      </c>
      <c r="CE59" s="1802">
        <v>0.15408198058269473</v>
      </c>
      <c r="CF59" s="1802">
        <v>0.2844572479365699</v>
      </c>
      <c r="CG59" s="1802">
        <v>0.49506840649869366</v>
      </c>
      <c r="CH59" s="1802">
        <v>0.3734891019891961</v>
      </c>
      <c r="CI59" s="1802">
        <v>0.10706776469143459</v>
      </c>
      <c r="CJ59" s="1803">
        <v>2.8789416550100118</v>
      </c>
      <c r="CK59" s="1802">
        <v>0.74343424407864656</v>
      </c>
      <c r="CL59" s="1803">
        <v>0</v>
      </c>
      <c r="CM59" s="1802">
        <v>1.5720078756619182E-2</v>
      </c>
      <c r="CN59" s="1802">
        <v>0.10520880243022276</v>
      </c>
      <c r="CO59" s="1802">
        <v>0.18265057729136502</v>
      </c>
      <c r="CP59" s="1802">
        <v>0.2287192111407908</v>
      </c>
      <c r="CQ59" s="1802">
        <v>0.12207086807042751</v>
      </c>
      <c r="CR59" s="1802">
        <v>8.9064706389222162E-2</v>
      </c>
      <c r="CS59" s="1802">
        <v>0.95157893794681392</v>
      </c>
      <c r="CT59" s="1803">
        <v>0</v>
      </c>
      <c r="CU59" s="1802">
        <v>8.8563630678507865E-3</v>
      </c>
      <c r="CV59" s="1802">
        <v>0.14159830218618266</v>
      </c>
      <c r="CW59" s="1802">
        <v>0.30912109938243848</v>
      </c>
      <c r="CX59" s="1802">
        <v>0.31221534286571012</v>
      </c>
      <c r="CY59" s="1802">
        <v>0.16024288733276487</v>
      </c>
      <c r="CZ59" s="1802">
        <v>1.9544943111868204E-2</v>
      </c>
      <c r="DA59" s="1803">
        <v>1.1839284729845414</v>
      </c>
      <c r="DB59" s="1802">
        <v>3.5169426392494276E-3</v>
      </c>
      <c r="DC59" s="1802">
        <v>8.5255391055170313E-2</v>
      </c>
      <c r="DD59" s="1802">
        <v>0.48287617835659807</v>
      </c>
      <c r="DE59" s="1802">
        <v>0.32897576893577574</v>
      </c>
      <c r="DF59" s="1802">
        <v>0.1848840101652526</v>
      </c>
      <c r="DG59" s="1802">
        <v>8.2194920710319183E-2</v>
      </c>
      <c r="DH59" s="1802">
        <v>1.6225261122176565E-2</v>
      </c>
      <c r="DI59" s="1802">
        <v>0.9688688980211636</v>
      </c>
      <c r="DJ59" s="1802">
        <v>5.9180805816327654E-3</v>
      </c>
      <c r="DK59" s="1802">
        <v>3.2916836912450682E-2</v>
      </c>
      <c r="DL59" s="1802">
        <v>0.29283705155735706</v>
      </c>
      <c r="DM59" s="1802">
        <v>0.30837253618694577</v>
      </c>
      <c r="DN59" s="1802">
        <v>0.24764423261004065</v>
      </c>
      <c r="DO59" s="1802">
        <v>6.9477126890784432E-2</v>
      </c>
      <c r="DP59" s="1802">
        <v>1.1703033281952198E-2</v>
      </c>
      <c r="DQ59" s="1802">
        <v>0.21840947956387016</v>
      </c>
      <c r="DR59" s="1802">
        <v>4.0368602814481314E-4</v>
      </c>
      <c r="DS59" s="1802">
        <v>4.8122737763185422E-3</v>
      </c>
      <c r="DT59" s="1802">
        <v>3.0793189783047441E-2</v>
      </c>
      <c r="DU59" s="1802">
        <v>8.5905850087784411E-2</v>
      </c>
      <c r="DV59" s="1802">
        <v>5.1994094060881797E-2</v>
      </c>
      <c r="DW59" s="1802">
        <v>4.1630164800393159E-2</v>
      </c>
      <c r="DX59" s="1802">
        <v>2.8702210272999384E-3</v>
      </c>
      <c r="DY59" s="1803">
        <v>1.119146362767272</v>
      </c>
      <c r="DZ59" s="1802">
        <v>0.49036242736091196</v>
      </c>
      <c r="EA59" s="1802">
        <v>2.2480701594913819E-4</v>
      </c>
      <c r="EB59" s="1802">
        <v>7.0227754345431551E-3</v>
      </c>
      <c r="EC59" s="1802">
        <v>7.2585205814896955E-2</v>
      </c>
      <c r="ED59" s="1802">
        <v>0.1088380486294545</v>
      </c>
      <c r="EE59" s="1802">
        <v>0.12170056676808308</v>
      </c>
      <c r="EF59" s="1802">
        <v>0.14413033141075773</v>
      </c>
      <c r="EG59" s="1802">
        <v>3.58606922872272E-2</v>
      </c>
      <c r="EH59" s="1802">
        <v>0.62878393540636146</v>
      </c>
      <c r="EI59" s="1802">
        <v>6.7442104784741453E-4</v>
      </c>
      <c r="EJ59" s="1802">
        <v>3.5848960596918243E-2</v>
      </c>
      <c r="EK59" s="1802">
        <v>0.12210671723829744</v>
      </c>
      <c r="EL59" s="1802">
        <v>0.1718382825159474</v>
      </c>
      <c r="EM59" s="1802">
        <v>0.15725748812675114</v>
      </c>
      <c r="EN59" s="1802">
        <v>0.11999641122175832</v>
      </c>
      <c r="EO59" s="1802">
        <v>2.1061654658841019E-2</v>
      </c>
      <c r="EP59" s="1804">
        <v>0.11751730115957588</v>
      </c>
      <c r="EQ59" s="1792"/>
    </row>
    <row r="60" spans="1:147" ht="17.100000000000001" customHeight="1">
      <c r="A60" s="1244"/>
      <c r="B60" s="1244" t="s">
        <v>25</v>
      </c>
      <c r="C60" s="1244"/>
      <c r="D60" s="811"/>
      <c r="E60" s="1811">
        <f t="shared" si="51"/>
        <v>21.199183752655195</v>
      </c>
      <c r="F60" s="1428">
        <f t="shared" si="46"/>
        <v>2.9766513157472496</v>
      </c>
      <c r="G60" s="1428">
        <f t="shared" si="46"/>
        <v>0</v>
      </c>
      <c r="H60" s="1428">
        <f t="shared" si="46"/>
        <v>9.5198248936395856E-3</v>
      </c>
      <c r="I60" s="1428">
        <f t="shared" si="46"/>
        <v>0.16735094370399822</v>
      </c>
      <c r="J60" s="1428">
        <f t="shared" si="46"/>
        <v>0.68498671578241677</v>
      </c>
      <c r="K60" s="1428">
        <f t="shared" si="46"/>
        <v>1.0020948037007926</v>
      </c>
      <c r="L60" s="1428">
        <f t="shared" si="46"/>
        <v>0.96028559277072778</v>
      </c>
      <c r="M60" s="1428">
        <f t="shared" si="46"/>
        <v>0.15241343489567369</v>
      </c>
      <c r="N60" s="1428">
        <f t="shared" si="46"/>
        <v>9.2380522003965986</v>
      </c>
      <c r="O60" s="1428">
        <f t="shared" si="46"/>
        <v>1.308906200643503</v>
      </c>
      <c r="P60" s="1428">
        <f t="shared" si="46"/>
        <v>0</v>
      </c>
      <c r="Q60" s="1428">
        <f t="shared" si="46"/>
        <v>4.9586776459087753E-2</v>
      </c>
      <c r="R60" s="1428">
        <f t="shared" si="46"/>
        <v>0.28426262490055387</v>
      </c>
      <c r="S60" s="1428">
        <f t="shared" si="46"/>
        <v>0.44126794188587232</v>
      </c>
      <c r="T60" s="1428">
        <f t="shared" si="46"/>
        <v>0.22291468055581853</v>
      </c>
      <c r="U60" s="1428">
        <f t="shared" si="46"/>
        <v>0.22201987893616384</v>
      </c>
      <c r="V60" s="1428">
        <f t="shared" si="47"/>
        <v>8.8854297906006657E-2</v>
      </c>
      <c r="W60" s="1428">
        <f t="shared" si="47"/>
        <v>2.1464304794489042</v>
      </c>
      <c r="X60" s="1428">
        <f t="shared" si="47"/>
        <v>0</v>
      </c>
      <c r="Y60" s="1428">
        <f t="shared" si="47"/>
        <v>3.5289302312344027E-2</v>
      </c>
      <c r="Z60" s="1428">
        <f t="shared" si="47"/>
        <v>0.23530732399133139</v>
      </c>
      <c r="AA60" s="1428">
        <f t="shared" si="47"/>
        <v>0.65746563027266569</v>
      </c>
      <c r="AB60" s="1428">
        <f t="shared" si="47"/>
        <v>0.8133346310416194</v>
      </c>
      <c r="AC60" s="1428">
        <f t="shared" si="47"/>
        <v>0.37811085897382829</v>
      </c>
      <c r="AD60" s="1428">
        <f t="shared" si="47"/>
        <v>2.6922732857114735E-2</v>
      </c>
      <c r="AE60" s="1428">
        <f t="shared" si="47"/>
        <v>5.7827155203041958</v>
      </c>
      <c r="AF60" s="1428">
        <f t="shared" si="47"/>
        <v>0</v>
      </c>
      <c r="AG60" s="1428">
        <f t="shared" si="47"/>
        <v>0.2125618803769673</v>
      </c>
      <c r="AH60" s="1428">
        <f t="shared" si="47"/>
        <v>1.8872883705952672</v>
      </c>
      <c r="AI60" s="1428">
        <f t="shared" si="47"/>
        <v>1.7368410524400533</v>
      </c>
      <c r="AJ60" s="1428">
        <f t="shared" si="47"/>
        <v>1.1919765171735905</v>
      </c>
      <c r="AK60" s="1428">
        <f t="shared" si="47"/>
        <v>0.66521435862948564</v>
      </c>
      <c r="AL60" s="1428">
        <f t="shared" si="48"/>
        <v>8.8833341088832701E-2</v>
      </c>
      <c r="AM60" s="1428">
        <f t="shared" si="48"/>
        <v>3.1632567821687143</v>
      </c>
      <c r="AN60" s="1428">
        <f t="shared" si="48"/>
        <v>0</v>
      </c>
      <c r="AO60" s="1428">
        <f t="shared" si="48"/>
        <v>0.12850711829524486</v>
      </c>
      <c r="AP60" s="1428">
        <f t="shared" si="48"/>
        <v>0.89504290782272045</v>
      </c>
      <c r="AQ60" s="1428">
        <f t="shared" si="48"/>
        <v>1.1118605354292992</v>
      </c>
      <c r="AR60" s="1428">
        <f t="shared" si="48"/>
        <v>0.73765853708551288</v>
      </c>
      <c r="AS60" s="1428">
        <f t="shared" si="48"/>
        <v>0.25579903264530945</v>
      </c>
      <c r="AT60" s="1428">
        <f t="shared" si="48"/>
        <v>3.4388650890627037E-2</v>
      </c>
      <c r="AU60" s="1477"/>
      <c r="AV60" s="1477" t="s">
        <v>25</v>
      </c>
      <c r="AW60" s="1477"/>
      <c r="AX60" s="811"/>
      <c r="AY60" s="1813">
        <f t="shared" si="52"/>
        <v>1.0542174655641547</v>
      </c>
      <c r="AZ60" s="1431">
        <f t="shared" si="49"/>
        <v>0</v>
      </c>
      <c r="BA60" s="1431">
        <f t="shared" si="49"/>
        <v>5.0738996538437116E-2</v>
      </c>
      <c r="BB60" s="1431">
        <f t="shared" si="49"/>
        <v>0.21906076564999252</v>
      </c>
      <c r="BC60" s="1431">
        <f t="shared" si="49"/>
        <v>0.36699782822047278</v>
      </c>
      <c r="BD60" s="1431">
        <f t="shared" si="49"/>
        <v>0.30211358301085411</v>
      </c>
      <c r="BE60" s="1431">
        <f t="shared" si="49"/>
        <v>0.10060125698791583</v>
      </c>
      <c r="BF60" s="1431">
        <f t="shared" si="49"/>
        <v>1.4705035156482129E-2</v>
      </c>
      <c r="BG60" s="1431">
        <f t="shared" si="49"/>
        <v>4.7234277377192271</v>
      </c>
      <c r="BH60" s="1431">
        <f t="shared" si="49"/>
        <v>2.1663486979723179</v>
      </c>
      <c r="BI60" s="1431">
        <f t="shared" si="49"/>
        <v>0</v>
      </c>
      <c r="BJ60" s="1431">
        <f t="shared" si="49"/>
        <v>2.2641595229517638E-2</v>
      </c>
      <c r="BK60" s="1431">
        <f t="shared" si="49"/>
        <v>0.25857017523360021</v>
      </c>
      <c r="BL60" s="1431">
        <f t="shared" si="49"/>
        <v>0.78402423746025363</v>
      </c>
      <c r="BM60" s="1431">
        <f t="shared" si="49"/>
        <v>0.68851185581399388</v>
      </c>
      <c r="BN60" s="1431">
        <f t="shared" si="49"/>
        <v>0.32839030551901555</v>
      </c>
      <c r="BO60" s="1431">
        <f t="shared" si="49"/>
        <v>8.4210528715936664E-2</v>
      </c>
      <c r="BP60" s="1431">
        <f t="shared" si="50"/>
        <v>2.5570790397469101</v>
      </c>
      <c r="BQ60" s="1431">
        <f t="shared" si="50"/>
        <v>5.2557598564852877E-3</v>
      </c>
      <c r="BR60" s="1431">
        <f t="shared" si="50"/>
        <v>0.11853484035583417</v>
      </c>
      <c r="BS60" s="1431">
        <f t="shared" si="50"/>
        <v>0.43497542509401677</v>
      </c>
      <c r="BT60" s="1431">
        <f t="shared" si="50"/>
        <v>0.81822802478442092</v>
      </c>
      <c r="BU60" s="1431">
        <f t="shared" si="50"/>
        <v>0.79914497794623174</v>
      </c>
      <c r="BV60" s="1431">
        <f t="shared" si="50"/>
        <v>0.32816841863401425</v>
      </c>
      <c r="BW60" s="1431">
        <f t="shared" si="50"/>
        <v>5.27715930759073E-2</v>
      </c>
      <c r="BX60" s="1431">
        <f t="shared" si="50"/>
        <v>4.3578251059252456E-2</v>
      </c>
      <c r="BY60" s="3128" t="s">
        <v>1969</v>
      </c>
      <c r="BZ60" s="2495" t="s">
        <v>1970</v>
      </c>
      <c r="CA60" s="1801">
        <v>8.342059782106098</v>
      </c>
      <c r="CB60" s="1803">
        <v>1.2808592516380382</v>
      </c>
      <c r="CC60" s="1802">
        <v>1.7873285495905011E-3</v>
      </c>
      <c r="CD60" s="1802">
        <v>1.4028396922275492E-2</v>
      </c>
      <c r="CE60" s="1802">
        <v>0.17371871043559944</v>
      </c>
      <c r="CF60" s="1802">
        <v>0.3558630726613693</v>
      </c>
      <c r="CG60" s="1802">
        <v>0.38334879362762797</v>
      </c>
      <c r="CH60" s="1802">
        <v>0.28450935479912115</v>
      </c>
      <c r="CI60" s="1802">
        <v>6.7603594642455023E-2</v>
      </c>
      <c r="CJ60" s="1803">
        <v>2.6315680912608017</v>
      </c>
      <c r="CK60" s="1802">
        <v>0.76102421583098012</v>
      </c>
      <c r="CL60" s="1803">
        <v>0</v>
      </c>
      <c r="CM60" s="1802">
        <v>3.0738014537147532E-2</v>
      </c>
      <c r="CN60" s="1802">
        <v>9.8506730792321015E-2</v>
      </c>
      <c r="CO60" s="1802">
        <v>0.19341813597848881</v>
      </c>
      <c r="CP60" s="1802">
        <v>0.22056245226444524</v>
      </c>
      <c r="CQ60" s="1802">
        <v>0.13753610323994828</v>
      </c>
      <c r="CR60" s="1802">
        <v>8.026277901862984E-2</v>
      </c>
      <c r="CS60" s="1802">
        <v>0.74975992033695882</v>
      </c>
      <c r="CT60" s="1803">
        <v>0</v>
      </c>
      <c r="CU60" s="1802">
        <v>2.9005519687218843E-3</v>
      </c>
      <c r="CV60" s="1802">
        <v>9.8222768394817209E-2</v>
      </c>
      <c r="CW60" s="1802">
        <v>0.26599583189503828</v>
      </c>
      <c r="CX60" s="1802">
        <v>0.24258772973404866</v>
      </c>
      <c r="CY60" s="1802">
        <v>0.11202504317994436</v>
      </c>
      <c r="CZ60" s="1802">
        <v>2.8027995164388773E-2</v>
      </c>
      <c r="DA60" s="1803">
        <v>1.1207839550928649</v>
      </c>
      <c r="DB60" s="1802">
        <v>6.2106307459778253E-4</v>
      </c>
      <c r="DC60" s="1802">
        <v>5.1781691142004968E-2</v>
      </c>
      <c r="DD60" s="1802">
        <v>0.34732876713841465</v>
      </c>
      <c r="DE60" s="1802">
        <v>0.35488687675420821</v>
      </c>
      <c r="DF60" s="1802">
        <v>0.23863906035862728</v>
      </c>
      <c r="DG60" s="1802">
        <v>8.7431963609691743E-2</v>
      </c>
      <c r="DH60" s="1802">
        <v>4.0094533015320309E-2</v>
      </c>
      <c r="DI60" s="1803">
        <v>1.0021229483727467</v>
      </c>
      <c r="DJ60" s="1802">
        <v>1.6389164468539718E-4</v>
      </c>
      <c r="DK60" s="1802">
        <v>6.2211399799569418E-2</v>
      </c>
      <c r="DL60" s="1802">
        <v>0.2803246058701408</v>
      </c>
      <c r="DM60" s="1802">
        <v>0.3195953141411228</v>
      </c>
      <c r="DN60" s="1802">
        <v>0.24508961958176848</v>
      </c>
      <c r="DO60" s="1802">
        <v>8.399919925482062E-2</v>
      </c>
      <c r="DP60" s="1802">
        <v>1.073891808063945E-2</v>
      </c>
      <c r="DQ60" s="1802">
        <v>0.3878960344162215</v>
      </c>
      <c r="DR60" s="1802">
        <v>3.8902700922720927E-3</v>
      </c>
      <c r="DS60" s="1802">
        <v>1.9114640333702144E-2</v>
      </c>
      <c r="DT60" s="1802">
        <v>4.3285857655262362E-2</v>
      </c>
      <c r="DU60" s="1802">
        <v>0.12870309687405357</v>
      </c>
      <c r="DV60" s="1802">
        <v>0.11850374355509133</v>
      </c>
      <c r="DW60" s="1802">
        <v>5.4154347550811832E-2</v>
      </c>
      <c r="DX60" s="1802">
        <v>2.0244078355028127E-2</v>
      </c>
      <c r="DY60" s="1803">
        <v>2.8279800348725033</v>
      </c>
      <c r="DZ60" s="1803">
        <v>1.4951875908030101</v>
      </c>
      <c r="EA60" s="1802">
        <v>1.0926109645571017E-3</v>
      </c>
      <c r="EB60" s="1802">
        <v>3.6271144164345515E-2</v>
      </c>
      <c r="EC60" s="1802">
        <v>0.2247864257559534</v>
      </c>
      <c r="ED60" s="1802">
        <v>0.40589073355340183</v>
      </c>
      <c r="EE60" s="1802">
        <v>0.49677324643408116</v>
      </c>
      <c r="EF60" s="1802">
        <v>0.28521892053639331</v>
      </c>
      <c r="EG60" s="1802">
        <v>4.5154509394277183E-2</v>
      </c>
      <c r="EH60" s="1803">
        <v>1.3327924440694925</v>
      </c>
      <c r="EI60" s="1802">
        <v>8.408222874009226E-3</v>
      </c>
      <c r="EJ60" s="1802">
        <v>6.4704547869875367E-2</v>
      </c>
      <c r="EK60" s="1802">
        <v>0.25848379792099657</v>
      </c>
      <c r="EL60" s="1802">
        <v>0.39928275637414273</v>
      </c>
      <c r="EM60" s="1802">
        <v>0.36748426886978719</v>
      </c>
      <c r="EN60" s="1802">
        <v>0.20091400816345739</v>
      </c>
      <c r="EO60" s="1802">
        <v>3.3514841997223939E-2</v>
      </c>
      <c r="EP60" s="1804">
        <v>0.21163342154578973</v>
      </c>
      <c r="EQ60" s="1792"/>
    </row>
    <row r="61" spans="1:147" ht="17.100000000000001" customHeight="1" thickBot="1">
      <c r="A61" s="2640" t="s">
        <v>26</v>
      </c>
      <c r="B61" s="2640"/>
      <c r="C61" s="1245"/>
      <c r="D61" s="816"/>
      <c r="E61" s="1812">
        <f>CA63</f>
        <v>6.7317714695536095</v>
      </c>
      <c r="F61" s="1432">
        <f t="shared" si="46"/>
        <v>1.4288877730317249</v>
      </c>
      <c r="G61" s="1432">
        <f t="shared" si="46"/>
        <v>1.7772834130200224E-3</v>
      </c>
      <c r="H61" s="1432">
        <f t="shared" si="46"/>
        <v>1.2945987920118678E-2</v>
      </c>
      <c r="I61" s="1432">
        <f t="shared" si="46"/>
        <v>0.15408198058269473</v>
      </c>
      <c r="J61" s="1432">
        <f t="shared" si="46"/>
        <v>0.2844572479365699</v>
      </c>
      <c r="K61" s="1432">
        <f t="shared" si="46"/>
        <v>0.49506840649869366</v>
      </c>
      <c r="L61" s="1432">
        <f t="shared" si="46"/>
        <v>0.3734891019891961</v>
      </c>
      <c r="M61" s="1432">
        <f t="shared" si="46"/>
        <v>0.10706776469143459</v>
      </c>
      <c r="N61" s="1432">
        <f t="shared" si="46"/>
        <v>2.8789416550100118</v>
      </c>
      <c r="O61" s="1432">
        <f t="shared" si="46"/>
        <v>0.74343424407864656</v>
      </c>
      <c r="P61" s="1432">
        <f t="shared" si="46"/>
        <v>0</v>
      </c>
      <c r="Q61" s="1432">
        <f t="shared" si="46"/>
        <v>1.5720078756619182E-2</v>
      </c>
      <c r="R61" s="1432">
        <f t="shared" si="46"/>
        <v>0.10520880243022276</v>
      </c>
      <c r="S61" s="1432">
        <f t="shared" si="46"/>
        <v>0.18265057729136502</v>
      </c>
      <c r="T61" s="1432">
        <f t="shared" si="46"/>
        <v>0.2287192111407908</v>
      </c>
      <c r="U61" s="1432">
        <f t="shared" si="46"/>
        <v>0.12207086807042751</v>
      </c>
      <c r="V61" s="1432">
        <f t="shared" si="47"/>
        <v>8.9064706389222162E-2</v>
      </c>
      <c r="W61" s="1432">
        <f t="shared" si="47"/>
        <v>0.95157893794681392</v>
      </c>
      <c r="X61" s="1432">
        <f t="shared" si="47"/>
        <v>0</v>
      </c>
      <c r="Y61" s="1432">
        <f t="shared" si="47"/>
        <v>8.8563630678507865E-3</v>
      </c>
      <c r="Z61" s="1432">
        <f t="shared" si="47"/>
        <v>0.14159830218618266</v>
      </c>
      <c r="AA61" s="1432">
        <f t="shared" si="47"/>
        <v>0.30912109938243848</v>
      </c>
      <c r="AB61" s="1432">
        <f t="shared" si="47"/>
        <v>0.31221534286571012</v>
      </c>
      <c r="AC61" s="1432">
        <f t="shared" si="47"/>
        <v>0.16024288733276487</v>
      </c>
      <c r="AD61" s="1432">
        <f t="shared" si="47"/>
        <v>1.9544943111868204E-2</v>
      </c>
      <c r="AE61" s="1432">
        <f t="shared" si="47"/>
        <v>1.1839284729845414</v>
      </c>
      <c r="AF61" s="1432">
        <f t="shared" si="47"/>
        <v>3.5169426392494276E-3</v>
      </c>
      <c r="AG61" s="1432">
        <f t="shared" si="47"/>
        <v>8.5255391055170313E-2</v>
      </c>
      <c r="AH61" s="1432">
        <f t="shared" si="47"/>
        <v>0.48287617835659807</v>
      </c>
      <c r="AI61" s="1432">
        <f t="shared" si="47"/>
        <v>0.32897576893577574</v>
      </c>
      <c r="AJ61" s="1432">
        <f t="shared" si="47"/>
        <v>0.1848840101652526</v>
      </c>
      <c r="AK61" s="1432">
        <f t="shared" si="47"/>
        <v>8.2194920710319183E-2</v>
      </c>
      <c r="AL61" s="1432">
        <f t="shared" si="48"/>
        <v>1.6225261122176565E-2</v>
      </c>
      <c r="AM61" s="1432">
        <f t="shared" si="48"/>
        <v>0.9688688980211636</v>
      </c>
      <c r="AN61" s="1432">
        <f t="shared" si="48"/>
        <v>5.9180805816327654E-3</v>
      </c>
      <c r="AO61" s="1432">
        <f t="shared" si="48"/>
        <v>3.2916836912450682E-2</v>
      </c>
      <c r="AP61" s="1432">
        <f t="shared" si="48"/>
        <v>0.29283705155735706</v>
      </c>
      <c r="AQ61" s="1432">
        <f t="shared" si="48"/>
        <v>0.30837253618694577</v>
      </c>
      <c r="AR61" s="1432">
        <f t="shared" si="48"/>
        <v>0.24764423261004065</v>
      </c>
      <c r="AS61" s="1432">
        <f t="shared" si="48"/>
        <v>6.9477126890784432E-2</v>
      </c>
      <c r="AT61" s="1432">
        <f t="shared" si="48"/>
        <v>1.1703033281952198E-2</v>
      </c>
      <c r="AU61" s="2640" t="s">
        <v>26</v>
      </c>
      <c r="AV61" s="2640"/>
      <c r="AW61" s="1478"/>
      <c r="AX61" s="816"/>
      <c r="AY61" s="1816">
        <f>DQ63</f>
        <v>0.21840947956387016</v>
      </c>
      <c r="AZ61" s="1433">
        <f t="shared" si="49"/>
        <v>4.0368602814481314E-4</v>
      </c>
      <c r="BA61" s="1433">
        <f t="shared" si="49"/>
        <v>4.8122737763185422E-3</v>
      </c>
      <c r="BB61" s="1433">
        <f t="shared" si="49"/>
        <v>3.0793189783047441E-2</v>
      </c>
      <c r="BC61" s="1433">
        <f t="shared" si="49"/>
        <v>8.5905850087784411E-2</v>
      </c>
      <c r="BD61" s="1433">
        <f t="shared" si="49"/>
        <v>5.1994094060881797E-2</v>
      </c>
      <c r="BE61" s="1433">
        <f t="shared" si="49"/>
        <v>4.1630164800393159E-2</v>
      </c>
      <c r="BF61" s="1433">
        <f t="shared" si="49"/>
        <v>2.8702210272999384E-3</v>
      </c>
      <c r="BG61" s="1433">
        <f t="shared" si="49"/>
        <v>1.119146362767272</v>
      </c>
      <c r="BH61" s="1433">
        <f t="shared" si="49"/>
        <v>0.49036242736091196</v>
      </c>
      <c r="BI61" s="1433">
        <f t="shared" si="49"/>
        <v>2.2480701594913819E-4</v>
      </c>
      <c r="BJ61" s="1433">
        <f t="shared" si="49"/>
        <v>7.0227754345431551E-3</v>
      </c>
      <c r="BK61" s="1433">
        <f t="shared" si="49"/>
        <v>7.2585205814896955E-2</v>
      </c>
      <c r="BL61" s="1433">
        <f t="shared" si="49"/>
        <v>0.1088380486294545</v>
      </c>
      <c r="BM61" s="1433">
        <f t="shared" si="49"/>
        <v>0.12170056676808308</v>
      </c>
      <c r="BN61" s="1433">
        <f t="shared" si="49"/>
        <v>0.14413033141075773</v>
      </c>
      <c r="BO61" s="1433">
        <f t="shared" si="49"/>
        <v>3.58606922872272E-2</v>
      </c>
      <c r="BP61" s="1433">
        <f t="shared" si="50"/>
        <v>0.62878393540636146</v>
      </c>
      <c r="BQ61" s="1433">
        <f t="shared" si="50"/>
        <v>6.7442104784741453E-4</v>
      </c>
      <c r="BR61" s="1433">
        <f t="shared" si="50"/>
        <v>3.5848960596918243E-2</v>
      </c>
      <c r="BS61" s="1433">
        <f t="shared" si="50"/>
        <v>0.12210671723829744</v>
      </c>
      <c r="BT61" s="1433">
        <f t="shared" si="50"/>
        <v>0.1718382825159474</v>
      </c>
      <c r="BU61" s="1433">
        <f t="shared" si="50"/>
        <v>0.15725748812675114</v>
      </c>
      <c r="BV61" s="1433">
        <f t="shared" si="50"/>
        <v>0.11999641122175832</v>
      </c>
      <c r="BW61" s="1433">
        <f t="shared" si="50"/>
        <v>2.1061654658841019E-2</v>
      </c>
      <c r="BX61" s="1433">
        <f t="shared" si="50"/>
        <v>0.11751730115957588</v>
      </c>
      <c r="BY61" s="3128"/>
      <c r="BZ61" s="2495" t="s">
        <v>1971</v>
      </c>
      <c r="CA61" s="1801">
        <v>25.161927778687438</v>
      </c>
      <c r="CB61" s="1803">
        <v>3.5860278066912832</v>
      </c>
      <c r="CC61" s="1803">
        <v>0</v>
      </c>
      <c r="CD61" s="1802">
        <v>3.6076027642980457E-2</v>
      </c>
      <c r="CE61" s="1802">
        <v>0.28560082279371235</v>
      </c>
      <c r="CF61" s="1802">
        <v>0.64375082200361022</v>
      </c>
      <c r="CG61" s="1803">
        <v>1.478827030876436</v>
      </c>
      <c r="CH61" s="1802">
        <v>0.99185745043439622</v>
      </c>
      <c r="CI61" s="1802">
        <v>0.14991565294014803</v>
      </c>
      <c r="CJ61" s="1803">
        <v>11.634444639535097</v>
      </c>
      <c r="CK61" s="1803">
        <v>1.2290500115764473</v>
      </c>
      <c r="CL61" s="1803">
        <v>0</v>
      </c>
      <c r="CM61" s="1802">
        <v>4.0316234328547272E-2</v>
      </c>
      <c r="CN61" s="1802">
        <v>0.2786584853941137</v>
      </c>
      <c r="CO61" s="1802">
        <v>0.29372379548383892</v>
      </c>
      <c r="CP61" s="1802">
        <v>0.2699496843322064</v>
      </c>
      <c r="CQ61" s="1802">
        <v>0.24084285822641305</v>
      </c>
      <c r="CR61" s="1802">
        <v>0.10555895381132833</v>
      </c>
      <c r="CS61" s="1803">
        <v>2.1784740244384255</v>
      </c>
      <c r="CT61" s="1803">
        <v>0</v>
      </c>
      <c r="CU61" s="1802">
        <v>9.8974539229736078E-3</v>
      </c>
      <c r="CV61" s="1802">
        <v>0.1674843497891817</v>
      </c>
      <c r="CW61" s="1802">
        <v>0.55099745685168389</v>
      </c>
      <c r="CX61" s="1802">
        <v>0.99595931748896882</v>
      </c>
      <c r="CY61" s="1802">
        <v>0.42087268034816872</v>
      </c>
      <c r="CZ61" s="1802">
        <v>3.3262766037449397E-2</v>
      </c>
      <c r="DA61" s="1803">
        <v>8.2269206035202185</v>
      </c>
      <c r="DB61" s="1802">
        <v>1.1198953980152021E-3</v>
      </c>
      <c r="DC61" s="1802">
        <v>0.59591993098613827</v>
      </c>
      <c r="DD61" s="1803">
        <v>2.3836501171808009</v>
      </c>
      <c r="DE61" s="1803">
        <v>2.4082898531165715</v>
      </c>
      <c r="DF61" s="1803">
        <v>1.950119909310305</v>
      </c>
      <c r="DG61" s="1802">
        <v>0.83527645741950907</v>
      </c>
      <c r="DH61" s="1802">
        <v>5.2544440108876447E-2</v>
      </c>
      <c r="DI61" s="1803">
        <v>3.0387041087733846</v>
      </c>
      <c r="DJ61" s="1802">
        <v>9.1483010735581172E-3</v>
      </c>
      <c r="DK61" s="1802">
        <v>0.17434758422327259</v>
      </c>
      <c r="DL61" s="1802">
        <v>0.96563339267215886</v>
      </c>
      <c r="DM61" s="1802">
        <v>0.86993063517056779</v>
      </c>
      <c r="DN61" s="1802">
        <v>0.68878626086482642</v>
      </c>
      <c r="DO61" s="1802">
        <v>0.30950348490174667</v>
      </c>
      <c r="DP61" s="1802">
        <v>2.1354449867255067E-2</v>
      </c>
      <c r="DQ61" s="1803">
        <v>1.2095306032409705</v>
      </c>
      <c r="DR61" s="1803">
        <v>0</v>
      </c>
      <c r="DS61" s="1802">
        <v>9.5854336495195494E-2</v>
      </c>
      <c r="DT61" s="1802">
        <v>0.29731782216367481</v>
      </c>
      <c r="DU61" s="1802">
        <v>0.39923760303276551</v>
      </c>
      <c r="DV61" s="1802">
        <v>0.21511521505214548</v>
      </c>
      <c r="DW61" s="1802">
        <v>0.16448500061425145</v>
      </c>
      <c r="DX61" s="1802">
        <v>3.7520625882938009E-2</v>
      </c>
      <c r="DY61" s="1803">
        <v>5.578521244290398</v>
      </c>
      <c r="DZ61" s="1803">
        <v>2.5804179563994447</v>
      </c>
      <c r="EA61" s="1803">
        <v>0</v>
      </c>
      <c r="EB61" s="1802">
        <v>0.18828063183113392</v>
      </c>
      <c r="EC61" s="1802">
        <v>0.43229761539002687</v>
      </c>
      <c r="ED61" s="1802">
        <v>0.63938988084548187</v>
      </c>
      <c r="EE61" s="1802">
        <v>0.8208748062157063</v>
      </c>
      <c r="EF61" s="1802">
        <v>0.35195551540305442</v>
      </c>
      <c r="EG61" s="1802">
        <v>0.14761950671404164</v>
      </c>
      <c r="EH61" s="1803">
        <v>2.9981032878909519</v>
      </c>
      <c r="EI61" s="1802">
        <v>1.2761830224480334E-2</v>
      </c>
      <c r="EJ61" s="1802">
        <v>0.11974607924625244</v>
      </c>
      <c r="EK61" s="1802">
        <v>0.7342023152122068</v>
      </c>
      <c r="EL61" s="1802">
        <v>0.74751717481377622</v>
      </c>
      <c r="EM61" s="1802">
        <v>0.91213744730727797</v>
      </c>
      <c r="EN61" s="1802">
        <v>0.40519484069026274</v>
      </c>
      <c r="EO61" s="1802">
        <v>6.6543600396695046E-2</v>
      </c>
      <c r="EP61" s="1804">
        <v>0.11469937615632721</v>
      </c>
      <c r="EQ61" s="1792"/>
    </row>
    <row r="62" spans="1:147" ht="15.75" customHeight="1">
      <c r="A62" s="2348" t="s">
        <v>2496</v>
      </c>
      <c r="B62" s="2344"/>
      <c r="C62" s="2344"/>
      <c r="D62" s="2344"/>
      <c r="E62" s="2344"/>
      <c r="F62" s="2344"/>
      <c r="G62" s="2344"/>
      <c r="H62" s="2344"/>
      <c r="I62" s="2344"/>
      <c r="J62" s="2344"/>
      <c r="K62" s="2344"/>
      <c r="L62" s="2344"/>
      <c r="M62" s="2344"/>
      <c r="N62" s="2344"/>
      <c r="O62" s="2344"/>
      <c r="P62" s="2344"/>
      <c r="Q62" s="2344"/>
      <c r="R62" s="2344"/>
      <c r="S62" s="2344"/>
      <c r="T62" s="2344"/>
      <c r="U62" s="2344"/>
      <c r="V62" s="2344"/>
      <c r="AU62" s="807"/>
      <c r="AV62" s="807"/>
      <c r="AW62" s="807"/>
      <c r="AX62" s="807"/>
      <c r="BY62" s="3128"/>
      <c r="BZ62" s="2495" t="s">
        <v>1972</v>
      </c>
      <c r="CA62" s="1801">
        <v>21.199183752655195</v>
      </c>
      <c r="CB62" s="1803">
        <v>2.9766513157472496</v>
      </c>
      <c r="CC62" s="1803">
        <v>0</v>
      </c>
      <c r="CD62" s="1802">
        <v>9.5198248936395856E-3</v>
      </c>
      <c r="CE62" s="1802">
        <v>0.16735094370399822</v>
      </c>
      <c r="CF62" s="1802">
        <v>0.68498671578241677</v>
      </c>
      <c r="CG62" s="1803">
        <v>1.0020948037007926</v>
      </c>
      <c r="CH62" s="1802">
        <v>0.96028559277072778</v>
      </c>
      <c r="CI62" s="1802">
        <v>0.15241343489567369</v>
      </c>
      <c r="CJ62" s="1803">
        <v>9.2380522003965986</v>
      </c>
      <c r="CK62" s="1803">
        <v>1.308906200643503</v>
      </c>
      <c r="CL62" s="1803">
        <v>0</v>
      </c>
      <c r="CM62" s="1802">
        <v>4.9586776459087753E-2</v>
      </c>
      <c r="CN62" s="1802">
        <v>0.28426262490055387</v>
      </c>
      <c r="CO62" s="1802">
        <v>0.44126794188587232</v>
      </c>
      <c r="CP62" s="1802">
        <v>0.22291468055581853</v>
      </c>
      <c r="CQ62" s="1802">
        <v>0.22201987893616384</v>
      </c>
      <c r="CR62" s="1802">
        <v>8.8854297906006657E-2</v>
      </c>
      <c r="CS62" s="1803">
        <v>2.1464304794489042</v>
      </c>
      <c r="CT62" s="1803">
        <v>0</v>
      </c>
      <c r="CU62" s="1802">
        <v>3.5289302312344027E-2</v>
      </c>
      <c r="CV62" s="1802">
        <v>0.23530732399133139</v>
      </c>
      <c r="CW62" s="1802">
        <v>0.65746563027266569</v>
      </c>
      <c r="CX62" s="1802">
        <v>0.8133346310416194</v>
      </c>
      <c r="CY62" s="1802">
        <v>0.37811085897382829</v>
      </c>
      <c r="CZ62" s="1802">
        <v>2.6922732857114735E-2</v>
      </c>
      <c r="DA62" s="1803">
        <v>5.7827155203041958</v>
      </c>
      <c r="DB62" s="1803">
        <v>0</v>
      </c>
      <c r="DC62" s="1802">
        <v>0.2125618803769673</v>
      </c>
      <c r="DD62" s="1803">
        <v>1.8872883705952672</v>
      </c>
      <c r="DE62" s="1803">
        <v>1.7368410524400533</v>
      </c>
      <c r="DF62" s="1803">
        <v>1.1919765171735905</v>
      </c>
      <c r="DG62" s="1802">
        <v>0.66521435862948564</v>
      </c>
      <c r="DH62" s="1802">
        <v>8.8833341088832701E-2</v>
      </c>
      <c r="DI62" s="1803">
        <v>3.1632567821687143</v>
      </c>
      <c r="DJ62" s="1803">
        <v>0</v>
      </c>
      <c r="DK62" s="1802">
        <v>0.12850711829524486</v>
      </c>
      <c r="DL62" s="1802">
        <v>0.89504290782272045</v>
      </c>
      <c r="DM62" s="1803">
        <v>1.1118605354292992</v>
      </c>
      <c r="DN62" s="1802">
        <v>0.73765853708551288</v>
      </c>
      <c r="DO62" s="1802">
        <v>0.25579903264530945</v>
      </c>
      <c r="DP62" s="1802">
        <v>3.4388650890627037E-2</v>
      </c>
      <c r="DQ62" s="1803">
        <v>1.0542174655641547</v>
      </c>
      <c r="DR62" s="1803">
        <v>0</v>
      </c>
      <c r="DS62" s="1802">
        <v>5.0738996538437116E-2</v>
      </c>
      <c r="DT62" s="1802">
        <v>0.21906076564999252</v>
      </c>
      <c r="DU62" s="1802">
        <v>0.36699782822047278</v>
      </c>
      <c r="DV62" s="1802">
        <v>0.30211358301085411</v>
      </c>
      <c r="DW62" s="1802">
        <v>0.10060125698791583</v>
      </c>
      <c r="DX62" s="1802">
        <v>1.4705035156482129E-2</v>
      </c>
      <c r="DY62" s="1803">
        <v>4.7234277377192271</v>
      </c>
      <c r="DZ62" s="1803">
        <v>2.1663486979723179</v>
      </c>
      <c r="EA62" s="1803">
        <v>0</v>
      </c>
      <c r="EB62" s="1802">
        <v>2.2641595229517638E-2</v>
      </c>
      <c r="EC62" s="1802">
        <v>0.25857017523360021</v>
      </c>
      <c r="ED62" s="1802">
        <v>0.78402423746025363</v>
      </c>
      <c r="EE62" s="1802">
        <v>0.68851185581399388</v>
      </c>
      <c r="EF62" s="1802">
        <v>0.32839030551901555</v>
      </c>
      <c r="EG62" s="1802">
        <v>8.4210528715936664E-2</v>
      </c>
      <c r="EH62" s="1803">
        <v>2.5570790397469101</v>
      </c>
      <c r="EI62" s="1802">
        <v>5.2557598564852877E-3</v>
      </c>
      <c r="EJ62" s="1802">
        <v>0.11853484035583417</v>
      </c>
      <c r="EK62" s="1802">
        <v>0.43497542509401677</v>
      </c>
      <c r="EL62" s="1802">
        <v>0.81822802478442092</v>
      </c>
      <c r="EM62" s="1802">
        <v>0.79914497794623174</v>
      </c>
      <c r="EN62" s="1802">
        <v>0.32816841863401425</v>
      </c>
      <c r="EO62" s="1802">
        <v>5.27715930759073E-2</v>
      </c>
      <c r="EP62" s="1804">
        <v>4.3578251059252456E-2</v>
      </c>
      <c r="EQ62" s="1792"/>
    </row>
    <row r="63" spans="1:147" ht="22.5" customHeight="1">
      <c r="A63" s="2298"/>
      <c r="B63" s="2298"/>
      <c r="C63" s="2298"/>
      <c r="D63" s="2298"/>
      <c r="E63" s="2298"/>
      <c r="F63" s="2298"/>
      <c r="G63" s="2298"/>
      <c r="H63" s="2298"/>
      <c r="I63" s="2298"/>
      <c r="J63" s="2298"/>
      <c r="K63" s="2298"/>
      <c r="L63" s="2298"/>
      <c r="M63" s="2298"/>
      <c r="N63" s="2298"/>
      <c r="O63" s="2298"/>
      <c r="P63" s="2298"/>
      <c r="Q63" s="2298"/>
      <c r="R63" s="2298"/>
      <c r="S63" s="2298"/>
      <c r="T63" s="2298"/>
      <c r="U63" s="2298"/>
      <c r="V63" s="2298"/>
      <c r="AU63" s="807"/>
      <c r="AV63" s="807"/>
      <c r="AW63" s="807"/>
      <c r="AX63" s="807"/>
      <c r="BY63" s="3128"/>
      <c r="BZ63" s="2495" t="s">
        <v>1973</v>
      </c>
      <c r="CA63" s="1801">
        <v>6.7317714695536095</v>
      </c>
      <c r="CB63" s="1803">
        <v>1.4288877730317249</v>
      </c>
      <c r="CC63" s="1802">
        <v>1.7772834130200224E-3</v>
      </c>
      <c r="CD63" s="1802">
        <v>1.2945987920118678E-2</v>
      </c>
      <c r="CE63" s="1802">
        <v>0.15408198058269473</v>
      </c>
      <c r="CF63" s="1802">
        <v>0.2844572479365699</v>
      </c>
      <c r="CG63" s="1802">
        <v>0.49506840649869366</v>
      </c>
      <c r="CH63" s="1802">
        <v>0.3734891019891961</v>
      </c>
      <c r="CI63" s="1802">
        <v>0.10706776469143459</v>
      </c>
      <c r="CJ63" s="1803">
        <v>2.8789416550100118</v>
      </c>
      <c r="CK63" s="1802">
        <v>0.74343424407864656</v>
      </c>
      <c r="CL63" s="1803">
        <v>0</v>
      </c>
      <c r="CM63" s="1802">
        <v>1.5720078756619182E-2</v>
      </c>
      <c r="CN63" s="1802">
        <v>0.10520880243022276</v>
      </c>
      <c r="CO63" s="1802">
        <v>0.18265057729136502</v>
      </c>
      <c r="CP63" s="1802">
        <v>0.2287192111407908</v>
      </c>
      <c r="CQ63" s="1802">
        <v>0.12207086807042751</v>
      </c>
      <c r="CR63" s="1802">
        <v>8.9064706389222162E-2</v>
      </c>
      <c r="CS63" s="1802">
        <v>0.95157893794681392</v>
      </c>
      <c r="CT63" s="1803">
        <v>0</v>
      </c>
      <c r="CU63" s="1802">
        <v>8.8563630678507865E-3</v>
      </c>
      <c r="CV63" s="1802">
        <v>0.14159830218618266</v>
      </c>
      <c r="CW63" s="1802">
        <v>0.30912109938243848</v>
      </c>
      <c r="CX63" s="1802">
        <v>0.31221534286571012</v>
      </c>
      <c r="CY63" s="1802">
        <v>0.16024288733276487</v>
      </c>
      <c r="CZ63" s="1802">
        <v>1.9544943111868204E-2</v>
      </c>
      <c r="DA63" s="1803">
        <v>1.1839284729845414</v>
      </c>
      <c r="DB63" s="1802">
        <v>3.5169426392494276E-3</v>
      </c>
      <c r="DC63" s="1802">
        <v>8.5255391055170313E-2</v>
      </c>
      <c r="DD63" s="1802">
        <v>0.48287617835659807</v>
      </c>
      <c r="DE63" s="1802">
        <v>0.32897576893577574</v>
      </c>
      <c r="DF63" s="1802">
        <v>0.1848840101652526</v>
      </c>
      <c r="DG63" s="1802">
        <v>8.2194920710319183E-2</v>
      </c>
      <c r="DH63" s="1802">
        <v>1.6225261122176565E-2</v>
      </c>
      <c r="DI63" s="1802">
        <v>0.9688688980211636</v>
      </c>
      <c r="DJ63" s="1802">
        <v>5.9180805816327654E-3</v>
      </c>
      <c r="DK63" s="1802">
        <v>3.2916836912450682E-2</v>
      </c>
      <c r="DL63" s="1802">
        <v>0.29283705155735706</v>
      </c>
      <c r="DM63" s="1802">
        <v>0.30837253618694577</v>
      </c>
      <c r="DN63" s="1802">
        <v>0.24764423261004065</v>
      </c>
      <c r="DO63" s="1802">
        <v>6.9477126890784432E-2</v>
      </c>
      <c r="DP63" s="1802">
        <v>1.1703033281952198E-2</v>
      </c>
      <c r="DQ63" s="1802">
        <v>0.21840947956387016</v>
      </c>
      <c r="DR63" s="1802">
        <v>4.0368602814481314E-4</v>
      </c>
      <c r="DS63" s="1802">
        <v>4.8122737763185422E-3</v>
      </c>
      <c r="DT63" s="1802">
        <v>3.0793189783047441E-2</v>
      </c>
      <c r="DU63" s="1802">
        <v>8.5905850087784411E-2</v>
      </c>
      <c r="DV63" s="1802">
        <v>5.1994094060881797E-2</v>
      </c>
      <c r="DW63" s="1802">
        <v>4.1630164800393159E-2</v>
      </c>
      <c r="DX63" s="1802">
        <v>2.8702210272999384E-3</v>
      </c>
      <c r="DY63" s="1803">
        <v>1.119146362767272</v>
      </c>
      <c r="DZ63" s="1802">
        <v>0.49036242736091196</v>
      </c>
      <c r="EA63" s="1802">
        <v>2.2480701594913819E-4</v>
      </c>
      <c r="EB63" s="1802">
        <v>7.0227754345431551E-3</v>
      </c>
      <c r="EC63" s="1802">
        <v>7.2585205814896955E-2</v>
      </c>
      <c r="ED63" s="1802">
        <v>0.1088380486294545</v>
      </c>
      <c r="EE63" s="1802">
        <v>0.12170056676808308</v>
      </c>
      <c r="EF63" s="1802">
        <v>0.14413033141075773</v>
      </c>
      <c r="EG63" s="1802">
        <v>3.58606922872272E-2</v>
      </c>
      <c r="EH63" s="1802">
        <v>0.62878393540636146</v>
      </c>
      <c r="EI63" s="1802">
        <v>6.7442104784741453E-4</v>
      </c>
      <c r="EJ63" s="1802">
        <v>3.5848960596918243E-2</v>
      </c>
      <c r="EK63" s="1802">
        <v>0.12210671723829744</v>
      </c>
      <c r="EL63" s="1802">
        <v>0.1718382825159474</v>
      </c>
      <c r="EM63" s="1802">
        <v>0.15725748812675114</v>
      </c>
      <c r="EN63" s="1802">
        <v>0.11999641122175832</v>
      </c>
      <c r="EO63" s="1802">
        <v>2.1061654658841019E-2</v>
      </c>
      <c r="EP63" s="1804">
        <v>0.11751730115957588</v>
      </c>
      <c r="EQ63" s="1792"/>
    </row>
    <row r="64" spans="1:147" ht="18" customHeight="1">
      <c r="A64" s="807"/>
      <c r="B64" s="807"/>
      <c r="C64" s="807"/>
      <c r="D64" s="807"/>
      <c r="R64" s="1248"/>
      <c r="S64" s="1248"/>
      <c r="T64" s="1248"/>
      <c r="U64" s="1248"/>
      <c r="X64" s="1248"/>
      <c r="Y64" s="1248"/>
      <c r="Z64" s="1248"/>
      <c r="AA64" s="1248"/>
      <c r="AB64" s="1248"/>
      <c r="AF64" s="1248"/>
      <c r="AG64" s="1248"/>
      <c r="AH64" s="1248"/>
      <c r="AI64" s="1248"/>
      <c r="AJ64" s="1248"/>
      <c r="AU64" s="807"/>
      <c r="AV64" s="807"/>
      <c r="AW64" s="807"/>
      <c r="AX64" s="807"/>
      <c r="BI64" s="1248"/>
      <c r="BJ64" s="1248"/>
      <c r="BK64" s="1248"/>
      <c r="BL64" s="1248"/>
      <c r="BM64" s="1248"/>
      <c r="BQ64" s="1248"/>
      <c r="BR64" s="1248"/>
      <c r="BS64" s="1248"/>
      <c r="BT64" s="1248"/>
      <c r="BU64" s="1248"/>
      <c r="BY64" s="3128" t="s">
        <v>1974</v>
      </c>
      <c r="BZ64" s="2495" t="s">
        <v>1975</v>
      </c>
      <c r="CA64" s="1801">
        <v>2.9130933991487953</v>
      </c>
      <c r="CB64" s="1802">
        <v>0.68973380159528741</v>
      </c>
      <c r="CC64" s="1802">
        <v>2.0271399460510585E-3</v>
      </c>
      <c r="CD64" s="1802">
        <v>6.635217703329776E-3</v>
      </c>
      <c r="CE64" s="1802">
        <v>7.1385778148052192E-2</v>
      </c>
      <c r="CF64" s="1802">
        <v>0.14658732158637641</v>
      </c>
      <c r="CG64" s="1802">
        <v>0.24938892904599999</v>
      </c>
      <c r="CH64" s="1802">
        <v>0.16416111207911716</v>
      </c>
      <c r="CI64" s="1802">
        <v>4.9548303086361802E-2</v>
      </c>
      <c r="CJ64" s="1802">
        <v>0.95457292622274148</v>
      </c>
      <c r="CK64" s="1802">
        <v>0.44114014593994938</v>
      </c>
      <c r="CL64" s="1803">
        <v>0</v>
      </c>
      <c r="CM64" s="1802">
        <v>1.2691191843347161E-3</v>
      </c>
      <c r="CN64" s="1802">
        <v>5.762939434995374E-2</v>
      </c>
      <c r="CO64" s="1802">
        <v>0.1015219695204387</v>
      </c>
      <c r="CP64" s="1802">
        <v>0.13787265649107472</v>
      </c>
      <c r="CQ64" s="1802">
        <v>8.4830621052906202E-2</v>
      </c>
      <c r="CR64" s="1802">
        <v>5.8016385341242024E-2</v>
      </c>
      <c r="CS64" s="1802">
        <v>0.31771924922230527</v>
      </c>
      <c r="CT64" s="1803">
        <v>0</v>
      </c>
      <c r="CU64" s="1802">
        <v>3.1224382246124471E-3</v>
      </c>
      <c r="CV64" s="1802">
        <v>3.9925442576958174E-2</v>
      </c>
      <c r="CW64" s="1802">
        <v>0.11596600440773894</v>
      </c>
      <c r="CX64" s="1802">
        <v>0.10081614199107299</v>
      </c>
      <c r="CY64" s="1802">
        <v>5.1687172633304621E-2</v>
      </c>
      <c r="CZ64" s="1802">
        <v>6.2020493886179116E-3</v>
      </c>
      <c r="DA64" s="1802">
        <v>0.19571353106048842</v>
      </c>
      <c r="DB64" s="1802">
        <v>8.6622821967875417E-4</v>
      </c>
      <c r="DC64" s="1802">
        <v>4.4575915902138885E-3</v>
      </c>
      <c r="DD64" s="1802">
        <v>6.4838771675699514E-2</v>
      </c>
      <c r="DE64" s="1802">
        <v>5.8507097273379369E-2</v>
      </c>
      <c r="DF64" s="1802">
        <v>3.9881243981345106E-2</v>
      </c>
      <c r="DG64" s="1802">
        <v>1.5569947230737978E-2</v>
      </c>
      <c r="DH64" s="1802">
        <v>1.1592651089433815E-2</v>
      </c>
      <c r="DI64" s="1802">
        <v>0.41355872329126475</v>
      </c>
      <c r="DJ64" s="1802">
        <v>3.1545502341676734E-3</v>
      </c>
      <c r="DK64" s="1802">
        <v>1.9890169643325437E-2</v>
      </c>
      <c r="DL64" s="1802">
        <v>0.10796406507609688</v>
      </c>
      <c r="DM64" s="1802">
        <v>0.12101325893896364</v>
      </c>
      <c r="DN64" s="1802">
        <v>0.11432343791922128</v>
      </c>
      <c r="DO64" s="1802">
        <v>4.1957090468167223E-2</v>
      </c>
      <c r="DP64" s="1802">
        <v>5.2561510113225554E-3</v>
      </c>
      <c r="DQ64" s="1802">
        <v>0.11777363273429815</v>
      </c>
      <c r="DR64" s="1803">
        <v>0</v>
      </c>
      <c r="DS64" s="1802">
        <v>1.8382941543559964E-3</v>
      </c>
      <c r="DT64" s="1802">
        <v>1.6023536952121473E-2</v>
      </c>
      <c r="DU64" s="1802">
        <v>4.8479456121372194E-2</v>
      </c>
      <c r="DV64" s="1802">
        <v>2.950583185928847E-2</v>
      </c>
      <c r="DW64" s="1802">
        <v>1.5135187456541582E-2</v>
      </c>
      <c r="DX64" s="1802">
        <v>6.7913261906184293E-3</v>
      </c>
      <c r="DY64" s="1802">
        <v>0.55834745960712817</v>
      </c>
      <c r="DZ64" s="1802">
        <v>0.27265028790508289</v>
      </c>
      <c r="EA64" s="1803">
        <v>0</v>
      </c>
      <c r="EB64" s="1802">
        <v>5.3155937420149733E-3</v>
      </c>
      <c r="EC64" s="1802">
        <v>3.2015938370052947E-2</v>
      </c>
      <c r="ED64" s="1802">
        <v>5.4495916491092047E-2</v>
      </c>
      <c r="EE64" s="1802">
        <v>8.4711326505070059E-2</v>
      </c>
      <c r="EF64" s="1802">
        <v>7.6605184831173442E-2</v>
      </c>
      <c r="EG64" s="1802">
        <v>1.9506327965679443E-2</v>
      </c>
      <c r="EH64" s="1802">
        <v>0.28569717170204567</v>
      </c>
      <c r="EI64" s="1803">
        <v>0</v>
      </c>
      <c r="EJ64" s="1802">
        <v>1.3809704246175636E-2</v>
      </c>
      <c r="EK64" s="1802">
        <v>5.828544793708617E-2</v>
      </c>
      <c r="EL64" s="1802">
        <v>6.638323655162752E-2</v>
      </c>
      <c r="EM64" s="1802">
        <v>9.6971888932280675E-2</v>
      </c>
      <c r="EN64" s="1802">
        <v>3.9842490414483803E-2</v>
      </c>
      <c r="EO64" s="1802">
        <v>1.0404403620391868E-2</v>
      </c>
      <c r="EP64" s="1804">
        <v>0.1791068556980728</v>
      </c>
      <c r="EQ64" s="1792"/>
    </row>
    <row r="65" spans="1:147" ht="30.75" customHeight="1">
      <c r="A65" s="807"/>
      <c r="B65" s="807"/>
      <c r="C65" s="807"/>
      <c r="D65" s="807"/>
      <c r="R65" s="1251"/>
      <c r="S65" s="1251"/>
      <c r="T65" s="1251"/>
      <c r="U65" s="1251"/>
      <c r="X65" s="1251"/>
      <c r="Y65" s="1251"/>
      <c r="Z65" s="1251"/>
      <c r="AA65" s="1251"/>
      <c r="AB65" s="1251"/>
      <c r="AF65" s="1251"/>
      <c r="AG65" s="1251"/>
      <c r="AH65" s="1251"/>
      <c r="AI65" s="1251"/>
      <c r="AJ65" s="1251"/>
      <c r="AU65" s="807"/>
      <c r="AV65" s="807"/>
      <c r="AW65" s="807"/>
      <c r="AX65" s="807"/>
      <c r="BI65" s="1251"/>
      <c r="BJ65" s="1251"/>
      <c r="BK65" s="1251"/>
      <c r="BL65" s="1251"/>
      <c r="BM65" s="1251"/>
      <c r="BQ65" s="1251"/>
      <c r="BR65" s="1251"/>
      <c r="BS65" s="1251"/>
      <c r="BT65" s="1251"/>
      <c r="BU65" s="1251"/>
      <c r="BY65" s="3128"/>
      <c r="BZ65" s="2495" t="s">
        <v>1976</v>
      </c>
      <c r="CA65" s="1801">
        <v>13.244551262401627</v>
      </c>
      <c r="CB65" s="1803">
        <v>2.4227613776759687</v>
      </c>
      <c r="CC65" s="1803">
        <v>0</v>
      </c>
      <c r="CD65" s="1802">
        <v>2.8175632196422547E-2</v>
      </c>
      <c r="CE65" s="1802">
        <v>0.3924108899539539</v>
      </c>
      <c r="CF65" s="1802">
        <v>0.66946729974117503</v>
      </c>
      <c r="CG65" s="1802">
        <v>0.65999251045194018</v>
      </c>
      <c r="CH65" s="1802">
        <v>0.50410759871918864</v>
      </c>
      <c r="CI65" s="1802">
        <v>0.1686074466132903</v>
      </c>
      <c r="CJ65" s="1803">
        <v>4.5343411836775394</v>
      </c>
      <c r="CK65" s="1803">
        <v>1.2060034140764513</v>
      </c>
      <c r="CL65" s="1803">
        <v>0</v>
      </c>
      <c r="CM65" s="1802">
        <v>1.091253024882537E-2</v>
      </c>
      <c r="CN65" s="1802">
        <v>0.16287140468600828</v>
      </c>
      <c r="CO65" s="1802">
        <v>0.31040390430687331</v>
      </c>
      <c r="CP65" s="1802">
        <v>0.3142158897682007</v>
      </c>
      <c r="CQ65" s="1802">
        <v>0.24073577639500596</v>
      </c>
      <c r="CR65" s="1802">
        <v>0.16686390867153864</v>
      </c>
      <c r="CS65" s="1803">
        <v>1.8177031091064624</v>
      </c>
      <c r="CT65" s="1803">
        <v>0</v>
      </c>
      <c r="CU65" s="1802">
        <v>1.6451075980653335E-2</v>
      </c>
      <c r="CV65" s="1802">
        <v>0.29035451140049157</v>
      </c>
      <c r="CW65" s="1802">
        <v>0.49175565119689557</v>
      </c>
      <c r="CX65" s="1802">
        <v>0.62239647966404188</v>
      </c>
      <c r="CY65" s="1802">
        <v>0.31403662381045411</v>
      </c>
      <c r="CZ65" s="1802">
        <v>8.2708767053925852E-2</v>
      </c>
      <c r="DA65" s="1803">
        <v>1.5106346604946255</v>
      </c>
      <c r="DB65" s="1803">
        <v>0</v>
      </c>
      <c r="DC65" s="1802">
        <v>8.9095600053226434E-2</v>
      </c>
      <c r="DD65" s="1802">
        <v>0.44648458166722571</v>
      </c>
      <c r="DE65" s="1802">
        <v>0.45048349240505003</v>
      </c>
      <c r="DF65" s="1802">
        <v>0.30841124682086429</v>
      </c>
      <c r="DG65" s="1802">
        <v>0.14889958331641853</v>
      </c>
      <c r="DH65" s="1802">
        <v>6.7260156231839785E-2</v>
      </c>
      <c r="DI65" s="1803">
        <v>1.7164656715749145</v>
      </c>
      <c r="DJ65" s="1802">
        <v>5.288968991062216E-4</v>
      </c>
      <c r="DK65" s="1802">
        <v>6.6242133295877637E-2</v>
      </c>
      <c r="DL65" s="1802">
        <v>0.44216310493223066</v>
      </c>
      <c r="DM65" s="1802">
        <v>0.58396724299773362</v>
      </c>
      <c r="DN65" s="1802">
        <v>0.47540402292694056</v>
      </c>
      <c r="DO65" s="1802">
        <v>0.13956137523261139</v>
      </c>
      <c r="DP65" s="1802">
        <v>8.5988952904145644E-3</v>
      </c>
      <c r="DQ65" s="1802">
        <v>0.52244878518114002</v>
      </c>
      <c r="DR65" s="1802">
        <v>1.8994806509651289E-3</v>
      </c>
      <c r="DS65" s="1802">
        <v>5.5800924040451283E-2</v>
      </c>
      <c r="DT65" s="1802">
        <v>6.7306141884598783E-2</v>
      </c>
      <c r="DU65" s="1802">
        <v>0.18410316726458281</v>
      </c>
      <c r="DV65" s="1802">
        <v>0.12128044230459985</v>
      </c>
      <c r="DW65" s="1802">
        <v>7.8287561050877391E-2</v>
      </c>
      <c r="DX65" s="1802">
        <v>1.3771067985064804E-2</v>
      </c>
      <c r="DY65" s="1803">
        <v>4.0485342442920631</v>
      </c>
      <c r="DZ65" s="1803">
        <v>1.8491383098236238</v>
      </c>
      <c r="EA65" s="1802">
        <v>2.468185529122955E-3</v>
      </c>
      <c r="EB65" s="1802">
        <v>2.5844559673155954E-2</v>
      </c>
      <c r="EC65" s="1802">
        <v>0.28188400074937536</v>
      </c>
      <c r="ED65" s="1802">
        <v>0.53159730039308628</v>
      </c>
      <c r="EE65" s="1802">
        <v>0.60026563017188617</v>
      </c>
      <c r="EF65" s="1802">
        <v>0.34342572421020756</v>
      </c>
      <c r="EG65" s="1802">
        <v>6.3652909096788932E-2</v>
      </c>
      <c r="EH65" s="1803">
        <v>2.1993959344684391</v>
      </c>
      <c r="EI65" s="1802">
        <v>2.2338116091690435E-2</v>
      </c>
      <c r="EJ65" s="1802">
        <v>7.2647233804317202E-2</v>
      </c>
      <c r="EK65" s="1802">
        <v>0.26596193385540473</v>
      </c>
      <c r="EL65" s="1802">
        <v>0.70384921838877434</v>
      </c>
      <c r="EM65" s="1802">
        <v>0.6177689057376714</v>
      </c>
      <c r="EN65" s="1802">
        <v>0.46985563573254363</v>
      </c>
      <c r="EO65" s="1802">
        <v>4.6974890858037008E-2</v>
      </c>
      <c r="EP65" s="1805">
        <v>0</v>
      </c>
      <c r="EQ65" s="1792"/>
    </row>
    <row r="66" spans="1:147" ht="16.5" customHeight="1">
      <c r="A66" s="807"/>
      <c r="B66" s="807"/>
      <c r="C66" s="807"/>
      <c r="D66" s="807"/>
      <c r="R66" s="1248"/>
      <c r="S66" s="1248"/>
      <c r="T66" s="1248"/>
      <c r="U66" s="1248"/>
      <c r="X66" s="1248"/>
      <c r="Y66" s="1248"/>
      <c r="Z66" s="1248"/>
      <c r="AA66" s="1248"/>
      <c r="AB66" s="1248"/>
      <c r="AF66" s="1248"/>
      <c r="AG66" s="1248"/>
      <c r="AH66" s="1248"/>
      <c r="AI66" s="1248"/>
      <c r="AJ66" s="1248"/>
      <c r="AU66" s="807"/>
      <c r="AV66" s="807"/>
      <c r="AW66" s="807"/>
      <c r="AX66" s="807"/>
      <c r="BI66" s="1248"/>
      <c r="BJ66" s="1248"/>
      <c r="BK66" s="1248"/>
      <c r="BL66" s="1248"/>
      <c r="BM66" s="1248"/>
      <c r="BQ66" s="1248"/>
      <c r="BR66" s="1248"/>
      <c r="BS66" s="1248"/>
      <c r="BT66" s="1248"/>
      <c r="BU66" s="1248"/>
      <c r="BY66" s="3128"/>
      <c r="BZ66" s="2495" t="s">
        <v>1977</v>
      </c>
      <c r="CA66" s="1801">
        <v>29.837401737465612</v>
      </c>
      <c r="CB66" s="1803">
        <v>5.4136181616214971</v>
      </c>
      <c r="CC66" s="1803">
        <v>0</v>
      </c>
      <c r="CD66" s="1802">
        <v>2.802020217030958E-2</v>
      </c>
      <c r="CE66" s="1802">
        <v>0.52951113942096317</v>
      </c>
      <c r="CF66" s="1803">
        <v>1.1648486569720198</v>
      </c>
      <c r="CG66" s="1803">
        <v>1.7884904547370497</v>
      </c>
      <c r="CH66" s="1803">
        <v>1.608791062916149</v>
      </c>
      <c r="CI66" s="1802">
        <v>0.29395664540500449</v>
      </c>
      <c r="CJ66" s="1803">
        <v>10.079213967697727</v>
      </c>
      <c r="CK66" s="1803">
        <v>1.7319449467285353</v>
      </c>
      <c r="CL66" s="1803">
        <v>0</v>
      </c>
      <c r="CM66" s="1802">
        <v>0.14935493570554903</v>
      </c>
      <c r="CN66" s="1802">
        <v>0.26089419305664385</v>
      </c>
      <c r="CO66" s="1802">
        <v>0.30837857946797986</v>
      </c>
      <c r="CP66" s="1802">
        <v>0.51209479739721242</v>
      </c>
      <c r="CQ66" s="1802">
        <v>0.26004016029190197</v>
      </c>
      <c r="CR66" s="1802">
        <v>0.241182280809247</v>
      </c>
      <c r="CS66" s="1803">
        <v>3.6304375800711557</v>
      </c>
      <c r="CT66" s="1803">
        <v>0</v>
      </c>
      <c r="CU66" s="1802">
        <v>2.1888318359450577E-2</v>
      </c>
      <c r="CV66" s="1802">
        <v>0.48895524617096436</v>
      </c>
      <c r="CW66" s="1803">
        <v>1.1158576176595085</v>
      </c>
      <c r="CX66" s="1803">
        <v>1.3632404233435258</v>
      </c>
      <c r="CY66" s="1802">
        <v>0.55781950328316587</v>
      </c>
      <c r="CZ66" s="1802">
        <v>8.2676471254540709E-2</v>
      </c>
      <c r="DA66" s="1803">
        <v>4.7168314408980274</v>
      </c>
      <c r="DB66" s="1803">
        <v>0</v>
      </c>
      <c r="DC66" s="1802">
        <v>0.30030594831387991</v>
      </c>
      <c r="DD66" s="1803">
        <v>1.6938020721397322</v>
      </c>
      <c r="DE66" s="1803">
        <v>1.4581778027928671</v>
      </c>
      <c r="DF66" s="1802">
        <v>0.88072020113606841</v>
      </c>
      <c r="DG66" s="1802">
        <v>0.31844212744155237</v>
      </c>
      <c r="DH66" s="1802">
        <v>6.5383289073930193E-2</v>
      </c>
      <c r="DI66" s="1803">
        <v>3.7357695897339807</v>
      </c>
      <c r="DJ66" s="1802">
        <v>5.3557870613125712E-3</v>
      </c>
      <c r="DK66" s="1802">
        <v>0.16563710953866426</v>
      </c>
      <c r="DL66" s="1803">
        <v>1.3671570301885207</v>
      </c>
      <c r="DM66" s="1803">
        <v>1.1716370566258036</v>
      </c>
      <c r="DN66" s="1802">
        <v>0.74596395739405041</v>
      </c>
      <c r="DO66" s="1802">
        <v>0.22561768793646811</v>
      </c>
      <c r="DP66" s="1802">
        <v>5.4400960989158108E-2</v>
      </c>
      <c r="DQ66" s="1803">
        <v>1.4552417790717269</v>
      </c>
      <c r="DR66" s="1803">
        <v>0</v>
      </c>
      <c r="DS66" s="1802">
        <v>2.0147552789772122E-2</v>
      </c>
      <c r="DT66" s="1802">
        <v>0.19665837697843838</v>
      </c>
      <c r="DU66" s="1802">
        <v>0.4833641547718201</v>
      </c>
      <c r="DV66" s="1802">
        <v>0.4176088785860152</v>
      </c>
      <c r="DW66" s="1802">
        <v>0.30507182166147184</v>
      </c>
      <c r="DX66" s="1802">
        <v>3.2390994284209003E-2</v>
      </c>
      <c r="DY66" s="1803">
        <v>9.0520852035979189</v>
      </c>
      <c r="DZ66" s="1803">
        <v>4.6475518405310128</v>
      </c>
      <c r="EA66" s="1803">
        <v>0</v>
      </c>
      <c r="EB66" s="1802">
        <v>0.13459953185239856</v>
      </c>
      <c r="EC66" s="1802">
        <v>0.65864444875016703</v>
      </c>
      <c r="ED66" s="1803">
        <v>1.0142142223849768</v>
      </c>
      <c r="EE66" s="1803">
        <v>1.465208716123849</v>
      </c>
      <c r="EF66" s="1803">
        <v>1.0910234191273227</v>
      </c>
      <c r="EG66" s="1802">
        <v>0.28386150229230239</v>
      </c>
      <c r="EH66" s="1803">
        <v>4.4045333630669017</v>
      </c>
      <c r="EI66" s="1802">
        <v>8.1101918357412376E-3</v>
      </c>
      <c r="EJ66" s="1802">
        <v>0.25040361393751792</v>
      </c>
      <c r="EK66" s="1802">
        <v>0.98621783292701981</v>
      </c>
      <c r="EL66" s="1803">
        <v>1.0181626207553092</v>
      </c>
      <c r="EM66" s="1803">
        <v>1.0437250066553669</v>
      </c>
      <c r="EN66" s="1802">
        <v>0.91070406927911762</v>
      </c>
      <c r="EO66" s="1802">
        <v>0.18721002767682907</v>
      </c>
      <c r="EP66" s="1804">
        <v>0.10147303574277647</v>
      </c>
      <c r="EQ66" s="1792"/>
    </row>
    <row r="67" spans="1:147" ht="15">
      <c r="A67" s="807"/>
      <c r="B67" s="807"/>
      <c r="C67" s="807"/>
      <c r="D67" s="807"/>
      <c r="R67" s="742"/>
      <c r="S67" s="742"/>
      <c r="T67" s="742"/>
      <c r="AH67" s="742"/>
      <c r="AI67" s="742"/>
      <c r="AJ67" s="742"/>
      <c r="AU67" s="807"/>
      <c r="AV67" s="807"/>
      <c r="AW67" s="807"/>
      <c r="AX67" s="807"/>
      <c r="BI67" s="742"/>
      <c r="BJ67" s="742"/>
      <c r="BK67" s="742"/>
      <c r="BL67" s="742"/>
      <c r="BM67" s="742"/>
      <c r="BQ67" s="742"/>
      <c r="BR67" s="742"/>
      <c r="BS67" s="742"/>
      <c r="BT67" s="742"/>
      <c r="BU67" s="742"/>
      <c r="BY67" s="3128"/>
      <c r="BZ67" s="2495" t="s">
        <v>1978</v>
      </c>
      <c r="CA67" s="1801">
        <v>64.576418495589436</v>
      </c>
      <c r="CB67" s="1803">
        <v>8.9843624510827151</v>
      </c>
      <c r="CC67" s="1803">
        <v>0</v>
      </c>
      <c r="CD67" s="1802">
        <v>5.6605865705178726E-2</v>
      </c>
      <c r="CE67" s="1803">
        <v>1.4814799004300063</v>
      </c>
      <c r="CF67" s="1803">
        <v>2.0618225370089571</v>
      </c>
      <c r="CG67" s="1803">
        <v>2.7075738242572625</v>
      </c>
      <c r="CH67" s="1803">
        <v>2.1393248309659434</v>
      </c>
      <c r="CI67" s="1802">
        <v>0.53755549271536773</v>
      </c>
      <c r="CJ67" s="1803">
        <v>28.498058444767608</v>
      </c>
      <c r="CK67" s="1803">
        <v>5.279170039768827</v>
      </c>
      <c r="CL67" s="1803">
        <v>0</v>
      </c>
      <c r="CM67" s="1802">
        <v>0.22047456933765733</v>
      </c>
      <c r="CN67" s="1802">
        <v>0.74916503020788316</v>
      </c>
      <c r="CO67" s="1803">
        <v>1.6920241321624665</v>
      </c>
      <c r="CP67" s="1803">
        <v>1.519633575651429</v>
      </c>
      <c r="CQ67" s="1802">
        <v>0.80989790831523423</v>
      </c>
      <c r="CR67" s="1802">
        <v>0.28797482409415615</v>
      </c>
      <c r="CS67" s="1803">
        <v>8.0614604724598902</v>
      </c>
      <c r="CT67" s="1803">
        <v>0</v>
      </c>
      <c r="CU67" s="1802">
        <v>3.291431576707303E-2</v>
      </c>
      <c r="CV67" s="1803">
        <v>1.1687895682399334</v>
      </c>
      <c r="CW67" s="1803">
        <v>2.6432244328953707</v>
      </c>
      <c r="CX67" s="1803">
        <v>2.6822156326094313</v>
      </c>
      <c r="CY67" s="1803">
        <v>1.4095611647274868</v>
      </c>
      <c r="CZ67" s="1802">
        <v>0.1247553582205933</v>
      </c>
      <c r="DA67" s="1803">
        <v>15.157427932538885</v>
      </c>
      <c r="DB67" s="1802">
        <v>1.4914327024912938E-2</v>
      </c>
      <c r="DC67" s="1803">
        <v>1.0028087376204988</v>
      </c>
      <c r="DD67" s="1803">
        <v>5.8729919538313631</v>
      </c>
      <c r="DE67" s="1803">
        <v>3.8939985186069546</v>
      </c>
      <c r="DF67" s="1803">
        <v>2.9771484253046481</v>
      </c>
      <c r="DG67" s="1803">
        <v>1.2147881999898793</v>
      </c>
      <c r="DH67" s="1802">
        <v>0.18077777016062785</v>
      </c>
      <c r="DI67" s="1803">
        <v>8.1040985181833207</v>
      </c>
      <c r="DJ67" s="1802">
        <v>1.6639722918874517E-2</v>
      </c>
      <c r="DK67" s="1802">
        <v>0.39351583396275569</v>
      </c>
      <c r="DL67" s="1803">
        <v>2.6493641155530856</v>
      </c>
      <c r="DM67" s="1803">
        <v>2.478993428715397</v>
      </c>
      <c r="DN67" s="1803">
        <v>1.9087872381904702</v>
      </c>
      <c r="DO67" s="1802">
        <v>0.54641356381454853</v>
      </c>
      <c r="DP67" s="1802">
        <v>0.11038461502818969</v>
      </c>
      <c r="DQ67" s="1803">
        <v>2.5724859485049372</v>
      </c>
      <c r="DR67" s="1803">
        <v>0</v>
      </c>
      <c r="DS67" s="1802">
        <v>4.607364295687099E-2</v>
      </c>
      <c r="DT67" s="1802">
        <v>0.54279054860835985</v>
      </c>
      <c r="DU67" s="1802">
        <v>0.89767346925901637</v>
      </c>
      <c r="DV67" s="1802">
        <v>0.56426043859884512</v>
      </c>
      <c r="DW67" s="1802">
        <v>0.45803165814062041</v>
      </c>
      <c r="DX67" s="1802">
        <v>6.3656190941224128E-2</v>
      </c>
      <c r="DY67" s="1803">
        <v>16.417413133050868</v>
      </c>
      <c r="DZ67" s="1803">
        <v>9.6124666032343455</v>
      </c>
      <c r="EA67" s="1803">
        <v>0</v>
      </c>
      <c r="EB67" s="1802">
        <v>0.54010376364225432</v>
      </c>
      <c r="EC67" s="1803">
        <v>1.7852030846888023</v>
      </c>
      <c r="ED67" s="1803">
        <v>2.7557326558337838</v>
      </c>
      <c r="EE67" s="1803">
        <v>2.6266825906274853</v>
      </c>
      <c r="EF67" s="1803">
        <v>1.6861794080778705</v>
      </c>
      <c r="EG67" s="1802">
        <v>0.21856510036414642</v>
      </c>
      <c r="EH67" s="1803">
        <v>6.8049465298165233</v>
      </c>
      <c r="EI67" s="1802">
        <v>3.2089286743899513E-2</v>
      </c>
      <c r="EJ67" s="1802">
        <v>0.42847332339316857</v>
      </c>
      <c r="EK67" s="1803">
        <v>1.7978866930016453</v>
      </c>
      <c r="EL67" s="1803">
        <v>2.3191563074017107</v>
      </c>
      <c r="EM67" s="1803">
        <v>1.370409609245274</v>
      </c>
      <c r="EN67" s="1802">
        <v>0.75947837949858665</v>
      </c>
      <c r="EO67" s="1802">
        <v>9.7452930532238288E-2</v>
      </c>
      <c r="EP67" s="1805">
        <v>0</v>
      </c>
      <c r="EQ67" s="1792"/>
    </row>
    <row r="68" spans="1:147" ht="15.75" customHeight="1">
      <c r="A68" s="807"/>
      <c r="B68" s="807"/>
      <c r="C68" s="807"/>
      <c r="D68" s="807"/>
      <c r="R68" s="1114"/>
      <c r="S68" s="1114"/>
      <c r="T68" s="1114"/>
      <c r="U68" s="1114"/>
      <c r="X68" s="1114"/>
      <c r="Y68" s="1114"/>
      <c r="Z68" s="1114"/>
      <c r="AA68" s="1114"/>
      <c r="AB68" s="1114"/>
      <c r="AF68" s="1114"/>
      <c r="AG68" s="1114"/>
      <c r="AH68" s="1114"/>
      <c r="AI68" s="1114"/>
      <c r="AJ68" s="1114"/>
      <c r="AU68" s="807"/>
      <c r="AV68" s="807"/>
      <c r="AW68" s="807"/>
      <c r="AX68" s="807"/>
      <c r="BI68" s="1114"/>
      <c r="BJ68" s="1114"/>
      <c r="BK68" s="1114"/>
      <c r="BL68" s="1114"/>
      <c r="BM68" s="1114"/>
      <c r="BN68" s="807"/>
      <c r="BQ68" s="1114"/>
      <c r="BR68" s="1114"/>
      <c r="BS68" s="1114"/>
      <c r="BT68" s="1114"/>
      <c r="BU68" s="1114"/>
      <c r="BY68" s="3128"/>
      <c r="BZ68" s="2495" t="s">
        <v>1979</v>
      </c>
      <c r="CA68" s="1801">
        <v>161.83292758508648</v>
      </c>
      <c r="CB68" s="1803">
        <v>16.278842315937755</v>
      </c>
      <c r="CC68" s="1803">
        <v>0</v>
      </c>
      <c r="CD68" s="1802">
        <v>0.17361882272573054</v>
      </c>
      <c r="CE68" s="1802">
        <v>0.56361537151903007</v>
      </c>
      <c r="CF68" s="1803">
        <v>3.7481689306844301</v>
      </c>
      <c r="CG68" s="1803">
        <v>6.6627032241573714</v>
      </c>
      <c r="CH68" s="1803">
        <v>4.3054380835360808</v>
      </c>
      <c r="CI68" s="1802">
        <v>0.82529788331511356</v>
      </c>
      <c r="CJ68" s="1803">
        <v>77.787187088724707</v>
      </c>
      <c r="CK68" s="1803">
        <v>10.900277475587732</v>
      </c>
      <c r="CL68" s="1803">
        <v>0</v>
      </c>
      <c r="CM68" s="1802">
        <v>0.39622923797522042</v>
      </c>
      <c r="CN68" s="1803">
        <v>2.7709405833727052</v>
      </c>
      <c r="CO68" s="1803">
        <v>4.3887350217945755</v>
      </c>
      <c r="CP68" s="1803">
        <v>2.461843035386984</v>
      </c>
      <c r="CQ68" s="1802">
        <v>0.72969252672829155</v>
      </c>
      <c r="CR68" s="1802">
        <v>0.15283707032995714</v>
      </c>
      <c r="CS68" s="1803">
        <v>13.44040611649373</v>
      </c>
      <c r="CT68" s="1803">
        <v>0</v>
      </c>
      <c r="CU68" s="1802">
        <v>0.22290791048676847</v>
      </c>
      <c r="CV68" s="1803">
        <v>1.6376405390481148</v>
      </c>
      <c r="CW68" s="1803">
        <v>5.4220150916866494</v>
      </c>
      <c r="CX68" s="1803">
        <v>4.5947036782699833</v>
      </c>
      <c r="CY68" s="1803">
        <v>1.4523115126389992</v>
      </c>
      <c r="CZ68" s="1802">
        <v>0.11082738436321249</v>
      </c>
      <c r="DA68" s="1803">
        <v>53.446503496643238</v>
      </c>
      <c r="DB68" s="1802">
        <v>3.753750675557669E-2</v>
      </c>
      <c r="DC68" s="1803">
        <v>2.2618320310578075</v>
      </c>
      <c r="DD68" s="1803">
        <v>17.414158474090037</v>
      </c>
      <c r="DE68" s="1803">
        <v>17.440433963666582</v>
      </c>
      <c r="DF68" s="1803">
        <v>10.83488164984634</v>
      </c>
      <c r="DG68" s="1803">
        <v>5.0235117889823373</v>
      </c>
      <c r="DH68" s="1802">
        <v>0.43414808224456752</v>
      </c>
      <c r="DI68" s="1803">
        <v>22.057957454908301</v>
      </c>
      <c r="DJ68" s="1802">
        <v>6.7520696675305261E-2</v>
      </c>
      <c r="DK68" s="1803">
        <v>1.3537673539758848</v>
      </c>
      <c r="DL68" s="1803">
        <v>6.2361169929431464</v>
      </c>
      <c r="DM68" s="1803">
        <v>8.1402929690198249</v>
      </c>
      <c r="DN68" s="1803">
        <v>4.777574799849944</v>
      </c>
      <c r="DO68" s="1803">
        <v>1.2023547027743575</v>
      </c>
      <c r="DP68" s="1802">
        <v>0.28032993966983444</v>
      </c>
      <c r="DQ68" s="1803">
        <v>6.853690401227075</v>
      </c>
      <c r="DR68" s="1802">
        <v>0.23513077148284064</v>
      </c>
      <c r="DS68" s="1802">
        <v>0.37641777607645938</v>
      </c>
      <c r="DT68" s="1803">
        <v>1.2041060523145943</v>
      </c>
      <c r="DU68" s="1803">
        <v>2.3721949530084476</v>
      </c>
      <c r="DV68" s="1803">
        <v>2.1872705847944984</v>
      </c>
      <c r="DW68" s="1802">
        <v>0.44885307070209346</v>
      </c>
      <c r="DX68" s="1802">
        <v>2.9717192848141533E-2</v>
      </c>
      <c r="DY68" s="1803">
        <v>38.855250324288626</v>
      </c>
      <c r="DZ68" s="1803">
        <v>14.238741676971799</v>
      </c>
      <c r="EA68" s="1802">
        <v>2.9717192848141533E-2</v>
      </c>
      <c r="EB68" s="1802">
        <v>0.43585216177274244</v>
      </c>
      <c r="EC68" s="1803">
        <v>2.8052402066954873</v>
      </c>
      <c r="ED68" s="1803">
        <v>5.2667314034260535</v>
      </c>
      <c r="EE68" s="1803">
        <v>4.0233480479404422</v>
      </c>
      <c r="EF68" s="1803">
        <v>1.3608692739087558</v>
      </c>
      <c r="EG68" s="1802">
        <v>0.31698339038017631</v>
      </c>
      <c r="EH68" s="1803">
        <v>24.616508647316831</v>
      </c>
      <c r="EI68" s="1802">
        <v>4.1714133664582292E-2</v>
      </c>
      <c r="EJ68" s="1802">
        <v>0.85095395109369076</v>
      </c>
      <c r="EK68" s="1803">
        <v>4.7694544429090753</v>
      </c>
      <c r="EL68" s="1803">
        <v>10.252509833995378</v>
      </c>
      <c r="EM68" s="1803">
        <v>6.8594030343247425</v>
      </c>
      <c r="EN68" s="1803">
        <v>1.5765661457697451</v>
      </c>
      <c r="EO68" s="1802">
        <v>0.26590710555961744</v>
      </c>
      <c r="EP68" s="1805">
        <v>0</v>
      </c>
      <c r="EQ68" s="1792"/>
    </row>
    <row r="69" spans="1:147" ht="15.75" customHeight="1">
      <c r="A69" s="807"/>
      <c r="B69" s="807"/>
      <c r="C69" s="807"/>
      <c r="D69" s="807"/>
      <c r="R69" s="1114"/>
      <c r="S69" s="1114"/>
      <c r="T69" s="1114"/>
      <c r="U69" s="1114"/>
      <c r="X69" s="1114"/>
      <c r="Y69" s="1114"/>
      <c r="Z69" s="1114"/>
      <c r="AA69" s="1114"/>
      <c r="AB69" s="1114"/>
      <c r="AF69" s="1114"/>
      <c r="AG69" s="1114"/>
      <c r="AH69" s="1114"/>
      <c r="AI69" s="1114"/>
      <c r="AJ69" s="1114"/>
      <c r="AU69" s="807"/>
      <c r="AV69" s="807"/>
      <c r="AW69" s="807"/>
      <c r="AX69" s="807"/>
      <c r="BI69" s="1114"/>
      <c r="BJ69" s="1114"/>
      <c r="BK69" s="1114"/>
      <c r="BL69" s="1114"/>
      <c r="BM69" s="1114"/>
      <c r="BQ69" s="1114"/>
      <c r="BR69" s="1114"/>
      <c r="BS69" s="1114"/>
      <c r="BT69" s="1114"/>
      <c r="BU69" s="1114"/>
      <c r="BY69" s="3128"/>
      <c r="BZ69" s="2495" t="s">
        <v>1980</v>
      </c>
      <c r="CA69" s="1801">
        <v>506.79550988896796</v>
      </c>
      <c r="CB69" s="1803">
        <v>61.979509413795988</v>
      </c>
      <c r="CC69" s="1803">
        <v>0</v>
      </c>
      <c r="CD69" s="1802">
        <v>0.98889350834519041</v>
      </c>
      <c r="CE69" s="1803">
        <v>3.2069846172129153</v>
      </c>
      <c r="CF69" s="1803">
        <v>10.244877353449121</v>
      </c>
      <c r="CG69" s="1803">
        <v>24.609966145988562</v>
      </c>
      <c r="CH69" s="1803">
        <v>20.405951178952343</v>
      </c>
      <c r="CI69" s="1803">
        <v>2.5228366098478578</v>
      </c>
      <c r="CJ69" s="1803">
        <v>292.60658074479738</v>
      </c>
      <c r="CK69" s="1803">
        <v>21.714794797181291</v>
      </c>
      <c r="CL69" s="1803">
        <v>0</v>
      </c>
      <c r="CM69" s="1803">
        <v>2.8063194155741891</v>
      </c>
      <c r="CN69" s="1803">
        <v>4.0090277365345557</v>
      </c>
      <c r="CO69" s="1803">
        <v>5.7777513808895637</v>
      </c>
      <c r="CP69" s="1803">
        <v>4.7583298687434894</v>
      </c>
      <c r="CQ69" s="1803">
        <v>4.0637286927608054</v>
      </c>
      <c r="CR69" s="1802">
        <v>0.29963770267868378</v>
      </c>
      <c r="CS69" s="1803">
        <v>39.753697214461027</v>
      </c>
      <c r="CT69" s="1803">
        <v>0</v>
      </c>
      <c r="CU69" s="1802">
        <v>2.6726851576897036E-2</v>
      </c>
      <c r="CV69" s="1803">
        <v>2.8220585615011702</v>
      </c>
      <c r="CW69" s="1803">
        <v>11.423709686996459</v>
      </c>
      <c r="CX69" s="1803">
        <v>15.348636930565995</v>
      </c>
      <c r="CY69" s="1803">
        <v>9.489635920887789</v>
      </c>
      <c r="CZ69" s="1802">
        <v>0.64292926293271357</v>
      </c>
      <c r="DA69" s="1803">
        <v>231.13808873315512</v>
      </c>
      <c r="DB69" s="1802">
        <v>0.45584130189443434</v>
      </c>
      <c r="DC69" s="1803">
        <v>19.050008908950463</v>
      </c>
      <c r="DD69" s="1803">
        <v>79.651422462435391</v>
      </c>
      <c r="DE69" s="1803">
        <v>64.445506919286487</v>
      </c>
      <c r="DF69" s="1803">
        <v>45.237512621015171</v>
      </c>
      <c r="DG69" s="1803">
        <v>20.899566431077439</v>
      </c>
      <c r="DH69" s="1803">
        <v>1.3982300884957237</v>
      </c>
      <c r="DI69" s="1803">
        <v>67.046267149733922</v>
      </c>
      <c r="DJ69" s="1802">
        <v>6.9846172120876043E-2</v>
      </c>
      <c r="DK69" s="1803">
        <v>2.9416166775553743</v>
      </c>
      <c r="DL69" s="1803">
        <v>19.782681000177998</v>
      </c>
      <c r="DM69" s="1803">
        <v>20.822830670548555</v>
      </c>
      <c r="DN69" s="1803">
        <v>16.415869810538013</v>
      </c>
      <c r="DO69" s="1803">
        <v>6.7137851161144164</v>
      </c>
      <c r="DP69" s="1802">
        <v>0.29963770267868378</v>
      </c>
      <c r="DQ69" s="1803">
        <v>16.952782562220101</v>
      </c>
      <c r="DR69" s="1803">
        <v>0</v>
      </c>
      <c r="DS69" s="1803">
        <v>2.0209063372343601</v>
      </c>
      <c r="DT69" s="1803">
        <v>3.5949397161027297</v>
      </c>
      <c r="DU69" s="1803">
        <v>4.6149551582838946</v>
      </c>
      <c r="DV69" s="1803">
        <v>3.8948743837987667</v>
      </c>
      <c r="DW69" s="1803">
        <v>2.2094197303566321</v>
      </c>
      <c r="DX69" s="1802">
        <v>0.61768723644371626</v>
      </c>
      <c r="DY69" s="1803">
        <v>68.210370018420434</v>
      </c>
      <c r="DZ69" s="1803">
        <v>34.894636811788551</v>
      </c>
      <c r="EA69" s="1802">
        <v>2.6726851576897036E-2</v>
      </c>
      <c r="EB69" s="1802">
        <v>0.66817128942242598</v>
      </c>
      <c r="EC69" s="1803">
        <v>4.8955277068377638</v>
      </c>
      <c r="ED69" s="1803">
        <v>12.898081605988292</v>
      </c>
      <c r="EE69" s="1803">
        <v>11.169448238997738</v>
      </c>
      <c r="EF69" s="1803">
        <v>4.7555977905812821</v>
      </c>
      <c r="EG69" s="1802">
        <v>0.48108332838414669</v>
      </c>
      <c r="EH69" s="1803">
        <v>33.315733206631897</v>
      </c>
      <c r="EI69" s="1802">
        <v>0.23626536793952516</v>
      </c>
      <c r="EJ69" s="1803">
        <v>3.1651719427452734</v>
      </c>
      <c r="EK69" s="1803">
        <v>9.334560788737857</v>
      </c>
      <c r="EL69" s="1803">
        <v>6.4716992338315791</v>
      </c>
      <c r="EM69" s="1803">
        <v>9.9460117598164501</v>
      </c>
      <c r="EN69" s="1803">
        <v>3.8516362772482573</v>
      </c>
      <c r="EO69" s="1802">
        <v>0.31038783631294936</v>
      </c>
      <c r="EP69" s="1805">
        <v>0</v>
      </c>
      <c r="EQ69" s="1792"/>
    </row>
    <row r="70" spans="1:147" ht="15.75" customHeight="1">
      <c r="A70" s="807"/>
      <c r="B70" s="807"/>
      <c r="C70" s="807"/>
      <c r="D70" s="807"/>
      <c r="R70" s="1114"/>
      <c r="S70" s="1114"/>
      <c r="T70" s="1114"/>
      <c r="U70" s="1114"/>
      <c r="X70" s="1114"/>
      <c r="Y70" s="1114"/>
      <c r="Z70" s="1114"/>
      <c r="AA70" s="1114"/>
      <c r="AB70" s="1114"/>
      <c r="AF70" s="1114"/>
      <c r="AG70" s="1114"/>
      <c r="AH70" s="1114"/>
      <c r="AI70" s="1114"/>
      <c r="AJ70" s="1114"/>
      <c r="AU70" s="807"/>
      <c r="AV70" s="807"/>
      <c r="AW70" s="807"/>
      <c r="AX70" s="807"/>
      <c r="BI70" s="1114"/>
      <c r="BJ70" s="1114"/>
      <c r="BK70" s="1114"/>
      <c r="BL70" s="1114"/>
      <c r="BM70" s="1114"/>
      <c r="BQ70" s="1114"/>
      <c r="BR70" s="1114"/>
      <c r="BS70" s="1114"/>
      <c r="BT70" s="1114"/>
      <c r="BU70" s="1114"/>
      <c r="BY70" s="3128" t="s">
        <v>861</v>
      </c>
      <c r="BZ70" s="2495" t="s">
        <v>1981</v>
      </c>
      <c r="CA70" s="1801">
        <v>2.5838434864728512</v>
      </c>
      <c r="CB70" s="1802">
        <v>0.59251810769675251</v>
      </c>
      <c r="CC70" s="1802">
        <v>2.4220245300861352E-3</v>
      </c>
      <c r="CD70" s="1802">
        <v>6.7607269656950646E-3</v>
      </c>
      <c r="CE70" s="1802">
        <v>6.4006956436589629E-2</v>
      </c>
      <c r="CF70" s="1802">
        <v>0.1228363555691432</v>
      </c>
      <c r="CG70" s="1802">
        <v>0.2193770900765592</v>
      </c>
      <c r="CH70" s="1802">
        <v>0.12467367510215134</v>
      </c>
      <c r="CI70" s="1802">
        <v>5.2441279016527911E-2</v>
      </c>
      <c r="CJ70" s="1802">
        <v>0.78708003929735659</v>
      </c>
      <c r="CK70" s="1802">
        <v>0.3683340819099632</v>
      </c>
      <c r="CL70" s="1803">
        <v>0</v>
      </c>
      <c r="CM70" s="1803">
        <v>0</v>
      </c>
      <c r="CN70" s="1802">
        <v>5.0417682114770712E-2</v>
      </c>
      <c r="CO70" s="1802">
        <v>8.1461414862645784E-2</v>
      </c>
      <c r="CP70" s="1802">
        <v>0.13449248079508119</v>
      </c>
      <c r="CQ70" s="1802">
        <v>6.9623057047971948E-2</v>
      </c>
      <c r="CR70" s="1802">
        <v>3.2339447089493441E-2</v>
      </c>
      <c r="CS70" s="1802">
        <v>0.28274104930353122</v>
      </c>
      <c r="CT70" s="1803">
        <v>0</v>
      </c>
      <c r="CU70" s="1802">
        <v>2.4747060036093061E-3</v>
      </c>
      <c r="CV70" s="1802">
        <v>4.4561280258712942E-2</v>
      </c>
      <c r="CW70" s="1802">
        <v>0.11403946758652507</v>
      </c>
      <c r="CX70" s="1802">
        <v>8.2688895224702769E-2</v>
      </c>
      <c r="CY70" s="1802">
        <v>3.4620673211076355E-2</v>
      </c>
      <c r="CZ70" s="1802">
        <v>4.3560270189046168E-3</v>
      </c>
      <c r="DA70" s="1802">
        <v>0.13600490808386315</v>
      </c>
      <c r="DB70" s="1803">
        <v>0</v>
      </c>
      <c r="DC70" s="1802">
        <v>7.4316068047809627E-3</v>
      </c>
      <c r="DD70" s="1802">
        <v>3.9496641601904844E-2</v>
      </c>
      <c r="DE70" s="1802">
        <v>4.5765924171214632E-2</v>
      </c>
      <c r="DF70" s="1802">
        <v>2.5589729056049972E-2</v>
      </c>
      <c r="DG70" s="1802">
        <v>8.1529124201555007E-3</v>
      </c>
      <c r="DH70" s="1802">
        <v>9.5680940297572254E-3</v>
      </c>
      <c r="DI70" s="1802">
        <v>0.26233408343414749</v>
      </c>
      <c r="DJ70" s="1802">
        <v>3.8939260110525372E-3</v>
      </c>
      <c r="DK70" s="1802">
        <v>6.2131824273755597E-3</v>
      </c>
      <c r="DL70" s="1802">
        <v>7.0941565683848296E-2</v>
      </c>
      <c r="DM70" s="1802">
        <v>7.8701038023383491E-2</v>
      </c>
      <c r="DN70" s="1802">
        <v>6.8181028547560307E-2</v>
      </c>
      <c r="DO70" s="1802">
        <v>3.3758285261307336E-2</v>
      </c>
      <c r="DP70" s="1802">
        <v>6.4505747961982518E-4</v>
      </c>
      <c r="DQ70" s="1802">
        <v>0.13193002787206443</v>
      </c>
      <c r="DR70" s="1803">
        <v>0</v>
      </c>
      <c r="DS70" s="1802">
        <v>1.648772488067974E-2</v>
      </c>
      <c r="DT70" s="1802">
        <v>1.1936437826757138E-2</v>
      </c>
      <c r="DU70" s="1802">
        <v>3.4495980900994448E-2</v>
      </c>
      <c r="DV70" s="1802">
        <v>4.1404774606227844E-2</v>
      </c>
      <c r="DW70" s="1802">
        <v>2.5964655204325855E-2</v>
      </c>
      <c r="DX70" s="1802">
        <v>1.6404544530794032E-3</v>
      </c>
      <c r="DY70" s="1802">
        <v>0.61433858401817043</v>
      </c>
      <c r="DZ70" s="1802">
        <v>0.28014361433369328</v>
      </c>
      <c r="EA70" s="1803">
        <v>0</v>
      </c>
      <c r="EB70" s="1802">
        <v>5.0498045557944085E-3</v>
      </c>
      <c r="EC70" s="1802">
        <v>3.81976515747861E-2</v>
      </c>
      <c r="ED70" s="1802">
        <v>8.5775339094576034E-2</v>
      </c>
      <c r="EE70" s="1802">
        <v>6.7904236858142994E-2</v>
      </c>
      <c r="EF70" s="1802">
        <v>6.6631213487035129E-2</v>
      </c>
      <c r="EG70" s="1802">
        <v>1.6585368763358619E-2</v>
      </c>
      <c r="EH70" s="1802">
        <v>0.33419496968447709</v>
      </c>
      <c r="EI70" s="1803">
        <v>0</v>
      </c>
      <c r="EJ70" s="1802">
        <v>5.5116662923786162E-3</v>
      </c>
      <c r="EK70" s="1802">
        <v>8.2230046658149938E-2</v>
      </c>
      <c r="EL70" s="1802">
        <v>9.4311984862982784E-2</v>
      </c>
      <c r="EM70" s="1802">
        <v>0.1056240287337149</v>
      </c>
      <c r="EN70" s="1802">
        <v>3.3319616183724678E-2</v>
      </c>
      <c r="EO70" s="1802">
        <v>1.3197626953526102E-2</v>
      </c>
      <c r="EP70" s="1804">
        <v>0.19564264415436014</v>
      </c>
      <c r="EQ70" s="1792"/>
    </row>
    <row r="71" spans="1:147" ht="15.75" customHeight="1">
      <c r="A71" s="807"/>
      <c r="B71" s="807"/>
      <c r="C71" s="807"/>
      <c r="D71" s="807"/>
      <c r="R71" s="1114"/>
      <c r="S71" s="1114"/>
      <c r="T71" s="1114"/>
      <c r="U71" s="1114"/>
      <c r="X71" s="1114"/>
      <c r="Y71" s="1114"/>
      <c r="Z71" s="1114"/>
      <c r="AA71" s="1114"/>
      <c r="AB71" s="1114"/>
      <c r="AF71" s="1114"/>
      <c r="AG71" s="1114"/>
      <c r="AH71" s="1114"/>
      <c r="AI71" s="1114"/>
      <c r="AJ71" s="1114"/>
      <c r="AU71" s="807"/>
      <c r="AV71" s="807"/>
      <c r="AW71" s="807"/>
      <c r="AX71" s="807"/>
      <c r="BI71" s="1114"/>
      <c r="BJ71" s="1114"/>
      <c r="BK71" s="1114"/>
      <c r="BL71" s="1114"/>
      <c r="BM71" s="1114"/>
      <c r="BQ71" s="1114"/>
      <c r="BR71" s="1114"/>
      <c r="BS71" s="1114"/>
      <c r="BT71" s="1114"/>
      <c r="BU71" s="1114"/>
      <c r="BY71" s="3128"/>
      <c r="BZ71" s="2495" t="s">
        <v>1982</v>
      </c>
      <c r="CA71" s="1801">
        <v>4.0784459326796743</v>
      </c>
      <c r="CB71" s="1802">
        <v>0.81084164689830818</v>
      </c>
      <c r="CC71" s="1802">
        <v>5.3249840263581419E-3</v>
      </c>
      <c r="CD71" s="1803">
        <v>0</v>
      </c>
      <c r="CE71" s="1802">
        <v>0.10803513817243372</v>
      </c>
      <c r="CF71" s="1802">
        <v>0.16269927817841059</v>
      </c>
      <c r="CG71" s="1802">
        <v>0.27217496010492181</v>
      </c>
      <c r="CH71" s="1802">
        <v>0.21953131398185985</v>
      </c>
      <c r="CI71" s="1802">
        <v>4.3075972434323796E-2</v>
      </c>
      <c r="CJ71" s="1802">
        <v>0.88182339467531523</v>
      </c>
      <c r="CK71" s="1802">
        <v>0.38802572590004575</v>
      </c>
      <c r="CL71" s="1803">
        <v>0</v>
      </c>
      <c r="CM71" s="1803">
        <v>0</v>
      </c>
      <c r="CN71" s="1802">
        <v>3.8607033153945716E-2</v>
      </c>
      <c r="CO71" s="1802">
        <v>8.1994934826697508E-2</v>
      </c>
      <c r="CP71" s="1802">
        <v>0.10679332204679347</v>
      </c>
      <c r="CQ71" s="1802">
        <v>0.10358898635746464</v>
      </c>
      <c r="CR71" s="1802">
        <v>5.7041449515144393E-2</v>
      </c>
      <c r="CS71" s="1802">
        <v>0.32481761516917501</v>
      </c>
      <c r="CT71" s="1803">
        <v>0</v>
      </c>
      <c r="CU71" s="1803">
        <v>0</v>
      </c>
      <c r="CV71" s="1802">
        <v>4.2105872193363869E-2</v>
      </c>
      <c r="CW71" s="1802">
        <v>8.8742776760163317E-2</v>
      </c>
      <c r="CX71" s="1802">
        <v>0.12677778832719955</v>
      </c>
      <c r="CY71" s="1802">
        <v>6.7191177888448209E-2</v>
      </c>
      <c r="CZ71" s="1803">
        <v>0</v>
      </c>
      <c r="DA71" s="1802">
        <v>0.16898005360609442</v>
      </c>
      <c r="DB71" s="1803">
        <v>0</v>
      </c>
      <c r="DC71" s="1802">
        <v>5.8593842091534112E-3</v>
      </c>
      <c r="DD71" s="1802">
        <v>3.1271977490739317E-2</v>
      </c>
      <c r="DE71" s="1802">
        <v>4.2727040342589548E-2</v>
      </c>
      <c r="DF71" s="1802">
        <v>4.1167289027440136E-2</v>
      </c>
      <c r="DG71" s="1802">
        <v>1.7843638127886079E-2</v>
      </c>
      <c r="DH71" s="1802">
        <v>3.0110724408285928E-2</v>
      </c>
      <c r="DI71" s="1802">
        <v>0.4643154190714478</v>
      </c>
      <c r="DJ71" s="1803">
        <v>0</v>
      </c>
      <c r="DK71" s="1802">
        <v>3.1268887737207991E-2</v>
      </c>
      <c r="DL71" s="1802">
        <v>0.10496147078162654</v>
      </c>
      <c r="DM71" s="1802">
        <v>0.15695649492971897</v>
      </c>
      <c r="DN71" s="1802">
        <v>0.11825241437580544</v>
      </c>
      <c r="DO71" s="1802">
        <v>3.3196987490280057E-2</v>
      </c>
      <c r="DP71" s="1802">
        <v>1.9679163756808643E-2</v>
      </c>
      <c r="DQ71" s="1802">
        <v>0.17950291363581988</v>
      </c>
      <c r="DR71" s="1803">
        <v>0</v>
      </c>
      <c r="DS71" s="1803">
        <v>0</v>
      </c>
      <c r="DT71" s="1802">
        <v>5.4378556774278143E-2</v>
      </c>
      <c r="DU71" s="1802">
        <v>8.9304519765219179E-2</v>
      </c>
      <c r="DV71" s="1802">
        <v>2.389199925276804E-2</v>
      </c>
      <c r="DW71" s="1802">
        <v>1.1927837843554537E-2</v>
      </c>
      <c r="DX71" s="1803">
        <v>0</v>
      </c>
      <c r="DY71" s="1803">
        <v>1.4885129779920014</v>
      </c>
      <c r="DZ71" s="1802">
        <v>0.73298423498981768</v>
      </c>
      <c r="EA71" s="1803">
        <v>0</v>
      </c>
      <c r="EB71" s="1802">
        <v>7.1477534325607344E-3</v>
      </c>
      <c r="EC71" s="1802">
        <v>0.10936459913953085</v>
      </c>
      <c r="ED71" s="1802">
        <v>0.13326465795222728</v>
      </c>
      <c r="EE71" s="1802">
        <v>0.15048205909577619</v>
      </c>
      <c r="EF71" s="1802">
        <v>0.2582331228410974</v>
      </c>
      <c r="EG71" s="1802">
        <v>7.4492042528625124E-2</v>
      </c>
      <c r="EH71" s="1802">
        <v>0.7555287430021832</v>
      </c>
      <c r="EI71" s="1803">
        <v>0</v>
      </c>
      <c r="EJ71" s="1802">
        <v>6.8615813215394353E-2</v>
      </c>
      <c r="EK71" s="1802">
        <v>6.1803657116044929E-2</v>
      </c>
      <c r="EL71" s="1802">
        <v>0.20059572563178912</v>
      </c>
      <c r="EM71" s="1802">
        <v>0.26829767545555894</v>
      </c>
      <c r="EN71" s="1802">
        <v>0.14721561576715433</v>
      </c>
      <c r="EO71" s="1802">
        <v>9.000255816241861E-3</v>
      </c>
      <c r="EP71" s="1804">
        <v>0.25344958040678189</v>
      </c>
      <c r="EQ71" s="1792"/>
    </row>
    <row r="72" spans="1:147" ht="16.5" customHeight="1">
      <c r="A72" s="807"/>
      <c r="B72" s="807"/>
      <c r="C72" s="807"/>
      <c r="D72" s="807"/>
      <c r="R72" s="1236"/>
      <c r="S72" s="1236"/>
      <c r="T72" s="1236"/>
      <c r="U72" s="1236"/>
      <c r="X72" s="1236"/>
      <c r="Y72" s="1236"/>
      <c r="Z72" s="1236"/>
      <c r="AA72" s="1236"/>
      <c r="AB72" s="1236"/>
      <c r="AF72" s="1236"/>
      <c r="AG72" s="1236"/>
      <c r="AH72" s="1236"/>
      <c r="AI72" s="1236"/>
      <c r="AJ72" s="1236"/>
      <c r="AU72" s="807"/>
      <c r="AV72" s="807"/>
      <c r="AW72" s="807"/>
      <c r="AX72" s="807"/>
      <c r="BI72" s="1236"/>
      <c r="BJ72" s="1236"/>
      <c r="BK72" s="1236"/>
      <c r="BL72" s="1236"/>
      <c r="BM72" s="1236"/>
      <c r="BQ72" s="1236"/>
      <c r="BR72" s="1236"/>
      <c r="BS72" s="1236"/>
      <c r="BT72" s="1236"/>
      <c r="BU72" s="1236"/>
      <c r="BY72" s="3128"/>
      <c r="BZ72" s="2495" t="s">
        <v>1983</v>
      </c>
      <c r="CA72" s="1801">
        <v>5.2348760471003661</v>
      </c>
      <c r="CB72" s="1803">
        <v>1.0994009356055865</v>
      </c>
      <c r="CC72" s="1803">
        <v>0</v>
      </c>
      <c r="CD72" s="1802">
        <v>9.2527159636875238E-3</v>
      </c>
      <c r="CE72" s="1802">
        <v>0.11825744525854055</v>
      </c>
      <c r="CF72" s="1802">
        <v>0.24865668924212186</v>
      </c>
      <c r="CG72" s="1802">
        <v>0.40250178427481031</v>
      </c>
      <c r="CH72" s="1802">
        <v>0.26252323387168197</v>
      </c>
      <c r="CI72" s="1802">
        <v>5.820906699474445E-2</v>
      </c>
      <c r="CJ72" s="1803">
        <v>1.5470035813789469</v>
      </c>
      <c r="CK72" s="1802">
        <v>0.671451360512893</v>
      </c>
      <c r="CL72" s="1803">
        <v>0</v>
      </c>
      <c r="CM72" s="1802">
        <v>5.4299893187176457E-3</v>
      </c>
      <c r="CN72" s="1802">
        <v>0.10346429573212601</v>
      </c>
      <c r="CO72" s="1802">
        <v>0.16817228611622434</v>
      </c>
      <c r="CP72" s="1802">
        <v>0.18269937144526732</v>
      </c>
      <c r="CQ72" s="1802">
        <v>0.12169318230751237</v>
      </c>
      <c r="CR72" s="1802">
        <v>8.9992235593045214E-2</v>
      </c>
      <c r="CS72" s="1802">
        <v>0.44109489388421919</v>
      </c>
      <c r="CT72" s="1803">
        <v>0</v>
      </c>
      <c r="CU72" s="1802">
        <v>8.0557452975417183E-3</v>
      </c>
      <c r="CV72" s="1802">
        <v>6.9980820097018268E-2</v>
      </c>
      <c r="CW72" s="1802">
        <v>0.13458926233180843</v>
      </c>
      <c r="CX72" s="1802">
        <v>0.13701700935937033</v>
      </c>
      <c r="CY72" s="1802">
        <v>8.241773666925363E-2</v>
      </c>
      <c r="CZ72" s="1802">
        <v>9.034320129226862E-3</v>
      </c>
      <c r="DA72" s="1802">
        <v>0.43445732698183426</v>
      </c>
      <c r="DB72" s="1803">
        <v>0</v>
      </c>
      <c r="DC72" s="1802">
        <v>2.3808145009333068E-2</v>
      </c>
      <c r="DD72" s="1802">
        <v>0.15077171343760701</v>
      </c>
      <c r="DE72" s="1802">
        <v>0.11026895195446064</v>
      </c>
      <c r="DF72" s="1802">
        <v>0.11537787657166586</v>
      </c>
      <c r="DG72" s="1802">
        <v>3.3479798029626959E-2</v>
      </c>
      <c r="DH72" s="1802">
        <v>7.5084197914079527E-4</v>
      </c>
      <c r="DI72" s="1802">
        <v>0.68087999891864548</v>
      </c>
      <c r="DJ72" s="1802">
        <v>6.0651346537262023E-3</v>
      </c>
      <c r="DK72" s="1802">
        <v>3.822136382033553E-2</v>
      </c>
      <c r="DL72" s="1802">
        <v>0.16047111319336216</v>
      </c>
      <c r="DM72" s="1802">
        <v>0.1959051145902021</v>
      </c>
      <c r="DN72" s="1802">
        <v>0.22401065481829613</v>
      </c>
      <c r="DO72" s="1802">
        <v>4.682210981694742E-2</v>
      </c>
      <c r="DP72" s="1802">
        <v>9.3845080257758968E-3</v>
      </c>
      <c r="DQ72" s="1802">
        <v>0.1214840621504861</v>
      </c>
      <c r="DR72" s="1803">
        <v>0</v>
      </c>
      <c r="DS72" s="1802">
        <v>3.7542098957039764E-4</v>
      </c>
      <c r="DT72" s="1802">
        <v>1.8467248861535977E-2</v>
      </c>
      <c r="DU72" s="1802">
        <v>7.6447532396450357E-2</v>
      </c>
      <c r="DV72" s="1802">
        <v>1.3608183944939763E-2</v>
      </c>
      <c r="DW72" s="1802">
        <v>8.3664765937045416E-3</v>
      </c>
      <c r="DX72" s="1802">
        <v>4.2191993642850412E-3</v>
      </c>
      <c r="DY72" s="1803">
        <v>1.5942415477190841</v>
      </c>
      <c r="DZ72" s="1802">
        <v>0.81376849329514722</v>
      </c>
      <c r="EA72" s="1803">
        <v>0</v>
      </c>
      <c r="EB72" s="1802">
        <v>1.0999834994423993E-2</v>
      </c>
      <c r="EC72" s="1802">
        <v>7.2667124003493608E-2</v>
      </c>
      <c r="ED72" s="1802">
        <v>0.14230449574591197</v>
      </c>
      <c r="EE72" s="1802">
        <v>0.27911599548534261</v>
      </c>
      <c r="EF72" s="1802">
        <v>0.27611338240322891</v>
      </c>
      <c r="EG72" s="1802">
        <v>3.2567660662746148E-2</v>
      </c>
      <c r="EH72" s="1802">
        <v>0.78047305442393711</v>
      </c>
      <c r="EI72" s="1803">
        <v>0</v>
      </c>
      <c r="EJ72" s="1802">
        <v>3.8849715759670597E-2</v>
      </c>
      <c r="EK72" s="1802">
        <v>0.10664731378500943</v>
      </c>
      <c r="EL72" s="1802">
        <v>0.16924213244413733</v>
      </c>
      <c r="EM72" s="1802">
        <v>0.22554821152923557</v>
      </c>
      <c r="EN72" s="1802">
        <v>0.20366030261327989</v>
      </c>
      <c r="EO72" s="1802">
        <v>3.6525378292604223E-2</v>
      </c>
      <c r="EP72" s="1804">
        <v>0.19186592132761868</v>
      </c>
      <c r="EQ72" s="1792"/>
    </row>
    <row r="73" spans="1:147" ht="33.75">
      <c r="A73" s="807"/>
      <c r="B73" s="807"/>
      <c r="C73" s="807"/>
      <c r="D73" s="807"/>
      <c r="R73" s="1250"/>
      <c r="S73" s="1250"/>
      <c r="T73" s="1250"/>
      <c r="U73" s="1250"/>
      <c r="X73" s="1250"/>
      <c r="Y73" s="1250"/>
      <c r="Z73" s="1250"/>
      <c r="AA73" s="1250"/>
      <c r="AB73" s="1250"/>
      <c r="AF73" s="1250"/>
      <c r="AG73" s="1250"/>
      <c r="AH73" s="1250"/>
      <c r="AI73" s="1250"/>
      <c r="AJ73" s="1250"/>
      <c r="AU73" s="807"/>
      <c r="AV73" s="807"/>
      <c r="AW73" s="807"/>
      <c r="AX73" s="807"/>
      <c r="BI73" s="1250"/>
      <c r="BJ73" s="1250"/>
      <c r="BK73" s="1250"/>
      <c r="BL73" s="1250"/>
      <c r="BM73" s="1250"/>
      <c r="BQ73" s="1250"/>
      <c r="BR73" s="1250"/>
      <c r="BS73" s="1250"/>
      <c r="BT73" s="1250"/>
      <c r="BU73" s="1250"/>
      <c r="BY73" s="3128"/>
      <c r="BZ73" s="2495" t="s">
        <v>1984</v>
      </c>
      <c r="CA73" s="1801">
        <v>7.1940054454495295</v>
      </c>
      <c r="CB73" s="1803">
        <v>1.382463687806921</v>
      </c>
      <c r="CC73" s="1803">
        <v>0</v>
      </c>
      <c r="CD73" s="1802">
        <v>1.3912805639471568E-2</v>
      </c>
      <c r="CE73" s="1802">
        <v>0.17263716417893324</v>
      </c>
      <c r="CF73" s="1802">
        <v>0.32248557221294843</v>
      </c>
      <c r="CG73" s="1802">
        <v>0.41985496944748346</v>
      </c>
      <c r="CH73" s="1802">
        <v>0.35709597753471273</v>
      </c>
      <c r="CI73" s="1802">
        <v>9.6477198793371341E-2</v>
      </c>
      <c r="CJ73" s="1803">
        <v>2.459486194441884</v>
      </c>
      <c r="CK73" s="1802">
        <v>0.83264273518707077</v>
      </c>
      <c r="CL73" s="1803">
        <v>0</v>
      </c>
      <c r="CM73" s="1802">
        <v>5.0193262707990211E-2</v>
      </c>
      <c r="CN73" s="1802">
        <v>0.10712881407494633</v>
      </c>
      <c r="CO73" s="1802">
        <v>0.18840044341998574</v>
      </c>
      <c r="CP73" s="1802">
        <v>0.20819396710797156</v>
      </c>
      <c r="CQ73" s="1802">
        <v>0.17508560342612572</v>
      </c>
      <c r="CR73" s="1802">
        <v>0.10364064445005108</v>
      </c>
      <c r="CS73" s="1802">
        <v>0.85397943058480197</v>
      </c>
      <c r="CT73" s="1803">
        <v>0</v>
      </c>
      <c r="CU73" s="1802">
        <v>9.6871406318336361E-3</v>
      </c>
      <c r="CV73" s="1802">
        <v>0.10336449514824096</v>
      </c>
      <c r="CW73" s="1802">
        <v>0.26335025269978746</v>
      </c>
      <c r="CX73" s="1802">
        <v>0.31679788018656763</v>
      </c>
      <c r="CY73" s="1802">
        <v>0.13439724356311492</v>
      </c>
      <c r="CZ73" s="1802">
        <v>2.6382418355256908E-2</v>
      </c>
      <c r="DA73" s="1802">
        <v>0.77286402867000958</v>
      </c>
      <c r="DB73" s="1803">
        <v>0</v>
      </c>
      <c r="DC73" s="1802">
        <v>2.7408700813996555E-2</v>
      </c>
      <c r="DD73" s="1802">
        <v>0.27826858564932683</v>
      </c>
      <c r="DE73" s="1802">
        <v>0.20809717826038368</v>
      </c>
      <c r="DF73" s="1802">
        <v>0.1564791126713436</v>
      </c>
      <c r="DG73" s="1802">
        <v>7.3712267264804524E-2</v>
      </c>
      <c r="DH73" s="1802">
        <v>2.8898184010154503E-2</v>
      </c>
      <c r="DI73" s="1803">
        <v>1.0627848826329167</v>
      </c>
      <c r="DJ73" s="1803">
        <v>0</v>
      </c>
      <c r="DK73" s="1802">
        <v>4.5893516548978226E-2</v>
      </c>
      <c r="DL73" s="1802">
        <v>0.30349405522746614</v>
      </c>
      <c r="DM73" s="1802">
        <v>0.33987340468931498</v>
      </c>
      <c r="DN73" s="1802">
        <v>0.26046821851913826</v>
      </c>
      <c r="DO73" s="1802">
        <v>0.11078235217919413</v>
      </c>
      <c r="DP73" s="1802">
        <v>2.2733354688245222E-3</v>
      </c>
      <c r="DQ73" s="1802">
        <v>0.33347998481441243</v>
      </c>
      <c r="DR73" s="1803">
        <v>0</v>
      </c>
      <c r="DS73" s="1802">
        <v>5.1991767398489848E-3</v>
      </c>
      <c r="DT73" s="1802">
        <v>5.0011695152535091E-2</v>
      </c>
      <c r="DU73" s="1802">
        <v>0.13595733919278932</v>
      </c>
      <c r="DV73" s="1802">
        <v>6.388602855806598E-2</v>
      </c>
      <c r="DW73" s="1802">
        <v>4.4692963503967481E-2</v>
      </c>
      <c r="DX73" s="1802">
        <v>3.3732781667205558E-2</v>
      </c>
      <c r="DY73" s="1803">
        <v>1.9024716227364509</v>
      </c>
      <c r="DZ73" s="1802">
        <v>0.87674701426445567</v>
      </c>
      <c r="EA73" s="1802">
        <v>1.889946351721801E-3</v>
      </c>
      <c r="EB73" s="1802">
        <v>1.6994262057140046E-2</v>
      </c>
      <c r="EC73" s="1802">
        <v>0.15030257820398502</v>
      </c>
      <c r="ED73" s="1802">
        <v>0.22121398183498975</v>
      </c>
      <c r="EE73" s="1802">
        <v>0.3101067823178667</v>
      </c>
      <c r="EF73" s="1802">
        <v>0.13760368830944789</v>
      </c>
      <c r="EG73" s="1802">
        <v>3.8635775189304597E-2</v>
      </c>
      <c r="EH73" s="1803">
        <v>1.0257246084719949</v>
      </c>
      <c r="EI73" s="1802">
        <v>1.7104808578482379E-2</v>
      </c>
      <c r="EJ73" s="1802">
        <v>4.3606738746270711E-2</v>
      </c>
      <c r="EK73" s="1802">
        <v>0.29147712674535892</v>
      </c>
      <c r="EL73" s="1802">
        <v>0.26338833409214268</v>
      </c>
      <c r="EM73" s="1802">
        <v>0.22907964975482095</v>
      </c>
      <c r="EN73" s="1802">
        <v>0.15496200274041994</v>
      </c>
      <c r="EO73" s="1802">
        <v>2.6105947814498993E-2</v>
      </c>
      <c r="EP73" s="1804">
        <v>5.3319073016950699E-2</v>
      </c>
      <c r="EQ73" s="1792"/>
    </row>
    <row r="74" spans="1:147" ht="33.75">
      <c r="A74" s="807"/>
      <c r="B74" s="807"/>
      <c r="C74" s="807"/>
      <c r="D74" s="807"/>
      <c r="R74" s="1237"/>
      <c r="S74" s="1237"/>
      <c r="T74" s="1237"/>
      <c r="U74" s="1237"/>
      <c r="X74" s="1237"/>
      <c r="Y74" s="1237"/>
      <c r="Z74" s="1237"/>
      <c r="AA74" s="1237"/>
      <c r="AB74" s="1237"/>
      <c r="AF74" s="1237"/>
      <c r="AG74" s="1237"/>
      <c r="AH74" s="1237"/>
      <c r="AI74" s="1237"/>
      <c r="AJ74" s="1237"/>
      <c r="AU74" s="807"/>
      <c r="AV74" s="807"/>
      <c r="AW74" s="807"/>
      <c r="AX74" s="807"/>
      <c r="BI74" s="1237"/>
      <c r="BJ74" s="1237"/>
      <c r="BK74" s="1237"/>
      <c r="BL74" s="1237"/>
      <c r="BM74" s="1237"/>
      <c r="BQ74" s="1237"/>
      <c r="BR74" s="1237"/>
      <c r="BS74" s="1237"/>
      <c r="BT74" s="1237"/>
      <c r="BU74" s="1237"/>
      <c r="BY74" s="3128"/>
      <c r="BZ74" s="2495" t="s">
        <v>1985</v>
      </c>
      <c r="CA74" s="1801">
        <v>15.237304791232734</v>
      </c>
      <c r="CB74" s="1803">
        <v>3.1452573163909974</v>
      </c>
      <c r="CC74" s="1803">
        <v>0</v>
      </c>
      <c r="CD74" s="1802">
        <v>3.5824485182197441E-2</v>
      </c>
      <c r="CE74" s="1802">
        <v>0.36112670663182339</v>
      </c>
      <c r="CF74" s="1802">
        <v>0.75374715129154268</v>
      </c>
      <c r="CG74" s="1802">
        <v>0.9229750198691461</v>
      </c>
      <c r="CH74" s="1802">
        <v>0.88636686418003863</v>
      </c>
      <c r="CI74" s="1802">
        <v>0.18521708923624786</v>
      </c>
      <c r="CJ74" s="1803">
        <v>4.5495405778743612</v>
      </c>
      <c r="CK74" s="1803">
        <v>1.1053883247143523</v>
      </c>
      <c r="CL74" s="1803">
        <v>0</v>
      </c>
      <c r="CM74" s="1802">
        <v>4.621556513825625E-3</v>
      </c>
      <c r="CN74" s="1802">
        <v>0.12921812168578811</v>
      </c>
      <c r="CO74" s="1802">
        <v>0.24279689743580229</v>
      </c>
      <c r="CP74" s="1802">
        <v>0.34176635115263421</v>
      </c>
      <c r="CQ74" s="1802">
        <v>0.20225048546219154</v>
      </c>
      <c r="CR74" s="1802">
        <v>0.18473491246411139</v>
      </c>
      <c r="CS74" s="1803">
        <v>1.6715811342552656</v>
      </c>
      <c r="CT74" s="1803">
        <v>0</v>
      </c>
      <c r="CU74" s="1802">
        <v>2.6818882553467116E-3</v>
      </c>
      <c r="CV74" s="1802">
        <v>0.22082922690176029</v>
      </c>
      <c r="CW74" s="1802">
        <v>0.41079429689305846</v>
      </c>
      <c r="CX74" s="1802">
        <v>0.59749644284458181</v>
      </c>
      <c r="CY74" s="1802">
        <v>0.35689129489402566</v>
      </c>
      <c r="CZ74" s="1802">
        <v>8.2887984466491343E-2</v>
      </c>
      <c r="DA74" s="1803">
        <v>1.7725711189047442</v>
      </c>
      <c r="DB74" s="1803">
        <v>0</v>
      </c>
      <c r="DC74" s="1802">
        <v>6.0179848463142387E-2</v>
      </c>
      <c r="DD74" s="1802">
        <v>0.44926764015178622</v>
      </c>
      <c r="DE74" s="1802">
        <v>0.68346977958326172</v>
      </c>
      <c r="DF74" s="1802">
        <v>0.33044065495570918</v>
      </c>
      <c r="DG74" s="1802">
        <v>0.18024107032725409</v>
      </c>
      <c r="DH74" s="1802">
        <v>6.8972125423591338E-2</v>
      </c>
      <c r="DI74" s="1803">
        <v>2.0426382266273828</v>
      </c>
      <c r="DJ74" s="1803">
        <v>0</v>
      </c>
      <c r="DK74" s="1802">
        <v>9.9563491304295718E-2</v>
      </c>
      <c r="DL74" s="1802">
        <v>0.62421172853324991</v>
      </c>
      <c r="DM74" s="1802">
        <v>0.62225917424037669</v>
      </c>
      <c r="DN74" s="1802">
        <v>0.50243920485207649</v>
      </c>
      <c r="DO74" s="1802">
        <v>0.1718867155450795</v>
      </c>
      <c r="DP74" s="1802">
        <v>2.2277912152304173E-2</v>
      </c>
      <c r="DQ74" s="1802">
        <v>0.81595119697679197</v>
      </c>
      <c r="DR74" s="1802">
        <v>2.6656093563646238E-3</v>
      </c>
      <c r="DS74" s="1802">
        <v>1.3018135840710586E-2</v>
      </c>
      <c r="DT74" s="1802">
        <v>6.8198991189250921E-2</v>
      </c>
      <c r="DU74" s="1802">
        <v>0.21574220491108334</v>
      </c>
      <c r="DV74" s="1802">
        <v>0.2708865671617563</v>
      </c>
      <c r="DW74" s="1802">
        <v>0.21282550484748985</v>
      </c>
      <c r="DX74" s="1802">
        <v>3.2614183670136257E-2</v>
      </c>
      <c r="DY74" s="1803">
        <v>4.6639936083427838</v>
      </c>
      <c r="DZ74" s="1803">
        <v>2.3817849954767105</v>
      </c>
      <c r="EA74" s="1803">
        <v>0</v>
      </c>
      <c r="EB74" s="1802">
        <v>1.1037127658890129E-2</v>
      </c>
      <c r="EC74" s="1802">
        <v>0.29840757534137613</v>
      </c>
      <c r="ED74" s="1802">
        <v>0.53847316028867398</v>
      </c>
      <c r="EE74" s="1802">
        <v>0.95237967610984342</v>
      </c>
      <c r="EF74" s="1802">
        <v>0.43825727386769492</v>
      </c>
      <c r="EG74" s="1802">
        <v>0.14323018221023201</v>
      </c>
      <c r="EH74" s="1803">
        <v>2.2822086128660737</v>
      </c>
      <c r="EI74" s="1802">
        <v>2.3833508788287032E-3</v>
      </c>
      <c r="EJ74" s="1802">
        <v>0.11629441262515963</v>
      </c>
      <c r="EK74" s="1802">
        <v>0.2966336397967862</v>
      </c>
      <c r="EL74" s="1802">
        <v>0.6284070537513291</v>
      </c>
      <c r="EM74" s="1802">
        <v>0.64295478096040182</v>
      </c>
      <c r="EN74" s="1802">
        <v>0.52815235989252884</v>
      </c>
      <c r="EO74" s="1802">
        <v>6.7383014961039447E-2</v>
      </c>
      <c r="EP74" s="1804">
        <v>1.992386502041869E-2</v>
      </c>
      <c r="EQ74" s="1792"/>
    </row>
    <row r="75" spans="1:147" ht="46.5" customHeight="1">
      <c r="A75" s="807"/>
      <c r="B75" s="807"/>
      <c r="C75" s="807"/>
      <c r="D75" s="807"/>
      <c r="R75" s="1248"/>
      <c r="S75" s="1248"/>
      <c r="T75" s="1248"/>
      <c r="U75" s="1248"/>
      <c r="X75" s="1248"/>
      <c r="Y75" s="1248"/>
      <c r="Z75" s="1248"/>
      <c r="AA75" s="1248"/>
      <c r="AB75" s="1248"/>
      <c r="AF75" s="1248"/>
      <c r="AG75" s="1248"/>
      <c r="AH75" s="1248"/>
      <c r="AI75" s="1248"/>
      <c r="AJ75" s="1248"/>
      <c r="AU75" s="807"/>
      <c r="AV75" s="807"/>
      <c r="AW75" s="807"/>
      <c r="AX75" s="807"/>
      <c r="BI75" s="1248"/>
      <c r="BJ75" s="1248"/>
      <c r="BK75" s="1248"/>
      <c r="BL75" s="1248"/>
      <c r="BM75" s="1248"/>
      <c r="BQ75" s="1248"/>
      <c r="BR75" s="1248"/>
      <c r="BS75" s="1248"/>
      <c r="BT75" s="1248"/>
      <c r="BU75" s="1248"/>
      <c r="BY75" s="3128"/>
      <c r="BZ75" s="2495" t="s">
        <v>1986</v>
      </c>
      <c r="CA75" s="1801">
        <v>22.981226416825635</v>
      </c>
      <c r="CB75" s="1803">
        <v>3.9337582956541288</v>
      </c>
      <c r="CC75" s="1803">
        <v>0</v>
      </c>
      <c r="CD75" s="1802">
        <v>2.0681445334011651E-2</v>
      </c>
      <c r="CE75" s="1802">
        <v>0.54608381941938766</v>
      </c>
      <c r="CF75" s="1803">
        <v>1.0380571912335756</v>
      </c>
      <c r="CG75" s="1803">
        <v>1.1995549666727228</v>
      </c>
      <c r="CH75" s="1802">
        <v>0.89056089891935009</v>
      </c>
      <c r="CI75" s="1802">
        <v>0.23881997407507938</v>
      </c>
      <c r="CJ75" s="1803">
        <v>9.9281021365272757</v>
      </c>
      <c r="CK75" s="1803">
        <v>1.6963522104884234</v>
      </c>
      <c r="CL75" s="1803">
        <v>0</v>
      </c>
      <c r="CM75" s="1802">
        <v>4.5977797343990108E-2</v>
      </c>
      <c r="CN75" s="1802">
        <v>0.30060837474915503</v>
      </c>
      <c r="CO75" s="1802">
        <v>0.3625100982166905</v>
      </c>
      <c r="CP75" s="1802">
        <v>0.48306253225040907</v>
      </c>
      <c r="CQ75" s="1802">
        <v>0.24213285593679212</v>
      </c>
      <c r="CR75" s="1802">
        <v>0.26206055199138506</v>
      </c>
      <c r="CS75" s="1803">
        <v>3.4919279595935575</v>
      </c>
      <c r="CT75" s="1803">
        <v>0</v>
      </c>
      <c r="CU75" s="1802">
        <v>2.6631974539087309E-2</v>
      </c>
      <c r="CV75" s="1802">
        <v>0.47159752209753192</v>
      </c>
      <c r="CW75" s="1803">
        <v>1.1517761097309511</v>
      </c>
      <c r="CX75" s="1803">
        <v>1.2051661624756258</v>
      </c>
      <c r="CY75" s="1802">
        <v>0.53537215715527298</v>
      </c>
      <c r="CZ75" s="1802">
        <v>0.10138403359508659</v>
      </c>
      <c r="DA75" s="1803">
        <v>4.7398219664452954</v>
      </c>
      <c r="DB75" s="1802">
        <v>1.1014352723646016E-2</v>
      </c>
      <c r="DC75" s="1802">
        <v>0.37468527773603838</v>
      </c>
      <c r="DD75" s="1803">
        <v>1.8874989620728948</v>
      </c>
      <c r="DE75" s="1803">
        <v>1.1900695703407074</v>
      </c>
      <c r="DF75" s="1802">
        <v>0.8851666891442902</v>
      </c>
      <c r="DG75" s="1802">
        <v>0.3140603184270212</v>
      </c>
      <c r="DH75" s="1802">
        <v>7.7326796000696557E-2</v>
      </c>
      <c r="DI75" s="1803">
        <v>3.2346967402673945</v>
      </c>
      <c r="DJ75" s="1802">
        <v>1.0006385492410555E-2</v>
      </c>
      <c r="DK75" s="1802">
        <v>0.13372962727610385</v>
      </c>
      <c r="DL75" s="1803">
        <v>1.1727791681525466</v>
      </c>
      <c r="DM75" s="1803">
        <v>1.0456677142644863</v>
      </c>
      <c r="DN75" s="1802">
        <v>0.66969872876136327</v>
      </c>
      <c r="DO75" s="1802">
        <v>0.17002062420657152</v>
      </c>
      <c r="DP75" s="1802">
        <v>3.2794492113911292E-2</v>
      </c>
      <c r="DQ75" s="1803">
        <v>1.0424156928633539</v>
      </c>
      <c r="DR75" s="1803">
        <v>0</v>
      </c>
      <c r="DS75" s="1802">
        <v>3.146855623542813E-2</v>
      </c>
      <c r="DT75" s="1802">
        <v>0.18731242836636647</v>
      </c>
      <c r="DU75" s="1802">
        <v>0.40917008557264473</v>
      </c>
      <c r="DV75" s="1802">
        <v>0.27188127215216262</v>
      </c>
      <c r="DW75" s="1802">
        <v>0.13545052419041112</v>
      </c>
      <c r="DX75" s="1802">
        <v>7.1328263463408103E-3</v>
      </c>
      <c r="DY75" s="1803">
        <v>4.8422535515134664</v>
      </c>
      <c r="DZ75" s="1803">
        <v>2.6904470111583607</v>
      </c>
      <c r="EA75" s="1802">
        <v>9.6476082250914017E-4</v>
      </c>
      <c r="EB75" s="1802">
        <v>0.24034367705185095</v>
      </c>
      <c r="EC75" s="1802">
        <v>0.51380962817161113</v>
      </c>
      <c r="ED75" s="1802">
        <v>0.7090880979129951</v>
      </c>
      <c r="EE75" s="1802">
        <v>0.69108448982556114</v>
      </c>
      <c r="EF75" s="1802">
        <v>0.46715451043659373</v>
      </c>
      <c r="EG75" s="1802">
        <v>6.8001846937239069E-2</v>
      </c>
      <c r="EH75" s="1803">
        <v>2.1518065403551083</v>
      </c>
      <c r="EI75" s="1802">
        <v>1.1010524307719597E-2</v>
      </c>
      <c r="EJ75" s="1802">
        <v>0.11450091508994364</v>
      </c>
      <c r="EK75" s="1802">
        <v>0.49170027247213244</v>
      </c>
      <c r="EL75" s="1802">
        <v>0.60065559133566748</v>
      </c>
      <c r="EM75" s="1802">
        <v>0.48935816909520413</v>
      </c>
      <c r="EN75" s="1802">
        <v>0.36750572435087414</v>
      </c>
      <c r="EO75" s="1802">
        <v>7.7075343703567029E-2</v>
      </c>
      <c r="EP75" s="1805">
        <v>0</v>
      </c>
      <c r="EQ75" s="1792"/>
    </row>
    <row r="76" spans="1:147" ht="30.75" customHeight="1">
      <c r="A76" s="807"/>
      <c r="B76" s="807"/>
      <c r="C76" s="807"/>
      <c r="D76" s="807"/>
      <c r="R76" s="1249"/>
      <c r="S76" s="1249"/>
      <c r="T76" s="1249"/>
      <c r="U76" s="1249"/>
      <c r="X76" s="1249"/>
      <c r="Y76" s="1249"/>
      <c r="Z76" s="1249"/>
      <c r="AA76" s="1249"/>
      <c r="AB76" s="1249"/>
      <c r="AF76" s="1249"/>
      <c r="AG76" s="1249"/>
      <c r="AH76" s="1249"/>
      <c r="AI76" s="1249"/>
      <c r="AJ76" s="1249"/>
      <c r="AU76" s="807"/>
      <c r="AV76" s="807"/>
      <c r="AW76" s="807"/>
      <c r="AX76" s="807"/>
      <c r="BI76" s="1249"/>
      <c r="BJ76" s="1249"/>
      <c r="BK76" s="1249"/>
      <c r="BL76" s="1249"/>
      <c r="BM76" s="1249"/>
      <c r="BQ76" s="1249"/>
      <c r="BR76" s="1249"/>
      <c r="BS76" s="1249"/>
      <c r="BT76" s="1249"/>
      <c r="BU76" s="1249"/>
      <c r="BY76" s="3128"/>
      <c r="BZ76" s="2495" t="s">
        <v>1987</v>
      </c>
      <c r="CA76" s="1801">
        <v>39.483493106904639</v>
      </c>
      <c r="CB76" s="1803">
        <v>4.4695194991471423</v>
      </c>
      <c r="CC76" s="1803">
        <v>0</v>
      </c>
      <c r="CD76" s="1802">
        <v>9.8418090986184675E-2</v>
      </c>
      <c r="CE76" s="1802">
        <v>0.54706486399533627</v>
      </c>
      <c r="CF76" s="1803">
        <v>1.0613763413367916</v>
      </c>
      <c r="CG76" s="1803">
        <v>1.522903758347171</v>
      </c>
      <c r="CH76" s="1803">
        <v>1.09672535259229</v>
      </c>
      <c r="CI76" s="1802">
        <v>0.14303109188936905</v>
      </c>
      <c r="CJ76" s="1803">
        <v>20.528828759262932</v>
      </c>
      <c r="CK76" s="1803">
        <v>3.7830782564909944</v>
      </c>
      <c r="CL76" s="1803">
        <v>0</v>
      </c>
      <c r="CM76" s="1802">
        <v>0.22325976964338562</v>
      </c>
      <c r="CN76" s="1802">
        <v>0.57721814657083381</v>
      </c>
      <c r="CO76" s="1803">
        <v>1.6856157342982245</v>
      </c>
      <c r="CP76" s="1802">
        <v>0.85586075476199663</v>
      </c>
      <c r="CQ76" s="1802">
        <v>0.25567067287146866</v>
      </c>
      <c r="CR76" s="1802">
        <v>0.18545317834508557</v>
      </c>
      <c r="CS76" s="1803">
        <v>4.2407148239668429</v>
      </c>
      <c r="CT76" s="1803">
        <v>0</v>
      </c>
      <c r="CU76" s="1802">
        <v>6.5784651678008578E-3</v>
      </c>
      <c r="CV76" s="1802">
        <v>0.37229897190242195</v>
      </c>
      <c r="CW76" s="1803">
        <v>1.4646219449109474</v>
      </c>
      <c r="CX76" s="1803">
        <v>1.5555616717855707</v>
      </c>
      <c r="CY76" s="1802">
        <v>0.79940540501137769</v>
      </c>
      <c r="CZ76" s="1802">
        <v>4.2248365188724088E-2</v>
      </c>
      <c r="DA76" s="1803">
        <v>12.505035678805093</v>
      </c>
      <c r="DB76" s="1803">
        <v>0</v>
      </c>
      <c r="DC76" s="1802">
        <v>0.4543184711411884</v>
      </c>
      <c r="DD76" s="1803">
        <v>3.7682838173823061</v>
      </c>
      <c r="DE76" s="1803">
        <v>4.3411383032244855</v>
      </c>
      <c r="DF76" s="1803">
        <v>2.6129526662026183</v>
      </c>
      <c r="DG76" s="1803">
        <v>1.1683689367790617</v>
      </c>
      <c r="DH76" s="1802">
        <v>0.15997348407543471</v>
      </c>
      <c r="DI76" s="1803">
        <v>4.8810572506671974</v>
      </c>
      <c r="DJ76" s="1802">
        <v>2.1431497800514069E-2</v>
      </c>
      <c r="DK76" s="1802">
        <v>0.2046139286466829</v>
      </c>
      <c r="DL76" s="1803">
        <v>1.7559533447432434</v>
      </c>
      <c r="DM76" s="1803">
        <v>1.6834448886146174</v>
      </c>
      <c r="DN76" s="1803">
        <v>1.0544015146197798</v>
      </c>
      <c r="DO76" s="1802">
        <v>9.3762968456782808E-2</v>
      </c>
      <c r="DP76" s="1802">
        <v>6.7449107785579374E-2</v>
      </c>
      <c r="DQ76" s="1803">
        <v>1.0181339924203534</v>
      </c>
      <c r="DR76" s="1803">
        <v>0</v>
      </c>
      <c r="DS76" s="1802">
        <v>6.5784651678008578E-3</v>
      </c>
      <c r="DT76" s="1802">
        <v>0.17675080870876031</v>
      </c>
      <c r="DU76" s="1802">
        <v>0.43980234384424394</v>
      </c>
      <c r="DV76" s="1802">
        <v>0.22202215521270091</v>
      </c>
      <c r="DW76" s="1802">
        <v>0.114713813714745</v>
      </c>
      <c r="DX76" s="1802">
        <v>5.8266405772102348E-2</v>
      </c>
      <c r="DY76" s="1803">
        <v>8.5859536054070222</v>
      </c>
      <c r="DZ76" s="1803">
        <v>4.150125832716661</v>
      </c>
      <c r="EA76" s="1803">
        <v>0</v>
      </c>
      <c r="EB76" s="1802">
        <v>0.10553111170142505</v>
      </c>
      <c r="EC76" s="1802">
        <v>0.63970248332708513</v>
      </c>
      <c r="ED76" s="1803">
        <v>1.4792284699448874</v>
      </c>
      <c r="EE76" s="1803">
        <v>1.1913837294041396</v>
      </c>
      <c r="EF76" s="1802">
        <v>0.66191692149339187</v>
      </c>
      <c r="EG76" s="1802">
        <v>7.2363116845730879E-2</v>
      </c>
      <c r="EH76" s="1803">
        <v>4.4358277726903594</v>
      </c>
      <c r="EI76" s="1802">
        <v>1.3156930335601716E-2</v>
      </c>
      <c r="EJ76" s="1802">
        <v>0.17643578022581549</v>
      </c>
      <c r="EK76" s="1802">
        <v>0.90813901722646539</v>
      </c>
      <c r="EL76" s="1803">
        <v>1.6125831241805559</v>
      </c>
      <c r="EM76" s="1803">
        <v>1.1846646633530964</v>
      </c>
      <c r="EN76" s="1802">
        <v>0.49479900119421877</v>
      </c>
      <c r="EO76" s="1802">
        <v>4.6049256174606E-2</v>
      </c>
      <c r="EP76" s="1805">
        <v>0</v>
      </c>
      <c r="EQ76" s="1792"/>
    </row>
    <row r="77" spans="1:147" ht="33.75">
      <c r="A77" s="807"/>
      <c r="B77" s="807"/>
      <c r="C77" s="807"/>
      <c r="D77" s="807"/>
      <c r="R77" s="1248"/>
      <c r="S77" s="1248"/>
      <c r="T77" s="1248"/>
      <c r="U77" s="1248"/>
      <c r="X77" s="1248"/>
      <c r="Y77" s="1248"/>
      <c r="Z77" s="1248"/>
      <c r="AA77" s="1248"/>
      <c r="AB77" s="1248"/>
      <c r="AF77" s="1248"/>
      <c r="AG77" s="1248"/>
      <c r="AH77" s="1248"/>
      <c r="AI77" s="1248"/>
      <c r="AJ77" s="1248"/>
      <c r="AU77" s="807"/>
      <c r="AV77" s="807"/>
      <c r="AW77" s="807"/>
      <c r="AX77" s="807"/>
      <c r="BI77" s="1248"/>
      <c r="BJ77" s="1248"/>
      <c r="BK77" s="1248"/>
      <c r="BL77" s="1248"/>
      <c r="BM77" s="1248"/>
      <c r="BQ77" s="1248"/>
      <c r="BR77" s="1248"/>
      <c r="BS77" s="1248"/>
      <c r="BT77" s="1248"/>
      <c r="BU77" s="1248"/>
      <c r="BY77" s="3128"/>
      <c r="BZ77" s="2495" t="s">
        <v>1988</v>
      </c>
      <c r="CA77" s="1801">
        <v>82.318034650563064</v>
      </c>
      <c r="CB77" s="1803">
        <v>10.439299052697825</v>
      </c>
      <c r="CC77" s="1803">
        <v>0</v>
      </c>
      <c r="CD77" s="1802">
        <v>2.3945467420216495E-2</v>
      </c>
      <c r="CE77" s="1802">
        <v>0.82431183250310813</v>
      </c>
      <c r="CF77" s="1803">
        <v>2.2982401623752988</v>
      </c>
      <c r="CG77" s="1803">
        <v>4.1598505429489601</v>
      </c>
      <c r="CH77" s="1803">
        <v>2.4889464793767515</v>
      </c>
      <c r="CI77" s="1802">
        <v>0.64400456807349005</v>
      </c>
      <c r="CJ77" s="1803">
        <v>36.530711370771208</v>
      </c>
      <c r="CK77" s="1803">
        <v>6.3661219126748803</v>
      </c>
      <c r="CL77" s="1803">
        <v>0</v>
      </c>
      <c r="CM77" s="1802">
        <v>0.21134092171232746</v>
      </c>
      <c r="CN77" s="1803">
        <v>1.1817069805687084</v>
      </c>
      <c r="CO77" s="1803">
        <v>2.2797619164412697</v>
      </c>
      <c r="CP77" s="1803">
        <v>2.0985653638616468</v>
      </c>
      <c r="CQ77" s="1802">
        <v>0.41123010098733498</v>
      </c>
      <c r="CR77" s="1802">
        <v>0.18351662910359279</v>
      </c>
      <c r="CS77" s="1803">
        <v>9.5388161192966763</v>
      </c>
      <c r="CT77" s="1803">
        <v>0</v>
      </c>
      <c r="CU77" s="1802">
        <v>0.20249556873765764</v>
      </c>
      <c r="CV77" s="1803">
        <v>1.3337049663265073</v>
      </c>
      <c r="CW77" s="1803">
        <v>3.7041000820294228</v>
      </c>
      <c r="CX77" s="1803">
        <v>3.502499614553042</v>
      </c>
      <c r="CY77" s="1802">
        <v>0.68763227800512006</v>
      </c>
      <c r="CZ77" s="1802">
        <v>0.10838360964492939</v>
      </c>
      <c r="DA77" s="1803">
        <v>20.62577333879965</v>
      </c>
      <c r="DB77" s="1802">
        <v>3.0461240867842933E-2</v>
      </c>
      <c r="DC77" s="1802">
        <v>0.88225637918244415</v>
      </c>
      <c r="DD77" s="1803">
        <v>7.2825878194925355</v>
      </c>
      <c r="DE77" s="1803">
        <v>5.4825666370060695</v>
      </c>
      <c r="DF77" s="1803">
        <v>4.7897542886514923</v>
      </c>
      <c r="DG77" s="1803">
        <v>2.0472321093863375</v>
      </c>
      <c r="DH77" s="1802">
        <v>0.11091486421293106</v>
      </c>
      <c r="DI77" s="1803">
        <v>10.873744950293014</v>
      </c>
      <c r="DJ77" s="1802">
        <v>7.9818224734054984E-3</v>
      </c>
      <c r="DK77" s="1802">
        <v>0.69579391024562998</v>
      </c>
      <c r="DL77" s="1803">
        <v>2.4979719401705123</v>
      </c>
      <c r="DM77" s="1803">
        <v>4.4428518637574097</v>
      </c>
      <c r="DN77" s="1803">
        <v>2.4324551532870311</v>
      </c>
      <c r="DO77" s="1802">
        <v>0.56641706480713772</v>
      </c>
      <c r="DP77" s="1802">
        <v>0.23027319555188747</v>
      </c>
      <c r="DQ77" s="1803">
        <v>3.387652455588555</v>
      </c>
      <c r="DR77" s="1803">
        <v>0</v>
      </c>
      <c r="DS77" s="1802">
        <v>3.1927289893621993E-2</v>
      </c>
      <c r="DT77" s="1802">
        <v>0.619475022641643</v>
      </c>
      <c r="DU77" s="1803">
        <v>1.2914141594325863</v>
      </c>
      <c r="DV77" s="1803">
        <v>1.3095916459361236</v>
      </c>
      <c r="DW77" s="1802">
        <v>0.13524433768458044</v>
      </c>
      <c r="DX77" s="1803">
        <v>0</v>
      </c>
      <c r="DY77" s="1803">
        <v>21.086626821212459</v>
      </c>
      <c r="DZ77" s="1803">
        <v>8.5244345354951836</v>
      </c>
      <c r="EA77" s="1803">
        <v>0</v>
      </c>
      <c r="EB77" s="1802">
        <v>0.18234030006095289</v>
      </c>
      <c r="EC77" s="1803">
        <v>1.4892137059800035</v>
      </c>
      <c r="ED77" s="1803">
        <v>3.1990563501366354</v>
      </c>
      <c r="EE77" s="1803">
        <v>2.6078542467256502</v>
      </c>
      <c r="EF77" s="1802">
        <v>0.8514405222957101</v>
      </c>
      <c r="EG77" s="1802">
        <v>0.19452941029623141</v>
      </c>
      <c r="EH77" s="1803">
        <v>12.562192285717273</v>
      </c>
      <c r="EI77" s="1803">
        <v>0</v>
      </c>
      <c r="EJ77" s="1802">
        <v>0.47727730288479586</v>
      </c>
      <c r="EK77" s="1803">
        <v>2.4551395170075319</v>
      </c>
      <c r="EL77" s="1803">
        <v>5.7458894654071484</v>
      </c>
      <c r="EM77" s="1803">
        <v>3.3620628660177641</v>
      </c>
      <c r="EN77" s="1802">
        <v>0.40795981530714087</v>
      </c>
      <c r="EO77" s="1802">
        <v>0.11386331909289135</v>
      </c>
      <c r="EP77" s="1805">
        <v>0</v>
      </c>
      <c r="EQ77" s="1792"/>
    </row>
    <row r="78" spans="1:147" ht="33.75">
      <c r="A78" s="807"/>
      <c r="B78" s="807"/>
      <c r="C78" s="807"/>
      <c r="D78" s="807"/>
      <c r="R78" s="742"/>
      <c r="S78" s="742"/>
      <c r="T78" s="742"/>
      <c r="U78" s="742"/>
      <c r="X78" s="742"/>
      <c r="Y78" s="742"/>
      <c r="Z78" s="742"/>
      <c r="AA78" s="742"/>
      <c r="AB78" s="742"/>
      <c r="AF78" s="742"/>
      <c r="AG78" s="742"/>
      <c r="AH78" s="742"/>
      <c r="AI78" s="742"/>
      <c r="AJ78" s="742"/>
      <c r="AU78" s="807"/>
      <c r="AV78" s="807"/>
      <c r="AW78" s="807"/>
      <c r="AX78" s="807"/>
      <c r="BI78" s="742"/>
      <c r="BJ78" s="742"/>
      <c r="BK78" s="742"/>
      <c r="BL78" s="742"/>
      <c r="BM78" s="742"/>
      <c r="BQ78" s="742"/>
      <c r="BR78" s="742"/>
      <c r="BS78" s="742"/>
      <c r="BT78" s="742"/>
      <c r="BU78" s="742"/>
      <c r="BY78" s="3128"/>
      <c r="BZ78" s="2495" t="s">
        <v>1989</v>
      </c>
      <c r="CA78" s="1801">
        <v>141.56934984263214</v>
      </c>
      <c r="CB78" s="1803">
        <v>18.431263125319706</v>
      </c>
      <c r="CC78" s="1803">
        <v>0</v>
      </c>
      <c r="CD78" s="1802">
        <v>0.21957943957933401</v>
      </c>
      <c r="CE78" s="1802">
        <v>0.73766520755889931</v>
      </c>
      <c r="CF78" s="1803">
        <v>3.2173051299552089</v>
      </c>
      <c r="CG78" s="1803">
        <v>7.3262646460626373</v>
      </c>
      <c r="CH78" s="1803">
        <v>5.9823305302171947</v>
      </c>
      <c r="CI78" s="1802">
        <v>0.94811817194643122</v>
      </c>
      <c r="CJ78" s="1803">
        <v>78.847966125170743</v>
      </c>
      <c r="CK78" s="1803">
        <v>8.5823424892386679</v>
      </c>
      <c r="CL78" s="1803">
        <v>0</v>
      </c>
      <c r="CM78" s="1802">
        <v>0.5823628614930163</v>
      </c>
      <c r="CN78" s="1802">
        <v>0.72305449326026583</v>
      </c>
      <c r="CO78" s="1803">
        <v>3.4197631909642707</v>
      </c>
      <c r="CP78" s="1803">
        <v>2.015953847676601</v>
      </c>
      <c r="CQ78" s="1803">
        <v>1.5417247422234153</v>
      </c>
      <c r="CR78" s="1802">
        <v>0.29948335362109996</v>
      </c>
      <c r="CS78" s="1803">
        <v>16.320701128337241</v>
      </c>
      <c r="CT78" s="1803">
        <v>0</v>
      </c>
      <c r="CU78" s="1802">
        <v>6.4600907586331136E-2</v>
      </c>
      <c r="CV78" s="1803">
        <v>2.2804511757765789</v>
      </c>
      <c r="CW78" s="1803">
        <v>5.2885339259733932</v>
      </c>
      <c r="CX78" s="1803">
        <v>5.4717609859270882</v>
      </c>
      <c r="CY78" s="1803">
        <v>2.9228499867840489</v>
      </c>
      <c r="CZ78" s="1802">
        <v>0.29250414628980048</v>
      </c>
      <c r="DA78" s="1803">
        <v>53.944922507594825</v>
      </c>
      <c r="DB78" s="1802">
        <v>0.18945914777828393</v>
      </c>
      <c r="DC78" s="1803">
        <v>2.9485576339021748</v>
      </c>
      <c r="DD78" s="1803">
        <v>19.003607507531715</v>
      </c>
      <c r="DE78" s="1803">
        <v>17.656211999273271</v>
      </c>
      <c r="DF78" s="1803">
        <v>9.3543189083705283</v>
      </c>
      <c r="DG78" s="1803">
        <v>4.358267594252955</v>
      </c>
      <c r="DH78" s="1802">
        <v>0.43449971648589131</v>
      </c>
      <c r="DI78" s="1803">
        <v>23.398104085686629</v>
      </c>
      <c r="DJ78" s="1802">
        <v>2.8640796466869654E-2</v>
      </c>
      <c r="DK78" s="1803">
        <v>1.0141424941889303</v>
      </c>
      <c r="DL78" s="1803">
        <v>7.1071125909258104</v>
      </c>
      <c r="DM78" s="1803">
        <v>7.1844235313046774</v>
      </c>
      <c r="DN78" s="1803">
        <v>5.6633113436751668</v>
      </c>
      <c r="DO78" s="1803">
        <v>2.1285334045888304</v>
      </c>
      <c r="DP78" s="1802">
        <v>0.27193992453634508</v>
      </c>
      <c r="DQ78" s="1803">
        <v>3.8547046026079137</v>
      </c>
      <c r="DR78" s="1802">
        <v>0.22661402116785848</v>
      </c>
      <c r="DS78" s="1802">
        <v>0.22711649128117023</v>
      </c>
      <c r="DT78" s="1802">
        <v>0.81526288632492827</v>
      </c>
      <c r="DU78" s="1802">
        <v>0.98082166146209271</v>
      </c>
      <c r="DV78" s="1803">
        <v>1.1144787116408177</v>
      </c>
      <c r="DW78" s="1802">
        <v>0.46177003426417673</v>
      </c>
      <c r="DX78" s="1802">
        <v>2.8640796466869654E-2</v>
      </c>
      <c r="DY78" s="1803">
        <v>17.037311903847137</v>
      </c>
      <c r="DZ78" s="1803">
        <v>8.6077100973977405</v>
      </c>
      <c r="EA78" s="1802">
        <v>2.8640796466869654E-2</v>
      </c>
      <c r="EB78" s="1802">
        <v>0.22912637173495723</v>
      </c>
      <c r="EC78" s="1803">
        <v>2.0016265447516268</v>
      </c>
      <c r="ED78" s="1803">
        <v>3.2643473390636299</v>
      </c>
      <c r="EE78" s="1803">
        <v>1.7908052617944215</v>
      </c>
      <c r="EF78" s="1803">
        <v>1.0258496832287836</v>
      </c>
      <c r="EG78" s="1802">
        <v>0.26731410035745007</v>
      </c>
      <c r="EH78" s="1803">
        <v>8.4296018064493961</v>
      </c>
      <c r="EI78" s="1802">
        <v>4.0203192077538821E-2</v>
      </c>
      <c r="EJ78" s="1802">
        <v>0.23872309514654652</v>
      </c>
      <c r="EK78" s="1803">
        <v>2.3050559636628796</v>
      </c>
      <c r="EL78" s="1803">
        <v>3.4306470810124212</v>
      </c>
      <c r="EM78" s="1803">
        <v>1.8296663003682945</v>
      </c>
      <c r="EN78" s="1802">
        <v>0.47425002461642712</v>
      </c>
      <c r="EO78" s="1802">
        <v>0.1110561495652897</v>
      </c>
      <c r="EP78" s="1805">
        <v>0</v>
      </c>
      <c r="EQ78" s="1792"/>
    </row>
    <row r="79" spans="1:147" ht="22.5">
      <c r="A79" s="807"/>
      <c r="B79" s="807"/>
      <c r="C79" s="807"/>
      <c r="D79" s="807"/>
      <c r="R79" s="1115"/>
      <c r="S79" s="1115"/>
      <c r="T79" s="1115"/>
      <c r="U79" s="1115"/>
      <c r="X79" s="1115"/>
      <c r="Y79" s="1115"/>
      <c r="Z79" s="1115"/>
      <c r="AA79" s="1115"/>
      <c r="AB79" s="1115"/>
      <c r="AF79" s="1115"/>
      <c r="AG79" s="1115"/>
      <c r="AH79" s="1115"/>
      <c r="AI79" s="1115"/>
      <c r="AJ79" s="1115"/>
      <c r="AU79" s="807"/>
      <c r="AV79" s="807"/>
      <c r="AW79" s="807"/>
      <c r="AX79" s="807"/>
      <c r="BI79" s="1115"/>
      <c r="BJ79" s="1115"/>
      <c r="BK79" s="1115"/>
      <c r="BL79" s="1115"/>
      <c r="BM79" s="1115"/>
      <c r="BQ79" s="1115"/>
      <c r="BR79" s="1115"/>
      <c r="BS79" s="1115"/>
      <c r="BT79" s="1115"/>
      <c r="BU79" s="1115"/>
      <c r="BY79" s="3128"/>
      <c r="BZ79" s="2495" t="s">
        <v>1990</v>
      </c>
      <c r="CA79" s="1801">
        <v>510.76570346588471</v>
      </c>
      <c r="CB79" s="1803">
        <v>53.510661068583872</v>
      </c>
      <c r="CC79" s="1803">
        <v>0</v>
      </c>
      <c r="CD79" s="1802">
        <v>0.92615460607597277</v>
      </c>
      <c r="CE79" s="1803">
        <v>3.3844570675895236</v>
      </c>
      <c r="CF79" s="1803">
        <v>8.292006256690577</v>
      </c>
      <c r="CG79" s="1803">
        <v>21.146208940480953</v>
      </c>
      <c r="CH79" s="1803">
        <v>17.193134107188808</v>
      </c>
      <c r="CI79" s="1803">
        <v>2.568700090558043</v>
      </c>
      <c r="CJ79" s="1803">
        <v>303.32320737630141</v>
      </c>
      <c r="CK79" s="1803">
        <v>21.917510496425997</v>
      </c>
      <c r="CL79" s="1803">
        <v>0</v>
      </c>
      <c r="CM79" s="1803">
        <v>2.9636947394431128</v>
      </c>
      <c r="CN79" s="1803">
        <v>7.9278834280103263</v>
      </c>
      <c r="CO79" s="1803">
        <v>4.4891742817168412</v>
      </c>
      <c r="CP79" s="1803">
        <v>3.5207047007503247</v>
      </c>
      <c r="CQ79" s="1803">
        <v>2.8678686095332311</v>
      </c>
      <c r="CR79" s="1802">
        <v>0.14818473697215565</v>
      </c>
      <c r="CS79" s="1803">
        <v>40.071457973155113</v>
      </c>
      <c r="CT79" s="1803">
        <v>0</v>
      </c>
      <c r="CU79" s="1802">
        <v>3.7046184243038911E-2</v>
      </c>
      <c r="CV79" s="1803">
        <v>3.1374001811148107</v>
      </c>
      <c r="CW79" s="1803">
        <v>12.737795340409809</v>
      </c>
      <c r="CX79" s="1803">
        <v>14.625010290603122</v>
      </c>
      <c r="CY79" s="1803">
        <v>9.311928871326101</v>
      </c>
      <c r="CZ79" s="1802">
        <v>0.22227710545823345</v>
      </c>
      <c r="DA79" s="1803">
        <v>241.33423890672032</v>
      </c>
      <c r="DB79" s="1802">
        <v>3.7046184243038911E-2</v>
      </c>
      <c r="DC79" s="1803">
        <v>21.742817156498855</v>
      </c>
      <c r="DD79" s="1803">
        <v>83.302132213715026</v>
      </c>
      <c r="DE79" s="1803">
        <v>65.17609286243254</v>
      </c>
      <c r="DF79" s="1803">
        <v>47.627315386512194</v>
      </c>
      <c r="DG79" s="1803">
        <v>22.119124063555667</v>
      </c>
      <c r="DH79" s="1803">
        <v>1.3297110397629874</v>
      </c>
      <c r="DI79" s="1803">
        <v>59.966905408745355</v>
      </c>
      <c r="DJ79" s="1802">
        <v>9.6814028155028639E-2</v>
      </c>
      <c r="DK79" s="1803">
        <v>3.3208199555442754</v>
      </c>
      <c r="DL79" s="1803">
        <v>18.11155017699798</v>
      </c>
      <c r="DM79" s="1803">
        <v>17.264262780934327</v>
      </c>
      <c r="DN79" s="1803">
        <v>15.110232979337914</v>
      </c>
      <c r="DO79" s="1803">
        <v>5.9520869350467125</v>
      </c>
      <c r="DP79" s="1802">
        <v>0.11113855272911673</v>
      </c>
      <c r="DQ79" s="1803">
        <v>18.348892730720266</v>
      </c>
      <c r="DR79" s="1803">
        <v>0</v>
      </c>
      <c r="DS79" s="1803">
        <v>2.8011854778968694</v>
      </c>
      <c r="DT79" s="1803">
        <v>3.6863423067433896</v>
      </c>
      <c r="DU79" s="1803">
        <v>5.0631431629221373</v>
      </c>
      <c r="DV79" s="1803">
        <v>3.250020581213914</v>
      </c>
      <c r="DW79" s="1803">
        <v>2.6920227216605643</v>
      </c>
      <c r="DX79" s="1802">
        <v>0.85617848028339072</v>
      </c>
      <c r="DY79" s="1803">
        <v>75.616036881533745</v>
      </c>
      <c r="DZ79" s="1803">
        <v>31.585659010452588</v>
      </c>
      <c r="EA79" s="1803">
        <v>0</v>
      </c>
      <c r="EB79" s="1802">
        <v>0.7409236848607782</v>
      </c>
      <c r="EC79" s="1803">
        <v>3.5256441919820869</v>
      </c>
      <c r="ED79" s="1803">
        <v>11.43204083312593</v>
      </c>
      <c r="EE79" s="1803">
        <v>11.555116489666196</v>
      </c>
      <c r="EF79" s="1803">
        <v>4.0355643368732874</v>
      </c>
      <c r="EG79" s="1802">
        <v>0.29636947394431129</v>
      </c>
      <c r="EH79" s="1803">
        <v>44.030377871081157</v>
      </c>
      <c r="EI79" s="1802">
        <v>0.32748826870812486</v>
      </c>
      <c r="EJ79" s="1803">
        <v>4.3872561126203662</v>
      </c>
      <c r="EK79" s="1803">
        <v>11.901374825056909</v>
      </c>
      <c r="EL79" s="1803">
        <v>7.8220136659266499</v>
      </c>
      <c r="EM79" s="1803">
        <v>13.786202354492589</v>
      </c>
      <c r="EN79" s="1803">
        <v>5.3017205894480597</v>
      </c>
      <c r="EO79" s="1802">
        <v>0.5043220548284566</v>
      </c>
      <c r="EP79" s="1805">
        <v>0</v>
      </c>
      <c r="EQ79" s="1792"/>
    </row>
    <row r="80" spans="1:147" ht="22.5">
      <c r="A80" s="807"/>
      <c r="B80" s="807"/>
      <c r="C80" s="807"/>
      <c r="D80" s="807"/>
      <c r="R80" s="1115"/>
      <c r="S80" s="1115"/>
      <c r="T80" s="1115"/>
      <c r="U80" s="1115"/>
      <c r="X80" s="1115"/>
      <c r="Y80" s="1115"/>
      <c r="Z80" s="1115"/>
      <c r="AA80" s="1115"/>
      <c r="AB80" s="1115"/>
      <c r="AF80" s="1115"/>
      <c r="AG80" s="1115"/>
      <c r="AH80" s="1115"/>
      <c r="AI80" s="1115"/>
      <c r="AJ80" s="1115"/>
      <c r="AU80" s="807"/>
      <c r="AV80" s="807"/>
      <c r="AW80" s="807"/>
      <c r="AX80" s="807"/>
      <c r="BI80" s="1115"/>
      <c r="BJ80" s="1115"/>
      <c r="BK80" s="1115"/>
      <c r="BL80" s="1115"/>
      <c r="BM80" s="1115"/>
      <c r="BQ80" s="1115"/>
      <c r="BR80" s="1115"/>
      <c r="BS80" s="1115"/>
      <c r="BT80" s="1115"/>
      <c r="BU80" s="1115"/>
      <c r="BY80" s="3128" t="s">
        <v>96</v>
      </c>
      <c r="BZ80" s="2495" t="s">
        <v>1981</v>
      </c>
      <c r="CA80" s="1801">
        <v>2.8106342384712706</v>
      </c>
      <c r="CB80" s="1802">
        <v>0.64409772866113746</v>
      </c>
      <c r="CC80" s="1802">
        <v>2.4479132047354737E-3</v>
      </c>
      <c r="CD80" s="1802">
        <v>6.9878086059432321E-3</v>
      </c>
      <c r="CE80" s="1802">
        <v>6.643962536384318E-2</v>
      </c>
      <c r="CF80" s="1802">
        <v>0.13338659170290235</v>
      </c>
      <c r="CG80" s="1802">
        <v>0.23577391110395227</v>
      </c>
      <c r="CH80" s="1802">
        <v>0.14196675923154523</v>
      </c>
      <c r="CI80" s="1802">
        <v>5.7095119448215756E-2</v>
      </c>
      <c r="CJ80" s="1802">
        <v>0.87089166178638666</v>
      </c>
      <c r="CK80" s="1802">
        <v>0.36577899628985105</v>
      </c>
      <c r="CL80" s="1803">
        <v>0</v>
      </c>
      <c r="CM80" s="1803">
        <v>0</v>
      </c>
      <c r="CN80" s="1802">
        <v>4.5367119113542222E-2</v>
      </c>
      <c r="CO80" s="1802">
        <v>8.4297095733144978E-2</v>
      </c>
      <c r="CP80" s="1802">
        <v>0.13311239703032599</v>
      </c>
      <c r="CQ80" s="1802">
        <v>6.7642131637725478E-2</v>
      </c>
      <c r="CR80" s="1802">
        <v>3.5360252775112219E-2</v>
      </c>
      <c r="CS80" s="1802">
        <v>0.30424908825724273</v>
      </c>
      <c r="CT80" s="1803">
        <v>0</v>
      </c>
      <c r="CU80" s="1802">
        <v>2.5011577830130133E-3</v>
      </c>
      <c r="CV80" s="1802">
        <v>4.4442727777976622E-2</v>
      </c>
      <c r="CW80" s="1802">
        <v>0.1285902663772675</v>
      </c>
      <c r="CX80" s="1802">
        <v>8.4846116696811205E-2</v>
      </c>
      <c r="CY80" s="1802">
        <v>3.8786756188193341E-2</v>
      </c>
      <c r="CZ80" s="1802">
        <v>5.0820634339807822E-3</v>
      </c>
      <c r="DA80" s="1802">
        <v>0.20086357723929427</v>
      </c>
      <c r="DB80" s="1803">
        <v>0</v>
      </c>
      <c r="DC80" s="1802">
        <v>2.6559749772847954E-3</v>
      </c>
      <c r="DD80" s="1802">
        <v>6.3998511026759949E-2</v>
      </c>
      <c r="DE80" s="1802">
        <v>6.4032345115098754E-2</v>
      </c>
      <c r="DF80" s="1802">
        <v>4.4285432993805614E-2</v>
      </c>
      <c r="DG80" s="1802">
        <v>1.5911312716050157E-2</v>
      </c>
      <c r="DH80" s="1802">
        <v>9.980000410294964E-3</v>
      </c>
      <c r="DI80" s="1802">
        <v>0.29431854323362328</v>
      </c>
      <c r="DJ80" s="1802">
        <v>3.9355476306342143E-3</v>
      </c>
      <c r="DK80" s="1802">
        <v>6.7440458307159411E-3</v>
      </c>
      <c r="DL80" s="1802">
        <v>7.5697041526842701E-2</v>
      </c>
      <c r="DM80" s="1802">
        <v>8.5145078016675022E-2</v>
      </c>
      <c r="DN80" s="1802">
        <v>8.0855895929367261E-2</v>
      </c>
      <c r="DO80" s="1802">
        <v>4.0574758569492969E-2</v>
      </c>
      <c r="DP80" s="1802">
        <v>1.366175729895144E-3</v>
      </c>
      <c r="DQ80" s="1802">
        <v>0.16012548500306437</v>
      </c>
      <c r="DR80" s="1803">
        <v>0</v>
      </c>
      <c r="DS80" s="1802">
        <v>1.6818777013880293E-2</v>
      </c>
      <c r="DT80" s="1802">
        <v>1.9978471094763264E-2</v>
      </c>
      <c r="DU80" s="1802">
        <v>4.1204874664960062E-2</v>
      </c>
      <c r="DV80" s="1802">
        <v>5.2827506795868721E-2</v>
      </c>
      <c r="DW80" s="1802">
        <v>2.7656653883429243E-2</v>
      </c>
      <c r="DX80" s="1802">
        <v>1.639201550162742E-3</v>
      </c>
      <c r="DY80" s="1802">
        <v>0.64658669572319916</v>
      </c>
      <c r="DZ80" s="1802">
        <v>0.29070818326009329</v>
      </c>
      <c r="EA80" s="1803">
        <v>0</v>
      </c>
      <c r="EB80" s="1802">
        <v>5.1037811962304407E-3</v>
      </c>
      <c r="EC80" s="1802">
        <v>3.9970859760022674E-2</v>
      </c>
      <c r="ED80" s="1802">
        <v>9.0168123491116081E-2</v>
      </c>
      <c r="EE80" s="1802">
        <v>6.9180416729570982E-2</v>
      </c>
      <c r="EF80" s="1802">
        <v>6.8007726462205112E-2</v>
      </c>
      <c r="EG80" s="1802">
        <v>1.8277275620947952E-2</v>
      </c>
      <c r="EH80" s="1802">
        <v>0.35587851246310581</v>
      </c>
      <c r="EI80" s="1803">
        <v>0</v>
      </c>
      <c r="EJ80" s="1802">
        <v>1.0397452773265353E-2</v>
      </c>
      <c r="EK80" s="1802">
        <v>8.9596428381446977E-2</v>
      </c>
      <c r="EL80" s="1802">
        <v>9.8817229106618276E-2</v>
      </c>
      <c r="EM80" s="1802">
        <v>0.10885683105193761</v>
      </c>
      <c r="EN80" s="1802">
        <v>3.4428637920318153E-2</v>
      </c>
      <c r="EO80" s="1802">
        <v>1.3781933229519499E-2</v>
      </c>
      <c r="EP80" s="1804">
        <v>0.19461412406385839</v>
      </c>
      <c r="EQ80" s="1792"/>
    </row>
    <row r="81" spans="1:147" ht="33.75">
      <c r="A81" s="807"/>
      <c r="B81" s="807"/>
      <c r="C81" s="807"/>
      <c r="D81" s="807"/>
      <c r="R81" s="1115"/>
      <c r="S81" s="1115"/>
      <c r="T81" s="1115"/>
      <c r="U81" s="1115"/>
      <c r="X81" s="1115"/>
      <c r="Y81" s="1115"/>
      <c r="Z81" s="1115"/>
      <c r="AA81" s="1115"/>
      <c r="AB81" s="1115"/>
      <c r="AF81" s="1115"/>
      <c r="AG81" s="1115"/>
      <c r="AH81" s="1115"/>
      <c r="AI81" s="1115"/>
      <c r="AJ81" s="1115"/>
      <c r="AU81" s="807"/>
      <c r="AV81" s="807"/>
      <c r="AW81" s="807"/>
      <c r="AX81" s="807"/>
      <c r="BI81" s="1115"/>
      <c r="BJ81" s="1115"/>
      <c r="BK81" s="1115"/>
      <c r="BL81" s="1115"/>
      <c r="BM81" s="1115"/>
      <c r="BQ81" s="1115"/>
      <c r="BR81" s="1115"/>
      <c r="BS81" s="1115"/>
      <c r="BT81" s="1115"/>
      <c r="BU81" s="1115"/>
      <c r="BY81" s="3128"/>
      <c r="BZ81" s="2495" t="s">
        <v>1982</v>
      </c>
      <c r="CA81" s="1801">
        <v>4.0540587345919681</v>
      </c>
      <c r="CB81" s="1802">
        <v>0.81381613136539088</v>
      </c>
      <c r="CC81" s="1802">
        <v>5.6870224689614026E-3</v>
      </c>
      <c r="CD81" s="1803">
        <v>0</v>
      </c>
      <c r="CE81" s="1802">
        <v>0.10996402343758307</v>
      </c>
      <c r="CF81" s="1802">
        <v>0.16272484860097011</v>
      </c>
      <c r="CG81" s="1802">
        <v>0.25339629213141635</v>
      </c>
      <c r="CH81" s="1802">
        <v>0.23622764300063046</v>
      </c>
      <c r="CI81" s="1802">
        <v>4.5816301725829338E-2</v>
      </c>
      <c r="CJ81" s="1802">
        <v>0.90165948865516532</v>
      </c>
      <c r="CK81" s="1802">
        <v>0.40065631737698193</v>
      </c>
      <c r="CL81" s="1803">
        <v>0</v>
      </c>
      <c r="CM81" s="1803">
        <v>0</v>
      </c>
      <c r="CN81" s="1802">
        <v>5.1547914430507762E-2</v>
      </c>
      <c r="CO81" s="1802">
        <v>5.5788513138711811E-2</v>
      </c>
      <c r="CP81" s="1802">
        <v>0.12714052356042954</v>
      </c>
      <c r="CQ81" s="1802">
        <v>0.10601136838922087</v>
      </c>
      <c r="CR81" s="1802">
        <v>6.0167997858111916E-2</v>
      </c>
      <c r="CS81" s="1802">
        <v>0.33135728746768062</v>
      </c>
      <c r="CT81" s="1803">
        <v>0</v>
      </c>
      <c r="CU81" s="1803">
        <v>0</v>
      </c>
      <c r="CV81" s="1802">
        <v>4.4968593342926272E-2</v>
      </c>
      <c r="CW81" s="1802">
        <v>8.88202588702698E-2</v>
      </c>
      <c r="CX81" s="1802">
        <v>0.1278876808787342</v>
      </c>
      <c r="CY81" s="1802">
        <v>6.9680754375750317E-2</v>
      </c>
      <c r="CZ81" s="1803">
        <v>0</v>
      </c>
      <c r="DA81" s="1802">
        <v>0.16964588381050272</v>
      </c>
      <c r="DB81" s="1803">
        <v>0</v>
      </c>
      <c r="DC81" s="1802">
        <v>6.2577557954709854E-3</v>
      </c>
      <c r="DD81" s="1802">
        <v>3.3398116831595624E-2</v>
      </c>
      <c r="DE81" s="1802">
        <v>4.3294068361727646E-2</v>
      </c>
      <c r="DF81" s="1802">
        <v>3.3505094799758162E-2</v>
      </c>
      <c r="DG81" s="1802">
        <v>2.1032936295078644E-2</v>
      </c>
      <c r="DH81" s="1802">
        <v>3.215791172687163E-2</v>
      </c>
      <c r="DI81" s="1802">
        <v>0.43028417008110603</v>
      </c>
      <c r="DJ81" s="1803">
        <v>0</v>
      </c>
      <c r="DK81" s="1802">
        <v>3.3394817009911801E-2</v>
      </c>
      <c r="DL81" s="1802">
        <v>9.7455714808606264E-2</v>
      </c>
      <c r="DM81" s="1802">
        <v>0.14060667806812105</v>
      </c>
      <c r="DN81" s="1802">
        <v>0.12415650675333541</v>
      </c>
      <c r="DO81" s="1802">
        <v>3.3589898171208388E-2</v>
      </c>
      <c r="DP81" s="1802">
        <v>1.0805552699229668E-3</v>
      </c>
      <c r="DQ81" s="1802">
        <v>0.18241526029280766</v>
      </c>
      <c r="DR81" s="1803">
        <v>0</v>
      </c>
      <c r="DS81" s="1803">
        <v>0</v>
      </c>
      <c r="DT81" s="1802">
        <v>5.6447943261650937E-2</v>
      </c>
      <c r="DU81" s="1802">
        <v>9.87658306784297E-2</v>
      </c>
      <c r="DV81" s="1802">
        <v>1.6619720449641991E-2</v>
      </c>
      <c r="DW81" s="1802">
        <v>1.0581765903085022E-2</v>
      </c>
      <c r="DX81" s="1803">
        <v>0</v>
      </c>
      <c r="DY81" s="1803">
        <v>1.4690868061996147</v>
      </c>
      <c r="DZ81" s="1802">
        <v>0.79330421798542627</v>
      </c>
      <c r="EA81" s="1803">
        <v>0</v>
      </c>
      <c r="EB81" s="1802">
        <v>6.0040955901090702E-3</v>
      </c>
      <c r="EC81" s="1802">
        <v>0.1146490463681602</v>
      </c>
      <c r="ED81" s="1802">
        <v>0.13691856208096201</v>
      </c>
      <c r="EE81" s="1802">
        <v>0.17261504291321519</v>
      </c>
      <c r="EF81" s="1802">
        <v>0.26856827562624513</v>
      </c>
      <c r="EG81" s="1802">
        <v>9.454919540673469E-2</v>
      </c>
      <c r="EH81" s="1802">
        <v>0.67578258821418868</v>
      </c>
      <c r="EI81" s="1803">
        <v>0</v>
      </c>
      <c r="EJ81" s="1802">
        <v>7.3280909304226607E-2</v>
      </c>
      <c r="EK81" s="1802">
        <v>3.6907734364389183E-2</v>
      </c>
      <c r="EL81" s="1802">
        <v>0.17936189147745271</v>
      </c>
      <c r="EM81" s="1802">
        <v>0.23543077545005492</v>
      </c>
      <c r="EN81" s="1802">
        <v>0.13779948889181046</v>
      </c>
      <c r="EO81" s="1802">
        <v>1.3001788726254784E-2</v>
      </c>
      <c r="EP81" s="1804">
        <v>0.25679687799788425</v>
      </c>
      <c r="EQ81" s="1792"/>
    </row>
    <row r="82" spans="1:147" ht="33.75">
      <c r="A82" s="807"/>
      <c r="B82" s="807"/>
      <c r="C82" s="807"/>
      <c r="D82" s="807"/>
      <c r="R82" s="1115"/>
      <c r="S82" s="1115"/>
      <c r="T82" s="1115"/>
      <c r="U82" s="1115"/>
      <c r="X82" s="1115"/>
      <c r="Y82" s="1115"/>
      <c r="Z82" s="1115"/>
      <c r="AA82" s="1115"/>
      <c r="AB82" s="1115"/>
      <c r="AF82" s="1115"/>
      <c r="AG82" s="1115"/>
      <c r="AH82" s="1115"/>
      <c r="AI82" s="1115"/>
      <c r="AJ82" s="1115"/>
      <c r="AU82" s="807"/>
      <c r="AV82" s="807"/>
      <c r="AW82" s="807"/>
      <c r="AX82" s="807"/>
      <c r="BI82" s="1115"/>
      <c r="BJ82" s="1115"/>
      <c r="BK82" s="1115"/>
      <c r="BL82" s="1115"/>
      <c r="BM82" s="1115"/>
      <c r="BQ82" s="1115"/>
      <c r="BR82" s="1115"/>
      <c r="BS82" s="1115"/>
      <c r="BT82" s="1115"/>
      <c r="BU82" s="1115"/>
      <c r="BY82" s="3128"/>
      <c r="BZ82" s="2495" t="s">
        <v>1983</v>
      </c>
      <c r="CA82" s="1801">
        <v>4.922592730283581</v>
      </c>
      <c r="CB82" s="1803">
        <v>1.0186533529625705</v>
      </c>
      <c r="CC82" s="1803">
        <v>0</v>
      </c>
      <c r="CD82" s="1802">
        <v>7.9168473590109697E-3</v>
      </c>
      <c r="CE82" s="1802">
        <v>0.10724868000969756</v>
      </c>
      <c r="CF82" s="1802">
        <v>0.18918360949929858</v>
      </c>
      <c r="CG82" s="1802">
        <v>0.39118884181079339</v>
      </c>
      <c r="CH82" s="1802">
        <v>0.26111235784253395</v>
      </c>
      <c r="CI82" s="1802">
        <v>6.200301644123684E-2</v>
      </c>
      <c r="CJ82" s="1803">
        <v>1.4011883101308316</v>
      </c>
      <c r="CK82" s="1802">
        <v>0.66056596467454454</v>
      </c>
      <c r="CL82" s="1803">
        <v>0</v>
      </c>
      <c r="CM82" s="1802">
        <v>5.3878431787768412E-3</v>
      </c>
      <c r="CN82" s="1802">
        <v>9.7251317693084927E-2</v>
      </c>
      <c r="CO82" s="1802">
        <v>0.17803721190631958</v>
      </c>
      <c r="CP82" s="1802">
        <v>0.17413985338294286</v>
      </c>
      <c r="CQ82" s="1802">
        <v>0.12254209196562174</v>
      </c>
      <c r="CR82" s="1802">
        <v>8.3207646547798511E-2</v>
      </c>
      <c r="CS82" s="1802">
        <v>0.36603045840227993</v>
      </c>
      <c r="CT82" s="1803">
        <v>0</v>
      </c>
      <c r="CU82" s="1802">
        <v>5.073568717053111E-3</v>
      </c>
      <c r="CV82" s="1802">
        <v>3.4906504226351907E-2</v>
      </c>
      <c r="CW82" s="1802">
        <v>0.12046093640966841</v>
      </c>
      <c r="CX82" s="1802">
        <v>0.12024138374068617</v>
      </c>
      <c r="CY82" s="1802">
        <v>7.6383867181030102E-2</v>
      </c>
      <c r="CZ82" s="1802">
        <v>8.9641981274903391E-3</v>
      </c>
      <c r="DA82" s="1802">
        <v>0.37459188705400676</v>
      </c>
      <c r="DB82" s="1803">
        <v>0</v>
      </c>
      <c r="DC82" s="1802">
        <v>2.3623352489053989E-2</v>
      </c>
      <c r="DD82" s="1802">
        <v>0.14185474374278753</v>
      </c>
      <c r="DE82" s="1802">
        <v>9.0946866910350518E-2</v>
      </c>
      <c r="DF82" s="1802">
        <v>9.1753103522894189E-2</v>
      </c>
      <c r="DG82" s="1802">
        <v>2.5668806246496978E-2</v>
      </c>
      <c r="DH82" s="1802">
        <v>7.4501414242347157E-4</v>
      </c>
      <c r="DI82" s="1802">
        <v>0.63915112623647896</v>
      </c>
      <c r="DJ82" s="1802">
        <v>6.0180586837984872E-3</v>
      </c>
      <c r="DK82" s="1802">
        <v>3.646487470158246E-2</v>
      </c>
      <c r="DL82" s="1802">
        <v>0.14754736395248955</v>
      </c>
      <c r="DM82" s="1802">
        <v>0.18597484194699246</v>
      </c>
      <c r="DN82" s="1802">
        <v>0.19501495969122284</v>
      </c>
      <c r="DO82" s="1802">
        <v>4.4578127425779983E-2</v>
      </c>
      <c r="DP82" s="1802">
        <v>2.355289983461293E-2</v>
      </c>
      <c r="DQ82" s="1802">
        <v>0.10950868012982369</v>
      </c>
      <c r="DR82" s="1803">
        <v>0</v>
      </c>
      <c r="DS82" s="1802">
        <v>3.7250707121173578E-4</v>
      </c>
      <c r="DT82" s="1802">
        <v>1.869641803479697E-2</v>
      </c>
      <c r="DU82" s="1802">
        <v>6.8287358144469013E-2</v>
      </c>
      <c r="DV82" s="1802">
        <v>8.1278159383475473E-3</v>
      </c>
      <c r="DW82" s="1802">
        <v>8.3015382167331096E-3</v>
      </c>
      <c r="DX82" s="1802">
        <v>5.7230427242652843E-3</v>
      </c>
      <c r="DY82" s="1803">
        <v>1.600780780083656</v>
      </c>
      <c r="DZ82" s="1802">
        <v>0.7852962475574996</v>
      </c>
      <c r="EA82" s="1803">
        <v>0</v>
      </c>
      <c r="EB82" s="1802">
        <v>1.0914457186515111E-2</v>
      </c>
      <c r="EC82" s="1802">
        <v>6.1078197764128775E-2</v>
      </c>
      <c r="ED82" s="1802">
        <v>0.1347051152376855</v>
      </c>
      <c r="EE82" s="1802">
        <v>0.27215686841608755</v>
      </c>
      <c r="EF82" s="1802">
        <v>0.27449923692395484</v>
      </c>
      <c r="EG82" s="1802">
        <v>3.1942372029127787E-2</v>
      </c>
      <c r="EH82" s="1802">
        <v>0.81548453252615716</v>
      </c>
      <c r="EI82" s="1803">
        <v>0</v>
      </c>
      <c r="EJ82" s="1802">
        <v>3.8920681619480049E-2</v>
      </c>
      <c r="EK82" s="1802">
        <v>0.11977431065442982</v>
      </c>
      <c r="EL82" s="1802">
        <v>0.16266350673248678</v>
      </c>
      <c r="EM82" s="1802">
        <v>0.24411126639439948</v>
      </c>
      <c r="EN82" s="1802">
        <v>0.21214317071536659</v>
      </c>
      <c r="EO82" s="1802">
        <v>3.7871596409994365E-2</v>
      </c>
      <c r="EP82" s="1804">
        <v>0.15331048074022088</v>
      </c>
      <c r="EQ82" s="1792"/>
    </row>
    <row r="83" spans="1:147" ht="33.75">
      <c r="A83" s="807"/>
      <c r="B83" s="807"/>
      <c r="C83" s="807"/>
      <c r="D83" s="807"/>
      <c r="R83" s="1238"/>
      <c r="S83" s="1238"/>
      <c r="T83" s="1238"/>
      <c r="U83" s="1238"/>
      <c r="X83" s="1238"/>
      <c r="Y83" s="1238"/>
      <c r="Z83" s="1238"/>
      <c r="AA83" s="1238"/>
      <c r="AB83" s="1238"/>
      <c r="AF83" s="1238"/>
      <c r="AG83" s="1238"/>
      <c r="AH83" s="1238"/>
      <c r="AI83" s="1238"/>
      <c r="AJ83" s="1238"/>
      <c r="AU83" s="807"/>
      <c r="AV83" s="807"/>
      <c r="AW83" s="807"/>
      <c r="AX83" s="807"/>
      <c r="BI83" s="1238"/>
      <c r="BJ83" s="1238"/>
      <c r="BK83" s="1238"/>
      <c r="BL83" s="1238"/>
      <c r="BM83" s="1238"/>
      <c r="BQ83" s="1238"/>
      <c r="BR83" s="1238"/>
      <c r="BS83" s="1238"/>
      <c r="BT83" s="1238"/>
      <c r="BU83" s="1238"/>
      <c r="BY83" s="3128"/>
      <c r="BZ83" s="2495" t="s">
        <v>1984</v>
      </c>
      <c r="CA83" s="1801">
        <v>6.8568908515758729</v>
      </c>
      <c r="CB83" s="1803">
        <v>1.3239158414364001</v>
      </c>
      <c r="CC83" s="1803">
        <v>0</v>
      </c>
      <c r="CD83" s="1802">
        <v>1.4841872060535199E-2</v>
      </c>
      <c r="CE83" s="1802">
        <v>0.18976395268708776</v>
      </c>
      <c r="CF83" s="1802">
        <v>0.36079483427130599</v>
      </c>
      <c r="CG83" s="1802">
        <v>0.40376438818161481</v>
      </c>
      <c r="CH83" s="1802">
        <v>0.27198773623555667</v>
      </c>
      <c r="CI83" s="1802">
        <v>8.2763058000299566E-2</v>
      </c>
      <c r="CJ83" s="1803">
        <v>2.2685268687184359</v>
      </c>
      <c r="CK83" s="1802">
        <v>0.72512465887986133</v>
      </c>
      <c r="CL83" s="1803">
        <v>0</v>
      </c>
      <c r="CM83" s="1802">
        <v>4.8731481893251001E-2</v>
      </c>
      <c r="CN83" s="1802">
        <v>9.864698698782795E-2</v>
      </c>
      <c r="CO83" s="1802">
        <v>0.15692523553113524</v>
      </c>
      <c r="CP83" s="1802">
        <v>0.17117137629755289</v>
      </c>
      <c r="CQ83" s="1802">
        <v>0.15160286924995703</v>
      </c>
      <c r="CR83" s="1802">
        <v>9.8046708920137171E-2</v>
      </c>
      <c r="CS83" s="1802">
        <v>0.8239835057220446</v>
      </c>
      <c r="CT83" s="1803">
        <v>0</v>
      </c>
      <c r="CU83" s="1802">
        <v>1.2486812410787211E-2</v>
      </c>
      <c r="CV83" s="1802">
        <v>9.8426335119444389E-2</v>
      </c>
      <c r="CW83" s="1802">
        <v>0.24227244730328076</v>
      </c>
      <c r="CX83" s="1802">
        <v>0.3020788762136053</v>
      </c>
      <c r="CY83" s="1802">
        <v>0.13323314387968846</v>
      </c>
      <c r="CZ83" s="1802">
        <v>3.5485890795238111E-2</v>
      </c>
      <c r="DA83" s="1802">
        <v>0.71941870411652808</v>
      </c>
      <c r="DB83" s="1803">
        <v>0</v>
      </c>
      <c r="DC83" s="1802">
        <v>3.9334233871325626E-2</v>
      </c>
      <c r="DD83" s="1802">
        <v>0.23571579031047979</v>
      </c>
      <c r="DE83" s="1802">
        <v>0.2093598132870241</v>
      </c>
      <c r="DF83" s="1802">
        <v>0.14351245089875098</v>
      </c>
      <c r="DG83" s="1802">
        <v>6.4811269865069798E-2</v>
      </c>
      <c r="DH83" s="1802">
        <v>2.6685145883877812E-2</v>
      </c>
      <c r="DI83" s="1802">
        <v>0.98768453772051068</v>
      </c>
      <c r="DJ83" s="1803">
        <v>0</v>
      </c>
      <c r="DK83" s="1802">
        <v>4.9750271887540574E-2</v>
      </c>
      <c r="DL83" s="1802">
        <v>0.29385571430993168</v>
      </c>
      <c r="DM83" s="1802">
        <v>0.29124859800370706</v>
      </c>
      <c r="DN83" s="1802">
        <v>0.24396938828974565</v>
      </c>
      <c r="DO83" s="1802">
        <v>0.1064183935813921</v>
      </c>
      <c r="DP83" s="1802">
        <v>2.442171648193282E-3</v>
      </c>
      <c r="DQ83" s="1802">
        <v>0.29842952440080045</v>
      </c>
      <c r="DR83" s="1803">
        <v>0</v>
      </c>
      <c r="DS83" s="1802">
        <v>5.0477608644761375E-3</v>
      </c>
      <c r="DT83" s="1802">
        <v>4.9392621112568251E-2</v>
      </c>
      <c r="DU83" s="1802">
        <v>0.11547975367678115</v>
      </c>
      <c r="DV83" s="1802">
        <v>6.0810573420367255E-2</v>
      </c>
      <c r="DW83" s="1802">
        <v>3.6570360356817606E-2</v>
      </c>
      <c r="DX83" s="1802">
        <v>3.1128454969790078E-2</v>
      </c>
      <c r="DY83" s="1803">
        <v>1.8690511134143359</v>
      </c>
      <c r="DZ83" s="1802">
        <v>0.83002133975532666</v>
      </c>
      <c r="EA83" s="1802">
        <v>1.8349053528151189E-3</v>
      </c>
      <c r="EB83" s="1802">
        <v>1.4205705651182031E-2</v>
      </c>
      <c r="EC83" s="1802">
        <v>0.14362079007040671</v>
      </c>
      <c r="ED83" s="1802">
        <v>0.20603246308475764</v>
      </c>
      <c r="EE83" s="1802">
        <v>0.31077845662675141</v>
      </c>
      <c r="EF83" s="1802">
        <v>0.12926707944606716</v>
      </c>
      <c r="EG83" s="1802">
        <v>2.4281939523346705E-2</v>
      </c>
      <c r="EH83" s="1803">
        <v>1.0390297736590093</v>
      </c>
      <c r="EI83" s="1802">
        <v>1.6606664411898207E-2</v>
      </c>
      <c r="EJ83" s="1802">
        <v>5.7134749579724906E-2</v>
      </c>
      <c r="EK83" s="1802">
        <v>0.29153088289142637</v>
      </c>
      <c r="EL83" s="1802">
        <v>0.28682424071383228</v>
      </c>
      <c r="EM83" s="1802">
        <v>0.23060839115937734</v>
      </c>
      <c r="EN83" s="1802">
        <v>0.13003442405205382</v>
      </c>
      <c r="EO83" s="1802">
        <v>2.6290420850696081E-2</v>
      </c>
      <c r="EP83" s="1804">
        <v>0.10928296588539557</v>
      </c>
      <c r="EQ83" s="1792"/>
    </row>
    <row r="84" spans="1:147" ht="33.75">
      <c r="AU84" s="807"/>
      <c r="AV84" s="807"/>
      <c r="AW84" s="807"/>
      <c r="AX84" s="807"/>
      <c r="BY84" s="3128"/>
      <c r="BZ84" s="2495" t="s">
        <v>1985</v>
      </c>
      <c r="CA84" s="1801">
        <v>14.599384354031237</v>
      </c>
      <c r="CB84" s="1803">
        <v>2.991273707605548</v>
      </c>
      <c r="CC84" s="1803">
        <v>0</v>
      </c>
      <c r="CD84" s="1802">
        <v>4.5213416902311829E-2</v>
      </c>
      <c r="CE84" s="1802">
        <v>0.34480530101376611</v>
      </c>
      <c r="CF84" s="1802">
        <v>0.68067807154547155</v>
      </c>
      <c r="CG84" s="1802">
        <v>0.85619068906116258</v>
      </c>
      <c r="CH84" s="1802">
        <v>0.88668955920000492</v>
      </c>
      <c r="CI84" s="1802">
        <v>0.17769666988282884</v>
      </c>
      <c r="CJ84" s="1803">
        <v>4.5935284033034192</v>
      </c>
      <c r="CK84" s="1803">
        <v>1.1421348506797599</v>
      </c>
      <c r="CL84" s="1803">
        <v>0</v>
      </c>
      <c r="CM84" s="1802">
        <v>4.5341920897684776E-3</v>
      </c>
      <c r="CN84" s="1802">
        <v>0.15137428914655246</v>
      </c>
      <c r="CO84" s="1802">
        <v>0.271725348885484</v>
      </c>
      <c r="CP84" s="1802">
        <v>0.36147194268000821</v>
      </c>
      <c r="CQ84" s="1802">
        <v>0.16798562168366107</v>
      </c>
      <c r="CR84" s="1802">
        <v>0.18504345619428633</v>
      </c>
      <c r="CS84" s="1803">
        <v>1.6748662987884806</v>
      </c>
      <c r="CT84" s="1803">
        <v>0</v>
      </c>
      <c r="CU84" s="1802">
        <v>2.6311906987739274E-3</v>
      </c>
      <c r="CV84" s="1802">
        <v>0.26444424322992877</v>
      </c>
      <c r="CW84" s="1802">
        <v>0.41566333264399935</v>
      </c>
      <c r="CX84" s="1802">
        <v>0.59789263585361863</v>
      </c>
      <c r="CY84" s="1802">
        <v>0.33120420182990873</v>
      </c>
      <c r="CZ84" s="1802">
        <v>6.3030694532249937E-2</v>
      </c>
      <c r="DA84" s="1803">
        <v>1.7765272538351777</v>
      </c>
      <c r="DB84" s="1803">
        <v>0</v>
      </c>
      <c r="DC84" s="1802">
        <v>5.8314038575564719E-2</v>
      </c>
      <c r="DD84" s="1802">
        <v>0.4755711514021505</v>
      </c>
      <c r="DE84" s="1802">
        <v>0.66230669965137745</v>
      </c>
      <c r="DF84" s="1802">
        <v>0.34194041189255447</v>
      </c>
      <c r="DG84" s="1802">
        <v>0.16948942703782566</v>
      </c>
      <c r="DH84" s="1802">
        <v>6.8905525275705745E-2</v>
      </c>
      <c r="DI84" s="1803">
        <v>2.0587041907402366</v>
      </c>
      <c r="DJ84" s="1803">
        <v>0</v>
      </c>
      <c r="DK84" s="1802">
        <v>6.3209940959548405E-2</v>
      </c>
      <c r="DL84" s="1802">
        <v>0.60324073581016324</v>
      </c>
      <c r="DM84" s="1802">
        <v>0.69202731632604819</v>
      </c>
      <c r="DN84" s="1802">
        <v>0.5268318551523552</v>
      </c>
      <c r="DO84" s="1802">
        <v>0.15387586163274997</v>
      </c>
      <c r="DP84" s="1802">
        <v>1.9518480859370989E-2</v>
      </c>
      <c r="DQ84" s="1802">
        <v>0.7912538165207843</v>
      </c>
      <c r="DR84" s="1802">
        <v>2.6152195308840808E-3</v>
      </c>
      <c r="DS84" s="1802">
        <v>1.2772045170474481E-2</v>
      </c>
      <c r="DT84" s="1802">
        <v>6.0701426808893254E-2</v>
      </c>
      <c r="DU84" s="1802">
        <v>0.21803971936138156</v>
      </c>
      <c r="DV84" s="1802">
        <v>0.25825612769606804</v>
      </c>
      <c r="DW84" s="1802">
        <v>0.20678325461678929</v>
      </c>
      <c r="DX84" s="1802">
        <v>3.2086023336293831E-2</v>
      </c>
      <c r="DY84" s="1803">
        <v>4.1450770052035892</v>
      </c>
      <c r="DZ84" s="1803">
        <v>2.2753173326916434</v>
      </c>
      <c r="EA84" s="1803">
        <v>0</v>
      </c>
      <c r="EB84" s="1802">
        <v>1.7351847881675129E-2</v>
      </c>
      <c r="EC84" s="1802">
        <v>0.28341135551818231</v>
      </c>
      <c r="ED84" s="1802">
        <v>0.52032452558945019</v>
      </c>
      <c r="EE84" s="1802">
        <v>0.91621549124484425</v>
      </c>
      <c r="EF84" s="1802">
        <v>0.40040426496638676</v>
      </c>
      <c r="EG84" s="1802">
        <v>0.13760984749110516</v>
      </c>
      <c r="EH84" s="1803">
        <v>1.8697596725119423</v>
      </c>
      <c r="EI84" s="1802">
        <v>7.2818930777937714E-4</v>
      </c>
      <c r="EJ84" s="1802">
        <v>5.8582214346632043E-2</v>
      </c>
      <c r="EK84" s="1802">
        <v>0.17355421145219485</v>
      </c>
      <c r="EL84" s="1802">
        <v>0.50614977531789185</v>
      </c>
      <c r="EM84" s="1802">
        <v>0.58979795796433832</v>
      </c>
      <c r="EN84" s="1802">
        <v>0.49592958124346465</v>
      </c>
      <c r="EO84" s="1802">
        <v>4.5017742879641352E-2</v>
      </c>
      <c r="EP84" s="1804">
        <v>1.9547230657667954E-2</v>
      </c>
      <c r="EQ84" s="1792"/>
    </row>
    <row r="85" spans="1:147" ht="33.75">
      <c r="AU85" s="807"/>
      <c r="AV85" s="807"/>
      <c r="AW85" s="807"/>
      <c r="AX85" s="807"/>
      <c r="BY85" s="3128"/>
      <c r="BZ85" s="2495" t="s">
        <v>1986</v>
      </c>
      <c r="CA85" s="1801">
        <v>22.694173914524516</v>
      </c>
      <c r="CB85" s="1803">
        <v>3.7486607774526841</v>
      </c>
      <c r="CC85" s="1803">
        <v>0</v>
      </c>
      <c r="CD85" s="1802">
        <v>6.2141248541553911E-3</v>
      </c>
      <c r="CE85" s="1802">
        <v>0.48158420177342964</v>
      </c>
      <c r="CF85" s="1803">
        <v>1.0235868887692043</v>
      </c>
      <c r="CG85" s="1803">
        <v>1.1651164831571539</v>
      </c>
      <c r="CH85" s="1802">
        <v>0.85374923857917417</v>
      </c>
      <c r="CI85" s="1802">
        <v>0.21840984031956659</v>
      </c>
      <c r="CJ85" s="1803">
        <v>9.4914033093244896</v>
      </c>
      <c r="CK85" s="1803">
        <v>1.6014457902034516</v>
      </c>
      <c r="CL85" s="1803">
        <v>0</v>
      </c>
      <c r="CM85" s="1802">
        <v>4.143948253344678E-2</v>
      </c>
      <c r="CN85" s="1802">
        <v>0.30422629163289433</v>
      </c>
      <c r="CO85" s="1802">
        <v>0.32441618993956656</v>
      </c>
      <c r="CP85" s="1802">
        <v>0.43018142270548343</v>
      </c>
      <c r="CQ85" s="1802">
        <v>0.26429229044378727</v>
      </c>
      <c r="CR85" s="1802">
        <v>0.23689011294827234</v>
      </c>
      <c r="CS85" s="1803">
        <v>3.3283753065976702</v>
      </c>
      <c r="CT85" s="1803">
        <v>0</v>
      </c>
      <c r="CU85" s="1802">
        <v>1.8316914658075969E-2</v>
      </c>
      <c r="CV85" s="1802">
        <v>0.46957901424628651</v>
      </c>
      <c r="CW85" s="1803">
        <v>1.0736681838199469</v>
      </c>
      <c r="CX85" s="1803">
        <v>1.153313669892277</v>
      </c>
      <c r="CY85" s="1802">
        <v>0.52148857985146202</v>
      </c>
      <c r="CZ85" s="1802">
        <v>9.2008944129620296E-2</v>
      </c>
      <c r="DA85" s="1803">
        <v>4.56158221252337</v>
      </c>
      <c r="DB85" s="1802">
        <v>1.072750888381655E-2</v>
      </c>
      <c r="DC85" s="1802">
        <v>0.35268185164413263</v>
      </c>
      <c r="DD85" s="1803">
        <v>1.7483709259619669</v>
      </c>
      <c r="DE85" s="1803">
        <v>1.1299409952233774</v>
      </c>
      <c r="DF85" s="1802">
        <v>0.88849297561520546</v>
      </c>
      <c r="DG85" s="1802">
        <v>0.34557115222865925</v>
      </c>
      <c r="DH85" s="1802">
        <v>8.5796802966209812E-2</v>
      </c>
      <c r="DI85" s="1803">
        <v>3.1682758432339533</v>
      </c>
      <c r="DJ85" s="1802">
        <v>9.7457918733869948E-3</v>
      </c>
      <c r="DK85" s="1802">
        <v>0.16505994147914416</v>
      </c>
      <c r="DL85" s="1803">
        <v>1.1548541937589025</v>
      </c>
      <c r="DM85" s="1803">
        <v>1.0322405653331181</v>
      </c>
      <c r="DN85" s="1802">
        <v>0.62626761775231099</v>
      </c>
      <c r="DO85" s="1802">
        <v>0.15118457410816308</v>
      </c>
      <c r="DP85" s="1802">
        <v>2.8923158928925437E-2</v>
      </c>
      <c r="DQ85" s="1803">
        <v>1.0606446280323873</v>
      </c>
      <c r="DR85" s="1803">
        <v>0</v>
      </c>
      <c r="DS85" s="1802">
        <v>2.9709393233766899E-2</v>
      </c>
      <c r="DT85" s="1802">
        <v>0.17059122587637496</v>
      </c>
      <c r="DU85" s="1802">
        <v>0.42709396690472062</v>
      </c>
      <c r="DV85" s="1802">
        <v>0.2798894849103376</v>
      </c>
      <c r="DW85" s="1802">
        <v>0.14641348904817894</v>
      </c>
      <c r="DX85" s="1802">
        <v>6.9470680590082521E-3</v>
      </c>
      <c r="DY85" s="1803">
        <v>5.2251893564809908</v>
      </c>
      <c r="DZ85" s="1803">
        <v>2.8913532186570037</v>
      </c>
      <c r="EA85" s="1802">
        <v>9.396358146408658E-4</v>
      </c>
      <c r="EB85" s="1802">
        <v>0.23408447100188665</v>
      </c>
      <c r="EC85" s="1802">
        <v>0.57869806226369103</v>
      </c>
      <c r="ED85" s="1802">
        <v>0.77424460820952923</v>
      </c>
      <c r="EE85" s="1802">
        <v>0.69891451763577994</v>
      </c>
      <c r="EF85" s="1802">
        <v>0.53813698448486225</v>
      </c>
      <c r="EG85" s="1802">
        <v>6.633493924661267E-2</v>
      </c>
      <c r="EH85" s="1803">
        <v>2.3338361378239907</v>
      </c>
      <c r="EI85" s="1802">
        <v>6.965236911737907E-3</v>
      </c>
      <c r="EJ85" s="1802">
        <v>0.11844263072451401</v>
      </c>
      <c r="EK85" s="1802">
        <v>0.54461961792256808</v>
      </c>
      <c r="EL85" s="1802">
        <v>0.6466562589526188</v>
      </c>
      <c r="EM85" s="1802">
        <v>0.50760863150698221</v>
      </c>
      <c r="EN85" s="1802">
        <v>0.42242622314230072</v>
      </c>
      <c r="EO85" s="1802">
        <v>8.7117538663268893E-2</v>
      </c>
      <c r="EP85" s="1805">
        <v>0</v>
      </c>
      <c r="EQ85" s="1792"/>
    </row>
    <row r="86" spans="1:147" ht="33.75">
      <c r="AU86" s="807"/>
      <c r="AV86" s="807"/>
      <c r="AW86" s="807"/>
      <c r="AX86" s="807"/>
      <c r="BY86" s="3128"/>
      <c r="BZ86" s="2495" t="s">
        <v>1987</v>
      </c>
      <c r="CA86" s="1801">
        <v>37.586973803011581</v>
      </c>
      <c r="CB86" s="1803">
        <v>5.3078984435958816</v>
      </c>
      <c r="CC86" s="1803">
        <v>0</v>
      </c>
      <c r="CD86" s="1802">
        <v>7.5780497780055064E-2</v>
      </c>
      <c r="CE86" s="1802">
        <v>0.60748441090281691</v>
      </c>
      <c r="CF86" s="1803">
        <v>1.163146458097752</v>
      </c>
      <c r="CG86" s="1803">
        <v>1.9948484802711108</v>
      </c>
      <c r="CH86" s="1803">
        <v>1.3205992293389546</v>
      </c>
      <c r="CI86" s="1802">
        <v>0.14603936720519314</v>
      </c>
      <c r="CJ86" s="1803">
        <v>18.385487111456158</v>
      </c>
      <c r="CK86" s="1803">
        <v>3.9257437851573416</v>
      </c>
      <c r="CL86" s="1803">
        <v>0</v>
      </c>
      <c r="CM86" s="1802">
        <v>0.1899168088760784</v>
      </c>
      <c r="CN86" s="1802">
        <v>0.70609251933275552</v>
      </c>
      <c r="CO86" s="1803">
        <v>1.7135364161337234</v>
      </c>
      <c r="CP86" s="1802">
        <v>0.85875666942416362</v>
      </c>
      <c r="CQ86" s="1802">
        <v>0.24397019605114292</v>
      </c>
      <c r="CR86" s="1802">
        <v>0.21347117533947765</v>
      </c>
      <c r="CS86" s="1803">
        <v>4.2350731926962393</v>
      </c>
      <c r="CT86" s="1803">
        <v>0</v>
      </c>
      <c r="CU86" s="1802">
        <v>0.14212524608369631</v>
      </c>
      <c r="CV86" s="1802">
        <v>0.55291057902877416</v>
      </c>
      <c r="CW86" s="1803">
        <v>1.3617016951123484</v>
      </c>
      <c r="CX86" s="1803">
        <v>1.4930109676327394</v>
      </c>
      <c r="CY86" s="1802">
        <v>0.65279407848417959</v>
      </c>
      <c r="CZ86" s="1802">
        <v>3.253062635450308E-2</v>
      </c>
      <c r="DA86" s="1803">
        <v>10.224670133602572</v>
      </c>
      <c r="DB86" s="1803">
        <v>0</v>
      </c>
      <c r="DC86" s="1802">
        <v>0.33577078350359313</v>
      </c>
      <c r="DD86" s="1803">
        <v>3.3370799855824949</v>
      </c>
      <c r="DE86" s="1803">
        <v>3.4631288056290983</v>
      </c>
      <c r="DF86" s="1803">
        <v>2.1279619958519316</v>
      </c>
      <c r="DG86" s="1802">
        <v>0.89513602668937819</v>
      </c>
      <c r="DH86" s="1802">
        <v>6.5592536346078492E-2</v>
      </c>
      <c r="DI86" s="1803">
        <v>4.3718435204154948</v>
      </c>
      <c r="DJ86" s="1802">
        <v>1.6501941413627815E-2</v>
      </c>
      <c r="DK86" s="1802">
        <v>0.21867130478546318</v>
      </c>
      <c r="DL86" s="1803">
        <v>1.537400531168287</v>
      </c>
      <c r="DM86" s="1803">
        <v>1.3211479492164122</v>
      </c>
      <c r="DN86" s="1803">
        <v>1.0726642753595319</v>
      </c>
      <c r="DO86" s="1802">
        <v>0.13725737388745918</v>
      </c>
      <c r="DP86" s="1802">
        <v>6.8200144584713907E-2</v>
      </c>
      <c r="DQ86" s="1802">
        <v>0.83109763388208102</v>
      </c>
      <c r="DR86" s="1803">
        <v>0</v>
      </c>
      <c r="DS86" s="1802">
        <v>5.0653224427476603E-3</v>
      </c>
      <c r="DT86" s="1802">
        <v>0.12089958312149446</v>
      </c>
      <c r="DU86" s="1802">
        <v>0.34724761798317905</v>
      </c>
      <c r="DV86" s="1802">
        <v>0.20089067771380978</v>
      </c>
      <c r="DW86" s="1802">
        <v>0.11213014812782521</v>
      </c>
      <c r="DX86" s="1802">
        <v>4.4864284493024806E-2</v>
      </c>
      <c r="DY86" s="1803">
        <v>8.6906470936619797</v>
      </c>
      <c r="DZ86" s="1803">
        <v>3.8944585715571534</v>
      </c>
      <c r="EA86" s="1803">
        <v>0</v>
      </c>
      <c r="EB86" s="1802">
        <v>7.6192097772192102E-2</v>
      </c>
      <c r="EC86" s="1802">
        <v>0.62603373758576319</v>
      </c>
      <c r="ED86" s="1803">
        <v>1.6369855695310938</v>
      </c>
      <c r="EE86" s="1803">
        <v>1.1455542392656333</v>
      </c>
      <c r="EF86" s="1802">
        <v>0.3539743805323064</v>
      </c>
      <c r="EG86" s="1802">
        <v>5.5718546870163775E-2</v>
      </c>
      <c r="EH86" s="1803">
        <v>4.7961885221048277</v>
      </c>
      <c r="EI86" s="1802">
        <v>3.1461280505494515E-2</v>
      </c>
      <c r="EJ86" s="1802">
        <v>0.12279570747225624</v>
      </c>
      <c r="EK86" s="1802">
        <v>0.83322891048861569</v>
      </c>
      <c r="EL86" s="1803">
        <v>1.6606671173417078</v>
      </c>
      <c r="EM86" s="1803">
        <v>1.7103339780205917</v>
      </c>
      <c r="EN86" s="1802">
        <v>0.40224427117692901</v>
      </c>
      <c r="EO86" s="1802">
        <v>3.545725709923362E-2</v>
      </c>
      <c r="EP86" s="1805">
        <v>0</v>
      </c>
      <c r="EQ86" s="1792"/>
    </row>
    <row r="87" spans="1:147" ht="33.75">
      <c r="AU87" s="807"/>
      <c r="AV87" s="807"/>
      <c r="AW87" s="807"/>
      <c r="AX87" s="807"/>
      <c r="BY87" s="3128"/>
      <c r="BZ87" s="2495" t="s">
        <v>1988</v>
      </c>
      <c r="CA87" s="1801">
        <v>72.681560701161573</v>
      </c>
      <c r="CB87" s="1803">
        <v>8.9897493119492378</v>
      </c>
      <c r="CC87" s="1803">
        <v>0</v>
      </c>
      <c r="CD87" s="1802">
        <v>2.4167374586534937E-2</v>
      </c>
      <c r="CE87" s="1802">
        <v>0.76947751589007862</v>
      </c>
      <c r="CF87" s="1803">
        <v>2.0976668138856107</v>
      </c>
      <c r="CG87" s="1803">
        <v>3.6086313869913087</v>
      </c>
      <c r="CH87" s="1803">
        <v>1.7931947475714978</v>
      </c>
      <c r="CI87" s="1802">
        <v>0.696611473024209</v>
      </c>
      <c r="CJ87" s="1803">
        <v>31.736864282123623</v>
      </c>
      <c r="CK87" s="1803">
        <v>5.5705861168123079</v>
      </c>
      <c r="CL87" s="1803">
        <v>0</v>
      </c>
      <c r="CM87" s="1802">
        <v>0.21329945792468455</v>
      </c>
      <c r="CN87" s="1802">
        <v>0.67302924366496752</v>
      </c>
      <c r="CO87" s="1803">
        <v>1.8585124779555797</v>
      </c>
      <c r="CP87" s="1803">
        <v>2.1172346405805977</v>
      </c>
      <c r="CQ87" s="1802">
        <v>0.49418472428446625</v>
      </c>
      <c r="CR87" s="1802">
        <v>0.21432557240201183</v>
      </c>
      <c r="CS87" s="1803">
        <v>9.0098624146647168</v>
      </c>
      <c r="CT87" s="1803">
        <v>0</v>
      </c>
      <c r="CU87" s="1802">
        <v>7.7604125061130555E-2</v>
      </c>
      <c r="CV87" s="1803">
        <v>1.3042527484580737</v>
      </c>
      <c r="CW87" s="1803">
        <v>3.4728875978986142</v>
      </c>
      <c r="CX87" s="1803">
        <v>3.3854926544916166</v>
      </c>
      <c r="CY87" s="1802">
        <v>0.63436922605519575</v>
      </c>
      <c r="CZ87" s="1802">
        <v>0.13525606270008697</v>
      </c>
      <c r="DA87" s="1803">
        <v>17.156415750646595</v>
      </c>
      <c r="DB87" s="1802">
        <v>3.0743530936560473E-2</v>
      </c>
      <c r="DC87" s="1802">
        <v>0.87275489970810505</v>
      </c>
      <c r="DD87" s="1803">
        <v>6.1757285472817038</v>
      </c>
      <c r="DE87" s="1803">
        <v>4.4991167799265703</v>
      </c>
      <c r="DF87" s="1803">
        <v>4.0214929786419082</v>
      </c>
      <c r="DG87" s="1803">
        <v>1.4446362809568412</v>
      </c>
      <c r="DH87" s="1802">
        <v>0.1119427331949041</v>
      </c>
      <c r="DI87" s="1803">
        <v>10.200687988289474</v>
      </c>
      <c r="DJ87" s="1802">
        <v>8.0557915288449796E-3</v>
      </c>
      <c r="DK87" s="1802">
        <v>0.5808680380426583</v>
      </c>
      <c r="DL87" s="1803">
        <v>2.3477829620832029</v>
      </c>
      <c r="DM87" s="1803">
        <v>4.3450676579881868</v>
      </c>
      <c r="DN87" s="1803">
        <v>2.1585110691354283</v>
      </c>
      <c r="DO87" s="1802">
        <v>0.55216266337828279</v>
      </c>
      <c r="DP87" s="1802">
        <v>0.20823980613286985</v>
      </c>
      <c r="DQ87" s="1803">
        <v>3.4915485940775066</v>
      </c>
      <c r="DR87" s="1803">
        <v>0</v>
      </c>
      <c r="DS87" s="1802">
        <v>3.2223166115379918E-2</v>
      </c>
      <c r="DT87" s="1802">
        <v>0.64938318918964122</v>
      </c>
      <c r="DU87" s="1803">
        <v>1.3275493127905329</v>
      </c>
      <c r="DV87" s="1803">
        <v>1.3458952534925208</v>
      </c>
      <c r="DW87" s="1802">
        <v>0.13649767248943215</v>
      </c>
      <c r="DX87" s="1803">
        <v>0</v>
      </c>
      <c r="DY87" s="1803">
        <v>18.262710524721708</v>
      </c>
      <c r="DZ87" s="1803">
        <v>6.4251234371830623</v>
      </c>
      <c r="EA87" s="1803">
        <v>0</v>
      </c>
      <c r="EB87" s="1802">
        <v>0.19208587356741</v>
      </c>
      <c r="EC87" s="1802">
        <v>0.97105528341516556</v>
      </c>
      <c r="ED87" s="1803">
        <v>2.0559489581693664</v>
      </c>
      <c r="EE87" s="1803">
        <v>2.0859238564150275</v>
      </c>
      <c r="EF87" s="1802">
        <v>0.92377731455698986</v>
      </c>
      <c r="EG87" s="1802">
        <v>0.19633215105910284</v>
      </c>
      <c r="EH87" s="1803">
        <v>11.837587087538648</v>
      </c>
      <c r="EI87" s="1802">
        <v>1.6111583057689959E-2</v>
      </c>
      <c r="EJ87" s="1802">
        <v>0.49484398160006504</v>
      </c>
      <c r="EK87" s="1803">
        <v>2.6360396657041187</v>
      </c>
      <c r="EL87" s="1803">
        <v>5.6586414729716523</v>
      </c>
      <c r="EM87" s="1803">
        <v>2.3844545433911928</v>
      </c>
      <c r="EN87" s="1802">
        <v>0.53257732885116438</v>
      </c>
      <c r="EO87" s="1802">
        <v>0.11491851196276133</v>
      </c>
      <c r="EP87" s="1805">
        <v>0</v>
      </c>
      <c r="EQ87" s="1792"/>
    </row>
    <row r="88" spans="1:147" ht="33.75">
      <c r="AU88" s="807"/>
      <c r="AV88" s="807"/>
      <c r="AW88" s="807"/>
      <c r="AX88" s="807"/>
      <c r="BY88" s="3128"/>
      <c r="BZ88" s="2495" t="s">
        <v>1989</v>
      </c>
      <c r="CA88" s="1801">
        <v>139.79019934061384</v>
      </c>
      <c r="CB88" s="1803">
        <v>18.882276229881622</v>
      </c>
      <c r="CC88" s="1803">
        <v>0</v>
      </c>
      <c r="CD88" s="1802">
        <v>0.22877700547330129</v>
      </c>
      <c r="CE88" s="1802">
        <v>0.76646986219664892</v>
      </c>
      <c r="CF88" s="1803">
        <v>3.3174936029998259</v>
      </c>
      <c r="CG88" s="1803">
        <v>7.4022702173890531</v>
      </c>
      <c r="CH88" s="1803">
        <v>6.1993270157027514</v>
      </c>
      <c r="CI88" s="1802">
        <v>0.96793852612003861</v>
      </c>
      <c r="CJ88" s="1803">
        <v>77.247906869119291</v>
      </c>
      <c r="CK88" s="1803">
        <v>10.555818707028934</v>
      </c>
      <c r="CL88" s="1803">
        <v>0</v>
      </c>
      <c r="CM88" s="1802">
        <v>0.60675640582049473</v>
      </c>
      <c r="CN88" s="1802">
        <v>0.86642092461883335</v>
      </c>
      <c r="CO88" s="1803">
        <v>3.939939830427972</v>
      </c>
      <c r="CP88" s="1803">
        <v>2.6516542596673647</v>
      </c>
      <c r="CQ88" s="1803">
        <v>2.1790194164815029</v>
      </c>
      <c r="CR88" s="1802">
        <v>0.3120278700127686</v>
      </c>
      <c r="CS88" s="1803">
        <v>14.309606229134793</v>
      </c>
      <c r="CT88" s="1803">
        <v>0</v>
      </c>
      <c r="CU88" s="1802">
        <v>3.5366493599713868E-2</v>
      </c>
      <c r="CV88" s="1803">
        <v>2.0508163520269296</v>
      </c>
      <c r="CW88" s="1803">
        <v>4.7964611283628278</v>
      </c>
      <c r="CX88" s="1803">
        <v>4.8397137612257177</v>
      </c>
      <c r="CY88" s="1803">
        <v>2.2866861248850663</v>
      </c>
      <c r="CZ88" s="1802">
        <v>0.30056236903454336</v>
      </c>
      <c r="DA88" s="1803">
        <v>52.382481932955542</v>
      </c>
      <c r="DB88" s="1802">
        <v>0.19739505926090736</v>
      </c>
      <c r="DC88" s="1803">
        <v>3.2511073041154352</v>
      </c>
      <c r="DD88" s="1803">
        <v>16.8553255657114</v>
      </c>
      <c r="DE88" s="1803">
        <v>17.49404605460175</v>
      </c>
      <c r="DF88" s="1803">
        <v>9.4843224768939525</v>
      </c>
      <c r="DG88" s="1803">
        <v>4.6475857833343888</v>
      </c>
      <c r="DH88" s="1802">
        <v>0.45269968903771673</v>
      </c>
      <c r="DI88" s="1803">
        <v>23.345128495800328</v>
      </c>
      <c r="DJ88" s="1802">
        <v>2.9840478974778428E-2</v>
      </c>
      <c r="DK88" s="1803">
        <v>1.0665689007243022</v>
      </c>
      <c r="DL88" s="1803">
        <v>7.0498067592431193</v>
      </c>
      <c r="DM88" s="1803">
        <v>7.168043457479234</v>
      </c>
      <c r="DN88" s="1803">
        <v>5.6015741556010719</v>
      </c>
      <c r="DO88" s="1803">
        <v>2.1360171933958161</v>
      </c>
      <c r="DP88" s="1802">
        <v>0.2932775503820062</v>
      </c>
      <c r="DQ88" s="1803">
        <v>2.8722823226288092</v>
      </c>
      <c r="DR88" s="1802">
        <v>0.23610624592342455</v>
      </c>
      <c r="DS88" s="1802">
        <v>0.23662976309827261</v>
      </c>
      <c r="DT88" s="1802">
        <v>0.55100716869539357</v>
      </c>
      <c r="DU88" s="1802">
        <v>0.73344756216973184</v>
      </c>
      <c r="DV88" s="1802">
        <v>0.65387295157032266</v>
      </c>
      <c r="DW88" s="1802">
        <v>0.4313781521968858</v>
      </c>
      <c r="DX88" s="1802">
        <v>2.9840478974778428E-2</v>
      </c>
      <c r="DY88" s="1803">
        <v>17.442605423183796</v>
      </c>
      <c r="DZ88" s="1803">
        <v>8.6599112770178124</v>
      </c>
      <c r="EA88" s="1802">
        <v>2.9840478974778428E-2</v>
      </c>
      <c r="EB88" s="1802">
        <v>0.23872383179822743</v>
      </c>
      <c r="EC88" s="1803">
        <v>2.0854690578563915</v>
      </c>
      <c r="ED88" s="1803">
        <v>3.33145389480456</v>
      </c>
      <c r="EE88" s="1803">
        <v>1.6867741897345361</v>
      </c>
      <c r="EF88" s="1803">
        <v>1.0091386867513856</v>
      </c>
      <c r="EG88" s="1802">
        <v>0.27851113709793202</v>
      </c>
      <c r="EH88" s="1803">
        <v>8.7826941461659835</v>
      </c>
      <c r="EI88" s="1802">
        <v>4.1887190857157662E-2</v>
      </c>
      <c r="EJ88" s="1802">
        <v>0.24872253499496133</v>
      </c>
      <c r="EK88" s="1803">
        <v>2.4016082827492564</v>
      </c>
      <c r="EL88" s="1803">
        <v>3.5743472500583398</v>
      </c>
      <c r="EM88" s="1803">
        <v>1.9063058818967309</v>
      </c>
      <c r="EN88" s="1802">
        <v>0.49411502591154716</v>
      </c>
      <c r="EO88" s="1802">
        <v>0.11570797969799204</v>
      </c>
      <c r="EP88" s="1805">
        <v>0</v>
      </c>
      <c r="EQ88" s="1792"/>
    </row>
    <row r="89" spans="1:147" ht="22.5">
      <c r="AU89" s="807"/>
      <c r="AV89" s="807"/>
      <c r="AW89" s="807"/>
      <c r="AX89" s="807"/>
      <c r="BY89" s="3128"/>
      <c r="BZ89" s="2495" t="s">
        <v>1990</v>
      </c>
      <c r="CA89" s="1801">
        <v>395.13400175818435</v>
      </c>
      <c r="CB89" s="1803">
        <v>41.448735172480198</v>
      </c>
      <c r="CC89" s="1803">
        <v>0</v>
      </c>
      <c r="CD89" s="1802">
        <v>0.66166637775206727</v>
      </c>
      <c r="CE89" s="1803">
        <v>2.6185241821651917</v>
      </c>
      <c r="CF89" s="1803">
        <v>6.5801428889826941</v>
      </c>
      <c r="CG89" s="1803">
        <v>15.578202000939541</v>
      </c>
      <c r="CH89" s="1803">
        <v>14.175060672096986</v>
      </c>
      <c r="CI89" s="1803">
        <v>1.8351390505437135</v>
      </c>
      <c r="CJ89" s="1803">
        <v>240.11429570832877</v>
      </c>
      <c r="CK89" s="1803">
        <v>16.028943067286196</v>
      </c>
      <c r="CL89" s="1803">
        <v>0</v>
      </c>
      <c r="CM89" s="1803">
        <v>2.117332408806615</v>
      </c>
      <c r="CN89" s="1803">
        <v>5.6638641935576954</v>
      </c>
      <c r="CO89" s="1803">
        <v>3.3074651444989711</v>
      </c>
      <c r="CP89" s="1803">
        <v>2.6002606423815928</v>
      </c>
      <c r="CQ89" s="1803">
        <v>2.1338593645521775</v>
      </c>
      <c r="CR89" s="1802">
        <v>0.20616131348914393</v>
      </c>
      <c r="CS89" s="1803">
        <v>36.600372080923179</v>
      </c>
      <c r="CT89" s="1803">
        <v>0</v>
      </c>
      <c r="CU89" s="1802">
        <v>2.6466655110082688E-2</v>
      </c>
      <c r="CV89" s="1803">
        <v>2.511701047521977</v>
      </c>
      <c r="CW89" s="1803">
        <v>11.400098437380942</v>
      </c>
      <c r="CX89" s="1803">
        <v>13.489496916863645</v>
      </c>
      <c r="CY89" s="1803">
        <v>9.0138090933860351</v>
      </c>
      <c r="CZ89" s="1802">
        <v>0.15879993066049614</v>
      </c>
      <c r="DA89" s="1803">
        <v>187.48498056011937</v>
      </c>
      <c r="DB89" s="1802">
        <v>2.6466655110082688E-2</v>
      </c>
      <c r="DC89" s="1803">
        <v>15.53357395804602</v>
      </c>
      <c r="DD89" s="1803">
        <v>68.951839974229316</v>
      </c>
      <c r="DE89" s="1803">
        <v>50.749860701802255</v>
      </c>
      <c r="DF89" s="1803">
        <v>34.960922215884061</v>
      </c>
      <c r="DG89" s="1803">
        <v>16.312340580963426</v>
      </c>
      <c r="DH89" s="1802">
        <v>0.94997647408421848</v>
      </c>
      <c r="DI89" s="1803">
        <v>46.339946385669244</v>
      </c>
      <c r="DJ89" s="1802">
        <v>6.9166192020935338E-2</v>
      </c>
      <c r="DK89" s="1803">
        <v>2.3724709640665744</v>
      </c>
      <c r="DL89" s="1803">
        <v>14.406261608179333</v>
      </c>
      <c r="DM89" s="1803">
        <v>13.770325152916374</v>
      </c>
      <c r="DN89" s="1803">
        <v>11.305025878505745</v>
      </c>
      <c r="DO89" s="1803">
        <v>4.3372966246500351</v>
      </c>
      <c r="DP89" s="1802">
        <v>7.9399965330248068E-2</v>
      </c>
      <c r="DQ89" s="1803">
        <v>13.108875461232655</v>
      </c>
      <c r="DR89" s="1803">
        <v>0</v>
      </c>
      <c r="DS89" s="1803">
        <v>2.001232015056972</v>
      </c>
      <c r="DT89" s="1803">
        <v>2.6336086278201982</v>
      </c>
      <c r="DU89" s="1803">
        <v>3.6172271612889051</v>
      </c>
      <c r="DV89" s="1803">
        <v>2.3218902454123067</v>
      </c>
      <c r="DW89" s="1803">
        <v>1.9232436046658208</v>
      </c>
      <c r="DX89" s="1802">
        <v>0.61167380698845253</v>
      </c>
      <c r="DY89" s="1803">
        <v>54.122149030473516</v>
      </c>
      <c r="DZ89" s="1803">
        <v>22.665823654682832</v>
      </c>
      <c r="EA89" s="1803">
        <v>0</v>
      </c>
      <c r="EB89" s="1802">
        <v>0.52933310220165375</v>
      </c>
      <c r="EC89" s="1803">
        <v>2.5188021594312962</v>
      </c>
      <c r="ED89" s="1803">
        <v>8.267610386070011</v>
      </c>
      <c r="EE89" s="1803">
        <v>8.2552438027754533</v>
      </c>
      <c r="EF89" s="1803">
        <v>2.8831009633237565</v>
      </c>
      <c r="EG89" s="1802">
        <v>0.21173324088066151</v>
      </c>
      <c r="EH89" s="1803">
        <v>31.456325375790684</v>
      </c>
      <c r="EI89" s="1802">
        <v>0.2339652311728887</v>
      </c>
      <c r="EJ89" s="1803">
        <v>3.1343577425020195</v>
      </c>
      <c r="EK89" s="1803">
        <v>8.5026188058703891</v>
      </c>
      <c r="EL89" s="1803">
        <v>5.5882283747302361</v>
      </c>
      <c r="EM89" s="1803">
        <v>9.849183403084929</v>
      </c>
      <c r="EN89" s="1803">
        <v>3.7876724201983749</v>
      </c>
      <c r="EO89" s="1802">
        <v>0.36029939823184493</v>
      </c>
      <c r="EP89" s="1805">
        <v>0</v>
      </c>
      <c r="EQ89" s="1792"/>
    </row>
    <row r="90" spans="1:147" ht="22.5">
      <c r="AU90" s="807"/>
      <c r="AV90" s="807"/>
      <c r="AW90" s="807"/>
      <c r="AX90" s="807"/>
      <c r="BY90" s="3128" t="s">
        <v>322</v>
      </c>
      <c r="BZ90" s="2495" t="s">
        <v>1981</v>
      </c>
      <c r="CA90" s="1801">
        <v>2.5351993893039295</v>
      </c>
      <c r="CB90" s="1802">
        <v>0.49591252322377033</v>
      </c>
      <c r="CC90" s="1802">
        <v>4.7284744759338061E-3</v>
      </c>
      <c r="CD90" s="1803">
        <v>0</v>
      </c>
      <c r="CE90" s="1802">
        <v>4.7391680604873442E-2</v>
      </c>
      <c r="CF90" s="1802">
        <v>6.8936963628437986E-2</v>
      </c>
      <c r="CG90" s="1802">
        <v>0.23786297766493961</v>
      </c>
      <c r="CH90" s="1802">
        <v>0.13322922001963267</v>
      </c>
      <c r="CI90" s="1802">
        <v>3.7632068299527075E-3</v>
      </c>
      <c r="CJ90" s="1802">
        <v>0.51539496515655525</v>
      </c>
      <c r="CK90" s="1802">
        <v>0.23276958007489679</v>
      </c>
      <c r="CL90" s="1803">
        <v>0</v>
      </c>
      <c r="CM90" s="1803">
        <v>0</v>
      </c>
      <c r="CN90" s="1802">
        <v>2.7780774900920756E-2</v>
      </c>
      <c r="CO90" s="1802">
        <v>4.4822795432162534E-2</v>
      </c>
      <c r="CP90" s="1802">
        <v>9.4291877575399946E-2</v>
      </c>
      <c r="CQ90" s="1802">
        <v>5.6432701406224479E-2</v>
      </c>
      <c r="CR90" s="1802">
        <v>9.4414307601890027E-3</v>
      </c>
      <c r="CS90" s="1802">
        <v>0.21194957229668862</v>
      </c>
      <c r="CT90" s="1803">
        <v>0</v>
      </c>
      <c r="CU90" s="1803">
        <v>0</v>
      </c>
      <c r="CV90" s="1802">
        <v>2.1899789235278289E-2</v>
      </c>
      <c r="CW90" s="1802">
        <v>8.114779890381249E-2</v>
      </c>
      <c r="CX90" s="1802">
        <v>7.0504636529127321E-2</v>
      </c>
      <c r="CY90" s="1802">
        <v>3.483097886166852E-2</v>
      </c>
      <c r="CZ90" s="1802">
        <v>3.5663687668018966E-3</v>
      </c>
      <c r="DA90" s="1802">
        <v>7.0675812784970135E-2</v>
      </c>
      <c r="DB90" s="1803">
        <v>0</v>
      </c>
      <c r="DC90" s="1803">
        <v>0</v>
      </c>
      <c r="DD90" s="1802">
        <v>1.2945193588255447E-2</v>
      </c>
      <c r="DE90" s="1802">
        <v>3.7657854052772485E-2</v>
      </c>
      <c r="DF90" s="1802">
        <v>1.5869430782518804E-2</v>
      </c>
      <c r="DG90" s="1802">
        <v>4.2033343614233977E-3</v>
      </c>
      <c r="DH90" s="1803">
        <v>0</v>
      </c>
      <c r="DI90" s="1802">
        <v>0.17665564444194012</v>
      </c>
      <c r="DJ90" s="1802">
        <v>4.4990032248370905E-3</v>
      </c>
      <c r="DK90" s="1802">
        <v>3.2214763609332239E-3</v>
      </c>
      <c r="DL90" s="1802">
        <v>3.5418695356039261E-2</v>
      </c>
      <c r="DM90" s="1802">
        <v>4.6700936256594203E-2</v>
      </c>
      <c r="DN90" s="1802">
        <v>6.6836594757472639E-2</v>
      </c>
      <c r="DO90" s="1802">
        <v>1.9978938486063694E-2</v>
      </c>
      <c r="DP90" s="1803">
        <v>0</v>
      </c>
      <c r="DQ90" s="1802">
        <v>0.16002546083024191</v>
      </c>
      <c r="DR90" s="1803">
        <v>0</v>
      </c>
      <c r="DS90" s="1802">
        <v>1.606116182290512E-2</v>
      </c>
      <c r="DT90" s="1802">
        <v>2.3624317005357161E-2</v>
      </c>
      <c r="DU90" s="1802">
        <v>5.7124866126859047E-2</v>
      </c>
      <c r="DV90" s="1802">
        <v>3.431684841482599E-2</v>
      </c>
      <c r="DW90" s="1802">
        <v>1.8743896555586753E-2</v>
      </c>
      <c r="DX90" s="1802">
        <v>1.0154370904707813E-2</v>
      </c>
      <c r="DY90" s="1802">
        <v>0.81455107576648789</v>
      </c>
      <c r="DZ90" s="1802">
        <v>0.46444603077472768</v>
      </c>
      <c r="EA90" s="1803">
        <v>0</v>
      </c>
      <c r="EB90" s="1802">
        <v>1.1020080985019781E-2</v>
      </c>
      <c r="EC90" s="1802">
        <v>5.6073301484574928E-2</v>
      </c>
      <c r="ED90" s="1802">
        <v>9.8777685778865865E-2</v>
      </c>
      <c r="EE90" s="1802">
        <v>0.11031286153030848</v>
      </c>
      <c r="EF90" s="1802">
        <v>0.15562537761865189</v>
      </c>
      <c r="EG90" s="1802">
        <v>3.2636723377306741E-2</v>
      </c>
      <c r="EH90" s="1802">
        <v>0.35010504499176026</v>
      </c>
      <c r="EI90" s="1803">
        <v>0</v>
      </c>
      <c r="EJ90" s="1802">
        <v>2.4631000765129123E-2</v>
      </c>
      <c r="EK90" s="1802">
        <v>5.0937639751321373E-2</v>
      </c>
      <c r="EL90" s="1802">
        <v>7.2576958066558048E-2</v>
      </c>
      <c r="EM90" s="1802">
        <v>0.12088605452822161</v>
      </c>
      <c r="EN90" s="1802">
        <v>7.2729281474505844E-2</v>
      </c>
      <c r="EO90" s="1802">
        <v>8.3441104060242351E-3</v>
      </c>
      <c r="EP90" s="1804">
        <v>0.37265971988493424</v>
      </c>
      <c r="EQ90" s="1792"/>
    </row>
    <row r="91" spans="1:147" ht="33.75">
      <c r="AU91" s="807"/>
      <c r="AV91" s="807"/>
      <c r="AW91" s="807"/>
      <c r="AX91" s="807"/>
      <c r="BY91" s="3128"/>
      <c r="BZ91" s="2495" t="s">
        <v>1982</v>
      </c>
      <c r="CA91" s="1801">
        <v>3.7681338939938707</v>
      </c>
      <c r="CB91" s="1802">
        <v>0.73044308752713494</v>
      </c>
      <c r="CC91" s="1803">
        <v>0</v>
      </c>
      <c r="CD91" s="1803">
        <v>0</v>
      </c>
      <c r="CE91" s="1802">
        <v>0.13505232866744663</v>
      </c>
      <c r="CF91" s="1802">
        <v>0.23589955311894256</v>
      </c>
      <c r="CG91" s="1802">
        <v>0.16582097015267627</v>
      </c>
      <c r="CH91" s="1802">
        <v>0.12115307088841401</v>
      </c>
      <c r="CI91" s="1802">
        <v>7.2517164699655245E-2</v>
      </c>
      <c r="CJ91" s="1802">
        <v>0.96401180881811932</v>
      </c>
      <c r="CK91" s="1802">
        <v>0.44840490434605113</v>
      </c>
      <c r="CL91" s="1803">
        <v>0</v>
      </c>
      <c r="CM91" s="1803">
        <v>0</v>
      </c>
      <c r="CN91" s="1802">
        <v>6.3663175096396935E-2</v>
      </c>
      <c r="CO91" s="1802">
        <v>8.3588397708684634E-2</v>
      </c>
      <c r="CP91" s="1802">
        <v>0.14598083206326451</v>
      </c>
      <c r="CQ91" s="1802">
        <v>0.11497851330353123</v>
      </c>
      <c r="CR91" s="1802">
        <v>4.0193986174173843E-2</v>
      </c>
      <c r="CS91" s="1802">
        <v>0.29991225358411039</v>
      </c>
      <c r="CT91" s="1803">
        <v>0</v>
      </c>
      <c r="CU91" s="1803">
        <v>0</v>
      </c>
      <c r="CV91" s="1802">
        <v>7.4342098074200197E-2</v>
      </c>
      <c r="CW91" s="1802">
        <v>0.1060875158277305</v>
      </c>
      <c r="CX91" s="1802">
        <v>8.1604121879736563E-2</v>
      </c>
      <c r="CY91" s="1802">
        <v>3.7878517802443064E-2</v>
      </c>
      <c r="CZ91" s="1803">
        <v>0</v>
      </c>
      <c r="DA91" s="1802">
        <v>0.21569465088795772</v>
      </c>
      <c r="DB91" s="1803">
        <v>0</v>
      </c>
      <c r="DC91" s="1802">
        <v>8.7311623481481759E-3</v>
      </c>
      <c r="DD91" s="1802">
        <v>3.2136834794185921E-2</v>
      </c>
      <c r="DE91" s="1802">
        <v>5.3954787155359264E-2</v>
      </c>
      <c r="DF91" s="1802">
        <v>0.10086293101146333</v>
      </c>
      <c r="DG91" s="1802">
        <v>1.7901565703156177E-2</v>
      </c>
      <c r="DH91" s="1802">
        <v>2.1073698756448405E-3</v>
      </c>
      <c r="DI91" s="1802">
        <v>0.57788220101542376</v>
      </c>
      <c r="DJ91" s="1802">
        <v>8.9210739251602052E-3</v>
      </c>
      <c r="DK91" s="1802">
        <v>1.7641654805449197E-2</v>
      </c>
      <c r="DL91" s="1802">
        <v>0.20502029018655499</v>
      </c>
      <c r="DM91" s="1802">
        <v>0.15189353555390589</v>
      </c>
      <c r="DN91" s="1802">
        <v>0.14776087925038764</v>
      </c>
      <c r="DO91" s="1802">
        <v>3.6593522137214854E-2</v>
      </c>
      <c r="DP91" s="1802">
        <v>1.0051245156750788E-2</v>
      </c>
      <c r="DQ91" s="1802">
        <v>8.4454437339632565E-2</v>
      </c>
      <c r="DR91" s="1803">
        <v>0</v>
      </c>
      <c r="DS91" s="1802">
        <v>7.0405311754617155E-3</v>
      </c>
      <c r="DT91" s="1802">
        <v>1.3225522026178356E-2</v>
      </c>
      <c r="DU91" s="1802">
        <v>3.3347738026444959E-2</v>
      </c>
      <c r="DV91" s="1802">
        <v>5.1078363428884201E-3</v>
      </c>
      <c r="DW91" s="1802">
        <v>2.5732809768659114E-2</v>
      </c>
      <c r="DX91" s="1803">
        <v>0</v>
      </c>
      <c r="DY91" s="1803">
        <v>1.2874552779447397</v>
      </c>
      <c r="DZ91" s="1802">
        <v>0.39689934427850904</v>
      </c>
      <c r="EA91" s="1803">
        <v>0</v>
      </c>
      <c r="EB91" s="1803">
        <v>0</v>
      </c>
      <c r="EC91" s="1802">
        <v>5.4878558611459571E-2</v>
      </c>
      <c r="ED91" s="1802">
        <v>0.1297536445418033</v>
      </c>
      <c r="EE91" s="1802">
        <v>0.11004070286387123</v>
      </c>
      <c r="EF91" s="1802">
        <v>9.4022345911241659E-2</v>
      </c>
      <c r="EG91" s="1802">
        <v>8.2040923501332762E-3</v>
      </c>
      <c r="EH91" s="1802">
        <v>0.89055593366623031</v>
      </c>
      <c r="EI91" s="1803">
        <v>0</v>
      </c>
      <c r="EJ91" s="1803">
        <v>0</v>
      </c>
      <c r="EK91" s="1802">
        <v>0.14511645892077654</v>
      </c>
      <c r="EL91" s="1802">
        <v>0.18312899908436686</v>
      </c>
      <c r="EM91" s="1802">
        <v>0.33703389195636746</v>
      </c>
      <c r="EN91" s="1802">
        <v>0.21433662726230884</v>
      </c>
      <c r="EO91" s="1802">
        <v>1.0939956442410675E-2</v>
      </c>
      <c r="EP91" s="1804">
        <v>0.12388708134882247</v>
      </c>
      <c r="EQ91" s="1792"/>
    </row>
    <row r="92" spans="1:147" ht="33.75">
      <c r="AU92" s="807"/>
      <c r="AV92" s="807"/>
      <c r="AW92" s="807"/>
      <c r="AX92" s="807"/>
      <c r="BY92" s="3128"/>
      <c r="BZ92" s="2495" t="s">
        <v>1983</v>
      </c>
      <c r="CA92" s="1801">
        <v>3.7211021274155751</v>
      </c>
      <c r="CB92" s="1802">
        <v>0.8271183207709335</v>
      </c>
      <c r="CC92" s="1803">
        <v>0</v>
      </c>
      <c r="CD92" s="1803">
        <v>0</v>
      </c>
      <c r="CE92" s="1802">
        <v>6.5674589970322259E-2</v>
      </c>
      <c r="CF92" s="1802">
        <v>0.21236990925202803</v>
      </c>
      <c r="CG92" s="1802">
        <v>0.33489716359368782</v>
      </c>
      <c r="CH92" s="1802">
        <v>0.16147425474677263</v>
      </c>
      <c r="CI92" s="1802">
        <v>5.2702403208122479E-2</v>
      </c>
      <c r="CJ92" s="1802">
        <v>0.93515867584627321</v>
      </c>
      <c r="CK92" s="1802">
        <v>0.50719088307350313</v>
      </c>
      <c r="CL92" s="1803">
        <v>0</v>
      </c>
      <c r="CM92" s="1803">
        <v>0</v>
      </c>
      <c r="CN92" s="1802">
        <v>6.4800747433025607E-2</v>
      </c>
      <c r="CO92" s="1802">
        <v>0.16903241847889922</v>
      </c>
      <c r="CP92" s="1802">
        <v>0.14297799495984043</v>
      </c>
      <c r="CQ92" s="1802">
        <v>8.7635317320823081E-2</v>
      </c>
      <c r="CR92" s="1802">
        <v>4.2744404880914771E-2</v>
      </c>
      <c r="CS92" s="1802">
        <v>0.21949048870094451</v>
      </c>
      <c r="CT92" s="1803">
        <v>0</v>
      </c>
      <c r="CU92" s="1803">
        <v>0</v>
      </c>
      <c r="CV92" s="1802">
        <v>1.2673734907315793E-2</v>
      </c>
      <c r="CW92" s="1802">
        <v>8.0896006141013346E-2</v>
      </c>
      <c r="CX92" s="1802">
        <v>8.9965547992979775E-2</v>
      </c>
      <c r="CY92" s="1802">
        <v>3.1452201019994706E-2</v>
      </c>
      <c r="CZ92" s="1802">
        <v>4.5029986396408596E-3</v>
      </c>
      <c r="DA92" s="1802">
        <v>0.20847730407182527</v>
      </c>
      <c r="DB92" s="1803">
        <v>0</v>
      </c>
      <c r="DC92" s="1802">
        <v>5.9760907943645176E-3</v>
      </c>
      <c r="DD92" s="1802">
        <v>9.2189156745706949E-2</v>
      </c>
      <c r="DE92" s="1802">
        <v>7.977437081582342E-2</v>
      </c>
      <c r="DF92" s="1802">
        <v>1.2773066600847056E-2</v>
      </c>
      <c r="DG92" s="1802">
        <v>1.0200775932114815E-2</v>
      </c>
      <c r="DH92" s="1802">
        <v>7.5638431829685741E-3</v>
      </c>
      <c r="DI92" s="1802">
        <v>0.51594314716302081</v>
      </c>
      <c r="DJ92" s="1803">
        <v>0</v>
      </c>
      <c r="DK92" s="1802">
        <v>1.8342049513944629E-2</v>
      </c>
      <c r="DL92" s="1802">
        <v>0.1188779297637358</v>
      </c>
      <c r="DM92" s="1802">
        <v>0.16769212288256724</v>
      </c>
      <c r="DN92" s="1802">
        <v>0.13470742911665887</v>
      </c>
      <c r="DO92" s="1802">
        <v>6.1092246015330871E-2</v>
      </c>
      <c r="DP92" s="1802">
        <v>1.5231369870783154E-2</v>
      </c>
      <c r="DQ92" s="1802">
        <v>0.10199026001249781</v>
      </c>
      <c r="DR92" s="1803">
        <v>0</v>
      </c>
      <c r="DS92" s="1803">
        <v>0</v>
      </c>
      <c r="DT92" s="1802">
        <v>4.5029986396408596E-3</v>
      </c>
      <c r="DU92" s="1802">
        <v>4.8008373480921587E-2</v>
      </c>
      <c r="DV92" s="1802">
        <v>3.7167130614326929E-2</v>
      </c>
      <c r="DW92" s="1802">
        <v>1.1913351224650811E-2</v>
      </c>
      <c r="DX92" s="1802">
        <v>3.984060529576345E-4</v>
      </c>
      <c r="DY92" s="1803">
        <v>1.2867651640408675</v>
      </c>
      <c r="DZ92" s="1802">
        <v>0.64077463108625698</v>
      </c>
      <c r="EA92" s="1803">
        <v>0</v>
      </c>
      <c r="EB92" s="1803">
        <v>0</v>
      </c>
      <c r="EC92" s="1802">
        <v>7.2664938367837759E-2</v>
      </c>
      <c r="ED92" s="1802">
        <v>0.12504454965451789</v>
      </c>
      <c r="EE92" s="1802">
        <v>0.22632259828256066</v>
      </c>
      <c r="EF92" s="1802">
        <v>0.19040006560749786</v>
      </c>
      <c r="EG92" s="1802">
        <v>2.6342479173842883E-2</v>
      </c>
      <c r="EH92" s="1802">
        <v>0.64599053295461006</v>
      </c>
      <c r="EI92" s="1802">
        <v>1.6826796824937405E-2</v>
      </c>
      <c r="EJ92" s="1802">
        <v>6.3109877767894396E-2</v>
      </c>
      <c r="EK92" s="1802">
        <v>0.21631956627445512</v>
      </c>
      <c r="EL92" s="1802">
        <v>0.17640039244416378</v>
      </c>
      <c r="EM92" s="1802">
        <v>0.11848057893457473</v>
      </c>
      <c r="EN92" s="1802">
        <v>3.1984580953553797E-2</v>
      </c>
      <c r="EO92" s="1802">
        <v>2.2868739755030652E-2</v>
      </c>
      <c r="EP92" s="1804">
        <v>5.4126559581984146E-2</v>
      </c>
      <c r="EQ92" s="1792"/>
    </row>
    <row r="93" spans="1:147" ht="33.75">
      <c r="AU93" s="807"/>
      <c r="AV93" s="807"/>
      <c r="AW93" s="807"/>
      <c r="AX93" s="807"/>
      <c r="BY93" s="3128"/>
      <c r="BZ93" s="2495" t="s">
        <v>1984</v>
      </c>
      <c r="CA93" s="1801">
        <v>6.6015771402461079</v>
      </c>
      <c r="CB93" s="1803">
        <v>1.3410133692046151</v>
      </c>
      <c r="CC93" s="1803">
        <v>0</v>
      </c>
      <c r="CD93" s="1802">
        <v>4.8724784110531404E-2</v>
      </c>
      <c r="CE93" s="1802">
        <v>0.21745933303186468</v>
      </c>
      <c r="CF93" s="1802">
        <v>0.3206752157454793</v>
      </c>
      <c r="CG93" s="1802">
        <v>0.30283518460674985</v>
      </c>
      <c r="CH93" s="1802">
        <v>0.30890837299911028</v>
      </c>
      <c r="CI93" s="1802">
        <v>0.14241047871087967</v>
      </c>
      <c r="CJ93" s="1803">
        <v>2.1586615183112658</v>
      </c>
      <c r="CK93" s="1802">
        <v>0.84051005321420225</v>
      </c>
      <c r="CL93" s="1803">
        <v>0</v>
      </c>
      <c r="CM93" s="1802">
        <v>9.3956606856339994E-3</v>
      </c>
      <c r="CN93" s="1802">
        <v>0.14254682833085955</v>
      </c>
      <c r="CO93" s="1802">
        <v>0.20810634170527645</v>
      </c>
      <c r="CP93" s="1802">
        <v>0.21135910691399737</v>
      </c>
      <c r="CQ93" s="1802">
        <v>0.14313891777289309</v>
      </c>
      <c r="CR93" s="1802">
        <v>0.12596319780554177</v>
      </c>
      <c r="CS93" s="1802">
        <v>0.67858820823449373</v>
      </c>
      <c r="CT93" s="1803">
        <v>0</v>
      </c>
      <c r="CU93" s="1802">
        <v>1.0153912131356781E-2</v>
      </c>
      <c r="CV93" s="1802">
        <v>9.2414952705818287E-2</v>
      </c>
      <c r="CW93" s="1802">
        <v>0.22196508378308349</v>
      </c>
      <c r="CX93" s="1802">
        <v>0.19912982787049918</v>
      </c>
      <c r="CY93" s="1802">
        <v>0.11973718390066286</v>
      </c>
      <c r="CZ93" s="1802">
        <v>3.5187247843072825E-2</v>
      </c>
      <c r="DA93" s="1802">
        <v>0.63956325686257132</v>
      </c>
      <c r="DB93" s="1803">
        <v>0</v>
      </c>
      <c r="DC93" s="1802">
        <v>1.793730591719251E-2</v>
      </c>
      <c r="DD93" s="1802">
        <v>0.18896359947580568</v>
      </c>
      <c r="DE93" s="1802">
        <v>0.20348793927270542</v>
      </c>
      <c r="DF93" s="1802">
        <v>0.11049286492211075</v>
      </c>
      <c r="DG93" s="1802">
        <v>5.453285475370457E-2</v>
      </c>
      <c r="DH93" s="1802">
        <v>6.4148692521052181E-2</v>
      </c>
      <c r="DI93" s="1802">
        <v>0.89786125878857814</v>
      </c>
      <c r="DJ93" s="1803">
        <v>0</v>
      </c>
      <c r="DK93" s="1802">
        <v>4.6481126224895697E-2</v>
      </c>
      <c r="DL93" s="1802">
        <v>0.21145094654783841</v>
      </c>
      <c r="DM93" s="1802">
        <v>0.29772505695844004</v>
      </c>
      <c r="DN93" s="1802">
        <v>0.24270590780029852</v>
      </c>
      <c r="DO93" s="1802">
        <v>9.8601848435308198E-2</v>
      </c>
      <c r="DP93" s="1802">
        <v>8.9637282179706745E-4</v>
      </c>
      <c r="DQ93" s="1802">
        <v>0.32768394197685446</v>
      </c>
      <c r="DR93" s="1803">
        <v>0</v>
      </c>
      <c r="DS93" s="1802">
        <v>5.3055580533291503E-3</v>
      </c>
      <c r="DT93" s="1802">
        <v>3.7952951233964152E-2</v>
      </c>
      <c r="DU93" s="1802">
        <v>0.14968555350451068</v>
      </c>
      <c r="DV93" s="1802">
        <v>9.7316157168544332E-2</v>
      </c>
      <c r="DW93" s="1802">
        <v>2.3164547150290263E-2</v>
      </c>
      <c r="DX93" s="1802">
        <v>1.4259174866215788E-2</v>
      </c>
      <c r="DY93" s="1803">
        <v>1.8763570519647972</v>
      </c>
      <c r="DZ93" s="1802">
        <v>0.91686588576728567</v>
      </c>
      <c r="EA93" s="1803">
        <v>0</v>
      </c>
      <c r="EB93" s="1802">
        <v>3.996886276898935E-3</v>
      </c>
      <c r="EC93" s="1802">
        <v>0.14937940476384168</v>
      </c>
      <c r="ED93" s="1802">
        <v>0.22671004373662312</v>
      </c>
      <c r="EE93" s="1802">
        <v>0.30662997266449271</v>
      </c>
      <c r="EF93" s="1802">
        <v>0.15869989233588963</v>
      </c>
      <c r="EG93" s="1802">
        <v>7.1449685989539435E-2</v>
      </c>
      <c r="EH93" s="1802">
        <v>0.95949116619751151</v>
      </c>
      <c r="EI93" s="1803">
        <v>0</v>
      </c>
      <c r="EJ93" s="1802">
        <v>4.5888486679860639E-2</v>
      </c>
      <c r="EK93" s="1802">
        <v>0.15217945505384395</v>
      </c>
      <c r="EL93" s="1802">
        <v>0.26260590501136616</v>
      </c>
      <c r="EM93" s="1802">
        <v>0.30451471190964563</v>
      </c>
      <c r="EN93" s="1802">
        <v>0.16848531667863118</v>
      </c>
      <c r="EO93" s="1802">
        <v>2.5817290864163664E-2</v>
      </c>
      <c r="EP93" s="1805">
        <v>0</v>
      </c>
      <c r="EQ93" s="1792"/>
    </row>
    <row r="94" spans="1:147" ht="33.75">
      <c r="BY94" s="3128"/>
      <c r="BZ94" s="2495" t="s">
        <v>1985</v>
      </c>
      <c r="CA94" s="1801">
        <v>9.56542353591378</v>
      </c>
      <c r="CB94" s="1803">
        <v>1.9628633828065831</v>
      </c>
      <c r="CC94" s="1803">
        <v>0</v>
      </c>
      <c r="CD94" s="1802">
        <v>1.6989605989358354E-2</v>
      </c>
      <c r="CE94" s="1802">
        <v>0.23802037906318876</v>
      </c>
      <c r="CF94" s="1802">
        <v>0.37220603575477951</v>
      </c>
      <c r="CG94" s="1802">
        <v>0.66927616736020679</v>
      </c>
      <c r="CH94" s="1802">
        <v>0.57437953305560496</v>
      </c>
      <c r="CI94" s="1802">
        <v>9.1991661583443532E-2</v>
      </c>
      <c r="CJ94" s="1803">
        <v>2.6594321412135433</v>
      </c>
      <c r="CK94" s="1802">
        <v>0.82190700991279952</v>
      </c>
      <c r="CL94" s="1803">
        <v>0</v>
      </c>
      <c r="CM94" s="1802">
        <v>2.7949139214551643E-3</v>
      </c>
      <c r="CN94" s="1802">
        <v>0.11195803299810998</v>
      </c>
      <c r="CO94" s="1802">
        <v>0.21558662171097295</v>
      </c>
      <c r="CP94" s="1802">
        <v>0.20019162158557804</v>
      </c>
      <c r="CQ94" s="1802">
        <v>0.12718813938492682</v>
      </c>
      <c r="CR94" s="1802">
        <v>0.16418768031175662</v>
      </c>
      <c r="CS94" s="1802">
        <v>0.97362097808687775</v>
      </c>
      <c r="CT94" s="1803">
        <v>0</v>
      </c>
      <c r="CU94" s="1802">
        <v>2.238698442488345E-2</v>
      </c>
      <c r="CV94" s="1802">
        <v>0.18993200868162258</v>
      </c>
      <c r="CW94" s="1802">
        <v>0.26236903361605862</v>
      </c>
      <c r="CX94" s="1802">
        <v>0.32261815025818213</v>
      </c>
      <c r="CY94" s="1802">
        <v>0.1420396361073803</v>
      </c>
      <c r="CZ94" s="1802">
        <v>3.4275164998750725E-2</v>
      </c>
      <c r="DA94" s="1802">
        <v>0.86390415321386416</v>
      </c>
      <c r="DB94" s="1803">
        <v>0</v>
      </c>
      <c r="DC94" s="1802">
        <v>5.6991685382064956E-2</v>
      </c>
      <c r="DD94" s="1802">
        <v>0.28867692464030581</v>
      </c>
      <c r="DE94" s="1802">
        <v>0.17894798651949315</v>
      </c>
      <c r="DF94" s="1802">
        <v>0.21672529875390442</v>
      </c>
      <c r="DG94" s="1802">
        <v>8.7195428408731568E-2</v>
      </c>
      <c r="DH94" s="1802">
        <v>3.5366829509364109E-2</v>
      </c>
      <c r="DI94" s="1803">
        <v>1.2736988733246006</v>
      </c>
      <c r="DJ94" s="1803">
        <v>0</v>
      </c>
      <c r="DK94" s="1802">
        <v>8.889510942711662E-2</v>
      </c>
      <c r="DL94" s="1802">
        <v>0.32728681980849417</v>
      </c>
      <c r="DM94" s="1802">
        <v>0.43394692161637022</v>
      </c>
      <c r="DN94" s="1802">
        <v>0.29360128870871433</v>
      </c>
      <c r="DO94" s="1802">
        <v>0.11845718302226077</v>
      </c>
      <c r="DP94" s="1802">
        <v>1.1511550741644696E-2</v>
      </c>
      <c r="DQ94" s="1802">
        <v>0.5132879803419379</v>
      </c>
      <c r="DR94" s="1803">
        <v>0</v>
      </c>
      <c r="DS94" s="1802">
        <v>5.0234496115374571E-3</v>
      </c>
      <c r="DT94" s="1802">
        <v>7.4238923425632167E-2</v>
      </c>
      <c r="DU94" s="1802">
        <v>0.14022171169288947</v>
      </c>
      <c r="DV94" s="1802">
        <v>0.12173333354516093</v>
      </c>
      <c r="DW94" s="1802">
        <v>0.1613098342455736</v>
      </c>
      <c r="DX94" s="1802">
        <v>1.0760727821144513E-2</v>
      </c>
      <c r="DY94" s="1803">
        <v>3.1561411582271139</v>
      </c>
      <c r="DZ94" s="1803">
        <v>1.6008326650795675</v>
      </c>
      <c r="EA94" s="1802">
        <v>3.9594613886760818E-3</v>
      </c>
      <c r="EB94" s="1802">
        <v>4.3632970719053331E-2</v>
      </c>
      <c r="EC94" s="1802">
        <v>0.27878228486262246</v>
      </c>
      <c r="ED94" s="1802">
        <v>0.32547672218844059</v>
      </c>
      <c r="EE94" s="1802">
        <v>0.59878102294804803</v>
      </c>
      <c r="EF94" s="1802">
        <v>0.30449634727186181</v>
      </c>
      <c r="EG94" s="1802">
        <v>4.570385570086459E-2</v>
      </c>
      <c r="EH94" s="1803">
        <v>1.5553084931475467</v>
      </c>
      <c r="EI94" s="1803">
        <v>0</v>
      </c>
      <c r="EJ94" s="1802">
        <v>6.0445811917472884E-2</v>
      </c>
      <c r="EK94" s="1802">
        <v>0.20578692953224503</v>
      </c>
      <c r="EL94" s="1802">
        <v>0.46469497406656685</v>
      </c>
      <c r="EM94" s="1802">
        <v>0.41965422623317439</v>
      </c>
      <c r="EN94" s="1802">
        <v>0.30310511880662999</v>
      </c>
      <c r="EO94" s="1802">
        <v>0.10162143259145798</v>
      </c>
      <c r="EP94" s="1805">
        <v>0</v>
      </c>
      <c r="EQ94" s="1792"/>
    </row>
    <row r="95" spans="1:147" ht="33.75">
      <c r="BY95" s="3128"/>
      <c r="BZ95" s="2495" t="s">
        <v>1986</v>
      </c>
      <c r="CA95" s="1801">
        <v>13.660838781565921</v>
      </c>
      <c r="CB95" s="1803">
        <v>2.8455028073488502</v>
      </c>
      <c r="CC95" s="1803">
        <v>0</v>
      </c>
      <c r="CD95" s="1802">
        <v>1.3583083699338592E-2</v>
      </c>
      <c r="CE95" s="1802">
        <v>0.32821861646786893</v>
      </c>
      <c r="CF95" s="1802">
        <v>0.76894191008137247</v>
      </c>
      <c r="CG95" s="1802">
        <v>0.79211361104160771</v>
      </c>
      <c r="CH95" s="1802">
        <v>0.73611162918571649</v>
      </c>
      <c r="CI95" s="1802">
        <v>0.20653395687294432</v>
      </c>
      <c r="CJ95" s="1803">
        <v>5.0393490719806184</v>
      </c>
      <c r="CK95" s="1803">
        <v>1.170014722978783</v>
      </c>
      <c r="CL95" s="1803">
        <v>0</v>
      </c>
      <c r="CM95" s="1802">
        <v>6.4884470215649862E-4</v>
      </c>
      <c r="CN95" s="1802">
        <v>0.18528263464074998</v>
      </c>
      <c r="CO95" s="1802">
        <v>0.22733485411911611</v>
      </c>
      <c r="CP95" s="1802">
        <v>0.29834461746161745</v>
      </c>
      <c r="CQ95" s="1802">
        <v>0.2155191819146933</v>
      </c>
      <c r="CR95" s="1802">
        <v>0.24288459014044947</v>
      </c>
      <c r="CS95" s="1803">
        <v>1.9348989627574087</v>
      </c>
      <c r="CT95" s="1803">
        <v>0</v>
      </c>
      <c r="CU95" s="1802">
        <v>5.7343842595844879E-3</v>
      </c>
      <c r="CV95" s="1802">
        <v>0.24282605300121582</v>
      </c>
      <c r="CW95" s="1802">
        <v>0.51268182685062691</v>
      </c>
      <c r="CX95" s="1802">
        <v>0.72648087475000156</v>
      </c>
      <c r="CY95" s="1802">
        <v>0.39839908100063959</v>
      </c>
      <c r="CZ95" s="1802">
        <v>4.8776742895338544E-2</v>
      </c>
      <c r="DA95" s="1803">
        <v>1.9344353862444248</v>
      </c>
      <c r="DB95" s="1802">
        <v>7.407643682953359E-3</v>
      </c>
      <c r="DC95" s="1802">
        <v>7.3516976600508613E-2</v>
      </c>
      <c r="DD95" s="1802">
        <v>0.6413321976548807</v>
      </c>
      <c r="DE95" s="1802">
        <v>0.60354667682645302</v>
      </c>
      <c r="DF95" s="1802">
        <v>0.38330033233724853</v>
      </c>
      <c r="DG95" s="1802">
        <v>0.16590708084557534</v>
      </c>
      <c r="DH95" s="1802">
        <v>5.9424478296804382E-2</v>
      </c>
      <c r="DI95" s="1803">
        <v>1.8765348327461435</v>
      </c>
      <c r="DJ95" s="1802">
        <v>6.4884470215649862E-4</v>
      </c>
      <c r="DK95" s="1802">
        <v>8.7186478889452065E-2</v>
      </c>
      <c r="DL95" s="1802">
        <v>0.66322533640331349</v>
      </c>
      <c r="DM95" s="1802">
        <v>0.58900870305216324</v>
      </c>
      <c r="DN95" s="1802">
        <v>0.40999272322950087</v>
      </c>
      <c r="DO95" s="1802">
        <v>0.11572481421294954</v>
      </c>
      <c r="DP95" s="1802">
        <v>1.0747932256606991E-2</v>
      </c>
      <c r="DQ95" s="1802">
        <v>0.56307069873513715</v>
      </c>
      <c r="DR95" s="1802">
        <v>2.330261265116582E-3</v>
      </c>
      <c r="DS95" s="1802">
        <v>1.0634633779250013E-2</v>
      </c>
      <c r="DT95" s="1802">
        <v>7.2602093948347365E-2</v>
      </c>
      <c r="DU95" s="1802">
        <v>0.16977786931332986</v>
      </c>
      <c r="DV95" s="1802">
        <v>0.16002611698526156</v>
      </c>
      <c r="DW95" s="1802">
        <v>0.1249685728797142</v>
      </c>
      <c r="DX95" s="1802">
        <v>2.2731150564117612E-2</v>
      </c>
      <c r="DY95" s="1803">
        <v>3.3363813707551748</v>
      </c>
      <c r="DZ95" s="1803">
        <v>1.6398236311065879</v>
      </c>
      <c r="EA95" s="1803">
        <v>0</v>
      </c>
      <c r="EB95" s="1802">
        <v>7.5313957593282715E-2</v>
      </c>
      <c r="EC95" s="1802">
        <v>0.2104609992498811</v>
      </c>
      <c r="ED95" s="1802">
        <v>0.47269397219939574</v>
      </c>
      <c r="EE95" s="1802">
        <v>0.57082944715408235</v>
      </c>
      <c r="EF95" s="1802">
        <v>0.24777620566321423</v>
      </c>
      <c r="EG95" s="1802">
        <v>6.2749049246731775E-2</v>
      </c>
      <c r="EH95" s="1803">
        <v>1.6965577396485882</v>
      </c>
      <c r="EI95" s="1803">
        <v>0</v>
      </c>
      <c r="EJ95" s="1802">
        <v>3.9187628646496261E-2</v>
      </c>
      <c r="EK95" s="1802">
        <v>0.34335232755233741</v>
      </c>
      <c r="EL95" s="1802">
        <v>0.46388602631119019</v>
      </c>
      <c r="EM95" s="1802">
        <v>0.4364021534113009</v>
      </c>
      <c r="EN95" s="1802">
        <v>0.38537440744125512</v>
      </c>
      <c r="EO95" s="1802">
        <v>2.835519628600798E-2</v>
      </c>
      <c r="EP95" s="1805">
        <v>0</v>
      </c>
      <c r="EQ95" s="1792"/>
    </row>
    <row r="96" spans="1:147" ht="33.75">
      <c r="BY96" s="3128"/>
      <c r="BZ96" s="2495" t="s">
        <v>1987</v>
      </c>
      <c r="CA96" s="1801">
        <v>19.261856097573094</v>
      </c>
      <c r="CB96" s="1803">
        <v>3.4297462454193171</v>
      </c>
      <c r="CC96" s="1803">
        <v>0</v>
      </c>
      <c r="CD96" s="1802">
        <v>3.6531048830447277E-2</v>
      </c>
      <c r="CE96" s="1802">
        <v>0.46464471961768217</v>
      </c>
      <c r="CF96" s="1802">
        <v>0.78207381990988345</v>
      </c>
      <c r="CG96" s="1803">
        <v>1.2350599808682692</v>
      </c>
      <c r="CH96" s="1802">
        <v>0.73764406910599556</v>
      </c>
      <c r="CI96" s="1802">
        <v>0.17379260708704045</v>
      </c>
      <c r="CJ96" s="1803">
        <v>8.0989569454208201</v>
      </c>
      <c r="CK96" s="1803">
        <v>1.9623754620763327</v>
      </c>
      <c r="CL96" s="1803">
        <v>0</v>
      </c>
      <c r="CM96" s="1802">
        <v>0.35908600744874131</v>
      </c>
      <c r="CN96" s="1802">
        <v>0.173867680439588</v>
      </c>
      <c r="CO96" s="1802">
        <v>0.23502543642570767</v>
      </c>
      <c r="CP96" s="1802">
        <v>0.5982644395792921</v>
      </c>
      <c r="CQ96" s="1802">
        <v>0.34907428377673871</v>
      </c>
      <c r="CR96" s="1802">
        <v>0.2470576144062655</v>
      </c>
      <c r="CS96" s="1803">
        <v>2.9533183600763437</v>
      </c>
      <c r="CT96" s="1803">
        <v>0</v>
      </c>
      <c r="CU96" s="1802">
        <v>8.3419351653683596E-3</v>
      </c>
      <c r="CV96" s="1802">
        <v>0.2427607465282168</v>
      </c>
      <c r="CW96" s="1803">
        <v>1.0230878978866538</v>
      </c>
      <c r="CX96" s="1803">
        <v>1.1581259609538976</v>
      </c>
      <c r="CY96" s="1802">
        <v>0.43563596645274133</v>
      </c>
      <c r="CZ96" s="1802">
        <v>8.5365853089466773E-2</v>
      </c>
      <c r="DA96" s="1803">
        <v>3.183263123268143</v>
      </c>
      <c r="DB96" s="1803">
        <v>0</v>
      </c>
      <c r="DC96" s="1802">
        <v>0.1609765553942063</v>
      </c>
      <c r="DD96" s="1803">
        <v>1.1257158323999787</v>
      </c>
      <c r="DE96" s="1802">
        <v>0.78166682088582407</v>
      </c>
      <c r="DF96" s="1802">
        <v>0.89478777298901913</v>
      </c>
      <c r="DG96" s="1802">
        <v>0.17257600080928692</v>
      </c>
      <c r="DH96" s="1802">
        <v>4.7540140789828822E-2</v>
      </c>
      <c r="DI96" s="1803">
        <v>2.4867261216488843</v>
      </c>
      <c r="DJ96" s="1802">
        <v>6.9259609306622357E-3</v>
      </c>
      <c r="DK96" s="1802">
        <v>0.13433613898587674</v>
      </c>
      <c r="DL96" s="1802">
        <v>0.88617374144927019</v>
      </c>
      <c r="DM96" s="1802">
        <v>0.7384480635138535</v>
      </c>
      <c r="DN96" s="1802">
        <v>0.54957287922349685</v>
      </c>
      <c r="DO96" s="1802">
        <v>0.11835468193291951</v>
      </c>
      <c r="DP96" s="1802">
        <v>5.2914655612805568E-2</v>
      </c>
      <c r="DQ96" s="1802">
        <v>0.72752825902429819</v>
      </c>
      <c r="DR96" s="1803">
        <v>0</v>
      </c>
      <c r="DS96" s="1802">
        <v>1.0224037564337572E-2</v>
      </c>
      <c r="DT96" s="1802">
        <v>0.12820909100301875</v>
      </c>
      <c r="DU96" s="1802">
        <v>0.25655316042931586</v>
      </c>
      <c r="DV96" s="1802">
        <v>0.22553450166912517</v>
      </c>
      <c r="DW96" s="1802">
        <v>6.5576296780620227E-2</v>
      </c>
      <c r="DX96" s="1802">
        <v>4.1431171577880621E-2</v>
      </c>
      <c r="DY96" s="1803">
        <v>4.5188985260597665</v>
      </c>
      <c r="DZ96" s="1803">
        <v>2.8389260042610505</v>
      </c>
      <c r="EA96" s="1803">
        <v>0</v>
      </c>
      <c r="EB96" s="1802">
        <v>1.7438580200476131E-2</v>
      </c>
      <c r="EC96" s="1802">
        <v>0.30335645249613258</v>
      </c>
      <c r="ED96" s="1802">
        <v>0.7645425550291538</v>
      </c>
      <c r="EE96" s="1802">
        <v>0.84590089668244517</v>
      </c>
      <c r="EF96" s="1802">
        <v>0.75312112396037956</v>
      </c>
      <c r="EG96" s="1802">
        <v>0.15456639589246379</v>
      </c>
      <c r="EH96" s="1803">
        <v>1.6799725217987171</v>
      </c>
      <c r="EI96" s="1802">
        <v>9.2346145742163138E-3</v>
      </c>
      <c r="EJ96" s="1802">
        <v>7.1058814391957922E-2</v>
      </c>
      <c r="EK96" s="1802">
        <v>0.27677166908165446</v>
      </c>
      <c r="EL96" s="1802">
        <v>0.58941296376401164</v>
      </c>
      <c r="EM96" s="1802">
        <v>0.38229307892909486</v>
      </c>
      <c r="EN96" s="1802">
        <v>0.28627950987765849</v>
      </c>
      <c r="EO96" s="1802">
        <v>6.4921871180122756E-2</v>
      </c>
      <c r="EP96" s="1805">
        <v>0</v>
      </c>
      <c r="EQ96" s="1792"/>
    </row>
    <row r="97" spans="77:147" ht="33.75">
      <c r="BY97" s="3128"/>
      <c r="BZ97" s="2495" t="s">
        <v>1988</v>
      </c>
      <c r="CA97" s="1801">
        <v>26.210278190686136</v>
      </c>
      <c r="CB97" s="1803">
        <v>3.7095711241549458</v>
      </c>
      <c r="CC97" s="1803">
        <v>0</v>
      </c>
      <c r="CD97" s="1802">
        <v>1.3844029404092191E-2</v>
      </c>
      <c r="CE97" s="1802">
        <v>0.31855949165510522</v>
      </c>
      <c r="CF97" s="1802">
        <v>0.78847306470321121</v>
      </c>
      <c r="CG97" s="1803">
        <v>1.1622862836013612</v>
      </c>
      <c r="CH97" s="1803">
        <v>1.0532387561201337</v>
      </c>
      <c r="CI97" s="1802">
        <v>0.37316949867104404</v>
      </c>
      <c r="CJ97" s="1803">
        <v>13.173046663997876</v>
      </c>
      <c r="CK97" s="1803">
        <v>2.1814113118638421</v>
      </c>
      <c r="CL97" s="1803">
        <v>0</v>
      </c>
      <c r="CM97" s="1802">
        <v>4.4816194360572874E-2</v>
      </c>
      <c r="CN97" s="1802">
        <v>0.31347062733440662</v>
      </c>
      <c r="CO97" s="1802">
        <v>0.51965525697176951</v>
      </c>
      <c r="CP97" s="1802">
        <v>0.84284021137589471</v>
      </c>
      <c r="CQ97" s="1802">
        <v>0.23325168097094817</v>
      </c>
      <c r="CR97" s="1802">
        <v>0.22737734085025163</v>
      </c>
      <c r="CS97" s="1803">
        <v>4.3738947985788625</v>
      </c>
      <c r="CT97" s="1803">
        <v>0</v>
      </c>
      <c r="CU97" s="1802">
        <v>3.8700714377650838E-2</v>
      </c>
      <c r="CV97" s="1802">
        <v>0.71885339434391571</v>
      </c>
      <c r="CW97" s="1803">
        <v>1.2269651209581931</v>
      </c>
      <c r="CX97" s="1803">
        <v>1.4956878829267815</v>
      </c>
      <c r="CY97" s="1802">
        <v>0.77223104063258896</v>
      </c>
      <c r="CZ97" s="1802">
        <v>0.12145664533973458</v>
      </c>
      <c r="DA97" s="1803">
        <v>6.6177405535551683</v>
      </c>
      <c r="DB97" s="1803">
        <v>0</v>
      </c>
      <c r="DC97" s="1802">
        <v>0.43252169247314903</v>
      </c>
      <c r="DD97" s="1803">
        <v>2.4852756588188289</v>
      </c>
      <c r="DE97" s="1803">
        <v>1.9654488111466513</v>
      </c>
      <c r="DF97" s="1803">
        <v>1.0777061366589107</v>
      </c>
      <c r="DG97" s="1802">
        <v>0.53675233215723006</v>
      </c>
      <c r="DH97" s="1802">
        <v>0.12003592230040189</v>
      </c>
      <c r="DI97" s="1803">
        <v>4.1696763210474321</v>
      </c>
      <c r="DJ97" s="1802">
        <v>1.5073070751361444E-2</v>
      </c>
      <c r="DK97" s="1802">
        <v>0.16640283258753838</v>
      </c>
      <c r="DL97" s="1803">
        <v>1.3121785921252596</v>
      </c>
      <c r="DM97" s="1803">
        <v>1.4185999895262627</v>
      </c>
      <c r="DN97" s="1802">
        <v>0.95102183569421195</v>
      </c>
      <c r="DO97" s="1802">
        <v>0.22509291156337763</v>
      </c>
      <c r="DP97" s="1802">
        <v>8.1307088799420946E-2</v>
      </c>
      <c r="DQ97" s="1802">
        <v>0.95578767754072069</v>
      </c>
      <c r="DR97" s="1803">
        <v>0</v>
      </c>
      <c r="DS97" s="1802">
        <v>2.7179371508375263E-2</v>
      </c>
      <c r="DT97" s="1802">
        <v>0.19257992760915543</v>
      </c>
      <c r="DU97" s="1802">
        <v>0.31628246372041108</v>
      </c>
      <c r="DV97" s="1802">
        <v>0.24503041247761906</v>
      </c>
      <c r="DW97" s="1802">
        <v>0.16807867894987755</v>
      </c>
      <c r="DX97" s="1802">
        <v>6.6368232752822267E-3</v>
      </c>
      <c r="DY97" s="1803">
        <v>4.2021964039451563</v>
      </c>
      <c r="DZ97" s="1803">
        <v>2.2845081099210205</v>
      </c>
      <c r="EA97" s="1803">
        <v>0</v>
      </c>
      <c r="EB97" s="1802">
        <v>0.31735743821874463</v>
      </c>
      <c r="EC97" s="1802">
        <v>0.4331529686513087</v>
      </c>
      <c r="ED97" s="1802">
        <v>0.54016659031678704</v>
      </c>
      <c r="EE97" s="1802">
        <v>0.47218846597015995</v>
      </c>
      <c r="EF97" s="1802">
        <v>0.3689506326225086</v>
      </c>
      <c r="EG97" s="1802">
        <v>0.1526920141415111</v>
      </c>
      <c r="EH97" s="1803">
        <v>1.9176882940241364</v>
      </c>
      <c r="EI97" s="1802">
        <v>2.0823471969618659E-2</v>
      </c>
      <c r="EJ97" s="1802">
        <v>6.9768922251861487E-2</v>
      </c>
      <c r="EK97" s="1802">
        <v>0.34196581964128947</v>
      </c>
      <c r="EL97" s="1802">
        <v>0.67104566213514061</v>
      </c>
      <c r="EM97" s="1802">
        <v>0.36871427510762106</v>
      </c>
      <c r="EN97" s="1802">
        <v>0.34141954164888366</v>
      </c>
      <c r="EO97" s="1802">
        <v>0.10395060126972187</v>
      </c>
      <c r="EP97" s="1805">
        <v>0</v>
      </c>
      <c r="EQ97" s="1792"/>
    </row>
    <row r="98" spans="77:147" ht="33.75">
      <c r="BY98" s="3128"/>
      <c r="BZ98" s="2495" t="s">
        <v>1989</v>
      </c>
      <c r="CA98" s="1801">
        <v>49.887380310573711</v>
      </c>
      <c r="CB98" s="1803">
        <v>7.4445937353439691</v>
      </c>
      <c r="CC98" s="1803">
        <v>0</v>
      </c>
      <c r="CD98" s="1802">
        <v>1.8570752922656239E-2</v>
      </c>
      <c r="CE98" s="1802">
        <v>0.61419693137970977</v>
      </c>
      <c r="CF98" s="1803">
        <v>1.7810472055491868</v>
      </c>
      <c r="CG98" s="1803">
        <v>2.6340992404732115</v>
      </c>
      <c r="CH98" s="1803">
        <v>1.9776499451851604</v>
      </c>
      <c r="CI98" s="1802">
        <v>0.41902965983404356</v>
      </c>
      <c r="CJ98" s="1803">
        <v>24.229856752048367</v>
      </c>
      <c r="CK98" s="1803">
        <v>3.5492394426603306</v>
      </c>
      <c r="CL98" s="1803">
        <v>0</v>
      </c>
      <c r="CM98" s="1802">
        <v>0.16678146853117257</v>
      </c>
      <c r="CN98" s="1802">
        <v>0.40505246383341131</v>
      </c>
      <c r="CO98" s="1803">
        <v>1.0046448003745005</v>
      </c>
      <c r="CP98" s="1803">
        <v>1.1214446629572095</v>
      </c>
      <c r="CQ98" s="1802">
        <v>0.650113986395087</v>
      </c>
      <c r="CR98" s="1802">
        <v>0.20120206056895124</v>
      </c>
      <c r="CS98" s="1803">
        <v>6.5029032649288716</v>
      </c>
      <c r="CT98" s="1803">
        <v>0</v>
      </c>
      <c r="CU98" s="1802">
        <v>6.660046807086302E-2</v>
      </c>
      <c r="CV98" s="1802">
        <v>0.90440771786724927</v>
      </c>
      <c r="CW98" s="1803">
        <v>2.5480177901879961</v>
      </c>
      <c r="CX98" s="1803">
        <v>2.0458041730352359</v>
      </c>
      <c r="CY98" s="1802">
        <v>0.84738706429906707</v>
      </c>
      <c r="CZ98" s="1802">
        <v>9.0686051468457665E-2</v>
      </c>
      <c r="DA98" s="1803">
        <v>14.177714044459155</v>
      </c>
      <c r="DB98" s="1802">
        <v>2.7023999343493577E-2</v>
      </c>
      <c r="DC98" s="1803">
        <v>1.0795837515268099</v>
      </c>
      <c r="DD98" s="1803">
        <v>5.5240126127666676</v>
      </c>
      <c r="DE98" s="1803">
        <v>3.8216177286152444</v>
      </c>
      <c r="DF98" s="1803">
        <v>2.5126430619972924</v>
      </c>
      <c r="DG98" s="1803">
        <v>1.1380208647240018</v>
      </c>
      <c r="DH98" s="1802">
        <v>7.4812025485647013E-2</v>
      </c>
      <c r="DI98" s="1803">
        <v>7.4616620784388257</v>
      </c>
      <c r="DJ98" s="1802">
        <v>3.5530777275531739E-3</v>
      </c>
      <c r="DK98" s="1802">
        <v>0.41741704393086709</v>
      </c>
      <c r="DL98" s="1803">
        <v>2.3449488760135586</v>
      </c>
      <c r="DM98" s="1803">
        <v>2.3867510274587866</v>
      </c>
      <c r="DN98" s="1803">
        <v>1.8000995415080829</v>
      </c>
      <c r="DO98" s="1802">
        <v>0.43050098206763693</v>
      </c>
      <c r="DP98" s="1802">
        <v>7.839152973234155E-2</v>
      </c>
      <c r="DQ98" s="1803">
        <v>1.8438399064781712</v>
      </c>
      <c r="DR98" s="1802">
        <v>8.0785767279167212E-2</v>
      </c>
      <c r="DS98" s="1802">
        <v>7.0313538187378663E-2</v>
      </c>
      <c r="DT98" s="1802">
        <v>0.28423885043708907</v>
      </c>
      <c r="DU98" s="1802">
        <v>0.91662012507591828</v>
      </c>
      <c r="DV98" s="1802">
        <v>0.43551714230276189</v>
      </c>
      <c r="DW98" s="1802">
        <v>4.2639010553869962E-2</v>
      </c>
      <c r="DX98" s="1802">
        <v>1.3725472641986061E-2</v>
      </c>
      <c r="DY98" s="1803">
        <v>8.9074278382643524</v>
      </c>
      <c r="DZ98" s="1803">
        <v>2.9597957351176425</v>
      </c>
      <c r="EA98" s="1802">
        <v>7.1061554551063479E-3</v>
      </c>
      <c r="EB98" s="1802">
        <v>7.8294041658671834E-2</v>
      </c>
      <c r="EC98" s="1802">
        <v>0.8509687891844091</v>
      </c>
      <c r="ED98" s="1803">
        <v>1.1416863475558061</v>
      </c>
      <c r="EE98" s="1802">
        <v>0.5371681400908801</v>
      </c>
      <c r="EF98" s="1802">
        <v>0.30726494503335683</v>
      </c>
      <c r="EG98" s="1802">
        <v>3.7307316139411954E-2</v>
      </c>
      <c r="EH98" s="1803">
        <v>5.9476321031467094</v>
      </c>
      <c r="EI98" s="1802">
        <v>1.4962405097129402E-2</v>
      </c>
      <c r="EJ98" s="1802">
        <v>0.48560825397787594</v>
      </c>
      <c r="EK98" s="1803">
        <v>1.8239373613130154</v>
      </c>
      <c r="EL98" s="1803">
        <v>2.1335231598765998</v>
      </c>
      <c r="EM98" s="1803">
        <v>1.1283302215840347</v>
      </c>
      <c r="EN98" s="1802">
        <v>0.3077112794660663</v>
      </c>
      <c r="EO98" s="1802">
        <v>5.3559421831987683E-2</v>
      </c>
      <c r="EP98" s="1805">
        <v>0</v>
      </c>
      <c r="EQ98" s="1792"/>
    </row>
    <row r="99" spans="77:147" ht="23.25" thickBot="1">
      <c r="BY99" s="3129"/>
      <c r="BZ99" s="1806" t="s">
        <v>1990</v>
      </c>
      <c r="CA99" s="1807">
        <v>199.36166763339824</v>
      </c>
      <c r="CB99" s="1808">
        <v>24.302653918027179</v>
      </c>
      <c r="CC99" s="1808">
        <v>0</v>
      </c>
      <c r="CD99" s="1809">
        <v>0.35821846886319336</v>
      </c>
      <c r="CE99" s="1808">
        <v>1.6253244934989546</v>
      </c>
      <c r="CF99" s="1808">
        <v>4.4576969075801811</v>
      </c>
      <c r="CG99" s="1808">
        <v>9.5599205157435687</v>
      </c>
      <c r="CH99" s="1808">
        <v>7.1960465572108498</v>
      </c>
      <c r="CI99" s="1808">
        <v>1.1054469751304308</v>
      </c>
      <c r="CJ99" s="1808">
        <v>112.24707578172359</v>
      </c>
      <c r="CK99" s="1808">
        <v>12.855268859205699</v>
      </c>
      <c r="CL99" s="1808">
        <v>0</v>
      </c>
      <c r="CM99" s="1809">
        <v>0.90290784976523686</v>
      </c>
      <c r="CN99" s="1808">
        <v>2.6762362135725342</v>
      </c>
      <c r="CO99" s="1808">
        <v>4.7660709224392006</v>
      </c>
      <c r="CP99" s="1808">
        <v>2.666145914371834</v>
      </c>
      <c r="CQ99" s="1808">
        <v>1.5921466724168454</v>
      </c>
      <c r="CR99" s="1809">
        <v>0.25176128664004949</v>
      </c>
      <c r="CS99" s="1808">
        <v>18.863815399327056</v>
      </c>
      <c r="CT99" s="1808">
        <v>0</v>
      </c>
      <c r="CU99" s="1809">
        <v>0.14635154862707886</v>
      </c>
      <c r="CV99" s="1808">
        <v>2.025543995773599</v>
      </c>
      <c r="CW99" s="1808">
        <v>6.4594152429000706</v>
      </c>
      <c r="CX99" s="1808">
        <v>6.8054379429539669</v>
      </c>
      <c r="CY99" s="1808">
        <v>3.1813831062799158</v>
      </c>
      <c r="CZ99" s="1809">
        <v>0.24568356279242493</v>
      </c>
      <c r="DA99" s="1808">
        <v>80.527991523190877</v>
      </c>
      <c r="DB99" s="1809">
        <v>0.10620410340140686</v>
      </c>
      <c r="DC99" s="1808">
        <v>5.6144180174868525</v>
      </c>
      <c r="DD99" s="1808">
        <v>27.056505975205052</v>
      </c>
      <c r="DE99" s="1808">
        <v>23.974411573824131</v>
      </c>
      <c r="DF99" s="1808">
        <v>15.796354958686544</v>
      </c>
      <c r="DG99" s="1808">
        <v>7.4436854067423734</v>
      </c>
      <c r="DH99" s="1809">
        <v>0.53641148784449855</v>
      </c>
      <c r="DI99" s="1808">
        <v>26.527812591853717</v>
      </c>
      <c r="DJ99" s="1809">
        <v>5.2491076289647158E-2</v>
      </c>
      <c r="DK99" s="1808">
        <v>1.209580252236623</v>
      </c>
      <c r="DL99" s="1808">
        <v>7.8188384755193869</v>
      </c>
      <c r="DM99" s="1808">
        <v>8.492167414846115</v>
      </c>
      <c r="DN99" s="1808">
        <v>6.3068131032940293</v>
      </c>
      <c r="DO99" s="1808">
        <v>2.4205707932206786</v>
      </c>
      <c r="DP99" s="1809">
        <v>0.22735147644723022</v>
      </c>
      <c r="DQ99" s="1808">
        <v>6.9818038960985387</v>
      </c>
      <c r="DR99" s="1809">
        <v>6.226950688036117E-3</v>
      </c>
      <c r="DS99" s="1809">
        <v>0.62651426522558806</v>
      </c>
      <c r="DT99" s="1808">
        <v>1.5146903574193722</v>
      </c>
      <c r="DU99" s="1808">
        <v>1.9815219893296254</v>
      </c>
      <c r="DV99" s="1808">
        <v>1.8484347670659513</v>
      </c>
      <c r="DW99" s="1809">
        <v>0.84182296507127496</v>
      </c>
      <c r="DX99" s="1809">
        <v>0.16259260129869138</v>
      </c>
      <c r="DY99" s="1808">
        <v>29.302321445695213</v>
      </c>
      <c r="DZ99" s="1808">
        <v>13.714677352370476</v>
      </c>
      <c r="EA99" s="1809">
        <v>6.226950688036117E-3</v>
      </c>
      <c r="EB99" s="1809">
        <v>0.267758879585553</v>
      </c>
      <c r="EC99" s="1808">
        <v>2.1131938599154889</v>
      </c>
      <c r="ED99" s="1808">
        <v>4.9257003068754219</v>
      </c>
      <c r="EE99" s="1808">
        <v>4.5140362775763556</v>
      </c>
      <c r="EF99" s="1808">
        <v>1.6111460904988928</v>
      </c>
      <c r="EG99" s="1809">
        <v>0.27661498723072075</v>
      </c>
      <c r="EH99" s="1808">
        <v>15.587644093324739</v>
      </c>
      <c r="EI99" s="1809">
        <v>7.5041674624856419E-2</v>
      </c>
      <c r="EJ99" s="1809">
        <v>0.91673648111591965</v>
      </c>
      <c r="EK99" s="1808">
        <v>3.3640116787549719</v>
      </c>
      <c r="EL99" s="1808">
        <v>5.1242021719851421</v>
      </c>
      <c r="EM99" s="1808">
        <v>4.6752274402745222</v>
      </c>
      <c r="EN99" s="1808">
        <v>1.2938999862837903</v>
      </c>
      <c r="EO99" s="1809">
        <v>0.13852466028553453</v>
      </c>
      <c r="EP99" s="1810">
        <v>0</v>
      </c>
      <c r="EQ99" s="1792"/>
    </row>
    <row r="100" spans="77:147" ht="16.5" thickTop="1"/>
  </sheetData>
  <mergeCells count="127">
    <mergeCell ref="BY80:BY89"/>
    <mergeCell ref="BY90:BY99"/>
    <mergeCell ref="BY30:BZ31"/>
    <mergeCell ref="BY32:BY33"/>
    <mergeCell ref="BY34:BZ34"/>
    <mergeCell ref="BY35:BZ35"/>
    <mergeCell ref="BY36:BZ36"/>
    <mergeCell ref="BY37:BZ37"/>
    <mergeCell ref="BY38:BZ38"/>
    <mergeCell ref="BY39:BZ39"/>
    <mergeCell ref="BY40:BY41"/>
    <mergeCell ref="BY42:BY52"/>
    <mergeCell ref="BY53:BY57"/>
    <mergeCell ref="BY58:BY59"/>
    <mergeCell ref="BY60:BY63"/>
    <mergeCell ref="BY64:BY69"/>
    <mergeCell ref="BY70:BY79"/>
    <mergeCell ref="A57:B57"/>
    <mergeCell ref="AU57:AV57"/>
    <mergeCell ref="A61:B61"/>
    <mergeCell ref="AU61:AV61"/>
    <mergeCell ref="A41:B41"/>
    <mergeCell ref="AU41:AV41"/>
    <mergeCell ref="A55:B55"/>
    <mergeCell ref="AU55:AV55"/>
    <mergeCell ref="A56:C56"/>
    <mergeCell ref="AU56:AW56"/>
    <mergeCell ref="A31:C31"/>
    <mergeCell ref="AU31:AW31"/>
    <mergeCell ref="A34:C34"/>
    <mergeCell ref="AU34:AW34"/>
    <mergeCell ref="A40:C40"/>
    <mergeCell ref="AU40:AW40"/>
    <mergeCell ref="A28:D28"/>
    <mergeCell ref="AU28:AX28"/>
    <mergeCell ref="A29:D29"/>
    <mergeCell ref="AU29:AX29"/>
    <mergeCell ref="A30:D30"/>
    <mergeCell ref="AU30:AX30"/>
    <mergeCell ref="A25:D25"/>
    <mergeCell ref="AU25:AX25"/>
    <mergeCell ref="A26:D26"/>
    <mergeCell ref="AU26:AX26"/>
    <mergeCell ref="A27:D27"/>
    <mergeCell ref="AU27:AX27"/>
    <mergeCell ref="A22:C22"/>
    <mergeCell ref="AU22:AW22"/>
    <mergeCell ref="A23:C23"/>
    <mergeCell ref="AU23:AW23"/>
    <mergeCell ref="A24:D24"/>
    <mergeCell ref="AU24:AX24"/>
    <mergeCell ref="A19:C19"/>
    <mergeCell ref="AU19:AW19"/>
    <mergeCell ref="A20:C20"/>
    <mergeCell ref="AU20:AW20"/>
    <mergeCell ref="A21:C21"/>
    <mergeCell ref="AU21:AW21"/>
    <mergeCell ref="A16:C16"/>
    <mergeCell ref="AU16:AW16"/>
    <mergeCell ref="A17:C17"/>
    <mergeCell ref="AU17:AW17"/>
    <mergeCell ref="A18:C18"/>
    <mergeCell ref="AU18:AW18"/>
    <mergeCell ref="A13:C13"/>
    <mergeCell ref="AU13:AW13"/>
    <mergeCell ref="A14:C14"/>
    <mergeCell ref="AU14:AW14"/>
    <mergeCell ref="A15:C15"/>
    <mergeCell ref="AU15:AW15"/>
    <mergeCell ref="A10:C10"/>
    <mergeCell ref="AU10:AW10"/>
    <mergeCell ref="A11:C11"/>
    <mergeCell ref="AU11:AW11"/>
    <mergeCell ref="A12:C12"/>
    <mergeCell ref="AU12:AW12"/>
    <mergeCell ref="A8:C8"/>
    <mergeCell ref="AU8:AW8"/>
    <mergeCell ref="A9:C9"/>
    <mergeCell ref="AU9:AW9"/>
    <mergeCell ref="BA6:BA7"/>
    <mergeCell ref="BB6:BB7"/>
    <mergeCell ref="BC6:BC7"/>
    <mergeCell ref="BD6:BD7"/>
    <mergeCell ref="BE6:BE7"/>
    <mergeCell ref="AQ6:AQ7"/>
    <mergeCell ref="AR6:AR7"/>
    <mergeCell ref="AS6:AS7"/>
    <mergeCell ref="AT6:AT7"/>
    <mergeCell ref="AY6:AY7"/>
    <mergeCell ref="AE6:AL6"/>
    <mergeCell ref="AM6:AM7"/>
    <mergeCell ref="AN6:AN7"/>
    <mergeCell ref="AO6:AO7"/>
    <mergeCell ref="AP6:AP7"/>
    <mergeCell ref="J6:J7"/>
    <mergeCell ref="BX3:BX7"/>
    <mergeCell ref="AY4:BW4"/>
    <mergeCell ref="F5:M5"/>
    <mergeCell ref="V5:AD5"/>
    <mergeCell ref="AE5:AL5"/>
    <mergeCell ref="BG6:BG7"/>
    <mergeCell ref="BH6:BO6"/>
    <mergeCell ref="BP6:BW6"/>
    <mergeCell ref="BF6:BF7"/>
    <mergeCell ref="A1:V1"/>
    <mergeCell ref="AU1:BJ1"/>
    <mergeCell ref="AR2:AT2"/>
    <mergeCell ref="A3:C7"/>
    <mergeCell ref="E3:E7"/>
    <mergeCell ref="U3:V3"/>
    <mergeCell ref="AC3:AD3"/>
    <mergeCell ref="AU3:AW7"/>
    <mergeCell ref="H6:H7"/>
    <mergeCell ref="I6:I7"/>
    <mergeCell ref="N5:N7"/>
    <mergeCell ref="BI3:BJ3"/>
    <mergeCell ref="AM5:AT5"/>
    <mergeCell ref="AY5:BF5"/>
    <mergeCell ref="BG5:BW5"/>
    <mergeCell ref="F6:F7"/>
    <mergeCell ref="G6:G7"/>
    <mergeCell ref="AZ6:AZ7"/>
    <mergeCell ref="W6:AD6"/>
    <mergeCell ref="K6:K7"/>
    <mergeCell ref="L6:L7"/>
    <mergeCell ref="M6:M7"/>
    <mergeCell ref="O6:V6"/>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95"/>
  <sheetViews>
    <sheetView view="pageBreakPreview" zoomScaleNormal="50" zoomScaleSheetLayoutView="100" workbookViewId="0">
      <selection activeCell="L37" sqref="L37"/>
    </sheetView>
  </sheetViews>
  <sheetFormatPr defaultColWidth="9.140625" defaultRowHeight="15.75"/>
  <cols>
    <col min="1" max="1" width="2.28515625" style="123" customWidth="1"/>
    <col min="2" max="2" width="26" style="622" customWidth="1"/>
    <col min="3" max="3" width="2.28515625" style="123" customWidth="1"/>
    <col min="4" max="4" width="1.7109375" style="124" customWidth="1"/>
    <col min="5" max="5" width="4.85546875" style="807" customWidth="1"/>
    <col min="6" max="13" width="4" style="807" customWidth="1"/>
    <col min="14" max="21" width="4.85546875" style="807" customWidth="1"/>
    <col min="22" max="22" width="4.140625" style="807" customWidth="1"/>
    <col min="23" max="45" width="4.7109375" style="807" customWidth="1"/>
    <col min="46" max="46" width="4.7109375" style="814" customWidth="1"/>
    <col min="47" max="47" width="2.28515625" style="123" customWidth="1"/>
    <col min="48" max="48" width="26" style="123" customWidth="1"/>
    <col min="49" max="49" width="2.28515625" style="123" customWidth="1"/>
    <col min="50" max="50" width="1.7109375" style="124" customWidth="1"/>
    <col min="51" max="62" width="6.85546875" style="807" customWidth="1"/>
    <col min="63" max="65" width="7.85546875" style="807" customWidth="1"/>
    <col min="66" max="66" width="7.85546875" style="814" customWidth="1"/>
    <col min="67" max="75" width="7.85546875" style="807" customWidth="1"/>
    <col min="76" max="76" width="8.140625" style="814" customWidth="1"/>
    <col min="77" max="16384" width="9.140625" style="807"/>
  </cols>
  <sheetData>
    <row r="1" spans="1:84" s="1323" customFormat="1" ht="35.1" customHeight="1">
      <c r="A1" s="2733" t="s">
        <v>1511</v>
      </c>
      <c r="B1" s="2733"/>
      <c r="C1" s="2733"/>
      <c r="D1" s="2733"/>
      <c r="E1" s="2733"/>
      <c r="F1" s="2733"/>
      <c r="G1" s="2733"/>
      <c r="H1" s="2733"/>
      <c r="I1" s="2733"/>
      <c r="J1" s="2733"/>
      <c r="K1" s="2733"/>
      <c r="L1" s="2733"/>
      <c r="M1" s="2733"/>
      <c r="N1" s="2733"/>
      <c r="O1" s="2733"/>
      <c r="P1" s="2733"/>
      <c r="Q1" s="2733"/>
      <c r="R1" s="2733"/>
      <c r="S1" s="2733"/>
      <c r="T1" s="2733"/>
      <c r="U1" s="2733"/>
      <c r="V1" s="2733"/>
      <c r="W1" s="1322" t="s">
        <v>1435</v>
      </c>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2339"/>
      <c r="AU1" s="2733" t="s">
        <v>1512</v>
      </c>
      <c r="AV1" s="2733"/>
      <c r="AW1" s="2733"/>
      <c r="AX1" s="2733"/>
      <c r="AY1" s="2733"/>
      <c r="AZ1" s="2733"/>
      <c r="BA1" s="2733"/>
      <c r="BB1" s="2733"/>
      <c r="BC1" s="2733"/>
      <c r="BD1" s="2733"/>
      <c r="BE1" s="2733"/>
      <c r="BF1" s="2733"/>
      <c r="BG1" s="2733"/>
      <c r="BH1" s="2733"/>
      <c r="BI1" s="2733"/>
      <c r="BJ1" s="2733"/>
      <c r="BK1" s="1322" t="s">
        <v>1434</v>
      </c>
      <c r="BL1" s="1322"/>
      <c r="BM1" s="1322"/>
      <c r="BN1" s="1322"/>
      <c r="BO1" s="1322"/>
      <c r="BP1" s="1322"/>
      <c r="BQ1" s="1322"/>
      <c r="BR1" s="1322"/>
      <c r="BS1" s="1322"/>
      <c r="BT1" s="1322"/>
      <c r="BU1" s="1322"/>
      <c r="BV1" s="1322"/>
      <c r="BW1" s="1322"/>
      <c r="BX1" s="2339"/>
    </row>
    <row r="2" spans="1:84" ht="15" customHeight="1" thickBot="1">
      <c r="A2" s="807"/>
      <c r="B2" s="119"/>
      <c r="C2" s="103"/>
      <c r="D2" s="104"/>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2763" t="s">
        <v>924</v>
      </c>
      <c r="AS2" s="2763"/>
      <c r="AT2" s="2763"/>
      <c r="AU2" s="807"/>
      <c r="AV2" s="103"/>
      <c r="AW2" s="103"/>
      <c r="AX2" s="104"/>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612"/>
      <c r="BX2" s="612" t="s">
        <v>36</v>
      </c>
    </row>
    <row r="3" spans="1:84" s="478" customFormat="1" ht="15" customHeight="1">
      <c r="A3" s="2621" t="s">
        <v>1</v>
      </c>
      <c r="B3" s="2621"/>
      <c r="C3" s="2621"/>
      <c r="D3" s="1252"/>
      <c r="E3" s="2759" t="s">
        <v>1418</v>
      </c>
      <c r="F3" s="1235"/>
      <c r="G3" s="1235"/>
      <c r="H3" s="1235"/>
      <c r="I3" s="1235"/>
      <c r="J3" s="1235"/>
      <c r="K3" s="477"/>
      <c r="L3" s="477"/>
      <c r="U3" s="2718" t="s">
        <v>1421</v>
      </c>
      <c r="V3" s="2718"/>
      <c r="W3" s="479" t="s">
        <v>329</v>
      </c>
      <c r="AC3" s="2718"/>
      <c r="AD3" s="2718"/>
      <c r="AE3" s="479"/>
      <c r="AK3" s="479"/>
      <c r="AL3" s="479"/>
      <c r="AN3" s="1235"/>
      <c r="AO3" s="1235"/>
      <c r="AP3" s="1235"/>
      <c r="AQ3" s="1235"/>
      <c r="AR3" s="477"/>
      <c r="AT3" s="484"/>
      <c r="AU3" s="2621" t="s">
        <v>1</v>
      </c>
      <c r="AV3" s="2621"/>
      <c r="AW3" s="2621"/>
      <c r="AX3" s="1252"/>
      <c r="AY3" s="1233"/>
      <c r="AZ3" s="1235"/>
      <c r="BA3" s="1235"/>
      <c r="BB3" s="1235"/>
      <c r="BC3" s="1235"/>
      <c r="BD3" s="477"/>
      <c r="BE3" s="1233"/>
      <c r="BF3" s="1233"/>
      <c r="BG3" s="1233"/>
      <c r="BH3" s="1233"/>
      <c r="BI3" s="2718" t="s">
        <v>1421</v>
      </c>
      <c r="BJ3" s="2718"/>
      <c r="BK3" s="479" t="s">
        <v>329</v>
      </c>
      <c r="BN3" s="479"/>
      <c r="BO3" s="479"/>
      <c r="BP3" s="479"/>
      <c r="BV3" s="479"/>
      <c r="BW3" s="1234"/>
      <c r="BX3" s="2719" t="s">
        <v>1420</v>
      </c>
      <c r="BY3" s="484"/>
      <c r="CF3" s="485"/>
    </row>
    <row r="4" spans="1:84" s="478" customFormat="1" ht="15" customHeight="1">
      <c r="A4" s="2622"/>
      <c r="B4" s="2622"/>
      <c r="C4" s="2622"/>
      <c r="D4" s="1360"/>
      <c r="E4" s="2708"/>
      <c r="K4" s="1361"/>
      <c r="L4" s="1361"/>
      <c r="M4" s="1362"/>
      <c r="N4" s="1362"/>
      <c r="O4" s="1362"/>
      <c r="P4" s="1362"/>
      <c r="Q4" s="1362"/>
      <c r="R4" s="1362"/>
      <c r="S4" s="1362"/>
      <c r="T4" s="1362"/>
      <c r="U4" s="1362"/>
      <c r="V4" s="1361"/>
      <c r="W4" s="1362"/>
      <c r="X4" s="1362"/>
      <c r="Y4" s="1362"/>
      <c r="Z4" s="1362"/>
      <c r="AA4" s="1362"/>
      <c r="AB4" s="1362"/>
      <c r="AC4" s="1362"/>
      <c r="AD4" s="1361" t="s">
        <v>1671</v>
      </c>
      <c r="AE4" s="1362" t="s">
        <v>1672</v>
      </c>
      <c r="AF4" s="1362"/>
      <c r="AG4" s="1362"/>
      <c r="AH4" s="1362"/>
      <c r="AI4" s="1362"/>
      <c r="AJ4" s="1362"/>
      <c r="AK4" s="1362"/>
      <c r="AL4" s="1362"/>
      <c r="AM4" s="1362"/>
      <c r="AR4" s="1361"/>
      <c r="AS4" s="1362"/>
      <c r="AT4" s="1362"/>
      <c r="AU4" s="2622"/>
      <c r="AV4" s="2622"/>
      <c r="AW4" s="2622"/>
      <c r="AX4" s="1360"/>
      <c r="AY4" s="2764" t="s">
        <v>1673</v>
      </c>
      <c r="AZ4" s="2765"/>
      <c r="BA4" s="2765"/>
      <c r="BB4" s="2765"/>
      <c r="BC4" s="2765"/>
      <c r="BD4" s="2765"/>
      <c r="BE4" s="2765"/>
      <c r="BF4" s="2765"/>
      <c r="BG4" s="2765"/>
      <c r="BH4" s="2765"/>
      <c r="BI4" s="2765"/>
      <c r="BJ4" s="2765"/>
      <c r="BK4" s="2765"/>
      <c r="BL4" s="2765"/>
      <c r="BM4" s="2765"/>
      <c r="BN4" s="2765"/>
      <c r="BO4" s="2765"/>
      <c r="BP4" s="2765"/>
      <c r="BQ4" s="2765"/>
      <c r="BR4" s="2765"/>
      <c r="BS4" s="2765"/>
      <c r="BT4" s="2765"/>
      <c r="BU4" s="2765"/>
      <c r="BV4" s="2765"/>
      <c r="BW4" s="2766"/>
      <c r="BX4" s="2706"/>
      <c r="BY4" s="484"/>
      <c r="CF4" s="485"/>
    </row>
    <row r="5" spans="1:84" s="478" customFormat="1" ht="15" customHeight="1">
      <c r="A5" s="2622"/>
      <c r="B5" s="2622"/>
      <c r="C5" s="2622"/>
      <c r="D5" s="1360"/>
      <c r="E5" s="2708"/>
      <c r="F5" s="2761" t="s">
        <v>1674</v>
      </c>
      <c r="G5" s="2755"/>
      <c r="H5" s="2755"/>
      <c r="I5" s="2755"/>
      <c r="J5" s="2755"/>
      <c r="K5" s="2755"/>
      <c r="L5" s="2755"/>
      <c r="M5" s="2756"/>
      <c r="N5" s="2760" t="s">
        <v>1688</v>
      </c>
      <c r="O5" s="1364"/>
      <c r="P5" s="1364"/>
      <c r="Q5" s="1364"/>
      <c r="R5" s="1364"/>
      <c r="S5" s="1364"/>
      <c r="T5" s="1364"/>
      <c r="U5" s="1364"/>
      <c r="V5" s="2758" t="s">
        <v>1675</v>
      </c>
      <c r="W5" s="2758"/>
      <c r="X5" s="2758"/>
      <c r="Y5" s="2758"/>
      <c r="Z5" s="2758"/>
      <c r="AA5" s="2758"/>
      <c r="AB5" s="2758"/>
      <c r="AC5" s="2758"/>
      <c r="AD5" s="2758"/>
      <c r="AE5" s="2753" t="s">
        <v>1676</v>
      </c>
      <c r="AF5" s="2753"/>
      <c r="AG5" s="2753"/>
      <c r="AH5" s="2753"/>
      <c r="AI5" s="2753"/>
      <c r="AJ5" s="2753"/>
      <c r="AK5" s="2753"/>
      <c r="AL5" s="2754"/>
      <c r="AM5" s="2760" t="s">
        <v>1677</v>
      </c>
      <c r="AN5" s="2755"/>
      <c r="AO5" s="2755"/>
      <c r="AP5" s="2755"/>
      <c r="AQ5" s="2755"/>
      <c r="AR5" s="2755"/>
      <c r="AS5" s="2755"/>
      <c r="AT5" s="2756"/>
      <c r="AU5" s="2622"/>
      <c r="AV5" s="2622"/>
      <c r="AW5" s="2622"/>
      <c r="AX5" s="1360"/>
      <c r="AY5" s="2760" t="s">
        <v>1678</v>
      </c>
      <c r="AZ5" s="2755"/>
      <c r="BA5" s="2755"/>
      <c r="BB5" s="2755"/>
      <c r="BC5" s="2755"/>
      <c r="BD5" s="2755"/>
      <c r="BE5" s="2755"/>
      <c r="BF5" s="2756"/>
      <c r="BG5" s="2760" t="s">
        <v>1679</v>
      </c>
      <c r="BH5" s="2755"/>
      <c r="BI5" s="2755"/>
      <c r="BJ5" s="2755"/>
      <c r="BK5" s="2755"/>
      <c r="BL5" s="2755"/>
      <c r="BM5" s="2755"/>
      <c r="BN5" s="2755"/>
      <c r="BO5" s="2755"/>
      <c r="BP5" s="2755"/>
      <c r="BQ5" s="2755"/>
      <c r="BR5" s="2755"/>
      <c r="BS5" s="2755"/>
      <c r="BT5" s="2755"/>
      <c r="BU5" s="2755"/>
      <c r="BV5" s="2755"/>
      <c r="BW5" s="2756"/>
      <c r="BX5" s="2706"/>
      <c r="BY5" s="484"/>
    </row>
    <row r="6" spans="1:84" s="478" customFormat="1" ht="15" customHeight="1">
      <c r="A6" s="2622"/>
      <c r="B6" s="2622"/>
      <c r="C6" s="2622"/>
      <c r="D6" s="1360"/>
      <c r="E6" s="2708"/>
      <c r="F6" s="2751" t="s">
        <v>1680</v>
      </c>
      <c r="G6" s="2757" t="s">
        <v>1681</v>
      </c>
      <c r="H6" s="2757" t="s">
        <v>1682</v>
      </c>
      <c r="I6" s="2757" t="s">
        <v>1683</v>
      </c>
      <c r="J6" s="2757" t="s">
        <v>1684</v>
      </c>
      <c r="K6" s="2757" t="s">
        <v>1685</v>
      </c>
      <c r="L6" s="2757" t="s">
        <v>1686</v>
      </c>
      <c r="M6" s="2757" t="s">
        <v>1687</v>
      </c>
      <c r="N6" s="2768"/>
      <c r="O6" s="2760" t="s">
        <v>1689</v>
      </c>
      <c r="P6" s="2755"/>
      <c r="Q6" s="2755"/>
      <c r="R6" s="2755"/>
      <c r="S6" s="2755"/>
      <c r="T6" s="2755"/>
      <c r="U6" s="2755"/>
      <c r="V6" s="2756"/>
      <c r="W6" s="2760" t="s">
        <v>1690</v>
      </c>
      <c r="X6" s="2761"/>
      <c r="Y6" s="2761"/>
      <c r="Z6" s="2761"/>
      <c r="AA6" s="2761"/>
      <c r="AB6" s="2761"/>
      <c r="AC6" s="2761"/>
      <c r="AD6" s="2762"/>
      <c r="AE6" s="2761" t="s">
        <v>1691</v>
      </c>
      <c r="AF6" s="2755"/>
      <c r="AG6" s="2755"/>
      <c r="AH6" s="2755"/>
      <c r="AI6" s="2755"/>
      <c r="AJ6" s="2755"/>
      <c r="AK6" s="2755"/>
      <c r="AL6" s="2756"/>
      <c r="AM6" s="2751" t="s">
        <v>1680</v>
      </c>
      <c r="AN6" s="2757" t="s">
        <v>1681</v>
      </c>
      <c r="AO6" s="2757" t="s">
        <v>1682</v>
      </c>
      <c r="AP6" s="2757" t="s">
        <v>1683</v>
      </c>
      <c r="AQ6" s="2757" t="s">
        <v>1684</v>
      </c>
      <c r="AR6" s="2757" t="s">
        <v>1685</v>
      </c>
      <c r="AS6" s="2757" t="s">
        <v>1686</v>
      </c>
      <c r="AT6" s="2760" t="s">
        <v>1687</v>
      </c>
      <c r="AU6" s="2622"/>
      <c r="AV6" s="2622"/>
      <c r="AW6" s="2622"/>
      <c r="AX6" s="1360"/>
      <c r="AY6" s="2751" t="s">
        <v>1680</v>
      </c>
      <c r="AZ6" s="2757" t="s">
        <v>1681</v>
      </c>
      <c r="BA6" s="2757" t="s">
        <v>1682</v>
      </c>
      <c r="BB6" s="2757" t="s">
        <v>1683</v>
      </c>
      <c r="BC6" s="2757" t="s">
        <v>1684</v>
      </c>
      <c r="BD6" s="2757" t="s">
        <v>1685</v>
      </c>
      <c r="BE6" s="2757" t="s">
        <v>1686</v>
      </c>
      <c r="BF6" s="2757" t="s">
        <v>1687</v>
      </c>
      <c r="BG6" s="2751" t="s">
        <v>1688</v>
      </c>
      <c r="BH6" s="2761" t="s">
        <v>1695</v>
      </c>
      <c r="BI6" s="2761"/>
      <c r="BJ6" s="2761"/>
      <c r="BK6" s="2761"/>
      <c r="BL6" s="2761"/>
      <c r="BM6" s="2761"/>
      <c r="BN6" s="2761"/>
      <c r="BO6" s="2762"/>
      <c r="BP6" s="2760" t="s">
        <v>1713</v>
      </c>
      <c r="BQ6" s="2755"/>
      <c r="BR6" s="2755"/>
      <c r="BS6" s="2755"/>
      <c r="BT6" s="2755"/>
      <c r="BU6" s="2755"/>
      <c r="BV6" s="2755"/>
      <c r="BW6" s="2756"/>
      <c r="BX6" s="2706"/>
      <c r="BY6" s="484"/>
    </row>
    <row r="7" spans="1:84" s="478" customFormat="1" ht="73.5" customHeight="1">
      <c r="A7" s="2623"/>
      <c r="B7" s="2623"/>
      <c r="C7" s="2623"/>
      <c r="D7" s="1378"/>
      <c r="E7" s="2709"/>
      <c r="F7" s="2752"/>
      <c r="G7" s="2752"/>
      <c r="H7" s="2752"/>
      <c r="I7" s="2752"/>
      <c r="J7" s="2752"/>
      <c r="K7" s="2752"/>
      <c r="L7" s="2752"/>
      <c r="M7" s="2752"/>
      <c r="N7" s="2767"/>
      <c r="O7" s="1377" t="s">
        <v>1680</v>
      </c>
      <c r="P7" s="1366" t="s">
        <v>1681</v>
      </c>
      <c r="Q7" s="1366" t="s">
        <v>1682</v>
      </c>
      <c r="R7" s="1366" t="s">
        <v>1683</v>
      </c>
      <c r="S7" s="1366" t="s">
        <v>1684</v>
      </c>
      <c r="T7" s="1366" t="s">
        <v>1685</v>
      </c>
      <c r="U7" s="1366" t="s">
        <v>1686</v>
      </c>
      <c r="V7" s="1366" t="s">
        <v>1687</v>
      </c>
      <c r="W7" s="1377" t="s">
        <v>1680</v>
      </c>
      <c r="X7" s="1366" t="s">
        <v>1681</v>
      </c>
      <c r="Y7" s="1366" t="s">
        <v>1682</v>
      </c>
      <c r="Z7" s="1366" t="s">
        <v>1683</v>
      </c>
      <c r="AA7" s="1366" t="s">
        <v>1684</v>
      </c>
      <c r="AB7" s="1366" t="s">
        <v>1685</v>
      </c>
      <c r="AC7" s="1366" t="s">
        <v>1686</v>
      </c>
      <c r="AD7" s="1366" t="s">
        <v>1715</v>
      </c>
      <c r="AE7" s="1377" t="s">
        <v>1680</v>
      </c>
      <c r="AF7" s="1366" t="s">
        <v>1681</v>
      </c>
      <c r="AG7" s="1366" t="s">
        <v>1682</v>
      </c>
      <c r="AH7" s="1366" t="s">
        <v>1683</v>
      </c>
      <c r="AI7" s="1366" t="s">
        <v>1684</v>
      </c>
      <c r="AJ7" s="1366" t="s">
        <v>1685</v>
      </c>
      <c r="AK7" s="1366" t="s">
        <v>1686</v>
      </c>
      <c r="AL7" s="1366" t="s">
        <v>1687</v>
      </c>
      <c r="AM7" s="2752"/>
      <c r="AN7" s="2752"/>
      <c r="AO7" s="2752"/>
      <c r="AP7" s="2752"/>
      <c r="AQ7" s="2752"/>
      <c r="AR7" s="2752"/>
      <c r="AS7" s="2752"/>
      <c r="AT7" s="2767"/>
      <c r="AU7" s="2623"/>
      <c r="AV7" s="2623"/>
      <c r="AW7" s="2623"/>
      <c r="AX7" s="1378"/>
      <c r="AY7" s="2752"/>
      <c r="AZ7" s="2752"/>
      <c r="BA7" s="2752"/>
      <c r="BB7" s="2752"/>
      <c r="BC7" s="2752"/>
      <c r="BD7" s="2752"/>
      <c r="BE7" s="2752"/>
      <c r="BF7" s="2752"/>
      <c r="BG7" s="2752"/>
      <c r="BH7" s="1378" t="s">
        <v>1680</v>
      </c>
      <c r="BI7" s="1366" t="s">
        <v>1681</v>
      </c>
      <c r="BJ7" s="1366" t="s">
        <v>1682</v>
      </c>
      <c r="BK7" s="1366" t="s">
        <v>1683</v>
      </c>
      <c r="BL7" s="1366" t="s">
        <v>1684</v>
      </c>
      <c r="BM7" s="1366" t="s">
        <v>1685</v>
      </c>
      <c r="BN7" s="1366" t="s">
        <v>1686</v>
      </c>
      <c r="BO7" s="1366" t="s">
        <v>1687</v>
      </c>
      <c r="BP7" s="1377" t="s">
        <v>1680</v>
      </c>
      <c r="BQ7" s="1366" t="s">
        <v>1681</v>
      </c>
      <c r="BR7" s="1366" t="s">
        <v>1682</v>
      </c>
      <c r="BS7" s="1366" t="s">
        <v>1683</v>
      </c>
      <c r="BT7" s="1366" t="s">
        <v>1684</v>
      </c>
      <c r="BU7" s="1366" t="s">
        <v>1685</v>
      </c>
      <c r="BV7" s="1366" t="s">
        <v>1686</v>
      </c>
      <c r="BW7" s="1366" t="s">
        <v>1715</v>
      </c>
      <c r="BX7" s="2707"/>
      <c r="BY7" s="484"/>
    </row>
    <row r="8" spans="1:84" s="111" customFormat="1" ht="12.75" hidden="1" customHeight="1">
      <c r="A8" s="2617" t="s">
        <v>796</v>
      </c>
      <c r="B8" s="2617"/>
      <c r="C8" s="2617"/>
      <c r="D8" s="607"/>
      <c r="E8" s="109">
        <v>299953</v>
      </c>
      <c r="F8" s="110">
        <v>37490</v>
      </c>
      <c r="G8" s="110"/>
      <c r="H8" s="110"/>
      <c r="I8" s="110"/>
      <c r="J8" s="110"/>
      <c r="K8" s="110"/>
      <c r="L8" s="110"/>
      <c r="M8" s="110"/>
      <c r="N8" s="110"/>
      <c r="O8" s="110"/>
      <c r="P8" s="110"/>
      <c r="Q8" s="110"/>
      <c r="R8" s="110"/>
      <c r="S8" s="110"/>
      <c r="T8" s="110"/>
      <c r="U8" s="110"/>
      <c r="V8" s="113"/>
      <c r="W8" s="110"/>
      <c r="X8" s="110"/>
      <c r="Y8" s="110"/>
      <c r="Z8" s="110"/>
      <c r="AA8" s="110"/>
      <c r="AB8" s="110"/>
      <c r="AC8" s="110"/>
      <c r="AD8" s="110"/>
      <c r="AE8" s="110"/>
      <c r="AF8" s="110"/>
      <c r="AG8" s="110"/>
      <c r="AH8" s="110"/>
      <c r="AI8" s="110"/>
      <c r="AJ8" s="110"/>
      <c r="AK8" s="110"/>
      <c r="AL8" s="110"/>
      <c r="AM8" s="110">
        <v>37490</v>
      </c>
      <c r="AN8" s="110"/>
      <c r="AO8" s="110"/>
      <c r="AP8" s="110"/>
      <c r="AQ8" s="110"/>
      <c r="AR8" s="110"/>
      <c r="AS8" s="110"/>
      <c r="AT8" s="110"/>
      <c r="AU8" s="2617" t="s">
        <v>796</v>
      </c>
      <c r="AV8" s="2617"/>
      <c r="AW8" s="2617"/>
      <c r="AX8" s="607"/>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638"/>
    </row>
    <row r="9" spans="1:84" s="111" customFormat="1" ht="12.75" hidden="1" customHeight="1">
      <c r="A9" s="2612" t="s">
        <v>793</v>
      </c>
      <c r="B9" s="2612"/>
      <c r="C9" s="2612"/>
      <c r="D9" s="607"/>
      <c r="E9" s="112">
        <v>245028.31251835014</v>
      </c>
      <c r="F9" s="113">
        <v>35483.060334576927</v>
      </c>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v>35483.060334576927</v>
      </c>
      <c r="AN9" s="113"/>
      <c r="AO9" s="113"/>
      <c r="AP9" s="113"/>
      <c r="AQ9" s="113"/>
      <c r="AR9" s="113"/>
      <c r="AS9" s="113"/>
      <c r="AT9" s="113"/>
      <c r="AU9" s="2612" t="s">
        <v>793</v>
      </c>
      <c r="AV9" s="2612"/>
      <c r="AW9" s="2612"/>
      <c r="AX9" s="607"/>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638"/>
    </row>
    <row r="10" spans="1:84" s="111" customFormat="1" ht="12.75" hidden="1" customHeight="1">
      <c r="A10" s="2612" t="s">
        <v>989</v>
      </c>
      <c r="B10" s="2612"/>
      <c r="C10" s="2612"/>
      <c r="D10" s="607"/>
      <c r="E10" s="112">
        <v>227442</v>
      </c>
      <c r="F10" s="113">
        <v>24036.959999997744</v>
      </c>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v>24036.959999997744</v>
      </c>
      <c r="AN10" s="113"/>
      <c r="AO10" s="113"/>
      <c r="AP10" s="113"/>
      <c r="AQ10" s="113"/>
      <c r="AR10" s="113"/>
      <c r="AS10" s="113"/>
      <c r="AT10" s="113"/>
      <c r="AU10" s="2612" t="s">
        <v>989</v>
      </c>
      <c r="AV10" s="2612"/>
      <c r="AW10" s="2612"/>
      <c r="AX10" s="607"/>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638"/>
    </row>
    <row r="11" spans="1:84" s="111" customFormat="1" ht="12.75" hidden="1" customHeight="1">
      <c r="A11" s="2612" t="s">
        <v>969</v>
      </c>
      <c r="B11" s="2612"/>
      <c r="C11" s="2612"/>
      <c r="D11" s="607"/>
      <c r="E11" s="112">
        <v>228813.06455282218</v>
      </c>
      <c r="F11" s="113">
        <v>28234.936240150477</v>
      </c>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v>28234.936240150477</v>
      </c>
      <c r="AN11" s="113"/>
      <c r="AO11" s="113"/>
      <c r="AP11" s="113"/>
      <c r="AQ11" s="113"/>
      <c r="AR11" s="113"/>
      <c r="AS11" s="113"/>
      <c r="AT11" s="113"/>
      <c r="AU11" s="2612" t="s">
        <v>969</v>
      </c>
      <c r="AV11" s="2612"/>
      <c r="AW11" s="2612"/>
      <c r="AX11" s="607"/>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638"/>
    </row>
    <row r="12" spans="1:84" s="111" customFormat="1" ht="12.75" hidden="1" customHeight="1">
      <c r="A12" s="2612" t="s">
        <v>978</v>
      </c>
      <c r="B12" s="2612"/>
      <c r="C12" s="2612"/>
      <c r="D12" s="607"/>
      <c r="E12" s="112">
        <v>228948.67022142731</v>
      </c>
      <c r="F12" s="113">
        <v>34878.675153735967</v>
      </c>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v>34878.675153735967</v>
      </c>
      <c r="AN12" s="113"/>
      <c r="AO12" s="113"/>
      <c r="AP12" s="113"/>
      <c r="AQ12" s="113"/>
      <c r="AR12" s="113"/>
      <c r="AS12" s="113"/>
      <c r="AT12" s="113"/>
      <c r="AU12" s="2612" t="s">
        <v>978</v>
      </c>
      <c r="AV12" s="2612"/>
      <c r="AW12" s="2612"/>
      <c r="AX12" s="607"/>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638"/>
    </row>
    <row r="13" spans="1:84" s="111" customFormat="1" ht="13.7" hidden="1" customHeight="1">
      <c r="A13" s="2612" t="s">
        <v>794</v>
      </c>
      <c r="B13" s="2612"/>
      <c r="C13" s="2612"/>
      <c r="D13" s="607"/>
      <c r="E13" s="112">
        <v>193925.71732453088</v>
      </c>
      <c r="F13" s="108">
        <v>29297.654461531027</v>
      </c>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v>29297.654461531027</v>
      </c>
      <c r="AN13" s="108"/>
      <c r="AO13" s="108"/>
      <c r="AP13" s="108"/>
      <c r="AQ13" s="108"/>
      <c r="AR13" s="108"/>
      <c r="AS13" s="108"/>
      <c r="AT13" s="113"/>
      <c r="AU13" s="2612" t="s">
        <v>794</v>
      </c>
      <c r="AV13" s="2612"/>
      <c r="AW13" s="2612"/>
      <c r="AX13" s="607"/>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13"/>
      <c r="BY13" s="638"/>
    </row>
    <row r="14" spans="1:84" s="111" customFormat="1" ht="0.75" hidden="1" customHeight="1">
      <c r="A14" s="2612" t="s">
        <v>908</v>
      </c>
      <c r="B14" s="2612"/>
      <c r="C14" s="2612"/>
      <c r="D14" s="607"/>
      <c r="E14" s="112">
        <v>166140.25630622066</v>
      </c>
      <c r="F14" s="108">
        <v>32255.88805542449</v>
      </c>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v>32255.88805542449</v>
      </c>
      <c r="AN14" s="108"/>
      <c r="AO14" s="108"/>
      <c r="AP14" s="108"/>
      <c r="AQ14" s="108"/>
      <c r="AR14" s="108"/>
      <c r="AS14" s="108"/>
      <c r="AT14" s="113"/>
      <c r="AU14" s="2612" t="s">
        <v>908</v>
      </c>
      <c r="AV14" s="2612"/>
      <c r="AW14" s="2612"/>
      <c r="AX14" s="607"/>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13"/>
      <c r="BY14" s="638"/>
    </row>
    <row r="15" spans="1:84" s="111" customFormat="1" ht="13.7" hidden="1" customHeight="1">
      <c r="A15" s="2612" t="s">
        <v>5</v>
      </c>
      <c r="B15" s="2612"/>
      <c r="C15" s="2612"/>
      <c r="D15" s="107"/>
      <c r="E15" s="639">
        <v>155909.24169496537</v>
      </c>
      <c r="F15" s="639">
        <v>26183.888044999865</v>
      </c>
      <c r="G15" s="639"/>
      <c r="H15" s="639"/>
      <c r="I15" s="639"/>
      <c r="J15" s="639"/>
      <c r="K15" s="639"/>
      <c r="L15" s="639"/>
      <c r="M15" s="639"/>
      <c r="N15" s="639"/>
      <c r="O15" s="639"/>
      <c r="P15" s="639"/>
      <c r="Q15" s="639"/>
      <c r="R15" s="639"/>
      <c r="S15" s="639"/>
      <c r="T15" s="639"/>
      <c r="U15" s="639"/>
      <c r="V15" s="639"/>
      <c r="W15" s="639"/>
      <c r="X15" s="639"/>
      <c r="Y15" s="639"/>
      <c r="Z15" s="639"/>
      <c r="AA15" s="639"/>
      <c r="AB15" s="639"/>
      <c r="AC15" s="114" t="s">
        <v>295</v>
      </c>
      <c r="AD15" s="114"/>
      <c r="AE15" s="114"/>
      <c r="AF15" s="639"/>
      <c r="AG15" s="639"/>
      <c r="AH15" s="639"/>
      <c r="AI15" s="639"/>
      <c r="AJ15" s="639"/>
      <c r="AK15" s="114"/>
      <c r="AL15" s="114" t="s">
        <v>295</v>
      </c>
      <c r="AM15" s="639">
        <v>26183.888044999865</v>
      </c>
      <c r="AN15" s="639"/>
      <c r="AO15" s="639"/>
      <c r="AP15" s="639"/>
      <c r="AQ15" s="639"/>
      <c r="AR15" s="639"/>
      <c r="AS15" s="639"/>
      <c r="AT15" s="639"/>
      <c r="AU15" s="2612" t="s">
        <v>5</v>
      </c>
      <c r="AV15" s="2612"/>
      <c r="AW15" s="2612"/>
      <c r="AX15" s="107"/>
      <c r="AY15" s="639"/>
      <c r="AZ15" s="639"/>
      <c r="BA15" s="639"/>
      <c r="BB15" s="639"/>
      <c r="BC15" s="639"/>
      <c r="BD15" s="639"/>
      <c r="BE15" s="639"/>
      <c r="BF15" s="639"/>
      <c r="BG15" s="639"/>
      <c r="BH15" s="639"/>
      <c r="BI15" s="639"/>
      <c r="BJ15" s="639"/>
      <c r="BK15" s="639"/>
      <c r="BL15" s="639"/>
      <c r="BM15" s="639"/>
      <c r="BN15" s="114" t="s">
        <v>295</v>
      </c>
      <c r="BO15" s="114"/>
      <c r="BP15" s="114"/>
      <c r="BQ15" s="639"/>
      <c r="BR15" s="639"/>
      <c r="BS15" s="639"/>
      <c r="BT15" s="639"/>
      <c r="BU15" s="639"/>
      <c r="BV15" s="114"/>
      <c r="BW15" s="114" t="s">
        <v>295</v>
      </c>
      <c r="BX15" s="448"/>
      <c r="BY15" s="638"/>
    </row>
    <row r="16" spans="1:84" s="111" customFormat="1" ht="13.7" hidden="1" customHeight="1">
      <c r="A16" s="2612" t="s">
        <v>979</v>
      </c>
      <c r="B16" s="2612"/>
      <c r="C16" s="2612"/>
      <c r="D16" s="107"/>
      <c r="E16" s="639">
        <v>145594.46687390516</v>
      </c>
      <c r="F16" s="640">
        <v>36044.047107477432</v>
      </c>
      <c r="G16" s="640"/>
      <c r="H16" s="640"/>
      <c r="I16" s="640"/>
      <c r="J16" s="640"/>
      <c r="K16" s="640"/>
      <c r="L16" s="640"/>
      <c r="M16" s="640"/>
      <c r="N16" s="640"/>
      <c r="O16" s="640"/>
      <c r="P16" s="640"/>
      <c r="Q16" s="640"/>
      <c r="R16" s="640"/>
      <c r="S16" s="640"/>
      <c r="T16" s="640"/>
      <c r="U16" s="640"/>
      <c r="V16" s="640"/>
      <c r="W16" s="640"/>
      <c r="X16" s="640"/>
      <c r="Y16" s="640"/>
      <c r="Z16" s="640"/>
      <c r="AA16" s="640"/>
      <c r="AB16" s="640"/>
      <c r="AC16" s="114" t="s">
        <v>295</v>
      </c>
      <c r="AD16" s="114"/>
      <c r="AE16" s="114"/>
      <c r="AF16" s="640"/>
      <c r="AG16" s="640"/>
      <c r="AH16" s="640"/>
      <c r="AI16" s="640"/>
      <c r="AJ16" s="640"/>
      <c r="AK16" s="114"/>
      <c r="AL16" s="114" t="s">
        <v>295</v>
      </c>
      <c r="AM16" s="640">
        <v>36044.047107477432</v>
      </c>
      <c r="AN16" s="640"/>
      <c r="AO16" s="640"/>
      <c r="AP16" s="640"/>
      <c r="AQ16" s="640"/>
      <c r="AR16" s="640"/>
      <c r="AS16" s="640"/>
      <c r="AT16" s="639"/>
      <c r="AU16" s="2612" t="s">
        <v>979</v>
      </c>
      <c r="AV16" s="2612"/>
      <c r="AW16" s="2612"/>
      <c r="AX16" s="107"/>
      <c r="AY16" s="640"/>
      <c r="AZ16" s="640"/>
      <c r="BA16" s="640"/>
      <c r="BB16" s="640"/>
      <c r="BC16" s="640"/>
      <c r="BD16" s="640"/>
      <c r="BE16" s="640"/>
      <c r="BF16" s="640"/>
      <c r="BG16" s="640"/>
      <c r="BH16" s="640"/>
      <c r="BI16" s="640"/>
      <c r="BJ16" s="640"/>
      <c r="BK16" s="640"/>
      <c r="BL16" s="640"/>
      <c r="BM16" s="640"/>
      <c r="BN16" s="114" t="s">
        <v>295</v>
      </c>
      <c r="BO16" s="114"/>
      <c r="BP16" s="114"/>
      <c r="BQ16" s="640"/>
      <c r="BR16" s="640"/>
      <c r="BS16" s="640"/>
      <c r="BT16" s="640"/>
      <c r="BU16" s="640"/>
      <c r="BV16" s="114"/>
      <c r="BW16" s="114" t="s">
        <v>295</v>
      </c>
      <c r="BX16" s="448"/>
      <c r="BY16" s="638"/>
    </row>
    <row r="17" spans="1:94" s="111" customFormat="1" ht="13.7" hidden="1" customHeight="1">
      <c r="A17" s="2612" t="s">
        <v>980</v>
      </c>
      <c r="B17" s="2612"/>
      <c r="C17" s="2612"/>
      <c r="D17" s="107"/>
      <c r="E17" s="639">
        <v>138340.60233372761</v>
      </c>
      <c r="F17" s="639">
        <v>32854.434926279362</v>
      </c>
      <c r="G17" s="639"/>
      <c r="H17" s="639"/>
      <c r="I17" s="639"/>
      <c r="J17" s="639"/>
      <c r="K17" s="639"/>
      <c r="L17" s="639"/>
      <c r="M17" s="639"/>
      <c r="N17" s="639"/>
      <c r="O17" s="639"/>
      <c r="P17" s="639"/>
      <c r="Q17" s="639"/>
      <c r="R17" s="639"/>
      <c r="S17" s="639"/>
      <c r="T17" s="639"/>
      <c r="U17" s="639"/>
      <c r="V17" s="639"/>
      <c r="W17" s="639"/>
      <c r="X17" s="639"/>
      <c r="Y17" s="639"/>
      <c r="Z17" s="639"/>
      <c r="AA17" s="639"/>
      <c r="AB17" s="639"/>
      <c r="AC17" s="114" t="s">
        <v>295</v>
      </c>
      <c r="AD17" s="114"/>
      <c r="AE17" s="114"/>
      <c r="AF17" s="639"/>
      <c r="AG17" s="639"/>
      <c r="AH17" s="639"/>
      <c r="AI17" s="639"/>
      <c r="AJ17" s="639"/>
      <c r="AK17" s="114"/>
      <c r="AL17" s="114" t="s">
        <v>295</v>
      </c>
      <c r="AM17" s="639">
        <v>32854.434926279362</v>
      </c>
      <c r="AN17" s="639"/>
      <c r="AO17" s="639"/>
      <c r="AP17" s="639"/>
      <c r="AQ17" s="639"/>
      <c r="AR17" s="639"/>
      <c r="AS17" s="639"/>
      <c r="AT17" s="639"/>
      <c r="AU17" s="2612" t="s">
        <v>980</v>
      </c>
      <c r="AV17" s="2612"/>
      <c r="AW17" s="2612"/>
      <c r="AX17" s="107"/>
      <c r="AY17" s="639"/>
      <c r="AZ17" s="639"/>
      <c r="BA17" s="639"/>
      <c r="BB17" s="639"/>
      <c r="BC17" s="639"/>
      <c r="BD17" s="639"/>
      <c r="BE17" s="639"/>
      <c r="BF17" s="639"/>
      <c r="BG17" s="639"/>
      <c r="BH17" s="639"/>
      <c r="BI17" s="639"/>
      <c r="BJ17" s="639"/>
      <c r="BK17" s="639"/>
      <c r="BL17" s="639"/>
      <c r="BM17" s="639"/>
      <c r="BN17" s="114" t="s">
        <v>295</v>
      </c>
      <c r="BO17" s="114"/>
      <c r="BP17" s="114"/>
      <c r="BQ17" s="639"/>
      <c r="BR17" s="639"/>
      <c r="BS17" s="639"/>
      <c r="BT17" s="639"/>
      <c r="BU17" s="639"/>
      <c r="BV17" s="114"/>
      <c r="BW17" s="114" t="s">
        <v>295</v>
      </c>
      <c r="BX17" s="448"/>
      <c r="BY17" s="638"/>
    </row>
    <row r="18" spans="1:94" s="111" customFormat="1" ht="14.25" hidden="1" customHeight="1">
      <c r="A18" s="2612" t="s">
        <v>982</v>
      </c>
      <c r="B18" s="2612"/>
      <c r="C18" s="2612"/>
      <c r="D18" s="107"/>
      <c r="E18" s="641">
        <v>138234.84637123178</v>
      </c>
      <c r="F18" s="639">
        <v>32837.650380455758</v>
      </c>
      <c r="G18" s="639"/>
      <c r="H18" s="639"/>
      <c r="I18" s="639"/>
      <c r="J18" s="639"/>
      <c r="K18" s="639"/>
      <c r="L18" s="639"/>
      <c r="M18" s="639"/>
      <c r="N18" s="639"/>
      <c r="O18" s="639"/>
      <c r="P18" s="639"/>
      <c r="Q18" s="639"/>
      <c r="R18" s="639"/>
      <c r="S18" s="639"/>
      <c r="T18" s="639"/>
      <c r="U18" s="639"/>
      <c r="V18" s="639"/>
      <c r="W18" s="639"/>
      <c r="X18" s="639"/>
      <c r="Y18" s="639"/>
      <c r="Z18" s="639"/>
      <c r="AA18" s="639"/>
      <c r="AB18" s="639"/>
      <c r="AC18" s="114" t="s">
        <v>295</v>
      </c>
      <c r="AD18" s="114"/>
      <c r="AE18" s="114"/>
      <c r="AF18" s="639"/>
      <c r="AG18" s="639"/>
      <c r="AH18" s="639"/>
      <c r="AI18" s="639"/>
      <c r="AJ18" s="639"/>
      <c r="AK18" s="114"/>
      <c r="AL18" s="114" t="s">
        <v>295</v>
      </c>
      <c r="AM18" s="639">
        <v>32837.650380455758</v>
      </c>
      <c r="AN18" s="639"/>
      <c r="AO18" s="639"/>
      <c r="AP18" s="639"/>
      <c r="AQ18" s="639"/>
      <c r="AR18" s="639"/>
      <c r="AS18" s="639"/>
      <c r="AT18" s="639"/>
      <c r="AU18" s="2612" t="s">
        <v>982</v>
      </c>
      <c r="AV18" s="2612"/>
      <c r="AW18" s="2612"/>
      <c r="AX18" s="107"/>
      <c r="AY18" s="639"/>
      <c r="AZ18" s="639"/>
      <c r="BA18" s="639"/>
      <c r="BB18" s="639"/>
      <c r="BC18" s="639"/>
      <c r="BD18" s="639"/>
      <c r="BE18" s="639"/>
      <c r="BF18" s="639"/>
      <c r="BG18" s="639"/>
      <c r="BH18" s="639"/>
      <c r="BI18" s="639"/>
      <c r="BJ18" s="639"/>
      <c r="BK18" s="639"/>
      <c r="BL18" s="639"/>
      <c r="BM18" s="639"/>
      <c r="BN18" s="114" t="s">
        <v>295</v>
      </c>
      <c r="BO18" s="114"/>
      <c r="BP18" s="114"/>
      <c r="BQ18" s="639"/>
      <c r="BR18" s="639"/>
      <c r="BS18" s="639"/>
      <c r="BT18" s="639"/>
      <c r="BU18" s="639"/>
      <c r="BV18" s="114"/>
      <c r="BW18" s="114" t="s">
        <v>295</v>
      </c>
      <c r="BX18" s="448"/>
      <c r="BY18" s="638"/>
      <c r="CO18" s="111" t="e">
        <f>#REF!/E18</f>
        <v>#REF!</v>
      </c>
      <c r="CP18" s="111" t="e">
        <f>CO18/12</f>
        <v>#REF!</v>
      </c>
    </row>
    <row r="19" spans="1:94" s="111" customFormat="1" ht="15.75" hidden="1" customHeight="1">
      <c r="A19" s="2612" t="s">
        <v>795</v>
      </c>
      <c r="B19" s="2612"/>
      <c r="C19" s="2612"/>
      <c r="D19" s="107"/>
      <c r="E19" s="640">
        <v>148534.99487466394</v>
      </c>
      <c r="F19" s="639">
        <v>36143.985217942514</v>
      </c>
      <c r="G19" s="639"/>
      <c r="H19" s="639"/>
      <c r="I19" s="639"/>
      <c r="J19" s="639"/>
      <c r="K19" s="114" t="s">
        <v>295</v>
      </c>
      <c r="L19" s="114"/>
      <c r="M19" s="114" t="s">
        <v>295</v>
      </c>
      <c r="N19" s="114"/>
      <c r="O19" s="114" t="s">
        <v>295</v>
      </c>
      <c r="P19" s="114"/>
      <c r="Q19" s="114"/>
      <c r="R19" s="114"/>
      <c r="S19" s="114"/>
      <c r="T19" s="114"/>
      <c r="U19" s="114"/>
      <c r="V19" s="114" t="s">
        <v>295</v>
      </c>
      <c r="W19" s="114" t="s">
        <v>295</v>
      </c>
      <c r="X19" s="114"/>
      <c r="Y19" s="114"/>
      <c r="Z19" s="114"/>
      <c r="AA19" s="114"/>
      <c r="AB19" s="114"/>
      <c r="AC19" s="114" t="s">
        <v>295</v>
      </c>
      <c r="AD19" s="114" t="s">
        <v>295</v>
      </c>
      <c r="AE19" s="114"/>
      <c r="AF19" s="114"/>
      <c r="AG19" s="114"/>
      <c r="AH19" s="114"/>
      <c r="AI19" s="114"/>
      <c r="AJ19" s="114"/>
      <c r="AK19" s="114" t="s">
        <v>295</v>
      </c>
      <c r="AL19" s="114" t="s">
        <v>295</v>
      </c>
      <c r="AM19" s="639">
        <v>29886.464678443583</v>
      </c>
      <c r="AN19" s="639"/>
      <c r="AO19" s="639"/>
      <c r="AP19" s="639"/>
      <c r="AQ19" s="639"/>
      <c r="AR19" s="114" t="s">
        <v>295</v>
      </c>
      <c r="AS19" s="114" t="s">
        <v>112</v>
      </c>
      <c r="AT19" s="448" t="s">
        <v>405</v>
      </c>
      <c r="AU19" s="2612" t="s">
        <v>795</v>
      </c>
      <c r="AV19" s="2612"/>
      <c r="AW19" s="2612"/>
      <c r="AX19" s="107"/>
      <c r="AY19" s="114" t="s">
        <v>405</v>
      </c>
      <c r="AZ19" s="639"/>
      <c r="BA19" s="639"/>
      <c r="BB19" s="639"/>
      <c r="BC19" s="639"/>
      <c r="BD19" s="114" t="s">
        <v>295</v>
      </c>
      <c r="BE19" s="114"/>
      <c r="BF19" s="114" t="s">
        <v>405</v>
      </c>
      <c r="BG19" s="114" t="s">
        <v>405</v>
      </c>
      <c r="BH19" s="114" t="s">
        <v>112</v>
      </c>
      <c r="BI19" s="114"/>
      <c r="BJ19" s="114"/>
      <c r="BK19" s="114"/>
      <c r="BL19" s="114"/>
      <c r="BM19" s="114"/>
      <c r="BN19" s="114" t="s">
        <v>405</v>
      </c>
      <c r="BO19" s="114" t="s">
        <v>405</v>
      </c>
      <c r="BP19" s="114"/>
      <c r="BQ19" s="114"/>
      <c r="BR19" s="114"/>
      <c r="BS19" s="114"/>
      <c r="BT19" s="114"/>
      <c r="BU19" s="114"/>
      <c r="BV19" s="114" t="s">
        <v>405</v>
      </c>
      <c r="BW19" s="114" t="s">
        <v>405</v>
      </c>
      <c r="BX19" s="448"/>
      <c r="BY19" s="638"/>
      <c r="CO19" s="111" t="e">
        <f>#REF!/E19</f>
        <v>#REF!</v>
      </c>
      <c r="CP19" s="111" t="e">
        <f>CO19/12</f>
        <v>#REF!</v>
      </c>
    </row>
    <row r="20" spans="1:94" s="111" customFormat="1" ht="15.75" hidden="1" customHeight="1">
      <c r="A20" s="2612" t="s">
        <v>983</v>
      </c>
      <c r="B20" s="2612"/>
      <c r="C20" s="2612"/>
      <c r="D20" s="107"/>
      <c r="E20" s="640">
        <v>159165.50983377962</v>
      </c>
      <c r="F20" s="639">
        <v>24130.375383116003</v>
      </c>
      <c r="G20" s="639"/>
      <c r="H20" s="639"/>
      <c r="I20" s="639"/>
      <c r="J20" s="639"/>
      <c r="K20" s="114" t="s">
        <v>405</v>
      </c>
      <c r="L20" s="114"/>
      <c r="M20" s="114" t="s">
        <v>405</v>
      </c>
      <c r="N20" s="114"/>
      <c r="O20" s="114" t="s">
        <v>405</v>
      </c>
      <c r="P20" s="114"/>
      <c r="Q20" s="114"/>
      <c r="R20" s="114"/>
      <c r="S20" s="114"/>
      <c r="T20" s="114"/>
      <c r="U20" s="114"/>
      <c r="V20" s="114" t="s">
        <v>405</v>
      </c>
      <c r="W20" s="114" t="s">
        <v>405</v>
      </c>
      <c r="X20" s="114"/>
      <c r="Y20" s="114"/>
      <c r="Z20" s="114"/>
      <c r="AA20" s="114"/>
      <c r="AB20" s="114"/>
      <c r="AC20" s="114" t="s">
        <v>405</v>
      </c>
      <c r="AD20" s="114" t="s">
        <v>405</v>
      </c>
      <c r="AE20" s="114"/>
      <c r="AF20" s="114"/>
      <c r="AG20" s="114"/>
      <c r="AH20" s="114"/>
      <c r="AI20" s="114"/>
      <c r="AJ20" s="114"/>
      <c r="AK20" s="114" t="s">
        <v>405</v>
      </c>
      <c r="AL20" s="114" t="s">
        <v>405</v>
      </c>
      <c r="AM20" s="639">
        <v>21702.780418727059</v>
      </c>
      <c r="AN20" s="639"/>
      <c r="AO20" s="639"/>
      <c r="AP20" s="639"/>
      <c r="AQ20" s="639"/>
      <c r="AR20" s="114" t="s">
        <v>405</v>
      </c>
      <c r="AS20" s="114" t="s">
        <v>112</v>
      </c>
      <c r="AT20" s="448" t="s">
        <v>405</v>
      </c>
      <c r="AU20" s="2612" t="s">
        <v>983</v>
      </c>
      <c r="AV20" s="2612"/>
      <c r="AW20" s="2612"/>
      <c r="AX20" s="107"/>
      <c r="AY20" s="114" t="s">
        <v>405</v>
      </c>
      <c r="AZ20" s="639"/>
      <c r="BA20" s="639"/>
      <c r="BB20" s="639"/>
      <c r="BC20" s="639"/>
      <c r="BD20" s="114" t="s">
        <v>405</v>
      </c>
      <c r="BE20" s="114"/>
      <c r="BF20" s="114" t="s">
        <v>405</v>
      </c>
      <c r="BG20" s="114" t="s">
        <v>405</v>
      </c>
      <c r="BH20" s="114" t="s">
        <v>112</v>
      </c>
      <c r="BI20" s="114"/>
      <c r="BJ20" s="114"/>
      <c r="BK20" s="114"/>
      <c r="BL20" s="114"/>
      <c r="BM20" s="114"/>
      <c r="BN20" s="114" t="s">
        <v>405</v>
      </c>
      <c r="BO20" s="114" t="s">
        <v>405</v>
      </c>
      <c r="BP20" s="114"/>
      <c r="BQ20" s="114"/>
      <c r="BR20" s="114"/>
      <c r="BS20" s="114"/>
      <c r="BT20" s="114"/>
      <c r="BU20" s="114"/>
      <c r="BV20" s="114" t="s">
        <v>405</v>
      </c>
      <c r="BW20" s="114" t="s">
        <v>405</v>
      </c>
      <c r="BX20" s="448"/>
      <c r="BY20" s="638"/>
    </row>
    <row r="21" spans="1:94" s="111" customFormat="1" ht="15.75" hidden="1" customHeight="1">
      <c r="A21" s="2612" t="s">
        <v>909</v>
      </c>
      <c r="B21" s="2612"/>
      <c r="C21" s="2612"/>
      <c r="D21" s="107"/>
      <c r="E21" s="642">
        <v>140111.07516775819</v>
      </c>
      <c r="F21" s="643">
        <v>32600.239730219186</v>
      </c>
      <c r="G21" s="643"/>
      <c r="H21" s="643"/>
      <c r="I21" s="643"/>
      <c r="J21" s="643"/>
      <c r="K21" s="642">
        <v>29167.719711512444</v>
      </c>
      <c r="L21" s="642"/>
      <c r="M21" s="644" t="s">
        <v>405</v>
      </c>
      <c r="N21" s="644" t="s">
        <v>112</v>
      </c>
      <c r="O21" s="644" t="s">
        <v>405</v>
      </c>
      <c r="P21" s="644"/>
      <c r="Q21" s="644"/>
      <c r="R21" s="644"/>
      <c r="S21" s="644"/>
      <c r="T21" s="644"/>
      <c r="U21" s="644"/>
      <c r="V21" s="644" t="s">
        <v>405</v>
      </c>
      <c r="W21" s="642">
        <v>3432.5200187067494</v>
      </c>
      <c r="X21" s="644"/>
      <c r="Y21" s="644"/>
      <c r="Z21" s="644"/>
      <c r="AA21" s="644"/>
      <c r="AB21" s="644"/>
      <c r="AC21" s="644" t="s">
        <v>405</v>
      </c>
      <c r="AD21" s="644" t="s">
        <v>405</v>
      </c>
      <c r="AE21" s="644" t="s">
        <v>295</v>
      </c>
      <c r="AF21" s="644"/>
      <c r="AG21" s="644"/>
      <c r="AH21" s="644"/>
      <c r="AI21" s="644"/>
      <c r="AJ21" s="644"/>
      <c r="AK21" s="644" t="s">
        <v>405</v>
      </c>
      <c r="AL21" s="644" t="s">
        <v>405</v>
      </c>
      <c r="AM21" s="643">
        <v>33082.296229559637</v>
      </c>
      <c r="AN21" s="643"/>
      <c r="AO21" s="643"/>
      <c r="AP21" s="643"/>
      <c r="AQ21" s="643"/>
      <c r="AR21" s="642">
        <v>29167.719711512444</v>
      </c>
      <c r="AS21" s="643">
        <v>15740.066361534833</v>
      </c>
      <c r="AT21" s="553" t="s">
        <v>405</v>
      </c>
      <c r="AU21" s="2612" t="s">
        <v>909</v>
      </c>
      <c r="AV21" s="2612"/>
      <c r="AW21" s="2612"/>
      <c r="AX21" s="107"/>
      <c r="AY21" s="644" t="s">
        <v>405</v>
      </c>
      <c r="AZ21" s="643"/>
      <c r="BA21" s="643"/>
      <c r="BB21" s="643"/>
      <c r="BC21" s="643"/>
      <c r="BD21" s="642">
        <v>29167.719711512444</v>
      </c>
      <c r="BE21" s="644" t="s">
        <v>295</v>
      </c>
      <c r="BF21" s="644" t="s">
        <v>405</v>
      </c>
      <c r="BG21" s="644" t="s">
        <v>405</v>
      </c>
      <c r="BH21" s="643">
        <v>17342.22986802481</v>
      </c>
      <c r="BI21" s="644"/>
      <c r="BJ21" s="644"/>
      <c r="BK21" s="644"/>
      <c r="BL21" s="644"/>
      <c r="BM21" s="644"/>
      <c r="BN21" s="644" t="s">
        <v>405</v>
      </c>
      <c r="BO21" s="644" t="s">
        <v>405</v>
      </c>
      <c r="BP21" s="644" t="s">
        <v>295</v>
      </c>
      <c r="BQ21" s="644"/>
      <c r="BR21" s="644"/>
      <c r="BS21" s="644"/>
      <c r="BT21" s="644"/>
      <c r="BU21" s="644"/>
      <c r="BV21" s="644" t="s">
        <v>405</v>
      </c>
      <c r="BW21" s="644" t="s">
        <v>405</v>
      </c>
      <c r="BX21" s="553"/>
      <c r="BY21" s="638"/>
    </row>
    <row r="22" spans="1:94" s="111" customFormat="1" ht="15.75" hidden="1" customHeight="1">
      <c r="A22" s="2612" t="s">
        <v>984</v>
      </c>
      <c r="B22" s="2612"/>
      <c r="C22" s="2612"/>
      <c r="D22" s="107"/>
      <c r="E22" s="642">
        <v>123945.6041718116</v>
      </c>
      <c r="F22" s="643">
        <v>33082.427888563296</v>
      </c>
      <c r="G22" s="643"/>
      <c r="H22" s="643"/>
      <c r="I22" s="643"/>
      <c r="J22" s="643"/>
      <c r="K22" s="643">
        <v>29776.207046652322</v>
      </c>
      <c r="L22" s="643"/>
      <c r="M22" s="644" t="s">
        <v>405</v>
      </c>
      <c r="N22" s="644" t="s">
        <v>112</v>
      </c>
      <c r="O22" s="644" t="s">
        <v>405</v>
      </c>
      <c r="P22" s="644"/>
      <c r="Q22" s="644"/>
      <c r="R22" s="644"/>
      <c r="S22" s="644"/>
      <c r="T22" s="644"/>
      <c r="U22" s="644"/>
      <c r="V22" s="644" t="s">
        <v>405</v>
      </c>
      <c r="W22" s="643">
        <v>3306.2208419109734</v>
      </c>
      <c r="X22" s="644"/>
      <c r="Y22" s="644"/>
      <c r="Z22" s="644"/>
      <c r="AA22" s="644"/>
      <c r="AB22" s="644"/>
      <c r="AC22" s="644" t="s">
        <v>405</v>
      </c>
      <c r="AD22" s="644" t="s">
        <v>405</v>
      </c>
      <c r="AE22" s="644" t="s">
        <v>295</v>
      </c>
      <c r="AF22" s="644"/>
      <c r="AG22" s="644"/>
      <c r="AH22" s="644"/>
      <c r="AI22" s="644"/>
      <c r="AJ22" s="644"/>
      <c r="AK22" s="644" t="s">
        <v>405</v>
      </c>
      <c r="AL22" s="644" t="s">
        <v>405</v>
      </c>
      <c r="AM22" s="643">
        <v>33113.970969643662</v>
      </c>
      <c r="AN22" s="643"/>
      <c r="AO22" s="643"/>
      <c r="AP22" s="643"/>
      <c r="AQ22" s="643"/>
      <c r="AR22" s="643">
        <v>29776.207046652322</v>
      </c>
      <c r="AS22" s="643">
        <v>16252.332541638199</v>
      </c>
      <c r="AT22" s="553" t="s">
        <v>405</v>
      </c>
      <c r="AU22" s="2612" t="s">
        <v>984</v>
      </c>
      <c r="AV22" s="2612"/>
      <c r="AW22" s="2612"/>
      <c r="AX22" s="107"/>
      <c r="AY22" s="644" t="s">
        <v>405</v>
      </c>
      <c r="AZ22" s="643"/>
      <c r="BA22" s="643"/>
      <c r="BB22" s="643"/>
      <c r="BC22" s="643"/>
      <c r="BD22" s="643">
        <v>29776.207046652322</v>
      </c>
      <c r="BE22" s="644" t="s">
        <v>295</v>
      </c>
      <c r="BF22" s="644" t="s">
        <v>405</v>
      </c>
      <c r="BG22" s="644" t="s">
        <v>405</v>
      </c>
      <c r="BH22" s="643">
        <v>16861.638428005441</v>
      </c>
      <c r="BI22" s="644"/>
      <c r="BJ22" s="644"/>
      <c r="BK22" s="644"/>
      <c r="BL22" s="644"/>
      <c r="BM22" s="644"/>
      <c r="BN22" s="644" t="s">
        <v>405</v>
      </c>
      <c r="BO22" s="644" t="s">
        <v>405</v>
      </c>
      <c r="BP22" s="644" t="s">
        <v>295</v>
      </c>
      <c r="BQ22" s="644"/>
      <c r="BR22" s="644"/>
      <c r="BS22" s="644"/>
      <c r="BT22" s="644"/>
      <c r="BU22" s="644"/>
      <c r="BV22" s="644" t="s">
        <v>405</v>
      </c>
      <c r="BW22" s="644" t="s">
        <v>405</v>
      </c>
      <c r="BX22" s="553"/>
      <c r="BY22" s="638"/>
    </row>
    <row r="23" spans="1:94" s="111" customFormat="1" ht="15.75" hidden="1" customHeight="1">
      <c r="A23" s="2612" t="s">
        <v>985</v>
      </c>
      <c r="B23" s="2612"/>
      <c r="C23" s="2612"/>
      <c r="D23" s="107"/>
      <c r="E23" s="643">
        <v>129748.91678256127</v>
      </c>
      <c r="F23" s="643">
        <v>34351.564106684236</v>
      </c>
      <c r="G23" s="643"/>
      <c r="H23" s="643"/>
      <c r="I23" s="643"/>
      <c r="J23" s="643"/>
      <c r="K23" s="643">
        <v>30675.988261580143</v>
      </c>
      <c r="L23" s="643"/>
      <c r="M23" s="644" t="s">
        <v>295</v>
      </c>
      <c r="N23" s="644" t="s">
        <v>112</v>
      </c>
      <c r="O23" s="644" t="s">
        <v>295</v>
      </c>
      <c r="P23" s="644"/>
      <c r="Q23" s="644"/>
      <c r="R23" s="644"/>
      <c r="S23" s="644"/>
      <c r="T23" s="644"/>
      <c r="U23" s="644"/>
      <c r="V23" s="644" t="s">
        <v>295</v>
      </c>
      <c r="W23" s="553">
        <v>3675.5758451040906</v>
      </c>
      <c r="X23" s="644"/>
      <c r="Y23" s="644"/>
      <c r="Z23" s="644"/>
      <c r="AA23" s="644"/>
      <c r="AB23" s="644"/>
      <c r="AC23" s="644" t="s">
        <v>295</v>
      </c>
      <c r="AD23" s="644" t="s">
        <v>295</v>
      </c>
      <c r="AE23" s="644" t="s">
        <v>295</v>
      </c>
      <c r="AF23" s="644"/>
      <c r="AG23" s="644"/>
      <c r="AH23" s="644"/>
      <c r="AI23" s="644"/>
      <c r="AJ23" s="644"/>
      <c r="AK23" s="644" t="s">
        <v>295</v>
      </c>
      <c r="AL23" s="644" t="s">
        <v>295</v>
      </c>
      <c r="AM23" s="553">
        <v>34030.799470842823</v>
      </c>
      <c r="AN23" s="643"/>
      <c r="AO23" s="643"/>
      <c r="AP23" s="643"/>
      <c r="AQ23" s="643"/>
      <c r="AR23" s="643">
        <v>30675.988261580143</v>
      </c>
      <c r="AS23" s="553">
        <v>16483.941524405644</v>
      </c>
      <c r="AT23" s="553" t="s">
        <v>295</v>
      </c>
      <c r="AU23" s="2612" t="s">
        <v>985</v>
      </c>
      <c r="AV23" s="2612"/>
      <c r="AW23" s="2612"/>
      <c r="AX23" s="107"/>
      <c r="AY23" s="644" t="s">
        <v>295</v>
      </c>
      <c r="AZ23" s="643"/>
      <c r="BA23" s="643"/>
      <c r="BB23" s="643"/>
      <c r="BC23" s="643"/>
      <c r="BD23" s="643">
        <v>30675.988261580143</v>
      </c>
      <c r="BE23" s="644" t="s">
        <v>295</v>
      </c>
      <c r="BF23" s="644" t="s">
        <v>295</v>
      </c>
      <c r="BG23" s="644" t="s">
        <v>295</v>
      </c>
      <c r="BH23" s="553">
        <v>17546.857946437238</v>
      </c>
      <c r="BI23" s="644"/>
      <c r="BJ23" s="644"/>
      <c r="BK23" s="644"/>
      <c r="BL23" s="644"/>
      <c r="BM23" s="644"/>
      <c r="BN23" s="644" t="s">
        <v>295</v>
      </c>
      <c r="BO23" s="644" t="s">
        <v>295</v>
      </c>
      <c r="BP23" s="644" t="s">
        <v>295</v>
      </c>
      <c r="BQ23" s="644"/>
      <c r="BR23" s="644"/>
      <c r="BS23" s="644"/>
      <c r="BT23" s="644"/>
      <c r="BU23" s="644"/>
      <c r="BV23" s="644" t="s">
        <v>295</v>
      </c>
      <c r="BW23" s="644" t="s">
        <v>295</v>
      </c>
      <c r="BX23" s="553"/>
      <c r="BY23" s="638"/>
    </row>
    <row r="24" spans="1:94" s="111" customFormat="1" ht="17.100000000000001" hidden="1" customHeight="1">
      <c r="A24" s="2618" t="s">
        <v>990</v>
      </c>
      <c r="B24" s="2619"/>
      <c r="C24" s="2619"/>
      <c r="D24" s="2620"/>
      <c r="E24" s="648">
        <v>130399.44559872786</v>
      </c>
      <c r="F24" s="648">
        <v>34413.227221651199</v>
      </c>
      <c r="G24" s="648"/>
      <c r="H24" s="648"/>
      <c r="I24" s="648"/>
      <c r="J24" s="648"/>
      <c r="K24" s="648">
        <v>30753.340979085129</v>
      </c>
      <c r="L24" s="648"/>
      <c r="M24" s="649"/>
      <c r="N24" s="646" t="s">
        <v>112</v>
      </c>
      <c r="O24" s="646" t="s">
        <v>295</v>
      </c>
      <c r="P24" s="646"/>
      <c r="Q24" s="646"/>
      <c r="R24" s="646"/>
      <c r="S24" s="646"/>
      <c r="T24" s="646"/>
      <c r="U24" s="646"/>
      <c r="V24" s="646" t="s">
        <v>295</v>
      </c>
      <c r="W24" s="645">
        <v>3659.8862425659786</v>
      </c>
      <c r="X24" s="646"/>
      <c r="Y24" s="646"/>
      <c r="Z24" s="646"/>
      <c r="AA24" s="646"/>
      <c r="AB24" s="646"/>
      <c r="AC24" s="646" t="s">
        <v>295</v>
      </c>
      <c r="AD24" s="646" t="s">
        <v>295</v>
      </c>
      <c r="AE24" s="646" t="s">
        <v>295</v>
      </c>
      <c r="AF24" s="646"/>
      <c r="AG24" s="646"/>
      <c r="AH24" s="646"/>
      <c r="AI24" s="646"/>
      <c r="AJ24" s="646"/>
      <c r="AK24" s="646" t="s">
        <v>295</v>
      </c>
      <c r="AL24" s="646" t="s">
        <v>295</v>
      </c>
      <c r="AM24" s="645">
        <v>33781.319954418243</v>
      </c>
      <c r="AN24" s="648"/>
      <c r="AO24" s="648"/>
      <c r="AP24" s="648"/>
      <c r="AQ24" s="648"/>
      <c r="AR24" s="648">
        <v>30753.340979085129</v>
      </c>
      <c r="AS24" s="645">
        <v>16414.002091678325</v>
      </c>
      <c r="AT24" s="645" t="s">
        <v>295</v>
      </c>
      <c r="AU24" s="2618" t="s">
        <v>990</v>
      </c>
      <c r="AV24" s="2619"/>
      <c r="AW24" s="2619"/>
      <c r="AX24" s="2620"/>
      <c r="AY24" s="646" t="s">
        <v>295</v>
      </c>
      <c r="AZ24" s="648"/>
      <c r="BA24" s="648"/>
      <c r="BB24" s="648"/>
      <c r="BC24" s="648"/>
      <c r="BD24" s="648">
        <v>30753.340979085129</v>
      </c>
      <c r="BE24" s="646" t="s">
        <v>295</v>
      </c>
      <c r="BF24" s="646" t="s">
        <v>295</v>
      </c>
      <c r="BG24" s="646" t="s">
        <v>295</v>
      </c>
      <c r="BH24" s="645">
        <v>17367.31786273987</v>
      </c>
      <c r="BI24" s="646"/>
      <c r="BJ24" s="646"/>
      <c r="BK24" s="646"/>
      <c r="BL24" s="646"/>
      <c r="BM24" s="646"/>
      <c r="BN24" s="646" t="s">
        <v>295</v>
      </c>
      <c r="BO24" s="646" t="s">
        <v>295</v>
      </c>
      <c r="BP24" s="646" t="s">
        <v>295</v>
      </c>
      <c r="BQ24" s="646"/>
      <c r="BR24" s="646"/>
      <c r="BS24" s="646"/>
      <c r="BT24" s="646"/>
      <c r="BU24" s="646"/>
      <c r="BV24" s="646" t="s">
        <v>295</v>
      </c>
      <c r="BW24" s="646" t="s">
        <v>295</v>
      </c>
      <c r="BX24" s="645"/>
      <c r="BY24" s="638"/>
    </row>
    <row r="25" spans="1:94" s="111" customFormat="1" ht="17.100000000000001" hidden="1" customHeight="1">
      <c r="A25" s="2618" t="s">
        <v>1001</v>
      </c>
      <c r="B25" s="2619"/>
      <c r="C25" s="2619"/>
      <c r="D25" s="2620"/>
      <c r="E25" s="648">
        <v>134428.16111243397</v>
      </c>
      <c r="F25" s="646" t="s">
        <v>295</v>
      </c>
      <c r="G25" s="646"/>
      <c r="H25" s="646"/>
      <c r="I25" s="646"/>
      <c r="J25" s="646"/>
      <c r="K25" s="646" t="s">
        <v>295</v>
      </c>
      <c r="L25" s="646"/>
      <c r="M25" s="646" t="s">
        <v>295</v>
      </c>
      <c r="N25" s="646" t="s">
        <v>295</v>
      </c>
      <c r="O25" s="646" t="s">
        <v>295</v>
      </c>
      <c r="P25" s="646"/>
      <c r="Q25" s="646"/>
      <c r="R25" s="646"/>
      <c r="S25" s="646"/>
      <c r="T25" s="646"/>
      <c r="U25" s="646"/>
      <c r="V25" s="646" t="s">
        <v>295</v>
      </c>
      <c r="W25" s="646" t="s">
        <v>295</v>
      </c>
      <c r="X25" s="646"/>
      <c r="Y25" s="646"/>
      <c r="Z25" s="646"/>
      <c r="AA25" s="646"/>
      <c r="AB25" s="646"/>
      <c r="AC25" s="646" t="s">
        <v>295</v>
      </c>
      <c r="AD25" s="646" t="s">
        <v>295</v>
      </c>
      <c r="AE25" s="646" t="s">
        <v>295</v>
      </c>
      <c r="AF25" s="646"/>
      <c r="AG25" s="646"/>
      <c r="AH25" s="646"/>
      <c r="AI25" s="646"/>
      <c r="AJ25" s="646"/>
      <c r="AK25" s="646" t="s">
        <v>295</v>
      </c>
      <c r="AL25" s="646" t="s">
        <v>295</v>
      </c>
      <c r="AM25" s="646" t="s">
        <v>295</v>
      </c>
      <c r="AN25" s="646"/>
      <c r="AO25" s="646"/>
      <c r="AP25" s="646"/>
      <c r="AQ25" s="646"/>
      <c r="AR25" s="646" t="s">
        <v>295</v>
      </c>
      <c r="AS25" s="646" t="s">
        <v>295</v>
      </c>
      <c r="AT25" s="645" t="s">
        <v>295</v>
      </c>
      <c r="AU25" s="2618" t="s">
        <v>1001</v>
      </c>
      <c r="AV25" s="2619"/>
      <c r="AW25" s="2619"/>
      <c r="AX25" s="2620"/>
      <c r="AY25" s="646" t="s">
        <v>295</v>
      </c>
      <c r="AZ25" s="646"/>
      <c r="BA25" s="646"/>
      <c r="BB25" s="646"/>
      <c r="BC25" s="646"/>
      <c r="BD25" s="646" t="s">
        <v>295</v>
      </c>
      <c r="BE25" s="646" t="s">
        <v>295</v>
      </c>
      <c r="BF25" s="646" t="s">
        <v>295</v>
      </c>
      <c r="BG25" s="646" t="s">
        <v>295</v>
      </c>
      <c r="BH25" s="646" t="s">
        <v>295</v>
      </c>
      <c r="BI25" s="646"/>
      <c r="BJ25" s="646"/>
      <c r="BK25" s="646"/>
      <c r="BL25" s="646"/>
      <c r="BM25" s="646"/>
      <c r="BN25" s="646" t="s">
        <v>295</v>
      </c>
      <c r="BO25" s="646" t="s">
        <v>295</v>
      </c>
      <c r="BP25" s="646" t="s">
        <v>295</v>
      </c>
      <c r="BQ25" s="646"/>
      <c r="BR25" s="646"/>
      <c r="BS25" s="646"/>
      <c r="BT25" s="646"/>
      <c r="BU25" s="646"/>
      <c r="BV25" s="646" t="s">
        <v>295</v>
      </c>
      <c r="BW25" s="646" t="s">
        <v>295</v>
      </c>
      <c r="BX25" s="645"/>
      <c r="BY25" s="638"/>
    </row>
    <row r="26" spans="1:94" s="111" customFormat="1" ht="17.100000000000001" hidden="1" customHeight="1">
      <c r="A26" s="2618" t="s">
        <v>1002</v>
      </c>
      <c r="B26" s="2619"/>
      <c r="C26" s="2619"/>
      <c r="D26" s="2620"/>
      <c r="E26" s="648">
        <v>133471.69626538767</v>
      </c>
      <c r="F26" s="648">
        <v>36777.200435699982</v>
      </c>
      <c r="G26" s="648"/>
      <c r="H26" s="648"/>
      <c r="I26" s="648"/>
      <c r="J26" s="648"/>
      <c r="K26" s="648">
        <v>32622.690048071905</v>
      </c>
      <c r="L26" s="648"/>
      <c r="M26" s="646" t="s">
        <v>295</v>
      </c>
      <c r="N26" s="646" t="s">
        <v>295</v>
      </c>
      <c r="O26" s="646" t="s">
        <v>295</v>
      </c>
      <c r="P26" s="646"/>
      <c r="Q26" s="646"/>
      <c r="R26" s="646"/>
      <c r="S26" s="646"/>
      <c r="T26" s="646"/>
      <c r="U26" s="646"/>
      <c r="V26" s="646" t="s">
        <v>295</v>
      </c>
      <c r="W26" s="645">
        <v>4154.5103876281082</v>
      </c>
      <c r="X26" s="646"/>
      <c r="Y26" s="646"/>
      <c r="Z26" s="646"/>
      <c r="AA26" s="646"/>
      <c r="AB26" s="646"/>
      <c r="AC26" s="646" t="s">
        <v>295</v>
      </c>
      <c r="AD26" s="646" t="s">
        <v>295</v>
      </c>
      <c r="AE26" s="646" t="s">
        <v>295</v>
      </c>
      <c r="AF26" s="646"/>
      <c r="AG26" s="646"/>
      <c r="AH26" s="646"/>
      <c r="AI26" s="646"/>
      <c r="AJ26" s="646"/>
      <c r="AK26" s="646" t="s">
        <v>295</v>
      </c>
      <c r="AL26" s="646" t="s">
        <v>295</v>
      </c>
      <c r="AM26" s="645">
        <v>37221.85817660774</v>
      </c>
      <c r="AN26" s="648"/>
      <c r="AO26" s="648"/>
      <c r="AP26" s="648"/>
      <c r="AQ26" s="648"/>
      <c r="AR26" s="648">
        <v>32622.690048071905</v>
      </c>
      <c r="AS26" s="645">
        <v>18723.234325073427</v>
      </c>
      <c r="AT26" s="645" t="s">
        <v>295</v>
      </c>
      <c r="AU26" s="2618" t="s">
        <v>1002</v>
      </c>
      <c r="AV26" s="2619"/>
      <c r="AW26" s="2619"/>
      <c r="AX26" s="2620"/>
      <c r="AY26" s="646" t="s">
        <v>295</v>
      </c>
      <c r="AZ26" s="648"/>
      <c r="BA26" s="648"/>
      <c r="BB26" s="648"/>
      <c r="BC26" s="648"/>
      <c r="BD26" s="648">
        <v>32622.690048071905</v>
      </c>
      <c r="BE26" s="646" t="s">
        <v>295</v>
      </c>
      <c r="BF26" s="646" t="s">
        <v>295</v>
      </c>
      <c r="BG26" s="646" t="s">
        <v>295</v>
      </c>
      <c r="BH26" s="645">
        <v>18498.623851534325</v>
      </c>
      <c r="BI26" s="646"/>
      <c r="BJ26" s="646"/>
      <c r="BK26" s="646"/>
      <c r="BL26" s="646"/>
      <c r="BM26" s="646"/>
      <c r="BN26" s="646" t="s">
        <v>295</v>
      </c>
      <c r="BO26" s="646" t="s">
        <v>295</v>
      </c>
      <c r="BP26" s="646" t="s">
        <v>295</v>
      </c>
      <c r="BQ26" s="646"/>
      <c r="BR26" s="646"/>
      <c r="BS26" s="646"/>
      <c r="BT26" s="646"/>
      <c r="BU26" s="646"/>
      <c r="BV26" s="646" t="s">
        <v>295</v>
      </c>
      <c r="BW26" s="646" t="s">
        <v>295</v>
      </c>
      <c r="BX26" s="645"/>
      <c r="BY26" s="638"/>
    </row>
    <row r="27" spans="1:94" s="111" customFormat="1" ht="17.100000000000001" hidden="1" customHeight="1">
      <c r="A27" s="2618" t="s">
        <v>1003</v>
      </c>
      <c r="B27" s="2619"/>
      <c r="C27" s="2619"/>
      <c r="D27" s="2620"/>
      <c r="E27" s="648">
        <v>131242.65344171703</v>
      </c>
      <c r="F27" s="648">
        <v>35738.166060879819</v>
      </c>
      <c r="G27" s="648"/>
      <c r="H27" s="648"/>
      <c r="I27" s="648"/>
      <c r="J27" s="648"/>
      <c r="K27" s="648">
        <v>31520.722917181229</v>
      </c>
      <c r="L27" s="648"/>
      <c r="M27" s="648" t="s">
        <v>1402</v>
      </c>
      <c r="N27" s="648">
        <v>6189.6597568765692</v>
      </c>
      <c r="O27" s="648">
        <v>11456.13340277295</v>
      </c>
      <c r="P27" s="648"/>
      <c r="Q27" s="648"/>
      <c r="R27" s="648"/>
      <c r="S27" s="648"/>
      <c r="T27" s="648"/>
      <c r="U27" s="648"/>
      <c r="V27" s="648">
        <v>1329.9881353357021</v>
      </c>
      <c r="W27" s="645">
        <v>4217.443143698637</v>
      </c>
      <c r="X27" s="648"/>
      <c r="Y27" s="648"/>
      <c r="Z27" s="648"/>
      <c r="AA27" s="648"/>
      <c r="AB27" s="648"/>
      <c r="AC27" s="645">
        <v>146.00364825908406</v>
      </c>
      <c r="AD27" s="645">
        <v>1312.5096055855486</v>
      </c>
      <c r="AE27" s="645">
        <v>1641.8558302225567</v>
      </c>
      <c r="AF27" s="648"/>
      <c r="AG27" s="648"/>
      <c r="AH27" s="648"/>
      <c r="AI27" s="648"/>
      <c r="AJ27" s="648"/>
      <c r="AK27" s="645">
        <v>1066.4417437993507</v>
      </c>
      <c r="AL27" s="645">
        <v>50.632315832097888</v>
      </c>
      <c r="AM27" s="645">
        <v>36952.056864284896</v>
      </c>
      <c r="AN27" s="648"/>
      <c r="AO27" s="648"/>
      <c r="AP27" s="648"/>
      <c r="AQ27" s="648"/>
      <c r="AR27" s="648">
        <v>31520.722917181229</v>
      </c>
      <c r="AS27" s="645">
        <v>18007.42992330237</v>
      </c>
      <c r="AT27" s="645">
        <v>299.46391409939594</v>
      </c>
      <c r="AU27" s="2618" t="s">
        <v>1003</v>
      </c>
      <c r="AV27" s="2619"/>
      <c r="AW27" s="2619"/>
      <c r="AX27" s="2620"/>
      <c r="AY27" s="645">
        <v>3358.7463562394632</v>
      </c>
      <c r="AZ27" s="648"/>
      <c r="BA27" s="648"/>
      <c r="BB27" s="648"/>
      <c r="BC27" s="648"/>
      <c r="BD27" s="648">
        <v>31520.722917181229</v>
      </c>
      <c r="BE27" s="645">
        <v>5996.2304408118398</v>
      </c>
      <c r="BF27" s="645">
        <v>7662.7471868962266</v>
      </c>
      <c r="BG27" s="645">
        <v>690.24202525543592</v>
      </c>
      <c r="BH27" s="645">
        <v>18944.626940982682</v>
      </c>
      <c r="BI27" s="648"/>
      <c r="BJ27" s="648"/>
      <c r="BK27" s="648"/>
      <c r="BL27" s="648"/>
      <c r="BM27" s="648"/>
      <c r="BN27" s="645">
        <v>586.4619130306005</v>
      </c>
      <c r="BO27" s="645">
        <v>5038.5874307746826</v>
      </c>
      <c r="BP27" s="645">
        <v>7232.9697450579442</v>
      </c>
      <c r="BQ27" s="648"/>
      <c r="BR27" s="648"/>
      <c r="BS27" s="648"/>
      <c r="BT27" s="648"/>
      <c r="BU27" s="648"/>
      <c r="BV27" s="645">
        <v>5853.1535932033694</v>
      </c>
      <c r="BW27" s="645">
        <v>233.45425891607707</v>
      </c>
      <c r="BX27" s="645"/>
      <c r="BY27" s="638"/>
    </row>
    <row r="28" spans="1:94" s="111" customFormat="1" ht="17.100000000000001" hidden="1" customHeight="1">
      <c r="A28" s="2618" t="s">
        <v>1004</v>
      </c>
      <c r="B28" s="2618"/>
      <c r="C28" s="2618"/>
      <c r="D28" s="2668"/>
      <c r="E28" s="648">
        <v>141368.27721894893</v>
      </c>
      <c r="F28" s="648">
        <v>40376.421066085597</v>
      </c>
      <c r="G28" s="648"/>
      <c r="H28" s="648"/>
      <c r="I28" s="648"/>
      <c r="J28" s="648"/>
      <c r="K28" s="648">
        <v>35481.219288156077</v>
      </c>
      <c r="L28" s="648"/>
      <c r="M28" s="648">
        <v>766.84876545175212</v>
      </c>
      <c r="N28" s="648">
        <v>7430.4396595193593</v>
      </c>
      <c r="O28" s="648">
        <v>11876.941514670014</v>
      </c>
      <c r="P28" s="648"/>
      <c r="Q28" s="648"/>
      <c r="R28" s="648"/>
      <c r="S28" s="648"/>
      <c r="T28" s="648"/>
      <c r="U28" s="648"/>
      <c r="V28" s="648">
        <v>1403.2603423912194</v>
      </c>
      <c r="W28" s="645">
        <v>4895.2017779295138</v>
      </c>
      <c r="X28" s="648"/>
      <c r="Y28" s="648"/>
      <c r="Z28" s="648"/>
      <c r="AA28" s="648"/>
      <c r="AB28" s="648"/>
      <c r="AC28" s="645">
        <v>203.90579710144925</v>
      </c>
      <c r="AD28" s="645">
        <v>1618.725244026419</v>
      </c>
      <c r="AE28" s="645">
        <v>1755.9675311506728</v>
      </c>
      <c r="AF28" s="648"/>
      <c r="AG28" s="648"/>
      <c r="AH28" s="648"/>
      <c r="AI28" s="648"/>
      <c r="AJ28" s="648"/>
      <c r="AK28" s="645">
        <v>1287.7909992042919</v>
      </c>
      <c r="AL28" s="645">
        <v>28.812206446684453</v>
      </c>
      <c r="AM28" s="645">
        <v>37269.232333056541</v>
      </c>
      <c r="AN28" s="648"/>
      <c r="AO28" s="648"/>
      <c r="AP28" s="648"/>
      <c r="AQ28" s="648"/>
      <c r="AR28" s="648">
        <v>35481.219288156077</v>
      </c>
      <c r="AS28" s="645">
        <v>18920.560850909438</v>
      </c>
      <c r="AT28" s="645">
        <v>421.38736193261479</v>
      </c>
      <c r="AU28" s="2618" t="s">
        <v>1004</v>
      </c>
      <c r="AV28" s="2618"/>
      <c r="AW28" s="2618"/>
      <c r="AX28" s="2668"/>
      <c r="AY28" s="645">
        <v>3049.4091506434647</v>
      </c>
      <c r="AZ28" s="648"/>
      <c r="BA28" s="648"/>
      <c r="BB28" s="648"/>
      <c r="BC28" s="648"/>
      <c r="BD28" s="648">
        <v>35481.219288156077</v>
      </c>
      <c r="BE28" s="645">
        <v>6190.5230020553863</v>
      </c>
      <c r="BF28" s="645">
        <v>8429.8469094916763</v>
      </c>
      <c r="BG28" s="645">
        <v>829.39442678630144</v>
      </c>
      <c r="BH28" s="645">
        <v>18348.671482147132</v>
      </c>
      <c r="BI28" s="648"/>
      <c r="BJ28" s="648"/>
      <c r="BK28" s="648"/>
      <c r="BL28" s="648"/>
      <c r="BM28" s="648"/>
      <c r="BN28" s="645">
        <v>643.92939221555935</v>
      </c>
      <c r="BO28" s="645">
        <v>4959.295271592463</v>
      </c>
      <c r="BP28" s="645">
        <v>6852.5584430575373</v>
      </c>
      <c r="BQ28" s="648"/>
      <c r="BR28" s="648"/>
      <c r="BS28" s="648"/>
      <c r="BT28" s="648"/>
      <c r="BU28" s="648"/>
      <c r="BV28" s="645">
        <v>5701.1728290389619</v>
      </c>
      <c r="BW28" s="645">
        <v>191.71554624257877</v>
      </c>
      <c r="BX28" s="645"/>
      <c r="BY28" s="638"/>
    </row>
    <row r="29" spans="1:94" s="111" customFormat="1" ht="17.100000000000001" hidden="1" customHeight="1">
      <c r="A29" s="2618" t="s">
        <v>1005</v>
      </c>
      <c r="B29" s="2618"/>
      <c r="C29" s="2618"/>
      <c r="D29" s="2668"/>
      <c r="E29" s="648">
        <v>138847.41528557913</v>
      </c>
      <c r="F29" s="648">
        <v>41197.054414681719</v>
      </c>
      <c r="G29" s="648"/>
      <c r="H29" s="648"/>
      <c r="I29" s="648"/>
      <c r="J29" s="648"/>
      <c r="K29" s="648">
        <v>36038.912502070314</v>
      </c>
      <c r="L29" s="648"/>
      <c r="M29" s="648">
        <v>983.79901210529624</v>
      </c>
      <c r="N29" s="648">
        <v>6946.7841732304105</v>
      </c>
      <c r="O29" s="648">
        <v>11703.358702067888</v>
      </c>
      <c r="P29" s="648"/>
      <c r="Q29" s="648"/>
      <c r="R29" s="648"/>
      <c r="S29" s="648"/>
      <c r="T29" s="648"/>
      <c r="U29" s="648"/>
      <c r="V29" s="648">
        <v>1705.1058689892645</v>
      </c>
      <c r="W29" s="645">
        <v>5158.1419126114051</v>
      </c>
      <c r="X29" s="648"/>
      <c r="Y29" s="648"/>
      <c r="Z29" s="648"/>
      <c r="AA29" s="648"/>
      <c r="AB29" s="648"/>
      <c r="AC29" s="645">
        <v>309.45418184058059</v>
      </c>
      <c r="AD29" s="645">
        <v>1768.2635013987331</v>
      </c>
      <c r="AE29" s="645">
        <v>1658.7305922706355</v>
      </c>
      <c r="AF29" s="648"/>
      <c r="AG29" s="648"/>
      <c r="AH29" s="648"/>
      <c r="AI29" s="648"/>
      <c r="AJ29" s="648"/>
      <c r="AK29" s="645">
        <v>1374.6080998577568</v>
      </c>
      <c r="AL29" s="645">
        <v>47.085537243702632</v>
      </c>
      <c r="AM29" s="645">
        <v>39327.460588000205</v>
      </c>
      <c r="AN29" s="648"/>
      <c r="AO29" s="648"/>
      <c r="AP29" s="648"/>
      <c r="AQ29" s="648"/>
      <c r="AR29" s="648">
        <v>36038.912502070314</v>
      </c>
      <c r="AS29" s="645">
        <v>21666.432123699178</v>
      </c>
      <c r="AT29" s="645">
        <v>736.19499679151363</v>
      </c>
      <c r="AU29" s="2618" t="s">
        <v>1005</v>
      </c>
      <c r="AV29" s="2618"/>
      <c r="AW29" s="2618"/>
      <c r="AX29" s="2668"/>
      <c r="AY29" s="645">
        <v>3307.9935318721459</v>
      </c>
      <c r="AZ29" s="648"/>
      <c r="BA29" s="648"/>
      <c r="BB29" s="648"/>
      <c r="BC29" s="648"/>
      <c r="BD29" s="648">
        <v>36038.912502070314</v>
      </c>
      <c r="BE29" s="645">
        <v>6619.8707735134749</v>
      </c>
      <c r="BF29" s="645">
        <v>9979.5479325617016</v>
      </c>
      <c r="BG29" s="645">
        <v>1022.8248889603675</v>
      </c>
      <c r="BH29" s="645">
        <v>17661.028464300958</v>
      </c>
      <c r="BI29" s="648"/>
      <c r="BJ29" s="648"/>
      <c r="BK29" s="648"/>
      <c r="BL29" s="648"/>
      <c r="BM29" s="648"/>
      <c r="BN29" s="645">
        <v>691.05851796347542</v>
      </c>
      <c r="BO29" s="645">
        <v>4751.6715609288749</v>
      </c>
      <c r="BP29" s="645">
        <v>6287.7301288130038</v>
      </c>
      <c r="BQ29" s="648"/>
      <c r="BR29" s="648"/>
      <c r="BS29" s="648"/>
      <c r="BT29" s="648"/>
      <c r="BU29" s="648"/>
      <c r="BV29" s="645">
        <v>5613.9694110910705</v>
      </c>
      <c r="BW29" s="645">
        <v>316.59884550457059</v>
      </c>
      <c r="BX29" s="645"/>
      <c r="BY29" s="638"/>
    </row>
    <row r="30" spans="1:94" s="111" customFormat="1" ht="15" customHeight="1">
      <c r="A30" s="2618" t="s">
        <v>1422</v>
      </c>
      <c r="B30" s="2618"/>
      <c r="C30" s="2618"/>
      <c r="D30" s="2668"/>
      <c r="E30" s="1418">
        <f>'35.'!E30</f>
        <v>8.8600869868189367</v>
      </c>
      <c r="F30" s="1418">
        <f>'35.'!F30</f>
        <v>1.5481837606420479</v>
      </c>
      <c r="G30" s="1418">
        <f>'35.'!G30</f>
        <v>1.6190250055914826E-3</v>
      </c>
      <c r="H30" s="1418">
        <f>'35.'!H30</f>
        <v>1.4470945630330781E-2</v>
      </c>
      <c r="I30" s="1418">
        <f>'35.'!I30</f>
        <v>0.16895050755152907</v>
      </c>
      <c r="J30" s="1418">
        <f>'35.'!J30</f>
        <v>0.34513032577027491</v>
      </c>
      <c r="K30" s="1418">
        <f>'35.'!K30</f>
        <v>0.52576454103031234</v>
      </c>
      <c r="L30" s="1418">
        <f>'35.'!L30</f>
        <v>0.39577503859003227</v>
      </c>
      <c r="M30" s="1418">
        <f>'35.'!M30</f>
        <v>9.647337706397037E-2</v>
      </c>
      <c r="N30" s="1418">
        <f>'35.'!N30</f>
        <v>3.4966838889965821</v>
      </c>
      <c r="O30" s="1418">
        <f>'35.'!O30</f>
        <v>0.79715124775552482</v>
      </c>
      <c r="P30" s="1418">
        <f>'35.'!P30</f>
        <v>0</v>
      </c>
      <c r="Q30" s="1418">
        <f>'35.'!Q30</f>
        <v>2.3857733465318727E-2</v>
      </c>
      <c r="R30" s="1418">
        <f>'35.'!R30</f>
        <v>0.11874553376660191</v>
      </c>
      <c r="S30" s="1418">
        <f>'35.'!S30</f>
        <v>0.20221717675527895</v>
      </c>
      <c r="T30" s="1418">
        <f>'35.'!T30</f>
        <v>0.22771937914433885</v>
      </c>
      <c r="U30" s="1418">
        <f>'35.'!U30</f>
        <v>0.1379164849748572</v>
      </c>
      <c r="V30" s="1418">
        <f>'35.'!V30</f>
        <v>8.6694939649131816E-2</v>
      </c>
      <c r="W30" s="1419">
        <f>'35.'!W30</f>
        <v>0.98758333293793465</v>
      </c>
      <c r="X30" s="1418">
        <f>'35.'!X30</f>
        <v>0</v>
      </c>
      <c r="Y30" s="1418">
        <f>'35.'!Y30</f>
        <v>7.6891989300693049E-3</v>
      </c>
      <c r="Z30" s="1418">
        <f>'35.'!Z30</f>
        <v>0.13043047516435641</v>
      </c>
      <c r="AA30" s="1418">
        <f>'35.'!AA30</f>
        <v>0.31916086464631421</v>
      </c>
      <c r="AB30" s="1418">
        <f>'35.'!AB30</f>
        <v>0.34202212660219339</v>
      </c>
      <c r="AC30" s="1419">
        <f>'35.'!AC30</f>
        <v>0.16458369197067008</v>
      </c>
      <c r="AD30" s="1419">
        <f>'35.'!AD30</f>
        <v>2.3696975624331512E-2</v>
      </c>
      <c r="AE30" s="1419">
        <f>'35.'!AE30</f>
        <v>1.7119493083031245</v>
      </c>
      <c r="AF30" s="1418">
        <f>'35.'!AF30</f>
        <v>2.1862788617012375E-3</v>
      </c>
      <c r="AG30" s="1418">
        <f>'35.'!AG30</f>
        <v>0.10522449714333394</v>
      </c>
      <c r="AH30" s="1418">
        <f>'35.'!AH30</f>
        <v>0.58760738169957616</v>
      </c>
      <c r="AI30" s="1418">
        <f>'35.'!AI30</f>
        <v>0.50319479078752027</v>
      </c>
      <c r="AJ30" s="1418">
        <f>'35.'!AJ30</f>
        <v>0.33756501326129074</v>
      </c>
      <c r="AK30" s="1419">
        <f>'35.'!AK30</f>
        <v>0.14646696258798092</v>
      </c>
      <c r="AL30" s="1419">
        <f>'35.'!AL30</f>
        <v>2.9704383961717554E-2</v>
      </c>
      <c r="AM30" s="1419">
        <f>'35.'!AM30</f>
        <v>1.1744102150167877</v>
      </c>
      <c r="AN30" s="1418">
        <f>'35.'!AN30</f>
        <v>3.7461595428359257E-3</v>
      </c>
      <c r="AO30" s="1418">
        <f>'35.'!AO30</f>
        <v>5.494053238386537E-2</v>
      </c>
      <c r="AP30" s="1418">
        <f>'35.'!AP30</f>
        <v>0.34691229924027955</v>
      </c>
      <c r="AQ30" s="1418">
        <f>'35.'!AQ30</f>
        <v>0.37265688745212655</v>
      </c>
      <c r="AR30" s="1418">
        <f>'35.'!AR30</f>
        <v>0.28871255603261203</v>
      </c>
      <c r="AS30" s="1419">
        <f>'35.'!AS30</f>
        <v>9.4733068346087385E-2</v>
      </c>
      <c r="AT30" s="1419">
        <f>'35.'!AT30</f>
        <v>1.2708712018978953E-2</v>
      </c>
      <c r="AU30" s="2618" t="s">
        <v>1422</v>
      </c>
      <c r="AV30" s="2618"/>
      <c r="AW30" s="2618"/>
      <c r="AX30" s="2668"/>
      <c r="AY30" s="1426">
        <f>'35.'!AY30</f>
        <v>0.36565225869731782</v>
      </c>
      <c r="AZ30" s="1425">
        <f>'35.'!AZ30</f>
        <v>1.6560541670584499E-3</v>
      </c>
      <c r="BA30" s="1425">
        <f>'35.'!BA30</f>
        <v>1.6727310666772428E-2</v>
      </c>
      <c r="BB30" s="1425">
        <f>'35.'!BB30</f>
        <v>5.6804646546031325E-2</v>
      </c>
      <c r="BC30" s="1425">
        <f>'35.'!BC30</f>
        <v>0.12909187329606395</v>
      </c>
      <c r="BD30" s="1425">
        <f>'35.'!BD30</f>
        <v>9.4672966863721092E-2</v>
      </c>
      <c r="BE30" s="1426">
        <f>'35.'!BE30</f>
        <v>5.5092095693776891E-2</v>
      </c>
      <c r="BF30" s="1426">
        <f>'35.'!BF30</f>
        <v>1.1607311463893821E-2</v>
      </c>
      <c r="BG30" s="1426">
        <f>'35.'!BG30</f>
        <v>2.125730295988987</v>
      </c>
      <c r="BH30" s="1426">
        <f>'35.'!BH30</f>
        <v>1.0370412429763589</v>
      </c>
      <c r="BI30" s="1425">
        <f>'35.'!BI30</f>
        <v>5.2518815762849706E-4</v>
      </c>
      <c r="BJ30" s="1425">
        <f>'35.'!BJ30</f>
        <v>2.8223615748213648E-2</v>
      </c>
      <c r="BK30" s="1425">
        <f>'35.'!BK30</f>
        <v>0.15521161275987252</v>
      </c>
      <c r="BL30" s="1425">
        <f>'35.'!BL30</f>
        <v>0.27237946311867695</v>
      </c>
      <c r="BM30" s="1425">
        <f>'35.'!BM30</f>
        <v>0.31920158768791662</v>
      </c>
      <c r="BN30" s="1426">
        <f>'35.'!BN30</f>
        <v>0.21436523137128463</v>
      </c>
      <c r="BO30" s="1426">
        <f>'35.'!BO30</f>
        <v>4.7134544132765986E-2</v>
      </c>
      <c r="BP30" s="1426">
        <f>'35.'!BP30</f>
        <v>1.0886890530126299</v>
      </c>
      <c r="BQ30" s="1425">
        <f>'35.'!BQ30</f>
        <v>4.3576607539539498E-3</v>
      </c>
      <c r="BR30" s="1425">
        <f>'35.'!BR30</f>
        <v>5.4119373004009513E-2</v>
      </c>
      <c r="BS30" s="1425">
        <f>'35.'!BS30</f>
        <v>0.21723661474656322</v>
      </c>
      <c r="BT30" s="1425">
        <f>'35.'!BT30</f>
        <v>0.31101790058466133</v>
      </c>
      <c r="BU30" s="1425">
        <f>'35.'!BU30</f>
        <v>0.29960094948688215</v>
      </c>
      <c r="BV30" s="1426">
        <f>'35.'!BV30</f>
        <v>0.17305525730736585</v>
      </c>
      <c r="BW30" s="1426">
        <f>'35.'!BW30</f>
        <v>2.9301297129193958E-2</v>
      </c>
      <c r="BX30" s="1426">
        <f>'35.'!BX30</f>
        <v>0.14942656747722646</v>
      </c>
      <c r="BY30" s="638"/>
    </row>
    <row r="31" spans="1:94" ht="15" customHeight="1">
      <c r="A31" s="2641" t="s">
        <v>1424</v>
      </c>
      <c r="B31" s="2641"/>
      <c r="C31" s="2641"/>
      <c r="D31" s="107"/>
      <c r="E31" s="1420"/>
      <c r="F31" s="1422"/>
      <c r="G31" s="1422"/>
      <c r="H31" s="1422"/>
      <c r="I31" s="1422"/>
      <c r="J31" s="1422"/>
      <c r="K31" s="1422"/>
      <c r="L31" s="1422"/>
      <c r="M31" s="1422"/>
      <c r="N31" s="1422"/>
      <c r="O31" s="1422"/>
      <c r="P31" s="1422"/>
      <c r="Q31" s="1422"/>
      <c r="R31" s="1422"/>
      <c r="S31" s="1422"/>
      <c r="T31" s="1422"/>
      <c r="U31" s="1422"/>
      <c r="V31" s="1422"/>
      <c r="W31" s="1423"/>
      <c r="X31" s="1422"/>
      <c r="Y31" s="1422"/>
      <c r="Z31" s="1422"/>
      <c r="AA31" s="1422"/>
      <c r="AB31" s="1422"/>
      <c r="AC31" s="1423"/>
      <c r="AD31" s="1423"/>
      <c r="AE31" s="1423"/>
      <c r="AF31" s="1422"/>
      <c r="AG31" s="1422"/>
      <c r="AH31" s="1422"/>
      <c r="AI31" s="1422"/>
      <c r="AJ31" s="1422"/>
      <c r="AK31" s="1423"/>
      <c r="AL31" s="1423"/>
      <c r="AM31" s="1423"/>
      <c r="AN31" s="1422"/>
      <c r="AO31" s="1422"/>
      <c r="AP31" s="1422"/>
      <c r="AQ31" s="1422"/>
      <c r="AR31" s="1422"/>
      <c r="AS31" s="1423"/>
      <c r="AT31" s="2402"/>
      <c r="AU31" s="2641" t="s">
        <v>1424</v>
      </c>
      <c r="AV31" s="2641"/>
      <c r="AW31" s="2641"/>
      <c r="AX31" s="107"/>
      <c r="AY31" s="1430"/>
      <c r="AZ31" s="1429"/>
      <c r="BA31" s="1429"/>
      <c r="BB31" s="1429"/>
      <c r="BC31" s="1429"/>
      <c r="BD31" s="1429"/>
      <c r="BE31" s="1430"/>
      <c r="BF31" s="1430"/>
      <c r="BG31" s="1430"/>
      <c r="BH31" s="1430"/>
      <c r="BI31" s="1429"/>
      <c r="BJ31" s="1429"/>
      <c r="BK31" s="1429"/>
      <c r="BL31" s="1429"/>
      <c r="BM31" s="1429"/>
      <c r="BN31" s="1430"/>
      <c r="BO31" s="1430"/>
      <c r="BP31" s="1430"/>
      <c r="BQ31" s="1429"/>
      <c r="BR31" s="1429"/>
      <c r="BS31" s="1429"/>
      <c r="BT31" s="1429"/>
      <c r="BU31" s="1429"/>
      <c r="BV31" s="1430"/>
      <c r="BW31" s="1430"/>
      <c r="BX31" s="1431"/>
    </row>
    <row r="32" spans="1:94" ht="15" customHeight="1">
      <c r="A32" s="1244"/>
      <c r="B32" s="192" t="s">
        <v>1436</v>
      </c>
      <c r="C32" s="1244"/>
      <c r="D32" s="811"/>
      <c r="E32" s="1817">
        <f>'35.'!CA64</f>
        <v>2.9130933991487953</v>
      </c>
      <c r="F32" s="1421">
        <f>'35.'!CB64</f>
        <v>0.68973380159528741</v>
      </c>
      <c r="G32" s="1421">
        <f>'35.'!CC64</f>
        <v>2.0271399460510585E-3</v>
      </c>
      <c r="H32" s="1421">
        <f>'35.'!CD64</f>
        <v>6.635217703329776E-3</v>
      </c>
      <c r="I32" s="1421">
        <f>'35.'!CE64</f>
        <v>7.1385778148052192E-2</v>
      </c>
      <c r="J32" s="1421">
        <f>'35.'!CF64</f>
        <v>0.14658732158637641</v>
      </c>
      <c r="K32" s="1421">
        <f>'35.'!CG64</f>
        <v>0.24938892904599999</v>
      </c>
      <c r="L32" s="1421">
        <f>'35.'!CH64</f>
        <v>0.16416111207911716</v>
      </c>
      <c r="M32" s="1421">
        <f>'35.'!CI64</f>
        <v>4.9548303086361802E-2</v>
      </c>
      <c r="N32" s="1421">
        <f>'35.'!CJ64</f>
        <v>0.95457292622274148</v>
      </c>
      <c r="O32" s="1421">
        <f>'35.'!CK64</f>
        <v>0.44114014593994938</v>
      </c>
      <c r="P32" s="1421">
        <f>'35.'!CL64</f>
        <v>0</v>
      </c>
      <c r="Q32" s="1421">
        <f>'35.'!CM64</f>
        <v>1.2691191843347161E-3</v>
      </c>
      <c r="R32" s="1421">
        <f>'35.'!CN64</f>
        <v>5.762939434995374E-2</v>
      </c>
      <c r="S32" s="1421">
        <f>'35.'!CO64</f>
        <v>0.1015219695204387</v>
      </c>
      <c r="T32" s="1421">
        <f>'35.'!CP64</f>
        <v>0.13787265649107472</v>
      </c>
      <c r="U32" s="1421">
        <f>'35.'!CQ64</f>
        <v>8.4830621052906202E-2</v>
      </c>
      <c r="V32" s="1421">
        <f>'35.'!CR64</f>
        <v>5.8016385341242024E-2</v>
      </c>
      <c r="W32" s="1421">
        <f>'35.'!CS64</f>
        <v>0.31771924922230527</v>
      </c>
      <c r="X32" s="1421">
        <f>'35.'!CT64</f>
        <v>0</v>
      </c>
      <c r="Y32" s="1421">
        <f>'35.'!CU64</f>
        <v>3.1224382246124471E-3</v>
      </c>
      <c r="Z32" s="1421">
        <f>'35.'!CV64</f>
        <v>3.9925442576958174E-2</v>
      </c>
      <c r="AA32" s="1421">
        <f>'35.'!CW64</f>
        <v>0.11596600440773894</v>
      </c>
      <c r="AB32" s="1421">
        <f>'35.'!CX64</f>
        <v>0.10081614199107299</v>
      </c>
      <c r="AC32" s="1421">
        <f>'35.'!CY64</f>
        <v>5.1687172633304621E-2</v>
      </c>
      <c r="AD32" s="1421">
        <f>'35.'!CZ64</f>
        <v>6.2020493886179116E-3</v>
      </c>
      <c r="AE32" s="1421">
        <f>'35.'!DA64</f>
        <v>0.19571353106048842</v>
      </c>
      <c r="AF32" s="1421">
        <f>'35.'!DB64</f>
        <v>8.6622821967875417E-4</v>
      </c>
      <c r="AG32" s="1421">
        <f>'35.'!DC64</f>
        <v>4.4575915902138885E-3</v>
      </c>
      <c r="AH32" s="1421">
        <f>'35.'!DD64</f>
        <v>6.4838771675699514E-2</v>
      </c>
      <c r="AI32" s="1421">
        <f>'35.'!DE64</f>
        <v>5.8507097273379369E-2</v>
      </c>
      <c r="AJ32" s="1421">
        <f>'35.'!DF64</f>
        <v>3.9881243981345106E-2</v>
      </c>
      <c r="AK32" s="1421">
        <f>'35.'!DG64</f>
        <v>1.5569947230737978E-2</v>
      </c>
      <c r="AL32" s="1421">
        <f>'35.'!DH64</f>
        <v>1.1592651089433815E-2</v>
      </c>
      <c r="AM32" s="1421">
        <f>'35.'!DI64</f>
        <v>0.41355872329126475</v>
      </c>
      <c r="AN32" s="1421">
        <f>'35.'!DJ64</f>
        <v>3.1545502341676734E-3</v>
      </c>
      <c r="AO32" s="1421">
        <f>'35.'!DK64</f>
        <v>1.9890169643325437E-2</v>
      </c>
      <c r="AP32" s="1421">
        <f>'35.'!DL64</f>
        <v>0.10796406507609688</v>
      </c>
      <c r="AQ32" s="1421">
        <f>'35.'!DM64</f>
        <v>0.12101325893896364</v>
      </c>
      <c r="AR32" s="1421">
        <f>'35.'!DN64</f>
        <v>0.11432343791922128</v>
      </c>
      <c r="AS32" s="1421">
        <f>'35.'!DO64</f>
        <v>4.1957090468167223E-2</v>
      </c>
      <c r="AT32" s="1421">
        <f>'35.'!DP64</f>
        <v>5.2561510113225554E-3</v>
      </c>
      <c r="AU32" s="1477"/>
      <c r="AV32" s="192" t="s">
        <v>1436</v>
      </c>
      <c r="AW32" s="1477"/>
      <c r="AX32" s="811"/>
      <c r="AY32" s="1430">
        <f>'35.'!DQ64</f>
        <v>0.11777363273429815</v>
      </c>
      <c r="AZ32" s="1431">
        <f>'35.'!DR64</f>
        <v>0</v>
      </c>
      <c r="BA32" s="1431">
        <f>'35.'!DS64</f>
        <v>1.8382941543559964E-3</v>
      </c>
      <c r="BB32" s="1431">
        <f>'35.'!DT64</f>
        <v>1.6023536952121473E-2</v>
      </c>
      <c r="BC32" s="1431">
        <f>'35.'!DU64</f>
        <v>4.8479456121372194E-2</v>
      </c>
      <c r="BD32" s="1431">
        <f>'35.'!DV64</f>
        <v>2.950583185928847E-2</v>
      </c>
      <c r="BE32" s="1431">
        <f>'35.'!DW64</f>
        <v>1.5135187456541582E-2</v>
      </c>
      <c r="BF32" s="1431">
        <f>'35.'!DX64</f>
        <v>6.7913261906184293E-3</v>
      </c>
      <c r="BG32" s="1431">
        <f>'35.'!DY64</f>
        <v>0.55834745960712817</v>
      </c>
      <c r="BH32" s="1431">
        <f>'35.'!DZ64</f>
        <v>0.27265028790508289</v>
      </c>
      <c r="BI32" s="1431">
        <f>'35.'!EA64</f>
        <v>0</v>
      </c>
      <c r="BJ32" s="1431">
        <f>'35.'!EB64</f>
        <v>5.3155937420149733E-3</v>
      </c>
      <c r="BK32" s="1431">
        <f>'35.'!EC64</f>
        <v>3.2015938370052947E-2</v>
      </c>
      <c r="BL32" s="1431">
        <f>'35.'!ED64</f>
        <v>5.4495916491092047E-2</v>
      </c>
      <c r="BM32" s="1431">
        <f>'35.'!EE64</f>
        <v>8.4711326505070059E-2</v>
      </c>
      <c r="BN32" s="1431">
        <f>'35.'!EF64</f>
        <v>7.6605184831173442E-2</v>
      </c>
      <c r="BO32" s="1431">
        <f>'35.'!EG64</f>
        <v>1.9506327965679443E-2</v>
      </c>
      <c r="BP32" s="1431">
        <f>'35.'!EH64</f>
        <v>0.28569717170204567</v>
      </c>
      <c r="BQ32" s="1431">
        <f>'35.'!EI64</f>
        <v>0</v>
      </c>
      <c r="BR32" s="1431">
        <f>'35.'!EJ64</f>
        <v>1.3809704246175636E-2</v>
      </c>
      <c r="BS32" s="1431">
        <f>'35.'!EK64</f>
        <v>5.828544793708617E-2</v>
      </c>
      <c r="BT32" s="1431">
        <f>'35.'!EL64</f>
        <v>6.638323655162752E-2</v>
      </c>
      <c r="BU32" s="1431">
        <f>'35.'!EM64</f>
        <v>9.6971888932280675E-2</v>
      </c>
      <c r="BV32" s="1431">
        <f>'35.'!EN64</f>
        <v>3.9842490414483803E-2</v>
      </c>
      <c r="BW32" s="1431">
        <f>'35.'!EO64</f>
        <v>1.0404403620391868E-2</v>
      </c>
      <c r="BX32" s="1431">
        <f>'35.'!EP64</f>
        <v>0.1791068556980728</v>
      </c>
    </row>
    <row r="33" spans="1:76" ht="15" customHeight="1">
      <c r="A33" s="1244"/>
      <c r="B33" s="192" t="s">
        <v>1437</v>
      </c>
      <c r="C33" s="1244"/>
      <c r="D33" s="811"/>
      <c r="E33" s="1817">
        <f>'35.'!CA65</f>
        <v>13.244551262401627</v>
      </c>
      <c r="F33" s="1421">
        <f>'35.'!CB65</f>
        <v>2.4227613776759687</v>
      </c>
      <c r="G33" s="1421">
        <f>'35.'!CC65</f>
        <v>0</v>
      </c>
      <c r="H33" s="1421">
        <f>'35.'!CD65</f>
        <v>2.8175632196422547E-2</v>
      </c>
      <c r="I33" s="1421">
        <f>'35.'!CE65</f>
        <v>0.3924108899539539</v>
      </c>
      <c r="J33" s="1421">
        <f>'35.'!CF65</f>
        <v>0.66946729974117503</v>
      </c>
      <c r="K33" s="1421">
        <f>'35.'!CG65</f>
        <v>0.65999251045194018</v>
      </c>
      <c r="L33" s="1421">
        <f>'35.'!CH65</f>
        <v>0.50410759871918864</v>
      </c>
      <c r="M33" s="1421">
        <f>'35.'!CI65</f>
        <v>0.1686074466132903</v>
      </c>
      <c r="N33" s="1421">
        <f>'35.'!CJ65</f>
        <v>4.5343411836775394</v>
      </c>
      <c r="O33" s="1421">
        <f>'35.'!CK65</f>
        <v>1.2060034140764513</v>
      </c>
      <c r="P33" s="1421">
        <f>'35.'!CL65</f>
        <v>0</v>
      </c>
      <c r="Q33" s="1421">
        <f>'35.'!CM65</f>
        <v>1.091253024882537E-2</v>
      </c>
      <c r="R33" s="1421">
        <f>'35.'!CN65</f>
        <v>0.16287140468600828</v>
      </c>
      <c r="S33" s="1421">
        <f>'35.'!CO65</f>
        <v>0.31040390430687331</v>
      </c>
      <c r="T33" s="1421">
        <f>'35.'!CP65</f>
        <v>0.3142158897682007</v>
      </c>
      <c r="U33" s="1421">
        <f>'35.'!CQ65</f>
        <v>0.24073577639500596</v>
      </c>
      <c r="V33" s="1421">
        <f>'35.'!CR65</f>
        <v>0.16686390867153864</v>
      </c>
      <c r="W33" s="1421">
        <f>'35.'!CS65</f>
        <v>1.8177031091064624</v>
      </c>
      <c r="X33" s="1421">
        <f>'35.'!CT65</f>
        <v>0</v>
      </c>
      <c r="Y33" s="1421">
        <f>'35.'!CU65</f>
        <v>1.6451075980653335E-2</v>
      </c>
      <c r="Z33" s="1421">
        <f>'35.'!CV65</f>
        <v>0.29035451140049157</v>
      </c>
      <c r="AA33" s="1421">
        <f>'35.'!CW65</f>
        <v>0.49175565119689557</v>
      </c>
      <c r="AB33" s="1421">
        <f>'35.'!CX65</f>
        <v>0.62239647966404188</v>
      </c>
      <c r="AC33" s="1421">
        <f>'35.'!CY65</f>
        <v>0.31403662381045411</v>
      </c>
      <c r="AD33" s="1421">
        <f>'35.'!CZ65</f>
        <v>8.2708767053925852E-2</v>
      </c>
      <c r="AE33" s="1421">
        <f>'35.'!DA65</f>
        <v>1.5106346604946255</v>
      </c>
      <c r="AF33" s="1421">
        <f>'35.'!DB65</f>
        <v>0</v>
      </c>
      <c r="AG33" s="1421">
        <f>'35.'!DC65</f>
        <v>8.9095600053226434E-2</v>
      </c>
      <c r="AH33" s="1421">
        <f>'35.'!DD65</f>
        <v>0.44648458166722571</v>
      </c>
      <c r="AI33" s="1421">
        <f>'35.'!DE65</f>
        <v>0.45048349240505003</v>
      </c>
      <c r="AJ33" s="1421">
        <f>'35.'!DF65</f>
        <v>0.30841124682086429</v>
      </c>
      <c r="AK33" s="1421">
        <f>'35.'!DG65</f>
        <v>0.14889958331641853</v>
      </c>
      <c r="AL33" s="1421">
        <f>'35.'!DH65</f>
        <v>6.7260156231839785E-2</v>
      </c>
      <c r="AM33" s="1421">
        <f>'35.'!DI65</f>
        <v>1.7164656715749145</v>
      </c>
      <c r="AN33" s="1421">
        <f>'35.'!DJ65</f>
        <v>5.288968991062216E-4</v>
      </c>
      <c r="AO33" s="1421">
        <f>'35.'!DK65</f>
        <v>6.6242133295877637E-2</v>
      </c>
      <c r="AP33" s="1421">
        <f>'35.'!DL65</f>
        <v>0.44216310493223066</v>
      </c>
      <c r="AQ33" s="1421">
        <f>'35.'!DM65</f>
        <v>0.58396724299773362</v>
      </c>
      <c r="AR33" s="1421">
        <f>'35.'!DN65</f>
        <v>0.47540402292694056</v>
      </c>
      <c r="AS33" s="1421">
        <f>'35.'!DO65</f>
        <v>0.13956137523261139</v>
      </c>
      <c r="AT33" s="1421">
        <f>'35.'!DP65</f>
        <v>8.5988952904145644E-3</v>
      </c>
      <c r="AU33" s="1477"/>
      <c r="AV33" s="192" t="s">
        <v>1437</v>
      </c>
      <c r="AW33" s="1477"/>
      <c r="AX33" s="811"/>
      <c r="AY33" s="1430">
        <f>'35.'!DQ65</f>
        <v>0.52244878518114002</v>
      </c>
      <c r="AZ33" s="1431">
        <f>'35.'!DR65</f>
        <v>1.8994806509651289E-3</v>
      </c>
      <c r="BA33" s="1431">
        <f>'35.'!DS65</f>
        <v>5.5800924040451283E-2</v>
      </c>
      <c r="BB33" s="1431">
        <f>'35.'!DT65</f>
        <v>6.7306141884598783E-2</v>
      </c>
      <c r="BC33" s="1431">
        <f>'35.'!DU65</f>
        <v>0.18410316726458281</v>
      </c>
      <c r="BD33" s="1431">
        <f>'35.'!DV65</f>
        <v>0.12128044230459985</v>
      </c>
      <c r="BE33" s="1431">
        <f>'35.'!DW65</f>
        <v>7.8287561050877391E-2</v>
      </c>
      <c r="BF33" s="1431">
        <f>'35.'!DX65</f>
        <v>1.3771067985064804E-2</v>
      </c>
      <c r="BG33" s="1431">
        <f>'35.'!DY65</f>
        <v>4.0485342442920631</v>
      </c>
      <c r="BH33" s="1431">
        <f>'35.'!DZ65</f>
        <v>1.8491383098236238</v>
      </c>
      <c r="BI33" s="1431">
        <f>'35.'!EA65</f>
        <v>2.468185529122955E-3</v>
      </c>
      <c r="BJ33" s="1431">
        <f>'35.'!EB65</f>
        <v>2.5844559673155954E-2</v>
      </c>
      <c r="BK33" s="1431">
        <f>'35.'!EC65</f>
        <v>0.28188400074937536</v>
      </c>
      <c r="BL33" s="1431">
        <f>'35.'!ED65</f>
        <v>0.53159730039308628</v>
      </c>
      <c r="BM33" s="1431">
        <f>'35.'!EE65</f>
        <v>0.60026563017188617</v>
      </c>
      <c r="BN33" s="1431">
        <f>'35.'!EF65</f>
        <v>0.34342572421020756</v>
      </c>
      <c r="BO33" s="1431">
        <f>'35.'!EG65</f>
        <v>6.3652909096788932E-2</v>
      </c>
      <c r="BP33" s="1431">
        <f>'35.'!EH65</f>
        <v>2.1993959344684391</v>
      </c>
      <c r="BQ33" s="1431">
        <f>'35.'!EI65</f>
        <v>2.2338116091690435E-2</v>
      </c>
      <c r="BR33" s="1431">
        <f>'35.'!EJ65</f>
        <v>7.2647233804317202E-2</v>
      </c>
      <c r="BS33" s="1431">
        <f>'35.'!EK65</f>
        <v>0.26596193385540473</v>
      </c>
      <c r="BT33" s="1431">
        <f>'35.'!EL65</f>
        <v>0.70384921838877434</v>
      </c>
      <c r="BU33" s="1431">
        <f>'35.'!EM65</f>
        <v>0.6177689057376714</v>
      </c>
      <c r="BV33" s="1431">
        <f>'35.'!EN65</f>
        <v>0.46985563573254363</v>
      </c>
      <c r="BW33" s="1431">
        <f>'35.'!EO65</f>
        <v>4.6974890858037008E-2</v>
      </c>
      <c r="BX33" s="1431">
        <f>'35.'!EP65</f>
        <v>0</v>
      </c>
    </row>
    <row r="34" spans="1:76" ht="15" customHeight="1">
      <c r="A34" s="1244"/>
      <c r="B34" s="192" t="s">
        <v>1438</v>
      </c>
      <c r="C34" s="1244"/>
      <c r="D34" s="811"/>
      <c r="E34" s="1817">
        <f>'35.'!CA66</f>
        <v>29.837401737465612</v>
      </c>
      <c r="F34" s="1421">
        <f>'35.'!CB66</f>
        <v>5.4136181616214971</v>
      </c>
      <c r="G34" s="1421">
        <f>'35.'!CC66</f>
        <v>0</v>
      </c>
      <c r="H34" s="1421">
        <f>'35.'!CD66</f>
        <v>2.802020217030958E-2</v>
      </c>
      <c r="I34" s="1421">
        <f>'35.'!CE66</f>
        <v>0.52951113942096317</v>
      </c>
      <c r="J34" s="1421">
        <f>'35.'!CF66</f>
        <v>1.1648486569720198</v>
      </c>
      <c r="K34" s="1421">
        <f>'35.'!CG66</f>
        <v>1.7884904547370497</v>
      </c>
      <c r="L34" s="1421">
        <f>'35.'!CH66</f>
        <v>1.608791062916149</v>
      </c>
      <c r="M34" s="1421">
        <f>'35.'!CI66</f>
        <v>0.29395664540500449</v>
      </c>
      <c r="N34" s="1421">
        <f>'35.'!CJ66</f>
        <v>10.079213967697727</v>
      </c>
      <c r="O34" s="1421">
        <f>'35.'!CK66</f>
        <v>1.7319449467285353</v>
      </c>
      <c r="P34" s="1421">
        <f>'35.'!CL66</f>
        <v>0</v>
      </c>
      <c r="Q34" s="1421">
        <f>'35.'!CM66</f>
        <v>0.14935493570554903</v>
      </c>
      <c r="R34" s="1421">
        <f>'35.'!CN66</f>
        <v>0.26089419305664385</v>
      </c>
      <c r="S34" s="1421">
        <f>'35.'!CO66</f>
        <v>0.30837857946797986</v>
      </c>
      <c r="T34" s="1421">
        <f>'35.'!CP66</f>
        <v>0.51209479739721242</v>
      </c>
      <c r="U34" s="1421">
        <f>'35.'!CQ66</f>
        <v>0.26004016029190197</v>
      </c>
      <c r="V34" s="1421">
        <f>'35.'!CR66</f>
        <v>0.241182280809247</v>
      </c>
      <c r="W34" s="1421">
        <f>'35.'!CS66</f>
        <v>3.6304375800711557</v>
      </c>
      <c r="X34" s="1421">
        <f>'35.'!CT66</f>
        <v>0</v>
      </c>
      <c r="Y34" s="1421">
        <f>'35.'!CU66</f>
        <v>2.1888318359450577E-2</v>
      </c>
      <c r="Z34" s="1421">
        <f>'35.'!CV66</f>
        <v>0.48895524617096436</v>
      </c>
      <c r="AA34" s="1421">
        <f>'35.'!CW66</f>
        <v>1.1158576176595085</v>
      </c>
      <c r="AB34" s="1421">
        <f>'35.'!CX66</f>
        <v>1.3632404233435258</v>
      </c>
      <c r="AC34" s="1421">
        <f>'35.'!CY66</f>
        <v>0.55781950328316587</v>
      </c>
      <c r="AD34" s="1421">
        <f>'35.'!CZ66</f>
        <v>8.2676471254540709E-2</v>
      </c>
      <c r="AE34" s="1421">
        <f>'35.'!DA66</f>
        <v>4.7168314408980274</v>
      </c>
      <c r="AF34" s="1421">
        <f>'35.'!DB66</f>
        <v>0</v>
      </c>
      <c r="AG34" s="1421">
        <f>'35.'!DC66</f>
        <v>0.30030594831387991</v>
      </c>
      <c r="AH34" s="1421">
        <f>'35.'!DD66</f>
        <v>1.6938020721397322</v>
      </c>
      <c r="AI34" s="1421">
        <f>'35.'!DE66</f>
        <v>1.4581778027928671</v>
      </c>
      <c r="AJ34" s="1421">
        <f>'35.'!DF66</f>
        <v>0.88072020113606841</v>
      </c>
      <c r="AK34" s="1421">
        <f>'35.'!DG66</f>
        <v>0.31844212744155237</v>
      </c>
      <c r="AL34" s="1421">
        <f>'35.'!DH66</f>
        <v>6.5383289073930193E-2</v>
      </c>
      <c r="AM34" s="1421">
        <f>'35.'!DI66</f>
        <v>3.7357695897339807</v>
      </c>
      <c r="AN34" s="1421">
        <f>'35.'!DJ66</f>
        <v>5.3557870613125712E-3</v>
      </c>
      <c r="AO34" s="1421">
        <f>'35.'!DK66</f>
        <v>0.16563710953866426</v>
      </c>
      <c r="AP34" s="1421">
        <f>'35.'!DL66</f>
        <v>1.3671570301885207</v>
      </c>
      <c r="AQ34" s="1421">
        <f>'35.'!DM66</f>
        <v>1.1716370566258036</v>
      </c>
      <c r="AR34" s="1421">
        <f>'35.'!DN66</f>
        <v>0.74596395739405041</v>
      </c>
      <c r="AS34" s="1421">
        <f>'35.'!DO66</f>
        <v>0.22561768793646811</v>
      </c>
      <c r="AT34" s="1421">
        <f>'35.'!DP66</f>
        <v>5.4400960989158108E-2</v>
      </c>
      <c r="AU34" s="1477"/>
      <c r="AV34" s="192" t="s">
        <v>1438</v>
      </c>
      <c r="AW34" s="1477"/>
      <c r="AX34" s="811"/>
      <c r="AY34" s="1430">
        <f>'35.'!DQ66</f>
        <v>1.4552417790717269</v>
      </c>
      <c r="AZ34" s="1431">
        <f>'35.'!DR66</f>
        <v>0</v>
      </c>
      <c r="BA34" s="1431">
        <f>'35.'!DS66</f>
        <v>2.0147552789772122E-2</v>
      </c>
      <c r="BB34" s="1431">
        <f>'35.'!DT66</f>
        <v>0.19665837697843838</v>
      </c>
      <c r="BC34" s="1431">
        <f>'35.'!DU66</f>
        <v>0.4833641547718201</v>
      </c>
      <c r="BD34" s="1431">
        <f>'35.'!DV66</f>
        <v>0.4176088785860152</v>
      </c>
      <c r="BE34" s="1431">
        <f>'35.'!DW66</f>
        <v>0.30507182166147184</v>
      </c>
      <c r="BF34" s="1431">
        <f>'35.'!DX66</f>
        <v>3.2390994284209003E-2</v>
      </c>
      <c r="BG34" s="1431">
        <f>'35.'!DY66</f>
        <v>9.0520852035979189</v>
      </c>
      <c r="BH34" s="1431">
        <f>'35.'!DZ66</f>
        <v>4.6475518405310128</v>
      </c>
      <c r="BI34" s="1431">
        <f>'35.'!EA66</f>
        <v>0</v>
      </c>
      <c r="BJ34" s="1431">
        <f>'35.'!EB66</f>
        <v>0.13459953185239856</v>
      </c>
      <c r="BK34" s="1431">
        <f>'35.'!EC66</f>
        <v>0.65864444875016703</v>
      </c>
      <c r="BL34" s="1431">
        <f>'35.'!ED66</f>
        <v>1.0142142223849768</v>
      </c>
      <c r="BM34" s="1431">
        <f>'35.'!EE66</f>
        <v>1.465208716123849</v>
      </c>
      <c r="BN34" s="1431">
        <f>'35.'!EF66</f>
        <v>1.0910234191273227</v>
      </c>
      <c r="BO34" s="1431">
        <f>'35.'!EG66</f>
        <v>0.28386150229230239</v>
      </c>
      <c r="BP34" s="1431">
        <f>'35.'!EH66</f>
        <v>4.4045333630669017</v>
      </c>
      <c r="BQ34" s="1431">
        <f>'35.'!EI66</f>
        <v>8.1101918357412376E-3</v>
      </c>
      <c r="BR34" s="1431">
        <f>'35.'!EJ66</f>
        <v>0.25040361393751792</v>
      </c>
      <c r="BS34" s="1431">
        <f>'35.'!EK66</f>
        <v>0.98621783292701981</v>
      </c>
      <c r="BT34" s="1431">
        <f>'35.'!EL66</f>
        <v>1.0181626207553092</v>
      </c>
      <c r="BU34" s="1431">
        <f>'35.'!EM66</f>
        <v>1.0437250066553669</v>
      </c>
      <c r="BV34" s="1431">
        <f>'35.'!EN66</f>
        <v>0.91070406927911762</v>
      </c>
      <c r="BW34" s="1431">
        <f>'35.'!EO66</f>
        <v>0.18721002767682907</v>
      </c>
      <c r="BX34" s="1431">
        <f>'35.'!EP66</f>
        <v>0.10147303574277647</v>
      </c>
    </row>
    <row r="35" spans="1:76" ht="15" customHeight="1">
      <c r="A35" s="1244"/>
      <c r="B35" s="192" t="s">
        <v>1439</v>
      </c>
      <c r="C35" s="1244"/>
      <c r="D35" s="811"/>
      <c r="E35" s="1817">
        <f>'35.'!CA67</f>
        <v>64.576418495589436</v>
      </c>
      <c r="F35" s="1421">
        <f>'35.'!CB67</f>
        <v>8.9843624510827151</v>
      </c>
      <c r="G35" s="1421">
        <f>'35.'!CC67</f>
        <v>0</v>
      </c>
      <c r="H35" s="1421">
        <f>'35.'!CD67</f>
        <v>5.6605865705178726E-2</v>
      </c>
      <c r="I35" s="1421">
        <f>'35.'!CE67</f>
        <v>1.4814799004300063</v>
      </c>
      <c r="J35" s="1421">
        <f>'35.'!CF67</f>
        <v>2.0618225370089571</v>
      </c>
      <c r="K35" s="1421">
        <f>'35.'!CG67</f>
        <v>2.7075738242572625</v>
      </c>
      <c r="L35" s="1421">
        <f>'35.'!CH67</f>
        <v>2.1393248309659434</v>
      </c>
      <c r="M35" s="1421">
        <f>'35.'!CI67</f>
        <v>0.53755549271536773</v>
      </c>
      <c r="N35" s="1421">
        <f>'35.'!CJ67</f>
        <v>28.498058444767608</v>
      </c>
      <c r="O35" s="1421">
        <f>'35.'!CK67</f>
        <v>5.279170039768827</v>
      </c>
      <c r="P35" s="1421">
        <f>'35.'!CL67</f>
        <v>0</v>
      </c>
      <c r="Q35" s="1421">
        <f>'35.'!CM67</f>
        <v>0.22047456933765733</v>
      </c>
      <c r="R35" s="1421">
        <f>'35.'!CN67</f>
        <v>0.74916503020788316</v>
      </c>
      <c r="S35" s="1421">
        <f>'35.'!CO67</f>
        <v>1.6920241321624665</v>
      </c>
      <c r="T35" s="1421">
        <f>'35.'!CP67</f>
        <v>1.519633575651429</v>
      </c>
      <c r="U35" s="1421">
        <f>'35.'!CQ67</f>
        <v>0.80989790831523423</v>
      </c>
      <c r="V35" s="1421">
        <f>'35.'!CR67</f>
        <v>0.28797482409415615</v>
      </c>
      <c r="W35" s="1421">
        <f>'35.'!CS67</f>
        <v>8.0614604724598902</v>
      </c>
      <c r="X35" s="1421">
        <f>'35.'!CT67</f>
        <v>0</v>
      </c>
      <c r="Y35" s="1421">
        <f>'35.'!CU67</f>
        <v>3.291431576707303E-2</v>
      </c>
      <c r="Z35" s="1421">
        <f>'35.'!CV67</f>
        <v>1.1687895682399334</v>
      </c>
      <c r="AA35" s="1421">
        <f>'35.'!CW67</f>
        <v>2.6432244328953707</v>
      </c>
      <c r="AB35" s="1421">
        <f>'35.'!CX67</f>
        <v>2.6822156326094313</v>
      </c>
      <c r="AC35" s="1421">
        <f>'35.'!CY67</f>
        <v>1.4095611647274868</v>
      </c>
      <c r="AD35" s="1421">
        <f>'35.'!CZ67</f>
        <v>0.1247553582205933</v>
      </c>
      <c r="AE35" s="1421">
        <f>'35.'!DA67</f>
        <v>15.157427932538885</v>
      </c>
      <c r="AF35" s="1421">
        <f>'35.'!DB67</f>
        <v>1.4914327024912938E-2</v>
      </c>
      <c r="AG35" s="1421">
        <f>'35.'!DC67</f>
        <v>1.0028087376204988</v>
      </c>
      <c r="AH35" s="1421">
        <f>'35.'!DD67</f>
        <v>5.8729919538313631</v>
      </c>
      <c r="AI35" s="1421">
        <f>'35.'!DE67</f>
        <v>3.8939985186069546</v>
      </c>
      <c r="AJ35" s="1421">
        <f>'35.'!DF67</f>
        <v>2.9771484253046481</v>
      </c>
      <c r="AK35" s="1421">
        <f>'35.'!DG67</f>
        <v>1.2147881999898793</v>
      </c>
      <c r="AL35" s="1421">
        <f>'35.'!DH67</f>
        <v>0.18077777016062785</v>
      </c>
      <c r="AM35" s="1421">
        <f>'35.'!DI67</f>
        <v>8.1040985181833207</v>
      </c>
      <c r="AN35" s="1421">
        <f>'35.'!DJ67</f>
        <v>1.6639722918874517E-2</v>
      </c>
      <c r="AO35" s="1421">
        <f>'35.'!DK67</f>
        <v>0.39351583396275569</v>
      </c>
      <c r="AP35" s="1421">
        <f>'35.'!DL67</f>
        <v>2.6493641155530856</v>
      </c>
      <c r="AQ35" s="1421">
        <f>'35.'!DM67</f>
        <v>2.478993428715397</v>
      </c>
      <c r="AR35" s="1421">
        <f>'35.'!DN67</f>
        <v>1.9087872381904702</v>
      </c>
      <c r="AS35" s="1421">
        <f>'35.'!DO67</f>
        <v>0.54641356381454853</v>
      </c>
      <c r="AT35" s="1421">
        <f>'35.'!DP67</f>
        <v>0.11038461502818969</v>
      </c>
      <c r="AU35" s="1477"/>
      <c r="AV35" s="192" t="s">
        <v>1439</v>
      </c>
      <c r="AW35" s="1477"/>
      <c r="AX35" s="811"/>
      <c r="AY35" s="1430">
        <f>'35.'!DQ67</f>
        <v>2.5724859485049372</v>
      </c>
      <c r="AZ35" s="1431">
        <f>'35.'!DR67</f>
        <v>0</v>
      </c>
      <c r="BA35" s="1431">
        <f>'35.'!DS67</f>
        <v>4.607364295687099E-2</v>
      </c>
      <c r="BB35" s="1431">
        <f>'35.'!DT67</f>
        <v>0.54279054860835985</v>
      </c>
      <c r="BC35" s="1431">
        <f>'35.'!DU67</f>
        <v>0.89767346925901637</v>
      </c>
      <c r="BD35" s="1431">
        <f>'35.'!DV67</f>
        <v>0.56426043859884512</v>
      </c>
      <c r="BE35" s="1431">
        <f>'35.'!DW67</f>
        <v>0.45803165814062041</v>
      </c>
      <c r="BF35" s="1431">
        <f>'35.'!DX67</f>
        <v>6.3656190941224128E-2</v>
      </c>
      <c r="BG35" s="1431">
        <f>'35.'!DY67</f>
        <v>16.417413133050868</v>
      </c>
      <c r="BH35" s="1431">
        <f>'35.'!DZ67</f>
        <v>9.6124666032343455</v>
      </c>
      <c r="BI35" s="1431">
        <f>'35.'!EA67</f>
        <v>0</v>
      </c>
      <c r="BJ35" s="1431">
        <f>'35.'!EB67</f>
        <v>0.54010376364225432</v>
      </c>
      <c r="BK35" s="1431">
        <f>'35.'!EC67</f>
        <v>1.7852030846888023</v>
      </c>
      <c r="BL35" s="1431">
        <f>'35.'!ED67</f>
        <v>2.7557326558337838</v>
      </c>
      <c r="BM35" s="1431">
        <f>'35.'!EE67</f>
        <v>2.6266825906274853</v>
      </c>
      <c r="BN35" s="1431">
        <f>'35.'!EF67</f>
        <v>1.6861794080778705</v>
      </c>
      <c r="BO35" s="1431">
        <f>'35.'!EG67</f>
        <v>0.21856510036414642</v>
      </c>
      <c r="BP35" s="1431">
        <f>'35.'!EH67</f>
        <v>6.8049465298165233</v>
      </c>
      <c r="BQ35" s="1431">
        <f>'35.'!EI67</f>
        <v>3.2089286743899513E-2</v>
      </c>
      <c r="BR35" s="1431">
        <f>'35.'!EJ67</f>
        <v>0.42847332339316857</v>
      </c>
      <c r="BS35" s="1431">
        <f>'35.'!EK67</f>
        <v>1.7978866930016453</v>
      </c>
      <c r="BT35" s="1431">
        <f>'35.'!EL67</f>
        <v>2.3191563074017107</v>
      </c>
      <c r="BU35" s="1431">
        <f>'35.'!EM67</f>
        <v>1.370409609245274</v>
      </c>
      <c r="BV35" s="1431">
        <f>'35.'!EN67</f>
        <v>0.75947837949858665</v>
      </c>
      <c r="BW35" s="1431">
        <f>'35.'!EO67</f>
        <v>9.7452930532238288E-2</v>
      </c>
      <c r="BX35" s="1431">
        <f>'35.'!EP67</f>
        <v>0</v>
      </c>
    </row>
    <row r="36" spans="1:76" ht="15" customHeight="1">
      <c r="A36" s="1244"/>
      <c r="B36" s="192" t="s">
        <v>1440</v>
      </c>
      <c r="C36" s="1244"/>
      <c r="D36" s="811"/>
      <c r="E36" s="1817">
        <f>'35.'!CA68</f>
        <v>161.83292758508648</v>
      </c>
      <c r="F36" s="1421">
        <f>'35.'!CB68</f>
        <v>16.278842315937755</v>
      </c>
      <c r="G36" s="1421">
        <f>'35.'!CC68</f>
        <v>0</v>
      </c>
      <c r="H36" s="1421">
        <f>'35.'!CD68</f>
        <v>0.17361882272573054</v>
      </c>
      <c r="I36" s="1421">
        <f>'35.'!CE68</f>
        <v>0.56361537151903007</v>
      </c>
      <c r="J36" s="1421">
        <f>'35.'!CF68</f>
        <v>3.7481689306844301</v>
      </c>
      <c r="K36" s="1421">
        <f>'35.'!CG68</f>
        <v>6.6627032241573714</v>
      </c>
      <c r="L36" s="1421">
        <f>'35.'!CH68</f>
        <v>4.3054380835360808</v>
      </c>
      <c r="M36" s="1421">
        <f>'35.'!CI68</f>
        <v>0.82529788331511356</v>
      </c>
      <c r="N36" s="1421">
        <f>'35.'!CJ68</f>
        <v>77.787187088724707</v>
      </c>
      <c r="O36" s="1421">
        <f>'35.'!CK68</f>
        <v>10.900277475587732</v>
      </c>
      <c r="P36" s="1421">
        <f>'35.'!CL68</f>
        <v>0</v>
      </c>
      <c r="Q36" s="1421">
        <f>'35.'!CM68</f>
        <v>0.39622923797522042</v>
      </c>
      <c r="R36" s="1421">
        <f>'35.'!CN68</f>
        <v>2.7709405833727052</v>
      </c>
      <c r="S36" s="1421">
        <f>'35.'!CO68</f>
        <v>4.3887350217945755</v>
      </c>
      <c r="T36" s="1421">
        <f>'35.'!CP68</f>
        <v>2.461843035386984</v>
      </c>
      <c r="U36" s="1421">
        <f>'35.'!CQ68</f>
        <v>0.72969252672829155</v>
      </c>
      <c r="V36" s="1421">
        <f>'35.'!CR68</f>
        <v>0.15283707032995714</v>
      </c>
      <c r="W36" s="1421">
        <f>'35.'!CS68</f>
        <v>13.44040611649373</v>
      </c>
      <c r="X36" s="1421">
        <f>'35.'!CT68</f>
        <v>0</v>
      </c>
      <c r="Y36" s="1421">
        <f>'35.'!CU68</f>
        <v>0.22290791048676847</v>
      </c>
      <c r="Z36" s="1421">
        <f>'35.'!CV68</f>
        <v>1.6376405390481148</v>
      </c>
      <c r="AA36" s="1421">
        <f>'35.'!CW68</f>
        <v>5.4220150916866494</v>
      </c>
      <c r="AB36" s="1421">
        <f>'35.'!CX68</f>
        <v>4.5947036782699833</v>
      </c>
      <c r="AC36" s="1421">
        <f>'35.'!CY68</f>
        <v>1.4523115126389992</v>
      </c>
      <c r="AD36" s="1421">
        <f>'35.'!CZ68</f>
        <v>0.11082738436321249</v>
      </c>
      <c r="AE36" s="1421">
        <f>'35.'!DA68</f>
        <v>53.446503496643238</v>
      </c>
      <c r="AF36" s="1421">
        <f>'35.'!DB68</f>
        <v>3.753750675557669E-2</v>
      </c>
      <c r="AG36" s="1421">
        <f>'35.'!DC68</f>
        <v>2.2618320310578075</v>
      </c>
      <c r="AH36" s="1421">
        <f>'35.'!DD68</f>
        <v>17.414158474090037</v>
      </c>
      <c r="AI36" s="1421">
        <f>'35.'!DE68</f>
        <v>17.440433963666582</v>
      </c>
      <c r="AJ36" s="1421">
        <f>'35.'!DF68</f>
        <v>10.83488164984634</v>
      </c>
      <c r="AK36" s="1421">
        <f>'35.'!DG68</f>
        <v>5.0235117889823373</v>
      </c>
      <c r="AL36" s="1421">
        <f>'35.'!DH68</f>
        <v>0.43414808224456752</v>
      </c>
      <c r="AM36" s="1421">
        <f>'35.'!DI68</f>
        <v>22.057957454908301</v>
      </c>
      <c r="AN36" s="1421">
        <f>'35.'!DJ68</f>
        <v>6.7520696675305261E-2</v>
      </c>
      <c r="AO36" s="1421">
        <f>'35.'!DK68</f>
        <v>1.3537673539758848</v>
      </c>
      <c r="AP36" s="1421">
        <f>'35.'!DL68</f>
        <v>6.2361169929431464</v>
      </c>
      <c r="AQ36" s="1421">
        <f>'35.'!DM68</f>
        <v>8.1402929690198249</v>
      </c>
      <c r="AR36" s="1421">
        <f>'35.'!DN68</f>
        <v>4.777574799849944</v>
      </c>
      <c r="AS36" s="1421">
        <f>'35.'!DO68</f>
        <v>1.2023547027743575</v>
      </c>
      <c r="AT36" s="1421">
        <f>'35.'!DP68</f>
        <v>0.28032993966983444</v>
      </c>
      <c r="AU36" s="1477"/>
      <c r="AV36" s="192" t="s">
        <v>1440</v>
      </c>
      <c r="AW36" s="1477"/>
      <c r="AX36" s="811"/>
      <c r="AY36" s="1430">
        <f>'35.'!DQ68</f>
        <v>6.853690401227075</v>
      </c>
      <c r="AZ36" s="1431">
        <f>'35.'!DR68</f>
        <v>0.23513077148284064</v>
      </c>
      <c r="BA36" s="1431">
        <f>'35.'!DS68</f>
        <v>0.37641777607645938</v>
      </c>
      <c r="BB36" s="1431">
        <f>'35.'!DT68</f>
        <v>1.2041060523145943</v>
      </c>
      <c r="BC36" s="1431">
        <f>'35.'!DU68</f>
        <v>2.3721949530084476</v>
      </c>
      <c r="BD36" s="1431">
        <f>'35.'!DV68</f>
        <v>2.1872705847944984</v>
      </c>
      <c r="BE36" s="1431">
        <f>'35.'!DW68</f>
        <v>0.44885307070209346</v>
      </c>
      <c r="BF36" s="1431">
        <f>'35.'!DX68</f>
        <v>2.9717192848141533E-2</v>
      </c>
      <c r="BG36" s="1431">
        <f>'35.'!DY68</f>
        <v>38.855250324288626</v>
      </c>
      <c r="BH36" s="1431">
        <f>'35.'!DZ68</f>
        <v>14.238741676971799</v>
      </c>
      <c r="BI36" s="1431">
        <f>'35.'!EA68</f>
        <v>2.9717192848141533E-2</v>
      </c>
      <c r="BJ36" s="1431">
        <f>'35.'!EB68</f>
        <v>0.43585216177274244</v>
      </c>
      <c r="BK36" s="1431">
        <f>'35.'!EC68</f>
        <v>2.8052402066954873</v>
      </c>
      <c r="BL36" s="1431">
        <f>'35.'!ED68</f>
        <v>5.2667314034260535</v>
      </c>
      <c r="BM36" s="1431">
        <f>'35.'!EE68</f>
        <v>4.0233480479404422</v>
      </c>
      <c r="BN36" s="1431">
        <f>'35.'!EF68</f>
        <v>1.3608692739087558</v>
      </c>
      <c r="BO36" s="1431">
        <f>'35.'!EG68</f>
        <v>0.31698339038017631</v>
      </c>
      <c r="BP36" s="1431">
        <f>'35.'!EH68</f>
        <v>24.616508647316831</v>
      </c>
      <c r="BQ36" s="1431">
        <f>'35.'!EI68</f>
        <v>4.1714133664582292E-2</v>
      </c>
      <c r="BR36" s="1431">
        <f>'35.'!EJ68</f>
        <v>0.85095395109369076</v>
      </c>
      <c r="BS36" s="1431">
        <f>'35.'!EK68</f>
        <v>4.7694544429090753</v>
      </c>
      <c r="BT36" s="1431">
        <f>'35.'!EL68</f>
        <v>10.252509833995378</v>
      </c>
      <c r="BU36" s="1431">
        <f>'35.'!EM68</f>
        <v>6.8594030343247425</v>
      </c>
      <c r="BV36" s="1431">
        <f>'35.'!EN68</f>
        <v>1.5765661457697451</v>
      </c>
      <c r="BW36" s="1431">
        <f>'35.'!EO68</f>
        <v>0.26590710555961744</v>
      </c>
      <c r="BX36" s="1431">
        <f>'35.'!EP68</f>
        <v>0</v>
      </c>
    </row>
    <row r="37" spans="1:76" ht="15" customHeight="1">
      <c r="A37" s="1244"/>
      <c r="B37" s="192" t="s">
        <v>1441</v>
      </c>
      <c r="C37" s="1244"/>
      <c r="D37" s="811"/>
      <c r="E37" s="1817">
        <f>'35.'!CA69</f>
        <v>506.79550988896796</v>
      </c>
      <c r="F37" s="1421">
        <f>'35.'!CB69</f>
        <v>61.979509413795988</v>
      </c>
      <c r="G37" s="1421">
        <f>'35.'!CC69</f>
        <v>0</v>
      </c>
      <c r="H37" s="1421">
        <f>'35.'!CD69</f>
        <v>0.98889350834519041</v>
      </c>
      <c r="I37" s="1421">
        <f>'35.'!CE69</f>
        <v>3.2069846172129153</v>
      </c>
      <c r="J37" s="1421">
        <f>'35.'!CF69</f>
        <v>10.244877353449121</v>
      </c>
      <c r="K37" s="1421">
        <f>'35.'!CG69</f>
        <v>24.609966145988562</v>
      </c>
      <c r="L37" s="1421">
        <f>'35.'!CH69</f>
        <v>20.405951178952343</v>
      </c>
      <c r="M37" s="1421">
        <f>'35.'!CI69</f>
        <v>2.5228366098478578</v>
      </c>
      <c r="N37" s="1421">
        <f>'35.'!CJ69</f>
        <v>292.60658074479738</v>
      </c>
      <c r="O37" s="1421">
        <f>'35.'!CK69</f>
        <v>21.714794797181291</v>
      </c>
      <c r="P37" s="1421">
        <f>'35.'!CL69</f>
        <v>0</v>
      </c>
      <c r="Q37" s="1421">
        <f>'35.'!CM69</f>
        <v>2.8063194155741891</v>
      </c>
      <c r="R37" s="1421">
        <f>'35.'!CN69</f>
        <v>4.0090277365345557</v>
      </c>
      <c r="S37" s="1421">
        <f>'35.'!CO69</f>
        <v>5.7777513808895637</v>
      </c>
      <c r="T37" s="1421">
        <f>'35.'!CP69</f>
        <v>4.7583298687434894</v>
      </c>
      <c r="U37" s="1421">
        <f>'35.'!CQ69</f>
        <v>4.0637286927608054</v>
      </c>
      <c r="V37" s="1421">
        <f>'35.'!CR69</f>
        <v>0.29963770267868378</v>
      </c>
      <c r="W37" s="1421">
        <f>'35.'!CS69</f>
        <v>39.753697214461027</v>
      </c>
      <c r="X37" s="1421">
        <f>'35.'!CT69</f>
        <v>0</v>
      </c>
      <c r="Y37" s="1421">
        <f>'35.'!CU69</f>
        <v>2.6726851576897036E-2</v>
      </c>
      <c r="Z37" s="1421">
        <f>'35.'!CV69</f>
        <v>2.8220585615011702</v>
      </c>
      <c r="AA37" s="1421">
        <f>'35.'!CW69</f>
        <v>11.423709686996459</v>
      </c>
      <c r="AB37" s="1421">
        <f>'35.'!CX69</f>
        <v>15.348636930565995</v>
      </c>
      <c r="AC37" s="1421">
        <f>'35.'!CY69</f>
        <v>9.489635920887789</v>
      </c>
      <c r="AD37" s="1421">
        <f>'35.'!CZ69</f>
        <v>0.64292926293271357</v>
      </c>
      <c r="AE37" s="1421">
        <f>'35.'!DA69</f>
        <v>231.13808873315512</v>
      </c>
      <c r="AF37" s="1421">
        <f>'35.'!DB69</f>
        <v>0.45584130189443434</v>
      </c>
      <c r="AG37" s="1421">
        <f>'35.'!DC69</f>
        <v>19.050008908950463</v>
      </c>
      <c r="AH37" s="1421">
        <f>'35.'!DD69</f>
        <v>79.651422462435391</v>
      </c>
      <c r="AI37" s="1421">
        <f>'35.'!DE69</f>
        <v>64.445506919286487</v>
      </c>
      <c r="AJ37" s="1421">
        <f>'35.'!DF69</f>
        <v>45.237512621015171</v>
      </c>
      <c r="AK37" s="1421">
        <f>'35.'!DG69</f>
        <v>20.899566431077439</v>
      </c>
      <c r="AL37" s="1421">
        <f>'35.'!DH69</f>
        <v>1.3982300884957237</v>
      </c>
      <c r="AM37" s="1421">
        <f>'35.'!DI69</f>
        <v>67.046267149733922</v>
      </c>
      <c r="AN37" s="1421">
        <f>'35.'!DJ69</f>
        <v>6.9846172120876043E-2</v>
      </c>
      <c r="AO37" s="1421">
        <f>'35.'!DK69</f>
        <v>2.9416166775553743</v>
      </c>
      <c r="AP37" s="1421">
        <f>'35.'!DL69</f>
        <v>19.782681000177998</v>
      </c>
      <c r="AQ37" s="1421">
        <f>'35.'!DM69</f>
        <v>20.822830670548555</v>
      </c>
      <c r="AR37" s="1421">
        <f>'35.'!DN69</f>
        <v>16.415869810538013</v>
      </c>
      <c r="AS37" s="1421">
        <f>'35.'!DO69</f>
        <v>6.7137851161144164</v>
      </c>
      <c r="AT37" s="1421">
        <f>'35.'!DP69</f>
        <v>0.29963770267868378</v>
      </c>
      <c r="AU37" s="1477"/>
      <c r="AV37" s="192" t="s">
        <v>1441</v>
      </c>
      <c r="AW37" s="1477"/>
      <c r="AX37" s="811"/>
      <c r="AY37" s="1430">
        <f>'35.'!DQ69</f>
        <v>16.952782562220101</v>
      </c>
      <c r="AZ37" s="1431">
        <f>'35.'!DR69</f>
        <v>0</v>
      </c>
      <c r="BA37" s="1431">
        <f>'35.'!DS69</f>
        <v>2.0209063372343601</v>
      </c>
      <c r="BB37" s="1431">
        <f>'35.'!DT69</f>
        <v>3.5949397161027297</v>
      </c>
      <c r="BC37" s="1431">
        <f>'35.'!DU69</f>
        <v>4.6149551582838946</v>
      </c>
      <c r="BD37" s="1431">
        <f>'35.'!DV69</f>
        <v>3.8948743837987667</v>
      </c>
      <c r="BE37" s="1431">
        <f>'35.'!DW69</f>
        <v>2.2094197303566321</v>
      </c>
      <c r="BF37" s="1431">
        <f>'35.'!DX69</f>
        <v>0.61768723644371626</v>
      </c>
      <c r="BG37" s="1431">
        <f>'35.'!DY69</f>
        <v>68.210370018420434</v>
      </c>
      <c r="BH37" s="1431">
        <f>'35.'!DZ69</f>
        <v>34.894636811788551</v>
      </c>
      <c r="BI37" s="1431">
        <f>'35.'!EA69</f>
        <v>2.6726851576897036E-2</v>
      </c>
      <c r="BJ37" s="1431">
        <f>'35.'!EB69</f>
        <v>0.66817128942242598</v>
      </c>
      <c r="BK37" s="1431">
        <f>'35.'!EC69</f>
        <v>4.8955277068377638</v>
      </c>
      <c r="BL37" s="1431">
        <f>'35.'!ED69</f>
        <v>12.898081605988292</v>
      </c>
      <c r="BM37" s="1431">
        <f>'35.'!EE69</f>
        <v>11.169448238997738</v>
      </c>
      <c r="BN37" s="1431">
        <f>'35.'!EF69</f>
        <v>4.7555977905812821</v>
      </c>
      <c r="BO37" s="1431">
        <f>'35.'!EG69</f>
        <v>0.48108332838414669</v>
      </c>
      <c r="BP37" s="1431">
        <f>'35.'!EH69</f>
        <v>33.315733206631897</v>
      </c>
      <c r="BQ37" s="1431">
        <f>'35.'!EI69</f>
        <v>0.23626536793952516</v>
      </c>
      <c r="BR37" s="1431">
        <f>'35.'!EJ69</f>
        <v>3.1651719427452734</v>
      </c>
      <c r="BS37" s="1431">
        <f>'35.'!EK69</f>
        <v>9.334560788737857</v>
      </c>
      <c r="BT37" s="1431">
        <f>'35.'!EL69</f>
        <v>6.4716992338315791</v>
      </c>
      <c r="BU37" s="1431">
        <f>'35.'!EM69</f>
        <v>9.9460117598164501</v>
      </c>
      <c r="BV37" s="1431">
        <f>'35.'!EN69</f>
        <v>3.8516362772482573</v>
      </c>
      <c r="BW37" s="1431">
        <f>'35.'!EO69</f>
        <v>0.31038783631294936</v>
      </c>
      <c r="BX37" s="1431">
        <f>'35.'!EP69</f>
        <v>0</v>
      </c>
    </row>
    <row r="38" spans="1:76" ht="15" customHeight="1">
      <c r="A38" s="2641" t="s">
        <v>6</v>
      </c>
      <c r="B38" s="2641"/>
      <c r="C38" s="2641"/>
      <c r="D38" s="107"/>
      <c r="E38" s="1817"/>
      <c r="F38" s="1421"/>
      <c r="G38" s="1421"/>
      <c r="H38" s="1421"/>
      <c r="I38" s="1421"/>
      <c r="J38" s="1421"/>
      <c r="K38" s="1421"/>
      <c r="L38" s="1421"/>
      <c r="M38" s="1421"/>
      <c r="N38" s="1421"/>
      <c r="O38" s="1421"/>
      <c r="P38" s="1421"/>
      <c r="Q38" s="1421"/>
      <c r="R38" s="1421"/>
      <c r="S38" s="1421"/>
      <c r="T38" s="1421"/>
      <c r="U38" s="1421"/>
      <c r="V38" s="1421"/>
      <c r="W38" s="1421"/>
      <c r="X38" s="1421"/>
      <c r="Y38" s="1421"/>
      <c r="Z38" s="1421"/>
      <c r="AA38" s="1421"/>
      <c r="AB38" s="1421"/>
      <c r="AC38" s="1421"/>
      <c r="AD38" s="1421"/>
      <c r="AE38" s="1421"/>
      <c r="AF38" s="1421"/>
      <c r="AG38" s="1421"/>
      <c r="AH38" s="1421"/>
      <c r="AI38" s="1421"/>
      <c r="AJ38" s="1421"/>
      <c r="AK38" s="1421"/>
      <c r="AL38" s="1421"/>
      <c r="AM38" s="1421"/>
      <c r="AN38" s="1421"/>
      <c r="AO38" s="1421"/>
      <c r="AP38" s="1421"/>
      <c r="AQ38" s="1421"/>
      <c r="AR38" s="1421"/>
      <c r="AS38" s="1421"/>
      <c r="AT38" s="1421"/>
      <c r="AU38" s="2641" t="s">
        <v>6</v>
      </c>
      <c r="AV38" s="2641"/>
      <c r="AW38" s="2641"/>
      <c r="AX38" s="107"/>
      <c r="AY38" s="1430"/>
      <c r="AZ38" s="1431"/>
      <c r="BA38" s="1431"/>
      <c r="BB38" s="1431"/>
      <c r="BC38" s="1431"/>
      <c r="BD38" s="1431"/>
      <c r="BE38" s="1431"/>
      <c r="BF38" s="1431"/>
      <c r="BG38" s="1431"/>
      <c r="BH38" s="1431"/>
      <c r="BI38" s="1431"/>
      <c r="BJ38" s="1431"/>
      <c r="BK38" s="1431"/>
      <c r="BL38" s="1431"/>
      <c r="BM38" s="1431"/>
      <c r="BN38" s="1431"/>
      <c r="BO38" s="1431"/>
      <c r="BP38" s="1431"/>
      <c r="BQ38" s="1431"/>
      <c r="BR38" s="1431"/>
      <c r="BS38" s="1431"/>
      <c r="BT38" s="1431"/>
      <c r="BU38" s="1431"/>
      <c r="BV38" s="1431"/>
      <c r="BW38" s="1431"/>
      <c r="BX38" s="1431"/>
    </row>
    <row r="39" spans="1:76" ht="15" customHeight="1">
      <c r="A39" s="1244"/>
      <c r="B39" s="192" t="s">
        <v>1442</v>
      </c>
      <c r="C39" s="1244"/>
      <c r="D39" s="811"/>
      <c r="E39" s="1817">
        <f>'35.'!CA70</f>
        <v>2.5838434864728512</v>
      </c>
      <c r="F39" s="1421">
        <f>'35.'!CB70</f>
        <v>0.59251810769675251</v>
      </c>
      <c r="G39" s="1421">
        <f>'35.'!CC70</f>
        <v>2.4220245300861352E-3</v>
      </c>
      <c r="H39" s="1421">
        <f>'35.'!CD70</f>
        <v>6.7607269656950646E-3</v>
      </c>
      <c r="I39" s="1421">
        <f>'35.'!CE70</f>
        <v>6.4006956436589629E-2</v>
      </c>
      <c r="J39" s="1421">
        <f>'35.'!CF70</f>
        <v>0.1228363555691432</v>
      </c>
      <c r="K39" s="1421">
        <f>'35.'!CG70</f>
        <v>0.2193770900765592</v>
      </c>
      <c r="L39" s="1421">
        <f>'35.'!CH70</f>
        <v>0.12467367510215134</v>
      </c>
      <c r="M39" s="1421">
        <f>'35.'!CI70</f>
        <v>5.2441279016527911E-2</v>
      </c>
      <c r="N39" s="1421">
        <f>'35.'!CJ70</f>
        <v>0.78708003929735659</v>
      </c>
      <c r="O39" s="1421">
        <f>'35.'!CK70</f>
        <v>0.3683340819099632</v>
      </c>
      <c r="P39" s="1421">
        <f>'35.'!CL70</f>
        <v>0</v>
      </c>
      <c r="Q39" s="1421">
        <f>'35.'!CM70</f>
        <v>0</v>
      </c>
      <c r="R39" s="1421">
        <f>'35.'!CN70</f>
        <v>5.0417682114770712E-2</v>
      </c>
      <c r="S39" s="1421">
        <f>'35.'!CO70</f>
        <v>8.1461414862645784E-2</v>
      </c>
      <c r="T39" s="1421">
        <f>'35.'!CP70</f>
        <v>0.13449248079508119</v>
      </c>
      <c r="U39" s="1421">
        <f>'35.'!CQ70</f>
        <v>6.9623057047971948E-2</v>
      </c>
      <c r="V39" s="1421">
        <f>'35.'!CR70</f>
        <v>3.2339447089493441E-2</v>
      </c>
      <c r="W39" s="1421">
        <f>'35.'!CS70</f>
        <v>0.28274104930353122</v>
      </c>
      <c r="X39" s="1421">
        <f>'35.'!CT70</f>
        <v>0</v>
      </c>
      <c r="Y39" s="1421">
        <f>'35.'!CU70</f>
        <v>2.4747060036093061E-3</v>
      </c>
      <c r="Z39" s="1421">
        <f>'35.'!CV70</f>
        <v>4.4561280258712942E-2</v>
      </c>
      <c r="AA39" s="1421">
        <f>'35.'!CW70</f>
        <v>0.11403946758652507</v>
      </c>
      <c r="AB39" s="1421">
        <f>'35.'!CX70</f>
        <v>8.2688895224702769E-2</v>
      </c>
      <c r="AC39" s="1421">
        <f>'35.'!CY70</f>
        <v>3.4620673211076355E-2</v>
      </c>
      <c r="AD39" s="1421">
        <f>'35.'!CZ70</f>
        <v>4.3560270189046168E-3</v>
      </c>
      <c r="AE39" s="1421">
        <f>'35.'!DA70</f>
        <v>0.13600490808386315</v>
      </c>
      <c r="AF39" s="1421">
        <f>'35.'!DB70</f>
        <v>0</v>
      </c>
      <c r="AG39" s="1421">
        <f>'35.'!DC70</f>
        <v>7.4316068047809627E-3</v>
      </c>
      <c r="AH39" s="1421">
        <f>'35.'!DD70</f>
        <v>3.9496641601904844E-2</v>
      </c>
      <c r="AI39" s="1421">
        <f>'35.'!DE70</f>
        <v>4.5765924171214632E-2</v>
      </c>
      <c r="AJ39" s="1421">
        <f>'35.'!DF70</f>
        <v>2.5589729056049972E-2</v>
      </c>
      <c r="AK39" s="1421">
        <f>'35.'!DG70</f>
        <v>8.1529124201555007E-3</v>
      </c>
      <c r="AL39" s="1421">
        <f>'35.'!DH70</f>
        <v>9.5680940297572254E-3</v>
      </c>
      <c r="AM39" s="1421">
        <f>'35.'!DI70</f>
        <v>0.26233408343414749</v>
      </c>
      <c r="AN39" s="1421">
        <f>'35.'!DJ70</f>
        <v>3.8939260110525372E-3</v>
      </c>
      <c r="AO39" s="1421">
        <f>'35.'!DK70</f>
        <v>6.2131824273755597E-3</v>
      </c>
      <c r="AP39" s="1421">
        <f>'35.'!DL70</f>
        <v>7.0941565683848296E-2</v>
      </c>
      <c r="AQ39" s="1421">
        <f>'35.'!DM70</f>
        <v>7.8701038023383491E-2</v>
      </c>
      <c r="AR39" s="1421">
        <f>'35.'!DN70</f>
        <v>6.8181028547560307E-2</v>
      </c>
      <c r="AS39" s="1421">
        <f>'35.'!DO70</f>
        <v>3.3758285261307336E-2</v>
      </c>
      <c r="AT39" s="1421">
        <f>'35.'!DP70</f>
        <v>6.4505747961982518E-4</v>
      </c>
      <c r="AU39" s="1477"/>
      <c r="AV39" s="192" t="s">
        <v>1442</v>
      </c>
      <c r="AW39" s="1477"/>
      <c r="AX39" s="811"/>
      <c r="AY39" s="1430">
        <f>'35.'!DQ70</f>
        <v>0.13193002787206443</v>
      </c>
      <c r="AZ39" s="1431">
        <f>'35.'!DR70</f>
        <v>0</v>
      </c>
      <c r="BA39" s="1431">
        <f>'35.'!DS70</f>
        <v>1.648772488067974E-2</v>
      </c>
      <c r="BB39" s="1431">
        <f>'35.'!DT70</f>
        <v>1.1936437826757138E-2</v>
      </c>
      <c r="BC39" s="1431">
        <f>'35.'!DU70</f>
        <v>3.4495980900994448E-2</v>
      </c>
      <c r="BD39" s="1431">
        <f>'35.'!DV70</f>
        <v>4.1404774606227844E-2</v>
      </c>
      <c r="BE39" s="1431">
        <f>'35.'!DW70</f>
        <v>2.5964655204325855E-2</v>
      </c>
      <c r="BF39" s="1431">
        <f>'35.'!DX70</f>
        <v>1.6404544530794032E-3</v>
      </c>
      <c r="BG39" s="1431">
        <f>'35.'!DY70</f>
        <v>0.61433858401817043</v>
      </c>
      <c r="BH39" s="1431">
        <f>'35.'!DZ70</f>
        <v>0.28014361433369328</v>
      </c>
      <c r="BI39" s="1431">
        <f>'35.'!EA70</f>
        <v>0</v>
      </c>
      <c r="BJ39" s="1431">
        <f>'35.'!EB70</f>
        <v>5.0498045557944085E-3</v>
      </c>
      <c r="BK39" s="1431">
        <f>'35.'!EC70</f>
        <v>3.81976515747861E-2</v>
      </c>
      <c r="BL39" s="1431">
        <f>'35.'!ED70</f>
        <v>8.5775339094576034E-2</v>
      </c>
      <c r="BM39" s="1431">
        <f>'35.'!EE70</f>
        <v>6.7904236858142994E-2</v>
      </c>
      <c r="BN39" s="1431">
        <f>'35.'!EF70</f>
        <v>6.6631213487035129E-2</v>
      </c>
      <c r="BO39" s="1431">
        <f>'35.'!EG70</f>
        <v>1.6585368763358619E-2</v>
      </c>
      <c r="BP39" s="1431">
        <f>'35.'!EH70</f>
        <v>0.33419496968447709</v>
      </c>
      <c r="BQ39" s="1431">
        <f>'35.'!EI70</f>
        <v>0</v>
      </c>
      <c r="BR39" s="1431">
        <f>'35.'!EJ70</f>
        <v>5.5116662923786162E-3</v>
      </c>
      <c r="BS39" s="1431">
        <f>'35.'!EK70</f>
        <v>8.2230046658149938E-2</v>
      </c>
      <c r="BT39" s="1431">
        <f>'35.'!EL70</f>
        <v>9.4311984862982784E-2</v>
      </c>
      <c r="BU39" s="1431">
        <f>'35.'!EM70</f>
        <v>0.1056240287337149</v>
      </c>
      <c r="BV39" s="1431">
        <f>'35.'!EN70</f>
        <v>3.3319616183724678E-2</v>
      </c>
      <c r="BW39" s="1431">
        <f>'35.'!EO70</f>
        <v>1.3197626953526102E-2</v>
      </c>
      <c r="BX39" s="1431">
        <f>'35.'!EP70</f>
        <v>0.19564264415436014</v>
      </c>
    </row>
    <row r="40" spans="1:76" ht="15" customHeight="1">
      <c r="A40" s="1244"/>
      <c r="B40" s="192" t="s">
        <v>1443</v>
      </c>
      <c r="C40" s="1244"/>
      <c r="D40" s="811"/>
      <c r="E40" s="1817">
        <f>'35.'!CA71</f>
        <v>4.0784459326796743</v>
      </c>
      <c r="F40" s="1421">
        <f>'35.'!CB71</f>
        <v>0.81084164689830818</v>
      </c>
      <c r="G40" s="1421">
        <f>'35.'!CC71</f>
        <v>5.3249840263581419E-3</v>
      </c>
      <c r="H40" s="1421">
        <f>'35.'!CD71</f>
        <v>0</v>
      </c>
      <c r="I40" s="1421">
        <f>'35.'!CE71</f>
        <v>0.10803513817243372</v>
      </c>
      <c r="J40" s="1421">
        <f>'35.'!CF71</f>
        <v>0.16269927817841059</v>
      </c>
      <c r="K40" s="1421">
        <f>'35.'!CG71</f>
        <v>0.27217496010492181</v>
      </c>
      <c r="L40" s="1421">
        <f>'35.'!CH71</f>
        <v>0.21953131398185985</v>
      </c>
      <c r="M40" s="1421">
        <f>'35.'!CI71</f>
        <v>4.3075972434323796E-2</v>
      </c>
      <c r="N40" s="1421">
        <f>'35.'!CJ71</f>
        <v>0.88182339467531523</v>
      </c>
      <c r="O40" s="1421">
        <f>'35.'!CK71</f>
        <v>0.38802572590004575</v>
      </c>
      <c r="P40" s="1421">
        <f>'35.'!CL71</f>
        <v>0</v>
      </c>
      <c r="Q40" s="1421">
        <f>'35.'!CM71</f>
        <v>0</v>
      </c>
      <c r="R40" s="1421">
        <f>'35.'!CN71</f>
        <v>3.8607033153945716E-2</v>
      </c>
      <c r="S40" s="1421">
        <f>'35.'!CO71</f>
        <v>8.1994934826697508E-2</v>
      </c>
      <c r="T40" s="1421">
        <f>'35.'!CP71</f>
        <v>0.10679332204679347</v>
      </c>
      <c r="U40" s="1421">
        <f>'35.'!CQ71</f>
        <v>0.10358898635746464</v>
      </c>
      <c r="V40" s="1421">
        <f>'35.'!CR71</f>
        <v>5.7041449515144393E-2</v>
      </c>
      <c r="W40" s="1421">
        <f>'35.'!CS71</f>
        <v>0.32481761516917501</v>
      </c>
      <c r="X40" s="1421">
        <f>'35.'!CT71</f>
        <v>0</v>
      </c>
      <c r="Y40" s="1421">
        <f>'35.'!CU71</f>
        <v>0</v>
      </c>
      <c r="Z40" s="1421">
        <f>'35.'!CV71</f>
        <v>4.2105872193363869E-2</v>
      </c>
      <c r="AA40" s="1421">
        <f>'35.'!CW71</f>
        <v>8.8742776760163317E-2</v>
      </c>
      <c r="AB40" s="1421">
        <f>'35.'!CX71</f>
        <v>0.12677778832719955</v>
      </c>
      <c r="AC40" s="1421">
        <f>'35.'!CY71</f>
        <v>6.7191177888448209E-2</v>
      </c>
      <c r="AD40" s="1421">
        <f>'35.'!CZ71</f>
        <v>0</v>
      </c>
      <c r="AE40" s="1421">
        <f>'35.'!DA71</f>
        <v>0.16898005360609442</v>
      </c>
      <c r="AF40" s="1421">
        <f>'35.'!DB71</f>
        <v>0</v>
      </c>
      <c r="AG40" s="1421">
        <f>'35.'!DC71</f>
        <v>5.8593842091534112E-3</v>
      </c>
      <c r="AH40" s="1421">
        <f>'35.'!DD71</f>
        <v>3.1271977490739317E-2</v>
      </c>
      <c r="AI40" s="1421">
        <f>'35.'!DE71</f>
        <v>4.2727040342589548E-2</v>
      </c>
      <c r="AJ40" s="1421">
        <f>'35.'!DF71</f>
        <v>4.1167289027440136E-2</v>
      </c>
      <c r="AK40" s="1421">
        <f>'35.'!DG71</f>
        <v>1.7843638127886079E-2</v>
      </c>
      <c r="AL40" s="1421">
        <f>'35.'!DH71</f>
        <v>3.0110724408285928E-2</v>
      </c>
      <c r="AM40" s="1421">
        <f>'35.'!DI71</f>
        <v>0.4643154190714478</v>
      </c>
      <c r="AN40" s="1421">
        <f>'35.'!DJ71</f>
        <v>0</v>
      </c>
      <c r="AO40" s="1421">
        <f>'35.'!DK71</f>
        <v>3.1268887737207991E-2</v>
      </c>
      <c r="AP40" s="1421">
        <f>'35.'!DL71</f>
        <v>0.10496147078162654</v>
      </c>
      <c r="AQ40" s="1421">
        <f>'35.'!DM71</f>
        <v>0.15695649492971897</v>
      </c>
      <c r="AR40" s="1421">
        <f>'35.'!DN71</f>
        <v>0.11825241437580544</v>
      </c>
      <c r="AS40" s="1421">
        <f>'35.'!DO71</f>
        <v>3.3196987490280057E-2</v>
      </c>
      <c r="AT40" s="1421">
        <f>'35.'!DP71</f>
        <v>1.9679163756808643E-2</v>
      </c>
      <c r="AU40" s="1477"/>
      <c r="AV40" s="192" t="s">
        <v>1443</v>
      </c>
      <c r="AW40" s="1477"/>
      <c r="AX40" s="811"/>
      <c r="AY40" s="1430">
        <f>'35.'!DQ71</f>
        <v>0.17950291363581988</v>
      </c>
      <c r="AZ40" s="1431">
        <f>'35.'!DR71</f>
        <v>0</v>
      </c>
      <c r="BA40" s="1431">
        <f>'35.'!DS71</f>
        <v>0</v>
      </c>
      <c r="BB40" s="1431">
        <f>'35.'!DT71</f>
        <v>5.4378556774278143E-2</v>
      </c>
      <c r="BC40" s="1431">
        <f>'35.'!DU71</f>
        <v>8.9304519765219179E-2</v>
      </c>
      <c r="BD40" s="1431">
        <f>'35.'!DV71</f>
        <v>2.389199925276804E-2</v>
      </c>
      <c r="BE40" s="1431">
        <f>'35.'!DW71</f>
        <v>1.1927837843554537E-2</v>
      </c>
      <c r="BF40" s="1431">
        <f>'35.'!DX71</f>
        <v>0</v>
      </c>
      <c r="BG40" s="1431">
        <f>'35.'!DY71</f>
        <v>1.4885129779920014</v>
      </c>
      <c r="BH40" s="1431">
        <f>'35.'!DZ71</f>
        <v>0.73298423498981768</v>
      </c>
      <c r="BI40" s="1431">
        <f>'35.'!EA71</f>
        <v>0</v>
      </c>
      <c r="BJ40" s="1431">
        <f>'35.'!EB71</f>
        <v>7.1477534325607344E-3</v>
      </c>
      <c r="BK40" s="1431">
        <f>'35.'!EC71</f>
        <v>0.10936459913953085</v>
      </c>
      <c r="BL40" s="1431">
        <f>'35.'!ED71</f>
        <v>0.13326465795222728</v>
      </c>
      <c r="BM40" s="1431">
        <f>'35.'!EE71</f>
        <v>0.15048205909577619</v>
      </c>
      <c r="BN40" s="1431">
        <f>'35.'!EF71</f>
        <v>0.2582331228410974</v>
      </c>
      <c r="BO40" s="1431">
        <f>'35.'!EG71</f>
        <v>7.4492042528625124E-2</v>
      </c>
      <c r="BP40" s="1431">
        <f>'35.'!EH71</f>
        <v>0.7555287430021832</v>
      </c>
      <c r="BQ40" s="1431">
        <f>'35.'!EI71</f>
        <v>0</v>
      </c>
      <c r="BR40" s="1431">
        <f>'35.'!EJ71</f>
        <v>6.8615813215394353E-2</v>
      </c>
      <c r="BS40" s="1431">
        <f>'35.'!EK71</f>
        <v>6.1803657116044929E-2</v>
      </c>
      <c r="BT40" s="1431">
        <f>'35.'!EL71</f>
        <v>0.20059572563178912</v>
      </c>
      <c r="BU40" s="1431">
        <f>'35.'!EM71</f>
        <v>0.26829767545555894</v>
      </c>
      <c r="BV40" s="1431">
        <f>'35.'!EN71</f>
        <v>0.14721561576715433</v>
      </c>
      <c r="BW40" s="1431">
        <f>'35.'!EO71</f>
        <v>9.000255816241861E-3</v>
      </c>
      <c r="BX40" s="1431">
        <f>'35.'!EP71</f>
        <v>0.25344958040678189</v>
      </c>
    </row>
    <row r="41" spans="1:76" ht="15" customHeight="1">
      <c r="A41" s="1244"/>
      <c r="B41" s="192" t="s">
        <v>1444</v>
      </c>
      <c r="C41" s="1244"/>
      <c r="D41" s="811"/>
      <c r="E41" s="1817">
        <f>'35.'!CA72</f>
        <v>5.2348760471003661</v>
      </c>
      <c r="F41" s="1421">
        <f>'35.'!CB72</f>
        <v>1.0994009356055865</v>
      </c>
      <c r="G41" s="1421">
        <f>'35.'!CC72</f>
        <v>0</v>
      </c>
      <c r="H41" s="1421">
        <f>'35.'!CD72</f>
        <v>9.2527159636875238E-3</v>
      </c>
      <c r="I41" s="1421">
        <f>'35.'!CE72</f>
        <v>0.11825744525854055</v>
      </c>
      <c r="J41" s="1421">
        <f>'35.'!CF72</f>
        <v>0.24865668924212186</v>
      </c>
      <c r="K41" s="1421">
        <f>'35.'!CG72</f>
        <v>0.40250178427481031</v>
      </c>
      <c r="L41" s="1421">
        <f>'35.'!CH72</f>
        <v>0.26252323387168197</v>
      </c>
      <c r="M41" s="1421">
        <f>'35.'!CI72</f>
        <v>5.820906699474445E-2</v>
      </c>
      <c r="N41" s="1421">
        <f>'35.'!CJ72</f>
        <v>1.5470035813789469</v>
      </c>
      <c r="O41" s="1421">
        <f>'35.'!CK72</f>
        <v>0.671451360512893</v>
      </c>
      <c r="P41" s="1421">
        <f>'35.'!CL72</f>
        <v>0</v>
      </c>
      <c r="Q41" s="1421">
        <f>'35.'!CM72</f>
        <v>5.4299893187176457E-3</v>
      </c>
      <c r="R41" s="1421">
        <f>'35.'!CN72</f>
        <v>0.10346429573212601</v>
      </c>
      <c r="S41" s="1421">
        <f>'35.'!CO72</f>
        <v>0.16817228611622434</v>
      </c>
      <c r="T41" s="1421">
        <f>'35.'!CP72</f>
        <v>0.18269937144526732</v>
      </c>
      <c r="U41" s="1421">
        <f>'35.'!CQ72</f>
        <v>0.12169318230751237</v>
      </c>
      <c r="V41" s="1421">
        <f>'35.'!CR72</f>
        <v>8.9992235593045214E-2</v>
      </c>
      <c r="W41" s="1421">
        <f>'35.'!CS72</f>
        <v>0.44109489388421919</v>
      </c>
      <c r="X41" s="1421">
        <f>'35.'!CT72</f>
        <v>0</v>
      </c>
      <c r="Y41" s="1421">
        <f>'35.'!CU72</f>
        <v>8.0557452975417183E-3</v>
      </c>
      <c r="Z41" s="1421">
        <f>'35.'!CV72</f>
        <v>6.9980820097018268E-2</v>
      </c>
      <c r="AA41" s="1421">
        <f>'35.'!CW72</f>
        <v>0.13458926233180843</v>
      </c>
      <c r="AB41" s="1421">
        <f>'35.'!CX72</f>
        <v>0.13701700935937033</v>
      </c>
      <c r="AC41" s="1421">
        <f>'35.'!CY72</f>
        <v>8.241773666925363E-2</v>
      </c>
      <c r="AD41" s="1421">
        <f>'35.'!CZ72</f>
        <v>9.034320129226862E-3</v>
      </c>
      <c r="AE41" s="1421">
        <f>'35.'!DA72</f>
        <v>0.43445732698183426</v>
      </c>
      <c r="AF41" s="1421">
        <f>'35.'!DB72</f>
        <v>0</v>
      </c>
      <c r="AG41" s="1421">
        <f>'35.'!DC72</f>
        <v>2.3808145009333068E-2</v>
      </c>
      <c r="AH41" s="1421">
        <f>'35.'!DD72</f>
        <v>0.15077171343760701</v>
      </c>
      <c r="AI41" s="1421">
        <f>'35.'!DE72</f>
        <v>0.11026895195446064</v>
      </c>
      <c r="AJ41" s="1421">
        <f>'35.'!DF72</f>
        <v>0.11537787657166586</v>
      </c>
      <c r="AK41" s="1421">
        <f>'35.'!DG72</f>
        <v>3.3479798029626959E-2</v>
      </c>
      <c r="AL41" s="1421">
        <f>'35.'!DH72</f>
        <v>7.5084197914079527E-4</v>
      </c>
      <c r="AM41" s="1421">
        <f>'35.'!DI72</f>
        <v>0.68087999891864548</v>
      </c>
      <c r="AN41" s="1421">
        <f>'35.'!DJ72</f>
        <v>6.0651346537262023E-3</v>
      </c>
      <c r="AO41" s="1421">
        <f>'35.'!DK72</f>
        <v>3.822136382033553E-2</v>
      </c>
      <c r="AP41" s="1421">
        <f>'35.'!DL72</f>
        <v>0.16047111319336216</v>
      </c>
      <c r="AQ41" s="1421">
        <f>'35.'!DM72</f>
        <v>0.1959051145902021</v>
      </c>
      <c r="AR41" s="1421">
        <f>'35.'!DN72</f>
        <v>0.22401065481829613</v>
      </c>
      <c r="AS41" s="1421">
        <f>'35.'!DO72</f>
        <v>4.682210981694742E-2</v>
      </c>
      <c r="AT41" s="1421">
        <f>'35.'!DP72</f>
        <v>9.3845080257758968E-3</v>
      </c>
      <c r="AU41" s="1477"/>
      <c r="AV41" s="192" t="s">
        <v>1444</v>
      </c>
      <c r="AW41" s="1477"/>
      <c r="AX41" s="811"/>
      <c r="AY41" s="1430">
        <f>'35.'!DQ72</f>
        <v>0.1214840621504861</v>
      </c>
      <c r="AZ41" s="1431">
        <f>'35.'!DR72</f>
        <v>0</v>
      </c>
      <c r="BA41" s="1431">
        <f>'35.'!DS72</f>
        <v>3.7542098957039764E-4</v>
      </c>
      <c r="BB41" s="1431">
        <f>'35.'!DT72</f>
        <v>1.8467248861535977E-2</v>
      </c>
      <c r="BC41" s="1431">
        <f>'35.'!DU72</f>
        <v>7.6447532396450357E-2</v>
      </c>
      <c r="BD41" s="1431">
        <f>'35.'!DV72</f>
        <v>1.3608183944939763E-2</v>
      </c>
      <c r="BE41" s="1431">
        <f>'35.'!DW72</f>
        <v>8.3664765937045416E-3</v>
      </c>
      <c r="BF41" s="1431">
        <f>'35.'!DX72</f>
        <v>4.2191993642850412E-3</v>
      </c>
      <c r="BG41" s="1431">
        <f>'35.'!DY72</f>
        <v>1.5942415477190841</v>
      </c>
      <c r="BH41" s="1431">
        <f>'35.'!DZ72</f>
        <v>0.81376849329514722</v>
      </c>
      <c r="BI41" s="1431">
        <f>'35.'!EA72</f>
        <v>0</v>
      </c>
      <c r="BJ41" s="1431">
        <f>'35.'!EB72</f>
        <v>1.0999834994423993E-2</v>
      </c>
      <c r="BK41" s="1431">
        <f>'35.'!EC72</f>
        <v>7.2667124003493608E-2</v>
      </c>
      <c r="BL41" s="1431">
        <f>'35.'!ED72</f>
        <v>0.14230449574591197</v>
      </c>
      <c r="BM41" s="1431">
        <f>'35.'!EE72</f>
        <v>0.27911599548534261</v>
      </c>
      <c r="BN41" s="1431">
        <f>'35.'!EF72</f>
        <v>0.27611338240322891</v>
      </c>
      <c r="BO41" s="1431">
        <f>'35.'!EG72</f>
        <v>3.2567660662746148E-2</v>
      </c>
      <c r="BP41" s="1431">
        <f>'35.'!EH72</f>
        <v>0.78047305442393711</v>
      </c>
      <c r="BQ41" s="1431">
        <f>'35.'!EI72</f>
        <v>0</v>
      </c>
      <c r="BR41" s="1431">
        <f>'35.'!EJ72</f>
        <v>3.8849715759670597E-2</v>
      </c>
      <c r="BS41" s="1431">
        <f>'35.'!EK72</f>
        <v>0.10664731378500943</v>
      </c>
      <c r="BT41" s="1431">
        <f>'35.'!EL72</f>
        <v>0.16924213244413733</v>
      </c>
      <c r="BU41" s="1431">
        <f>'35.'!EM72</f>
        <v>0.22554821152923557</v>
      </c>
      <c r="BV41" s="1431">
        <f>'35.'!EN72</f>
        <v>0.20366030261327989</v>
      </c>
      <c r="BW41" s="1431">
        <f>'35.'!EO72</f>
        <v>3.6525378292604223E-2</v>
      </c>
      <c r="BX41" s="1431">
        <f>'35.'!EP72</f>
        <v>0.19186592132761868</v>
      </c>
    </row>
    <row r="42" spans="1:76" ht="15" customHeight="1">
      <c r="A42" s="1244"/>
      <c r="B42" s="192" t="s">
        <v>1445</v>
      </c>
      <c r="C42" s="1244"/>
      <c r="D42" s="811"/>
      <c r="E42" s="1817">
        <f>'35.'!CA73</f>
        <v>7.1940054454495295</v>
      </c>
      <c r="F42" s="1421">
        <f>'35.'!CB73</f>
        <v>1.382463687806921</v>
      </c>
      <c r="G42" s="1421">
        <f>'35.'!CC73</f>
        <v>0</v>
      </c>
      <c r="H42" s="1421">
        <f>'35.'!CD73</f>
        <v>1.3912805639471568E-2</v>
      </c>
      <c r="I42" s="1421">
        <f>'35.'!CE73</f>
        <v>0.17263716417893324</v>
      </c>
      <c r="J42" s="1421">
        <f>'35.'!CF73</f>
        <v>0.32248557221294843</v>
      </c>
      <c r="K42" s="1421">
        <f>'35.'!CG73</f>
        <v>0.41985496944748346</v>
      </c>
      <c r="L42" s="1421">
        <f>'35.'!CH73</f>
        <v>0.35709597753471273</v>
      </c>
      <c r="M42" s="1421">
        <f>'35.'!CI73</f>
        <v>9.6477198793371341E-2</v>
      </c>
      <c r="N42" s="1421">
        <f>'35.'!CJ73</f>
        <v>2.459486194441884</v>
      </c>
      <c r="O42" s="1421">
        <f>'35.'!CK73</f>
        <v>0.83264273518707077</v>
      </c>
      <c r="P42" s="1421">
        <f>'35.'!CL73</f>
        <v>0</v>
      </c>
      <c r="Q42" s="1421">
        <f>'35.'!CM73</f>
        <v>5.0193262707990211E-2</v>
      </c>
      <c r="R42" s="1421">
        <f>'35.'!CN73</f>
        <v>0.10712881407494633</v>
      </c>
      <c r="S42" s="1421">
        <f>'35.'!CO73</f>
        <v>0.18840044341998574</v>
      </c>
      <c r="T42" s="1421">
        <f>'35.'!CP73</f>
        <v>0.20819396710797156</v>
      </c>
      <c r="U42" s="1421">
        <f>'35.'!CQ73</f>
        <v>0.17508560342612572</v>
      </c>
      <c r="V42" s="1421">
        <f>'35.'!CR73</f>
        <v>0.10364064445005108</v>
      </c>
      <c r="W42" s="1421">
        <f>'35.'!CS73</f>
        <v>0.85397943058480197</v>
      </c>
      <c r="X42" s="1421">
        <f>'35.'!CT73</f>
        <v>0</v>
      </c>
      <c r="Y42" s="1421">
        <f>'35.'!CU73</f>
        <v>9.6871406318336361E-3</v>
      </c>
      <c r="Z42" s="1421">
        <f>'35.'!CV73</f>
        <v>0.10336449514824096</v>
      </c>
      <c r="AA42" s="1421">
        <f>'35.'!CW73</f>
        <v>0.26335025269978746</v>
      </c>
      <c r="AB42" s="1421">
        <f>'35.'!CX73</f>
        <v>0.31679788018656763</v>
      </c>
      <c r="AC42" s="1421">
        <f>'35.'!CY73</f>
        <v>0.13439724356311492</v>
      </c>
      <c r="AD42" s="1421">
        <f>'35.'!CZ73</f>
        <v>2.6382418355256908E-2</v>
      </c>
      <c r="AE42" s="1421">
        <f>'35.'!DA73</f>
        <v>0.77286402867000958</v>
      </c>
      <c r="AF42" s="1421">
        <f>'35.'!DB73</f>
        <v>0</v>
      </c>
      <c r="AG42" s="1421">
        <f>'35.'!DC73</f>
        <v>2.7408700813996555E-2</v>
      </c>
      <c r="AH42" s="1421">
        <f>'35.'!DD73</f>
        <v>0.27826858564932683</v>
      </c>
      <c r="AI42" s="1421">
        <f>'35.'!DE73</f>
        <v>0.20809717826038368</v>
      </c>
      <c r="AJ42" s="1421">
        <f>'35.'!DF73</f>
        <v>0.1564791126713436</v>
      </c>
      <c r="AK42" s="1421">
        <f>'35.'!DG73</f>
        <v>7.3712267264804524E-2</v>
      </c>
      <c r="AL42" s="1421">
        <f>'35.'!DH73</f>
        <v>2.8898184010154503E-2</v>
      </c>
      <c r="AM42" s="1421">
        <f>'35.'!DI73</f>
        <v>1.0627848826329167</v>
      </c>
      <c r="AN42" s="1421">
        <f>'35.'!DJ73</f>
        <v>0</v>
      </c>
      <c r="AO42" s="1421">
        <f>'35.'!DK73</f>
        <v>4.5893516548978226E-2</v>
      </c>
      <c r="AP42" s="1421">
        <f>'35.'!DL73</f>
        <v>0.30349405522746614</v>
      </c>
      <c r="AQ42" s="1421">
        <f>'35.'!DM73</f>
        <v>0.33987340468931498</v>
      </c>
      <c r="AR42" s="1421">
        <f>'35.'!DN73</f>
        <v>0.26046821851913826</v>
      </c>
      <c r="AS42" s="1421">
        <f>'35.'!DO73</f>
        <v>0.11078235217919413</v>
      </c>
      <c r="AT42" s="1421">
        <f>'35.'!DP73</f>
        <v>2.2733354688245222E-3</v>
      </c>
      <c r="AU42" s="1477"/>
      <c r="AV42" s="192" t="s">
        <v>1445</v>
      </c>
      <c r="AW42" s="1477"/>
      <c r="AX42" s="811"/>
      <c r="AY42" s="1430">
        <f>'35.'!DQ73</f>
        <v>0.33347998481441243</v>
      </c>
      <c r="AZ42" s="1431">
        <f>'35.'!DR73</f>
        <v>0</v>
      </c>
      <c r="BA42" s="1431">
        <f>'35.'!DS73</f>
        <v>5.1991767398489848E-3</v>
      </c>
      <c r="BB42" s="1431">
        <f>'35.'!DT73</f>
        <v>5.0011695152535091E-2</v>
      </c>
      <c r="BC42" s="1431">
        <f>'35.'!DU73</f>
        <v>0.13595733919278932</v>
      </c>
      <c r="BD42" s="1431">
        <f>'35.'!DV73</f>
        <v>6.388602855806598E-2</v>
      </c>
      <c r="BE42" s="1431">
        <f>'35.'!DW73</f>
        <v>4.4692963503967481E-2</v>
      </c>
      <c r="BF42" s="1431">
        <f>'35.'!DX73</f>
        <v>3.3732781667205558E-2</v>
      </c>
      <c r="BG42" s="1431">
        <f>'35.'!DY73</f>
        <v>1.9024716227364509</v>
      </c>
      <c r="BH42" s="1431">
        <f>'35.'!DZ73</f>
        <v>0.87674701426445567</v>
      </c>
      <c r="BI42" s="1431">
        <f>'35.'!EA73</f>
        <v>1.889946351721801E-3</v>
      </c>
      <c r="BJ42" s="1431">
        <f>'35.'!EB73</f>
        <v>1.6994262057140046E-2</v>
      </c>
      <c r="BK42" s="1431">
        <f>'35.'!EC73</f>
        <v>0.15030257820398502</v>
      </c>
      <c r="BL42" s="1431">
        <f>'35.'!ED73</f>
        <v>0.22121398183498975</v>
      </c>
      <c r="BM42" s="1431">
        <f>'35.'!EE73</f>
        <v>0.3101067823178667</v>
      </c>
      <c r="BN42" s="1431">
        <f>'35.'!EF73</f>
        <v>0.13760368830944789</v>
      </c>
      <c r="BO42" s="1431">
        <f>'35.'!EG73</f>
        <v>3.8635775189304597E-2</v>
      </c>
      <c r="BP42" s="1431">
        <f>'35.'!EH73</f>
        <v>1.0257246084719949</v>
      </c>
      <c r="BQ42" s="1431">
        <f>'35.'!EI73</f>
        <v>1.7104808578482379E-2</v>
      </c>
      <c r="BR42" s="1431">
        <f>'35.'!EJ73</f>
        <v>4.3606738746270711E-2</v>
      </c>
      <c r="BS42" s="1431">
        <f>'35.'!EK73</f>
        <v>0.29147712674535892</v>
      </c>
      <c r="BT42" s="1431">
        <f>'35.'!EL73</f>
        <v>0.26338833409214268</v>
      </c>
      <c r="BU42" s="1431">
        <f>'35.'!EM73</f>
        <v>0.22907964975482095</v>
      </c>
      <c r="BV42" s="1431">
        <f>'35.'!EN73</f>
        <v>0.15496200274041994</v>
      </c>
      <c r="BW42" s="1431">
        <f>'35.'!EO73</f>
        <v>2.6105947814498993E-2</v>
      </c>
      <c r="BX42" s="1431">
        <f>'35.'!EP73</f>
        <v>5.3319073016950699E-2</v>
      </c>
    </row>
    <row r="43" spans="1:76" ht="15" customHeight="1">
      <c r="A43" s="1244"/>
      <c r="B43" s="192" t="s">
        <v>1446</v>
      </c>
      <c r="C43" s="1244"/>
      <c r="D43" s="811"/>
      <c r="E43" s="1817">
        <f>'35.'!CA74</f>
        <v>15.237304791232734</v>
      </c>
      <c r="F43" s="1421">
        <f>'35.'!CB74</f>
        <v>3.1452573163909974</v>
      </c>
      <c r="G43" s="1421">
        <f>'35.'!CC74</f>
        <v>0</v>
      </c>
      <c r="H43" s="1421">
        <f>'35.'!CD74</f>
        <v>3.5824485182197441E-2</v>
      </c>
      <c r="I43" s="1421">
        <f>'35.'!CE74</f>
        <v>0.36112670663182339</v>
      </c>
      <c r="J43" s="1421">
        <f>'35.'!CF74</f>
        <v>0.75374715129154268</v>
      </c>
      <c r="K43" s="1421">
        <f>'35.'!CG74</f>
        <v>0.9229750198691461</v>
      </c>
      <c r="L43" s="1421">
        <f>'35.'!CH74</f>
        <v>0.88636686418003863</v>
      </c>
      <c r="M43" s="1421">
        <f>'35.'!CI74</f>
        <v>0.18521708923624786</v>
      </c>
      <c r="N43" s="1421">
        <f>'35.'!CJ74</f>
        <v>4.5495405778743612</v>
      </c>
      <c r="O43" s="1421">
        <f>'35.'!CK74</f>
        <v>1.1053883247143523</v>
      </c>
      <c r="P43" s="1421">
        <f>'35.'!CL74</f>
        <v>0</v>
      </c>
      <c r="Q43" s="1421">
        <f>'35.'!CM74</f>
        <v>4.621556513825625E-3</v>
      </c>
      <c r="R43" s="1421">
        <f>'35.'!CN74</f>
        <v>0.12921812168578811</v>
      </c>
      <c r="S43" s="1421">
        <f>'35.'!CO74</f>
        <v>0.24279689743580229</v>
      </c>
      <c r="T43" s="1421">
        <f>'35.'!CP74</f>
        <v>0.34176635115263421</v>
      </c>
      <c r="U43" s="1421">
        <f>'35.'!CQ74</f>
        <v>0.20225048546219154</v>
      </c>
      <c r="V43" s="1421">
        <f>'35.'!CR74</f>
        <v>0.18473491246411139</v>
      </c>
      <c r="W43" s="1421">
        <f>'35.'!CS74</f>
        <v>1.6715811342552656</v>
      </c>
      <c r="X43" s="1421">
        <f>'35.'!CT74</f>
        <v>0</v>
      </c>
      <c r="Y43" s="1421">
        <f>'35.'!CU74</f>
        <v>2.6818882553467116E-3</v>
      </c>
      <c r="Z43" s="1421">
        <f>'35.'!CV74</f>
        <v>0.22082922690176029</v>
      </c>
      <c r="AA43" s="1421">
        <f>'35.'!CW74</f>
        <v>0.41079429689305846</v>
      </c>
      <c r="AB43" s="1421">
        <f>'35.'!CX74</f>
        <v>0.59749644284458181</v>
      </c>
      <c r="AC43" s="1421">
        <f>'35.'!CY74</f>
        <v>0.35689129489402566</v>
      </c>
      <c r="AD43" s="1421">
        <f>'35.'!CZ74</f>
        <v>8.2887984466491343E-2</v>
      </c>
      <c r="AE43" s="1421">
        <f>'35.'!DA74</f>
        <v>1.7725711189047442</v>
      </c>
      <c r="AF43" s="1421">
        <f>'35.'!DB74</f>
        <v>0</v>
      </c>
      <c r="AG43" s="1421">
        <f>'35.'!DC74</f>
        <v>6.0179848463142387E-2</v>
      </c>
      <c r="AH43" s="1421">
        <f>'35.'!DD74</f>
        <v>0.44926764015178622</v>
      </c>
      <c r="AI43" s="1421">
        <f>'35.'!DE74</f>
        <v>0.68346977958326172</v>
      </c>
      <c r="AJ43" s="1421">
        <f>'35.'!DF74</f>
        <v>0.33044065495570918</v>
      </c>
      <c r="AK43" s="1421">
        <f>'35.'!DG74</f>
        <v>0.18024107032725409</v>
      </c>
      <c r="AL43" s="1421">
        <f>'35.'!DH74</f>
        <v>6.8972125423591338E-2</v>
      </c>
      <c r="AM43" s="1421">
        <f>'35.'!DI74</f>
        <v>2.0426382266273828</v>
      </c>
      <c r="AN43" s="1421">
        <f>'35.'!DJ74</f>
        <v>0</v>
      </c>
      <c r="AO43" s="1421">
        <f>'35.'!DK74</f>
        <v>9.9563491304295718E-2</v>
      </c>
      <c r="AP43" s="1421">
        <f>'35.'!DL74</f>
        <v>0.62421172853324991</v>
      </c>
      <c r="AQ43" s="1421">
        <f>'35.'!DM74</f>
        <v>0.62225917424037669</v>
      </c>
      <c r="AR43" s="1421">
        <f>'35.'!DN74</f>
        <v>0.50243920485207649</v>
      </c>
      <c r="AS43" s="1421">
        <f>'35.'!DO74</f>
        <v>0.1718867155450795</v>
      </c>
      <c r="AT43" s="1421">
        <f>'35.'!DP74</f>
        <v>2.2277912152304173E-2</v>
      </c>
      <c r="AU43" s="1477"/>
      <c r="AV43" s="192" t="s">
        <v>1446</v>
      </c>
      <c r="AW43" s="1477"/>
      <c r="AX43" s="811"/>
      <c r="AY43" s="1430">
        <f>'35.'!DQ74</f>
        <v>0.81595119697679197</v>
      </c>
      <c r="AZ43" s="1431">
        <f>'35.'!DR74</f>
        <v>2.6656093563646238E-3</v>
      </c>
      <c r="BA43" s="1431">
        <f>'35.'!DS74</f>
        <v>1.3018135840710586E-2</v>
      </c>
      <c r="BB43" s="1431">
        <f>'35.'!DT74</f>
        <v>6.8198991189250921E-2</v>
      </c>
      <c r="BC43" s="1431">
        <f>'35.'!DU74</f>
        <v>0.21574220491108334</v>
      </c>
      <c r="BD43" s="1431">
        <f>'35.'!DV74</f>
        <v>0.2708865671617563</v>
      </c>
      <c r="BE43" s="1431">
        <f>'35.'!DW74</f>
        <v>0.21282550484748985</v>
      </c>
      <c r="BF43" s="1431">
        <f>'35.'!DX74</f>
        <v>3.2614183670136257E-2</v>
      </c>
      <c r="BG43" s="1431">
        <f>'35.'!DY74</f>
        <v>4.6639936083427838</v>
      </c>
      <c r="BH43" s="1431">
        <f>'35.'!DZ74</f>
        <v>2.3817849954767105</v>
      </c>
      <c r="BI43" s="1431">
        <f>'35.'!EA74</f>
        <v>0</v>
      </c>
      <c r="BJ43" s="1431">
        <f>'35.'!EB74</f>
        <v>1.1037127658890129E-2</v>
      </c>
      <c r="BK43" s="1431">
        <f>'35.'!EC74</f>
        <v>0.29840757534137613</v>
      </c>
      <c r="BL43" s="1431">
        <f>'35.'!ED74</f>
        <v>0.53847316028867398</v>
      </c>
      <c r="BM43" s="1431">
        <f>'35.'!EE74</f>
        <v>0.95237967610984342</v>
      </c>
      <c r="BN43" s="1431">
        <f>'35.'!EF74</f>
        <v>0.43825727386769492</v>
      </c>
      <c r="BO43" s="1431">
        <f>'35.'!EG74</f>
        <v>0.14323018221023201</v>
      </c>
      <c r="BP43" s="1431">
        <f>'35.'!EH74</f>
        <v>2.2822086128660737</v>
      </c>
      <c r="BQ43" s="1431">
        <f>'35.'!EI74</f>
        <v>2.3833508788287032E-3</v>
      </c>
      <c r="BR43" s="1431">
        <f>'35.'!EJ74</f>
        <v>0.11629441262515963</v>
      </c>
      <c r="BS43" s="1431">
        <f>'35.'!EK74</f>
        <v>0.2966336397967862</v>
      </c>
      <c r="BT43" s="1431">
        <f>'35.'!EL74</f>
        <v>0.6284070537513291</v>
      </c>
      <c r="BU43" s="1431">
        <f>'35.'!EM74</f>
        <v>0.64295478096040182</v>
      </c>
      <c r="BV43" s="1431">
        <f>'35.'!EN74</f>
        <v>0.52815235989252884</v>
      </c>
      <c r="BW43" s="1431">
        <f>'35.'!EO74</f>
        <v>6.7383014961039447E-2</v>
      </c>
      <c r="BX43" s="1431">
        <f>'35.'!EP74</f>
        <v>1.992386502041869E-2</v>
      </c>
    </row>
    <row r="44" spans="1:76" ht="15" customHeight="1">
      <c r="A44" s="1244"/>
      <c r="B44" s="192" t="s">
        <v>1447</v>
      </c>
      <c r="C44" s="1244"/>
      <c r="D44" s="811"/>
      <c r="E44" s="1817">
        <f>'35.'!CA75</f>
        <v>22.981226416825635</v>
      </c>
      <c r="F44" s="1421">
        <f>'35.'!CB75</f>
        <v>3.9337582956541288</v>
      </c>
      <c r="G44" s="1421">
        <f>'35.'!CC75</f>
        <v>0</v>
      </c>
      <c r="H44" s="1421">
        <f>'35.'!CD75</f>
        <v>2.0681445334011651E-2</v>
      </c>
      <c r="I44" s="1421">
        <f>'35.'!CE75</f>
        <v>0.54608381941938766</v>
      </c>
      <c r="J44" s="1421">
        <f>'35.'!CF75</f>
        <v>1.0380571912335756</v>
      </c>
      <c r="K44" s="1421">
        <f>'35.'!CG75</f>
        <v>1.1995549666727228</v>
      </c>
      <c r="L44" s="1421">
        <f>'35.'!CH75</f>
        <v>0.89056089891935009</v>
      </c>
      <c r="M44" s="1421">
        <f>'35.'!CI75</f>
        <v>0.23881997407507938</v>
      </c>
      <c r="N44" s="1421">
        <f>'35.'!CJ75</f>
        <v>9.9281021365272757</v>
      </c>
      <c r="O44" s="1421">
        <f>'35.'!CK75</f>
        <v>1.6963522104884234</v>
      </c>
      <c r="P44" s="1421">
        <f>'35.'!CL75</f>
        <v>0</v>
      </c>
      <c r="Q44" s="1421">
        <f>'35.'!CM75</f>
        <v>4.5977797343990108E-2</v>
      </c>
      <c r="R44" s="1421">
        <f>'35.'!CN75</f>
        <v>0.30060837474915503</v>
      </c>
      <c r="S44" s="1421">
        <f>'35.'!CO75</f>
        <v>0.3625100982166905</v>
      </c>
      <c r="T44" s="1421">
        <f>'35.'!CP75</f>
        <v>0.48306253225040907</v>
      </c>
      <c r="U44" s="1421">
        <f>'35.'!CQ75</f>
        <v>0.24213285593679212</v>
      </c>
      <c r="V44" s="1421">
        <f>'35.'!CR75</f>
        <v>0.26206055199138506</v>
      </c>
      <c r="W44" s="1421">
        <f>'35.'!CS75</f>
        <v>3.4919279595935575</v>
      </c>
      <c r="X44" s="1421">
        <f>'35.'!CT75</f>
        <v>0</v>
      </c>
      <c r="Y44" s="1421">
        <f>'35.'!CU75</f>
        <v>2.6631974539087309E-2</v>
      </c>
      <c r="Z44" s="1421">
        <f>'35.'!CV75</f>
        <v>0.47159752209753192</v>
      </c>
      <c r="AA44" s="1421">
        <f>'35.'!CW75</f>
        <v>1.1517761097309511</v>
      </c>
      <c r="AB44" s="1421">
        <f>'35.'!CX75</f>
        <v>1.2051661624756258</v>
      </c>
      <c r="AC44" s="1421">
        <f>'35.'!CY75</f>
        <v>0.53537215715527298</v>
      </c>
      <c r="AD44" s="1421">
        <f>'35.'!CZ75</f>
        <v>0.10138403359508659</v>
      </c>
      <c r="AE44" s="1421">
        <f>'35.'!DA75</f>
        <v>4.7398219664452954</v>
      </c>
      <c r="AF44" s="1421">
        <f>'35.'!DB75</f>
        <v>1.1014352723646016E-2</v>
      </c>
      <c r="AG44" s="1421">
        <f>'35.'!DC75</f>
        <v>0.37468527773603838</v>
      </c>
      <c r="AH44" s="1421">
        <f>'35.'!DD75</f>
        <v>1.8874989620728948</v>
      </c>
      <c r="AI44" s="1421">
        <f>'35.'!DE75</f>
        <v>1.1900695703407074</v>
      </c>
      <c r="AJ44" s="1421">
        <f>'35.'!DF75</f>
        <v>0.8851666891442902</v>
      </c>
      <c r="AK44" s="1421">
        <f>'35.'!DG75</f>
        <v>0.3140603184270212</v>
      </c>
      <c r="AL44" s="1421">
        <f>'35.'!DH75</f>
        <v>7.7326796000696557E-2</v>
      </c>
      <c r="AM44" s="1421">
        <f>'35.'!DI75</f>
        <v>3.2346967402673945</v>
      </c>
      <c r="AN44" s="1421">
        <f>'35.'!DJ75</f>
        <v>1.0006385492410555E-2</v>
      </c>
      <c r="AO44" s="1421">
        <f>'35.'!DK75</f>
        <v>0.13372962727610385</v>
      </c>
      <c r="AP44" s="1421">
        <f>'35.'!DL75</f>
        <v>1.1727791681525466</v>
      </c>
      <c r="AQ44" s="1421">
        <f>'35.'!DM75</f>
        <v>1.0456677142644863</v>
      </c>
      <c r="AR44" s="1421">
        <f>'35.'!DN75</f>
        <v>0.66969872876136327</v>
      </c>
      <c r="AS44" s="1421">
        <f>'35.'!DO75</f>
        <v>0.17002062420657152</v>
      </c>
      <c r="AT44" s="1421">
        <f>'35.'!DP75</f>
        <v>3.2794492113911292E-2</v>
      </c>
      <c r="AU44" s="1477"/>
      <c r="AV44" s="192" t="s">
        <v>1447</v>
      </c>
      <c r="AW44" s="1477"/>
      <c r="AX44" s="811"/>
      <c r="AY44" s="1430">
        <f>'35.'!DQ75</f>
        <v>1.0424156928633539</v>
      </c>
      <c r="AZ44" s="1431">
        <f>'35.'!DR75</f>
        <v>0</v>
      </c>
      <c r="BA44" s="1431">
        <f>'35.'!DS75</f>
        <v>3.146855623542813E-2</v>
      </c>
      <c r="BB44" s="1431">
        <f>'35.'!DT75</f>
        <v>0.18731242836636647</v>
      </c>
      <c r="BC44" s="1431">
        <f>'35.'!DU75</f>
        <v>0.40917008557264473</v>
      </c>
      <c r="BD44" s="1431">
        <f>'35.'!DV75</f>
        <v>0.27188127215216262</v>
      </c>
      <c r="BE44" s="1431">
        <f>'35.'!DW75</f>
        <v>0.13545052419041112</v>
      </c>
      <c r="BF44" s="1431">
        <f>'35.'!DX75</f>
        <v>7.1328263463408103E-3</v>
      </c>
      <c r="BG44" s="1431">
        <f>'35.'!DY75</f>
        <v>4.8422535515134664</v>
      </c>
      <c r="BH44" s="1431">
        <f>'35.'!DZ75</f>
        <v>2.6904470111583607</v>
      </c>
      <c r="BI44" s="1431">
        <f>'35.'!EA75</f>
        <v>9.6476082250914017E-4</v>
      </c>
      <c r="BJ44" s="1431">
        <f>'35.'!EB75</f>
        <v>0.24034367705185095</v>
      </c>
      <c r="BK44" s="1431">
        <f>'35.'!EC75</f>
        <v>0.51380962817161113</v>
      </c>
      <c r="BL44" s="1431">
        <f>'35.'!ED75</f>
        <v>0.7090880979129951</v>
      </c>
      <c r="BM44" s="1431">
        <f>'35.'!EE75</f>
        <v>0.69108448982556114</v>
      </c>
      <c r="BN44" s="1431">
        <f>'35.'!EF75</f>
        <v>0.46715451043659373</v>
      </c>
      <c r="BO44" s="1431">
        <f>'35.'!EG75</f>
        <v>6.8001846937239069E-2</v>
      </c>
      <c r="BP44" s="1431">
        <f>'35.'!EH75</f>
        <v>2.1518065403551083</v>
      </c>
      <c r="BQ44" s="1431">
        <f>'35.'!EI75</f>
        <v>1.1010524307719597E-2</v>
      </c>
      <c r="BR44" s="1431">
        <f>'35.'!EJ75</f>
        <v>0.11450091508994364</v>
      </c>
      <c r="BS44" s="1431">
        <f>'35.'!EK75</f>
        <v>0.49170027247213244</v>
      </c>
      <c r="BT44" s="1431">
        <f>'35.'!EL75</f>
        <v>0.60065559133566748</v>
      </c>
      <c r="BU44" s="1431">
        <f>'35.'!EM75</f>
        <v>0.48935816909520413</v>
      </c>
      <c r="BV44" s="1431">
        <f>'35.'!EN75</f>
        <v>0.36750572435087414</v>
      </c>
      <c r="BW44" s="1431">
        <f>'35.'!EO75</f>
        <v>7.7075343703567029E-2</v>
      </c>
      <c r="BX44" s="1431">
        <f>'35.'!EP75</f>
        <v>0</v>
      </c>
    </row>
    <row r="45" spans="1:76" ht="15" customHeight="1">
      <c r="A45" s="1244"/>
      <c r="B45" s="192" t="s">
        <v>1448</v>
      </c>
      <c r="C45" s="1244"/>
      <c r="D45" s="811"/>
      <c r="E45" s="1817">
        <f>'35.'!CA76</f>
        <v>39.483493106904639</v>
      </c>
      <c r="F45" s="1421">
        <f>'35.'!CB76</f>
        <v>4.4695194991471423</v>
      </c>
      <c r="G45" s="1421">
        <f>'35.'!CC76</f>
        <v>0</v>
      </c>
      <c r="H45" s="1421">
        <f>'35.'!CD76</f>
        <v>9.8418090986184675E-2</v>
      </c>
      <c r="I45" s="1421">
        <f>'35.'!CE76</f>
        <v>0.54706486399533627</v>
      </c>
      <c r="J45" s="1421">
        <f>'35.'!CF76</f>
        <v>1.0613763413367916</v>
      </c>
      <c r="K45" s="1421">
        <f>'35.'!CG76</f>
        <v>1.522903758347171</v>
      </c>
      <c r="L45" s="1421">
        <f>'35.'!CH76</f>
        <v>1.09672535259229</v>
      </c>
      <c r="M45" s="1421">
        <f>'35.'!CI76</f>
        <v>0.14303109188936905</v>
      </c>
      <c r="N45" s="1421">
        <f>'35.'!CJ76</f>
        <v>20.528828759262932</v>
      </c>
      <c r="O45" s="1421">
        <f>'35.'!CK76</f>
        <v>3.7830782564909944</v>
      </c>
      <c r="P45" s="1421">
        <f>'35.'!CL76</f>
        <v>0</v>
      </c>
      <c r="Q45" s="1421">
        <f>'35.'!CM76</f>
        <v>0.22325976964338562</v>
      </c>
      <c r="R45" s="1421">
        <f>'35.'!CN76</f>
        <v>0.57721814657083381</v>
      </c>
      <c r="S45" s="1421">
        <f>'35.'!CO76</f>
        <v>1.6856157342982245</v>
      </c>
      <c r="T45" s="1421">
        <f>'35.'!CP76</f>
        <v>0.85586075476199663</v>
      </c>
      <c r="U45" s="1421">
        <f>'35.'!CQ76</f>
        <v>0.25567067287146866</v>
      </c>
      <c r="V45" s="1421">
        <f>'35.'!CR76</f>
        <v>0.18545317834508557</v>
      </c>
      <c r="W45" s="1421">
        <f>'35.'!CS76</f>
        <v>4.2407148239668429</v>
      </c>
      <c r="X45" s="1421">
        <f>'35.'!CT76</f>
        <v>0</v>
      </c>
      <c r="Y45" s="1421">
        <f>'35.'!CU76</f>
        <v>6.5784651678008578E-3</v>
      </c>
      <c r="Z45" s="1421">
        <f>'35.'!CV76</f>
        <v>0.37229897190242195</v>
      </c>
      <c r="AA45" s="1421">
        <f>'35.'!CW76</f>
        <v>1.4646219449109474</v>
      </c>
      <c r="AB45" s="1421">
        <f>'35.'!CX76</f>
        <v>1.5555616717855707</v>
      </c>
      <c r="AC45" s="1421">
        <f>'35.'!CY76</f>
        <v>0.79940540501137769</v>
      </c>
      <c r="AD45" s="1421">
        <f>'35.'!CZ76</f>
        <v>4.2248365188724088E-2</v>
      </c>
      <c r="AE45" s="1421">
        <f>'35.'!DA76</f>
        <v>12.505035678805093</v>
      </c>
      <c r="AF45" s="1421">
        <f>'35.'!DB76</f>
        <v>0</v>
      </c>
      <c r="AG45" s="1421">
        <f>'35.'!DC76</f>
        <v>0.4543184711411884</v>
      </c>
      <c r="AH45" s="1421">
        <f>'35.'!DD76</f>
        <v>3.7682838173823061</v>
      </c>
      <c r="AI45" s="1421">
        <f>'35.'!DE76</f>
        <v>4.3411383032244855</v>
      </c>
      <c r="AJ45" s="1421">
        <f>'35.'!DF76</f>
        <v>2.6129526662026183</v>
      </c>
      <c r="AK45" s="1421">
        <f>'35.'!DG76</f>
        <v>1.1683689367790617</v>
      </c>
      <c r="AL45" s="1421">
        <f>'35.'!DH76</f>
        <v>0.15997348407543471</v>
      </c>
      <c r="AM45" s="1421">
        <f>'35.'!DI76</f>
        <v>4.8810572506671974</v>
      </c>
      <c r="AN45" s="1421">
        <f>'35.'!DJ76</f>
        <v>2.1431497800514069E-2</v>
      </c>
      <c r="AO45" s="1421">
        <f>'35.'!DK76</f>
        <v>0.2046139286466829</v>
      </c>
      <c r="AP45" s="1421">
        <f>'35.'!DL76</f>
        <v>1.7559533447432434</v>
      </c>
      <c r="AQ45" s="1421">
        <f>'35.'!DM76</f>
        <v>1.6834448886146174</v>
      </c>
      <c r="AR45" s="1421">
        <f>'35.'!DN76</f>
        <v>1.0544015146197798</v>
      </c>
      <c r="AS45" s="1421">
        <f>'35.'!DO76</f>
        <v>9.3762968456782808E-2</v>
      </c>
      <c r="AT45" s="1421">
        <f>'35.'!DP76</f>
        <v>6.7449107785579374E-2</v>
      </c>
      <c r="AU45" s="1477"/>
      <c r="AV45" s="192" t="s">
        <v>1448</v>
      </c>
      <c r="AW45" s="1477"/>
      <c r="AX45" s="811"/>
      <c r="AY45" s="1430">
        <f>'35.'!DQ76</f>
        <v>1.0181339924203534</v>
      </c>
      <c r="AZ45" s="1431">
        <f>'35.'!DR76</f>
        <v>0</v>
      </c>
      <c r="BA45" s="1431">
        <f>'35.'!DS76</f>
        <v>6.5784651678008578E-3</v>
      </c>
      <c r="BB45" s="1431">
        <f>'35.'!DT76</f>
        <v>0.17675080870876031</v>
      </c>
      <c r="BC45" s="1431">
        <f>'35.'!DU76</f>
        <v>0.43980234384424394</v>
      </c>
      <c r="BD45" s="1431">
        <f>'35.'!DV76</f>
        <v>0.22202215521270091</v>
      </c>
      <c r="BE45" s="1431">
        <f>'35.'!DW76</f>
        <v>0.114713813714745</v>
      </c>
      <c r="BF45" s="1431">
        <f>'35.'!DX76</f>
        <v>5.8266405772102348E-2</v>
      </c>
      <c r="BG45" s="1431">
        <f>'35.'!DY76</f>
        <v>8.5859536054070222</v>
      </c>
      <c r="BH45" s="1431">
        <f>'35.'!DZ76</f>
        <v>4.150125832716661</v>
      </c>
      <c r="BI45" s="1431">
        <f>'35.'!EA76</f>
        <v>0</v>
      </c>
      <c r="BJ45" s="1431">
        <f>'35.'!EB76</f>
        <v>0.10553111170142505</v>
      </c>
      <c r="BK45" s="1431">
        <f>'35.'!EC76</f>
        <v>0.63970248332708513</v>
      </c>
      <c r="BL45" s="1431">
        <f>'35.'!ED76</f>
        <v>1.4792284699448874</v>
      </c>
      <c r="BM45" s="1431">
        <f>'35.'!EE76</f>
        <v>1.1913837294041396</v>
      </c>
      <c r="BN45" s="1431">
        <f>'35.'!EF76</f>
        <v>0.66191692149339187</v>
      </c>
      <c r="BO45" s="1431">
        <f>'35.'!EG76</f>
        <v>7.2363116845730879E-2</v>
      </c>
      <c r="BP45" s="1431">
        <f>'35.'!EH76</f>
        <v>4.4358277726903594</v>
      </c>
      <c r="BQ45" s="1431">
        <f>'35.'!EI76</f>
        <v>1.3156930335601716E-2</v>
      </c>
      <c r="BR45" s="1431">
        <f>'35.'!EJ76</f>
        <v>0.17643578022581549</v>
      </c>
      <c r="BS45" s="1431">
        <f>'35.'!EK76</f>
        <v>0.90813901722646539</v>
      </c>
      <c r="BT45" s="1431">
        <f>'35.'!EL76</f>
        <v>1.6125831241805559</v>
      </c>
      <c r="BU45" s="1431">
        <f>'35.'!EM76</f>
        <v>1.1846646633530964</v>
      </c>
      <c r="BV45" s="1431">
        <f>'35.'!EN76</f>
        <v>0.49479900119421877</v>
      </c>
      <c r="BW45" s="1431">
        <f>'35.'!EO76</f>
        <v>4.6049256174606E-2</v>
      </c>
      <c r="BX45" s="1431">
        <f>'35.'!EP76</f>
        <v>0</v>
      </c>
    </row>
    <row r="46" spans="1:76" ht="15" customHeight="1">
      <c r="A46" s="1244"/>
      <c r="B46" s="192" t="s">
        <v>1449</v>
      </c>
      <c r="C46" s="1244"/>
      <c r="D46" s="811"/>
      <c r="E46" s="1817">
        <f>'35.'!CA77</f>
        <v>82.318034650563064</v>
      </c>
      <c r="F46" s="1421">
        <f>'35.'!CB77</f>
        <v>10.439299052697825</v>
      </c>
      <c r="G46" s="1421">
        <f>'35.'!CC77</f>
        <v>0</v>
      </c>
      <c r="H46" s="1421">
        <f>'35.'!CD77</f>
        <v>2.3945467420216495E-2</v>
      </c>
      <c r="I46" s="1421">
        <f>'35.'!CE77</f>
        <v>0.82431183250310813</v>
      </c>
      <c r="J46" s="1421">
        <f>'35.'!CF77</f>
        <v>2.2982401623752988</v>
      </c>
      <c r="K46" s="1421">
        <f>'35.'!CG77</f>
        <v>4.1598505429489601</v>
      </c>
      <c r="L46" s="1421">
        <f>'35.'!CH77</f>
        <v>2.4889464793767515</v>
      </c>
      <c r="M46" s="1421">
        <f>'35.'!CI77</f>
        <v>0.64400456807349005</v>
      </c>
      <c r="N46" s="1421">
        <f>'35.'!CJ77</f>
        <v>36.530711370771208</v>
      </c>
      <c r="O46" s="1421">
        <f>'35.'!CK77</f>
        <v>6.3661219126748803</v>
      </c>
      <c r="P46" s="1421">
        <f>'35.'!CL77</f>
        <v>0</v>
      </c>
      <c r="Q46" s="1421">
        <f>'35.'!CM77</f>
        <v>0.21134092171232746</v>
      </c>
      <c r="R46" s="1421">
        <f>'35.'!CN77</f>
        <v>1.1817069805687084</v>
      </c>
      <c r="S46" s="1421">
        <f>'35.'!CO77</f>
        <v>2.2797619164412697</v>
      </c>
      <c r="T46" s="1421">
        <f>'35.'!CP77</f>
        <v>2.0985653638616468</v>
      </c>
      <c r="U46" s="1421">
        <f>'35.'!CQ77</f>
        <v>0.41123010098733498</v>
      </c>
      <c r="V46" s="1421">
        <f>'35.'!CR77</f>
        <v>0.18351662910359279</v>
      </c>
      <c r="W46" s="1421">
        <f>'35.'!CS77</f>
        <v>9.5388161192966763</v>
      </c>
      <c r="X46" s="1421">
        <f>'35.'!CT77</f>
        <v>0</v>
      </c>
      <c r="Y46" s="1421">
        <f>'35.'!CU77</f>
        <v>0.20249556873765764</v>
      </c>
      <c r="Z46" s="1421">
        <f>'35.'!CV77</f>
        <v>1.3337049663265073</v>
      </c>
      <c r="AA46" s="1421">
        <f>'35.'!CW77</f>
        <v>3.7041000820294228</v>
      </c>
      <c r="AB46" s="1421">
        <f>'35.'!CX77</f>
        <v>3.502499614553042</v>
      </c>
      <c r="AC46" s="1421">
        <f>'35.'!CY77</f>
        <v>0.68763227800512006</v>
      </c>
      <c r="AD46" s="1421">
        <f>'35.'!CZ77</f>
        <v>0.10838360964492939</v>
      </c>
      <c r="AE46" s="1421">
        <f>'35.'!DA77</f>
        <v>20.62577333879965</v>
      </c>
      <c r="AF46" s="1421">
        <f>'35.'!DB77</f>
        <v>3.0461240867842933E-2</v>
      </c>
      <c r="AG46" s="1421">
        <f>'35.'!DC77</f>
        <v>0.88225637918244415</v>
      </c>
      <c r="AH46" s="1421">
        <f>'35.'!DD77</f>
        <v>7.2825878194925355</v>
      </c>
      <c r="AI46" s="1421">
        <f>'35.'!DE77</f>
        <v>5.4825666370060695</v>
      </c>
      <c r="AJ46" s="1421">
        <f>'35.'!DF77</f>
        <v>4.7897542886514923</v>
      </c>
      <c r="AK46" s="1421">
        <f>'35.'!DG77</f>
        <v>2.0472321093863375</v>
      </c>
      <c r="AL46" s="1421">
        <f>'35.'!DH77</f>
        <v>0.11091486421293106</v>
      </c>
      <c r="AM46" s="1421">
        <f>'35.'!DI77</f>
        <v>10.873744950293014</v>
      </c>
      <c r="AN46" s="1421">
        <f>'35.'!DJ77</f>
        <v>7.9818224734054984E-3</v>
      </c>
      <c r="AO46" s="1421">
        <f>'35.'!DK77</f>
        <v>0.69579391024562998</v>
      </c>
      <c r="AP46" s="1421">
        <f>'35.'!DL77</f>
        <v>2.4979719401705123</v>
      </c>
      <c r="AQ46" s="1421">
        <f>'35.'!DM77</f>
        <v>4.4428518637574097</v>
      </c>
      <c r="AR46" s="1421">
        <f>'35.'!DN77</f>
        <v>2.4324551532870311</v>
      </c>
      <c r="AS46" s="1421">
        <f>'35.'!DO77</f>
        <v>0.56641706480713772</v>
      </c>
      <c r="AT46" s="1421">
        <f>'35.'!DP77</f>
        <v>0.23027319555188747</v>
      </c>
      <c r="AU46" s="1477"/>
      <c r="AV46" s="192" t="s">
        <v>1449</v>
      </c>
      <c r="AW46" s="1477"/>
      <c r="AX46" s="811"/>
      <c r="AY46" s="1430">
        <f>'35.'!DQ77</f>
        <v>3.387652455588555</v>
      </c>
      <c r="AZ46" s="1431">
        <f>'35.'!DR77</f>
        <v>0</v>
      </c>
      <c r="BA46" s="1431">
        <f>'35.'!DS77</f>
        <v>3.1927289893621993E-2</v>
      </c>
      <c r="BB46" s="1431">
        <f>'35.'!DT77</f>
        <v>0.619475022641643</v>
      </c>
      <c r="BC46" s="1431">
        <f>'35.'!DU77</f>
        <v>1.2914141594325863</v>
      </c>
      <c r="BD46" s="1431">
        <f>'35.'!DV77</f>
        <v>1.3095916459361236</v>
      </c>
      <c r="BE46" s="1431">
        <f>'35.'!DW77</f>
        <v>0.13524433768458044</v>
      </c>
      <c r="BF46" s="1431">
        <f>'35.'!DX77</f>
        <v>0</v>
      </c>
      <c r="BG46" s="1431">
        <f>'35.'!DY77</f>
        <v>21.086626821212459</v>
      </c>
      <c r="BH46" s="1431">
        <f>'35.'!DZ77</f>
        <v>8.5244345354951836</v>
      </c>
      <c r="BI46" s="1431">
        <f>'35.'!EA77</f>
        <v>0</v>
      </c>
      <c r="BJ46" s="1431">
        <f>'35.'!EB77</f>
        <v>0.18234030006095289</v>
      </c>
      <c r="BK46" s="1431">
        <f>'35.'!EC77</f>
        <v>1.4892137059800035</v>
      </c>
      <c r="BL46" s="1431">
        <f>'35.'!ED77</f>
        <v>3.1990563501366354</v>
      </c>
      <c r="BM46" s="1431">
        <f>'35.'!EE77</f>
        <v>2.6078542467256502</v>
      </c>
      <c r="BN46" s="1431">
        <f>'35.'!EF77</f>
        <v>0.8514405222957101</v>
      </c>
      <c r="BO46" s="1431">
        <f>'35.'!EG77</f>
        <v>0.19452941029623141</v>
      </c>
      <c r="BP46" s="1431">
        <f>'35.'!EH77</f>
        <v>12.562192285717273</v>
      </c>
      <c r="BQ46" s="1431">
        <f>'35.'!EI77</f>
        <v>0</v>
      </c>
      <c r="BR46" s="1431">
        <f>'35.'!EJ77</f>
        <v>0.47727730288479586</v>
      </c>
      <c r="BS46" s="1431">
        <f>'35.'!EK77</f>
        <v>2.4551395170075319</v>
      </c>
      <c r="BT46" s="1431">
        <f>'35.'!EL77</f>
        <v>5.7458894654071484</v>
      </c>
      <c r="BU46" s="1431">
        <f>'35.'!EM77</f>
        <v>3.3620628660177641</v>
      </c>
      <c r="BV46" s="1431">
        <f>'35.'!EN77</f>
        <v>0.40795981530714087</v>
      </c>
      <c r="BW46" s="1431">
        <f>'35.'!EO77</f>
        <v>0.11386331909289135</v>
      </c>
      <c r="BX46" s="1431">
        <f>'35.'!EP77</f>
        <v>0</v>
      </c>
    </row>
    <row r="47" spans="1:76" ht="15" customHeight="1">
      <c r="A47" s="1244"/>
      <c r="B47" s="192" t="s">
        <v>1450</v>
      </c>
      <c r="C47" s="1244"/>
      <c r="D47" s="811"/>
      <c r="E47" s="1817">
        <f>'35.'!CA78</f>
        <v>141.56934984263214</v>
      </c>
      <c r="F47" s="1421">
        <f>'35.'!CB78</f>
        <v>18.431263125319706</v>
      </c>
      <c r="G47" s="1421">
        <f>'35.'!CC78</f>
        <v>0</v>
      </c>
      <c r="H47" s="1421">
        <f>'35.'!CD78</f>
        <v>0.21957943957933401</v>
      </c>
      <c r="I47" s="1421">
        <f>'35.'!CE78</f>
        <v>0.73766520755889931</v>
      </c>
      <c r="J47" s="1421">
        <f>'35.'!CF78</f>
        <v>3.2173051299552089</v>
      </c>
      <c r="K47" s="1421">
        <f>'35.'!CG78</f>
        <v>7.3262646460626373</v>
      </c>
      <c r="L47" s="1421">
        <f>'35.'!CH78</f>
        <v>5.9823305302171947</v>
      </c>
      <c r="M47" s="1421">
        <f>'35.'!CI78</f>
        <v>0.94811817194643122</v>
      </c>
      <c r="N47" s="1421">
        <f>'35.'!CJ78</f>
        <v>78.847966125170743</v>
      </c>
      <c r="O47" s="1421">
        <f>'35.'!CK78</f>
        <v>8.5823424892386679</v>
      </c>
      <c r="P47" s="1421">
        <f>'35.'!CL78</f>
        <v>0</v>
      </c>
      <c r="Q47" s="1421">
        <f>'35.'!CM78</f>
        <v>0.5823628614930163</v>
      </c>
      <c r="R47" s="1421">
        <f>'35.'!CN78</f>
        <v>0.72305449326026583</v>
      </c>
      <c r="S47" s="1421">
        <f>'35.'!CO78</f>
        <v>3.4197631909642707</v>
      </c>
      <c r="T47" s="1421">
        <f>'35.'!CP78</f>
        <v>2.015953847676601</v>
      </c>
      <c r="U47" s="1421">
        <f>'35.'!CQ78</f>
        <v>1.5417247422234153</v>
      </c>
      <c r="V47" s="1421">
        <f>'35.'!CR78</f>
        <v>0.29948335362109996</v>
      </c>
      <c r="W47" s="1421">
        <f>'35.'!CS78</f>
        <v>16.320701128337241</v>
      </c>
      <c r="X47" s="1421">
        <f>'35.'!CT78</f>
        <v>0</v>
      </c>
      <c r="Y47" s="1421">
        <f>'35.'!CU78</f>
        <v>6.4600907586331136E-2</v>
      </c>
      <c r="Z47" s="1421">
        <f>'35.'!CV78</f>
        <v>2.2804511757765789</v>
      </c>
      <c r="AA47" s="1421">
        <f>'35.'!CW78</f>
        <v>5.2885339259733932</v>
      </c>
      <c r="AB47" s="1421">
        <f>'35.'!CX78</f>
        <v>5.4717609859270882</v>
      </c>
      <c r="AC47" s="1421">
        <f>'35.'!CY78</f>
        <v>2.9228499867840489</v>
      </c>
      <c r="AD47" s="1421">
        <f>'35.'!CZ78</f>
        <v>0.29250414628980048</v>
      </c>
      <c r="AE47" s="1421">
        <f>'35.'!DA78</f>
        <v>53.944922507594825</v>
      </c>
      <c r="AF47" s="1421">
        <f>'35.'!DB78</f>
        <v>0.18945914777828393</v>
      </c>
      <c r="AG47" s="1421">
        <f>'35.'!DC78</f>
        <v>2.9485576339021748</v>
      </c>
      <c r="AH47" s="1421">
        <f>'35.'!DD78</f>
        <v>19.003607507531715</v>
      </c>
      <c r="AI47" s="1421">
        <f>'35.'!DE78</f>
        <v>17.656211999273271</v>
      </c>
      <c r="AJ47" s="1421">
        <f>'35.'!DF78</f>
        <v>9.3543189083705283</v>
      </c>
      <c r="AK47" s="1421">
        <f>'35.'!DG78</f>
        <v>4.358267594252955</v>
      </c>
      <c r="AL47" s="1421">
        <f>'35.'!DH78</f>
        <v>0.43449971648589131</v>
      </c>
      <c r="AM47" s="1421">
        <f>'35.'!DI78</f>
        <v>23.398104085686629</v>
      </c>
      <c r="AN47" s="1421">
        <f>'35.'!DJ78</f>
        <v>2.8640796466869654E-2</v>
      </c>
      <c r="AO47" s="1421">
        <f>'35.'!DK78</f>
        <v>1.0141424941889303</v>
      </c>
      <c r="AP47" s="1421">
        <f>'35.'!DL78</f>
        <v>7.1071125909258104</v>
      </c>
      <c r="AQ47" s="1421">
        <f>'35.'!DM78</f>
        <v>7.1844235313046774</v>
      </c>
      <c r="AR47" s="1421">
        <f>'35.'!DN78</f>
        <v>5.6633113436751668</v>
      </c>
      <c r="AS47" s="1421">
        <f>'35.'!DO78</f>
        <v>2.1285334045888304</v>
      </c>
      <c r="AT47" s="1421">
        <f>'35.'!DP78</f>
        <v>0.27193992453634508</v>
      </c>
      <c r="AU47" s="1477"/>
      <c r="AV47" s="192" t="s">
        <v>1450</v>
      </c>
      <c r="AW47" s="1477"/>
      <c r="AX47" s="811"/>
      <c r="AY47" s="1430">
        <f>'35.'!DQ78</f>
        <v>3.8547046026079137</v>
      </c>
      <c r="AZ47" s="1431">
        <f>'35.'!DR78</f>
        <v>0.22661402116785848</v>
      </c>
      <c r="BA47" s="1431">
        <f>'35.'!DS78</f>
        <v>0.22711649128117023</v>
      </c>
      <c r="BB47" s="1431">
        <f>'35.'!DT78</f>
        <v>0.81526288632492827</v>
      </c>
      <c r="BC47" s="1431">
        <f>'35.'!DU78</f>
        <v>0.98082166146209271</v>
      </c>
      <c r="BD47" s="1431">
        <f>'35.'!DV78</f>
        <v>1.1144787116408177</v>
      </c>
      <c r="BE47" s="1431">
        <f>'35.'!DW78</f>
        <v>0.46177003426417673</v>
      </c>
      <c r="BF47" s="1431">
        <f>'35.'!DX78</f>
        <v>2.8640796466869654E-2</v>
      </c>
      <c r="BG47" s="1431">
        <f>'35.'!DY78</f>
        <v>17.037311903847137</v>
      </c>
      <c r="BH47" s="1431">
        <f>'35.'!DZ78</f>
        <v>8.6077100973977405</v>
      </c>
      <c r="BI47" s="1431">
        <f>'35.'!EA78</f>
        <v>2.8640796466869654E-2</v>
      </c>
      <c r="BJ47" s="1431">
        <f>'35.'!EB78</f>
        <v>0.22912637173495723</v>
      </c>
      <c r="BK47" s="1431">
        <f>'35.'!EC78</f>
        <v>2.0016265447516268</v>
      </c>
      <c r="BL47" s="1431">
        <f>'35.'!ED78</f>
        <v>3.2643473390636299</v>
      </c>
      <c r="BM47" s="1431">
        <f>'35.'!EE78</f>
        <v>1.7908052617944215</v>
      </c>
      <c r="BN47" s="1431">
        <f>'35.'!EF78</f>
        <v>1.0258496832287836</v>
      </c>
      <c r="BO47" s="1431">
        <f>'35.'!EG78</f>
        <v>0.26731410035745007</v>
      </c>
      <c r="BP47" s="1431">
        <f>'35.'!EH78</f>
        <v>8.4296018064493961</v>
      </c>
      <c r="BQ47" s="1431">
        <f>'35.'!EI78</f>
        <v>4.0203192077538821E-2</v>
      </c>
      <c r="BR47" s="1431">
        <f>'35.'!EJ78</f>
        <v>0.23872309514654652</v>
      </c>
      <c r="BS47" s="1431">
        <f>'35.'!EK78</f>
        <v>2.3050559636628796</v>
      </c>
      <c r="BT47" s="1431">
        <f>'35.'!EL78</f>
        <v>3.4306470810124212</v>
      </c>
      <c r="BU47" s="1431">
        <f>'35.'!EM78</f>
        <v>1.8296663003682945</v>
      </c>
      <c r="BV47" s="1431">
        <f>'35.'!EN78</f>
        <v>0.47425002461642712</v>
      </c>
      <c r="BW47" s="1431">
        <f>'35.'!EO78</f>
        <v>0.1110561495652897</v>
      </c>
      <c r="BX47" s="1431">
        <f>'35.'!EP78</f>
        <v>0</v>
      </c>
    </row>
    <row r="48" spans="1:76" ht="15" customHeight="1">
      <c r="A48" s="1244"/>
      <c r="B48" s="192" t="s">
        <v>1451</v>
      </c>
      <c r="C48" s="1244"/>
      <c r="D48" s="811"/>
      <c r="E48" s="1817">
        <f>'35.'!CA79</f>
        <v>510.76570346588471</v>
      </c>
      <c r="F48" s="1421">
        <f>'35.'!CB79</f>
        <v>53.510661068583872</v>
      </c>
      <c r="G48" s="1421">
        <f>'35.'!CC79</f>
        <v>0</v>
      </c>
      <c r="H48" s="1421">
        <f>'35.'!CD79</f>
        <v>0.92615460607597277</v>
      </c>
      <c r="I48" s="1421">
        <f>'35.'!CE79</f>
        <v>3.3844570675895236</v>
      </c>
      <c r="J48" s="1421">
        <f>'35.'!CF79</f>
        <v>8.292006256690577</v>
      </c>
      <c r="K48" s="1421">
        <f>'35.'!CG79</f>
        <v>21.146208940480953</v>
      </c>
      <c r="L48" s="1421">
        <f>'35.'!CH79</f>
        <v>17.193134107188808</v>
      </c>
      <c r="M48" s="1421">
        <f>'35.'!CI79</f>
        <v>2.568700090558043</v>
      </c>
      <c r="N48" s="1421">
        <f>'35.'!CJ79</f>
        <v>303.32320737630141</v>
      </c>
      <c r="O48" s="1421">
        <f>'35.'!CK79</f>
        <v>21.917510496425997</v>
      </c>
      <c r="P48" s="1421">
        <f>'35.'!CL79</f>
        <v>0</v>
      </c>
      <c r="Q48" s="1421">
        <f>'35.'!CM79</f>
        <v>2.9636947394431128</v>
      </c>
      <c r="R48" s="1421">
        <f>'35.'!CN79</f>
        <v>7.9278834280103263</v>
      </c>
      <c r="S48" s="1421">
        <f>'35.'!CO79</f>
        <v>4.4891742817168412</v>
      </c>
      <c r="T48" s="1421">
        <f>'35.'!CP79</f>
        <v>3.5207047007503247</v>
      </c>
      <c r="U48" s="1421">
        <f>'35.'!CQ79</f>
        <v>2.8678686095332311</v>
      </c>
      <c r="V48" s="1421">
        <f>'35.'!CR79</f>
        <v>0.14818473697215565</v>
      </c>
      <c r="W48" s="1421">
        <f>'35.'!CS79</f>
        <v>40.071457973155113</v>
      </c>
      <c r="X48" s="1421">
        <f>'35.'!CT79</f>
        <v>0</v>
      </c>
      <c r="Y48" s="1421">
        <f>'35.'!CU79</f>
        <v>3.7046184243038911E-2</v>
      </c>
      <c r="Z48" s="1421">
        <f>'35.'!CV79</f>
        <v>3.1374001811148107</v>
      </c>
      <c r="AA48" s="1421">
        <f>'35.'!CW79</f>
        <v>12.737795340409809</v>
      </c>
      <c r="AB48" s="1421">
        <f>'35.'!CX79</f>
        <v>14.625010290603122</v>
      </c>
      <c r="AC48" s="1421">
        <f>'35.'!CY79</f>
        <v>9.311928871326101</v>
      </c>
      <c r="AD48" s="1421">
        <f>'35.'!CZ79</f>
        <v>0.22227710545823345</v>
      </c>
      <c r="AE48" s="1421">
        <f>'35.'!DA79</f>
        <v>241.33423890672032</v>
      </c>
      <c r="AF48" s="1421">
        <f>'35.'!DB79</f>
        <v>3.7046184243038911E-2</v>
      </c>
      <c r="AG48" s="1421">
        <f>'35.'!DC79</f>
        <v>21.742817156498855</v>
      </c>
      <c r="AH48" s="1421">
        <f>'35.'!DD79</f>
        <v>83.302132213715026</v>
      </c>
      <c r="AI48" s="1421">
        <f>'35.'!DE79</f>
        <v>65.17609286243254</v>
      </c>
      <c r="AJ48" s="1421">
        <f>'35.'!DF79</f>
        <v>47.627315386512194</v>
      </c>
      <c r="AK48" s="1421">
        <f>'35.'!DG79</f>
        <v>22.119124063555667</v>
      </c>
      <c r="AL48" s="1421">
        <f>'35.'!DH79</f>
        <v>1.3297110397629874</v>
      </c>
      <c r="AM48" s="1421">
        <f>'35.'!DI79</f>
        <v>59.966905408745355</v>
      </c>
      <c r="AN48" s="1421">
        <f>'35.'!DJ79</f>
        <v>9.6814028155028639E-2</v>
      </c>
      <c r="AO48" s="1421">
        <f>'35.'!DK79</f>
        <v>3.3208199555442754</v>
      </c>
      <c r="AP48" s="1421">
        <f>'35.'!DL79</f>
        <v>18.11155017699798</v>
      </c>
      <c r="AQ48" s="1421">
        <f>'35.'!DM79</f>
        <v>17.264262780934327</v>
      </c>
      <c r="AR48" s="1421">
        <f>'35.'!DN79</f>
        <v>15.110232979337914</v>
      </c>
      <c r="AS48" s="1421">
        <f>'35.'!DO79</f>
        <v>5.9520869350467125</v>
      </c>
      <c r="AT48" s="1421">
        <f>'35.'!DP79</f>
        <v>0.11113855272911673</v>
      </c>
      <c r="AU48" s="1477"/>
      <c r="AV48" s="192" t="s">
        <v>1451</v>
      </c>
      <c r="AW48" s="1477"/>
      <c r="AX48" s="811"/>
      <c r="AY48" s="1430">
        <f>'35.'!DQ79</f>
        <v>18.348892730720266</v>
      </c>
      <c r="AZ48" s="1431">
        <f>'35.'!DR79</f>
        <v>0</v>
      </c>
      <c r="BA48" s="1431">
        <f>'35.'!DS79</f>
        <v>2.8011854778968694</v>
      </c>
      <c r="BB48" s="1431">
        <f>'35.'!DT79</f>
        <v>3.6863423067433896</v>
      </c>
      <c r="BC48" s="1431">
        <f>'35.'!DU79</f>
        <v>5.0631431629221373</v>
      </c>
      <c r="BD48" s="1431">
        <f>'35.'!DV79</f>
        <v>3.250020581213914</v>
      </c>
      <c r="BE48" s="1431">
        <f>'35.'!DW79</f>
        <v>2.6920227216605643</v>
      </c>
      <c r="BF48" s="1431">
        <f>'35.'!DX79</f>
        <v>0.85617848028339072</v>
      </c>
      <c r="BG48" s="1431">
        <f>'35.'!DY79</f>
        <v>75.616036881533745</v>
      </c>
      <c r="BH48" s="1431">
        <f>'35.'!DZ79</f>
        <v>31.585659010452588</v>
      </c>
      <c r="BI48" s="1431">
        <f>'35.'!EA79</f>
        <v>0</v>
      </c>
      <c r="BJ48" s="1431">
        <f>'35.'!EB79</f>
        <v>0.7409236848607782</v>
      </c>
      <c r="BK48" s="1431">
        <f>'35.'!EC79</f>
        <v>3.5256441919820869</v>
      </c>
      <c r="BL48" s="1431">
        <f>'35.'!ED79</f>
        <v>11.43204083312593</v>
      </c>
      <c r="BM48" s="1431">
        <f>'35.'!EE79</f>
        <v>11.555116489666196</v>
      </c>
      <c r="BN48" s="1431">
        <f>'35.'!EF79</f>
        <v>4.0355643368732874</v>
      </c>
      <c r="BO48" s="1431">
        <f>'35.'!EG79</f>
        <v>0.29636947394431129</v>
      </c>
      <c r="BP48" s="1431">
        <f>'35.'!EH79</f>
        <v>44.030377871081157</v>
      </c>
      <c r="BQ48" s="1431">
        <f>'35.'!EI79</f>
        <v>0.32748826870812486</v>
      </c>
      <c r="BR48" s="1431">
        <f>'35.'!EJ79</f>
        <v>4.3872561126203662</v>
      </c>
      <c r="BS48" s="1431">
        <f>'35.'!EK79</f>
        <v>11.901374825056909</v>
      </c>
      <c r="BT48" s="1431">
        <f>'35.'!EL79</f>
        <v>7.8220136659266499</v>
      </c>
      <c r="BU48" s="1431">
        <f>'35.'!EM79</f>
        <v>13.786202354492589</v>
      </c>
      <c r="BV48" s="1431">
        <f>'35.'!EN79</f>
        <v>5.3017205894480597</v>
      </c>
      <c r="BW48" s="1431">
        <f>'35.'!EO79</f>
        <v>0.5043220548284566</v>
      </c>
      <c r="BX48" s="1431">
        <f>'35.'!EP79</f>
        <v>0</v>
      </c>
    </row>
    <row r="49" spans="1:76" ht="15" customHeight="1">
      <c r="A49" s="2641" t="s">
        <v>7</v>
      </c>
      <c r="B49" s="2641"/>
      <c r="C49" s="2641"/>
      <c r="D49" s="107"/>
      <c r="E49" s="1817"/>
      <c r="F49" s="1421"/>
      <c r="G49" s="1421"/>
      <c r="H49" s="1421"/>
      <c r="I49" s="1421"/>
      <c r="J49" s="1421"/>
      <c r="K49" s="1421"/>
      <c r="L49" s="1421"/>
      <c r="M49" s="1421"/>
      <c r="N49" s="1421"/>
      <c r="O49" s="1421"/>
      <c r="P49" s="1421"/>
      <c r="Q49" s="1421"/>
      <c r="R49" s="1421"/>
      <c r="S49" s="1421"/>
      <c r="T49" s="1421"/>
      <c r="U49" s="1421"/>
      <c r="V49" s="1421"/>
      <c r="W49" s="1421"/>
      <c r="X49" s="1421"/>
      <c r="Y49" s="1421"/>
      <c r="Z49" s="1421"/>
      <c r="AA49" s="1421"/>
      <c r="AB49" s="1421"/>
      <c r="AC49" s="1421"/>
      <c r="AD49" s="1421"/>
      <c r="AE49" s="1421"/>
      <c r="AF49" s="1421"/>
      <c r="AG49" s="1421"/>
      <c r="AH49" s="1421"/>
      <c r="AI49" s="1421"/>
      <c r="AJ49" s="1421"/>
      <c r="AK49" s="1421"/>
      <c r="AL49" s="1421"/>
      <c r="AM49" s="1421"/>
      <c r="AN49" s="1421"/>
      <c r="AO49" s="1421"/>
      <c r="AP49" s="1421"/>
      <c r="AQ49" s="1421"/>
      <c r="AR49" s="1421"/>
      <c r="AS49" s="1421"/>
      <c r="AT49" s="1421"/>
      <c r="AU49" s="2641" t="s">
        <v>7</v>
      </c>
      <c r="AV49" s="2641"/>
      <c r="AW49" s="2641"/>
      <c r="AX49" s="107"/>
      <c r="AY49" s="1430"/>
      <c r="AZ49" s="1431"/>
      <c r="BA49" s="1431"/>
      <c r="BB49" s="1431"/>
      <c r="BC49" s="1431"/>
      <c r="BD49" s="1431"/>
      <c r="BE49" s="1431"/>
      <c r="BF49" s="1431"/>
      <c r="BG49" s="1431"/>
      <c r="BH49" s="1431"/>
      <c r="BI49" s="1431"/>
      <c r="BJ49" s="1431"/>
      <c r="BK49" s="1431"/>
      <c r="BL49" s="1431"/>
      <c r="BM49" s="1431"/>
      <c r="BN49" s="1431"/>
      <c r="BO49" s="1431"/>
      <c r="BP49" s="1431"/>
      <c r="BQ49" s="1431"/>
      <c r="BR49" s="1431"/>
      <c r="BS49" s="1431"/>
      <c r="BT49" s="1431"/>
      <c r="BU49" s="1431"/>
      <c r="BV49" s="1431"/>
      <c r="BW49" s="1431"/>
      <c r="BX49" s="1431"/>
    </row>
    <row r="50" spans="1:76" ht="15" customHeight="1">
      <c r="A50" s="1244"/>
      <c r="B50" s="192" t="s">
        <v>1442</v>
      </c>
      <c r="C50" s="1244"/>
      <c r="D50" s="811"/>
      <c r="E50" s="1817">
        <f>'35.'!CA80</f>
        <v>2.8106342384712706</v>
      </c>
      <c r="F50" s="1421">
        <f>'35.'!CB80</f>
        <v>0.64409772866113746</v>
      </c>
      <c r="G50" s="1421">
        <f>'35.'!CC80</f>
        <v>2.4479132047354737E-3</v>
      </c>
      <c r="H50" s="1421">
        <f>'35.'!CD80</f>
        <v>6.9878086059432321E-3</v>
      </c>
      <c r="I50" s="1421">
        <f>'35.'!CE80</f>
        <v>6.643962536384318E-2</v>
      </c>
      <c r="J50" s="1421">
        <f>'35.'!CF80</f>
        <v>0.13338659170290235</v>
      </c>
      <c r="K50" s="1421">
        <f>'35.'!CG80</f>
        <v>0.23577391110395227</v>
      </c>
      <c r="L50" s="1421">
        <f>'35.'!CH80</f>
        <v>0.14196675923154523</v>
      </c>
      <c r="M50" s="1421">
        <f>'35.'!CI80</f>
        <v>5.7095119448215756E-2</v>
      </c>
      <c r="N50" s="1421">
        <f>'35.'!CJ80</f>
        <v>0.87089166178638666</v>
      </c>
      <c r="O50" s="1421">
        <f>'35.'!CK80</f>
        <v>0.36577899628985105</v>
      </c>
      <c r="P50" s="1421">
        <f>'35.'!CL80</f>
        <v>0</v>
      </c>
      <c r="Q50" s="1421">
        <f>'35.'!CM80</f>
        <v>0</v>
      </c>
      <c r="R50" s="1421">
        <f>'35.'!CN80</f>
        <v>4.5367119113542222E-2</v>
      </c>
      <c r="S50" s="1421">
        <f>'35.'!CO80</f>
        <v>8.4297095733144978E-2</v>
      </c>
      <c r="T50" s="1421">
        <f>'35.'!CP80</f>
        <v>0.13311239703032599</v>
      </c>
      <c r="U50" s="1421">
        <f>'35.'!CQ80</f>
        <v>6.7642131637725478E-2</v>
      </c>
      <c r="V50" s="1421">
        <f>'35.'!CR80</f>
        <v>3.5360252775112219E-2</v>
      </c>
      <c r="W50" s="1421">
        <f>'35.'!CS80</f>
        <v>0.30424908825724273</v>
      </c>
      <c r="X50" s="1421">
        <f>'35.'!CT80</f>
        <v>0</v>
      </c>
      <c r="Y50" s="1421">
        <f>'35.'!CU80</f>
        <v>2.5011577830130133E-3</v>
      </c>
      <c r="Z50" s="1421">
        <f>'35.'!CV80</f>
        <v>4.4442727777976622E-2</v>
      </c>
      <c r="AA50" s="1421">
        <f>'35.'!CW80</f>
        <v>0.1285902663772675</v>
      </c>
      <c r="AB50" s="1421">
        <f>'35.'!CX80</f>
        <v>8.4846116696811205E-2</v>
      </c>
      <c r="AC50" s="1421">
        <f>'35.'!CY80</f>
        <v>3.8786756188193341E-2</v>
      </c>
      <c r="AD50" s="1421">
        <f>'35.'!CZ80</f>
        <v>5.0820634339807822E-3</v>
      </c>
      <c r="AE50" s="1421">
        <f>'35.'!DA80</f>
        <v>0.20086357723929427</v>
      </c>
      <c r="AF50" s="1421">
        <f>'35.'!DB80</f>
        <v>0</v>
      </c>
      <c r="AG50" s="1421">
        <f>'35.'!DC80</f>
        <v>2.6559749772847954E-3</v>
      </c>
      <c r="AH50" s="1421">
        <f>'35.'!DD80</f>
        <v>6.3998511026759949E-2</v>
      </c>
      <c r="AI50" s="1421">
        <f>'35.'!DE80</f>
        <v>6.4032345115098754E-2</v>
      </c>
      <c r="AJ50" s="1421">
        <f>'35.'!DF80</f>
        <v>4.4285432993805614E-2</v>
      </c>
      <c r="AK50" s="1421">
        <f>'35.'!DG80</f>
        <v>1.5911312716050157E-2</v>
      </c>
      <c r="AL50" s="1421">
        <f>'35.'!DH80</f>
        <v>9.980000410294964E-3</v>
      </c>
      <c r="AM50" s="1421">
        <f>'35.'!DI80</f>
        <v>0.29431854323362328</v>
      </c>
      <c r="AN50" s="1421">
        <f>'35.'!DJ80</f>
        <v>3.9355476306342143E-3</v>
      </c>
      <c r="AO50" s="1421">
        <f>'35.'!DK80</f>
        <v>6.7440458307159411E-3</v>
      </c>
      <c r="AP50" s="1421">
        <f>'35.'!DL80</f>
        <v>7.5697041526842701E-2</v>
      </c>
      <c r="AQ50" s="1421">
        <f>'35.'!DM80</f>
        <v>8.5145078016675022E-2</v>
      </c>
      <c r="AR50" s="1421">
        <f>'35.'!DN80</f>
        <v>8.0855895929367261E-2</v>
      </c>
      <c r="AS50" s="1421">
        <f>'35.'!DO80</f>
        <v>4.0574758569492969E-2</v>
      </c>
      <c r="AT50" s="1421">
        <f>'35.'!DP80</f>
        <v>1.366175729895144E-3</v>
      </c>
      <c r="AU50" s="1477"/>
      <c r="AV50" s="192" t="s">
        <v>1442</v>
      </c>
      <c r="AW50" s="1477"/>
      <c r="AX50" s="811"/>
      <c r="AY50" s="1430">
        <f>'35.'!DQ80</f>
        <v>0.16012548500306437</v>
      </c>
      <c r="AZ50" s="1431">
        <f>'35.'!DR80</f>
        <v>0</v>
      </c>
      <c r="BA50" s="1431">
        <f>'35.'!DS80</f>
        <v>1.6818777013880293E-2</v>
      </c>
      <c r="BB50" s="1431">
        <f>'35.'!DT80</f>
        <v>1.9978471094763264E-2</v>
      </c>
      <c r="BC50" s="1431">
        <f>'35.'!DU80</f>
        <v>4.1204874664960062E-2</v>
      </c>
      <c r="BD50" s="1431">
        <f>'35.'!DV80</f>
        <v>5.2827506795868721E-2</v>
      </c>
      <c r="BE50" s="1431">
        <f>'35.'!DW80</f>
        <v>2.7656653883429243E-2</v>
      </c>
      <c r="BF50" s="1431">
        <f>'35.'!DX80</f>
        <v>1.639201550162742E-3</v>
      </c>
      <c r="BG50" s="1431">
        <f>'35.'!DY80</f>
        <v>0.64658669572319916</v>
      </c>
      <c r="BH50" s="1431">
        <f>'35.'!DZ80</f>
        <v>0.29070818326009329</v>
      </c>
      <c r="BI50" s="1431">
        <f>'35.'!EA80</f>
        <v>0</v>
      </c>
      <c r="BJ50" s="1431">
        <f>'35.'!EB80</f>
        <v>5.1037811962304407E-3</v>
      </c>
      <c r="BK50" s="1431">
        <f>'35.'!EC80</f>
        <v>3.9970859760022674E-2</v>
      </c>
      <c r="BL50" s="1431">
        <f>'35.'!ED80</f>
        <v>9.0168123491116081E-2</v>
      </c>
      <c r="BM50" s="1431">
        <f>'35.'!EE80</f>
        <v>6.9180416729570982E-2</v>
      </c>
      <c r="BN50" s="1431">
        <f>'35.'!EF80</f>
        <v>6.8007726462205112E-2</v>
      </c>
      <c r="BO50" s="1431">
        <f>'35.'!EG80</f>
        <v>1.8277275620947952E-2</v>
      </c>
      <c r="BP50" s="1431">
        <f>'35.'!EH80</f>
        <v>0.35587851246310581</v>
      </c>
      <c r="BQ50" s="1431">
        <f>'35.'!EI80</f>
        <v>0</v>
      </c>
      <c r="BR50" s="1431">
        <f>'35.'!EJ80</f>
        <v>1.0397452773265353E-2</v>
      </c>
      <c r="BS50" s="1431">
        <f>'35.'!EK80</f>
        <v>8.9596428381446977E-2</v>
      </c>
      <c r="BT50" s="1431">
        <f>'35.'!EL80</f>
        <v>9.8817229106618276E-2</v>
      </c>
      <c r="BU50" s="1431">
        <f>'35.'!EM80</f>
        <v>0.10885683105193761</v>
      </c>
      <c r="BV50" s="1431">
        <f>'35.'!EN80</f>
        <v>3.4428637920318153E-2</v>
      </c>
      <c r="BW50" s="1431">
        <f>'35.'!EO80</f>
        <v>1.3781933229519499E-2</v>
      </c>
      <c r="BX50" s="1431">
        <f>'35.'!EP80</f>
        <v>0.19461412406385839</v>
      </c>
    </row>
    <row r="51" spans="1:76" ht="15" customHeight="1">
      <c r="A51" s="1244"/>
      <c r="B51" s="192" t="s">
        <v>1443</v>
      </c>
      <c r="C51" s="1244"/>
      <c r="D51" s="811"/>
      <c r="E51" s="1817">
        <f>'35.'!CA81</f>
        <v>4.0540587345919681</v>
      </c>
      <c r="F51" s="1421">
        <f>'35.'!CB81</f>
        <v>0.81381613136539088</v>
      </c>
      <c r="G51" s="1421">
        <f>'35.'!CC81</f>
        <v>5.6870224689614026E-3</v>
      </c>
      <c r="H51" s="1421">
        <f>'35.'!CD81</f>
        <v>0</v>
      </c>
      <c r="I51" s="1421">
        <f>'35.'!CE81</f>
        <v>0.10996402343758307</v>
      </c>
      <c r="J51" s="1421">
        <f>'35.'!CF81</f>
        <v>0.16272484860097011</v>
      </c>
      <c r="K51" s="1421">
        <f>'35.'!CG81</f>
        <v>0.25339629213141635</v>
      </c>
      <c r="L51" s="1421">
        <f>'35.'!CH81</f>
        <v>0.23622764300063046</v>
      </c>
      <c r="M51" s="1421">
        <f>'35.'!CI81</f>
        <v>4.5816301725829338E-2</v>
      </c>
      <c r="N51" s="1421">
        <f>'35.'!CJ81</f>
        <v>0.90165948865516532</v>
      </c>
      <c r="O51" s="1421">
        <f>'35.'!CK81</f>
        <v>0.40065631737698193</v>
      </c>
      <c r="P51" s="1421">
        <f>'35.'!CL81</f>
        <v>0</v>
      </c>
      <c r="Q51" s="1421">
        <f>'35.'!CM81</f>
        <v>0</v>
      </c>
      <c r="R51" s="1421">
        <f>'35.'!CN81</f>
        <v>5.1547914430507762E-2</v>
      </c>
      <c r="S51" s="1421">
        <f>'35.'!CO81</f>
        <v>5.5788513138711811E-2</v>
      </c>
      <c r="T51" s="1421">
        <f>'35.'!CP81</f>
        <v>0.12714052356042954</v>
      </c>
      <c r="U51" s="1421">
        <f>'35.'!CQ81</f>
        <v>0.10601136838922087</v>
      </c>
      <c r="V51" s="1421">
        <f>'35.'!CR81</f>
        <v>6.0167997858111916E-2</v>
      </c>
      <c r="W51" s="1421">
        <f>'35.'!CS81</f>
        <v>0.33135728746768062</v>
      </c>
      <c r="X51" s="1421">
        <f>'35.'!CT81</f>
        <v>0</v>
      </c>
      <c r="Y51" s="1421">
        <f>'35.'!CU81</f>
        <v>0</v>
      </c>
      <c r="Z51" s="1421">
        <f>'35.'!CV81</f>
        <v>4.4968593342926272E-2</v>
      </c>
      <c r="AA51" s="1421">
        <f>'35.'!CW81</f>
        <v>8.88202588702698E-2</v>
      </c>
      <c r="AB51" s="1421">
        <f>'35.'!CX81</f>
        <v>0.1278876808787342</v>
      </c>
      <c r="AC51" s="1421">
        <f>'35.'!CY81</f>
        <v>6.9680754375750317E-2</v>
      </c>
      <c r="AD51" s="1421">
        <f>'35.'!CZ81</f>
        <v>0</v>
      </c>
      <c r="AE51" s="1421">
        <f>'35.'!DA81</f>
        <v>0.16964588381050272</v>
      </c>
      <c r="AF51" s="1421">
        <f>'35.'!DB81</f>
        <v>0</v>
      </c>
      <c r="AG51" s="1421">
        <f>'35.'!DC81</f>
        <v>6.2577557954709854E-3</v>
      </c>
      <c r="AH51" s="1421">
        <f>'35.'!DD81</f>
        <v>3.3398116831595624E-2</v>
      </c>
      <c r="AI51" s="1421">
        <f>'35.'!DE81</f>
        <v>4.3294068361727646E-2</v>
      </c>
      <c r="AJ51" s="1421">
        <f>'35.'!DF81</f>
        <v>3.3505094799758162E-2</v>
      </c>
      <c r="AK51" s="1421">
        <f>'35.'!DG81</f>
        <v>2.1032936295078644E-2</v>
      </c>
      <c r="AL51" s="1421">
        <f>'35.'!DH81</f>
        <v>3.215791172687163E-2</v>
      </c>
      <c r="AM51" s="1421">
        <f>'35.'!DI81</f>
        <v>0.43028417008110603</v>
      </c>
      <c r="AN51" s="1421">
        <f>'35.'!DJ81</f>
        <v>0</v>
      </c>
      <c r="AO51" s="1421">
        <f>'35.'!DK81</f>
        <v>3.3394817009911801E-2</v>
      </c>
      <c r="AP51" s="1421">
        <f>'35.'!DL81</f>
        <v>9.7455714808606264E-2</v>
      </c>
      <c r="AQ51" s="1421">
        <f>'35.'!DM81</f>
        <v>0.14060667806812105</v>
      </c>
      <c r="AR51" s="1421">
        <f>'35.'!DN81</f>
        <v>0.12415650675333541</v>
      </c>
      <c r="AS51" s="1421">
        <f>'35.'!DO81</f>
        <v>3.3589898171208388E-2</v>
      </c>
      <c r="AT51" s="1421">
        <f>'35.'!DP81</f>
        <v>1.0805552699229668E-3</v>
      </c>
      <c r="AU51" s="1477"/>
      <c r="AV51" s="192" t="s">
        <v>1443</v>
      </c>
      <c r="AW51" s="1477"/>
      <c r="AX51" s="811"/>
      <c r="AY51" s="1430">
        <f>'35.'!DQ81</f>
        <v>0.18241526029280766</v>
      </c>
      <c r="AZ51" s="1431">
        <f>'35.'!DR81</f>
        <v>0</v>
      </c>
      <c r="BA51" s="1431">
        <f>'35.'!DS81</f>
        <v>0</v>
      </c>
      <c r="BB51" s="1431">
        <f>'35.'!DT81</f>
        <v>5.6447943261650937E-2</v>
      </c>
      <c r="BC51" s="1431">
        <f>'35.'!DU81</f>
        <v>9.87658306784297E-2</v>
      </c>
      <c r="BD51" s="1431">
        <f>'35.'!DV81</f>
        <v>1.6619720449641991E-2</v>
      </c>
      <c r="BE51" s="1431">
        <f>'35.'!DW81</f>
        <v>1.0581765903085022E-2</v>
      </c>
      <c r="BF51" s="1431">
        <f>'35.'!DX81</f>
        <v>0</v>
      </c>
      <c r="BG51" s="1431">
        <f>'35.'!DY81</f>
        <v>1.4690868061996147</v>
      </c>
      <c r="BH51" s="1431">
        <f>'35.'!DZ81</f>
        <v>0.79330421798542627</v>
      </c>
      <c r="BI51" s="1431">
        <f>'35.'!EA81</f>
        <v>0</v>
      </c>
      <c r="BJ51" s="1431">
        <f>'35.'!EB81</f>
        <v>6.0040955901090702E-3</v>
      </c>
      <c r="BK51" s="1431">
        <f>'35.'!EC81</f>
        <v>0.1146490463681602</v>
      </c>
      <c r="BL51" s="1431">
        <f>'35.'!ED81</f>
        <v>0.13691856208096201</v>
      </c>
      <c r="BM51" s="1431">
        <f>'35.'!EE81</f>
        <v>0.17261504291321519</v>
      </c>
      <c r="BN51" s="1431">
        <f>'35.'!EF81</f>
        <v>0.26856827562624513</v>
      </c>
      <c r="BO51" s="1431">
        <f>'35.'!EG81</f>
        <v>9.454919540673469E-2</v>
      </c>
      <c r="BP51" s="1431">
        <f>'35.'!EH81</f>
        <v>0.67578258821418868</v>
      </c>
      <c r="BQ51" s="1431">
        <f>'35.'!EI81</f>
        <v>0</v>
      </c>
      <c r="BR51" s="1431">
        <f>'35.'!EJ81</f>
        <v>7.3280909304226607E-2</v>
      </c>
      <c r="BS51" s="1431">
        <f>'35.'!EK81</f>
        <v>3.6907734364389183E-2</v>
      </c>
      <c r="BT51" s="1431">
        <f>'35.'!EL81</f>
        <v>0.17936189147745271</v>
      </c>
      <c r="BU51" s="1431">
        <f>'35.'!EM81</f>
        <v>0.23543077545005492</v>
      </c>
      <c r="BV51" s="1431">
        <f>'35.'!EN81</f>
        <v>0.13779948889181046</v>
      </c>
      <c r="BW51" s="1431">
        <f>'35.'!EO81</f>
        <v>1.3001788726254784E-2</v>
      </c>
      <c r="BX51" s="1431">
        <f>'35.'!EP81</f>
        <v>0.25679687799788425</v>
      </c>
    </row>
    <row r="52" spans="1:76" ht="15" customHeight="1">
      <c r="A52" s="1244"/>
      <c r="B52" s="192" t="s">
        <v>1452</v>
      </c>
      <c r="C52" s="1244"/>
      <c r="D52" s="811"/>
      <c r="E52" s="1817">
        <f>'35.'!CA82</f>
        <v>4.922592730283581</v>
      </c>
      <c r="F52" s="1421">
        <f>'35.'!CB82</f>
        <v>1.0186533529625705</v>
      </c>
      <c r="G52" s="1421">
        <f>'35.'!CC82</f>
        <v>0</v>
      </c>
      <c r="H52" s="1421">
        <f>'35.'!CD82</f>
        <v>7.9168473590109697E-3</v>
      </c>
      <c r="I52" s="1421">
        <f>'35.'!CE82</f>
        <v>0.10724868000969756</v>
      </c>
      <c r="J52" s="1421">
        <f>'35.'!CF82</f>
        <v>0.18918360949929858</v>
      </c>
      <c r="K52" s="1421">
        <f>'35.'!CG82</f>
        <v>0.39118884181079339</v>
      </c>
      <c r="L52" s="1421">
        <f>'35.'!CH82</f>
        <v>0.26111235784253395</v>
      </c>
      <c r="M52" s="1421">
        <f>'35.'!CI82</f>
        <v>6.200301644123684E-2</v>
      </c>
      <c r="N52" s="1421">
        <f>'35.'!CJ82</f>
        <v>1.4011883101308316</v>
      </c>
      <c r="O52" s="1421">
        <f>'35.'!CK82</f>
        <v>0.66056596467454454</v>
      </c>
      <c r="P52" s="1421">
        <f>'35.'!CL82</f>
        <v>0</v>
      </c>
      <c r="Q52" s="1421">
        <f>'35.'!CM82</f>
        <v>5.3878431787768412E-3</v>
      </c>
      <c r="R52" s="1421">
        <f>'35.'!CN82</f>
        <v>9.7251317693084927E-2</v>
      </c>
      <c r="S52" s="1421">
        <f>'35.'!CO82</f>
        <v>0.17803721190631958</v>
      </c>
      <c r="T52" s="1421">
        <f>'35.'!CP82</f>
        <v>0.17413985338294286</v>
      </c>
      <c r="U52" s="1421">
        <f>'35.'!CQ82</f>
        <v>0.12254209196562174</v>
      </c>
      <c r="V52" s="1421">
        <f>'35.'!CR82</f>
        <v>8.3207646547798511E-2</v>
      </c>
      <c r="W52" s="1421">
        <f>'35.'!CS82</f>
        <v>0.36603045840227993</v>
      </c>
      <c r="X52" s="1421">
        <f>'35.'!CT82</f>
        <v>0</v>
      </c>
      <c r="Y52" s="1421">
        <f>'35.'!CU82</f>
        <v>5.073568717053111E-3</v>
      </c>
      <c r="Z52" s="1421">
        <f>'35.'!CV82</f>
        <v>3.4906504226351907E-2</v>
      </c>
      <c r="AA52" s="1421">
        <f>'35.'!CW82</f>
        <v>0.12046093640966841</v>
      </c>
      <c r="AB52" s="1421">
        <f>'35.'!CX82</f>
        <v>0.12024138374068617</v>
      </c>
      <c r="AC52" s="1421">
        <f>'35.'!CY82</f>
        <v>7.6383867181030102E-2</v>
      </c>
      <c r="AD52" s="1421">
        <f>'35.'!CZ82</f>
        <v>8.9641981274903391E-3</v>
      </c>
      <c r="AE52" s="1421">
        <f>'35.'!DA82</f>
        <v>0.37459188705400676</v>
      </c>
      <c r="AF52" s="1421">
        <f>'35.'!DB82</f>
        <v>0</v>
      </c>
      <c r="AG52" s="1421">
        <f>'35.'!DC82</f>
        <v>2.3623352489053989E-2</v>
      </c>
      <c r="AH52" s="1421">
        <f>'35.'!DD82</f>
        <v>0.14185474374278753</v>
      </c>
      <c r="AI52" s="1421">
        <f>'35.'!DE82</f>
        <v>9.0946866910350518E-2</v>
      </c>
      <c r="AJ52" s="1421">
        <f>'35.'!DF82</f>
        <v>9.1753103522894189E-2</v>
      </c>
      <c r="AK52" s="1421">
        <f>'35.'!DG82</f>
        <v>2.5668806246496978E-2</v>
      </c>
      <c r="AL52" s="1421">
        <f>'35.'!DH82</f>
        <v>7.4501414242347157E-4</v>
      </c>
      <c r="AM52" s="1421">
        <f>'35.'!DI82</f>
        <v>0.63915112623647896</v>
      </c>
      <c r="AN52" s="1421">
        <f>'35.'!DJ82</f>
        <v>6.0180586837984872E-3</v>
      </c>
      <c r="AO52" s="1421">
        <f>'35.'!DK82</f>
        <v>3.646487470158246E-2</v>
      </c>
      <c r="AP52" s="1421">
        <f>'35.'!DL82</f>
        <v>0.14754736395248955</v>
      </c>
      <c r="AQ52" s="1421">
        <f>'35.'!DM82</f>
        <v>0.18597484194699246</v>
      </c>
      <c r="AR52" s="1421">
        <f>'35.'!DN82</f>
        <v>0.19501495969122284</v>
      </c>
      <c r="AS52" s="1421">
        <f>'35.'!DO82</f>
        <v>4.4578127425779983E-2</v>
      </c>
      <c r="AT52" s="1421">
        <f>'35.'!DP82</f>
        <v>2.355289983461293E-2</v>
      </c>
      <c r="AU52" s="1477"/>
      <c r="AV52" s="192" t="s">
        <v>1444</v>
      </c>
      <c r="AW52" s="1477"/>
      <c r="AX52" s="811"/>
      <c r="AY52" s="1430">
        <f>'35.'!DQ82</f>
        <v>0.10950868012982369</v>
      </c>
      <c r="AZ52" s="1431">
        <f>'35.'!DR82</f>
        <v>0</v>
      </c>
      <c r="BA52" s="1431">
        <f>'35.'!DS82</f>
        <v>3.7250707121173578E-4</v>
      </c>
      <c r="BB52" s="1431">
        <f>'35.'!DT82</f>
        <v>1.869641803479697E-2</v>
      </c>
      <c r="BC52" s="1431">
        <f>'35.'!DU82</f>
        <v>6.8287358144469013E-2</v>
      </c>
      <c r="BD52" s="1431">
        <f>'35.'!DV82</f>
        <v>8.1278159383475473E-3</v>
      </c>
      <c r="BE52" s="1431">
        <f>'35.'!DW82</f>
        <v>8.3015382167331096E-3</v>
      </c>
      <c r="BF52" s="1431">
        <f>'35.'!DX82</f>
        <v>5.7230427242652843E-3</v>
      </c>
      <c r="BG52" s="1431">
        <f>'35.'!DY82</f>
        <v>1.600780780083656</v>
      </c>
      <c r="BH52" s="1431">
        <f>'35.'!DZ82</f>
        <v>0.7852962475574996</v>
      </c>
      <c r="BI52" s="1431">
        <f>'35.'!EA82</f>
        <v>0</v>
      </c>
      <c r="BJ52" s="1431">
        <f>'35.'!EB82</f>
        <v>1.0914457186515111E-2</v>
      </c>
      <c r="BK52" s="1431">
        <f>'35.'!EC82</f>
        <v>6.1078197764128775E-2</v>
      </c>
      <c r="BL52" s="1431">
        <f>'35.'!ED82</f>
        <v>0.1347051152376855</v>
      </c>
      <c r="BM52" s="1431">
        <f>'35.'!EE82</f>
        <v>0.27215686841608755</v>
      </c>
      <c r="BN52" s="1431">
        <f>'35.'!EF82</f>
        <v>0.27449923692395484</v>
      </c>
      <c r="BO52" s="1431">
        <f>'35.'!EG82</f>
        <v>3.1942372029127787E-2</v>
      </c>
      <c r="BP52" s="1431">
        <f>'35.'!EH82</f>
        <v>0.81548453252615716</v>
      </c>
      <c r="BQ52" s="1431">
        <f>'35.'!EI82</f>
        <v>0</v>
      </c>
      <c r="BR52" s="1431">
        <f>'35.'!EJ82</f>
        <v>3.8920681619480049E-2</v>
      </c>
      <c r="BS52" s="1431">
        <f>'35.'!EK82</f>
        <v>0.11977431065442982</v>
      </c>
      <c r="BT52" s="1431">
        <f>'35.'!EL82</f>
        <v>0.16266350673248678</v>
      </c>
      <c r="BU52" s="1431">
        <f>'35.'!EM82</f>
        <v>0.24411126639439948</v>
      </c>
      <c r="BV52" s="1431">
        <f>'35.'!EN82</f>
        <v>0.21214317071536659</v>
      </c>
      <c r="BW52" s="1431">
        <f>'35.'!EO82</f>
        <v>3.7871596409994365E-2</v>
      </c>
      <c r="BX52" s="1431">
        <f>'35.'!EP82</f>
        <v>0.15331048074022088</v>
      </c>
    </row>
    <row r="53" spans="1:76" ht="15" customHeight="1">
      <c r="A53" s="1244"/>
      <c r="B53" s="192" t="s">
        <v>1445</v>
      </c>
      <c r="C53" s="1244"/>
      <c r="D53" s="811"/>
      <c r="E53" s="1817">
        <f>'35.'!CA83</f>
        <v>6.8568908515758729</v>
      </c>
      <c r="F53" s="1421">
        <f>'35.'!CB83</f>
        <v>1.3239158414364001</v>
      </c>
      <c r="G53" s="1421">
        <f>'35.'!CC83</f>
        <v>0</v>
      </c>
      <c r="H53" s="1421">
        <f>'35.'!CD83</f>
        <v>1.4841872060535199E-2</v>
      </c>
      <c r="I53" s="1421">
        <f>'35.'!CE83</f>
        <v>0.18976395268708776</v>
      </c>
      <c r="J53" s="1421">
        <f>'35.'!CF83</f>
        <v>0.36079483427130599</v>
      </c>
      <c r="K53" s="1421">
        <f>'35.'!CG83</f>
        <v>0.40376438818161481</v>
      </c>
      <c r="L53" s="1421">
        <f>'35.'!CH83</f>
        <v>0.27198773623555667</v>
      </c>
      <c r="M53" s="1421">
        <f>'35.'!CI83</f>
        <v>8.2763058000299566E-2</v>
      </c>
      <c r="N53" s="1421">
        <f>'35.'!CJ83</f>
        <v>2.2685268687184359</v>
      </c>
      <c r="O53" s="1421">
        <f>'35.'!CK83</f>
        <v>0.72512465887986133</v>
      </c>
      <c r="P53" s="1421">
        <f>'35.'!CL83</f>
        <v>0</v>
      </c>
      <c r="Q53" s="1421">
        <f>'35.'!CM83</f>
        <v>4.8731481893251001E-2</v>
      </c>
      <c r="R53" s="1421">
        <f>'35.'!CN83</f>
        <v>9.864698698782795E-2</v>
      </c>
      <c r="S53" s="1421">
        <f>'35.'!CO83</f>
        <v>0.15692523553113524</v>
      </c>
      <c r="T53" s="1421">
        <f>'35.'!CP83</f>
        <v>0.17117137629755289</v>
      </c>
      <c r="U53" s="1421">
        <f>'35.'!CQ83</f>
        <v>0.15160286924995703</v>
      </c>
      <c r="V53" s="1421">
        <f>'35.'!CR83</f>
        <v>9.8046708920137171E-2</v>
      </c>
      <c r="W53" s="1421">
        <f>'35.'!CS83</f>
        <v>0.8239835057220446</v>
      </c>
      <c r="X53" s="1421">
        <f>'35.'!CT83</f>
        <v>0</v>
      </c>
      <c r="Y53" s="1421">
        <f>'35.'!CU83</f>
        <v>1.2486812410787211E-2</v>
      </c>
      <c r="Z53" s="1421">
        <f>'35.'!CV83</f>
        <v>9.8426335119444389E-2</v>
      </c>
      <c r="AA53" s="1421">
        <f>'35.'!CW83</f>
        <v>0.24227244730328076</v>
      </c>
      <c r="AB53" s="1421">
        <f>'35.'!CX83</f>
        <v>0.3020788762136053</v>
      </c>
      <c r="AC53" s="1421">
        <f>'35.'!CY83</f>
        <v>0.13323314387968846</v>
      </c>
      <c r="AD53" s="1421">
        <f>'35.'!CZ83</f>
        <v>3.5485890795238111E-2</v>
      </c>
      <c r="AE53" s="1421">
        <f>'35.'!DA83</f>
        <v>0.71941870411652808</v>
      </c>
      <c r="AF53" s="1421">
        <f>'35.'!DB83</f>
        <v>0</v>
      </c>
      <c r="AG53" s="1421">
        <f>'35.'!DC83</f>
        <v>3.9334233871325626E-2</v>
      </c>
      <c r="AH53" s="1421">
        <f>'35.'!DD83</f>
        <v>0.23571579031047979</v>
      </c>
      <c r="AI53" s="1421">
        <f>'35.'!DE83</f>
        <v>0.2093598132870241</v>
      </c>
      <c r="AJ53" s="1421">
        <f>'35.'!DF83</f>
        <v>0.14351245089875098</v>
      </c>
      <c r="AK53" s="1421">
        <f>'35.'!DG83</f>
        <v>6.4811269865069798E-2</v>
      </c>
      <c r="AL53" s="1421">
        <f>'35.'!DH83</f>
        <v>2.6685145883877812E-2</v>
      </c>
      <c r="AM53" s="1421">
        <f>'35.'!DI83</f>
        <v>0.98768453772051068</v>
      </c>
      <c r="AN53" s="1421">
        <f>'35.'!DJ83</f>
        <v>0</v>
      </c>
      <c r="AO53" s="1421">
        <f>'35.'!DK83</f>
        <v>4.9750271887540574E-2</v>
      </c>
      <c r="AP53" s="1421">
        <f>'35.'!DL83</f>
        <v>0.29385571430993168</v>
      </c>
      <c r="AQ53" s="1421">
        <f>'35.'!DM83</f>
        <v>0.29124859800370706</v>
      </c>
      <c r="AR53" s="1421">
        <f>'35.'!DN83</f>
        <v>0.24396938828974565</v>
      </c>
      <c r="AS53" s="1421">
        <f>'35.'!DO83</f>
        <v>0.1064183935813921</v>
      </c>
      <c r="AT53" s="1421">
        <f>'35.'!DP83</f>
        <v>2.442171648193282E-3</v>
      </c>
      <c r="AU53" s="1477"/>
      <c r="AV53" s="192" t="s">
        <v>1445</v>
      </c>
      <c r="AW53" s="1477"/>
      <c r="AX53" s="811"/>
      <c r="AY53" s="1430">
        <f>'35.'!DQ83</f>
        <v>0.29842952440080045</v>
      </c>
      <c r="AZ53" s="1431">
        <f>'35.'!DR83</f>
        <v>0</v>
      </c>
      <c r="BA53" s="1431">
        <f>'35.'!DS83</f>
        <v>5.0477608644761375E-3</v>
      </c>
      <c r="BB53" s="1431">
        <f>'35.'!DT83</f>
        <v>4.9392621112568251E-2</v>
      </c>
      <c r="BC53" s="1431">
        <f>'35.'!DU83</f>
        <v>0.11547975367678115</v>
      </c>
      <c r="BD53" s="1431">
        <f>'35.'!DV83</f>
        <v>6.0810573420367255E-2</v>
      </c>
      <c r="BE53" s="1431">
        <f>'35.'!DW83</f>
        <v>3.6570360356817606E-2</v>
      </c>
      <c r="BF53" s="1431">
        <f>'35.'!DX83</f>
        <v>3.1128454969790078E-2</v>
      </c>
      <c r="BG53" s="1431">
        <f>'35.'!DY83</f>
        <v>1.8690511134143359</v>
      </c>
      <c r="BH53" s="1431">
        <f>'35.'!DZ83</f>
        <v>0.83002133975532666</v>
      </c>
      <c r="BI53" s="1431">
        <f>'35.'!EA83</f>
        <v>1.8349053528151189E-3</v>
      </c>
      <c r="BJ53" s="1431">
        <f>'35.'!EB83</f>
        <v>1.4205705651182031E-2</v>
      </c>
      <c r="BK53" s="1431">
        <f>'35.'!EC83</f>
        <v>0.14362079007040671</v>
      </c>
      <c r="BL53" s="1431">
        <f>'35.'!ED83</f>
        <v>0.20603246308475764</v>
      </c>
      <c r="BM53" s="1431">
        <f>'35.'!EE83</f>
        <v>0.31077845662675141</v>
      </c>
      <c r="BN53" s="1431">
        <f>'35.'!EF83</f>
        <v>0.12926707944606716</v>
      </c>
      <c r="BO53" s="1431">
        <f>'35.'!EG83</f>
        <v>2.4281939523346705E-2</v>
      </c>
      <c r="BP53" s="1431">
        <f>'35.'!EH83</f>
        <v>1.0390297736590093</v>
      </c>
      <c r="BQ53" s="1431">
        <f>'35.'!EI83</f>
        <v>1.6606664411898207E-2</v>
      </c>
      <c r="BR53" s="1431">
        <f>'35.'!EJ83</f>
        <v>5.7134749579724906E-2</v>
      </c>
      <c r="BS53" s="1431">
        <f>'35.'!EK83</f>
        <v>0.29153088289142637</v>
      </c>
      <c r="BT53" s="1431">
        <f>'35.'!EL83</f>
        <v>0.28682424071383228</v>
      </c>
      <c r="BU53" s="1431">
        <f>'35.'!EM83</f>
        <v>0.23060839115937734</v>
      </c>
      <c r="BV53" s="1431">
        <f>'35.'!EN83</f>
        <v>0.13003442405205382</v>
      </c>
      <c r="BW53" s="1431">
        <f>'35.'!EO83</f>
        <v>2.6290420850696081E-2</v>
      </c>
      <c r="BX53" s="1431">
        <f>'35.'!EP83</f>
        <v>0.10928296588539557</v>
      </c>
    </row>
    <row r="54" spans="1:76" ht="15" customHeight="1">
      <c r="A54" s="1244"/>
      <c r="B54" s="192" t="s">
        <v>1453</v>
      </c>
      <c r="C54" s="1244"/>
      <c r="D54" s="811"/>
      <c r="E54" s="1817">
        <f>'35.'!CA84</f>
        <v>14.599384354031237</v>
      </c>
      <c r="F54" s="1421">
        <f>'35.'!CB84</f>
        <v>2.991273707605548</v>
      </c>
      <c r="G54" s="1421">
        <f>'35.'!CC84</f>
        <v>0</v>
      </c>
      <c r="H54" s="1421">
        <f>'35.'!CD84</f>
        <v>4.5213416902311829E-2</v>
      </c>
      <c r="I54" s="1421">
        <f>'35.'!CE84</f>
        <v>0.34480530101376611</v>
      </c>
      <c r="J54" s="1421">
        <f>'35.'!CF84</f>
        <v>0.68067807154547155</v>
      </c>
      <c r="K54" s="1421">
        <f>'35.'!CG84</f>
        <v>0.85619068906116258</v>
      </c>
      <c r="L54" s="1421">
        <f>'35.'!CH84</f>
        <v>0.88668955920000492</v>
      </c>
      <c r="M54" s="1421">
        <f>'35.'!CI84</f>
        <v>0.17769666988282884</v>
      </c>
      <c r="N54" s="1421">
        <f>'35.'!CJ84</f>
        <v>4.5935284033034192</v>
      </c>
      <c r="O54" s="1421">
        <f>'35.'!CK84</f>
        <v>1.1421348506797599</v>
      </c>
      <c r="P54" s="1421">
        <f>'35.'!CL84</f>
        <v>0</v>
      </c>
      <c r="Q54" s="1421">
        <f>'35.'!CM84</f>
        <v>4.5341920897684776E-3</v>
      </c>
      <c r="R54" s="1421">
        <f>'35.'!CN84</f>
        <v>0.15137428914655246</v>
      </c>
      <c r="S54" s="1421">
        <f>'35.'!CO84</f>
        <v>0.271725348885484</v>
      </c>
      <c r="T54" s="1421">
        <f>'35.'!CP84</f>
        <v>0.36147194268000821</v>
      </c>
      <c r="U54" s="1421">
        <f>'35.'!CQ84</f>
        <v>0.16798562168366107</v>
      </c>
      <c r="V54" s="1421">
        <f>'35.'!CR84</f>
        <v>0.18504345619428633</v>
      </c>
      <c r="W54" s="1421">
        <f>'35.'!CS84</f>
        <v>1.6748662987884806</v>
      </c>
      <c r="X54" s="1421">
        <f>'35.'!CT84</f>
        <v>0</v>
      </c>
      <c r="Y54" s="1421">
        <f>'35.'!CU84</f>
        <v>2.6311906987739274E-3</v>
      </c>
      <c r="Z54" s="1421">
        <f>'35.'!CV84</f>
        <v>0.26444424322992877</v>
      </c>
      <c r="AA54" s="1421">
        <f>'35.'!CW84</f>
        <v>0.41566333264399935</v>
      </c>
      <c r="AB54" s="1421">
        <f>'35.'!CX84</f>
        <v>0.59789263585361863</v>
      </c>
      <c r="AC54" s="1421">
        <f>'35.'!CY84</f>
        <v>0.33120420182990873</v>
      </c>
      <c r="AD54" s="1421">
        <f>'35.'!CZ84</f>
        <v>6.3030694532249937E-2</v>
      </c>
      <c r="AE54" s="1421">
        <f>'35.'!DA84</f>
        <v>1.7765272538351777</v>
      </c>
      <c r="AF54" s="1421">
        <f>'35.'!DB84</f>
        <v>0</v>
      </c>
      <c r="AG54" s="1421">
        <f>'35.'!DC84</f>
        <v>5.8314038575564719E-2</v>
      </c>
      <c r="AH54" s="1421">
        <f>'35.'!DD84</f>
        <v>0.4755711514021505</v>
      </c>
      <c r="AI54" s="1421">
        <f>'35.'!DE84</f>
        <v>0.66230669965137745</v>
      </c>
      <c r="AJ54" s="1421">
        <f>'35.'!DF84</f>
        <v>0.34194041189255447</v>
      </c>
      <c r="AK54" s="1421">
        <f>'35.'!DG84</f>
        <v>0.16948942703782566</v>
      </c>
      <c r="AL54" s="1421">
        <f>'35.'!DH84</f>
        <v>6.8905525275705745E-2</v>
      </c>
      <c r="AM54" s="1421">
        <f>'35.'!DI84</f>
        <v>2.0587041907402366</v>
      </c>
      <c r="AN54" s="1421">
        <f>'35.'!DJ84</f>
        <v>0</v>
      </c>
      <c r="AO54" s="1421">
        <f>'35.'!DK84</f>
        <v>6.3209940959548405E-2</v>
      </c>
      <c r="AP54" s="1421">
        <f>'35.'!DL84</f>
        <v>0.60324073581016324</v>
      </c>
      <c r="AQ54" s="1421">
        <f>'35.'!DM84</f>
        <v>0.69202731632604819</v>
      </c>
      <c r="AR54" s="1421">
        <f>'35.'!DN84</f>
        <v>0.5268318551523552</v>
      </c>
      <c r="AS54" s="1421">
        <f>'35.'!DO84</f>
        <v>0.15387586163274997</v>
      </c>
      <c r="AT54" s="1421">
        <f>'35.'!DP84</f>
        <v>1.9518480859370989E-2</v>
      </c>
      <c r="AU54" s="1477"/>
      <c r="AV54" s="192" t="s">
        <v>1446</v>
      </c>
      <c r="AW54" s="1477"/>
      <c r="AX54" s="811"/>
      <c r="AY54" s="1430">
        <f>'35.'!DQ84</f>
        <v>0.7912538165207843</v>
      </c>
      <c r="AZ54" s="1431">
        <f>'35.'!DR84</f>
        <v>2.6152195308840808E-3</v>
      </c>
      <c r="BA54" s="1431">
        <f>'35.'!DS84</f>
        <v>1.2772045170474481E-2</v>
      </c>
      <c r="BB54" s="1431">
        <f>'35.'!DT84</f>
        <v>6.0701426808893254E-2</v>
      </c>
      <c r="BC54" s="1431">
        <f>'35.'!DU84</f>
        <v>0.21803971936138156</v>
      </c>
      <c r="BD54" s="1431">
        <f>'35.'!DV84</f>
        <v>0.25825612769606804</v>
      </c>
      <c r="BE54" s="1431">
        <f>'35.'!DW84</f>
        <v>0.20678325461678929</v>
      </c>
      <c r="BF54" s="1431">
        <f>'35.'!DX84</f>
        <v>3.2086023336293831E-2</v>
      </c>
      <c r="BG54" s="1431">
        <f>'35.'!DY84</f>
        <v>4.1450770052035892</v>
      </c>
      <c r="BH54" s="1431">
        <f>'35.'!DZ84</f>
        <v>2.2753173326916434</v>
      </c>
      <c r="BI54" s="1431">
        <f>'35.'!EA84</f>
        <v>0</v>
      </c>
      <c r="BJ54" s="1431">
        <f>'35.'!EB84</f>
        <v>1.7351847881675129E-2</v>
      </c>
      <c r="BK54" s="1431">
        <f>'35.'!EC84</f>
        <v>0.28341135551818231</v>
      </c>
      <c r="BL54" s="1431">
        <f>'35.'!ED84</f>
        <v>0.52032452558945019</v>
      </c>
      <c r="BM54" s="1431">
        <f>'35.'!EE84</f>
        <v>0.91621549124484425</v>
      </c>
      <c r="BN54" s="1431">
        <f>'35.'!EF84</f>
        <v>0.40040426496638676</v>
      </c>
      <c r="BO54" s="1431">
        <f>'35.'!EG84</f>
        <v>0.13760984749110516</v>
      </c>
      <c r="BP54" s="1431">
        <f>'35.'!EH84</f>
        <v>1.8697596725119423</v>
      </c>
      <c r="BQ54" s="1431">
        <f>'35.'!EI84</f>
        <v>7.2818930777937714E-4</v>
      </c>
      <c r="BR54" s="1431">
        <f>'35.'!EJ84</f>
        <v>5.8582214346632043E-2</v>
      </c>
      <c r="BS54" s="1431">
        <f>'35.'!EK84</f>
        <v>0.17355421145219485</v>
      </c>
      <c r="BT54" s="1431">
        <f>'35.'!EL84</f>
        <v>0.50614977531789185</v>
      </c>
      <c r="BU54" s="1431">
        <f>'35.'!EM84</f>
        <v>0.58979795796433832</v>
      </c>
      <c r="BV54" s="1431">
        <f>'35.'!EN84</f>
        <v>0.49592958124346465</v>
      </c>
      <c r="BW54" s="1431">
        <f>'35.'!EO84</f>
        <v>4.5017742879641352E-2</v>
      </c>
      <c r="BX54" s="1431">
        <f>'35.'!EP84</f>
        <v>1.9547230657667954E-2</v>
      </c>
    </row>
    <row r="55" spans="1:76" ht="15" customHeight="1">
      <c r="A55" s="1244"/>
      <c r="B55" s="192" t="s">
        <v>1447</v>
      </c>
      <c r="C55" s="1244"/>
      <c r="D55" s="811"/>
      <c r="E55" s="1817">
        <f>'35.'!CA85</f>
        <v>22.694173914524516</v>
      </c>
      <c r="F55" s="1421">
        <f>'35.'!CB85</f>
        <v>3.7486607774526841</v>
      </c>
      <c r="G55" s="1421">
        <f>'35.'!CC85</f>
        <v>0</v>
      </c>
      <c r="H55" s="1421">
        <f>'35.'!CD85</f>
        <v>6.2141248541553911E-3</v>
      </c>
      <c r="I55" s="1421">
        <f>'35.'!CE85</f>
        <v>0.48158420177342964</v>
      </c>
      <c r="J55" s="1421">
        <f>'35.'!CF85</f>
        <v>1.0235868887692043</v>
      </c>
      <c r="K55" s="1421">
        <f>'35.'!CG85</f>
        <v>1.1651164831571539</v>
      </c>
      <c r="L55" s="1421">
        <f>'35.'!CH85</f>
        <v>0.85374923857917417</v>
      </c>
      <c r="M55" s="1421">
        <f>'35.'!CI85</f>
        <v>0.21840984031956659</v>
      </c>
      <c r="N55" s="1421">
        <f>'35.'!CJ85</f>
        <v>9.4914033093244896</v>
      </c>
      <c r="O55" s="1421">
        <f>'35.'!CK85</f>
        <v>1.6014457902034516</v>
      </c>
      <c r="P55" s="1421">
        <f>'35.'!CL85</f>
        <v>0</v>
      </c>
      <c r="Q55" s="1421">
        <f>'35.'!CM85</f>
        <v>4.143948253344678E-2</v>
      </c>
      <c r="R55" s="1421">
        <f>'35.'!CN85</f>
        <v>0.30422629163289433</v>
      </c>
      <c r="S55" s="1421">
        <f>'35.'!CO85</f>
        <v>0.32441618993956656</v>
      </c>
      <c r="T55" s="1421">
        <f>'35.'!CP85</f>
        <v>0.43018142270548343</v>
      </c>
      <c r="U55" s="1421">
        <f>'35.'!CQ85</f>
        <v>0.26429229044378727</v>
      </c>
      <c r="V55" s="1421">
        <f>'35.'!CR85</f>
        <v>0.23689011294827234</v>
      </c>
      <c r="W55" s="1421">
        <f>'35.'!CS85</f>
        <v>3.3283753065976702</v>
      </c>
      <c r="X55" s="1421">
        <f>'35.'!CT85</f>
        <v>0</v>
      </c>
      <c r="Y55" s="1421">
        <f>'35.'!CU85</f>
        <v>1.8316914658075969E-2</v>
      </c>
      <c r="Z55" s="1421">
        <f>'35.'!CV85</f>
        <v>0.46957901424628651</v>
      </c>
      <c r="AA55" s="1421">
        <f>'35.'!CW85</f>
        <v>1.0736681838199469</v>
      </c>
      <c r="AB55" s="1421">
        <f>'35.'!CX85</f>
        <v>1.153313669892277</v>
      </c>
      <c r="AC55" s="1421">
        <f>'35.'!CY85</f>
        <v>0.52148857985146202</v>
      </c>
      <c r="AD55" s="1421">
        <f>'35.'!CZ85</f>
        <v>9.2008944129620296E-2</v>
      </c>
      <c r="AE55" s="1421">
        <f>'35.'!DA85</f>
        <v>4.56158221252337</v>
      </c>
      <c r="AF55" s="1421">
        <f>'35.'!DB85</f>
        <v>1.072750888381655E-2</v>
      </c>
      <c r="AG55" s="1421">
        <f>'35.'!DC85</f>
        <v>0.35268185164413263</v>
      </c>
      <c r="AH55" s="1421">
        <f>'35.'!DD85</f>
        <v>1.7483709259619669</v>
      </c>
      <c r="AI55" s="1421">
        <f>'35.'!DE85</f>
        <v>1.1299409952233774</v>
      </c>
      <c r="AJ55" s="1421">
        <f>'35.'!DF85</f>
        <v>0.88849297561520546</v>
      </c>
      <c r="AK55" s="1421">
        <f>'35.'!DG85</f>
        <v>0.34557115222865925</v>
      </c>
      <c r="AL55" s="1421">
        <f>'35.'!DH85</f>
        <v>8.5796802966209812E-2</v>
      </c>
      <c r="AM55" s="1421">
        <f>'35.'!DI85</f>
        <v>3.1682758432339533</v>
      </c>
      <c r="AN55" s="1421">
        <f>'35.'!DJ85</f>
        <v>9.7457918733869948E-3</v>
      </c>
      <c r="AO55" s="1421">
        <f>'35.'!DK85</f>
        <v>0.16505994147914416</v>
      </c>
      <c r="AP55" s="1421">
        <f>'35.'!DL85</f>
        <v>1.1548541937589025</v>
      </c>
      <c r="AQ55" s="1421">
        <f>'35.'!DM85</f>
        <v>1.0322405653331181</v>
      </c>
      <c r="AR55" s="1421">
        <f>'35.'!DN85</f>
        <v>0.62626761775231099</v>
      </c>
      <c r="AS55" s="1421">
        <f>'35.'!DO85</f>
        <v>0.15118457410816308</v>
      </c>
      <c r="AT55" s="1421">
        <f>'35.'!DP85</f>
        <v>2.8923158928925437E-2</v>
      </c>
      <c r="AU55" s="1477"/>
      <c r="AV55" s="192" t="s">
        <v>1447</v>
      </c>
      <c r="AW55" s="1477"/>
      <c r="AX55" s="811"/>
      <c r="AY55" s="1430">
        <f>'35.'!DQ85</f>
        <v>1.0606446280323873</v>
      </c>
      <c r="AZ55" s="1431">
        <f>'35.'!DR85</f>
        <v>0</v>
      </c>
      <c r="BA55" s="1431">
        <f>'35.'!DS85</f>
        <v>2.9709393233766899E-2</v>
      </c>
      <c r="BB55" s="1431">
        <f>'35.'!DT85</f>
        <v>0.17059122587637496</v>
      </c>
      <c r="BC55" s="1431">
        <f>'35.'!DU85</f>
        <v>0.42709396690472062</v>
      </c>
      <c r="BD55" s="1431">
        <f>'35.'!DV85</f>
        <v>0.2798894849103376</v>
      </c>
      <c r="BE55" s="1431">
        <f>'35.'!DW85</f>
        <v>0.14641348904817894</v>
      </c>
      <c r="BF55" s="1431">
        <f>'35.'!DX85</f>
        <v>6.9470680590082521E-3</v>
      </c>
      <c r="BG55" s="1431">
        <f>'35.'!DY85</f>
        <v>5.2251893564809908</v>
      </c>
      <c r="BH55" s="1431">
        <f>'35.'!DZ85</f>
        <v>2.8913532186570037</v>
      </c>
      <c r="BI55" s="1431">
        <f>'35.'!EA85</f>
        <v>9.396358146408658E-4</v>
      </c>
      <c r="BJ55" s="1431">
        <f>'35.'!EB85</f>
        <v>0.23408447100188665</v>
      </c>
      <c r="BK55" s="1431">
        <f>'35.'!EC85</f>
        <v>0.57869806226369103</v>
      </c>
      <c r="BL55" s="1431">
        <f>'35.'!ED85</f>
        <v>0.77424460820952923</v>
      </c>
      <c r="BM55" s="1431">
        <f>'35.'!EE85</f>
        <v>0.69891451763577994</v>
      </c>
      <c r="BN55" s="1431">
        <f>'35.'!EF85</f>
        <v>0.53813698448486225</v>
      </c>
      <c r="BO55" s="1431">
        <f>'35.'!EG85</f>
        <v>6.633493924661267E-2</v>
      </c>
      <c r="BP55" s="1431">
        <f>'35.'!EH85</f>
        <v>2.3338361378239907</v>
      </c>
      <c r="BQ55" s="1431">
        <f>'35.'!EI85</f>
        <v>6.965236911737907E-3</v>
      </c>
      <c r="BR55" s="1431">
        <f>'35.'!EJ85</f>
        <v>0.11844263072451401</v>
      </c>
      <c r="BS55" s="1431">
        <f>'35.'!EK85</f>
        <v>0.54461961792256808</v>
      </c>
      <c r="BT55" s="1431">
        <f>'35.'!EL85</f>
        <v>0.6466562589526188</v>
      </c>
      <c r="BU55" s="1431">
        <f>'35.'!EM85</f>
        <v>0.50760863150698221</v>
      </c>
      <c r="BV55" s="1431">
        <f>'35.'!EN85</f>
        <v>0.42242622314230072</v>
      </c>
      <c r="BW55" s="1431">
        <f>'35.'!EO85</f>
        <v>8.7117538663268893E-2</v>
      </c>
      <c r="BX55" s="1431">
        <f>'35.'!EP85</f>
        <v>0</v>
      </c>
    </row>
    <row r="56" spans="1:76" ht="15" customHeight="1">
      <c r="A56" s="1244"/>
      <c r="B56" s="192" t="s">
        <v>1448</v>
      </c>
      <c r="C56" s="1244"/>
      <c r="D56" s="811"/>
      <c r="E56" s="1817">
        <f>'35.'!CA86</f>
        <v>37.586973803011581</v>
      </c>
      <c r="F56" s="1421">
        <f>'35.'!CB86</f>
        <v>5.3078984435958816</v>
      </c>
      <c r="G56" s="1421">
        <f>'35.'!CC86</f>
        <v>0</v>
      </c>
      <c r="H56" s="1421">
        <f>'35.'!CD86</f>
        <v>7.5780497780055064E-2</v>
      </c>
      <c r="I56" s="1421">
        <f>'35.'!CE86</f>
        <v>0.60748441090281691</v>
      </c>
      <c r="J56" s="1421">
        <f>'35.'!CF86</f>
        <v>1.163146458097752</v>
      </c>
      <c r="K56" s="1421">
        <f>'35.'!CG86</f>
        <v>1.9948484802711108</v>
      </c>
      <c r="L56" s="1421">
        <f>'35.'!CH86</f>
        <v>1.3205992293389546</v>
      </c>
      <c r="M56" s="1421">
        <f>'35.'!CI86</f>
        <v>0.14603936720519314</v>
      </c>
      <c r="N56" s="1421">
        <f>'35.'!CJ86</f>
        <v>18.385487111456158</v>
      </c>
      <c r="O56" s="1421">
        <f>'35.'!CK86</f>
        <v>3.9257437851573416</v>
      </c>
      <c r="P56" s="1421">
        <f>'35.'!CL86</f>
        <v>0</v>
      </c>
      <c r="Q56" s="1421">
        <f>'35.'!CM86</f>
        <v>0.1899168088760784</v>
      </c>
      <c r="R56" s="1421">
        <f>'35.'!CN86</f>
        <v>0.70609251933275552</v>
      </c>
      <c r="S56" s="1421">
        <f>'35.'!CO86</f>
        <v>1.7135364161337234</v>
      </c>
      <c r="T56" s="1421">
        <f>'35.'!CP86</f>
        <v>0.85875666942416362</v>
      </c>
      <c r="U56" s="1421">
        <f>'35.'!CQ86</f>
        <v>0.24397019605114292</v>
      </c>
      <c r="V56" s="1421">
        <f>'35.'!CR86</f>
        <v>0.21347117533947765</v>
      </c>
      <c r="W56" s="1421">
        <f>'35.'!CS86</f>
        <v>4.2350731926962393</v>
      </c>
      <c r="X56" s="1421">
        <f>'35.'!CT86</f>
        <v>0</v>
      </c>
      <c r="Y56" s="1421">
        <f>'35.'!CU86</f>
        <v>0.14212524608369631</v>
      </c>
      <c r="Z56" s="1421">
        <f>'35.'!CV86</f>
        <v>0.55291057902877416</v>
      </c>
      <c r="AA56" s="1421">
        <f>'35.'!CW86</f>
        <v>1.3617016951123484</v>
      </c>
      <c r="AB56" s="1421">
        <f>'35.'!CX86</f>
        <v>1.4930109676327394</v>
      </c>
      <c r="AC56" s="1421">
        <f>'35.'!CY86</f>
        <v>0.65279407848417959</v>
      </c>
      <c r="AD56" s="1421">
        <f>'35.'!CZ86</f>
        <v>3.253062635450308E-2</v>
      </c>
      <c r="AE56" s="1421">
        <f>'35.'!DA86</f>
        <v>10.224670133602572</v>
      </c>
      <c r="AF56" s="1421">
        <f>'35.'!DB86</f>
        <v>0</v>
      </c>
      <c r="AG56" s="1421">
        <f>'35.'!DC86</f>
        <v>0.33577078350359313</v>
      </c>
      <c r="AH56" s="1421">
        <f>'35.'!DD86</f>
        <v>3.3370799855824949</v>
      </c>
      <c r="AI56" s="1421">
        <f>'35.'!DE86</f>
        <v>3.4631288056290983</v>
      </c>
      <c r="AJ56" s="1421">
        <f>'35.'!DF86</f>
        <v>2.1279619958519316</v>
      </c>
      <c r="AK56" s="1421">
        <f>'35.'!DG86</f>
        <v>0.89513602668937819</v>
      </c>
      <c r="AL56" s="1421">
        <f>'35.'!DH86</f>
        <v>6.5592536346078492E-2</v>
      </c>
      <c r="AM56" s="1421">
        <f>'35.'!DI86</f>
        <v>4.3718435204154948</v>
      </c>
      <c r="AN56" s="1421">
        <f>'35.'!DJ86</f>
        <v>1.6501941413627815E-2</v>
      </c>
      <c r="AO56" s="1421">
        <f>'35.'!DK86</f>
        <v>0.21867130478546318</v>
      </c>
      <c r="AP56" s="1421">
        <f>'35.'!DL86</f>
        <v>1.537400531168287</v>
      </c>
      <c r="AQ56" s="1421">
        <f>'35.'!DM86</f>
        <v>1.3211479492164122</v>
      </c>
      <c r="AR56" s="1421">
        <f>'35.'!DN86</f>
        <v>1.0726642753595319</v>
      </c>
      <c r="AS56" s="1421">
        <f>'35.'!DO86</f>
        <v>0.13725737388745918</v>
      </c>
      <c r="AT56" s="1421">
        <f>'35.'!DP86</f>
        <v>6.8200144584713907E-2</v>
      </c>
      <c r="AU56" s="1477"/>
      <c r="AV56" s="192" t="s">
        <v>1448</v>
      </c>
      <c r="AW56" s="1477"/>
      <c r="AX56" s="811"/>
      <c r="AY56" s="1430">
        <f>'35.'!DQ86</f>
        <v>0.83109763388208102</v>
      </c>
      <c r="AZ56" s="1431">
        <f>'35.'!DR86</f>
        <v>0</v>
      </c>
      <c r="BA56" s="1431">
        <f>'35.'!DS86</f>
        <v>5.0653224427476603E-3</v>
      </c>
      <c r="BB56" s="1431">
        <f>'35.'!DT86</f>
        <v>0.12089958312149446</v>
      </c>
      <c r="BC56" s="1431">
        <f>'35.'!DU86</f>
        <v>0.34724761798317905</v>
      </c>
      <c r="BD56" s="1431">
        <f>'35.'!DV86</f>
        <v>0.20089067771380978</v>
      </c>
      <c r="BE56" s="1431">
        <f>'35.'!DW86</f>
        <v>0.11213014812782521</v>
      </c>
      <c r="BF56" s="1431">
        <f>'35.'!DX86</f>
        <v>4.4864284493024806E-2</v>
      </c>
      <c r="BG56" s="1431">
        <f>'35.'!DY86</f>
        <v>8.6906470936619797</v>
      </c>
      <c r="BH56" s="1431">
        <f>'35.'!DZ86</f>
        <v>3.8944585715571534</v>
      </c>
      <c r="BI56" s="1431">
        <f>'35.'!EA86</f>
        <v>0</v>
      </c>
      <c r="BJ56" s="1431">
        <f>'35.'!EB86</f>
        <v>7.6192097772192102E-2</v>
      </c>
      <c r="BK56" s="1431">
        <f>'35.'!EC86</f>
        <v>0.62603373758576319</v>
      </c>
      <c r="BL56" s="1431">
        <f>'35.'!ED86</f>
        <v>1.6369855695310938</v>
      </c>
      <c r="BM56" s="1431">
        <f>'35.'!EE86</f>
        <v>1.1455542392656333</v>
      </c>
      <c r="BN56" s="1431">
        <f>'35.'!EF86</f>
        <v>0.3539743805323064</v>
      </c>
      <c r="BO56" s="1431">
        <f>'35.'!EG86</f>
        <v>5.5718546870163775E-2</v>
      </c>
      <c r="BP56" s="1431">
        <f>'35.'!EH86</f>
        <v>4.7961885221048277</v>
      </c>
      <c r="BQ56" s="1431">
        <f>'35.'!EI86</f>
        <v>3.1461280505494515E-2</v>
      </c>
      <c r="BR56" s="1431">
        <f>'35.'!EJ86</f>
        <v>0.12279570747225624</v>
      </c>
      <c r="BS56" s="1431">
        <f>'35.'!EK86</f>
        <v>0.83322891048861569</v>
      </c>
      <c r="BT56" s="1431">
        <f>'35.'!EL86</f>
        <v>1.6606671173417078</v>
      </c>
      <c r="BU56" s="1431">
        <f>'35.'!EM86</f>
        <v>1.7103339780205917</v>
      </c>
      <c r="BV56" s="1431">
        <f>'35.'!EN86</f>
        <v>0.40224427117692901</v>
      </c>
      <c r="BW56" s="1431">
        <f>'35.'!EO86</f>
        <v>3.545725709923362E-2</v>
      </c>
      <c r="BX56" s="1431">
        <f>'35.'!EP86</f>
        <v>0</v>
      </c>
    </row>
    <row r="57" spans="1:76" ht="15" customHeight="1">
      <c r="A57" s="1244"/>
      <c r="B57" s="192" t="s">
        <v>1449</v>
      </c>
      <c r="C57" s="1244"/>
      <c r="D57" s="811"/>
      <c r="E57" s="1817">
        <f>'35.'!CA87</f>
        <v>72.681560701161573</v>
      </c>
      <c r="F57" s="1421">
        <f>'35.'!CB87</f>
        <v>8.9897493119492378</v>
      </c>
      <c r="G57" s="1421">
        <f>'35.'!CC87</f>
        <v>0</v>
      </c>
      <c r="H57" s="1421">
        <f>'35.'!CD87</f>
        <v>2.4167374586534937E-2</v>
      </c>
      <c r="I57" s="1421">
        <f>'35.'!CE87</f>
        <v>0.76947751589007862</v>
      </c>
      <c r="J57" s="1421">
        <f>'35.'!CF87</f>
        <v>2.0976668138856107</v>
      </c>
      <c r="K57" s="1421">
        <f>'35.'!CG87</f>
        <v>3.6086313869913087</v>
      </c>
      <c r="L57" s="1421">
        <f>'35.'!CH87</f>
        <v>1.7931947475714978</v>
      </c>
      <c r="M57" s="1421">
        <f>'35.'!CI87</f>
        <v>0.696611473024209</v>
      </c>
      <c r="N57" s="1421">
        <f>'35.'!CJ87</f>
        <v>31.736864282123623</v>
      </c>
      <c r="O57" s="1421">
        <f>'35.'!CK87</f>
        <v>5.5705861168123079</v>
      </c>
      <c r="P57" s="1421">
        <f>'35.'!CL87</f>
        <v>0</v>
      </c>
      <c r="Q57" s="1421">
        <f>'35.'!CM87</f>
        <v>0.21329945792468455</v>
      </c>
      <c r="R57" s="1421">
        <f>'35.'!CN87</f>
        <v>0.67302924366496752</v>
      </c>
      <c r="S57" s="1421">
        <f>'35.'!CO87</f>
        <v>1.8585124779555797</v>
      </c>
      <c r="T57" s="1421">
        <f>'35.'!CP87</f>
        <v>2.1172346405805977</v>
      </c>
      <c r="U57" s="1421">
        <f>'35.'!CQ87</f>
        <v>0.49418472428446625</v>
      </c>
      <c r="V57" s="1421">
        <f>'35.'!CR87</f>
        <v>0.21432557240201183</v>
      </c>
      <c r="W57" s="1421">
        <f>'35.'!CS87</f>
        <v>9.0098624146647168</v>
      </c>
      <c r="X57" s="1421">
        <f>'35.'!CT87</f>
        <v>0</v>
      </c>
      <c r="Y57" s="1421">
        <f>'35.'!CU87</f>
        <v>7.7604125061130555E-2</v>
      </c>
      <c r="Z57" s="1421">
        <f>'35.'!CV87</f>
        <v>1.3042527484580737</v>
      </c>
      <c r="AA57" s="1421">
        <f>'35.'!CW87</f>
        <v>3.4728875978986142</v>
      </c>
      <c r="AB57" s="1421">
        <f>'35.'!CX87</f>
        <v>3.3854926544916166</v>
      </c>
      <c r="AC57" s="1421">
        <f>'35.'!CY87</f>
        <v>0.63436922605519575</v>
      </c>
      <c r="AD57" s="1421">
        <f>'35.'!CZ87</f>
        <v>0.13525606270008697</v>
      </c>
      <c r="AE57" s="1421">
        <f>'35.'!DA87</f>
        <v>17.156415750646595</v>
      </c>
      <c r="AF57" s="1421">
        <f>'35.'!DB87</f>
        <v>3.0743530936560473E-2</v>
      </c>
      <c r="AG57" s="1421">
        <f>'35.'!DC87</f>
        <v>0.87275489970810505</v>
      </c>
      <c r="AH57" s="1421">
        <f>'35.'!DD87</f>
        <v>6.1757285472817038</v>
      </c>
      <c r="AI57" s="1421">
        <f>'35.'!DE87</f>
        <v>4.4991167799265703</v>
      </c>
      <c r="AJ57" s="1421">
        <f>'35.'!DF87</f>
        <v>4.0214929786419082</v>
      </c>
      <c r="AK57" s="1421">
        <f>'35.'!DG87</f>
        <v>1.4446362809568412</v>
      </c>
      <c r="AL57" s="1421">
        <f>'35.'!DH87</f>
        <v>0.1119427331949041</v>
      </c>
      <c r="AM57" s="1421">
        <f>'35.'!DI87</f>
        <v>10.200687988289474</v>
      </c>
      <c r="AN57" s="1421">
        <f>'35.'!DJ87</f>
        <v>8.0557915288449796E-3</v>
      </c>
      <c r="AO57" s="1421">
        <f>'35.'!DK87</f>
        <v>0.5808680380426583</v>
      </c>
      <c r="AP57" s="1421">
        <f>'35.'!DL87</f>
        <v>2.3477829620832029</v>
      </c>
      <c r="AQ57" s="1421">
        <f>'35.'!DM87</f>
        <v>4.3450676579881868</v>
      </c>
      <c r="AR57" s="1421">
        <f>'35.'!DN87</f>
        <v>2.1585110691354283</v>
      </c>
      <c r="AS57" s="1421">
        <f>'35.'!DO87</f>
        <v>0.55216266337828279</v>
      </c>
      <c r="AT57" s="1421">
        <f>'35.'!DP87</f>
        <v>0.20823980613286985</v>
      </c>
      <c r="AU57" s="1477"/>
      <c r="AV57" s="192" t="s">
        <v>1449</v>
      </c>
      <c r="AW57" s="1477"/>
      <c r="AX57" s="811"/>
      <c r="AY57" s="1430">
        <f>'35.'!DQ87</f>
        <v>3.4915485940775066</v>
      </c>
      <c r="AZ57" s="1431">
        <f>'35.'!DR87</f>
        <v>0</v>
      </c>
      <c r="BA57" s="1431">
        <f>'35.'!DS87</f>
        <v>3.2223166115379918E-2</v>
      </c>
      <c r="BB57" s="1431">
        <f>'35.'!DT87</f>
        <v>0.64938318918964122</v>
      </c>
      <c r="BC57" s="1431">
        <f>'35.'!DU87</f>
        <v>1.3275493127905329</v>
      </c>
      <c r="BD57" s="1431">
        <f>'35.'!DV87</f>
        <v>1.3458952534925208</v>
      </c>
      <c r="BE57" s="1431">
        <f>'35.'!DW87</f>
        <v>0.13649767248943215</v>
      </c>
      <c r="BF57" s="1431">
        <f>'35.'!DX87</f>
        <v>0</v>
      </c>
      <c r="BG57" s="1431">
        <f>'35.'!DY87</f>
        <v>18.262710524721708</v>
      </c>
      <c r="BH57" s="1431">
        <f>'35.'!DZ87</f>
        <v>6.4251234371830623</v>
      </c>
      <c r="BI57" s="1431">
        <f>'35.'!EA87</f>
        <v>0</v>
      </c>
      <c r="BJ57" s="1431">
        <f>'35.'!EB87</f>
        <v>0.19208587356741</v>
      </c>
      <c r="BK57" s="1431">
        <f>'35.'!EC87</f>
        <v>0.97105528341516556</v>
      </c>
      <c r="BL57" s="1431">
        <f>'35.'!ED87</f>
        <v>2.0559489581693664</v>
      </c>
      <c r="BM57" s="1431">
        <f>'35.'!EE87</f>
        <v>2.0859238564150275</v>
      </c>
      <c r="BN57" s="1431">
        <f>'35.'!EF87</f>
        <v>0.92377731455698986</v>
      </c>
      <c r="BO57" s="1431">
        <f>'35.'!EG87</f>
        <v>0.19633215105910284</v>
      </c>
      <c r="BP57" s="1431">
        <f>'35.'!EH87</f>
        <v>11.837587087538648</v>
      </c>
      <c r="BQ57" s="1431">
        <f>'35.'!EI87</f>
        <v>1.6111583057689959E-2</v>
      </c>
      <c r="BR57" s="1431">
        <f>'35.'!EJ87</f>
        <v>0.49484398160006504</v>
      </c>
      <c r="BS57" s="1431">
        <f>'35.'!EK87</f>
        <v>2.6360396657041187</v>
      </c>
      <c r="BT57" s="1431">
        <f>'35.'!EL87</f>
        <v>5.6586414729716523</v>
      </c>
      <c r="BU57" s="1431">
        <f>'35.'!EM87</f>
        <v>2.3844545433911928</v>
      </c>
      <c r="BV57" s="1431">
        <f>'35.'!EN87</f>
        <v>0.53257732885116438</v>
      </c>
      <c r="BW57" s="1431">
        <f>'35.'!EO87</f>
        <v>0.11491851196276133</v>
      </c>
      <c r="BX57" s="1431">
        <f>'35.'!EP87</f>
        <v>0</v>
      </c>
    </row>
    <row r="58" spans="1:76" ht="15" customHeight="1">
      <c r="A58" s="1244"/>
      <c r="B58" s="192" t="s">
        <v>1454</v>
      </c>
      <c r="C58" s="1244"/>
      <c r="D58" s="811"/>
      <c r="E58" s="1817">
        <f>'35.'!CA88</f>
        <v>139.79019934061384</v>
      </c>
      <c r="F58" s="1421">
        <f>'35.'!CB88</f>
        <v>18.882276229881622</v>
      </c>
      <c r="G58" s="1421">
        <f>'35.'!CC88</f>
        <v>0</v>
      </c>
      <c r="H58" s="1421">
        <f>'35.'!CD88</f>
        <v>0.22877700547330129</v>
      </c>
      <c r="I58" s="1421">
        <f>'35.'!CE88</f>
        <v>0.76646986219664892</v>
      </c>
      <c r="J58" s="1421">
        <f>'35.'!CF88</f>
        <v>3.3174936029998259</v>
      </c>
      <c r="K58" s="1421">
        <f>'35.'!CG88</f>
        <v>7.4022702173890531</v>
      </c>
      <c r="L58" s="1421">
        <f>'35.'!CH88</f>
        <v>6.1993270157027514</v>
      </c>
      <c r="M58" s="1421">
        <f>'35.'!CI88</f>
        <v>0.96793852612003861</v>
      </c>
      <c r="N58" s="1421">
        <f>'35.'!CJ88</f>
        <v>77.247906869119291</v>
      </c>
      <c r="O58" s="1421">
        <f>'35.'!CK88</f>
        <v>10.555818707028934</v>
      </c>
      <c r="P58" s="1421">
        <f>'35.'!CL88</f>
        <v>0</v>
      </c>
      <c r="Q58" s="1421">
        <f>'35.'!CM88</f>
        <v>0.60675640582049473</v>
      </c>
      <c r="R58" s="1421">
        <f>'35.'!CN88</f>
        <v>0.86642092461883335</v>
      </c>
      <c r="S58" s="1421">
        <f>'35.'!CO88</f>
        <v>3.939939830427972</v>
      </c>
      <c r="T58" s="1421">
        <f>'35.'!CP88</f>
        <v>2.6516542596673647</v>
      </c>
      <c r="U58" s="1421">
        <f>'35.'!CQ88</f>
        <v>2.1790194164815029</v>
      </c>
      <c r="V58" s="1421">
        <f>'35.'!CR88</f>
        <v>0.3120278700127686</v>
      </c>
      <c r="W58" s="1421">
        <f>'35.'!CS88</f>
        <v>14.309606229134793</v>
      </c>
      <c r="X58" s="1421">
        <f>'35.'!CT88</f>
        <v>0</v>
      </c>
      <c r="Y58" s="1421">
        <f>'35.'!CU88</f>
        <v>3.5366493599713868E-2</v>
      </c>
      <c r="Z58" s="1421">
        <f>'35.'!CV88</f>
        <v>2.0508163520269296</v>
      </c>
      <c r="AA58" s="1421">
        <f>'35.'!CW88</f>
        <v>4.7964611283628278</v>
      </c>
      <c r="AB58" s="1421">
        <f>'35.'!CX88</f>
        <v>4.8397137612257177</v>
      </c>
      <c r="AC58" s="1421">
        <f>'35.'!CY88</f>
        <v>2.2866861248850663</v>
      </c>
      <c r="AD58" s="1421">
        <f>'35.'!CZ88</f>
        <v>0.30056236903454336</v>
      </c>
      <c r="AE58" s="1421">
        <f>'35.'!DA88</f>
        <v>52.382481932955542</v>
      </c>
      <c r="AF58" s="1421">
        <f>'35.'!DB88</f>
        <v>0.19739505926090736</v>
      </c>
      <c r="AG58" s="1421">
        <f>'35.'!DC88</f>
        <v>3.2511073041154352</v>
      </c>
      <c r="AH58" s="1421">
        <f>'35.'!DD88</f>
        <v>16.8553255657114</v>
      </c>
      <c r="AI58" s="1421">
        <f>'35.'!DE88</f>
        <v>17.49404605460175</v>
      </c>
      <c r="AJ58" s="1421">
        <f>'35.'!DF88</f>
        <v>9.4843224768939525</v>
      </c>
      <c r="AK58" s="1421">
        <f>'35.'!DG88</f>
        <v>4.6475857833343888</v>
      </c>
      <c r="AL58" s="1421">
        <f>'35.'!DH88</f>
        <v>0.45269968903771673</v>
      </c>
      <c r="AM58" s="1421">
        <f>'35.'!DI88</f>
        <v>23.345128495800328</v>
      </c>
      <c r="AN58" s="1421">
        <f>'35.'!DJ88</f>
        <v>2.9840478974778428E-2</v>
      </c>
      <c r="AO58" s="1421">
        <f>'35.'!DK88</f>
        <v>1.0665689007243022</v>
      </c>
      <c r="AP58" s="1421">
        <f>'35.'!DL88</f>
        <v>7.0498067592431193</v>
      </c>
      <c r="AQ58" s="1421">
        <f>'35.'!DM88</f>
        <v>7.168043457479234</v>
      </c>
      <c r="AR58" s="1421">
        <f>'35.'!DN88</f>
        <v>5.6015741556010719</v>
      </c>
      <c r="AS58" s="1421">
        <f>'35.'!DO88</f>
        <v>2.1360171933958161</v>
      </c>
      <c r="AT58" s="1421">
        <f>'35.'!DP88</f>
        <v>0.2932775503820062</v>
      </c>
      <c r="AU58" s="1477"/>
      <c r="AV58" s="192" t="s">
        <v>1450</v>
      </c>
      <c r="AW58" s="1477"/>
      <c r="AX58" s="811"/>
      <c r="AY58" s="1430">
        <f>'35.'!DQ88</f>
        <v>2.8722823226288092</v>
      </c>
      <c r="AZ58" s="1431">
        <f>'35.'!DR88</f>
        <v>0.23610624592342455</v>
      </c>
      <c r="BA58" s="1431">
        <f>'35.'!DS88</f>
        <v>0.23662976309827261</v>
      </c>
      <c r="BB58" s="1431">
        <f>'35.'!DT88</f>
        <v>0.55100716869539357</v>
      </c>
      <c r="BC58" s="1431">
        <f>'35.'!DU88</f>
        <v>0.73344756216973184</v>
      </c>
      <c r="BD58" s="1431">
        <f>'35.'!DV88</f>
        <v>0.65387295157032266</v>
      </c>
      <c r="BE58" s="1431">
        <f>'35.'!DW88</f>
        <v>0.4313781521968858</v>
      </c>
      <c r="BF58" s="1431">
        <f>'35.'!DX88</f>
        <v>2.9840478974778428E-2</v>
      </c>
      <c r="BG58" s="1431">
        <f>'35.'!DY88</f>
        <v>17.442605423183796</v>
      </c>
      <c r="BH58" s="1431">
        <f>'35.'!DZ88</f>
        <v>8.6599112770178124</v>
      </c>
      <c r="BI58" s="1431">
        <f>'35.'!EA88</f>
        <v>2.9840478974778428E-2</v>
      </c>
      <c r="BJ58" s="1431">
        <f>'35.'!EB88</f>
        <v>0.23872383179822743</v>
      </c>
      <c r="BK58" s="1431">
        <f>'35.'!EC88</f>
        <v>2.0854690578563915</v>
      </c>
      <c r="BL58" s="1431">
        <f>'35.'!ED88</f>
        <v>3.33145389480456</v>
      </c>
      <c r="BM58" s="1431">
        <f>'35.'!EE88</f>
        <v>1.6867741897345361</v>
      </c>
      <c r="BN58" s="1431">
        <f>'35.'!EF88</f>
        <v>1.0091386867513856</v>
      </c>
      <c r="BO58" s="1431">
        <f>'35.'!EG88</f>
        <v>0.27851113709793202</v>
      </c>
      <c r="BP58" s="1431">
        <f>'35.'!EH88</f>
        <v>8.7826941461659835</v>
      </c>
      <c r="BQ58" s="1431">
        <f>'35.'!EI88</f>
        <v>4.1887190857157662E-2</v>
      </c>
      <c r="BR58" s="1431">
        <f>'35.'!EJ88</f>
        <v>0.24872253499496133</v>
      </c>
      <c r="BS58" s="1431">
        <f>'35.'!EK88</f>
        <v>2.4016082827492564</v>
      </c>
      <c r="BT58" s="1431">
        <f>'35.'!EL88</f>
        <v>3.5743472500583398</v>
      </c>
      <c r="BU58" s="1431">
        <f>'35.'!EM88</f>
        <v>1.9063058818967309</v>
      </c>
      <c r="BV58" s="1431">
        <f>'35.'!EN88</f>
        <v>0.49411502591154716</v>
      </c>
      <c r="BW58" s="1431">
        <f>'35.'!EO88</f>
        <v>0.11570797969799204</v>
      </c>
      <c r="BX58" s="1431">
        <f>'35.'!EP88</f>
        <v>0</v>
      </c>
    </row>
    <row r="59" spans="1:76" ht="15" customHeight="1">
      <c r="A59" s="1244"/>
      <c r="B59" s="192" t="s">
        <v>1451</v>
      </c>
      <c r="C59" s="1244"/>
      <c r="D59" s="811"/>
      <c r="E59" s="1817">
        <f>'35.'!CA89</f>
        <v>395.13400175818435</v>
      </c>
      <c r="F59" s="1421">
        <f>'35.'!CB89</f>
        <v>41.448735172480198</v>
      </c>
      <c r="G59" s="1421">
        <f>'35.'!CC89</f>
        <v>0</v>
      </c>
      <c r="H59" s="1421">
        <f>'35.'!CD89</f>
        <v>0.66166637775206727</v>
      </c>
      <c r="I59" s="1421">
        <f>'35.'!CE89</f>
        <v>2.6185241821651917</v>
      </c>
      <c r="J59" s="1421">
        <f>'35.'!CF89</f>
        <v>6.5801428889826941</v>
      </c>
      <c r="K59" s="1421">
        <f>'35.'!CG89</f>
        <v>15.578202000939541</v>
      </c>
      <c r="L59" s="1421">
        <f>'35.'!CH89</f>
        <v>14.175060672096986</v>
      </c>
      <c r="M59" s="1421">
        <f>'35.'!CI89</f>
        <v>1.8351390505437135</v>
      </c>
      <c r="N59" s="1421">
        <f>'35.'!CJ89</f>
        <v>240.11429570832877</v>
      </c>
      <c r="O59" s="1421">
        <f>'35.'!CK89</f>
        <v>16.028943067286196</v>
      </c>
      <c r="P59" s="1421">
        <f>'35.'!CL89</f>
        <v>0</v>
      </c>
      <c r="Q59" s="1421">
        <f>'35.'!CM89</f>
        <v>2.117332408806615</v>
      </c>
      <c r="R59" s="1421">
        <f>'35.'!CN89</f>
        <v>5.6638641935576954</v>
      </c>
      <c r="S59" s="1421">
        <f>'35.'!CO89</f>
        <v>3.3074651444989711</v>
      </c>
      <c r="T59" s="1421">
        <f>'35.'!CP89</f>
        <v>2.6002606423815928</v>
      </c>
      <c r="U59" s="1421">
        <f>'35.'!CQ89</f>
        <v>2.1338593645521775</v>
      </c>
      <c r="V59" s="1421">
        <f>'35.'!CR89</f>
        <v>0.20616131348914393</v>
      </c>
      <c r="W59" s="1421">
        <f>'35.'!CS89</f>
        <v>36.600372080923179</v>
      </c>
      <c r="X59" s="1421">
        <f>'35.'!CT89</f>
        <v>0</v>
      </c>
      <c r="Y59" s="1421">
        <f>'35.'!CU89</f>
        <v>2.6466655110082688E-2</v>
      </c>
      <c r="Z59" s="1421">
        <f>'35.'!CV89</f>
        <v>2.511701047521977</v>
      </c>
      <c r="AA59" s="1421">
        <f>'35.'!CW89</f>
        <v>11.400098437380942</v>
      </c>
      <c r="AB59" s="1421">
        <f>'35.'!CX89</f>
        <v>13.489496916863645</v>
      </c>
      <c r="AC59" s="1421">
        <f>'35.'!CY89</f>
        <v>9.0138090933860351</v>
      </c>
      <c r="AD59" s="1421">
        <f>'35.'!CZ89</f>
        <v>0.15879993066049614</v>
      </c>
      <c r="AE59" s="1421">
        <f>'35.'!DA89</f>
        <v>187.48498056011937</v>
      </c>
      <c r="AF59" s="1421">
        <f>'35.'!DB89</f>
        <v>2.6466655110082688E-2</v>
      </c>
      <c r="AG59" s="1421">
        <f>'35.'!DC89</f>
        <v>15.53357395804602</v>
      </c>
      <c r="AH59" s="1421">
        <f>'35.'!DD89</f>
        <v>68.951839974229316</v>
      </c>
      <c r="AI59" s="1421">
        <f>'35.'!DE89</f>
        <v>50.749860701802255</v>
      </c>
      <c r="AJ59" s="1421">
        <f>'35.'!DF89</f>
        <v>34.960922215884061</v>
      </c>
      <c r="AK59" s="1421">
        <f>'35.'!DG89</f>
        <v>16.312340580963426</v>
      </c>
      <c r="AL59" s="1421">
        <f>'35.'!DH89</f>
        <v>0.94997647408421848</v>
      </c>
      <c r="AM59" s="1421">
        <f>'35.'!DI89</f>
        <v>46.339946385669244</v>
      </c>
      <c r="AN59" s="1421">
        <f>'35.'!DJ89</f>
        <v>6.9166192020935338E-2</v>
      </c>
      <c r="AO59" s="1421">
        <f>'35.'!DK89</f>
        <v>2.3724709640665744</v>
      </c>
      <c r="AP59" s="1421">
        <f>'35.'!DL89</f>
        <v>14.406261608179333</v>
      </c>
      <c r="AQ59" s="1421">
        <f>'35.'!DM89</f>
        <v>13.770325152916374</v>
      </c>
      <c r="AR59" s="1421">
        <f>'35.'!DN89</f>
        <v>11.305025878505745</v>
      </c>
      <c r="AS59" s="1421">
        <f>'35.'!DO89</f>
        <v>4.3372966246500351</v>
      </c>
      <c r="AT59" s="1421">
        <f>'35.'!DP89</f>
        <v>7.9399965330248068E-2</v>
      </c>
      <c r="AU59" s="1477"/>
      <c r="AV59" s="192" t="s">
        <v>1451</v>
      </c>
      <c r="AW59" s="1477"/>
      <c r="AX59" s="811"/>
      <c r="AY59" s="1430">
        <f>'35.'!DQ89</f>
        <v>13.108875461232655</v>
      </c>
      <c r="AZ59" s="1431">
        <f>'35.'!DR89</f>
        <v>0</v>
      </c>
      <c r="BA59" s="1431">
        <f>'35.'!DS89</f>
        <v>2.001232015056972</v>
      </c>
      <c r="BB59" s="1431">
        <f>'35.'!DT89</f>
        <v>2.6336086278201982</v>
      </c>
      <c r="BC59" s="1431">
        <f>'35.'!DU89</f>
        <v>3.6172271612889051</v>
      </c>
      <c r="BD59" s="1431">
        <f>'35.'!DV89</f>
        <v>2.3218902454123067</v>
      </c>
      <c r="BE59" s="1431">
        <f>'35.'!DW89</f>
        <v>1.9232436046658208</v>
      </c>
      <c r="BF59" s="1431">
        <f>'35.'!DX89</f>
        <v>0.61167380698845253</v>
      </c>
      <c r="BG59" s="1431">
        <f>'35.'!DY89</f>
        <v>54.122149030473516</v>
      </c>
      <c r="BH59" s="1431">
        <f>'35.'!DZ89</f>
        <v>22.665823654682832</v>
      </c>
      <c r="BI59" s="1431">
        <f>'35.'!EA89</f>
        <v>0</v>
      </c>
      <c r="BJ59" s="1431">
        <f>'35.'!EB89</f>
        <v>0.52933310220165375</v>
      </c>
      <c r="BK59" s="1431">
        <f>'35.'!EC89</f>
        <v>2.5188021594312962</v>
      </c>
      <c r="BL59" s="1431">
        <f>'35.'!ED89</f>
        <v>8.267610386070011</v>
      </c>
      <c r="BM59" s="1431">
        <f>'35.'!EE89</f>
        <v>8.2552438027754533</v>
      </c>
      <c r="BN59" s="1431">
        <f>'35.'!EF89</f>
        <v>2.8831009633237565</v>
      </c>
      <c r="BO59" s="1431">
        <f>'35.'!EG89</f>
        <v>0.21173324088066151</v>
      </c>
      <c r="BP59" s="1431">
        <f>'35.'!EH89</f>
        <v>31.456325375790684</v>
      </c>
      <c r="BQ59" s="1431">
        <f>'35.'!EI89</f>
        <v>0.2339652311728887</v>
      </c>
      <c r="BR59" s="1431">
        <f>'35.'!EJ89</f>
        <v>3.1343577425020195</v>
      </c>
      <c r="BS59" s="1431">
        <f>'35.'!EK89</f>
        <v>8.5026188058703891</v>
      </c>
      <c r="BT59" s="1431">
        <f>'35.'!EL89</f>
        <v>5.5882283747302361</v>
      </c>
      <c r="BU59" s="1431">
        <f>'35.'!EM89</f>
        <v>9.849183403084929</v>
      </c>
      <c r="BV59" s="1431">
        <f>'35.'!EN89</f>
        <v>3.7876724201983749</v>
      </c>
      <c r="BW59" s="1431">
        <f>'35.'!EO89</f>
        <v>0.36029939823184493</v>
      </c>
      <c r="BX59" s="1431">
        <f>'35.'!EP89</f>
        <v>0</v>
      </c>
    </row>
    <row r="60" spans="1:76" ht="15" customHeight="1">
      <c r="A60" s="2641" t="s">
        <v>8</v>
      </c>
      <c r="B60" s="2641"/>
      <c r="C60" s="2641"/>
      <c r="D60" s="107"/>
      <c r="E60" s="1817"/>
      <c r="F60" s="1421"/>
      <c r="G60" s="1421"/>
      <c r="H60" s="1421"/>
      <c r="I60" s="1421"/>
      <c r="J60" s="1421"/>
      <c r="K60" s="1421"/>
      <c r="L60" s="1421"/>
      <c r="M60" s="1421"/>
      <c r="N60" s="1421"/>
      <c r="O60" s="1421"/>
      <c r="P60" s="1421"/>
      <c r="Q60" s="1421"/>
      <c r="R60" s="1421"/>
      <c r="S60" s="1421"/>
      <c r="T60" s="1421"/>
      <c r="U60" s="1421"/>
      <c r="V60" s="1421"/>
      <c r="W60" s="1421"/>
      <c r="X60" s="1421"/>
      <c r="Y60" s="1421"/>
      <c r="Z60" s="1421"/>
      <c r="AA60" s="1421"/>
      <c r="AB60" s="1421"/>
      <c r="AC60" s="1421"/>
      <c r="AD60" s="1421"/>
      <c r="AE60" s="1421"/>
      <c r="AF60" s="1421"/>
      <c r="AG60" s="1421"/>
      <c r="AH60" s="1421"/>
      <c r="AI60" s="1421"/>
      <c r="AJ60" s="1421"/>
      <c r="AK60" s="1421"/>
      <c r="AL60" s="1421"/>
      <c r="AM60" s="1421"/>
      <c r="AN60" s="1421"/>
      <c r="AO60" s="1421"/>
      <c r="AP60" s="1421"/>
      <c r="AQ60" s="1421"/>
      <c r="AR60" s="1421"/>
      <c r="AS60" s="1421"/>
      <c r="AT60" s="1421"/>
      <c r="AU60" s="2641" t="s">
        <v>8</v>
      </c>
      <c r="AV60" s="2641"/>
      <c r="AW60" s="2641"/>
      <c r="AX60" s="107"/>
      <c r="AY60" s="1430"/>
      <c r="AZ60" s="1431"/>
      <c r="BA60" s="1431"/>
      <c r="BB60" s="1431"/>
      <c r="BC60" s="1431"/>
      <c r="BD60" s="1431"/>
      <c r="BE60" s="1431"/>
      <c r="BF60" s="1431"/>
      <c r="BG60" s="1431"/>
      <c r="BH60" s="1431"/>
      <c r="BI60" s="1431"/>
      <c r="BJ60" s="1431"/>
      <c r="BK60" s="1431"/>
      <c r="BL60" s="1431"/>
      <c r="BM60" s="1431"/>
      <c r="BN60" s="1431"/>
      <c r="BO60" s="1431"/>
      <c r="BP60" s="1431"/>
      <c r="BQ60" s="1431"/>
      <c r="BR60" s="1431"/>
      <c r="BS60" s="1431"/>
      <c r="BT60" s="1431"/>
      <c r="BU60" s="1431"/>
      <c r="BV60" s="1431"/>
      <c r="BW60" s="1431"/>
      <c r="BX60" s="1431"/>
    </row>
    <row r="61" spans="1:76" ht="15" customHeight="1">
      <c r="A61" s="1244"/>
      <c r="B61" s="192" t="s">
        <v>1442</v>
      </c>
      <c r="C61" s="1244"/>
      <c r="D61" s="811"/>
      <c r="E61" s="1817">
        <f>'35.'!CA90</f>
        <v>2.5351993893039295</v>
      </c>
      <c r="F61" s="1421">
        <f>'35.'!CB90</f>
        <v>0.49591252322377033</v>
      </c>
      <c r="G61" s="1421">
        <f>'35.'!CC90</f>
        <v>4.7284744759338061E-3</v>
      </c>
      <c r="H61" s="1421">
        <f>'35.'!CD90</f>
        <v>0</v>
      </c>
      <c r="I61" s="1421">
        <f>'35.'!CE90</f>
        <v>4.7391680604873442E-2</v>
      </c>
      <c r="J61" s="1421">
        <f>'35.'!CF90</f>
        <v>6.8936963628437986E-2</v>
      </c>
      <c r="K61" s="1421">
        <f>'35.'!CG90</f>
        <v>0.23786297766493961</v>
      </c>
      <c r="L61" s="1421">
        <f>'35.'!CH90</f>
        <v>0.13322922001963267</v>
      </c>
      <c r="M61" s="1421">
        <f>'35.'!CI90</f>
        <v>3.7632068299527075E-3</v>
      </c>
      <c r="N61" s="1421">
        <f>'35.'!CJ90</f>
        <v>0.51539496515655525</v>
      </c>
      <c r="O61" s="1421">
        <f>'35.'!CK90</f>
        <v>0.23276958007489679</v>
      </c>
      <c r="P61" s="1421">
        <f>'35.'!CL90</f>
        <v>0</v>
      </c>
      <c r="Q61" s="1421">
        <f>'35.'!CM90</f>
        <v>0</v>
      </c>
      <c r="R61" s="1421">
        <f>'35.'!CN90</f>
        <v>2.7780774900920756E-2</v>
      </c>
      <c r="S61" s="1421">
        <f>'35.'!CO90</f>
        <v>4.4822795432162534E-2</v>
      </c>
      <c r="T61" s="1421">
        <f>'35.'!CP90</f>
        <v>9.4291877575399946E-2</v>
      </c>
      <c r="U61" s="1421">
        <f>'35.'!CQ90</f>
        <v>5.6432701406224479E-2</v>
      </c>
      <c r="V61" s="1421">
        <f>'35.'!CR90</f>
        <v>9.4414307601890027E-3</v>
      </c>
      <c r="W61" s="1421">
        <f>'35.'!CS90</f>
        <v>0.21194957229668862</v>
      </c>
      <c r="X61" s="1421">
        <f>'35.'!CT90</f>
        <v>0</v>
      </c>
      <c r="Y61" s="1421">
        <f>'35.'!CU90</f>
        <v>0</v>
      </c>
      <c r="Z61" s="1421">
        <f>'35.'!CV90</f>
        <v>2.1899789235278289E-2</v>
      </c>
      <c r="AA61" s="1421">
        <f>'35.'!CW90</f>
        <v>8.114779890381249E-2</v>
      </c>
      <c r="AB61" s="1421">
        <f>'35.'!CX90</f>
        <v>7.0504636529127321E-2</v>
      </c>
      <c r="AC61" s="1421">
        <f>'35.'!CY90</f>
        <v>3.483097886166852E-2</v>
      </c>
      <c r="AD61" s="1421">
        <f>'35.'!CZ90</f>
        <v>3.5663687668018966E-3</v>
      </c>
      <c r="AE61" s="1421">
        <f>'35.'!DA90</f>
        <v>7.0675812784970135E-2</v>
      </c>
      <c r="AF61" s="1421">
        <f>'35.'!DB90</f>
        <v>0</v>
      </c>
      <c r="AG61" s="1421">
        <f>'35.'!DC90</f>
        <v>0</v>
      </c>
      <c r="AH61" s="1421">
        <f>'35.'!DD90</f>
        <v>1.2945193588255447E-2</v>
      </c>
      <c r="AI61" s="1421">
        <f>'35.'!DE90</f>
        <v>3.7657854052772485E-2</v>
      </c>
      <c r="AJ61" s="1421">
        <f>'35.'!DF90</f>
        <v>1.5869430782518804E-2</v>
      </c>
      <c r="AK61" s="1421">
        <f>'35.'!DG90</f>
        <v>4.2033343614233977E-3</v>
      </c>
      <c r="AL61" s="1421">
        <f>'35.'!DH90</f>
        <v>0</v>
      </c>
      <c r="AM61" s="1421">
        <f>'35.'!DI90</f>
        <v>0.17665564444194012</v>
      </c>
      <c r="AN61" s="1421">
        <f>'35.'!DJ90</f>
        <v>4.4990032248370905E-3</v>
      </c>
      <c r="AO61" s="1421">
        <f>'35.'!DK90</f>
        <v>3.2214763609332239E-3</v>
      </c>
      <c r="AP61" s="1421">
        <f>'35.'!DL90</f>
        <v>3.5418695356039261E-2</v>
      </c>
      <c r="AQ61" s="1421">
        <f>'35.'!DM90</f>
        <v>4.6700936256594203E-2</v>
      </c>
      <c r="AR61" s="1421">
        <f>'35.'!DN90</f>
        <v>6.6836594757472639E-2</v>
      </c>
      <c r="AS61" s="1421">
        <f>'35.'!DO90</f>
        <v>1.9978938486063694E-2</v>
      </c>
      <c r="AT61" s="1421">
        <f>'35.'!DP90</f>
        <v>0</v>
      </c>
      <c r="AU61" s="1477"/>
      <c r="AV61" s="192" t="s">
        <v>1442</v>
      </c>
      <c r="AW61" s="1477"/>
      <c r="AX61" s="811"/>
      <c r="AY61" s="1430">
        <f>'35.'!DQ90</f>
        <v>0.16002546083024191</v>
      </c>
      <c r="AZ61" s="1431">
        <f>'35.'!DR90</f>
        <v>0</v>
      </c>
      <c r="BA61" s="1431">
        <f>'35.'!DS90</f>
        <v>1.606116182290512E-2</v>
      </c>
      <c r="BB61" s="1431">
        <f>'35.'!DT90</f>
        <v>2.3624317005357161E-2</v>
      </c>
      <c r="BC61" s="1431">
        <f>'35.'!DU90</f>
        <v>5.7124866126859047E-2</v>
      </c>
      <c r="BD61" s="1431">
        <f>'35.'!DV90</f>
        <v>3.431684841482599E-2</v>
      </c>
      <c r="BE61" s="1431">
        <f>'35.'!DW90</f>
        <v>1.8743896555586753E-2</v>
      </c>
      <c r="BF61" s="1431">
        <f>'35.'!DX90</f>
        <v>1.0154370904707813E-2</v>
      </c>
      <c r="BG61" s="1431">
        <f>'35.'!DY90</f>
        <v>0.81455107576648789</v>
      </c>
      <c r="BH61" s="1431">
        <f>'35.'!DZ90</f>
        <v>0.46444603077472768</v>
      </c>
      <c r="BI61" s="1431">
        <f>'35.'!EA90</f>
        <v>0</v>
      </c>
      <c r="BJ61" s="1431">
        <f>'35.'!EB90</f>
        <v>1.1020080985019781E-2</v>
      </c>
      <c r="BK61" s="1431">
        <f>'35.'!EC90</f>
        <v>5.6073301484574928E-2</v>
      </c>
      <c r="BL61" s="1431">
        <f>'35.'!ED90</f>
        <v>9.8777685778865865E-2</v>
      </c>
      <c r="BM61" s="1431">
        <f>'35.'!EE90</f>
        <v>0.11031286153030848</v>
      </c>
      <c r="BN61" s="1431">
        <f>'35.'!EF90</f>
        <v>0.15562537761865189</v>
      </c>
      <c r="BO61" s="1431">
        <f>'35.'!EG90</f>
        <v>3.2636723377306741E-2</v>
      </c>
      <c r="BP61" s="1431">
        <f>'35.'!EH90</f>
        <v>0.35010504499176026</v>
      </c>
      <c r="BQ61" s="1431">
        <f>'35.'!EI90</f>
        <v>0</v>
      </c>
      <c r="BR61" s="1431">
        <f>'35.'!EJ90</f>
        <v>2.4631000765129123E-2</v>
      </c>
      <c r="BS61" s="1431">
        <f>'35.'!EK90</f>
        <v>5.0937639751321373E-2</v>
      </c>
      <c r="BT61" s="1431">
        <f>'35.'!EL90</f>
        <v>7.2576958066558048E-2</v>
      </c>
      <c r="BU61" s="1431">
        <f>'35.'!EM90</f>
        <v>0.12088605452822161</v>
      </c>
      <c r="BV61" s="1431">
        <f>'35.'!EN90</f>
        <v>7.2729281474505844E-2</v>
      </c>
      <c r="BW61" s="1431">
        <f>'35.'!EO90</f>
        <v>8.3441104060242351E-3</v>
      </c>
      <c r="BX61" s="1431">
        <f>'35.'!EP90</f>
        <v>0.37265971988493424</v>
      </c>
    </row>
    <row r="62" spans="1:76" ht="15" customHeight="1">
      <c r="A62" s="1244"/>
      <c r="B62" s="192" t="s">
        <v>1443</v>
      </c>
      <c r="C62" s="1244"/>
      <c r="D62" s="811"/>
      <c r="E62" s="1817">
        <f>'35.'!CA91</f>
        <v>3.7681338939938707</v>
      </c>
      <c r="F62" s="1421">
        <f>'35.'!CB91</f>
        <v>0.73044308752713494</v>
      </c>
      <c r="G62" s="1421">
        <f>'35.'!CC91</f>
        <v>0</v>
      </c>
      <c r="H62" s="1421">
        <f>'35.'!CD91</f>
        <v>0</v>
      </c>
      <c r="I62" s="1421">
        <f>'35.'!CE91</f>
        <v>0.13505232866744663</v>
      </c>
      <c r="J62" s="1421">
        <f>'35.'!CF91</f>
        <v>0.23589955311894256</v>
      </c>
      <c r="K62" s="1421">
        <f>'35.'!CG91</f>
        <v>0.16582097015267627</v>
      </c>
      <c r="L62" s="1421">
        <f>'35.'!CH91</f>
        <v>0.12115307088841401</v>
      </c>
      <c r="M62" s="1421">
        <f>'35.'!CI91</f>
        <v>7.2517164699655245E-2</v>
      </c>
      <c r="N62" s="1421">
        <f>'35.'!CJ91</f>
        <v>0.96401180881811932</v>
      </c>
      <c r="O62" s="1421">
        <f>'35.'!CK91</f>
        <v>0.44840490434605113</v>
      </c>
      <c r="P62" s="1421">
        <f>'35.'!CL91</f>
        <v>0</v>
      </c>
      <c r="Q62" s="1421">
        <f>'35.'!CM91</f>
        <v>0</v>
      </c>
      <c r="R62" s="1421">
        <f>'35.'!CN91</f>
        <v>6.3663175096396935E-2</v>
      </c>
      <c r="S62" s="1421">
        <f>'35.'!CO91</f>
        <v>8.3588397708684634E-2</v>
      </c>
      <c r="T62" s="1421">
        <f>'35.'!CP91</f>
        <v>0.14598083206326451</v>
      </c>
      <c r="U62" s="1421">
        <f>'35.'!CQ91</f>
        <v>0.11497851330353123</v>
      </c>
      <c r="V62" s="1421">
        <f>'35.'!CR91</f>
        <v>4.0193986174173843E-2</v>
      </c>
      <c r="W62" s="1421">
        <f>'35.'!CS91</f>
        <v>0.29991225358411039</v>
      </c>
      <c r="X62" s="1421">
        <f>'35.'!CT91</f>
        <v>0</v>
      </c>
      <c r="Y62" s="1421">
        <f>'35.'!CU91</f>
        <v>0</v>
      </c>
      <c r="Z62" s="1421">
        <f>'35.'!CV91</f>
        <v>7.4342098074200197E-2</v>
      </c>
      <c r="AA62" s="1421">
        <f>'35.'!CW91</f>
        <v>0.1060875158277305</v>
      </c>
      <c r="AB62" s="1421">
        <f>'35.'!CX91</f>
        <v>8.1604121879736563E-2</v>
      </c>
      <c r="AC62" s="1421">
        <f>'35.'!CY91</f>
        <v>3.7878517802443064E-2</v>
      </c>
      <c r="AD62" s="1421">
        <f>'35.'!CZ91</f>
        <v>0</v>
      </c>
      <c r="AE62" s="1421">
        <f>'35.'!DA91</f>
        <v>0.21569465088795772</v>
      </c>
      <c r="AF62" s="1421">
        <f>'35.'!DB91</f>
        <v>0</v>
      </c>
      <c r="AG62" s="1421">
        <f>'35.'!DC91</f>
        <v>8.7311623481481759E-3</v>
      </c>
      <c r="AH62" s="1421">
        <f>'35.'!DD91</f>
        <v>3.2136834794185921E-2</v>
      </c>
      <c r="AI62" s="1421">
        <f>'35.'!DE91</f>
        <v>5.3954787155359264E-2</v>
      </c>
      <c r="AJ62" s="1421">
        <f>'35.'!DF91</f>
        <v>0.10086293101146333</v>
      </c>
      <c r="AK62" s="1421">
        <f>'35.'!DG91</f>
        <v>1.7901565703156177E-2</v>
      </c>
      <c r="AL62" s="1421">
        <f>'35.'!DH91</f>
        <v>2.1073698756448405E-3</v>
      </c>
      <c r="AM62" s="1421">
        <f>'35.'!DI91</f>
        <v>0.57788220101542376</v>
      </c>
      <c r="AN62" s="1421">
        <f>'35.'!DJ91</f>
        <v>8.9210739251602052E-3</v>
      </c>
      <c r="AO62" s="1421">
        <f>'35.'!DK91</f>
        <v>1.7641654805449197E-2</v>
      </c>
      <c r="AP62" s="1421">
        <f>'35.'!DL91</f>
        <v>0.20502029018655499</v>
      </c>
      <c r="AQ62" s="1421">
        <f>'35.'!DM91</f>
        <v>0.15189353555390589</v>
      </c>
      <c r="AR62" s="1421">
        <f>'35.'!DN91</f>
        <v>0.14776087925038764</v>
      </c>
      <c r="AS62" s="1421">
        <f>'35.'!DO91</f>
        <v>3.6593522137214854E-2</v>
      </c>
      <c r="AT62" s="1421">
        <f>'35.'!DP91</f>
        <v>1.0051245156750788E-2</v>
      </c>
      <c r="AU62" s="1477"/>
      <c r="AV62" s="192" t="s">
        <v>1443</v>
      </c>
      <c r="AW62" s="1477"/>
      <c r="AX62" s="811"/>
      <c r="AY62" s="1430">
        <f>'35.'!DQ91</f>
        <v>8.4454437339632565E-2</v>
      </c>
      <c r="AZ62" s="1431">
        <f>'35.'!DR91</f>
        <v>0</v>
      </c>
      <c r="BA62" s="1431">
        <f>'35.'!DS91</f>
        <v>7.0405311754617155E-3</v>
      </c>
      <c r="BB62" s="1431">
        <f>'35.'!DT91</f>
        <v>1.3225522026178356E-2</v>
      </c>
      <c r="BC62" s="1431">
        <f>'35.'!DU91</f>
        <v>3.3347738026444959E-2</v>
      </c>
      <c r="BD62" s="1431">
        <f>'35.'!DV91</f>
        <v>5.1078363428884201E-3</v>
      </c>
      <c r="BE62" s="1431">
        <f>'35.'!DW91</f>
        <v>2.5732809768659114E-2</v>
      </c>
      <c r="BF62" s="1431">
        <f>'35.'!DX91</f>
        <v>0</v>
      </c>
      <c r="BG62" s="1431">
        <f>'35.'!DY91</f>
        <v>1.2874552779447397</v>
      </c>
      <c r="BH62" s="1431">
        <f>'35.'!DZ91</f>
        <v>0.39689934427850904</v>
      </c>
      <c r="BI62" s="1431">
        <f>'35.'!EA91</f>
        <v>0</v>
      </c>
      <c r="BJ62" s="1431">
        <f>'35.'!EB91</f>
        <v>0</v>
      </c>
      <c r="BK62" s="1431">
        <f>'35.'!EC91</f>
        <v>5.4878558611459571E-2</v>
      </c>
      <c r="BL62" s="1431">
        <f>'35.'!ED91</f>
        <v>0.1297536445418033</v>
      </c>
      <c r="BM62" s="1431">
        <f>'35.'!EE91</f>
        <v>0.11004070286387123</v>
      </c>
      <c r="BN62" s="1431">
        <f>'35.'!EF91</f>
        <v>9.4022345911241659E-2</v>
      </c>
      <c r="BO62" s="1431">
        <f>'35.'!EG91</f>
        <v>8.2040923501332762E-3</v>
      </c>
      <c r="BP62" s="1431">
        <f>'35.'!EH91</f>
        <v>0.89055593366623031</v>
      </c>
      <c r="BQ62" s="1431">
        <f>'35.'!EI91</f>
        <v>0</v>
      </c>
      <c r="BR62" s="1431">
        <f>'35.'!EJ91</f>
        <v>0</v>
      </c>
      <c r="BS62" s="1431">
        <f>'35.'!EK91</f>
        <v>0.14511645892077654</v>
      </c>
      <c r="BT62" s="1431">
        <f>'35.'!EL91</f>
        <v>0.18312899908436686</v>
      </c>
      <c r="BU62" s="1431">
        <f>'35.'!EM91</f>
        <v>0.33703389195636746</v>
      </c>
      <c r="BV62" s="1431">
        <f>'35.'!EN91</f>
        <v>0.21433662726230884</v>
      </c>
      <c r="BW62" s="1431">
        <f>'35.'!EO91</f>
        <v>1.0939956442410675E-2</v>
      </c>
      <c r="BX62" s="1431">
        <f>'35.'!EP91</f>
        <v>0.12388708134882247</v>
      </c>
    </row>
    <row r="63" spans="1:76" ht="15" customHeight="1">
      <c r="A63" s="1244"/>
      <c r="B63" s="192" t="s">
        <v>1452</v>
      </c>
      <c r="C63" s="1244"/>
      <c r="D63" s="811"/>
      <c r="E63" s="1817">
        <f>'35.'!CA92</f>
        <v>3.7211021274155751</v>
      </c>
      <c r="F63" s="1421">
        <f>'35.'!CB92</f>
        <v>0.8271183207709335</v>
      </c>
      <c r="G63" s="1421">
        <f>'35.'!CC92</f>
        <v>0</v>
      </c>
      <c r="H63" s="1421">
        <f>'35.'!CD92</f>
        <v>0</v>
      </c>
      <c r="I63" s="1421">
        <f>'35.'!CE92</f>
        <v>6.5674589970322259E-2</v>
      </c>
      <c r="J63" s="1421">
        <f>'35.'!CF92</f>
        <v>0.21236990925202803</v>
      </c>
      <c r="K63" s="1421">
        <f>'35.'!CG92</f>
        <v>0.33489716359368782</v>
      </c>
      <c r="L63" s="1421">
        <f>'35.'!CH92</f>
        <v>0.16147425474677263</v>
      </c>
      <c r="M63" s="1421">
        <f>'35.'!CI92</f>
        <v>5.2702403208122479E-2</v>
      </c>
      <c r="N63" s="1421">
        <f>'35.'!CJ92</f>
        <v>0.93515867584627321</v>
      </c>
      <c r="O63" s="1421">
        <f>'35.'!CK92</f>
        <v>0.50719088307350313</v>
      </c>
      <c r="P63" s="1421">
        <f>'35.'!CL92</f>
        <v>0</v>
      </c>
      <c r="Q63" s="1421">
        <f>'35.'!CM92</f>
        <v>0</v>
      </c>
      <c r="R63" s="1421">
        <f>'35.'!CN92</f>
        <v>6.4800747433025607E-2</v>
      </c>
      <c r="S63" s="1421">
        <f>'35.'!CO92</f>
        <v>0.16903241847889922</v>
      </c>
      <c r="T63" s="1421">
        <f>'35.'!CP92</f>
        <v>0.14297799495984043</v>
      </c>
      <c r="U63" s="1421">
        <f>'35.'!CQ92</f>
        <v>8.7635317320823081E-2</v>
      </c>
      <c r="V63" s="1421">
        <f>'35.'!CR92</f>
        <v>4.2744404880914771E-2</v>
      </c>
      <c r="W63" s="1421">
        <f>'35.'!CS92</f>
        <v>0.21949048870094451</v>
      </c>
      <c r="X63" s="1421">
        <f>'35.'!CT92</f>
        <v>0</v>
      </c>
      <c r="Y63" s="1421">
        <f>'35.'!CU92</f>
        <v>0</v>
      </c>
      <c r="Z63" s="1421">
        <f>'35.'!CV92</f>
        <v>1.2673734907315793E-2</v>
      </c>
      <c r="AA63" s="1421">
        <f>'35.'!CW92</f>
        <v>8.0896006141013346E-2</v>
      </c>
      <c r="AB63" s="1421">
        <f>'35.'!CX92</f>
        <v>8.9965547992979775E-2</v>
      </c>
      <c r="AC63" s="1421">
        <f>'35.'!CY92</f>
        <v>3.1452201019994706E-2</v>
      </c>
      <c r="AD63" s="1421">
        <f>'35.'!CZ92</f>
        <v>4.5029986396408596E-3</v>
      </c>
      <c r="AE63" s="1421">
        <f>'35.'!DA92</f>
        <v>0.20847730407182527</v>
      </c>
      <c r="AF63" s="1421">
        <f>'35.'!DB92</f>
        <v>0</v>
      </c>
      <c r="AG63" s="1421">
        <f>'35.'!DC92</f>
        <v>5.9760907943645176E-3</v>
      </c>
      <c r="AH63" s="1421">
        <f>'35.'!DD92</f>
        <v>9.2189156745706949E-2</v>
      </c>
      <c r="AI63" s="1421">
        <f>'35.'!DE92</f>
        <v>7.977437081582342E-2</v>
      </c>
      <c r="AJ63" s="1421">
        <f>'35.'!DF92</f>
        <v>1.2773066600847056E-2</v>
      </c>
      <c r="AK63" s="1421">
        <f>'35.'!DG92</f>
        <v>1.0200775932114815E-2</v>
      </c>
      <c r="AL63" s="1421">
        <f>'35.'!DH92</f>
        <v>7.5638431829685741E-3</v>
      </c>
      <c r="AM63" s="1421">
        <f>'35.'!DI92</f>
        <v>0.51594314716302081</v>
      </c>
      <c r="AN63" s="1421">
        <f>'35.'!DJ92</f>
        <v>0</v>
      </c>
      <c r="AO63" s="1421">
        <f>'35.'!DK92</f>
        <v>1.8342049513944629E-2</v>
      </c>
      <c r="AP63" s="1421">
        <f>'35.'!DL92</f>
        <v>0.1188779297637358</v>
      </c>
      <c r="AQ63" s="1421">
        <f>'35.'!DM92</f>
        <v>0.16769212288256724</v>
      </c>
      <c r="AR63" s="1421">
        <f>'35.'!DN92</f>
        <v>0.13470742911665887</v>
      </c>
      <c r="AS63" s="1421">
        <f>'35.'!DO92</f>
        <v>6.1092246015330871E-2</v>
      </c>
      <c r="AT63" s="1421">
        <f>'35.'!DP92</f>
        <v>1.5231369870783154E-2</v>
      </c>
      <c r="AU63" s="1477"/>
      <c r="AV63" s="192" t="s">
        <v>1444</v>
      </c>
      <c r="AW63" s="1477"/>
      <c r="AX63" s="811"/>
      <c r="AY63" s="1430">
        <f>'35.'!DQ92</f>
        <v>0.10199026001249781</v>
      </c>
      <c r="AZ63" s="1431">
        <f>'35.'!DR92</f>
        <v>0</v>
      </c>
      <c r="BA63" s="1431">
        <f>'35.'!DS92</f>
        <v>0</v>
      </c>
      <c r="BB63" s="1431">
        <f>'35.'!DT92</f>
        <v>4.5029986396408596E-3</v>
      </c>
      <c r="BC63" s="1431">
        <f>'35.'!DU92</f>
        <v>4.8008373480921587E-2</v>
      </c>
      <c r="BD63" s="1431">
        <f>'35.'!DV92</f>
        <v>3.7167130614326929E-2</v>
      </c>
      <c r="BE63" s="1431">
        <f>'35.'!DW92</f>
        <v>1.1913351224650811E-2</v>
      </c>
      <c r="BF63" s="1431">
        <f>'35.'!DX92</f>
        <v>3.984060529576345E-4</v>
      </c>
      <c r="BG63" s="1431">
        <f>'35.'!DY92</f>
        <v>1.2867651640408675</v>
      </c>
      <c r="BH63" s="1431">
        <f>'35.'!DZ92</f>
        <v>0.64077463108625698</v>
      </c>
      <c r="BI63" s="1431">
        <f>'35.'!EA92</f>
        <v>0</v>
      </c>
      <c r="BJ63" s="1431">
        <f>'35.'!EB92</f>
        <v>0</v>
      </c>
      <c r="BK63" s="1431">
        <f>'35.'!EC92</f>
        <v>7.2664938367837759E-2</v>
      </c>
      <c r="BL63" s="1431">
        <f>'35.'!ED92</f>
        <v>0.12504454965451789</v>
      </c>
      <c r="BM63" s="1431">
        <f>'35.'!EE92</f>
        <v>0.22632259828256066</v>
      </c>
      <c r="BN63" s="1431">
        <f>'35.'!EF92</f>
        <v>0.19040006560749786</v>
      </c>
      <c r="BO63" s="1431">
        <f>'35.'!EG92</f>
        <v>2.6342479173842883E-2</v>
      </c>
      <c r="BP63" s="1431">
        <f>'35.'!EH92</f>
        <v>0.64599053295461006</v>
      </c>
      <c r="BQ63" s="1431">
        <f>'35.'!EI92</f>
        <v>1.6826796824937405E-2</v>
      </c>
      <c r="BR63" s="1431">
        <f>'35.'!EJ92</f>
        <v>6.3109877767894396E-2</v>
      </c>
      <c r="BS63" s="1431">
        <f>'35.'!EK92</f>
        <v>0.21631956627445512</v>
      </c>
      <c r="BT63" s="1431">
        <f>'35.'!EL92</f>
        <v>0.17640039244416378</v>
      </c>
      <c r="BU63" s="1431">
        <f>'35.'!EM92</f>
        <v>0.11848057893457473</v>
      </c>
      <c r="BV63" s="1431">
        <f>'35.'!EN92</f>
        <v>3.1984580953553797E-2</v>
      </c>
      <c r="BW63" s="1431">
        <f>'35.'!EO92</f>
        <v>2.2868739755030652E-2</v>
      </c>
      <c r="BX63" s="1431">
        <f>'35.'!EP92</f>
        <v>5.4126559581984146E-2</v>
      </c>
    </row>
    <row r="64" spans="1:76" ht="15" customHeight="1">
      <c r="A64" s="1244"/>
      <c r="B64" s="192" t="s">
        <v>1445</v>
      </c>
      <c r="C64" s="1244"/>
      <c r="D64" s="811"/>
      <c r="E64" s="1817">
        <f>'35.'!CA93</f>
        <v>6.6015771402461079</v>
      </c>
      <c r="F64" s="1421">
        <f>'35.'!CB93</f>
        <v>1.3410133692046151</v>
      </c>
      <c r="G64" s="1421">
        <f>'35.'!CC93</f>
        <v>0</v>
      </c>
      <c r="H64" s="1421">
        <f>'35.'!CD93</f>
        <v>4.8724784110531404E-2</v>
      </c>
      <c r="I64" s="1421">
        <f>'35.'!CE93</f>
        <v>0.21745933303186468</v>
      </c>
      <c r="J64" s="1421">
        <f>'35.'!CF93</f>
        <v>0.3206752157454793</v>
      </c>
      <c r="K64" s="1421">
        <f>'35.'!CG93</f>
        <v>0.30283518460674985</v>
      </c>
      <c r="L64" s="1421">
        <f>'35.'!CH93</f>
        <v>0.30890837299911028</v>
      </c>
      <c r="M64" s="1421">
        <f>'35.'!CI93</f>
        <v>0.14241047871087967</v>
      </c>
      <c r="N64" s="1421">
        <f>'35.'!CJ93</f>
        <v>2.1586615183112658</v>
      </c>
      <c r="O64" s="1421">
        <f>'35.'!CK93</f>
        <v>0.84051005321420225</v>
      </c>
      <c r="P64" s="1421">
        <f>'35.'!CL93</f>
        <v>0</v>
      </c>
      <c r="Q64" s="1421">
        <f>'35.'!CM93</f>
        <v>9.3956606856339994E-3</v>
      </c>
      <c r="R64" s="1421">
        <f>'35.'!CN93</f>
        <v>0.14254682833085955</v>
      </c>
      <c r="S64" s="1421">
        <f>'35.'!CO93</f>
        <v>0.20810634170527645</v>
      </c>
      <c r="T64" s="1421">
        <f>'35.'!CP93</f>
        <v>0.21135910691399737</v>
      </c>
      <c r="U64" s="1421">
        <f>'35.'!CQ93</f>
        <v>0.14313891777289309</v>
      </c>
      <c r="V64" s="1421">
        <f>'35.'!CR93</f>
        <v>0.12596319780554177</v>
      </c>
      <c r="W64" s="1421">
        <f>'35.'!CS93</f>
        <v>0.67858820823449373</v>
      </c>
      <c r="X64" s="1421">
        <f>'35.'!CT93</f>
        <v>0</v>
      </c>
      <c r="Y64" s="1421">
        <f>'35.'!CU93</f>
        <v>1.0153912131356781E-2</v>
      </c>
      <c r="Z64" s="1421">
        <f>'35.'!CV93</f>
        <v>9.2414952705818287E-2</v>
      </c>
      <c r="AA64" s="1421">
        <f>'35.'!CW93</f>
        <v>0.22196508378308349</v>
      </c>
      <c r="AB64" s="1421">
        <f>'35.'!CX93</f>
        <v>0.19912982787049918</v>
      </c>
      <c r="AC64" s="1421">
        <f>'35.'!CY93</f>
        <v>0.11973718390066286</v>
      </c>
      <c r="AD64" s="1421">
        <f>'35.'!CZ93</f>
        <v>3.5187247843072825E-2</v>
      </c>
      <c r="AE64" s="1421">
        <f>'35.'!DA93</f>
        <v>0.63956325686257132</v>
      </c>
      <c r="AF64" s="1421">
        <f>'35.'!DB93</f>
        <v>0</v>
      </c>
      <c r="AG64" s="1421">
        <f>'35.'!DC93</f>
        <v>1.793730591719251E-2</v>
      </c>
      <c r="AH64" s="1421">
        <f>'35.'!DD93</f>
        <v>0.18896359947580568</v>
      </c>
      <c r="AI64" s="1421">
        <f>'35.'!DE93</f>
        <v>0.20348793927270542</v>
      </c>
      <c r="AJ64" s="1421">
        <f>'35.'!DF93</f>
        <v>0.11049286492211075</v>
      </c>
      <c r="AK64" s="1421">
        <f>'35.'!DG93</f>
        <v>5.453285475370457E-2</v>
      </c>
      <c r="AL64" s="1421">
        <f>'35.'!DH93</f>
        <v>6.4148692521052181E-2</v>
      </c>
      <c r="AM64" s="1421">
        <f>'35.'!DI93</f>
        <v>0.89786125878857814</v>
      </c>
      <c r="AN64" s="1421">
        <f>'35.'!DJ93</f>
        <v>0</v>
      </c>
      <c r="AO64" s="1421">
        <f>'35.'!DK93</f>
        <v>4.6481126224895697E-2</v>
      </c>
      <c r="AP64" s="1421">
        <f>'35.'!DL93</f>
        <v>0.21145094654783841</v>
      </c>
      <c r="AQ64" s="1421">
        <f>'35.'!DM93</f>
        <v>0.29772505695844004</v>
      </c>
      <c r="AR64" s="1421">
        <f>'35.'!DN93</f>
        <v>0.24270590780029852</v>
      </c>
      <c r="AS64" s="1421">
        <f>'35.'!DO93</f>
        <v>9.8601848435308198E-2</v>
      </c>
      <c r="AT64" s="1421">
        <f>'35.'!DP93</f>
        <v>8.9637282179706745E-4</v>
      </c>
      <c r="AU64" s="1477"/>
      <c r="AV64" s="192" t="s">
        <v>1445</v>
      </c>
      <c r="AW64" s="1477"/>
      <c r="AX64" s="811"/>
      <c r="AY64" s="1430">
        <f>'35.'!DQ93</f>
        <v>0.32768394197685446</v>
      </c>
      <c r="AZ64" s="1431">
        <f>'35.'!DR93</f>
        <v>0</v>
      </c>
      <c r="BA64" s="1431">
        <f>'35.'!DS93</f>
        <v>5.3055580533291503E-3</v>
      </c>
      <c r="BB64" s="1431">
        <f>'35.'!DT93</f>
        <v>3.7952951233964152E-2</v>
      </c>
      <c r="BC64" s="1431">
        <f>'35.'!DU93</f>
        <v>0.14968555350451068</v>
      </c>
      <c r="BD64" s="1431">
        <f>'35.'!DV93</f>
        <v>9.7316157168544332E-2</v>
      </c>
      <c r="BE64" s="1431">
        <f>'35.'!DW93</f>
        <v>2.3164547150290263E-2</v>
      </c>
      <c r="BF64" s="1431">
        <f>'35.'!DX93</f>
        <v>1.4259174866215788E-2</v>
      </c>
      <c r="BG64" s="1431">
        <f>'35.'!DY93</f>
        <v>1.8763570519647972</v>
      </c>
      <c r="BH64" s="1431">
        <f>'35.'!DZ93</f>
        <v>0.91686588576728567</v>
      </c>
      <c r="BI64" s="1431">
        <f>'35.'!EA93</f>
        <v>0</v>
      </c>
      <c r="BJ64" s="1431">
        <f>'35.'!EB93</f>
        <v>3.996886276898935E-3</v>
      </c>
      <c r="BK64" s="1431">
        <f>'35.'!EC93</f>
        <v>0.14937940476384168</v>
      </c>
      <c r="BL64" s="1431">
        <f>'35.'!ED93</f>
        <v>0.22671004373662312</v>
      </c>
      <c r="BM64" s="1431">
        <f>'35.'!EE93</f>
        <v>0.30662997266449271</v>
      </c>
      <c r="BN64" s="1431">
        <f>'35.'!EF93</f>
        <v>0.15869989233588963</v>
      </c>
      <c r="BO64" s="1431">
        <f>'35.'!EG93</f>
        <v>7.1449685989539435E-2</v>
      </c>
      <c r="BP64" s="1431">
        <f>'35.'!EH93</f>
        <v>0.95949116619751151</v>
      </c>
      <c r="BQ64" s="1431">
        <f>'35.'!EI93</f>
        <v>0</v>
      </c>
      <c r="BR64" s="1431">
        <f>'35.'!EJ93</f>
        <v>4.5888486679860639E-2</v>
      </c>
      <c r="BS64" s="1431">
        <f>'35.'!EK93</f>
        <v>0.15217945505384395</v>
      </c>
      <c r="BT64" s="1431">
        <f>'35.'!EL93</f>
        <v>0.26260590501136616</v>
      </c>
      <c r="BU64" s="1431">
        <f>'35.'!EM93</f>
        <v>0.30451471190964563</v>
      </c>
      <c r="BV64" s="1431">
        <f>'35.'!EN93</f>
        <v>0.16848531667863118</v>
      </c>
      <c r="BW64" s="1431">
        <f>'35.'!EO93</f>
        <v>2.5817290864163664E-2</v>
      </c>
      <c r="BX64" s="1431">
        <f>'35.'!EP93</f>
        <v>0</v>
      </c>
    </row>
    <row r="65" spans="1:76" ht="15" customHeight="1">
      <c r="A65" s="1244"/>
      <c r="B65" s="192" t="s">
        <v>1446</v>
      </c>
      <c r="C65" s="1244"/>
      <c r="D65" s="811"/>
      <c r="E65" s="1817">
        <f>'35.'!CA94</f>
        <v>9.56542353591378</v>
      </c>
      <c r="F65" s="1421">
        <f>'35.'!CB94</f>
        <v>1.9628633828065831</v>
      </c>
      <c r="G65" s="1421">
        <f>'35.'!CC94</f>
        <v>0</v>
      </c>
      <c r="H65" s="1421">
        <f>'35.'!CD94</f>
        <v>1.6989605989358354E-2</v>
      </c>
      <c r="I65" s="1421">
        <f>'35.'!CE94</f>
        <v>0.23802037906318876</v>
      </c>
      <c r="J65" s="1421">
        <f>'35.'!CF94</f>
        <v>0.37220603575477951</v>
      </c>
      <c r="K65" s="1421">
        <f>'35.'!CG94</f>
        <v>0.66927616736020679</v>
      </c>
      <c r="L65" s="1421">
        <f>'35.'!CH94</f>
        <v>0.57437953305560496</v>
      </c>
      <c r="M65" s="1421">
        <f>'35.'!CI94</f>
        <v>9.1991661583443532E-2</v>
      </c>
      <c r="N65" s="1421">
        <f>'35.'!CJ94</f>
        <v>2.6594321412135433</v>
      </c>
      <c r="O65" s="1421">
        <f>'35.'!CK94</f>
        <v>0.82190700991279952</v>
      </c>
      <c r="P65" s="1421">
        <f>'35.'!CL94</f>
        <v>0</v>
      </c>
      <c r="Q65" s="1421">
        <f>'35.'!CM94</f>
        <v>2.7949139214551643E-3</v>
      </c>
      <c r="R65" s="1421">
        <f>'35.'!CN94</f>
        <v>0.11195803299810998</v>
      </c>
      <c r="S65" s="1421">
        <f>'35.'!CO94</f>
        <v>0.21558662171097295</v>
      </c>
      <c r="T65" s="1421">
        <f>'35.'!CP94</f>
        <v>0.20019162158557804</v>
      </c>
      <c r="U65" s="1421">
        <f>'35.'!CQ94</f>
        <v>0.12718813938492682</v>
      </c>
      <c r="V65" s="1421">
        <f>'35.'!CR94</f>
        <v>0.16418768031175662</v>
      </c>
      <c r="W65" s="1421">
        <f>'35.'!CS94</f>
        <v>0.97362097808687775</v>
      </c>
      <c r="X65" s="1421">
        <f>'35.'!CT94</f>
        <v>0</v>
      </c>
      <c r="Y65" s="1421">
        <f>'35.'!CU94</f>
        <v>2.238698442488345E-2</v>
      </c>
      <c r="Z65" s="1421">
        <f>'35.'!CV94</f>
        <v>0.18993200868162258</v>
      </c>
      <c r="AA65" s="1421">
        <f>'35.'!CW94</f>
        <v>0.26236903361605862</v>
      </c>
      <c r="AB65" s="1421">
        <f>'35.'!CX94</f>
        <v>0.32261815025818213</v>
      </c>
      <c r="AC65" s="1421">
        <f>'35.'!CY94</f>
        <v>0.1420396361073803</v>
      </c>
      <c r="AD65" s="1421">
        <f>'35.'!CZ94</f>
        <v>3.4275164998750725E-2</v>
      </c>
      <c r="AE65" s="1421">
        <f>'35.'!DA94</f>
        <v>0.86390415321386416</v>
      </c>
      <c r="AF65" s="1421">
        <f>'35.'!DB94</f>
        <v>0</v>
      </c>
      <c r="AG65" s="1421">
        <f>'35.'!DC94</f>
        <v>5.6991685382064956E-2</v>
      </c>
      <c r="AH65" s="1421">
        <f>'35.'!DD94</f>
        <v>0.28867692464030581</v>
      </c>
      <c r="AI65" s="1421">
        <f>'35.'!DE94</f>
        <v>0.17894798651949315</v>
      </c>
      <c r="AJ65" s="1421">
        <f>'35.'!DF94</f>
        <v>0.21672529875390442</v>
      </c>
      <c r="AK65" s="1421">
        <f>'35.'!DG94</f>
        <v>8.7195428408731568E-2</v>
      </c>
      <c r="AL65" s="1421">
        <f>'35.'!DH94</f>
        <v>3.5366829509364109E-2</v>
      </c>
      <c r="AM65" s="1421">
        <f>'35.'!DI94</f>
        <v>1.2736988733246006</v>
      </c>
      <c r="AN65" s="1421">
        <f>'35.'!DJ94</f>
        <v>0</v>
      </c>
      <c r="AO65" s="1421">
        <f>'35.'!DK94</f>
        <v>8.889510942711662E-2</v>
      </c>
      <c r="AP65" s="1421">
        <f>'35.'!DL94</f>
        <v>0.32728681980849417</v>
      </c>
      <c r="AQ65" s="1421">
        <f>'35.'!DM94</f>
        <v>0.43394692161637022</v>
      </c>
      <c r="AR65" s="1421">
        <f>'35.'!DN94</f>
        <v>0.29360128870871433</v>
      </c>
      <c r="AS65" s="1421">
        <f>'35.'!DO94</f>
        <v>0.11845718302226077</v>
      </c>
      <c r="AT65" s="1421">
        <f>'35.'!DP94</f>
        <v>1.1511550741644696E-2</v>
      </c>
      <c r="AU65" s="1477"/>
      <c r="AV65" s="192" t="s">
        <v>1446</v>
      </c>
      <c r="AW65" s="1477"/>
      <c r="AX65" s="811"/>
      <c r="AY65" s="1430">
        <f>'35.'!DQ94</f>
        <v>0.5132879803419379</v>
      </c>
      <c r="AZ65" s="1431">
        <f>'35.'!DR94</f>
        <v>0</v>
      </c>
      <c r="BA65" s="1431">
        <f>'35.'!DS94</f>
        <v>5.0234496115374571E-3</v>
      </c>
      <c r="BB65" s="1431">
        <f>'35.'!DT94</f>
        <v>7.4238923425632167E-2</v>
      </c>
      <c r="BC65" s="1431">
        <f>'35.'!DU94</f>
        <v>0.14022171169288947</v>
      </c>
      <c r="BD65" s="1431">
        <f>'35.'!DV94</f>
        <v>0.12173333354516093</v>
      </c>
      <c r="BE65" s="1431">
        <f>'35.'!DW94</f>
        <v>0.1613098342455736</v>
      </c>
      <c r="BF65" s="1431">
        <f>'35.'!DX94</f>
        <v>1.0760727821144513E-2</v>
      </c>
      <c r="BG65" s="1431">
        <f>'35.'!DY94</f>
        <v>3.1561411582271139</v>
      </c>
      <c r="BH65" s="1431">
        <f>'35.'!DZ94</f>
        <v>1.6008326650795675</v>
      </c>
      <c r="BI65" s="1431">
        <f>'35.'!EA94</f>
        <v>3.9594613886760818E-3</v>
      </c>
      <c r="BJ65" s="1431">
        <f>'35.'!EB94</f>
        <v>4.3632970719053331E-2</v>
      </c>
      <c r="BK65" s="1431">
        <f>'35.'!EC94</f>
        <v>0.27878228486262246</v>
      </c>
      <c r="BL65" s="1431">
        <f>'35.'!ED94</f>
        <v>0.32547672218844059</v>
      </c>
      <c r="BM65" s="1431">
        <f>'35.'!EE94</f>
        <v>0.59878102294804803</v>
      </c>
      <c r="BN65" s="1431">
        <f>'35.'!EF94</f>
        <v>0.30449634727186181</v>
      </c>
      <c r="BO65" s="1431">
        <f>'35.'!EG94</f>
        <v>4.570385570086459E-2</v>
      </c>
      <c r="BP65" s="1431">
        <f>'35.'!EH94</f>
        <v>1.5553084931475467</v>
      </c>
      <c r="BQ65" s="1431">
        <f>'35.'!EI94</f>
        <v>0</v>
      </c>
      <c r="BR65" s="1431">
        <f>'35.'!EJ94</f>
        <v>6.0445811917472884E-2</v>
      </c>
      <c r="BS65" s="1431">
        <f>'35.'!EK94</f>
        <v>0.20578692953224503</v>
      </c>
      <c r="BT65" s="1431">
        <f>'35.'!EL94</f>
        <v>0.46469497406656685</v>
      </c>
      <c r="BU65" s="1431">
        <f>'35.'!EM94</f>
        <v>0.41965422623317439</v>
      </c>
      <c r="BV65" s="1431">
        <f>'35.'!EN94</f>
        <v>0.30310511880662999</v>
      </c>
      <c r="BW65" s="1431">
        <f>'35.'!EO94</f>
        <v>0.10162143259145798</v>
      </c>
      <c r="BX65" s="1431">
        <f>'35.'!EP94</f>
        <v>0</v>
      </c>
    </row>
    <row r="66" spans="1:76" ht="15" customHeight="1">
      <c r="A66" s="1244"/>
      <c r="B66" s="192" t="s">
        <v>1447</v>
      </c>
      <c r="C66" s="1244"/>
      <c r="D66" s="811"/>
      <c r="E66" s="1817">
        <f>'35.'!CA95</f>
        <v>13.660838781565921</v>
      </c>
      <c r="F66" s="1421">
        <f>'35.'!CB95</f>
        <v>2.8455028073488502</v>
      </c>
      <c r="G66" s="1421">
        <f>'35.'!CC95</f>
        <v>0</v>
      </c>
      <c r="H66" s="1421">
        <f>'35.'!CD95</f>
        <v>1.3583083699338592E-2</v>
      </c>
      <c r="I66" s="1421">
        <f>'35.'!CE95</f>
        <v>0.32821861646786893</v>
      </c>
      <c r="J66" s="1421">
        <f>'35.'!CF95</f>
        <v>0.76894191008137247</v>
      </c>
      <c r="K66" s="1421">
        <f>'35.'!CG95</f>
        <v>0.79211361104160771</v>
      </c>
      <c r="L66" s="1421">
        <f>'35.'!CH95</f>
        <v>0.73611162918571649</v>
      </c>
      <c r="M66" s="1421">
        <f>'35.'!CI95</f>
        <v>0.20653395687294432</v>
      </c>
      <c r="N66" s="1421">
        <f>'35.'!CJ95</f>
        <v>5.0393490719806184</v>
      </c>
      <c r="O66" s="1421">
        <f>'35.'!CK95</f>
        <v>1.170014722978783</v>
      </c>
      <c r="P66" s="1421">
        <f>'35.'!CL95</f>
        <v>0</v>
      </c>
      <c r="Q66" s="1421">
        <f>'35.'!CM95</f>
        <v>6.4884470215649862E-4</v>
      </c>
      <c r="R66" s="1421">
        <f>'35.'!CN95</f>
        <v>0.18528263464074998</v>
      </c>
      <c r="S66" s="1421">
        <f>'35.'!CO95</f>
        <v>0.22733485411911611</v>
      </c>
      <c r="T66" s="1421">
        <f>'35.'!CP95</f>
        <v>0.29834461746161745</v>
      </c>
      <c r="U66" s="1421">
        <f>'35.'!CQ95</f>
        <v>0.2155191819146933</v>
      </c>
      <c r="V66" s="1421">
        <f>'35.'!CR95</f>
        <v>0.24288459014044947</v>
      </c>
      <c r="W66" s="1421">
        <f>'35.'!CS95</f>
        <v>1.9348989627574087</v>
      </c>
      <c r="X66" s="1421">
        <f>'35.'!CT95</f>
        <v>0</v>
      </c>
      <c r="Y66" s="1421">
        <f>'35.'!CU95</f>
        <v>5.7343842595844879E-3</v>
      </c>
      <c r="Z66" s="1421">
        <f>'35.'!CV95</f>
        <v>0.24282605300121582</v>
      </c>
      <c r="AA66" s="1421">
        <f>'35.'!CW95</f>
        <v>0.51268182685062691</v>
      </c>
      <c r="AB66" s="1421">
        <f>'35.'!CX95</f>
        <v>0.72648087475000156</v>
      </c>
      <c r="AC66" s="1421">
        <f>'35.'!CY95</f>
        <v>0.39839908100063959</v>
      </c>
      <c r="AD66" s="1421">
        <f>'35.'!CZ95</f>
        <v>4.8776742895338544E-2</v>
      </c>
      <c r="AE66" s="1421">
        <f>'35.'!DA95</f>
        <v>1.9344353862444248</v>
      </c>
      <c r="AF66" s="1421">
        <f>'35.'!DB95</f>
        <v>7.407643682953359E-3</v>
      </c>
      <c r="AG66" s="1421">
        <f>'35.'!DC95</f>
        <v>7.3516976600508613E-2</v>
      </c>
      <c r="AH66" s="1421">
        <f>'35.'!DD95</f>
        <v>0.6413321976548807</v>
      </c>
      <c r="AI66" s="1421">
        <f>'35.'!DE95</f>
        <v>0.60354667682645302</v>
      </c>
      <c r="AJ66" s="1421">
        <f>'35.'!DF95</f>
        <v>0.38330033233724853</v>
      </c>
      <c r="AK66" s="1421">
        <f>'35.'!DG95</f>
        <v>0.16590708084557534</v>
      </c>
      <c r="AL66" s="1421">
        <f>'35.'!DH95</f>
        <v>5.9424478296804382E-2</v>
      </c>
      <c r="AM66" s="1421">
        <f>'35.'!DI95</f>
        <v>1.8765348327461435</v>
      </c>
      <c r="AN66" s="1421">
        <f>'35.'!DJ95</f>
        <v>6.4884470215649862E-4</v>
      </c>
      <c r="AO66" s="1421">
        <f>'35.'!DK95</f>
        <v>8.7186478889452065E-2</v>
      </c>
      <c r="AP66" s="1421">
        <f>'35.'!DL95</f>
        <v>0.66322533640331349</v>
      </c>
      <c r="AQ66" s="1421">
        <f>'35.'!DM95</f>
        <v>0.58900870305216324</v>
      </c>
      <c r="AR66" s="1421">
        <f>'35.'!DN95</f>
        <v>0.40999272322950087</v>
      </c>
      <c r="AS66" s="1421">
        <f>'35.'!DO95</f>
        <v>0.11572481421294954</v>
      </c>
      <c r="AT66" s="1421">
        <f>'35.'!DP95</f>
        <v>1.0747932256606991E-2</v>
      </c>
      <c r="AU66" s="1477"/>
      <c r="AV66" s="192" t="s">
        <v>1447</v>
      </c>
      <c r="AW66" s="1477"/>
      <c r="AX66" s="811"/>
      <c r="AY66" s="1430">
        <f>'35.'!DQ95</f>
        <v>0.56307069873513715</v>
      </c>
      <c r="AZ66" s="1431">
        <f>'35.'!DR95</f>
        <v>2.330261265116582E-3</v>
      </c>
      <c r="BA66" s="1431">
        <f>'35.'!DS95</f>
        <v>1.0634633779250013E-2</v>
      </c>
      <c r="BB66" s="1431">
        <f>'35.'!DT95</f>
        <v>7.2602093948347365E-2</v>
      </c>
      <c r="BC66" s="1431">
        <f>'35.'!DU95</f>
        <v>0.16977786931332986</v>
      </c>
      <c r="BD66" s="1431">
        <f>'35.'!DV95</f>
        <v>0.16002611698526156</v>
      </c>
      <c r="BE66" s="1431">
        <f>'35.'!DW95</f>
        <v>0.1249685728797142</v>
      </c>
      <c r="BF66" s="1431">
        <f>'35.'!DX95</f>
        <v>2.2731150564117612E-2</v>
      </c>
      <c r="BG66" s="1431">
        <f>'35.'!DY95</f>
        <v>3.3363813707551748</v>
      </c>
      <c r="BH66" s="1431">
        <f>'35.'!DZ95</f>
        <v>1.6398236311065879</v>
      </c>
      <c r="BI66" s="1431">
        <f>'35.'!EA95</f>
        <v>0</v>
      </c>
      <c r="BJ66" s="1431">
        <f>'35.'!EB95</f>
        <v>7.5313957593282715E-2</v>
      </c>
      <c r="BK66" s="1431">
        <f>'35.'!EC95</f>
        <v>0.2104609992498811</v>
      </c>
      <c r="BL66" s="1431">
        <f>'35.'!ED95</f>
        <v>0.47269397219939574</v>
      </c>
      <c r="BM66" s="1431">
        <f>'35.'!EE95</f>
        <v>0.57082944715408235</v>
      </c>
      <c r="BN66" s="1431">
        <f>'35.'!EF95</f>
        <v>0.24777620566321423</v>
      </c>
      <c r="BO66" s="1431">
        <f>'35.'!EG95</f>
        <v>6.2749049246731775E-2</v>
      </c>
      <c r="BP66" s="1431">
        <f>'35.'!EH95</f>
        <v>1.6965577396485882</v>
      </c>
      <c r="BQ66" s="1431">
        <f>'35.'!EI95</f>
        <v>0</v>
      </c>
      <c r="BR66" s="1431">
        <f>'35.'!EJ95</f>
        <v>3.9187628646496261E-2</v>
      </c>
      <c r="BS66" s="1431">
        <f>'35.'!EK95</f>
        <v>0.34335232755233741</v>
      </c>
      <c r="BT66" s="1431">
        <f>'35.'!EL95</f>
        <v>0.46388602631119019</v>
      </c>
      <c r="BU66" s="1431">
        <f>'35.'!EM95</f>
        <v>0.4364021534113009</v>
      </c>
      <c r="BV66" s="1431">
        <f>'35.'!EN95</f>
        <v>0.38537440744125512</v>
      </c>
      <c r="BW66" s="1431">
        <f>'35.'!EO95</f>
        <v>2.835519628600798E-2</v>
      </c>
      <c r="BX66" s="1431">
        <f>'35.'!EP95</f>
        <v>0</v>
      </c>
    </row>
    <row r="67" spans="1:76" ht="15" customHeight="1">
      <c r="A67" s="1244"/>
      <c r="B67" s="192" t="s">
        <v>1448</v>
      </c>
      <c r="C67" s="1244"/>
      <c r="D67" s="811"/>
      <c r="E67" s="1817">
        <f>'35.'!CA96</f>
        <v>19.261856097573094</v>
      </c>
      <c r="F67" s="1421">
        <f>'35.'!CB96</f>
        <v>3.4297462454193171</v>
      </c>
      <c r="G67" s="1421">
        <f>'35.'!CC96</f>
        <v>0</v>
      </c>
      <c r="H67" s="1421">
        <f>'35.'!CD96</f>
        <v>3.6531048830447277E-2</v>
      </c>
      <c r="I67" s="1421">
        <f>'35.'!CE96</f>
        <v>0.46464471961768217</v>
      </c>
      <c r="J67" s="1421">
        <f>'35.'!CF96</f>
        <v>0.78207381990988345</v>
      </c>
      <c r="K67" s="1421">
        <f>'35.'!CG96</f>
        <v>1.2350599808682692</v>
      </c>
      <c r="L67" s="1421">
        <f>'35.'!CH96</f>
        <v>0.73764406910599556</v>
      </c>
      <c r="M67" s="1421">
        <f>'35.'!CI96</f>
        <v>0.17379260708704045</v>
      </c>
      <c r="N67" s="1421">
        <f>'35.'!CJ96</f>
        <v>8.0989569454208201</v>
      </c>
      <c r="O67" s="1421">
        <f>'35.'!CK96</f>
        <v>1.9623754620763327</v>
      </c>
      <c r="P67" s="1421">
        <f>'35.'!CL96</f>
        <v>0</v>
      </c>
      <c r="Q67" s="1421">
        <f>'35.'!CM96</f>
        <v>0.35908600744874131</v>
      </c>
      <c r="R67" s="1421">
        <f>'35.'!CN96</f>
        <v>0.173867680439588</v>
      </c>
      <c r="S67" s="1421">
        <f>'35.'!CO96</f>
        <v>0.23502543642570767</v>
      </c>
      <c r="T67" s="1421">
        <f>'35.'!CP96</f>
        <v>0.5982644395792921</v>
      </c>
      <c r="U67" s="1421">
        <f>'35.'!CQ96</f>
        <v>0.34907428377673871</v>
      </c>
      <c r="V67" s="1421">
        <f>'35.'!CR96</f>
        <v>0.2470576144062655</v>
      </c>
      <c r="W67" s="1421">
        <f>'35.'!CS96</f>
        <v>2.9533183600763437</v>
      </c>
      <c r="X67" s="1421">
        <f>'35.'!CT96</f>
        <v>0</v>
      </c>
      <c r="Y67" s="1421">
        <f>'35.'!CU96</f>
        <v>8.3419351653683596E-3</v>
      </c>
      <c r="Z67" s="1421">
        <f>'35.'!CV96</f>
        <v>0.2427607465282168</v>
      </c>
      <c r="AA67" s="1421">
        <f>'35.'!CW96</f>
        <v>1.0230878978866538</v>
      </c>
      <c r="AB67" s="1421">
        <f>'35.'!CX96</f>
        <v>1.1581259609538976</v>
      </c>
      <c r="AC67" s="1421">
        <f>'35.'!CY96</f>
        <v>0.43563596645274133</v>
      </c>
      <c r="AD67" s="1421">
        <f>'35.'!CZ96</f>
        <v>8.5365853089466773E-2</v>
      </c>
      <c r="AE67" s="1421">
        <f>'35.'!DA96</f>
        <v>3.183263123268143</v>
      </c>
      <c r="AF67" s="1421">
        <f>'35.'!DB96</f>
        <v>0</v>
      </c>
      <c r="AG67" s="1421">
        <f>'35.'!DC96</f>
        <v>0.1609765553942063</v>
      </c>
      <c r="AH67" s="1421">
        <f>'35.'!DD96</f>
        <v>1.1257158323999787</v>
      </c>
      <c r="AI67" s="1421">
        <f>'35.'!DE96</f>
        <v>0.78166682088582407</v>
      </c>
      <c r="AJ67" s="1421">
        <f>'35.'!DF96</f>
        <v>0.89478777298901913</v>
      </c>
      <c r="AK67" s="1421">
        <f>'35.'!DG96</f>
        <v>0.17257600080928692</v>
      </c>
      <c r="AL67" s="1421">
        <f>'35.'!DH96</f>
        <v>4.7540140789828822E-2</v>
      </c>
      <c r="AM67" s="1421">
        <f>'35.'!DI96</f>
        <v>2.4867261216488843</v>
      </c>
      <c r="AN67" s="1421">
        <f>'35.'!DJ96</f>
        <v>6.9259609306622357E-3</v>
      </c>
      <c r="AO67" s="1421">
        <f>'35.'!DK96</f>
        <v>0.13433613898587674</v>
      </c>
      <c r="AP67" s="1421">
        <f>'35.'!DL96</f>
        <v>0.88617374144927019</v>
      </c>
      <c r="AQ67" s="1421">
        <f>'35.'!DM96</f>
        <v>0.7384480635138535</v>
      </c>
      <c r="AR67" s="1421">
        <f>'35.'!DN96</f>
        <v>0.54957287922349685</v>
      </c>
      <c r="AS67" s="1421">
        <f>'35.'!DO96</f>
        <v>0.11835468193291951</v>
      </c>
      <c r="AT67" s="1421">
        <f>'35.'!DP96</f>
        <v>5.2914655612805568E-2</v>
      </c>
      <c r="AU67" s="1477"/>
      <c r="AV67" s="192" t="s">
        <v>1448</v>
      </c>
      <c r="AW67" s="1477"/>
      <c r="AX67" s="811"/>
      <c r="AY67" s="1430">
        <f>'35.'!DQ96</f>
        <v>0.72752825902429819</v>
      </c>
      <c r="AZ67" s="1431">
        <f>'35.'!DR96</f>
        <v>0</v>
      </c>
      <c r="BA67" s="1431">
        <f>'35.'!DS96</f>
        <v>1.0224037564337572E-2</v>
      </c>
      <c r="BB67" s="1431">
        <f>'35.'!DT96</f>
        <v>0.12820909100301875</v>
      </c>
      <c r="BC67" s="1431">
        <f>'35.'!DU96</f>
        <v>0.25655316042931586</v>
      </c>
      <c r="BD67" s="1431">
        <f>'35.'!DV96</f>
        <v>0.22553450166912517</v>
      </c>
      <c r="BE67" s="1431">
        <f>'35.'!DW96</f>
        <v>6.5576296780620227E-2</v>
      </c>
      <c r="BF67" s="1431">
        <f>'35.'!DX96</f>
        <v>4.1431171577880621E-2</v>
      </c>
      <c r="BG67" s="1431">
        <f>'35.'!DY96</f>
        <v>4.5188985260597665</v>
      </c>
      <c r="BH67" s="1431">
        <f>'35.'!DZ96</f>
        <v>2.8389260042610505</v>
      </c>
      <c r="BI67" s="1431">
        <f>'35.'!EA96</f>
        <v>0</v>
      </c>
      <c r="BJ67" s="1431">
        <f>'35.'!EB96</f>
        <v>1.7438580200476131E-2</v>
      </c>
      <c r="BK67" s="1431">
        <f>'35.'!EC96</f>
        <v>0.30335645249613258</v>
      </c>
      <c r="BL67" s="1431">
        <f>'35.'!ED96</f>
        <v>0.7645425550291538</v>
      </c>
      <c r="BM67" s="1431">
        <f>'35.'!EE96</f>
        <v>0.84590089668244517</v>
      </c>
      <c r="BN67" s="1431">
        <f>'35.'!EF96</f>
        <v>0.75312112396037956</v>
      </c>
      <c r="BO67" s="1431">
        <f>'35.'!EG96</f>
        <v>0.15456639589246379</v>
      </c>
      <c r="BP67" s="1431">
        <f>'35.'!EH96</f>
        <v>1.6799725217987171</v>
      </c>
      <c r="BQ67" s="1431">
        <f>'35.'!EI96</f>
        <v>9.2346145742163138E-3</v>
      </c>
      <c r="BR67" s="1431">
        <f>'35.'!EJ96</f>
        <v>7.1058814391957922E-2</v>
      </c>
      <c r="BS67" s="1431">
        <f>'35.'!EK96</f>
        <v>0.27677166908165446</v>
      </c>
      <c r="BT67" s="1431">
        <f>'35.'!EL96</f>
        <v>0.58941296376401164</v>
      </c>
      <c r="BU67" s="1431">
        <f>'35.'!EM96</f>
        <v>0.38229307892909486</v>
      </c>
      <c r="BV67" s="1431">
        <f>'35.'!EN96</f>
        <v>0.28627950987765849</v>
      </c>
      <c r="BW67" s="1431">
        <f>'35.'!EO96</f>
        <v>6.4921871180122756E-2</v>
      </c>
      <c r="BX67" s="1431">
        <f>'35.'!EP96</f>
        <v>0</v>
      </c>
    </row>
    <row r="68" spans="1:76" ht="15" customHeight="1">
      <c r="A68" s="1244"/>
      <c r="B68" s="192" t="s">
        <v>1449</v>
      </c>
      <c r="C68" s="1244"/>
      <c r="D68" s="811"/>
      <c r="E68" s="1817">
        <f>'35.'!CA97</f>
        <v>26.210278190686136</v>
      </c>
      <c r="F68" s="1421">
        <f>'35.'!CB97</f>
        <v>3.7095711241549458</v>
      </c>
      <c r="G68" s="1421">
        <f>'35.'!CC97</f>
        <v>0</v>
      </c>
      <c r="H68" s="1421">
        <f>'35.'!CD97</f>
        <v>1.3844029404092191E-2</v>
      </c>
      <c r="I68" s="1421">
        <f>'35.'!CE97</f>
        <v>0.31855949165510522</v>
      </c>
      <c r="J68" s="1421">
        <f>'35.'!CF97</f>
        <v>0.78847306470321121</v>
      </c>
      <c r="K68" s="1421">
        <f>'35.'!CG97</f>
        <v>1.1622862836013612</v>
      </c>
      <c r="L68" s="1421">
        <f>'35.'!CH97</f>
        <v>1.0532387561201337</v>
      </c>
      <c r="M68" s="1421">
        <f>'35.'!CI97</f>
        <v>0.37316949867104404</v>
      </c>
      <c r="N68" s="1421">
        <f>'35.'!CJ97</f>
        <v>13.173046663997876</v>
      </c>
      <c r="O68" s="1421">
        <f>'35.'!CK97</f>
        <v>2.1814113118638421</v>
      </c>
      <c r="P68" s="1421">
        <f>'35.'!CL97</f>
        <v>0</v>
      </c>
      <c r="Q68" s="1421">
        <f>'35.'!CM97</f>
        <v>4.4816194360572874E-2</v>
      </c>
      <c r="R68" s="1421">
        <f>'35.'!CN97</f>
        <v>0.31347062733440662</v>
      </c>
      <c r="S68" s="1421">
        <f>'35.'!CO97</f>
        <v>0.51965525697176951</v>
      </c>
      <c r="T68" s="1421">
        <f>'35.'!CP97</f>
        <v>0.84284021137589471</v>
      </c>
      <c r="U68" s="1421">
        <f>'35.'!CQ97</f>
        <v>0.23325168097094817</v>
      </c>
      <c r="V68" s="1421">
        <f>'35.'!CR97</f>
        <v>0.22737734085025163</v>
      </c>
      <c r="W68" s="1421">
        <f>'35.'!CS97</f>
        <v>4.3738947985788625</v>
      </c>
      <c r="X68" s="1421">
        <f>'35.'!CT97</f>
        <v>0</v>
      </c>
      <c r="Y68" s="1421">
        <f>'35.'!CU97</f>
        <v>3.8700714377650838E-2</v>
      </c>
      <c r="Z68" s="1421">
        <f>'35.'!CV97</f>
        <v>0.71885339434391571</v>
      </c>
      <c r="AA68" s="1421">
        <f>'35.'!CW97</f>
        <v>1.2269651209581931</v>
      </c>
      <c r="AB68" s="1421">
        <f>'35.'!CX97</f>
        <v>1.4956878829267815</v>
      </c>
      <c r="AC68" s="1421">
        <f>'35.'!CY97</f>
        <v>0.77223104063258896</v>
      </c>
      <c r="AD68" s="1421">
        <f>'35.'!CZ97</f>
        <v>0.12145664533973458</v>
      </c>
      <c r="AE68" s="1421">
        <f>'35.'!DA97</f>
        <v>6.6177405535551683</v>
      </c>
      <c r="AF68" s="1421">
        <f>'35.'!DB97</f>
        <v>0</v>
      </c>
      <c r="AG68" s="1421">
        <f>'35.'!DC97</f>
        <v>0.43252169247314903</v>
      </c>
      <c r="AH68" s="1421">
        <f>'35.'!DD97</f>
        <v>2.4852756588188289</v>
      </c>
      <c r="AI68" s="1421">
        <f>'35.'!DE97</f>
        <v>1.9654488111466513</v>
      </c>
      <c r="AJ68" s="1421">
        <f>'35.'!DF97</f>
        <v>1.0777061366589107</v>
      </c>
      <c r="AK68" s="1421">
        <f>'35.'!DG97</f>
        <v>0.53675233215723006</v>
      </c>
      <c r="AL68" s="1421">
        <f>'35.'!DH97</f>
        <v>0.12003592230040189</v>
      </c>
      <c r="AM68" s="1421">
        <f>'35.'!DI97</f>
        <v>4.1696763210474321</v>
      </c>
      <c r="AN68" s="1421">
        <f>'35.'!DJ97</f>
        <v>1.5073070751361444E-2</v>
      </c>
      <c r="AO68" s="1421">
        <f>'35.'!DK97</f>
        <v>0.16640283258753838</v>
      </c>
      <c r="AP68" s="1421">
        <f>'35.'!DL97</f>
        <v>1.3121785921252596</v>
      </c>
      <c r="AQ68" s="1421">
        <f>'35.'!DM97</f>
        <v>1.4185999895262627</v>
      </c>
      <c r="AR68" s="1421">
        <f>'35.'!DN97</f>
        <v>0.95102183569421195</v>
      </c>
      <c r="AS68" s="1421">
        <f>'35.'!DO97</f>
        <v>0.22509291156337763</v>
      </c>
      <c r="AT68" s="1421">
        <f>'35.'!DP97</f>
        <v>8.1307088799420946E-2</v>
      </c>
      <c r="AU68" s="1477"/>
      <c r="AV68" s="192" t="s">
        <v>1449</v>
      </c>
      <c r="AW68" s="1477"/>
      <c r="AX68" s="811"/>
      <c r="AY68" s="1430">
        <f>'35.'!DQ97</f>
        <v>0.95578767754072069</v>
      </c>
      <c r="AZ68" s="1431">
        <f>'35.'!DR97</f>
        <v>0</v>
      </c>
      <c r="BA68" s="1431">
        <f>'35.'!DS97</f>
        <v>2.7179371508375263E-2</v>
      </c>
      <c r="BB68" s="1431">
        <f>'35.'!DT97</f>
        <v>0.19257992760915543</v>
      </c>
      <c r="BC68" s="1431">
        <f>'35.'!DU97</f>
        <v>0.31628246372041108</v>
      </c>
      <c r="BD68" s="1431">
        <f>'35.'!DV97</f>
        <v>0.24503041247761906</v>
      </c>
      <c r="BE68" s="1431">
        <f>'35.'!DW97</f>
        <v>0.16807867894987755</v>
      </c>
      <c r="BF68" s="1431">
        <f>'35.'!DX97</f>
        <v>6.6368232752822267E-3</v>
      </c>
      <c r="BG68" s="1431">
        <f>'35.'!DY97</f>
        <v>4.2021964039451563</v>
      </c>
      <c r="BH68" s="1431">
        <f>'35.'!DZ97</f>
        <v>2.2845081099210205</v>
      </c>
      <c r="BI68" s="1431">
        <f>'35.'!EA97</f>
        <v>0</v>
      </c>
      <c r="BJ68" s="1431">
        <f>'35.'!EB97</f>
        <v>0.31735743821874463</v>
      </c>
      <c r="BK68" s="1431">
        <f>'35.'!EC97</f>
        <v>0.4331529686513087</v>
      </c>
      <c r="BL68" s="1431">
        <f>'35.'!ED97</f>
        <v>0.54016659031678704</v>
      </c>
      <c r="BM68" s="1431">
        <f>'35.'!EE97</f>
        <v>0.47218846597015995</v>
      </c>
      <c r="BN68" s="1431">
        <f>'35.'!EF97</f>
        <v>0.3689506326225086</v>
      </c>
      <c r="BO68" s="1431">
        <f>'35.'!EG97</f>
        <v>0.1526920141415111</v>
      </c>
      <c r="BP68" s="1431">
        <f>'35.'!EH97</f>
        <v>1.9176882940241364</v>
      </c>
      <c r="BQ68" s="1431">
        <f>'35.'!EI97</f>
        <v>2.0823471969618659E-2</v>
      </c>
      <c r="BR68" s="1431">
        <f>'35.'!EJ97</f>
        <v>6.9768922251861487E-2</v>
      </c>
      <c r="BS68" s="1431">
        <f>'35.'!EK97</f>
        <v>0.34196581964128947</v>
      </c>
      <c r="BT68" s="1431">
        <f>'35.'!EL97</f>
        <v>0.67104566213514061</v>
      </c>
      <c r="BU68" s="1431">
        <f>'35.'!EM97</f>
        <v>0.36871427510762106</v>
      </c>
      <c r="BV68" s="1431">
        <f>'35.'!EN97</f>
        <v>0.34141954164888366</v>
      </c>
      <c r="BW68" s="1431">
        <f>'35.'!EO97</f>
        <v>0.10395060126972187</v>
      </c>
      <c r="BX68" s="1431">
        <f>'35.'!EP97</f>
        <v>0</v>
      </c>
    </row>
    <row r="69" spans="1:76" ht="15" customHeight="1">
      <c r="A69" s="1244"/>
      <c r="B69" s="192" t="s">
        <v>1454</v>
      </c>
      <c r="C69" s="1244"/>
      <c r="D69" s="811"/>
      <c r="E69" s="1817">
        <f>'35.'!CA98</f>
        <v>49.887380310573711</v>
      </c>
      <c r="F69" s="1421">
        <f>'35.'!CB98</f>
        <v>7.4445937353439691</v>
      </c>
      <c r="G69" s="1421">
        <f>'35.'!CC98</f>
        <v>0</v>
      </c>
      <c r="H69" s="1421">
        <f>'35.'!CD98</f>
        <v>1.8570752922656239E-2</v>
      </c>
      <c r="I69" s="1421">
        <f>'35.'!CE98</f>
        <v>0.61419693137970977</v>
      </c>
      <c r="J69" s="1421">
        <f>'35.'!CF98</f>
        <v>1.7810472055491868</v>
      </c>
      <c r="K69" s="1421">
        <f>'35.'!CG98</f>
        <v>2.6340992404732115</v>
      </c>
      <c r="L69" s="1421">
        <f>'35.'!CH98</f>
        <v>1.9776499451851604</v>
      </c>
      <c r="M69" s="1421">
        <f>'35.'!CI98</f>
        <v>0.41902965983404356</v>
      </c>
      <c r="N69" s="1421">
        <f>'35.'!CJ98</f>
        <v>24.229856752048367</v>
      </c>
      <c r="O69" s="1421">
        <f>'35.'!CK98</f>
        <v>3.5492394426603306</v>
      </c>
      <c r="P69" s="1421">
        <f>'35.'!CL98</f>
        <v>0</v>
      </c>
      <c r="Q69" s="1421">
        <f>'35.'!CM98</f>
        <v>0.16678146853117257</v>
      </c>
      <c r="R69" s="1421">
        <f>'35.'!CN98</f>
        <v>0.40505246383341131</v>
      </c>
      <c r="S69" s="1421">
        <f>'35.'!CO98</f>
        <v>1.0046448003745005</v>
      </c>
      <c r="T69" s="1421">
        <f>'35.'!CP98</f>
        <v>1.1214446629572095</v>
      </c>
      <c r="U69" s="1421">
        <f>'35.'!CQ98</f>
        <v>0.650113986395087</v>
      </c>
      <c r="V69" s="1421">
        <f>'35.'!CR98</f>
        <v>0.20120206056895124</v>
      </c>
      <c r="W69" s="1421">
        <f>'35.'!CS98</f>
        <v>6.5029032649288716</v>
      </c>
      <c r="X69" s="1421">
        <f>'35.'!CT98</f>
        <v>0</v>
      </c>
      <c r="Y69" s="1421">
        <f>'35.'!CU98</f>
        <v>6.660046807086302E-2</v>
      </c>
      <c r="Z69" s="1421">
        <f>'35.'!CV98</f>
        <v>0.90440771786724927</v>
      </c>
      <c r="AA69" s="1421">
        <f>'35.'!CW98</f>
        <v>2.5480177901879961</v>
      </c>
      <c r="AB69" s="1421">
        <f>'35.'!CX98</f>
        <v>2.0458041730352359</v>
      </c>
      <c r="AC69" s="1421">
        <f>'35.'!CY98</f>
        <v>0.84738706429906707</v>
      </c>
      <c r="AD69" s="1421">
        <f>'35.'!CZ98</f>
        <v>9.0686051468457665E-2</v>
      </c>
      <c r="AE69" s="1421">
        <f>'35.'!DA98</f>
        <v>14.177714044459155</v>
      </c>
      <c r="AF69" s="1421">
        <f>'35.'!DB98</f>
        <v>2.7023999343493577E-2</v>
      </c>
      <c r="AG69" s="1421">
        <f>'35.'!DC98</f>
        <v>1.0795837515268099</v>
      </c>
      <c r="AH69" s="1421">
        <f>'35.'!DD98</f>
        <v>5.5240126127666676</v>
      </c>
      <c r="AI69" s="1421">
        <f>'35.'!DE98</f>
        <v>3.8216177286152444</v>
      </c>
      <c r="AJ69" s="1421">
        <f>'35.'!DF98</f>
        <v>2.5126430619972924</v>
      </c>
      <c r="AK69" s="1421">
        <f>'35.'!DG98</f>
        <v>1.1380208647240018</v>
      </c>
      <c r="AL69" s="1421">
        <f>'35.'!DH98</f>
        <v>7.4812025485647013E-2</v>
      </c>
      <c r="AM69" s="1421">
        <f>'35.'!DI98</f>
        <v>7.4616620784388257</v>
      </c>
      <c r="AN69" s="1421">
        <f>'35.'!DJ98</f>
        <v>3.5530777275531739E-3</v>
      </c>
      <c r="AO69" s="1421">
        <f>'35.'!DK98</f>
        <v>0.41741704393086709</v>
      </c>
      <c r="AP69" s="1421">
        <f>'35.'!DL98</f>
        <v>2.3449488760135586</v>
      </c>
      <c r="AQ69" s="1421">
        <f>'35.'!DM98</f>
        <v>2.3867510274587866</v>
      </c>
      <c r="AR69" s="1421">
        <f>'35.'!DN98</f>
        <v>1.8000995415080829</v>
      </c>
      <c r="AS69" s="1421">
        <f>'35.'!DO98</f>
        <v>0.43050098206763693</v>
      </c>
      <c r="AT69" s="1421">
        <f>'35.'!DP98</f>
        <v>7.839152973234155E-2</v>
      </c>
      <c r="AU69" s="1477"/>
      <c r="AV69" s="192" t="s">
        <v>1450</v>
      </c>
      <c r="AW69" s="1477"/>
      <c r="AX69" s="811"/>
      <c r="AY69" s="1430">
        <f>'35.'!DQ98</f>
        <v>1.8438399064781712</v>
      </c>
      <c r="AZ69" s="1431">
        <f>'35.'!DR98</f>
        <v>8.0785767279167212E-2</v>
      </c>
      <c r="BA69" s="1431">
        <f>'35.'!DS98</f>
        <v>7.0313538187378663E-2</v>
      </c>
      <c r="BB69" s="1431">
        <f>'35.'!DT98</f>
        <v>0.28423885043708907</v>
      </c>
      <c r="BC69" s="1431">
        <f>'35.'!DU98</f>
        <v>0.91662012507591828</v>
      </c>
      <c r="BD69" s="1431">
        <f>'35.'!DV98</f>
        <v>0.43551714230276189</v>
      </c>
      <c r="BE69" s="1431">
        <f>'35.'!DW98</f>
        <v>4.2639010553869962E-2</v>
      </c>
      <c r="BF69" s="1431">
        <f>'35.'!DX98</f>
        <v>1.3725472641986061E-2</v>
      </c>
      <c r="BG69" s="1431">
        <f>'35.'!DY98</f>
        <v>8.9074278382643524</v>
      </c>
      <c r="BH69" s="1431">
        <f>'35.'!DZ98</f>
        <v>2.9597957351176425</v>
      </c>
      <c r="BI69" s="1431">
        <f>'35.'!EA98</f>
        <v>7.1061554551063479E-3</v>
      </c>
      <c r="BJ69" s="1431">
        <f>'35.'!EB98</f>
        <v>7.8294041658671834E-2</v>
      </c>
      <c r="BK69" s="1431">
        <f>'35.'!EC98</f>
        <v>0.8509687891844091</v>
      </c>
      <c r="BL69" s="1431">
        <f>'35.'!ED98</f>
        <v>1.1416863475558061</v>
      </c>
      <c r="BM69" s="1431">
        <f>'35.'!EE98</f>
        <v>0.5371681400908801</v>
      </c>
      <c r="BN69" s="1431">
        <f>'35.'!EF98</f>
        <v>0.30726494503335683</v>
      </c>
      <c r="BO69" s="1431">
        <f>'35.'!EG98</f>
        <v>3.7307316139411954E-2</v>
      </c>
      <c r="BP69" s="1431">
        <f>'35.'!EH98</f>
        <v>5.9476321031467094</v>
      </c>
      <c r="BQ69" s="1431">
        <f>'35.'!EI98</f>
        <v>1.4962405097129402E-2</v>
      </c>
      <c r="BR69" s="1431">
        <f>'35.'!EJ98</f>
        <v>0.48560825397787594</v>
      </c>
      <c r="BS69" s="1431">
        <f>'35.'!EK98</f>
        <v>1.8239373613130154</v>
      </c>
      <c r="BT69" s="1431">
        <f>'35.'!EL98</f>
        <v>2.1335231598765998</v>
      </c>
      <c r="BU69" s="1431">
        <f>'35.'!EM98</f>
        <v>1.1283302215840347</v>
      </c>
      <c r="BV69" s="1431">
        <f>'35.'!EN98</f>
        <v>0.3077112794660663</v>
      </c>
      <c r="BW69" s="1431">
        <f>'35.'!EO98</f>
        <v>5.3559421831987683E-2</v>
      </c>
      <c r="BX69" s="1431">
        <f>'35.'!EP98</f>
        <v>0</v>
      </c>
    </row>
    <row r="70" spans="1:76" ht="15" customHeight="1" thickBot="1">
      <c r="A70" s="1245"/>
      <c r="B70" s="1239" t="s">
        <v>1451</v>
      </c>
      <c r="C70" s="1245"/>
      <c r="D70" s="816"/>
      <c r="E70" s="1818">
        <f>'35.'!CA99</f>
        <v>199.36166763339824</v>
      </c>
      <c r="F70" s="1424">
        <f>'35.'!CB99</f>
        <v>24.302653918027179</v>
      </c>
      <c r="G70" s="1424">
        <f>'35.'!CC99</f>
        <v>0</v>
      </c>
      <c r="H70" s="1424">
        <f>'35.'!CD99</f>
        <v>0.35821846886319336</v>
      </c>
      <c r="I70" s="1424">
        <f>'35.'!CE99</f>
        <v>1.6253244934989546</v>
      </c>
      <c r="J70" s="1424">
        <f>'35.'!CF99</f>
        <v>4.4576969075801811</v>
      </c>
      <c r="K70" s="1424">
        <f>'35.'!CG99</f>
        <v>9.5599205157435687</v>
      </c>
      <c r="L70" s="1424">
        <f>'35.'!CH99</f>
        <v>7.1960465572108498</v>
      </c>
      <c r="M70" s="1424">
        <f>'35.'!CI99</f>
        <v>1.1054469751304308</v>
      </c>
      <c r="N70" s="1424">
        <f>'35.'!CJ99</f>
        <v>112.24707578172359</v>
      </c>
      <c r="O70" s="1424">
        <f>'35.'!CK99</f>
        <v>12.855268859205699</v>
      </c>
      <c r="P70" s="1424">
        <f>'35.'!CL99</f>
        <v>0</v>
      </c>
      <c r="Q70" s="1424">
        <f>'35.'!CM99</f>
        <v>0.90290784976523686</v>
      </c>
      <c r="R70" s="1424">
        <f>'35.'!CN99</f>
        <v>2.6762362135725342</v>
      </c>
      <c r="S70" s="1424">
        <f>'35.'!CO99</f>
        <v>4.7660709224392006</v>
      </c>
      <c r="T70" s="1424">
        <f>'35.'!CP99</f>
        <v>2.666145914371834</v>
      </c>
      <c r="U70" s="1424">
        <f>'35.'!CQ99</f>
        <v>1.5921466724168454</v>
      </c>
      <c r="V70" s="1424">
        <f>'35.'!CR99</f>
        <v>0.25176128664004949</v>
      </c>
      <c r="W70" s="1424">
        <f>'35.'!CS99</f>
        <v>18.863815399327056</v>
      </c>
      <c r="X70" s="1424">
        <f>'35.'!CT99</f>
        <v>0</v>
      </c>
      <c r="Y70" s="1424">
        <f>'35.'!CU99</f>
        <v>0.14635154862707886</v>
      </c>
      <c r="Z70" s="1424">
        <f>'35.'!CV99</f>
        <v>2.025543995773599</v>
      </c>
      <c r="AA70" s="1424">
        <f>'35.'!CW99</f>
        <v>6.4594152429000706</v>
      </c>
      <c r="AB70" s="1424">
        <f>'35.'!CX99</f>
        <v>6.8054379429539669</v>
      </c>
      <c r="AC70" s="1424">
        <f>'35.'!CY99</f>
        <v>3.1813831062799158</v>
      </c>
      <c r="AD70" s="1424">
        <f>'35.'!CZ99</f>
        <v>0.24568356279242493</v>
      </c>
      <c r="AE70" s="1424">
        <f>'35.'!DA99</f>
        <v>80.527991523190877</v>
      </c>
      <c r="AF70" s="1424">
        <f>'35.'!DB99</f>
        <v>0.10620410340140686</v>
      </c>
      <c r="AG70" s="1424">
        <f>'35.'!DC99</f>
        <v>5.6144180174868525</v>
      </c>
      <c r="AH70" s="1424">
        <f>'35.'!DD99</f>
        <v>27.056505975205052</v>
      </c>
      <c r="AI70" s="1424">
        <f>'35.'!DE99</f>
        <v>23.974411573824131</v>
      </c>
      <c r="AJ70" s="1424">
        <f>'35.'!DF99</f>
        <v>15.796354958686544</v>
      </c>
      <c r="AK70" s="1424">
        <f>'35.'!DG99</f>
        <v>7.4436854067423734</v>
      </c>
      <c r="AL70" s="1424">
        <f>'35.'!DH99</f>
        <v>0.53641148784449855</v>
      </c>
      <c r="AM70" s="1424">
        <f>'35.'!DI99</f>
        <v>26.527812591853717</v>
      </c>
      <c r="AN70" s="1424">
        <f>'35.'!DJ99</f>
        <v>5.2491076289647158E-2</v>
      </c>
      <c r="AO70" s="1424">
        <f>'35.'!DK99</f>
        <v>1.209580252236623</v>
      </c>
      <c r="AP70" s="1424">
        <f>'35.'!DL99</f>
        <v>7.8188384755193869</v>
      </c>
      <c r="AQ70" s="1424">
        <f>'35.'!DM99</f>
        <v>8.492167414846115</v>
      </c>
      <c r="AR70" s="1424">
        <f>'35.'!DN99</f>
        <v>6.3068131032940293</v>
      </c>
      <c r="AS70" s="1424">
        <f>'35.'!DO99</f>
        <v>2.4205707932206786</v>
      </c>
      <c r="AT70" s="1424">
        <f>'35.'!DP99</f>
        <v>0.22735147644723022</v>
      </c>
      <c r="AU70" s="1478"/>
      <c r="AV70" s="1239" t="s">
        <v>1451</v>
      </c>
      <c r="AW70" s="1478"/>
      <c r="AX70" s="816"/>
      <c r="AY70" s="1816">
        <f>'35.'!DQ99</f>
        <v>6.9818038960985387</v>
      </c>
      <c r="AZ70" s="1433">
        <f>'35.'!DR99</f>
        <v>6.226950688036117E-3</v>
      </c>
      <c r="BA70" s="1433">
        <f>'35.'!DS99</f>
        <v>0.62651426522558806</v>
      </c>
      <c r="BB70" s="1433">
        <f>'35.'!DT99</f>
        <v>1.5146903574193722</v>
      </c>
      <c r="BC70" s="1433">
        <f>'35.'!DU99</f>
        <v>1.9815219893296254</v>
      </c>
      <c r="BD70" s="1433">
        <f>'35.'!DV99</f>
        <v>1.8484347670659513</v>
      </c>
      <c r="BE70" s="1433">
        <f>'35.'!DW99</f>
        <v>0.84182296507127496</v>
      </c>
      <c r="BF70" s="1433">
        <f>'35.'!DX99</f>
        <v>0.16259260129869138</v>
      </c>
      <c r="BG70" s="1433">
        <f>'35.'!DY99</f>
        <v>29.302321445695213</v>
      </c>
      <c r="BH70" s="1433">
        <f>'35.'!DZ99</f>
        <v>13.714677352370476</v>
      </c>
      <c r="BI70" s="1433">
        <f>'35.'!EA99</f>
        <v>6.226950688036117E-3</v>
      </c>
      <c r="BJ70" s="1433">
        <f>'35.'!EB99</f>
        <v>0.267758879585553</v>
      </c>
      <c r="BK70" s="1433">
        <f>'35.'!EC99</f>
        <v>2.1131938599154889</v>
      </c>
      <c r="BL70" s="1433">
        <f>'35.'!ED99</f>
        <v>4.9257003068754219</v>
      </c>
      <c r="BM70" s="1433">
        <f>'35.'!EE99</f>
        <v>4.5140362775763556</v>
      </c>
      <c r="BN70" s="1433">
        <f>'35.'!EF99</f>
        <v>1.6111460904988928</v>
      </c>
      <c r="BO70" s="1433">
        <f>'35.'!EG99</f>
        <v>0.27661498723072075</v>
      </c>
      <c r="BP70" s="1433">
        <f>'35.'!EH99</f>
        <v>15.587644093324739</v>
      </c>
      <c r="BQ70" s="1433">
        <f>'35.'!EI99</f>
        <v>7.5041674624856419E-2</v>
      </c>
      <c r="BR70" s="1433">
        <f>'35.'!EJ99</f>
        <v>0.91673648111591965</v>
      </c>
      <c r="BS70" s="1433">
        <f>'35.'!EK99</f>
        <v>3.3640116787549719</v>
      </c>
      <c r="BT70" s="1433">
        <f>'35.'!EL99</f>
        <v>5.1242021719851421</v>
      </c>
      <c r="BU70" s="1433">
        <f>'35.'!EM99</f>
        <v>4.6752274402745222</v>
      </c>
      <c r="BV70" s="1433">
        <f>'35.'!EN99</f>
        <v>1.2938999862837903</v>
      </c>
      <c r="BW70" s="1433">
        <f>'35.'!EO99</f>
        <v>0.13852466028553453</v>
      </c>
      <c r="BX70" s="1433">
        <f>'35.'!EP99</f>
        <v>0</v>
      </c>
    </row>
    <row r="71" spans="1:76" ht="15.75" customHeight="1">
      <c r="A71" s="2348" t="s">
        <v>2496</v>
      </c>
      <c r="B71" s="2344"/>
      <c r="C71" s="2344"/>
      <c r="D71" s="2344"/>
      <c r="E71" s="2344"/>
      <c r="F71" s="2344"/>
      <c r="G71" s="2344"/>
      <c r="H71" s="2344"/>
      <c r="I71" s="2344"/>
      <c r="J71" s="2344"/>
      <c r="K71" s="2344"/>
      <c r="L71" s="2344"/>
      <c r="M71" s="2344"/>
      <c r="N71" s="2344"/>
      <c r="O71" s="2344"/>
      <c r="P71" s="2344"/>
      <c r="Q71" s="2344"/>
      <c r="R71" s="2344"/>
      <c r="S71" s="2344"/>
      <c r="T71" s="2344"/>
      <c r="U71" s="2344"/>
      <c r="V71" s="2344"/>
      <c r="AU71" s="807"/>
      <c r="AV71" s="807"/>
      <c r="AW71" s="807"/>
      <c r="AX71" s="807"/>
    </row>
    <row r="72" spans="1:76" ht="18" customHeight="1">
      <c r="A72" s="807"/>
      <c r="B72" s="807"/>
      <c r="C72" s="807"/>
      <c r="D72" s="807"/>
      <c r="S72" s="1248"/>
      <c r="T72" s="1248"/>
      <c r="U72" s="1248"/>
      <c r="X72" s="1248"/>
      <c r="Y72" s="1248"/>
      <c r="Z72" s="1248"/>
      <c r="AA72" s="1248"/>
      <c r="AB72" s="1248"/>
      <c r="AF72" s="1248"/>
      <c r="AG72" s="1248"/>
      <c r="AH72" s="1248"/>
      <c r="AI72" s="1248"/>
      <c r="AJ72" s="1248"/>
      <c r="AU72" s="807"/>
      <c r="AV72" s="807"/>
      <c r="AW72" s="807"/>
      <c r="AX72" s="807"/>
      <c r="BI72" s="1248"/>
      <c r="BJ72" s="1248"/>
      <c r="BK72" s="1248"/>
      <c r="BL72" s="1248"/>
      <c r="BM72" s="1248"/>
      <c r="BQ72" s="1248"/>
      <c r="BR72" s="1248"/>
      <c r="BS72" s="1248"/>
      <c r="BT72" s="1248"/>
      <c r="BU72" s="1248"/>
    </row>
    <row r="73" spans="1:76" ht="30.75" customHeight="1">
      <c r="A73" s="807"/>
      <c r="B73" s="807"/>
      <c r="C73" s="807"/>
      <c r="D73" s="807"/>
      <c r="S73" s="1251"/>
      <c r="T73" s="1251"/>
      <c r="U73" s="1251"/>
      <c r="X73" s="1251"/>
      <c r="Y73" s="1251"/>
      <c r="Z73" s="1251"/>
      <c r="AA73" s="1251"/>
      <c r="AB73" s="1251"/>
      <c r="AF73" s="1251"/>
      <c r="AG73" s="1251"/>
      <c r="AH73" s="1251"/>
      <c r="AI73" s="1251"/>
      <c r="AJ73" s="1251"/>
      <c r="AU73" s="807"/>
      <c r="AV73" s="807"/>
      <c r="AW73" s="807"/>
      <c r="AX73" s="807"/>
      <c r="BI73" s="1251"/>
      <c r="BJ73" s="1251"/>
      <c r="BK73" s="1251"/>
      <c r="BL73" s="1251"/>
      <c r="BM73" s="1251"/>
      <c r="BQ73" s="1251"/>
      <c r="BR73" s="1251"/>
      <c r="BS73" s="1251"/>
      <c r="BT73" s="1251"/>
      <c r="BU73" s="1251"/>
    </row>
    <row r="74" spans="1:76" ht="16.5" customHeight="1">
      <c r="A74" s="807"/>
      <c r="B74" s="807"/>
      <c r="C74" s="807"/>
      <c r="D74" s="807"/>
      <c r="S74" s="1248"/>
      <c r="AF74" s="1248"/>
      <c r="AG74" s="1248"/>
      <c r="AH74" s="1248"/>
      <c r="AI74" s="1248"/>
      <c r="AJ74" s="1248"/>
      <c r="AU74" s="807"/>
      <c r="AV74" s="807"/>
      <c r="AW74" s="807"/>
      <c r="AX74" s="807"/>
      <c r="BI74" s="1248"/>
      <c r="BJ74" s="1248"/>
      <c r="BK74" s="1248"/>
      <c r="BL74" s="1248"/>
      <c r="BM74" s="1248"/>
      <c r="BQ74" s="1248"/>
      <c r="BR74" s="1248"/>
      <c r="BS74" s="1248"/>
      <c r="BT74" s="1248"/>
      <c r="BU74" s="1248"/>
    </row>
    <row r="75" spans="1:76" ht="15">
      <c r="A75" s="807"/>
      <c r="B75" s="807"/>
      <c r="C75" s="807"/>
      <c r="D75" s="807"/>
      <c r="S75" s="742"/>
      <c r="AF75" s="742"/>
      <c r="AG75" s="742"/>
      <c r="AH75" s="742"/>
      <c r="AI75" s="742"/>
      <c r="AJ75" s="742"/>
      <c r="AU75" s="807"/>
      <c r="AV75" s="807"/>
      <c r="AW75" s="807"/>
      <c r="AX75" s="807"/>
      <c r="BI75" s="742"/>
      <c r="BJ75" s="742"/>
      <c r="BK75" s="742"/>
      <c r="BL75" s="742"/>
      <c r="BM75" s="742"/>
      <c r="BQ75" s="742"/>
      <c r="BR75" s="742"/>
      <c r="BS75" s="742"/>
      <c r="BT75" s="742"/>
      <c r="BU75" s="742"/>
    </row>
    <row r="76" spans="1:76" ht="15.75" customHeight="1">
      <c r="A76" s="807"/>
      <c r="B76" s="807"/>
      <c r="C76" s="807"/>
      <c r="D76" s="807"/>
      <c r="S76" s="1114"/>
      <c r="AF76" s="1114"/>
      <c r="AG76" s="1114"/>
      <c r="AH76" s="1114"/>
      <c r="AI76" s="1114"/>
      <c r="AJ76" s="1114"/>
      <c r="AU76" s="807"/>
      <c r="AV76" s="807"/>
      <c r="AW76" s="807"/>
      <c r="AX76" s="807"/>
      <c r="BI76" s="1114"/>
      <c r="BJ76" s="1114"/>
      <c r="BK76" s="1114"/>
      <c r="BL76" s="1114"/>
      <c r="BM76" s="1114"/>
      <c r="BN76" s="807"/>
      <c r="BQ76" s="1114"/>
      <c r="BR76" s="1114"/>
      <c r="BS76" s="1114"/>
      <c r="BT76" s="1114"/>
      <c r="BU76" s="1114"/>
    </row>
    <row r="77" spans="1:76" ht="15.75" customHeight="1">
      <c r="A77" s="807"/>
      <c r="B77" s="807"/>
      <c r="C77" s="807"/>
      <c r="D77" s="807"/>
      <c r="S77" s="1114"/>
      <c r="T77" s="1114"/>
      <c r="U77" s="1114"/>
      <c r="X77" s="1114"/>
      <c r="Y77" s="1114"/>
      <c r="Z77" s="1114"/>
      <c r="AA77" s="1114"/>
      <c r="AB77" s="1114"/>
      <c r="AF77" s="1114"/>
      <c r="AG77" s="1114"/>
      <c r="AH77" s="1114"/>
      <c r="AI77" s="1114"/>
      <c r="AJ77" s="1114"/>
      <c r="AU77" s="807"/>
      <c r="AV77" s="807"/>
      <c r="AW77" s="807"/>
      <c r="AX77" s="807"/>
      <c r="BI77" s="1114"/>
      <c r="BJ77" s="1114"/>
      <c r="BK77" s="1114"/>
      <c r="BL77" s="1114"/>
      <c r="BM77" s="1114"/>
      <c r="BQ77" s="1114"/>
      <c r="BR77" s="1114"/>
      <c r="BS77" s="1114"/>
      <c r="BT77" s="1114"/>
      <c r="BU77" s="1114"/>
    </row>
    <row r="78" spans="1:76" ht="15.75" customHeight="1">
      <c r="A78" s="807"/>
      <c r="B78" s="807"/>
      <c r="C78" s="807"/>
      <c r="D78" s="807"/>
      <c r="S78" s="1114"/>
      <c r="T78" s="1114"/>
      <c r="U78" s="1114"/>
      <c r="X78" s="1114"/>
      <c r="Y78" s="1114"/>
      <c r="Z78" s="1114"/>
      <c r="AA78" s="1114"/>
      <c r="AB78" s="1114"/>
      <c r="AF78" s="1114"/>
      <c r="AG78" s="1114"/>
      <c r="AH78" s="1114"/>
      <c r="AI78" s="1114"/>
      <c r="AJ78" s="1114"/>
      <c r="AU78" s="807"/>
      <c r="AV78" s="807"/>
      <c r="AW78" s="807"/>
      <c r="AX78" s="807"/>
      <c r="BI78" s="1114"/>
      <c r="BJ78" s="1114"/>
      <c r="BK78" s="1114"/>
      <c r="BL78" s="1114"/>
      <c r="BM78" s="1114"/>
      <c r="BQ78" s="1114"/>
      <c r="BR78" s="1114"/>
      <c r="BS78" s="1114"/>
      <c r="BT78" s="1114"/>
      <c r="BU78" s="1114"/>
    </row>
    <row r="79" spans="1:76" ht="15.75" customHeight="1">
      <c r="A79" s="807"/>
      <c r="B79" s="807"/>
      <c r="C79" s="807"/>
      <c r="D79" s="807"/>
      <c r="S79" s="1114"/>
      <c r="T79" s="1114"/>
      <c r="U79" s="1114"/>
      <c r="X79" s="1114"/>
      <c r="Y79" s="1114"/>
      <c r="Z79" s="1114"/>
      <c r="AA79" s="1114"/>
      <c r="AB79" s="1114"/>
      <c r="AF79" s="1114"/>
      <c r="AG79" s="1114"/>
      <c r="AH79" s="1114"/>
      <c r="AI79" s="1114"/>
      <c r="AJ79" s="1114"/>
      <c r="AU79" s="807"/>
      <c r="AV79" s="807"/>
      <c r="AW79" s="807"/>
      <c r="AX79" s="807"/>
      <c r="BI79" s="1114"/>
      <c r="BJ79" s="1114"/>
      <c r="BK79" s="1114"/>
      <c r="BL79" s="1114"/>
      <c r="BM79" s="1114"/>
      <c r="BQ79" s="1114"/>
      <c r="BR79" s="1114"/>
      <c r="BS79" s="1114"/>
      <c r="BT79" s="1114"/>
      <c r="BU79" s="1114"/>
    </row>
    <row r="80" spans="1:76" ht="16.5" customHeight="1">
      <c r="A80" s="807"/>
      <c r="B80" s="807"/>
      <c r="C80" s="807"/>
      <c r="D80" s="807"/>
      <c r="S80" s="1236"/>
      <c r="T80" s="1236"/>
      <c r="U80" s="1236"/>
      <c r="X80" s="1236"/>
      <c r="Y80" s="1236"/>
      <c r="Z80" s="1236"/>
      <c r="AA80" s="1236"/>
      <c r="AB80" s="1236"/>
      <c r="AF80" s="1236"/>
      <c r="AG80" s="1236"/>
      <c r="AH80" s="1236"/>
      <c r="AI80" s="1236"/>
      <c r="AJ80" s="1236"/>
      <c r="AU80" s="807"/>
      <c r="AV80" s="807"/>
      <c r="AW80" s="807"/>
      <c r="AX80" s="807"/>
      <c r="BI80" s="1236"/>
      <c r="BJ80" s="1236"/>
      <c r="BK80" s="1236"/>
      <c r="BL80" s="1236"/>
      <c r="BM80" s="1236"/>
      <c r="BQ80" s="1236"/>
      <c r="BR80" s="1236"/>
      <c r="BS80" s="1236"/>
      <c r="BT80" s="1236"/>
      <c r="BU80" s="1236"/>
    </row>
    <row r="81" spans="1:73" ht="16.5">
      <c r="A81" s="807"/>
      <c r="B81" s="807"/>
      <c r="C81" s="807"/>
      <c r="D81" s="807"/>
      <c r="S81" s="1250"/>
      <c r="T81" s="1250"/>
      <c r="U81" s="1250"/>
      <c r="X81" s="1250"/>
      <c r="Y81" s="1250"/>
      <c r="Z81" s="1250"/>
      <c r="AA81" s="1250"/>
      <c r="AB81" s="1250"/>
      <c r="AF81" s="1250"/>
      <c r="AG81" s="1250"/>
      <c r="AH81" s="1250"/>
      <c r="AI81" s="1250"/>
      <c r="AJ81" s="1250"/>
      <c r="AU81" s="807"/>
      <c r="AV81" s="807"/>
      <c r="AW81" s="807"/>
      <c r="AX81" s="807"/>
      <c r="BI81" s="1250"/>
      <c r="BJ81" s="1250"/>
      <c r="BK81" s="1250"/>
      <c r="BL81" s="1250"/>
      <c r="BM81" s="1250"/>
      <c r="BQ81" s="1250"/>
      <c r="BR81" s="1250"/>
      <c r="BS81" s="1250"/>
      <c r="BT81" s="1250"/>
      <c r="BU81" s="1250"/>
    </row>
    <row r="82" spans="1:73" ht="16.5">
      <c r="A82" s="807"/>
      <c r="B82" s="807"/>
      <c r="C82" s="807"/>
      <c r="D82" s="807"/>
      <c r="S82" s="1237"/>
      <c r="T82" s="1237"/>
      <c r="U82" s="1237"/>
      <c r="X82" s="1237"/>
      <c r="Y82" s="1237"/>
      <c r="Z82" s="1237"/>
      <c r="AA82" s="1237"/>
      <c r="AB82" s="1237"/>
      <c r="AF82" s="1237"/>
      <c r="AG82" s="1237"/>
      <c r="AH82" s="1237"/>
      <c r="AI82" s="1237"/>
      <c r="AJ82" s="1237"/>
      <c r="AU82" s="807"/>
      <c r="AV82" s="807"/>
      <c r="AW82" s="807"/>
      <c r="AX82" s="807"/>
      <c r="BI82" s="1237"/>
      <c r="BJ82" s="1237"/>
      <c r="BK82" s="1237"/>
      <c r="BL82" s="1237"/>
      <c r="BM82" s="1237"/>
      <c r="BQ82" s="1237"/>
      <c r="BR82" s="1237"/>
      <c r="BS82" s="1237"/>
      <c r="BT82" s="1237"/>
      <c r="BU82" s="1237"/>
    </row>
    <row r="83" spans="1:73" ht="46.5" customHeight="1">
      <c r="A83" s="807"/>
      <c r="B83" s="807"/>
      <c r="C83" s="807"/>
      <c r="D83" s="807"/>
      <c r="S83" s="1248"/>
      <c r="T83" s="1248"/>
      <c r="U83" s="1248"/>
      <c r="X83" s="1248"/>
      <c r="Y83" s="1248"/>
      <c r="Z83" s="1248"/>
      <c r="AA83" s="1248"/>
      <c r="AB83" s="1248"/>
      <c r="AF83" s="1248"/>
      <c r="AG83" s="1248"/>
      <c r="AH83" s="1248"/>
      <c r="AI83" s="1248"/>
      <c r="AJ83" s="1248"/>
      <c r="AU83" s="807"/>
      <c r="AV83" s="807"/>
      <c r="AW83" s="807"/>
      <c r="AX83" s="807"/>
      <c r="BI83" s="1248"/>
      <c r="BJ83" s="1248"/>
      <c r="BK83" s="1248"/>
      <c r="BL83" s="1248"/>
      <c r="BM83" s="1248"/>
      <c r="BQ83" s="1248"/>
      <c r="BR83" s="1248"/>
      <c r="BS83" s="1248"/>
      <c r="BT83" s="1248"/>
      <c r="BU83" s="1248"/>
    </row>
    <row r="84" spans="1:73" ht="30.75" customHeight="1">
      <c r="A84" s="807"/>
      <c r="B84" s="807"/>
      <c r="C84" s="807"/>
      <c r="D84" s="807"/>
      <c r="S84" s="1249"/>
      <c r="T84" s="1249"/>
      <c r="U84" s="1249"/>
      <c r="X84" s="1249"/>
      <c r="Y84" s="1249"/>
      <c r="Z84" s="1249"/>
      <c r="AA84" s="1249"/>
      <c r="AB84" s="1249"/>
      <c r="AF84" s="1249"/>
      <c r="AG84" s="1249"/>
      <c r="AH84" s="1249"/>
      <c r="AI84" s="1249"/>
      <c r="AJ84" s="1249"/>
      <c r="AU84" s="807"/>
      <c r="AV84" s="807"/>
      <c r="AW84" s="807"/>
      <c r="AX84" s="807"/>
      <c r="BI84" s="1249"/>
      <c r="BJ84" s="1249"/>
      <c r="BK84" s="1249"/>
      <c r="BL84" s="1249"/>
      <c r="BM84" s="1249"/>
      <c r="BQ84" s="1249"/>
      <c r="BR84" s="1249"/>
      <c r="BS84" s="1249"/>
      <c r="BT84" s="1249"/>
      <c r="BU84" s="1249"/>
    </row>
    <row r="85" spans="1:73">
      <c r="A85" s="807"/>
      <c r="B85" s="807"/>
      <c r="C85" s="807"/>
      <c r="D85" s="807"/>
      <c r="S85" s="1248"/>
      <c r="T85" s="1248"/>
      <c r="U85" s="1248"/>
      <c r="X85" s="1248"/>
      <c r="Y85" s="1248"/>
      <c r="Z85" s="1248"/>
      <c r="AA85" s="1248"/>
      <c r="AB85" s="1248"/>
      <c r="AF85" s="1248"/>
      <c r="AG85" s="1248"/>
      <c r="AH85" s="1248"/>
      <c r="AI85" s="1248"/>
      <c r="AJ85" s="1248"/>
      <c r="AU85" s="807"/>
      <c r="AV85" s="807"/>
      <c r="AW85" s="807"/>
      <c r="AX85" s="807"/>
      <c r="BI85" s="1248"/>
      <c r="BJ85" s="1248"/>
      <c r="BK85" s="1248"/>
      <c r="BL85" s="1248"/>
      <c r="BM85" s="1248"/>
      <c r="BQ85" s="1248"/>
      <c r="BR85" s="1248"/>
      <c r="BS85" s="1248"/>
      <c r="BT85" s="1248"/>
      <c r="BU85" s="1248"/>
    </row>
    <row r="86" spans="1:73" ht="15">
      <c r="A86" s="807"/>
      <c r="B86" s="807"/>
      <c r="C86" s="807"/>
      <c r="D86" s="807"/>
      <c r="S86" s="742"/>
      <c r="T86" s="742"/>
      <c r="U86" s="742"/>
      <c r="X86" s="742"/>
      <c r="Y86" s="742"/>
      <c r="Z86" s="742"/>
      <c r="AA86" s="742"/>
      <c r="AB86" s="742"/>
      <c r="AF86" s="742"/>
      <c r="AG86" s="742"/>
      <c r="AH86" s="742"/>
      <c r="AI86" s="742"/>
      <c r="AJ86" s="742"/>
      <c r="AU86" s="807"/>
      <c r="AV86" s="807"/>
      <c r="AW86" s="807"/>
      <c r="AX86" s="807"/>
      <c r="BI86" s="742"/>
      <c r="BJ86" s="742"/>
      <c r="BK86" s="742"/>
      <c r="BL86" s="742"/>
      <c r="BM86" s="742"/>
      <c r="BQ86" s="742"/>
      <c r="BR86" s="742"/>
      <c r="BS86" s="742"/>
      <c r="BT86" s="742"/>
      <c r="BU86" s="742"/>
    </row>
    <row r="87" spans="1:73" ht="15">
      <c r="A87" s="807"/>
      <c r="B87" s="807"/>
      <c r="C87" s="807"/>
      <c r="D87" s="807"/>
      <c r="S87" s="1115"/>
      <c r="T87" s="1115"/>
      <c r="U87" s="1115"/>
      <c r="X87" s="1115"/>
      <c r="Y87" s="1115"/>
      <c r="Z87" s="1115"/>
      <c r="AA87" s="1115"/>
      <c r="AB87" s="1115"/>
      <c r="AF87" s="1115"/>
      <c r="AG87" s="1115"/>
      <c r="AH87" s="1115"/>
      <c r="AI87" s="1115"/>
      <c r="AJ87" s="1115"/>
      <c r="AU87" s="807"/>
      <c r="AV87" s="807"/>
      <c r="AW87" s="807"/>
      <c r="AX87" s="807"/>
      <c r="BI87" s="1115"/>
      <c r="BJ87" s="1115"/>
      <c r="BK87" s="1115"/>
      <c r="BL87" s="1115"/>
      <c r="BM87" s="1115"/>
      <c r="BQ87" s="1115"/>
      <c r="BR87" s="1115"/>
      <c r="BS87" s="1115"/>
      <c r="BT87" s="1115"/>
      <c r="BU87" s="1115"/>
    </row>
    <row r="88" spans="1:73" ht="15">
      <c r="A88" s="807"/>
      <c r="B88" s="807"/>
      <c r="C88" s="807"/>
      <c r="D88" s="807"/>
      <c r="S88" s="1115"/>
      <c r="T88" s="1115"/>
      <c r="U88" s="1115"/>
      <c r="X88" s="1115"/>
      <c r="Y88" s="1115"/>
      <c r="Z88" s="1115"/>
      <c r="AA88" s="1115"/>
      <c r="AB88" s="1115"/>
      <c r="AF88" s="1115"/>
      <c r="AG88" s="1115"/>
      <c r="AH88" s="1115"/>
      <c r="AI88" s="1115"/>
      <c r="AJ88" s="1115"/>
      <c r="AU88" s="807"/>
      <c r="AV88" s="807"/>
      <c r="AW88" s="807"/>
      <c r="AX88" s="807"/>
      <c r="BI88" s="1115"/>
      <c r="BJ88" s="1115"/>
      <c r="BK88" s="1115"/>
      <c r="BL88" s="1115"/>
      <c r="BM88" s="1115"/>
      <c r="BQ88" s="1115"/>
      <c r="BR88" s="1115"/>
      <c r="BS88" s="1115"/>
      <c r="BT88" s="1115"/>
      <c r="BU88" s="1115"/>
    </row>
    <row r="89" spans="1:73" ht="15">
      <c r="A89" s="807"/>
      <c r="B89" s="807"/>
      <c r="C89" s="807"/>
      <c r="D89" s="807"/>
      <c r="S89" s="1115"/>
      <c r="T89" s="1115"/>
      <c r="U89" s="1115"/>
      <c r="X89" s="1115"/>
      <c r="Y89" s="1115"/>
      <c r="Z89" s="1115"/>
      <c r="AA89" s="1115"/>
      <c r="AB89" s="1115"/>
      <c r="AF89" s="1115"/>
      <c r="AG89" s="1115"/>
      <c r="AH89" s="1115"/>
      <c r="AI89" s="1115"/>
      <c r="AJ89" s="1115"/>
      <c r="AU89" s="807"/>
      <c r="AV89" s="807"/>
      <c r="AW89" s="807"/>
      <c r="AX89" s="807"/>
      <c r="BI89" s="1115"/>
      <c r="BJ89" s="1115"/>
      <c r="BK89" s="1115"/>
      <c r="BL89" s="1115"/>
      <c r="BM89" s="1115"/>
      <c r="BQ89" s="1115"/>
      <c r="BR89" s="1115"/>
      <c r="BS89" s="1115"/>
      <c r="BT89" s="1115"/>
      <c r="BU89" s="1115"/>
    </row>
    <row r="90" spans="1:73" ht="15">
      <c r="A90" s="807"/>
      <c r="B90" s="807"/>
      <c r="C90" s="807"/>
      <c r="D90" s="807"/>
      <c r="S90" s="1115"/>
      <c r="T90" s="1115"/>
      <c r="U90" s="1115"/>
      <c r="X90" s="1115"/>
      <c r="Y90" s="1115"/>
      <c r="Z90" s="1115"/>
      <c r="AA90" s="1115"/>
      <c r="AB90" s="1115"/>
      <c r="AF90" s="1115"/>
      <c r="AG90" s="1115"/>
      <c r="AH90" s="1115"/>
      <c r="AI90" s="1115"/>
      <c r="AJ90" s="1115"/>
      <c r="AU90" s="807"/>
      <c r="AV90" s="807"/>
      <c r="AW90" s="807"/>
      <c r="AX90" s="807"/>
      <c r="BI90" s="1115"/>
      <c r="BJ90" s="1115"/>
      <c r="BK90" s="1115"/>
      <c r="BL90" s="1115"/>
      <c r="BM90" s="1115"/>
      <c r="BQ90" s="1115"/>
      <c r="BR90" s="1115"/>
      <c r="BS90" s="1115"/>
      <c r="BT90" s="1115"/>
      <c r="BU90" s="1115"/>
    </row>
    <row r="91" spans="1:73" ht="15">
      <c r="A91" s="807"/>
      <c r="B91" s="807"/>
      <c r="C91" s="807"/>
      <c r="D91" s="807"/>
      <c r="S91" s="1238"/>
      <c r="T91" s="1238"/>
      <c r="U91" s="1238"/>
      <c r="X91" s="1238"/>
      <c r="Y91" s="1238"/>
      <c r="Z91" s="1238"/>
      <c r="AA91" s="1238"/>
      <c r="AB91" s="1238"/>
      <c r="AF91" s="1238"/>
      <c r="AG91" s="1238"/>
      <c r="AH91" s="1238"/>
      <c r="AI91" s="1238"/>
      <c r="AJ91" s="1238"/>
      <c r="AU91" s="807"/>
      <c r="AV91" s="807"/>
      <c r="AW91" s="807"/>
      <c r="AX91" s="807"/>
      <c r="BI91" s="1238"/>
      <c r="BJ91" s="1238"/>
      <c r="BK91" s="1238"/>
      <c r="BL91" s="1238"/>
      <c r="BM91" s="1238"/>
      <c r="BQ91" s="1238"/>
      <c r="BR91" s="1238"/>
      <c r="BS91" s="1238"/>
      <c r="BT91" s="1238"/>
      <c r="BU91" s="1238"/>
    </row>
    <row r="92" spans="1:73" ht="15">
      <c r="A92" s="807"/>
      <c r="B92" s="807"/>
      <c r="C92" s="807"/>
      <c r="D92" s="807"/>
      <c r="AU92" s="807"/>
      <c r="AV92" s="807"/>
      <c r="AW92" s="807"/>
      <c r="AX92" s="807"/>
    </row>
    <row r="93" spans="1:73" ht="15">
      <c r="A93" s="807"/>
      <c r="B93" s="807"/>
      <c r="C93" s="807"/>
      <c r="D93" s="807"/>
      <c r="AU93" s="807"/>
      <c r="AV93" s="807"/>
      <c r="AW93" s="807"/>
      <c r="AX93" s="807"/>
    </row>
    <row r="94" spans="1:73">
      <c r="AU94" s="807"/>
      <c r="AV94" s="807"/>
      <c r="AW94" s="807"/>
      <c r="AX94" s="807"/>
    </row>
    <row r="95" spans="1:73">
      <c r="AU95" s="807"/>
      <c r="AV95" s="807"/>
      <c r="AW95" s="807"/>
      <c r="AX95" s="807"/>
    </row>
  </sheetData>
  <mergeCells count="102">
    <mergeCell ref="A60:C60"/>
    <mergeCell ref="AU60:AW60"/>
    <mergeCell ref="A31:C31"/>
    <mergeCell ref="AU31:AW31"/>
    <mergeCell ref="A38:C38"/>
    <mergeCell ref="AU38:AW38"/>
    <mergeCell ref="A49:C49"/>
    <mergeCell ref="AU49:AW49"/>
    <mergeCell ref="A28:D28"/>
    <mergeCell ref="AU28:AX28"/>
    <mergeCell ref="A29:D29"/>
    <mergeCell ref="AU29:AX29"/>
    <mergeCell ref="A30:D30"/>
    <mergeCell ref="AU30:AX30"/>
    <mergeCell ref="A25:D25"/>
    <mergeCell ref="AU25:AX25"/>
    <mergeCell ref="A26:D26"/>
    <mergeCell ref="AU26:AX26"/>
    <mergeCell ref="A27:D27"/>
    <mergeCell ref="AU27:AX27"/>
    <mergeCell ref="A22:C22"/>
    <mergeCell ref="AU22:AW22"/>
    <mergeCell ref="A23:C23"/>
    <mergeCell ref="AU23:AW23"/>
    <mergeCell ref="A24:D24"/>
    <mergeCell ref="AU24:AX24"/>
    <mergeCell ref="A19:C19"/>
    <mergeCell ref="AU19:AW19"/>
    <mergeCell ref="A20:C20"/>
    <mergeCell ref="AU20:AW20"/>
    <mergeCell ref="A21:C21"/>
    <mergeCell ref="AU21:AW21"/>
    <mergeCell ref="A16:C16"/>
    <mergeCell ref="AU16:AW16"/>
    <mergeCell ref="A17:C17"/>
    <mergeCell ref="AU17:AW17"/>
    <mergeCell ref="A18:C18"/>
    <mergeCell ref="AU18:AW18"/>
    <mergeCell ref="A13:C13"/>
    <mergeCell ref="AU13:AW13"/>
    <mergeCell ref="A14:C14"/>
    <mergeCell ref="AU14:AW14"/>
    <mergeCell ref="A15:C15"/>
    <mergeCell ref="AU15:AW15"/>
    <mergeCell ref="A10:C10"/>
    <mergeCell ref="AU10:AW10"/>
    <mergeCell ref="A11:C11"/>
    <mergeCell ref="AU11:AW11"/>
    <mergeCell ref="A12:C12"/>
    <mergeCell ref="AU12:AW12"/>
    <mergeCell ref="A8:C8"/>
    <mergeCell ref="AU8:AW8"/>
    <mergeCell ref="A9:C9"/>
    <mergeCell ref="AU9:AW9"/>
    <mergeCell ref="BA6:BA7"/>
    <mergeCell ref="BB6:BB7"/>
    <mergeCell ref="BC6:BC7"/>
    <mergeCell ref="BD6:BD7"/>
    <mergeCell ref="BE6:BE7"/>
    <mergeCell ref="AQ6:AQ7"/>
    <mergeCell ref="AR6:AR7"/>
    <mergeCell ref="AS6:AS7"/>
    <mergeCell ref="AT6:AT7"/>
    <mergeCell ref="AY6:AY7"/>
    <mergeCell ref="AZ6:AZ7"/>
    <mergeCell ref="W6:AD6"/>
    <mergeCell ref="AE6:AL6"/>
    <mergeCell ref="AM6:AM7"/>
    <mergeCell ref="AN6:AN7"/>
    <mergeCell ref="AO6:AO7"/>
    <mergeCell ref="BX3:BX7"/>
    <mergeCell ref="AY4:BW4"/>
    <mergeCell ref="F5:M5"/>
    <mergeCell ref="V5:AD5"/>
    <mergeCell ref="AE5:AL5"/>
    <mergeCell ref="AM5:AT5"/>
    <mergeCell ref="AY5:BF5"/>
    <mergeCell ref="BG5:BW5"/>
    <mergeCell ref="F6:F7"/>
    <mergeCell ref="G6:G7"/>
    <mergeCell ref="BG6:BG7"/>
    <mergeCell ref="BH6:BO6"/>
    <mergeCell ref="BP6:BW6"/>
    <mergeCell ref="BF6:BF7"/>
    <mergeCell ref="A1:V1"/>
    <mergeCell ref="AU1:BJ1"/>
    <mergeCell ref="AR2:AT2"/>
    <mergeCell ref="A3:C7"/>
    <mergeCell ref="E3:E7"/>
    <mergeCell ref="U3:V3"/>
    <mergeCell ref="AC3:AD3"/>
    <mergeCell ref="AU3:AW7"/>
    <mergeCell ref="H6:H7"/>
    <mergeCell ref="I6:I7"/>
    <mergeCell ref="AP6:AP7"/>
    <mergeCell ref="J6:J7"/>
    <mergeCell ref="K6:K7"/>
    <mergeCell ref="L6:L7"/>
    <mergeCell ref="M6:M7"/>
    <mergeCell ref="O6:V6"/>
    <mergeCell ref="N5:N7"/>
    <mergeCell ref="BI3:BJ3"/>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46"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view="pageBreakPreview" topLeftCell="A30" zoomScaleNormal="50" zoomScaleSheetLayoutView="100" workbookViewId="0">
      <selection activeCell="E33" sqref="E33"/>
    </sheetView>
  </sheetViews>
  <sheetFormatPr defaultColWidth="9.140625" defaultRowHeight="15.75"/>
  <cols>
    <col min="1" max="1" width="2.28515625" style="376" customWidth="1"/>
    <col min="2" max="2" width="18.7109375" style="376" customWidth="1"/>
    <col min="3" max="3" width="2.28515625" style="376" customWidth="1"/>
    <col min="4" max="4" width="1.7109375" style="377" customWidth="1"/>
    <col min="5" max="5" width="22.7109375" style="975" customWidth="1"/>
    <col min="6" max="6" width="4.28515625" style="975" customWidth="1"/>
    <col min="7" max="7" width="22.7109375" style="975" customWidth="1"/>
    <col min="8" max="8" width="4.28515625" style="975" customWidth="1"/>
    <col min="9" max="9" width="22.7109375" style="975" customWidth="1"/>
    <col min="10" max="10" width="4.28515625" style="975" customWidth="1"/>
    <col min="11" max="11" width="9.140625" style="975"/>
    <col min="12" max="12" width="12.85546875" style="975" bestFit="1" customWidth="1"/>
    <col min="13" max="13" width="9.7109375" style="975" customWidth="1"/>
    <col min="14" max="14" width="9.85546875" style="975" customWidth="1"/>
    <col min="15" max="16384" width="9.140625" style="975"/>
  </cols>
  <sheetData>
    <row r="1" spans="1:17" s="1281" customFormat="1" ht="35.1" customHeight="1">
      <c r="A1" s="1279" t="s">
        <v>1514</v>
      </c>
      <c r="B1" s="1280"/>
      <c r="C1" s="1280"/>
      <c r="D1" s="1280"/>
      <c r="E1" s="1280"/>
      <c r="F1" s="1280"/>
      <c r="G1" s="1280"/>
      <c r="H1" s="1280"/>
      <c r="I1" s="1280"/>
      <c r="J1" s="1280"/>
    </row>
    <row r="2" spans="1:17" ht="15" customHeight="1" thickBot="1">
      <c r="A2" s="975"/>
      <c r="B2" s="381"/>
      <c r="C2" s="356"/>
      <c r="D2" s="357"/>
      <c r="E2" s="974"/>
      <c r="F2" s="974"/>
      <c r="G2" s="974"/>
      <c r="H2" s="974"/>
      <c r="I2" s="974"/>
      <c r="J2" s="382" t="s">
        <v>531</v>
      </c>
    </row>
    <row r="3" spans="1:17" ht="20.100000000000001" customHeight="1">
      <c r="A3" s="2995" t="s">
        <v>10</v>
      </c>
      <c r="B3" s="2995"/>
      <c r="C3" s="2995"/>
      <c r="D3" s="1191"/>
      <c r="E3" s="3136" t="s">
        <v>49</v>
      </c>
      <c r="F3" s="3137"/>
      <c r="G3" s="3136" t="s">
        <v>362</v>
      </c>
      <c r="H3" s="3137"/>
      <c r="I3" s="3136" t="s">
        <v>122</v>
      </c>
      <c r="J3" s="2807"/>
      <c r="Q3" s="359"/>
    </row>
    <row r="4" spans="1:17" ht="20.100000000000001" customHeight="1">
      <c r="A4" s="2996"/>
      <c r="B4" s="2996"/>
      <c r="C4" s="2996"/>
      <c r="D4" s="1191"/>
      <c r="E4" s="3138"/>
      <c r="F4" s="3139"/>
      <c r="G4" s="3138"/>
      <c r="H4" s="3139"/>
      <c r="I4" s="3138"/>
      <c r="J4" s="2808"/>
    </row>
    <row r="5" spans="1:17" ht="20.100000000000001" customHeight="1">
      <c r="A5" s="2997"/>
      <c r="B5" s="2997"/>
      <c r="C5" s="2997"/>
      <c r="D5" s="1178"/>
      <c r="E5" s="2986"/>
      <c r="F5" s="2990"/>
      <c r="G5" s="2986"/>
      <c r="H5" s="2990"/>
      <c r="I5" s="2986"/>
      <c r="J5" s="2809"/>
    </row>
    <row r="6" spans="1:17" s="361" customFormat="1" ht="24.6" hidden="1" customHeight="1">
      <c r="A6" s="2949" t="s">
        <v>796</v>
      </c>
      <c r="B6" s="2949"/>
      <c r="C6" s="2949"/>
      <c r="D6" s="18"/>
      <c r="E6" s="360">
        <v>129991458</v>
      </c>
      <c r="F6" s="383"/>
      <c r="G6" s="383">
        <v>105258817</v>
      </c>
      <c r="H6" s="383"/>
      <c r="I6" s="383">
        <v>24732641</v>
      </c>
    </row>
    <row r="7" spans="1:17" s="361" customFormat="1" ht="24.6" hidden="1" customHeight="1">
      <c r="A7" s="2948" t="s">
        <v>793</v>
      </c>
      <c r="B7" s="2948"/>
      <c r="C7" s="2948"/>
      <c r="D7" s="18"/>
      <c r="E7" s="362">
        <v>118393561.99816777</v>
      </c>
      <c r="F7" s="328"/>
      <c r="G7" s="328">
        <v>95398874.19872877</v>
      </c>
      <c r="H7" s="328"/>
      <c r="I7" s="328">
        <v>22994687.799438879</v>
      </c>
    </row>
    <row r="8" spans="1:17" s="361" customFormat="1" ht="24.6" hidden="1" customHeight="1">
      <c r="A8" s="2948" t="s">
        <v>1087</v>
      </c>
      <c r="B8" s="2948"/>
      <c r="C8" s="2948"/>
      <c r="D8" s="18"/>
      <c r="E8" s="362">
        <v>90204965.037000105</v>
      </c>
      <c r="F8" s="328"/>
      <c r="G8" s="328">
        <v>70638374.57499966</v>
      </c>
      <c r="H8" s="328"/>
      <c r="I8" s="328">
        <v>19566590.462000091</v>
      </c>
    </row>
    <row r="9" spans="1:17" s="361" customFormat="1" ht="19.5" hidden="1" customHeight="1">
      <c r="A9" s="2948" t="s">
        <v>1088</v>
      </c>
      <c r="B9" s="2948"/>
      <c r="C9" s="2948"/>
      <c r="D9" s="18"/>
      <c r="E9" s="362">
        <v>91350274.64845255</v>
      </c>
      <c r="F9" s="328"/>
      <c r="G9" s="328">
        <v>67969049.190299273</v>
      </c>
      <c r="H9" s="328"/>
      <c r="I9" s="328">
        <v>23381225.458153117</v>
      </c>
    </row>
    <row r="10" spans="1:17" s="361" customFormat="1" ht="19.5" hidden="1" customHeight="1">
      <c r="A10" s="2948" t="s">
        <v>1089</v>
      </c>
      <c r="B10" s="2948"/>
      <c r="C10" s="2948"/>
      <c r="D10" s="18"/>
      <c r="E10" s="362">
        <v>100773783.08861336</v>
      </c>
      <c r="F10" s="328"/>
      <c r="G10" s="328">
        <v>77367533.54695791</v>
      </c>
      <c r="H10" s="328"/>
      <c r="I10" s="328">
        <v>23406249.541655455</v>
      </c>
    </row>
    <row r="11" spans="1:17" s="365" customFormat="1" ht="19.5" hidden="1" customHeight="1">
      <c r="A11" s="2641" t="s">
        <v>1090</v>
      </c>
      <c r="B11" s="2641"/>
      <c r="C11" s="2641"/>
      <c r="D11" s="2"/>
      <c r="E11" s="364">
        <v>104616357.15462527</v>
      </c>
      <c r="F11" s="283"/>
      <c r="G11" s="50">
        <v>82504221.960096911</v>
      </c>
      <c r="H11" s="50"/>
      <c r="I11" s="50">
        <v>22112135.194528367</v>
      </c>
    </row>
    <row r="12" spans="1:17" s="361" customFormat="1" ht="19.5" hidden="1" customHeight="1">
      <c r="A12" s="2948" t="s">
        <v>1091</v>
      </c>
      <c r="B12" s="2948"/>
      <c r="C12" s="2948"/>
      <c r="D12" s="18"/>
      <c r="E12" s="362">
        <v>100988053.15670443</v>
      </c>
      <c r="F12" s="328"/>
      <c r="G12" s="50">
        <v>78056508.787830189</v>
      </c>
      <c r="H12" s="328"/>
      <c r="I12" s="50">
        <v>22931544.368874259</v>
      </c>
    </row>
    <row r="13" spans="1:17" s="361" customFormat="1" ht="18" hidden="1" customHeight="1">
      <c r="A13" s="2948" t="s">
        <v>1092</v>
      </c>
      <c r="B13" s="2948"/>
      <c r="C13" s="2948"/>
      <c r="D13" s="18"/>
      <c r="E13" s="362">
        <v>100995805.8924465</v>
      </c>
      <c r="F13" s="393"/>
      <c r="G13" s="50">
        <v>77284127.118604407</v>
      </c>
      <c r="H13" s="393"/>
      <c r="I13" s="50">
        <v>23711678.7738421</v>
      </c>
    </row>
    <row r="14" spans="1:17" s="361" customFormat="1" ht="18" hidden="1" customHeight="1">
      <c r="A14" s="2641" t="s">
        <v>1093</v>
      </c>
      <c r="B14" s="2641"/>
      <c r="C14" s="2641"/>
      <c r="D14" s="18"/>
      <c r="E14" s="362">
        <v>91708987.744631439</v>
      </c>
      <c r="F14" s="328"/>
      <c r="G14" s="50">
        <v>66949770.766271278</v>
      </c>
      <c r="H14" s="328"/>
      <c r="I14" s="50">
        <v>24759216.978360169</v>
      </c>
    </row>
    <row r="15" spans="1:17" s="361" customFormat="1" ht="18" hidden="1" customHeight="1">
      <c r="A15" s="2948" t="s">
        <v>1094</v>
      </c>
      <c r="B15" s="2948"/>
      <c r="C15" s="2948"/>
      <c r="D15" s="18"/>
      <c r="E15" s="362">
        <v>83099466.536731362</v>
      </c>
      <c r="F15" s="328"/>
      <c r="G15" s="328">
        <v>60634861.372655563</v>
      </c>
      <c r="H15" s="328"/>
      <c r="I15" s="328">
        <v>22464605.164075799</v>
      </c>
    </row>
    <row r="16" spans="1:17" s="361" customFormat="1" ht="15" hidden="1" customHeight="1">
      <c r="A16" s="2641" t="s">
        <v>1280</v>
      </c>
      <c r="B16" s="2641"/>
      <c r="C16" s="2641"/>
      <c r="D16" s="18"/>
      <c r="E16" s="362">
        <v>85250071.846333385</v>
      </c>
      <c r="F16" s="328"/>
      <c r="G16" s="328">
        <v>62693880.690241016</v>
      </c>
      <c r="H16" s="328"/>
      <c r="I16" s="328">
        <v>22556191.156092446</v>
      </c>
    </row>
    <row r="17" spans="1:16" s="361" customFormat="1" ht="16.5" hidden="1" customHeight="1">
      <c r="A17" s="3103" t="s">
        <v>1050</v>
      </c>
      <c r="B17" s="3103"/>
      <c r="C17" s="3103"/>
      <c r="D17" s="18"/>
      <c r="E17" s="474">
        <v>6698070.0509349806</v>
      </c>
      <c r="F17" s="475"/>
      <c r="G17" s="476">
        <v>4910125.0430121087</v>
      </c>
      <c r="H17" s="476"/>
      <c r="I17" s="476">
        <v>1787945.0079228687</v>
      </c>
      <c r="J17" s="328"/>
      <c r="K17" s="328"/>
      <c r="L17" s="328"/>
      <c r="M17" s="328"/>
    </row>
    <row r="18" spans="1:16" s="361" customFormat="1" ht="16.5" hidden="1" customHeight="1">
      <c r="A18" s="3103" t="s">
        <v>1051</v>
      </c>
      <c r="B18" s="3103"/>
      <c r="C18" s="3103"/>
      <c r="D18" s="18"/>
      <c r="E18" s="474">
        <v>6540541.8101217076</v>
      </c>
      <c r="F18" s="476"/>
      <c r="G18" s="476">
        <v>4811458.786175698</v>
      </c>
      <c r="H18" s="476"/>
      <c r="I18" s="476">
        <v>1729083.0239460042</v>
      </c>
      <c r="J18" s="328"/>
      <c r="K18" s="328"/>
      <c r="L18" s="328"/>
      <c r="M18" s="328"/>
    </row>
    <row r="19" spans="1:16" s="361" customFormat="1" ht="18.75" hidden="1" customHeight="1">
      <c r="A19" s="3103" t="s">
        <v>1145</v>
      </c>
      <c r="B19" s="3103"/>
      <c r="C19" s="3103"/>
      <c r="D19" s="18"/>
      <c r="E19" s="474">
        <v>6259954.0290331859</v>
      </c>
      <c r="F19" s="476"/>
      <c r="G19" s="476">
        <v>4613387.0277209803</v>
      </c>
      <c r="H19" s="476"/>
      <c r="I19" s="476">
        <v>1646567.00131221</v>
      </c>
      <c r="J19" s="328"/>
      <c r="K19" s="328"/>
      <c r="L19" s="328"/>
      <c r="M19" s="328"/>
    </row>
    <row r="20" spans="1:16" s="361" customFormat="1" ht="18" hidden="1" customHeight="1">
      <c r="A20" s="3103" t="s">
        <v>1053</v>
      </c>
      <c r="B20" s="3103"/>
      <c r="C20" s="3103"/>
      <c r="D20" s="18"/>
      <c r="E20" s="474">
        <v>5752775.2306968234</v>
      </c>
      <c r="F20" s="476"/>
      <c r="G20" s="476">
        <v>4206994.3103250554</v>
      </c>
      <c r="H20" s="476"/>
      <c r="I20" s="476">
        <v>1545780.9203717569</v>
      </c>
      <c r="J20" s="328"/>
      <c r="K20" s="328"/>
      <c r="L20" s="328"/>
      <c r="M20" s="328"/>
    </row>
    <row r="21" spans="1:16" s="361" customFormat="1" ht="18" hidden="1" customHeight="1">
      <c r="A21" s="3103" t="s">
        <v>1054</v>
      </c>
      <c r="B21" s="3103"/>
      <c r="C21" s="3103"/>
      <c r="D21" s="309"/>
      <c r="E21" s="474">
        <v>6113501.9775059745</v>
      </c>
      <c r="F21" s="476"/>
      <c r="G21" s="476">
        <v>4471807.5374186626</v>
      </c>
      <c r="H21" s="476"/>
      <c r="I21" s="476">
        <v>1641694.440087311</v>
      </c>
      <c r="J21" s="328"/>
      <c r="K21" s="328"/>
      <c r="L21" s="328"/>
      <c r="M21" s="328"/>
    </row>
    <row r="22" spans="1:16" s="361" customFormat="1" ht="18" hidden="1" customHeight="1">
      <c r="A22" s="2618" t="s">
        <v>1055</v>
      </c>
      <c r="B22" s="2619"/>
      <c r="C22" s="2619"/>
      <c r="D22" s="2620"/>
      <c r="E22" s="371">
        <v>6134.1181102373002</v>
      </c>
      <c r="F22" s="372"/>
      <c r="G22" s="372">
        <v>4530.2441227941799</v>
      </c>
      <c r="H22" s="372"/>
      <c r="I22" s="372">
        <v>1603.8739874431178</v>
      </c>
      <c r="J22" s="328"/>
      <c r="K22" s="328"/>
      <c r="L22" s="328"/>
      <c r="M22" s="328"/>
      <c r="N22" s="328"/>
      <c r="O22" s="328"/>
    </row>
    <row r="23" spans="1:16" s="361" customFormat="1" ht="18" hidden="1" customHeight="1">
      <c r="A23" s="2618" t="s">
        <v>1001</v>
      </c>
      <c r="B23" s="2619"/>
      <c r="C23" s="2619"/>
      <c r="D23" s="2620"/>
      <c r="E23" s="371">
        <v>5276.4094781992389</v>
      </c>
      <c r="F23" s="372"/>
      <c r="G23" s="1186" t="s">
        <v>450</v>
      </c>
      <c r="H23" s="1186"/>
      <c r="I23" s="1186" t="s">
        <v>450</v>
      </c>
      <c r="J23" s="328"/>
      <c r="K23" s="328"/>
      <c r="L23" s="393"/>
      <c r="M23" s="393"/>
      <c r="N23" s="393"/>
      <c r="O23" s="393"/>
    </row>
    <row r="24" spans="1:16" s="361" customFormat="1" ht="18" customHeight="1">
      <c r="A24" s="2618" t="s">
        <v>1002</v>
      </c>
      <c r="B24" s="2619"/>
      <c r="C24" s="2619"/>
      <c r="D24" s="2620"/>
      <c r="E24" s="371">
        <v>5954.0012618598612</v>
      </c>
      <c r="F24" s="372"/>
      <c r="G24" s="372">
        <v>4288.9581596180642</v>
      </c>
      <c r="H24" s="372"/>
      <c r="I24" s="372">
        <v>1665.0431022418027</v>
      </c>
      <c r="J24" s="328"/>
      <c r="K24" s="328"/>
      <c r="L24" s="328"/>
      <c r="M24" s="328"/>
      <c r="N24" s="328"/>
      <c r="O24" s="328"/>
    </row>
    <row r="25" spans="1:16" s="361" customFormat="1" ht="18" customHeight="1">
      <c r="A25" s="2618" t="s">
        <v>1003</v>
      </c>
      <c r="B25" s="2619"/>
      <c r="C25" s="2619"/>
      <c r="D25" s="2620"/>
      <c r="E25" s="371">
        <v>6366.9164051820326</v>
      </c>
      <c r="F25" s="372"/>
      <c r="G25" s="372">
        <v>4485.8600602269225</v>
      </c>
      <c r="H25" s="372"/>
      <c r="I25" s="372">
        <v>1881.0563449551073</v>
      </c>
      <c r="J25" s="328"/>
      <c r="K25" s="328"/>
      <c r="L25" s="328"/>
      <c r="M25" s="328"/>
      <c r="N25" s="328"/>
      <c r="O25" s="328"/>
    </row>
    <row r="26" spans="1:16" s="361" customFormat="1" ht="18" customHeight="1">
      <c r="A26" s="2618" t="s">
        <v>1004</v>
      </c>
      <c r="B26" s="2619"/>
      <c r="C26" s="2619"/>
      <c r="D26" s="2620"/>
      <c r="E26" s="371">
        <v>7235.1611961234894</v>
      </c>
      <c r="F26" s="372"/>
      <c r="G26" s="372">
        <v>5219.9432034120618</v>
      </c>
      <c r="H26" s="372"/>
      <c r="I26" s="372">
        <v>2015.2179927114196</v>
      </c>
      <c r="J26" s="328"/>
      <c r="K26" s="328"/>
      <c r="L26" s="328"/>
      <c r="M26" s="328"/>
      <c r="N26" s="328"/>
      <c r="O26" s="328"/>
    </row>
    <row r="27" spans="1:16" s="361" customFormat="1" ht="18" customHeight="1">
      <c r="A27" s="2618" t="s">
        <v>1005</v>
      </c>
      <c r="B27" s="2619"/>
      <c r="C27" s="2619"/>
      <c r="D27" s="2620"/>
      <c r="E27" s="371">
        <v>7545.2527669907195</v>
      </c>
      <c r="F27" s="372"/>
      <c r="G27" s="372">
        <v>5353.97154792317</v>
      </c>
      <c r="H27" s="372"/>
      <c r="I27" s="372">
        <v>2191.2812190675518</v>
      </c>
      <c r="J27" s="328"/>
      <c r="K27" s="328"/>
      <c r="L27" s="328"/>
      <c r="M27" s="328"/>
      <c r="N27" s="328"/>
      <c r="O27" s="328"/>
    </row>
    <row r="28" spans="1:16" s="361" customFormat="1" ht="18" customHeight="1">
      <c r="A28" s="2618" t="s">
        <v>1513</v>
      </c>
      <c r="B28" s="2619"/>
      <c r="C28" s="2619"/>
      <c r="D28" s="2620"/>
      <c r="E28" s="371">
        <f>G28+I28</f>
        <v>9657.7744973960835</v>
      </c>
      <c r="F28" s="372"/>
      <c r="G28" s="372">
        <f>'31.'!AS32</f>
        <v>7057.023676796437</v>
      </c>
      <c r="H28" s="372"/>
      <c r="I28" s="372">
        <f>'31.'!AT32</f>
        <v>2600.7508205996473</v>
      </c>
      <c r="J28" s="328"/>
      <c r="K28" s="328"/>
      <c r="L28" s="328"/>
      <c r="M28" s="328"/>
      <c r="N28" s="328"/>
      <c r="O28" s="328"/>
    </row>
    <row r="29" spans="1:16" ht="18" customHeight="1">
      <c r="A29" s="2948" t="s">
        <v>43</v>
      </c>
      <c r="B29" s="2948"/>
      <c r="C29" s="2948"/>
      <c r="D29" s="18"/>
      <c r="E29" s="1036"/>
      <c r="F29" s="1038"/>
      <c r="G29" s="956"/>
      <c r="H29" s="956"/>
      <c r="I29" s="956"/>
      <c r="J29" s="908"/>
      <c r="K29" s="908"/>
      <c r="L29" s="1039"/>
      <c r="M29" s="908"/>
      <c r="P29" s="361"/>
    </row>
    <row r="30" spans="1:16" ht="18" customHeight="1">
      <c r="A30" s="378"/>
      <c r="B30" s="378" t="s">
        <v>44</v>
      </c>
      <c r="C30" s="378"/>
      <c r="D30" s="1040"/>
      <c r="E30" s="1036">
        <f t="shared" ref="E30:E59" si="0">G30+I30</f>
        <v>13028.081208867437</v>
      </c>
      <c r="F30" s="1038"/>
      <c r="G30" s="956">
        <f>'31.'!AS30</f>
        <v>9558.0788903853827</v>
      </c>
      <c r="H30" s="956"/>
      <c r="I30" s="956">
        <f>'31.'!AT30</f>
        <v>3470.0023184820548</v>
      </c>
      <c r="J30" s="908"/>
      <c r="K30" s="328"/>
      <c r="L30" s="328"/>
      <c r="M30" s="328"/>
      <c r="N30" s="328"/>
      <c r="O30" s="328"/>
      <c r="P30" s="361"/>
    </row>
    <row r="31" spans="1:16" ht="18" customHeight="1">
      <c r="A31" s="378"/>
      <c r="B31" s="378" t="s">
        <v>12</v>
      </c>
      <c r="C31" s="378"/>
      <c r="D31" s="1040"/>
      <c r="E31" s="1036">
        <f t="shared" si="0"/>
        <v>1010.1941150260182</v>
      </c>
      <c r="F31" s="1038"/>
      <c r="G31" s="956">
        <f>'31.'!AS31</f>
        <v>639.7810185417195</v>
      </c>
      <c r="H31" s="956"/>
      <c r="I31" s="956">
        <f>'31.'!AT31</f>
        <v>370.41309648429871</v>
      </c>
      <c r="J31" s="908"/>
      <c r="K31" s="328"/>
      <c r="L31" s="328"/>
      <c r="M31" s="328"/>
      <c r="N31" s="328"/>
      <c r="O31" s="328"/>
      <c r="P31" s="361"/>
    </row>
    <row r="32" spans="1:16" ht="18" customHeight="1">
      <c r="A32" s="2948" t="s">
        <v>13</v>
      </c>
      <c r="B32" s="2948"/>
      <c r="C32" s="2948"/>
      <c r="D32" s="18"/>
      <c r="E32" s="1036"/>
      <c r="F32" s="1038"/>
      <c r="G32" s="1038"/>
      <c r="H32" s="963"/>
      <c r="I32" s="1038"/>
      <c r="J32" s="908"/>
      <c r="K32" s="908"/>
      <c r="L32" s="1039"/>
      <c r="M32" s="908"/>
      <c r="P32" s="361"/>
    </row>
    <row r="33" spans="1:16" ht="18" customHeight="1">
      <c r="A33" s="378"/>
      <c r="B33" s="1137" t="s">
        <v>52</v>
      </c>
      <c r="C33" s="378"/>
      <c r="D33" s="1040"/>
      <c r="E33" s="1036">
        <f t="shared" si="0"/>
        <v>40101.13813009936</v>
      </c>
      <c r="F33" s="1038"/>
      <c r="G33" s="956">
        <f>'31.'!AS33</f>
        <v>30908.017362205843</v>
      </c>
      <c r="H33" s="956"/>
      <c r="I33" s="956">
        <f>'31.'!AT33</f>
        <v>9193.120767893517</v>
      </c>
      <c r="J33" s="908"/>
      <c r="K33" s="328"/>
      <c r="L33" s="328"/>
      <c r="M33" s="328"/>
      <c r="N33" s="328"/>
      <c r="O33" s="328"/>
      <c r="P33" s="361"/>
    </row>
    <row r="34" spans="1:16" ht="18" customHeight="1">
      <c r="A34" s="378"/>
      <c r="B34" s="1137" t="s">
        <v>53</v>
      </c>
      <c r="C34" s="378"/>
      <c r="D34" s="1040"/>
      <c r="E34" s="1036">
        <f t="shared" si="0"/>
        <v>7687.4352418777207</v>
      </c>
      <c r="F34" s="1038"/>
      <c r="G34" s="956">
        <f>'31.'!AS34</f>
        <v>5217.5654518729871</v>
      </c>
      <c r="H34" s="956"/>
      <c r="I34" s="956">
        <f>'31.'!AT34</f>
        <v>2469.8697900047337</v>
      </c>
      <c r="J34" s="908"/>
      <c r="K34" s="328"/>
      <c r="L34" s="328"/>
      <c r="M34" s="328"/>
      <c r="N34" s="328"/>
      <c r="O34" s="328"/>
      <c r="P34" s="361"/>
    </row>
    <row r="35" spans="1:16" ht="18" customHeight="1">
      <c r="A35" s="378"/>
      <c r="B35" s="1137" t="s">
        <v>54</v>
      </c>
      <c r="C35" s="378"/>
      <c r="D35" s="1040"/>
      <c r="E35" s="1036">
        <f t="shared" si="0"/>
        <v>2961.5045143473317</v>
      </c>
      <c r="F35" s="1038"/>
      <c r="G35" s="956">
        <f>'31.'!AS35</f>
        <v>1770.2672208511185</v>
      </c>
      <c r="H35" s="956"/>
      <c r="I35" s="956">
        <f>'31.'!AT35</f>
        <v>1191.2372934962134</v>
      </c>
      <c r="J35" s="908"/>
      <c r="K35" s="328"/>
      <c r="L35" s="328"/>
      <c r="M35" s="328"/>
      <c r="N35" s="328"/>
      <c r="O35" s="328"/>
      <c r="P35" s="361"/>
    </row>
    <row r="36" spans="1:16" ht="18" customHeight="1">
      <c r="A36" s="378"/>
      <c r="B36" s="1137" t="s">
        <v>254</v>
      </c>
      <c r="C36" s="378"/>
      <c r="D36" s="1040"/>
      <c r="E36" s="1036">
        <f t="shared" si="0"/>
        <v>1075.7187907568655</v>
      </c>
      <c r="F36" s="1038"/>
      <c r="G36" s="956">
        <f>'31.'!AS36</f>
        <v>678.00780639237519</v>
      </c>
      <c r="H36" s="956"/>
      <c r="I36" s="956">
        <f>'31.'!AT36</f>
        <v>397.71098436449017</v>
      </c>
      <c r="J36" s="908"/>
      <c r="K36" s="328"/>
      <c r="L36" s="328"/>
      <c r="M36" s="328"/>
      <c r="N36" s="328"/>
      <c r="O36" s="328"/>
      <c r="P36" s="361"/>
    </row>
    <row r="37" spans="1:16" ht="13.5" customHeight="1">
      <c r="A37" s="378"/>
      <c r="B37" s="1137" t="s">
        <v>253</v>
      </c>
      <c r="C37" s="378"/>
      <c r="D37" s="1040"/>
      <c r="E37" s="1036">
        <f t="shared" si="0"/>
        <v>30317.659478458048</v>
      </c>
      <c r="F37" s="1038"/>
      <c r="G37" s="956">
        <f>'31.'!AS37</f>
        <v>19825.952979591835</v>
      </c>
      <c r="H37" s="956"/>
      <c r="I37" s="956">
        <f>'31.'!AT37</f>
        <v>10491.706498866213</v>
      </c>
      <c r="J37" s="908"/>
      <c r="K37" s="328"/>
      <c r="L37" s="328"/>
      <c r="M37" s="328"/>
      <c r="N37" s="328"/>
      <c r="O37" s="328"/>
      <c r="P37" s="361"/>
    </row>
    <row r="38" spans="1:16" ht="18" customHeight="1">
      <c r="A38" s="2948" t="s">
        <v>14</v>
      </c>
      <c r="B38" s="2948"/>
      <c r="C38" s="2948"/>
      <c r="D38" s="18"/>
      <c r="E38" s="1036"/>
      <c r="F38" s="1038"/>
      <c r="G38" s="956"/>
      <c r="H38" s="956"/>
      <c r="I38" s="956"/>
      <c r="J38" s="908"/>
      <c r="K38" s="1039"/>
      <c r="L38" s="908"/>
      <c r="O38" s="361"/>
    </row>
    <row r="39" spans="1:16" ht="18" customHeight="1">
      <c r="A39" s="2639" t="s">
        <v>45</v>
      </c>
      <c r="B39" s="2639"/>
      <c r="C39" s="379"/>
      <c r="D39" s="18"/>
      <c r="E39" s="1036">
        <f t="shared" si="0"/>
        <v>9822.2058706949683</v>
      </c>
      <c r="F39" s="1038"/>
      <c r="G39" s="956">
        <f>'31.'!AS38</f>
        <v>7177.900884930039</v>
      </c>
      <c r="H39" s="956"/>
      <c r="I39" s="956">
        <f>'31.'!AT38</f>
        <v>2644.3049857649289</v>
      </c>
      <c r="J39" s="908"/>
      <c r="K39" s="328"/>
      <c r="L39" s="328"/>
      <c r="M39" s="328"/>
      <c r="N39" s="328"/>
      <c r="O39" s="328"/>
      <c r="P39" s="361"/>
    </row>
    <row r="40" spans="1:16" ht="18" customHeight="1">
      <c r="A40" s="7"/>
      <c r="B40" s="1137" t="s">
        <v>15</v>
      </c>
      <c r="C40" s="380"/>
      <c r="D40" s="18"/>
      <c r="E40" s="1036">
        <f t="shared" si="0"/>
        <v>16866.446453456625</v>
      </c>
      <c r="F40" s="1038"/>
      <c r="G40" s="956">
        <f>'31.'!AS51</f>
        <v>12097.095792580689</v>
      </c>
      <c r="H40" s="956"/>
      <c r="I40" s="956">
        <f>'31.'!AT51</f>
        <v>4769.3506608759371</v>
      </c>
      <c r="J40" s="908"/>
      <c r="K40" s="328"/>
      <c r="L40" s="328"/>
      <c r="M40" s="328"/>
      <c r="N40" s="328"/>
      <c r="O40" s="328"/>
      <c r="P40" s="361"/>
    </row>
    <row r="41" spans="1:16" ht="18" customHeight="1">
      <c r="A41" s="813"/>
      <c r="B41" s="813" t="s">
        <v>1006</v>
      </c>
      <c r="C41" s="990"/>
      <c r="D41" s="1040"/>
      <c r="E41" s="1036">
        <f t="shared" si="0"/>
        <v>16481.832972163684</v>
      </c>
      <c r="F41" s="1038"/>
      <c r="G41" s="956">
        <f>'31.'!AS40</f>
        <v>12109.007040863051</v>
      </c>
      <c r="H41" s="956"/>
      <c r="I41" s="956">
        <f>'31.'!AT40</f>
        <v>4372.825931300632</v>
      </c>
      <c r="J41" s="908"/>
      <c r="K41" s="328"/>
      <c r="L41" s="328"/>
      <c r="M41" s="328"/>
      <c r="N41" s="328"/>
      <c r="O41" s="328"/>
      <c r="P41" s="361"/>
    </row>
    <row r="42" spans="1:16" ht="18" customHeight="1">
      <c r="A42" s="813"/>
      <c r="B42" s="813" t="s">
        <v>1007</v>
      </c>
      <c r="C42" s="990"/>
      <c r="D42" s="1040"/>
      <c r="E42" s="1036">
        <f t="shared" si="0"/>
        <v>42807.362352750242</v>
      </c>
      <c r="F42" s="1038"/>
      <c r="G42" s="956">
        <f>'31.'!AS41</f>
        <v>30678.920578677786</v>
      </c>
      <c r="H42" s="956"/>
      <c r="I42" s="956">
        <f>'31.'!AT41</f>
        <v>12128.441774072457</v>
      </c>
      <c r="J42" s="908"/>
      <c r="K42" s="328"/>
      <c r="L42" s="328"/>
      <c r="M42" s="328"/>
      <c r="N42" s="328"/>
      <c r="O42" s="328"/>
      <c r="P42" s="361"/>
    </row>
    <row r="43" spans="1:16" ht="18" customHeight="1">
      <c r="A43" s="813"/>
      <c r="B43" s="813" t="s">
        <v>1008</v>
      </c>
      <c r="C43" s="990"/>
      <c r="D43" s="1040"/>
      <c r="E43" s="1036">
        <f t="shared" si="0"/>
        <v>8022.0958336596086</v>
      </c>
      <c r="F43" s="1038"/>
      <c r="G43" s="956">
        <f>'31.'!AS42</f>
        <v>5542.4325720808492</v>
      </c>
      <c r="H43" s="956"/>
      <c r="I43" s="956">
        <f>'31.'!AT42</f>
        <v>2479.6632615787594</v>
      </c>
      <c r="J43" s="908"/>
      <c r="K43" s="328"/>
      <c r="L43" s="328"/>
      <c r="M43" s="328"/>
      <c r="N43" s="328"/>
      <c r="O43" s="328"/>
      <c r="P43" s="361"/>
    </row>
    <row r="44" spans="1:16" ht="18" customHeight="1">
      <c r="A44" s="813"/>
      <c r="B44" s="813" t="s">
        <v>1009</v>
      </c>
      <c r="C44" s="990"/>
      <c r="D44" s="1040"/>
      <c r="E44" s="1036">
        <f t="shared" si="0"/>
        <v>4764.0120042346243</v>
      </c>
      <c r="F44" s="1038"/>
      <c r="G44" s="956">
        <f>'31.'!AS43</f>
        <v>3319.0097696591429</v>
      </c>
      <c r="H44" s="956"/>
      <c r="I44" s="956">
        <f>'31.'!AT43</f>
        <v>1445.0022345754812</v>
      </c>
      <c r="J44" s="908"/>
      <c r="K44" s="328"/>
      <c r="L44" s="328"/>
      <c r="M44" s="328"/>
      <c r="N44" s="328"/>
      <c r="O44" s="328"/>
      <c r="P44" s="361"/>
    </row>
    <row r="45" spans="1:16" ht="18" customHeight="1">
      <c r="A45" s="813"/>
      <c r="B45" s="1137" t="s">
        <v>17</v>
      </c>
      <c r="C45" s="990"/>
      <c r="D45" s="1040"/>
      <c r="E45" s="1036">
        <f t="shared" si="0"/>
        <v>5623.3734626310124</v>
      </c>
      <c r="F45" s="1038"/>
      <c r="G45" s="956">
        <f>'31.'!AS52</f>
        <v>4053.3643925017368</v>
      </c>
      <c r="H45" s="956"/>
      <c r="I45" s="956">
        <f>'31.'!AT52</f>
        <v>1570.0090701292754</v>
      </c>
      <c r="J45" s="908"/>
      <c r="K45" s="328"/>
      <c r="L45" s="328"/>
      <c r="M45" s="328"/>
      <c r="N45" s="328"/>
      <c r="O45" s="328"/>
      <c r="P45" s="361"/>
    </row>
    <row r="46" spans="1:16" ht="18" customHeight="1">
      <c r="A46" s="813"/>
      <c r="B46" s="813" t="s">
        <v>1010</v>
      </c>
      <c r="C46" s="990"/>
      <c r="D46" s="1040"/>
      <c r="E46" s="1036">
        <f t="shared" si="0"/>
        <v>8737.4666801397088</v>
      </c>
      <c r="F46" s="1038"/>
      <c r="G46" s="956">
        <f>'31.'!AS44</f>
        <v>6319.3561642526311</v>
      </c>
      <c r="H46" s="956"/>
      <c r="I46" s="956">
        <f>'31.'!AT44</f>
        <v>2418.1105158870773</v>
      </c>
      <c r="J46" s="908"/>
      <c r="K46" s="328"/>
      <c r="L46" s="328"/>
      <c r="M46" s="328"/>
      <c r="N46" s="328"/>
      <c r="O46" s="328"/>
      <c r="P46" s="361"/>
    </row>
    <row r="47" spans="1:16" ht="18" customHeight="1">
      <c r="A47" s="813"/>
      <c r="B47" s="813" t="s">
        <v>1011</v>
      </c>
      <c r="C47" s="990"/>
      <c r="D47" s="1040"/>
      <c r="E47" s="1036">
        <f t="shared" si="0"/>
        <v>2540.7458674538511</v>
      </c>
      <c r="F47" s="1038"/>
      <c r="G47" s="956">
        <f>'31.'!AS45</f>
        <v>1810.2688015380465</v>
      </c>
      <c r="H47" s="956"/>
      <c r="I47" s="956">
        <f>'31.'!AT45</f>
        <v>730.47706591580459</v>
      </c>
      <c r="J47" s="908"/>
      <c r="K47" s="328"/>
      <c r="L47" s="328"/>
      <c r="M47" s="328"/>
      <c r="N47" s="328"/>
      <c r="O47" s="328"/>
      <c r="P47" s="361"/>
    </row>
    <row r="48" spans="1:16" ht="18" customHeight="1">
      <c r="A48" s="813"/>
      <c r="B48" s="1137" t="s">
        <v>18</v>
      </c>
      <c r="C48" s="990"/>
      <c r="D48" s="1040"/>
      <c r="E48" s="1036">
        <f t="shared" si="0"/>
        <v>7544.5903023836781</v>
      </c>
      <c r="F48" s="1038"/>
      <c r="G48" s="956">
        <f>'31.'!AS53</f>
        <v>5774.7309380316501</v>
      </c>
      <c r="H48" s="956"/>
      <c r="I48" s="956">
        <f>'31.'!AT53</f>
        <v>1769.8593643520285</v>
      </c>
      <c r="J48" s="908"/>
      <c r="K48" s="328"/>
      <c r="L48" s="328"/>
      <c r="M48" s="328"/>
      <c r="N48" s="328"/>
      <c r="O48" s="328"/>
      <c r="P48" s="361"/>
    </row>
    <row r="49" spans="1:16" ht="18" customHeight="1">
      <c r="A49" s="813"/>
      <c r="B49" s="813" t="s">
        <v>1012</v>
      </c>
      <c r="C49" s="379"/>
      <c r="D49" s="18"/>
      <c r="E49" s="1036">
        <f t="shared" si="0"/>
        <v>5780.8193923738518</v>
      </c>
      <c r="F49" s="1038"/>
      <c r="G49" s="956">
        <f>'31.'!AS46</f>
        <v>4496.5203696568096</v>
      </c>
      <c r="H49" s="956"/>
      <c r="I49" s="956">
        <f>'31.'!AT46</f>
        <v>1284.2990227170419</v>
      </c>
      <c r="J49" s="908"/>
      <c r="K49" s="328"/>
      <c r="L49" s="328"/>
      <c r="M49" s="328"/>
      <c r="N49" s="328"/>
      <c r="O49" s="328"/>
      <c r="P49" s="361"/>
    </row>
    <row r="50" spans="1:16" ht="18" customHeight="1">
      <c r="A50" s="813"/>
      <c r="B50" s="813" t="s">
        <v>1013</v>
      </c>
      <c r="C50" s="379"/>
      <c r="D50" s="18"/>
      <c r="E50" s="1036">
        <f t="shared" si="0"/>
        <v>12195.396706922153</v>
      </c>
      <c r="F50" s="1038"/>
      <c r="G50" s="956">
        <f>'31.'!AS47</f>
        <v>9504.1243169271856</v>
      </c>
      <c r="H50" s="956"/>
      <c r="I50" s="956">
        <f>'31.'!AT47</f>
        <v>2691.2723899949665</v>
      </c>
      <c r="J50" s="908"/>
      <c r="K50" s="328"/>
      <c r="L50" s="328"/>
      <c r="M50" s="328"/>
      <c r="N50" s="328"/>
      <c r="O50" s="328"/>
      <c r="P50" s="361"/>
    </row>
    <row r="51" spans="1:16" ht="18" customHeight="1">
      <c r="A51" s="813"/>
      <c r="B51" s="813" t="s">
        <v>1014</v>
      </c>
      <c r="C51" s="379"/>
      <c r="D51" s="18"/>
      <c r="E51" s="1036">
        <f t="shared" si="0"/>
        <v>3697.3255521753763</v>
      </c>
      <c r="F51" s="1038"/>
      <c r="G51" s="956">
        <f>'31.'!AS48</f>
        <v>2572.2686053359503</v>
      </c>
      <c r="H51" s="956"/>
      <c r="I51" s="956">
        <f>'31.'!AT48</f>
        <v>1125.056946839426</v>
      </c>
      <c r="J51" s="908"/>
      <c r="K51" s="328"/>
      <c r="L51" s="328"/>
      <c r="M51" s="328"/>
      <c r="N51" s="328"/>
      <c r="O51" s="328"/>
      <c r="P51" s="361"/>
    </row>
    <row r="52" spans="1:16" ht="18" customHeight="1">
      <c r="A52" s="813"/>
      <c r="B52" s="1137" t="s">
        <v>20</v>
      </c>
      <c r="C52" s="379"/>
      <c r="D52" s="18"/>
      <c r="E52" s="1036">
        <f t="shared" si="0"/>
        <v>4165.4972944187994</v>
      </c>
      <c r="F52" s="1038"/>
      <c r="G52" s="956">
        <f>'31.'!AS54</f>
        <v>3195.6292278401029</v>
      </c>
      <c r="H52" s="956"/>
      <c r="I52" s="956">
        <f>'31.'!AT54</f>
        <v>969.86806657869658</v>
      </c>
      <c r="J52" s="908"/>
      <c r="K52" s="328"/>
      <c r="L52" s="328"/>
      <c r="M52" s="328"/>
      <c r="N52" s="328"/>
      <c r="O52" s="328"/>
      <c r="P52" s="361"/>
    </row>
    <row r="53" spans="1:16" ht="18" customHeight="1">
      <c r="A53" s="2639" t="s">
        <v>21</v>
      </c>
      <c r="B53" s="2639"/>
      <c r="C53" s="379"/>
      <c r="D53" s="18"/>
      <c r="E53" s="1036">
        <f t="shared" si="0"/>
        <v>3555.5772746804205</v>
      </c>
      <c r="F53" s="1038"/>
      <c r="G53" s="956">
        <f>'31.'!AS55</f>
        <v>2571.1609794039446</v>
      </c>
      <c r="H53" s="956"/>
      <c r="I53" s="956">
        <f>'31.'!AT55</f>
        <v>984.41629527647615</v>
      </c>
      <c r="J53" s="908"/>
      <c r="K53" s="328"/>
      <c r="L53" s="328"/>
      <c r="M53" s="328"/>
      <c r="N53" s="328"/>
      <c r="O53" s="328"/>
      <c r="P53" s="361"/>
    </row>
    <row r="54" spans="1:16" ht="18" customHeight="1">
      <c r="A54" s="2641" t="s">
        <v>118</v>
      </c>
      <c r="B54" s="2641"/>
      <c r="C54" s="2641"/>
      <c r="D54" s="1040"/>
      <c r="E54" s="1036"/>
      <c r="F54" s="1038"/>
      <c r="G54" s="956"/>
      <c r="H54" s="956"/>
      <c r="I54" s="956"/>
      <c r="J54" s="908"/>
      <c r="K54" s="1039"/>
      <c r="L54" s="908"/>
      <c r="O54" s="361"/>
    </row>
    <row r="55" spans="1:16" ht="18" customHeight="1">
      <c r="A55" s="2639" t="s">
        <v>22</v>
      </c>
      <c r="B55" s="2639" t="s">
        <v>22</v>
      </c>
      <c r="C55" s="1141"/>
      <c r="D55" s="1040"/>
      <c r="E55" s="1036">
        <f t="shared" si="0"/>
        <v>11547.55869534772</v>
      </c>
      <c r="F55" s="1038"/>
      <c r="G55" s="956">
        <f>'31.'!AS56</f>
        <v>8535.7411994850627</v>
      </c>
      <c r="H55" s="956"/>
      <c r="I55" s="956">
        <f>'31.'!AT56</f>
        <v>3011.8174958626564</v>
      </c>
      <c r="J55" s="908"/>
      <c r="K55" s="328"/>
      <c r="L55" s="328"/>
      <c r="M55" s="328"/>
      <c r="N55" s="328"/>
      <c r="O55" s="328"/>
      <c r="P55" s="361"/>
    </row>
    <row r="56" spans="1:16" ht="18" customHeight="1">
      <c r="A56" s="1137"/>
      <c r="B56" s="1137" t="s">
        <v>23</v>
      </c>
      <c r="C56" s="1137"/>
      <c r="D56" s="1040"/>
      <c r="E56" s="1036">
        <f t="shared" si="0"/>
        <v>6451.9103332173618</v>
      </c>
      <c r="F56" s="1038"/>
      <c r="G56" s="963">
        <f>'31.'!AS58</f>
        <v>4454.705878040877</v>
      </c>
      <c r="H56" s="956"/>
      <c r="I56" s="963">
        <f>'31.'!AT58</f>
        <v>1997.2044551764843</v>
      </c>
      <c r="J56" s="908"/>
      <c r="K56" s="328"/>
      <c r="L56" s="328"/>
      <c r="M56" s="328"/>
      <c r="N56" s="328"/>
      <c r="O56" s="328"/>
      <c r="P56" s="361"/>
    </row>
    <row r="57" spans="1:16" ht="18" customHeight="1">
      <c r="A57" s="1137"/>
      <c r="B57" s="1137" t="s">
        <v>24</v>
      </c>
      <c r="C57" s="1137"/>
      <c r="D57" s="1040"/>
      <c r="E57" s="1036">
        <f t="shared" si="0"/>
        <v>29885.010182685583</v>
      </c>
      <c r="F57" s="1038"/>
      <c r="G57" s="963">
        <f>'31.'!AS59</f>
        <v>23445.29032414623</v>
      </c>
      <c r="H57" s="956"/>
      <c r="I57" s="963">
        <f>'31.'!AT59</f>
        <v>6439.7198585393508</v>
      </c>
      <c r="J57" s="908"/>
      <c r="K57" s="328"/>
      <c r="L57" s="328"/>
      <c r="M57" s="328"/>
      <c r="N57" s="328"/>
      <c r="O57" s="328"/>
      <c r="P57" s="361"/>
    </row>
    <row r="58" spans="1:16" ht="18" customHeight="1">
      <c r="A58" s="1137"/>
      <c r="B58" s="1137" t="s">
        <v>25</v>
      </c>
      <c r="C58" s="1137"/>
      <c r="D58" s="1040"/>
      <c r="E58" s="1036">
        <f t="shared" si="0"/>
        <v>35636.003830711095</v>
      </c>
      <c r="F58" s="1038"/>
      <c r="G58" s="963">
        <f>'31.'!AS60</f>
        <v>27501.442784008257</v>
      </c>
      <c r="H58" s="956"/>
      <c r="I58" s="963">
        <f>'31.'!AT60</f>
        <v>8134.56104670284</v>
      </c>
      <c r="J58" s="908"/>
      <c r="K58" s="328"/>
      <c r="L58" s="328"/>
      <c r="M58" s="328"/>
      <c r="N58" s="328"/>
      <c r="O58" s="328"/>
      <c r="P58" s="361"/>
    </row>
    <row r="59" spans="1:16" ht="18" customHeight="1" thickBot="1">
      <c r="A59" s="2640" t="s">
        <v>26</v>
      </c>
      <c r="B59" s="2640"/>
      <c r="C59" s="1138"/>
      <c r="D59" s="1041"/>
      <c r="E59" s="1037">
        <f t="shared" si="0"/>
        <v>8042.2259734697409</v>
      </c>
      <c r="F59" s="1042"/>
      <c r="G59" s="967">
        <f>'31.'!AS61</f>
        <v>5792.8899658293176</v>
      </c>
      <c r="H59" s="967"/>
      <c r="I59" s="967">
        <f>'31.'!AT61</f>
        <v>2249.3360076404233</v>
      </c>
      <c r="J59" s="925"/>
      <c r="K59" s="328"/>
      <c r="L59" s="328"/>
      <c r="M59" s="328"/>
      <c r="N59" s="328"/>
      <c r="O59" s="328"/>
      <c r="P59" s="361"/>
    </row>
    <row r="60" spans="1:16" s="807" customFormat="1" ht="34.15" customHeight="1">
      <c r="A60" s="2811" t="s">
        <v>2515</v>
      </c>
      <c r="B60" s="2811"/>
      <c r="C60" s="2811"/>
      <c r="D60" s="2811"/>
      <c r="E60" s="2811"/>
      <c r="F60" s="2811"/>
      <c r="G60" s="2811"/>
      <c r="H60" s="2811"/>
      <c r="I60" s="2811"/>
      <c r="J60" s="2811"/>
    </row>
    <row r="61" spans="1:16" ht="15">
      <c r="A61" s="975"/>
      <c r="B61" s="975"/>
      <c r="C61" s="975"/>
      <c r="D61" s="998"/>
    </row>
    <row r="62" spans="1:16" ht="15">
      <c r="A62" s="975"/>
      <c r="B62" s="975"/>
      <c r="C62" s="975"/>
      <c r="D62" s="998"/>
    </row>
    <row r="63" spans="1:16" ht="15">
      <c r="A63" s="975"/>
      <c r="B63" s="975"/>
      <c r="C63" s="975"/>
      <c r="D63" s="998"/>
    </row>
    <row r="64" spans="1:16" ht="15">
      <c r="A64" s="975"/>
      <c r="B64" s="975"/>
      <c r="C64" s="975"/>
      <c r="D64" s="998"/>
    </row>
    <row r="65" spans="1:4" ht="15">
      <c r="A65" s="975"/>
      <c r="B65" s="975"/>
      <c r="C65" s="975"/>
      <c r="D65" s="998"/>
    </row>
    <row r="66" spans="1:4" ht="15">
      <c r="A66" s="975"/>
      <c r="B66" s="975"/>
      <c r="C66" s="975"/>
      <c r="D66" s="998"/>
    </row>
    <row r="67" spans="1:4" ht="15">
      <c r="A67" s="975"/>
      <c r="B67" s="975"/>
      <c r="C67" s="975"/>
      <c r="D67" s="998"/>
    </row>
    <row r="68" spans="1:4" ht="15">
      <c r="A68" s="975"/>
      <c r="B68" s="975"/>
      <c r="C68" s="975"/>
      <c r="D68" s="998"/>
    </row>
    <row r="69" spans="1:4" ht="15">
      <c r="A69" s="975"/>
      <c r="B69" s="975"/>
      <c r="C69" s="975"/>
      <c r="D69" s="998"/>
    </row>
    <row r="70" spans="1:4" ht="15">
      <c r="A70" s="975"/>
      <c r="B70" s="975"/>
      <c r="C70" s="975"/>
      <c r="D70" s="998"/>
    </row>
    <row r="71" spans="1:4" ht="15">
      <c r="A71" s="975"/>
      <c r="B71" s="975"/>
      <c r="C71" s="975"/>
      <c r="D71" s="998"/>
    </row>
    <row r="72" spans="1:4" ht="15">
      <c r="A72" s="975"/>
      <c r="B72" s="975"/>
      <c r="C72" s="975"/>
      <c r="D72" s="998"/>
    </row>
    <row r="73" spans="1:4" ht="15">
      <c r="A73" s="975"/>
      <c r="B73" s="975"/>
      <c r="C73" s="975"/>
      <c r="D73" s="998"/>
    </row>
    <row r="74" spans="1:4" ht="15">
      <c r="A74" s="975"/>
      <c r="B74" s="975"/>
      <c r="C74" s="975"/>
      <c r="D74" s="998"/>
    </row>
    <row r="75" spans="1:4" ht="15">
      <c r="A75" s="975"/>
      <c r="B75" s="975"/>
      <c r="C75" s="975"/>
      <c r="D75" s="998"/>
    </row>
    <row r="76" spans="1:4" ht="15">
      <c r="A76" s="975"/>
      <c r="B76" s="975"/>
      <c r="C76" s="975"/>
      <c r="D76" s="998"/>
    </row>
    <row r="77" spans="1:4" ht="15">
      <c r="A77" s="975"/>
      <c r="B77" s="975"/>
      <c r="C77" s="975"/>
      <c r="D77" s="998"/>
    </row>
    <row r="78" spans="1:4" ht="15">
      <c r="A78" s="975"/>
      <c r="B78" s="975"/>
      <c r="C78" s="975"/>
      <c r="D78" s="998"/>
    </row>
    <row r="79" spans="1:4" ht="15">
      <c r="A79" s="975"/>
      <c r="B79" s="975"/>
      <c r="C79" s="975"/>
      <c r="D79" s="998"/>
    </row>
  </sheetData>
  <mergeCells count="36">
    <mergeCell ref="A55:B55"/>
    <mergeCell ref="A59:B59"/>
    <mergeCell ref="A20:C20"/>
    <mergeCell ref="A21:C21"/>
    <mergeCell ref="A29:C29"/>
    <mergeCell ref="A32:C32"/>
    <mergeCell ref="A38:C38"/>
    <mergeCell ref="A39:B39"/>
    <mergeCell ref="A27:D27"/>
    <mergeCell ref="A28:D28"/>
    <mergeCell ref="A16:C16"/>
    <mergeCell ref="A17:C17"/>
    <mergeCell ref="A18:C18"/>
    <mergeCell ref="A53:B53"/>
    <mergeCell ref="A54:C54"/>
    <mergeCell ref="A22:D22"/>
    <mergeCell ref="A23:D23"/>
    <mergeCell ref="A24:D24"/>
    <mergeCell ref="A25:D25"/>
    <mergeCell ref="A26:D26"/>
    <mergeCell ref="A60:J60"/>
    <mergeCell ref="A7:C7"/>
    <mergeCell ref="A3:C5"/>
    <mergeCell ref="E3:F5"/>
    <mergeCell ref="G3:H5"/>
    <mergeCell ref="I3:J5"/>
    <mergeCell ref="A6:C6"/>
    <mergeCell ref="A19:C19"/>
    <mergeCell ref="A8:C8"/>
    <mergeCell ref="A9:C9"/>
    <mergeCell ref="A10:C10"/>
    <mergeCell ref="A11:C11"/>
    <mergeCell ref="A12:C12"/>
    <mergeCell ref="A13:C13"/>
    <mergeCell ref="A14:C14"/>
    <mergeCell ref="A15:C15"/>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M109"/>
  <sheetViews>
    <sheetView view="pageBreakPreview" topLeftCell="A3" zoomScale="85" zoomScaleNormal="50" zoomScaleSheetLayoutView="85" workbookViewId="0">
      <selection activeCell="F40" sqref="F40"/>
    </sheetView>
  </sheetViews>
  <sheetFormatPr defaultColWidth="9.140625" defaultRowHeight="15.75"/>
  <cols>
    <col min="1" max="1" width="2.28515625" style="123" customWidth="1"/>
    <col min="2" max="2" width="28.7109375" style="123" customWidth="1"/>
    <col min="3" max="3" width="1.42578125" style="123" customWidth="1"/>
    <col min="4" max="4" width="1.7109375" style="124" customWidth="1"/>
    <col min="5" max="9" width="16.140625" style="807" customWidth="1"/>
    <col min="10" max="10" width="26.85546875" style="807" customWidth="1"/>
    <col min="11" max="11" width="25.5703125" style="807" customWidth="1"/>
    <col min="12" max="12" width="26.7109375" style="807" customWidth="1"/>
    <col min="13" max="13" width="27" style="814" customWidth="1"/>
    <col min="14" max="14" width="2.28515625" style="123" customWidth="1"/>
    <col min="15" max="15" width="28.7109375" style="123" customWidth="1"/>
    <col min="16" max="16" width="2.28515625" style="123" customWidth="1"/>
    <col min="17" max="17" width="1.7109375" style="124" customWidth="1"/>
    <col min="18" max="20" width="14.85546875" style="807" customWidth="1"/>
    <col min="21" max="22" width="17.42578125" style="807" customWidth="1"/>
    <col min="23" max="24" width="27.140625" style="807" customWidth="1"/>
    <col min="25" max="25" width="27.42578125" style="807" customWidth="1"/>
    <col min="26" max="26" width="26.140625" style="814" customWidth="1"/>
    <col min="27" max="27" width="15.42578125" style="807" customWidth="1"/>
    <col min="28" max="39" width="12.42578125" style="807" customWidth="1"/>
    <col min="40" max="16384" width="9.140625" style="807"/>
  </cols>
  <sheetData>
    <row r="1" spans="1:65" s="1323" customFormat="1" ht="34.5" customHeight="1">
      <c r="A1" s="2672" t="s">
        <v>238</v>
      </c>
      <c r="B1" s="2672"/>
      <c r="C1" s="2672"/>
      <c r="D1" s="2672"/>
      <c r="E1" s="2672"/>
      <c r="F1" s="2672"/>
      <c r="G1" s="2672"/>
      <c r="H1" s="2672"/>
      <c r="I1" s="2672"/>
      <c r="J1" s="2616" t="s">
        <v>536</v>
      </c>
      <c r="K1" s="2616"/>
      <c r="L1" s="2616"/>
      <c r="M1" s="2616"/>
      <c r="N1" s="2672" t="s">
        <v>238</v>
      </c>
      <c r="O1" s="2672"/>
      <c r="P1" s="2672"/>
      <c r="Q1" s="2672"/>
      <c r="R1" s="2672"/>
      <c r="S1" s="2672"/>
      <c r="T1" s="2672"/>
      <c r="U1" s="2672"/>
      <c r="V1" s="2672"/>
      <c r="W1" s="2616" t="s">
        <v>239</v>
      </c>
      <c r="X1" s="2616"/>
      <c r="Y1" s="2616"/>
      <c r="Z1" s="2616"/>
    </row>
    <row r="2" spans="1:65" ht="15" customHeight="1" thickBot="1">
      <c r="A2" s="807"/>
      <c r="B2" s="103"/>
      <c r="C2" s="103"/>
      <c r="D2" s="104"/>
      <c r="M2" s="2374" t="s">
        <v>535</v>
      </c>
      <c r="N2" s="808"/>
      <c r="O2" s="103"/>
      <c r="P2" s="103"/>
      <c r="Q2" s="104"/>
      <c r="Z2" s="2374" t="s">
        <v>535</v>
      </c>
    </row>
    <row r="3" spans="1:65" s="105" customFormat="1" ht="9.9499999999999993" customHeight="1">
      <c r="A3" s="2621" t="s">
        <v>537</v>
      </c>
      <c r="B3" s="2621"/>
      <c r="C3" s="2621"/>
      <c r="D3" s="1142"/>
      <c r="E3" s="2613" t="s">
        <v>119</v>
      </c>
      <c r="F3" s="2613" t="s">
        <v>261</v>
      </c>
      <c r="G3" s="2613" t="s">
        <v>7</v>
      </c>
      <c r="H3" s="2613" t="s">
        <v>51</v>
      </c>
      <c r="I3" s="2669" t="s">
        <v>120</v>
      </c>
      <c r="J3" s="2630" t="s">
        <v>28</v>
      </c>
      <c r="K3" s="2613" t="s">
        <v>121</v>
      </c>
      <c r="L3" s="2613" t="s">
        <v>130</v>
      </c>
      <c r="M3" s="2627" t="s">
        <v>482</v>
      </c>
      <c r="N3" s="2621" t="s">
        <v>537</v>
      </c>
      <c r="O3" s="2621"/>
      <c r="P3" s="2621"/>
      <c r="Q3" s="1142"/>
      <c r="R3" s="2627" t="s">
        <v>131</v>
      </c>
      <c r="S3" s="2636"/>
      <c r="T3" s="2633"/>
      <c r="U3" s="2613" t="s">
        <v>132</v>
      </c>
      <c r="V3" s="2613" t="s">
        <v>133</v>
      </c>
      <c r="W3" s="2633" t="s">
        <v>30</v>
      </c>
      <c r="X3" s="2613" t="s">
        <v>31</v>
      </c>
      <c r="Y3" s="2613" t="s">
        <v>32</v>
      </c>
      <c r="Z3" s="2627" t="s">
        <v>306</v>
      </c>
    </row>
    <row r="4" spans="1:65" s="105" customFormat="1" ht="9.9499999999999993" customHeight="1">
      <c r="A4" s="2622"/>
      <c r="B4" s="2622"/>
      <c r="C4" s="2622"/>
      <c r="D4" s="1143"/>
      <c r="E4" s="2614"/>
      <c r="F4" s="2614"/>
      <c r="G4" s="2614"/>
      <c r="H4" s="2614"/>
      <c r="I4" s="2670"/>
      <c r="J4" s="2631"/>
      <c r="K4" s="2614"/>
      <c r="L4" s="2614"/>
      <c r="M4" s="2628"/>
      <c r="N4" s="2622"/>
      <c r="O4" s="2622"/>
      <c r="P4" s="2622"/>
      <c r="Q4" s="1143"/>
      <c r="R4" s="2628"/>
      <c r="S4" s="2637"/>
      <c r="T4" s="2634"/>
      <c r="U4" s="2614"/>
      <c r="V4" s="2614"/>
      <c r="W4" s="2634"/>
      <c r="X4" s="2614"/>
      <c r="Y4" s="2614"/>
      <c r="Z4" s="2628"/>
    </row>
    <row r="5" spans="1:65" s="105" customFormat="1" ht="9.9499999999999993" customHeight="1">
      <c r="A5" s="2622"/>
      <c r="B5" s="2622"/>
      <c r="C5" s="2622"/>
      <c r="D5" s="1143"/>
      <c r="E5" s="2614"/>
      <c r="F5" s="2614"/>
      <c r="G5" s="2614"/>
      <c r="H5" s="2614"/>
      <c r="I5" s="2671"/>
      <c r="J5" s="2632"/>
      <c r="K5" s="2614"/>
      <c r="L5" s="2614"/>
      <c r="M5" s="2628"/>
      <c r="N5" s="2622"/>
      <c r="O5" s="2622"/>
      <c r="P5" s="2622"/>
      <c r="Q5" s="1143"/>
      <c r="R5" s="2629"/>
      <c r="S5" s="2638"/>
      <c r="T5" s="2635"/>
      <c r="U5" s="2614"/>
      <c r="V5" s="2614"/>
      <c r="W5" s="2634"/>
      <c r="X5" s="2614"/>
      <c r="Y5" s="2614"/>
      <c r="Z5" s="2628"/>
    </row>
    <row r="6" spans="1:65" s="1146" customFormat="1" ht="30" customHeight="1" thickBot="1">
      <c r="A6" s="2623"/>
      <c r="B6" s="2623"/>
      <c r="C6" s="2623"/>
      <c r="D6" s="1144"/>
      <c r="E6" s="2615"/>
      <c r="F6" s="2615"/>
      <c r="G6" s="2615"/>
      <c r="H6" s="2615"/>
      <c r="I6" s="1166" t="s">
        <v>35</v>
      </c>
      <c r="J6" s="106" t="s">
        <v>33</v>
      </c>
      <c r="K6" s="2615"/>
      <c r="L6" s="2615"/>
      <c r="M6" s="2629"/>
      <c r="N6" s="2623"/>
      <c r="O6" s="2623"/>
      <c r="P6" s="2623"/>
      <c r="Q6" s="1144"/>
      <c r="R6" s="1139" t="s">
        <v>47</v>
      </c>
      <c r="S6" s="1139" t="s">
        <v>323</v>
      </c>
      <c r="T6" s="1139" t="s">
        <v>324</v>
      </c>
      <c r="U6" s="2615"/>
      <c r="V6" s="2615"/>
      <c r="W6" s="2635"/>
      <c r="X6" s="2615"/>
      <c r="Y6" s="2615"/>
      <c r="Z6" s="2629"/>
      <c r="AA6" s="2171" t="s">
        <v>2641</v>
      </c>
      <c r="AB6" s="2048"/>
      <c r="AC6" s="2048"/>
      <c r="AD6" s="2048"/>
      <c r="AE6" s="2048"/>
      <c r="AF6" s="2048"/>
      <c r="AG6" s="2048"/>
      <c r="AH6" s="2048"/>
      <c r="AI6" s="2048"/>
      <c r="AJ6" s="2048"/>
      <c r="AK6" s="2048"/>
      <c r="AL6" s="2048"/>
      <c r="AM6" s="2048"/>
      <c r="AN6" s="2048"/>
      <c r="AO6" s="2048"/>
    </row>
    <row r="7" spans="1:65" s="111" customFormat="1" ht="12.75" hidden="1" customHeight="1">
      <c r="A7" s="2617" t="s">
        <v>796</v>
      </c>
      <c r="B7" s="2617"/>
      <c r="C7" s="2617"/>
      <c r="D7" s="107"/>
      <c r="E7" s="109">
        <v>15868</v>
      </c>
      <c r="F7" s="110"/>
      <c r="G7" s="110">
        <v>603026494</v>
      </c>
      <c r="H7" s="110">
        <v>236139489</v>
      </c>
      <c r="I7" s="110">
        <v>228742370</v>
      </c>
      <c r="J7" s="110">
        <v>226443369</v>
      </c>
      <c r="K7" s="110">
        <v>267919195</v>
      </c>
      <c r="L7" s="110">
        <v>884014361</v>
      </c>
      <c r="M7" s="110">
        <v>182557765</v>
      </c>
      <c r="N7" s="2617" t="s">
        <v>796</v>
      </c>
      <c r="O7" s="2617"/>
      <c r="P7" s="2617"/>
      <c r="Q7" s="107"/>
      <c r="R7" s="109">
        <v>299953</v>
      </c>
      <c r="S7" s="110"/>
      <c r="T7" s="110"/>
      <c r="U7" s="110">
        <v>665306</v>
      </c>
      <c r="V7" s="110">
        <v>1500561</v>
      </c>
      <c r="W7" s="110">
        <v>134398980</v>
      </c>
      <c r="X7" s="110">
        <v>554575873</v>
      </c>
      <c r="Y7" s="110">
        <v>526282949</v>
      </c>
      <c r="Z7" s="110">
        <v>577217481</v>
      </c>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row>
    <row r="8" spans="1:65" s="111" customFormat="1" ht="12.75" hidden="1" customHeight="1">
      <c r="A8" s="2612" t="s">
        <v>793</v>
      </c>
      <c r="B8" s="2612"/>
      <c r="C8" s="2612"/>
      <c r="D8" s="107"/>
      <c r="E8" s="112">
        <v>15359.729863485445</v>
      </c>
      <c r="F8" s="113"/>
      <c r="G8" s="113">
        <v>494994273.78069001</v>
      </c>
      <c r="H8" s="113">
        <v>154947634.2259225</v>
      </c>
      <c r="I8" s="113">
        <v>147881489.17477137</v>
      </c>
      <c r="J8" s="113">
        <v>145674634.91233367</v>
      </c>
      <c r="K8" s="113">
        <v>265380930.84711596</v>
      </c>
      <c r="L8" s="113">
        <v>1212122873.0867617</v>
      </c>
      <c r="M8" s="113">
        <v>189058568.97157201</v>
      </c>
      <c r="N8" s="2612" t="s">
        <v>793</v>
      </c>
      <c r="O8" s="2612"/>
      <c r="P8" s="2612"/>
      <c r="Q8" s="107"/>
      <c r="R8" s="112">
        <v>245028.31251835014</v>
      </c>
      <c r="S8" s="113"/>
      <c r="T8" s="113"/>
      <c r="U8" s="113">
        <v>917907.97199039278</v>
      </c>
      <c r="V8" s="113">
        <v>1397307.4488225766</v>
      </c>
      <c r="W8" s="113">
        <v>123272356.01037998</v>
      </c>
      <c r="X8" s="113">
        <v>501494769.53363603</v>
      </c>
      <c r="Y8" s="113">
        <v>500259936.87579286</v>
      </c>
      <c r="Z8" s="113">
        <v>489940996.20230705</v>
      </c>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row>
    <row r="9" spans="1:65" s="111" customFormat="1" ht="12.75" hidden="1" customHeight="1">
      <c r="A9" s="2612" t="s">
        <v>1087</v>
      </c>
      <c r="B9" s="2612"/>
      <c r="C9" s="2612"/>
      <c r="D9" s="107"/>
      <c r="E9" s="112">
        <v>16753</v>
      </c>
      <c r="F9" s="113"/>
      <c r="G9" s="113">
        <v>487002541</v>
      </c>
      <c r="H9" s="113">
        <v>124334744</v>
      </c>
      <c r="I9" s="113">
        <v>119263459</v>
      </c>
      <c r="J9" s="113">
        <v>117073324</v>
      </c>
      <c r="K9" s="115" t="s">
        <v>48</v>
      </c>
      <c r="L9" s="113">
        <v>948584982</v>
      </c>
      <c r="M9" s="113">
        <v>292594178</v>
      </c>
      <c r="N9" s="2612" t="s">
        <v>1087</v>
      </c>
      <c r="O9" s="2612"/>
      <c r="P9" s="2612"/>
      <c r="Q9" s="107"/>
      <c r="R9" s="112">
        <v>227442</v>
      </c>
      <c r="S9" s="113"/>
      <c r="T9" s="113"/>
      <c r="U9" s="113">
        <v>2748724</v>
      </c>
      <c r="V9" s="113">
        <v>2277419</v>
      </c>
      <c r="W9" s="113">
        <v>94437596</v>
      </c>
      <c r="X9" s="113">
        <v>506459891</v>
      </c>
      <c r="Y9" s="113">
        <v>489213132</v>
      </c>
      <c r="Z9" s="113">
        <v>483138909</v>
      </c>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row>
    <row r="10" spans="1:65" s="111" customFormat="1" ht="12.75" hidden="1" customHeight="1">
      <c r="A10" s="2612" t="s">
        <v>1088</v>
      </c>
      <c r="B10" s="2612"/>
      <c r="C10" s="2612"/>
      <c r="D10" s="107"/>
      <c r="E10" s="112">
        <v>16709.810728069348</v>
      </c>
      <c r="F10" s="113"/>
      <c r="G10" s="113">
        <v>414737390.60567856</v>
      </c>
      <c r="H10" s="113">
        <v>116562601.85559039</v>
      </c>
      <c r="I10" s="113">
        <v>109429314.44336228</v>
      </c>
      <c r="J10" s="113">
        <v>107238593.52444988</v>
      </c>
      <c r="K10" s="113">
        <v>247400044.96104524</v>
      </c>
      <c r="L10" s="113">
        <v>887937777.42154884</v>
      </c>
      <c r="M10" s="113">
        <v>140865843.140623</v>
      </c>
      <c r="N10" s="2612" t="s">
        <v>1088</v>
      </c>
      <c r="O10" s="2612"/>
      <c r="P10" s="2612"/>
      <c r="Q10" s="107"/>
      <c r="R10" s="112">
        <v>228813.06455282203</v>
      </c>
      <c r="S10" s="113"/>
      <c r="T10" s="113"/>
      <c r="U10" s="113">
        <v>1021801.3551703647</v>
      </c>
      <c r="V10" s="113">
        <v>1309253.9037219542</v>
      </c>
      <c r="W10" s="113">
        <v>91350274.64845255</v>
      </c>
      <c r="X10" s="113">
        <v>401820999.30479008</v>
      </c>
      <c r="Y10" s="113">
        <v>419108300.79884535</v>
      </c>
      <c r="Z10" s="113">
        <v>408986059.54365325</v>
      </c>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row>
    <row r="11" spans="1:65" s="111" customFormat="1" ht="12.75" hidden="1" customHeight="1">
      <c r="A11" s="2612" t="s">
        <v>1089</v>
      </c>
      <c r="B11" s="2612"/>
      <c r="C11" s="2612"/>
      <c r="D11" s="107"/>
      <c r="E11" s="112">
        <v>16533.995190724807</v>
      </c>
      <c r="F11" s="113"/>
      <c r="G11" s="113">
        <v>481177186.66022843</v>
      </c>
      <c r="H11" s="113">
        <v>136657553.45562047</v>
      </c>
      <c r="I11" s="113">
        <v>129931448.67445837</v>
      </c>
      <c r="J11" s="113">
        <v>127518867.79717611</v>
      </c>
      <c r="K11" s="113">
        <v>282425075.65857679</v>
      </c>
      <c r="L11" s="108">
        <v>1094008385.2415526</v>
      </c>
      <c r="M11" s="113">
        <v>161385785.02982691</v>
      </c>
      <c r="N11" s="2612" t="s">
        <v>1089</v>
      </c>
      <c r="O11" s="2612"/>
      <c r="P11" s="2612"/>
      <c r="Q11" s="107"/>
      <c r="R11" s="112">
        <v>228948.67022142731</v>
      </c>
      <c r="S11" s="113"/>
      <c r="T11" s="113"/>
      <c r="U11" s="113">
        <v>1130274.6968304445</v>
      </c>
      <c r="V11" s="113">
        <v>1398324.8235549179</v>
      </c>
      <c r="W11" s="113">
        <v>100773783.08861336</v>
      </c>
      <c r="X11" s="113">
        <v>444122840.59282225</v>
      </c>
      <c r="Y11" s="113">
        <v>476703908.25929618</v>
      </c>
      <c r="Z11" s="113">
        <v>476118838.14378631</v>
      </c>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row>
    <row r="12" spans="1:65" s="111" customFormat="1" ht="13.7" hidden="1" customHeight="1">
      <c r="A12" s="2612" t="s">
        <v>1090</v>
      </c>
      <c r="B12" s="2612"/>
      <c r="C12" s="2612"/>
      <c r="D12" s="107"/>
      <c r="E12" s="108">
        <v>13011.99059823642</v>
      </c>
      <c r="F12" s="108"/>
      <c r="G12" s="108">
        <v>529227099.51266408</v>
      </c>
      <c r="H12" s="108">
        <v>140429977.5173316</v>
      </c>
      <c r="I12" s="108">
        <v>134200549.10319635</v>
      </c>
      <c r="J12" s="108">
        <v>132168544.60800523</v>
      </c>
      <c r="K12" s="108">
        <v>259722000.93643233</v>
      </c>
      <c r="L12" s="108">
        <v>1104507474.4175601</v>
      </c>
      <c r="M12" s="113">
        <v>143334000.27478242</v>
      </c>
      <c r="N12" s="2612" t="s">
        <v>1090</v>
      </c>
      <c r="O12" s="2612"/>
      <c r="P12" s="2612"/>
      <c r="Q12" s="107"/>
      <c r="R12" s="108">
        <v>193925.71732453088</v>
      </c>
      <c r="S12" s="108"/>
      <c r="T12" s="108"/>
      <c r="U12" s="108">
        <v>752804.04328510386</v>
      </c>
      <c r="V12" s="108">
        <v>1193573.853800901</v>
      </c>
      <c r="W12" s="108">
        <v>104616357.15462527</v>
      </c>
      <c r="X12" s="108">
        <v>468911586.1162464</v>
      </c>
      <c r="Y12" s="108">
        <v>496488994.83943087</v>
      </c>
      <c r="Z12" s="113">
        <v>525924646.66538167</v>
      </c>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row>
    <row r="13" spans="1:65" s="111" customFormat="1" ht="6" hidden="1" customHeight="1">
      <c r="A13" s="2612" t="s">
        <v>1091</v>
      </c>
      <c r="B13" s="2612"/>
      <c r="C13" s="2612"/>
      <c r="D13" s="107"/>
      <c r="E13" s="108">
        <v>12681.999974313834</v>
      </c>
      <c r="F13" s="108"/>
      <c r="G13" s="108">
        <v>552581020.29235148</v>
      </c>
      <c r="H13" s="108">
        <v>141106805.42693427</v>
      </c>
      <c r="I13" s="108">
        <v>134446210.27928859</v>
      </c>
      <c r="J13" s="108">
        <v>132072575.80386156</v>
      </c>
      <c r="K13" s="108">
        <v>271931798.65626091</v>
      </c>
      <c r="L13" s="108">
        <v>1110604457.444062</v>
      </c>
      <c r="M13" s="113">
        <v>149366518.39722168</v>
      </c>
      <c r="N13" s="2612" t="s">
        <v>1091</v>
      </c>
      <c r="O13" s="2612"/>
      <c r="P13" s="2612"/>
      <c r="Q13" s="107"/>
      <c r="R13" s="108">
        <v>166140.25630622066</v>
      </c>
      <c r="S13" s="108"/>
      <c r="T13" s="108"/>
      <c r="U13" s="108">
        <v>1144522.0611239518</v>
      </c>
      <c r="V13" s="108">
        <v>1230727.2783956565</v>
      </c>
      <c r="W13" s="108">
        <v>100988053.15670443</v>
      </c>
      <c r="X13" s="108">
        <v>500920199.75254083</v>
      </c>
      <c r="Y13" s="108">
        <v>529763432.86957943</v>
      </c>
      <c r="Z13" s="113">
        <v>544276746.5873183</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row>
    <row r="14" spans="1:65" s="111" customFormat="1" ht="14.1" hidden="1" customHeight="1">
      <c r="A14" s="2612" t="s">
        <v>1092</v>
      </c>
      <c r="B14" s="2612"/>
      <c r="C14" s="2612"/>
      <c r="D14" s="107"/>
      <c r="E14" s="108">
        <v>12737</v>
      </c>
      <c r="F14" s="114" t="s">
        <v>440</v>
      </c>
      <c r="G14" s="108">
        <v>601944046.60906851</v>
      </c>
      <c r="H14" s="108">
        <v>172902573.34486184</v>
      </c>
      <c r="I14" s="108">
        <v>166376177.84396973</v>
      </c>
      <c r="J14" s="108">
        <v>163946830.756715</v>
      </c>
      <c r="K14" s="114" t="s">
        <v>440</v>
      </c>
      <c r="L14" s="108">
        <v>1814153456.0773289</v>
      </c>
      <c r="M14" s="113">
        <v>165085444.02328008</v>
      </c>
      <c r="N14" s="2612" t="s">
        <v>1092</v>
      </c>
      <c r="O14" s="2612"/>
      <c r="P14" s="2612"/>
      <c r="Q14" s="107"/>
      <c r="R14" s="108">
        <v>155909.24169496537</v>
      </c>
      <c r="S14" s="114" t="s">
        <v>440</v>
      </c>
      <c r="T14" s="114" t="s">
        <v>440</v>
      </c>
      <c r="U14" s="108">
        <v>1675244.8222376767</v>
      </c>
      <c r="V14" s="108">
        <v>1627805.9595102945</v>
      </c>
      <c r="W14" s="108">
        <v>100995805.8924465</v>
      </c>
      <c r="X14" s="108">
        <v>558221856.29158294</v>
      </c>
      <c r="Y14" s="108">
        <v>536794692.29690802</v>
      </c>
      <c r="Z14" s="113">
        <v>593815353.6740514</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row>
    <row r="15" spans="1:65" s="111" customFormat="1" ht="14.1" hidden="1" customHeight="1">
      <c r="A15" s="2612" t="s">
        <v>1093</v>
      </c>
      <c r="B15" s="2612"/>
      <c r="C15" s="2612"/>
      <c r="D15" s="107"/>
      <c r="E15" s="108">
        <v>13442</v>
      </c>
      <c r="F15" s="114" t="s">
        <v>440</v>
      </c>
      <c r="G15" s="108">
        <v>577199200.16932678</v>
      </c>
      <c r="H15" s="108">
        <v>132123235.68076555</v>
      </c>
      <c r="I15" s="108">
        <v>125800730.50156009</v>
      </c>
      <c r="J15" s="108">
        <v>123054810.73974641</v>
      </c>
      <c r="K15" s="108">
        <v>301856174.15928191</v>
      </c>
      <c r="L15" s="108">
        <v>1858282579.7641816</v>
      </c>
      <c r="M15" s="113">
        <v>160251243.33020073</v>
      </c>
      <c r="N15" s="2612" t="s">
        <v>1093</v>
      </c>
      <c r="O15" s="2612"/>
      <c r="P15" s="2612"/>
      <c r="Q15" s="107"/>
      <c r="R15" s="108">
        <v>145594.46687390516</v>
      </c>
      <c r="S15" s="114" t="s">
        <v>440</v>
      </c>
      <c r="T15" s="114" t="s">
        <v>440</v>
      </c>
      <c r="U15" s="108">
        <v>1522551.5788164332</v>
      </c>
      <c r="V15" s="108">
        <v>1744777.1177986255</v>
      </c>
      <c r="W15" s="108">
        <v>91708987.744631439</v>
      </c>
      <c r="X15" s="108">
        <v>568348194.85530388</v>
      </c>
      <c r="Y15" s="108">
        <v>553974123.4326942</v>
      </c>
      <c r="Z15" s="113">
        <v>566441852.06325817</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row>
    <row r="16" spans="1:65" s="111" customFormat="1" ht="14.25" hidden="1" customHeight="1">
      <c r="A16" s="2612" t="s">
        <v>1094</v>
      </c>
      <c r="B16" s="2612"/>
      <c r="C16" s="2612"/>
      <c r="D16" s="107"/>
      <c r="E16" s="108">
        <v>13388.599999999908</v>
      </c>
      <c r="F16" s="114" t="s">
        <v>440</v>
      </c>
      <c r="G16" s="108">
        <v>591176187.09769368</v>
      </c>
      <c r="H16" s="108">
        <v>120556714.0841175</v>
      </c>
      <c r="I16" s="108">
        <v>114978894.91229565</v>
      </c>
      <c r="J16" s="108">
        <v>112835526.38669783</v>
      </c>
      <c r="K16" s="108">
        <v>291833489.91973096</v>
      </c>
      <c r="L16" s="108">
        <v>1616947529.8692384</v>
      </c>
      <c r="M16" s="113">
        <v>163700524.03846496</v>
      </c>
      <c r="N16" s="2612" t="s">
        <v>1094</v>
      </c>
      <c r="O16" s="2612"/>
      <c r="P16" s="2612"/>
      <c r="Q16" s="107"/>
      <c r="R16" s="108">
        <v>138340.60233372761</v>
      </c>
      <c r="S16" s="114" t="s">
        <v>440</v>
      </c>
      <c r="T16" s="114" t="s">
        <v>440</v>
      </c>
      <c r="U16" s="108">
        <v>1505639.2912882366</v>
      </c>
      <c r="V16" s="108">
        <v>1647108.8644710421</v>
      </c>
      <c r="W16" s="108">
        <v>83099466.536731362</v>
      </c>
      <c r="X16" s="108">
        <v>554808898.00771308</v>
      </c>
      <c r="Y16" s="108">
        <v>560070365.17429125</v>
      </c>
      <c r="Z16" s="113">
        <v>656177276.44288492</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row>
    <row r="17" spans="1:65" s="111" customFormat="1" ht="21" hidden="1" customHeight="1">
      <c r="A17" s="2612" t="s">
        <v>1280</v>
      </c>
      <c r="B17" s="2612"/>
      <c r="C17" s="2612"/>
      <c r="D17" s="107"/>
      <c r="E17" s="108">
        <v>13660.999999999831</v>
      </c>
      <c r="F17" s="114">
        <v>579860441.43710458</v>
      </c>
      <c r="G17" s="108">
        <v>521853082.56788772</v>
      </c>
      <c r="H17" s="108">
        <v>114209071.72259532</v>
      </c>
      <c r="I17" s="108">
        <v>108932434.94433889</v>
      </c>
      <c r="J17" s="108">
        <v>106831180.82943276</v>
      </c>
      <c r="K17" s="108">
        <v>288555885.87464345</v>
      </c>
      <c r="L17" s="108">
        <v>1677734614.1587782</v>
      </c>
      <c r="M17" s="113">
        <v>163975341.56943136</v>
      </c>
      <c r="N17" s="2612" t="s">
        <v>1280</v>
      </c>
      <c r="O17" s="2612"/>
      <c r="P17" s="2612"/>
      <c r="Q17" s="107"/>
      <c r="R17" s="108">
        <v>138234.84637123178</v>
      </c>
      <c r="S17" s="114" t="s">
        <v>441</v>
      </c>
      <c r="T17" s="114" t="s">
        <v>441</v>
      </c>
      <c r="U17" s="108">
        <v>1340545.7013436405</v>
      </c>
      <c r="V17" s="108">
        <v>1481877.0060730912</v>
      </c>
      <c r="W17" s="108">
        <v>85250071.846333385</v>
      </c>
      <c r="X17" s="108">
        <v>522478788.68525565</v>
      </c>
      <c r="Y17" s="108">
        <v>496601977.69840121</v>
      </c>
      <c r="Z17" s="113">
        <v>589267785.70478284</v>
      </c>
      <c r="AA17" s="114"/>
    </row>
    <row r="18" spans="1:65" s="111" customFormat="1" ht="15.75" hidden="1" customHeight="1">
      <c r="A18" s="2612" t="s">
        <v>1301</v>
      </c>
      <c r="B18" s="2612"/>
      <c r="C18" s="2612"/>
      <c r="D18" s="107"/>
      <c r="E18" s="108">
        <v>13884.215801226181</v>
      </c>
      <c r="F18" s="108">
        <v>681935234.71638656</v>
      </c>
      <c r="G18" s="108">
        <v>590578353.62427771</v>
      </c>
      <c r="H18" s="108">
        <v>132616498.29063189</v>
      </c>
      <c r="I18" s="108">
        <v>127158101.81991786</v>
      </c>
      <c r="J18" s="108">
        <v>124925498.47528592</v>
      </c>
      <c r="K18" s="108">
        <v>310325617.37253189</v>
      </c>
      <c r="L18" s="108">
        <v>1905911401.124707</v>
      </c>
      <c r="M18" s="113">
        <v>191003037.46149382</v>
      </c>
      <c r="N18" s="2612" t="s">
        <v>1301</v>
      </c>
      <c r="O18" s="2612"/>
      <c r="P18" s="2612"/>
      <c r="Q18" s="107"/>
      <c r="R18" s="108">
        <v>148534.99487466394</v>
      </c>
      <c r="S18" s="114" t="s">
        <v>441</v>
      </c>
      <c r="T18" s="114" t="s">
        <v>441</v>
      </c>
      <c r="U18" s="108">
        <v>1841108.1828474416</v>
      </c>
      <c r="V18" s="108">
        <v>2000575.7073713548</v>
      </c>
      <c r="W18" s="108">
        <v>92997450.038911462</v>
      </c>
      <c r="X18" s="108">
        <v>568764615.59845173</v>
      </c>
      <c r="Y18" s="108">
        <v>552869850.08385503</v>
      </c>
      <c r="Z18" s="113">
        <v>671690683.89932191</v>
      </c>
      <c r="AA18" s="114"/>
    </row>
    <row r="19" spans="1:65" s="111" customFormat="1" ht="15" hidden="1" customHeight="1">
      <c r="A19" s="2612" t="s">
        <v>1302</v>
      </c>
      <c r="B19" s="2612"/>
      <c r="C19" s="2612"/>
      <c r="D19" s="107"/>
      <c r="E19" s="108">
        <v>14177.803997248742</v>
      </c>
      <c r="F19" s="114" t="s">
        <v>295</v>
      </c>
      <c r="G19" s="108">
        <v>607232241.20353246</v>
      </c>
      <c r="H19" s="108">
        <v>170233624.52638614</v>
      </c>
      <c r="I19" s="108">
        <v>164245224.22820398</v>
      </c>
      <c r="J19" s="108">
        <v>161919933.57253072</v>
      </c>
      <c r="K19" s="114" t="s">
        <v>295</v>
      </c>
      <c r="L19" s="108">
        <v>1892556986.2822149</v>
      </c>
      <c r="M19" s="113">
        <v>148617411.34197381</v>
      </c>
      <c r="N19" s="2612" t="s">
        <v>1302</v>
      </c>
      <c r="O19" s="2612"/>
      <c r="P19" s="2612"/>
      <c r="Q19" s="107"/>
      <c r="R19" s="108">
        <v>159165.50983377962</v>
      </c>
      <c r="S19" s="114" t="s">
        <v>295</v>
      </c>
      <c r="T19" s="114" t="s">
        <v>295</v>
      </c>
      <c r="U19" s="114" t="s">
        <v>295</v>
      </c>
      <c r="V19" s="114" t="s">
        <v>295</v>
      </c>
      <c r="W19" s="108">
        <v>92730519.819716066</v>
      </c>
      <c r="X19" s="108">
        <v>615069412.16025329</v>
      </c>
      <c r="Y19" s="108">
        <v>549122917.60196519</v>
      </c>
      <c r="Z19" s="113">
        <v>823498454.81412208</v>
      </c>
      <c r="AA19" s="114"/>
    </row>
    <row r="20" spans="1:65" s="111" customFormat="1" ht="15" hidden="1" customHeight="1">
      <c r="A20" s="2612" t="s">
        <v>1303</v>
      </c>
      <c r="B20" s="2612"/>
      <c r="C20" s="2612"/>
      <c r="D20" s="107"/>
      <c r="E20" s="108">
        <v>14412.000000000007</v>
      </c>
      <c r="F20" s="108">
        <v>683633555.04922509</v>
      </c>
      <c r="G20" s="108">
        <v>574744237.52682424</v>
      </c>
      <c r="H20" s="108">
        <v>131374634.68082477</v>
      </c>
      <c r="I20" s="108">
        <v>124814594.74142577</v>
      </c>
      <c r="J20" s="108">
        <v>122412551.35178688</v>
      </c>
      <c r="K20" s="108">
        <v>339716985.98869389</v>
      </c>
      <c r="L20" s="108">
        <v>1918058080.3343196</v>
      </c>
      <c r="M20" s="113">
        <v>190678611.62853298</v>
      </c>
      <c r="N20" s="2612" t="s">
        <v>1303</v>
      </c>
      <c r="O20" s="2612"/>
      <c r="P20" s="2612"/>
      <c r="Q20" s="107"/>
      <c r="R20" s="108">
        <v>140111.07516775819</v>
      </c>
      <c r="S20" s="113">
        <v>108761.0742814828</v>
      </c>
      <c r="T20" s="113">
        <v>31350.000886275262</v>
      </c>
      <c r="U20" s="108">
        <v>1660390.3623854367</v>
      </c>
      <c r="V20" s="108">
        <v>1756119.1635437559</v>
      </c>
      <c r="W20" s="108">
        <v>86813527.393054515</v>
      </c>
      <c r="X20" s="108">
        <v>534135758.89420092</v>
      </c>
      <c r="Y20" s="108">
        <v>520308124.59398508</v>
      </c>
      <c r="Z20" s="113">
        <v>632667814.62181973</v>
      </c>
      <c r="AA20" s="114"/>
    </row>
    <row r="21" spans="1:65" s="111" customFormat="1" hidden="1">
      <c r="A21" s="2612" t="s">
        <v>1304</v>
      </c>
      <c r="B21" s="2612"/>
      <c r="C21" s="2612"/>
      <c r="D21" s="107"/>
      <c r="E21" s="108">
        <v>14563.000000000739</v>
      </c>
      <c r="F21" s="108">
        <v>662761579.58153081</v>
      </c>
      <c r="G21" s="108">
        <v>567799791.59006059</v>
      </c>
      <c r="H21" s="108">
        <v>130182199.14308508</v>
      </c>
      <c r="I21" s="108">
        <v>121182714.18985589</v>
      </c>
      <c r="J21" s="108">
        <v>118259046.89004888</v>
      </c>
      <c r="K21" s="108">
        <v>319772959.59404802</v>
      </c>
      <c r="L21" s="108">
        <v>2003052329.1130562</v>
      </c>
      <c r="M21" s="113">
        <v>190414740.88586792</v>
      </c>
      <c r="N21" s="2612" t="s">
        <v>1304</v>
      </c>
      <c r="O21" s="2612"/>
      <c r="P21" s="2612"/>
      <c r="Q21" s="107"/>
      <c r="R21" s="108">
        <v>123945.6041718116</v>
      </c>
      <c r="S21" s="113">
        <v>96355.270638620423</v>
      </c>
      <c r="T21" s="113">
        <v>27590.333533190998</v>
      </c>
      <c r="U21" s="108">
        <v>1915678.4862596062</v>
      </c>
      <c r="V21" s="108">
        <v>2040716.3029215096</v>
      </c>
      <c r="W21" s="108">
        <v>83777665.684641898</v>
      </c>
      <c r="X21" s="108">
        <v>546872863.31227016</v>
      </c>
      <c r="Y21" s="108">
        <v>529869670.19716895</v>
      </c>
      <c r="Z21" s="113">
        <v>660637293.25934732</v>
      </c>
      <c r="AA21" s="114"/>
    </row>
    <row r="22" spans="1:65" s="111" customFormat="1" ht="15" hidden="1" customHeight="1">
      <c r="A22" s="2612" t="s">
        <v>985</v>
      </c>
      <c r="B22" s="2612"/>
      <c r="C22" s="2612"/>
      <c r="D22" s="107"/>
      <c r="E22" s="108">
        <v>14821.000000244734</v>
      </c>
      <c r="F22" s="108">
        <v>716262327.50647795</v>
      </c>
      <c r="G22" s="108">
        <v>610787773.83475637</v>
      </c>
      <c r="H22" s="108">
        <v>141458110.44594923</v>
      </c>
      <c r="I22" s="108">
        <v>133752145.98488064</v>
      </c>
      <c r="J22" s="108">
        <v>130833517.95855026</v>
      </c>
      <c r="K22" s="108">
        <v>332871018.1152972</v>
      </c>
      <c r="L22" s="108">
        <v>1698497265.2204094</v>
      </c>
      <c r="M22" s="113">
        <v>207419774.22403622</v>
      </c>
      <c r="N22" s="2612" t="s">
        <v>985</v>
      </c>
      <c r="O22" s="2612"/>
      <c r="P22" s="2612"/>
      <c r="Q22" s="107"/>
      <c r="R22" s="108">
        <v>129748.91678256127</v>
      </c>
      <c r="S22" s="113">
        <v>100458.06187200011</v>
      </c>
      <c r="T22" s="113">
        <v>29290.854910561215</v>
      </c>
      <c r="U22" s="108">
        <v>1955725.3214343444</v>
      </c>
      <c r="V22" s="108">
        <v>2098289.8951048465</v>
      </c>
      <c r="W22" s="108">
        <v>90608212.810112476</v>
      </c>
      <c r="X22" s="108">
        <v>587953906.54716015</v>
      </c>
      <c r="Y22" s="108">
        <v>565869419.78643441</v>
      </c>
      <c r="Z22" s="113">
        <v>711622729.22326112</v>
      </c>
      <c r="AA22" s="114"/>
    </row>
    <row r="23" spans="1:65" s="111" customFormat="1" ht="14.45" hidden="1" customHeight="1">
      <c r="A23" s="2618" t="s">
        <v>990</v>
      </c>
      <c r="B23" s="2619"/>
      <c r="C23" s="2619"/>
      <c r="D23" s="2620"/>
      <c r="E23" s="116">
        <v>14935.000010349095</v>
      </c>
      <c r="F23" s="116">
        <v>724364.66316857818</v>
      </c>
      <c r="G23" s="116">
        <v>591629.89836522436</v>
      </c>
      <c r="H23" s="116">
        <v>132375.20588503618</v>
      </c>
      <c r="I23" s="116">
        <v>125558.14442298125</v>
      </c>
      <c r="J23" s="116">
        <v>121930.6803784998</v>
      </c>
      <c r="K23" s="116">
        <v>336693.17474084091</v>
      </c>
      <c r="L23" s="116">
        <v>1626676.8226598606</v>
      </c>
      <c r="M23" s="117">
        <v>218141.47924689919</v>
      </c>
      <c r="N23" s="2618" t="s">
        <v>990</v>
      </c>
      <c r="O23" s="2619"/>
      <c r="P23" s="2619"/>
      <c r="Q23" s="2620"/>
      <c r="R23" s="116">
        <v>130399.44559872786</v>
      </c>
      <c r="S23" s="117">
        <v>101399.88593268413</v>
      </c>
      <c r="T23" s="117">
        <v>28999.559666043951</v>
      </c>
      <c r="U23" s="116">
        <v>1783166.907480692</v>
      </c>
      <c r="V23" s="116">
        <v>1933983.3385276946</v>
      </c>
      <c r="W23" s="116">
        <v>91613.054039876632</v>
      </c>
      <c r="X23" s="116">
        <v>571689.30708830652</v>
      </c>
      <c r="Y23" s="116">
        <v>554076.93049204897</v>
      </c>
      <c r="Z23" s="117">
        <v>731265.45622878207</v>
      </c>
      <c r="AA23" s="114"/>
    </row>
    <row r="24" spans="1:65" s="111" customFormat="1" ht="14.45" hidden="1" customHeight="1">
      <c r="A24" s="2618" t="s">
        <v>1001</v>
      </c>
      <c r="B24" s="2619"/>
      <c r="C24" s="2619"/>
      <c r="D24" s="2620"/>
      <c r="E24" s="116">
        <v>15207.000000172809</v>
      </c>
      <c r="F24" s="118" t="s">
        <v>295</v>
      </c>
      <c r="G24" s="116">
        <v>547611.81277995161</v>
      </c>
      <c r="H24" s="116">
        <v>137126.53604493456</v>
      </c>
      <c r="I24" s="116">
        <v>129391.78615531979</v>
      </c>
      <c r="J24" s="116">
        <v>125999.91551610923</v>
      </c>
      <c r="K24" s="118" t="s">
        <v>441</v>
      </c>
      <c r="L24" s="118" t="s">
        <v>450</v>
      </c>
      <c r="M24" s="303" t="s">
        <v>450</v>
      </c>
      <c r="N24" s="2618" t="s">
        <v>1001</v>
      </c>
      <c r="O24" s="2619"/>
      <c r="P24" s="2619"/>
      <c r="Q24" s="2620"/>
      <c r="R24" s="116">
        <v>134428</v>
      </c>
      <c r="S24" s="117">
        <v>103546.87</v>
      </c>
      <c r="T24" s="117">
        <v>30881.29</v>
      </c>
      <c r="U24" s="118" t="s">
        <v>295</v>
      </c>
      <c r="V24" s="118" t="s">
        <v>295</v>
      </c>
      <c r="W24" s="116">
        <v>80238.35893588778</v>
      </c>
      <c r="X24" s="116">
        <v>576688.74743929529</v>
      </c>
      <c r="Y24" s="116">
        <v>517113.17812585999</v>
      </c>
      <c r="Z24" s="117">
        <v>664011.12298455054</v>
      </c>
      <c r="AA24" s="114"/>
    </row>
    <row r="25" spans="1:65" s="111" customFormat="1" ht="18.75" customHeight="1" thickTop="1" thickBot="1">
      <c r="A25" s="2618" t="s">
        <v>1002</v>
      </c>
      <c r="B25" s="2619"/>
      <c r="C25" s="2619"/>
      <c r="D25" s="2620"/>
      <c r="E25" s="116">
        <v>15829.000000031116</v>
      </c>
      <c r="F25" s="116">
        <v>708940.19825449632</v>
      </c>
      <c r="G25" s="116">
        <v>567102.42923699063</v>
      </c>
      <c r="H25" s="116">
        <v>133161.95436866666</v>
      </c>
      <c r="I25" s="116">
        <v>124613.29469650539</v>
      </c>
      <c r="J25" s="116">
        <v>121995.6043656088</v>
      </c>
      <c r="K25" s="116">
        <v>343623.49772454461</v>
      </c>
      <c r="L25" s="116">
        <v>1709412.8716277042</v>
      </c>
      <c r="M25" s="117">
        <v>253279.69142593685</v>
      </c>
      <c r="N25" s="2618" t="s">
        <v>1002</v>
      </c>
      <c r="O25" s="2619"/>
      <c r="P25" s="2619"/>
      <c r="Q25" s="2620"/>
      <c r="R25" s="116">
        <v>133471.69626538767</v>
      </c>
      <c r="S25" s="117">
        <v>103784.429826194</v>
      </c>
      <c r="T25" s="117">
        <v>29687.266439194005</v>
      </c>
      <c r="U25" s="116">
        <v>1745928.2138986546</v>
      </c>
      <c r="V25" s="116">
        <v>1920822.7590590257</v>
      </c>
      <c r="W25" s="116">
        <v>94245.885974165212</v>
      </c>
      <c r="X25" s="116">
        <v>547540.19372682145</v>
      </c>
      <c r="Y25" s="116">
        <v>520449.40538864885</v>
      </c>
      <c r="Z25" s="117">
        <v>710346.69953891146</v>
      </c>
      <c r="AA25" s="2599" t="s">
        <v>861</v>
      </c>
      <c r="AB25" s="2665" t="s">
        <v>2297</v>
      </c>
      <c r="AC25" s="2666"/>
      <c r="AD25" s="2667"/>
      <c r="AE25" s="2665" t="s">
        <v>847</v>
      </c>
      <c r="AF25" s="2666"/>
      <c r="AG25" s="2667"/>
      <c r="AH25" s="2665" t="s">
        <v>322</v>
      </c>
      <c r="AI25" s="2666"/>
      <c r="AJ25" s="2667"/>
      <c r="AK25" s="2665" t="s">
        <v>96</v>
      </c>
      <c r="AL25" s="2666"/>
      <c r="AM25" s="2666"/>
    </row>
    <row r="26" spans="1:65" s="111" customFormat="1" ht="14.45" customHeight="1" thickBot="1">
      <c r="A26" s="2618" t="s">
        <v>1003</v>
      </c>
      <c r="B26" s="2619"/>
      <c r="C26" s="2619"/>
      <c r="D26" s="2620"/>
      <c r="E26" s="116">
        <v>15486.999999856676</v>
      </c>
      <c r="F26" s="116">
        <v>722039.41392717231</v>
      </c>
      <c r="G26" s="116">
        <v>595707.11230569519</v>
      </c>
      <c r="H26" s="116">
        <v>150102.58931661953</v>
      </c>
      <c r="I26" s="116">
        <v>140818.66316382139</v>
      </c>
      <c r="J26" s="116">
        <v>137817.63671564008</v>
      </c>
      <c r="K26" s="116">
        <v>349985.5430560516</v>
      </c>
      <c r="L26" s="116">
        <v>1919414.8003673984</v>
      </c>
      <c r="M26" s="117">
        <v>229600.55727906714</v>
      </c>
      <c r="N26" s="2618" t="s">
        <v>1003</v>
      </c>
      <c r="O26" s="2619"/>
      <c r="P26" s="2619"/>
      <c r="Q26" s="2620"/>
      <c r="R26" s="116">
        <v>131242.65344171703</v>
      </c>
      <c r="S26" s="117">
        <v>101362.41762153729</v>
      </c>
      <c r="T26" s="117">
        <v>29880.235820179703</v>
      </c>
      <c r="U26" s="116">
        <v>1682623.0736105777</v>
      </c>
      <c r="V26" s="116">
        <v>1951049.3035332789</v>
      </c>
      <c r="W26" s="116">
        <v>98604.434366141621</v>
      </c>
      <c r="X26" s="116">
        <v>598318.14728366258</v>
      </c>
      <c r="Y26" s="116">
        <v>558912.81525161571</v>
      </c>
      <c r="Z26" s="117">
        <v>739829.85052408115</v>
      </c>
      <c r="AA26" s="2664"/>
      <c r="AB26" s="2168" t="s">
        <v>851</v>
      </c>
      <c r="AC26" s="2170" t="s">
        <v>850</v>
      </c>
      <c r="AD26" s="2170" t="s">
        <v>2298</v>
      </c>
      <c r="AE26" s="2168" t="s">
        <v>851</v>
      </c>
      <c r="AF26" s="2168" t="s">
        <v>850</v>
      </c>
      <c r="AG26" s="2170" t="s">
        <v>2298</v>
      </c>
      <c r="AH26" s="2168" t="s">
        <v>851</v>
      </c>
      <c r="AI26" s="2168" t="s">
        <v>850</v>
      </c>
      <c r="AJ26" s="2170" t="s">
        <v>2298</v>
      </c>
      <c r="AK26" s="2168" t="s">
        <v>851</v>
      </c>
      <c r="AL26" s="2169" t="s">
        <v>850</v>
      </c>
      <c r="AM26" s="2170" t="s">
        <v>2298</v>
      </c>
    </row>
    <row r="27" spans="1:65" s="111" customFormat="1" ht="14.45" customHeight="1">
      <c r="A27" s="2618" t="s">
        <v>1004</v>
      </c>
      <c r="B27" s="2618"/>
      <c r="C27" s="2618"/>
      <c r="D27" s="2668"/>
      <c r="E27" s="116">
        <v>15649.000000000027</v>
      </c>
      <c r="F27" s="116">
        <v>795115.20119996963</v>
      </c>
      <c r="G27" s="116">
        <v>645268.72433871333</v>
      </c>
      <c r="H27" s="116">
        <v>163544.04938167866</v>
      </c>
      <c r="I27" s="116">
        <v>153994.33617706056</v>
      </c>
      <c r="J27" s="116">
        <v>151164.79714864836</v>
      </c>
      <c r="K27" s="116">
        <v>386292.53309259622</v>
      </c>
      <c r="L27" s="116">
        <v>2127553.9255435532</v>
      </c>
      <c r="M27" s="117">
        <v>297298.02625726908</v>
      </c>
      <c r="N27" s="2618" t="s">
        <v>1004</v>
      </c>
      <c r="O27" s="2618"/>
      <c r="P27" s="2618"/>
      <c r="Q27" s="2668"/>
      <c r="R27" s="116">
        <v>141368.27721894885</v>
      </c>
      <c r="S27" s="117">
        <v>110944.81227269476</v>
      </c>
      <c r="T27" s="117">
        <v>30423.464946254138</v>
      </c>
      <c r="U27" s="116">
        <v>1679274.5329289327</v>
      </c>
      <c r="V27" s="116">
        <v>1975989.0583292898</v>
      </c>
      <c r="W27" s="116">
        <v>113223.03755813668</v>
      </c>
      <c r="X27" s="116">
        <v>635975.59479519678</v>
      </c>
      <c r="Y27" s="116">
        <v>602259.41762447299</v>
      </c>
      <c r="Z27" s="117">
        <v>799310.06886245741</v>
      </c>
      <c r="AA27" s="681" t="s">
        <v>785</v>
      </c>
      <c r="AB27" s="736">
        <v>100</v>
      </c>
      <c r="AC27" s="736">
        <v>100</v>
      </c>
      <c r="AD27" s="736">
        <v>100</v>
      </c>
      <c r="AE27" s="736">
        <v>100</v>
      </c>
      <c r="AF27" s="736">
        <v>100</v>
      </c>
      <c r="AG27" s="736">
        <v>100</v>
      </c>
      <c r="AH27" s="736">
        <v>100</v>
      </c>
      <c r="AI27" s="736">
        <v>100</v>
      </c>
      <c r="AJ27" s="736">
        <v>100</v>
      </c>
      <c r="AK27" s="736">
        <v>100</v>
      </c>
      <c r="AL27" s="736">
        <v>100</v>
      </c>
      <c r="AM27" s="736">
        <v>100</v>
      </c>
    </row>
    <row r="28" spans="1:65" s="111" customFormat="1" ht="14.45" customHeight="1">
      <c r="A28" s="2618" t="s">
        <v>1005</v>
      </c>
      <c r="B28" s="2618"/>
      <c r="C28" s="2618"/>
      <c r="D28" s="2668"/>
      <c r="E28" s="116">
        <v>15686.999999796744</v>
      </c>
      <c r="F28" s="116">
        <v>855933.99290308438</v>
      </c>
      <c r="G28" s="116">
        <v>688049.72330288822</v>
      </c>
      <c r="H28" s="116">
        <v>161975.44823766986</v>
      </c>
      <c r="I28" s="116">
        <v>151612.58615855646</v>
      </c>
      <c r="J28" s="116">
        <v>148413.30764810694</v>
      </c>
      <c r="K28" s="116">
        <v>401502.83310422197</v>
      </c>
      <c r="L28" s="116">
        <v>2222332.340222192</v>
      </c>
      <c r="M28" s="117">
        <v>335209.5561306093</v>
      </c>
      <c r="N28" s="2618" t="s">
        <v>1005</v>
      </c>
      <c r="O28" s="2618"/>
      <c r="P28" s="2618"/>
      <c r="Q28" s="2668"/>
      <c r="R28" s="116">
        <v>138847.41528557913</v>
      </c>
      <c r="S28" s="117">
        <v>108691.57973497582</v>
      </c>
      <c r="T28" s="117">
        <v>30155.835550603053</v>
      </c>
      <c r="U28" s="116">
        <v>1679267.8038081746</v>
      </c>
      <c r="V28" s="116">
        <v>1976920.2432618206</v>
      </c>
      <c r="W28" s="116">
        <v>118362.38015424981</v>
      </c>
      <c r="X28" s="116">
        <v>676268.09435204742</v>
      </c>
      <c r="Y28" s="116">
        <v>647933.49976528832</v>
      </c>
      <c r="Z28" s="117">
        <v>795481.33037990064</v>
      </c>
      <c r="AA28" s="2053" t="s">
        <v>2299</v>
      </c>
      <c r="AB28" s="827">
        <v>42.4</v>
      </c>
      <c r="AC28" s="827">
        <v>37.5</v>
      </c>
      <c r="AD28" s="827">
        <f>E38/SUM($E$38:$E$47)*100</f>
        <v>39.560440304914692</v>
      </c>
      <c r="AE28" s="827">
        <v>13.4</v>
      </c>
      <c r="AF28" s="827">
        <v>13.9</v>
      </c>
      <c r="AG28" s="827">
        <f>R38/SUM($R$38:$R$47)*100</f>
        <v>11.53690546784931</v>
      </c>
      <c r="AH28" s="827">
        <v>7.3</v>
      </c>
      <c r="AI28" s="827">
        <v>5.0999999999999996</v>
      </c>
      <c r="AJ28" s="827">
        <f>L38/SUM($L$38:$L$48)*100</f>
        <v>3.3867686846295495</v>
      </c>
      <c r="AK28" s="827">
        <v>3.3</v>
      </c>
      <c r="AL28" s="827">
        <v>3.1</v>
      </c>
      <c r="AM28" s="827">
        <f>G38/SUM($G$38:$G$47)*100</f>
        <v>1.9559674404744272</v>
      </c>
    </row>
    <row r="29" spans="1:65" s="111" customFormat="1" ht="14.45" customHeight="1">
      <c r="A29" s="2618" t="s">
        <v>1401</v>
      </c>
      <c r="B29" s="2618"/>
      <c r="C29" s="2618"/>
      <c r="D29" s="2668"/>
      <c r="E29" s="116">
        <f>'1'!E29</f>
        <v>16502.022257559558</v>
      </c>
      <c r="F29" s="116">
        <f>'1'!F29</f>
        <v>1047088.4082836743</v>
      </c>
      <c r="G29" s="116">
        <f>'1'!G29</f>
        <v>938752.46645881783</v>
      </c>
      <c r="H29" s="116">
        <f>'1'!H29</f>
        <v>228286.22711083398</v>
      </c>
      <c r="I29" s="116">
        <f>'1'!I29</f>
        <v>213926.92340975307</v>
      </c>
      <c r="J29" s="116">
        <f>'1'!J29</f>
        <v>210309.18825947845</v>
      </c>
      <c r="K29" s="116">
        <f>'1'!K29</f>
        <v>475211.89547738776</v>
      </c>
      <c r="L29" s="116">
        <f>'1'!L29</f>
        <v>2945061.7190810177</v>
      </c>
      <c r="M29" s="117">
        <f>'1'!M29</f>
        <v>350656.55488225503</v>
      </c>
      <c r="N29" s="2618" t="s">
        <v>1401</v>
      </c>
      <c r="O29" s="2618"/>
      <c r="P29" s="2618"/>
      <c r="Q29" s="2668"/>
      <c r="R29" s="116">
        <f>'1'!R29</f>
        <v>146209.3526603998</v>
      </c>
      <c r="S29" s="117">
        <f>'1'!S29</f>
        <v>112998.37695169564</v>
      </c>
      <c r="T29" s="117">
        <f>'1'!T29</f>
        <v>33210.975708704318</v>
      </c>
      <c r="U29" s="116">
        <f>'1'!U29</f>
        <v>1793905.2145544011</v>
      </c>
      <c r="V29" s="116">
        <f>'1'!V29</f>
        <v>2088605.1174194941</v>
      </c>
      <c r="W29" s="116">
        <f>'1'!W29</f>
        <v>159372.80971452114</v>
      </c>
      <c r="X29" s="116">
        <f>'1'!X29</f>
        <v>881694.27988900337</v>
      </c>
      <c r="Y29" s="116">
        <f>'1'!Y29</f>
        <v>856261.46809020382</v>
      </c>
      <c r="Z29" s="117">
        <f>'1'!Z29</f>
        <v>985316.98010869022</v>
      </c>
      <c r="AA29" s="1091" t="s">
        <v>2300</v>
      </c>
      <c r="AB29" s="827">
        <v>11.6</v>
      </c>
      <c r="AC29" s="827">
        <v>15.8</v>
      </c>
      <c r="AD29" s="827">
        <f t="shared" ref="AD29:AD37" si="0">E39/SUM($E$38:$E$47)*100</f>
        <v>12.410580650104604</v>
      </c>
      <c r="AE29" s="827">
        <v>5.8</v>
      </c>
      <c r="AF29" s="827">
        <v>7.3</v>
      </c>
      <c r="AG29" s="827">
        <f t="shared" ref="AG29:AG37" si="1">R39/SUM($R$38:$R$47)*100</f>
        <v>5.7127974307603271</v>
      </c>
      <c r="AH29" s="827">
        <v>2.2999999999999998</v>
      </c>
      <c r="AI29" s="827">
        <v>2.2000000000000002</v>
      </c>
      <c r="AJ29" s="827">
        <f t="shared" ref="AJ29:AJ37" si="2">L39/SUM($L$38:$L$48)*100</f>
        <v>1.3404190149927178</v>
      </c>
      <c r="AK29" s="827">
        <v>2.2999999999999998</v>
      </c>
      <c r="AL29" s="827">
        <v>3.2</v>
      </c>
      <c r="AM29" s="827">
        <f t="shared" ref="AM29:AM37" si="3">G39/SUM($G$38:$G$47)*100</f>
        <v>1.8177545220411133</v>
      </c>
    </row>
    <row r="30" spans="1:65" ht="14.45" customHeight="1">
      <c r="A30" s="2641" t="s">
        <v>371</v>
      </c>
      <c r="B30" s="2641"/>
      <c r="C30" s="2641"/>
      <c r="D30" s="107"/>
      <c r="E30" s="116"/>
      <c r="F30" s="116"/>
      <c r="G30" s="116"/>
      <c r="H30" s="116"/>
      <c r="I30" s="116"/>
      <c r="J30" s="116"/>
      <c r="K30" s="116"/>
      <c r="L30" s="116"/>
      <c r="M30" s="117"/>
      <c r="N30" s="2641" t="s">
        <v>371</v>
      </c>
      <c r="O30" s="2641"/>
      <c r="P30" s="2641"/>
      <c r="Q30" s="107"/>
      <c r="R30" s="116"/>
      <c r="S30" s="116"/>
      <c r="T30" s="116"/>
      <c r="U30" s="116"/>
      <c r="V30" s="116"/>
      <c r="W30" s="116"/>
      <c r="X30" s="116"/>
      <c r="Y30" s="116"/>
      <c r="Z30" s="117"/>
      <c r="AA30" s="1091" t="s">
        <v>2301</v>
      </c>
      <c r="AB30" s="827">
        <v>15.6</v>
      </c>
      <c r="AC30" s="827">
        <v>16.100000000000001</v>
      </c>
      <c r="AD30" s="827">
        <f t="shared" si="0"/>
        <v>16.14151452809929</v>
      </c>
      <c r="AE30" s="827">
        <v>9.1999999999999993</v>
      </c>
      <c r="AF30" s="827">
        <v>8.5</v>
      </c>
      <c r="AG30" s="827">
        <f t="shared" si="1"/>
        <v>9.5370201097097187</v>
      </c>
      <c r="AH30" s="827">
        <v>3.7</v>
      </c>
      <c r="AI30" s="827">
        <v>3.7</v>
      </c>
      <c r="AJ30" s="827">
        <f t="shared" si="2"/>
        <v>3.1243118843855231</v>
      </c>
      <c r="AK30" s="827">
        <v>5.6</v>
      </c>
      <c r="AL30" s="827">
        <v>6</v>
      </c>
      <c r="AM30" s="827">
        <f t="shared" si="3"/>
        <v>4.5323155779295412</v>
      </c>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row>
    <row r="31" spans="1:65" ht="14.45" customHeight="1">
      <c r="A31" s="1137"/>
      <c r="B31" s="813" t="s">
        <v>1022</v>
      </c>
      <c r="C31" s="1137"/>
      <c r="D31" s="811"/>
      <c r="E31" s="980">
        <f>'70.'!F11</f>
        <v>13179.744560735528</v>
      </c>
      <c r="F31" s="980">
        <f>'1'!AG63</f>
        <v>319910.68374817894</v>
      </c>
      <c r="G31" s="980">
        <f>'1'!AH63</f>
        <v>259919.06503592641</v>
      </c>
      <c r="H31" s="980">
        <f>'1'!AI63</f>
        <v>53907.138674954564</v>
      </c>
      <c r="I31" s="980">
        <f>'1'!AJ63</f>
        <v>48685.640881345302</v>
      </c>
      <c r="J31" s="980">
        <f>'1'!AK63</f>
        <v>47809.978247136751</v>
      </c>
      <c r="K31" s="980">
        <f>'1'!AL63</f>
        <v>125426.17978562783</v>
      </c>
      <c r="L31" s="980">
        <f>'1'!AM63</f>
        <v>584801.75377575681</v>
      </c>
      <c r="M31" s="979">
        <f>'1'!AN63</f>
        <v>111259.17043950876</v>
      </c>
      <c r="N31" s="1137"/>
      <c r="O31" s="813" t="s">
        <v>1022</v>
      </c>
      <c r="P31" s="1137"/>
      <c r="Q31" s="811"/>
      <c r="R31" s="809">
        <f>'4.'!E32</f>
        <v>38393.826882345857</v>
      </c>
      <c r="S31" s="809">
        <f>'4.'!F32</f>
        <v>29249.250651379734</v>
      </c>
      <c r="T31" s="809">
        <f>'4.'!G32</f>
        <v>9144.5762309661568</v>
      </c>
      <c r="U31" s="809">
        <f>'3.'!BX65</f>
        <v>211447.59496195224</v>
      </c>
      <c r="V31" s="809">
        <f>'3.'!BY65</f>
        <v>283248.69407691469</v>
      </c>
      <c r="W31" s="809">
        <f>'1'!AO63</f>
        <v>34504.377272216116</v>
      </c>
      <c r="X31" s="809">
        <f>'1'!AP63</f>
        <v>246533.88138841957</v>
      </c>
      <c r="Y31" s="809">
        <f>'1'!AQ63</f>
        <v>236995.9995005838</v>
      </c>
      <c r="Z31" s="810">
        <f>'1'!AR63</f>
        <v>305206.88199621107</v>
      </c>
      <c r="AA31" s="1091" t="s">
        <v>2302</v>
      </c>
      <c r="AB31" s="827">
        <v>16.7</v>
      </c>
      <c r="AC31" s="827">
        <v>15.9</v>
      </c>
      <c r="AD31" s="827">
        <f>E41/SUM($E$38:$E$47)*100</f>
        <v>14.939923887205156</v>
      </c>
      <c r="AE31" s="827">
        <v>18.5</v>
      </c>
      <c r="AF31" s="827">
        <v>17.3</v>
      </c>
      <c r="AG31" s="827">
        <f t="shared" si="1"/>
        <v>12.149346336136814</v>
      </c>
      <c r="AH31" s="827">
        <v>9.1999999999999993</v>
      </c>
      <c r="AI31" s="827">
        <v>9.6999999999999993</v>
      </c>
      <c r="AJ31" s="827">
        <f t="shared" si="2"/>
        <v>7.0154242764149082</v>
      </c>
      <c r="AK31" s="827">
        <v>14</v>
      </c>
      <c r="AL31" s="827">
        <v>12.6</v>
      </c>
      <c r="AM31" s="827">
        <f t="shared" si="3"/>
        <v>9.7217042127801214</v>
      </c>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row>
    <row r="32" spans="1:65" ht="14.45" customHeight="1">
      <c r="A32" s="1137"/>
      <c r="B32" s="813" t="s">
        <v>1023</v>
      </c>
      <c r="C32" s="1137"/>
      <c r="D32" s="811"/>
      <c r="E32" s="980">
        <f>'70.'!F12</f>
        <v>1890.7276667529929</v>
      </c>
      <c r="F32" s="980">
        <f>'1'!AG64</f>
        <v>147077.49203055337</v>
      </c>
      <c r="G32" s="980">
        <f>'1'!AH64</f>
        <v>122776.99358896355</v>
      </c>
      <c r="H32" s="980">
        <f>'1'!AI64</f>
        <v>30084.425569894142</v>
      </c>
      <c r="I32" s="980">
        <f>'1'!AJ64</f>
        <v>28417.19458310524</v>
      </c>
      <c r="J32" s="980">
        <f>'1'!AK64</f>
        <v>27914.539365204309</v>
      </c>
      <c r="K32" s="980">
        <f>'1'!AL64</f>
        <v>62486.894287906376</v>
      </c>
      <c r="L32" s="980">
        <f>'1'!AM64</f>
        <v>303803.30726815987</v>
      </c>
      <c r="M32" s="979">
        <f>'1'!AN64</f>
        <v>40218.628769009418</v>
      </c>
      <c r="N32" s="1137"/>
      <c r="O32" s="813" t="s">
        <v>1023</v>
      </c>
      <c r="P32" s="1137"/>
      <c r="Q32" s="811"/>
      <c r="R32" s="809">
        <f>'4.'!E33</f>
        <v>25041.839505551052</v>
      </c>
      <c r="S32" s="809">
        <f>'4.'!F33</f>
        <v>19027.022794365337</v>
      </c>
      <c r="T32" s="809">
        <f>'4.'!G33</f>
        <v>6014.8167111857065</v>
      </c>
      <c r="U32" s="809">
        <f>'3.'!BX66</f>
        <v>153607.63156199522</v>
      </c>
      <c r="V32" s="809">
        <f>'3.'!BY66</f>
        <v>194742.71353305815</v>
      </c>
      <c r="W32" s="809">
        <f>'1'!AO64</f>
        <v>19585.4662008042</v>
      </c>
      <c r="X32" s="809">
        <f>'1'!AP64</f>
        <v>116843.25435443268</v>
      </c>
      <c r="Y32" s="809">
        <f>'1'!AQ64</f>
        <v>108873.01115029352</v>
      </c>
      <c r="Z32" s="810">
        <f>'1'!AR64</f>
        <v>142287.31646035891</v>
      </c>
      <c r="AA32" s="1091" t="s">
        <v>2303</v>
      </c>
      <c r="AB32" s="827">
        <v>6.4</v>
      </c>
      <c r="AC32" s="827">
        <v>6.7</v>
      </c>
      <c r="AD32" s="827">
        <f t="shared" si="0"/>
        <v>8.1876374556425553</v>
      </c>
      <c r="AE32" s="827">
        <v>10.8</v>
      </c>
      <c r="AF32" s="827">
        <v>10.5</v>
      </c>
      <c r="AG32" s="827">
        <f t="shared" si="1"/>
        <v>14.041074692342237</v>
      </c>
      <c r="AH32" s="827">
        <v>9</v>
      </c>
      <c r="AI32" s="827">
        <v>8.8000000000000007</v>
      </c>
      <c r="AJ32" s="827">
        <f>L42/SUM($L$38:$L$48)*100</f>
        <v>8.1634806375387967</v>
      </c>
      <c r="AK32" s="827">
        <v>11.5</v>
      </c>
      <c r="AL32" s="827">
        <v>11.4</v>
      </c>
      <c r="AM32" s="827">
        <f t="shared" si="3"/>
        <v>10.713209245494552</v>
      </c>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row>
    <row r="33" spans="1:65" ht="14.45" customHeight="1">
      <c r="A33" s="1137"/>
      <c r="B33" s="813" t="s">
        <v>1024</v>
      </c>
      <c r="C33" s="1137"/>
      <c r="D33" s="811"/>
      <c r="E33" s="980">
        <f>'70.'!F13</f>
        <v>1037.2995587676819</v>
      </c>
      <c r="F33" s="980">
        <f>'1'!AG65</f>
        <v>166408.3419981279</v>
      </c>
      <c r="G33" s="980">
        <f>'1'!AH65</f>
        <v>151024.08213485259</v>
      </c>
      <c r="H33" s="980">
        <f>'1'!AI65</f>
        <v>36475.783271027009</v>
      </c>
      <c r="I33" s="980">
        <f>'1'!AJ65</f>
        <v>34409.847237599977</v>
      </c>
      <c r="J33" s="980">
        <f>'1'!AK65</f>
        <v>33903.131101962725</v>
      </c>
      <c r="K33" s="980">
        <f>'1'!AL65</f>
        <v>81106.83174776427</v>
      </c>
      <c r="L33" s="980">
        <f>'1'!AM65</f>
        <v>453587.61438174767</v>
      </c>
      <c r="M33" s="979">
        <f>'1'!AN65</f>
        <v>63633.786648908019</v>
      </c>
      <c r="N33" s="1137"/>
      <c r="O33" s="813" t="s">
        <v>1024</v>
      </c>
      <c r="P33" s="1137"/>
      <c r="Q33" s="811"/>
      <c r="R33" s="809">
        <f>'4.'!E34</f>
        <v>30950.323657047145</v>
      </c>
      <c r="S33" s="809">
        <f>'4.'!F34</f>
        <v>24152.807470904329</v>
      </c>
      <c r="T33" s="809">
        <f>'4.'!G34</f>
        <v>6797.5161861428187</v>
      </c>
      <c r="U33" s="809">
        <f>'3.'!BX67</f>
        <v>97127.71909599741</v>
      </c>
      <c r="V33" s="809">
        <f>'3.'!BY67</f>
        <v>120707.09026841467</v>
      </c>
      <c r="W33" s="809">
        <f>'1'!AO65</f>
        <v>27502.236306457995</v>
      </c>
      <c r="X33" s="809">
        <f>'1'!AP65</f>
        <v>144239.52268839843</v>
      </c>
      <c r="Y33" s="809">
        <f>'1'!AQ65</f>
        <v>138590.99270185901</v>
      </c>
      <c r="Z33" s="810">
        <f>'1'!AR65</f>
        <v>164546.05281797328</v>
      </c>
      <c r="AA33" s="1091" t="s">
        <v>2304</v>
      </c>
      <c r="AB33" s="827">
        <v>5.6</v>
      </c>
      <c r="AC33" s="827">
        <v>6</v>
      </c>
      <c r="AD33" s="827">
        <f t="shared" si="0"/>
        <v>6.2812079594438268</v>
      </c>
      <c r="AE33" s="827">
        <v>17.5</v>
      </c>
      <c r="AF33" s="827">
        <v>16.3</v>
      </c>
      <c r="AG33" s="827">
        <f t="shared" si="1"/>
        <v>16.292149558113127</v>
      </c>
      <c r="AH33" s="827">
        <v>20.7</v>
      </c>
      <c r="AI33" s="827">
        <v>21.3</v>
      </c>
      <c r="AJ33" s="827">
        <f t="shared" si="2"/>
        <v>21.087881348298872</v>
      </c>
      <c r="AK33" s="827">
        <v>22</v>
      </c>
      <c r="AL33" s="827">
        <v>23.4</v>
      </c>
      <c r="AM33" s="827">
        <f t="shared" si="3"/>
        <v>18.762012080055193</v>
      </c>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row>
    <row r="34" spans="1:65" ht="14.45" customHeight="1">
      <c r="A34" s="1137"/>
      <c r="B34" s="813" t="s">
        <v>1025</v>
      </c>
      <c r="C34" s="1137"/>
      <c r="D34" s="811"/>
      <c r="E34" s="980">
        <f>'70.'!F14</f>
        <v>255.88325401682465</v>
      </c>
      <c r="F34" s="980">
        <f>'1'!AG66</f>
        <v>136312.902533193</v>
      </c>
      <c r="G34" s="980">
        <f>'1'!AH66</f>
        <v>129911.37949500499</v>
      </c>
      <c r="H34" s="980">
        <f>'1'!AI66</f>
        <v>33219.087311124102</v>
      </c>
      <c r="I34" s="980">
        <f>'1'!AJ66</f>
        <v>31517.457660015472</v>
      </c>
      <c r="J34" s="980">
        <f>'1'!AK66</f>
        <v>30916.689870117174</v>
      </c>
      <c r="K34" s="980">
        <f>'1'!AL66</f>
        <v>79157.541117372297</v>
      </c>
      <c r="L34" s="980">
        <f>'1'!AM66</f>
        <v>410756.42488352233</v>
      </c>
      <c r="M34" s="979">
        <f>'1'!AN66</f>
        <v>27670.881559145968</v>
      </c>
      <c r="N34" s="1137"/>
      <c r="O34" s="813" t="s">
        <v>1025</v>
      </c>
      <c r="P34" s="1137"/>
      <c r="Q34" s="811"/>
      <c r="R34" s="809">
        <f>'4.'!E35</f>
        <v>16524.024097403686</v>
      </c>
      <c r="S34" s="809">
        <f>'4.'!F35</f>
        <v>12996.894534093464</v>
      </c>
      <c r="T34" s="809">
        <f>'4.'!G35</f>
        <v>3527.1295633102254</v>
      </c>
      <c r="U34" s="809">
        <f>'3.'!BX68</f>
        <v>265775.75088232872</v>
      </c>
      <c r="V34" s="809">
        <f>'3.'!BY68</f>
        <v>160956.61421428554</v>
      </c>
      <c r="W34" s="809">
        <f>'1'!AO66</f>
        <v>26100.057283772807</v>
      </c>
      <c r="X34" s="809">
        <f>'1'!AP66</f>
        <v>113509.14853734238</v>
      </c>
      <c r="Y34" s="809">
        <f>'1'!AQ66</f>
        <v>119633.36169941218</v>
      </c>
      <c r="Z34" s="810">
        <f>'1'!AR66</f>
        <v>118933.1705438776</v>
      </c>
      <c r="AA34" s="1091" t="s">
        <v>2305</v>
      </c>
      <c r="AB34" s="827">
        <v>0.7</v>
      </c>
      <c r="AC34" s="827">
        <v>0.9</v>
      </c>
      <c r="AD34" s="827">
        <f t="shared" si="0"/>
        <v>0.92116674676104748</v>
      </c>
      <c r="AE34" s="827">
        <v>4.8</v>
      </c>
      <c r="AF34" s="827">
        <v>5.8</v>
      </c>
      <c r="AG34" s="827">
        <f>R44/SUM($R$38:$R$47)*100</f>
        <v>4.1050252610564897</v>
      </c>
      <c r="AH34" s="827">
        <v>7.1</v>
      </c>
      <c r="AI34" s="827">
        <v>10.199999999999999</v>
      </c>
      <c r="AJ34" s="827">
        <f t="shared" si="2"/>
        <v>5.8841899666478952</v>
      </c>
      <c r="AK34" s="827">
        <v>6.8</v>
      </c>
      <c r="AL34" s="827">
        <v>8.8000000000000007</v>
      </c>
      <c r="AM34" s="827">
        <f t="shared" si="3"/>
        <v>6.4714120016983623</v>
      </c>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row>
    <row r="35" spans="1:65" ht="14.45" customHeight="1">
      <c r="A35" s="1137"/>
      <c r="B35" s="813" t="s">
        <v>1026</v>
      </c>
      <c r="C35" s="1137"/>
      <c r="D35" s="811"/>
      <c r="E35" s="980">
        <f>'70.'!F15</f>
        <v>100.95166173098397</v>
      </c>
      <c r="F35" s="980">
        <f>'1'!AG67</f>
        <v>124565.8720630586</v>
      </c>
      <c r="G35" s="980">
        <f>'1'!AH67</f>
        <v>122307.83029351005</v>
      </c>
      <c r="H35" s="980">
        <f>'1'!AI67</f>
        <v>38947.819536837516</v>
      </c>
      <c r="I35" s="980">
        <f>'1'!AJ67</f>
        <v>37412.336455826007</v>
      </c>
      <c r="J35" s="980">
        <f>'1'!AK67</f>
        <v>36917.787555254537</v>
      </c>
      <c r="K35" s="980">
        <f>'1'!AL67</f>
        <v>61966.215077961497</v>
      </c>
      <c r="L35" s="980">
        <f>'1'!AM67</f>
        <v>577014.00337241753</v>
      </c>
      <c r="M35" s="979">
        <f>'1'!AN67</f>
        <v>25035.83570036944</v>
      </c>
      <c r="N35" s="1137"/>
      <c r="O35" s="813" t="s">
        <v>1026</v>
      </c>
      <c r="P35" s="1137"/>
      <c r="Q35" s="811"/>
      <c r="R35" s="809">
        <f>'4.'!E36</f>
        <v>16337.302962504476</v>
      </c>
      <c r="S35" s="809">
        <f>'4.'!F36</f>
        <v>13104.130389847627</v>
      </c>
      <c r="T35" s="809">
        <f>'4.'!G36</f>
        <v>3233.1725726568457</v>
      </c>
      <c r="U35" s="809">
        <f>'3.'!BX69</f>
        <v>212961.56333329095</v>
      </c>
      <c r="V35" s="809">
        <f>'3.'!BY69</f>
        <v>239788.77555551627</v>
      </c>
      <c r="W35" s="809">
        <f>'1'!AO67</f>
        <v>26228.681792076302</v>
      </c>
      <c r="X35" s="809">
        <f>'1'!AP67</f>
        <v>103746.95654951336</v>
      </c>
      <c r="Y35" s="809">
        <f>'1'!AQ67</f>
        <v>109968.13707425562</v>
      </c>
      <c r="Z35" s="810">
        <f>'1'!AR67</f>
        <v>101006.92317824297</v>
      </c>
      <c r="AA35" s="1091" t="s">
        <v>2306</v>
      </c>
      <c r="AB35" s="827">
        <v>0.7</v>
      </c>
      <c r="AC35" s="827">
        <v>0.6</v>
      </c>
      <c r="AD35" s="827">
        <f t="shared" si="0"/>
        <v>0.75920798508044263</v>
      </c>
      <c r="AE35" s="827">
        <v>6.4</v>
      </c>
      <c r="AF35" s="827">
        <v>6</v>
      </c>
      <c r="AG35" s="827">
        <f t="shared" si="1"/>
        <v>7.0537128265006341</v>
      </c>
      <c r="AH35" s="827">
        <v>14.1</v>
      </c>
      <c r="AI35" s="827">
        <v>10.4</v>
      </c>
      <c r="AJ35" s="827">
        <f t="shared" si="2"/>
        <v>8.8645390800158452</v>
      </c>
      <c r="AK35" s="827">
        <v>11.2</v>
      </c>
      <c r="AL35" s="827">
        <v>8.1</v>
      </c>
      <c r="AM35" s="827">
        <f t="shared" si="3"/>
        <v>10.998244942710645</v>
      </c>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row>
    <row r="36" spans="1:65" ht="14.45" customHeight="1">
      <c r="A36" s="1137"/>
      <c r="B36" s="813" t="s">
        <v>1027</v>
      </c>
      <c r="C36" s="1137"/>
      <c r="D36" s="811"/>
      <c r="E36" s="980">
        <f>'70.'!F16</f>
        <v>37.415555555537644</v>
      </c>
      <c r="F36" s="980">
        <f>'1'!AG68</f>
        <v>152813.11591056007</v>
      </c>
      <c r="G36" s="980">
        <f>'1'!AH68</f>
        <v>152813.11591056007</v>
      </c>
      <c r="H36" s="980">
        <f>'1'!AI68</f>
        <v>35651.972746996202</v>
      </c>
      <c r="I36" s="980">
        <f>'1'!AJ68</f>
        <v>33484.446591861051</v>
      </c>
      <c r="J36" s="980">
        <f>'1'!AK68</f>
        <v>32847.062119803581</v>
      </c>
      <c r="K36" s="980">
        <f>'1'!AL68</f>
        <v>65068.23346075751</v>
      </c>
      <c r="L36" s="980">
        <f>'1'!AM68</f>
        <v>615098.61539942294</v>
      </c>
      <c r="M36" s="979">
        <f>'1'!AN68</f>
        <v>82838.251765314111</v>
      </c>
      <c r="N36" s="1137"/>
      <c r="O36" s="813" t="s">
        <v>1027</v>
      </c>
      <c r="P36" s="1137"/>
      <c r="Q36" s="811"/>
      <c r="R36" s="809">
        <f>'4.'!E37</f>
        <v>18962.035555547707</v>
      </c>
      <c r="S36" s="809">
        <f>'4.'!F37</f>
        <v>14468.271111105236</v>
      </c>
      <c r="T36" s="809">
        <f>'4.'!G37</f>
        <v>4493.7644444424677</v>
      </c>
      <c r="U36" s="809">
        <f>'3.'!BX70</f>
        <v>363744.47441961674</v>
      </c>
      <c r="V36" s="809">
        <f>'3.'!BY70</f>
        <v>455606.01078346279</v>
      </c>
      <c r="W36" s="809">
        <f>'1'!AO68</f>
        <v>25451.990859193891</v>
      </c>
      <c r="X36" s="809">
        <f>'1'!AP68</f>
        <v>156821.51637089896</v>
      </c>
      <c r="Y36" s="809">
        <f>'1'!AQ68</f>
        <v>142199.96596380265</v>
      </c>
      <c r="Z36" s="810">
        <f>'1'!AR68</f>
        <v>153336.63511202353</v>
      </c>
      <c r="AA36" s="1091" t="s">
        <v>2307</v>
      </c>
      <c r="AB36" s="827">
        <v>0.3</v>
      </c>
      <c r="AC36" s="827">
        <v>0.3</v>
      </c>
      <c r="AD36" s="827">
        <f t="shared" si="0"/>
        <v>0.63474457119030403</v>
      </c>
      <c r="AE36" s="827">
        <v>8.1999999999999993</v>
      </c>
      <c r="AF36" s="827">
        <v>7.3</v>
      </c>
      <c r="AG36" s="827">
        <f t="shared" si="1"/>
        <v>10.142155081912414</v>
      </c>
      <c r="AH36" s="827">
        <v>15.3</v>
      </c>
      <c r="AI36" s="827">
        <v>14.3</v>
      </c>
      <c r="AJ36" s="827">
        <f t="shared" si="2"/>
        <v>24.222748950614889</v>
      </c>
      <c r="AK36" s="827">
        <v>9.8000000000000007</v>
      </c>
      <c r="AL36" s="827">
        <v>8.8000000000000007</v>
      </c>
      <c r="AM36" s="827">
        <f t="shared" si="3"/>
        <v>19.261978090906609</v>
      </c>
      <c r="AN36" s="957"/>
      <c r="AO36" s="957"/>
      <c r="AP36" s="957"/>
      <c r="AQ36" s="957"/>
      <c r="AR36" s="957"/>
      <c r="AS36" s="957"/>
      <c r="AT36" s="957"/>
      <c r="AU36" s="957"/>
      <c r="AV36" s="957"/>
      <c r="AW36" s="957"/>
      <c r="AX36" s="957"/>
      <c r="AY36" s="957"/>
      <c r="AZ36" s="957"/>
      <c r="BA36" s="957"/>
      <c r="BB36" s="957"/>
      <c r="BC36" s="957"/>
      <c r="BD36" s="957"/>
      <c r="BE36" s="957"/>
      <c r="BF36" s="957"/>
      <c r="BG36" s="957"/>
      <c r="BH36" s="957"/>
      <c r="BI36" s="957"/>
      <c r="BJ36" s="957"/>
      <c r="BK36" s="957"/>
      <c r="BL36" s="957"/>
      <c r="BM36" s="957"/>
    </row>
    <row r="37" spans="1:65" ht="14.45" customHeight="1" thickBot="1">
      <c r="A37" s="2641" t="s">
        <v>397</v>
      </c>
      <c r="B37" s="2641"/>
      <c r="C37" s="2641"/>
      <c r="D37" s="107"/>
      <c r="E37" s="980"/>
      <c r="F37" s="980"/>
      <c r="G37" s="980"/>
      <c r="H37" s="980"/>
      <c r="I37" s="980"/>
      <c r="J37" s="980"/>
      <c r="K37" s="980"/>
      <c r="L37" s="980"/>
      <c r="M37" s="979"/>
      <c r="N37" s="2641" t="s">
        <v>397</v>
      </c>
      <c r="O37" s="2641"/>
      <c r="P37" s="2641"/>
      <c r="Q37" s="107"/>
      <c r="R37" s="809"/>
      <c r="S37" s="809"/>
      <c r="T37" s="809"/>
      <c r="U37" s="809"/>
      <c r="V37" s="809"/>
      <c r="W37" s="809"/>
      <c r="X37" s="809"/>
      <c r="Y37" s="809"/>
      <c r="Z37" s="810"/>
      <c r="AA37" s="1092" t="s">
        <v>2308</v>
      </c>
      <c r="AB37" s="2172">
        <v>0.1</v>
      </c>
      <c r="AC37" s="2172">
        <v>0.1</v>
      </c>
      <c r="AD37" s="2172">
        <f t="shared" si="0"/>
        <v>0.16357591155808851</v>
      </c>
      <c r="AE37" s="2172">
        <v>5.6</v>
      </c>
      <c r="AF37" s="2172">
        <v>7.2</v>
      </c>
      <c r="AG37" s="2172">
        <f t="shared" si="1"/>
        <v>9.4298132356189548</v>
      </c>
      <c r="AH37" s="2172">
        <v>11.5</v>
      </c>
      <c r="AI37" s="2172">
        <v>14.6</v>
      </c>
      <c r="AJ37" s="2172">
        <f t="shared" si="2"/>
        <v>16.910236156461004</v>
      </c>
      <c r="AK37" s="2172">
        <v>13.4</v>
      </c>
      <c r="AL37" s="2172">
        <v>14.6</v>
      </c>
      <c r="AM37" s="2172">
        <f t="shared" si="3"/>
        <v>15.765401885909441</v>
      </c>
      <c r="AN37" s="957"/>
      <c r="AO37" s="957"/>
      <c r="AP37" s="957"/>
      <c r="AQ37" s="957"/>
      <c r="AR37" s="957"/>
      <c r="AS37" s="957"/>
      <c r="AT37" s="957"/>
      <c r="AU37" s="957"/>
      <c r="AV37" s="957"/>
      <c r="AW37" s="957"/>
      <c r="AX37" s="957"/>
      <c r="AY37" s="957"/>
      <c r="AZ37" s="957"/>
      <c r="BA37" s="957"/>
      <c r="BB37" s="957"/>
      <c r="BC37" s="957"/>
      <c r="BD37" s="957"/>
      <c r="BE37" s="957"/>
      <c r="BF37" s="957"/>
      <c r="BG37" s="957"/>
      <c r="BH37" s="957"/>
      <c r="BI37" s="957"/>
      <c r="BJ37" s="957"/>
      <c r="BK37" s="957"/>
      <c r="BL37" s="957"/>
      <c r="BM37" s="957"/>
    </row>
    <row r="38" spans="1:65" ht="14.45" customHeight="1" thickTop="1">
      <c r="A38" s="1137"/>
      <c r="B38" s="813" t="s">
        <v>1028</v>
      </c>
      <c r="C38" s="1137"/>
      <c r="D38" s="811"/>
      <c r="E38" s="980">
        <f>'70.'!F18</f>
        <v>6528.2726643055885</v>
      </c>
      <c r="F38" s="980">
        <f>'1'!AG69</f>
        <v>31666.285095034531</v>
      </c>
      <c r="G38" s="980">
        <f>'1'!AH69</f>
        <v>18361.692590585088</v>
      </c>
      <c r="H38" s="980">
        <f>'1'!AI69</f>
        <v>2175.8304562557446</v>
      </c>
      <c r="I38" s="980">
        <f>'1'!AJ69</f>
        <v>1640.3521839885032</v>
      </c>
      <c r="J38" s="980">
        <f>'1'!AK69</f>
        <v>1471.6733806995921</v>
      </c>
      <c r="K38" s="980">
        <f>'1'!AL69</f>
        <v>41618.778367856059</v>
      </c>
      <c r="L38" s="980">
        <f>'1'!AM69</f>
        <v>99742.428044848915</v>
      </c>
      <c r="M38" s="979">
        <f>'1'!AN69</f>
        <v>25418.557288649339</v>
      </c>
      <c r="N38" s="1137"/>
      <c r="O38" s="813" t="s">
        <v>1028</v>
      </c>
      <c r="P38" s="1137"/>
      <c r="Q38" s="811"/>
      <c r="R38" s="809">
        <f>'4.'!E39</f>
        <v>16868.034801584756</v>
      </c>
      <c r="S38" s="809">
        <f>'4.'!F39</f>
        <v>13298.807549933124</v>
      </c>
      <c r="T38" s="809">
        <f>'4.'!G39</f>
        <v>3569.2272516516259</v>
      </c>
      <c r="U38" s="809">
        <f>'3.'!BX71</f>
        <v>132473.94612418982</v>
      </c>
      <c r="V38" s="809">
        <f>'3.'!BY71</f>
        <v>143462.33032756066</v>
      </c>
      <c r="W38" s="809">
        <f>'1'!AO69</f>
        <v>5644.8980561194685</v>
      </c>
      <c r="X38" s="809">
        <f>'1'!AP69</f>
        <v>15525.755683455882</v>
      </c>
      <c r="Y38" s="809">
        <f>'1'!AQ69</f>
        <v>21345.027502758385</v>
      </c>
      <c r="Z38" s="810">
        <f>'1'!AR69</f>
        <v>29285.622448783368</v>
      </c>
      <c r="AA38" s="957" t="s">
        <v>2309</v>
      </c>
      <c r="AB38" s="957"/>
      <c r="AC38" s="957"/>
      <c r="AD38" s="2173">
        <f>SUM(AD28:AD32)</f>
        <v>91.240096825966305</v>
      </c>
      <c r="AE38" s="2173"/>
      <c r="AF38" s="2173"/>
      <c r="AG38" s="2173">
        <f>SUM(AG28:AG32)</f>
        <v>52.977144036798407</v>
      </c>
      <c r="AH38" s="2173"/>
      <c r="AI38" s="2173"/>
      <c r="AJ38" s="2173">
        <f>SUM(AJ28:AJ32)</f>
        <v>23.030404497961495</v>
      </c>
      <c r="AK38" s="2173"/>
      <c r="AL38" s="2173"/>
      <c r="AM38" s="2173">
        <f>SUM(AM28:AM32)</f>
        <v>28.740950998719754</v>
      </c>
      <c r="AN38" s="957"/>
      <c r="AO38" s="957"/>
      <c r="AP38" s="957"/>
      <c r="AQ38" s="957"/>
      <c r="AR38" s="957"/>
      <c r="AS38" s="957"/>
      <c r="AT38" s="957"/>
      <c r="AU38" s="957"/>
      <c r="AV38" s="957"/>
      <c r="AW38" s="957"/>
      <c r="AX38" s="957"/>
      <c r="AY38" s="957"/>
      <c r="AZ38" s="957"/>
      <c r="BA38" s="957"/>
      <c r="BB38" s="957"/>
      <c r="BC38" s="957"/>
      <c r="BD38" s="957"/>
      <c r="BE38" s="957"/>
      <c r="BF38" s="957"/>
      <c r="BG38" s="957"/>
      <c r="BH38" s="957"/>
      <c r="BI38" s="957"/>
      <c r="BJ38" s="957"/>
      <c r="BK38" s="957"/>
      <c r="BL38" s="957"/>
      <c r="BM38" s="957"/>
    </row>
    <row r="39" spans="1:65" ht="14.45" customHeight="1">
      <c r="A39" s="1137"/>
      <c r="B39" s="813" t="s">
        <v>1038</v>
      </c>
      <c r="C39" s="1137"/>
      <c r="D39" s="811"/>
      <c r="E39" s="980">
        <f>'70.'!F19</f>
        <v>2047.9967811726431</v>
      </c>
      <c r="F39" s="980">
        <f>'1'!AG70</f>
        <v>24044.219013051588</v>
      </c>
      <c r="G39" s="980">
        <f>'1'!AH70</f>
        <v>17064.215409827641</v>
      </c>
      <c r="H39" s="980">
        <f>'1'!AI70</f>
        <v>5260.8458492811378</v>
      </c>
      <c r="I39" s="980">
        <f>'1'!AJ70</f>
        <v>4894.1521320369466</v>
      </c>
      <c r="J39" s="980">
        <f>'1'!AK70</f>
        <v>4788.9866919675915</v>
      </c>
      <c r="K39" s="980">
        <f>'1'!AL70</f>
        <v>12258.615078857576</v>
      </c>
      <c r="L39" s="980">
        <f>'1'!AM70</f>
        <v>39476.167285833515</v>
      </c>
      <c r="M39" s="979">
        <f>'1'!AN70</f>
        <v>14323.804622564685</v>
      </c>
      <c r="N39" s="1137"/>
      <c r="O39" s="813" t="s">
        <v>1038</v>
      </c>
      <c r="P39" s="1137"/>
      <c r="Q39" s="811"/>
      <c r="R39" s="809">
        <f>'4.'!E40</f>
        <v>8352.6441423146316</v>
      </c>
      <c r="S39" s="809">
        <f>'4.'!F40</f>
        <v>6660.4219737999329</v>
      </c>
      <c r="T39" s="809">
        <f>'4.'!G40</f>
        <v>1692.2221685146992</v>
      </c>
      <c r="U39" s="809">
        <f>'3.'!BX72</f>
        <v>172835.16318279761</v>
      </c>
      <c r="V39" s="809">
        <f>'3.'!BY72</f>
        <v>228581.50035046317</v>
      </c>
      <c r="W39" s="809">
        <f>'1'!AO70</f>
        <v>3648.7449943549291</v>
      </c>
      <c r="X39" s="809">
        <f>'1'!AP70</f>
        <v>15741.674932763131</v>
      </c>
      <c r="Y39" s="809">
        <f>'1'!AQ70</f>
        <v>14944.042384205697</v>
      </c>
      <c r="Z39" s="810">
        <f>'1'!AR70</f>
        <v>23645.550684159669</v>
      </c>
      <c r="AA39" s="957" t="s">
        <v>2315</v>
      </c>
      <c r="AB39" s="957"/>
      <c r="AC39" s="957"/>
      <c r="AD39" s="2174">
        <f>SUM(AD36:AD37)</f>
        <v>0.79832048274839251</v>
      </c>
      <c r="AE39" s="957"/>
      <c r="AF39" s="957"/>
      <c r="AG39" s="2174">
        <f>SUM(AG36:AG37)</f>
        <v>19.571968317531368</v>
      </c>
      <c r="AH39" s="957"/>
      <c r="AI39" s="957"/>
      <c r="AJ39" s="2174">
        <f>SUM(AJ36:AJ37)</f>
        <v>41.132985107075896</v>
      </c>
      <c r="AK39" s="957"/>
      <c r="AL39" s="957"/>
      <c r="AM39" s="2174">
        <f>SUM(AM36:AM37)</f>
        <v>35.02737997681605</v>
      </c>
      <c r="AN39" s="957"/>
      <c r="AO39" s="957"/>
      <c r="AP39" s="957"/>
      <c r="AQ39" s="957"/>
      <c r="AR39" s="957"/>
      <c r="AS39" s="957"/>
      <c r="AT39" s="957"/>
      <c r="AU39" s="957"/>
      <c r="AV39" s="957"/>
      <c r="AW39" s="957"/>
      <c r="AX39" s="957"/>
      <c r="AY39" s="957"/>
      <c r="AZ39" s="957"/>
      <c r="BA39" s="957"/>
      <c r="BB39" s="957"/>
      <c r="BC39" s="957"/>
      <c r="BD39" s="957"/>
      <c r="BE39" s="957"/>
      <c r="BF39" s="957"/>
      <c r="BG39" s="957"/>
      <c r="BH39" s="957"/>
      <c r="BI39" s="957"/>
      <c r="BJ39" s="957"/>
      <c r="BK39" s="957"/>
      <c r="BL39" s="957"/>
      <c r="BM39" s="957"/>
    </row>
    <row r="40" spans="1:65" ht="14.45" customHeight="1">
      <c r="A40" s="813"/>
      <c r="B40" s="813" t="s">
        <v>1039</v>
      </c>
      <c r="C40" s="813"/>
      <c r="D40" s="811"/>
      <c r="E40" s="980">
        <f>'70.'!F20</f>
        <v>2663.6763201341564</v>
      </c>
      <c r="F40" s="980">
        <f>'1'!AG71</f>
        <v>58749.642889543728</v>
      </c>
      <c r="G40" s="980">
        <f>'1'!AH71</f>
        <v>42547.224275510773</v>
      </c>
      <c r="H40" s="980">
        <f>'1'!AI71</f>
        <v>11168.429038172639</v>
      </c>
      <c r="I40" s="980">
        <f>'1'!AJ71</f>
        <v>10612.612026019808</v>
      </c>
      <c r="J40" s="980">
        <f>'1'!AK71</f>
        <v>10430.514740138298</v>
      </c>
      <c r="K40" s="980">
        <f>'1'!AL71</f>
        <v>27890.81903269024</v>
      </c>
      <c r="L40" s="980">
        <f>'1'!AM71</f>
        <v>92012.913291737146</v>
      </c>
      <c r="M40" s="979">
        <f>'1'!AN71</f>
        <v>21454.832757596636</v>
      </c>
      <c r="N40" s="813"/>
      <c r="O40" s="813" t="s">
        <v>1039</v>
      </c>
      <c r="P40" s="813"/>
      <c r="Q40" s="811"/>
      <c r="R40" s="809">
        <f>'4.'!E41</f>
        <v>13944.015365498737</v>
      </c>
      <c r="S40" s="809">
        <f>'4.'!F41</f>
        <v>10707.798407194978</v>
      </c>
      <c r="T40" s="809">
        <f>'4.'!G41</f>
        <v>3236.2169583037689</v>
      </c>
      <c r="U40" s="809">
        <f>'3.'!BX73</f>
        <v>231649.72990682971</v>
      </c>
      <c r="V40" s="809">
        <f>'3.'!BY73</f>
        <v>280640.32140839624</v>
      </c>
      <c r="W40" s="809">
        <f>'1'!AO71</f>
        <v>7505.5073451353301</v>
      </c>
      <c r="X40" s="809">
        <f>'1'!AP71</f>
        <v>38654.035231484879</v>
      </c>
      <c r="Y40" s="809">
        <f>'1'!AQ71</f>
        <v>37264.899739198612</v>
      </c>
      <c r="Z40" s="810">
        <f>'1'!AR71</f>
        <v>56678.582637669781</v>
      </c>
      <c r="AA40" s="2176" t="s">
        <v>2317</v>
      </c>
      <c r="AB40" s="2173">
        <f>SUM(AB28:AB29)</f>
        <v>54</v>
      </c>
      <c r="AC40" s="2173">
        <f t="shared" ref="AC40:AM40" si="4">SUM(AC28:AC29)</f>
        <v>53.3</v>
      </c>
      <c r="AD40" s="2173">
        <f t="shared" si="4"/>
        <v>51.971020955019299</v>
      </c>
      <c r="AE40" s="2173">
        <f t="shared" si="4"/>
        <v>19.2</v>
      </c>
      <c r="AF40" s="2173">
        <f t="shared" si="4"/>
        <v>21.2</v>
      </c>
      <c r="AG40" s="2173">
        <f t="shared" si="4"/>
        <v>17.249702898609637</v>
      </c>
      <c r="AH40" s="2173">
        <f t="shared" si="4"/>
        <v>9.6</v>
      </c>
      <c r="AI40" s="2173">
        <f t="shared" si="4"/>
        <v>7.3</v>
      </c>
      <c r="AJ40" s="2173">
        <f t="shared" si="4"/>
        <v>4.7271876996222675</v>
      </c>
      <c r="AK40" s="2173">
        <f t="shared" si="4"/>
        <v>5.6</v>
      </c>
      <c r="AL40" s="2173">
        <f t="shared" si="4"/>
        <v>6.3000000000000007</v>
      </c>
      <c r="AM40" s="2173">
        <f t="shared" si="4"/>
        <v>3.7737219625155403</v>
      </c>
      <c r="AN40" s="957"/>
      <c r="AO40" s="957"/>
      <c r="AP40" s="957"/>
      <c r="AQ40" s="957"/>
      <c r="AR40" s="957"/>
      <c r="AS40" s="957"/>
      <c r="AT40" s="957"/>
      <c r="AU40" s="957"/>
      <c r="AV40" s="957"/>
      <c r="AW40" s="957"/>
      <c r="AX40" s="957"/>
      <c r="AY40" s="957"/>
      <c r="AZ40" s="957"/>
      <c r="BA40" s="957"/>
      <c r="BB40" s="957"/>
      <c r="BC40" s="957"/>
      <c r="BD40" s="957"/>
      <c r="BE40" s="957"/>
      <c r="BF40" s="957"/>
      <c r="BG40" s="957"/>
      <c r="BH40" s="957"/>
      <c r="BI40" s="957"/>
      <c r="BJ40" s="957"/>
      <c r="BK40" s="957"/>
      <c r="BL40" s="957"/>
      <c r="BM40" s="957"/>
    </row>
    <row r="41" spans="1:65" ht="14.45" customHeight="1">
      <c r="A41" s="813"/>
      <c r="B41" s="813" t="s">
        <v>1040</v>
      </c>
      <c r="C41" s="813"/>
      <c r="D41" s="811"/>
      <c r="E41" s="980">
        <f>'70.'!F21</f>
        <v>2465.3895651290536</v>
      </c>
      <c r="F41" s="980">
        <f>'1'!AG72</f>
        <v>113819.20382982522</v>
      </c>
      <c r="G41" s="980">
        <f>'1'!AH72</f>
        <v>91262.738079304152</v>
      </c>
      <c r="H41" s="980">
        <f>'1'!AI72</f>
        <v>22017.676541910932</v>
      </c>
      <c r="I41" s="980">
        <f>'1'!AJ72</f>
        <v>20634.955090670439</v>
      </c>
      <c r="J41" s="980">
        <f>'1'!AK72</f>
        <v>20236.006839104379</v>
      </c>
      <c r="K41" s="980">
        <f>'1'!AL72</f>
        <v>57323.339139693053</v>
      </c>
      <c r="L41" s="980">
        <f>'1'!AM72</f>
        <v>206608.57479581266</v>
      </c>
      <c r="M41" s="979">
        <f>'1'!AN72</f>
        <v>47813.526655690308</v>
      </c>
      <c r="N41" s="813"/>
      <c r="O41" s="813" t="s">
        <v>1040</v>
      </c>
      <c r="P41" s="813"/>
      <c r="Q41" s="811"/>
      <c r="R41" s="809">
        <f>'4.'!E42</f>
        <v>17763.480630535647</v>
      </c>
      <c r="S41" s="809">
        <f>'4.'!F42</f>
        <v>13287.279929680932</v>
      </c>
      <c r="T41" s="809">
        <f>'4.'!G42</f>
        <v>4476.2007008547216</v>
      </c>
      <c r="U41" s="809">
        <f>'3.'!BX74</f>
        <v>114769.22193801292</v>
      </c>
      <c r="V41" s="809">
        <f>'3.'!BY74</f>
        <v>162175.21625290025</v>
      </c>
      <c r="W41" s="809">
        <f>'1'!AO72</f>
        <v>12989.161633651915</v>
      </c>
      <c r="X41" s="809">
        <f>'1'!AP72</f>
        <v>80076.987949312141</v>
      </c>
      <c r="Y41" s="809">
        <f>'1'!AQ72</f>
        <v>77845.059733931223</v>
      </c>
      <c r="Z41" s="810">
        <f>'1'!AR72</f>
        <v>106107.88033127766</v>
      </c>
      <c r="AA41" s="957"/>
      <c r="AB41" s="957"/>
      <c r="AC41" s="957"/>
      <c r="AD41" s="957"/>
      <c r="AE41" s="957"/>
      <c r="AF41" s="957"/>
      <c r="AG41" s="957"/>
      <c r="AH41" s="957"/>
      <c r="AI41" s="957"/>
      <c r="AJ41" s="957"/>
      <c r="AK41" s="957"/>
      <c r="AL41" s="957"/>
      <c r="AM41" s="957"/>
      <c r="AN41" s="957"/>
      <c r="AO41" s="957"/>
      <c r="AP41" s="957"/>
      <c r="AQ41" s="957"/>
      <c r="AR41" s="957"/>
      <c r="AS41" s="957"/>
      <c r="AT41" s="957"/>
      <c r="AU41" s="957"/>
      <c r="AV41" s="957"/>
      <c r="AW41" s="957"/>
      <c r="AX41" s="957"/>
      <c r="AY41" s="957"/>
      <c r="AZ41" s="957"/>
      <c r="BA41" s="957"/>
      <c r="BB41" s="957"/>
      <c r="BC41" s="957"/>
      <c r="BD41" s="957"/>
      <c r="BE41" s="957"/>
      <c r="BF41" s="957"/>
      <c r="BG41" s="957"/>
      <c r="BH41" s="957"/>
      <c r="BI41" s="957"/>
      <c r="BJ41" s="957"/>
      <c r="BK41" s="957"/>
      <c r="BL41" s="957"/>
      <c r="BM41" s="957"/>
    </row>
    <row r="42" spans="1:65" ht="14.45" customHeight="1">
      <c r="A42" s="813"/>
      <c r="B42" s="813" t="s">
        <v>1041</v>
      </c>
      <c r="C42" s="813"/>
      <c r="D42" s="811"/>
      <c r="E42" s="980">
        <f>'70.'!F22</f>
        <v>1351.1257552984187</v>
      </c>
      <c r="F42" s="980">
        <f>'1'!AG73</f>
        <v>120648.8081517558</v>
      </c>
      <c r="G42" s="980">
        <f>'1'!AH73</f>
        <v>100570.51602897416</v>
      </c>
      <c r="H42" s="980">
        <f>'1'!AI73</f>
        <v>25272.66277987845</v>
      </c>
      <c r="I42" s="980">
        <f>'1'!AJ73</f>
        <v>23959.091618493341</v>
      </c>
      <c r="J42" s="980">
        <f>'1'!AK73</f>
        <v>23602.100403812154</v>
      </c>
      <c r="K42" s="980">
        <f>'1'!AL73</f>
        <v>48967.825789198578</v>
      </c>
      <c r="L42" s="980">
        <f>'1'!AM73</f>
        <v>240419.54320074691</v>
      </c>
      <c r="M42" s="979">
        <f>'1'!AN73</f>
        <v>33289.4913454622</v>
      </c>
      <c r="N42" s="813"/>
      <c r="O42" s="813" t="s">
        <v>1041</v>
      </c>
      <c r="P42" s="813"/>
      <c r="Q42" s="811"/>
      <c r="R42" s="809">
        <f>'4.'!E43</f>
        <v>20529.364414236821</v>
      </c>
      <c r="S42" s="809">
        <f>'4.'!F43</f>
        <v>16026.026378224633</v>
      </c>
      <c r="T42" s="809">
        <f>'4.'!G43</f>
        <v>4503.3380360121837</v>
      </c>
      <c r="U42" s="809">
        <f>'3.'!BX75</f>
        <v>233758.17575169317</v>
      </c>
      <c r="V42" s="809">
        <f>'3.'!BY75</f>
        <v>306403.27629685641</v>
      </c>
      <c r="W42" s="809">
        <f>'1'!AO73</f>
        <v>15821.180028570301</v>
      </c>
      <c r="X42" s="809">
        <f>'1'!AP73</f>
        <v>92093.003483878929</v>
      </c>
      <c r="Y42" s="809">
        <f>'1'!AQ73</f>
        <v>89130.277674738798</v>
      </c>
      <c r="Z42" s="810">
        <f>'1'!AR73</f>
        <v>111771.87282073342</v>
      </c>
      <c r="AA42" s="957"/>
      <c r="AB42" s="957"/>
      <c r="AC42" s="957"/>
      <c r="AD42" s="957"/>
      <c r="AE42" s="957"/>
      <c r="AF42" s="957"/>
      <c r="AG42" s="957"/>
      <c r="AH42" s="957"/>
      <c r="AI42" s="957"/>
      <c r="AJ42" s="957"/>
      <c r="AK42" s="957"/>
      <c r="AL42" s="957"/>
      <c r="AM42" s="957"/>
      <c r="AN42" s="957"/>
      <c r="AO42" s="957"/>
      <c r="AP42" s="957"/>
      <c r="AQ42" s="957"/>
      <c r="AR42" s="957"/>
      <c r="AS42" s="957"/>
      <c r="AT42" s="957"/>
      <c r="AU42" s="957"/>
      <c r="AV42" s="957"/>
      <c r="AW42" s="957"/>
      <c r="AX42" s="957"/>
      <c r="AY42" s="957"/>
      <c r="AZ42" s="957"/>
      <c r="BA42" s="957"/>
      <c r="BB42" s="957"/>
      <c r="BC42" s="957"/>
      <c r="BD42" s="957"/>
      <c r="BE42" s="957"/>
      <c r="BF42" s="957"/>
      <c r="BG42" s="957"/>
      <c r="BH42" s="957"/>
      <c r="BI42" s="957"/>
      <c r="BJ42" s="957"/>
      <c r="BK42" s="957"/>
      <c r="BL42" s="957"/>
      <c r="BM42" s="957"/>
    </row>
    <row r="43" spans="1:65" ht="14.45" customHeight="1" thickBot="1">
      <c r="A43" s="813"/>
      <c r="B43" s="813" t="s">
        <v>1042</v>
      </c>
      <c r="C43" s="813"/>
      <c r="D43" s="811"/>
      <c r="E43" s="980">
        <f>'70.'!F23</f>
        <v>1036.5263355110235</v>
      </c>
      <c r="F43" s="980">
        <f>'1'!AG74</f>
        <v>197957.40436129284</v>
      </c>
      <c r="G43" s="980">
        <f>'1'!AH74</f>
        <v>176128.85115881942</v>
      </c>
      <c r="H43" s="980">
        <f>'1'!AI74</f>
        <v>36112.524900337674</v>
      </c>
      <c r="I43" s="980">
        <f>'1'!AJ74</f>
        <v>33835.390172022133</v>
      </c>
      <c r="J43" s="980">
        <f>'1'!AK74</f>
        <v>33282.931092523744</v>
      </c>
      <c r="K43" s="980">
        <f>'1'!AL74</f>
        <v>101134.7920367046</v>
      </c>
      <c r="L43" s="980">
        <f>'1'!AM74</f>
        <v>621051.12095397816</v>
      </c>
      <c r="M43" s="979">
        <f>'1'!AN74</f>
        <v>56915.273753748887</v>
      </c>
      <c r="N43" s="813"/>
      <c r="O43" s="813" t="s">
        <v>1042</v>
      </c>
      <c r="P43" s="813"/>
      <c r="Q43" s="811"/>
      <c r="R43" s="809">
        <f>'4.'!E44</f>
        <v>23820.646403381405</v>
      </c>
      <c r="S43" s="809">
        <f>'4.'!F44</f>
        <v>18111.567111263612</v>
      </c>
      <c r="T43" s="809">
        <f>'4.'!G44</f>
        <v>5709.0792921177854</v>
      </c>
      <c r="U43" s="809">
        <f>'3.'!BX76</f>
        <v>32375.123770093694</v>
      </c>
      <c r="V43" s="809">
        <f>'3.'!BY76</f>
        <v>51613.845693235919</v>
      </c>
      <c r="W43" s="809">
        <f>'1'!AO74</f>
        <v>30041.241935505499</v>
      </c>
      <c r="X43" s="809">
        <f>'1'!AP74</f>
        <v>174812.42448406466</v>
      </c>
      <c r="Y43" s="809">
        <f>'1'!AQ74</f>
        <v>169749.42142299726</v>
      </c>
      <c r="Z43" s="810">
        <f>'1'!AR74</f>
        <v>196934.99625246911</v>
      </c>
      <c r="AA43" s="957"/>
      <c r="AB43" s="957"/>
      <c r="AC43" s="957"/>
      <c r="AD43" s="957"/>
      <c r="AE43" s="957"/>
      <c r="AF43" s="957"/>
      <c r="AG43" s="2176" t="s">
        <v>2316</v>
      </c>
      <c r="AH43" s="957"/>
      <c r="AI43" s="2177" t="s">
        <v>2318</v>
      </c>
      <c r="AJ43" s="957"/>
      <c r="AK43" s="957"/>
      <c r="AL43" s="957"/>
      <c r="AM43" s="957"/>
      <c r="AN43" s="957"/>
      <c r="AO43" s="957"/>
      <c r="AP43" s="957"/>
      <c r="AQ43" s="957"/>
      <c r="AR43" s="957"/>
      <c r="AS43" s="957"/>
      <c r="AT43" s="957"/>
      <c r="AU43" s="957"/>
      <c r="AV43" s="957"/>
      <c r="AW43" s="957"/>
      <c r="AX43" s="957"/>
      <c r="AY43" s="957"/>
      <c r="AZ43" s="957"/>
      <c r="BA43" s="957"/>
      <c r="BB43" s="957"/>
      <c r="BC43" s="957"/>
      <c r="BD43" s="957"/>
      <c r="BE43" s="957"/>
      <c r="BF43" s="957"/>
      <c r="BG43" s="957"/>
      <c r="BH43" s="957"/>
      <c r="BI43" s="957"/>
      <c r="BJ43" s="957"/>
      <c r="BK43" s="957"/>
      <c r="BL43" s="957"/>
      <c r="BM43" s="957"/>
    </row>
    <row r="44" spans="1:65" ht="14.45" customHeight="1" thickBot="1">
      <c r="A44" s="813"/>
      <c r="B44" s="813" t="s">
        <v>1043</v>
      </c>
      <c r="C44" s="813"/>
      <c r="D44" s="811"/>
      <c r="E44" s="980">
        <f>'70.'!F24</f>
        <v>152.01114157974544</v>
      </c>
      <c r="F44" s="980">
        <f>'1'!AG75</f>
        <v>64066.465712272438</v>
      </c>
      <c r="G44" s="980">
        <f>'1'!AH75</f>
        <v>60750.539780655301</v>
      </c>
      <c r="H44" s="980">
        <f>'1'!AI75</f>
        <v>14573.864977818863</v>
      </c>
      <c r="I44" s="980">
        <f>'1'!AJ75</f>
        <v>11836.26103472897</v>
      </c>
      <c r="J44" s="980">
        <f>'1'!AK75</f>
        <v>11701.694034985798</v>
      </c>
      <c r="K44" s="980">
        <f>'1'!AL75</f>
        <v>22721.787631698513</v>
      </c>
      <c r="L44" s="980">
        <f>'1'!AM75</f>
        <v>173293.02618575387</v>
      </c>
      <c r="M44" s="979">
        <f>'1'!AN75</f>
        <v>22835.978579744497</v>
      </c>
      <c r="N44" s="813"/>
      <c r="O44" s="813" t="s">
        <v>1043</v>
      </c>
      <c r="P44" s="813"/>
      <c r="Q44" s="811"/>
      <c r="R44" s="809">
        <f>'4.'!E45</f>
        <v>6001.9308607365847</v>
      </c>
      <c r="S44" s="809">
        <f>'4.'!F45</f>
        <v>4636.0878288173117</v>
      </c>
      <c r="T44" s="809">
        <f>'4.'!G45</f>
        <v>1365.8430319192732</v>
      </c>
      <c r="U44" s="809">
        <f>'3.'!BX77</f>
        <v>30440.850214289974</v>
      </c>
      <c r="V44" s="809">
        <f>'3.'!BY77</f>
        <v>78118.055595365746</v>
      </c>
      <c r="W44" s="809">
        <f>'1'!AO75</f>
        <v>9067.5437200217475</v>
      </c>
      <c r="X44" s="809">
        <f>'1'!AP75</f>
        <v>60779.298522798614</v>
      </c>
      <c r="Y44" s="809">
        <f>'1'!AQ75</f>
        <v>59059.734190858697</v>
      </c>
      <c r="Z44" s="810">
        <f>'1'!AR75</f>
        <v>62708.983450839769</v>
      </c>
      <c r="AA44" s="2171" t="s">
        <v>2640</v>
      </c>
      <c r="AB44" s="957"/>
      <c r="AC44" s="957"/>
      <c r="AD44" s="957"/>
      <c r="AE44" s="957"/>
      <c r="AF44" s="957"/>
      <c r="AG44" s="957">
        <f>SUM(X46:X47)</f>
        <v>314864.98370229593</v>
      </c>
      <c r="AH44" s="957"/>
      <c r="AI44" s="2660"/>
      <c r="AJ44" s="2661"/>
      <c r="AK44" s="2178" t="s">
        <v>2331</v>
      </c>
      <c r="AL44" s="2178" t="s">
        <v>2332</v>
      </c>
      <c r="AM44" s="2179" t="s">
        <v>2334</v>
      </c>
      <c r="AN44" s="957"/>
      <c r="AO44" s="957"/>
      <c r="AP44" s="957"/>
      <c r="AQ44" s="957"/>
      <c r="AR44" s="957"/>
      <c r="AS44" s="957"/>
      <c r="AT44" s="957"/>
      <c r="AU44" s="957"/>
      <c r="AV44" s="957"/>
      <c r="AW44" s="957"/>
      <c r="AX44" s="957"/>
      <c r="AY44" s="957"/>
      <c r="AZ44" s="957"/>
      <c r="BA44" s="957"/>
      <c r="BB44" s="957"/>
      <c r="BC44" s="957"/>
      <c r="BD44" s="957"/>
      <c r="BE44" s="957"/>
      <c r="BF44" s="957"/>
      <c r="BG44" s="957"/>
      <c r="BH44" s="957"/>
      <c r="BI44" s="957"/>
      <c r="BJ44" s="957"/>
      <c r="BK44" s="957"/>
      <c r="BL44" s="957"/>
      <c r="BM44" s="957"/>
    </row>
    <row r="45" spans="1:65" ht="14.45" customHeight="1" thickTop="1">
      <c r="A45" s="813"/>
      <c r="B45" s="813" t="s">
        <v>1044</v>
      </c>
      <c r="C45" s="813"/>
      <c r="D45" s="811"/>
      <c r="E45" s="980">
        <f>'70.'!F25</f>
        <v>125.28467067914418</v>
      </c>
      <c r="F45" s="980">
        <f>'1'!AG76</f>
        <v>104208.82703703945</v>
      </c>
      <c r="G45" s="980">
        <f>'1'!AH76</f>
        <v>103246.29566687833</v>
      </c>
      <c r="H45" s="980">
        <f>'1'!AI76</f>
        <v>24264.254802149117</v>
      </c>
      <c r="I45" s="980">
        <f>'1'!AJ76</f>
        <v>23163.404386353814</v>
      </c>
      <c r="J45" s="980">
        <f>'1'!AK76</f>
        <v>22711.180462736604</v>
      </c>
      <c r="K45" s="980">
        <f>'1'!AL76</f>
        <v>37049.135278996808</v>
      </c>
      <c r="L45" s="980">
        <f>'1'!AM76</f>
        <v>261066.14701852421</v>
      </c>
      <c r="M45" s="979">
        <f>'1'!AN76</f>
        <v>22566.935459414475</v>
      </c>
      <c r="N45" s="813"/>
      <c r="O45" s="813" t="s">
        <v>1044</v>
      </c>
      <c r="P45" s="813"/>
      <c r="Q45" s="811"/>
      <c r="R45" s="809">
        <f>'4.'!E46</f>
        <v>10313.187862150173</v>
      </c>
      <c r="S45" s="809">
        <f>'4.'!F46</f>
        <v>7989.566008856943</v>
      </c>
      <c r="T45" s="809">
        <f>'4.'!G46</f>
        <v>2323.6218532932321</v>
      </c>
      <c r="U45" s="809">
        <f>'3.'!BX78</f>
        <v>306052.64258024556</v>
      </c>
      <c r="V45" s="809">
        <f>'3.'!BY78</f>
        <v>230845.65182239041</v>
      </c>
      <c r="W45" s="809">
        <f>'1'!AO76</f>
        <v>15375.780491361964</v>
      </c>
      <c r="X45" s="809">
        <f>'1'!AP76</f>
        <v>89146.115898951248</v>
      </c>
      <c r="Y45" s="809">
        <f>'1'!AQ76</f>
        <v>80453.305793216423</v>
      </c>
      <c r="Z45" s="810">
        <f>'1'!AR76</f>
        <v>102793.81210167486</v>
      </c>
      <c r="AA45" s="2599" t="s">
        <v>861</v>
      </c>
      <c r="AB45" s="2051" t="s">
        <v>856</v>
      </c>
      <c r="AC45" s="2062" t="s">
        <v>824</v>
      </c>
      <c r="AD45" s="2055" t="s">
        <v>2311</v>
      </c>
      <c r="AE45" s="2165" t="s">
        <v>824</v>
      </c>
      <c r="AF45" s="957"/>
      <c r="AG45" s="2175">
        <f>AG44/X29*100</f>
        <v>35.711356065725447</v>
      </c>
      <c r="AH45" s="957"/>
      <c r="AK45" s="807" t="s">
        <v>2330</v>
      </c>
      <c r="AL45" s="807" t="s">
        <v>2333</v>
      </c>
      <c r="AM45" s="807" t="s">
        <v>2335</v>
      </c>
      <c r="AN45" s="957"/>
      <c r="AO45" s="957"/>
      <c r="AP45" s="957"/>
      <c r="AQ45" s="957"/>
      <c r="AR45" s="957"/>
      <c r="AS45" s="957"/>
      <c r="AT45" s="957"/>
      <c r="AU45" s="957"/>
      <c r="AV45" s="957"/>
      <c r="AW45" s="957"/>
      <c r="AX45" s="957"/>
      <c r="AY45" s="957"/>
      <c r="AZ45" s="957"/>
      <c r="BA45" s="957"/>
      <c r="BB45" s="957"/>
      <c r="BC45" s="957"/>
      <c r="BD45" s="957"/>
      <c r="BE45" s="957"/>
      <c r="BF45" s="957"/>
      <c r="BG45" s="957"/>
      <c r="BH45" s="957"/>
      <c r="BI45" s="957"/>
      <c r="BJ45" s="957"/>
      <c r="BK45" s="957"/>
      <c r="BL45" s="957"/>
      <c r="BM45" s="957"/>
    </row>
    <row r="46" spans="1:65" ht="14.45" customHeight="1">
      <c r="A46" s="813"/>
      <c r="B46" s="813" t="s">
        <v>1045</v>
      </c>
      <c r="C46" s="813"/>
      <c r="D46" s="811"/>
      <c r="E46" s="980">
        <f>'70.'!F26</f>
        <v>104.74569041647501</v>
      </c>
      <c r="F46" s="980">
        <f>'1'!AG77</f>
        <v>183929.45314273657</v>
      </c>
      <c r="G46" s="980">
        <f>'1'!AH77</f>
        <v>180822.29441714284</v>
      </c>
      <c r="H46" s="980">
        <f>'1'!AI77</f>
        <v>46595.359079194772</v>
      </c>
      <c r="I46" s="980">
        <f>'1'!AJ77</f>
        <v>44354.534765717886</v>
      </c>
      <c r="J46" s="980">
        <f>'1'!AK77</f>
        <v>43601.382706813863</v>
      </c>
      <c r="K46" s="980">
        <f>'1'!AL77</f>
        <v>72959.158235375362</v>
      </c>
      <c r="L46" s="980">
        <f>'1'!AM77</f>
        <v>713374.90665366047</v>
      </c>
      <c r="M46" s="979">
        <f>'1'!AN77</f>
        <v>43620.114613332786</v>
      </c>
      <c r="N46" s="813"/>
      <c r="O46" s="813" t="s">
        <v>1045</v>
      </c>
      <c r="P46" s="813"/>
      <c r="Q46" s="811"/>
      <c r="R46" s="809">
        <f>'4.'!E47</f>
        <v>14828.779291077992</v>
      </c>
      <c r="S46" s="809">
        <f>'4.'!F47</f>
        <v>11644.828430595275</v>
      </c>
      <c r="T46" s="809">
        <f>'4.'!G47</f>
        <v>3183.9508604827147</v>
      </c>
      <c r="U46" s="809">
        <f>'3.'!BX79</f>
        <v>175805.88666663232</v>
      </c>
      <c r="V46" s="809">
        <f>'3.'!BY79</f>
        <v>151158.90888886759</v>
      </c>
      <c r="W46" s="809">
        <f>'1'!AO77</f>
        <v>36958.030956092363</v>
      </c>
      <c r="X46" s="809">
        <f>'1'!AP77</f>
        <v>171545.14379841482</v>
      </c>
      <c r="Y46" s="809">
        <f>'1'!AQ77</f>
        <v>179474.91923824078</v>
      </c>
      <c r="Z46" s="810">
        <f>'1'!AR77</f>
        <v>153690.54603645302</v>
      </c>
      <c r="AA46" s="2606"/>
      <c r="AB46" s="2166" t="s">
        <v>857</v>
      </c>
      <c r="AC46" s="675" t="s">
        <v>847</v>
      </c>
      <c r="AD46" s="675" t="s">
        <v>2310</v>
      </c>
      <c r="AE46" s="658" t="s">
        <v>100</v>
      </c>
      <c r="AF46" s="957"/>
      <c r="AG46" s="957"/>
      <c r="AH46" s="957"/>
      <c r="AI46" s="2662" t="s">
        <v>2297</v>
      </c>
      <c r="AJ46" s="2180" t="s">
        <v>1361</v>
      </c>
      <c r="AK46" s="2181">
        <v>54</v>
      </c>
      <c r="AL46" s="2182">
        <v>38.699999999999996</v>
      </c>
      <c r="AM46" s="2183">
        <v>7.3999999999999995</v>
      </c>
      <c r="AN46" s="957"/>
      <c r="AO46" s="957"/>
      <c r="AP46" s="957"/>
      <c r="AQ46" s="957"/>
      <c r="AR46" s="957"/>
      <c r="AS46" s="957"/>
      <c r="AT46" s="957"/>
      <c r="AU46" s="957"/>
      <c r="AV46" s="957"/>
      <c r="AW46" s="957"/>
      <c r="AX46" s="957"/>
      <c r="AY46" s="957"/>
      <c r="AZ46" s="957"/>
      <c r="BA46" s="957"/>
      <c r="BB46" s="957"/>
      <c r="BC46" s="957"/>
      <c r="BD46" s="957"/>
      <c r="BE46" s="957"/>
      <c r="BF46" s="957"/>
      <c r="BG46" s="957"/>
      <c r="BH46" s="957"/>
      <c r="BI46" s="957"/>
      <c r="BJ46" s="957"/>
      <c r="BK46" s="957"/>
      <c r="BL46" s="957"/>
      <c r="BM46" s="957"/>
    </row>
    <row r="47" spans="1:65" ht="14.45" customHeight="1" thickBot="1">
      <c r="A47" s="813"/>
      <c r="B47" s="813" t="s">
        <v>1046</v>
      </c>
      <c r="C47" s="813"/>
      <c r="D47" s="811"/>
      <c r="E47" s="980">
        <f>'70.'!F27</f>
        <v>26.993333333321718</v>
      </c>
      <c r="F47" s="980">
        <f>'1'!AG78</f>
        <v>147998.09905111982</v>
      </c>
      <c r="G47" s="980">
        <f>'1'!AH78</f>
        <v>147998.09905111982</v>
      </c>
      <c r="H47" s="980">
        <f>'1'!AI78</f>
        <v>40844.77868583423</v>
      </c>
      <c r="I47" s="980">
        <f>'1'!AJ78</f>
        <v>38996.169999721271</v>
      </c>
      <c r="J47" s="980">
        <f>'1'!AK78</f>
        <v>38482.717906697042</v>
      </c>
      <c r="K47" s="980">
        <f>'1'!AL78</f>
        <v>53287.644886318863</v>
      </c>
      <c r="L47" s="980">
        <f>'1'!AM78</f>
        <v>498016.89165013196</v>
      </c>
      <c r="M47" s="979">
        <f>'1'!AN78</f>
        <v>62418.03980605174</v>
      </c>
      <c r="N47" s="813"/>
      <c r="O47" s="813" t="s">
        <v>1046</v>
      </c>
      <c r="P47" s="813"/>
      <c r="Q47" s="811"/>
      <c r="R47" s="809">
        <f>'4.'!E48</f>
        <v>13787.268888883182</v>
      </c>
      <c r="S47" s="809">
        <f>'4.'!F48</f>
        <v>10635.993333328954</v>
      </c>
      <c r="T47" s="809">
        <f>'4.'!G48</f>
        <v>3151.2755555542271</v>
      </c>
      <c r="U47" s="809">
        <f>'3.'!BX80</f>
        <v>354399.45296114532</v>
      </c>
      <c r="V47" s="809">
        <f>'3.'!BY80</f>
        <v>456260.56246292673</v>
      </c>
      <c r="W47" s="809">
        <f>'1'!AO78</f>
        <v>22320.720553707717</v>
      </c>
      <c r="X47" s="809">
        <f>'1'!AP78</f>
        <v>143319.8399038811</v>
      </c>
      <c r="Y47" s="809">
        <f>'1'!AQ78</f>
        <v>126994.7804100607</v>
      </c>
      <c r="Z47" s="810">
        <f>'1'!AR78</f>
        <v>141699.13334462719</v>
      </c>
      <c r="AA47" s="2600"/>
      <c r="AB47" s="1442"/>
      <c r="AC47" s="1465" t="s">
        <v>2290</v>
      </c>
      <c r="AD47" s="1465" t="s">
        <v>953</v>
      </c>
      <c r="AE47" s="677" t="s">
        <v>953</v>
      </c>
      <c r="AF47" s="957"/>
      <c r="AG47" s="957"/>
      <c r="AH47" s="957"/>
      <c r="AI47" s="2663"/>
      <c r="AJ47" s="2180" t="s">
        <v>2319</v>
      </c>
      <c r="AK47" s="2181">
        <v>53.3</v>
      </c>
      <c r="AL47" s="2182">
        <v>38.700000000000003</v>
      </c>
      <c r="AM47" s="2183">
        <v>8</v>
      </c>
      <c r="AN47" s="957"/>
      <c r="AO47" s="957"/>
      <c r="AP47" s="957"/>
      <c r="AQ47" s="957"/>
      <c r="AR47" s="957"/>
      <c r="AS47" s="957"/>
      <c r="AT47" s="957"/>
      <c r="AU47" s="957"/>
      <c r="AV47" s="957"/>
      <c r="AW47" s="957"/>
      <c r="AX47" s="957"/>
      <c r="AY47" s="957"/>
      <c r="AZ47" s="957"/>
      <c r="BA47" s="957"/>
      <c r="BB47" s="957"/>
      <c r="BC47" s="957"/>
      <c r="BD47" s="957"/>
      <c r="BE47" s="957"/>
      <c r="BF47" s="957"/>
      <c r="BG47" s="957"/>
      <c r="BH47" s="957"/>
      <c r="BI47" s="957"/>
      <c r="BJ47" s="957"/>
      <c r="BK47" s="957"/>
      <c r="BL47" s="957"/>
      <c r="BM47" s="957"/>
    </row>
    <row r="48" spans="1:65" ht="14.45" customHeight="1">
      <c r="A48" s="2641" t="s">
        <v>372</v>
      </c>
      <c r="B48" s="2641"/>
      <c r="C48" s="2641"/>
      <c r="D48" s="811"/>
      <c r="E48" s="980"/>
      <c r="F48" s="980"/>
      <c r="G48" s="980"/>
      <c r="H48" s="980"/>
      <c r="I48" s="980"/>
      <c r="J48" s="980"/>
      <c r="K48" s="980"/>
      <c r="L48" s="980"/>
      <c r="M48" s="979"/>
      <c r="N48" s="2641" t="s">
        <v>372</v>
      </c>
      <c r="O48" s="2641"/>
      <c r="P48" s="2641"/>
      <c r="Q48" s="811"/>
      <c r="R48" s="809"/>
      <c r="S48" s="809"/>
      <c r="T48" s="809"/>
      <c r="U48" s="809"/>
      <c r="V48" s="809"/>
      <c r="W48" s="809"/>
      <c r="X48" s="809"/>
      <c r="Y48" s="809"/>
      <c r="Z48" s="810"/>
      <c r="AA48" s="662" t="s">
        <v>2312</v>
      </c>
      <c r="AB48" s="678">
        <f>SUM(AB49:AB58)</f>
        <v>16502.022257559569</v>
      </c>
      <c r="AC48" s="671">
        <f>'32.'!R28</f>
        <v>8.8600869868189367</v>
      </c>
      <c r="AD48" s="678">
        <f>'32.'!L28</f>
        <v>178466.71596457853</v>
      </c>
      <c r="AE48" s="678">
        <f>'52.'!F28</f>
        <v>52188.367855455224</v>
      </c>
      <c r="AF48" s="957"/>
      <c r="AG48" s="957"/>
      <c r="AH48" s="957"/>
      <c r="AI48" s="2663"/>
      <c r="AJ48" s="2180" t="s">
        <v>2320</v>
      </c>
      <c r="AK48" s="2181">
        <f>SUM(AD28:AD29)</f>
        <v>51.971020955019299</v>
      </c>
      <c r="AL48" s="2182">
        <f>SUM(AD30:AD32)</f>
        <v>39.269075870947006</v>
      </c>
      <c r="AM48" s="2183">
        <f>SUM(AD33:AD37)</f>
        <v>8.7599031740337097</v>
      </c>
      <c r="AN48" s="957"/>
      <c r="AO48" s="957"/>
      <c r="AP48" s="957"/>
      <c r="AQ48" s="957"/>
      <c r="AR48" s="957"/>
      <c r="AS48" s="957"/>
      <c r="AT48" s="957"/>
      <c r="AU48" s="957"/>
      <c r="AV48" s="957"/>
      <c r="AW48" s="957"/>
      <c r="AX48" s="957"/>
      <c r="AY48" s="957"/>
      <c r="AZ48" s="957"/>
      <c r="BA48" s="957"/>
      <c r="BB48" s="957"/>
      <c r="BC48" s="957"/>
      <c r="BD48" s="957"/>
      <c r="BE48" s="957"/>
      <c r="BF48" s="957"/>
      <c r="BG48" s="957"/>
      <c r="BH48" s="957"/>
      <c r="BI48" s="957"/>
      <c r="BJ48" s="957"/>
      <c r="BK48" s="957"/>
      <c r="BL48" s="957"/>
      <c r="BM48" s="957"/>
    </row>
    <row r="49" spans="1:65" ht="14.45" customHeight="1">
      <c r="A49" s="813"/>
      <c r="B49" s="813" t="s">
        <v>1028</v>
      </c>
      <c r="C49" s="813"/>
      <c r="D49" s="811"/>
      <c r="E49" s="980">
        <f>'70.'!F29</f>
        <v>6459.2308671121946</v>
      </c>
      <c r="F49" s="980">
        <f>'1'!AG79</f>
        <v>13344.388055970467</v>
      </c>
      <c r="G49" s="980">
        <f>'1'!AH79</f>
        <v>1960.2248633500421</v>
      </c>
      <c r="H49" s="980">
        <f>'1'!AI79</f>
        <v>-15613.838653513079</v>
      </c>
      <c r="I49" s="980">
        <f>'1'!AJ79</f>
        <v>-16651.589145488324</v>
      </c>
      <c r="J49" s="980">
        <f>'1'!AK79</f>
        <v>-16908.482017662995</v>
      </c>
      <c r="K49" s="980">
        <f>'1'!AL79</f>
        <v>59108.930230772108</v>
      </c>
      <c r="L49" s="980">
        <f>'1'!AM79</f>
        <v>145519.32496219111</v>
      </c>
      <c r="M49" s="979">
        <f>'1'!AN79</f>
        <v>37945.537128600998</v>
      </c>
      <c r="N49" s="813"/>
      <c r="O49" s="813" t="s">
        <v>1028</v>
      </c>
      <c r="P49" s="813"/>
      <c r="Q49" s="811"/>
      <c r="R49" s="809">
        <f>'4.'!E50</f>
        <v>18154.535429296004</v>
      </c>
      <c r="S49" s="809">
        <f>'4.'!F50</f>
        <v>14210.582057174654</v>
      </c>
      <c r="T49" s="809">
        <f>'4.'!G50</f>
        <v>3943.9533721213338</v>
      </c>
      <c r="U49" s="809">
        <f>'3.'!BX81</f>
        <v>132929.80753735109</v>
      </c>
      <c r="V49" s="809">
        <f>'3.'!BY81</f>
        <v>106276.04591307954</v>
      </c>
      <c r="W49" s="809">
        <f>'1'!AO79</f>
        <v>6983.1871141700567</v>
      </c>
      <c r="X49" s="809">
        <f>'1'!AP79</f>
        <v>23076.296546738686</v>
      </c>
      <c r="Y49" s="809">
        <f>'1'!AQ79</f>
        <v>26774.082135642198</v>
      </c>
      <c r="Z49" s="810">
        <f>'1'!AR79</f>
        <v>29723.653129251594</v>
      </c>
      <c r="AA49" s="2053" t="s">
        <v>2299</v>
      </c>
      <c r="AB49" s="679">
        <f>E38</f>
        <v>6528.2726643055885</v>
      </c>
      <c r="AC49" s="691">
        <f>'32.'!R37</f>
        <v>2.5838434864728512</v>
      </c>
      <c r="AD49" s="679">
        <f>'32.'!L37</f>
        <v>15278.532802437483</v>
      </c>
      <c r="AE49" s="667">
        <f>'52.'!F37</f>
        <v>2335.1484303897741</v>
      </c>
      <c r="AF49" s="957"/>
      <c r="AG49" s="957"/>
      <c r="AH49" s="957"/>
      <c r="AI49" s="2655" t="s">
        <v>847</v>
      </c>
      <c r="AJ49" s="2180" t="s">
        <v>2321</v>
      </c>
      <c r="AK49" s="2181">
        <v>19.2</v>
      </c>
      <c r="AL49" s="2182">
        <v>38.5</v>
      </c>
      <c r="AM49" s="2183">
        <v>42.500000000000007</v>
      </c>
      <c r="AN49" s="957"/>
      <c r="AO49" s="957"/>
      <c r="AP49" s="957"/>
      <c r="AQ49" s="957"/>
      <c r="AR49" s="957"/>
      <c r="AS49" s="957"/>
      <c r="AT49" s="957"/>
      <c r="AU49" s="957"/>
      <c r="AV49" s="957"/>
      <c r="AW49" s="957"/>
      <c r="AX49" s="957"/>
      <c r="AY49" s="957"/>
      <c r="AZ49" s="957"/>
      <c r="BA49" s="957"/>
      <c r="BB49" s="957"/>
      <c r="BC49" s="957"/>
      <c r="BD49" s="957"/>
      <c r="BE49" s="957"/>
      <c r="BF49" s="957"/>
      <c r="BG49" s="957"/>
      <c r="BH49" s="957"/>
      <c r="BI49" s="957"/>
      <c r="BJ49" s="957"/>
      <c r="BK49" s="957"/>
      <c r="BL49" s="957"/>
      <c r="BM49" s="957"/>
    </row>
    <row r="50" spans="1:65" ht="14.45" customHeight="1">
      <c r="A50" s="813"/>
      <c r="B50" s="813" t="s">
        <v>1038</v>
      </c>
      <c r="C50" s="813"/>
      <c r="D50" s="811"/>
      <c r="E50" s="980">
        <f>'70.'!F30</f>
        <v>1917.6203725758894</v>
      </c>
      <c r="F50" s="980">
        <f>'1'!AG80</f>
        <v>20758.301230483034</v>
      </c>
      <c r="G50" s="980">
        <f>'1'!AH80</f>
        <v>14373.023780309228</v>
      </c>
      <c r="H50" s="980">
        <f>'1'!AI80</f>
        <v>5040.3644777242798</v>
      </c>
      <c r="I50" s="980">
        <f>'1'!AJ80</f>
        <v>4708.0103666099067</v>
      </c>
      <c r="J50" s="980">
        <f>'1'!AK80</f>
        <v>4605.7094965208926</v>
      </c>
      <c r="K50" s="980">
        <f>'1'!AL80</f>
        <v>11946.9055507344</v>
      </c>
      <c r="L50" s="980">
        <f>'1'!AM80</f>
        <v>37036.254118396282</v>
      </c>
      <c r="M50" s="979">
        <f>'1'!AN80</f>
        <v>13744.653045035238</v>
      </c>
      <c r="N50" s="813"/>
      <c r="O50" s="813" t="s">
        <v>1038</v>
      </c>
      <c r="P50" s="813"/>
      <c r="Q50" s="811"/>
      <c r="R50" s="809">
        <f>'4.'!E51</f>
        <v>7774.1456210727874</v>
      </c>
      <c r="S50" s="809">
        <f>'4.'!F51</f>
        <v>6280.6003505518574</v>
      </c>
      <c r="T50" s="809">
        <f>'4.'!G51</f>
        <v>1493.5452705209304</v>
      </c>
      <c r="U50" s="809">
        <f>'3.'!BX82</f>
        <v>169614.93269076548</v>
      </c>
      <c r="V50" s="809">
        <f>'3.'!BY82</f>
        <v>257040.25766439346</v>
      </c>
      <c r="W50" s="809">
        <f>'1'!AO80</f>
        <v>3432.5481063054112</v>
      </c>
      <c r="X50" s="809">
        <f>'1'!AP80</f>
        <v>14795.018665043064</v>
      </c>
      <c r="Y50" s="809">
        <f>'1'!AQ80</f>
        <v>13309.460680331757</v>
      </c>
      <c r="Z50" s="810">
        <f>'1'!AR80</f>
        <v>20967.403862839426</v>
      </c>
      <c r="AA50" s="1091" t="s">
        <v>2300</v>
      </c>
      <c r="AB50" s="679">
        <f t="shared" ref="AB50:AB58" si="5">E39</f>
        <v>2047.9967811726431</v>
      </c>
      <c r="AC50" s="691">
        <f>'32.'!R38</f>
        <v>4.0784459326796743</v>
      </c>
      <c r="AD50" s="679">
        <f>'32.'!L38</f>
        <v>19275.502602709272</v>
      </c>
      <c r="AE50" s="679">
        <f>'52.'!F38</f>
        <v>7626.2046213872163</v>
      </c>
      <c r="AF50" s="957"/>
      <c r="AG50" s="957"/>
      <c r="AH50" s="957"/>
      <c r="AI50" s="2656"/>
      <c r="AJ50" s="2180" t="s">
        <v>2322</v>
      </c>
      <c r="AK50" s="2181">
        <v>21.2</v>
      </c>
      <c r="AL50" s="2182">
        <v>36.299999999999997</v>
      </c>
      <c r="AM50" s="2183">
        <v>42.5</v>
      </c>
      <c r="AN50" s="957"/>
      <c r="AO50" s="957"/>
      <c r="AP50" s="957"/>
      <c r="AQ50" s="957"/>
      <c r="AR50" s="957"/>
      <c r="AS50" s="957"/>
      <c r="AT50" s="957"/>
      <c r="AU50" s="957"/>
      <c r="AV50" s="957"/>
      <c r="AW50" s="957"/>
      <c r="AX50" s="957"/>
      <c r="AY50" s="957"/>
      <c r="AZ50" s="957"/>
      <c r="BA50" s="957"/>
      <c r="BB50" s="957"/>
      <c r="BC50" s="957"/>
      <c r="BD50" s="957"/>
      <c r="BE50" s="957"/>
      <c r="BF50" s="957"/>
      <c r="BG50" s="957"/>
      <c r="BH50" s="957"/>
      <c r="BI50" s="957"/>
      <c r="BJ50" s="957"/>
      <c r="BK50" s="957"/>
      <c r="BL50" s="957"/>
      <c r="BM50" s="957"/>
    </row>
    <row r="51" spans="1:65" ht="14.45" customHeight="1">
      <c r="A51" s="813"/>
      <c r="B51" s="813" t="s">
        <v>1039</v>
      </c>
      <c r="C51" s="813"/>
      <c r="D51" s="811"/>
      <c r="E51" s="980">
        <f>'70.'!F31</f>
        <v>2684.5127979640238</v>
      </c>
      <c r="F51" s="980">
        <f>'1'!AG81</f>
        <v>52680.674083292855</v>
      </c>
      <c r="G51" s="980">
        <f>'1'!AH81</f>
        <v>38934.494911544913</v>
      </c>
      <c r="H51" s="980">
        <f>'1'!AI81</f>
        <v>10173.211142209306</v>
      </c>
      <c r="I51" s="980">
        <f>'1'!AJ81</f>
        <v>9655.1346460629902</v>
      </c>
      <c r="J51" s="980">
        <f>'1'!AK81</f>
        <v>9481.2358793227304</v>
      </c>
      <c r="K51" s="980">
        <f>'1'!AL81</f>
        <v>22374.199814060845</v>
      </c>
      <c r="L51" s="980">
        <f>'1'!AM81</f>
        <v>82509.958981500837</v>
      </c>
      <c r="M51" s="979">
        <f>'1'!AN81</f>
        <v>21293.871282257413</v>
      </c>
      <c r="N51" s="813"/>
      <c r="O51" s="813" t="s">
        <v>1039</v>
      </c>
      <c r="P51" s="813"/>
      <c r="Q51" s="811"/>
      <c r="R51" s="809">
        <f>'4.'!E52</f>
        <v>13214.76318361093</v>
      </c>
      <c r="S51" s="809">
        <f>'4.'!F52</f>
        <v>10130.103089498829</v>
      </c>
      <c r="T51" s="809">
        <f>'4.'!G52</f>
        <v>3084.6600941121019</v>
      </c>
      <c r="U51" s="809">
        <f>'3.'!BX83</f>
        <v>253006.69757841688</v>
      </c>
      <c r="V51" s="809">
        <f>'3.'!BY83</f>
        <v>272165.10688182886</v>
      </c>
      <c r="W51" s="809">
        <f>'1'!AO81</f>
        <v>6717.088823603598</v>
      </c>
      <c r="X51" s="809">
        <f>'1'!AP81</f>
        <v>37262.418656673442</v>
      </c>
      <c r="Y51" s="809">
        <f>'1'!AQ81</f>
        <v>34983.53263468705</v>
      </c>
      <c r="Z51" s="810">
        <f>'1'!AR81</f>
        <v>51553.089785041979</v>
      </c>
      <c r="AA51" s="1091" t="s">
        <v>2301</v>
      </c>
      <c r="AB51" s="679">
        <f t="shared" si="5"/>
        <v>2663.6763201341564</v>
      </c>
      <c r="AC51" s="691">
        <f>'32.'!R39</f>
        <v>5.2348760471003661</v>
      </c>
      <c r="AD51" s="679">
        <f>'32.'!L39</f>
        <v>34543.57896123916</v>
      </c>
      <c r="AE51" s="679">
        <f>'52.'!F39</f>
        <v>14352.234406982438</v>
      </c>
      <c r="AF51" s="957"/>
      <c r="AG51" s="957"/>
      <c r="AH51" s="957"/>
      <c r="AI51" s="2656"/>
      <c r="AJ51" s="2180" t="s">
        <v>2323</v>
      </c>
      <c r="AK51" s="2181">
        <f>SUM(AG28:AG29)</f>
        <v>17.249702898609637</v>
      </c>
      <c r="AL51" s="2182">
        <f>SUM(AG30:AG32)</f>
        <v>35.727441138188766</v>
      </c>
      <c r="AM51" s="2183">
        <f>SUM(AG33:AG37)</f>
        <v>47.022855963201621</v>
      </c>
      <c r="AN51" s="957"/>
      <c r="AO51" s="957"/>
      <c r="AP51" s="957"/>
      <c r="AQ51" s="957"/>
      <c r="AR51" s="957"/>
      <c r="AS51" s="957"/>
      <c r="AT51" s="957"/>
      <c r="AU51" s="957"/>
      <c r="AV51" s="957"/>
      <c r="AW51" s="957"/>
      <c r="AX51" s="957"/>
      <c r="AY51" s="957"/>
      <c r="AZ51" s="957"/>
      <c r="BA51" s="957"/>
      <c r="BB51" s="957"/>
      <c r="BC51" s="957"/>
      <c r="BD51" s="957"/>
      <c r="BE51" s="957"/>
      <c r="BF51" s="957"/>
      <c r="BG51" s="957"/>
      <c r="BH51" s="957"/>
      <c r="BI51" s="957"/>
      <c r="BJ51" s="957"/>
      <c r="BK51" s="957"/>
      <c r="BL51" s="957"/>
      <c r="BM51" s="957"/>
    </row>
    <row r="52" spans="1:65" ht="14.45" customHeight="1">
      <c r="A52" s="1137"/>
      <c r="B52" s="813" t="s">
        <v>1040</v>
      </c>
      <c r="C52" s="1137"/>
      <c r="D52" s="811"/>
      <c r="E52" s="980">
        <f>'70.'!F32</f>
        <v>2543.2737767277918</v>
      </c>
      <c r="F52" s="980">
        <f>'1'!AG82</f>
        <v>103879.21548834792</v>
      </c>
      <c r="G52" s="980">
        <f>'1'!AH82</f>
        <v>82289.550816407136</v>
      </c>
      <c r="H52" s="980">
        <f>'1'!AI82</f>
        <v>23082.816333341012</v>
      </c>
      <c r="I52" s="980">
        <f>'1'!AJ82</f>
        <v>21965.485001020508</v>
      </c>
      <c r="J52" s="980">
        <f>'1'!AK82</f>
        <v>21620.734821494658</v>
      </c>
      <c r="K52" s="980">
        <f>'1'!AL82</f>
        <v>46980.083225928742</v>
      </c>
      <c r="L52" s="980">
        <f>'1'!AM82</f>
        <v>181030.69519286577</v>
      </c>
      <c r="M52" s="979">
        <f>'1'!AN82</f>
        <v>40775.800160911211</v>
      </c>
      <c r="N52" s="1137"/>
      <c r="O52" s="813" t="s">
        <v>1040</v>
      </c>
      <c r="P52" s="1137"/>
      <c r="Q52" s="811"/>
      <c r="R52" s="809">
        <f>'4.'!E53</f>
        <v>17438.950692697614</v>
      </c>
      <c r="S52" s="809">
        <f>'4.'!F53</f>
        <v>12962.107250483332</v>
      </c>
      <c r="T52" s="809">
        <f>'4.'!G53</f>
        <v>4476.8434422142855</v>
      </c>
      <c r="U52" s="809">
        <f>'3.'!BX84</f>
        <v>121679.85002686255</v>
      </c>
      <c r="V52" s="809">
        <f>'3.'!BY84</f>
        <v>174472.60881988725</v>
      </c>
      <c r="W52" s="809">
        <f>'1'!AO82</f>
        <v>12233.54279844464</v>
      </c>
      <c r="X52" s="809">
        <f>'1'!AP82</f>
        <v>80847.855109550932</v>
      </c>
      <c r="Y52" s="809">
        <f>'1'!AQ82</f>
        <v>72447.942169680377</v>
      </c>
      <c r="Z52" s="810">
        <f>'1'!AR82</f>
        <v>99726.469742454006</v>
      </c>
      <c r="AA52" s="1091" t="s">
        <v>2302</v>
      </c>
      <c r="AB52" s="679">
        <f t="shared" si="5"/>
        <v>2465.3895651290536</v>
      </c>
      <c r="AC52" s="691">
        <f>'32.'!R40</f>
        <v>7.1940054454495295</v>
      </c>
      <c r="AD52" s="679">
        <f>'32.'!L40</f>
        <v>83674.097609147691</v>
      </c>
      <c r="AE52" s="679">
        <f>'52.'!F40</f>
        <v>31931.280597732046</v>
      </c>
      <c r="AF52" s="957"/>
      <c r="AG52" s="957"/>
      <c r="AH52" s="957"/>
      <c r="AI52" s="2662" t="s">
        <v>2324</v>
      </c>
      <c r="AJ52" s="2180" t="s">
        <v>2325</v>
      </c>
      <c r="AK52" s="2181">
        <v>9.6</v>
      </c>
      <c r="AL52" s="2182">
        <v>21.9</v>
      </c>
      <c r="AM52" s="2183">
        <v>68.7</v>
      </c>
      <c r="AN52" s="957"/>
      <c r="AO52" s="957"/>
      <c r="AP52" s="957"/>
      <c r="AQ52" s="957"/>
      <c r="AR52" s="957"/>
      <c r="AS52" s="957"/>
      <c r="AT52" s="957"/>
      <c r="AU52" s="957"/>
      <c r="AV52" s="957"/>
      <c r="AW52" s="957"/>
      <c r="AX52" s="957"/>
      <c r="AY52" s="957"/>
      <c r="AZ52" s="957"/>
      <c r="BA52" s="957"/>
      <c r="BB52" s="957"/>
      <c r="BC52" s="957"/>
      <c r="BD52" s="957"/>
      <c r="BE52" s="957"/>
      <c r="BF52" s="957"/>
      <c r="BG52" s="957"/>
      <c r="BH52" s="957"/>
      <c r="BI52" s="957"/>
      <c r="BJ52" s="957"/>
      <c r="BK52" s="957"/>
      <c r="BL52" s="957"/>
      <c r="BM52" s="957"/>
    </row>
    <row r="53" spans="1:65" ht="14.45" customHeight="1">
      <c r="A53" s="1137"/>
      <c r="B53" s="813" t="s">
        <v>1041</v>
      </c>
      <c r="C53" s="1137"/>
      <c r="D53" s="811"/>
      <c r="E53" s="980">
        <f>'70.'!F33</f>
        <v>1369.4529446833781</v>
      </c>
      <c r="F53" s="980">
        <f>'1'!AG83</f>
        <v>120054.55998597427</v>
      </c>
      <c r="G53" s="980">
        <f>'1'!AH83</f>
        <v>96059.445315183373</v>
      </c>
      <c r="H53" s="980">
        <f>'1'!AI83</f>
        <v>24013.002867785039</v>
      </c>
      <c r="I53" s="980">
        <f>'1'!AJ83</f>
        <v>22782.21531251743</v>
      </c>
      <c r="J53" s="980">
        <f>'1'!AK83</f>
        <v>22447.394135448845</v>
      </c>
      <c r="K53" s="980">
        <f>'1'!AL83</f>
        <v>70908.899291502647</v>
      </c>
      <c r="L53" s="980">
        <f>'1'!AM83</f>
        <v>266753.24879188731</v>
      </c>
      <c r="M53" s="979">
        <f>'1'!AN83</f>
        <v>33171.856751864354</v>
      </c>
      <c r="N53" s="1137"/>
      <c r="O53" s="813" t="s">
        <v>1041</v>
      </c>
      <c r="P53" s="1137"/>
      <c r="Q53" s="811"/>
      <c r="R53" s="809">
        <f>'4.'!E54</f>
        <v>20048.885912033304</v>
      </c>
      <c r="S53" s="809">
        <f>'4.'!F54</f>
        <v>15730.433175492184</v>
      </c>
      <c r="T53" s="809">
        <f>'4.'!G54</f>
        <v>4318.4527365411241</v>
      </c>
      <c r="U53" s="809">
        <f>'3.'!BX85</f>
        <v>210947.61774460992</v>
      </c>
      <c r="V53" s="809">
        <f>'3.'!BY85</f>
        <v>303586.10048317449</v>
      </c>
      <c r="W53" s="809">
        <f>'1'!AO83</f>
        <v>15517.24551200934</v>
      </c>
      <c r="X53" s="809">
        <f>'1'!AP83</f>
        <v>89309.437435375788</v>
      </c>
      <c r="Y53" s="809">
        <f>'1'!AQ83</f>
        <v>84257.587353335475</v>
      </c>
      <c r="Z53" s="810">
        <f>'1'!AR83</f>
        <v>114467.59772369394</v>
      </c>
      <c r="AA53" s="1091" t="s">
        <v>2303</v>
      </c>
      <c r="AB53" s="679">
        <f t="shared" si="5"/>
        <v>1351.1257552984187</v>
      </c>
      <c r="AC53" s="691">
        <f>'32.'!R41</f>
        <v>15.237304791232734</v>
      </c>
      <c r="AD53" s="679">
        <f>'32.'!L41</f>
        <v>178444.19260141579</v>
      </c>
      <c r="AE53" s="679">
        <f>'52.'!F41</f>
        <v>67752.009725066222</v>
      </c>
      <c r="AF53" s="957"/>
      <c r="AG53" s="957"/>
      <c r="AH53" s="957"/>
      <c r="AI53" s="2663"/>
      <c r="AJ53" s="2180" t="s">
        <v>2326</v>
      </c>
      <c r="AK53" s="2181">
        <v>7.3</v>
      </c>
      <c r="AL53" s="2182">
        <v>22.099999999999998</v>
      </c>
      <c r="AM53" s="2183">
        <v>70.600000000000009</v>
      </c>
      <c r="AN53" s="957"/>
      <c r="AO53" s="957"/>
      <c r="AP53" s="957"/>
      <c r="AQ53" s="957"/>
      <c r="AR53" s="957"/>
      <c r="AS53" s="957"/>
      <c r="AT53" s="957"/>
      <c r="AU53" s="957"/>
      <c r="AV53" s="957"/>
      <c r="AW53" s="957"/>
      <c r="AX53" s="957"/>
      <c r="AY53" s="957"/>
      <c r="AZ53" s="957"/>
      <c r="BA53" s="957"/>
      <c r="BB53" s="957"/>
      <c r="BC53" s="957"/>
      <c r="BD53" s="957"/>
      <c r="BE53" s="957"/>
      <c r="BF53" s="957"/>
      <c r="BG53" s="957"/>
      <c r="BH53" s="957"/>
      <c r="BI53" s="957"/>
      <c r="BJ53" s="957"/>
      <c r="BK53" s="957"/>
      <c r="BL53" s="957"/>
      <c r="BM53" s="957"/>
    </row>
    <row r="54" spans="1:65" ht="14.45" customHeight="1">
      <c r="A54" s="1137"/>
      <c r="B54" s="813" t="s">
        <v>1042</v>
      </c>
      <c r="C54" s="1137"/>
      <c r="D54" s="811"/>
      <c r="E54" s="980">
        <f>'70.'!F34</f>
        <v>1068.0584343968389</v>
      </c>
      <c r="F54" s="980">
        <f>'1'!AG84</f>
        <v>199383.2429556617</v>
      </c>
      <c r="G54" s="980">
        <f>'1'!AH84</f>
        <v>176267.02488847377</v>
      </c>
      <c r="H54" s="980">
        <f>'1'!AI84</f>
        <v>41592.124927497549</v>
      </c>
      <c r="I54" s="980">
        <f>'1'!AJ84</f>
        <v>39265.599375833437</v>
      </c>
      <c r="J54" s="980">
        <f>'1'!AK84</f>
        <v>38699.642057041608</v>
      </c>
      <c r="K54" s="980">
        <f>'1'!AL84</f>
        <v>76589.956712903455</v>
      </c>
      <c r="L54" s="980">
        <f>'1'!AM84</f>
        <v>538768.12085953495</v>
      </c>
      <c r="M54" s="979">
        <f>'1'!AN84</f>
        <v>47700.034668071283</v>
      </c>
      <c r="N54" s="1137"/>
      <c r="O54" s="813" t="s">
        <v>1042</v>
      </c>
      <c r="P54" s="1137"/>
      <c r="Q54" s="811"/>
      <c r="R54" s="809">
        <f>'4.'!E55</f>
        <v>24152.095483076453</v>
      </c>
      <c r="S54" s="809">
        <f>'4.'!F55</f>
        <v>18375.336358813871</v>
      </c>
      <c r="T54" s="809">
        <f>'4.'!G55</f>
        <v>5776.7591242625776</v>
      </c>
      <c r="U54" s="809">
        <f>'3.'!BX86</f>
        <v>30551.007280896978</v>
      </c>
      <c r="V54" s="809">
        <f>'3.'!BY86</f>
        <v>52782.068411385284</v>
      </c>
      <c r="W54" s="809">
        <f>'1'!AO84</f>
        <v>28967.718273544779</v>
      </c>
      <c r="X54" s="809">
        <f>'1'!AP84</f>
        <v>169197.33966496057</v>
      </c>
      <c r="Y54" s="809">
        <f>'1'!AQ84</f>
        <v>161011.06969447053</v>
      </c>
      <c r="Z54" s="810">
        <f>'1'!AR84</f>
        <v>196829.39928683962</v>
      </c>
      <c r="AA54" s="1091" t="s">
        <v>2304</v>
      </c>
      <c r="AB54" s="679">
        <f t="shared" si="5"/>
        <v>1036.5263355110235</v>
      </c>
      <c r="AC54" s="691">
        <f>'32.'!R42</f>
        <v>22.981226416825635</v>
      </c>
      <c r="AD54" s="679">
        <f>'32.'!L42</f>
        <v>599165.7902717829</v>
      </c>
      <c r="AE54" s="679">
        <f>'52.'!F42</f>
        <v>165203.47316283803</v>
      </c>
      <c r="AF54" s="957"/>
      <c r="AG54" s="957"/>
      <c r="AH54" s="957"/>
      <c r="AI54" s="2663"/>
      <c r="AJ54" s="2180" t="s">
        <v>2320</v>
      </c>
      <c r="AK54" s="2181">
        <f>SUM(AJ28:AJ29)</f>
        <v>4.7271876996222675</v>
      </c>
      <c r="AL54" s="2182">
        <f>SUM(AJ30:AJ32)</f>
        <v>18.303216798339228</v>
      </c>
      <c r="AM54" s="2183">
        <f>SUM(AJ33:AJ37)</f>
        <v>76.969595502038516</v>
      </c>
      <c r="AN54" s="957"/>
      <c r="AO54" s="957"/>
      <c r="AP54" s="957"/>
      <c r="AQ54" s="957"/>
      <c r="AR54" s="957"/>
      <c r="AS54" s="957"/>
      <c r="AT54" s="957"/>
      <c r="AU54" s="957"/>
      <c r="AV54" s="957"/>
      <c r="AW54" s="957"/>
      <c r="AX54" s="957"/>
      <c r="AY54" s="957"/>
      <c r="AZ54" s="957"/>
      <c r="BA54" s="957"/>
      <c r="BB54" s="957"/>
      <c r="BC54" s="957"/>
      <c r="BD54" s="957"/>
      <c r="BE54" s="957"/>
      <c r="BF54" s="957"/>
      <c r="BG54" s="957"/>
      <c r="BH54" s="957"/>
      <c r="BI54" s="957"/>
      <c r="BJ54" s="957"/>
      <c r="BK54" s="957"/>
      <c r="BL54" s="957"/>
      <c r="BM54" s="957"/>
    </row>
    <row r="55" spans="1:65" ht="14.45" customHeight="1">
      <c r="A55" s="1137"/>
      <c r="B55" s="813" t="s">
        <v>1043</v>
      </c>
      <c r="C55" s="1137"/>
      <c r="D55" s="811"/>
      <c r="E55" s="980">
        <f>'70.'!F35</f>
        <v>197.42079824192885</v>
      </c>
      <c r="F55" s="980">
        <f>'1'!AG85</f>
        <v>82177.221585580352</v>
      </c>
      <c r="G55" s="980">
        <f>'1'!AH85</f>
        <v>78542.959003695054</v>
      </c>
      <c r="H55" s="980">
        <f>'1'!AI85</f>
        <v>16841.066179820529</v>
      </c>
      <c r="I55" s="980">
        <f>'1'!AJ85</f>
        <v>14064.677949404586</v>
      </c>
      <c r="J55" s="980">
        <f>'1'!AK85</f>
        <v>13915.668256602417</v>
      </c>
      <c r="K55" s="980">
        <f>'1'!AL85</f>
        <v>26857.057085806267</v>
      </c>
      <c r="L55" s="980">
        <f>'1'!AM85</f>
        <v>228497.00498069066</v>
      </c>
      <c r="M55" s="979">
        <f>'1'!AN85</f>
        <v>27692.692879741702</v>
      </c>
      <c r="N55" s="1137"/>
      <c r="O55" s="813" t="s">
        <v>1043</v>
      </c>
      <c r="P55" s="1137"/>
      <c r="Q55" s="811"/>
      <c r="R55" s="809">
        <f>'4.'!E56</f>
        <v>7420.4503716890149</v>
      </c>
      <c r="S55" s="809">
        <f>'4.'!F56</f>
        <v>5780.8975735912536</v>
      </c>
      <c r="T55" s="809">
        <f>'4.'!G56</f>
        <v>1639.5527980977627</v>
      </c>
      <c r="U55" s="809">
        <f>'3.'!BX87</f>
        <v>35213.66451671275</v>
      </c>
      <c r="V55" s="809">
        <f>'3.'!BY87</f>
        <v>71501.028293781899</v>
      </c>
      <c r="W55" s="809">
        <f>'1'!AO85</f>
        <v>10289.811591525237</v>
      </c>
      <c r="X55" s="809">
        <f>'1'!AP85</f>
        <v>70958.555838339031</v>
      </c>
      <c r="Y55" s="809">
        <f>'1'!AQ85</f>
        <v>72223.807946489105</v>
      </c>
      <c r="Z55" s="810">
        <f>'1'!AR85</f>
        <v>75708.531458826299</v>
      </c>
      <c r="AA55" s="1091" t="s">
        <v>2305</v>
      </c>
      <c r="AB55" s="679">
        <f t="shared" si="5"/>
        <v>152.01114157974544</v>
      </c>
      <c r="AC55" s="691">
        <f>'32.'!R43</f>
        <v>39.483493106904639</v>
      </c>
      <c r="AD55" s="679">
        <f>'32.'!L43</f>
        <v>1140002.1365857837</v>
      </c>
      <c r="AE55" s="679">
        <f>'52.'!F43</f>
        <v>391754.04315862845</v>
      </c>
      <c r="AF55" s="957"/>
      <c r="AG55" s="957"/>
      <c r="AH55" s="957"/>
      <c r="AI55" s="2655" t="s">
        <v>96</v>
      </c>
      <c r="AJ55" s="2180" t="s">
        <v>2327</v>
      </c>
      <c r="AK55" s="2181">
        <v>5.6</v>
      </c>
      <c r="AL55" s="2181">
        <v>31.1</v>
      </c>
      <c r="AM55" s="2181">
        <v>63.199999999999996</v>
      </c>
      <c r="AN55" s="957"/>
      <c r="AO55" s="957"/>
      <c r="AP55" s="957"/>
      <c r="AQ55" s="957"/>
      <c r="AR55" s="957"/>
      <c r="AS55" s="957"/>
      <c r="AT55" s="957"/>
      <c r="AU55" s="957"/>
      <c r="AV55" s="957"/>
      <c r="AW55" s="957"/>
      <c r="AX55" s="957"/>
      <c r="AY55" s="957"/>
      <c r="AZ55" s="957"/>
      <c r="BA55" s="957"/>
      <c r="BB55" s="957"/>
      <c r="BC55" s="957"/>
      <c r="BD55" s="957"/>
      <c r="BE55" s="957"/>
      <c r="BF55" s="957"/>
      <c r="BG55" s="957"/>
      <c r="BH55" s="957"/>
      <c r="BI55" s="957"/>
      <c r="BJ55" s="957"/>
      <c r="BK55" s="957"/>
      <c r="BL55" s="957"/>
      <c r="BM55" s="957"/>
    </row>
    <row r="56" spans="1:65" ht="14.45" customHeight="1">
      <c r="A56" s="1137"/>
      <c r="B56" s="813" t="s">
        <v>1044</v>
      </c>
      <c r="C56" s="1137"/>
      <c r="D56" s="811"/>
      <c r="E56" s="980">
        <f>'70.'!F36</f>
        <v>124.13429473930015</v>
      </c>
      <c r="F56" s="980">
        <f>'1'!AG86</f>
        <v>90262.37090344743</v>
      </c>
      <c r="G56" s="980">
        <f>'1'!AH86</f>
        <v>88697.931121533707</v>
      </c>
      <c r="H56" s="980">
        <f>'1'!AI86</f>
        <v>22623.767738056202</v>
      </c>
      <c r="I56" s="980">
        <f>'1'!AJ86</f>
        <v>21527.41196007844</v>
      </c>
      <c r="J56" s="980">
        <f>'1'!AK86</f>
        <v>21260.600481314086</v>
      </c>
      <c r="K56" s="980">
        <f>'1'!AL86</f>
        <v>35232.11207280837</v>
      </c>
      <c r="L56" s="980">
        <f>'1'!AM86</f>
        <v>260559.31620830123</v>
      </c>
      <c r="M56" s="979">
        <f>'1'!AN86</f>
        <v>21945.689613498354</v>
      </c>
      <c r="N56" s="1137"/>
      <c r="O56" s="813" t="s">
        <v>1044</v>
      </c>
      <c r="P56" s="1137"/>
      <c r="Q56" s="811"/>
      <c r="R56" s="809">
        <f>'4.'!E57</f>
        <v>9022.2742781903253</v>
      </c>
      <c r="S56" s="809">
        <f>'4.'!F57</f>
        <v>6973.1859754400211</v>
      </c>
      <c r="T56" s="809">
        <f>'4.'!G57</f>
        <v>2049.0883027503014</v>
      </c>
      <c r="U56" s="809">
        <f>'3.'!BX88</f>
        <v>309153.78936387366</v>
      </c>
      <c r="V56" s="809">
        <f>'3.'!BY88</f>
        <v>239052.44305046674</v>
      </c>
      <c r="W56" s="809">
        <f>'1'!AO86</f>
        <v>14194.278406863548</v>
      </c>
      <c r="X56" s="809">
        <f>'1'!AP86</f>
        <v>82964.929134159844</v>
      </c>
      <c r="Y56" s="809">
        <f>'1'!AQ86</f>
        <v>78467.238993436113</v>
      </c>
      <c r="Z56" s="810">
        <f>'1'!AR86</f>
        <v>85495.553939013</v>
      </c>
      <c r="AA56" s="1091" t="s">
        <v>2306</v>
      </c>
      <c r="AB56" s="679">
        <f t="shared" si="5"/>
        <v>125.28467067914418</v>
      </c>
      <c r="AC56" s="691">
        <f>'32.'!R44</f>
        <v>82.318034650563064</v>
      </c>
      <c r="AD56" s="679">
        <f>'32.'!L44</f>
        <v>2083783.6393178413</v>
      </c>
      <c r="AE56" s="679">
        <f>'52.'!F44</f>
        <v>703967.67455055204</v>
      </c>
      <c r="AF56" s="957"/>
      <c r="AG56" s="957"/>
      <c r="AH56" s="957"/>
      <c r="AI56" s="2656"/>
      <c r="AJ56" s="2180" t="s">
        <v>2328</v>
      </c>
      <c r="AK56" s="2181">
        <v>6.3000000000000007</v>
      </c>
      <c r="AL56" s="2181">
        <v>30</v>
      </c>
      <c r="AM56" s="2181">
        <v>63.7</v>
      </c>
      <c r="AN56" s="957"/>
      <c r="AO56" s="957"/>
      <c r="AP56" s="957"/>
      <c r="AQ56" s="957"/>
      <c r="AR56" s="957"/>
      <c r="AS56" s="957"/>
      <c r="AT56" s="957"/>
      <c r="AU56" s="957"/>
      <c r="AV56" s="957"/>
      <c r="AW56" s="957"/>
      <c r="AX56" s="957"/>
      <c r="AY56" s="957"/>
      <c r="AZ56" s="957"/>
      <c r="BA56" s="957"/>
      <c r="BB56" s="957"/>
      <c r="BC56" s="957"/>
      <c r="BD56" s="957"/>
      <c r="BE56" s="957"/>
      <c r="BF56" s="957"/>
      <c r="BG56" s="957"/>
      <c r="BH56" s="957"/>
      <c r="BI56" s="957"/>
      <c r="BJ56" s="957"/>
      <c r="BK56" s="957"/>
      <c r="BL56" s="957"/>
      <c r="BM56" s="957"/>
    </row>
    <row r="57" spans="1:65" ht="14.45" customHeight="1" thickBot="1">
      <c r="A57" s="1137"/>
      <c r="B57" s="813" t="s">
        <v>1045</v>
      </c>
      <c r="C57" s="1137"/>
      <c r="D57" s="811"/>
      <c r="E57" s="980">
        <f>'70.'!F37</f>
        <v>100.53457930536705</v>
      </c>
      <c r="F57" s="980">
        <f>'1'!AG87</f>
        <v>169988.48818765019</v>
      </c>
      <c r="G57" s="980">
        <f>'1'!AH87</f>
        <v>167067.86595105648</v>
      </c>
      <c r="H57" s="980">
        <f>'1'!AI87</f>
        <v>50035.423119544575</v>
      </c>
      <c r="I57" s="980">
        <f>'1'!AJ87</f>
        <v>48116.633350671051</v>
      </c>
      <c r="J57" s="980">
        <f>'1'!AK87</f>
        <v>47433.750806771655</v>
      </c>
      <c r="K57" s="980">
        <f>'1'!AL87</f>
        <v>67390.668010065943</v>
      </c>
      <c r="L57" s="980">
        <f>'1'!AM87</f>
        <v>681081.98564920155</v>
      </c>
      <c r="M57" s="979">
        <f>'1'!AN87</f>
        <v>43503.445027931863</v>
      </c>
      <c r="N57" s="1137"/>
      <c r="O57" s="813" t="s">
        <v>1045</v>
      </c>
      <c r="P57" s="1137"/>
      <c r="Q57" s="811"/>
      <c r="R57" s="809">
        <f>'4.'!E58</f>
        <v>14053.748881722011</v>
      </c>
      <c r="S57" s="809">
        <f>'4.'!F58</f>
        <v>10942.863518315244</v>
      </c>
      <c r="T57" s="809">
        <f>'4.'!G58</f>
        <v>3110.8853634067664</v>
      </c>
      <c r="U57" s="809">
        <f>'3.'!BX89</f>
        <v>176408.39485376695</v>
      </c>
      <c r="V57" s="809">
        <f>'3.'!BY89</f>
        <v>155468.89543857513</v>
      </c>
      <c r="W57" s="809">
        <f>'1'!AO87</f>
        <v>30557.545185621046</v>
      </c>
      <c r="X57" s="809">
        <f>'1'!AP87</f>
        <v>154022.44652698169</v>
      </c>
      <c r="Y57" s="809">
        <f>'1'!AQ87</f>
        <v>153693.23572975516</v>
      </c>
      <c r="Z57" s="810">
        <f>'1'!AR87</f>
        <v>141549.86660528902</v>
      </c>
      <c r="AA57" s="1091" t="s">
        <v>2307</v>
      </c>
      <c r="AB57" s="679">
        <f t="shared" si="5"/>
        <v>104.74569041647501</v>
      </c>
      <c r="AC57" s="691">
        <f>'32.'!R45</f>
        <v>141.56934984263214</v>
      </c>
      <c r="AD57" s="679">
        <f>'32.'!L45</f>
        <v>6810541.8353465414</v>
      </c>
      <c r="AE57" s="679">
        <f>'52.'!F45</f>
        <v>1564056.3368688268</v>
      </c>
      <c r="AF57" s="957"/>
      <c r="AG57" s="957"/>
      <c r="AH57" s="957"/>
      <c r="AI57" s="2657"/>
      <c r="AJ57" s="2180" t="s">
        <v>2329</v>
      </c>
      <c r="AK57" s="2181">
        <f>SUM(AM28:AM29)</f>
        <v>3.7737219625155403</v>
      </c>
      <c r="AL57" s="2181">
        <f>SUM(AM30:AM32)</f>
        <v>24.967229036204216</v>
      </c>
      <c r="AM57" s="2181">
        <f>SUM(AM33:AM37)</f>
        <v>71.259049001280246</v>
      </c>
      <c r="AN57" s="957"/>
      <c r="AO57" s="957"/>
      <c r="AP57" s="957"/>
      <c r="AQ57" s="957"/>
      <c r="AR57" s="957"/>
      <c r="AS57" s="957"/>
      <c r="AT57" s="957"/>
      <c r="AU57" s="957"/>
      <c r="AV57" s="957"/>
      <c r="AW57" s="957"/>
      <c r="AX57" s="957"/>
      <c r="AY57" s="957"/>
      <c r="AZ57" s="957"/>
      <c r="BA57" s="957"/>
      <c r="BB57" s="957"/>
      <c r="BC57" s="957"/>
      <c r="BD57" s="957"/>
      <c r="BE57" s="957"/>
      <c r="BF57" s="957"/>
      <c r="BG57" s="957"/>
      <c r="BH57" s="957"/>
      <c r="BI57" s="957"/>
      <c r="BJ57" s="957"/>
      <c r="BK57" s="957"/>
      <c r="BL57" s="957"/>
      <c r="BM57" s="957"/>
    </row>
    <row r="58" spans="1:65" ht="14.45" customHeight="1" thickBot="1">
      <c r="A58" s="1137"/>
      <c r="B58" s="813" t="s">
        <v>1046</v>
      </c>
      <c r="C58" s="1137"/>
      <c r="D58" s="811"/>
      <c r="E58" s="980">
        <f>'70.'!F38</f>
        <v>37.783391812856692</v>
      </c>
      <c r="F58" s="980">
        <f>'1'!AG88</f>
        <v>194559.94580726369</v>
      </c>
      <c r="G58" s="980">
        <f>'1'!AH88</f>
        <v>194559.94580726369</v>
      </c>
      <c r="H58" s="980">
        <f>'1'!AI88</f>
        <v>50498.288978368138</v>
      </c>
      <c r="I58" s="980">
        <f>'1'!AJ88</f>
        <v>48493.344593043053</v>
      </c>
      <c r="J58" s="980">
        <f>'1'!AK88</f>
        <v>47752.934342625165</v>
      </c>
      <c r="K58" s="980">
        <f>'1'!AL88</f>
        <v>57823.083482806847</v>
      </c>
      <c r="L58" s="980">
        <f>'1'!AM88</f>
        <v>523305.80933645798</v>
      </c>
      <c r="M58" s="979">
        <f>'1'!AN88</f>
        <v>62882.974324343093</v>
      </c>
      <c r="N58" s="1137"/>
      <c r="O58" s="813" t="s">
        <v>1046</v>
      </c>
      <c r="P58" s="1137"/>
      <c r="Q58" s="811"/>
      <c r="R58" s="809">
        <f>'4.'!E59</f>
        <v>14929.502807011484</v>
      </c>
      <c r="S58" s="809">
        <f>'4.'!F59</f>
        <v>11612.267602334439</v>
      </c>
      <c r="T58" s="809">
        <f>'4.'!G59</f>
        <v>3317.2352046770452</v>
      </c>
      <c r="U58" s="809">
        <f>'3.'!BX90</f>
        <v>268009.39325441269</v>
      </c>
      <c r="V58" s="809">
        <f>'3.'!BY90</f>
        <v>305057.4531231295</v>
      </c>
      <c r="W58" s="809">
        <f>'1'!AO88</f>
        <v>30479.843902433586</v>
      </c>
      <c r="X58" s="809">
        <f>'1'!AP88</f>
        <v>159259.98231118225</v>
      </c>
      <c r="Y58" s="809">
        <f>'1'!AQ88</f>
        <v>159093.51075237873</v>
      </c>
      <c r="Z58" s="810">
        <f>'1'!AR88</f>
        <v>169295.414575439</v>
      </c>
      <c r="AA58" s="1092" t="s">
        <v>2308</v>
      </c>
      <c r="AB58" s="2157">
        <f t="shared" si="5"/>
        <v>26.993333333321718</v>
      </c>
      <c r="AC58" s="707">
        <f>'32.'!R46</f>
        <v>510.76570346588471</v>
      </c>
      <c r="AD58" s="2157">
        <f>'32.'!L46</f>
        <v>18449625.524216335</v>
      </c>
      <c r="AE58" s="2157">
        <f>'52.'!F46</f>
        <v>5156084.0709521016</v>
      </c>
      <c r="AF58" s="957"/>
      <c r="AG58" s="957"/>
      <c r="AH58" s="957"/>
      <c r="AN58" s="957"/>
      <c r="AO58" s="957"/>
      <c r="AP58" s="957"/>
      <c r="AQ58" s="957"/>
      <c r="AR58" s="957"/>
      <c r="AS58" s="957"/>
      <c r="AT58" s="957"/>
      <c r="AU58" s="957"/>
      <c r="AV58" s="957"/>
      <c r="AW58" s="957"/>
      <c r="AX58" s="957"/>
      <c r="AY58" s="957"/>
      <c r="AZ58" s="957"/>
      <c r="BA58" s="957"/>
      <c r="BB58" s="957"/>
      <c r="BC58" s="957"/>
      <c r="BD58" s="957"/>
      <c r="BE58" s="957"/>
      <c r="BF58" s="957"/>
      <c r="BG58" s="957"/>
      <c r="BH58" s="957"/>
      <c r="BI58" s="957"/>
      <c r="BJ58" s="957"/>
      <c r="BK58" s="957"/>
      <c r="BL58" s="957"/>
      <c r="BM58" s="957"/>
    </row>
    <row r="59" spans="1:65" ht="14.45" customHeight="1" thickTop="1">
      <c r="A59" s="2641" t="s">
        <v>373</v>
      </c>
      <c r="B59" s="2641"/>
      <c r="C59" s="2641"/>
      <c r="D59" s="107"/>
      <c r="E59" s="980"/>
      <c r="F59" s="980"/>
      <c r="G59" s="980"/>
      <c r="H59" s="980"/>
      <c r="I59" s="980"/>
      <c r="J59" s="980"/>
      <c r="K59" s="980"/>
      <c r="L59" s="980"/>
      <c r="M59" s="979"/>
      <c r="N59" s="2641" t="s">
        <v>373</v>
      </c>
      <c r="O59" s="2641"/>
      <c r="P59" s="2641"/>
      <c r="Q59" s="107"/>
      <c r="R59" s="809"/>
      <c r="S59" s="809"/>
      <c r="T59" s="809"/>
      <c r="U59" s="809"/>
      <c r="V59" s="809"/>
      <c r="W59" s="809"/>
      <c r="X59" s="809"/>
      <c r="Y59" s="809"/>
      <c r="Z59" s="810"/>
      <c r="AA59" s="662" t="s">
        <v>780</v>
      </c>
      <c r="AB59" s="678">
        <v>15687</v>
      </c>
      <c r="AC59" s="660">
        <v>8.9</v>
      </c>
      <c r="AD59" s="678">
        <v>141667</v>
      </c>
      <c r="AE59" s="678">
        <v>42016</v>
      </c>
      <c r="AF59" s="957"/>
      <c r="AG59" s="957"/>
      <c r="AH59" s="957"/>
      <c r="AN59" s="957"/>
      <c r="AO59" s="957"/>
      <c r="AP59" s="957"/>
      <c r="AQ59" s="957"/>
      <c r="AR59" s="957"/>
      <c r="AS59" s="957"/>
      <c r="AT59" s="957"/>
      <c r="AU59" s="957"/>
      <c r="AV59" s="957"/>
      <c r="AW59" s="957"/>
      <c r="AX59" s="957"/>
      <c r="AY59" s="957"/>
      <c r="AZ59" s="957"/>
      <c r="BA59" s="957"/>
      <c r="BB59" s="957"/>
      <c r="BC59" s="957"/>
      <c r="BD59" s="957"/>
      <c r="BE59" s="957"/>
      <c r="BF59" s="957"/>
      <c r="BG59" s="957"/>
      <c r="BH59" s="957"/>
      <c r="BI59" s="957"/>
      <c r="BJ59" s="957"/>
      <c r="BK59" s="957"/>
      <c r="BL59" s="957"/>
      <c r="BM59" s="957"/>
    </row>
    <row r="60" spans="1:65" ht="14.45" customHeight="1">
      <c r="A60" s="6"/>
      <c r="B60" s="813" t="s">
        <v>1028</v>
      </c>
      <c r="C60" s="6"/>
      <c r="D60" s="1106"/>
      <c r="E60" s="980">
        <f>'70.'!F40</f>
        <v>5650.2761754973599</v>
      </c>
      <c r="F60" s="979">
        <f>'1'!AG89</f>
        <v>36987.656906635682</v>
      </c>
      <c r="G60" s="979">
        <f>'1'!AH89</f>
        <v>32300.035813686274</v>
      </c>
      <c r="H60" s="979">
        <f>'1'!AI89</f>
        <v>10112.767238249658</v>
      </c>
      <c r="I60" s="979">
        <f>'1'!AJ89</f>
        <v>9646.1129521206767</v>
      </c>
      <c r="J60" s="979">
        <f>'1'!AK89</f>
        <v>9507.1877568755081</v>
      </c>
      <c r="K60" s="979">
        <f>'1'!AL89</f>
        <v>10890.575028888885</v>
      </c>
      <c r="L60" s="979">
        <f>'1'!AM89</f>
        <v>18316.814183695853</v>
      </c>
      <c r="M60" s="979">
        <f>'1'!AN89</f>
        <v>6142.74928130426</v>
      </c>
      <c r="N60" s="6"/>
      <c r="O60" s="813" t="s">
        <v>1028</v>
      </c>
      <c r="P60" s="6"/>
      <c r="Q60" s="1106"/>
      <c r="R60" s="876">
        <f>'4.'!E61</f>
        <v>14324.576709519431</v>
      </c>
      <c r="S60" s="810">
        <f>'4.'!F61</f>
        <v>11754.226406744794</v>
      </c>
      <c r="T60" s="810">
        <f>'4.'!G61</f>
        <v>2570.3503027746378</v>
      </c>
      <c r="U60" s="810">
        <f>'3.'!BX91</f>
        <v>106294.26793210334</v>
      </c>
      <c r="V60" s="810">
        <f>'3.'!BY91</f>
        <v>111341.71237222958</v>
      </c>
      <c r="W60" s="810">
        <f>'1'!AO89</f>
        <v>4768.1955568484309</v>
      </c>
      <c r="X60" s="810">
        <f>'1'!AP89</f>
        <v>31242.949051742209</v>
      </c>
      <c r="Y60" s="810">
        <f>'1'!AQ89</f>
        <v>26284.384805813163</v>
      </c>
      <c r="Z60" s="810">
        <f>'1'!AR89</f>
        <v>33635.810838224774</v>
      </c>
      <c r="AA60" s="2053" t="s">
        <v>2299</v>
      </c>
      <c r="AB60" s="679">
        <v>5888</v>
      </c>
      <c r="AC60" s="668">
        <v>3.3</v>
      </c>
      <c r="AD60" s="679">
        <v>19110</v>
      </c>
      <c r="AE60" s="668">
        <v>803</v>
      </c>
    </row>
    <row r="61" spans="1:65" ht="14.45" customHeight="1">
      <c r="A61" s="6"/>
      <c r="B61" s="813" t="s">
        <v>1038</v>
      </c>
      <c r="C61" s="6"/>
      <c r="D61" s="107"/>
      <c r="E61" s="980">
        <f>'70.'!F41</f>
        <v>1810.9429078927201</v>
      </c>
      <c r="F61" s="979">
        <f>'1'!AG90</f>
        <v>24060.564907163698</v>
      </c>
      <c r="G61" s="979">
        <f>'1'!AH90</f>
        <v>20958.228960828852</v>
      </c>
      <c r="H61" s="979">
        <f>'1'!AI90</f>
        <v>4475.8855769984912</v>
      </c>
      <c r="I61" s="979">
        <f>'1'!AJ90</f>
        <v>4262.3555287455074</v>
      </c>
      <c r="J61" s="979">
        <f>'1'!AK90</f>
        <v>4194.2054394124616</v>
      </c>
      <c r="K61" s="979">
        <f>'1'!AL90</f>
        <v>8402.665921292788</v>
      </c>
      <c r="L61" s="979">
        <f>'1'!AM90</f>
        <v>14582.738779400659</v>
      </c>
      <c r="M61" s="979">
        <f>'1'!AN90</f>
        <v>4747.8607947325345</v>
      </c>
      <c r="N61" s="6"/>
      <c r="O61" s="813" t="s">
        <v>1038</v>
      </c>
      <c r="P61" s="6"/>
      <c r="Q61" s="107"/>
      <c r="R61" s="876">
        <f>'4.'!E62</f>
        <v>6823.8753513183838</v>
      </c>
      <c r="S61" s="810">
        <f>'4.'!F62</f>
        <v>5324.5151077139917</v>
      </c>
      <c r="T61" s="810">
        <f>'4.'!G62</f>
        <v>1499.360243604395</v>
      </c>
      <c r="U61" s="810">
        <f>'3.'!BX92</f>
        <v>181937.02947133541</v>
      </c>
      <c r="V61" s="810">
        <f>'3.'!BY92</f>
        <v>221148.86118611434</v>
      </c>
      <c r="W61" s="810">
        <f>'1'!AO90</f>
        <v>2341.758573540556</v>
      </c>
      <c r="X61" s="810">
        <f>'1'!AP90</f>
        <v>19699.383102939853</v>
      </c>
      <c r="Y61" s="810">
        <f>'1'!AQ90</f>
        <v>17862.200205014997</v>
      </c>
      <c r="Z61" s="810">
        <f>'1'!AR90</f>
        <v>20613.663681721038</v>
      </c>
      <c r="AA61" s="1091" t="s">
        <v>2300</v>
      </c>
      <c r="AB61" s="679">
        <v>2478</v>
      </c>
      <c r="AC61" s="668">
        <v>4.0999999999999996</v>
      </c>
      <c r="AD61" s="679">
        <v>19516</v>
      </c>
      <c r="AE61" s="679">
        <v>7997</v>
      </c>
      <c r="AF61" s="957"/>
      <c r="AG61" s="957"/>
      <c r="AH61" s="957"/>
      <c r="AN61" s="957"/>
      <c r="AO61" s="957"/>
      <c r="AP61" s="957"/>
      <c r="AQ61" s="957"/>
      <c r="AR61" s="957"/>
      <c r="AS61" s="957"/>
      <c r="AT61" s="957"/>
      <c r="AU61" s="957"/>
      <c r="AV61" s="957"/>
      <c r="AW61" s="957"/>
      <c r="AX61" s="957"/>
      <c r="AY61" s="957"/>
      <c r="AZ61" s="957"/>
      <c r="BA61" s="957"/>
      <c r="BB61" s="957"/>
      <c r="BC61" s="957"/>
      <c r="BD61" s="957"/>
      <c r="BE61" s="957"/>
      <c r="BF61" s="957"/>
      <c r="BG61" s="957"/>
      <c r="BH61" s="957"/>
      <c r="BI61" s="957"/>
      <c r="BJ61" s="957"/>
      <c r="BK61" s="957"/>
      <c r="BL61" s="957"/>
      <c r="BM61" s="957"/>
    </row>
    <row r="62" spans="1:65" ht="14.45" customHeight="1">
      <c r="A62" s="1137"/>
      <c r="B62" s="813" t="s">
        <v>1039</v>
      </c>
      <c r="C62" s="1137"/>
      <c r="D62" s="811"/>
      <c r="E62" s="980">
        <f>'70.'!F42</f>
        <v>2510.0020257632405</v>
      </c>
      <c r="F62" s="979">
        <f>'1'!AG91</f>
        <v>43227.072028572205</v>
      </c>
      <c r="G62" s="979">
        <f>'1'!AH91</f>
        <v>33826.570303896697</v>
      </c>
      <c r="H62" s="979">
        <f>'1'!AI91</f>
        <v>8056.4833740318772</v>
      </c>
      <c r="I62" s="979">
        <f>'1'!AJ91</f>
        <v>7398.7110162911476</v>
      </c>
      <c r="J62" s="979">
        <f>'1'!AK91</f>
        <v>7187.3588243790236</v>
      </c>
      <c r="K62" s="979">
        <f>'1'!AL91</f>
        <v>14010.953774300657</v>
      </c>
      <c r="L62" s="979">
        <f>'1'!AM91</f>
        <v>36307.946084468174</v>
      </c>
      <c r="M62" s="979">
        <f>'1'!AN91</f>
        <v>12191.094990479252</v>
      </c>
      <c r="N62" s="1137"/>
      <c r="O62" s="813" t="s">
        <v>1039</v>
      </c>
      <c r="P62" s="1137"/>
      <c r="Q62" s="811"/>
      <c r="R62" s="876">
        <f>'4.'!E63</f>
        <v>9339.9738778850024</v>
      </c>
      <c r="S62" s="810">
        <f>'4.'!F63</f>
        <v>7141.9066418426719</v>
      </c>
      <c r="T62" s="810">
        <f>'4.'!G63</f>
        <v>2198.06723604233</v>
      </c>
      <c r="U62" s="810">
        <f>'3.'!BX93</f>
        <v>166843.63497397094</v>
      </c>
      <c r="V62" s="810">
        <f>'3.'!BY93</f>
        <v>185945.52959205749</v>
      </c>
      <c r="W62" s="810">
        <f>'1'!AO91</f>
        <v>4799.8551485235139</v>
      </c>
      <c r="X62" s="810">
        <f>'1'!AP91</f>
        <v>31785.595718920911</v>
      </c>
      <c r="Y62" s="810">
        <f>'1'!AQ91</f>
        <v>29582.679036128138</v>
      </c>
      <c r="Z62" s="810">
        <f>'1'!AR91</f>
        <v>42300.927539320997</v>
      </c>
      <c r="AA62" s="1091" t="s">
        <v>2301</v>
      </c>
      <c r="AB62" s="679">
        <v>2533</v>
      </c>
      <c r="AC62" s="668">
        <v>4.5999999999999996</v>
      </c>
      <c r="AD62" s="679">
        <v>32725</v>
      </c>
      <c r="AE62" s="679">
        <v>14396</v>
      </c>
      <c r="AF62" s="957"/>
      <c r="AG62" s="957"/>
      <c r="AH62" s="957"/>
      <c r="AN62" s="957"/>
      <c r="AO62" s="957"/>
      <c r="AP62" s="957"/>
      <c r="AQ62" s="957"/>
      <c r="AR62" s="957"/>
      <c r="AS62" s="957"/>
      <c r="AT62" s="957"/>
      <c r="AU62" s="957"/>
      <c r="AV62" s="957"/>
      <c r="AW62" s="957"/>
      <c r="AX62" s="957"/>
      <c r="AY62" s="957"/>
      <c r="AZ62" s="957"/>
      <c r="BA62" s="957"/>
      <c r="BB62" s="957"/>
      <c r="BC62" s="957"/>
      <c r="BD62" s="957"/>
      <c r="BE62" s="957"/>
      <c r="BF62" s="957"/>
      <c r="BG62" s="957"/>
      <c r="BH62" s="957"/>
      <c r="BI62" s="957"/>
      <c r="BJ62" s="957"/>
      <c r="BK62" s="957"/>
      <c r="BL62" s="957"/>
      <c r="BM62" s="957"/>
    </row>
    <row r="63" spans="1:65" ht="14.45" customHeight="1">
      <c r="A63" s="1137"/>
      <c r="B63" s="813" t="s">
        <v>1040</v>
      </c>
      <c r="C63" s="1137"/>
      <c r="D63" s="811"/>
      <c r="E63" s="980">
        <f>'70.'!F43</f>
        <v>2231.2144582768119</v>
      </c>
      <c r="F63" s="979">
        <f>'1'!AG92</f>
        <v>69933.496468337384</v>
      </c>
      <c r="G63" s="979">
        <f>'1'!AH92</f>
        <v>55539.936079156621</v>
      </c>
      <c r="H63" s="979">
        <f>'1'!AI92</f>
        <v>14243.023931990314</v>
      </c>
      <c r="I63" s="979">
        <f>'1'!AJ92</f>
        <v>13395.542215835088</v>
      </c>
      <c r="J63" s="979">
        <f>'1'!AK92</f>
        <v>13217.951303089425</v>
      </c>
      <c r="K63" s="979">
        <f>'1'!AL92</f>
        <v>25328.624725904727</v>
      </c>
      <c r="L63" s="979">
        <f>'1'!AM92</f>
        <v>74719.186955209108</v>
      </c>
      <c r="M63" s="979">
        <f>'1'!AN92</f>
        <v>21982.448117276799</v>
      </c>
      <c r="N63" s="1137"/>
      <c r="O63" s="813" t="s">
        <v>1040</v>
      </c>
      <c r="P63" s="1137"/>
      <c r="Q63" s="811"/>
      <c r="R63" s="876">
        <f>'4.'!E64</f>
        <v>14729.534362746796</v>
      </c>
      <c r="S63" s="810">
        <f>'4.'!F64</f>
        <v>11106.458839206456</v>
      </c>
      <c r="T63" s="810">
        <f>'4.'!G64</f>
        <v>3623.0755235403494</v>
      </c>
      <c r="U63" s="810">
        <f>'3.'!BX94</f>
        <v>146950.99863480116</v>
      </c>
      <c r="V63" s="810">
        <f>'3.'!BY94</f>
        <v>179154.89926358245</v>
      </c>
      <c r="W63" s="810">
        <f>'1'!AO92</f>
        <v>9482.5057846190284</v>
      </c>
      <c r="X63" s="810">
        <f>'1'!AP92</f>
        <v>52202.393712893412</v>
      </c>
      <c r="Y63" s="810">
        <f>'1'!AQ92</f>
        <v>48441.866416086668</v>
      </c>
      <c r="Z63" s="810">
        <f>'1'!AR92</f>
        <v>69722.623715213485</v>
      </c>
      <c r="AA63" s="1091" t="s">
        <v>2302</v>
      </c>
      <c r="AB63" s="679">
        <v>2488</v>
      </c>
      <c r="AC63" s="668">
        <v>9.6</v>
      </c>
      <c r="AD63" s="679">
        <v>86739</v>
      </c>
      <c r="AE63" s="679">
        <v>31852</v>
      </c>
      <c r="AF63" s="957"/>
      <c r="AG63" s="957"/>
      <c r="AH63" s="957"/>
      <c r="AN63" s="957"/>
      <c r="AO63" s="957"/>
      <c r="AP63" s="957"/>
      <c r="AQ63" s="957"/>
      <c r="AR63" s="957"/>
      <c r="AS63" s="957"/>
      <c r="AT63" s="957"/>
      <c r="AU63" s="957"/>
      <c r="AV63" s="957"/>
      <c r="AW63" s="957"/>
      <c r="AX63" s="957"/>
      <c r="AY63" s="957"/>
      <c r="AZ63" s="957"/>
      <c r="BA63" s="957"/>
      <c r="BB63" s="957"/>
      <c r="BC63" s="957"/>
      <c r="BD63" s="957"/>
      <c r="BE63" s="957"/>
      <c r="BF63" s="957"/>
      <c r="BG63" s="957"/>
      <c r="BH63" s="957"/>
      <c r="BI63" s="957"/>
      <c r="BJ63" s="957"/>
      <c r="BK63" s="957"/>
      <c r="BL63" s="957"/>
      <c r="BM63" s="957"/>
    </row>
    <row r="64" spans="1:65" ht="14.45" customHeight="1">
      <c r="A64" s="1137"/>
      <c r="B64" s="813" t="s">
        <v>1041</v>
      </c>
      <c r="C64" s="1137"/>
      <c r="D64" s="811"/>
      <c r="E64" s="980">
        <f>'70.'!F44</f>
        <v>1431.1710887745026</v>
      </c>
      <c r="F64" s="979">
        <f>'1'!AG93</f>
        <v>81132.294427313667</v>
      </c>
      <c r="G64" s="979">
        <f>'1'!AH93</f>
        <v>63879.798681441767</v>
      </c>
      <c r="H64" s="979">
        <f>'1'!AI93</f>
        <v>13916.192763620846</v>
      </c>
      <c r="I64" s="979">
        <f>'1'!AJ93</f>
        <v>13043.530437179379</v>
      </c>
      <c r="J64" s="979">
        <f>'1'!AK93</f>
        <v>12835.285020476473</v>
      </c>
      <c r="K64" s="979">
        <f>'1'!AL93</f>
        <v>28731.341451090211</v>
      </c>
      <c r="L64" s="979">
        <f>'1'!AM93</f>
        <v>103821.18468707339</v>
      </c>
      <c r="M64" s="979">
        <f>'1'!AN93</f>
        <v>25966.059628671788</v>
      </c>
      <c r="N64" s="1137"/>
      <c r="O64" s="813" t="s">
        <v>1041</v>
      </c>
      <c r="P64" s="1137"/>
      <c r="Q64" s="811"/>
      <c r="R64" s="876">
        <f>'4.'!E65</f>
        <v>13689.75761648297</v>
      </c>
      <c r="S64" s="810">
        <f>'4.'!F65</f>
        <v>10736.257680467219</v>
      </c>
      <c r="T64" s="810">
        <f>'4.'!G65</f>
        <v>2953.4999360157449</v>
      </c>
      <c r="U64" s="810">
        <f>'3.'!BX95</f>
        <v>191822.79724675126</v>
      </c>
      <c r="V64" s="810">
        <f>'3.'!BY95</f>
        <v>267814.72973297082</v>
      </c>
      <c r="W64" s="810">
        <f>'1'!AO93</f>
        <v>9882.3131769419615</v>
      </c>
      <c r="X64" s="810">
        <f>'1'!AP93</f>
        <v>61595.749317160517</v>
      </c>
      <c r="Y64" s="810">
        <f>'1'!AQ93</f>
        <v>59883.801022142543</v>
      </c>
      <c r="Z64" s="810">
        <f>'1'!AR93</f>
        <v>80210.600331353387</v>
      </c>
      <c r="AA64" s="1091" t="s">
        <v>2303</v>
      </c>
      <c r="AB64" s="679">
        <v>1050</v>
      </c>
      <c r="AC64" s="668">
        <v>13.9</v>
      </c>
      <c r="AD64" s="679">
        <v>186244</v>
      </c>
      <c r="AE64" s="679">
        <v>68199</v>
      </c>
      <c r="AF64" s="957"/>
      <c r="AG64" s="957"/>
      <c r="AH64" s="957"/>
      <c r="AN64" s="957"/>
      <c r="AO64" s="957"/>
      <c r="AP64" s="957"/>
      <c r="AQ64" s="957"/>
      <c r="AR64" s="957"/>
      <c r="AS64" s="957"/>
      <c r="AT64" s="957"/>
      <c r="AU64" s="957"/>
      <c r="AV64" s="957"/>
      <c r="AW64" s="957"/>
      <c r="AX64" s="957"/>
      <c r="AY64" s="957"/>
      <c r="AZ64" s="957"/>
      <c r="BA64" s="957"/>
      <c r="BB64" s="957"/>
      <c r="BC64" s="957"/>
      <c r="BD64" s="957"/>
      <c r="BE64" s="957"/>
      <c r="BF64" s="957"/>
      <c r="BG64" s="957"/>
      <c r="BH64" s="957"/>
      <c r="BI64" s="957"/>
      <c r="BJ64" s="957"/>
      <c r="BK64" s="957"/>
      <c r="BL64" s="957"/>
      <c r="BM64" s="957"/>
    </row>
    <row r="65" spans="1:65" ht="14.45" customHeight="1">
      <c r="A65" s="1137"/>
      <c r="B65" s="813" t="s">
        <v>1042</v>
      </c>
      <c r="C65" s="1137"/>
      <c r="D65" s="811"/>
      <c r="E65" s="980">
        <f>'70.'!F45</f>
        <v>1541.2008400105649</v>
      </c>
      <c r="F65" s="979">
        <f>'1'!AG94</f>
        <v>162051.10195992718</v>
      </c>
      <c r="G65" s="979">
        <f>'1'!AH94</f>
        <v>132600.73847670126</v>
      </c>
      <c r="H65" s="979">
        <f>'1'!AI94</f>
        <v>22617.762998687984</v>
      </c>
      <c r="I65" s="979">
        <f>'1'!AJ94</f>
        <v>21185.657537866577</v>
      </c>
      <c r="J65" s="979">
        <f>'1'!AK94</f>
        <v>20606.620012979405</v>
      </c>
      <c r="K65" s="979">
        <f>'1'!AL94</f>
        <v>63640.787722926594</v>
      </c>
      <c r="L65" s="979">
        <f>'1'!AM94</f>
        <v>269095.57046789315</v>
      </c>
      <c r="M65" s="979">
        <f>'1'!AN94</f>
        <v>45325.194449021154</v>
      </c>
      <c r="N65" s="1137"/>
      <c r="O65" s="813" t="s">
        <v>1042</v>
      </c>
      <c r="P65" s="1137"/>
      <c r="Q65" s="811"/>
      <c r="R65" s="876">
        <f>'4.'!E66</f>
        <v>21054.096205398291</v>
      </c>
      <c r="S65" s="810">
        <f>'4.'!F66</f>
        <v>15918.958420960835</v>
      </c>
      <c r="T65" s="810">
        <f>'4.'!G66</f>
        <v>5135.137784437451</v>
      </c>
      <c r="U65" s="810">
        <f>'3.'!BX96</f>
        <v>76507.919511154483</v>
      </c>
      <c r="V65" s="810">
        <f>'3.'!BY96</f>
        <v>111598.77188138575</v>
      </c>
      <c r="W65" s="810">
        <f>'1'!AO94</f>
        <v>19864.602741537721</v>
      </c>
      <c r="X65" s="810">
        <f>'1'!AP94</f>
        <v>109423.11277292516</v>
      </c>
      <c r="Y65" s="810">
        <f>'1'!AQ94</f>
        <v>109362.21362750836</v>
      </c>
      <c r="Z65" s="810">
        <f>'1'!AR94</f>
        <v>159152.00833175034</v>
      </c>
      <c r="AA65" s="1091" t="s">
        <v>2304</v>
      </c>
      <c r="AB65" s="668">
        <v>944</v>
      </c>
      <c r="AC65" s="668">
        <v>24</v>
      </c>
      <c r="AD65" s="679">
        <v>497074</v>
      </c>
      <c r="AE65" s="679">
        <v>163982</v>
      </c>
      <c r="AF65" s="957"/>
      <c r="AG65" s="957"/>
      <c r="AH65" s="957"/>
      <c r="AN65" s="957"/>
      <c r="AO65" s="957"/>
      <c r="AP65" s="957"/>
      <c r="AQ65" s="957"/>
      <c r="AR65" s="957"/>
      <c r="AS65" s="957"/>
      <c r="AT65" s="957"/>
      <c r="AU65" s="957"/>
      <c r="AV65" s="957"/>
      <c r="AW65" s="957"/>
      <c r="AX65" s="957"/>
      <c r="AY65" s="957"/>
      <c r="AZ65" s="957"/>
      <c r="BA65" s="957"/>
      <c r="BB65" s="957"/>
      <c r="BC65" s="957"/>
      <c r="BD65" s="957"/>
      <c r="BE65" s="957"/>
      <c r="BF65" s="957"/>
      <c r="BG65" s="957"/>
      <c r="BH65" s="957"/>
      <c r="BI65" s="957"/>
      <c r="BJ65" s="957"/>
      <c r="BK65" s="957"/>
      <c r="BL65" s="957"/>
      <c r="BM65" s="957"/>
    </row>
    <row r="66" spans="1:65" ht="14.45" customHeight="1">
      <c r="A66" s="1137"/>
      <c r="B66" s="813" t="s">
        <v>1043</v>
      </c>
      <c r="C66" s="1137"/>
      <c r="D66" s="811"/>
      <c r="E66" s="980">
        <f>'70.'!F46</f>
        <v>433.15289098998005</v>
      </c>
      <c r="F66" s="979">
        <f>'1'!AG95</f>
        <v>64102.753342919903</v>
      </c>
      <c r="G66" s="979">
        <f>'1'!AH95</f>
        <v>54470.346450160272</v>
      </c>
      <c r="H66" s="979">
        <f>'1'!AI95</f>
        <v>12950.814215748866</v>
      </c>
      <c r="I66" s="979">
        <f>'1'!AJ95</f>
        <v>12145.414114038284</v>
      </c>
      <c r="J66" s="979">
        <f>'1'!AK95</f>
        <v>11977.810659572488</v>
      </c>
      <c r="K66" s="979">
        <f>'1'!AL95</f>
        <v>34439.539644498174</v>
      </c>
      <c r="L66" s="979">
        <f>'1'!AM95</f>
        <v>168897.95311105964</v>
      </c>
      <c r="M66" s="979">
        <f>'1'!AN95</f>
        <v>32145.777731262267</v>
      </c>
      <c r="N66" s="1137"/>
      <c r="O66" s="813" t="s">
        <v>1043</v>
      </c>
      <c r="P66" s="1137"/>
      <c r="Q66" s="811"/>
      <c r="R66" s="876">
        <f>'4.'!E67</f>
        <v>8343.3286544967614</v>
      </c>
      <c r="S66" s="810">
        <f>'4.'!F67</f>
        <v>6275.0797102496508</v>
      </c>
      <c r="T66" s="810">
        <f>'4.'!G67</f>
        <v>2068.2489442471092</v>
      </c>
      <c r="U66" s="810">
        <f>'3.'!BX97</f>
        <v>85471.649545963912</v>
      </c>
      <c r="V66" s="810">
        <f>'3.'!BY97</f>
        <v>165763.5037567071</v>
      </c>
      <c r="W66" s="810">
        <f>'1'!AO95</f>
        <v>9572.5757437835146</v>
      </c>
      <c r="X66" s="810">
        <f>'1'!AP95</f>
        <v>53351.482209460322</v>
      </c>
      <c r="Y66" s="810">
        <f>'1'!AQ95</f>
        <v>51920.396364291708</v>
      </c>
      <c r="Z66" s="810">
        <f>'1'!AR95</f>
        <v>62415.296927726165</v>
      </c>
      <c r="AA66" s="1091" t="s">
        <v>2305</v>
      </c>
      <c r="AB66" s="668">
        <v>144</v>
      </c>
      <c r="AC66" s="668">
        <v>55.9</v>
      </c>
      <c r="AD66" s="679">
        <v>1575398</v>
      </c>
      <c r="AE66" s="679">
        <v>384172</v>
      </c>
      <c r="AF66" s="957"/>
      <c r="AG66" s="957"/>
      <c r="AH66" s="957"/>
      <c r="AN66" s="957"/>
      <c r="AO66" s="957"/>
      <c r="AP66" s="957"/>
      <c r="AQ66" s="957"/>
      <c r="AR66" s="957"/>
      <c r="AS66" s="957"/>
      <c r="AT66" s="957"/>
      <c r="AU66" s="957"/>
      <c r="AV66" s="957"/>
      <c r="AW66" s="957"/>
      <c r="AX66" s="957"/>
      <c r="AY66" s="957"/>
      <c r="AZ66" s="957"/>
      <c r="BA66" s="957"/>
      <c r="BB66" s="957"/>
      <c r="BC66" s="957"/>
      <c r="BD66" s="957"/>
      <c r="BE66" s="957"/>
      <c r="BF66" s="957"/>
      <c r="BG66" s="957"/>
      <c r="BH66" s="957"/>
      <c r="BI66" s="957"/>
      <c r="BJ66" s="957"/>
      <c r="BK66" s="957"/>
      <c r="BL66" s="957"/>
      <c r="BM66" s="957"/>
    </row>
    <row r="67" spans="1:65" ht="14.45" customHeight="1">
      <c r="A67" s="1137"/>
      <c r="B67" s="813" t="s">
        <v>1044</v>
      </c>
      <c r="C67" s="1137"/>
      <c r="D67" s="811"/>
      <c r="E67" s="980">
        <f>'70.'!F47</f>
        <v>452.02348707596508</v>
      </c>
      <c r="F67" s="979">
        <f>'1'!AG96</f>
        <v>112269.18919860554</v>
      </c>
      <c r="G67" s="979">
        <f>'1'!AH96</f>
        <v>102930.09185076671</v>
      </c>
      <c r="H67" s="979">
        <f>'1'!AI96</f>
        <v>27639.329382718734</v>
      </c>
      <c r="I67" s="979">
        <f>'1'!AJ96</f>
        <v>23921.840418420412</v>
      </c>
      <c r="J67" s="979">
        <f>'1'!AK96</f>
        <v>23536.716268384265</v>
      </c>
      <c r="K67" s="979">
        <f>'1'!AL96</f>
        <v>57981.119228150848</v>
      </c>
      <c r="L67" s="979">
        <f>'1'!AM96</f>
        <v>316390.6887779978</v>
      </c>
      <c r="M67" s="979">
        <f>'1'!AN96</f>
        <v>40606.901858638834</v>
      </c>
      <c r="N67" s="1137"/>
      <c r="O67" s="813" t="s">
        <v>1044</v>
      </c>
      <c r="P67" s="1137"/>
      <c r="Q67" s="811"/>
      <c r="R67" s="876">
        <f>'4.'!E68</f>
        <v>11847.661344985065</v>
      </c>
      <c r="S67" s="810">
        <f>'4.'!F68</f>
        <v>9003.9858897990725</v>
      </c>
      <c r="T67" s="810">
        <f>'4.'!G68</f>
        <v>2843.6754551859945</v>
      </c>
      <c r="U67" s="810">
        <f>'3.'!BX98</f>
        <v>86469.644472916596</v>
      </c>
      <c r="V67" s="810">
        <f>'3.'!BY98</f>
        <v>137862.34547409293</v>
      </c>
      <c r="W67" s="810">
        <f>'1'!AO96</f>
        <v>17660.559545177399</v>
      </c>
      <c r="X67" s="810">
        <f>'1'!AP96</f>
        <v>99697.324827152901</v>
      </c>
      <c r="Y67" s="810">
        <f>'1'!AQ96</f>
        <v>97580.490247802227</v>
      </c>
      <c r="Z67" s="810">
        <f>'1'!AR96</f>
        <v>106694.6471718602</v>
      </c>
      <c r="AA67" s="1091" t="s">
        <v>2306</v>
      </c>
      <c r="AB67" s="668">
        <v>88</v>
      </c>
      <c r="AC67" s="668">
        <v>93.7</v>
      </c>
      <c r="AD67" s="679">
        <v>2603073</v>
      </c>
      <c r="AE67" s="679">
        <v>652690</v>
      </c>
      <c r="AF67" s="957"/>
      <c r="AG67" s="957"/>
      <c r="AH67" s="957"/>
      <c r="AN67" s="957"/>
      <c r="AO67" s="957"/>
      <c r="AP67" s="957"/>
      <c r="AQ67" s="957"/>
      <c r="AR67" s="957"/>
      <c r="AS67" s="957"/>
      <c r="AT67" s="957"/>
      <c r="AU67" s="957"/>
      <c r="AV67" s="957"/>
      <c r="AW67" s="957"/>
      <c r="AX67" s="957"/>
      <c r="AY67" s="957"/>
      <c r="AZ67" s="957"/>
      <c r="BA67" s="957"/>
      <c r="BB67" s="957"/>
      <c r="BC67" s="957"/>
      <c r="BD67" s="957"/>
      <c r="BE67" s="957"/>
      <c r="BF67" s="957"/>
      <c r="BG67" s="957"/>
      <c r="BH67" s="957"/>
      <c r="BI67" s="957"/>
      <c r="BJ67" s="957"/>
      <c r="BK67" s="957"/>
      <c r="BL67" s="957"/>
      <c r="BM67" s="957"/>
    </row>
    <row r="68" spans="1:65" s="814" customFormat="1" ht="14.45" customHeight="1">
      <c r="A68" s="1137"/>
      <c r="B68" s="813" t="s">
        <v>1045</v>
      </c>
      <c r="C68" s="1137"/>
      <c r="D68" s="811"/>
      <c r="E68" s="980">
        <f>'70.'!F48</f>
        <v>281.44613675216436</v>
      </c>
      <c r="F68" s="979">
        <f>'1'!AG97</f>
        <v>152470.6907081572</v>
      </c>
      <c r="G68" s="979">
        <f>'1'!AH97</f>
        <v>144384.74843921498</v>
      </c>
      <c r="H68" s="979">
        <f>'1'!AI97</f>
        <v>34679.346215713675</v>
      </c>
      <c r="I68" s="979">
        <f>'1'!AJ97</f>
        <v>33426.402013518171</v>
      </c>
      <c r="J68" s="979">
        <f>'1'!AK97</f>
        <v>33020.290572494479</v>
      </c>
      <c r="K68" s="979">
        <f>'1'!AL97</f>
        <v>68886.322224077274</v>
      </c>
      <c r="L68" s="979">
        <f>'1'!AM97</f>
        <v>466174.00716341095</v>
      </c>
      <c r="M68" s="979">
        <f>'1'!AN97</f>
        <v>35199.120316068431</v>
      </c>
      <c r="N68" s="1137"/>
      <c r="O68" s="813" t="s">
        <v>1045</v>
      </c>
      <c r="P68" s="1137"/>
      <c r="Q68" s="811"/>
      <c r="R68" s="876">
        <f>'4.'!E69</f>
        <v>14040.61046109696</v>
      </c>
      <c r="S68" s="810">
        <f>'4.'!F69</f>
        <v>10880.234726071032</v>
      </c>
      <c r="T68" s="810">
        <f>'4.'!G69</f>
        <v>3160.375735025928</v>
      </c>
      <c r="U68" s="810">
        <f>'3.'!BX99</f>
        <v>483597.87951099238</v>
      </c>
      <c r="V68" s="810">
        <f>'3.'!BY99</f>
        <v>402917.31103722949</v>
      </c>
      <c r="W68" s="810">
        <f>'1'!AO97</f>
        <v>26011.923851175172</v>
      </c>
      <c r="X68" s="810">
        <f>'1'!AP97</f>
        <v>132601.96800576517</v>
      </c>
      <c r="Y68" s="810">
        <f>'1'!AQ97</f>
        <v>138222.4725902199</v>
      </c>
      <c r="Z68" s="810">
        <f>'1'!AR97</f>
        <v>133984.86494292319</v>
      </c>
      <c r="AA68" s="1091" t="s">
        <v>2307</v>
      </c>
      <c r="AB68" s="668">
        <v>52</v>
      </c>
      <c r="AC68" s="668">
        <v>197.7</v>
      </c>
      <c r="AD68" s="679">
        <v>6147978</v>
      </c>
      <c r="AE68" s="679">
        <v>1716232</v>
      </c>
      <c r="AF68" s="961"/>
      <c r="AG68" s="961"/>
      <c r="AH68" s="961"/>
      <c r="AN68" s="961"/>
      <c r="AO68" s="961"/>
      <c r="AP68" s="961"/>
      <c r="AQ68" s="961"/>
      <c r="AR68" s="961"/>
      <c r="AS68" s="961"/>
      <c r="AT68" s="961"/>
      <c r="AU68" s="961"/>
      <c r="AV68" s="961"/>
      <c r="AW68" s="961"/>
      <c r="AX68" s="961"/>
      <c r="AY68" s="961"/>
      <c r="AZ68" s="961"/>
      <c r="BA68" s="961"/>
      <c r="BB68" s="961"/>
      <c r="BC68" s="961"/>
      <c r="BD68" s="961"/>
      <c r="BE68" s="961"/>
      <c r="BF68" s="961"/>
      <c r="BG68" s="961"/>
      <c r="BH68" s="961"/>
      <c r="BI68" s="961"/>
      <c r="BJ68" s="961"/>
      <c r="BK68" s="961"/>
      <c r="BL68" s="961"/>
      <c r="BM68" s="961"/>
    </row>
    <row r="69" spans="1:65" ht="14.45" customHeight="1" thickBot="1">
      <c r="A69" s="1138"/>
      <c r="B69" s="1126" t="s">
        <v>1046</v>
      </c>
      <c r="C69" s="1138"/>
      <c r="D69" s="816"/>
      <c r="E69" s="985">
        <f>'70.'!F49</f>
        <v>160.59224652626636</v>
      </c>
      <c r="F69" s="985">
        <f>'1'!AG98</f>
        <v>300853.58833603951</v>
      </c>
      <c r="G69" s="985">
        <f>'1'!AH98</f>
        <v>297861.97140296421</v>
      </c>
      <c r="H69" s="985">
        <f>'1'!AI98</f>
        <v>79594.62141307308</v>
      </c>
      <c r="I69" s="985">
        <f>'1'!AJ98</f>
        <v>75501.357175737881</v>
      </c>
      <c r="J69" s="985">
        <f>'1'!AK98</f>
        <v>74225.762401815475</v>
      </c>
      <c r="K69" s="985">
        <f>'1'!AL98</f>
        <v>162899.96575625948</v>
      </c>
      <c r="L69" s="985">
        <f>'1'!AM98</f>
        <v>1476755.6288708185</v>
      </c>
      <c r="M69" s="985">
        <f>'1'!AN98</f>
        <v>126349.34771480017</v>
      </c>
      <c r="N69" s="1138"/>
      <c r="O69" s="1126" t="s">
        <v>1046</v>
      </c>
      <c r="P69" s="1138"/>
      <c r="Q69" s="816"/>
      <c r="R69" s="877">
        <f>'4.'!E70</f>
        <v>32015.938076470269</v>
      </c>
      <c r="S69" s="817">
        <f>'4.'!F70</f>
        <v>24856.75352863998</v>
      </c>
      <c r="T69" s="817">
        <f>'4.'!G70</f>
        <v>7159.1845478302903</v>
      </c>
      <c r="U69" s="817">
        <f>'3.'!BX100</f>
        <v>0</v>
      </c>
      <c r="V69" s="817">
        <f>'3.'!BY100</f>
        <v>0</v>
      </c>
      <c r="W69" s="817">
        <f>'1'!AO98</f>
        <v>54988.519592373959</v>
      </c>
      <c r="X69" s="817">
        <f>'1'!AP98</f>
        <v>290094.321170045</v>
      </c>
      <c r="Y69" s="817">
        <f>'1'!AQ98</f>
        <v>277120.96377519873</v>
      </c>
      <c r="Z69" s="817">
        <f>'1'!AR98</f>
        <v>276586.53662859416</v>
      </c>
      <c r="AA69" s="1092" t="s">
        <v>2308</v>
      </c>
      <c r="AB69" s="670">
        <v>22</v>
      </c>
      <c r="AC69" s="670">
        <v>452.2</v>
      </c>
      <c r="AD69" s="2157">
        <v>14754518</v>
      </c>
      <c r="AE69" s="2157">
        <v>4139423</v>
      </c>
      <c r="AF69" s="957"/>
      <c r="AG69" s="957"/>
      <c r="AH69" s="957"/>
      <c r="AN69" s="957"/>
      <c r="AO69" s="957"/>
      <c r="AP69" s="957"/>
      <c r="AQ69" s="957"/>
      <c r="AR69" s="957"/>
      <c r="AS69" s="957"/>
      <c r="AT69" s="957"/>
      <c r="AU69" s="957"/>
      <c r="AV69" s="957"/>
      <c r="AW69" s="957"/>
      <c r="AX69" s="957"/>
      <c r="AY69" s="957"/>
      <c r="AZ69" s="957"/>
      <c r="BA69" s="957"/>
      <c r="BB69" s="957"/>
      <c r="BC69" s="957"/>
      <c r="BD69" s="957"/>
      <c r="BE69" s="957"/>
      <c r="BF69" s="957"/>
      <c r="BG69" s="957"/>
      <c r="BH69" s="957"/>
      <c r="BI69" s="957"/>
      <c r="BJ69" s="957"/>
      <c r="BK69" s="957"/>
      <c r="BL69" s="957"/>
      <c r="BM69" s="957"/>
    </row>
    <row r="70" spans="1:65" s="119" customFormat="1" ht="13.5" customHeight="1">
      <c r="A70" s="119" t="s">
        <v>550</v>
      </c>
      <c r="D70" s="120"/>
      <c r="M70" s="2375"/>
      <c r="N70" s="2349" t="s">
        <v>2502</v>
      </c>
      <c r="O70" s="121"/>
      <c r="P70" s="122"/>
      <c r="Q70" s="122"/>
      <c r="R70" s="122"/>
      <c r="S70" s="122"/>
      <c r="T70" s="122"/>
      <c r="W70" s="2653"/>
      <c r="X70" s="2653"/>
      <c r="Y70" s="2653"/>
      <c r="Z70" s="2653"/>
      <c r="AA70" s="957" t="s">
        <v>2309</v>
      </c>
      <c r="AB70" s="119">
        <f>SUM(AB49:AB53)</f>
        <v>15056.461086039861</v>
      </c>
      <c r="AC70" s="119">
        <f t="shared" ref="AC70:AE70" si="6">SUM(AC49:AC53)</f>
        <v>34.328475702935151</v>
      </c>
      <c r="AD70" s="119">
        <f t="shared" si="6"/>
        <v>331215.90457694943</v>
      </c>
      <c r="AE70" s="119">
        <f t="shared" si="6"/>
        <v>123996.87778155771</v>
      </c>
    </row>
    <row r="71" spans="1:65" s="119" customFormat="1" ht="13.5" customHeight="1">
      <c r="A71" s="119" t="s">
        <v>2493</v>
      </c>
      <c r="D71" s="120"/>
      <c r="M71" s="2375"/>
      <c r="N71" s="119" t="s">
        <v>2500</v>
      </c>
      <c r="W71" s="2654"/>
      <c r="X71" s="2654"/>
      <c r="Y71" s="2654"/>
      <c r="Z71" s="2654"/>
      <c r="AA71" s="957" t="s">
        <v>2314</v>
      </c>
      <c r="AB71" s="119">
        <f>SUM(AB57:AB58)</f>
        <v>131.73902374979673</v>
      </c>
      <c r="AC71" s="119">
        <f t="shared" ref="AC71:AE71" si="7">SUM(AC57:AC58)</f>
        <v>652.33505330851688</v>
      </c>
      <c r="AD71" s="119">
        <f t="shared" si="7"/>
        <v>25260167.359562878</v>
      </c>
      <c r="AE71" s="119">
        <f t="shared" si="7"/>
        <v>6720140.4078209288</v>
      </c>
    </row>
    <row r="72" spans="1:65" s="119" customFormat="1" ht="13.5" customHeight="1">
      <c r="A72" s="119" t="s">
        <v>2495</v>
      </c>
      <c r="D72" s="120"/>
      <c r="M72" s="2375"/>
      <c r="W72" s="2654"/>
      <c r="X72" s="2654"/>
      <c r="Y72" s="2654"/>
      <c r="Z72" s="2654"/>
    </row>
    <row r="73" spans="1:65" s="119" customFormat="1" ht="12.6" customHeight="1">
      <c r="A73" s="119" t="s">
        <v>2494</v>
      </c>
      <c r="D73" s="120"/>
      <c r="M73" s="2375"/>
      <c r="W73" s="2654"/>
      <c r="X73" s="2654"/>
      <c r="Y73" s="2654"/>
      <c r="Z73" s="2654"/>
    </row>
    <row r="74" spans="1:65" ht="16.5" customHeight="1" thickBot="1">
      <c r="E74" s="2171" t="s">
        <v>2638</v>
      </c>
      <c r="F74" s="119"/>
      <c r="G74" s="119"/>
      <c r="H74" s="119"/>
      <c r="I74" s="119"/>
      <c r="J74" s="119"/>
      <c r="K74" s="119"/>
      <c r="R74" s="2372" t="s">
        <v>2514</v>
      </c>
      <c r="S74" s="119"/>
      <c r="T74" s="119"/>
      <c r="U74" s="119"/>
      <c r="V74" s="119"/>
      <c r="X74" s="111" t="s">
        <v>2639</v>
      </c>
    </row>
    <row r="75" spans="1:65" ht="18" customHeight="1" thickTop="1" thickBot="1">
      <c r="E75" s="2599" t="s">
        <v>855</v>
      </c>
      <c r="F75" s="2673" t="s">
        <v>2339</v>
      </c>
      <c r="G75" s="2674"/>
      <c r="H75" s="2675"/>
      <c r="I75" s="2676" t="s">
        <v>2416</v>
      </c>
      <c r="J75" s="2674"/>
      <c r="K75" s="2674"/>
      <c r="R75" s="2594" t="s">
        <v>822</v>
      </c>
      <c r="S75" s="1170" t="s">
        <v>856</v>
      </c>
      <c r="T75" s="2596" t="s">
        <v>847</v>
      </c>
      <c r="U75" s="2597"/>
      <c r="V75" s="1168" t="s">
        <v>824</v>
      </c>
      <c r="X75" s="2658" t="s">
        <v>322</v>
      </c>
      <c r="Y75" s="2601" t="s">
        <v>2287</v>
      </c>
      <c r="Z75" s="2602"/>
      <c r="AA75" s="2601" t="s">
        <v>885</v>
      </c>
      <c r="AB75" s="2603"/>
    </row>
    <row r="76" spans="1:65" ht="17.25" thickBot="1">
      <c r="E76" s="2606"/>
      <c r="F76" s="675" t="s">
        <v>856</v>
      </c>
      <c r="G76" s="2677" t="s">
        <v>96</v>
      </c>
      <c r="H76" s="2678"/>
      <c r="I76" s="675" t="s">
        <v>856</v>
      </c>
      <c r="J76" s="2677" t="s">
        <v>96</v>
      </c>
      <c r="K76" s="2679"/>
      <c r="R76" s="2595"/>
      <c r="S76" s="1162" t="s">
        <v>857</v>
      </c>
      <c r="T76" s="1172" t="s">
        <v>913</v>
      </c>
      <c r="U76" s="741" t="s">
        <v>859</v>
      </c>
      <c r="V76" s="1151" t="s">
        <v>912</v>
      </c>
      <c r="X76" s="2659"/>
      <c r="Y76" s="2052" t="s">
        <v>2288</v>
      </c>
      <c r="Z76" s="2295" t="s">
        <v>859</v>
      </c>
      <c r="AA76" s="2052" t="s">
        <v>2288</v>
      </c>
      <c r="AB76" s="2063" t="s">
        <v>859</v>
      </c>
    </row>
    <row r="77" spans="1:65" ht="16.5">
      <c r="E77" s="2606"/>
      <c r="F77" s="705" t="s">
        <v>857</v>
      </c>
      <c r="G77" s="675" t="s">
        <v>858</v>
      </c>
      <c r="H77" s="2680" t="s">
        <v>859</v>
      </c>
      <c r="I77" s="705" t="s">
        <v>857</v>
      </c>
      <c r="J77" s="675" t="s">
        <v>858</v>
      </c>
      <c r="K77" s="2681" t="s">
        <v>859</v>
      </c>
      <c r="R77" s="100" t="s">
        <v>785</v>
      </c>
      <c r="S77" s="678">
        <f>SUM(S79:S83)</f>
        <v>16502.022257559569</v>
      </c>
      <c r="T77" s="678">
        <f>R29</f>
        <v>146209.3526603998</v>
      </c>
      <c r="U77" s="671">
        <v>100</v>
      </c>
      <c r="V77" s="671">
        <f>'31.'!R27</f>
        <v>8.8511133605774326</v>
      </c>
      <c r="X77" s="100" t="s">
        <v>785</v>
      </c>
      <c r="Y77" s="678">
        <f>SUM(Y78:Y87)</f>
        <v>16502.022257559576</v>
      </c>
      <c r="Z77" s="712">
        <v>100</v>
      </c>
      <c r="AA77" s="678">
        <v>15687</v>
      </c>
      <c r="AB77" s="660">
        <v>100</v>
      </c>
    </row>
    <row r="78" spans="1:65" ht="18.75" customHeight="1" thickBot="1">
      <c r="E78" s="2600"/>
      <c r="F78" s="825"/>
      <c r="G78" s="1162" t="s">
        <v>827</v>
      </c>
      <c r="H78" s="2647"/>
      <c r="I78" s="825"/>
      <c r="J78" s="1162" t="s">
        <v>827</v>
      </c>
      <c r="K78" s="2682"/>
      <c r="R78" s="100" t="s">
        <v>829</v>
      </c>
      <c r="S78" s="668"/>
      <c r="T78" s="668"/>
      <c r="U78" s="668"/>
      <c r="V78" s="668"/>
      <c r="X78" s="2053" t="s">
        <v>2299</v>
      </c>
      <c r="Y78" s="679">
        <f>E60</f>
        <v>5650.2761754973599</v>
      </c>
      <c r="Z78" s="698">
        <f>Y78/$Y$77*100</f>
        <v>34.239901554544133</v>
      </c>
      <c r="AA78" s="679">
        <v>5529</v>
      </c>
      <c r="AB78" s="668">
        <v>35.200000000000003</v>
      </c>
    </row>
    <row r="79" spans="1:65" ht="18.75" customHeight="1">
      <c r="E79" s="681" t="s">
        <v>785</v>
      </c>
      <c r="F79" s="692">
        <f>SUM(F81:F86)</f>
        <v>16502.022257559547</v>
      </c>
      <c r="G79" s="694">
        <f>SUM(G81:G86)</f>
        <v>938752.46645881771</v>
      </c>
      <c r="H79" s="671">
        <f>G79/G$79*100</f>
        <v>100</v>
      </c>
      <c r="I79" s="694">
        <v>15687</v>
      </c>
      <c r="J79" s="694">
        <v>688050</v>
      </c>
      <c r="K79" s="2223">
        <v>100</v>
      </c>
      <c r="R79" s="1127" t="s">
        <v>52</v>
      </c>
      <c r="S79" s="679">
        <f>'1'!E34</f>
        <v>2820.0222575432904</v>
      </c>
      <c r="T79" s="679">
        <f>'1'!R34</f>
        <v>74538.234729013056</v>
      </c>
      <c r="U79" s="691">
        <f>T79/$T$77*100</f>
        <v>50.980483377245278</v>
      </c>
      <c r="V79" s="691">
        <f>'31.'!R33</f>
        <v>26.431789511458778</v>
      </c>
      <c r="X79" s="1091" t="s">
        <v>2300</v>
      </c>
      <c r="Y79" s="679">
        <f t="shared" ref="Y79:Y87" si="8">E61</f>
        <v>1810.9429078927201</v>
      </c>
      <c r="Z79" s="698">
        <f t="shared" ref="Z79:Z87" si="9">Y79/$Y$77*100</f>
        <v>10.974066569708613</v>
      </c>
      <c r="AA79" s="679">
        <v>1545</v>
      </c>
      <c r="AB79" s="668">
        <v>9.9</v>
      </c>
    </row>
    <row r="80" spans="1:65" ht="18.75" customHeight="1">
      <c r="E80" s="681" t="s">
        <v>847</v>
      </c>
      <c r="F80" s="697"/>
      <c r="G80" s="668"/>
      <c r="H80" s="691"/>
      <c r="I80" s="668"/>
      <c r="J80" s="668"/>
      <c r="K80" s="668"/>
      <c r="R80" s="1127" t="s">
        <v>53</v>
      </c>
      <c r="S80" s="679">
        <f>'1'!E35</f>
        <v>1066.9999999998961</v>
      </c>
      <c r="T80" s="679">
        <f>'1'!R35</f>
        <v>9807.5255046155089</v>
      </c>
      <c r="U80" s="691">
        <f>T80/$T$77*100</f>
        <v>6.707864665398958</v>
      </c>
      <c r="V80" s="691">
        <f>'31.'!R34</f>
        <v>9.191682759715528</v>
      </c>
      <c r="X80" s="1091" t="s">
        <v>2301</v>
      </c>
      <c r="Y80" s="679">
        <f t="shared" si="8"/>
        <v>2510.0020257632405</v>
      </c>
      <c r="Z80" s="698">
        <f t="shared" si="9"/>
        <v>15.210269302681425</v>
      </c>
      <c r="AA80" s="679">
        <v>2186</v>
      </c>
      <c r="AB80" s="668">
        <v>13.9</v>
      </c>
    </row>
    <row r="81" spans="5:28" ht="18.75" customHeight="1">
      <c r="E81" s="1091" t="s">
        <v>860</v>
      </c>
      <c r="F81" s="697">
        <f t="shared" ref="F81:F86" si="10">E31</f>
        <v>13179.744560735528</v>
      </c>
      <c r="G81" s="679">
        <f>G31</f>
        <v>259919.06503592641</v>
      </c>
      <c r="H81" s="691">
        <f t="shared" ref="H81:H86" si="11">G81/G$79*100</f>
        <v>27.687710479888132</v>
      </c>
      <c r="I81" s="679">
        <v>12525</v>
      </c>
      <c r="J81" s="679">
        <v>195353</v>
      </c>
      <c r="K81" s="668">
        <v>28.4</v>
      </c>
      <c r="R81" s="1127" t="s">
        <v>54</v>
      </c>
      <c r="S81" s="679">
        <f>'1'!E36</f>
        <v>6161.0000000040818</v>
      </c>
      <c r="T81" s="679">
        <f>'1'!R36</f>
        <v>30637.786690973033</v>
      </c>
      <c r="U81" s="691">
        <f>T81/$T$77*100</f>
        <v>20.954737938095768</v>
      </c>
      <c r="V81" s="691">
        <f>'31.'!R35</f>
        <v>4.9728593882409919</v>
      </c>
      <c r="X81" s="1091" t="s">
        <v>2302</v>
      </c>
      <c r="Y81" s="679">
        <f t="shared" si="8"/>
        <v>2231.2144582768119</v>
      </c>
      <c r="Z81" s="698">
        <f t="shared" si="9"/>
        <v>13.520854737998505</v>
      </c>
      <c r="AA81" s="679">
        <v>2448</v>
      </c>
      <c r="AB81" s="668">
        <v>15.6</v>
      </c>
    </row>
    <row r="82" spans="5:28" ht="18.75" customHeight="1">
      <c r="E82" s="1091" t="s">
        <v>1380</v>
      </c>
      <c r="F82" s="697">
        <f t="shared" si="10"/>
        <v>1890.7276667529929</v>
      </c>
      <c r="G82" s="679">
        <f t="shared" ref="G82:G97" si="12">G32</f>
        <v>122776.99358896355</v>
      </c>
      <c r="H82" s="691">
        <f t="shared" si="11"/>
        <v>13.078739920876647</v>
      </c>
      <c r="I82" s="679">
        <v>1912</v>
      </c>
      <c r="J82" s="679">
        <v>111209</v>
      </c>
      <c r="K82" s="668">
        <v>16.2</v>
      </c>
      <c r="R82" s="1127" t="s">
        <v>830</v>
      </c>
      <c r="S82" s="679">
        <f>'1'!E37</f>
        <v>6013.0000000123</v>
      </c>
      <c r="T82" s="679">
        <f>'1'!R37</f>
        <v>16981.805735798283</v>
      </c>
      <c r="U82" s="691">
        <f>T82/$T$77*100</f>
        <v>11.614719186427076</v>
      </c>
      <c r="V82" s="691">
        <f>'31.'!R36</f>
        <v>2.8241818951876838</v>
      </c>
      <c r="X82" s="1091" t="s">
        <v>2303</v>
      </c>
      <c r="Y82" s="679">
        <f t="shared" si="8"/>
        <v>1431.1710887745026</v>
      </c>
      <c r="Z82" s="698">
        <f t="shared" si="9"/>
        <v>8.6727012388974511</v>
      </c>
      <c r="AA82" s="679">
        <v>1405</v>
      </c>
      <c r="AB82" s="668">
        <v>9</v>
      </c>
    </row>
    <row r="83" spans="5:28" ht="18.75" customHeight="1">
      <c r="E83" s="1091" t="s">
        <v>1381</v>
      </c>
      <c r="F83" s="697">
        <f t="shared" si="10"/>
        <v>1037.2995587676819</v>
      </c>
      <c r="G83" s="679">
        <f t="shared" si="12"/>
        <v>151024.08213485259</v>
      </c>
      <c r="H83" s="691">
        <f t="shared" si="11"/>
        <v>16.087742778940321</v>
      </c>
      <c r="I83" s="668">
        <v>927</v>
      </c>
      <c r="J83" s="679">
        <v>125627</v>
      </c>
      <c r="K83" s="668">
        <v>18.3</v>
      </c>
      <c r="R83" s="1127" t="s">
        <v>831</v>
      </c>
      <c r="S83" s="679">
        <f>'1'!E38</f>
        <v>441</v>
      </c>
      <c r="T83" s="679">
        <f>'1'!R38</f>
        <v>14244</v>
      </c>
      <c r="U83" s="691">
        <f>T83/$T$77*100</f>
        <v>9.7421948328329684</v>
      </c>
      <c r="V83" s="691">
        <f>'31.'!R37</f>
        <v>32.299319727891159</v>
      </c>
      <c r="X83" s="1091" t="s">
        <v>2304</v>
      </c>
      <c r="Y83" s="679">
        <f t="shared" si="8"/>
        <v>1541.2008400105649</v>
      </c>
      <c r="Z83" s="698">
        <f t="shared" si="9"/>
        <v>9.3394664966261374</v>
      </c>
      <c r="AA83" s="679">
        <v>1494</v>
      </c>
      <c r="AB83" s="668">
        <v>9.5</v>
      </c>
    </row>
    <row r="84" spans="5:28" ht="18.75" customHeight="1">
      <c r="E84" s="1091" t="s">
        <v>1382</v>
      </c>
      <c r="F84" s="697">
        <f t="shared" si="10"/>
        <v>255.88325401682465</v>
      </c>
      <c r="G84" s="679">
        <f t="shared" si="12"/>
        <v>129911.37949500499</v>
      </c>
      <c r="H84" s="691">
        <f t="shared" si="11"/>
        <v>13.838725770283139</v>
      </c>
      <c r="I84" s="668">
        <v>196</v>
      </c>
      <c r="J84" s="679">
        <v>77028</v>
      </c>
      <c r="K84" s="668">
        <v>11.2</v>
      </c>
      <c r="R84" s="100" t="s">
        <v>43</v>
      </c>
      <c r="S84" s="668"/>
      <c r="T84" s="668"/>
      <c r="U84" s="691"/>
      <c r="V84" s="668"/>
      <c r="X84" s="1091" t="s">
        <v>2305</v>
      </c>
      <c r="Y84" s="711">
        <f t="shared" si="8"/>
        <v>433.15289098998005</v>
      </c>
      <c r="Z84" s="698">
        <f t="shared" si="9"/>
        <v>2.6248473322204662</v>
      </c>
      <c r="AA84" s="668">
        <v>374</v>
      </c>
      <c r="AB84" s="668">
        <v>2.4</v>
      </c>
    </row>
    <row r="85" spans="5:28" ht="18.75" customHeight="1">
      <c r="E85" s="1091" t="s">
        <v>1383</v>
      </c>
      <c r="F85" s="697">
        <f t="shared" si="10"/>
        <v>100.95166173098397</v>
      </c>
      <c r="G85" s="679">
        <f t="shared" si="12"/>
        <v>122307.83029351005</v>
      </c>
      <c r="H85" s="691">
        <f t="shared" si="11"/>
        <v>13.028762603935656</v>
      </c>
      <c r="I85" s="668">
        <v>93</v>
      </c>
      <c r="J85" s="679">
        <v>87993</v>
      </c>
      <c r="K85" s="668">
        <v>12.8</v>
      </c>
      <c r="R85" s="1127" t="s">
        <v>44</v>
      </c>
      <c r="S85" s="679">
        <f>'1'!E31</f>
        <v>11874.180779833961</v>
      </c>
      <c r="T85" s="679">
        <f>'1'!R31</f>
        <v>133567.76031710987</v>
      </c>
      <c r="U85" s="691">
        <f>T85/$T$77*100</f>
        <v>91.353773125134794</v>
      </c>
      <c r="V85" s="691">
        <f>'31.'!R30</f>
        <v>11.24858740098934</v>
      </c>
      <c r="X85" s="1091" t="s">
        <v>2306</v>
      </c>
      <c r="Y85" s="711">
        <f t="shared" si="8"/>
        <v>452.02348707596508</v>
      </c>
      <c r="Z85" s="698">
        <f t="shared" si="9"/>
        <v>2.7392005659724106</v>
      </c>
      <c r="AA85" s="668">
        <v>364</v>
      </c>
      <c r="AB85" s="668">
        <v>2.2999999999999998</v>
      </c>
    </row>
    <row r="86" spans="5:28" ht="18.75" customHeight="1">
      <c r="E86" s="1091" t="s">
        <v>849</v>
      </c>
      <c r="F86" s="697">
        <f t="shared" si="10"/>
        <v>37.415555555537644</v>
      </c>
      <c r="G86" s="679">
        <f t="shared" si="12"/>
        <v>152813.11591056007</v>
      </c>
      <c r="H86" s="691">
        <f t="shared" si="11"/>
        <v>16.278318446076099</v>
      </c>
      <c r="I86" s="668">
        <v>34</v>
      </c>
      <c r="J86" s="679">
        <v>90841</v>
      </c>
      <c r="K86" s="668">
        <v>13.2</v>
      </c>
      <c r="R86" s="1127" t="s">
        <v>914</v>
      </c>
      <c r="S86" s="679">
        <f>'1'!E32</f>
        <v>4627.8414777255839</v>
      </c>
      <c r="T86" s="679">
        <f>'1'!R32</f>
        <v>12641.592343290034</v>
      </c>
      <c r="U86" s="691">
        <f>T86/$T$77*100</f>
        <v>8.646226874865274</v>
      </c>
      <c r="V86" s="691">
        <f>'31.'!R31</f>
        <v>2.7316390166205347</v>
      </c>
      <c r="X86" s="1091" t="s">
        <v>2307</v>
      </c>
      <c r="Y86" s="711">
        <f t="shared" si="8"/>
        <v>281.44613675216436</v>
      </c>
      <c r="Z86" s="698">
        <f t="shared" si="9"/>
        <v>1.7055251311592061</v>
      </c>
      <c r="AA86" s="668">
        <v>236</v>
      </c>
      <c r="AB86" s="668">
        <v>1.5</v>
      </c>
    </row>
    <row r="87" spans="5:28" ht="18.75" customHeight="1" thickBot="1">
      <c r="E87" s="681" t="s">
        <v>861</v>
      </c>
      <c r="F87" s="697"/>
      <c r="G87" s="679"/>
      <c r="H87" s="691"/>
      <c r="I87" s="668"/>
      <c r="J87" s="668"/>
      <c r="K87" s="668"/>
      <c r="R87" s="100" t="s">
        <v>847</v>
      </c>
      <c r="S87" s="668"/>
      <c r="T87" s="668"/>
      <c r="U87" s="691"/>
      <c r="V87" s="668"/>
      <c r="X87" s="1092" t="s">
        <v>2308</v>
      </c>
      <c r="Y87" s="2186">
        <f t="shared" si="8"/>
        <v>160.59224652626636</v>
      </c>
      <c r="Z87" s="707">
        <f t="shared" si="9"/>
        <v>0.97316707019164916</v>
      </c>
      <c r="AA87" s="670">
        <v>107</v>
      </c>
      <c r="AB87" s="670">
        <v>0.7</v>
      </c>
    </row>
    <row r="88" spans="5:28" ht="18.75" customHeight="1" thickTop="1">
      <c r="E88" s="1131" t="s">
        <v>1397</v>
      </c>
      <c r="F88" s="697">
        <f t="shared" ref="F88:F97" si="13">E38</f>
        <v>6528.2726643055885</v>
      </c>
      <c r="G88" s="679">
        <f t="shared" si="12"/>
        <v>18361.692590585088</v>
      </c>
      <c r="H88" s="691">
        <f t="shared" ref="H88:H97" si="14">G88/G$79*100</f>
        <v>1.9559674404744269</v>
      </c>
      <c r="I88" s="679">
        <v>5888</v>
      </c>
      <c r="J88" s="679">
        <v>16514</v>
      </c>
      <c r="K88" s="668">
        <v>2.4</v>
      </c>
      <c r="R88" s="664" t="s">
        <v>915</v>
      </c>
      <c r="S88" s="679">
        <f t="shared" ref="S88:S93" si="15">E31</f>
        <v>13179.744560735528</v>
      </c>
      <c r="T88" s="679">
        <f t="shared" ref="T88:T93" si="16">R31</f>
        <v>38393.826882345857</v>
      </c>
      <c r="U88" s="691">
        <f t="shared" ref="U88:U93" si="17">T88/$T$77*100</f>
        <v>26.259487634503881</v>
      </c>
      <c r="V88" s="691">
        <f>'32.'!R30</f>
        <v>2.9130933991487953</v>
      </c>
      <c r="X88" s="957" t="s">
        <v>2309</v>
      </c>
      <c r="Y88" s="807">
        <f>SUM(Y78:Y82)</f>
        <v>13633.606656204636</v>
      </c>
      <c r="Z88" s="2377">
        <f t="shared" ref="Z88:AB88" si="18">SUM(Z78:Z82)</f>
        <v>82.61779340383012</v>
      </c>
      <c r="AA88" s="807">
        <f t="shared" si="18"/>
        <v>13113</v>
      </c>
      <c r="AB88" s="828">
        <f t="shared" si="18"/>
        <v>83.6</v>
      </c>
    </row>
    <row r="89" spans="5:28" ht="18.75" customHeight="1">
      <c r="E89" s="1091" t="s">
        <v>862</v>
      </c>
      <c r="F89" s="697">
        <f t="shared" si="13"/>
        <v>2047.9967811726431</v>
      </c>
      <c r="G89" s="679">
        <f t="shared" si="12"/>
        <v>17064.215409827641</v>
      </c>
      <c r="H89" s="691">
        <f t="shared" si="14"/>
        <v>1.8177545220411131</v>
      </c>
      <c r="I89" s="679">
        <v>2478</v>
      </c>
      <c r="J89" s="679">
        <v>22170</v>
      </c>
      <c r="K89" s="668">
        <v>3.2</v>
      </c>
      <c r="R89" s="664" t="s">
        <v>916</v>
      </c>
      <c r="S89" s="679">
        <f t="shared" si="15"/>
        <v>1890.7276667529929</v>
      </c>
      <c r="T89" s="679">
        <f t="shared" si="16"/>
        <v>25041.839505551052</v>
      </c>
      <c r="U89" s="691">
        <f t="shared" si="17"/>
        <v>17.127385526229425</v>
      </c>
      <c r="V89" s="691">
        <f>'32.'!R31</f>
        <v>13.244551262401627</v>
      </c>
      <c r="X89" s="2176" t="s">
        <v>2317</v>
      </c>
      <c r="Y89" s="807">
        <f>SUM(Y78:Y79)</f>
        <v>7461.2190833900804</v>
      </c>
      <c r="Z89" s="2377">
        <f t="shared" ref="Z89:AB89" si="19">SUM(Z78:Z79)</f>
        <v>45.213968124252744</v>
      </c>
      <c r="AA89" s="807">
        <f t="shared" si="19"/>
        <v>7074</v>
      </c>
      <c r="AB89" s="828">
        <f t="shared" si="19"/>
        <v>45.1</v>
      </c>
    </row>
    <row r="90" spans="5:28" ht="18.75" customHeight="1">
      <c r="E90" s="1091" t="s">
        <v>863</v>
      </c>
      <c r="F90" s="697">
        <f t="shared" si="13"/>
        <v>2663.6763201341564</v>
      </c>
      <c r="G90" s="679">
        <f t="shared" si="12"/>
        <v>42547.224275510773</v>
      </c>
      <c r="H90" s="691">
        <f t="shared" si="14"/>
        <v>4.5323155779295394</v>
      </c>
      <c r="I90" s="679">
        <v>2533</v>
      </c>
      <c r="J90" s="679">
        <v>41465</v>
      </c>
      <c r="K90" s="668">
        <v>6</v>
      </c>
      <c r="R90" s="664" t="s">
        <v>917</v>
      </c>
      <c r="S90" s="679">
        <f t="shared" si="15"/>
        <v>1037.2995587676819</v>
      </c>
      <c r="T90" s="679">
        <f t="shared" si="16"/>
        <v>30950.323657047145</v>
      </c>
      <c r="U90" s="691">
        <f t="shared" si="17"/>
        <v>21.168497838120796</v>
      </c>
      <c r="V90" s="691">
        <f>'32.'!R32</f>
        <v>29.837401737465612</v>
      </c>
    </row>
    <row r="91" spans="5:28" ht="18.75" customHeight="1">
      <c r="E91" s="1091" t="s">
        <v>864</v>
      </c>
      <c r="F91" s="697">
        <f t="shared" si="13"/>
        <v>2465.3895651290536</v>
      </c>
      <c r="G91" s="679">
        <f t="shared" si="12"/>
        <v>91262.738079304152</v>
      </c>
      <c r="H91" s="691">
        <f t="shared" si="14"/>
        <v>9.7217042127801196</v>
      </c>
      <c r="I91" s="679">
        <v>2488</v>
      </c>
      <c r="J91" s="679">
        <v>87481</v>
      </c>
      <c r="K91" s="668">
        <v>12.7</v>
      </c>
      <c r="R91" s="664" t="s">
        <v>918</v>
      </c>
      <c r="S91" s="679">
        <f t="shared" si="15"/>
        <v>255.88325401682465</v>
      </c>
      <c r="T91" s="679">
        <f t="shared" si="16"/>
        <v>16524.024097403686</v>
      </c>
      <c r="U91" s="691">
        <f t="shared" si="17"/>
        <v>11.301619080267736</v>
      </c>
      <c r="V91" s="691">
        <f>'32.'!R33</f>
        <v>64.576418495589436</v>
      </c>
    </row>
    <row r="92" spans="5:28" ht="18.75" customHeight="1">
      <c r="E92" s="1091" t="s">
        <v>865</v>
      </c>
      <c r="F92" s="697">
        <f t="shared" si="13"/>
        <v>1351.1257552984187</v>
      </c>
      <c r="G92" s="679">
        <f t="shared" si="12"/>
        <v>100570.51602897416</v>
      </c>
      <c r="H92" s="691">
        <f t="shared" si="14"/>
        <v>10.713209245494548</v>
      </c>
      <c r="I92" s="679">
        <v>1050</v>
      </c>
      <c r="J92" s="679">
        <v>78656</v>
      </c>
      <c r="K92" s="668">
        <v>11.4</v>
      </c>
      <c r="R92" s="664" t="s">
        <v>919</v>
      </c>
      <c r="S92" s="679">
        <f t="shared" si="15"/>
        <v>100.95166173098397</v>
      </c>
      <c r="T92" s="679">
        <f t="shared" si="16"/>
        <v>16337.302962504476</v>
      </c>
      <c r="U92" s="691">
        <f t="shared" si="17"/>
        <v>11.173911015426695</v>
      </c>
      <c r="V92" s="691">
        <f>'32.'!R34</f>
        <v>161.83292758508648</v>
      </c>
    </row>
    <row r="93" spans="5:28" ht="18.75" customHeight="1" thickBot="1">
      <c r="E93" s="1091" t="s">
        <v>866</v>
      </c>
      <c r="F93" s="697">
        <f t="shared" si="13"/>
        <v>1036.5263355110235</v>
      </c>
      <c r="G93" s="679">
        <f t="shared" si="12"/>
        <v>176128.85115881942</v>
      </c>
      <c r="H93" s="691">
        <f t="shared" si="14"/>
        <v>18.76201208005519</v>
      </c>
      <c r="I93" s="668">
        <v>944</v>
      </c>
      <c r="J93" s="679">
        <v>162292</v>
      </c>
      <c r="K93" s="668">
        <v>23.6</v>
      </c>
      <c r="R93" s="665" t="s">
        <v>920</v>
      </c>
      <c r="S93" s="679">
        <f t="shared" si="15"/>
        <v>37.415555555537644</v>
      </c>
      <c r="T93" s="679">
        <f t="shared" si="16"/>
        <v>18962.035555547707</v>
      </c>
      <c r="U93" s="691">
        <f t="shared" si="17"/>
        <v>12.969098905451551</v>
      </c>
      <c r="V93" s="691">
        <f>'32.'!R35</f>
        <v>506.79550988896796</v>
      </c>
    </row>
    <row r="94" spans="5:28" ht="18.75" customHeight="1" thickTop="1">
      <c r="E94" s="1091" t="s">
        <v>867</v>
      </c>
      <c r="F94" s="697">
        <f t="shared" si="13"/>
        <v>152.01114157974544</v>
      </c>
      <c r="G94" s="679">
        <f t="shared" si="12"/>
        <v>60750.539780655301</v>
      </c>
      <c r="H94" s="691">
        <f t="shared" si="14"/>
        <v>6.4714120016983596</v>
      </c>
      <c r="I94" s="668">
        <v>144</v>
      </c>
      <c r="J94" s="679">
        <v>61251</v>
      </c>
      <c r="K94" s="668">
        <v>8.9</v>
      </c>
      <c r="R94" s="2598" t="s">
        <v>921</v>
      </c>
      <c r="S94" s="2598"/>
      <c r="T94" s="2598"/>
      <c r="U94" s="2598"/>
      <c r="V94" s="2598"/>
    </row>
    <row r="95" spans="5:28" ht="18.75" customHeight="1">
      <c r="E95" s="1091" t="s">
        <v>868</v>
      </c>
      <c r="F95" s="697">
        <f t="shared" si="13"/>
        <v>125.28467067914418</v>
      </c>
      <c r="G95" s="679">
        <f t="shared" si="12"/>
        <v>103246.29566687833</v>
      </c>
      <c r="H95" s="691">
        <f t="shared" si="14"/>
        <v>10.998244942710642</v>
      </c>
      <c r="I95" s="668">
        <v>88</v>
      </c>
      <c r="J95" s="679">
        <v>56334</v>
      </c>
      <c r="K95" s="668">
        <v>8.1999999999999993</v>
      </c>
    </row>
    <row r="96" spans="5:28" ht="18.75" customHeight="1">
      <c r="E96" s="1091" t="s">
        <v>869</v>
      </c>
      <c r="F96" s="697">
        <f t="shared" si="13"/>
        <v>104.74569041647501</v>
      </c>
      <c r="G96" s="679">
        <f t="shared" si="12"/>
        <v>180822.29441714284</v>
      </c>
      <c r="H96" s="691">
        <f t="shared" si="14"/>
        <v>19.261978090906602</v>
      </c>
      <c r="I96" s="668">
        <v>52</v>
      </c>
      <c r="J96" s="679">
        <v>60779</v>
      </c>
      <c r="K96" s="668">
        <v>8.8000000000000007</v>
      </c>
    </row>
    <row r="97" spans="4:11" ht="18.75" customHeight="1">
      <c r="E97" s="1091" t="s">
        <v>870</v>
      </c>
      <c r="F97" s="697">
        <f t="shared" si="13"/>
        <v>26.993333333321718</v>
      </c>
      <c r="G97" s="679">
        <f t="shared" si="12"/>
        <v>147998.09905111982</v>
      </c>
      <c r="H97" s="691">
        <f t="shared" si="14"/>
        <v>15.765401885909439</v>
      </c>
      <c r="I97" s="668">
        <v>22</v>
      </c>
      <c r="J97" s="679">
        <v>101108</v>
      </c>
      <c r="K97" s="668">
        <v>14.7</v>
      </c>
    </row>
    <row r="98" spans="4:11" ht="18.75" customHeight="1">
      <c r="E98" s="681" t="s">
        <v>322</v>
      </c>
      <c r="F98" s="706"/>
      <c r="G98" s="680"/>
      <c r="H98" s="691"/>
      <c r="I98" s="668"/>
      <c r="J98" s="668"/>
      <c r="K98" s="680"/>
    </row>
    <row r="99" spans="4:11" ht="18.75" customHeight="1">
      <c r="E99" s="1131" t="s">
        <v>1397</v>
      </c>
      <c r="F99" s="697">
        <f>E60</f>
        <v>5650.2761754973599</v>
      </c>
      <c r="G99" s="679">
        <f>G60</f>
        <v>32300.035813686274</v>
      </c>
      <c r="H99" s="691">
        <f t="shared" ref="H99:H108" si="20">G99/G$79*100</f>
        <v>3.4407404473225158</v>
      </c>
      <c r="I99" s="679">
        <v>5529</v>
      </c>
      <c r="J99" s="679">
        <v>28071</v>
      </c>
      <c r="K99" s="668">
        <v>4.0999999999999996</v>
      </c>
    </row>
    <row r="100" spans="4:11" ht="18.75" customHeight="1">
      <c r="E100" s="1091" t="s">
        <v>862</v>
      </c>
      <c r="F100" s="697">
        <f t="shared" ref="F100:F108" si="21">E61</f>
        <v>1810.9429078927201</v>
      </c>
      <c r="G100" s="679">
        <f t="shared" ref="G100:G108" si="22">G61</f>
        <v>20958.228960828852</v>
      </c>
      <c r="H100" s="691">
        <f t="shared" si="20"/>
        <v>2.2325617997988259</v>
      </c>
      <c r="I100" s="679">
        <v>1545</v>
      </c>
      <c r="J100" s="679">
        <v>16055</v>
      </c>
      <c r="K100" s="668">
        <v>2.2999999999999998</v>
      </c>
    </row>
    <row r="101" spans="4:11" ht="18.75" customHeight="1">
      <c r="E101" s="1091" t="s">
        <v>863</v>
      </c>
      <c r="F101" s="697">
        <f t="shared" si="21"/>
        <v>2510.0020257632405</v>
      </c>
      <c r="G101" s="679">
        <f t="shared" si="22"/>
        <v>33826.570303896697</v>
      </c>
      <c r="H101" s="691">
        <f t="shared" si="20"/>
        <v>3.6033535476607605</v>
      </c>
      <c r="I101" s="679">
        <v>2186</v>
      </c>
      <c r="J101" s="679">
        <v>31498</v>
      </c>
      <c r="K101" s="668">
        <v>4.5999999999999996</v>
      </c>
    </row>
    <row r="102" spans="4:11" ht="18.75" customHeight="1">
      <c r="E102" s="1091" t="s">
        <v>864</v>
      </c>
      <c r="F102" s="697">
        <f t="shared" si="21"/>
        <v>2231.2144582768119</v>
      </c>
      <c r="G102" s="679">
        <f t="shared" si="22"/>
        <v>55539.936079156621</v>
      </c>
      <c r="H102" s="691">
        <f t="shared" si="20"/>
        <v>5.9163558087538846</v>
      </c>
      <c r="I102" s="679">
        <v>2448</v>
      </c>
      <c r="J102" s="679">
        <v>56184</v>
      </c>
      <c r="K102" s="668">
        <v>8.1999999999999993</v>
      </c>
    </row>
    <row r="103" spans="4:11" ht="18.75" customHeight="1">
      <c r="E103" s="1091" t="s">
        <v>865</v>
      </c>
      <c r="F103" s="697">
        <f t="shared" si="21"/>
        <v>1431.1710887745026</v>
      </c>
      <c r="G103" s="679">
        <f t="shared" si="22"/>
        <v>63879.798681441767</v>
      </c>
      <c r="H103" s="691">
        <f t="shared" si="20"/>
        <v>6.8047542844186095</v>
      </c>
      <c r="I103" s="679">
        <v>1405</v>
      </c>
      <c r="J103" s="679">
        <v>55172</v>
      </c>
      <c r="K103" s="668">
        <v>8</v>
      </c>
    </row>
    <row r="104" spans="4:11" ht="18.75" customHeight="1">
      <c r="E104" s="1091" t="s">
        <v>866</v>
      </c>
      <c r="F104" s="697">
        <f t="shared" si="21"/>
        <v>1541.2008400105649</v>
      </c>
      <c r="G104" s="679">
        <f t="shared" si="22"/>
        <v>132600.73847670126</v>
      </c>
      <c r="H104" s="691">
        <f t="shared" si="20"/>
        <v>14.125207998323628</v>
      </c>
      <c r="I104" s="679">
        <v>1494</v>
      </c>
      <c r="J104" s="679">
        <v>116909</v>
      </c>
      <c r="K104" s="668">
        <v>17</v>
      </c>
    </row>
    <row r="105" spans="4:11" ht="18.75" customHeight="1">
      <c r="E105" s="1091" t="s">
        <v>867</v>
      </c>
      <c r="F105" s="697">
        <f t="shared" si="21"/>
        <v>433.15289098998005</v>
      </c>
      <c r="G105" s="679">
        <f t="shared" si="22"/>
        <v>54470.346450160272</v>
      </c>
      <c r="H105" s="691">
        <f t="shared" si="20"/>
        <v>5.8024184645431065</v>
      </c>
      <c r="I105" s="668">
        <v>374</v>
      </c>
      <c r="J105" s="679">
        <v>52381</v>
      </c>
      <c r="K105" s="668">
        <v>7.6</v>
      </c>
    </row>
    <row r="106" spans="4:11" ht="18.75" customHeight="1">
      <c r="E106" s="1091" t="s">
        <v>868</v>
      </c>
      <c r="F106" s="697">
        <f t="shared" si="21"/>
        <v>452.02348707596508</v>
      </c>
      <c r="G106" s="679">
        <f t="shared" si="22"/>
        <v>102930.09185076671</v>
      </c>
      <c r="H106" s="691">
        <f t="shared" si="20"/>
        <v>10.964561535485688</v>
      </c>
      <c r="I106" s="668">
        <v>364</v>
      </c>
      <c r="J106" s="679">
        <v>68232</v>
      </c>
      <c r="K106" s="668">
        <v>9.9</v>
      </c>
    </row>
    <row r="107" spans="4:11" ht="18.75" customHeight="1">
      <c r="D107" s="123"/>
      <c r="E107" s="1091" t="s">
        <v>869</v>
      </c>
      <c r="F107" s="697">
        <f t="shared" si="21"/>
        <v>281.44613675216436</v>
      </c>
      <c r="G107" s="679">
        <f t="shared" si="22"/>
        <v>144384.74843921498</v>
      </c>
      <c r="H107" s="691">
        <f t="shared" si="20"/>
        <v>15.380492046414135</v>
      </c>
      <c r="I107" s="668">
        <v>236</v>
      </c>
      <c r="J107" s="679">
        <v>91432</v>
      </c>
      <c r="K107" s="668">
        <v>13.3</v>
      </c>
    </row>
    <row r="108" spans="4:11" ht="18.75" customHeight="1" thickBot="1">
      <c r="D108" s="123"/>
      <c r="E108" s="1116" t="s">
        <v>870</v>
      </c>
      <c r="F108" s="683">
        <f t="shared" si="21"/>
        <v>160.59224652626636</v>
      </c>
      <c r="G108" s="684">
        <f t="shared" si="22"/>
        <v>297861.97140296421</v>
      </c>
      <c r="H108" s="702">
        <f t="shared" si="20"/>
        <v>31.729554067278837</v>
      </c>
      <c r="I108" s="708">
        <v>107</v>
      </c>
      <c r="J108" s="684">
        <v>172117</v>
      </c>
      <c r="K108" s="708">
        <v>25</v>
      </c>
    </row>
    <row r="109" spans="4:11" ht="18.75" customHeight="1"/>
  </sheetData>
  <mergeCells count="101">
    <mergeCell ref="R75:R76"/>
    <mergeCell ref="T75:U75"/>
    <mergeCell ref="R94:V94"/>
    <mergeCell ref="E75:E78"/>
    <mergeCell ref="F75:H75"/>
    <mergeCell ref="I75:K75"/>
    <mergeCell ref="G76:H76"/>
    <mergeCell ref="J76:K76"/>
    <mergeCell ref="H77:H78"/>
    <mergeCell ref="K77:K78"/>
    <mergeCell ref="A30:C30"/>
    <mergeCell ref="A8:C8"/>
    <mergeCell ref="A16:C16"/>
    <mergeCell ref="A14:C14"/>
    <mergeCell ref="N14:P14"/>
    <mergeCell ref="W3:W6"/>
    <mergeCell ref="N37:P37"/>
    <mergeCell ref="N48:P48"/>
    <mergeCell ref="N13:P13"/>
    <mergeCell ref="N15:P15"/>
    <mergeCell ref="N12:P12"/>
    <mergeCell ref="N10:P10"/>
    <mergeCell ref="A10:C10"/>
    <mergeCell ref="H3:H6"/>
    <mergeCell ref="F3:F6"/>
    <mergeCell ref="N7:P7"/>
    <mergeCell ref="A9:C9"/>
    <mergeCell ref="N9:P9"/>
    <mergeCell ref="N8:P8"/>
    <mergeCell ref="U3:U6"/>
    <mergeCell ref="N29:Q29"/>
    <mergeCell ref="N11:P11"/>
    <mergeCell ref="A11:C11"/>
    <mergeCell ref="A13:C13"/>
    <mergeCell ref="N18:P18"/>
    <mergeCell ref="N22:P22"/>
    <mergeCell ref="N19:P19"/>
    <mergeCell ref="N20:P20"/>
    <mergeCell ref="N21:P21"/>
    <mergeCell ref="W1:Z1"/>
    <mergeCell ref="M3:M6"/>
    <mergeCell ref="A1:I1"/>
    <mergeCell ref="J1:M1"/>
    <mergeCell ref="N1:V1"/>
    <mergeCell ref="A18:C18"/>
    <mergeCell ref="A20:C20"/>
    <mergeCell ref="A21:C21"/>
    <mergeCell ref="A12:C12"/>
    <mergeCell ref="A15:C15"/>
    <mergeCell ref="A17:C17"/>
    <mergeCell ref="A22:C22"/>
    <mergeCell ref="A19:C19"/>
    <mergeCell ref="Z3:Z6"/>
    <mergeCell ref="A7:C7"/>
    <mergeCell ref="X3:X6"/>
    <mergeCell ref="Y3:Y6"/>
    <mergeCell ref="L3:L6"/>
    <mergeCell ref="N3:P6"/>
    <mergeCell ref="K3:K6"/>
    <mergeCell ref="E3:E6"/>
    <mergeCell ref="A3:C6"/>
    <mergeCell ref="R3:T5"/>
    <mergeCell ref="I3:I5"/>
    <mergeCell ref="J3:J5"/>
    <mergeCell ref="G3:G6"/>
    <mergeCell ref="V3:V6"/>
    <mergeCell ref="N17:P17"/>
    <mergeCell ref="N16:P16"/>
    <mergeCell ref="AA25:AA26"/>
    <mergeCell ref="AB25:AD25"/>
    <mergeCell ref="AE25:AG25"/>
    <mergeCell ref="AH25:AJ25"/>
    <mergeCell ref="AK25:AM25"/>
    <mergeCell ref="W70:Z73"/>
    <mergeCell ref="N59:P59"/>
    <mergeCell ref="N30:P30"/>
    <mergeCell ref="A23:D23"/>
    <mergeCell ref="A24:D24"/>
    <mergeCell ref="A25:D25"/>
    <mergeCell ref="A26:D26"/>
    <mergeCell ref="A27:D27"/>
    <mergeCell ref="N23:Q23"/>
    <mergeCell ref="N24:Q24"/>
    <mergeCell ref="N25:Q25"/>
    <mergeCell ref="N26:Q26"/>
    <mergeCell ref="N27:Q27"/>
    <mergeCell ref="A28:D28"/>
    <mergeCell ref="N28:Q28"/>
    <mergeCell ref="A29:D29"/>
    <mergeCell ref="A59:C59"/>
    <mergeCell ref="A48:C48"/>
    <mergeCell ref="A37:C37"/>
    <mergeCell ref="AI55:AI57"/>
    <mergeCell ref="X75:X76"/>
    <mergeCell ref="Y75:Z75"/>
    <mergeCell ref="AA75:AB75"/>
    <mergeCell ref="AA45:AA47"/>
    <mergeCell ref="AI44:AJ44"/>
    <mergeCell ref="AI46:AI48"/>
    <mergeCell ref="AI49:AI51"/>
    <mergeCell ref="AI52:AI54"/>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9" max="71" man="1"/>
    <brk id="13" max="71" man="1"/>
    <brk id="22" max="71" man="1"/>
  </col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88"/>
  <sheetViews>
    <sheetView view="pageBreakPreview" zoomScaleNormal="50" zoomScaleSheetLayoutView="100" workbookViewId="0">
      <selection activeCell="L37" sqref="L37"/>
    </sheetView>
  </sheetViews>
  <sheetFormatPr defaultColWidth="9.140625" defaultRowHeight="15.75"/>
  <cols>
    <col min="1" max="1" width="2.28515625" style="376" customWidth="1"/>
    <col min="2" max="2" width="28.7109375" style="376" customWidth="1"/>
    <col min="3" max="3" width="2.28515625" style="376" customWidth="1"/>
    <col min="4" max="4" width="1.7109375" style="377" customWidth="1"/>
    <col min="5" max="5" width="22.42578125" style="975" customWidth="1"/>
    <col min="6" max="6" width="4.28515625" style="975" customWidth="1"/>
    <col min="7" max="7" width="22.42578125" style="975" customWidth="1"/>
    <col min="8" max="8" width="4.28515625" style="975" customWidth="1"/>
    <col min="9" max="9" width="22.42578125" style="975" customWidth="1"/>
    <col min="10" max="10" width="4.28515625" style="975" customWidth="1"/>
    <col min="11" max="16384" width="9.140625" style="975"/>
  </cols>
  <sheetData>
    <row r="1" spans="1:10" s="1281" customFormat="1" ht="35.1" customHeight="1">
      <c r="A1" s="1279" t="s">
        <v>1515</v>
      </c>
      <c r="B1" s="1280"/>
      <c r="C1" s="1280"/>
      <c r="D1" s="1280"/>
      <c r="E1" s="1280"/>
      <c r="F1" s="1280"/>
      <c r="G1" s="1280"/>
      <c r="H1" s="1280"/>
      <c r="I1" s="1280"/>
      <c r="J1" s="1280"/>
    </row>
    <row r="2" spans="1:10" ht="15" customHeight="1" thickBot="1">
      <c r="A2" s="975"/>
      <c r="B2" s="381"/>
      <c r="C2" s="356"/>
      <c r="D2" s="357"/>
      <c r="E2" s="974"/>
      <c r="F2" s="974"/>
      <c r="G2" s="974"/>
      <c r="H2" s="974"/>
      <c r="I2" s="974"/>
      <c r="J2" s="382" t="s">
        <v>534</v>
      </c>
    </row>
    <row r="3" spans="1:10" ht="20.100000000000001" customHeight="1">
      <c r="A3" s="2995" t="s">
        <v>1</v>
      </c>
      <c r="B3" s="2995"/>
      <c r="C3" s="2995"/>
      <c r="D3" s="1191"/>
      <c r="E3" s="3136" t="s">
        <v>49</v>
      </c>
      <c r="F3" s="3137"/>
      <c r="G3" s="3136" t="s">
        <v>362</v>
      </c>
      <c r="H3" s="3137"/>
      <c r="I3" s="3136" t="s">
        <v>122</v>
      </c>
      <c r="J3" s="2807"/>
    </row>
    <row r="4" spans="1:10" ht="20.100000000000001" customHeight="1">
      <c r="A4" s="2996"/>
      <c r="B4" s="2996"/>
      <c r="C4" s="2996"/>
      <c r="D4" s="1191"/>
      <c r="E4" s="3138"/>
      <c r="F4" s="3139"/>
      <c r="G4" s="3138"/>
      <c r="H4" s="3139"/>
      <c r="I4" s="3138"/>
      <c r="J4" s="2808"/>
    </row>
    <row r="5" spans="1:10" ht="20.100000000000001" customHeight="1">
      <c r="A5" s="2997"/>
      <c r="B5" s="2997"/>
      <c r="C5" s="2997"/>
      <c r="D5" s="1178"/>
      <c r="E5" s="2986"/>
      <c r="F5" s="2990"/>
      <c r="G5" s="2986"/>
      <c r="H5" s="2990"/>
      <c r="I5" s="2986"/>
      <c r="J5" s="2809"/>
    </row>
    <row r="6" spans="1:10" s="361" customFormat="1" ht="24.6" hidden="1" customHeight="1">
      <c r="A6" s="2949" t="s">
        <v>796</v>
      </c>
      <c r="B6" s="2949"/>
      <c r="C6" s="2949"/>
      <c r="D6" s="18"/>
      <c r="E6" s="360">
        <v>129991458</v>
      </c>
      <c r="F6" s="383"/>
      <c r="G6" s="383">
        <v>105258817</v>
      </c>
      <c r="H6" s="383"/>
      <c r="I6" s="383">
        <v>24732641</v>
      </c>
    </row>
    <row r="7" spans="1:10" s="361" customFormat="1" ht="24.6" hidden="1" customHeight="1">
      <c r="A7" s="2948" t="s">
        <v>793</v>
      </c>
      <c r="B7" s="2948"/>
      <c r="C7" s="2948"/>
      <c r="D7" s="18"/>
      <c r="E7" s="362">
        <v>118393561.99816777</v>
      </c>
      <c r="F7" s="328"/>
      <c r="G7" s="328">
        <v>95398874.19872877</v>
      </c>
      <c r="H7" s="328"/>
      <c r="I7" s="328">
        <v>22994687.799438879</v>
      </c>
    </row>
    <row r="8" spans="1:10" s="361" customFormat="1" ht="24.6" hidden="1" customHeight="1">
      <c r="A8" s="2948" t="s">
        <v>1087</v>
      </c>
      <c r="B8" s="2948"/>
      <c r="C8" s="2948"/>
      <c r="D8" s="18"/>
      <c r="E8" s="362">
        <v>90204965.037000105</v>
      </c>
      <c r="F8" s="328"/>
      <c r="G8" s="328">
        <v>70638374.57499966</v>
      </c>
      <c r="H8" s="328"/>
      <c r="I8" s="328">
        <v>19566590.462000091</v>
      </c>
    </row>
    <row r="9" spans="1:10" s="361" customFormat="1" ht="19.5" hidden="1" customHeight="1">
      <c r="A9" s="2948" t="s">
        <v>1088</v>
      </c>
      <c r="B9" s="2948"/>
      <c r="C9" s="2948"/>
      <c r="D9" s="18"/>
      <c r="E9" s="362">
        <v>91350274.64845255</v>
      </c>
      <c r="F9" s="328"/>
      <c r="G9" s="328">
        <v>67969049.190299273</v>
      </c>
      <c r="H9" s="328"/>
      <c r="I9" s="328">
        <v>23381225.458153117</v>
      </c>
    </row>
    <row r="10" spans="1:10" s="361" customFormat="1" ht="19.5" hidden="1" customHeight="1">
      <c r="A10" s="2948" t="s">
        <v>1089</v>
      </c>
      <c r="B10" s="2948"/>
      <c r="C10" s="2948"/>
      <c r="D10" s="18"/>
      <c r="E10" s="362">
        <v>100773783.08861336</v>
      </c>
      <c r="F10" s="328"/>
      <c r="G10" s="328">
        <v>77367533.54695791</v>
      </c>
      <c r="H10" s="328"/>
      <c r="I10" s="328">
        <v>23406249.541655455</v>
      </c>
    </row>
    <row r="11" spans="1:10" s="365" customFormat="1" ht="13.7" hidden="1" customHeight="1">
      <c r="A11" s="2641" t="s">
        <v>1090</v>
      </c>
      <c r="B11" s="2641"/>
      <c r="C11" s="2641"/>
      <c r="D11" s="2"/>
      <c r="E11" s="364">
        <v>104616357.15462527</v>
      </c>
      <c r="F11" s="283"/>
      <c r="G11" s="50">
        <v>82504221.960096911</v>
      </c>
      <c r="H11" s="50"/>
      <c r="I11" s="50">
        <v>22112135.194528367</v>
      </c>
    </row>
    <row r="12" spans="1:10" s="361" customFormat="1" ht="13.7" hidden="1" customHeight="1">
      <c r="A12" s="2948" t="s">
        <v>1091</v>
      </c>
      <c r="B12" s="2948"/>
      <c r="C12" s="2948"/>
      <c r="D12" s="18"/>
      <c r="E12" s="362">
        <v>100988053.15670443</v>
      </c>
      <c r="F12" s="328"/>
      <c r="G12" s="50">
        <v>78056508.787830189</v>
      </c>
      <c r="H12" s="328"/>
      <c r="I12" s="50">
        <v>22931544.368874259</v>
      </c>
    </row>
    <row r="13" spans="1:10" s="361" customFormat="1" ht="14.25" hidden="1" customHeight="1">
      <c r="A13" s="2641" t="s">
        <v>1092</v>
      </c>
      <c r="B13" s="2641"/>
      <c r="C13" s="2641"/>
      <c r="D13" s="18"/>
      <c r="E13" s="362">
        <v>100995805.8924465</v>
      </c>
      <c r="F13" s="393"/>
      <c r="G13" s="50">
        <v>77284127.118604407</v>
      </c>
      <c r="H13" s="393"/>
      <c r="I13" s="50">
        <v>23711678.7738421</v>
      </c>
    </row>
    <row r="14" spans="1:10" s="361" customFormat="1" ht="13.7" hidden="1" customHeight="1">
      <c r="A14" s="2641" t="s">
        <v>1093</v>
      </c>
      <c r="B14" s="2641"/>
      <c r="C14" s="2641"/>
      <c r="D14" s="18"/>
      <c r="E14" s="362">
        <v>91708987.744631439</v>
      </c>
      <c r="F14" s="328"/>
      <c r="G14" s="50">
        <v>66949770.766271278</v>
      </c>
      <c r="H14" s="328"/>
      <c r="I14" s="50">
        <v>24759216.978360169</v>
      </c>
    </row>
    <row r="15" spans="1:10" s="361" customFormat="1" ht="13.7" hidden="1" customHeight="1">
      <c r="A15" s="2948" t="s">
        <v>1094</v>
      </c>
      <c r="B15" s="2948"/>
      <c r="C15" s="2948"/>
      <c r="D15" s="18"/>
      <c r="E15" s="362">
        <v>83099466.536731362</v>
      </c>
      <c r="F15" s="328"/>
      <c r="G15" s="328">
        <v>60634861.372655563</v>
      </c>
      <c r="H15" s="328"/>
      <c r="I15" s="328">
        <v>22464605.164075799</v>
      </c>
    </row>
    <row r="16" spans="1:10" s="361" customFormat="1" ht="15" hidden="1" customHeight="1">
      <c r="A16" s="2641" t="s">
        <v>1280</v>
      </c>
      <c r="B16" s="2641"/>
      <c r="C16" s="2641"/>
      <c r="D16" s="18"/>
      <c r="E16" s="362">
        <v>85250071.846333385</v>
      </c>
      <c r="F16" s="328"/>
      <c r="G16" s="328">
        <v>62693880.690241016</v>
      </c>
      <c r="H16" s="328"/>
      <c r="I16" s="328">
        <v>22556191.156092446</v>
      </c>
    </row>
    <row r="17" spans="1:55" s="361" customFormat="1" ht="15" hidden="1" customHeight="1">
      <c r="A17" s="3103" t="s">
        <v>1050</v>
      </c>
      <c r="B17" s="3103"/>
      <c r="C17" s="3103"/>
      <c r="D17" s="18"/>
      <c r="E17" s="474">
        <v>6698070.0509349806</v>
      </c>
      <c r="F17" s="475"/>
      <c r="G17" s="476">
        <v>4910125.0430121087</v>
      </c>
      <c r="H17" s="476"/>
      <c r="I17" s="476">
        <v>1787945.0079228687</v>
      </c>
      <c r="J17" s="328"/>
    </row>
    <row r="18" spans="1:55" s="361" customFormat="1" ht="14.25" hidden="1" customHeight="1">
      <c r="A18" s="3103" t="s">
        <v>1051</v>
      </c>
      <c r="B18" s="3103"/>
      <c r="C18" s="3103"/>
      <c r="D18" s="18"/>
      <c r="E18" s="474">
        <v>6540541.8101217076</v>
      </c>
      <c r="F18" s="476"/>
      <c r="G18" s="476">
        <v>4811458.786175698</v>
      </c>
      <c r="H18" s="476"/>
      <c r="I18" s="476">
        <v>1729083.0239460042</v>
      </c>
      <c r="J18" s="328"/>
      <c r="K18" s="328"/>
      <c r="L18" s="328"/>
      <c r="M18" s="328"/>
    </row>
    <row r="19" spans="1:55" s="361" customFormat="1" ht="14.25" hidden="1" customHeight="1">
      <c r="A19" s="3103" t="s">
        <v>1145</v>
      </c>
      <c r="B19" s="3103"/>
      <c r="C19" s="3103"/>
      <c r="D19" s="18"/>
      <c r="E19" s="474">
        <v>6259954.0290331859</v>
      </c>
      <c r="F19" s="476"/>
      <c r="G19" s="476">
        <v>4613387.0277209803</v>
      </c>
      <c r="H19" s="476"/>
      <c r="I19" s="476">
        <v>1646567.00131221</v>
      </c>
      <c r="J19" s="328"/>
      <c r="K19" s="328"/>
      <c r="L19" s="328"/>
      <c r="M19" s="328"/>
    </row>
    <row r="20" spans="1:55" s="361" customFormat="1" ht="14.25" hidden="1" customHeight="1">
      <c r="A20" s="3103" t="s">
        <v>1053</v>
      </c>
      <c r="B20" s="3103"/>
      <c r="C20" s="3103"/>
      <c r="D20" s="18"/>
      <c r="E20" s="474">
        <v>5752775.2306968234</v>
      </c>
      <c r="F20" s="476"/>
      <c r="G20" s="476">
        <v>4206994.3103250554</v>
      </c>
      <c r="H20" s="476"/>
      <c r="I20" s="476">
        <v>1545780.9203717569</v>
      </c>
      <c r="J20" s="328"/>
      <c r="K20" s="328"/>
      <c r="L20" s="328"/>
      <c r="M20" s="328"/>
    </row>
    <row r="21" spans="1:55" s="361" customFormat="1" ht="12.75" hidden="1" customHeight="1">
      <c r="A21" s="3103" t="s">
        <v>1054</v>
      </c>
      <c r="B21" s="3103"/>
      <c r="C21" s="3103"/>
      <c r="D21" s="309"/>
      <c r="E21" s="474">
        <v>6113501.9775059745</v>
      </c>
      <c r="F21" s="476"/>
      <c r="G21" s="476">
        <v>4471807.5374186626</v>
      </c>
      <c r="H21" s="476"/>
      <c r="I21" s="476">
        <v>1641694.440087311</v>
      </c>
      <c r="J21" s="328"/>
      <c r="K21" s="328"/>
      <c r="L21" s="328"/>
      <c r="M21" s="328"/>
    </row>
    <row r="22" spans="1:55" s="361" customFormat="1" ht="14.45" hidden="1" customHeight="1">
      <c r="A22" s="2618" t="s">
        <v>1055</v>
      </c>
      <c r="B22" s="2619"/>
      <c r="C22" s="2619"/>
      <c r="D22" s="2620"/>
      <c r="E22" s="371">
        <v>6134.1181102373002</v>
      </c>
      <c r="F22" s="372"/>
      <c r="G22" s="372">
        <v>4530.2441227941799</v>
      </c>
      <c r="H22" s="372"/>
      <c r="I22" s="372">
        <v>1603.8739874431178</v>
      </c>
      <c r="J22" s="328"/>
      <c r="K22" s="328"/>
      <c r="L22" s="328"/>
      <c r="M22" s="328"/>
    </row>
    <row r="23" spans="1:55" s="361" customFormat="1" ht="14.45" hidden="1" customHeight="1">
      <c r="A23" s="2618" t="s">
        <v>1001</v>
      </c>
      <c r="B23" s="2619"/>
      <c r="C23" s="2619"/>
      <c r="D23" s="2620"/>
      <c r="E23" s="371">
        <v>5276.4094781992389</v>
      </c>
      <c r="F23" s="372"/>
      <c r="G23" s="1186" t="s">
        <v>450</v>
      </c>
      <c r="H23" s="1186"/>
      <c r="I23" s="1186" t="s">
        <v>450</v>
      </c>
      <c r="J23" s="328"/>
      <c r="K23" s="328"/>
      <c r="L23" s="328"/>
      <c r="M23" s="328"/>
    </row>
    <row r="24" spans="1:55" s="361" customFormat="1" ht="14.45" customHeight="1">
      <c r="A24" s="2618" t="s">
        <v>1002</v>
      </c>
      <c r="B24" s="2619"/>
      <c r="C24" s="2619"/>
      <c r="D24" s="2620"/>
      <c r="E24" s="371">
        <v>5954.0012618598612</v>
      </c>
      <c r="F24" s="372"/>
      <c r="G24" s="372">
        <v>4288.9581596180642</v>
      </c>
      <c r="H24" s="372"/>
      <c r="I24" s="372">
        <v>1665.0431022418027</v>
      </c>
      <c r="J24" s="328"/>
      <c r="K24" s="328"/>
      <c r="L24" s="328"/>
      <c r="M24" s="328"/>
    </row>
    <row r="25" spans="1:55" s="361" customFormat="1" ht="14.45" customHeight="1">
      <c r="A25" s="2618" t="s">
        <v>1003</v>
      </c>
      <c r="B25" s="2619"/>
      <c r="C25" s="2619"/>
      <c r="D25" s="2620"/>
      <c r="E25" s="371">
        <v>6366.9164051820326</v>
      </c>
      <c r="F25" s="372"/>
      <c r="G25" s="372">
        <v>4485.8600602269225</v>
      </c>
      <c r="H25" s="372"/>
      <c r="I25" s="372">
        <v>1881.0563449551073</v>
      </c>
      <c r="J25" s="328"/>
      <c r="K25" s="328"/>
      <c r="L25" s="328"/>
      <c r="M25" s="328"/>
    </row>
    <row r="26" spans="1:55" s="361" customFormat="1" ht="14.45" customHeight="1">
      <c r="A26" s="2618" t="s">
        <v>1004</v>
      </c>
      <c r="B26" s="2619"/>
      <c r="C26" s="2619"/>
      <c r="D26" s="2620"/>
      <c r="E26" s="371">
        <v>7235.1611961234794</v>
      </c>
      <c r="F26" s="372"/>
      <c r="G26" s="372">
        <v>5219.9432034120591</v>
      </c>
      <c r="H26" s="372"/>
      <c r="I26" s="372">
        <v>2015.2179927114153</v>
      </c>
      <c r="J26" s="328"/>
      <c r="K26" s="328"/>
      <c r="L26" s="328"/>
      <c r="M26" s="328"/>
    </row>
    <row r="27" spans="1:55" s="361" customFormat="1" ht="14.45" customHeight="1">
      <c r="A27" s="2618" t="s">
        <v>1005</v>
      </c>
      <c r="B27" s="2619"/>
      <c r="C27" s="2619"/>
      <c r="D27" s="2620"/>
      <c r="E27" s="372">
        <v>7545.2527669907195</v>
      </c>
      <c r="F27" s="372"/>
      <c r="G27" s="372">
        <v>5353.97154792317</v>
      </c>
      <c r="H27" s="372"/>
      <c r="I27" s="372">
        <v>2191.2812190675518</v>
      </c>
      <c r="J27" s="328"/>
      <c r="K27" s="328"/>
      <c r="L27" s="328"/>
      <c r="M27" s="328"/>
    </row>
    <row r="28" spans="1:55" s="361" customFormat="1" ht="14.45" customHeight="1">
      <c r="A28" s="2618" t="s">
        <v>1400</v>
      </c>
      <c r="B28" s="2619"/>
      <c r="C28" s="2619"/>
      <c r="D28" s="2620"/>
      <c r="E28" s="371">
        <f>G28+I28</f>
        <v>9657.7744973960835</v>
      </c>
      <c r="F28" s="372"/>
      <c r="G28" s="372">
        <f>'37.'!G28</f>
        <v>7057.023676796437</v>
      </c>
      <c r="H28" s="372"/>
      <c r="I28" s="372">
        <f>'37.'!I28</f>
        <v>2600.7508205996473</v>
      </c>
      <c r="J28" s="328"/>
      <c r="K28" s="328"/>
      <c r="L28" s="328"/>
      <c r="M28" s="328"/>
    </row>
    <row r="29" spans="1:55" s="977" customFormat="1" ht="14.45" customHeight="1">
      <c r="A29" s="2641" t="s">
        <v>371</v>
      </c>
      <c r="B29" s="2641"/>
      <c r="C29" s="2641"/>
      <c r="D29" s="2"/>
      <c r="E29" s="956"/>
      <c r="F29" s="956"/>
      <c r="G29" s="956"/>
      <c r="H29" s="956"/>
      <c r="I29" s="956"/>
      <c r="J29" s="908"/>
    </row>
    <row r="30" spans="1:55" s="849" customFormat="1" ht="14.45" customHeight="1">
      <c r="A30" s="1137"/>
      <c r="B30" s="813" t="s">
        <v>1022</v>
      </c>
      <c r="C30" s="1137"/>
      <c r="D30" s="843"/>
      <c r="E30" s="1036">
        <f t="shared" ref="E30:E68" si="0">G30+I30</f>
        <v>2617.9852813695597</v>
      </c>
      <c r="F30" s="956"/>
      <c r="G30" s="956">
        <f>'31.'!AS62</f>
        <v>1764.2354050709459</v>
      </c>
      <c r="H30" s="956"/>
      <c r="I30" s="956">
        <f>'31.'!AT62</f>
        <v>853.74987629861391</v>
      </c>
      <c r="J30" s="908"/>
      <c r="K30" s="50"/>
      <c r="L30" s="50"/>
      <c r="M30" s="50"/>
      <c r="N30" s="50"/>
      <c r="O30" s="5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row>
    <row r="31" spans="1:55" s="849" customFormat="1" ht="14.45" customHeight="1">
      <c r="A31" s="1137"/>
      <c r="B31" s="813" t="s">
        <v>1023</v>
      </c>
      <c r="C31" s="1137"/>
      <c r="D31" s="843"/>
      <c r="E31" s="1036">
        <f t="shared" si="0"/>
        <v>10358.69234115506</v>
      </c>
      <c r="F31" s="956"/>
      <c r="G31" s="956">
        <f>'31.'!AS63</f>
        <v>6757.1129846432677</v>
      </c>
      <c r="H31" s="956"/>
      <c r="I31" s="956">
        <f>'31.'!AT63</f>
        <v>3601.5793565117915</v>
      </c>
      <c r="J31" s="908"/>
      <c r="K31" s="50"/>
      <c r="L31" s="50"/>
      <c r="M31" s="50"/>
      <c r="N31" s="50"/>
      <c r="O31" s="5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row>
    <row r="32" spans="1:55" s="849" customFormat="1" ht="14.45" customHeight="1">
      <c r="A32" s="1137"/>
      <c r="B32" s="813" t="s">
        <v>1024</v>
      </c>
      <c r="C32" s="1137"/>
      <c r="D32" s="843"/>
      <c r="E32" s="1036">
        <f t="shared" si="0"/>
        <v>26513.301846123217</v>
      </c>
      <c r="F32" s="956"/>
      <c r="G32" s="956">
        <f>'31.'!AS64</f>
        <v>18681.895891544522</v>
      </c>
      <c r="H32" s="956"/>
      <c r="I32" s="956">
        <f>'31.'!AT64</f>
        <v>7831.4059545786949</v>
      </c>
      <c r="J32" s="908"/>
      <c r="K32" s="50"/>
      <c r="L32" s="50"/>
      <c r="M32" s="50"/>
      <c r="N32" s="50"/>
      <c r="O32" s="50"/>
      <c r="P32" s="960"/>
      <c r="Q32" s="960"/>
      <c r="R32" s="960"/>
      <c r="S32" s="960"/>
      <c r="T32" s="960"/>
      <c r="U32" s="960"/>
      <c r="V32" s="960"/>
      <c r="W32" s="960"/>
      <c r="X32" s="960"/>
      <c r="Y32" s="960"/>
      <c r="Z32" s="960"/>
      <c r="AA32" s="960"/>
      <c r="AB32" s="960"/>
      <c r="AC32" s="960"/>
      <c r="AD32" s="960"/>
      <c r="AE32" s="960"/>
      <c r="AF32" s="960"/>
      <c r="AG32" s="960"/>
      <c r="AH32" s="960"/>
      <c r="AI32" s="960"/>
      <c r="AJ32" s="960"/>
      <c r="AK32" s="960"/>
      <c r="AL32" s="960"/>
      <c r="AM32" s="960"/>
      <c r="AN32" s="960"/>
      <c r="AO32" s="960"/>
      <c r="AP32" s="960"/>
      <c r="AQ32" s="960"/>
      <c r="AR32" s="960"/>
      <c r="AS32" s="960"/>
      <c r="AT32" s="960"/>
      <c r="AU32" s="960"/>
      <c r="AV32" s="960"/>
      <c r="AW32" s="960"/>
      <c r="AX32" s="960"/>
      <c r="AY32" s="960"/>
      <c r="AZ32" s="960"/>
      <c r="BA32" s="960"/>
      <c r="BB32" s="960"/>
      <c r="BC32" s="960"/>
    </row>
    <row r="33" spans="1:55" s="849" customFormat="1" ht="14.45" customHeight="1">
      <c r="A33" s="1137"/>
      <c r="B33" s="813" t="s">
        <v>1025</v>
      </c>
      <c r="C33" s="1137"/>
      <c r="D33" s="843"/>
      <c r="E33" s="1036">
        <f t="shared" si="0"/>
        <v>101999.86468069811</v>
      </c>
      <c r="F33" s="956"/>
      <c r="G33" s="956">
        <f>'31.'!AS65</f>
        <v>78862.431969731944</v>
      </c>
      <c r="H33" s="956"/>
      <c r="I33" s="956">
        <f>'31.'!AT65</f>
        <v>23137.432710966164</v>
      </c>
      <c r="J33" s="908"/>
      <c r="K33" s="50"/>
      <c r="L33" s="50"/>
      <c r="M33" s="50"/>
      <c r="N33" s="50"/>
      <c r="O33" s="50"/>
      <c r="P33" s="960"/>
      <c r="Q33" s="960"/>
      <c r="R33" s="960"/>
      <c r="S33" s="960"/>
      <c r="T33" s="960"/>
      <c r="U33" s="960"/>
      <c r="V33" s="960"/>
      <c r="W33" s="960"/>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c r="BA33" s="960"/>
      <c r="BB33" s="960"/>
      <c r="BC33" s="960"/>
    </row>
    <row r="34" spans="1:55" s="849" customFormat="1" ht="14.45" customHeight="1">
      <c r="A34" s="1137"/>
      <c r="B34" s="813" t="s">
        <v>1026</v>
      </c>
      <c r="C34" s="1137"/>
      <c r="D34" s="843"/>
      <c r="E34" s="1036">
        <f t="shared" si="0"/>
        <v>259814.26498922319</v>
      </c>
      <c r="F34" s="956"/>
      <c r="G34" s="956">
        <f>'31.'!AS66</f>
        <v>205899.53854595489</v>
      </c>
      <c r="H34" s="956"/>
      <c r="I34" s="956">
        <f>'31.'!AT66</f>
        <v>53914.726443268308</v>
      </c>
      <c r="J34" s="908"/>
      <c r="K34" s="50"/>
      <c r="L34" s="50"/>
      <c r="M34" s="50"/>
      <c r="N34" s="50"/>
      <c r="O34" s="5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c r="BA34" s="960"/>
      <c r="BB34" s="960"/>
      <c r="BC34" s="960"/>
    </row>
    <row r="35" spans="1:55" s="849" customFormat="1" ht="14.45" customHeight="1">
      <c r="A35" s="1137"/>
      <c r="B35" s="813" t="s">
        <v>1027</v>
      </c>
      <c r="C35" s="1137"/>
      <c r="D35" s="843"/>
      <c r="E35" s="1036">
        <f t="shared" si="0"/>
        <v>680251.5820302153</v>
      </c>
      <c r="F35" s="956"/>
      <c r="G35" s="956">
        <f>'31.'!AS67</f>
        <v>536753.50783800543</v>
      </c>
      <c r="H35" s="956"/>
      <c r="I35" s="956">
        <f>'31.'!AT67</f>
        <v>143498.07419220987</v>
      </c>
      <c r="J35" s="908"/>
      <c r="K35" s="50"/>
      <c r="L35" s="50"/>
      <c r="M35" s="50"/>
      <c r="N35" s="50"/>
      <c r="O35" s="5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row>
    <row r="36" spans="1:55" s="849" customFormat="1" ht="14.45" customHeight="1">
      <c r="A36" s="2641" t="s">
        <v>397</v>
      </c>
      <c r="B36" s="2641"/>
      <c r="C36" s="2641"/>
      <c r="D36" s="2"/>
      <c r="E36" s="956"/>
      <c r="F36" s="956"/>
      <c r="G36" s="956"/>
      <c r="H36" s="956"/>
      <c r="I36" s="956"/>
      <c r="J36" s="908"/>
      <c r="K36" s="908"/>
      <c r="L36" s="908"/>
      <c r="M36" s="908"/>
      <c r="N36" s="908"/>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row>
    <row r="37" spans="1:55" s="849" customFormat="1" ht="14.45" customHeight="1">
      <c r="A37" s="1137"/>
      <c r="B37" s="813" t="s">
        <v>1028</v>
      </c>
      <c r="C37" s="1137"/>
      <c r="D37" s="843"/>
      <c r="E37" s="1036">
        <f t="shared" si="0"/>
        <v>864.68478667931345</v>
      </c>
      <c r="F37" s="956"/>
      <c r="G37" s="956">
        <f>'31.'!AS68</f>
        <v>402.23129997901054</v>
      </c>
      <c r="H37" s="956"/>
      <c r="I37" s="956">
        <f>'31.'!AT68</f>
        <v>462.4534867003029</v>
      </c>
      <c r="J37" s="908"/>
      <c r="K37" s="50"/>
      <c r="L37" s="50"/>
      <c r="M37" s="50"/>
      <c r="N37" s="50"/>
      <c r="O37" s="5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row>
    <row r="38" spans="1:55" s="849" customFormat="1" ht="14.45" customHeight="1">
      <c r="A38" s="1137"/>
      <c r="B38" s="813" t="s">
        <v>1038</v>
      </c>
      <c r="C38" s="1137"/>
      <c r="D38" s="843"/>
      <c r="E38" s="1036">
        <f t="shared" si="0"/>
        <v>1781.6165669292354</v>
      </c>
      <c r="F38" s="956"/>
      <c r="G38" s="956">
        <f>'31.'!AS69</f>
        <v>1027.5037242092835</v>
      </c>
      <c r="H38" s="956"/>
      <c r="I38" s="956">
        <f>'31.'!AT69</f>
        <v>754.11284271995191</v>
      </c>
      <c r="J38" s="908"/>
      <c r="K38" s="50"/>
      <c r="L38" s="50"/>
      <c r="M38" s="50"/>
      <c r="N38" s="50"/>
      <c r="O38" s="50"/>
      <c r="P38" s="960"/>
      <c r="Q38" s="960"/>
      <c r="R38" s="960"/>
      <c r="S38" s="960"/>
      <c r="T38" s="960"/>
      <c r="U38" s="960"/>
      <c r="V38" s="960"/>
      <c r="W38" s="960"/>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c r="BB38" s="960"/>
      <c r="BC38" s="960"/>
    </row>
    <row r="39" spans="1:55" s="849" customFormat="1" ht="14.45" customHeight="1">
      <c r="A39" s="813"/>
      <c r="B39" s="813" t="s">
        <v>1039</v>
      </c>
      <c r="C39" s="813"/>
      <c r="D39" s="843"/>
      <c r="E39" s="1036">
        <f t="shared" si="0"/>
        <v>2817.7249947385944</v>
      </c>
      <c r="F39" s="956"/>
      <c r="G39" s="956">
        <f>'31.'!AS70</f>
        <v>1634.7828295509401</v>
      </c>
      <c r="H39" s="956"/>
      <c r="I39" s="956">
        <f>'31.'!AT70</f>
        <v>1182.9421651876546</v>
      </c>
      <c r="J39" s="908"/>
      <c r="K39" s="50"/>
      <c r="L39" s="50"/>
      <c r="M39" s="50"/>
      <c r="N39" s="50"/>
      <c r="O39" s="50"/>
      <c r="P39" s="960"/>
      <c r="Q39" s="960"/>
      <c r="R39" s="960"/>
      <c r="S39" s="960"/>
      <c r="T39" s="960"/>
      <c r="U39" s="960"/>
      <c r="V39" s="960"/>
      <c r="W39" s="960"/>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row>
    <row r="40" spans="1:55" s="849" customFormat="1" ht="14.45" customHeight="1">
      <c r="A40" s="813"/>
      <c r="B40" s="813" t="s">
        <v>1040</v>
      </c>
      <c r="C40" s="813"/>
      <c r="D40" s="843"/>
      <c r="E40" s="1036">
        <f t="shared" si="0"/>
        <v>5260.4611375365494</v>
      </c>
      <c r="F40" s="956"/>
      <c r="G40" s="956">
        <f>'31.'!AS71</f>
        <v>3235.1642749684602</v>
      </c>
      <c r="H40" s="956"/>
      <c r="I40" s="956">
        <f>'31.'!AT71</f>
        <v>2025.296862568089</v>
      </c>
      <c r="J40" s="908"/>
      <c r="K40" s="50"/>
      <c r="L40" s="50"/>
      <c r="M40" s="50"/>
      <c r="N40" s="50"/>
      <c r="O40" s="50"/>
      <c r="P40" s="960"/>
      <c r="Q40" s="960"/>
      <c r="R40" s="960"/>
      <c r="S40" s="960"/>
      <c r="T40" s="960"/>
      <c r="U40" s="960"/>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c r="BB40" s="960"/>
      <c r="BC40" s="960"/>
    </row>
    <row r="41" spans="1:55" s="849" customFormat="1" ht="14.45" customHeight="1">
      <c r="A41" s="813"/>
      <c r="B41" s="813" t="s">
        <v>1041</v>
      </c>
      <c r="C41" s="813"/>
      <c r="D41" s="843"/>
      <c r="E41" s="1036">
        <f t="shared" si="0"/>
        <v>11742.796191250312</v>
      </c>
      <c r="F41" s="956"/>
      <c r="G41" s="956">
        <f>'31.'!AS72</f>
        <v>7370.1867354233345</v>
      </c>
      <c r="H41" s="956"/>
      <c r="I41" s="956">
        <f>'31.'!AT72</f>
        <v>4372.6094558269788</v>
      </c>
      <c r="J41" s="908"/>
      <c r="K41" s="50"/>
      <c r="L41" s="50"/>
      <c r="M41" s="50"/>
      <c r="N41" s="50"/>
      <c r="O41" s="50"/>
      <c r="P41" s="960"/>
      <c r="Q41" s="960"/>
      <c r="R41" s="960"/>
      <c r="S41" s="960"/>
      <c r="T41" s="960"/>
      <c r="U41" s="960"/>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c r="BB41" s="960"/>
      <c r="BC41" s="960"/>
    </row>
    <row r="42" spans="1:55" s="849" customFormat="1" ht="14.45" customHeight="1">
      <c r="A42" s="813"/>
      <c r="B42" s="813" t="s">
        <v>1042</v>
      </c>
      <c r="C42" s="813"/>
      <c r="D42" s="843"/>
      <c r="E42" s="1036">
        <f t="shared" si="0"/>
        <v>28982.613278894351</v>
      </c>
      <c r="F42" s="956"/>
      <c r="G42" s="956">
        <f>'31.'!AS73</f>
        <v>21373.816300555358</v>
      </c>
      <c r="H42" s="956"/>
      <c r="I42" s="956">
        <f>'31.'!AT73</f>
        <v>7608.7969783389935</v>
      </c>
      <c r="J42" s="908"/>
      <c r="K42" s="50"/>
      <c r="L42" s="50"/>
      <c r="M42" s="50"/>
      <c r="N42" s="50"/>
      <c r="O42" s="5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row>
    <row r="43" spans="1:55" s="849" customFormat="1" ht="14.45" customHeight="1">
      <c r="A43" s="813"/>
      <c r="B43" s="813" t="s">
        <v>1043</v>
      </c>
      <c r="C43" s="813"/>
      <c r="D43" s="843"/>
      <c r="E43" s="1036">
        <f t="shared" si="0"/>
        <v>59650.520519674465</v>
      </c>
      <c r="F43" s="956"/>
      <c r="G43" s="956">
        <f>'31.'!AS74</f>
        <v>46779.867530414391</v>
      </c>
      <c r="H43" s="956"/>
      <c r="I43" s="956">
        <f>'31.'!AT74</f>
        <v>12870.652989260072</v>
      </c>
      <c r="J43" s="908"/>
      <c r="K43" s="50"/>
      <c r="L43" s="50"/>
      <c r="M43" s="50"/>
      <c r="N43" s="50"/>
      <c r="O43" s="50"/>
      <c r="P43" s="960"/>
      <c r="Q43" s="960"/>
      <c r="R43" s="960"/>
      <c r="S43" s="960"/>
      <c r="T43" s="960"/>
      <c r="U43" s="960"/>
      <c r="V43" s="960"/>
      <c r="W43" s="960"/>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c r="AU43" s="960"/>
      <c r="AV43" s="960"/>
      <c r="AW43" s="960"/>
      <c r="AX43" s="960"/>
      <c r="AY43" s="960"/>
      <c r="AZ43" s="960"/>
      <c r="BA43" s="960"/>
      <c r="BB43" s="960"/>
      <c r="BC43" s="960"/>
    </row>
    <row r="44" spans="1:55" s="849" customFormat="1" ht="14.45" customHeight="1">
      <c r="A44" s="813"/>
      <c r="B44" s="813" t="s">
        <v>1044</v>
      </c>
      <c r="C44" s="813"/>
      <c r="D44" s="843"/>
      <c r="E44" s="1036">
        <f t="shared" si="0"/>
        <v>122726.75027210274</v>
      </c>
      <c r="F44" s="956"/>
      <c r="G44" s="956">
        <f>'31.'!AS75</f>
        <v>95394.366558553578</v>
      </c>
      <c r="H44" s="956"/>
      <c r="I44" s="956">
        <f>'31.'!AT75</f>
        <v>27332.38371354917</v>
      </c>
      <c r="J44" s="908"/>
      <c r="K44" s="50"/>
      <c r="L44" s="50"/>
      <c r="M44" s="50"/>
      <c r="N44" s="50"/>
      <c r="O44" s="5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c r="BA44" s="960"/>
      <c r="BB44" s="960"/>
      <c r="BC44" s="960"/>
    </row>
    <row r="45" spans="1:55" s="849" customFormat="1" ht="14.45" customHeight="1">
      <c r="A45" s="813"/>
      <c r="B45" s="813" t="s">
        <v>1045</v>
      </c>
      <c r="C45" s="813"/>
      <c r="D45" s="843"/>
      <c r="E45" s="1036">
        <f t="shared" si="0"/>
        <v>352835.81414323649</v>
      </c>
      <c r="F45" s="956"/>
      <c r="G45" s="956">
        <f>'31.'!AS76</f>
        <v>286665.41038413683</v>
      </c>
      <c r="H45" s="956"/>
      <c r="I45" s="956">
        <f>'31.'!AT76</f>
        <v>66170.40375909966</v>
      </c>
      <c r="J45" s="908"/>
      <c r="K45" s="50"/>
      <c r="L45" s="50"/>
      <c r="M45" s="50"/>
      <c r="N45" s="50"/>
      <c r="O45" s="5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c r="BA45" s="960"/>
      <c r="BB45" s="960"/>
      <c r="BC45" s="960"/>
    </row>
    <row r="46" spans="1:55" s="849" customFormat="1" ht="14.45" customHeight="1">
      <c r="A46" s="813"/>
      <c r="B46" s="813" t="s">
        <v>1046</v>
      </c>
      <c r="C46" s="813"/>
      <c r="D46" s="843"/>
      <c r="E46" s="1036">
        <f t="shared" si="0"/>
        <v>826897.52607004158</v>
      </c>
      <c r="F46" s="956"/>
      <c r="G46" s="956">
        <f>'31.'!AS77</f>
        <v>674545.0026861442</v>
      </c>
      <c r="H46" s="956"/>
      <c r="I46" s="956">
        <f>'31.'!AT77</f>
        <v>152352.52338389732</v>
      </c>
      <c r="J46" s="908"/>
      <c r="K46" s="50"/>
      <c r="L46" s="50"/>
      <c r="M46" s="50"/>
      <c r="N46" s="50"/>
      <c r="O46" s="5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row>
    <row r="47" spans="1:55" s="849" customFormat="1" ht="14.45" customHeight="1">
      <c r="A47" s="2641" t="s">
        <v>372</v>
      </c>
      <c r="B47" s="2641"/>
      <c r="C47" s="2641"/>
      <c r="D47" s="843"/>
      <c r="E47" s="956"/>
      <c r="F47" s="956"/>
      <c r="G47" s="956"/>
      <c r="H47" s="956"/>
      <c r="I47" s="956"/>
      <c r="J47" s="908"/>
      <c r="K47" s="908"/>
      <c r="L47" s="908"/>
      <c r="M47" s="908"/>
      <c r="N47" s="908"/>
      <c r="O47" s="960"/>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row>
    <row r="48" spans="1:55" s="849" customFormat="1" ht="14.45" customHeight="1">
      <c r="A48" s="813"/>
      <c r="B48" s="813" t="s">
        <v>1028</v>
      </c>
      <c r="C48" s="813"/>
      <c r="D48" s="843"/>
      <c r="E48" s="1036">
        <f t="shared" si="0"/>
        <v>1081.1174360906712</v>
      </c>
      <c r="F48" s="956"/>
      <c r="G48" s="956">
        <f>'31.'!AS78</f>
        <v>518.94408694849176</v>
      </c>
      <c r="H48" s="956"/>
      <c r="I48" s="956">
        <f>'31.'!AT78</f>
        <v>562.17334914217952</v>
      </c>
      <c r="J48" s="908"/>
      <c r="K48" s="50"/>
      <c r="L48" s="50"/>
      <c r="M48" s="50"/>
      <c r="N48" s="50"/>
      <c r="O48" s="5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row>
    <row r="49" spans="1:55" s="849" customFormat="1" ht="14.45" customHeight="1">
      <c r="A49" s="813"/>
      <c r="B49" s="813" t="s">
        <v>1038</v>
      </c>
      <c r="C49" s="813"/>
      <c r="D49" s="843"/>
      <c r="E49" s="1036">
        <f t="shared" si="0"/>
        <v>1790.0039837888037</v>
      </c>
      <c r="F49" s="956"/>
      <c r="G49" s="956">
        <f>'31.'!AS79</f>
        <v>1033.5684539067177</v>
      </c>
      <c r="H49" s="956"/>
      <c r="I49" s="956">
        <f>'31.'!AT79</f>
        <v>756.43552988208603</v>
      </c>
      <c r="J49" s="908"/>
      <c r="K49" s="50"/>
      <c r="L49" s="50"/>
      <c r="M49" s="50"/>
      <c r="N49" s="50"/>
      <c r="O49" s="50"/>
      <c r="P49" s="960"/>
      <c r="Q49" s="960"/>
      <c r="R49" s="960"/>
      <c r="S49" s="960"/>
      <c r="T49" s="960"/>
      <c r="U49" s="960"/>
      <c r="V49" s="960"/>
      <c r="W49" s="960"/>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c r="BB49" s="960"/>
      <c r="BC49" s="960"/>
    </row>
    <row r="50" spans="1:55" s="849" customFormat="1" ht="14.45" customHeight="1">
      <c r="A50" s="813"/>
      <c r="B50" s="813" t="s">
        <v>1039</v>
      </c>
      <c r="C50" s="813"/>
      <c r="D50" s="843"/>
      <c r="E50" s="1036">
        <f t="shared" si="0"/>
        <v>2502.1630847496608</v>
      </c>
      <c r="F50" s="956"/>
      <c r="G50" s="956">
        <f>'31.'!AS80</f>
        <v>1465.2738284762534</v>
      </c>
      <c r="H50" s="956"/>
      <c r="I50" s="956">
        <f>'31.'!AT80</f>
        <v>1036.8892562734077</v>
      </c>
      <c r="J50" s="908"/>
      <c r="K50" s="50"/>
      <c r="L50" s="50"/>
      <c r="M50" s="50"/>
      <c r="N50" s="50"/>
      <c r="O50" s="50"/>
      <c r="P50" s="960"/>
      <c r="Q50" s="960"/>
      <c r="R50" s="960"/>
      <c r="S50" s="960"/>
      <c r="T50" s="960"/>
      <c r="U50" s="960"/>
      <c r="V50" s="960"/>
      <c r="W50" s="960"/>
      <c r="X50" s="960"/>
      <c r="Y50" s="960"/>
      <c r="Z50" s="960"/>
      <c r="AA50" s="960"/>
      <c r="AB50" s="960"/>
      <c r="AC50" s="960"/>
      <c r="AD50" s="960"/>
      <c r="AE50" s="960"/>
      <c r="AF50" s="960"/>
      <c r="AG50" s="960"/>
      <c r="AH50" s="960"/>
      <c r="AI50" s="960"/>
      <c r="AJ50" s="960"/>
      <c r="AK50" s="960"/>
      <c r="AL50" s="960"/>
      <c r="AM50" s="960"/>
      <c r="AN50" s="960"/>
      <c r="AO50" s="960"/>
      <c r="AP50" s="960"/>
      <c r="AQ50" s="960"/>
      <c r="AR50" s="960"/>
      <c r="AS50" s="960"/>
      <c r="AT50" s="960"/>
      <c r="AU50" s="960"/>
      <c r="AV50" s="960"/>
      <c r="AW50" s="960"/>
      <c r="AX50" s="960"/>
      <c r="AY50" s="960"/>
      <c r="AZ50" s="960"/>
      <c r="BA50" s="960"/>
      <c r="BB50" s="960"/>
      <c r="BC50" s="960"/>
    </row>
    <row r="51" spans="1:55" s="849" customFormat="1" ht="14.45" customHeight="1">
      <c r="A51" s="1137"/>
      <c r="B51" s="813" t="s">
        <v>1040</v>
      </c>
      <c r="C51" s="1137"/>
      <c r="D51" s="843"/>
      <c r="E51" s="1036">
        <f t="shared" si="0"/>
        <v>4810.1556782394382</v>
      </c>
      <c r="F51" s="956"/>
      <c r="G51" s="956">
        <f>'31.'!AS81</f>
        <v>2899.3025392226805</v>
      </c>
      <c r="H51" s="956"/>
      <c r="I51" s="956">
        <f>'31.'!AT81</f>
        <v>1910.8531390167575</v>
      </c>
      <c r="J51" s="908"/>
      <c r="K51" s="50"/>
      <c r="L51" s="50"/>
      <c r="M51" s="50"/>
      <c r="N51" s="50"/>
      <c r="O51" s="50"/>
      <c r="P51" s="960"/>
      <c r="Q51" s="960"/>
      <c r="R51" s="960"/>
      <c r="S51" s="960"/>
      <c r="T51" s="960"/>
      <c r="U51" s="960"/>
      <c r="V51" s="960"/>
      <c r="W51" s="960"/>
      <c r="X51" s="960"/>
      <c r="Y51" s="960"/>
      <c r="Z51" s="960"/>
      <c r="AA51" s="960"/>
      <c r="AB51" s="960"/>
      <c r="AC51" s="960"/>
      <c r="AD51" s="960"/>
      <c r="AE51" s="960"/>
      <c r="AF51" s="960"/>
      <c r="AG51" s="960"/>
      <c r="AH51" s="960"/>
      <c r="AI51" s="960"/>
      <c r="AJ51" s="960"/>
      <c r="AK51" s="960"/>
      <c r="AL51" s="960"/>
      <c r="AM51" s="960"/>
      <c r="AN51" s="960"/>
      <c r="AO51" s="960"/>
      <c r="AP51" s="960"/>
      <c r="AQ51" s="960"/>
      <c r="AR51" s="960"/>
      <c r="AS51" s="960"/>
      <c r="AT51" s="960"/>
      <c r="AU51" s="960"/>
      <c r="AV51" s="960"/>
      <c r="AW51" s="960"/>
      <c r="AX51" s="960"/>
      <c r="AY51" s="960"/>
      <c r="AZ51" s="960"/>
      <c r="BA51" s="960"/>
      <c r="BB51" s="960"/>
      <c r="BC51" s="960"/>
    </row>
    <row r="52" spans="1:55" s="849" customFormat="1" ht="14.45" customHeight="1">
      <c r="A52" s="1137"/>
      <c r="B52" s="813" t="s">
        <v>1041</v>
      </c>
      <c r="C52" s="1137"/>
      <c r="D52" s="843"/>
      <c r="E52" s="1036">
        <f t="shared" si="0"/>
        <v>11299.492268032725</v>
      </c>
      <c r="F52" s="956"/>
      <c r="G52" s="956">
        <f>'31.'!AS82</f>
        <v>7131.8970477653147</v>
      </c>
      <c r="H52" s="956"/>
      <c r="I52" s="956">
        <f>'31.'!AT82</f>
        <v>4167.5952202674098</v>
      </c>
      <c r="J52" s="908"/>
      <c r="K52" s="50"/>
      <c r="L52" s="50"/>
      <c r="M52" s="50"/>
      <c r="N52" s="50"/>
      <c r="O52" s="5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row>
    <row r="53" spans="1:55" s="849" customFormat="1" ht="14.45" customHeight="1">
      <c r="A53" s="1137"/>
      <c r="B53" s="813" t="s">
        <v>1042</v>
      </c>
      <c r="C53" s="1137"/>
      <c r="D53" s="843"/>
      <c r="E53" s="1036">
        <f t="shared" si="0"/>
        <v>27219.105558249346</v>
      </c>
      <c r="F53" s="956"/>
      <c r="G53" s="956">
        <f>'31.'!AS83</f>
        <v>19884.590325975063</v>
      </c>
      <c r="H53" s="956"/>
      <c r="I53" s="956">
        <f>'31.'!AT83</f>
        <v>7334.5152322742824</v>
      </c>
      <c r="J53" s="908"/>
      <c r="K53" s="50"/>
      <c r="L53" s="50"/>
      <c r="M53" s="50"/>
      <c r="N53" s="50"/>
      <c r="O53" s="5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row>
    <row r="54" spans="1:55" s="849" customFormat="1" ht="14.45" customHeight="1">
      <c r="A54" s="1137"/>
      <c r="B54" s="813" t="s">
        <v>1043</v>
      </c>
      <c r="C54" s="1137"/>
      <c r="D54" s="843"/>
      <c r="E54" s="1036">
        <f t="shared" si="0"/>
        <v>52121.213586197773</v>
      </c>
      <c r="F54" s="956"/>
      <c r="G54" s="956">
        <f>'31.'!AS84</f>
        <v>39024.927990508928</v>
      </c>
      <c r="H54" s="956"/>
      <c r="I54" s="956">
        <f>'31.'!AT84</f>
        <v>13096.285595688845</v>
      </c>
      <c r="J54" s="908"/>
      <c r="K54" s="50"/>
      <c r="L54" s="50"/>
      <c r="M54" s="50"/>
      <c r="N54" s="50"/>
      <c r="O54" s="50"/>
      <c r="P54" s="960"/>
      <c r="Q54" s="960"/>
      <c r="R54" s="960"/>
      <c r="S54" s="960"/>
      <c r="T54" s="960"/>
      <c r="U54" s="960"/>
      <c r="V54" s="960"/>
      <c r="W54" s="960"/>
      <c r="X54" s="960"/>
      <c r="Y54" s="960"/>
      <c r="Z54" s="960"/>
      <c r="AA54" s="960"/>
      <c r="AB54" s="960"/>
      <c r="AC54" s="960"/>
      <c r="AD54" s="960"/>
      <c r="AE54" s="960"/>
      <c r="AF54" s="960"/>
      <c r="AG54" s="960"/>
      <c r="AH54" s="960"/>
      <c r="AI54" s="960"/>
      <c r="AJ54" s="960"/>
      <c r="AK54" s="960"/>
      <c r="AL54" s="960"/>
      <c r="AM54" s="960"/>
      <c r="AN54" s="960"/>
      <c r="AO54" s="960"/>
      <c r="AP54" s="960"/>
      <c r="AQ54" s="960"/>
      <c r="AR54" s="960"/>
      <c r="AS54" s="960"/>
      <c r="AT54" s="960"/>
      <c r="AU54" s="960"/>
      <c r="AV54" s="960"/>
      <c r="AW54" s="960"/>
      <c r="AX54" s="960"/>
      <c r="AY54" s="960"/>
      <c r="AZ54" s="960"/>
      <c r="BA54" s="960"/>
      <c r="BB54" s="960"/>
      <c r="BC54" s="960"/>
    </row>
    <row r="55" spans="1:55" s="849" customFormat="1" ht="14.45" customHeight="1">
      <c r="A55" s="1137"/>
      <c r="B55" s="813" t="s">
        <v>1044</v>
      </c>
      <c r="C55" s="1137"/>
      <c r="D55" s="843"/>
      <c r="E55" s="1036">
        <f t="shared" si="0"/>
        <v>114346.14774807853</v>
      </c>
      <c r="F55" s="956"/>
      <c r="G55" s="956">
        <f>'31.'!AS85</f>
        <v>89437.769165773221</v>
      </c>
      <c r="H55" s="956"/>
      <c r="I55" s="956">
        <f>'31.'!AT85</f>
        <v>24908.378582305308</v>
      </c>
      <c r="J55" s="908"/>
      <c r="K55" s="50"/>
      <c r="L55" s="50"/>
      <c r="M55" s="50"/>
      <c r="N55" s="50"/>
      <c r="O55" s="50"/>
      <c r="P55" s="960"/>
      <c r="Q55" s="960"/>
      <c r="R55" s="960"/>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row>
    <row r="56" spans="1:55" s="849" customFormat="1" ht="14.45" customHeight="1">
      <c r="A56" s="1137"/>
      <c r="B56" s="813" t="s">
        <v>1045</v>
      </c>
      <c r="C56" s="1137"/>
      <c r="D56" s="843"/>
      <c r="E56" s="1036">
        <f t="shared" si="0"/>
        <v>303950.59487745562</v>
      </c>
      <c r="F56" s="956"/>
      <c r="G56" s="956">
        <f>'31.'!AS86</f>
        <v>239246.23286596715</v>
      </c>
      <c r="H56" s="956"/>
      <c r="I56" s="956">
        <f>'31.'!AT86</f>
        <v>64704.362011488469</v>
      </c>
      <c r="J56" s="908"/>
      <c r="K56" s="50"/>
      <c r="L56" s="50"/>
      <c r="M56" s="50"/>
      <c r="N56" s="50"/>
      <c r="O56" s="50"/>
      <c r="P56" s="960"/>
      <c r="Q56" s="960"/>
      <c r="R56" s="960"/>
      <c r="S56" s="960"/>
      <c r="T56" s="960"/>
      <c r="U56" s="960"/>
      <c r="V56" s="960"/>
      <c r="W56" s="960"/>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row>
    <row r="57" spans="1:55" s="849" customFormat="1" ht="14.45" customHeight="1">
      <c r="A57" s="1137"/>
      <c r="B57" s="813" t="s">
        <v>1046</v>
      </c>
      <c r="C57" s="1137"/>
      <c r="D57" s="843"/>
      <c r="E57" s="1036">
        <f t="shared" si="0"/>
        <v>806699.51637486671</v>
      </c>
      <c r="F57" s="956"/>
      <c r="G57" s="956">
        <f>'31.'!AS87</f>
        <v>688099.79459126934</v>
      </c>
      <c r="H57" s="956"/>
      <c r="I57" s="956">
        <f>'31.'!AT87</f>
        <v>118599.72178359739</v>
      </c>
      <c r="J57" s="908"/>
      <c r="K57" s="50"/>
      <c r="L57" s="50"/>
      <c r="M57" s="50"/>
      <c r="N57" s="50"/>
      <c r="O57" s="50"/>
      <c r="P57" s="960"/>
      <c r="Q57" s="960"/>
      <c r="R57" s="960"/>
      <c r="S57" s="960"/>
      <c r="T57" s="960"/>
      <c r="U57" s="960"/>
      <c r="V57" s="960"/>
      <c r="W57" s="960"/>
      <c r="X57" s="960"/>
      <c r="Y57" s="960"/>
      <c r="Z57" s="960"/>
      <c r="AA57" s="960"/>
      <c r="AB57" s="960"/>
      <c r="AC57" s="960"/>
      <c r="AD57" s="960"/>
      <c r="AE57" s="960"/>
      <c r="AF57" s="960"/>
      <c r="AG57" s="960"/>
      <c r="AH57" s="960"/>
      <c r="AI57" s="960"/>
      <c r="AJ57" s="960"/>
      <c r="AK57" s="960"/>
      <c r="AL57" s="960"/>
      <c r="AM57" s="960"/>
      <c r="AN57" s="960"/>
      <c r="AO57" s="960"/>
      <c r="AP57" s="960"/>
      <c r="AQ57" s="960"/>
      <c r="AR57" s="960"/>
      <c r="AS57" s="960"/>
      <c r="AT57" s="960"/>
      <c r="AU57" s="960"/>
      <c r="AV57" s="960"/>
      <c r="AW57" s="960"/>
      <c r="AX57" s="960"/>
      <c r="AY57" s="960"/>
      <c r="AZ57" s="960"/>
      <c r="BA57" s="960"/>
      <c r="BB57" s="960"/>
      <c r="BC57" s="960"/>
    </row>
    <row r="58" spans="1:55" s="849" customFormat="1" ht="14.45" customHeight="1">
      <c r="A58" s="2641" t="s">
        <v>373</v>
      </c>
      <c r="B58" s="2641"/>
      <c r="C58" s="2641"/>
      <c r="D58" s="2"/>
      <c r="E58" s="956"/>
      <c r="F58" s="956"/>
      <c r="G58" s="956"/>
      <c r="H58" s="956"/>
      <c r="I58" s="956"/>
      <c r="J58" s="908"/>
      <c r="K58" s="908"/>
      <c r="L58" s="908"/>
      <c r="M58" s="908"/>
      <c r="N58" s="908"/>
      <c r="O58" s="960"/>
      <c r="P58" s="960"/>
      <c r="Q58" s="960"/>
      <c r="R58" s="960"/>
      <c r="S58" s="960"/>
      <c r="T58" s="960"/>
      <c r="U58" s="960"/>
      <c r="V58" s="960"/>
      <c r="W58" s="960"/>
      <c r="X58" s="960"/>
      <c r="Y58" s="960"/>
      <c r="Z58" s="960"/>
      <c r="AA58" s="960"/>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c r="BA58" s="960"/>
      <c r="BB58" s="960"/>
      <c r="BC58" s="960"/>
    </row>
    <row r="59" spans="1:55" s="849" customFormat="1" ht="14.45" customHeight="1">
      <c r="A59" s="6"/>
      <c r="B59" s="813" t="s">
        <v>1028</v>
      </c>
      <c r="C59" s="6"/>
      <c r="D59" s="845"/>
      <c r="E59" s="1036">
        <f t="shared" si="0"/>
        <v>843.88716741420592</v>
      </c>
      <c r="F59" s="956"/>
      <c r="G59" s="963">
        <f>'31.'!AS88</f>
        <v>519.00017992920993</v>
      </c>
      <c r="H59" s="956"/>
      <c r="I59" s="963">
        <f>'31.'!AT88</f>
        <v>324.88698748499598</v>
      </c>
      <c r="J59" s="908"/>
      <c r="K59" s="50"/>
      <c r="L59" s="50"/>
      <c r="M59" s="50"/>
      <c r="N59" s="50"/>
      <c r="O59" s="50"/>
      <c r="P59" s="960"/>
      <c r="Q59" s="960"/>
      <c r="R59" s="960"/>
      <c r="S59" s="960"/>
      <c r="T59" s="960"/>
      <c r="U59" s="960"/>
      <c r="V59" s="960"/>
      <c r="W59" s="960"/>
      <c r="X59" s="960"/>
      <c r="Y59" s="960"/>
      <c r="Z59" s="960"/>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row>
    <row r="60" spans="1:55" s="849" customFormat="1" ht="14.45" customHeight="1">
      <c r="A60" s="6"/>
      <c r="B60" s="813" t="s">
        <v>1038</v>
      </c>
      <c r="C60" s="6"/>
      <c r="D60" s="2"/>
      <c r="E60" s="1036">
        <f t="shared" si="0"/>
        <v>1293.1156268562388</v>
      </c>
      <c r="F60" s="956"/>
      <c r="G60" s="963">
        <f>'31.'!AS89</f>
        <v>770.61426113689333</v>
      </c>
      <c r="H60" s="956"/>
      <c r="I60" s="963">
        <f>'31.'!AT89</f>
        <v>522.50136571934547</v>
      </c>
      <c r="J60" s="908"/>
      <c r="K60" s="50"/>
      <c r="L60" s="50"/>
      <c r="M60" s="50"/>
      <c r="N60" s="50"/>
      <c r="O60" s="50"/>
    </row>
    <row r="61" spans="1:55" s="849" customFormat="1" ht="14.45" customHeight="1">
      <c r="A61" s="1137"/>
      <c r="B61" s="813" t="s">
        <v>1039</v>
      </c>
      <c r="C61" s="1137"/>
      <c r="D61" s="843"/>
      <c r="E61" s="1036">
        <f t="shared" si="0"/>
        <v>1912.2913444916333</v>
      </c>
      <c r="F61" s="956"/>
      <c r="G61" s="963">
        <f>'31.'!AS90</f>
        <v>1098.9911825030147</v>
      </c>
      <c r="H61" s="956"/>
      <c r="I61" s="963">
        <f>'31.'!AT90</f>
        <v>813.30016198861858</v>
      </c>
      <c r="J61" s="908"/>
      <c r="K61" s="50"/>
      <c r="L61" s="50"/>
      <c r="M61" s="50"/>
      <c r="N61" s="50"/>
      <c r="O61" s="50"/>
      <c r="P61" s="960"/>
      <c r="Q61" s="960"/>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row>
    <row r="62" spans="1:55" s="849" customFormat="1" ht="14.45" customHeight="1">
      <c r="A62" s="1137"/>
      <c r="B62" s="813" t="s">
        <v>1040</v>
      </c>
      <c r="C62" s="1137"/>
      <c r="D62" s="843"/>
      <c r="E62" s="1036">
        <f t="shared" si="0"/>
        <v>4249.9302339329852</v>
      </c>
      <c r="F62" s="956"/>
      <c r="G62" s="963">
        <f>'31.'!AS91</f>
        <v>2750.435275115487</v>
      </c>
      <c r="H62" s="956"/>
      <c r="I62" s="963">
        <f>'31.'!AT91</f>
        <v>1499.4949588174984</v>
      </c>
      <c r="J62" s="908"/>
      <c r="K62" s="50"/>
      <c r="L62" s="50"/>
      <c r="M62" s="50"/>
      <c r="N62" s="50"/>
      <c r="O62" s="50"/>
      <c r="P62" s="960"/>
      <c r="Q62" s="960"/>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row>
    <row r="63" spans="1:55" s="849" customFormat="1" ht="14.45" customHeight="1">
      <c r="A63" s="1137"/>
      <c r="B63" s="813" t="s">
        <v>1041</v>
      </c>
      <c r="C63" s="1137"/>
      <c r="D63" s="843"/>
      <c r="E63" s="1036">
        <f t="shared" si="0"/>
        <v>6905.0536686037303</v>
      </c>
      <c r="F63" s="956"/>
      <c r="G63" s="963">
        <f>'31.'!AS92</f>
        <v>3854.2541403849382</v>
      </c>
      <c r="H63" s="956"/>
      <c r="I63" s="963">
        <f>'31.'!AT92</f>
        <v>3050.7995282187926</v>
      </c>
      <c r="J63" s="908"/>
      <c r="K63" s="50"/>
      <c r="L63" s="50"/>
      <c r="M63" s="50"/>
      <c r="N63" s="50"/>
      <c r="O63" s="50"/>
      <c r="P63" s="960"/>
      <c r="Q63" s="960"/>
      <c r="R63" s="960"/>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row>
    <row r="64" spans="1:55" s="849" customFormat="1" ht="14.45" customHeight="1">
      <c r="A64" s="1137"/>
      <c r="B64" s="813" t="s">
        <v>1042</v>
      </c>
      <c r="C64" s="1137"/>
      <c r="D64" s="843"/>
      <c r="E64" s="1036">
        <f t="shared" si="0"/>
        <v>12889.042249290214</v>
      </c>
      <c r="F64" s="956"/>
      <c r="G64" s="963">
        <f>'31.'!AS93</f>
        <v>8834.9057950268452</v>
      </c>
      <c r="H64" s="956"/>
      <c r="I64" s="963">
        <f>'31.'!AT93</f>
        <v>4054.1364542633701</v>
      </c>
      <c r="J64" s="908"/>
      <c r="K64" s="50"/>
      <c r="L64" s="50"/>
      <c r="M64" s="50"/>
      <c r="N64" s="50"/>
      <c r="O64" s="50"/>
      <c r="P64" s="960"/>
      <c r="Q64" s="960"/>
      <c r="R64" s="960"/>
      <c r="S64" s="960"/>
      <c r="T64" s="960"/>
      <c r="U64" s="960"/>
      <c r="V64" s="960"/>
      <c r="W64" s="960"/>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row>
    <row r="65" spans="1:55" s="849" customFormat="1" ht="14.45" customHeight="1">
      <c r="A65" s="1137"/>
      <c r="B65" s="813" t="s">
        <v>1043</v>
      </c>
      <c r="C65" s="1137"/>
      <c r="D65" s="843"/>
      <c r="E65" s="1036">
        <f t="shared" si="0"/>
        <v>22099.761869083213</v>
      </c>
      <c r="F65" s="956"/>
      <c r="G65" s="963">
        <f>'31.'!AS94</f>
        <v>15683.75465410532</v>
      </c>
      <c r="H65" s="956"/>
      <c r="I65" s="963">
        <f>'31.'!AT94</f>
        <v>6416.0072149778944</v>
      </c>
      <c r="J65" s="908"/>
      <c r="K65" s="50"/>
      <c r="L65" s="50"/>
      <c r="M65" s="50"/>
      <c r="N65" s="50"/>
      <c r="O65" s="50"/>
      <c r="P65" s="960"/>
      <c r="Q65" s="960"/>
      <c r="R65" s="960"/>
      <c r="S65" s="960"/>
      <c r="T65" s="960"/>
      <c r="U65" s="960"/>
      <c r="V65" s="960"/>
      <c r="W65" s="960"/>
      <c r="X65" s="960"/>
      <c r="Y65" s="960"/>
      <c r="Z65" s="960"/>
      <c r="AA65" s="960"/>
      <c r="AB65" s="960"/>
      <c r="AC65" s="960"/>
      <c r="AD65" s="960"/>
      <c r="AE65" s="960"/>
      <c r="AF65" s="960"/>
      <c r="AG65" s="960"/>
      <c r="AH65" s="960"/>
      <c r="AI65" s="960"/>
      <c r="AJ65" s="960"/>
      <c r="AK65" s="960"/>
      <c r="AL65" s="960"/>
      <c r="AM65" s="960"/>
      <c r="AN65" s="960"/>
      <c r="AO65" s="960"/>
      <c r="AP65" s="960"/>
      <c r="AQ65" s="960"/>
      <c r="AR65" s="960"/>
      <c r="AS65" s="960"/>
      <c r="AT65" s="960"/>
      <c r="AU65" s="960"/>
      <c r="AV65" s="960"/>
      <c r="AW65" s="960"/>
      <c r="AX65" s="960"/>
      <c r="AY65" s="960"/>
      <c r="AZ65" s="960"/>
      <c r="BA65" s="960"/>
      <c r="BB65" s="960"/>
      <c r="BC65" s="960"/>
    </row>
    <row r="66" spans="1:55" s="849" customFormat="1" ht="14.45" customHeight="1">
      <c r="A66" s="1137"/>
      <c r="B66" s="813" t="s">
        <v>1044</v>
      </c>
      <c r="C66" s="1137"/>
      <c r="D66" s="843"/>
      <c r="E66" s="1036">
        <f t="shared" si="0"/>
        <v>39070.004214647022</v>
      </c>
      <c r="F66" s="956"/>
      <c r="G66" s="963">
        <f>'31.'!AS95</f>
        <v>29444.79607095246</v>
      </c>
      <c r="H66" s="956"/>
      <c r="I66" s="963">
        <f>'31.'!AT95</f>
        <v>9625.2081436945628</v>
      </c>
      <c r="J66" s="908"/>
      <c r="K66" s="50"/>
      <c r="L66" s="50"/>
      <c r="M66" s="50"/>
      <c r="N66" s="50"/>
      <c r="O66" s="50"/>
      <c r="P66" s="960"/>
      <c r="Q66" s="960"/>
      <c r="R66" s="960"/>
      <c r="S66" s="960"/>
      <c r="T66" s="960"/>
      <c r="U66" s="960"/>
      <c r="V66" s="960"/>
      <c r="W66" s="960"/>
      <c r="X66" s="960"/>
      <c r="Y66" s="960"/>
      <c r="Z66" s="960"/>
      <c r="AA66" s="960"/>
      <c r="AB66" s="960"/>
      <c r="AC66" s="960"/>
      <c r="AD66" s="960"/>
      <c r="AE66" s="960"/>
      <c r="AF66" s="960"/>
      <c r="AG66" s="960"/>
      <c r="AH66" s="960"/>
      <c r="AI66" s="960"/>
      <c r="AJ66" s="960"/>
      <c r="AK66" s="960"/>
      <c r="AL66" s="960"/>
      <c r="AM66" s="960"/>
      <c r="AN66" s="960"/>
      <c r="AO66" s="960"/>
      <c r="AP66" s="960"/>
      <c r="AQ66" s="960"/>
      <c r="AR66" s="960"/>
      <c r="AS66" s="960"/>
      <c r="AT66" s="960"/>
      <c r="AU66" s="960"/>
      <c r="AV66" s="960"/>
      <c r="AW66" s="960"/>
      <c r="AX66" s="960"/>
      <c r="AY66" s="960"/>
      <c r="AZ66" s="960"/>
      <c r="BA66" s="960"/>
      <c r="BB66" s="960"/>
      <c r="BC66" s="960"/>
    </row>
    <row r="67" spans="1:55" s="849" customFormat="1" ht="14.45" customHeight="1">
      <c r="A67" s="1137"/>
      <c r="B67" s="813" t="s">
        <v>1045</v>
      </c>
      <c r="C67" s="1137"/>
      <c r="D67" s="843"/>
      <c r="E67" s="1036">
        <f t="shared" si="0"/>
        <v>92422.387286419675</v>
      </c>
      <c r="F67" s="956"/>
      <c r="G67" s="963">
        <f>'31.'!AS96</f>
        <v>73175.220559670648</v>
      </c>
      <c r="H67" s="956"/>
      <c r="I67" s="963">
        <f>'31.'!AT96</f>
        <v>19247.166726749027</v>
      </c>
      <c r="J67" s="908"/>
      <c r="K67" s="50"/>
      <c r="L67" s="50"/>
      <c r="M67" s="50"/>
      <c r="N67" s="50"/>
      <c r="O67" s="50"/>
      <c r="P67" s="960"/>
      <c r="Q67" s="960"/>
      <c r="R67" s="960"/>
      <c r="S67" s="960"/>
      <c r="T67" s="960"/>
      <c r="U67" s="960"/>
      <c r="V67" s="960"/>
      <c r="W67" s="960"/>
      <c r="X67" s="960"/>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c r="BA67" s="960"/>
      <c r="BB67" s="960"/>
      <c r="BC67" s="960"/>
    </row>
    <row r="68" spans="1:55" s="844" customFormat="1" ht="14.45" customHeight="1" thickBot="1">
      <c r="A68" s="1138"/>
      <c r="B68" s="1126" t="s">
        <v>1046</v>
      </c>
      <c r="C68" s="1138"/>
      <c r="D68" s="847"/>
      <c r="E68" s="1037">
        <f t="shared" si="0"/>
        <v>342410.7999098202</v>
      </c>
      <c r="F68" s="967"/>
      <c r="G68" s="967">
        <f>'31.'!AS97</f>
        <v>270257.75758190051</v>
      </c>
      <c r="H68" s="967"/>
      <c r="I68" s="967">
        <f>'31.'!AT97</f>
        <v>72153.042327919655</v>
      </c>
      <c r="J68" s="925"/>
      <c r="K68" s="50"/>
      <c r="L68" s="50"/>
      <c r="M68" s="50"/>
      <c r="N68" s="50"/>
      <c r="O68" s="5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c r="AU68" s="970"/>
      <c r="AV68" s="970"/>
      <c r="AW68" s="970"/>
      <c r="AX68" s="970"/>
      <c r="AY68" s="970"/>
      <c r="AZ68" s="970"/>
      <c r="BA68" s="970"/>
      <c r="BB68" s="970"/>
      <c r="BC68" s="970"/>
    </row>
    <row r="69" spans="1:55" s="807" customFormat="1" ht="34.15" customHeight="1">
      <c r="A69" s="2811" t="s">
        <v>2516</v>
      </c>
      <c r="B69" s="2811"/>
      <c r="C69" s="2811"/>
      <c r="D69" s="2811"/>
      <c r="E69" s="2811"/>
      <c r="F69" s="2811"/>
      <c r="G69" s="2811"/>
      <c r="H69" s="2811"/>
      <c r="I69" s="2811"/>
      <c r="J69" s="2811"/>
    </row>
    <row r="70" spans="1:55" ht="15">
      <c r="A70" s="975"/>
      <c r="B70" s="975"/>
      <c r="C70" s="975"/>
      <c r="D70" s="998"/>
    </row>
    <row r="71" spans="1:55" ht="15">
      <c r="A71" s="975"/>
      <c r="B71" s="975"/>
      <c r="C71" s="975"/>
      <c r="D71" s="998"/>
    </row>
    <row r="72" spans="1:55" ht="15">
      <c r="A72" s="975"/>
      <c r="B72" s="975"/>
      <c r="C72" s="975"/>
      <c r="D72" s="998"/>
    </row>
    <row r="73" spans="1:55" ht="15">
      <c r="A73" s="975"/>
      <c r="B73" s="975"/>
      <c r="C73" s="975"/>
      <c r="D73" s="998"/>
    </row>
    <row r="74" spans="1:55" ht="15">
      <c r="A74" s="975"/>
      <c r="B74" s="975"/>
      <c r="C74" s="975"/>
      <c r="D74" s="998"/>
    </row>
    <row r="75" spans="1:55" ht="15">
      <c r="A75" s="975"/>
      <c r="B75" s="975"/>
      <c r="C75" s="975"/>
      <c r="D75" s="998"/>
    </row>
    <row r="76" spans="1:55" ht="15">
      <c r="A76" s="975"/>
      <c r="B76" s="975"/>
      <c r="C76" s="975"/>
      <c r="D76" s="998"/>
    </row>
    <row r="77" spans="1:55" ht="15">
      <c r="A77" s="975"/>
      <c r="B77" s="975"/>
      <c r="C77" s="975"/>
      <c r="D77" s="998"/>
    </row>
    <row r="78" spans="1:55" ht="15">
      <c r="A78" s="975"/>
      <c r="B78" s="975"/>
      <c r="C78" s="975"/>
      <c r="D78" s="998"/>
    </row>
    <row r="79" spans="1:55" ht="15">
      <c r="A79" s="975"/>
      <c r="B79" s="975"/>
      <c r="C79" s="975"/>
      <c r="D79" s="998"/>
    </row>
    <row r="80" spans="1:55" ht="15">
      <c r="A80" s="975"/>
      <c r="B80" s="975"/>
      <c r="C80" s="975"/>
      <c r="D80" s="998"/>
    </row>
    <row r="81" spans="1:4" ht="15">
      <c r="A81" s="975"/>
      <c r="B81" s="975"/>
      <c r="C81" s="975"/>
      <c r="D81" s="998"/>
    </row>
    <row r="82" spans="1:4" ht="15">
      <c r="A82" s="975"/>
      <c r="B82" s="975"/>
      <c r="C82" s="975"/>
      <c r="D82" s="998"/>
    </row>
    <row r="83" spans="1:4" ht="15">
      <c r="A83" s="975"/>
      <c r="B83" s="975"/>
      <c r="C83" s="975"/>
      <c r="D83" s="998"/>
    </row>
    <row r="84" spans="1:4" ht="15">
      <c r="A84" s="975"/>
      <c r="B84" s="975"/>
      <c r="C84" s="975"/>
      <c r="D84" s="998"/>
    </row>
    <row r="85" spans="1:4" ht="15">
      <c r="A85" s="975"/>
      <c r="B85" s="975"/>
      <c r="C85" s="975"/>
      <c r="D85" s="998"/>
    </row>
    <row r="86" spans="1:4" ht="15">
      <c r="A86" s="975"/>
      <c r="B86" s="975"/>
      <c r="C86" s="975"/>
      <c r="D86" s="998"/>
    </row>
    <row r="87" spans="1:4" ht="15">
      <c r="A87" s="975"/>
      <c r="B87" s="975"/>
      <c r="C87" s="975"/>
      <c r="D87" s="998"/>
    </row>
    <row r="88" spans="1:4" ht="15">
      <c r="A88" s="975"/>
      <c r="B88" s="975"/>
      <c r="C88" s="975"/>
      <c r="D88" s="998"/>
    </row>
  </sheetData>
  <mergeCells count="32">
    <mergeCell ref="A21:C21"/>
    <mergeCell ref="A29:C29"/>
    <mergeCell ref="A36:C36"/>
    <mergeCell ref="A47:C47"/>
    <mergeCell ref="A22:D22"/>
    <mergeCell ref="A23:D23"/>
    <mergeCell ref="A24:D24"/>
    <mergeCell ref="A25:D25"/>
    <mergeCell ref="A26:D26"/>
    <mergeCell ref="A27:D27"/>
    <mergeCell ref="A28:D28"/>
    <mergeCell ref="A16:C16"/>
    <mergeCell ref="A17:C17"/>
    <mergeCell ref="A18:C18"/>
    <mergeCell ref="A19:C19"/>
    <mergeCell ref="A20:C20"/>
    <mergeCell ref="A69:J69"/>
    <mergeCell ref="A13:C13"/>
    <mergeCell ref="A3:C5"/>
    <mergeCell ref="E3:F5"/>
    <mergeCell ref="G3:H5"/>
    <mergeCell ref="I3:J5"/>
    <mergeCell ref="A6:C6"/>
    <mergeCell ref="A7:C7"/>
    <mergeCell ref="A8:C8"/>
    <mergeCell ref="A9:C9"/>
    <mergeCell ref="A10:C10"/>
    <mergeCell ref="A11:C11"/>
    <mergeCell ref="A12:C12"/>
    <mergeCell ref="A58:C58"/>
    <mergeCell ref="A14:C14"/>
    <mergeCell ref="A15:C15"/>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90"/>
  <sheetViews>
    <sheetView view="pageBreakPreview" zoomScaleNormal="50" zoomScaleSheetLayoutView="100" workbookViewId="0">
      <selection activeCell="F20" sqref="F2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6" width="21.28515625" style="849" customWidth="1"/>
    <col min="7" max="7" width="20" style="849" customWidth="1"/>
    <col min="8" max="8" width="20.28515625" style="844" customWidth="1"/>
    <col min="9" max="9" width="9.140625" style="844"/>
    <col min="10" max="10" width="9.140625" style="849"/>
    <col min="11" max="11" width="19.140625" style="849" bestFit="1" customWidth="1"/>
    <col min="12" max="16384" width="9.140625" style="849"/>
  </cols>
  <sheetData>
    <row r="1" spans="1:16" s="1314" customFormat="1" ht="35.1" customHeight="1">
      <c r="A1" s="1319" t="s">
        <v>1516</v>
      </c>
      <c r="B1" s="1320"/>
      <c r="C1" s="1320"/>
      <c r="D1" s="1320"/>
      <c r="E1" s="1320"/>
      <c r="F1" s="1320"/>
      <c r="G1" s="1320"/>
      <c r="H1" s="2342"/>
      <c r="I1" s="1321"/>
    </row>
    <row r="2" spans="1:16" ht="15" customHeight="1" thickBot="1">
      <c r="A2" s="849"/>
      <c r="B2" s="394"/>
      <c r="C2" s="394"/>
      <c r="D2" s="395"/>
      <c r="E2" s="1004"/>
      <c r="F2" s="1004"/>
      <c r="G2" s="1004"/>
      <c r="H2" s="443" t="s">
        <v>36</v>
      </c>
    </row>
    <row r="3" spans="1:16" ht="48" customHeight="1">
      <c r="A3" s="3146" t="s">
        <v>10</v>
      </c>
      <c r="B3" s="3146"/>
      <c r="C3" s="3146"/>
      <c r="D3" s="471"/>
      <c r="E3" s="458" t="s">
        <v>37</v>
      </c>
      <c r="F3" s="458" t="s">
        <v>116</v>
      </c>
      <c r="G3" s="459" t="s">
        <v>117</v>
      </c>
      <c r="H3" s="459" t="s">
        <v>38</v>
      </c>
      <c r="I3" s="1033"/>
      <c r="J3" s="1029"/>
      <c r="P3" s="460"/>
    </row>
    <row r="4" spans="1:16" s="365" customFormat="1" ht="21.75" hidden="1" customHeight="1">
      <c r="A4" s="3103" t="s">
        <v>1118</v>
      </c>
      <c r="B4" s="3103"/>
      <c r="C4" s="3103"/>
      <c r="D4" s="2"/>
      <c r="E4" s="462">
        <v>1.9602959225249994</v>
      </c>
      <c r="F4" s="462">
        <v>0.77001926666893483</v>
      </c>
      <c r="G4" s="462">
        <v>1.237130923461875</v>
      </c>
      <c r="H4" s="472" t="s">
        <v>4</v>
      </c>
      <c r="I4" s="473"/>
      <c r="J4" s="464"/>
    </row>
    <row r="5" spans="1:16" ht="18" hidden="1" customHeight="1">
      <c r="A5" s="3103" t="s">
        <v>1119</v>
      </c>
      <c r="B5" s="3103"/>
      <c r="C5" s="3103"/>
      <c r="D5" s="843"/>
      <c r="E5" s="284" t="s">
        <v>295</v>
      </c>
      <c r="F5" s="284" t="s">
        <v>295</v>
      </c>
      <c r="G5" s="284" t="s">
        <v>295</v>
      </c>
      <c r="H5" s="606" t="s">
        <v>295</v>
      </c>
      <c r="I5" s="1033"/>
      <c r="J5" s="1029"/>
    </row>
    <row r="6" spans="1:16" s="365" customFormat="1" ht="18" hidden="1" customHeight="1">
      <c r="A6" s="3103" t="s">
        <v>1120</v>
      </c>
      <c r="B6" s="3103"/>
      <c r="C6" s="3103"/>
      <c r="D6" s="2"/>
      <c r="E6" s="462">
        <v>1.7556884502747045</v>
      </c>
      <c r="F6" s="462">
        <v>0.6190344427905301</v>
      </c>
      <c r="G6" s="462">
        <v>0.98841458051385522</v>
      </c>
      <c r="H6" s="283">
        <v>242382.72354493401</v>
      </c>
      <c r="I6" s="399"/>
    </row>
    <row r="7" spans="1:16" s="365" customFormat="1" ht="18" hidden="1" customHeight="1">
      <c r="A7" s="3103" t="s">
        <v>1121</v>
      </c>
      <c r="B7" s="3103"/>
      <c r="C7" s="3103"/>
      <c r="D7" s="2"/>
      <c r="E7" s="462">
        <f>'9.'!E7/'1'!$E$16</f>
        <v>1.7903003023495354</v>
      </c>
      <c r="F7" s="462">
        <f>'9.'!F7/'1'!$E$16</f>
        <v>0.45493343047901391</v>
      </c>
      <c r="G7" s="462">
        <f>'9.'!G7/'1'!$E$16</f>
        <v>0.90766577809754423</v>
      </c>
      <c r="H7" s="283">
        <f>'9.'!H7/'1'!$E$16</f>
        <v>195017.4499397258</v>
      </c>
      <c r="I7" s="399"/>
    </row>
    <row r="8" spans="1:16" s="365" customFormat="1" ht="16.5" hidden="1" customHeight="1">
      <c r="A8" s="3103" t="s">
        <v>1106</v>
      </c>
      <c r="B8" s="3103"/>
      <c r="C8" s="3103"/>
      <c r="D8" s="2"/>
      <c r="E8" s="462">
        <v>1.3264877470571088</v>
      </c>
      <c r="F8" s="462">
        <v>0.50039397782420036</v>
      </c>
      <c r="G8" s="462">
        <v>0.78886326112355465</v>
      </c>
      <c r="H8" s="283">
        <v>120249.84879612485</v>
      </c>
      <c r="I8" s="399"/>
    </row>
    <row r="9" spans="1:16" s="365" customFormat="1" ht="15.75" hidden="1" customHeight="1">
      <c r="A9" s="3103" t="s">
        <v>1107</v>
      </c>
      <c r="B9" s="3103"/>
      <c r="C9" s="3103"/>
      <c r="D9" s="2"/>
      <c r="E9" s="467">
        <v>1.1875170155946051</v>
      </c>
      <c r="F9" s="467">
        <v>0.32240517615943071</v>
      </c>
      <c r="G9" s="467">
        <v>0.62506653662510037</v>
      </c>
      <c r="H9" s="301">
        <v>112364.36718815927</v>
      </c>
      <c r="I9" s="399"/>
    </row>
    <row r="10" spans="1:16" s="365" customFormat="1" ht="16.5" hidden="1" customHeight="1">
      <c r="A10" s="3103" t="s">
        <v>1108</v>
      </c>
      <c r="B10" s="3103"/>
      <c r="C10" s="3103"/>
      <c r="D10" s="2"/>
      <c r="E10" s="287" t="s">
        <v>444</v>
      </c>
      <c r="F10" s="287" t="s">
        <v>444</v>
      </c>
      <c r="G10" s="287" t="s">
        <v>444</v>
      </c>
      <c r="H10" s="501" t="s">
        <v>444</v>
      </c>
      <c r="I10" s="399"/>
    </row>
    <row r="11" spans="1:16" s="365" customFormat="1" ht="17.25" hidden="1" customHeight="1">
      <c r="A11" s="3103" t="s">
        <v>1143</v>
      </c>
      <c r="B11" s="3103"/>
      <c r="C11" s="3103"/>
      <c r="D11" s="2"/>
      <c r="E11" s="467">
        <v>1.8685059279820218</v>
      </c>
      <c r="F11" s="467">
        <v>0.60477775292735192</v>
      </c>
      <c r="G11" s="467">
        <v>1.1230042014681385</v>
      </c>
      <c r="H11" s="301">
        <v>123002.87034697519</v>
      </c>
      <c r="I11" s="399"/>
    </row>
    <row r="12" spans="1:16" s="365" customFormat="1" ht="16.5" hidden="1" customHeight="1">
      <c r="A12" s="3103" t="s">
        <v>1123</v>
      </c>
      <c r="B12" s="3103"/>
      <c r="C12" s="3103"/>
      <c r="D12" s="2"/>
      <c r="E12" s="467">
        <v>1.4206304378515611</v>
      </c>
      <c r="F12" s="467">
        <v>0.42696295507483889</v>
      </c>
      <c r="G12" s="467">
        <v>0.77901961609298742</v>
      </c>
      <c r="H12" s="301">
        <v>113547.6470753686</v>
      </c>
      <c r="I12" s="399"/>
    </row>
    <row r="13" spans="1:16" s="365" customFormat="1" ht="16.5" hidden="1" customHeight="1">
      <c r="A13" s="3103" t="s">
        <v>1111</v>
      </c>
      <c r="B13" s="3103"/>
      <c r="C13" s="3103"/>
      <c r="D13" s="22"/>
      <c r="E13" s="467">
        <v>1.3179145327714679</v>
      </c>
      <c r="F13" s="467">
        <v>0.42890637415454708</v>
      </c>
      <c r="G13" s="467">
        <v>0.81358131214309337</v>
      </c>
      <c r="H13" s="301">
        <v>115249.17618957856</v>
      </c>
      <c r="I13" s="399"/>
    </row>
    <row r="14" spans="1:16" s="365" customFormat="1" ht="16.5" hidden="1" customHeight="1">
      <c r="A14" s="2618" t="s">
        <v>1112</v>
      </c>
      <c r="B14" s="2619"/>
      <c r="C14" s="2619"/>
      <c r="D14" s="2620"/>
      <c r="E14" s="467">
        <v>1.2073440905478836</v>
      </c>
      <c r="F14" s="467">
        <v>0.3902063414705142</v>
      </c>
      <c r="G14" s="467">
        <v>0.76282010082166318</v>
      </c>
      <c r="H14" s="113">
        <v>89008.849128179296</v>
      </c>
      <c r="I14" s="399"/>
    </row>
    <row r="15" spans="1:16" s="365" customFormat="1" ht="16.5" hidden="1" customHeight="1">
      <c r="A15" s="2618" t="s">
        <v>1001</v>
      </c>
      <c r="B15" s="2619"/>
      <c r="C15" s="2619"/>
      <c r="D15" s="2620"/>
      <c r="E15" s="287" t="s">
        <v>458</v>
      </c>
      <c r="F15" s="287" t="s">
        <v>458</v>
      </c>
      <c r="G15" s="287" t="s">
        <v>458</v>
      </c>
      <c r="H15" s="448" t="s">
        <v>458</v>
      </c>
      <c r="I15" s="399"/>
    </row>
    <row r="16" spans="1:16" s="365" customFormat="1" ht="18.600000000000001" customHeight="1">
      <c r="A16" s="2618" t="s">
        <v>1002</v>
      </c>
      <c r="B16" s="2619"/>
      <c r="C16" s="2619"/>
      <c r="D16" s="2620"/>
      <c r="E16" s="467">
        <v>1.1097734608078185</v>
      </c>
      <c r="F16" s="467">
        <v>0.32228706563074783</v>
      </c>
      <c r="G16" s="467">
        <v>0.62747033895434823</v>
      </c>
      <c r="H16" s="113">
        <v>97001.4311983058</v>
      </c>
      <c r="O16" s="1822"/>
    </row>
    <row r="17" spans="1:15" s="365" customFormat="1" ht="18.600000000000001" customHeight="1">
      <c r="A17" s="2618" t="s">
        <v>1003</v>
      </c>
      <c r="B17" s="2619"/>
      <c r="C17" s="2619"/>
      <c r="D17" s="2620"/>
      <c r="E17" s="467">
        <v>1.2145966411141202</v>
      </c>
      <c r="F17" s="467">
        <v>0.4360395478357515</v>
      </c>
      <c r="G17" s="467">
        <v>0.74103654466360513</v>
      </c>
      <c r="H17" s="113">
        <v>100793.55945349688</v>
      </c>
      <c r="O17" s="1822"/>
    </row>
    <row r="18" spans="1:15" s="365" customFormat="1" ht="18.600000000000001" customHeight="1">
      <c r="A18" s="2618" t="s">
        <v>1004</v>
      </c>
      <c r="B18" s="2619"/>
      <c r="C18" s="2619"/>
      <c r="D18" s="2620"/>
      <c r="E18" s="467">
        <v>1.7055877827310775</v>
      </c>
      <c r="F18" s="467">
        <v>0.48234394846653383</v>
      </c>
      <c r="G18" s="467">
        <v>1.08870748934689</v>
      </c>
      <c r="H18" s="113">
        <v>128086.06016840371</v>
      </c>
      <c r="O18" s="1822"/>
    </row>
    <row r="19" spans="1:15" s="365" customFormat="1" ht="18.600000000000001" customHeight="1" thickBot="1">
      <c r="A19" s="2618" t="s">
        <v>1005</v>
      </c>
      <c r="B19" s="2619"/>
      <c r="C19" s="2619"/>
      <c r="D19" s="2620"/>
      <c r="E19" s="467">
        <v>2.910854466743932</v>
      </c>
      <c r="F19" s="467">
        <v>0.84226939499430942</v>
      </c>
      <c r="G19" s="467">
        <v>1.565872147053269</v>
      </c>
      <c r="H19" s="113">
        <v>194161.73512650045</v>
      </c>
      <c r="O19" s="1822"/>
    </row>
    <row r="20" spans="1:15" s="365" customFormat="1" ht="18.600000000000001" customHeight="1" thickTop="1">
      <c r="A20" s="2618" t="s">
        <v>1400</v>
      </c>
      <c r="B20" s="2619"/>
      <c r="C20" s="2619"/>
      <c r="D20" s="2620"/>
      <c r="E20" s="467">
        <f>K24</f>
        <v>2.4154100991450456</v>
      </c>
      <c r="F20" s="467">
        <f>L24</f>
        <v>0.88702035915345556</v>
      </c>
      <c r="G20" s="467">
        <f>M24</f>
        <v>1.5041789695442411</v>
      </c>
      <c r="H20" s="113">
        <f>N24</f>
        <v>223527.9657875858</v>
      </c>
      <c r="I20" s="3141"/>
      <c r="J20" s="3142"/>
      <c r="K20" s="1819" t="s">
        <v>2085</v>
      </c>
      <c r="L20" s="1820" t="s">
        <v>2086</v>
      </c>
      <c r="M20" s="1820" t="s">
        <v>2087</v>
      </c>
      <c r="N20" s="1821" t="s">
        <v>2088</v>
      </c>
      <c r="O20" s="1822"/>
    </row>
    <row r="21" spans="1:15" ht="18.600000000000001" customHeight="1" thickBot="1">
      <c r="A21" s="2641" t="s">
        <v>43</v>
      </c>
      <c r="B21" s="2641"/>
      <c r="C21" s="2641"/>
      <c r="D21" s="2"/>
      <c r="E21" s="956"/>
      <c r="F21" s="956"/>
      <c r="G21" s="956"/>
      <c r="H21" s="963"/>
      <c r="I21" s="3143"/>
      <c r="J21" s="3144"/>
      <c r="K21" s="1823" t="s">
        <v>2160</v>
      </c>
      <c r="L21" s="1824" t="s">
        <v>2160</v>
      </c>
      <c r="M21" s="1824" t="s">
        <v>2160</v>
      </c>
      <c r="N21" s="1825" t="s">
        <v>2160</v>
      </c>
      <c r="O21" s="1822"/>
    </row>
    <row r="22" spans="1:15" ht="18.600000000000001" customHeight="1" thickTop="1">
      <c r="A22" s="1137"/>
      <c r="B22" s="1137" t="s">
        <v>44</v>
      </c>
      <c r="C22" s="1137"/>
      <c r="D22" s="843"/>
      <c r="E22" s="1034">
        <f>K22</f>
        <v>3.1824312616233681</v>
      </c>
      <c r="F22" s="1034">
        <f>L22</f>
        <v>1.1845394087184127</v>
      </c>
      <c r="G22" s="1034">
        <f>M22</f>
        <v>1.9756032058208681</v>
      </c>
      <c r="H22" s="963">
        <f>N22</f>
        <v>274224.43774930167</v>
      </c>
      <c r="I22" s="3145" t="s">
        <v>1936</v>
      </c>
      <c r="J22" s="1826" t="s">
        <v>1937</v>
      </c>
      <c r="K22" s="1827">
        <v>3.1824312616233681</v>
      </c>
      <c r="L22" s="1828">
        <v>1.1845394087184127</v>
      </c>
      <c r="M22" s="1828">
        <v>1.9756032058208681</v>
      </c>
      <c r="N22" s="1829">
        <v>274224.43774930167</v>
      </c>
      <c r="O22" s="1822"/>
    </row>
    <row r="23" spans="1:15" ht="18.600000000000001" customHeight="1">
      <c r="A23" s="1137"/>
      <c r="B23" s="1137" t="s">
        <v>12</v>
      </c>
      <c r="C23" s="1137"/>
      <c r="D23" s="843"/>
      <c r="E23" s="1034">
        <f>K23</f>
        <v>0.44737640804678108</v>
      </c>
      <c r="F23" s="1034">
        <f>L23</f>
        <v>0.12364179552233963</v>
      </c>
      <c r="G23" s="1034">
        <f>M23</f>
        <v>0.29459203090629793</v>
      </c>
      <c r="H23" s="963">
        <f>N23</f>
        <v>93450.244700854964</v>
      </c>
      <c r="I23" s="3140"/>
      <c r="J23" s="2496" t="s">
        <v>1938</v>
      </c>
      <c r="K23" s="1830">
        <v>0.44737640804678108</v>
      </c>
      <c r="L23" s="1831">
        <v>0.12364179552233963</v>
      </c>
      <c r="M23" s="1831">
        <v>0.29459203090629793</v>
      </c>
      <c r="N23" s="1832">
        <v>93450.244700854964</v>
      </c>
      <c r="O23" s="1822"/>
    </row>
    <row r="24" spans="1:15" ht="18.600000000000001" customHeight="1">
      <c r="A24" s="2641" t="s">
        <v>13</v>
      </c>
      <c r="B24" s="2641"/>
      <c r="C24" s="2641"/>
      <c r="D24" s="2"/>
      <c r="E24" s="1034"/>
      <c r="F24" s="1034"/>
      <c r="G24" s="1034"/>
      <c r="H24" s="963"/>
      <c r="I24" s="2584" t="s">
        <v>1939</v>
      </c>
      <c r="J24" s="2586"/>
      <c r="K24" s="1833">
        <v>2.4154100991450456</v>
      </c>
      <c r="L24" s="1831">
        <v>0.88702035915345556</v>
      </c>
      <c r="M24" s="1834">
        <v>1.5041789695442411</v>
      </c>
      <c r="N24" s="1832">
        <v>223527.9657875858</v>
      </c>
      <c r="O24" s="1822"/>
    </row>
    <row r="25" spans="1:15" ht="18.600000000000001" customHeight="1">
      <c r="A25" s="1137"/>
      <c r="B25" s="1137" t="s">
        <v>52</v>
      </c>
      <c r="C25" s="1137"/>
      <c r="D25" s="843"/>
      <c r="E25" s="1034">
        <f>K25</f>
        <v>10.637057176719939</v>
      </c>
      <c r="F25" s="1034">
        <f>L25</f>
        <v>4.1436393854828069</v>
      </c>
      <c r="G25" s="1034">
        <f>M25</f>
        <v>6.6125298088046467</v>
      </c>
      <c r="H25" s="963">
        <f>N25</f>
        <v>892137.43997372512</v>
      </c>
      <c r="I25" s="2584" t="s">
        <v>1940</v>
      </c>
      <c r="J25" s="2586"/>
      <c r="K25" s="1833">
        <v>10.637057176719939</v>
      </c>
      <c r="L25" s="1834">
        <v>4.1436393854828069</v>
      </c>
      <c r="M25" s="1834">
        <v>6.6125298088046467</v>
      </c>
      <c r="N25" s="1832">
        <v>892137.43997372512</v>
      </c>
      <c r="O25" s="1822"/>
    </row>
    <row r="26" spans="1:15" ht="18.600000000000001" customHeight="1">
      <c r="A26" s="1137"/>
      <c r="B26" s="1137" t="s">
        <v>53</v>
      </c>
      <c r="C26" s="1137"/>
      <c r="D26" s="843"/>
      <c r="E26" s="1034">
        <f>K26</f>
        <v>1.4002912783156174</v>
      </c>
      <c r="F26" s="1034">
        <f>L26</f>
        <v>0.38231467514048245</v>
      </c>
      <c r="G26" s="1034">
        <f>M26</f>
        <v>0.69996651984681446</v>
      </c>
      <c r="H26" s="963">
        <f>N26</f>
        <v>111456.28804083023</v>
      </c>
      <c r="I26" s="2584" t="s">
        <v>1941</v>
      </c>
      <c r="J26" s="2586"/>
      <c r="K26" s="1833">
        <v>1.4002912783156174</v>
      </c>
      <c r="L26" s="1831">
        <v>0.38231467514048245</v>
      </c>
      <c r="M26" s="1831">
        <v>0.69996651984681446</v>
      </c>
      <c r="N26" s="1832">
        <v>111456.28804083023</v>
      </c>
      <c r="O26" s="1822"/>
    </row>
    <row r="27" spans="1:15" ht="18.600000000000001" customHeight="1">
      <c r="A27" s="1137"/>
      <c r="B27" s="1137" t="s">
        <v>54</v>
      </c>
      <c r="C27" s="1137"/>
      <c r="D27" s="843"/>
      <c r="E27" s="1034">
        <f>K27</f>
        <v>0.72421627234198449</v>
      </c>
      <c r="F27" s="1034">
        <f>L27</f>
        <v>0.18142298534204934</v>
      </c>
      <c r="G27" s="1034">
        <f>M27</f>
        <v>0.42706720388716463</v>
      </c>
      <c r="H27" s="963">
        <f>N27</f>
        <v>60935.662860095821</v>
      </c>
      <c r="I27" s="2584" t="s">
        <v>1942</v>
      </c>
      <c r="J27" s="2586"/>
      <c r="K27" s="1830">
        <v>0.72421627234198449</v>
      </c>
      <c r="L27" s="1831">
        <v>0.18142298534204934</v>
      </c>
      <c r="M27" s="1831">
        <v>0.42706720388716463</v>
      </c>
      <c r="N27" s="1832">
        <v>60935.662860095821</v>
      </c>
      <c r="O27" s="1822"/>
    </row>
    <row r="28" spans="1:15" ht="18.600000000000001" customHeight="1">
      <c r="A28" s="1137"/>
      <c r="B28" s="1137" t="s">
        <v>254</v>
      </c>
      <c r="C28" s="1137"/>
      <c r="D28" s="843"/>
      <c r="E28" s="1034">
        <f>K28</f>
        <v>0.54788058809970996</v>
      </c>
      <c r="F28" s="1034">
        <f>L28</f>
        <v>0.181240253499764</v>
      </c>
      <c r="G28" s="1034">
        <f>M28</f>
        <v>0.38125532603404949</v>
      </c>
      <c r="H28" s="963">
        <f>N28</f>
        <v>96741.160520723002</v>
      </c>
      <c r="I28" s="2584" t="s">
        <v>1943</v>
      </c>
      <c r="J28" s="2586"/>
      <c r="K28" s="1830">
        <v>0.54788058809970996</v>
      </c>
      <c r="L28" s="1831">
        <v>0.181240253499764</v>
      </c>
      <c r="M28" s="1831">
        <v>0.38125532603404949</v>
      </c>
      <c r="N28" s="1832">
        <v>96741.160520723002</v>
      </c>
      <c r="O28" s="1822"/>
    </row>
    <row r="29" spans="1:15" ht="18.600000000000001" customHeight="1">
      <c r="A29" s="1137"/>
      <c r="B29" s="1137" t="s">
        <v>253</v>
      </c>
      <c r="C29" s="1137"/>
      <c r="D29" s="843"/>
      <c r="E29" s="1034">
        <f>K29</f>
        <v>1.3877551020408163</v>
      </c>
      <c r="F29" s="1034">
        <f>L29</f>
        <v>0.76417233560090703</v>
      </c>
      <c r="G29" s="1034">
        <f>M29</f>
        <v>1.1428571428571428</v>
      </c>
      <c r="H29" s="963">
        <f>N29</f>
        <v>219417.12622902493</v>
      </c>
      <c r="I29" s="2584" t="s">
        <v>1944</v>
      </c>
      <c r="J29" s="2586"/>
      <c r="K29" s="1833">
        <v>1.3877551020408163</v>
      </c>
      <c r="L29" s="1831">
        <v>0.76417233560090703</v>
      </c>
      <c r="M29" s="1834">
        <v>1.1428571428571428</v>
      </c>
      <c r="N29" s="1832">
        <v>219417.12622902493</v>
      </c>
      <c r="O29" s="1822"/>
    </row>
    <row r="30" spans="1:15" ht="18.600000000000001" customHeight="1">
      <c r="A30" s="2641" t="s">
        <v>14</v>
      </c>
      <c r="B30" s="2641"/>
      <c r="C30" s="2641"/>
      <c r="D30" s="2"/>
      <c r="E30" s="1034"/>
      <c r="F30" s="1034"/>
      <c r="G30" s="1034"/>
      <c r="H30" s="963"/>
      <c r="I30" s="2584" t="s">
        <v>1945</v>
      </c>
      <c r="J30" s="2586" t="s">
        <v>1946</v>
      </c>
      <c r="K30" s="1833">
        <v>2.4759350759883856</v>
      </c>
      <c r="L30" s="1831">
        <v>0.90874791852353676</v>
      </c>
      <c r="M30" s="1834">
        <v>1.5422617658402178</v>
      </c>
      <c r="N30" s="1832">
        <v>228688.63965410713</v>
      </c>
      <c r="O30" s="1822"/>
    </row>
    <row r="31" spans="1:15" ht="18.600000000000001" customHeight="1">
      <c r="A31" s="2639" t="s">
        <v>45</v>
      </c>
      <c r="B31" s="2639"/>
      <c r="C31" s="6"/>
      <c r="D31" s="2"/>
      <c r="E31" s="1034">
        <f>K30</f>
        <v>2.4759350759883856</v>
      </c>
      <c r="F31" s="1034">
        <f>L30</f>
        <v>0.90874791852353676</v>
      </c>
      <c r="G31" s="1034">
        <f>M30</f>
        <v>1.5422617658402178</v>
      </c>
      <c r="H31" s="963">
        <f>N30</f>
        <v>228688.63965410713</v>
      </c>
      <c r="I31" s="2584"/>
      <c r="J31" s="2586" t="s">
        <v>1947</v>
      </c>
      <c r="K31" s="1830">
        <v>0.1692733784655967</v>
      </c>
      <c r="L31" s="1831">
        <v>8.0690947773405991E-2</v>
      </c>
      <c r="M31" s="1831">
        <v>9.0891899514408556E-2</v>
      </c>
      <c r="N31" s="1832">
        <v>32010.683508449303</v>
      </c>
      <c r="O31" s="1822"/>
    </row>
    <row r="32" spans="1:15" ht="18.600000000000001" customHeight="1">
      <c r="A32" s="7"/>
      <c r="B32" s="1137" t="s">
        <v>15</v>
      </c>
      <c r="C32" s="7"/>
      <c r="D32" s="2"/>
      <c r="E32" s="1034">
        <f>K43</f>
        <v>4.8688160040524631</v>
      </c>
      <c r="F32" s="1034">
        <f>L43</f>
        <v>1.9630407676770474</v>
      </c>
      <c r="G32" s="1034">
        <f>M43</f>
        <v>3.1027827323031327</v>
      </c>
      <c r="H32" s="963">
        <f>N43</f>
        <v>401906.10200256301</v>
      </c>
      <c r="I32" s="2584" t="s">
        <v>1948</v>
      </c>
      <c r="J32" s="2586" t="s">
        <v>1949</v>
      </c>
      <c r="K32" s="1833">
        <v>4.9632296910628764</v>
      </c>
      <c r="L32" s="1834">
        <v>1.692212843753865</v>
      </c>
      <c r="M32" s="1834">
        <v>3.0808210205773925</v>
      </c>
      <c r="N32" s="1832">
        <v>512170.19599898322</v>
      </c>
      <c r="O32" s="1822"/>
    </row>
    <row r="33" spans="1:15" ht="18.600000000000001" customHeight="1">
      <c r="A33" s="813"/>
      <c r="B33" s="813" t="s">
        <v>1006</v>
      </c>
      <c r="C33" s="813"/>
      <c r="D33" s="843"/>
      <c r="E33" s="1034">
        <f>K32</f>
        <v>4.9632296910628764</v>
      </c>
      <c r="F33" s="1034">
        <f>L32</f>
        <v>1.692212843753865</v>
      </c>
      <c r="G33" s="1034">
        <f>M32</f>
        <v>3.0808210205773925</v>
      </c>
      <c r="H33" s="963">
        <f>N32</f>
        <v>512170.19599898322</v>
      </c>
      <c r="I33" s="2584"/>
      <c r="J33" s="2586" t="s">
        <v>1950</v>
      </c>
      <c r="K33" s="1833">
        <v>11.269954436126364</v>
      </c>
      <c r="L33" s="1834">
        <v>5.2822423805098637</v>
      </c>
      <c r="M33" s="1834">
        <v>7.3081871966357754</v>
      </c>
      <c r="N33" s="1832">
        <v>762313.50374142348</v>
      </c>
      <c r="O33" s="1822"/>
    </row>
    <row r="34" spans="1:15" ht="18.600000000000001" customHeight="1">
      <c r="A34" s="813"/>
      <c r="B34" s="813" t="s">
        <v>1007</v>
      </c>
      <c r="C34" s="813"/>
      <c r="D34" s="843"/>
      <c r="E34" s="1034">
        <f>K33</f>
        <v>11.269954436126364</v>
      </c>
      <c r="F34" s="1034">
        <f>L33</f>
        <v>5.2822423805098637</v>
      </c>
      <c r="G34" s="1034">
        <f>M33</f>
        <v>7.3081871966357754</v>
      </c>
      <c r="H34" s="963">
        <f>N33</f>
        <v>762313.50374142348</v>
      </c>
      <c r="I34" s="2584"/>
      <c r="J34" s="2586" t="s">
        <v>1951</v>
      </c>
      <c r="K34" s="1833">
        <v>2.9102966933311629</v>
      </c>
      <c r="L34" s="1834">
        <v>1.0870517662755816</v>
      </c>
      <c r="M34" s="1834">
        <v>2.0317976097931352</v>
      </c>
      <c r="N34" s="1832">
        <v>264706.83480092656</v>
      </c>
      <c r="O34" s="1822"/>
    </row>
    <row r="35" spans="1:15" ht="18.600000000000001" customHeight="1">
      <c r="A35" s="813"/>
      <c r="B35" s="813" t="s">
        <v>1008</v>
      </c>
      <c r="C35" s="813"/>
      <c r="D35" s="843"/>
      <c r="E35" s="1034">
        <f>K34</f>
        <v>2.9102966933311629</v>
      </c>
      <c r="F35" s="1034">
        <f>L34</f>
        <v>1.0870517662755816</v>
      </c>
      <c r="G35" s="1034">
        <f>M34</f>
        <v>2.0317976097931352</v>
      </c>
      <c r="H35" s="963">
        <f>N34</f>
        <v>264706.83480092656</v>
      </c>
      <c r="I35" s="2584"/>
      <c r="J35" s="2586" t="s">
        <v>1952</v>
      </c>
      <c r="K35" s="1833">
        <v>1.4589799684630185</v>
      </c>
      <c r="L35" s="1831">
        <v>0.41588899479685593</v>
      </c>
      <c r="M35" s="1831">
        <v>0.7496782629627462</v>
      </c>
      <c r="N35" s="1832">
        <v>119382.39664752095</v>
      </c>
      <c r="O35" s="1822"/>
    </row>
    <row r="36" spans="1:15" ht="18.600000000000001" customHeight="1">
      <c r="A36" s="813"/>
      <c r="B36" s="813" t="s">
        <v>1009</v>
      </c>
      <c r="C36" s="813"/>
      <c r="D36" s="843"/>
      <c r="E36" s="1034">
        <f>K35</f>
        <v>1.4589799684630185</v>
      </c>
      <c r="F36" s="1034">
        <f>L35</f>
        <v>0.41588899479685593</v>
      </c>
      <c r="G36" s="1034">
        <f>M35</f>
        <v>0.7496782629627462</v>
      </c>
      <c r="H36" s="963">
        <f>N35</f>
        <v>119382.39664752095</v>
      </c>
      <c r="I36" s="2584"/>
      <c r="J36" s="2586" t="s">
        <v>1953</v>
      </c>
      <c r="K36" s="1833">
        <v>2.9820895800117864</v>
      </c>
      <c r="L36" s="1831">
        <v>0.85949569699307427</v>
      </c>
      <c r="M36" s="1834">
        <v>1.5770108552434334</v>
      </c>
      <c r="N36" s="1832">
        <v>128168.19502096959</v>
      </c>
      <c r="O36" s="1822"/>
    </row>
    <row r="37" spans="1:15" ht="18.600000000000001" customHeight="1">
      <c r="A37" s="813"/>
      <c r="B37" s="1137" t="s">
        <v>17</v>
      </c>
      <c r="C37" s="813"/>
      <c r="D37" s="843"/>
      <c r="E37" s="1034">
        <f>K44</f>
        <v>1.828175889318145</v>
      </c>
      <c r="F37" s="1034">
        <f>L44</f>
        <v>0.50851652169797801</v>
      </c>
      <c r="G37" s="1034">
        <f>M44</f>
        <v>0.9971303690550154</v>
      </c>
      <c r="H37" s="963">
        <f>N44</f>
        <v>120350.96147484869</v>
      </c>
      <c r="I37" s="2584"/>
      <c r="J37" s="2586" t="s">
        <v>1954</v>
      </c>
      <c r="K37" s="1830">
        <v>0.68592164805601641</v>
      </c>
      <c r="L37" s="1831">
        <v>0.1610837329124368</v>
      </c>
      <c r="M37" s="1831">
        <v>0.42310914882345618</v>
      </c>
      <c r="N37" s="1832">
        <v>112612.71532610414</v>
      </c>
      <c r="O37" s="1822"/>
    </row>
    <row r="38" spans="1:15" ht="18.600000000000001" customHeight="1">
      <c r="A38" s="813"/>
      <c r="B38" s="813" t="s">
        <v>1010</v>
      </c>
      <c r="C38" s="813"/>
      <c r="D38" s="843"/>
      <c r="E38" s="1034">
        <f>K36</f>
        <v>2.9820895800117864</v>
      </c>
      <c r="F38" s="1034">
        <f>L36</f>
        <v>0.85949569699307427</v>
      </c>
      <c r="G38" s="1034">
        <f>M36</f>
        <v>1.5770108552434334</v>
      </c>
      <c r="H38" s="963">
        <f>N36</f>
        <v>128168.19502096959</v>
      </c>
      <c r="I38" s="2584"/>
      <c r="J38" s="2586" t="s">
        <v>1955</v>
      </c>
      <c r="K38" s="1830">
        <v>0.41181278652348446</v>
      </c>
      <c r="L38" s="1831">
        <v>0.14498264567558081</v>
      </c>
      <c r="M38" s="1831">
        <v>0.32966108722149018</v>
      </c>
      <c r="N38" s="1832">
        <v>41592.563903864364</v>
      </c>
      <c r="O38" s="1822"/>
    </row>
    <row r="39" spans="1:15" ht="18.600000000000001" customHeight="1">
      <c r="A39" s="813"/>
      <c r="B39" s="813" t="s">
        <v>1011</v>
      </c>
      <c r="C39" s="813"/>
      <c r="D39" s="843"/>
      <c r="E39" s="1034">
        <f>K37</f>
        <v>0.68592164805601641</v>
      </c>
      <c r="F39" s="1034">
        <f>L37</f>
        <v>0.1610837329124368</v>
      </c>
      <c r="G39" s="1034">
        <f>M37</f>
        <v>0.42310914882345618</v>
      </c>
      <c r="H39" s="963">
        <f>N37</f>
        <v>112612.71532610414</v>
      </c>
      <c r="I39" s="2584"/>
      <c r="J39" s="2586" t="s">
        <v>1956</v>
      </c>
      <c r="K39" s="1833">
        <v>1.0998246295401506</v>
      </c>
      <c r="L39" s="1831">
        <v>0.49241032215543928</v>
      </c>
      <c r="M39" s="1831">
        <v>0.81671187189827177</v>
      </c>
      <c r="N39" s="1832">
        <v>340288.77159746038</v>
      </c>
      <c r="O39" s="1822"/>
    </row>
    <row r="40" spans="1:15" ht="18.600000000000001" customHeight="1">
      <c r="A40" s="813"/>
      <c r="B40" s="1137" t="s">
        <v>18</v>
      </c>
      <c r="C40" s="813"/>
      <c r="D40" s="843"/>
      <c r="E40" s="1034">
        <f>K45</f>
        <v>0.89824936827428237</v>
      </c>
      <c r="F40" s="1034">
        <f>L45</f>
        <v>0.33525442353914675</v>
      </c>
      <c r="G40" s="1034">
        <f>M45</f>
        <v>0.64054655802459737</v>
      </c>
      <c r="H40" s="963">
        <f>N45</f>
        <v>177843.92230204795</v>
      </c>
      <c r="I40" s="2584"/>
      <c r="J40" s="2586" t="s">
        <v>1957</v>
      </c>
      <c r="K40" s="1833">
        <v>1.0851395312012451</v>
      </c>
      <c r="L40" s="1831">
        <v>0.31796235129583067</v>
      </c>
      <c r="M40" s="1831">
        <v>0.70534663383257235</v>
      </c>
      <c r="N40" s="1832">
        <v>107851.24349220426</v>
      </c>
      <c r="O40" s="1822"/>
    </row>
    <row r="41" spans="1:15" ht="18.600000000000001" customHeight="1">
      <c r="A41" s="813"/>
      <c r="B41" s="813" t="s">
        <v>1012</v>
      </c>
      <c r="C41" s="6"/>
      <c r="D41" s="2"/>
      <c r="E41" s="1034">
        <f>K38</f>
        <v>0.41181278652348446</v>
      </c>
      <c r="F41" s="1034">
        <f>L38</f>
        <v>0.14498264567558081</v>
      </c>
      <c r="G41" s="1034">
        <f>M38</f>
        <v>0.32966108722149018</v>
      </c>
      <c r="H41" s="963">
        <f>N38</f>
        <v>41592.563903864364</v>
      </c>
      <c r="I41" s="2584"/>
      <c r="J41" s="2586" t="s">
        <v>1958</v>
      </c>
      <c r="K41" s="1830">
        <v>0.99745976352502508</v>
      </c>
      <c r="L41" s="1831">
        <v>0.17112958212567353</v>
      </c>
      <c r="M41" s="1831">
        <v>0.50501564337261062</v>
      </c>
      <c r="N41" s="1832">
        <v>87333.133694255652</v>
      </c>
      <c r="O41" s="1822"/>
    </row>
    <row r="42" spans="1:15" ht="18.600000000000001" customHeight="1">
      <c r="A42" s="813"/>
      <c r="B42" s="813" t="s">
        <v>1013</v>
      </c>
      <c r="C42" s="6"/>
      <c r="D42" s="2"/>
      <c r="E42" s="1034">
        <f>K39</f>
        <v>1.0998246295401506</v>
      </c>
      <c r="F42" s="1034">
        <f>L39</f>
        <v>0.49241032215543928</v>
      </c>
      <c r="G42" s="1034">
        <f>M39</f>
        <v>0.81671187189827177</v>
      </c>
      <c r="H42" s="963">
        <f>N39</f>
        <v>340288.77159746038</v>
      </c>
      <c r="I42" s="2584"/>
      <c r="J42" s="2586" t="s">
        <v>1959</v>
      </c>
      <c r="K42" s="1830">
        <v>0.1692733784655967</v>
      </c>
      <c r="L42" s="1831">
        <v>8.0690947773405991E-2</v>
      </c>
      <c r="M42" s="1831">
        <v>9.0891899514408556E-2</v>
      </c>
      <c r="N42" s="1832">
        <v>32010.683508449303</v>
      </c>
      <c r="O42" s="1822"/>
    </row>
    <row r="43" spans="1:15" ht="18.600000000000001" customHeight="1">
      <c r="A43" s="813"/>
      <c r="B43" s="813" t="s">
        <v>1014</v>
      </c>
      <c r="C43" s="6"/>
      <c r="D43" s="2"/>
      <c r="E43" s="1034">
        <f>K40</f>
        <v>1.0851395312012451</v>
      </c>
      <c r="F43" s="1034">
        <f>L40</f>
        <v>0.31796235129583067</v>
      </c>
      <c r="G43" s="1034">
        <f>M40</f>
        <v>0.70534663383257235</v>
      </c>
      <c r="H43" s="963">
        <f>N40</f>
        <v>107851.24349220426</v>
      </c>
      <c r="I43" s="2584" t="s">
        <v>1960</v>
      </c>
      <c r="J43" s="2586" t="s">
        <v>1961</v>
      </c>
      <c r="K43" s="1833">
        <v>4.8688160040524631</v>
      </c>
      <c r="L43" s="1834">
        <v>1.9630407676770474</v>
      </c>
      <c r="M43" s="1834">
        <v>3.1027827323031327</v>
      </c>
      <c r="N43" s="1832">
        <v>401906.10200256301</v>
      </c>
      <c r="O43" s="1822"/>
    </row>
    <row r="44" spans="1:15" ht="18.600000000000001" customHeight="1">
      <c r="A44" s="813"/>
      <c r="B44" s="1137" t="s">
        <v>20</v>
      </c>
      <c r="C44" s="6"/>
      <c r="D44" s="2"/>
      <c r="E44" s="1034">
        <f>K46</f>
        <v>0.99745976352502508</v>
      </c>
      <c r="F44" s="1034">
        <f>L46</f>
        <v>0.17112958212567353</v>
      </c>
      <c r="G44" s="1034">
        <f>M46</f>
        <v>0.50501564337261062</v>
      </c>
      <c r="H44" s="963">
        <f>N46</f>
        <v>87333.133694255652</v>
      </c>
      <c r="I44" s="2584"/>
      <c r="J44" s="2586" t="s">
        <v>1962</v>
      </c>
      <c r="K44" s="1833">
        <v>1.828175889318145</v>
      </c>
      <c r="L44" s="1831">
        <v>0.50851652169797801</v>
      </c>
      <c r="M44" s="1831">
        <v>0.9971303690550154</v>
      </c>
      <c r="N44" s="1832">
        <v>120350.96147484869</v>
      </c>
      <c r="O44" s="1822"/>
    </row>
    <row r="45" spans="1:15" ht="18.600000000000001" customHeight="1">
      <c r="A45" s="2639" t="s">
        <v>21</v>
      </c>
      <c r="B45" s="2639"/>
      <c r="C45" s="6"/>
      <c r="D45" s="2"/>
      <c r="E45" s="1034">
        <f>K47</f>
        <v>0.1692733784655967</v>
      </c>
      <c r="F45" s="1034">
        <f>L47</f>
        <v>8.0690947773405991E-2</v>
      </c>
      <c r="G45" s="1034">
        <f>M47</f>
        <v>9.0891899514408556E-2</v>
      </c>
      <c r="H45" s="963">
        <f>N47</f>
        <v>32010.683508449303</v>
      </c>
      <c r="I45" s="2584"/>
      <c r="J45" s="2586" t="s">
        <v>1963</v>
      </c>
      <c r="K45" s="1830">
        <v>0.89824936827428237</v>
      </c>
      <c r="L45" s="1831">
        <v>0.33525442353914675</v>
      </c>
      <c r="M45" s="1831">
        <v>0.64054655802459737</v>
      </c>
      <c r="N45" s="1832">
        <v>177843.92230204795</v>
      </c>
      <c r="O45" s="1822"/>
    </row>
    <row r="46" spans="1:15" ht="18.600000000000001" customHeight="1">
      <c r="A46" s="2641" t="s">
        <v>118</v>
      </c>
      <c r="B46" s="2641"/>
      <c r="C46" s="2641"/>
      <c r="D46" s="843"/>
      <c r="E46" s="1034"/>
      <c r="F46" s="1034"/>
      <c r="G46" s="1034"/>
      <c r="H46" s="963"/>
      <c r="I46" s="2584"/>
      <c r="J46" s="2586" t="s">
        <v>1964</v>
      </c>
      <c r="K46" s="1830">
        <v>0.99745976352502508</v>
      </c>
      <c r="L46" s="1831">
        <v>0.17112958212567353</v>
      </c>
      <c r="M46" s="1831">
        <v>0.50501564337261062</v>
      </c>
      <c r="N46" s="1832">
        <v>87333.133694255652</v>
      </c>
      <c r="O46" s="1822"/>
    </row>
    <row r="47" spans="1:15" ht="18.600000000000001" customHeight="1">
      <c r="A47" s="2639" t="s">
        <v>22</v>
      </c>
      <c r="B47" s="2639" t="s">
        <v>22</v>
      </c>
      <c r="C47" s="1141"/>
      <c r="D47" s="843"/>
      <c r="E47" s="1034">
        <f>K48</f>
        <v>2.7550500020691411</v>
      </c>
      <c r="F47" s="1034">
        <f>L48</f>
        <v>1.1712050004994228</v>
      </c>
      <c r="G47" s="1034">
        <f>M48</f>
        <v>1.6833182278958791</v>
      </c>
      <c r="H47" s="963">
        <f>N48</f>
        <v>288925.60485520068</v>
      </c>
      <c r="I47" s="2584"/>
      <c r="J47" s="2586" t="s">
        <v>1965</v>
      </c>
      <c r="K47" s="1830">
        <v>0.1692733784655967</v>
      </c>
      <c r="L47" s="1831">
        <v>8.0690947773405991E-2</v>
      </c>
      <c r="M47" s="1831">
        <v>9.0891899514408556E-2</v>
      </c>
      <c r="N47" s="1832">
        <v>32010.683508449303</v>
      </c>
      <c r="O47" s="1822"/>
    </row>
    <row r="48" spans="1:15" ht="18.600000000000001" customHeight="1">
      <c r="A48" s="1137"/>
      <c r="B48" s="1137" t="s">
        <v>23</v>
      </c>
      <c r="C48" s="1137"/>
      <c r="D48" s="843"/>
      <c r="E48" s="1034">
        <f>K50</f>
        <v>1.9631173324439382</v>
      </c>
      <c r="F48" s="1034">
        <f>L50</f>
        <v>0.95804834415378537</v>
      </c>
      <c r="G48" s="1034">
        <f>M50</f>
        <v>1.3917535773779348</v>
      </c>
      <c r="H48" s="963">
        <f>N50</f>
        <v>212546.24695431709</v>
      </c>
      <c r="I48" s="2584" t="s">
        <v>1966</v>
      </c>
      <c r="J48" s="2586" t="s">
        <v>1967</v>
      </c>
      <c r="K48" s="1833">
        <v>2.7550500020691411</v>
      </c>
      <c r="L48" s="1834">
        <v>1.1712050004994228</v>
      </c>
      <c r="M48" s="1834">
        <v>1.6833182278958791</v>
      </c>
      <c r="N48" s="1832">
        <v>288925.60485520068</v>
      </c>
      <c r="O48" s="1822"/>
    </row>
    <row r="49" spans="1:15" ht="18.600000000000001" customHeight="1">
      <c r="A49" s="1137"/>
      <c r="B49" s="1137" t="s">
        <v>24</v>
      </c>
      <c r="C49" s="1137"/>
      <c r="D49" s="843"/>
      <c r="E49" s="1034">
        <f>K51</f>
        <v>7.5540765137619683</v>
      </c>
      <c r="F49" s="1034">
        <f>L51</f>
        <v>2.44038289148645</v>
      </c>
      <c r="G49" s="1034">
        <f>M51</f>
        <v>3.2598472218897361</v>
      </c>
      <c r="H49" s="963">
        <f>N51</f>
        <v>452585.3211967682</v>
      </c>
      <c r="I49" s="2584"/>
      <c r="J49" s="2586" t="s">
        <v>1968</v>
      </c>
      <c r="K49" s="1833">
        <v>2.1250569760581568</v>
      </c>
      <c r="L49" s="1831">
        <v>0.64407511792080263</v>
      </c>
      <c r="M49" s="1834">
        <v>1.351035470555868</v>
      </c>
      <c r="N49" s="1832">
        <v>167620.49265998084</v>
      </c>
      <c r="O49" s="1822"/>
    </row>
    <row r="50" spans="1:15" ht="18.600000000000001" customHeight="1">
      <c r="A50" s="1137"/>
      <c r="B50" s="1137" t="s">
        <v>25</v>
      </c>
      <c r="C50" s="1137"/>
      <c r="D50" s="843"/>
      <c r="E50" s="1034">
        <f>K52</f>
        <v>3.6500285721340422</v>
      </c>
      <c r="F50" s="1034">
        <f>L52</f>
        <v>1.4450231133113336</v>
      </c>
      <c r="G50" s="1034">
        <f>M52</f>
        <v>2.290978241863995</v>
      </c>
      <c r="H50" s="963">
        <f>N52</f>
        <v>812514.90827690251</v>
      </c>
      <c r="I50" s="2584" t="s">
        <v>1969</v>
      </c>
      <c r="J50" s="2586" t="s">
        <v>1970</v>
      </c>
      <c r="K50" s="1833">
        <v>1.9631173324439382</v>
      </c>
      <c r="L50" s="1831">
        <v>0.95804834415378537</v>
      </c>
      <c r="M50" s="1834">
        <v>1.3917535773779348</v>
      </c>
      <c r="N50" s="1832">
        <v>212546.24695431709</v>
      </c>
      <c r="O50" s="1822"/>
    </row>
    <row r="51" spans="1:15" ht="18.600000000000001" customHeight="1" thickBot="1">
      <c r="A51" s="2640" t="s">
        <v>26</v>
      </c>
      <c r="B51" s="2640"/>
      <c r="C51" s="1138"/>
      <c r="D51" s="1035"/>
      <c r="E51" s="1034">
        <f>K53</f>
        <v>2.1250569760581568</v>
      </c>
      <c r="F51" s="1034">
        <f>L53</f>
        <v>0.64407511792080263</v>
      </c>
      <c r="G51" s="1034">
        <f>M53</f>
        <v>1.351035470555868</v>
      </c>
      <c r="H51" s="967">
        <f>N53</f>
        <v>167620.49265998084</v>
      </c>
      <c r="I51" s="2584"/>
      <c r="J51" s="2586" t="s">
        <v>1971</v>
      </c>
      <c r="K51" s="1833">
        <v>7.5540765137619683</v>
      </c>
      <c r="L51" s="1834">
        <v>2.44038289148645</v>
      </c>
      <c r="M51" s="1834">
        <v>3.2598472218897361</v>
      </c>
      <c r="N51" s="1832">
        <v>452585.3211967682</v>
      </c>
      <c r="O51" s="1822"/>
    </row>
    <row r="52" spans="1:15" s="807" customFormat="1" ht="30.75" customHeight="1">
      <c r="A52" s="2811" t="s">
        <v>2517</v>
      </c>
      <c r="B52" s="2821"/>
      <c r="C52" s="2821"/>
      <c r="D52" s="2821"/>
      <c r="E52" s="2821"/>
      <c r="F52" s="2821"/>
      <c r="G52" s="2821"/>
      <c r="H52" s="2821"/>
      <c r="I52" s="2584"/>
      <c r="J52" s="2586" t="s">
        <v>1972</v>
      </c>
      <c r="K52" s="1833">
        <v>3.6500285721340422</v>
      </c>
      <c r="L52" s="1834">
        <v>1.4450231133113336</v>
      </c>
      <c r="M52" s="1834">
        <v>2.290978241863995</v>
      </c>
      <c r="N52" s="1832">
        <v>812514.90827690251</v>
      </c>
      <c r="O52" s="1822"/>
    </row>
    <row r="53" spans="1:15" ht="15.75" customHeight="1">
      <c r="I53" s="2584"/>
      <c r="J53" s="2586" t="s">
        <v>1973</v>
      </c>
      <c r="K53" s="1833">
        <v>2.1250569760581568</v>
      </c>
      <c r="L53" s="1831">
        <v>0.64407511792080263</v>
      </c>
      <c r="M53" s="1834">
        <v>1.351035470555868</v>
      </c>
      <c r="N53" s="1832">
        <v>167620.49265998084</v>
      </c>
      <c r="O53" s="1822"/>
    </row>
    <row r="54" spans="1:15" ht="15.75" customHeight="1">
      <c r="I54" s="2584" t="s">
        <v>1974</v>
      </c>
      <c r="J54" s="2586" t="s">
        <v>1975</v>
      </c>
      <c r="K54" s="1830">
        <v>0.93206725004227531</v>
      </c>
      <c r="L54" s="1831">
        <v>0.24877503973928883</v>
      </c>
      <c r="M54" s="1831">
        <v>0.54266645267522406</v>
      </c>
      <c r="N54" s="1832">
        <v>91599.055465162979</v>
      </c>
      <c r="O54" s="1822"/>
    </row>
    <row r="55" spans="1:15" ht="15.75" customHeight="1">
      <c r="I55" s="2584"/>
      <c r="J55" s="2586" t="s">
        <v>1976</v>
      </c>
      <c r="K55" s="1833">
        <v>1.9313758673384633</v>
      </c>
      <c r="L55" s="1831">
        <v>0.69825920129927055</v>
      </c>
      <c r="M55" s="1834">
        <v>1.4059359097575097</v>
      </c>
      <c r="N55" s="1832">
        <v>193833.40193697263</v>
      </c>
      <c r="O55" s="1822"/>
    </row>
    <row r="56" spans="1:15" ht="15.75" customHeight="1">
      <c r="I56" s="2584"/>
      <c r="J56" s="2586" t="s">
        <v>1977</v>
      </c>
      <c r="K56" s="1833">
        <v>12.416650339895655</v>
      </c>
      <c r="L56" s="1834">
        <v>5.7517380786541183</v>
      </c>
      <c r="M56" s="1834">
        <v>8.4681865579381164</v>
      </c>
      <c r="N56" s="1832">
        <v>930575.57628643874</v>
      </c>
      <c r="O56" s="1822"/>
    </row>
    <row r="57" spans="1:15" ht="15.75" customHeight="1">
      <c r="I57" s="2584"/>
      <c r="J57" s="2586" t="s">
        <v>1978</v>
      </c>
      <c r="K57" s="1833">
        <v>36.024368580491597</v>
      </c>
      <c r="L57" s="1834">
        <v>11.456115749998569</v>
      </c>
      <c r="M57" s="1834">
        <v>18.61202574615313</v>
      </c>
      <c r="N57" s="1832">
        <v>1207304.9669095241</v>
      </c>
      <c r="O57" s="1822"/>
    </row>
    <row r="58" spans="1:15" ht="15.75" customHeight="1">
      <c r="I58" s="2584"/>
      <c r="J58" s="2586" t="s">
        <v>1979</v>
      </c>
      <c r="K58" s="1833">
        <v>14.445249281391716</v>
      </c>
      <c r="L58" s="1834">
        <v>8.5604999451274821</v>
      </c>
      <c r="M58" s="1834">
        <v>11.332642835260502</v>
      </c>
      <c r="N58" s="1832">
        <v>6737116.2111447817</v>
      </c>
      <c r="O58" s="1822"/>
    </row>
    <row r="59" spans="1:15" ht="15.75" customHeight="1">
      <c r="I59" s="2584"/>
      <c r="J59" s="2586" t="s">
        <v>1980</v>
      </c>
      <c r="K59" s="1833">
        <v>9.8073290966349926</v>
      </c>
      <c r="L59" s="1834">
        <v>7.3958543683569911</v>
      </c>
      <c r="M59" s="1834">
        <v>8.5778939240977277</v>
      </c>
      <c r="N59" s="1832">
        <v>4291993.0070688846</v>
      </c>
      <c r="O59" s="1822"/>
    </row>
    <row r="60" spans="1:15" ht="15.75" customHeight="1">
      <c r="I60" s="2584" t="s">
        <v>861</v>
      </c>
      <c r="J60" s="2586" t="s">
        <v>1981</v>
      </c>
      <c r="K60" s="1830">
        <v>0.5101633511532947</v>
      </c>
      <c r="L60" s="1831">
        <v>0.15782663086809945</v>
      </c>
      <c r="M60" s="1831">
        <v>0.33079559250273655</v>
      </c>
      <c r="N60" s="1832">
        <v>101894.51869153042</v>
      </c>
      <c r="O60" s="1822"/>
    </row>
    <row r="61" spans="1:15" ht="15.75" customHeight="1">
      <c r="I61" s="2584"/>
      <c r="J61" s="2586" t="s">
        <v>1982</v>
      </c>
      <c r="K61" s="1830">
        <v>0.7404393257112174</v>
      </c>
      <c r="L61" s="1831">
        <v>0.15472119958168098</v>
      </c>
      <c r="M61" s="1831">
        <v>0.31006176629939419</v>
      </c>
      <c r="N61" s="1832">
        <v>42691.115593667426</v>
      </c>
      <c r="O61" s="1822"/>
    </row>
    <row r="62" spans="1:15" ht="15.75" customHeight="1">
      <c r="I62" s="2584"/>
      <c r="J62" s="2586" t="s">
        <v>1983</v>
      </c>
      <c r="K62" s="1833">
        <v>1.3619067786698764</v>
      </c>
      <c r="L62" s="1831">
        <v>0.32706446002689421</v>
      </c>
      <c r="M62" s="1831">
        <v>0.87433461666154122</v>
      </c>
      <c r="N62" s="1832">
        <v>107422.11022121477</v>
      </c>
      <c r="O62" s="1822"/>
    </row>
    <row r="63" spans="1:15" ht="15.75" customHeight="1">
      <c r="I63" s="2584"/>
      <c r="J63" s="2586" t="s">
        <v>1984</v>
      </c>
      <c r="K63" s="1833">
        <v>1.9555057261782613</v>
      </c>
      <c r="L63" s="1831">
        <v>0.6705610464492785</v>
      </c>
      <c r="M63" s="1834">
        <v>1.1063105250442125</v>
      </c>
      <c r="N63" s="1832">
        <v>119176.81450037548</v>
      </c>
      <c r="O63" s="1822"/>
    </row>
    <row r="64" spans="1:15" ht="15.75" customHeight="1">
      <c r="I64" s="2584"/>
      <c r="J64" s="2586" t="s">
        <v>1985</v>
      </c>
      <c r="K64" s="1833">
        <v>2.481405564477174</v>
      </c>
      <c r="L64" s="1831">
        <v>0.48512126658367755</v>
      </c>
      <c r="M64" s="1834">
        <v>1.1385238949868384</v>
      </c>
      <c r="N64" s="1832">
        <v>143725.58475799399</v>
      </c>
      <c r="O64" s="1822"/>
    </row>
    <row r="65" spans="9:15" ht="15.75" customHeight="1">
      <c r="I65" s="2584"/>
      <c r="J65" s="2586" t="s">
        <v>1986</v>
      </c>
      <c r="K65" s="1833">
        <v>10.584565408548668</v>
      </c>
      <c r="L65" s="1834">
        <v>2.8488568033618842</v>
      </c>
      <c r="M65" s="1834">
        <v>5.5915125344130443</v>
      </c>
      <c r="N65" s="1832">
        <v>559185.00690785353</v>
      </c>
      <c r="O65" s="1822"/>
    </row>
    <row r="66" spans="9:15" ht="15.75" customHeight="1">
      <c r="I66" s="2584"/>
      <c r="J66" s="2586" t="s">
        <v>1987</v>
      </c>
      <c r="K66" s="1833">
        <v>14.534006989158748</v>
      </c>
      <c r="L66" s="1834">
        <v>9.4139490785072137</v>
      </c>
      <c r="M66" s="1834">
        <v>11.719427978868101</v>
      </c>
      <c r="N66" s="1832">
        <v>556719.11152380181</v>
      </c>
      <c r="O66" s="1822"/>
    </row>
    <row r="67" spans="9:15" ht="15.75" customHeight="1">
      <c r="I67" s="2584"/>
      <c r="J67" s="2586" t="s">
        <v>1988</v>
      </c>
      <c r="K67" s="1833">
        <v>29.541481673537863</v>
      </c>
      <c r="L67" s="1834">
        <v>13.030887035122124</v>
      </c>
      <c r="M67" s="1834">
        <v>22.492436594536617</v>
      </c>
      <c r="N67" s="1832">
        <v>2811485.9465068411</v>
      </c>
      <c r="O67" s="1822"/>
    </row>
    <row r="68" spans="9:15" ht="15.75" customHeight="1">
      <c r="I68" s="2584"/>
      <c r="J68" s="2586" t="s">
        <v>1989</v>
      </c>
      <c r="K68" s="1833">
        <v>57.675393687581035</v>
      </c>
      <c r="L68" s="1834">
        <v>37.048203655651911</v>
      </c>
      <c r="M68" s="1834">
        <v>45.736782409701796</v>
      </c>
      <c r="N68" s="1832">
        <v>10018688.409460541</v>
      </c>
      <c r="O68" s="1822"/>
    </row>
    <row r="69" spans="9:15" ht="15.75" customHeight="1">
      <c r="I69" s="2584"/>
      <c r="J69" s="2586" t="s">
        <v>1990</v>
      </c>
      <c r="K69" s="1833">
        <v>10.741417633985384</v>
      </c>
      <c r="L69" s="1834">
        <v>7.8804643121765237</v>
      </c>
      <c r="M69" s="1834">
        <v>9.1484317115347089</v>
      </c>
      <c r="N69" s="1832">
        <v>3560001.9683874873</v>
      </c>
      <c r="O69" s="1822"/>
    </row>
    <row r="70" spans="9:15" ht="15.75" customHeight="1">
      <c r="I70" s="2584" t="s">
        <v>96</v>
      </c>
      <c r="J70" s="2586" t="s">
        <v>1981</v>
      </c>
      <c r="K70" s="1830">
        <v>0.5024748569444174</v>
      </c>
      <c r="L70" s="1831">
        <v>0.15513309804688599</v>
      </c>
      <c r="M70" s="1831">
        <v>0.33113256616656117</v>
      </c>
      <c r="N70" s="1832">
        <v>102611.45129454085</v>
      </c>
      <c r="O70" s="1822"/>
    </row>
    <row r="71" spans="9:15" ht="15.75" customHeight="1">
      <c r="I71" s="2584"/>
      <c r="J71" s="2586" t="s">
        <v>1982</v>
      </c>
      <c r="K71" s="1830">
        <v>0.68507739848096993</v>
      </c>
      <c r="L71" s="1831">
        <v>9.0112826638218457E-2</v>
      </c>
      <c r="M71" s="1831">
        <v>0.23873678351627375</v>
      </c>
      <c r="N71" s="1832">
        <v>15684.171374752623</v>
      </c>
      <c r="O71" s="1822"/>
    </row>
    <row r="72" spans="9:15" ht="15.75" customHeight="1">
      <c r="I72" s="2584"/>
      <c r="J72" s="2586" t="s">
        <v>1983</v>
      </c>
      <c r="K72" s="1833">
        <v>1.3773616371952426</v>
      </c>
      <c r="L72" s="1831">
        <v>0.36217173890152476</v>
      </c>
      <c r="M72" s="1831">
        <v>0.88407495094716948</v>
      </c>
      <c r="N72" s="1832">
        <v>121170.40059474829</v>
      </c>
      <c r="O72" s="1822"/>
    </row>
    <row r="73" spans="9:15" ht="15.75" customHeight="1">
      <c r="I73" s="2584"/>
      <c r="J73" s="2586" t="s">
        <v>1984</v>
      </c>
      <c r="K73" s="1833">
        <v>1.8396677950450779</v>
      </c>
      <c r="L73" s="1831">
        <v>0.62708048608179057</v>
      </c>
      <c r="M73" s="1834">
        <v>1.036132975341669</v>
      </c>
      <c r="N73" s="1832">
        <v>120108.55970991615</v>
      </c>
      <c r="O73" s="1822"/>
    </row>
    <row r="74" spans="9:15" ht="15.75" customHeight="1">
      <c r="I74" s="2584"/>
      <c r="J74" s="2586" t="s">
        <v>1985</v>
      </c>
      <c r="K74" s="1833">
        <v>2.3957660350985477</v>
      </c>
      <c r="L74" s="1831">
        <v>0.51481130345722836</v>
      </c>
      <c r="M74" s="1834">
        <v>1.1740152398673154</v>
      </c>
      <c r="N74" s="1832">
        <v>135628.67204508319</v>
      </c>
      <c r="O74" s="1822"/>
    </row>
    <row r="75" spans="9:15" ht="15.75" customHeight="1">
      <c r="I75" s="2584"/>
      <c r="J75" s="2586" t="s">
        <v>1986</v>
      </c>
      <c r="K75" s="1833">
        <v>10.67935269846388</v>
      </c>
      <c r="L75" s="1834">
        <v>2.8630830775481275</v>
      </c>
      <c r="M75" s="1834">
        <v>5.6180839069486099</v>
      </c>
      <c r="N75" s="1832">
        <v>563485.02875696367</v>
      </c>
      <c r="O75" s="1822"/>
    </row>
    <row r="76" spans="9:15" ht="15.75" customHeight="1">
      <c r="I76" s="2584"/>
      <c r="J76" s="2586" t="s">
        <v>1987</v>
      </c>
      <c r="K76" s="1833">
        <v>11.324890015405646</v>
      </c>
      <c r="L76" s="1834">
        <v>7.171366117231897</v>
      </c>
      <c r="M76" s="1834">
        <v>8.9654724905396375</v>
      </c>
      <c r="N76" s="1832">
        <v>412102.76853468735</v>
      </c>
      <c r="O76" s="1822"/>
    </row>
    <row r="77" spans="9:15" ht="15.75" customHeight="1">
      <c r="I77" s="2584"/>
      <c r="J77" s="2586" t="s">
        <v>1988</v>
      </c>
      <c r="K77" s="1833">
        <v>66.633042040496989</v>
      </c>
      <c r="L77" s="1834">
        <v>37.798600011752733</v>
      </c>
      <c r="M77" s="1834">
        <v>52.063531724160676</v>
      </c>
      <c r="N77" s="1832">
        <v>6273576.6560180886</v>
      </c>
      <c r="O77" s="1822"/>
    </row>
    <row r="78" spans="9:15" ht="15.75" customHeight="1">
      <c r="I78" s="2584"/>
      <c r="J78" s="2586" t="s">
        <v>1989</v>
      </c>
      <c r="K78" s="1833">
        <v>10.609096919332707</v>
      </c>
      <c r="L78" s="1834">
        <v>6.2188712057975675</v>
      </c>
      <c r="M78" s="1834">
        <v>8.5063848439519791</v>
      </c>
      <c r="N78" s="1832">
        <v>5181268.5502480427</v>
      </c>
      <c r="O78" s="1822"/>
    </row>
    <row r="79" spans="9:15" ht="15.75" customHeight="1">
      <c r="I79" s="2584"/>
      <c r="J79" s="2586" t="s">
        <v>1990</v>
      </c>
      <c r="K79" s="1833">
        <v>18.374835937703757</v>
      </c>
      <c r="L79" s="1834">
        <v>10.814696268051208</v>
      </c>
      <c r="M79" s="1834">
        <v>14.227928976505806</v>
      </c>
      <c r="N79" s="1832">
        <v>5242625.6110002166</v>
      </c>
      <c r="O79" s="1822"/>
    </row>
    <row r="80" spans="9:15" ht="15.75" customHeight="1">
      <c r="I80" s="2584" t="s">
        <v>322</v>
      </c>
      <c r="J80" s="2586" t="s">
        <v>1981</v>
      </c>
      <c r="K80" s="1830">
        <v>0.4670122981090945</v>
      </c>
      <c r="L80" s="1831">
        <v>0.13289605314489314</v>
      </c>
      <c r="M80" s="1831">
        <v>0.30900757939275636</v>
      </c>
      <c r="N80" s="1832">
        <v>86709.295620136108</v>
      </c>
      <c r="O80" s="1822"/>
    </row>
    <row r="81" spans="9:15" ht="15.75" customHeight="1">
      <c r="I81" s="2584"/>
      <c r="J81" s="2586" t="s">
        <v>1982</v>
      </c>
      <c r="K81" s="1830">
        <v>0.28501884387234139</v>
      </c>
      <c r="L81" s="1831">
        <v>0.11720025282580594</v>
      </c>
      <c r="M81" s="1831">
        <v>0.17427534110403328</v>
      </c>
      <c r="N81" s="1832">
        <v>34601.097896613239</v>
      </c>
      <c r="O81" s="1822"/>
    </row>
    <row r="82" spans="9:15" ht="15.75" customHeight="1">
      <c r="I82" s="2584"/>
      <c r="J82" s="2586" t="s">
        <v>1983</v>
      </c>
      <c r="K82" s="1830">
        <v>0.51110357400235717</v>
      </c>
      <c r="L82" s="1831">
        <v>0.14250074281144218</v>
      </c>
      <c r="M82" s="1831">
        <v>0.41654629880017707</v>
      </c>
      <c r="N82" s="1832">
        <v>53012.516714920443</v>
      </c>
      <c r="O82" s="1822"/>
    </row>
    <row r="83" spans="9:15" ht="15.75" customHeight="1">
      <c r="I83" s="2584"/>
      <c r="J83" s="2586" t="s">
        <v>1984</v>
      </c>
      <c r="K83" s="1833">
        <v>2.1389279172783531</v>
      </c>
      <c r="L83" s="1831">
        <v>0.42375852310129303</v>
      </c>
      <c r="M83" s="1831">
        <v>0.89170511153522725</v>
      </c>
      <c r="N83" s="1832">
        <v>112822.12673054925</v>
      </c>
      <c r="O83" s="1822"/>
    </row>
    <row r="84" spans="9:15" ht="15.75" customHeight="1">
      <c r="I84" s="2584"/>
      <c r="J84" s="2586" t="s">
        <v>1985</v>
      </c>
      <c r="K84" s="1833">
        <v>2.676939934842081</v>
      </c>
      <c r="L84" s="1834">
        <v>1.0070334412416238</v>
      </c>
      <c r="M84" s="1834">
        <v>1.516593743549981</v>
      </c>
      <c r="N84" s="1832">
        <v>241372.94465856874</v>
      </c>
      <c r="O84" s="1822"/>
    </row>
    <row r="85" spans="9:15" ht="15.75" customHeight="1">
      <c r="I85" s="2584"/>
      <c r="J85" s="2586" t="s">
        <v>1986</v>
      </c>
      <c r="K85" s="1833">
        <v>3.0710272098938858</v>
      </c>
      <c r="L85" s="1831">
        <v>0.74881130308276966</v>
      </c>
      <c r="M85" s="1834">
        <v>1.62468785638526</v>
      </c>
      <c r="N85" s="1832">
        <v>224316.18115303194</v>
      </c>
      <c r="O85" s="1822"/>
    </row>
    <row r="86" spans="9:15" ht="15.75" customHeight="1">
      <c r="I86" s="2584"/>
      <c r="J86" s="2586" t="s">
        <v>1987</v>
      </c>
      <c r="K86" s="1833">
        <v>6.9487551640353091</v>
      </c>
      <c r="L86" s="1834">
        <v>1.871675539044652</v>
      </c>
      <c r="M86" s="1834">
        <v>4.4094725513755515</v>
      </c>
      <c r="N86" s="1832">
        <v>238877.68692799428</v>
      </c>
    </row>
    <row r="87" spans="9:15" ht="15.75" customHeight="1">
      <c r="I87" s="2584"/>
      <c r="J87" s="2586" t="s">
        <v>1988</v>
      </c>
      <c r="K87" s="1833">
        <v>7.6907565633289368</v>
      </c>
      <c r="L87" s="1834">
        <v>4.0531713110111758</v>
      </c>
      <c r="M87" s="1834">
        <v>5.8983885148986097</v>
      </c>
      <c r="N87" s="1832">
        <v>776503.83666114451</v>
      </c>
    </row>
    <row r="88" spans="9:15" ht="15.75" customHeight="1">
      <c r="I88" s="2584"/>
      <c r="J88" s="2586" t="s">
        <v>1989</v>
      </c>
      <c r="K88" s="1833">
        <v>44.415877888396963</v>
      </c>
      <c r="L88" s="1834">
        <v>17.827196478896742</v>
      </c>
      <c r="M88" s="1834">
        <v>28.259493144492456</v>
      </c>
      <c r="N88" s="1832">
        <v>2363236.5617836383</v>
      </c>
    </row>
    <row r="89" spans="9:15" ht="15.75" customHeight="1" thickBot="1">
      <c r="I89" s="2585"/>
      <c r="J89" s="1835" t="s">
        <v>1990</v>
      </c>
      <c r="K89" s="1836">
        <v>19.289785661014349</v>
      </c>
      <c r="L89" s="1837">
        <v>13.174748188402546</v>
      </c>
      <c r="M89" s="1837">
        <v>15.698828137329841</v>
      </c>
      <c r="N89" s="1838">
        <v>5856602.1842569998</v>
      </c>
    </row>
    <row r="90" spans="9:15" ht="15.75" customHeight="1" thickTop="1"/>
  </sheetData>
  <mergeCells count="29">
    <mergeCell ref="A7:C7"/>
    <mergeCell ref="A45:B45"/>
    <mergeCell ref="A31:B31"/>
    <mergeCell ref="A13:C13"/>
    <mergeCell ref="A14:D14"/>
    <mergeCell ref="A15:D15"/>
    <mergeCell ref="A16:D16"/>
    <mergeCell ref="A17:D17"/>
    <mergeCell ref="A18:D18"/>
    <mergeCell ref="A19:D19"/>
    <mergeCell ref="A20:D20"/>
    <mergeCell ref="A52:H52"/>
    <mergeCell ref="A3:C3"/>
    <mergeCell ref="A21:C21"/>
    <mergeCell ref="A24:C24"/>
    <mergeCell ref="A30:C30"/>
    <mergeCell ref="A4:C4"/>
    <mergeCell ref="A6:C6"/>
    <mergeCell ref="A9:C9"/>
    <mergeCell ref="A11:C11"/>
    <mergeCell ref="A10:C10"/>
    <mergeCell ref="A12:C12"/>
    <mergeCell ref="A47:B47"/>
    <mergeCell ref="A51:B51"/>
    <mergeCell ref="A5:C5"/>
    <mergeCell ref="A8:C8"/>
    <mergeCell ref="A46:C46"/>
    <mergeCell ref="I20:J21"/>
    <mergeCell ref="I22:I23"/>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69"/>
  <sheetViews>
    <sheetView view="pageBreakPreview" zoomScaleNormal="50" zoomScaleSheetLayoutView="100" workbookViewId="0">
      <selection activeCell="E27" sqref="E27"/>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20" style="849" customWidth="1"/>
    <col min="9" max="16384" width="9.140625" style="849"/>
  </cols>
  <sheetData>
    <row r="1" spans="1:16" s="1314" customFormat="1" ht="35.1" customHeight="1">
      <c r="A1" s="1319" t="s">
        <v>1517</v>
      </c>
      <c r="B1" s="1319"/>
      <c r="C1" s="1319"/>
      <c r="D1" s="1319"/>
      <c r="E1" s="1319"/>
      <c r="F1" s="1319"/>
      <c r="G1" s="1319"/>
      <c r="H1" s="1319"/>
    </row>
    <row r="2" spans="1:16" ht="15" customHeight="1" thickBot="1">
      <c r="A2" s="849"/>
      <c r="B2" s="394"/>
      <c r="C2" s="394"/>
      <c r="D2" s="395"/>
      <c r="E2" s="1004"/>
      <c r="F2" s="1004"/>
      <c r="G2" s="1004"/>
      <c r="H2" s="443" t="s">
        <v>36</v>
      </c>
    </row>
    <row r="3" spans="1:16" ht="48" customHeight="1">
      <c r="A3" s="3146" t="s">
        <v>1</v>
      </c>
      <c r="B3" s="3146"/>
      <c r="C3" s="3146"/>
      <c r="D3" s="457"/>
      <c r="E3" s="458" t="s">
        <v>37</v>
      </c>
      <c r="F3" s="458" t="s">
        <v>116</v>
      </c>
      <c r="G3" s="459" t="s">
        <v>117</v>
      </c>
      <c r="H3" s="459" t="s">
        <v>38</v>
      </c>
      <c r="I3" s="1028"/>
      <c r="J3" s="1029"/>
      <c r="P3" s="460"/>
    </row>
    <row r="4" spans="1:16" s="365" customFormat="1" ht="15.6" hidden="1" customHeight="1">
      <c r="A4" s="3107" t="s">
        <v>1128</v>
      </c>
      <c r="B4" s="3107"/>
      <c r="C4" s="3107"/>
      <c r="D4" s="363"/>
      <c r="E4" s="461">
        <v>1.9602959225249994</v>
      </c>
      <c r="F4" s="462">
        <v>0.77001926666893483</v>
      </c>
      <c r="G4" s="462">
        <v>1.237130923461875</v>
      </c>
      <c r="H4" s="284" t="s">
        <v>4</v>
      </c>
      <c r="I4" s="463"/>
      <c r="J4" s="464"/>
    </row>
    <row r="5" spans="1:16" ht="15.6" hidden="1" customHeight="1">
      <c r="A5" s="3103" t="s">
        <v>1129</v>
      </c>
      <c r="B5" s="3103"/>
      <c r="C5" s="3103"/>
      <c r="D5" s="843"/>
      <c r="E5" s="284" t="s">
        <v>295</v>
      </c>
      <c r="F5" s="284" t="s">
        <v>295</v>
      </c>
      <c r="G5" s="284" t="s">
        <v>295</v>
      </c>
      <c r="H5" s="284" t="s">
        <v>295</v>
      </c>
      <c r="I5" s="1028"/>
      <c r="J5" s="1029"/>
    </row>
    <row r="6" spans="1:16" s="365" customFormat="1" ht="15.6" hidden="1" customHeight="1">
      <c r="A6" s="3103" t="s">
        <v>1130</v>
      </c>
      <c r="B6" s="3103"/>
      <c r="C6" s="3103"/>
      <c r="D6" s="363"/>
      <c r="E6" s="465">
        <v>1.7556884502747045</v>
      </c>
      <c r="F6" s="466">
        <v>0.6190344427905301</v>
      </c>
      <c r="G6" s="462">
        <v>0.98841458051385522</v>
      </c>
      <c r="H6" s="50">
        <v>242382.72354493401</v>
      </c>
    </row>
    <row r="7" spans="1:16" s="365" customFormat="1" ht="15.6" hidden="1" customHeight="1">
      <c r="A7" s="3103" t="s">
        <v>1131</v>
      </c>
      <c r="B7" s="3103"/>
      <c r="C7" s="3103"/>
      <c r="D7" s="363"/>
      <c r="E7" s="465">
        <v>1.7903003023495354</v>
      </c>
      <c r="F7" s="466">
        <v>0.45493343047901391</v>
      </c>
      <c r="G7" s="462">
        <v>0.90766577809754423</v>
      </c>
      <c r="H7" s="50">
        <v>195017.4499397258</v>
      </c>
    </row>
    <row r="8" spans="1:16" s="365" customFormat="1" ht="16.5" hidden="1" customHeight="1">
      <c r="A8" s="3103" t="s">
        <v>1095</v>
      </c>
      <c r="B8" s="3103"/>
      <c r="C8" s="3103"/>
      <c r="D8" s="2"/>
      <c r="E8" s="462">
        <v>1.3264877470571088</v>
      </c>
      <c r="F8" s="462">
        <v>0.50039397782420036</v>
      </c>
      <c r="G8" s="462">
        <v>0.78886326112355465</v>
      </c>
      <c r="H8" s="50">
        <v>120249.84879612485</v>
      </c>
    </row>
    <row r="9" spans="1:16" s="365" customFormat="1" ht="18" hidden="1" customHeight="1">
      <c r="A9" s="3103" t="s">
        <v>1050</v>
      </c>
      <c r="B9" s="3103"/>
      <c r="C9" s="3103"/>
      <c r="D9" s="2"/>
      <c r="E9" s="467">
        <v>1.1875170155946051</v>
      </c>
      <c r="F9" s="467">
        <v>0.32240517615943071</v>
      </c>
      <c r="G9" s="467">
        <v>0.62506653662510037</v>
      </c>
      <c r="H9" s="468">
        <v>112364.36718815927</v>
      </c>
    </row>
    <row r="10" spans="1:16" s="365" customFormat="1" ht="12" hidden="1" customHeight="1">
      <c r="A10" s="3103" t="s">
        <v>1051</v>
      </c>
      <c r="B10" s="3103"/>
      <c r="C10" s="3103"/>
      <c r="D10" s="2"/>
      <c r="E10" s="287" t="s">
        <v>444</v>
      </c>
      <c r="F10" s="287" t="s">
        <v>444</v>
      </c>
      <c r="G10" s="287" t="s">
        <v>444</v>
      </c>
      <c r="H10" s="413" t="s">
        <v>444</v>
      </c>
      <c r="I10" s="399"/>
    </row>
    <row r="11" spans="1:16" s="365" customFormat="1" ht="13.5" hidden="1" customHeight="1">
      <c r="A11" s="3103" t="s">
        <v>1145</v>
      </c>
      <c r="B11" s="3103"/>
      <c r="C11" s="3103"/>
      <c r="D11" s="2"/>
      <c r="E11" s="467">
        <v>1.8685059279820218</v>
      </c>
      <c r="F11" s="467">
        <v>0.60477775292735192</v>
      </c>
      <c r="G11" s="467">
        <v>1.1230042014681385</v>
      </c>
      <c r="H11" s="468">
        <v>123002.87034697519</v>
      </c>
      <c r="I11" s="399"/>
    </row>
    <row r="12" spans="1:16" s="365" customFormat="1" ht="13.5" hidden="1" customHeight="1">
      <c r="A12" s="3103" t="s">
        <v>1053</v>
      </c>
      <c r="B12" s="3103"/>
      <c r="C12" s="3103"/>
      <c r="D12" s="2"/>
      <c r="E12" s="467">
        <v>1.4206304378515611</v>
      </c>
      <c r="F12" s="467">
        <v>0.42696295507483889</v>
      </c>
      <c r="G12" s="467">
        <v>0.77901961609298742</v>
      </c>
      <c r="H12" s="468">
        <v>113547.6470753686</v>
      </c>
      <c r="I12" s="399"/>
    </row>
    <row r="13" spans="1:16" s="365" customFormat="1" ht="13.5" hidden="1" customHeight="1">
      <c r="A13" s="3103" t="s">
        <v>1054</v>
      </c>
      <c r="B13" s="3103"/>
      <c r="C13" s="3103"/>
      <c r="D13" s="22"/>
      <c r="E13" s="467">
        <v>1.3179145327714679</v>
      </c>
      <c r="F13" s="467">
        <v>0.42890637415454708</v>
      </c>
      <c r="G13" s="467">
        <v>0.81358131214309337</v>
      </c>
      <c r="H13" s="468">
        <v>115249.17618957856</v>
      </c>
      <c r="I13" s="399"/>
    </row>
    <row r="14" spans="1:16" s="365" customFormat="1" ht="14.45" hidden="1" customHeight="1">
      <c r="A14" s="2618" t="s">
        <v>1055</v>
      </c>
      <c r="B14" s="2619"/>
      <c r="C14" s="2619"/>
      <c r="D14" s="2620"/>
      <c r="E14" s="467">
        <v>1.115522402623458</v>
      </c>
      <c r="F14" s="467">
        <v>0.32633027745713344</v>
      </c>
      <c r="G14" s="467">
        <v>0.63195577707424366</v>
      </c>
      <c r="H14" s="108">
        <v>98810.012662702749</v>
      </c>
      <c r="I14" s="399"/>
    </row>
    <row r="15" spans="1:16" s="365" customFormat="1" ht="14.45" hidden="1" customHeight="1">
      <c r="A15" s="2618" t="s">
        <v>1001</v>
      </c>
      <c r="B15" s="2619"/>
      <c r="C15" s="2619"/>
      <c r="D15" s="2620"/>
      <c r="E15" s="287" t="s">
        <v>458</v>
      </c>
      <c r="F15" s="287" t="s">
        <v>458</v>
      </c>
      <c r="G15" s="287" t="s">
        <v>458</v>
      </c>
      <c r="H15" s="114" t="s">
        <v>458</v>
      </c>
      <c r="I15" s="399"/>
    </row>
    <row r="16" spans="1:16" s="365" customFormat="1" ht="14.45" customHeight="1">
      <c r="A16" s="2618" t="s">
        <v>1002</v>
      </c>
      <c r="B16" s="2619"/>
      <c r="C16" s="2619"/>
      <c r="D16" s="2620"/>
      <c r="E16" s="467">
        <v>1.1097734608078185</v>
      </c>
      <c r="F16" s="467">
        <v>0.32228706563074783</v>
      </c>
      <c r="G16" s="467">
        <v>0.62747033895434823</v>
      </c>
      <c r="H16" s="108">
        <v>97001.4311983058</v>
      </c>
      <c r="I16" s="399"/>
    </row>
    <row r="17" spans="1:9" s="365" customFormat="1" ht="14.45" customHeight="1">
      <c r="A17" s="2618" t="s">
        <v>1003</v>
      </c>
      <c r="B17" s="2619"/>
      <c r="C17" s="2619"/>
      <c r="D17" s="2620"/>
      <c r="E17" s="467">
        <v>1.2145966411141202</v>
      </c>
      <c r="F17" s="467">
        <v>0.4360395478357515</v>
      </c>
      <c r="G17" s="467">
        <v>0.74103654466360513</v>
      </c>
      <c r="H17" s="108">
        <v>100793.55945349688</v>
      </c>
      <c r="I17" s="399"/>
    </row>
    <row r="18" spans="1:9" s="365" customFormat="1" ht="14.45" customHeight="1">
      <c r="A18" s="2618" t="s">
        <v>1004</v>
      </c>
      <c r="B18" s="2619"/>
      <c r="C18" s="2619"/>
      <c r="D18" s="2620"/>
      <c r="E18" s="467">
        <v>1.7055877827310753</v>
      </c>
      <c r="F18" s="467">
        <v>0.48234394846653339</v>
      </c>
      <c r="G18" s="467">
        <v>1.0887074893468884</v>
      </c>
      <c r="H18" s="108">
        <v>128086.06016840358</v>
      </c>
      <c r="I18" s="399"/>
    </row>
    <row r="19" spans="1:9" s="365" customFormat="1" ht="14.45" customHeight="1">
      <c r="A19" s="2618" t="s">
        <v>1005</v>
      </c>
      <c r="B19" s="2619"/>
      <c r="C19" s="2619"/>
      <c r="D19" s="2620"/>
      <c r="E19" s="467">
        <v>2.910854466743932</v>
      </c>
      <c r="F19" s="467">
        <v>0.84226939499430942</v>
      </c>
      <c r="G19" s="467">
        <v>1.565872147053269</v>
      </c>
      <c r="H19" s="108">
        <v>194161.73512650045</v>
      </c>
      <c r="I19" s="399"/>
    </row>
    <row r="20" spans="1:9" s="365" customFormat="1" ht="14.45" customHeight="1">
      <c r="A20" s="2618" t="s">
        <v>1400</v>
      </c>
      <c r="B20" s="2619"/>
      <c r="C20" s="2619"/>
      <c r="D20" s="2620"/>
      <c r="E20" s="467">
        <f>'39.'!E20</f>
        <v>2.4154100991450456</v>
      </c>
      <c r="F20" s="467">
        <f>'39.'!F20</f>
        <v>0.88702035915345556</v>
      </c>
      <c r="G20" s="467">
        <f>'39.'!G20</f>
        <v>1.5041789695442411</v>
      </c>
      <c r="H20" s="108">
        <f>'39.'!H20</f>
        <v>223527.9657875858</v>
      </c>
      <c r="I20" s="399"/>
    </row>
    <row r="21" spans="1:9" ht="14.45" customHeight="1">
      <c r="A21" s="2641" t="s">
        <v>371</v>
      </c>
      <c r="B21" s="2641"/>
      <c r="C21" s="2641"/>
      <c r="D21" s="363"/>
      <c r="E21" s="469"/>
      <c r="F21" s="470"/>
      <c r="G21" s="470"/>
      <c r="H21" s="113"/>
    </row>
    <row r="22" spans="1:9" ht="14.45" customHeight="1">
      <c r="A22" s="1137"/>
      <c r="B22" s="813" t="s">
        <v>1022</v>
      </c>
      <c r="C22" s="1137"/>
      <c r="D22" s="1019"/>
      <c r="E22" s="1030">
        <f>'39.'!K54</f>
        <v>0.93206725004227531</v>
      </c>
      <c r="F22" s="1031">
        <f>'39.'!L54</f>
        <v>0.24877503973928883</v>
      </c>
      <c r="G22" s="1031">
        <f>'39.'!M54</f>
        <v>0.54266645267522406</v>
      </c>
      <c r="H22" s="963">
        <f>'39.'!N54</f>
        <v>91599.055465162979</v>
      </c>
    </row>
    <row r="23" spans="1:9" ht="14.45" customHeight="1">
      <c r="A23" s="1137"/>
      <c r="B23" s="813" t="s">
        <v>1023</v>
      </c>
      <c r="C23" s="1137"/>
      <c r="D23" s="1019"/>
      <c r="E23" s="1030">
        <f>'39.'!K55</f>
        <v>1.9313758673384633</v>
      </c>
      <c r="F23" s="1031">
        <f>'39.'!L55</f>
        <v>0.69825920129927055</v>
      </c>
      <c r="G23" s="1031">
        <f>'39.'!M55</f>
        <v>1.4059359097575097</v>
      </c>
      <c r="H23" s="963">
        <f>'39.'!N55</f>
        <v>193833.40193697263</v>
      </c>
    </row>
    <row r="24" spans="1:9" ht="14.45" customHeight="1">
      <c r="A24" s="1137"/>
      <c r="B24" s="813" t="s">
        <v>1024</v>
      </c>
      <c r="C24" s="1137"/>
      <c r="D24" s="1019"/>
      <c r="E24" s="1030">
        <f>'39.'!K56</f>
        <v>12.416650339895655</v>
      </c>
      <c r="F24" s="1031">
        <f>'39.'!L56</f>
        <v>5.7517380786541183</v>
      </c>
      <c r="G24" s="1031">
        <f>'39.'!M56</f>
        <v>8.4681865579381164</v>
      </c>
      <c r="H24" s="963">
        <f>'39.'!N56</f>
        <v>930575.57628643874</v>
      </c>
    </row>
    <row r="25" spans="1:9" ht="14.45" customHeight="1">
      <c r="A25" s="1137"/>
      <c r="B25" s="813" t="s">
        <v>1025</v>
      </c>
      <c r="C25" s="1137"/>
      <c r="D25" s="1019"/>
      <c r="E25" s="1030">
        <f>'39.'!K57</f>
        <v>36.024368580491597</v>
      </c>
      <c r="F25" s="1031">
        <f>'39.'!L57</f>
        <v>11.456115749998569</v>
      </c>
      <c r="G25" s="1031">
        <f>'39.'!M57</f>
        <v>18.61202574615313</v>
      </c>
      <c r="H25" s="963">
        <f>'39.'!N57</f>
        <v>1207304.9669095241</v>
      </c>
    </row>
    <row r="26" spans="1:9" ht="14.45" customHeight="1">
      <c r="A26" s="1137"/>
      <c r="B26" s="813" t="s">
        <v>1026</v>
      </c>
      <c r="C26" s="1137"/>
      <c r="D26" s="1019"/>
      <c r="E26" s="1030">
        <f>'39.'!K58</f>
        <v>14.445249281391716</v>
      </c>
      <c r="F26" s="1031">
        <f>'39.'!L58</f>
        <v>8.5604999451274821</v>
      </c>
      <c r="G26" s="1031">
        <f>'39.'!M58</f>
        <v>11.332642835260502</v>
      </c>
      <c r="H26" s="963">
        <f>'39.'!N58</f>
        <v>6737116.2111447817</v>
      </c>
    </row>
    <row r="27" spans="1:9" ht="14.45" customHeight="1">
      <c r="A27" s="1137"/>
      <c r="B27" s="813" t="s">
        <v>1027</v>
      </c>
      <c r="C27" s="1137"/>
      <c r="D27" s="1019"/>
      <c r="E27" s="1030">
        <f>'39.'!K59</f>
        <v>9.8073290966349926</v>
      </c>
      <c r="F27" s="1031">
        <f>'39.'!L59</f>
        <v>7.3958543683569911</v>
      </c>
      <c r="G27" s="1031">
        <f>'39.'!M59</f>
        <v>8.5778939240977277</v>
      </c>
      <c r="H27" s="963">
        <f>'39.'!N59</f>
        <v>4291993.0070688846</v>
      </c>
    </row>
    <row r="28" spans="1:9" ht="14.45" customHeight="1">
      <c r="A28" s="2641" t="s">
        <v>397</v>
      </c>
      <c r="B28" s="2641"/>
      <c r="C28" s="2641"/>
      <c r="D28" s="2"/>
      <c r="E28" s="1030"/>
      <c r="F28" s="1031"/>
      <c r="G28" s="1031"/>
      <c r="H28" s="963"/>
    </row>
    <row r="29" spans="1:9" ht="14.45" customHeight="1">
      <c r="A29" s="1137"/>
      <c r="B29" s="813" t="s">
        <v>1028</v>
      </c>
      <c r="C29" s="1137"/>
      <c r="D29" s="843"/>
      <c r="E29" s="1030">
        <f>'39.'!K60</f>
        <v>0.5101633511532947</v>
      </c>
      <c r="F29" s="1031">
        <f>'39.'!L60</f>
        <v>0.15782663086809945</v>
      </c>
      <c r="G29" s="1031">
        <f>'39.'!M60</f>
        <v>0.33079559250273655</v>
      </c>
      <c r="H29" s="963">
        <f>'39.'!N60</f>
        <v>101894.51869153042</v>
      </c>
    </row>
    <row r="30" spans="1:9" ht="14.45" customHeight="1">
      <c r="A30" s="1137"/>
      <c r="B30" s="813" t="s">
        <v>1038</v>
      </c>
      <c r="C30" s="1137"/>
      <c r="D30" s="843"/>
      <c r="E30" s="1030">
        <f>'39.'!K61</f>
        <v>0.7404393257112174</v>
      </c>
      <c r="F30" s="1031">
        <f>'39.'!L61</f>
        <v>0.15472119958168098</v>
      </c>
      <c r="G30" s="1031">
        <f>'39.'!M61</f>
        <v>0.31006176629939419</v>
      </c>
      <c r="H30" s="963">
        <f>'39.'!N61</f>
        <v>42691.115593667426</v>
      </c>
    </row>
    <row r="31" spans="1:9" ht="14.45" customHeight="1">
      <c r="A31" s="813"/>
      <c r="B31" s="813" t="s">
        <v>1039</v>
      </c>
      <c r="C31" s="813"/>
      <c r="D31" s="843"/>
      <c r="E31" s="1030">
        <f>'39.'!K62</f>
        <v>1.3619067786698764</v>
      </c>
      <c r="F31" s="1031">
        <f>'39.'!L62</f>
        <v>0.32706446002689421</v>
      </c>
      <c r="G31" s="1031">
        <f>'39.'!M62</f>
        <v>0.87433461666154122</v>
      </c>
      <c r="H31" s="963">
        <f>'39.'!N62</f>
        <v>107422.11022121477</v>
      </c>
    </row>
    <row r="32" spans="1:9" ht="14.45" customHeight="1">
      <c r="A32" s="813"/>
      <c r="B32" s="813" t="s">
        <v>1040</v>
      </c>
      <c r="C32" s="813"/>
      <c r="D32" s="843"/>
      <c r="E32" s="1030">
        <f>'39.'!K63</f>
        <v>1.9555057261782613</v>
      </c>
      <c r="F32" s="1031">
        <f>'39.'!L63</f>
        <v>0.6705610464492785</v>
      </c>
      <c r="G32" s="1031">
        <f>'39.'!M63</f>
        <v>1.1063105250442125</v>
      </c>
      <c r="H32" s="963">
        <f>'39.'!N63</f>
        <v>119176.81450037548</v>
      </c>
    </row>
    <row r="33" spans="1:8" ht="14.45" customHeight="1">
      <c r="A33" s="813"/>
      <c r="B33" s="813" t="s">
        <v>1041</v>
      </c>
      <c r="C33" s="813"/>
      <c r="D33" s="843"/>
      <c r="E33" s="1030">
        <f>'39.'!K64</f>
        <v>2.481405564477174</v>
      </c>
      <c r="F33" s="1031">
        <f>'39.'!L64</f>
        <v>0.48512126658367755</v>
      </c>
      <c r="G33" s="1031">
        <f>'39.'!M64</f>
        <v>1.1385238949868384</v>
      </c>
      <c r="H33" s="963">
        <f>'39.'!N64</f>
        <v>143725.58475799399</v>
      </c>
    </row>
    <row r="34" spans="1:8" ht="14.45" customHeight="1">
      <c r="A34" s="813"/>
      <c r="B34" s="813" t="s">
        <v>1042</v>
      </c>
      <c r="C34" s="813"/>
      <c r="D34" s="843"/>
      <c r="E34" s="1030">
        <f>'39.'!K65</f>
        <v>10.584565408548668</v>
      </c>
      <c r="F34" s="1031">
        <f>'39.'!L65</f>
        <v>2.8488568033618842</v>
      </c>
      <c r="G34" s="1031">
        <f>'39.'!M65</f>
        <v>5.5915125344130443</v>
      </c>
      <c r="H34" s="963">
        <f>'39.'!N65</f>
        <v>559185.00690785353</v>
      </c>
    </row>
    <row r="35" spans="1:8" ht="14.45" customHeight="1">
      <c r="A35" s="813"/>
      <c r="B35" s="813" t="s">
        <v>1043</v>
      </c>
      <c r="C35" s="813"/>
      <c r="D35" s="843"/>
      <c r="E35" s="1030">
        <f>'39.'!K66</f>
        <v>14.534006989158748</v>
      </c>
      <c r="F35" s="1031">
        <f>'39.'!L66</f>
        <v>9.4139490785072137</v>
      </c>
      <c r="G35" s="1031">
        <f>'39.'!M66</f>
        <v>11.719427978868101</v>
      </c>
      <c r="H35" s="963">
        <f>'39.'!N66</f>
        <v>556719.11152380181</v>
      </c>
    </row>
    <row r="36" spans="1:8" ht="14.45" customHeight="1">
      <c r="A36" s="813"/>
      <c r="B36" s="813" t="s">
        <v>1044</v>
      </c>
      <c r="C36" s="813"/>
      <c r="D36" s="843"/>
      <c r="E36" s="1030">
        <f>'39.'!K67</f>
        <v>29.541481673537863</v>
      </c>
      <c r="F36" s="1031">
        <f>'39.'!L67</f>
        <v>13.030887035122124</v>
      </c>
      <c r="G36" s="1031">
        <f>'39.'!M67</f>
        <v>22.492436594536617</v>
      </c>
      <c r="H36" s="963">
        <f>'39.'!N67</f>
        <v>2811485.9465068411</v>
      </c>
    </row>
    <row r="37" spans="1:8" ht="14.45" customHeight="1">
      <c r="A37" s="813"/>
      <c r="B37" s="813" t="s">
        <v>1045</v>
      </c>
      <c r="C37" s="813"/>
      <c r="D37" s="843"/>
      <c r="E37" s="1030">
        <f>'39.'!K68</f>
        <v>57.675393687581035</v>
      </c>
      <c r="F37" s="1031">
        <f>'39.'!L68</f>
        <v>37.048203655651911</v>
      </c>
      <c r="G37" s="1031">
        <f>'39.'!M68</f>
        <v>45.736782409701796</v>
      </c>
      <c r="H37" s="963">
        <f>'39.'!N68</f>
        <v>10018688.409460541</v>
      </c>
    </row>
    <row r="38" spans="1:8" ht="14.45" customHeight="1">
      <c r="A38" s="813"/>
      <c r="B38" s="813" t="s">
        <v>1046</v>
      </c>
      <c r="C38" s="813"/>
      <c r="D38" s="843"/>
      <c r="E38" s="1030">
        <f>'39.'!K69</f>
        <v>10.741417633985384</v>
      </c>
      <c r="F38" s="1031">
        <f>'39.'!L69</f>
        <v>7.8804643121765237</v>
      </c>
      <c r="G38" s="1031">
        <f>'39.'!M69</f>
        <v>9.1484317115347089</v>
      </c>
      <c r="H38" s="963">
        <f>'39.'!N69</f>
        <v>3560001.9683874873</v>
      </c>
    </row>
    <row r="39" spans="1:8" ht="14.45" customHeight="1">
      <c r="A39" s="2641" t="s">
        <v>372</v>
      </c>
      <c r="B39" s="2641"/>
      <c r="C39" s="2641"/>
      <c r="D39" s="843"/>
      <c r="E39" s="1030"/>
      <c r="F39" s="1031"/>
      <c r="G39" s="1031"/>
      <c r="H39" s="963"/>
    </row>
    <row r="40" spans="1:8" ht="14.45" customHeight="1">
      <c r="A40" s="813"/>
      <c r="B40" s="813" t="s">
        <v>1028</v>
      </c>
      <c r="C40" s="813"/>
      <c r="D40" s="843"/>
      <c r="E40" s="1030">
        <f>'39.'!K70</f>
        <v>0.5024748569444174</v>
      </c>
      <c r="F40" s="1031">
        <f>'39.'!L70</f>
        <v>0.15513309804688599</v>
      </c>
      <c r="G40" s="1031">
        <f>'39.'!M70</f>
        <v>0.33113256616656117</v>
      </c>
      <c r="H40" s="963">
        <f>'39.'!N70</f>
        <v>102611.45129454085</v>
      </c>
    </row>
    <row r="41" spans="1:8" ht="14.45" customHeight="1">
      <c r="A41" s="813"/>
      <c r="B41" s="813" t="s">
        <v>1038</v>
      </c>
      <c r="C41" s="813"/>
      <c r="D41" s="843"/>
      <c r="E41" s="1030">
        <f>'39.'!K71</f>
        <v>0.68507739848096993</v>
      </c>
      <c r="F41" s="1031">
        <f>'39.'!L71</f>
        <v>9.0112826638218457E-2</v>
      </c>
      <c r="G41" s="1031">
        <f>'39.'!M71</f>
        <v>0.23873678351627375</v>
      </c>
      <c r="H41" s="963">
        <f>'39.'!N71</f>
        <v>15684.171374752623</v>
      </c>
    </row>
    <row r="42" spans="1:8" ht="14.45" customHeight="1">
      <c r="A42" s="813"/>
      <c r="B42" s="813" t="s">
        <v>1039</v>
      </c>
      <c r="C42" s="813"/>
      <c r="D42" s="843"/>
      <c r="E42" s="1030">
        <f>'39.'!K72</f>
        <v>1.3773616371952426</v>
      </c>
      <c r="F42" s="1031">
        <f>'39.'!L72</f>
        <v>0.36217173890152476</v>
      </c>
      <c r="G42" s="1031">
        <f>'39.'!M72</f>
        <v>0.88407495094716948</v>
      </c>
      <c r="H42" s="963">
        <f>'39.'!N72</f>
        <v>121170.40059474829</v>
      </c>
    </row>
    <row r="43" spans="1:8" ht="14.45" customHeight="1">
      <c r="A43" s="1137"/>
      <c r="B43" s="813" t="s">
        <v>1040</v>
      </c>
      <c r="C43" s="1137"/>
      <c r="D43" s="843"/>
      <c r="E43" s="1030">
        <f>'39.'!K73</f>
        <v>1.8396677950450779</v>
      </c>
      <c r="F43" s="1031">
        <f>'39.'!L73</f>
        <v>0.62708048608179057</v>
      </c>
      <c r="G43" s="1031">
        <f>'39.'!M73</f>
        <v>1.036132975341669</v>
      </c>
      <c r="H43" s="963">
        <f>'39.'!N73</f>
        <v>120108.55970991615</v>
      </c>
    </row>
    <row r="44" spans="1:8" ht="14.45" customHeight="1">
      <c r="A44" s="1137"/>
      <c r="B44" s="813" t="s">
        <v>1041</v>
      </c>
      <c r="C44" s="1137"/>
      <c r="D44" s="843"/>
      <c r="E44" s="1030">
        <f>'39.'!K74</f>
        <v>2.3957660350985477</v>
      </c>
      <c r="F44" s="1031">
        <f>'39.'!L74</f>
        <v>0.51481130345722836</v>
      </c>
      <c r="G44" s="1031">
        <f>'39.'!M74</f>
        <v>1.1740152398673154</v>
      </c>
      <c r="H44" s="963">
        <f>'39.'!N74</f>
        <v>135628.67204508319</v>
      </c>
    </row>
    <row r="45" spans="1:8" ht="14.45" customHeight="1">
      <c r="A45" s="1137"/>
      <c r="B45" s="813" t="s">
        <v>1042</v>
      </c>
      <c r="C45" s="1137"/>
      <c r="D45" s="843"/>
      <c r="E45" s="1030">
        <f>'39.'!K75</f>
        <v>10.67935269846388</v>
      </c>
      <c r="F45" s="1031">
        <f>'39.'!L75</f>
        <v>2.8630830775481275</v>
      </c>
      <c r="G45" s="1031">
        <f>'39.'!M75</f>
        <v>5.6180839069486099</v>
      </c>
      <c r="H45" s="963">
        <f>'39.'!N75</f>
        <v>563485.02875696367</v>
      </c>
    </row>
    <row r="46" spans="1:8" ht="14.45" customHeight="1">
      <c r="A46" s="1137"/>
      <c r="B46" s="813" t="s">
        <v>1043</v>
      </c>
      <c r="C46" s="1137"/>
      <c r="D46" s="843"/>
      <c r="E46" s="1030">
        <f>'39.'!K76</f>
        <v>11.324890015405646</v>
      </c>
      <c r="F46" s="1031">
        <f>'39.'!L76</f>
        <v>7.171366117231897</v>
      </c>
      <c r="G46" s="1031">
        <f>'39.'!M76</f>
        <v>8.9654724905396375</v>
      </c>
      <c r="H46" s="963">
        <f>'39.'!N76</f>
        <v>412102.76853468735</v>
      </c>
    </row>
    <row r="47" spans="1:8" ht="14.45" customHeight="1">
      <c r="A47" s="1137"/>
      <c r="B47" s="813" t="s">
        <v>1044</v>
      </c>
      <c r="C47" s="1137"/>
      <c r="D47" s="843"/>
      <c r="E47" s="1030">
        <f>'39.'!K77</f>
        <v>66.633042040496989</v>
      </c>
      <c r="F47" s="1031">
        <f>'39.'!L77</f>
        <v>37.798600011752733</v>
      </c>
      <c r="G47" s="1031">
        <f>'39.'!M77</f>
        <v>52.063531724160676</v>
      </c>
      <c r="H47" s="963">
        <f>'39.'!N77</f>
        <v>6273576.6560180886</v>
      </c>
    </row>
    <row r="48" spans="1:8" ht="14.45" customHeight="1">
      <c r="A48" s="1137"/>
      <c r="B48" s="813" t="s">
        <v>1045</v>
      </c>
      <c r="C48" s="1137"/>
      <c r="D48" s="843"/>
      <c r="E48" s="1030">
        <f>'39.'!K78</f>
        <v>10.609096919332707</v>
      </c>
      <c r="F48" s="1031">
        <f>'39.'!L78</f>
        <v>6.2188712057975675</v>
      </c>
      <c r="G48" s="1031">
        <f>'39.'!M78</f>
        <v>8.5063848439519791</v>
      </c>
      <c r="H48" s="963">
        <f>'39.'!N78</f>
        <v>5181268.5502480427</v>
      </c>
    </row>
    <row r="49" spans="1:8" ht="14.45" customHeight="1">
      <c r="A49" s="1137"/>
      <c r="B49" s="813" t="s">
        <v>1046</v>
      </c>
      <c r="C49" s="1137"/>
      <c r="D49" s="843"/>
      <c r="E49" s="1030">
        <f>'39.'!K79</f>
        <v>18.374835937703757</v>
      </c>
      <c r="F49" s="1031">
        <f>'39.'!L79</f>
        <v>10.814696268051208</v>
      </c>
      <c r="G49" s="1031">
        <f>'39.'!M79</f>
        <v>14.227928976505806</v>
      </c>
      <c r="H49" s="963">
        <f>'39.'!N79</f>
        <v>5242625.6110002166</v>
      </c>
    </row>
    <row r="50" spans="1:8" ht="14.45" customHeight="1">
      <c r="A50" s="2641" t="s">
        <v>373</v>
      </c>
      <c r="B50" s="2641"/>
      <c r="C50" s="2641"/>
      <c r="D50" s="2"/>
      <c r="E50" s="1030"/>
      <c r="F50" s="1031"/>
      <c r="G50" s="1031"/>
      <c r="H50" s="963"/>
    </row>
    <row r="51" spans="1:8" ht="14.45" customHeight="1">
      <c r="A51" s="6"/>
      <c r="B51" s="813" t="s">
        <v>1028</v>
      </c>
      <c r="C51" s="6"/>
      <c r="D51" s="845"/>
      <c r="E51" s="1030">
        <f>'39.'!K80</f>
        <v>0.4670122981090945</v>
      </c>
      <c r="F51" s="1031">
        <f>'39.'!L80</f>
        <v>0.13289605314489314</v>
      </c>
      <c r="G51" s="1031">
        <f>'39.'!M80</f>
        <v>0.30900757939275636</v>
      </c>
      <c r="H51" s="963">
        <f>'39.'!N80</f>
        <v>86709.295620136108</v>
      </c>
    </row>
    <row r="52" spans="1:8" ht="14.45" customHeight="1">
      <c r="A52" s="6"/>
      <c r="B52" s="813" t="s">
        <v>1038</v>
      </c>
      <c r="C52" s="6"/>
      <c r="D52" s="2"/>
      <c r="E52" s="1030">
        <f>'39.'!K81</f>
        <v>0.28501884387234139</v>
      </c>
      <c r="F52" s="1031">
        <f>'39.'!L81</f>
        <v>0.11720025282580594</v>
      </c>
      <c r="G52" s="1031">
        <f>'39.'!M81</f>
        <v>0.17427534110403328</v>
      </c>
      <c r="H52" s="963">
        <f>'39.'!N81</f>
        <v>34601.097896613239</v>
      </c>
    </row>
    <row r="53" spans="1:8" ht="14.45" customHeight="1">
      <c r="A53" s="1137"/>
      <c r="B53" s="813" t="s">
        <v>1039</v>
      </c>
      <c r="C53" s="1137"/>
      <c r="D53" s="843"/>
      <c r="E53" s="1030">
        <f>'39.'!K82</f>
        <v>0.51110357400235717</v>
      </c>
      <c r="F53" s="1031">
        <f>'39.'!L82</f>
        <v>0.14250074281144218</v>
      </c>
      <c r="G53" s="1031">
        <f>'39.'!M82</f>
        <v>0.41654629880017707</v>
      </c>
      <c r="H53" s="963">
        <f>'39.'!N82</f>
        <v>53012.516714920443</v>
      </c>
    </row>
    <row r="54" spans="1:8" ht="14.45" customHeight="1">
      <c r="A54" s="1137"/>
      <c r="B54" s="813" t="s">
        <v>1040</v>
      </c>
      <c r="C54" s="1137"/>
      <c r="D54" s="843"/>
      <c r="E54" s="1030">
        <f>'39.'!K83</f>
        <v>2.1389279172783531</v>
      </c>
      <c r="F54" s="1031">
        <f>'39.'!L83</f>
        <v>0.42375852310129303</v>
      </c>
      <c r="G54" s="1031">
        <f>'39.'!M83</f>
        <v>0.89170511153522725</v>
      </c>
      <c r="H54" s="963">
        <f>'39.'!N83</f>
        <v>112822.12673054925</v>
      </c>
    </row>
    <row r="55" spans="1:8" ht="14.45" customHeight="1">
      <c r="A55" s="1137"/>
      <c r="B55" s="813" t="s">
        <v>1041</v>
      </c>
      <c r="C55" s="1137"/>
      <c r="D55" s="843"/>
      <c r="E55" s="1030">
        <f>'39.'!K84</f>
        <v>2.676939934842081</v>
      </c>
      <c r="F55" s="1031">
        <f>'39.'!L84</f>
        <v>1.0070334412416238</v>
      </c>
      <c r="G55" s="1031">
        <f>'39.'!M84</f>
        <v>1.516593743549981</v>
      </c>
      <c r="H55" s="963">
        <f>'39.'!N84</f>
        <v>241372.94465856874</v>
      </c>
    </row>
    <row r="56" spans="1:8" ht="14.45" customHeight="1">
      <c r="A56" s="1137"/>
      <c r="B56" s="813" t="s">
        <v>1042</v>
      </c>
      <c r="C56" s="1137"/>
      <c r="D56" s="843"/>
      <c r="E56" s="1030">
        <f>'39.'!K85</f>
        <v>3.0710272098938858</v>
      </c>
      <c r="F56" s="1031">
        <f>'39.'!L85</f>
        <v>0.74881130308276966</v>
      </c>
      <c r="G56" s="1031">
        <f>'39.'!M85</f>
        <v>1.62468785638526</v>
      </c>
      <c r="H56" s="963">
        <f>'39.'!N85</f>
        <v>224316.18115303194</v>
      </c>
    </row>
    <row r="57" spans="1:8" ht="14.45" customHeight="1">
      <c r="A57" s="1137"/>
      <c r="B57" s="813" t="s">
        <v>1043</v>
      </c>
      <c r="C57" s="1137"/>
      <c r="D57" s="843"/>
      <c r="E57" s="1030">
        <f>'39.'!K86</f>
        <v>6.9487551640353091</v>
      </c>
      <c r="F57" s="1031">
        <f>'39.'!L86</f>
        <v>1.871675539044652</v>
      </c>
      <c r="G57" s="1031">
        <f>'39.'!M86</f>
        <v>4.4094725513755515</v>
      </c>
      <c r="H57" s="963">
        <f>'39.'!N86</f>
        <v>238877.68692799428</v>
      </c>
    </row>
    <row r="58" spans="1:8" ht="14.45" customHeight="1">
      <c r="A58" s="1137"/>
      <c r="B58" s="813" t="s">
        <v>1044</v>
      </c>
      <c r="C58" s="1137"/>
      <c r="D58" s="843"/>
      <c r="E58" s="1030">
        <f>'39.'!K87</f>
        <v>7.6907565633289368</v>
      </c>
      <c r="F58" s="1031">
        <f>'39.'!L87</f>
        <v>4.0531713110111758</v>
      </c>
      <c r="G58" s="1031">
        <f>'39.'!M87</f>
        <v>5.8983885148986097</v>
      </c>
      <c r="H58" s="963">
        <f>'39.'!N87</f>
        <v>776503.83666114451</v>
      </c>
    </row>
    <row r="59" spans="1:8" ht="14.45" customHeight="1">
      <c r="A59" s="1137"/>
      <c r="B59" s="813" t="s">
        <v>1045</v>
      </c>
      <c r="C59" s="1137"/>
      <c r="D59" s="843"/>
      <c r="E59" s="1030">
        <f>'39.'!K88</f>
        <v>44.415877888396963</v>
      </c>
      <c r="F59" s="1031">
        <f>'39.'!L88</f>
        <v>17.827196478896742</v>
      </c>
      <c r="G59" s="1031">
        <f>'39.'!M88</f>
        <v>28.259493144492456</v>
      </c>
      <c r="H59" s="963">
        <f>'39.'!N88</f>
        <v>2363236.5617836383</v>
      </c>
    </row>
    <row r="60" spans="1:8" ht="14.45" customHeight="1" thickBot="1">
      <c r="A60" s="1138"/>
      <c r="B60" s="1126" t="s">
        <v>1046</v>
      </c>
      <c r="C60" s="1138"/>
      <c r="D60" s="847"/>
      <c r="E60" s="1030">
        <f>'39.'!K89</f>
        <v>19.289785661014349</v>
      </c>
      <c r="F60" s="1032">
        <f>'39.'!L89</f>
        <v>13.174748188402546</v>
      </c>
      <c r="G60" s="1032">
        <f>'39.'!M89</f>
        <v>15.698828137329841</v>
      </c>
      <c r="H60" s="967">
        <f>'39.'!N89</f>
        <v>5856602.1842569998</v>
      </c>
    </row>
    <row r="61" spans="1:8" s="807" customFormat="1" ht="30.75" customHeight="1">
      <c r="A61" s="2811" t="s">
        <v>2517</v>
      </c>
      <c r="B61" s="2821"/>
      <c r="C61" s="2821"/>
      <c r="D61" s="2821"/>
      <c r="E61" s="2821"/>
      <c r="F61" s="2821"/>
      <c r="G61" s="2821"/>
      <c r="H61" s="2821"/>
    </row>
    <row r="62" spans="1:8" ht="13.7" customHeight="1"/>
    <row r="63" spans="1:8" ht="13.7" customHeight="1"/>
    <row r="64" spans="1:8" ht="13.7" customHeight="1"/>
    <row r="65" ht="13.7" customHeight="1"/>
    <row r="66" ht="13.7" customHeight="1"/>
    <row r="67" ht="13.7" customHeight="1"/>
    <row r="68" ht="13.7" customHeight="1"/>
    <row r="69" ht="13.7" customHeight="1"/>
  </sheetData>
  <mergeCells count="23">
    <mergeCell ref="A61:H61"/>
    <mergeCell ref="A50:C50"/>
    <mergeCell ref="A28:C28"/>
    <mergeCell ref="A39:C39"/>
    <mergeCell ref="A3:C3"/>
    <mergeCell ref="A5:C5"/>
    <mergeCell ref="A6:C6"/>
    <mergeCell ref="A7:C7"/>
    <mergeCell ref="A4:C4"/>
    <mergeCell ref="A8:C8"/>
    <mergeCell ref="A9:C9"/>
    <mergeCell ref="A21:C21"/>
    <mergeCell ref="A11:C11"/>
    <mergeCell ref="A13:C13"/>
    <mergeCell ref="A10:C10"/>
    <mergeCell ref="A12:C12"/>
    <mergeCell ref="A20:D20"/>
    <mergeCell ref="A19:D19"/>
    <mergeCell ref="A14:D14"/>
    <mergeCell ref="A15:D15"/>
    <mergeCell ref="A16:D16"/>
    <mergeCell ref="A17:D17"/>
    <mergeCell ref="A18:D18"/>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D98"/>
  <sheetViews>
    <sheetView view="pageBreakPreview" zoomScaleNormal="50" zoomScaleSheetLayoutView="100" workbookViewId="0">
      <selection activeCell="G37" sqref="G37"/>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8" width="20.5703125" style="849" customWidth="1"/>
    <col min="9" max="10" width="19" style="849" customWidth="1"/>
    <col min="11" max="11" width="16.42578125" style="849" customWidth="1"/>
    <col min="12" max="12" width="16.28515625" style="849" customWidth="1"/>
    <col min="13" max="13" width="18.5703125" style="849" customWidth="1"/>
    <col min="14" max="14" width="17.85546875" style="844" customWidth="1"/>
    <col min="15" max="15" width="2.28515625" style="14" customWidth="1"/>
    <col min="16" max="16" width="18.7109375" style="14" customWidth="1"/>
    <col min="17" max="17" width="2.28515625" style="14" customWidth="1"/>
    <col min="18" max="18" width="1.7109375" style="15" customWidth="1"/>
    <col min="19" max="19" width="15.5703125" style="849" customWidth="1"/>
    <col min="20" max="23" width="16.85546875" style="849" customWidth="1"/>
    <col min="24" max="28" width="14.85546875" style="849" customWidth="1"/>
    <col min="29" max="29" width="14.85546875" style="844" customWidth="1"/>
    <col min="30" max="30" width="18.28515625" style="844" customWidth="1"/>
    <col min="31" max="35" width="2.28515625" style="849" customWidth="1"/>
    <col min="36" max="16384" width="9.140625" style="849"/>
  </cols>
  <sheetData>
    <row r="1" spans="1:35" s="1314" customFormat="1" ht="35.1" customHeight="1">
      <c r="A1" s="2878" t="s">
        <v>1518</v>
      </c>
      <c r="B1" s="2878"/>
      <c r="C1" s="2878"/>
      <c r="D1" s="2878"/>
      <c r="E1" s="2878"/>
      <c r="F1" s="2878"/>
      <c r="G1" s="2878"/>
      <c r="H1" s="2878"/>
      <c r="I1" s="2879" t="s">
        <v>532</v>
      </c>
      <c r="J1" s="2879"/>
      <c r="K1" s="2879"/>
      <c r="L1" s="2879"/>
      <c r="M1" s="2879"/>
      <c r="N1" s="2879"/>
      <c r="O1" s="1316"/>
      <c r="P1" s="2878" t="s">
        <v>1522</v>
      </c>
      <c r="Q1" s="2878"/>
      <c r="R1" s="2878"/>
      <c r="S1" s="2878"/>
      <c r="T1" s="2878"/>
      <c r="U1" s="2878"/>
      <c r="V1" s="2878"/>
      <c r="W1" s="2878"/>
      <c r="X1" s="1313" t="s">
        <v>214</v>
      </c>
      <c r="Y1" s="1313"/>
      <c r="Z1" s="1313"/>
      <c r="AB1" s="1313"/>
      <c r="AC1" s="1317"/>
      <c r="AD1" s="1317"/>
      <c r="AE1" s="1318"/>
      <c r="AF1" s="1318"/>
    </row>
    <row r="2" spans="1:35" ht="15" customHeight="1" thickBot="1">
      <c r="A2" s="849"/>
      <c r="B2" s="394"/>
      <c r="C2" s="394"/>
      <c r="D2" s="395"/>
      <c r="G2" s="1004"/>
      <c r="H2" s="1004"/>
      <c r="I2" s="1004"/>
      <c r="J2" s="1004"/>
      <c r="K2" s="1004"/>
      <c r="L2" s="1004"/>
      <c r="M2" s="1004"/>
      <c r="N2" s="432" t="s">
        <v>531</v>
      </c>
      <c r="O2" s="849"/>
      <c r="P2" s="442"/>
      <c r="Q2" s="394"/>
      <c r="R2" s="395"/>
      <c r="Z2" s="443"/>
      <c r="AC2" s="28"/>
      <c r="AD2" s="140" t="s">
        <v>531</v>
      </c>
    </row>
    <row r="3" spans="1:35" s="1014" customFormat="1" ht="20.100000000000001" customHeight="1">
      <c r="A3" s="3164" t="s">
        <v>1181</v>
      </c>
      <c r="B3" s="3164"/>
      <c r="C3" s="3164"/>
      <c r="D3" s="1024"/>
      <c r="E3" s="3167" t="s">
        <v>1255</v>
      </c>
      <c r="F3" s="3167" t="s">
        <v>1256</v>
      </c>
      <c r="G3" s="3162" t="s">
        <v>1257</v>
      </c>
      <c r="H3" s="3163"/>
      <c r="I3" s="3163" t="s">
        <v>1258</v>
      </c>
      <c r="J3" s="3163"/>
      <c r="K3" s="3169"/>
      <c r="L3" s="3162" t="s">
        <v>1259</v>
      </c>
      <c r="M3" s="3163"/>
      <c r="N3" s="3163"/>
      <c r="O3" s="3164" t="s">
        <v>1181</v>
      </c>
      <c r="P3" s="3164"/>
      <c r="Q3" s="3164"/>
      <c r="R3" s="1025"/>
      <c r="S3" s="3162" t="s">
        <v>1259</v>
      </c>
      <c r="T3" s="3163"/>
      <c r="U3" s="3163"/>
      <c r="V3" s="3163"/>
      <c r="W3" s="3163"/>
      <c r="X3" s="3163"/>
      <c r="Y3" s="3163"/>
      <c r="Z3" s="3163"/>
      <c r="AA3" s="3163"/>
      <c r="AB3" s="3169"/>
      <c r="AC3" s="2849" t="s">
        <v>1260</v>
      </c>
      <c r="AD3" s="2849" t="s">
        <v>1261</v>
      </c>
    </row>
    <row r="4" spans="1:35" s="1014" customFormat="1" ht="20.100000000000001" customHeight="1">
      <c r="A4" s="3165"/>
      <c r="B4" s="3165"/>
      <c r="C4" s="3165"/>
      <c r="D4" s="1136"/>
      <c r="E4" s="3168"/>
      <c r="F4" s="3168"/>
      <c r="G4" s="3147" t="s">
        <v>1262</v>
      </c>
      <c r="H4" s="3147" t="s">
        <v>1263</v>
      </c>
      <c r="I4" s="3149" t="s">
        <v>1264</v>
      </c>
      <c r="J4" s="2844" t="s">
        <v>776</v>
      </c>
      <c r="K4" s="3150" t="s">
        <v>1265</v>
      </c>
      <c r="L4" s="3147" t="s">
        <v>1266</v>
      </c>
      <c r="M4" s="3151" t="s">
        <v>1267</v>
      </c>
      <c r="N4" s="3152"/>
      <c r="O4" s="3165"/>
      <c r="P4" s="3165"/>
      <c r="Q4" s="3165"/>
      <c r="R4" s="1135"/>
      <c r="S4" s="3153" t="s">
        <v>1268</v>
      </c>
      <c r="T4" s="3154"/>
      <c r="U4" s="3154"/>
      <c r="V4" s="3154"/>
      <c r="W4" s="3155"/>
      <c r="X4" s="3156" t="s">
        <v>1269</v>
      </c>
      <c r="Y4" s="2852" t="s">
        <v>555</v>
      </c>
      <c r="Z4" s="3158" t="s">
        <v>1270</v>
      </c>
      <c r="AA4" s="3160" t="s">
        <v>1271</v>
      </c>
      <c r="AB4" s="3160" t="s">
        <v>1272</v>
      </c>
      <c r="AC4" s="2850"/>
      <c r="AD4" s="2850"/>
    </row>
    <row r="5" spans="1:35" s="1135" customFormat="1" ht="39.950000000000003" customHeight="1">
      <c r="A5" s="3166"/>
      <c r="B5" s="3166"/>
      <c r="C5" s="3166"/>
      <c r="D5" s="1015"/>
      <c r="E5" s="3148"/>
      <c r="F5" s="3148"/>
      <c r="G5" s="3148"/>
      <c r="H5" s="3148"/>
      <c r="I5" s="3149"/>
      <c r="J5" s="2845"/>
      <c r="K5" s="3150"/>
      <c r="L5" s="3148"/>
      <c r="M5" s="1192" t="s">
        <v>1273</v>
      </c>
      <c r="N5" s="2301" t="s">
        <v>1274</v>
      </c>
      <c r="O5" s="3166"/>
      <c r="P5" s="3166"/>
      <c r="Q5" s="3166"/>
      <c r="R5" s="1015"/>
      <c r="S5" s="1194" t="s">
        <v>1275</v>
      </c>
      <c r="T5" s="1194" t="s">
        <v>1276</v>
      </c>
      <c r="U5" s="1194" t="s">
        <v>1277</v>
      </c>
      <c r="V5" s="1194" t="s">
        <v>1278</v>
      </c>
      <c r="W5" s="453" t="s">
        <v>1279</v>
      </c>
      <c r="X5" s="3157"/>
      <c r="Y5" s="2838"/>
      <c r="Z5" s="3159"/>
      <c r="AA5" s="3161"/>
      <c r="AB5" s="3161"/>
      <c r="AC5" s="2851"/>
      <c r="AD5" s="2851"/>
    </row>
    <row r="6" spans="1:35" s="365" customFormat="1" ht="18" hidden="1" customHeight="1">
      <c r="A6" s="2873" t="s">
        <v>796</v>
      </c>
      <c r="B6" s="2873"/>
      <c r="C6" s="2873"/>
      <c r="D6" s="2"/>
      <c r="E6" s="409">
        <v>884014361</v>
      </c>
      <c r="F6" s="410"/>
      <c r="G6" s="410">
        <v>816615772</v>
      </c>
      <c r="H6" s="410">
        <v>37601085</v>
      </c>
      <c r="I6" s="410">
        <v>19002633</v>
      </c>
      <c r="J6" s="410">
        <v>217723483</v>
      </c>
      <c r="K6" s="410">
        <v>322802954</v>
      </c>
      <c r="L6" s="410"/>
      <c r="M6" s="410">
        <v>115159176</v>
      </c>
      <c r="N6" s="410">
        <v>38654505</v>
      </c>
      <c r="O6" s="2873" t="s">
        <v>796</v>
      </c>
      <c r="P6" s="2873"/>
      <c r="Q6" s="2873"/>
      <c r="R6" s="2"/>
      <c r="S6" s="409">
        <v>13161363.5</v>
      </c>
      <c r="T6" s="410">
        <v>9300868.9700000007</v>
      </c>
      <c r="U6" s="410">
        <v>24730148.800000001</v>
      </c>
      <c r="V6" s="410">
        <v>14357118.5</v>
      </c>
      <c r="W6" s="410">
        <v>14955171</v>
      </c>
      <c r="X6" s="444" t="s">
        <v>3</v>
      </c>
      <c r="Y6" s="444"/>
      <c r="Z6" s="410">
        <v>9054729</v>
      </c>
      <c r="AA6" s="444" t="s">
        <v>3</v>
      </c>
      <c r="AB6" s="283">
        <v>104326441</v>
      </c>
      <c r="AC6" s="410">
        <v>76453319</v>
      </c>
      <c r="AD6" s="410">
        <v>76453319</v>
      </c>
    </row>
    <row r="7" spans="1:35" s="365" customFormat="1" ht="18" hidden="1" customHeight="1">
      <c r="A7" s="2641" t="s">
        <v>793</v>
      </c>
      <c r="B7" s="2641"/>
      <c r="C7" s="2641"/>
      <c r="D7" s="2"/>
      <c r="E7" s="364">
        <v>1212122873.0867617</v>
      </c>
      <c r="F7" s="283"/>
      <c r="G7" s="283">
        <v>1151826185.799772</v>
      </c>
      <c r="H7" s="283">
        <v>61627792.47016219</v>
      </c>
      <c r="I7" s="283">
        <v>25981233.91723733</v>
      </c>
      <c r="J7" s="283">
        <v>414187546.63982821</v>
      </c>
      <c r="K7" s="283">
        <v>358867629.20500857</v>
      </c>
      <c r="L7" s="283"/>
      <c r="M7" s="283">
        <v>128972230.68458322</v>
      </c>
      <c r="N7" s="283">
        <v>65227930.940402821</v>
      </c>
      <c r="O7" s="2641" t="s">
        <v>793</v>
      </c>
      <c r="P7" s="2641"/>
      <c r="Q7" s="2641"/>
      <c r="R7" s="2"/>
      <c r="S7" s="364">
        <v>14934836.423175786</v>
      </c>
      <c r="T7" s="283">
        <v>8358378.8585563535</v>
      </c>
      <c r="U7" s="283">
        <v>20710325.182485808</v>
      </c>
      <c r="V7" s="283">
        <v>6131037.8917467138</v>
      </c>
      <c r="W7" s="283">
        <v>13399372.418269351</v>
      </c>
      <c r="X7" s="444" t="s">
        <v>3</v>
      </c>
      <c r="Y7" s="444"/>
      <c r="Z7" s="283">
        <v>18379616.300594278</v>
      </c>
      <c r="AA7" s="283">
        <v>210348.96994636179</v>
      </c>
      <c r="AB7" s="283">
        <v>162189752.88295099</v>
      </c>
      <c r="AC7" s="283">
        <v>78676303.587583244</v>
      </c>
      <c r="AD7" s="283">
        <v>78676303.587583244</v>
      </c>
    </row>
    <row r="8" spans="1:35" s="365" customFormat="1" ht="18" hidden="1" customHeight="1">
      <c r="A8" s="2641" t="s">
        <v>989</v>
      </c>
      <c r="B8" s="2641"/>
      <c r="C8" s="2641"/>
      <c r="D8" s="2"/>
      <c r="E8" s="364" t="e">
        <f>G8+AD8-#REF!</f>
        <v>#REF!</v>
      </c>
      <c r="F8" s="283"/>
      <c r="G8" s="283" t="e">
        <f>H8+M8+#REF!</f>
        <v>#REF!</v>
      </c>
      <c r="H8" s="283">
        <v>33961983</v>
      </c>
      <c r="I8" s="283">
        <v>12274553</v>
      </c>
      <c r="J8" s="283">
        <v>331576729</v>
      </c>
      <c r="K8" s="283">
        <v>271779495</v>
      </c>
      <c r="L8" s="283"/>
      <c r="M8" s="283">
        <v>281966764</v>
      </c>
      <c r="N8" s="283">
        <v>82824847</v>
      </c>
      <c r="O8" s="2641" t="s">
        <v>989</v>
      </c>
      <c r="P8" s="2641"/>
      <c r="Q8" s="2641"/>
      <c r="R8" s="2"/>
      <c r="S8" s="364">
        <v>15951384</v>
      </c>
      <c r="T8" s="283">
        <v>12407920</v>
      </c>
      <c r="U8" s="283">
        <v>114995367.11999992</v>
      </c>
      <c r="V8" s="283">
        <v>30836771.879999924</v>
      </c>
      <c r="W8" s="283">
        <v>24950474</v>
      </c>
      <c r="X8" s="444" t="s">
        <v>48</v>
      </c>
      <c r="Y8" s="444"/>
      <c r="Z8" s="283">
        <v>1099915</v>
      </c>
      <c r="AA8" s="444" t="s">
        <v>48</v>
      </c>
      <c r="AB8" s="283">
        <v>6398044</v>
      </c>
      <c r="AC8" s="283">
        <v>11727329</v>
      </c>
      <c r="AD8" s="283">
        <v>11727329</v>
      </c>
    </row>
    <row r="9" spans="1:35" s="365" customFormat="1" ht="18" hidden="1" customHeight="1">
      <c r="A9" s="2641" t="s">
        <v>969</v>
      </c>
      <c r="B9" s="2641"/>
      <c r="C9" s="2641"/>
      <c r="D9" s="2"/>
      <c r="E9" s="364">
        <v>887937777.42154884</v>
      </c>
      <c r="F9" s="283"/>
      <c r="G9" s="327">
        <v>868414421.03194356</v>
      </c>
      <c r="H9" s="283">
        <v>52581956.153102256</v>
      </c>
      <c r="I9" s="283">
        <v>10688689.552511062</v>
      </c>
      <c r="J9" s="283">
        <v>276449626.26490414</v>
      </c>
      <c r="K9" s="283">
        <v>307812038.4449591</v>
      </c>
      <c r="L9" s="283"/>
      <c r="M9" s="283">
        <v>121604697.7510175</v>
      </c>
      <c r="N9" s="283">
        <v>54210746.42529235</v>
      </c>
      <c r="O9" s="2641" t="s">
        <v>969</v>
      </c>
      <c r="P9" s="2641"/>
      <c r="Q9" s="2641"/>
      <c r="R9" s="2"/>
      <c r="S9" s="364">
        <v>9975501.050405724</v>
      </c>
      <c r="T9" s="283">
        <v>7094721.0586746205</v>
      </c>
      <c r="U9" s="283">
        <v>19192127.933018804</v>
      </c>
      <c r="V9" s="283">
        <v>23702336.870805494</v>
      </c>
      <c r="W9" s="283">
        <v>7167053.1466036355</v>
      </c>
      <c r="X9" s="444" t="s">
        <v>422</v>
      </c>
      <c r="Y9" s="444"/>
      <c r="Z9" s="283">
        <v>37167437.464967608</v>
      </c>
      <c r="AA9" s="283">
        <v>262211.26621657744</v>
      </c>
      <c r="AB9" s="283">
        <v>99277412.865450189</v>
      </c>
      <c r="AC9" s="283">
        <v>56690793.854573004</v>
      </c>
      <c r="AD9" s="283">
        <v>56690793.854573004</v>
      </c>
    </row>
    <row r="10" spans="1:35" s="365" customFormat="1" ht="18" hidden="1" customHeight="1">
      <c r="A10" s="2641" t="s">
        <v>978</v>
      </c>
      <c r="B10" s="2641"/>
      <c r="C10" s="2641"/>
      <c r="D10" s="2"/>
      <c r="E10" s="437">
        <v>1094008385.2415526</v>
      </c>
      <c r="F10" s="327"/>
      <c r="G10" s="327">
        <v>1050978800.6989181</v>
      </c>
      <c r="H10" s="283">
        <v>141809653.47389013</v>
      </c>
      <c r="I10" s="283">
        <v>20316280.878726214</v>
      </c>
      <c r="J10" s="283">
        <v>296025460.82286692</v>
      </c>
      <c r="K10" s="283">
        <v>359036850.71176863</v>
      </c>
      <c r="L10" s="283"/>
      <c r="M10" s="283">
        <v>118356200.48719232</v>
      </c>
      <c r="N10" s="283">
        <v>56668654.987001732</v>
      </c>
      <c r="O10" s="2641" t="s">
        <v>978</v>
      </c>
      <c r="P10" s="2641"/>
      <c r="Q10" s="2641"/>
      <c r="R10" s="2"/>
      <c r="S10" s="364">
        <v>18549099.55864086</v>
      </c>
      <c r="T10" s="283">
        <v>7603529.6621497804</v>
      </c>
      <c r="U10" s="283">
        <v>21131095.142126884</v>
      </c>
      <c r="V10" s="283">
        <v>7135229.0334181515</v>
      </c>
      <c r="W10" s="283">
        <v>7268592.103854835</v>
      </c>
      <c r="X10" s="283">
        <v>57305211.741886877</v>
      </c>
      <c r="Y10" s="283"/>
      <c r="Z10" s="283">
        <v>13287577.505359702</v>
      </c>
      <c r="AA10" s="283">
        <v>200175.56460030255</v>
      </c>
      <c r="AB10" s="283">
        <v>57928967.017986692</v>
      </c>
      <c r="AC10" s="283">
        <v>56317162.047994226</v>
      </c>
      <c r="AD10" s="283">
        <v>56317162.047994226</v>
      </c>
    </row>
    <row r="11" spans="1:35" s="365" customFormat="1" ht="18" hidden="1" customHeight="1">
      <c r="A11" s="2641" t="s">
        <v>794</v>
      </c>
      <c r="B11" s="2641"/>
      <c r="C11" s="2641"/>
      <c r="D11" s="2"/>
      <c r="E11" s="437">
        <v>1104507474.4175601</v>
      </c>
      <c r="F11" s="327"/>
      <c r="G11" s="317">
        <v>1067995063.900094</v>
      </c>
      <c r="H11" s="50">
        <v>83545723.626557037</v>
      </c>
      <c r="I11" s="50">
        <v>16213505.051686004</v>
      </c>
      <c r="J11" s="50">
        <v>331835129.9245007</v>
      </c>
      <c r="K11" s="50">
        <v>412671969.48914409</v>
      </c>
      <c r="L11" s="50"/>
      <c r="M11" s="50">
        <v>106821589.75731826</v>
      </c>
      <c r="N11" s="283">
        <v>51170554.744952828</v>
      </c>
      <c r="O11" s="2641" t="s">
        <v>794</v>
      </c>
      <c r="P11" s="2641"/>
      <c r="Q11" s="2641"/>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283">
        <v>54090675.056642227</v>
      </c>
      <c r="AD11" s="283">
        <v>54090675.056642227</v>
      </c>
    </row>
    <row r="12" spans="1:35" s="365" customFormat="1" ht="18" hidden="1" customHeight="1">
      <c r="A12" s="2641" t="s">
        <v>908</v>
      </c>
      <c r="B12" s="2641"/>
      <c r="C12" s="2641"/>
      <c r="D12" s="2"/>
      <c r="E12" s="437">
        <v>1110604457.444062</v>
      </c>
      <c r="F12" s="327"/>
      <c r="G12" s="317">
        <v>1067774924.8796263</v>
      </c>
      <c r="H12" s="50">
        <v>59000259.028558321</v>
      </c>
      <c r="I12" s="50">
        <v>22343556.438847698</v>
      </c>
      <c r="J12" s="50">
        <v>368720316.52669519</v>
      </c>
      <c r="K12" s="50">
        <v>390060743.2673859</v>
      </c>
      <c r="L12" s="50"/>
      <c r="M12" s="50">
        <v>106536985.83278736</v>
      </c>
      <c r="N12" s="283">
        <v>59212231.787924983</v>
      </c>
      <c r="O12" s="2641" t="s">
        <v>908</v>
      </c>
      <c r="P12" s="2641"/>
      <c r="Q12" s="2641"/>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283">
        <v>65462529.495163396</v>
      </c>
      <c r="AD12" s="283">
        <v>65462529.495163396</v>
      </c>
      <c r="AG12" s="445"/>
      <c r="AH12" s="445"/>
      <c r="AI12" s="445"/>
    </row>
    <row r="13" spans="1:35" s="365" customFormat="1" ht="18" hidden="1" customHeight="1">
      <c r="A13" s="2641" t="s">
        <v>5</v>
      </c>
      <c r="B13" s="2641"/>
      <c r="C13" s="2641"/>
      <c r="D13" s="2"/>
      <c r="E13" s="437" t="e">
        <f>G13+AD13-#REF!</f>
        <v>#REF!</v>
      </c>
      <c r="F13" s="327"/>
      <c r="G13" s="327" t="e">
        <f>H13+M13+#REF!</f>
        <v>#REF!</v>
      </c>
      <c r="H13" s="50">
        <v>100844952.89743455</v>
      </c>
      <c r="I13" s="50">
        <v>25986855.63521735</v>
      </c>
      <c r="J13" s="327">
        <v>914634281.11362004</v>
      </c>
      <c r="K13" s="50">
        <v>486464462.78955406</v>
      </c>
      <c r="L13" s="50"/>
      <c r="M13" s="50">
        <v>116949264.61592844</v>
      </c>
      <c r="N13" s="283" t="e">
        <f>$M$13*#REF!</f>
        <v>#REF!</v>
      </c>
      <c r="O13" s="2641" t="s">
        <v>5</v>
      </c>
      <c r="P13" s="2641"/>
      <c r="Q13" s="2641"/>
      <c r="R13" s="2"/>
      <c r="S13" s="50" t="e">
        <f>$M$13*#REF!</f>
        <v>#REF!</v>
      </c>
      <c r="T13" s="50" t="e">
        <f>$M$13*#REF!</f>
        <v>#REF!</v>
      </c>
      <c r="U13" s="50" t="e">
        <f>$M$13*#REF!</f>
        <v>#REF!</v>
      </c>
      <c r="V13" s="50" t="e">
        <f>$M$13*#REF!</f>
        <v>#REF!</v>
      </c>
      <c r="W13" s="50" t="e">
        <f>$M$13*#REF!</f>
        <v>#REF!</v>
      </c>
      <c r="X13" s="50" t="e">
        <f>#REF!*#REF!</f>
        <v>#REF!</v>
      </c>
      <c r="Y13" s="50"/>
      <c r="Z13" s="50">
        <v>18015436.703935511</v>
      </c>
      <c r="AA13" s="50" t="e">
        <f>#REF!*#REF!</f>
        <v>#REF!</v>
      </c>
      <c r="AB13" s="50" t="e">
        <f>#REF!*#REF!</f>
        <v>#REF!</v>
      </c>
      <c r="AC13" s="283">
        <v>66151616.111287139</v>
      </c>
      <c r="AD13" s="283">
        <v>66151616.111287139</v>
      </c>
    </row>
    <row r="14" spans="1:35" s="365" customFormat="1" ht="18" hidden="1" customHeight="1">
      <c r="A14" s="2641" t="s">
        <v>979</v>
      </c>
      <c r="B14" s="2641"/>
      <c r="C14" s="2641"/>
      <c r="D14" s="2"/>
      <c r="E14" s="437" t="e">
        <f>G14+AD14-#REF!</f>
        <v>#REF!</v>
      </c>
      <c r="F14" s="327"/>
      <c r="G14" s="327" t="e">
        <f>H14+M14+#REF!</f>
        <v>#REF!</v>
      </c>
      <c r="H14" s="50">
        <v>111412676.0663711</v>
      </c>
      <c r="I14" s="50">
        <v>26885846.774998259</v>
      </c>
      <c r="J14" s="327">
        <v>1010956523.6246958</v>
      </c>
      <c r="K14" s="50">
        <v>422334669.7564373</v>
      </c>
      <c r="L14" s="50"/>
      <c r="M14" s="50">
        <v>111247566.83664586</v>
      </c>
      <c r="N14" s="283">
        <v>56983589.463435084</v>
      </c>
      <c r="O14" s="2641" t="s">
        <v>979</v>
      </c>
      <c r="P14" s="2641"/>
      <c r="Q14" s="2641"/>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283">
        <v>72698499.859068632</v>
      </c>
      <c r="AD14" s="283">
        <v>72698499.859068632</v>
      </c>
    </row>
    <row r="15" spans="1:35" s="365" customFormat="1" ht="18" hidden="1" customHeight="1">
      <c r="A15" s="2641" t="s">
        <v>980</v>
      </c>
      <c r="B15" s="2641"/>
      <c r="C15" s="2641"/>
      <c r="D15" s="2"/>
      <c r="E15" s="437" t="e">
        <f>G15+AD15-#REF!</f>
        <v>#REF!</v>
      </c>
      <c r="F15" s="327"/>
      <c r="G15" s="327" t="e">
        <f>H15+M15+#REF!</f>
        <v>#REF!</v>
      </c>
      <c r="H15" s="283">
        <v>79016195.464908555</v>
      </c>
      <c r="I15" s="283">
        <v>24791256.296694715</v>
      </c>
      <c r="J15" s="327">
        <v>779494678.67999995</v>
      </c>
      <c r="K15" s="283">
        <v>446786704.6134361</v>
      </c>
      <c r="L15" s="283"/>
      <c r="M15" s="283">
        <v>98116735.727064326</v>
      </c>
      <c r="N15" s="283">
        <v>43800542.707088277</v>
      </c>
      <c r="O15" s="2641" t="s">
        <v>980</v>
      </c>
      <c r="P15" s="2641"/>
      <c r="Q15" s="2641"/>
      <c r="R15" s="2"/>
      <c r="S15" s="364">
        <v>15799152.660084248</v>
      </c>
      <c r="T15" s="283">
        <v>6037330.6721937414</v>
      </c>
      <c r="U15" s="283">
        <v>21121820.533904478</v>
      </c>
      <c r="V15" s="283">
        <v>6447593.0833837194</v>
      </c>
      <c r="W15" s="283">
        <v>4910296.0704094805</v>
      </c>
      <c r="X15" s="50">
        <v>73091234.90766561</v>
      </c>
      <c r="Y15" s="50"/>
      <c r="Z15" s="283">
        <v>20053396.057071295</v>
      </c>
      <c r="AA15" s="283">
        <v>163944.0309401046</v>
      </c>
      <c r="AB15" s="283">
        <v>49902991.837127797</v>
      </c>
      <c r="AC15" s="283">
        <v>85637184.368471995</v>
      </c>
      <c r="AD15" s="283">
        <v>85637184.368471995</v>
      </c>
    </row>
    <row r="16" spans="1:35" s="365" customFormat="1" ht="17.25" hidden="1" customHeight="1">
      <c r="A16" s="2641" t="s">
        <v>982</v>
      </c>
      <c r="B16" s="2641"/>
      <c r="C16" s="2641"/>
      <c r="D16" s="2"/>
      <c r="E16" s="317">
        <v>1677734614.1587782</v>
      </c>
      <c r="F16" s="317"/>
      <c r="G16" s="327">
        <v>1598848494.3334563</v>
      </c>
      <c r="H16" s="283">
        <v>63098015.97606001</v>
      </c>
      <c r="I16" s="283">
        <v>26089338.459277585</v>
      </c>
      <c r="J16" s="327">
        <v>881921579.78337991</v>
      </c>
      <c r="K16" s="283">
        <v>430666374.68759632</v>
      </c>
      <c r="L16" s="283"/>
      <c r="M16" s="283">
        <v>85089221.744109139</v>
      </c>
      <c r="N16" s="283">
        <v>37835957.86405126</v>
      </c>
      <c r="O16" s="2641" t="s">
        <v>982</v>
      </c>
      <c r="P16" s="2641"/>
      <c r="Q16" s="2641"/>
      <c r="R16" s="2"/>
      <c r="S16" s="364">
        <v>10949731.279817685</v>
      </c>
      <c r="T16" s="283">
        <v>5866996.5075264461</v>
      </c>
      <c r="U16" s="283">
        <v>15282653.733954567</v>
      </c>
      <c r="V16" s="283">
        <v>9751950.1883288417</v>
      </c>
      <c r="W16" s="283">
        <v>5401932.170430324</v>
      </c>
      <c r="X16" s="50">
        <v>64510374.726414204</v>
      </c>
      <c r="Y16" s="50"/>
      <c r="Z16" s="283">
        <v>21200523.00912872</v>
      </c>
      <c r="AA16" s="283">
        <v>254261.95056054977</v>
      </c>
      <c r="AB16" s="283">
        <v>47219327.006057613</v>
      </c>
      <c r="AC16" s="283">
        <v>100086642.83445083</v>
      </c>
      <c r="AD16" s="283">
        <v>100086642.83445083</v>
      </c>
      <c r="AH16" s="435"/>
      <c r="AI16" s="435"/>
    </row>
    <row r="17" spans="1:82" s="365" customFormat="1" ht="18" hidden="1" customHeight="1">
      <c r="A17" s="2641" t="s">
        <v>795</v>
      </c>
      <c r="B17" s="2641"/>
      <c r="C17" s="2641"/>
      <c r="D17" s="2"/>
      <c r="E17" s="369">
        <v>1905911401.124707</v>
      </c>
      <c r="F17" s="369"/>
      <c r="G17" s="369">
        <v>1806885737.2984271</v>
      </c>
      <c r="H17" s="369">
        <v>56035079.219651394</v>
      </c>
      <c r="I17" s="369">
        <v>20293166.304085318</v>
      </c>
      <c r="J17" s="369">
        <v>1037285061.5019439</v>
      </c>
      <c r="K17" s="369">
        <v>479086108.43360746</v>
      </c>
      <c r="L17" s="369"/>
      <c r="M17" s="369">
        <v>91977373.63521269</v>
      </c>
      <c r="N17" s="369">
        <v>37361463.478440605</v>
      </c>
      <c r="O17" s="2641" t="s">
        <v>795</v>
      </c>
      <c r="P17" s="2641"/>
      <c r="Q17" s="2641"/>
      <c r="R17" s="2"/>
      <c r="S17" s="369">
        <v>13292613.139906682</v>
      </c>
      <c r="T17" s="369">
        <v>6420277.4258636395</v>
      </c>
      <c r="U17" s="369">
        <v>17419931.859455429</v>
      </c>
      <c r="V17" s="369">
        <v>8291295.1321529215</v>
      </c>
      <c r="W17" s="369">
        <v>9191792.5993934143</v>
      </c>
      <c r="X17" s="346">
        <v>71156047.930085033</v>
      </c>
      <c r="Y17" s="346"/>
      <c r="Z17" s="369">
        <v>19532168.87302703</v>
      </c>
      <c r="AA17" s="369">
        <v>352436.01569032727</v>
      </c>
      <c r="AB17" s="369">
        <v>50700464.258149348</v>
      </c>
      <c r="AC17" s="369">
        <v>118557832.6993084</v>
      </c>
      <c r="AD17" s="369">
        <v>118557832.6993084</v>
      </c>
      <c r="AH17" s="1197"/>
      <c r="AI17" s="1197"/>
    </row>
    <row r="18" spans="1:82" s="365" customFormat="1" ht="18" hidden="1" customHeight="1">
      <c r="A18" s="2641" t="s">
        <v>983</v>
      </c>
      <c r="B18" s="2641"/>
      <c r="C18" s="2641"/>
      <c r="D18" s="2"/>
      <c r="E18" s="369" t="e">
        <f>G18+AD18-#REF!</f>
        <v>#REF!</v>
      </c>
      <c r="F18" s="369"/>
      <c r="G18" s="369" t="e">
        <f>H18+L18+#REF!</f>
        <v>#REF!</v>
      </c>
      <c r="H18" s="369">
        <v>48134226.697586112</v>
      </c>
      <c r="I18" s="369">
        <v>21622586.778182603</v>
      </c>
      <c r="J18" s="369">
        <v>855876728.34116554</v>
      </c>
      <c r="K18" s="369">
        <v>396411361.1074006</v>
      </c>
      <c r="L18" s="369"/>
      <c r="M18" s="369">
        <v>79659450.429710269</v>
      </c>
      <c r="N18" s="369">
        <v>34041821.947817221</v>
      </c>
      <c r="O18" s="2641" t="s">
        <v>983</v>
      </c>
      <c r="P18" s="2641"/>
      <c r="Q18" s="2641"/>
      <c r="R18" s="2"/>
      <c r="S18" s="369">
        <v>11347726.647405256</v>
      </c>
      <c r="T18" s="369">
        <v>5790568.5293154269</v>
      </c>
      <c r="U18" s="369">
        <v>14955011.081214637</v>
      </c>
      <c r="V18" s="369">
        <v>7876796.128277164</v>
      </c>
      <c r="W18" s="369">
        <v>5647526.0956805535</v>
      </c>
      <c r="X18" s="369">
        <v>60473264.517373003</v>
      </c>
      <c r="Y18" s="369"/>
      <c r="Z18" s="369">
        <v>11985785.796908749</v>
      </c>
      <c r="AA18" s="369">
        <v>263743.77673027688</v>
      </c>
      <c r="AB18" s="369">
        <v>44405753.044112645</v>
      </c>
      <c r="AC18" s="369">
        <v>80943746.709172249</v>
      </c>
      <c r="AD18" s="369">
        <v>80943746.709172249</v>
      </c>
    </row>
    <row r="19" spans="1:82" s="365" customFormat="1" ht="18" hidden="1" customHeight="1">
      <c r="A19" s="2641" t="s">
        <v>909</v>
      </c>
      <c r="B19" s="2641"/>
      <c r="C19" s="2641"/>
      <c r="D19" s="2"/>
      <c r="E19" s="369">
        <v>1918058080.3343196</v>
      </c>
      <c r="F19" s="369"/>
      <c r="G19" s="369">
        <v>1829300639.4857309</v>
      </c>
      <c r="H19" s="369">
        <v>49794242.92041114</v>
      </c>
      <c r="I19" s="369">
        <v>29229771.450746041</v>
      </c>
      <c r="J19" s="369">
        <v>1052866166.4356915</v>
      </c>
      <c r="K19" s="369">
        <v>472049041.9864639</v>
      </c>
      <c r="L19" s="369"/>
      <c r="M19" s="369">
        <v>101921170.77994193</v>
      </c>
      <c r="N19" s="369">
        <v>41403783.888343148</v>
      </c>
      <c r="O19" s="2641" t="s">
        <v>909</v>
      </c>
      <c r="P19" s="2641"/>
      <c r="Q19" s="2641"/>
      <c r="R19" s="2"/>
      <c r="S19" s="369">
        <v>15156975.946723636</v>
      </c>
      <c r="T19" s="369">
        <v>9113366.8013288975</v>
      </c>
      <c r="U19" s="369">
        <v>20670375.434653386</v>
      </c>
      <c r="V19" s="369">
        <v>9365918.2748927232</v>
      </c>
      <c r="W19" s="369">
        <v>6210750.434000113</v>
      </c>
      <c r="X19" s="346">
        <v>65709038.855836667</v>
      </c>
      <c r="Y19" s="346"/>
      <c r="Z19" s="369">
        <v>19616994.062205464</v>
      </c>
      <c r="AA19" s="369">
        <v>316509.0393580143</v>
      </c>
      <c r="AB19" s="369">
        <v>57414698.017272882</v>
      </c>
      <c r="AC19" s="369">
        <v>108374434.91079684</v>
      </c>
      <c r="AD19" s="369">
        <v>108374434.91079684</v>
      </c>
    </row>
    <row r="20" spans="1:82" s="365" customFormat="1" ht="18" hidden="1" customHeight="1">
      <c r="A20" s="2641" t="s">
        <v>984</v>
      </c>
      <c r="B20" s="2641"/>
      <c r="C20" s="2641"/>
      <c r="D20" s="2"/>
      <c r="E20" s="369">
        <v>2003052329.1130536</v>
      </c>
      <c r="F20" s="369"/>
      <c r="G20" s="369">
        <v>1913570358.5609207</v>
      </c>
      <c r="H20" s="369">
        <v>33742597.498634771</v>
      </c>
      <c r="I20" s="369">
        <v>27969698.550922256</v>
      </c>
      <c r="J20" s="369">
        <v>1129104080.6300826</v>
      </c>
      <c r="K20" s="369">
        <v>501921760.24039036</v>
      </c>
      <c r="L20" s="369"/>
      <c r="M20" s="369">
        <v>100932770.33373679</v>
      </c>
      <c r="N20" s="369">
        <v>43865163.324620284</v>
      </c>
      <c r="O20" s="2641" t="s">
        <v>984</v>
      </c>
      <c r="P20" s="2641"/>
      <c r="Q20" s="2641"/>
      <c r="R20" s="2"/>
      <c r="S20" s="369">
        <v>17703222.867415816</v>
      </c>
      <c r="T20" s="369">
        <v>8641480.5215690173</v>
      </c>
      <c r="U20" s="369">
        <v>18716342.829991616</v>
      </c>
      <c r="V20" s="369">
        <v>6071608.0709286798</v>
      </c>
      <c r="W20" s="369">
        <v>5934952.7192114126</v>
      </c>
      <c r="X20" s="346">
        <v>70314885.609816074</v>
      </c>
      <c r="Y20" s="346"/>
      <c r="Z20" s="369">
        <v>20882258.199627183</v>
      </c>
      <c r="AA20" s="369">
        <v>451146.73938871425</v>
      </c>
      <c r="AB20" s="369">
        <v>49133418.957960568</v>
      </c>
      <c r="AC20" s="369">
        <v>110364228.7517581</v>
      </c>
      <c r="AD20" s="369">
        <v>110364228.7517581</v>
      </c>
    </row>
    <row r="21" spans="1:82" s="365" customFormat="1" ht="18.75" hidden="1" customHeight="1">
      <c r="A21" s="2641" t="s">
        <v>985</v>
      </c>
      <c r="B21" s="2641"/>
      <c r="C21" s="2641"/>
      <c r="D21" s="18"/>
      <c r="E21" s="369">
        <v>1698497265.2204101</v>
      </c>
      <c r="F21" s="369"/>
      <c r="G21" s="369">
        <v>1539118673.3509581</v>
      </c>
      <c r="H21" s="369">
        <v>50438539.856719755</v>
      </c>
      <c r="I21" s="369">
        <v>31515796.894087177</v>
      </c>
      <c r="J21" s="369">
        <v>677894624.52373517</v>
      </c>
      <c r="K21" s="369">
        <v>543696562.71023667</v>
      </c>
      <c r="L21" s="369"/>
      <c r="M21" s="369">
        <v>106637414.54177141</v>
      </c>
      <c r="N21" s="369">
        <v>46067162.217533678</v>
      </c>
      <c r="O21" s="2641" t="s">
        <v>985</v>
      </c>
      <c r="P21" s="2641"/>
      <c r="Q21" s="2641"/>
      <c r="R21" s="18"/>
      <c r="S21" s="369">
        <v>17925174.73564985</v>
      </c>
      <c r="T21" s="369">
        <v>9105301.5176570937</v>
      </c>
      <c r="U21" s="369">
        <v>21594796.49224304</v>
      </c>
      <c r="V21" s="369">
        <v>5915853.4033916295</v>
      </c>
      <c r="W21" s="369">
        <v>6029126.1752961352</v>
      </c>
      <c r="X21" s="346">
        <v>76298958.686348259</v>
      </c>
      <c r="Y21" s="346"/>
      <c r="Z21" s="369">
        <v>20242838.479926176</v>
      </c>
      <c r="AA21" s="369">
        <v>347299.23651442106</v>
      </c>
      <c r="AB21" s="369">
        <v>52289476.901545256</v>
      </c>
      <c r="AC21" s="369">
        <v>179621430.34937757</v>
      </c>
      <c r="AD21" s="369">
        <v>179621430.34937757</v>
      </c>
    </row>
    <row r="22" spans="1:82" ht="18" hidden="1" customHeight="1">
      <c r="A22" s="2618" t="s">
        <v>990</v>
      </c>
      <c r="B22" s="2619"/>
      <c r="C22" s="2619"/>
      <c r="D22" s="2620"/>
      <c r="E22" s="388">
        <v>108917.09551608161</v>
      </c>
      <c r="F22" s="113">
        <v>101217.94266607011</v>
      </c>
      <c r="G22" s="388">
        <v>85521.281912010163</v>
      </c>
      <c r="H22" s="388">
        <v>3761.2634514207853</v>
      </c>
      <c r="I22" s="388">
        <v>2429.5515259868785</v>
      </c>
      <c r="J22" s="388">
        <v>43996.812452806371</v>
      </c>
      <c r="K22" s="388">
        <v>35333.654481796097</v>
      </c>
      <c r="L22" s="113">
        <f>M22+X22+AA22+AB22</f>
        <v>15696.660754059953</v>
      </c>
      <c r="M22" s="388">
        <v>6906.9053418695175</v>
      </c>
      <c r="N22" s="388">
        <v>3074.5153579280172</v>
      </c>
      <c r="O22" s="2618" t="s">
        <v>990</v>
      </c>
      <c r="P22" s="2619"/>
      <c r="Q22" s="2619"/>
      <c r="R22" s="2620"/>
      <c r="S22" s="388">
        <v>1217.9534264672227</v>
      </c>
      <c r="T22" s="388">
        <v>558.16811524089405</v>
      </c>
      <c r="U22" s="388">
        <v>1440.5361261204314</v>
      </c>
      <c r="V22" s="388">
        <v>295.51357966395614</v>
      </c>
      <c r="W22" s="388">
        <v>320.21873644902297</v>
      </c>
      <c r="X22" s="388">
        <v>4950.8497182957999</v>
      </c>
      <c r="Y22" s="388"/>
      <c r="Z22" s="448" t="s">
        <v>502</v>
      </c>
      <c r="AA22" s="388">
        <v>41.271386123445694</v>
      </c>
      <c r="AB22" s="388">
        <v>3797.6343077711904</v>
      </c>
      <c r="AC22" s="388">
        <v>9024.1298514902519</v>
      </c>
      <c r="AD22" s="388">
        <v>1324.9770014789547</v>
      </c>
    </row>
    <row r="23" spans="1:82" ht="18" customHeight="1">
      <c r="A23" s="2618" t="s">
        <v>1002</v>
      </c>
      <c r="B23" s="2618"/>
      <c r="C23" s="2618"/>
      <c r="D23" s="2668"/>
      <c r="E23" s="388">
        <v>107992.47404285414</v>
      </c>
      <c r="F23" s="113">
        <v>99023.101272355882</v>
      </c>
      <c r="G23" s="388">
        <v>83654.204723833813</v>
      </c>
      <c r="H23" s="388">
        <v>3477.2726658326183</v>
      </c>
      <c r="I23" s="388">
        <v>2839.6272960978072</v>
      </c>
      <c r="J23" s="388">
        <v>42039.438656428938</v>
      </c>
      <c r="K23" s="388">
        <v>35297.86610547459</v>
      </c>
      <c r="L23" s="113">
        <v>15368.896548522067</v>
      </c>
      <c r="M23" s="388">
        <v>7031.6185382032727</v>
      </c>
      <c r="N23" s="388">
        <v>3241.5655398335407</v>
      </c>
      <c r="O23" s="2618" t="s">
        <v>1002</v>
      </c>
      <c r="P23" s="2618"/>
      <c r="Q23" s="2618"/>
      <c r="R23" s="2668"/>
      <c r="S23" s="388">
        <v>1077.6588095119162</v>
      </c>
      <c r="T23" s="388">
        <v>641.60551499555436</v>
      </c>
      <c r="U23" s="388">
        <v>1500.8185307173674</v>
      </c>
      <c r="V23" s="388">
        <v>346.85279487561314</v>
      </c>
      <c r="W23" s="388">
        <v>223.11734826928438</v>
      </c>
      <c r="X23" s="388">
        <v>4322.7973007123355</v>
      </c>
      <c r="Y23" s="448" t="s">
        <v>450</v>
      </c>
      <c r="Z23" s="448" t="s">
        <v>450</v>
      </c>
      <c r="AA23" s="388">
        <v>10.874526807038349</v>
      </c>
      <c r="AB23" s="388">
        <v>4003.6061827994222</v>
      </c>
      <c r="AC23" s="388">
        <v>10229.007755889877</v>
      </c>
      <c r="AD23" s="388">
        <v>1259.6349853915594</v>
      </c>
    </row>
    <row r="24" spans="1:82" ht="18" customHeight="1">
      <c r="A24" s="2618" t="s">
        <v>1003</v>
      </c>
      <c r="B24" s="2618"/>
      <c r="C24" s="2618"/>
      <c r="D24" s="2668"/>
      <c r="E24" s="388">
        <v>123937.16022374638</v>
      </c>
      <c r="F24" s="113">
        <v>116399.20345300749</v>
      </c>
      <c r="G24" s="388">
        <v>99769.154664950343</v>
      </c>
      <c r="H24" s="388">
        <v>3294.706074100126</v>
      </c>
      <c r="I24" s="388">
        <v>2290.1780431406301</v>
      </c>
      <c r="J24" s="388">
        <v>56777.764404874528</v>
      </c>
      <c r="K24" s="388">
        <v>37406.506142835024</v>
      </c>
      <c r="L24" s="113">
        <v>16630.048788057153</v>
      </c>
      <c r="M24" s="388">
        <v>7287.4165928040447</v>
      </c>
      <c r="N24" s="388">
        <v>3382.1373867652492</v>
      </c>
      <c r="O24" s="2618" t="s">
        <v>1003</v>
      </c>
      <c r="P24" s="2618"/>
      <c r="Q24" s="2618"/>
      <c r="R24" s="2668"/>
      <c r="S24" s="388">
        <v>1202.6881067764696</v>
      </c>
      <c r="T24" s="388">
        <v>647.7345527519235</v>
      </c>
      <c r="U24" s="388">
        <v>1468.2029720767759</v>
      </c>
      <c r="V24" s="388">
        <v>331.05120997002365</v>
      </c>
      <c r="W24" s="388">
        <v>255.60236446360022</v>
      </c>
      <c r="X24" s="388">
        <v>5196.2439829125005</v>
      </c>
      <c r="Y24" s="448" t="s">
        <v>450</v>
      </c>
      <c r="Z24" s="448" t="s">
        <v>450</v>
      </c>
      <c r="AA24" s="388">
        <v>75.528342704093532</v>
      </c>
      <c r="AB24" s="388">
        <v>4070.8598696365138</v>
      </c>
      <c r="AC24" s="388">
        <v>8764.6750333721648</v>
      </c>
      <c r="AD24" s="388">
        <v>1226.718262633141</v>
      </c>
    </row>
    <row r="25" spans="1:82" ht="18" customHeight="1">
      <c r="A25" s="2618" t="s">
        <v>1004</v>
      </c>
      <c r="B25" s="2618"/>
      <c r="C25" s="2618"/>
      <c r="D25" s="2668"/>
      <c r="E25" s="113">
        <v>135954.62493089316</v>
      </c>
      <c r="F25" s="113">
        <v>126122.90821407377</v>
      </c>
      <c r="G25" s="113">
        <v>105762.00703140735</v>
      </c>
      <c r="H25" s="113">
        <v>3898.8856059215609</v>
      </c>
      <c r="I25" s="113">
        <v>1784.0310900685477</v>
      </c>
      <c r="J25" s="113">
        <v>58881.339351196737</v>
      </c>
      <c r="K25" s="113">
        <v>41197.750984220263</v>
      </c>
      <c r="L25" s="113">
        <v>20360.901182666508</v>
      </c>
      <c r="M25" s="113">
        <v>7808.804844978341</v>
      </c>
      <c r="N25" s="113">
        <v>3411.5072159495353</v>
      </c>
      <c r="O25" s="2618" t="s">
        <v>1004</v>
      </c>
      <c r="P25" s="2618"/>
      <c r="Q25" s="2618"/>
      <c r="R25" s="2668"/>
      <c r="S25" s="113">
        <v>1270.4257358246855</v>
      </c>
      <c r="T25" s="113">
        <v>709.43205779369998</v>
      </c>
      <c r="U25" s="113">
        <v>1704.3814701446538</v>
      </c>
      <c r="V25" s="113">
        <v>423.43733041992812</v>
      </c>
      <c r="W25" s="113">
        <v>289.62103484584986</v>
      </c>
      <c r="X25" s="108">
        <v>6033.7157115989958</v>
      </c>
      <c r="Y25" s="448" t="s">
        <v>450</v>
      </c>
      <c r="Z25" s="113">
        <v>1357.3713551468081</v>
      </c>
      <c r="AA25" s="113">
        <v>53.028243244762848</v>
      </c>
      <c r="AB25" s="113">
        <v>5107.9810276976013</v>
      </c>
      <c r="AC25" s="113">
        <v>11189.088071966346</v>
      </c>
      <c r="AD25" s="956">
        <v>0</v>
      </c>
    </row>
    <row r="26" spans="1:82" ht="18" customHeight="1" thickBot="1">
      <c r="A26" s="2618" t="s">
        <v>1005</v>
      </c>
      <c r="B26" s="2619"/>
      <c r="C26" s="2619"/>
      <c r="D26" s="2620"/>
      <c r="E26" s="113">
        <v>141667.13458602584</v>
      </c>
      <c r="F26" s="113">
        <v>130589.210904438</v>
      </c>
      <c r="G26" s="113">
        <v>107638.09981515014</v>
      </c>
      <c r="H26" s="113">
        <v>4939.6961382164009</v>
      </c>
      <c r="I26" s="113">
        <v>2825.4362622344879</v>
      </c>
      <c r="J26" s="113">
        <v>57063.469541395301</v>
      </c>
      <c r="K26" s="113">
        <v>42809.497873303866</v>
      </c>
      <c r="L26" s="113">
        <v>22951.111089287911</v>
      </c>
      <c r="M26" s="113">
        <v>9072.0801629766502</v>
      </c>
      <c r="N26" s="113">
        <v>3954.8062972236162</v>
      </c>
      <c r="O26" s="2618" t="s">
        <v>1005</v>
      </c>
      <c r="P26" s="2619"/>
      <c r="Q26" s="2619"/>
      <c r="R26" s="2620"/>
      <c r="S26" s="113">
        <v>1420.1910581242764</v>
      </c>
      <c r="T26" s="113">
        <v>850.75173989053724</v>
      </c>
      <c r="U26" s="113">
        <v>1755.0154693139202</v>
      </c>
      <c r="V26" s="113">
        <v>574.31626543093182</v>
      </c>
      <c r="W26" s="113">
        <v>516.99933299336544</v>
      </c>
      <c r="X26" s="108">
        <v>6589.3324078641936</v>
      </c>
      <c r="Y26" s="108">
        <v>287.79422427569176</v>
      </c>
      <c r="Z26" s="113">
        <v>1218.6170603218131</v>
      </c>
      <c r="AA26" s="113">
        <v>166.2979131097259</v>
      </c>
      <c r="AB26" s="113">
        <v>5616.9893207397936</v>
      </c>
      <c r="AC26" s="113">
        <v>12296.540741909756</v>
      </c>
      <c r="AD26" s="956">
        <v>0</v>
      </c>
      <c r="AJ26" s="3582" t="s">
        <v>2283</v>
      </c>
    </row>
    <row r="27" spans="1:82" ht="18" customHeight="1" thickTop="1">
      <c r="A27" s="2618" t="s">
        <v>1837</v>
      </c>
      <c r="B27" s="2619"/>
      <c r="C27" s="2619"/>
      <c r="D27" s="2620"/>
      <c r="E27" s="112">
        <f>AL31</f>
        <v>178466.71596457853</v>
      </c>
      <c r="F27" s="113">
        <f>AM31</f>
        <v>168728.72343999677</v>
      </c>
      <c r="G27" s="113">
        <f>AN31</f>
        <v>140528.19773946531</v>
      </c>
      <c r="H27" s="113">
        <f>AO31</f>
        <v>8614.8839892896722</v>
      </c>
      <c r="I27" s="113">
        <f>AP31</f>
        <v>4620.1833613697527</v>
      </c>
      <c r="J27" s="113">
        <f>AQ31</f>
        <v>72038.500710213193</v>
      </c>
      <c r="K27" s="113">
        <f>AR31</f>
        <v>55254.62967859234</v>
      </c>
      <c r="L27" s="113">
        <f>AS31</f>
        <v>28200.525700531118</v>
      </c>
      <c r="M27" s="113">
        <f>AT31</f>
        <v>10098.591081629578</v>
      </c>
      <c r="N27" s="113">
        <f>AU31</f>
        <v>4753.9426881559139</v>
      </c>
      <c r="O27" s="2618" t="s">
        <v>1400</v>
      </c>
      <c r="P27" s="2619"/>
      <c r="Q27" s="2619"/>
      <c r="R27" s="2620"/>
      <c r="S27" s="113">
        <f>AV31</f>
        <v>1152.0535874412772</v>
      </c>
      <c r="T27" s="113">
        <f>AW31</f>
        <v>926.25618023184848</v>
      </c>
      <c r="U27" s="113">
        <f>AX31</f>
        <v>1824.3842213864107</v>
      </c>
      <c r="V27" s="113">
        <f>AY31</f>
        <v>1062.6492074814485</v>
      </c>
      <c r="W27" s="113">
        <f>AZ31</f>
        <v>379.30519693265768</v>
      </c>
      <c r="X27" s="108">
        <f>BA31</f>
        <v>8785.3206248308979</v>
      </c>
      <c r="Y27" s="113">
        <f>BB31</f>
        <v>342.91098369750415</v>
      </c>
      <c r="Z27" s="113">
        <f>BC31</f>
        <v>1412.7244730830369</v>
      </c>
      <c r="AA27" s="113">
        <f>BD31</f>
        <v>56.73964713039431</v>
      </c>
      <c r="AB27" s="113">
        <f>BE31</f>
        <v>7504.2388901598088</v>
      </c>
      <c r="AC27" s="113">
        <f>BF31</f>
        <v>11150.716997664773</v>
      </c>
      <c r="AD27" s="113">
        <v>0</v>
      </c>
      <c r="AJ27" s="3171"/>
      <c r="AK27" s="3172"/>
      <c r="AL27" s="1839" t="s">
        <v>322</v>
      </c>
      <c r="AM27" s="1840" t="s">
        <v>192</v>
      </c>
      <c r="AN27" s="1840" t="s">
        <v>804</v>
      </c>
      <c r="AO27" s="1840" t="s">
        <v>2089</v>
      </c>
      <c r="AP27" s="1840" t="s">
        <v>2090</v>
      </c>
      <c r="AQ27" s="1840" t="s">
        <v>2091</v>
      </c>
      <c r="AR27" s="1840" t="s">
        <v>2092</v>
      </c>
      <c r="AS27" s="1840" t="s">
        <v>2093</v>
      </c>
      <c r="AT27" s="1840" t="s">
        <v>2094</v>
      </c>
      <c r="AU27" s="1857" t="s">
        <v>2095</v>
      </c>
      <c r="AV27" s="1862" t="s">
        <v>2096</v>
      </c>
      <c r="AW27" s="1840" t="s">
        <v>2097</v>
      </c>
      <c r="AX27" s="1840" t="s">
        <v>2098</v>
      </c>
      <c r="AY27" s="1840" t="s">
        <v>2099</v>
      </c>
      <c r="AZ27" s="1840" t="s">
        <v>2100</v>
      </c>
      <c r="BA27" s="1840" t="s">
        <v>2101</v>
      </c>
      <c r="BB27" s="1840" t="s">
        <v>2102</v>
      </c>
      <c r="BC27" s="1840" t="s">
        <v>2103</v>
      </c>
      <c r="BD27" s="1840" t="s">
        <v>2104</v>
      </c>
      <c r="BE27" s="1840" t="s">
        <v>2105</v>
      </c>
      <c r="BF27" s="1841" t="s">
        <v>2106</v>
      </c>
      <c r="BH27" s="3171"/>
      <c r="BI27" s="3172"/>
      <c r="BJ27" s="1839" t="s">
        <v>322</v>
      </c>
      <c r="BK27" s="1840" t="s">
        <v>192</v>
      </c>
      <c r="BL27" s="1840" t="s">
        <v>804</v>
      </c>
      <c r="BM27" s="1840" t="s">
        <v>2089</v>
      </c>
      <c r="BN27" s="1840" t="s">
        <v>2090</v>
      </c>
      <c r="BO27" s="1840" t="s">
        <v>2091</v>
      </c>
      <c r="BP27" s="1840" t="s">
        <v>2092</v>
      </c>
      <c r="BQ27" s="1840" t="s">
        <v>2093</v>
      </c>
      <c r="BR27" s="1840" t="s">
        <v>2094</v>
      </c>
      <c r="BS27" s="1840" t="s">
        <v>2095</v>
      </c>
      <c r="BT27" s="1840" t="s">
        <v>2096</v>
      </c>
      <c r="BU27" s="1840" t="s">
        <v>2097</v>
      </c>
      <c r="BV27" s="1840" t="s">
        <v>2098</v>
      </c>
      <c r="BW27" s="1840" t="s">
        <v>2099</v>
      </c>
      <c r="BX27" s="1840" t="s">
        <v>2100</v>
      </c>
      <c r="BY27" s="1840" t="s">
        <v>2101</v>
      </c>
      <c r="BZ27" s="1840" t="s">
        <v>2102</v>
      </c>
      <c r="CA27" s="1840" t="s">
        <v>2103</v>
      </c>
      <c r="CB27" s="1840" t="s">
        <v>2104</v>
      </c>
      <c r="CC27" s="1840" t="s">
        <v>2105</v>
      </c>
      <c r="CD27" s="1841" t="s">
        <v>2106</v>
      </c>
    </row>
    <row r="28" spans="1:82" ht="18" customHeight="1" thickBot="1">
      <c r="A28" s="2641" t="s">
        <v>43</v>
      </c>
      <c r="B28" s="2641"/>
      <c r="C28" s="2641"/>
      <c r="D28" s="2"/>
      <c r="E28" s="866"/>
      <c r="F28" s="113"/>
      <c r="G28" s="963"/>
      <c r="H28" s="963"/>
      <c r="I28" s="963"/>
      <c r="J28" s="814"/>
      <c r="K28" s="814"/>
      <c r="L28" s="113"/>
      <c r="M28" s="956"/>
      <c r="N28" s="963"/>
      <c r="O28" s="2641" t="s">
        <v>43</v>
      </c>
      <c r="P28" s="2641"/>
      <c r="Q28" s="2641"/>
      <c r="R28" s="107"/>
      <c r="S28" s="956"/>
      <c r="T28" s="956"/>
      <c r="U28" s="956"/>
      <c r="V28" s="956"/>
      <c r="W28" s="956"/>
      <c r="X28" s="956"/>
      <c r="Y28" s="956"/>
      <c r="Z28" s="956"/>
      <c r="AA28" s="956"/>
      <c r="AB28" s="956"/>
      <c r="AC28" s="963"/>
      <c r="AD28" s="963"/>
      <c r="AF28" s="365"/>
      <c r="AG28" s="365"/>
      <c r="AH28" s="365"/>
      <c r="AI28" s="365"/>
      <c r="AJ28" s="3173"/>
      <c r="AK28" s="3174"/>
      <c r="AL28" s="1842" t="s">
        <v>2160</v>
      </c>
      <c r="AM28" s="1843" t="s">
        <v>2160</v>
      </c>
      <c r="AN28" s="1843" t="s">
        <v>2160</v>
      </c>
      <c r="AO28" s="1843" t="s">
        <v>2160</v>
      </c>
      <c r="AP28" s="1843" t="s">
        <v>2160</v>
      </c>
      <c r="AQ28" s="1843" t="s">
        <v>2160</v>
      </c>
      <c r="AR28" s="1843" t="s">
        <v>2160</v>
      </c>
      <c r="AS28" s="1843" t="s">
        <v>2160</v>
      </c>
      <c r="AT28" s="1843" t="s">
        <v>2160</v>
      </c>
      <c r="AU28" s="1858" t="s">
        <v>2160</v>
      </c>
      <c r="AV28" s="1863" t="s">
        <v>2160</v>
      </c>
      <c r="AW28" s="1843" t="s">
        <v>2160</v>
      </c>
      <c r="AX28" s="1843" t="s">
        <v>2160</v>
      </c>
      <c r="AY28" s="1843" t="s">
        <v>2160</v>
      </c>
      <c r="AZ28" s="1843" t="s">
        <v>2160</v>
      </c>
      <c r="BA28" s="1843" t="s">
        <v>2160</v>
      </c>
      <c r="BB28" s="1843" t="s">
        <v>2160</v>
      </c>
      <c r="BC28" s="1843" t="s">
        <v>2160</v>
      </c>
      <c r="BD28" s="1843" t="s">
        <v>2160</v>
      </c>
      <c r="BE28" s="1843" t="s">
        <v>2160</v>
      </c>
      <c r="BF28" s="1844" t="s">
        <v>2160</v>
      </c>
      <c r="BH28" s="3173"/>
      <c r="BI28" s="3174"/>
      <c r="BJ28" s="1842" t="s">
        <v>2160</v>
      </c>
      <c r="BK28" s="1843" t="s">
        <v>2160</v>
      </c>
      <c r="BL28" s="1843" t="s">
        <v>2160</v>
      </c>
      <c r="BM28" s="1843" t="s">
        <v>2160</v>
      </c>
      <c r="BN28" s="1843" t="s">
        <v>2160</v>
      </c>
      <c r="BO28" s="1843" t="s">
        <v>2160</v>
      </c>
      <c r="BP28" s="1843" t="s">
        <v>2160</v>
      </c>
      <c r="BQ28" s="1843" t="s">
        <v>2160</v>
      </c>
      <c r="BR28" s="1843" t="s">
        <v>2160</v>
      </c>
      <c r="BS28" s="1843" t="s">
        <v>2160</v>
      </c>
      <c r="BT28" s="1843" t="s">
        <v>2160</v>
      </c>
      <c r="BU28" s="1843" t="s">
        <v>2160</v>
      </c>
      <c r="BV28" s="1843" t="s">
        <v>2160</v>
      </c>
      <c r="BW28" s="1843" t="s">
        <v>2160</v>
      </c>
      <c r="BX28" s="1843" t="s">
        <v>2160</v>
      </c>
      <c r="BY28" s="1843" t="s">
        <v>2160</v>
      </c>
      <c r="BZ28" s="1843" t="s">
        <v>2160</v>
      </c>
      <c r="CA28" s="1843" t="s">
        <v>2160</v>
      </c>
      <c r="CB28" s="1843" t="s">
        <v>2160</v>
      </c>
      <c r="CC28" s="1843" t="s">
        <v>2160</v>
      </c>
      <c r="CD28" s="1844" t="s">
        <v>2160</v>
      </c>
    </row>
    <row r="29" spans="1:82" ht="18" customHeight="1" thickTop="1">
      <c r="A29" s="1137"/>
      <c r="B29" s="1137" t="s">
        <v>44</v>
      </c>
      <c r="C29" s="1137"/>
      <c r="D29" s="843"/>
      <c r="E29" s="866">
        <f>AL29</f>
        <v>246175.32451807574</v>
      </c>
      <c r="F29" s="963">
        <f>AM29</f>
        <v>233120.39579295064</v>
      </c>
      <c r="G29" s="963">
        <f>AN29</f>
        <v>194192.73634767096</v>
      </c>
      <c r="H29" s="963">
        <f>AO29</f>
        <v>11829.64042516739</v>
      </c>
      <c r="I29" s="963">
        <f>AP29</f>
        <v>6420.8323064116394</v>
      </c>
      <c r="J29" s="963">
        <f>AQ29</f>
        <v>100029.36740953871</v>
      </c>
      <c r="K29" s="963">
        <f>AR29</f>
        <v>75912.896206552861</v>
      </c>
      <c r="L29" s="963">
        <f>AS29</f>
        <v>38927.659445278921</v>
      </c>
      <c r="M29" s="963">
        <f>AT29</f>
        <v>13816.362511674342</v>
      </c>
      <c r="N29" s="963">
        <f>AU29</f>
        <v>6603.9857076094531</v>
      </c>
      <c r="O29" s="1477"/>
      <c r="P29" s="1477" t="s">
        <v>44</v>
      </c>
      <c r="Q29" s="1477"/>
      <c r="R29" s="811"/>
      <c r="S29" s="956">
        <f>AV29</f>
        <v>1598.7260068536832</v>
      </c>
      <c r="T29" s="956">
        <f>AW29</f>
        <v>1182.4354985954867</v>
      </c>
      <c r="U29" s="956">
        <f>AX29</f>
        <v>2455.8777673331024</v>
      </c>
      <c r="V29" s="956">
        <f>AY29</f>
        <v>1456.4381912922845</v>
      </c>
      <c r="W29" s="956">
        <f>AZ29</f>
        <v>518.89933999031484</v>
      </c>
      <c r="X29" s="956">
        <f>BA29</f>
        <v>12205.048845384013</v>
      </c>
      <c r="Y29" s="956">
        <f>BB29</f>
        <v>471.71462092344507</v>
      </c>
      <c r="Z29" s="956">
        <f>BC29</f>
        <v>1963.3195022773928</v>
      </c>
      <c r="AA29" s="956">
        <f>BD29</f>
        <v>78.853348891403328</v>
      </c>
      <c r="AB29" s="956">
        <f>BE29</f>
        <v>10392.360616128452</v>
      </c>
      <c r="AC29" s="963">
        <f>BF29</f>
        <v>15018.248227402843</v>
      </c>
      <c r="AD29" s="963">
        <v>0</v>
      </c>
      <c r="AF29" s="365"/>
      <c r="AG29" s="365"/>
      <c r="AH29" s="365"/>
      <c r="AI29" s="365"/>
      <c r="AJ29" s="3175" t="s">
        <v>1936</v>
      </c>
      <c r="AK29" s="1845" t="s">
        <v>1937</v>
      </c>
      <c r="AL29" s="1846">
        <f>BJ29/1000</f>
        <v>246175.32451807574</v>
      </c>
      <c r="AM29" s="1847">
        <f t="shared" ref="AM29:AM92" si="0">BK29/1000</f>
        <v>233120.39579295064</v>
      </c>
      <c r="AN29" s="1847">
        <f t="shared" ref="AN29:AN92" si="1">BL29/1000</f>
        <v>194192.73634767096</v>
      </c>
      <c r="AO29" s="1847">
        <f t="shared" ref="AO29:AO92" si="2">BM29/1000</f>
        <v>11829.64042516739</v>
      </c>
      <c r="AP29" s="1847">
        <f t="shared" ref="AP29:AP92" si="3">BN29/1000</f>
        <v>6420.8323064116394</v>
      </c>
      <c r="AQ29" s="1847">
        <f t="shared" ref="AQ29:AQ92" si="4">BO29/1000</f>
        <v>100029.36740953871</v>
      </c>
      <c r="AR29" s="1847">
        <f t="shared" ref="AR29:AR92" si="5">BP29/1000</f>
        <v>75912.896206552861</v>
      </c>
      <c r="AS29" s="1847">
        <f t="shared" ref="AS29:AS92" si="6">BQ29/1000</f>
        <v>38927.659445278921</v>
      </c>
      <c r="AT29" s="1847">
        <f t="shared" ref="AT29:AT92" si="7">BR29/1000</f>
        <v>13816.362511674342</v>
      </c>
      <c r="AU29" s="1859">
        <f t="shared" ref="AU29:AU92" si="8">BS29/1000</f>
        <v>6603.9857076094531</v>
      </c>
      <c r="AV29" s="1864">
        <f t="shared" ref="AV29:AV92" si="9">BT29/1000</f>
        <v>1598.7260068536832</v>
      </c>
      <c r="AW29" s="1847">
        <f t="shared" ref="AW29:AW92" si="10">BU29/1000</f>
        <v>1182.4354985954867</v>
      </c>
      <c r="AX29" s="1847">
        <f t="shared" ref="AX29:AX92" si="11">BV29/1000</f>
        <v>2455.8777673331024</v>
      </c>
      <c r="AY29" s="1847">
        <f t="shared" ref="AY29:AY92" si="12">BW29/1000</f>
        <v>1456.4381912922845</v>
      </c>
      <c r="AZ29" s="1847">
        <f t="shared" ref="AZ29:AZ92" si="13">BX29/1000</f>
        <v>518.89933999031484</v>
      </c>
      <c r="BA29" s="1847">
        <f t="shared" ref="BA29:BA92" si="14">BY29/1000</f>
        <v>12205.048845384013</v>
      </c>
      <c r="BB29" s="1847">
        <f t="shared" ref="BB29:BB92" si="15">BZ29/1000</f>
        <v>471.71462092344507</v>
      </c>
      <c r="BC29" s="1847">
        <f t="shared" ref="BC29:BC92" si="16">CA29/1000</f>
        <v>1963.3195022773928</v>
      </c>
      <c r="BD29" s="1847">
        <f t="shared" ref="BD29:BD92" si="17">CB29/1000</f>
        <v>78.853348891403328</v>
      </c>
      <c r="BE29" s="1847">
        <f t="shared" ref="BE29:BE92" si="18">CC29/1000</f>
        <v>10392.360616128452</v>
      </c>
      <c r="BF29" s="1848">
        <f t="shared" ref="BF29:BF92" si="19">CD29/1000</f>
        <v>15018.248227402843</v>
      </c>
      <c r="BH29" s="3175" t="s">
        <v>1936</v>
      </c>
      <c r="BI29" s="1845" t="s">
        <v>1937</v>
      </c>
      <c r="BJ29" s="1846">
        <v>246175324.51807573</v>
      </c>
      <c r="BK29" s="1847">
        <v>233120395.79295063</v>
      </c>
      <c r="BL29" s="1847">
        <v>194192736.34767097</v>
      </c>
      <c r="BM29" s="1847">
        <v>11829640.425167391</v>
      </c>
      <c r="BN29" s="1847">
        <v>6420832.3064116398</v>
      </c>
      <c r="BO29" s="1847">
        <v>100029367.40953872</v>
      </c>
      <c r="BP29" s="1847">
        <v>75912896.206552863</v>
      </c>
      <c r="BQ29" s="1847">
        <v>38927659.44527892</v>
      </c>
      <c r="BR29" s="1847">
        <v>13816362.511674343</v>
      </c>
      <c r="BS29" s="1847">
        <v>6603985.7076094532</v>
      </c>
      <c r="BT29" s="1847">
        <v>1598726.0068536832</v>
      </c>
      <c r="BU29" s="1847">
        <v>1182435.4985954866</v>
      </c>
      <c r="BV29" s="1847">
        <v>2455877.7673331024</v>
      </c>
      <c r="BW29" s="1847">
        <v>1456438.1912922845</v>
      </c>
      <c r="BX29" s="1847">
        <v>518899.33999031485</v>
      </c>
      <c r="BY29" s="1847">
        <v>12205048.845384013</v>
      </c>
      <c r="BZ29" s="1847">
        <v>471714.62092344509</v>
      </c>
      <c r="CA29" s="1847">
        <v>1963319.5022773927</v>
      </c>
      <c r="CB29" s="1847">
        <v>78853.348891403322</v>
      </c>
      <c r="CC29" s="1847">
        <v>10392360.616128452</v>
      </c>
      <c r="CD29" s="1848">
        <v>15018248.227402842</v>
      </c>
    </row>
    <row r="30" spans="1:82" ht="18" customHeight="1">
      <c r="A30" s="1137"/>
      <c r="B30" s="1137" t="s">
        <v>425</v>
      </c>
      <c r="C30" s="1137"/>
      <c r="D30" s="843"/>
      <c r="E30" s="866">
        <f>AL30</f>
        <v>4739.015440496607</v>
      </c>
      <c r="F30" s="963">
        <f>AM30</f>
        <v>3511.664490394216</v>
      </c>
      <c r="G30" s="963">
        <f>AN30</f>
        <v>2834.9694888334593</v>
      </c>
      <c r="H30" s="963">
        <f>AO30</f>
        <v>366.41669271602206</v>
      </c>
      <c r="I30" s="963">
        <f>AP30</f>
        <v>5.296205610751771E-2</v>
      </c>
      <c r="J30" s="963">
        <f>AQ30</f>
        <v>219.14108612968406</v>
      </c>
      <c r="K30" s="963">
        <f>AR30</f>
        <v>2249.3587479316448</v>
      </c>
      <c r="L30" s="963">
        <f>AS30</f>
        <v>676.69500156075674</v>
      </c>
      <c r="M30" s="963">
        <f>AT30</f>
        <v>559.48083532332214</v>
      </c>
      <c r="N30" s="963">
        <f>AU30</f>
        <v>7.0762777149485885</v>
      </c>
      <c r="O30" s="1477"/>
      <c r="P30" s="1477" t="s">
        <v>12</v>
      </c>
      <c r="Q30" s="1477"/>
      <c r="R30" s="811"/>
      <c r="S30" s="956">
        <f>AV30</f>
        <v>5.9752087852831695</v>
      </c>
      <c r="T30" s="956">
        <f>AW30</f>
        <v>268.94768058992975</v>
      </c>
      <c r="U30" s="956">
        <f>AX30</f>
        <v>204.08919573342317</v>
      </c>
      <c r="V30" s="956">
        <f>AY30</f>
        <v>52.259891991108496</v>
      </c>
      <c r="W30" s="956">
        <f>AZ30</f>
        <v>21.132580508629051</v>
      </c>
      <c r="X30" s="957">
        <f>BA30</f>
        <v>10.933839070920069</v>
      </c>
      <c r="Y30" s="957">
        <f>BB30</f>
        <v>12.424798964869817</v>
      </c>
      <c r="Z30" s="957">
        <f>BC30</f>
        <v>0</v>
      </c>
      <c r="AA30" s="957">
        <f>BD30</f>
        <v>0</v>
      </c>
      <c r="AB30" s="956">
        <f>BE30</f>
        <v>93.855528201644901</v>
      </c>
      <c r="AC30" s="963">
        <f>BF30</f>
        <v>1227.3509501023937</v>
      </c>
      <c r="AD30" s="963">
        <v>0</v>
      </c>
      <c r="AF30" s="365"/>
      <c r="AG30" s="365"/>
      <c r="AH30" s="365"/>
      <c r="AJ30" s="3170"/>
      <c r="AK30" s="1852" t="s">
        <v>1938</v>
      </c>
      <c r="AL30" s="1849">
        <f t="shared" ref="AL30:AL93" si="20">BJ30/1000</f>
        <v>4739.015440496607</v>
      </c>
      <c r="AM30" s="1850">
        <f t="shared" si="0"/>
        <v>3511.664490394216</v>
      </c>
      <c r="AN30" s="1850">
        <f t="shared" si="1"/>
        <v>2834.9694888334593</v>
      </c>
      <c r="AO30" s="1850">
        <f t="shared" si="2"/>
        <v>366.41669271602206</v>
      </c>
      <c r="AP30" s="1850">
        <f t="shared" si="3"/>
        <v>5.296205610751771E-2</v>
      </c>
      <c r="AQ30" s="1850">
        <f t="shared" si="4"/>
        <v>219.14108612968406</v>
      </c>
      <c r="AR30" s="1850">
        <f t="shared" si="5"/>
        <v>2249.3587479316448</v>
      </c>
      <c r="AS30" s="1850">
        <f t="shared" si="6"/>
        <v>676.69500156075674</v>
      </c>
      <c r="AT30" s="1850">
        <f t="shared" si="7"/>
        <v>559.48083532332214</v>
      </c>
      <c r="AU30" s="1860">
        <f t="shared" si="8"/>
        <v>7.0762777149485885</v>
      </c>
      <c r="AV30" s="1865">
        <f t="shared" si="9"/>
        <v>5.9752087852831695</v>
      </c>
      <c r="AW30" s="1850">
        <f t="shared" si="10"/>
        <v>268.94768058992975</v>
      </c>
      <c r="AX30" s="1850">
        <f t="shared" si="11"/>
        <v>204.08919573342317</v>
      </c>
      <c r="AY30" s="1850">
        <f t="shared" si="12"/>
        <v>52.259891991108496</v>
      </c>
      <c r="AZ30" s="1850">
        <f t="shared" si="13"/>
        <v>21.132580508629051</v>
      </c>
      <c r="BA30" s="1850">
        <f t="shared" si="14"/>
        <v>10.933839070920069</v>
      </c>
      <c r="BB30" s="1850">
        <f t="shared" si="15"/>
        <v>12.424798964869817</v>
      </c>
      <c r="BC30" s="1850">
        <f t="shared" si="16"/>
        <v>0</v>
      </c>
      <c r="BD30" s="1850">
        <f t="shared" si="17"/>
        <v>0</v>
      </c>
      <c r="BE30" s="1850">
        <f t="shared" si="18"/>
        <v>93.855528201644901</v>
      </c>
      <c r="BF30" s="1851">
        <f t="shared" si="19"/>
        <v>1227.3509501023937</v>
      </c>
      <c r="BH30" s="3170"/>
      <c r="BI30" s="2497" t="s">
        <v>1938</v>
      </c>
      <c r="BJ30" s="1849">
        <v>4739015.4404966068</v>
      </c>
      <c r="BK30" s="1850">
        <v>3511664.490394216</v>
      </c>
      <c r="BL30" s="1850">
        <v>2834969.4888334591</v>
      </c>
      <c r="BM30" s="1850">
        <v>366416.69271602208</v>
      </c>
      <c r="BN30" s="1850">
        <v>52.962056107517711</v>
      </c>
      <c r="BO30" s="1850">
        <v>219141.08612968406</v>
      </c>
      <c r="BP30" s="1850">
        <v>2249358.7479316448</v>
      </c>
      <c r="BQ30" s="1850">
        <v>676695.0015607567</v>
      </c>
      <c r="BR30" s="1850">
        <v>559480.8353233221</v>
      </c>
      <c r="BS30" s="1850">
        <v>7076.2777149485883</v>
      </c>
      <c r="BT30" s="1850">
        <v>5975.2087852831692</v>
      </c>
      <c r="BU30" s="1850">
        <v>268947.68058992975</v>
      </c>
      <c r="BV30" s="1850">
        <v>204089.19573342317</v>
      </c>
      <c r="BW30" s="1850">
        <v>52259.891991108496</v>
      </c>
      <c r="BX30" s="1850">
        <v>21132.580508629049</v>
      </c>
      <c r="BY30" s="1850">
        <v>10933.839070920068</v>
      </c>
      <c r="BZ30" s="1850">
        <v>12424.798964869817</v>
      </c>
      <c r="CA30" s="1850">
        <v>0</v>
      </c>
      <c r="CB30" s="1850">
        <v>0</v>
      </c>
      <c r="CC30" s="1850">
        <v>93855.528201644905</v>
      </c>
      <c r="CD30" s="1851">
        <v>1227350.9501023937</v>
      </c>
    </row>
    <row r="31" spans="1:82" ht="18" customHeight="1">
      <c r="A31" s="2641" t="s">
        <v>426</v>
      </c>
      <c r="B31" s="2641"/>
      <c r="C31" s="2641"/>
      <c r="D31" s="2"/>
      <c r="E31" s="866"/>
      <c r="F31" s="963"/>
      <c r="G31" s="963"/>
      <c r="H31" s="963"/>
      <c r="I31" s="963"/>
      <c r="J31" s="963"/>
      <c r="K31" s="963"/>
      <c r="L31" s="956"/>
      <c r="M31" s="956"/>
      <c r="N31" s="963"/>
      <c r="O31" s="2641" t="s">
        <v>13</v>
      </c>
      <c r="P31" s="2641"/>
      <c r="Q31" s="2641"/>
      <c r="R31" s="107"/>
      <c r="S31" s="956"/>
      <c r="T31" s="956"/>
      <c r="U31" s="956"/>
      <c r="V31" s="956"/>
      <c r="W31" s="956"/>
      <c r="X31" s="956"/>
      <c r="Y31" s="956"/>
      <c r="Z31" s="956"/>
      <c r="AA31" s="956"/>
      <c r="AB31" s="956"/>
      <c r="AC31" s="963"/>
      <c r="AD31" s="963"/>
      <c r="AF31" s="365"/>
      <c r="AG31" s="365"/>
      <c r="AH31" s="365"/>
      <c r="AJ31" s="2587" t="s">
        <v>1939</v>
      </c>
      <c r="AK31" s="2589"/>
      <c r="AL31" s="1849">
        <f t="shared" si="20"/>
        <v>178466.71596457853</v>
      </c>
      <c r="AM31" s="1850">
        <f t="shared" si="0"/>
        <v>168728.72343999677</v>
      </c>
      <c r="AN31" s="1850">
        <f t="shared" si="1"/>
        <v>140528.19773946531</v>
      </c>
      <c r="AO31" s="1850">
        <f t="shared" si="2"/>
        <v>8614.8839892896722</v>
      </c>
      <c r="AP31" s="1850">
        <f t="shared" si="3"/>
        <v>4620.1833613697527</v>
      </c>
      <c r="AQ31" s="1850">
        <f t="shared" si="4"/>
        <v>72038.500710213193</v>
      </c>
      <c r="AR31" s="1850">
        <f t="shared" si="5"/>
        <v>55254.62967859234</v>
      </c>
      <c r="AS31" s="1850">
        <f t="shared" si="6"/>
        <v>28200.525700531118</v>
      </c>
      <c r="AT31" s="1850">
        <f t="shared" si="7"/>
        <v>10098.591081629578</v>
      </c>
      <c r="AU31" s="1860">
        <f t="shared" si="8"/>
        <v>4753.9426881559139</v>
      </c>
      <c r="AV31" s="1865">
        <f t="shared" si="9"/>
        <v>1152.0535874412772</v>
      </c>
      <c r="AW31" s="1850">
        <f t="shared" si="10"/>
        <v>926.25618023184848</v>
      </c>
      <c r="AX31" s="1850">
        <f t="shared" si="11"/>
        <v>1824.3842213864107</v>
      </c>
      <c r="AY31" s="1850">
        <f t="shared" si="12"/>
        <v>1062.6492074814485</v>
      </c>
      <c r="AZ31" s="1850">
        <f t="shared" si="13"/>
        <v>379.30519693265768</v>
      </c>
      <c r="BA31" s="1850">
        <f t="shared" si="14"/>
        <v>8785.3206248308979</v>
      </c>
      <c r="BB31" s="1850">
        <f t="shared" si="15"/>
        <v>342.91098369750415</v>
      </c>
      <c r="BC31" s="1850">
        <f t="shared" si="16"/>
        <v>1412.7244730830369</v>
      </c>
      <c r="BD31" s="1850">
        <f t="shared" si="17"/>
        <v>56.73964713039431</v>
      </c>
      <c r="BE31" s="1850">
        <f t="shared" si="18"/>
        <v>7504.2388901598088</v>
      </c>
      <c r="BF31" s="1851">
        <f t="shared" si="19"/>
        <v>11150.716997664773</v>
      </c>
      <c r="BH31" s="2587" t="s">
        <v>1939</v>
      </c>
      <c r="BI31" s="2589"/>
      <c r="BJ31" s="1849">
        <v>178466715.96457854</v>
      </c>
      <c r="BK31" s="1850">
        <v>168728723.43999678</v>
      </c>
      <c r="BL31" s="1850">
        <v>140528197.7394653</v>
      </c>
      <c r="BM31" s="1850">
        <v>8614883.989289673</v>
      </c>
      <c r="BN31" s="1850">
        <v>4620183.3613697523</v>
      </c>
      <c r="BO31" s="1850">
        <v>72038500.710213199</v>
      </c>
      <c r="BP31" s="1850">
        <v>55254629.678592339</v>
      </c>
      <c r="BQ31" s="1850">
        <v>28200525.700531118</v>
      </c>
      <c r="BR31" s="1850">
        <v>10098591.081629578</v>
      </c>
      <c r="BS31" s="1850">
        <v>4753942.6881559137</v>
      </c>
      <c r="BT31" s="1850">
        <v>1152053.5874412772</v>
      </c>
      <c r="BU31" s="1850">
        <v>926256.1802318485</v>
      </c>
      <c r="BV31" s="1850">
        <v>1824384.2213864108</v>
      </c>
      <c r="BW31" s="1850">
        <v>1062649.2074814485</v>
      </c>
      <c r="BX31" s="1850">
        <v>379305.19693265768</v>
      </c>
      <c r="BY31" s="1850">
        <v>8785320.6248308979</v>
      </c>
      <c r="BZ31" s="1850">
        <v>342910.98369750415</v>
      </c>
      <c r="CA31" s="1850">
        <v>1412724.473083037</v>
      </c>
      <c r="CB31" s="1850">
        <v>56739.647130394311</v>
      </c>
      <c r="CC31" s="1850">
        <v>7504238.890159809</v>
      </c>
      <c r="CD31" s="1851">
        <v>11150716.997664772</v>
      </c>
    </row>
    <row r="32" spans="1:82" ht="18" customHeight="1">
      <c r="A32" s="1137"/>
      <c r="B32" s="1137" t="s">
        <v>52</v>
      </c>
      <c r="C32" s="1137"/>
      <c r="D32" s="843"/>
      <c r="E32" s="866">
        <f>AL32</f>
        <v>791229.96856433817</v>
      </c>
      <c r="F32" s="963">
        <f>AM32</f>
        <v>768775.19413702411</v>
      </c>
      <c r="G32" s="963">
        <f>AN32</f>
        <v>664610.76714804652</v>
      </c>
      <c r="H32" s="963">
        <f>AO32</f>
        <v>39425.285514805451</v>
      </c>
      <c r="I32" s="963">
        <f>AP32</f>
        <v>23189.555459381554</v>
      </c>
      <c r="J32" s="963">
        <f>AQ32</f>
        <v>357328.11600394698</v>
      </c>
      <c r="K32" s="963">
        <f>AR32</f>
        <v>244667.81016991221</v>
      </c>
      <c r="L32" s="963">
        <f>AS32</f>
        <v>104164.42698897788</v>
      </c>
      <c r="M32" s="963">
        <f>AT32</f>
        <v>33274.340236159594</v>
      </c>
      <c r="N32" s="963">
        <f>AU32</f>
        <v>18103.411541411366</v>
      </c>
      <c r="O32" s="1477"/>
      <c r="P32" s="1477" t="s">
        <v>52</v>
      </c>
      <c r="Q32" s="1477"/>
      <c r="R32" s="811"/>
      <c r="S32" s="956">
        <f>AV32</f>
        <v>3883.5250408807437</v>
      </c>
      <c r="T32" s="956">
        <f>AW32</f>
        <v>2926.2761820607457</v>
      </c>
      <c r="U32" s="956">
        <f>AX32</f>
        <v>4977.4293627576335</v>
      </c>
      <c r="V32" s="956">
        <f>AY32</f>
        <v>2133.9663421747473</v>
      </c>
      <c r="W32" s="956">
        <f>AZ32</f>
        <v>1249.731766874329</v>
      </c>
      <c r="X32" s="956">
        <f>BA32</f>
        <v>32268.215742362834</v>
      </c>
      <c r="Y32" s="956">
        <f>BB32</f>
        <v>1457.722586257685</v>
      </c>
      <c r="Z32" s="956">
        <f>BC32</f>
        <v>7337.3196380584004</v>
      </c>
      <c r="AA32" s="956">
        <f>BD32</f>
        <v>192.79407891421531</v>
      </c>
      <c r="AB32" s="956">
        <f>BE32</f>
        <v>29634.03470722527</v>
      </c>
      <c r="AC32" s="963">
        <f>BF32</f>
        <v>29792.094065371428</v>
      </c>
      <c r="AD32" s="963">
        <v>0</v>
      </c>
      <c r="AF32" s="365"/>
      <c r="AG32" s="365"/>
      <c r="AH32" s="365"/>
      <c r="AJ32" s="2587" t="s">
        <v>1940</v>
      </c>
      <c r="AK32" s="2589"/>
      <c r="AL32" s="1849">
        <f t="shared" si="20"/>
        <v>791229.96856433817</v>
      </c>
      <c r="AM32" s="1850">
        <f t="shared" si="0"/>
        <v>768775.19413702411</v>
      </c>
      <c r="AN32" s="1850">
        <f t="shared" si="1"/>
        <v>664610.76714804652</v>
      </c>
      <c r="AO32" s="1850">
        <f t="shared" si="2"/>
        <v>39425.285514805451</v>
      </c>
      <c r="AP32" s="1850">
        <f t="shared" si="3"/>
        <v>23189.555459381554</v>
      </c>
      <c r="AQ32" s="1850">
        <f t="shared" si="4"/>
        <v>357328.11600394698</v>
      </c>
      <c r="AR32" s="1850">
        <f t="shared" si="5"/>
        <v>244667.81016991221</v>
      </c>
      <c r="AS32" s="1850">
        <f t="shared" si="6"/>
        <v>104164.42698897788</v>
      </c>
      <c r="AT32" s="1850">
        <f t="shared" si="7"/>
        <v>33274.340236159594</v>
      </c>
      <c r="AU32" s="1860">
        <f t="shared" si="8"/>
        <v>18103.411541411366</v>
      </c>
      <c r="AV32" s="1865">
        <f t="shared" si="9"/>
        <v>3883.5250408807437</v>
      </c>
      <c r="AW32" s="1850">
        <f t="shared" si="10"/>
        <v>2926.2761820607457</v>
      </c>
      <c r="AX32" s="1850">
        <f t="shared" si="11"/>
        <v>4977.4293627576335</v>
      </c>
      <c r="AY32" s="1850">
        <f t="shared" si="12"/>
        <v>2133.9663421747473</v>
      </c>
      <c r="AZ32" s="1850">
        <f t="shared" si="13"/>
        <v>1249.731766874329</v>
      </c>
      <c r="BA32" s="1850">
        <f t="shared" si="14"/>
        <v>32268.215742362834</v>
      </c>
      <c r="BB32" s="1850">
        <f t="shared" si="15"/>
        <v>1457.722586257685</v>
      </c>
      <c r="BC32" s="1850">
        <f t="shared" si="16"/>
        <v>7337.3196380584004</v>
      </c>
      <c r="BD32" s="1850">
        <f t="shared" si="17"/>
        <v>192.79407891421531</v>
      </c>
      <c r="BE32" s="1850">
        <f t="shared" si="18"/>
        <v>29634.03470722527</v>
      </c>
      <c r="BF32" s="1851">
        <f t="shared" si="19"/>
        <v>29792.094065371428</v>
      </c>
      <c r="BH32" s="2587" t="s">
        <v>1940</v>
      </c>
      <c r="BI32" s="2589"/>
      <c r="BJ32" s="1849">
        <v>791229968.56433821</v>
      </c>
      <c r="BK32" s="1850">
        <v>768775194.13702416</v>
      </c>
      <c r="BL32" s="1850">
        <v>664610767.14804649</v>
      </c>
      <c r="BM32" s="1850">
        <v>39425285.514805451</v>
      </c>
      <c r="BN32" s="1850">
        <v>23189555.459381554</v>
      </c>
      <c r="BO32" s="1850">
        <v>357328116.00394696</v>
      </c>
      <c r="BP32" s="1850">
        <v>244667810.16991222</v>
      </c>
      <c r="BQ32" s="1850">
        <v>104164426.98897788</v>
      </c>
      <c r="BR32" s="1850">
        <v>33274340.236159597</v>
      </c>
      <c r="BS32" s="1850">
        <v>18103411.541411366</v>
      </c>
      <c r="BT32" s="1850">
        <v>3883525.0408807439</v>
      </c>
      <c r="BU32" s="1850">
        <v>2926276.1820607455</v>
      </c>
      <c r="BV32" s="1850">
        <v>4977429.3627576334</v>
      </c>
      <c r="BW32" s="1850">
        <v>2133966.3421747475</v>
      </c>
      <c r="BX32" s="1850">
        <v>1249731.766874329</v>
      </c>
      <c r="BY32" s="1850">
        <v>32268215.742362835</v>
      </c>
      <c r="BZ32" s="1850">
        <v>1457722.586257685</v>
      </c>
      <c r="CA32" s="1850">
        <v>7337319.6380584007</v>
      </c>
      <c r="CB32" s="1850">
        <v>192794.07891421529</v>
      </c>
      <c r="CC32" s="1850">
        <v>29634034.707225271</v>
      </c>
      <c r="CD32" s="1851">
        <v>29792094.065371428</v>
      </c>
    </row>
    <row r="33" spans="1:82" ht="18" customHeight="1">
      <c r="A33" s="1137"/>
      <c r="B33" s="1137" t="s">
        <v>53</v>
      </c>
      <c r="C33" s="1137"/>
      <c r="D33" s="843"/>
      <c r="E33" s="866">
        <f>AL33</f>
        <v>99547.863346086117</v>
      </c>
      <c r="F33" s="963">
        <f>AM33</f>
        <v>87819.502175626156</v>
      </c>
      <c r="G33" s="963">
        <f>AN33</f>
        <v>75203.854208845776</v>
      </c>
      <c r="H33" s="963">
        <f>AO33</f>
        <v>4477.2557913059891</v>
      </c>
      <c r="I33" s="963">
        <f>AP33</f>
        <v>4342.1285297080776</v>
      </c>
      <c r="J33" s="963">
        <f>AQ33</f>
        <v>32670.478734721433</v>
      </c>
      <c r="K33" s="963">
        <f>AR33</f>
        <v>33713.991153110226</v>
      </c>
      <c r="L33" s="963">
        <f>AS33</f>
        <v>12615.6479667804</v>
      </c>
      <c r="M33" s="963">
        <f>AT33</f>
        <v>6535.6627307262052</v>
      </c>
      <c r="N33" s="963">
        <f>AU33</f>
        <v>1946.832484010094</v>
      </c>
      <c r="O33" s="1477"/>
      <c r="P33" s="1477" t="s">
        <v>53</v>
      </c>
      <c r="Q33" s="1477"/>
      <c r="R33" s="811"/>
      <c r="S33" s="956">
        <f>AV33</f>
        <v>574.64663354027823</v>
      </c>
      <c r="T33" s="956">
        <f>AW33</f>
        <v>1059.9685031202482</v>
      </c>
      <c r="U33" s="956">
        <f>AX33</f>
        <v>1570.3343747344807</v>
      </c>
      <c r="V33" s="956">
        <f>AY33</f>
        <v>1134.2262601281575</v>
      </c>
      <c r="W33" s="956">
        <f>AZ33</f>
        <v>249.65447519294651</v>
      </c>
      <c r="X33" s="956">
        <f>BA33</f>
        <v>191.08528911177888</v>
      </c>
      <c r="Y33" s="956">
        <f>BB33</f>
        <v>0</v>
      </c>
      <c r="Z33" s="956">
        <f>BC33</f>
        <v>955.89319767068798</v>
      </c>
      <c r="AA33" s="956">
        <f>BD33</f>
        <v>138.53825445599281</v>
      </c>
      <c r="AB33" s="956">
        <f>BE33</f>
        <v>4794.4684948157346</v>
      </c>
      <c r="AC33" s="963">
        <f>BF33</f>
        <v>12684.254368130674</v>
      </c>
      <c r="AD33" s="963">
        <v>0</v>
      </c>
      <c r="AF33" s="365"/>
      <c r="AG33" s="365"/>
      <c r="AH33" s="365"/>
      <c r="AJ33" s="2587" t="s">
        <v>1941</v>
      </c>
      <c r="AK33" s="2589"/>
      <c r="AL33" s="1849">
        <f t="shared" si="20"/>
        <v>99547.863346086117</v>
      </c>
      <c r="AM33" s="1850">
        <f t="shared" si="0"/>
        <v>87819.502175626156</v>
      </c>
      <c r="AN33" s="1850">
        <f t="shared" si="1"/>
        <v>75203.854208845776</v>
      </c>
      <c r="AO33" s="1850">
        <f t="shared" si="2"/>
        <v>4477.2557913059891</v>
      </c>
      <c r="AP33" s="1850">
        <f t="shared" si="3"/>
        <v>4342.1285297080776</v>
      </c>
      <c r="AQ33" s="1850">
        <f t="shared" si="4"/>
        <v>32670.478734721433</v>
      </c>
      <c r="AR33" s="1850">
        <f t="shared" si="5"/>
        <v>33713.991153110226</v>
      </c>
      <c r="AS33" s="1850">
        <f t="shared" si="6"/>
        <v>12615.6479667804</v>
      </c>
      <c r="AT33" s="1850">
        <f t="shared" si="7"/>
        <v>6535.6627307262052</v>
      </c>
      <c r="AU33" s="1860">
        <f t="shared" si="8"/>
        <v>1946.832484010094</v>
      </c>
      <c r="AV33" s="1865">
        <f t="shared" si="9"/>
        <v>574.64663354027823</v>
      </c>
      <c r="AW33" s="1850">
        <f t="shared" si="10"/>
        <v>1059.9685031202482</v>
      </c>
      <c r="AX33" s="1850">
        <f t="shared" si="11"/>
        <v>1570.3343747344807</v>
      </c>
      <c r="AY33" s="1850">
        <f t="shared" si="12"/>
        <v>1134.2262601281575</v>
      </c>
      <c r="AZ33" s="1850">
        <f t="shared" si="13"/>
        <v>249.65447519294651</v>
      </c>
      <c r="BA33" s="1850">
        <f t="shared" si="14"/>
        <v>191.08528911177888</v>
      </c>
      <c r="BB33" s="1850">
        <f t="shared" si="15"/>
        <v>0</v>
      </c>
      <c r="BC33" s="1850">
        <f t="shared" si="16"/>
        <v>955.89319767068798</v>
      </c>
      <c r="BD33" s="1850">
        <f t="shared" si="17"/>
        <v>138.53825445599281</v>
      </c>
      <c r="BE33" s="1850">
        <f t="shared" si="18"/>
        <v>4794.4684948157346</v>
      </c>
      <c r="BF33" s="1851">
        <f t="shared" si="19"/>
        <v>12684.254368130674</v>
      </c>
      <c r="BH33" s="2587" t="s">
        <v>1941</v>
      </c>
      <c r="BI33" s="2589"/>
      <c r="BJ33" s="1849">
        <v>99547863.346086115</v>
      </c>
      <c r="BK33" s="1850">
        <v>87819502.175626159</v>
      </c>
      <c r="BL33" s="1850">
        <v>75203854.208845779</v>
      </c>
      <c r="BM33" s="1850">
        <v>4477255.791305989</v>
      </c>
      <c r="BN33" s="1850">
        <v>4342128.5297080772</v>
      </c>
      <c r="BO33" s="1850">
        <v>32670478.734721433</v>
      </c>
      <c r="BP33" s="1850">
        <v>33713991.153110228</v>
      </c>
      <c r="BQ33" s="1850">
        <v>12615647.9667804</v>
      </c>
      <c r="BR33" s="1850">
        <v>6535662.7307262048</v>
      </c>
      <c r="BS33" s="1850">
        <v>1946832.4840100941</v>
      </c>
      <c r="BT33" s="1850">
        <v>574646.63354027818</v>
      </c>
      <c r="BU33" s="1850">
        <v>1059968.5031202482</v>
      </c>
      <c r="BV33" s="1850">
        <v>1570334.3747344806</v>
      </c>
      <c r="BW33" s="1850">
        <v>1134226.2601281574</v>
      </c>
      <c r="BX33" s="1850">
        <v>249654.4751929465</v>
      </c>
      <c r="BY33" s="1850">
        <v>191085.28911177887</v>
      </c>
      <c r="BZ33" s="1850">
        <v>0</v>
      </c>
      <c r="CA33" s="1850">
        <v>955893.19767068804</v>
      </c>
      <c r="CB33" s="1850">
        <v>138538.25445599281</v>
      </c>
      <c r="CC33" s="1850">
        <v>4794468.4948157342</v>
      </c>
      <c r="CD33" s="1851">
        <v>12684254.368130675</v>
      </c>
    </row>
    <row r="34" spans="1:82" ht="18" customHeight="1">
      <c r="A34" s="1137"/>
      <c r="B34" s="1137" t="s">
        <v>54</v>
      </c>
      <c r="C34" s="1137"/>
      <c r="D34" s="843"/>
      <c r="E34" s="866">
        <f>AL34</f>
        <v>41646.15751795144</v>
      </c>
      <c r="F34" s="963">
        <f>AM34</f>
        <v>32883.448282632911</v>
      </c>
      <c r="G34" s="963">
        <f>AN34</f>
        <v>25543.369539864019</v>
      </c>
      <c r="H34" s="963">
        <f>AO34</f>
        <v>2456.1982349601149</v>
      </c>
      <c r="I34" s="963">
        <f>AP34</f>
        <v>533.32858898542258</v>
      </c>
      <c r="J34" s="963">
        <f>AQ34</f>
        <v>9374.758271355302</v>
      </c>
      <c r="K34" s="963">
        <f>AR34</f>
        <v>13179.084444563185</v>
      </c>
      <c r="L34" s="963">
        <f>AS34</f>
        <v>7340.0787427688838</v>
      </c>
      <c r="M34" s="963">
        <f>AT34</f>
        <v>5374.0953706464134</v>
      </c>
      <c r="N34" s="963">
        <f>AU34</f>
        <v>1522.9813153552027</v>
      </c>
      <c r="O34" s="1477"/>
      <c r="P34" s="1477" t="s">
        <v>54</v>
      </c>
      <c r="Q34" s="1477"/>
      <c r="R34" s="811"/>
      <c r="S34" s="956">
        <f>AV34</f>
        <v>334.90013988045484</v>
      </c>
      <c r="T34" s="956">
        <f>AW34</f>
        <v>567.47153323219663</v>
      </c>
      <c r="U34" s="956">
        <f>AX34</f>
        <v>1379.1934883235131</v>
      </c>
      <c r="V34" s="956">
        <f>AY34</f>
        <v>1395.5473478389065</v>
      </c>
      <c r="W34" s="956">
        <f>AZ34</f>
        <v>174.0015460161417</v>
      </c>
      <c r="X34" s="956">
        <f>BA34</f>
        <v>313.39219325398142</v>
      </c>
      <c r="Y34" s="956">
        <f>BB34</f>
        <v>89.390603110731902</v>
      </c>
      <c r="Z34" s="956">
        <f>BC34</f>
        <v>29.69323270029955</v>
      </c>
      <c r="AA34" s="956">
        <f>BD34</f>
        <v>1.951391765404757</v>
      </c>
      <c r="AB34" s="956">
        <f>BE34</f>
        <v>1531.5559512920538</v>
      </c>
      <c r="AC34" s="963">
        <f>BF34</f>
        <v>8792.4024680188377</v>
      </c>
      <c r="AD34" s="963">
        <v>0</v>
      </c>
      <c r="AF34" s="365"/>
      <c r="AG34" s="365"/>
      <c r="AH34" s="365"/>
      <c r="AJ34" s="2587" t="s">
        <v>1942</v>
      </c>
      <c r="AK34" s="2589"/>
      <c r="AL34" s="1849">
        <f t="shared" si="20"/>
        <v>41646.15751795144</v>
      </c>
      <c r="AM34" s="1850">
        <f t="shared" si="0"/>
        <v>32883.448282632911</v>
      </c>
      <c r="AN34" s="1850">
        <f t="shared" si="1"/>
        <v>25543.369539864019</v>
      </c>
      <c r="AO34" s="1850">
        <f t="shared" si="2"/>
        <v>2456.1982349601149</v>
      </c>
      <c r="AP34" s="1850">
        <f t="shared" si="3"/>
        <v>533.32858898542258</v>
      </c>
      <c r="AQ34" s="1850">
        <f t="shared" si="4"/>
        <v>9374.758271355302</v>
      </c>
      <c r="AR34" s="1850">
        <f t="shared" si="5"/>
        <v>13179.084444563185</v>
      </c>
      <c r="AS34" s="1850">
        <f t="shared" si="6"/>
        <v>7340.0787427688838</v>
      </c>
      <c r="AT34" s="1850">
        <f t="shared" si="7"/>
        <v>5374.0953706464134</v>
      </c>
      <c r="AU34" s="1860">
        <f t="shared" si="8"/>
        <v>1522.9813153552027</v>
      </c>
      <c r="AV34" s="1865">
        <f t="shared" si="9"/>
        <v>334.90013988045484</v>
      </c>
      <c r="AW34" s="1850">
        <f t="shared" si="10"/>
        <v>567.47153323219663</v>
      </c>
      <c r="AX34" s="1850">
        <f t="shared" si="11"/>
        <v>1379.1934883235131</v>
      </c>
      <c r="AY34" s="1850">
        <f t="shared" si="12"/>
        <v>1395.5473478389065</v>
      </c>
      <c r="AZ34" s="1850">
        <f t="shared" si="13"/>
        <v>174.0015460161417</v>
      </c>
      <c r="BA34" s="1850">
        <f t="shared" si="14"/>
        <v>313.39219325398142</v>
      </c>
      <c r="BB34" s="1850">
        <f t="shared" si="15"/>
        <v>89.390603110731902</v>
      </c>
      <c r="BC34" s="1850">
        <f t="shared" si="16"/>
        <v>29.69323270029955</v>
      </c>
      <c r="BD34" s="1850">
        <f t="shared" si="17"/>
        <v>1.951391765404757</v>
      </c>
      <c r="BE34" s="1850">
        <f t="shared" si="18"/>
        <v>1531.5559512920538</v>
      </c>
      <c r="BF34" s="1851">
        <f t="shared" si="19"/>
        <v>8792.4024680188377</v>
      </c>
      <c r="BH34" s="2587" t="s">
        <v>1942</v>
      </c>
      <c r="BI34" s="2589"/>
      <c r="BJ34" s="1849">
        <v>41646157.517951444</v>
      </c>
      <c r="BK34" s="1850">
        <v>32883448.282632913</v>
      </c>
      <c r="BL34" s="1850">
        <v>25543369.539864019</v>
      </c>
      <c r="BM34" s="1850">
        <v>2456198.234960115</v>
      </c>
      <c r="BN34" s="1850">
        <v>533328.58898542263</v>
      </c>
      <c r="BO34" s="1850">
        <v>9374758.2713553011</v>
      </c>
      <c r="BP34" s="1850">
        <v>13179084.444563184</v>
      </c>
      <c r="BQ34" s="1850">
        <v>7340078.7427688837</v>
      </c>
      <c r="BR34" s="1850">
        <v>5374095.3706464134</v>
      </c>
      <c r="BS34" s="1850">
        <v>1522981.3153552026</v>
      </c>
      <c r="BT34" s="1850">
        <v>334900.13988045487</v>
      </c>
      <c r="BU34" s="1850">
        <v>567471.53323219658</v>
      </c>
      <c r="BV34" s="1850">
        <v>1379193.488323513</v>
      </c>
      <c r="BW34" s="1850">
        <v>1395547.3478389066</v>
      </c>
      <c r="BX34" s="1850">
        <v>174001.54601614171</v>
      </c>
      <c r="BY34" s="1850">
        <v>313392.19325398142</v>
      </c>
      <c r="BZ34" s="1850">
        <v>89390.6031107319</v>
      </c>
      <c r="CA34" s="1850">
        <v>29693.232700299552</v>
      </c>
      <c r="CB34" s="1850">
        <v>1951.3917654047571</v>
      </c>
      <c r="CC34" s="1850">
        <v>1531555.9512920538</v>
      </c>
      <c r="CD34" s="1851">
        <v>8792402.4680188373</v>
      </c>
    </row>
    <row r="35" spans="1:82" ht="18" customHeight="1">
      <c r="A35" s="1137"/>
      <c r="B35" s="1137" t="s">
        <v>427</v>
      </c>
      <c r="C35" s="1137"/>
      <c r="D35" s="843"/>
      <c r="E35" s="866">
        <f>AL35</f>
        <v>6056.8837391837405</v>
      </c>
      <c r="F35" s="963">
        <f>AM35</f>
        <v>3811.3396309649679</v>
      </c>
      <c r="G35" s="963">
        <f>AN35</f>
        <v>3108.3097906034432</v>
      </c>
      <c r="H35" s="963">
        <f>AO35</f>
        <v>352.48365289780742</v>
      </c>
      <c r="I35" s="963">
        <f>AP35</f>
        <v>0.43437092965165841</v>
      </c>
      <c r="J35" s="961">
        <f>AQ35</f>
        <v>239.02000801821387</v>
      </c>
      <c r="K35" s="1102">
        <f>AR35</f>
        <v>2516.3717587577698</v>
      </c>
      <c r="L35" s="963">
        <f>AS35</f>
        <v>703.02984036152543</v>
      </c>
      <c r="M35" s="963">
        <f>AT35</f>
        <v>521.02757604193187</v>
      </c>
      <c r="N35" s="963">
        <f>AU35</f>
        <v>13.312416350736825</v>
      </c>
      <c r="O35" s="1477"/>
      <c r="P35" s="1477" t="s">
        <v>254</v>
      </c>
      <c r="Q35" s="1477"/>
      <c r="R35" s="811"/>
      <c r="S35" s="956">
        <f>AV35</f>
        <v>11.416041585641661</v>
      </c>
      <c r="T35" s="956">
        <f>AW35</f>
        <v>247.412546845142</v>
      </c>
      <c r="U35" s="956">
        <f>AX35</f>
        <v>188.37109611214811</v>
      </c>
      <c r="V35" s="956">
        <f>AY35</f>
        <v>44.184486854731432</v>
      </c>
      <c r="W35" s="956">
        <f>AZ35</f>
        <v>16.330988293531984</v>
      </c>
      <c r="X35" s="963">
        <f>BA35</f>
        <v>14.265512549975881</v>
      </c>
      <c r="Y35" s="963">
        <f>BB35</f>
        <v>9.562614335923632</v>
      </c>
      <c r="Z35" s="113">
        <f>BC35</f>
        <v>0</v>
      </c>
      <c r="AA35" s="963">
        <f>BD35</f>
        <v>0</v>
      </c>
      <c r="AB35" s="956">
        <f>BE35</f>
        <v>158.17413743369451</v>
      </c>
      <c r="AC35" s="963">
        <f>BF35</f>
        <v>2245.5441082187763</v>
      </c>
      <c r="AD35" s="963">
        <v>0</v>
      </c>
      <c r="AF35" s="365"/>
      <c r="AG35" s="365"/>
      <c r="AH35" s="365"/>
      <c r="AJ35" s="2587" t="s">
        <v>1943</v>
      </c>
      <c r="AK35" s="2589"/>
      <c r="AL35" s="1849">
        <f t="shared" si="20"/>
        <v>6056.8837391837405</v>
      </c>
      <c r="AM35" s="1850">
        <f t="shared" si="0"/>
        <v>3811.3396309649679</v>
      </c>
      <c r="AN35" s="1850">
        <f t="shared" si="1"/>
        <v>3108.3097906034432</v>
      </c>
      <c r="AO35" s="1850">
        <f t="shared" si="2"/>
        <v>352.48365289780742</v>
      </c>
      <c r="AP35" s="1850">
        <f t="shared" si="3"/>
        <v>0.43437092965165841</v>
      </c>
      <c r="AQ35" s="1850">
        <f t="shared" si="4"/>
        <v>239.02000801821387</v>
      </c>
      <c r="AR35" s="1850">
        <f t="shared" si="5"/>
        <v>2516.3717587577698</v>
      </c>
      <c r="AS35" s="1850">
        <f t="shared" si="6"/>
        <v>703.02984036152543</v>
      </c>
      <c r="AT35" s="1850">
        <f t="shared" si="7"/>
        <v>521.02757604193187</v>
      </c>
      <c r="AU35" s="1860">
        <f t="shared" si="8"/>
        <v>13.312416350736825</v>
      </c>
      <c r="AV35" s="1865">
        <f t="shared" si="9"/>
        <v>11.416041585641661</v>
      </c>
      <c r="AW35" s="1850">
        <f t="shared" si="10"/>
        <v>247.412546845142</v>
      </c>
      <c r="AX35" s="1850">
        <f t="shared" si="11"/>
        <v>188.37109611214811</v>
      </c>
      <c r="AY35" s="1850">
        <f t="shared" si="12"/>
        <v>44.184486854731432</v>
      </c>
      <c r="AZ35" s="1850">
        <f t="shared" si="13"/>
        <v>16.330988293531984</v>
      </c>
      <c r="BA35" s="1850">
        <f t="shared" si="14"/>
        <v>14.265512549975881</v>
      </c>
      <c r="BB35" s="1850">
        <f t="shared" si="15"/>
        <v>9.562614335923632</v>
      </c>
      <c r="BC35" s="1850">
        <f t="shared" si="16"/>
        <v>0</v>
      </c>
      <c r="BD35" s="1850">
        <f t="shared" si="17"/>
        <v>0</v>
      </c>
      <c r="BE35" s="1850">
        <f t="shared" si="18"/>
        <v>158.17413743369451</v>
      </c>
      <c r="BF35" s="1851">
        <f t="shared" si="19"/>
        <v>2245.5441082187763</v>
      </c>
      <c r="BH35" s="2587" t="s">
        <v>1943</v>
      </c>
      <c r="BI35" s="2589"/>
      <c r="BJ35" s="1849">
        <v>6056883.7391837407</v>
      </c>
      <c r="BK35" s="1850">
        <v>3811339.6309649679</v>
      </c>
      <c r="BL35" s="1850">
        <v>3108309.790603443</v>
      </c>
      <c r="BM35" s="1850">
        <v>352483.65289780742</v>
      </c>
      <c r="BN35" s="1850">
        <v>434.3709296516584</v>
      </c>
      <c r="BO35" s="1850">
        <v>239020.00801821388</v>
      </c>
      <c r="BP35" s="1850">
        <v>2516371.7587577701</v>
      </c>
      <c r="BQ35" s="1850">
        <v>703029.84036152542</v>
      </c>
      <c r="BR35" s="1850">
        <v>521027.57604193187</v>
      </c>
      <c r="BS35" s="1850">
        <v>13312.416350736825</v>
      </c>
      <c r="BT35" s="1850">
        <v>11416.041585641662</v>
      </c>
      <c r="BU35" s="1850">
        <v>247412.546845142</v>
      </c>
      <c r="BV35" s="1850">
        <v>188371.09611214811</v>
      </c>
      <c r="BW35" s="1850">
        <v>44184.486854731433</v>
      </c>
      <c r="BX35" s="1850">
        <v>16330.988293531986</v>
      </c>
      <c r="BY35" s="1850">
        <v>14265.512549975881</v>
      </c>
      <c r="BZ35" s="1850">
        <v>9562.6143359236321</v>
      </c>
      <c r="CA35" s="1850">
        <v>0</v>
      </c>
      <c r="CB35" s="1850">
        <v>0</v>
      </c>
      <c r="CC35" s="1850">
        <v>158174.1374336945</v>
      </c>
      <c r="CD35" s="1851">
        <v>2245544.1082187761</v>
      </c>
    </row>
    <row r="36" spans="1:82" ht="18" customHeight="1">
      <c r="A36" s="1137"/>
      <c r="B36" s="1137" t="s">
        <v>428</v>
      </c>
      <c r="C36" s="1137"/>
      <c r="D36" s="843"/>
      <c r="E36" s="866">
        <f>AL36</f>
        <v>713278.93041269842</v>
      </c>
      <c r="F36" s="963">
        <f>AM36</f>
        <v>673891.32038775517</v>
      </c>
      <c r="G36" s="963">
        <f>AN36</f>
        <v>427385.06123356009</v>
      </c>
      <c r="H36" s="963">
        <f>AO36</f>
        <v>20302.655818594107</v>
      </c>
      <c r="I36" s="963">
        <f>AP36</f>
        <v>6634.4799886621313</v>
      </c>
      <c r="J36" s="963">
        <f>AQ36</f>
        <v>197399.5190839002</v>
      </c>
      <c r="K36" s="963">
        <f>AR36</f>
        <v>203048.40634240361</v>
      </c>
      <c r="L36" s="963">
        <f>AS36</f>
        <v>246506.25915419502</v>
      </c>
      <c r="M36" s="963">
        <f>AT36</f>
        <v>67112.249888888895</v>
      </c>
      <c r="N36" s="963">
        <f>AU36</f>
        <v>35957.457739229023</v>
      </c>
      <c r="O36" s="1477"/>
      <c r="P36" s="1477" t="s">
        <v>253</v>
      </c>
      <c r="Q36" s="1477"/>
      <c r="R36" s="811"/>
      <c r="S36" s="956">
        <f>AV36</f>
        <v>12050.962609977323</v>
      </c>
      <c r="T36" s="956">
        <f>AW36</f>
        <v>2081.7822766439908</v>
      </c>
      <c r="U36" s="956">
        <f>AX36</f>
        <v>10803.025349206349</v>
      </c>
      <c r="V36" s="956">
        <f>AY36</f>
        <v>3274.7400068027209</v>
      </c>
      <c r="W36" s="956">
        <f>AZ36</f>
        <v>2944.2819070294781</v>
      </c>
      <c r="X36" s="956">
        <f>BA36</f>
        <v>117365.06587981859</v>
      </c>
      <c r="Y36" s="956">
        <f>BB36</f>
        <v>2130.7914761904763</v>
      </c>
      <c r="Z36" s="956">
        <f>BC36</f>
        <v>3216.6166893424038</v>
      </c>
      <c r="AA36" s="956">
        <f>BD36</f>
        <v>527.8741133786848</v>
      </c>
      <c r="AB36" s="956">
        <f>BE36</f>
        <v>56153.661106575964</v>
      </c>
      <c r="AC36" s="963">
        <f>BF36</f>
        <v>42604.226714285716</v>
      </c>
      <c r="AD36" s="963">
        <v>0</v>
      </c>
      <c r="AF36" s="365"/>
      <c r="AG36" s="365"/>
      <c r="AH36" s="365"/>
      <c r="AJ36" s="2587" t="s">
        <v>1944</v>
      </c>
      <c r="AK36" s="2589"/>
      <c r="AL36" s="1849">
        <f t="shared" si="20"/>
        <v>713278.93041269842</v>
      </c>
      <c r="AM36" s="1850">
        <f t="shared" si="0"/>
        <v>673891.32038775517</v>
      </c>
      <c r="AN36" s="1850">
        <f t="shared" si="1"/>
        <v>427385.06123356009</v>
      </c>
      <c r="AO36" s="1850">
        <f t="shared" si="2"/>
        <v>20302.655818594107</v>
      </c>
      <c r="AP36" s="1850">
        <f t="shared" si="3"/>
        <v>6634.4799886621313</v>
      </c>
      <c r="AQ36" s="1850">
        <f t="shared" si="4"/>
        <v>197399.5190839002</v>
      </c>
      <c r="AR36" s="1850">
        <f t="shared" si="5"/>
        <v>203048.40634240361</v>
      </c>
      <c r="AS36" s="1850">
        <f t="shared" si="6"/>
        <v>246506.25915419502</v>
      </c>
      <c r="AT36" s="1850">
        <f t="shared" si="7"/>
        <v>67112.249888888895</v>
      </c>
      <c r="AU36" s="1860">
        <f t="shared" si="8"/>
        <v>35957.457739229023</v>
      </c>
      <c r="AV36" s="1865">
        <f t="shared" si="9"/>
        <v>12050.962609977323</v>
      </c>
      <c r="AW36" s="1850">
        <f t="shared" si="10"/>
        <v>2081.7822766439908</v>
      </c>
      <c r="AX36" s="1850">
        <f t="shared" si="11"/>
        <v>10803.025349206349</v>
      </c>
      <c r="AY36" s="1850">
        <f t="shared" si="12"/>
        <v>3274.7400068027209</v>
      </c>
      <c r="AZ36" s="1850">
        <f t="shared" si="13"/>
        <v>2944.2819070294781</v>
      </c>
      <c r="BA36" s="1850">
        <f t="shared" si="14"/>
        <v>117365.06587981859</v>
      </c>
      <c r="BB36" s="1850">
        <f t="shared" si="15"/>
        <v>2130.7914761904763</v>
      </c>
      <c r="BC36" s="1850">
        <f t="shared" si="16"/>
        <v>3216.6166893424038</v>
      </c>
      <c r="BD36" s="1850">
        <f t="shared" si="17"/>
        <v>527.8741133786848</v>
      </c>
      <c r="BE36" s="1850">
        <f t="shared" si="18"/>
        <v>56153.661106575964</v>
      </c>
      <c r="BF36" s="1851">
        <f t="shared" si="19"/>
        <v>42604.226714285716</v>
      </c>
      <c r="BH36" s="2587" t="s">
        <v>1944</v>
      </c>
      <c r="BI36" s="2589"/>
      <c r="BJ36" s="1849">
        <v>713278930.41269839</v>
      </c>
      <c r="BK36" s="1850">
        <v>673891320.38775516</v>
      </c>
      <c r="BL36" s="1850">
        <v>427385061.23356009</v>
      </c>
      <c r="BM36" s="1850">
        <v>20302655.818594106</v>
      </c>
      <c r="BN36" s="1850">
        <v>6634479.9886621311</v>
      </c>
      <c r="BO36" s="1850">
        <v>197399519.08390021</v>
      </c>
      <c r="BP36" s="1850">
        <v>203048406.34240362</v>
      </c>
      <c r="BQ36" s="1850">
        <v>246506259.15419501</v>
      </c>
      <c r="BR36" s="1850">
        <v>67112249.888888896</v>
      </c>
      <c r="BS36" s="1850">
        <v>35957457.739229023</v>
      </c>
      <c r="BT36" s="1850">
        <v>12050962.609977324</v>
      </c>
      <c r="BU36" s="1850">
        <v>2081782.276643991</v>
      </c>
      <c r="BV36" s="1850">
        <v>10803025.349206349</v>
      </c>
      <c r="BW36" s="1850">
        <v>3274740.0068027209</v>
      </c>
      <c r="BX36" s="1850">
        <v>2944281.9070294783</v>
      </c>
      <c r="BY36" s="1850">
        <v>117365065.87981859</v>
      </c>
      <c r="BZ36" s="1850">
        <v>2130791.4761904762</v>
      </c>
      <c r="CA36" s="1850">
        <v>3216616.6893424038</v>
      </c>
      <c r="CB36" s="1850">
        <v>527874.11337868485</v>
      </c>
      <c r="CC36" s="1850">
        <v>56153661.106575966</v>
      </c>
      <c r="CD36" s="1851">
        <v>42604226.714285716</v>
      </c>
    </row>
    <row r="37" spans="1:82" ht="18" customHeight="1">
      <c r="A37" s="2641" t="s">
        <v>429</v>
      </c>
      <c r="B37" s="2641"/>
      <c r="C37" s="2641"/>
      <c r="D37" s="2"/>
      <c r="E37" s="866"/>
      <c r="F37" s="963"/>
      <c r="G37" s="1102"/>
      <c r="H37" s="963"/>
      <c r="I37" s="963"/>
      <c r="J37" s="961"/>
      <c r="K37" s="1102"/>
      <c r="L37" s="1027"/>
      <c r="M37" s="956"/>
      <c r="N37" s="963"/>
      <c r="O37" s="2641" t="s">
        <v>14</v>
      </c>
      <c r="P37" s="2641"/>
      <c r="Q37" s="2641"/>
      <c r="R37" s="107"/>
      <c r="S37" s="956"/>
      <c r="T37" s="956"/>
      <c r="U37" s="956"/>
      <c r="V37" s="956"/>
      <c r="W37" s="956"/>
      <c r="X37" s="956"/>
      <c r="Y37" s="956"/>
      <c r="Z37" s="956"/>
      <c r="AA37" s="956"/>
      <c r="AB37" s="956"/>
      <c r="AC37" s="963"/>
      <c r="AD37" s="963"/>
      <c r="AF37" s="365"/>
      <c r="AG37" s="365"/>
      <c r="AH37" s="365"/>
      <c r="AJ37" s="2587" t="s">
        <v>1945</v>
      </c>
      <c r="AK37" s="2589" t="s">
        <v>1946</v>
      </c>
      <c r="AL37" s="1849">
        <f t="shared" si="20"/>
        <v>182153.09866908993</v>
      </c>
      <c r="AM37" s="1850">
        <f t="shared" si="0"/>
        <v>172258.38059204264</v>
      </c>
      <c r="AN37" s="1850">
        <f t="shared" si="1"/>
        <v>143416.22717839683</v>
      </c>
      <c r="AO37" s="1850">
        <f t="shared" si="2"/>
        <v>8832.23185588452</v>
      </c>
      <c r="AP37" s="1850">
        <f t="shared" si="3"/>
        <v>4675.547353763156</v>
      </c>
      <c r="AQ37" s="1850">
        <f t="shared" si="4"/>
        <v>73791.557641364037</v>
      </c>
      <c r="AR37" s="1850">
        <f t="shared" si="5"/>
        <v>56116.890327384805</v>
      </c>
      <c r="AS37" s="1850">
        <f t="shared" si="6"/>
        <v>28842.153413645476</v>
      </c>
      <c r="AT37" s="1850">
        <f t="shared" si="7"/>
        <v>10313.586476848448</v>
      </c>
      <c r="AU37" s="1860">
        <f t="shared" si="8"/>
        <v>4872.4799017019486</v>
      </c>
      <c r="AV37" s="1865">
        <f t="shared" si="9"/>
        <v>1172.0062179015424</v>
      </c>
      <c r="AW37" s="1850">
        <f t="shared" si="10"/>
        <v>939.31392326250113</v>
      </c>
      <c r="AX37" s="1850">
        <f t="shared" si="11"/>
        <v>1855.3837187511322</v>
      </c>
      <c r="AY37" s="1850">
        <f t="shared" si="12"/>
        <v>1085.0873704421383</v>
      </c>
      <c r="AZ37" s="1850">
        <f t="shared" si="13"/>
        <v>389.31534478917223</v>
      </c>
      <c r="BA37" s="1850">
        <f t="shared" si="14"/>
        <v>9021.3610099864836</v>
      </c>
      <c r="BB37" s="1850">
        <f t="shared" si="15"/>
        <v>352.15115111765141</v>
      </c>
      <c r="BC37" s="1850">
        <f t="shared" si="16"/>
        <v>1450.7921094972205</v>
      </c>
      <c r="BD37" s="1850">
        <f t="shared" si="17"/>
        <v>58.268568231700918</v>
      </c>
      <c r="BE37" s="1850">
        <f t="shared" si="18"/>
        <v>7645.9940979640633</v>
      </c>
      <c r="BF37" s="1851">
        <f t="shared" si="19"/>
        <v>11345.510186544421</v>
      </c>
      <c r="BH37" s="2587" t="s">
        <v>1945</v>
      </c>
      <c r="BI37" s="2589" t="s">
        <v>1946</v>
      </c>
      <c r="BJ37" s="1849">
        <v>182153098.66908994</v>
      </c>
      <c r="BK37" s="1850">
        <v>172258380.59204262</v>
      </c>
      <c r="BL37" s="1850">
        <v>143416227.17839682</v>
      </c>
      <c r="BM37" s="1850">
        <v>8832231.8558845203</v>
      </c>
      <c r="BN37" s="1850">
        <v>4675547.3537631556</v>
      </c>
      <c r="BO37" s="1850">
        <v>73791557.641364038</v>
      </c>
      <c r="BP37" s="1850">
        <v>56116890.327384807</v>
      </c>
      <c r="BQ37" s="1850">
        <v>28842153.413645476</v>
      </c>
      <c r="BR37" s="1850">
        <v>10313586.476848448</v>
      </c>
      <c r="BS37" s="1850">
        <v>4872479.9017019486</v>
      </c>
      <c r="BT37" s="1850">
        <v>1172006.2179015423</v>
      </c>
      <c r="BU37" s="1850">
        <v>939313.92326250114</v>
      </c>
      <c r="BV37" s="1850">
        <v>1855383.7187511323</v>
      </c>
      <c r="BW37" s="1850">
        <v>1085087.3704421383</v>
      </c>
      <c r="BX37" s="1850">
        <v>389315.34478917223</v>
      </c>
      <c r="BY37" s="1850">
        <v>9021361.0099864844</v>
      </c>
      <c r="BZ37" s="1850">
        <v>352151.15111765143</v>
      </c>
      <c r="CA37" s="1850">
        <v>1450792.1094972205</v>
      </c>
      <c r="CB37" s="1850">
        <v>58268.56823170092</v>
      </c>
      <c r="CC37" s="1850">
        <v>7645994.0979640633</v>
      </c>
      <c r="CD37" s="1851">
        <v>11345510.186544422</v>
      </c>
    </row>
    <row r="38" spans="1:82" ht="18" customHeight="1">
      <c r="A38" s="2639" t="s">
        <v>45</v>
      </c>
      <c r="B38" s="2639"/>
      <c r="C38" s="6"/>
      <c r="D38" s="2"/>
      <c r="E38" s="866">
        <f>AL37</f>
        <v>182153.09866908993</v>
      </c>
      <c r="F38" s="963">
        <f>AM37</f>
        <v>172258.38059204264</v>
      </c>
      <c r="G38" s="963">
        <f>AN37</f>
        <v>143416.22717839683</v>
      </c>
      <c r="H38" s="963">
        <f>AO37</f>
        <v>8832.23185588452</v>
      </c>
      <c r="I38" s="963">
        <f>AP37</f>
        <v>4675.547353763156</v>
      </c>
      <c r="J38" s="963">
        <f>AQ37</f>
        <v>73791.557641364037</v>
      </c>
      <c r="K38" s="963">
        <f>AR37</f>
        <v>56116.890327384805</v>
      </c>
      <c r="L38" s="963">
        <f>AS37</f>
        <v>28842.153413645476</v>
      </c>
      <c r="M38" s="963">
        <f>AT37</f>
        <v>10313.586476848448</v>
      </c>
      <c r="N38" s="963">
        <f>AU37</f>
        <v>4872.4799017019486</v>
      </c>
      <c r="O38" s="2639" t="s">
        <v>45</v>
      </c>
      <c r="P38" s="2639"/>
      <c r="Q38" s="6"/>
      <c r="R38" s="107"/>
      <c r="S38" s="956">
        <f>AV37</f>
        <v>1172.0062179015424</v>
      </c>
      <c r="T38" s="956">
        <f>AW37</f>
        <v>939.31392326250113</v>
      </c>
      <c r="U38" s="956">
        <f>AX37</f>
        <v>1855.3837187511322</v>
      </c>
      <c r="V38" s="956">
        <f>AY37</f>
        <v>1085.0873704421383</v>
      </c>
      <c r="W38" s="956">
        <f>AZ37</f>
        <v>389.31534478917223</v>
      </c>
      <c r="X38" s="956">
        <f>BA37</f>
        <v>9021.3610099864836</v>
      </c>
      <c r="Y38" s="956">
        <f>BB37</f>
        <v>352.15115111765141</v>
      </c>
      <c r="Z38" s="956">
        <f>BC37</f>
        <v>1450.7921094972205</v>
      </c>
      <c r="AA38" s="956">
        <f>BD37</f>
        <v>58.268568231700918</v>
      </c>
      <c r="AB38" s="956">
        <f>BE37</f>
        <v>7645.9940979640633</v>
      </c>
      <c r="AC38" s="963">
        <f>BF37</f>
        <v>11345.510186544421</v>
      </c>
      <c r="AD38" s="963">
        <v>0</v>
      </c>
      <c r="AF38" s="365"/>
      <c r="AG38" s="365"/>
      <c r="AH38" s="365"/>
      <c r="AJ38" s="2587"/>
      <c r="AK38" s="2589" t="s">
        <v>1947</v>
      </c>
      <c r="AL38" s="1849">
        <f t="shared" si="20"/>
        <v>41661.714278871201</v>
      </c>
      <c r="AM38" s="1850">
        <f t="shared" si="0"/>
        <v>37739.948985117066</v>
      </c>
      <c r="AN38" s="1850">
        <f t="shared" si="1"/>
        <v>33350.808973538755</v>
      </c>
      <c r="AO38" s="1850">
        <f t="shared" si="2"/>
        <v>548.90776291903262</v>
      </c>
      <c r="AP38" s="1850">
        <f t="shared" si="3"/>
        <v>2565.5754490014206</v>
      </c>
      <c r="AQ38" s="1850">
        <f t="shared" si="4"/>
        <v>6980.9698879971002</v>
      </c>
      <c r="AR38" s="1850">
        <f t="shared" si="5"/>
        <v>23255.3558736212</v>
      </c>
      <c r="AS38" s="1850">
        <f t="shared" si="6"/>
        <v>4389.1400115783181</v>
      </c>
      <c r="AT38" s="1850">
        <f t="shared" si="7"/>
        <v>2119.9171991423286</v>
      </c>
      <c r="AU38" s="1860">
        <f t="shared" si="8"/>
        <v>354.91930972628694</v>
      </c>
      <c r="AV38" s="1865">
        <f t="shared" si="9"/>
        <v>411.59339582570476</v>
      </c>
      <c r="AW38" s="1850">
        <f t="shared" si="10"/>
        <v>441.67150725858141</v>
      </c>
      <c r="AX38" s="1850">
        <f t="shared" si="11"/>
        <v>673.96479150824621</v>
      </c>
      <c r="AY38" s="1850">
        <f t="shared" si="12"/>
        <v>229.94865311290303</v>
      </c>
      <c r="AZ38" s="1850">
        <f t="shared" si="13"/>
        <v>7.8195417106062042</v>
      </c>
      <c r="BA38" s="1850">
        <f t="shared" si="14"/>
        <v>25.648100980727076</v>
      </c>
      <c r="BB38" s="1850">
        <f t="shared" si="15"/>
        <v>0</v>
      </c>
      <c r="BC38" s="1850">
        <f t="shared" si="16"/>
        <v>0</v>
      </c>
      <c r="BD38" s="1850">
        <f t="shared" si="17"/>
        <v>0</v>
      </c>
      <c r="BE38" s="1850">
        <f t="shared" si="18"/>
        <v>2243.574711455261</v>
      </c>
      <c r="BF38" s="1851">
        <f t="shared" si="19"/>
        <v>3921.7652937541202</v>
      </c>
      <c r="BH38" s="2587"/>
      <c r="BI38" s="2589" t="s">
        <v>1947</v>
      </c>
      <c r="BJ38" s="1849">
        <v>41661714.278871201</v>
      </c>
      <c r="BK38" s="1850">
        <v>37739948.985117063</v>
      </c>
      <c r="BL38" s="1850">
        <v>33350808.973538753</v>
      </c>
      <c r="BM38" s="1850">
        <v>548907.7629190326</v>
      </c>
      <c r="BN38" s="1850">
        <v>2565575.4490014208</v>
      </c>
      <c r="BO38" s="1850">
        <v>6980969.8879971001</v>
      </c>
      <c r="BP38" s="1850">
        <v>23255355.873621199</v>
      </c>
      <c r="BQ38" s="1850">
        <v>4389140.0115783177</v>
      </c>
      <c r="BR38" s="1850">
        <v>2119917.1991423285</v>
      </c>
      <c r="BS38" s="1850">
        <v>354919.30972628691</v>
      </c>
      <c r="BT38" s="1850">
        <v>411593.39582570473</v>
      </c>
      <c r="BU38" s="1850">
        <v>441671.50725858141</v>
      </c>
      <c r="BV38" s="1850">
        <v>673964.79150824621</v>
      </c>
      <c r="BW38" s="1850">
        <v>229948.65311290303</v>
      </c>
      <c r="BX38" s="1850">
        <v>7819.5417106062041</v>
      </c>
      <c r="BY38" s="1850">
        <v>25648.100980727075</v>
      </c>
      <c r="BZ38" s="1850">
        <v>0</v>
      </c>
      <c r="CA38" s="1850">
        <v>0</v>
      </c>
      <c r="CB38" s="1850">
        <v>0</v>
      </c>
      <c r="CC38" s="1850">
        <v>2243574.7114552609</v>
      </c>
      <c r="CD38" s="1851">
        <v>3921765.2937541204</v>
      </c>
    </row>
    <row r="39" spans="1:82" ht="18" customHeight="1">
      <c r="A39" s="7"/>
      <c r="B39" s="1137" t="s">
        <v>430</v>
      </c>
      <c r="C39" s="7"/>
      <c r="D39" s="2"/>
      <c r="E39" s="866">
        <f>AL50</f>
        <v>320957.62263825367</v>
      </c>
      <c r="F39" s="963">
        <f>AM50</f>
        <v>304995.13727783028</v>
      </c>
      <c r="G39" s="963">
        <f>AN50</f>
        <v>258051.40789604484</v>
      </c>
      <c r="H39" s="963">
        <f>AO50</f>
        <v>15485.019916672669</v>
      </c>
      <c r="I39" s="963">
        <f>AP50</f>
        <v>7317.5033357742223</v>
      </c>
      <c r="J39" s="961">
        <f>AQ50</f>
        <v>128963.17571131632</v>
      </c>
      <c r="K39" s="1102">
        <f>AR50</f>
        <v>106285.70893228165</v>
      </c>
      <c r="L39" s="963">
        <f>AS50</f>
        <v>46943.729381784964</v>
      </c>
      <c r="M39" s="963">
        <f>AT50</f>
        <v>14312.343049725037</v>
      </c>
      <c r="N39" s="963">
        <f>AU50</f>
        <v>7979.340953922625</v>
      </c>
      <c r="O39" s="7"/>
      <c r="P39" s="1477" t="s">
        <v>15</v>
      </c>
      <c r="Q39" s="7"/>
      <c r="R39" s="107"/>
      <c r="S39" s="956">
        <f>AV50</f>
        <v>1781.6144268272387</v>
      </c>
      <c r="T39" s="956">
        <f>AW50</f>
        <v>1337.7130235105412</v>
      </c>
      <c r="U39" s="956">
        <f>AX50</f>
        <v>1820.9080764296079</v>
      </c>
      <c r="V39" s="956">
        <f>AY50</f>
        <v>654.04133971311853</v>
      </c>
      <c r="W39" s="956">
        <f>AZ50</f>
        <v>738.72522932189713</v>
      </c>
      <c r="X39" s="956">
        <f>BA50</f>
        <v>13756.087848703306</v>
      </c>
      <c r="Y39" s="956">
        <f>BB50</f>
        <v>667.64254193753789</v>
      </c>
      <c r="Z39" s="956">
        <f>BC50</f>
        <v>3411.7980667809393</v>
      </c>
      <c r="AA39" s="956">
        <f>BD50</f>
        <v>79.561460585380416</v>
      </c>
      <c r="AB39" s="956">
        <f>BE50</f>
        <v>14716.296414052802</v>
      </c>
      <c r="AC39" s="963">
        <f>BF50</f>
        <v>19374.2834272049</v>
      </c>
      <c r="AD39" s="963">
        <v>0</v>
      </c>
      <c r="AF39" s="365"/>
      <c r="AG39" s="365"/>
      <c r="AH39" s="365"/>
      <c r="AJ39" s="2587" t="s">
        <v>1948</v>
      </c>
      <c r="AK39" s="2589" t="s">
        <v>1949</v>
      </c>
      <c r="AL39" s="1849">
        <f t="shared" si="20"/>
        <v>273472.36974555789</v>
      </c>
      <c r="AM39" s="1850">
        <f t="shared" si="0"/>
        <v>261891.80361998884</v>
      </c>
      <c r="AN39" s="1850">
        <f t="shared" si="1"/>
        <v>228278.11502709365</v>
      </c>
      <c r="AO39" s="1850">
        <f t="shared" si="2"/>
        <v>3941.2295995383733</v>
      </c>
      <c r="AP39" s="1850">
        <f t="shared" si="3"/>
        <v>6397.1143170374253</v>
      </c>
      <c r="AQ39" s="1850">
        <f t="shared" si="4"/>
        <v>132331.22176652169</v>
      </c>
      <c r="AR39" s="1850">
        <f t="shared" si="5"/>
        <v>85608.549343996187</v>
      </c>
      <c r="AS39" s="1850">
        <f t="shared" si="6"/>
        <v>33613.688592895407</v>
      </c>
      <c r="AT39" s="1850">
        <f t="shared" si="7"/>
        <v>10946.25215854102</v>
      </c>
      <c r="AU39" s="1860">
        <f t="shared" si="8"/>
        <v>5368.6271668331838</v>
      </c>
      <c r="AV39" s="1865">
        <f t="shared" si="9"/>
        <v>1370.5413701928233</v>
      </c>
      <c r="AW39" s="1850">
        <f t="shared" si="10"/>
        <v>949.34129881487229</v>
      </c>
      <c r="AX39" s="1850">
        <f t="shared" si="11"/>
        <v>2020.1242474224935</v>
      </c>
      <c r="AY39" s="1850">
        <f t="shared" si="12"/>
        <v>347.62117946871138</v>
      </c>
      <c r="AZ39" s="1850">
        <f t="shared" si="13"/>
        <v>889.99689580893653</v>
      </c>
      <c r="BA39" s="1850">
        <f t="shared" si="14"/>
        <v>8058.7538486084113</v>
      </c>
      <c r="BB39" s="1850">
        <f t="shared" si="15"/>
        <v>20.641199061664164</v>
      </c>
      <c r="BC39" s="1850">
        <f t="shared" si="16"/>
        <v>857.87173626571791</v>
      </c>
      <c r="BD39" s="1850">
        <f t="shared" si="17"/>
        <v>78.440903632724371</v>
      </c>
      <c r="BE39" s="1850">
        <f t="shared" si="18"/>
        <v>13651.728746785835</v>
      </c>
      <c r="BF39" s="1851">
        <f t="shared" si="19"/>
        <v>12438.437861834454</v>
      </c>
      <c r="BH39" s="2587" t="s">
        <v>1948</v>
      </c>
      <c r="BI39" s="2589" t="s">
        <v>1949</v>
      </c>
      <c r="BJ39" s="1849">
        <v>273472369.7455579</v>
      </c>
      <c r="BK39" s="1850">
        <v>261891803.61998886</v>
      </c>
      <c r="BL39" s="1850">
        <v>228278115.02709365</v>
      </c>
      <c r="BM39" s="1850">
        <v>3941229.5995383733</v>
      </c>
      <c r="BN39" s="1850">
        <v>6397114.317037425</v>
      </c>
      <c r="BO39" s="1850">
        <v>132331221.76652168</v>
      </c>
      <c r="BP39" s="1850">
        <v>85608549.343996182</v>
      </c>
      <c r="BQ39" s="1850">
        <v>33613688.592895404</v>
      </c>
      <c r="BR39" s="1850">
        <v>10946252.15854102</v>
      </c>
      <c r="BS39" s="1850">
        <v>5368627.1668331837</v>
      </c>
      <c r="BT39" s="1850">
        <v>1370541.3701928232</v>
      </c>
      <c r="BU39" s="1850">
        <v>949341.29881487228</v>
      </c>
      <c r="BV39" s="1850">
        <v>2020124.2474224935</v>
      </c>
      <c r="BW39" s="1850">
        <v>347621.17946871137</v>
      </c>
      <c r="BX39" s="1850">
        <v>889996.89580893656</v>
      </c>
      <c r="BY39" s="1850">
        <v>8058753.8486084109</v>
      </c>
      <c r="BZ39" s="1850">
        <v>20641.199061664163</v>
      </c>
      <c r="CA39" s="1850">
        <v>857871.73626571789</v>
      </c>
      <c r="CB39" s="1850">
        <v>78440.903632724367</v>
      </c>
      <c r="CC39" s="1850">
        <v>13651728.746785834</v>
      </c>
      <c r="CD39" s="1851">
        <v>12438437.861834455</v>
      </c>
    </row>
    <row r="40" spans="1:82" ht="18" customHeight="1">
      <c r="A40" s="813"/>
      <c r="B40" s="813" t="s">
        <v>1006</v>
      </c>
      <c r="C40" s="813"/>
      <c r="D40" s="843"/>
      <c r="E40" s="866">
        <f>AL39</f>
        <v>273472.36974555789</v>
      </c>
      <c r="F40" s="963">
        <f>AM39</f>
        <v>261891.80361998884</v>
      </c>
      <c r="G40" s="963">
        <f>AN39</f>
        <v>228278.11502709365</v>
      </c>
      <c r="H40" s="963">
        <f>AO39</f>
        <v>3941.2295995383733</v>
      </c>
      <c r="I40" s="963">
        <f>AP39</f>
        <v>6397.1143170374253</v>
      </c>
      <c r="J40" s="963">
        <f>AQ39</f>
        <v>132331.22176652169</v>
      </c>
      <c r="K40" s="963">
        <f>AR39</f>
        <v>85608.549343996187</v>
      </c>
      <c r="L40" s="963">
        <f>AS39</f>
        <v>33613.688592895407</v>
      </c>
      <c r="M40" s="963">
        <f>AT39</f>
        <v>10946.25215854102</v>
      </c>
      <c r="N40" s="963">
        <f>AU39</f>
        <v>5368.6271668331838</v>
      </c>
      <c r="O40" s="813"/>
      <c r="P40" s="813" t="s">
        <v>342</v>
      </c>
      <c r="Q40" s="813"/>
      <c r="R40" s="811"/>
      <c r="S40" s="956">
        <f>AV39</f>
        <v>1370.5413701928233</v>
      </c>
      <c r="T40" s="956">
        <f>AW39</f>
        <v>949.34129881487229</v>
      </c>
      <c r="U40" s="956">
        <f>AX39</f>
        <v>2020.1242474224935</v>
      </c>
      <c r="V40" s="956">
        <f>AY39</f>
        <v>347.62117946871138</v>
      </c>
      <c r="W40" s="956">
        <f>AZ39</f>
        <v>889.99689580893653</v>
      </c>
      <c r="X40" s="956">
        <f>BA39</f>
        <v>8058.7538486084113</v>
      </c>
      <c r="Y40" s="956">
        <f>BB39</f>
        <v>20.641199061664164</v>
      </c>
      <c r="Z40" s="956">
        <f>BC39</f>
        <v>857.87173626571791</v>
      </c>
      <c r="AA40" s="956">
        <f>BD39</f>
        <v>78.440903632724371</v>
      </c>
      <c r="AB40" s="956">
        <f>BE39</f>
        <v>13651.728746785835</v>
      </c>
      <c r="AC40" s="963">
        <f>BF39</f>
        <v>12438.437861834454</v>
      </c>
      <c r="AD40" s="963">
        <v>0</v>
      </c>
      <c r="AF40" s="365"/>
      <c r="AG40" s="365"/>
      <c r="AH40" s="365"/>
      <c r="AJ40" s="2587"/>
      <c r="AK40" s="2589" t="s">
        <v>1950</v>
      </c>
      <c r="AL40" s="1849">
        <f t="shared" si="20"/>
        <v>898965.44742674194</v>
      </c>
      <c r="AM40" s="1850">
        <f t="shared" si="0"/>
        <v>855189.44294331351</v>
      </c>
      <c r="AN40" s="1850">
        <f t="shared" si="1"/>
        <v>704064.86516842316</v>
      </c>
      <c r="AO40" s="1850">
        <f t="shared" si="2"/>
        <v>52875.902888796394</v>
      </c>
      <c r="AP40" s="1850">
        <f t="shared" si="3"/>
        <v>22959.575851785976</v>
      </c>
      <c r="AQ40" s="1850">
        <f t="shared" si="4"/>
        <v>309487.39835499355</v>
      </c>
      <c r="AR40" s="1850">
        <f t="shared" si="5"/>
        <v>318741.98807284678</v>
      </c>
      <c r="AS40" s="1850">
        <f t="shared" si="6"/>
        <v>151124.57777489032</v>
      </c>
      <c r="AT40" s="1850">
        <f t="shared" si="7"/>
        <v>39796.825063306082</v>
      </c>
      <c r="AU40" s="1860">
        <f t="shared" si="8"/>
        <v>25057.808692075887</v>
      </c>
      <c r="AV40" s="1865">
        <f t="shared" si="9"/>
        <v>4261.0127306639915</v>
      </c>
      <c r="AW40" s="1850">
        <f t="shared" si="10"/>
        <v>3342.5404316010927</v>
      </c>
      <c r="AX40" s="1850">
        <f t="shared" si="11"/>
        <v>3721.3211294952612</v>
      </c>
      <c r="AY40" s="1850">
        <f t="shared" si="12"/>
        <v>2099.1203245879237</v>
      </c>
      <c r="AZ40" s="1850">
        <f t="shared" si="13"/>
        <v>1315.0217548819021</v>
      </c>
      <c r="BA40" s="1850">
        <f t="shared" si="14"/>
        <v>52854.189561770989</v>
      </c>
      <c r="BB40" s="1850">
        <f t="shared" si="15"/>
        <v>3070.8555656559975</v>
      </c>
      <c r="BC40" s="1850">
        <f t="shared" si="16"/>
        <v>14223.447162134309</v>
      </c>
      <c r="BD40" s="1850">
        <f t="shared" si="17"/>
        <v>211.1614621772367</v>
      </c>
      <c r="BE40" s="1850">
        <f t="shared" si="18"/>
        <v>40968.098959845869</v>
      </c>
      <c r="BF40" s="1851">
        <f t="shared" si="19"/>
        <v>57999.451645562469</v>
      </c>
      <c r="BH40" s="2587"/>
      <c r="BI40" s="2589" t="s">
        <v>1950</v>
      </c>
      <c r="BJ40" s="1849">
        <v>898965447.42674196</v>
      </c>
      <c r="BK40" s="1850">
        <v>855189442.94331348</v>
      </c>
      <c r="BL40" s="1850">
        <v>704064865.16842318</v>
      </c>
      <c r="BM40" s="1850">
        <v>52875902.888796397</v>
      </c>
      <c r="BN40" s="1850">
        <v>22959575.851785976</v>
      </c>
      <c r="BO40" s="1850">
        <v>309487398.35499352</v>
      </c>
      <c r="BP40" s="1850">
        <v>318741988.07284677</v>
      </c>
      <c r="BQ40" s="1850">
        <v>151124577.77489033</v>
      </c>
      <c r="BR40" s="1850">
        <v>39796825.063306078</v>
      </c>
      <c r="BS40" s="1850">
        <v>25057808.692075886</v>
      </c>
      <c r="BT40" s="1850">
        <v>4261012.7306639915</v>
      </c>
      <c r="BU40" s="1850">
        <v>3342540.4316010927</v>
      </c>
      <c r="BV40" s="1850">
        <v>3721321.1294952612</v>
      </c>
      <c r="BW40" s="1850">
        <v>2099120.3245879239</v>
      </c>
      <c r="BX40" s="1850">
        <v>1315021.7548819021</v>
      </c>
      <c r="BY40" s="1850">
        <v>52854189.56177099</v>
      </c>
      <c r="BZ40" s="1850">
        <v>3070855.5656559975</v>
      </c>
      <c r="CA40" s="1850">
        <v>14223447.162134308</v>
      </c>
      <c r="CB40" s="1850">
        <v>211161.46217723671</v>
      </c>
      <c r="CC40" s="1850">
        <v>40968098.959845871</v>
      </c>
      <c r="CD40" s="1851">
        <v>57999451.64556247</v>
      </c>
    </row>
    <row r="41" spans="1:82" ht="18" customHeight="1">
      <c r="A41" s="813"/>
      <c r="B41" s="813" t="s">
        <v>1007</v>
      </c>
      <c r="C41" s="813"/>
      <c r="D41" s="843"/>
      <c r="E41" s="866">
        <f>AL40</f>
        <v>898965.44742674194</v>
      </c>
      <c r="F41" s="963">
        <f>AM40</f>
        <v>855189.44294331351</v>
      </c>
      <c r="G41" s="963">
        <f>AN40</f>
        <v>704064.86516842316</v>
      </c>
      <c r="H41" s="963">
        <f>AO40</f>
        <v>52875.902888796394</v>
      </c>
      <c r="I41" s="963">
        <f>AP40</f>
        <v>22959.575851785976</v>
      </c>
      <c r="J41" s="963">
        <f>AQ40</f>
        <v>309487.39835499355</v>
      </c>
      <c r="K41" s="963">
        <f>AR40</f>
        <v>318741.98807284678</v>
      </c>
      <c r="L41" s="963">
        <f>AS40</f>
        <v>151124.57777489032</v>
      </c>
      <c r="M41" s="963">
        <f>AT40</f>
        <v>39796.825063306082</v>
      </c>
      <c r="N41" s="963">
        <f>AU40</f>
        <v>25057.808692075887</v>
      </c>
      <c r="O41" s="813"/>
      <c r="P41" s="813" t="s">
        <v>343</v>
      </c>
      <c r="Q41" s="813"/>
      <c r="R41" s="811"/>
      <c r="S41" s="956">
        <f>AV40</f>
        <v>4261.0127306639915</v>
      </c>
      <c r="T41" s="956">
        <f>AW40</f>
        <v>3342.5404316010927</v>
      </c>
      <c r="U41" s="956">
        <f>AX40</f>
        <v>3721.3211294952612</v>
      </c>
      <c r="V41" s="956">
        <f>AY40</f>
        <v>2099.1203245879237</v>
      </c>
      <c r="W41" s="956">
        <f>AZ40</f>
        <v>1315.0217548819021</v>
      </c>
      <c r="X41" s="956">
        <f>BA40</f>
        <v>52854.189561770989</v>
      </c>
      <c r="Y41" s="956">
        <f>BB40</f>
        <v>3070.8555656559975</v>
      </c>
      <c r="Z41" s="956">
        <f>BC40</f>
        <v>14223.447162134309</v>
      </c>
      <c r="AA41" s="956">
        <f>BD40</f>
        <v>211.1614621772367</v>
      </c>
      <c r="AB41" s="956">
        <f>BE40</f>
        <v>40968.098959845869</v>
      </c>
      <c r="AC41" s="963">
        <f>BF40</f>
        <v>57999.451645562469</v>
      </c>
      <c r="AD41" s="963">
        <v>0</v>
      </c>
      <c r="AF41" s="365"/>
      <c r="AG41" s="365"/>
      <c r="AH41" s="365"/>
      <c r="AJ41" s="2587"/>
      <c r="AK41" s="2589" t="s">
        <v>1951</v>
      </c>
      <c r="AL41" s="1849">
        <f t="shared" si="20"/>
        <v>144719.05810463437</v>
      </c>
      <c r="AM41" s="1850">
        <f t="shared" si="0"/>
        <v>135815.19386143336</v>
      </c>
      <c r="AN41" s="1850">
        <f t="shared" si="1"/>
        <v>121513.17008017813</v>
      </c>
      <c r="AO41" s="1850">
        <f t="shared" si="2"/>
        <v>10595.08726865131</v>
      </c>
      <c r="AP41" s="1850">
        <f t="shared" si="3"/>
        <v>2260.9154227332756</v>
      </c>
      <c r="AQ41" s="1850">
        <f t="shared" si="4"/>
        <v>67457.586293035725</v>
      </c>
      <c r="AR41" s="1850">
        <f t="shared" si="5"/>
        <v>41199.581095757763</v>
      </c>
      <c r="AS41" s="1850">
        <f t="shared" si="6"/>
        <v>14302.023781255375</v>
      </c>
      <c r="AT41" s="1850">
        <f t="shared" si="7"/>
        <v>7113.3132659236471</v>
      </c>
      <c r="AU41" s="1860">
        <f t="shared" si="8"/>
        <v>3514.542696211241</v>
      </c>
      <c r="AV41" s="1865">
        <f t="shared" si="9"/>
        <v>1343.8713784505223</v>
      </c>
      <c r="AW41" s="1850">
        <f t="shared" si="10"/>
        <v>939.62419800246698</v>
      </c>
      <c r="AX41" s="1850">
        <f t="shared" si="11"/>
        <v>867.10261523168253</v>
      </c>
      <c r="AY41" s="1850">
        <f t="shared" si="12"/>
        <v>200.11189513551986</v>
      </c>
      <c r="AZ41" s="1850">
        <f t="shared" si="13"/>
        <v>248.06048289221093</v>
      </c>
      <c r="BA41" s="1850">
        <f t="shared" si="14"/>
        <v>1416.7257446412862</v>
      </c>
      <c r="BB41" s="1850">
        <f t="shared" si="15"/>
        <v>31.271862919329791</v>
      </c>
      <c r="BC41" s="1850">
        <f t="shared" si="16"/>
        <v>545.81633792544756</v>
      </c>
      <c r="BD41" s="1850">
        <f t="shared" si="17"/>
        <v>10.956671258229351</v>
      </c>
      <c r="BE41" s="1850">
        <f t="shared" si="18"/>
        <v>5183.9398985874432</v>
      </c>
      <c r="BF41" s="1851">
        <f t="shared" si="19"/>
        <v>9449.6805811263966</v>
      </c>
      <c r="BH41" s="2587"/>
      <c r="BI41" s="2589" t="s">
        <v>1951</v>
      </c>
      <c r="BJ41" s="1849">
        <v>144719058.10463437</v>
      </c>
      <c r="BK41" s="1850">
        <v>135815193.86143336</v>
      </c>
      <c r="BL41" s="1850">
        <v>121513170.08017813</v>
      </c>
      <c r="BM41" s="1850">
        <v>10595087.26865131</v>
      </c>
      <c r="BN41" s="1850">
        <v>2260915.4227332757</v>
      </c>
      <c r="BO41" s="1850">
        <v>67457586.293035731</v>
      </c>
      <c r="BP41" s="1850">
        <v>41199581.09575776</v>
      </c>
      <c r="BQ41" s="1850">
        <v>14302023.781255376</v>
      </c>
      <c r="BR41" s="1850">
        <v>7113313.2659236472</v>
      </c>
      <c r="BS41" s="1850">
        <v>3514542.6962112412</v>
      </c>
      <c r="BT41" s="1850">
        <v>1343871.3784505224</v>
      </c>
      <c r="BU41" s="1850">
        <v>939624.19800246693</v>
      </c>
      <c r="BV41" s="1850">
        <v>867102.61523168255</v>
      </c>
      <c r="BW41" s="1850">
        <v>200111.89513551985</v>
      </c>
      <c r="BX41" s="1850">
        <v>248060.48289221092</v>
      </c>
      <c r="BY41" s="1850">
        <v>1416725.7446412861</v>
      </c>
      <c r="BZ41" s="1850">
        <v>31271.862919329793</v>
      </c>
      <c r="CA41" s="1850">
        <v>545816.3379254475</v>
      </c>
      <c r="CB41" s="1850">
        <v>10956.671258229351</v>
      </c>
      <c r="CC41" s="1850">
        <v>5183939.8985874429</v>
      </c>
      <c r="CD41" s="1851">
        <v>9449680.5811263975</v>
      </c>
    </row>
    <row r="42" spans="1:82" ht="18" customHeight="1">
      <c r="A42" s="813"/>
      <c r="B42" s="813" t="s">
        <v>1008</v>
      </c>
      <c r="C42" s="813"/>
      <c r="D42" s="843"/>
      <c r="E42" s="866">
        <f>AL41</f>
        <v>144719.05810463437</v>
      </c>
      <c r="F42" s="963">
        <f>AM41</f>
        <v>135815.19386143336</v>
      </c>
      <c r="G42" s="963">
        <f>AN41</f>
        <v>121513.17008017813</v>
      </c>
      <c r="H42" s="963">
        <f>AO41</f>
        <v>10595.08726865131</v>
      </c>
      <c r="I42" s="963">
        <f>AP41</f>
        <v>2260.9154227332756</v>
      </c>
      <c r="J42" s="963">
        <f>AQ41</f>
        <v>67457.586293035725</v>
      </c>
      <c r="K42" s="963">
        <f>AR41</f>
        <v>41199.581095757763</v>
      </c>
      <c r="L42" s="963">
        <f>AS41</f>
        <v>14302.023781255375</v>
      </c>
      <c r="M42" s="963">
        <f>AT41</f>
        <v>7113.3132659236471</v>
      </c>
      <c r="N42" s="963">
        <f>AU41</f>
        <v>3514.542696211241</v>
      </c>
      <c r="O42" s="813"/>
      <c r="P42" s="813" t="s">
        <v>1008</v>
      </c>
      <c r="Q42" s="813"/>
      <c r="R42" s="811"/>
      <c r="S42" s="956">
        <f>AV41</f>
        <v>1343.8713784505223</v>
      </c>
      <c r="T42" s="956">
        <f>AW41</f>
        <v>939.62419800246698</v>
      </c>
      <c r="U42" s="956">
        <f>AX41</f>
        <v>867.10261523168253</v>
      </c>
      <c r="V42" s="956">
        <f>AY41</f>
        <v>200.11189513551986</v>
      </c>
      <c r="W42" s="956">
        <f>AZ41</f>
        <v>248.06048289221093</v>
      </c>
      <c r="X42" s="956">
        <f>BA41</f>
        <v>1416.7257446412862</v>
      </c>
      <c r="Y42" s="956">
        <f>BB41</f>
        <v>31.271862919329791</v>
      </c>
      <c r="Z42" s="956">
        <f>BC41</f>
        <v>545.81633792544756</v>
      </c>
      <c r="AA42" s="956">
        <f>BD41</f>
        <v>10.956671258229351</v>
      </c>
      <c r="AB42" s="956">
        <f>BE41</f>
        <v>5183.9398985874432</v>
      </c>
      <c r="AC42" s="963">
        <f>BF41</f>
        <v>9449.6805811263966</v>
      </c>
      <c r="AD42" s="963">
        <v>0</v>
      </c>
      <c r="AF42" s="365"/>
      <c r="AG42" s="365"/>
      <c r="AH42" s="365"/>
      <c r="AJ42" s="2587"/>
      <c r="AK42" s="2589" t="s">
        <v>1952</v>
      </c>
      <c r="AL42" s="1849">
        <f t="shared" si="20"/>
        <v>74513.873650205685</v>
      </c>
      <c r="AM42" s="1850">
        <f t="shared" si="0"/>
        <v>69445.012691956159</v>
      </c>
      <c r="AN42" s="1850">
        <f t="shared" si="1"/>
        <v>60799.196926001125</v>
      </c>
      <c r="AO42" s="1850">
        <f t="shared" si="2"/>
        <v>2710.7934741702743</v>
      </c>
      <c r="AP42" s="1850">
        <f t="shared" si="3"/>
        <v>518.52449556230385</v>
      </c>
      <c r="AQ42" s="1850">
        <f t="shared" si="4"/>
        <v>38005.629177665556</v>
      </c>
      <c r="AR42" s="1850">
        <f t="shared" si="5"/>
        <v>19564.249778603014</v>
      </c>
      <c r="AS42" s="1850">
        <f t="shared" si="6"/>
        <v>8645.8157659550106</v>
      </c>
      <c r="AT42" s="1850">
        <f t="shared" si="7"/>
        <v>4310.5308736977177</v>
      </c>
      <c r="AU42" s="1860">
        <f t="shared" si="8"/>
        <v>1326.3819063712481</v>
      </c>
      <c r="AV42" s="1865">
        <f t="shared" si="9"/>
        <v>650.35518988536012</v>
      </c>
      <c r="AW42" s="1850">
        <f t="shared" si="10"/>
        <v>527.12341359486004</v>
      </c>
      <c r="AX42" s="1850">
        <f t="shared" si="11"/>
        <v>974.44443960493118</v>
      </c>
      <c r="AY42" s="1850">
        <f t="shared" si="12"/>
        <v>258.52621743084762</v>
      </c>
      <c r="AZ42" s="1850">
        <f t="shared" si="13"/>
        <v>573.6997068104705</v>
      </c>
      <c r="BA42" s="1850">
        <f t="shared" si="14"/>
        <v>237.90613268981687</v>
      </c>
      <c r="BB42" s="1850">
        <f t="shared" si="15"/>
        <v>48.934089052077432</v>
      </c>
      <c r="BC42" s="1850">
        <f t="shared" si="16"/>
        <v>236.01835157613951</v>
      </c>
      <c r="BD42" s="1850">
        <f t="shared" si="17"/>
        <v>39.906841665491449</v>
      </c>
      <c r="BE42" s="1850">
        <f t="shared" si="18"/>
        <v>3772.5194772737677</v>
      </c>
      <c r="BF42" s="1851">
        <f t="shared" si="19"/>
        <v>5304.8793098256256</v>
      </c>
      <c r="BH42" s="2587"/>
      <c r="BI42" s="2589" t="s">
        <v>1952</v>
      </c>
      <c r="BJ42" s="1849">
        <v>74513873.650205687</v>
      </c>
      <c r="BK42" s="1850">
        <v>69445012.691956162</v>
      </c>
      <c r="BL42" s="1850">
        <v>60799196.926001124</v>
      </c>
      <c r="BM42" s="1850">
        <v>2710793.4741702741</v>
      </c>
      <c r="BN42" s="1850">
        <v>518524.49556230387</v>
      </c>
      <c r="BO42" s="1850">
        <v>38005629.177665554</v>
      </c>
      <c r="BP42" s="1850">
        <v>19564249.778603014</v>
      </c>
      <c r="BQ42" s="1850">
        <v>8645815.7659550104</v>
      </c>
      <c r="BR42" s="1850">
        <v>4310530.8736977177</v>
      </c>
      <c r="BS42" s="1850">
        <v>1326381.9063712482</v>
      </c>
      <c r="BT42" s="1850">
        <v>650355.18988536007</v>
      </c>
      <c r="BU42" s="1850">
        <v>527123.41359486</v>
      </c>
      <c r="BV42" s="1850">
        <v>974444.43960493116</v>
      </c>
      <c r="BW42" s="1850">
        <v>258526.21743084764</v>
      </c>
      <c r="BX42" s="1850">
        <v>573699.70681047055</v>
      </c>
      <c r="BY42" s="1850">
        <v>237906.13268981688</v>
      </c>
      <c r="BZ42" s="1850">
        <v>48934.089052077434</v>
      </c>
      <c r="CA42" s="1850">
        <v>236018.35157613951</v>
      </c>
      <c r="CB42" s="1850">
        <v>39906.841665491447</v>
      </c>
      <c r="CC42" s="1850">
        <v>3772519.4772737678</v>
      </c>
      <c r="CD42" s="1851">
        <v>5304879.3098256253</v>
      </c>
    </row>
    <row r="43" spans="1:82" ht="18" customHeight="1">
      <c r="A43" s="813"/>
      <c r="B43" s="813" t="s">
        <v>1009</v>
      </c>
      <c r="C43" s="813"/>
      <c r="D43" s="843"/>
      <c r="E43" s="866">
        <f>AL42</f>
        <v>74513.873650205685</v>
      </c>
      <c r="F43" s="963">
        <f>AM42</f>
        <v>69445.012691956159</v>
      </c>
      <c r="G43" s="963">
        <f>AN42</f>
        <v>60799.196926001125</v>
      </c>
      <c r="H43" s="963">
        <f>AO42</f>
        <v>2710.7934741702743</v>
      </c>
      <c r="I43" s="963">
        <f>AP42</f>
        <v>518.52449556230385</v>
      </c>
      <c r="J43" s="963">
        <f>AQ42</f>
        <v>38005.629177665556</v>
      </c>
      <c r="K43" s="963">
        <f>AR42</f>
        <v>19564.249778603014</v>
      </c>
      <c r="L43" s="963">
        <f>AS42</f>
        <v>8645.8157659550106</v>
      </c>
      <c r="M43" s="963">
        <f>AT42</f>
        <v>4310.5308736977177</v>
      </c>
      <c r="N43" s="963">
        <f>AU42</f>
        <v>1326.3819063712481</v>
      </c>
      <c r="O43" s="813"/>
      <c r="P43" s="813" t="s">
        <v>16</v>
      </c>
      <c r="Q43" s="813"/>
      <c r="R43" s="811"/>
      <c r="S43" s="956">
        <f>AV42</f>
        <v>650.35518988536012</v>
      </c>
      <c r="T43" s="956">
        <f>AW42</f>
        <v>527.12341359486004</v>
      </c>
      <c r="U43" s="956">
        <f>AX42</f>
        <v>974.44443960493118</v>
      </c>
      <c r="V43" s="956">
        <f>AY42</f>
        <v>258.52621743084762</v>
      </c>
      <c r="W43" s="956">
        <f>AZ42</f>
        <v>573.6997068104705</v>
      </c>
      <c r="X43" s="956">
        <f>BA42</f>
        <v>237.90613268981687</v>
      </c>
      <c r="Y43" s="956">
        <f>BB42</f>
        <v>48.934089052077432</v>
      </c>
      <c r="Z43" s="956">
        <f>BC42</f>
        <v>236.01835157613951</v>
      </c>
      <c r="AA43" s="956">
        <f>BD42</f>
        <v>39.906841665491449</v>
      </c>
      <c r="AB43" s="956">
        <f>BE42</f>
        <v>3772.5194772737677</v>
      </c>
      <c r="AC43" s="963">
        <f>BF42</f>
        <v>5304.8793098256256</v>
      </c>
      <c r="AD43" s="963">
        <v>0</v>
      </c>
      <c r="AF43" s="365"/>
      <c r="AG43" s="365"/>
      <c r="AH43" s="365"/>
      <c r="AJ43" s="2587"/>
      <c r="AK43" s="2589" t="s">
        <v>1953</v>
      </c>
      <c r="AL43" s="1849">
        <f t="shared" si="20"/>
        <v>140296.62500833889</v>
      </c>
      <c r="AM43" s="1850">
        <f t="shared" si="0"/>
        <v>131468.2643210697</v>
      </c>
      <c r="AN43" s="1850">
        <f t="shared" si="1"/>
        <v>106227.73657274636</v>
      </c>
      <c r="AO43" s="1850">
        <f t="shared" si="2"/>
        <v>6067.8563372383878</v>
      </c>
      <c r="AP43" s="1850">
        <f t="shared" si="3"/>
        <v>9378.2191430261682</v>
      </c>
      <c r="AQ43" s="1850">
        <f t="shared" si="4"/>
        <v>42942.059386606612</v>
      </c>
      <c r="AR43" s="1850">
        <f t="shared" si="5"/>
        <v>47839.601705875066</v>
      </c>
      <c r="AS43" s="1850">
        <f t="shared" si="6"/>
        <v>25240.527748323399</v>
      </c>
      <c r="AT43" s="1850">
        <f t="shared" si="7"/>
        <v>14930.856548375403</v>
      </c>
      <c r="AU43" s="1860">
        <f t="shared" si="8"/>
        <v>8652.630095004939</v>
      </c>
      <c r="AV43" s="1865">
        <f t="shared" si="9"/>
        <v>1815.3703135669832</v>
      </c>
      <c r="AW43" s="1850">
        <f t="shared" si="10"/>
        <v>897.38515998904461</v>
      </c>
      <c r="AX43" s="1850">
        <f t="shared" si="11"/>
        <v>1751.3119395902045</v>
      </c>
      <c r="AY43" s="1850">
        <f t="shared" si="12"/>
        <v>1301.5703277613404</v>
      </c>
      <c r="AZ43" s="1850">
        <f t="shared" si="13"/>
        <v>512.58871246288822</v>
      </c>
      <c r="BA43" s="1850">
        <f t="shared" si="14"/>
        <v>3863.3859848243305</v>
      </c>
      <c r="BB43" s="1850">
        <f t="shared" si="15"/>
        <v>389.99057130786781</v>
      </c>
      <c r="BC43" s="1850">
        <f t="shared" si="16"/>
        <v>621.46582204566289</v>
      </c>
      <c r="BD43" s="1850">
        <f t="shared" si="17"/>
        <v>137.16263614388563</v>
      </c>
      <c r="BE43" s="1850">
        <f t="shared" si="18"/>
        <v>5297.6661856262481</v>
      </c>
      <c r="BF43" s="1851">
        <f t="shared" si="19"/>
        <v>9449.8265093148784</v>
      </c>
      <c r="BH43" s="2587"/>
      <c r="BI43" s="2589" t="s">
        <v>1953</v>
      </c>
      <c r="BJ43" s="1849">
        <v>140296625.0083389</v>
      </c>
      <c r="BK43" s="1850">
        <v>131468264.32106969</v>
      </c>
      <c r="BL43" s="1850">
        <v>106227736.57274637</v>
      </c>
      <c r="BM43" s="1850">
        <v>6067856.3372383881</v>
      </c>
      <c r="BN43" s="1850">
        <v>9378219.1430261675</v>
      </c>
      <c r="BO43" s="1850">
        <v>42942059.386606611</v>
      </c>
      <c r="BP43" s="1850">
        <v>47839601.705875069</v>
      </c>
      <c r="BQ43" s="1850">
        <v>25240527.7483234</v>
      </c>
      <c r="BR43" s="1850">
        <v>14930856.548375404</v>
      </c>
      <c r="BS43" s="1850">
        <v>8652630.0950049385</v>
      </c>
      <c r="BT43" s="1850">
        <v>1815370.3135669832</v>
      </c>
      <c r="BU43" s="1850">
        <v>897385.15998904465</v>
      </c>
      <c r="BV43" s="1850">
        <v>1751311.9395902045</v>
      </c>
      <c r="BW43" s="1850">
        <v>1301570.3277613404</v>
      </c>
      <c r="BX43" s="1850">
        <v>512588.71246288822</v>
      </c>
      <c r="BY43" s="1850">
        <v>3863385.9848243305</v>
      </c>
      <c r="BZ43" s="1850">
        <v>389990.57130786782</v>
      </c>
      <c r="CA43" s="1850">
        <v>621465.82204566291</v>
      </c>
      <c r="CB43" s="1850">
        <v>137162.63614388564</v>
      </c>
      <c r="CC43" s="1850">
        <v>5297666.1856262479</v>
      </c>
      <c r="CD43" s="1851">
        <v>9449826.5093148779</v>
      </c>
    </row>
    <row r="44" spans="1:82" ht="18" customHeight="1">
      <c r="A44" s="813"/>
      <c r="B44" s="1137" t="s">
        <v>431</v>
      </c>
      <c r="C44" s="813"/>
      <c r="D44" s="843"/>
      <c r="E44" s="866">
        <f>AL51</f>
        <v>86841.628192973803</v>
      </c>
      <c r="F44" s="963">
        <f>AM51</f>
        <v>81083.108787356963</v>
      </c>
      <c r="G44" s="963">
        <f>AN51</f>
        <v>66383.358252931532</v>
      </c>
      <c r="H44" s="963">
        <f>AO51</f>
        <v>4200.1979123914298</v>
      </c>
      <c r="I44" s="963">
        <f>AP51</f>
        <v>4914.8453043350646</v>
      </c>
      <c r="J44" s="963">
        <f>AQ51</f>
        <v>27197.910606484107</v>
      </c>
      <c r="K44" s="963">
        <f>AR51</f>
        <v>30070.404429720878</v>
      </c>
      <c r="L44" s="963">
        <f>AS51</f>
        <v>14699.750534425544</v>
      </c>
      <c r="M44" s="963">
        <f>AT51</f>
        <v>8545.4343787594862</v>
      </c>
      <c r="N44" s="963">
        <f>AU51</f>
        <v>4669.9212123289308</v>
      </c>
      <c r="O44" s="813"/>
      <c r="P44" s="1477" t="s">
        <v>17</v>
      </c>
      <c r="Q44" s="813"/>
      <c r="R44" s="811"/>
      <c r="S44" s="956">
        <f>AV51</f>
        <v>951.00962013940477</v>
      </c>
      <c r="T44" s="956">
        <f>AW51</f>
        <v>761.51507212876936</v>
      </c>
      <c r="U44" s="956">
        <f>AX51</f>
        <v>1170.8232482115582</v>
      </c>
      <c r="V44" s="956">
        <f>AY51</f>
        <v>724.51836317165271</v>
      </c>
      <c r="W44" s="956">
        <f>AZ51</f>
        <v>267.64686277917446</v>
      </c>
      <c r="X44" s="956">
        <f>BA51</f>
        <v>1975.4473549988022</v>
      </c>
      <c r="Y44" s="956">
        <f>BB51</f>
        <v>201.55982471220079</v>
      </c>
      <c r="Z44" s="956">
        <f>BC51</f>
        <v>511.01012989760511</v>
      </c>
      <c r="AA44" s="956">
        <f>BD51</f>
        <v>72.468646494827027</v>
      </c>
      <c r="AB44" s="956">
        <f>BE51</f>
        <v>3393.830199562603</v>
      </c>
      <c r="AC44" s="963">
        <f>BF51</f>
        <v>6269.5295355144217</v>
      </c>
      <c r="AD44" s="963">
        <v>0</v>
      </c>
      <c r="AF44" s="365"/>
      <c r="AG44" s="365"/>
      <c r="AH44" s="365"/>
      <c r="AJ44" s="2587"/>
      <c r="AK44" s="2589" t="s">
        <v>1954</v>
      </c>
      <c r="AL44" s="1849">
        <f t="shared" si="20"/>
        <v>33926.754817738598</v>
      </c>
      <c r="AM44" s="1850">
        <f t="shared" si="0"/>
        <v>31207.058204718312</v>
      </c>
      <c r="AN44" s="1850">
        <f t="shared" si="1"/>
        <v>26941.578080531548</v>
      </c>
      <c r="AO44" s="1850">
        <f t="shared" si="2"/>
        <v>2351.4108027350767</v>
      </c>
      <c r="AP44" s="1850">
        <f t="shared" si="3"/>
        <v>496.57057659642658</v>
      </c>
      <c r="AQ44" s="1850">
        <f t="shared" si="4"/>
        <v>11612.844873927903</v>
      </c>
      <c r="AR44" s="1850">
        <f t="shared" si="5"/>
        <v>12480.751827272137</v>
      </c>
      <c r="AS44" s="1850">
        <f t="shared" si="6"/>
        <v>4265.4801241867926</v>
      </c>
      <c r="AT44" s="1850">
        <f t="shared" si="7"/>
        <v>2224.5322052974916</v>
      </c>
      <c r="AU44" s="1860">
        <f t="shared" si="8"/>
        <v>727.45467463289015</v>
      </c>
      <c r="AV44" s="1865">
        <f t="shared" si="9"/>
        <v>95.382655999282875</v>
      </c>
      <c r="AW44" s="1850">
        <f t="shared" si="10"/>
        <v>627.01785160808515</v>
      </c>
      <c r="AX44" s="1850">
        <f t="shared" si="11"/>
        <v>596.19996825603562</v>
      </c>
      <c r="AY44" s="1850">
        <f t="shared" si="12"/>
        <v>153.29708440773351</v>
      </c>
      <c r="AZ44" s="1850">
        <f t="shared" si="13"/>
        <v>25.179970393464426</v>
      </c>
      <c r="BA44" s="1850">
        <f t="shared" si="14"/>
        <v>106.58495692421215</v>
      </c>
      <c r="BB44" s="1850">
        <f t="shared" si="15"/>
        <v>15.03303226751882</v>
      </c>
      <c r="BC44" s="1850">
        <f t="shared" si="16"/>
        <v>401.67051130635531</v>
      </c>
      <c r="BD44" s="1850">
        <f t="shared" si="17"/>
        <v>8.4283420450337871</v>
      </c>
      <c r="BE44" s="1850">
        <f t="shared" si="18"/>
        <v>1509.2310763461771</v>
      </c>
      <c r="BF44" s="1851">
        <f t="shared" si="19"/>
        <v>3121.3671243266399</v>
      </c>
      <c r="BH44" s="2587"/>
      <c r="BI44" s="2589" t="s">
        <v>1954</v>
      </c>
      <c r="BJ44" s="1849">
        <v>33926754.8177386</v>
      </c>
      <c r="BK44" s="1850">
        <v>31207058.204718314</v>
      </c>
      <c r="BL44" s="1850">
        <v>26941578.080531549</v>
      </c>
      <c r="BM44" s="1850">
        <v>2351410.8027350768</v>
      </c>
      <c r="BN44" s="1850">
        <v>496570.5765964266</v>
      </c>
      <c r="BO44" s="1850">
        <v>11612844.873927902</v>
      </c>
      <c r="BP44" s="1850">
        <v>12480751.827272138</v>
      </c>
      <c r="BQ44" s="1850">
        <v>4265480.1241867924</v>
      </c>
      <c r="BR44" s="1850">
        <v>2224532.2052974915</v>
      </c>
      <c r="BS44" s="1850">
        <v>727454.67463289015</v>
      </c>
      <c r="BT44" s="1850">
        <v>95382.65599928287</v>
      </c>
      <c r="BU44" s="1850">
        <v>627017.8516080851</v>
      </c>
      <c r="BV44" s="1850">
        <v>596199.96825603559</v>
      </c>
      <c r="BW44" s="1850">
        <v>153297.08440773352</v>
      </c>
      <c r="BX44" s="1850">
        <v>25179.970393464428</v>
      </c>
      <c r="BY44" s="1850">
        <v>106584.95692421215</v>
      </c>
      <c r="BZ44" s="1850">
        <v>15033.03226751882</v>
      </c>
      <c r="CA44" s="1850">
        <v>401670.5113063553</v>
      </c>
      <c r="CB44" s="1850">
        <v>8428.3420450337871</v>
      </c>
      <c r="CC44" s="1850">
        <v>1509231.0763461771</v>
      </c>
      <c r="CD44" s="1851">
        <v>3121367.1243266398</v>
      </c>
    </row>
    <row r="45" spans="1:82" ht="18" customHeight="1">
      <c r="A45" s="813"/>
      <c r="B45" s="813" t="s">
        <v>1010</v>
      </c>
      <c r="C45" s="813"/>
      <c r="D45" s="843"/>
      <c r="E45" s="866">
        <f>AL43</f>
        <v>140296.62500833889</v>
      </c>
      <c r="F45" s="963">
        <f>AM43</f>
        <v>131468.2643210697</v>
      </c>
      <c r="G45" s="963">
        <f>AN43</f>
        <v>106227.73657274636</v>
      </c>
      <c r="H45" s="963">
        <f>AO43</f>
        <v>6067.8563372383878</v>
      </c>
      <c r="I45" s="963">
        <f>AP43</f>
        <v>9378.2191430261682</v>
      </c>
      <c r="J45" s="963">
        <f>AQ43</f>
        <v>42942.059386606612</v>
      </c>
      <c r="K45" s="963">
        <f>AR43</f>
        <v>47839.601705875066</v>
      </c>
      <c r="L45" s="963">
        <f>AS43</f>
        <v>25240.527748323399</v>
      </c>
      <c r="M45" s="963">
        <f>AT43</f>
        <v>14930.856548375403</v>
      </c>
      <c r="N45" s="963">
        <f>AU43</f>
        <v>8652.630095004939</v>
      </c>
      <c r="O45" s="813"/>
      <c r="P45" s="813" t="s">
        <v>344</v>
      </c>
      <c r="Q45" s="813"/>
      <c r="R45" s="811"/>
      <c r="S45" s="956">
        <f>AV43</f>
        <v>1815.3703135669832</v>
      </c>
      <c r="T45" s="956">
        <f>AW43</f>
        <v>897.38515998904461</v>
      </c>
      <c r="U45" s="956">
        <f>AX43</f>
        <v>1751.3119395902045</v>
      </c>
      <c r="V45" s="956">
        <f>AY43</f>
        <v>1301.5703277613404</v>
      </c>
      <c r="W45" s="956">
        <f>AZ43</f>
        <v>512.58871246288822</v>
      </c>
      <c r="X45" s="956">
        <f>BA43</f>
        <v>3863.3859848243305</v>
      </c>
      <c r="Y45" s="956">
        <f>BB43</f>
        <v>389.99057130786781</v>
      </c>
      <c r="Z45" s="956">
        <f>BC43</f>
        <v>621.46582204566289</v>
      </c>
      <c r="AA45" s="956">
        <f>BD43</f>
        <v>137.16263614388563</v>
      </c>
      <c r="AB45" s="956">
        <f>BE43</f>
        <v>5297.6661856262481</v>
      </c>
      <c r="AC45" s="963">
        <f>BF43</f>
        <v>9449.8265093148784</v>
      </c>
      <c r="AD45" s="963">
        <v>0</v>
      </c>
      <c r="AF45" s="365"/>
      <c r="AG45" s="365"/>
      <c r="AH45" s="365"/>
      <c r="AJ45" s="2587"/>
      <c r="AK45" s="2589" t="s">
        <v>1955</v>
      </c>
      <c r="AL45" s="1849">
        <f t="shared" si="20"/>
        <v>132940.26467090219</v>
      </c>
      <c r="AM45" s="1850">
        <f t="shared" si="0"/>
        <v>127667.09693822752</v>
      </c>
      <c r="AN45" s="1850">
        <f t="shared" si="1"/>
        <v>109782.67517940578</v>
      </c>
      <c r="AO45" s="1850">
        <f t="shared" si="2"/>
        <v>13119.5159345916</v>
      </c>
      <c r="AP45" s="1850">
        <f t="shared" si="3"/>
        <v>1408.9626320554014</v>
      </c>
      <c r="AQ45" s="1850">
        <f t="shared" si="4"/>
        <v>66778.725089580563</v>
      </c>
      <c r="AR45" s="1850">
        <f t="shared" si="5"/>
        <v>28475.471523178228</v>
      </c>
      <c r="AS45" s="1850">
        <f t="shared" si="6"/>
        <v>17884.421758821642</v>
      </c>
      <c r="AT45" s="1850">
        <f t="shared" si="7"/>
        <v>7097.7493540309624</v>
      </c>
      <c r="AU45" s="1860">
        <f t="shared" si="8"/>
        <v>2089.2763586263213</v>
      </c>
      <c r="AV45" s="1865">
        <f t="shared" si="9"/>
        <v>473.05692554061233</v>
      </c>
      <c r="AW45" s="1850">
        <f t="shared" si="10"/>
        <v>812.32019962512584</v>
      </c>
      <c r="AX45" s="1850">
        <f t="shared" si="11"/>
        <v>3343.7877913769139</v>
      </c>
      <c r="AY45" s="1850">
        <f t="shared" si="12"/>
        <v>166.19284084587366</v>
      </c>
      <c r="AZ45" s="1850">
        <f t="shared" si="13"/>
        <v>213.11523801611381</v>
      </c>
      <c r="BA45" s="1850">
        <f t="shared" si="14"/>
        <v>6824.420380316189</v>
      </c>
      <c r="BB45" s="1850">
        <f t="shared" si="15"/>
        <v>42.605427413913631</v>
      </c>
      <c r="BC45" s="1850">
        <f t="shared" si="16"/>
        <v>87.540932402981198</v>
      </c>
      <c r="BD45" s="1850">
        <f t="shared" si="17"/>
        <v>7.1443879510822557</v>
      </c>
      <c r="BE45" s="1850">
        <f t="shared" si="18"/>
        <v>3824.9612767065128</v>
      </c>
      <c r="BF45" s="1851">
        <f t="shared" si="19"/>
        <v>5360.7086650777301</v>
      </c>
      <c r="BH45" s="2587"/>
      <c r="BI45" s="2589" t="s">
        <v>1955</v>
      </c>
      <c r="BJ45" s="1849">
        <v>132940264.67090219</v>
      </c>
      <c r="BK45" s="1850">
        <v>127667096.93822752</v>
      </c>
      <c r="BL45" s="1850">
        <v>109782675.17940578</v>
      </c>
      <c r="BM45" s="1850">
        <v>13119515.934591601</v>
      </c>
      <c r="BN45" s="1850">
        <v>1408962.6320554013</v>
      </c>
      <c r="BO45" s="1850">
        <v>66778725.089580566</v>
      </c>
      <c r="BP45" s="1850">
        <v>28475471.523178227</v>
      </c>
      <c r="BQ45" s="1850">
        <v>17884421.75882164</v>
      </c>
      <c r="BR45" s="1850">
        <v>7097749.3540309621</v>
      </c>
      <c r="BS45" s="1850">
        <v>2089276.3586263212</v>
      </c>
      <c r="BT45" s="1850">
        <v>473056.92554061231</v>
      </c>
      <c r="BU45" s="1850">
        <v>812320.19962512585</v>
      </c>
      <c r="BV45" s="1850">
        <v>3343787.7913769139</v>
      </c>
      <c r="BW45" s="1850">
        <v>166192.84084587367</v>
      </c>
      <c r="BX45" s="1850">
        <v>213115.23801611381</v>
      </c>
      <c r="BY45" s="1850">
        <v>6824420.3803161895</v>
      </c>
      <c r="BZ45" s="1850">
        <v>42605.427413913632</v>
      </c>
      <c r="CA45" s="1850">
        <v>87540.932402981198</v>
      </c>
      <c r="CB45" s="1850">
        <v>7144.3879510822553</v>
      </c>
      <c r="CC45" s="1850">
        <v>3824961.2767065126</v>
      </c>
      <c r="CD45" s="1851">
        <v>5360708.6650777301</v>
      </c>
    </row>
    <row r="46" spans="1:82" ht="18" customHeight="1">
      <c r="A46" s="813"/>
      <c r="B46" s="813" t="s">
        <v>1011</v>
      </c>
      <c r="C46" s="813"/>
      <c r="D46" s="843"/>
      <c r="E46" s="866">
        <f>AL44</f>
        <v>33926.754817738598</v>
      </c>
      <c r="F46" s="963">
        <f>AM44</f>
        <v>31207.058204718312</v>
      </c>
      <c r="G46" s="963">
        <f>AN44</f>
        <v>26941.578080531548</v>
      </c>
      <c r="H46" s="963">
        <f>AO44</f>
        <v>2351.4108027350767</v>
      </c>
      <c r="I46" s="963">
        <f>AP44</f>
        <v>496.57057659642658</v>
      </c>
      <c r="J46" s="963">
        <f>AQ44</f>
        <v>11612.844873927903</v>
      </c>
      <c r="K46" s="963">
        <f>AR44</f>
        <v>12480.751827272137</v>
      </c>
      <c r="L46" s="963">
        <f>AS44</f>
        <v>4265.4801241867926</v>
      </c>
      <c r="M46" s="963">
        <f>AT44</f>
        <v>2224.5322052974916</v>
      </c>
      <c r="N46" s="963">
        <f>AU44</f>
        <v>727.45467463289015</v>
      </c>
      <c r="O46" s="813"/>
      <c r="P46" s="813" t="s">
        <v>1011</v>
      </c>
      <c r="Q46" s="813"/>
      <c r="R46" s="811"/>
      <c r="S46" s="956">
        <f>AV44</f>
        <v>95.382655999282875</v>
      </c>
      <c r="T46" s="956">
        <f>AW44</f>
        <v>627.01785160808515</v>
      </c>
      <c r="U46" s="956">
        <f>AX44</f>
        <v>596.19996825603562</v>
      </c>
      <c r="V46" s="956">
        <f>AY44</f>
        <v>153.29708440773351</v>
      </c>
      <c r="W46" s="956">
        <f>AZ44</f>
        <v>25.179970393464426</v>
      </c>
      <c r="X46" s="956">
        <f>BA44</f>
        <v>106.58495692421215</v>
      </c>
      <c r="Y46" s="956">
        <f>BB44</f>
        <v>15.03303226751882</v>
      </c>
      <c r="Z46" s="956">
        <f>BC44</f>
        <v>401.67051130635531</v>
      </c>
      <c r="AA46" s="956">
        <f>BD44</f>
        <v>8.4283420450337871</v>
      </c>
      <c r="AB46" s="956">
        <f>BE44</f>
        <v>1509.2310763461771</v>
      </c>
      <c r="AC46" s="963">
        <f>BF44</f>
        <v>3121.3671243266399</v>
      </c>
      <c r="AD46" s="963">
        <v>0</v>
      </c>
      <c r="AF46" s="365"/>
      <c r="AG46" s="365"/>
      <c r="AH46" s="365"/>
      <c r="AJ46" s="2587"/>
      <c r="AK46" s="2589" t="s">
        <v>1956</v>
      </c>
      <c r="AL46" s="1849">
        <f t="shared" si="20"/>
        <v>256562.97340736509</v>
      </c>
      <c r="AM46" s="1850">
        <f t="shared" si="0"/>
        <v>239780.12934436285</v>
      </c>
      <c r="AN46" s="1850">
        <f t="shared" si="1"/>
        <v>188896.99585060147</v>
      </c>
      <c r="AO46" s="1850">
        <f t="shared" si="2"/>
        <v>8461.1677696416191</v>
      </c>
      <c r="AP46" s="1850">
        <f t="shared" si="3"/>
        <v>4744.2858319357083</v>
      </c>
      <c r="AQ46" s="1850">
        <f t="shared" si="4"/>
        <v>115798.33521352944</v>
      </c>
      <c r="AR46" s="1850">
        <f t="shared" si="5"/>
        <v>59893.207035494655</v>
      </c>
      <c r="AS46" s="1850">
        <f t="shared" si="6"/>
        <v>50883.133493761721</v>
      </c>
      <c r="AT46" s="1850">
        <f t="shared" si="7"/>
        <v>15597.40951856943</v>
      </c>
      <c r="AU46" s="1860">
        <f t="shared" si="8"/>
        <v>4243.2443092865224</v>
      </c>
      <c r="AV46" s="1865">
        <f t="shared" si="9"/>
        <v>1651.349970024304</v>
      </c>
      <c r="AW46" s="1850">
        <f t="shared" si="10"/>
        <v>876.35421955913807</v>
      </c>
      <c r="AX46" s="1850">
        <f t="shared" si="11"/>
        <v>3683.0768058545618</v>
      </c>
      <c r="AY46" s="1850">
        <f t="shared" si="12"/>
        <v>4861.9822779292599</v>
      </c>
      <c r="AZ46" s="1850">
        <f t="shared" si="13"/>
        <v>281.4019359156307</v>
      </c>
      <c r="BA46" s="1850">
        <f t="shared" si="14"/>
        <v>26005.921127405807</v>
      </c>
      <c r="BB46" s="1850">
        <f t="shared" si="15"/>
        <v>566.62995442951728</v>
      </c>
      <c r="BC46" s="1850">
        <f t="shared" si="16"/>
        <v>724.91552960603497</v>
      </c>
      <c r="BD46" s="1850">
        <f t="shared" si="17"/>
        <v>76.320885516331629</v>
      </c>
      <c r="BE46" s="1850">
        <f t="shared" si="18"/>
        <v>7911.9364782345847</v>
      </c>
      <c r="BF46" s="1851">
        <f t="shared" si="19"/>
        <v>17507.75959260797</v>
      </c>
      <c r="BH46" s="2587"/>
      <c r="BI46" s="2589" t="s">
        <v>1956</v>
      </c>
      <c r="BJ46" s="1849">
        <v>256562973.40736508</v>
      </c>
      <c r="BK46" s="1850">
        <v>239780129.34436285</v>
      </c>
      <c r="BL46" s="1850">
        <v>188896995.85060146</v>
      </c>
      <c r="BM46" s="1850">
        <v>8461167.7696416192</v>
      </c>
      <c r="BN46" s="1850">
        <v>4744285.8319357084</v>
      </c>
      <c r="BO46" s="1850">
        <v>115798335.21352944</v>
      </c>
      <c r="BP46" s="1850">
        <v>59893207.035494655</v>
      </c>
      <c r="BQ46" s="1850">
        <v>50883133.493761718</v>
      </c>
      <c r="BR46" s="1850">
        <v>15597409.51856943</v>
      </c>
      <c r="BS46" s="1850">
        <v>4243244.3092865227</v>
      </c>
      <c r="BT46" s="1850">
        <v>1651349.970024304</v>
      </c>
      <c r="BU46" s="1850">
        <v>876354.21955913806</v>
      </c>
      <c r="BV46" s="1850">
        <v>3683076.8058545617</v>
      </c>
      <c r="BW46" s="1850">
        <v>4861982.2779292595</v>
      </c>
      <c r="BX46" s="1850">
        <v>281401.93591563072</v>
      </c>
      <c r="BY46" s="1850">
        <v>26005921.127405807</v>
      </c>
      <c r="BZ46" s="1850">
        <v>566629.95442951727</v>
      </c>
      <c r="CA46" s="1850">
        <v>724915.52960603498</v>
      </c>
      <c r="CB46" s="1850">
        <v>76320.885516331633</v>
      </c>
      <c r="CC46" s="1850">
        <v>7911936.4782345844</v>
      </c>
      <c r="CD46" s="1851">
        <v>17507759.592607971</v>
      </c>
    </row>
    <row r="47" spans="1:82" ht="18" customHeight="1">
      <c r="A47" s="813"/>
      <c r="B47" s="1137" t="s">
        <v>432</v>
      </c>
      <c r="C47" s="813"/>
      <c r="D47" s="843"/>
      <c r="E47" s="866">
        <f>AL52</f>
        <v>154935.0747063517</v>
      </c>
      <c r="F47" s="963">
        <f>AM52</f>
        <v>146125.32700817674</v>
      </c>
      <c r="G47" s="963">
        <f>AN52</f>
        <v>118538.30168267446</v>
      </c>
      <c r="H47" s="963">
        <f>AO52</f>
        <v>7659.0575679468238</v>
      </c>
      <c r="I47" s="963">
        <f>AP52</f>
        <v>2274.5111556607922</v>
      </c>
      <c r="J47" s="963">
        <f>AQ52</f>
        <v>71629.931581255762</v>
      </c>
      <c r="K47" s="963">
        <f>AR52</f>
        <v>36974.801377811251</v>
      </c>
      <c r="L47" s="963">
        <f>AS52</f>
        <v>27587.025325501974</v>
      </c>
      <c r="M47" s="963">
        <f>AT52</f>
        <v>9048.5809868290671</v>
      </c>
      <c r="N47" s="963">
        <f>AU52</f>
        <v>2494.9136548077822</v>
      </c>
      <c r="O47" s="813"/>
      <c r="P47" s="1477" t="s">
        <v>18</v>
      </c>
      <c r="Q47" s="813"/>
      <c r="R47" s="811"/>
      <c r="S47" s="956">
        <f>AV52</f>
        <v>883.29469485802156</v>
      </c>
      <c r="T47" s="956">
        <f>AW52</f>
        <v>765.74477722311156</v>
      </c>
      <c r="U47" s="956">
        <f>AX52</f>
        <v>2712.5728519030222</v>
      </c>
      <c r="V47" s="956">
        <f>AY52</f>
        <v>1982.0853710172978</v>
      </c>
      <c r="W47" s="956">
        <f>AZ52</f>
        <v>209.96963701982818</v>
      </c>
      <c r="X47" s="956">
        <f>BA52</f>
        <v>12238.368651807805</v>
      </c>
      <c r="Y47" s="956">
        <f>BB52</f>
        <v>228.98826403118372</v>
      </c>
      <c r="Z47" s="956">
        <f>BC52</f>
        <v>562.76607565134498</v>
      </c>
      <c r="AA47" s="956">
        <f>BD52</f>
        <v>31.272054758537688</v>
      </c>
      <c r="AB47" s="956">
        <f>BE52</f>
        <v>5477.0492924240698</v>
      </c>
      <c r="AC47" s="963">
        <f>BF52</f>
        <v>9372.5137738263238</v>
      </c>
      <c r="AD47" s="963">
        <v>0</v>
      </c>
      <c r="AF47" s="365"/>
      <c r="AG47" s="365"/>
      <c r="AH47" s="365"/>
      <c r="AJ47" s="2587"/>
      <c r="AK47" s="2589" t="s">
        <v>1957</v>
      </c>
      <c r="AL47" s="1849">
        <f t="shared" si="20"/>
        <v>56593.676008713257</v>
      </c>
      <c r="AM47" s="1850">
        <f t="shared" si="0"/>
        <v>53937.103654883329</v>
      </c>
      <c r="AN47" s="1850">
        <f t="shared" si="1"/>
        <v>44872.693651114198</v>
      </c>
      <c r="AO47" s="1850">
        <f t="shared" si="2"/>
        <v>2023.2268977012438</v>
      </c>
      <c r="AP47" s="1850">
        <f t="shared" si="3"/>
        <v>170.13372704258322</v>
      </c>
      <c r="AQ47" s="1850">
        <f t="shared" si="4"/>
        <v>24829.035142444278</v>
      </c>
      <c r="AR47" s="1850">
        <f t="shared" si="5"/>
        <v>17850.29788392608</v>
      </c>
      <c r="AS47" s="1850">
        <f t="shared" si="6"/>
        <v>9064.4100037691751</v>
      </c>
      <c r="AT47" s="1850">
        <f t="shared" si="7"/>
        <v>3171.7047481618579</v>
      </c>
      <c r="AU47" s="1860">
        <f t="shared" si="8"/>
        <v>826.63029921778411</v>
      </c>
      <c r="AV47" s="1865">
        <f t="shared" si="9"/>
        <v>350.54954691064131</v>
      </c>
      <c r="AW47" s="1850">
        <f t="shared" si="10"/>
        <v>597.89031287310343</v>
      </c>
      <c r="AX47" s="1850">
        <f t="shared" si="11"/>
        <v>1047.8272711759698</v>
      </c>
      <c r="AY47" s="1850">
        <f t="shared" si="12"/>
        <v>224.00800798129191</v>
      </c>
      <c r="AZ47" s="1850">
        <f t="shared" si="13"/>
        <v>124.79931000306364</v>
      </c>
      <c r="BA47" s="1850">
        <f t="shared" si="14"/>
        <v>1015.7526840361407</v>
      </c>
      <c r="BB47" s="1850">
        <f t="shared" si="15"/>
        <v>0</v>
      </c>
      <c r="BC47" s="1850">
        <f t="shared" si="16"/>
        <v>785.49654706345268</v>
      </c>
      <c r="BD47" s="1850">
        <f t="shared" si="17"/>
        <v>8.1776354106440033E-2</v>
      </c>
      <c r="BE47" s="1850">
        <f t="shared" si="18"/>
        <v>4091.3742481536201</v>
      </c>
      <c r="BF47" s="1851">
        <f t="shared" si="19"/>
        <v>3442.068900893365</v>
      </c>
      <c r="BH47" s="2587"/>
      <c r="BI47" s="2589" t="s">
        <v>1957</v>
      </c>
      <c r="BJ47" s="1849">
        <v>56593676.00871326</v>
      </c>
      <c r="BK47" s="1850">
        <v>53937103.654883333</v>
      </c>
      <c r="BL47" s="1850">
        <v>44872693.651114196</v>
      </c>
      <c r="BM47" s="1850">
        <v>2023226.8977012439</v>
      </c>
      <c r="BN47" s="1850">
        <v>170133.72704258322</v>
      </c>
      <c r="BO47" s="1850">
        <v>24829035.142444279</v>
      </c>
      <c r="BP47" s="1850">
        <v>17850297.883926079</v>
      </c>
      <c r="BQ47" s="1850">
        <v>9064410.0037691742</v>
      </c>
      <c r="BR47" s="1850">
        <v>3171704.7481618579</v>
      </c>
      <c r="BS47" s="1850">
        <v>826630.29921778408</v>
      </c>
      <c r="BT47" s="1850">
        <v>350549.54691064131</v>
      </c>
      <c r="BU47" s="1850">
        <v>597890.31287310342</v>
      </c>
      <c r="BV47" s="1850">
        <v>1047827.2711759697</v>
      </c>
      <c r="BW47" s="1850">
        <v>224008.00798129191</v>
      </c>
      <c r="BX47" s="1850">
        <v>124799.31000306364</v>
      </c>
      <c r="BY47" s="1850">
        <v>1015752.6840361408</v>
      </c>
      <c r="BZ47" s="1850">
        <v>0</v>
      </c>
      <c r="CA47" s="1850">
        <v>785496.54706345266</v>
      </c>
      <c r="CB47" s="1850">
        <v>81.776354106440039</v>
      </c>
      <c r="CC47" s="1850">
        <v>4091374.2481536199</v>
      </c>
      <c r="CD47" s="1851">
        <v>3442068.900893365</v>
      </c>
    </row>
    <row r="48" spans="1:82" ht="18" customHeight="1">
      <c r="A48" s="813"/>
      <c r="B48" s="813" t="s">
        <v>1012</v>
      </c>
      <c r="C48" s="6"/>
      <c r="D48" s="2"/>
      <c r="E48" s="866">
        <f>AL45</f>
        <v>132940.26467090219</v>
      </c>
      <c r="F48" s="963">
        <f>AM45</f>
        <v>127667.09693822752</v>
      </c>
      <c r="G48" s="963">
        <f>AN45</f>
        <v>109782.67517940578</v>
      </c>
      <c r="H48" s="963">
        <f>AO45</f>
        <v>13119.5159345916</v>
      </c>
      <c r="I48" s="963">
        <f>AP45</f>
        <v>1408.9626320554014</v>
      </c>
      <c r="J48" s="963">
        <f>AQ45</f>
        <v>66778.725089580563</v>
      </c>
      <c r="K48" s="963">
        <f>AR45</f>
        <v>28475.471523178228</v>
      </c>
      <c r="L48" s="963">
        <f>AS45</f>
        <v>17884.421758821642</v>
      </c>
      <c r="M48" s="963">
        <f>AT45</f>
        <v>7097.7493540309624</v>
      </c>
      <c r="N48" s="963">
        <f>AU45</f>
        <v>2089.2763586263213</v>
      </c>
      <c r="O48" s="813"/>
      <c r="P48" s="813" t="s">
        <v>345</v>
      </c>
      <c r="Q48" s="6"/>
      <c r="R48" s="107"/>
      <c r="S48" s="956">
        <f>AV45</f>
        <v>473.05692554061233</v>
      </c>
      <c r="T48" s="956">
        <f>AW45</f>
        <v>812.32019962512584</v>
      </c>
      <c r="U48" s="956">
        <f>AX45</f>
        <v>3343.7877913769139</v>
      </c>
      <c r="V48" s="956">
        <f>AY45</f>
        <v>166.19284084587366</v>
      </c>
      <c r="W48" s="956">
        <f>AZ45</f>
        <v>213.11523801611381</v>
      </c>
      <c r="X48" s="956">
        <f>BA45</f>
        <v>6824.420380316189</v>
      </c>
      <c r="Y48" s="956">
        <f>BB45</f>
        <v>42.605427413913631</v>
      </c>
      <c r="Z48" s="956">
        <f>BC45</f>
        <v>87.540932402981198</v>
      </c>
      <c r="AA48" s="956">
        <f>BD45</f>
        <v>7.1443879510822557</v>
      </c>
      <c r="AB48" s="956">
        <f>BE45</f>
        <v>3824.9612767065128</v>
      </c>
      <c r="AC48" s="963">
        <f>BF45</f>
        <v>5360.7086650777301</v>
      </c>
      <c r="AD48" s="963">
        <v>0</v>
      </c>
      <c r="AF48" s="365"/>
      <c r="AG48" s="365"/>
      <c r="AH48" s="365"/>
      <c r="AJ48" s="2587"/>
      <c r="AK48" s="2589" t="s">
        <v>1958</v>
      </c>
      <c r="AL48" s="1849">
        <f t="shared" si="20"/>
        <v>31494.131505431658</v>
      </c>
      <c r="AM48" s="1850">
        <f t="shared" si="0"/>
        <v>29100.919680398998</v>
      </c>
      <c r="AN48" s="1850">
        <f t="shared" si="1"/>
        <v>24482.653916261494</v>
      </c>
      <c r="AO48" s="1850">
        <f t="shared" si="2"/>
        <v>1126.5227664306053</v>
      </c>
      <c r="AP48" s="1850">
        <f t="shared" si="3"/>
        <v>1348.9561776645623</v>
      </c>
      <c r="AQ48" s="1850">
        <f t="shared" si="4"/>
        <v>11261.919017240392</v>
      </c>
      <c r="AR48" s="1850">
        <f t="shared" si="5"/>
        <v>10745.255954925944</v>
      </c>
      <c r="AS48" s="1850">
        <f t="shared" si="6"/>
        <v>4618.2657641374999</v>
      </c>
      <c r="AT48" s="1850">
        <f t="shared" si="7"/>
        <v>2907.2256204342634</v>
      </c>
      <c r="AU48" s="1860">
        <f t="shared" si="8"/>
        <v>1053.7105023360193</v>
      </c>
      <c r="AV48" s="1865">
        <f t="shared" si="9"/>
        <v>383.79943385271395</v>
      </c>
      <c r="AW48" s="1850">
        <f t="shared" si="10"/>
        <v>537.76865062168451</v>
      </c>
      <c r="AX48" s="1850">
        <f t="shared" si="11"/>
        <v>674.01398407225838</v>
      </c>
      <c r="AY48" s="1850">
        <f t="shared" si="12"/>
        <v>257.9330495515872</v>
      </c>
      <c r="AZ48" s="1850">
        <f t="shared" si="13"/>
        <v>0</v>
      </c>
      <c r="BA48" s="1850">
        <f t="shared" si="14"/>
        <v>169.56308947625078</v>
      </c>
      <c r="BB48" s="1850">
        <f t="shared" si="15"/>
        <v>0</v>
      </c>
      <c r="BC48" s="1850">
        <f t="shared" si="16"/>
        <v>125.52526946539349</v>
      </c>
      <c r="BD48" s="1850">
        <f t="shared" si="17"/>
        <v>3.9964756694615891</v>
      </c>
      <c r="BE48" s="1850">
        <f t="shared" si="18"/>
        <v>1411.9553090921322</v>
      </c>
      <c r="BF48" s="1851">
        <f t="shared" si="19"/>
        <v>2518.7370944980539</v>
      </c>
      <c r="BH48" s="2587"/>
      <c r="BI48" s="2589" t="s">
        <v>1958</v>
      </c>
      <c r="BJ48" s="1849">
        <v>31494131.50543166</v>
      </c>
      <c r="BK48" s="1850">
        <v>29100919.680398997</v>
      </c>
      <c r="BL48" s="1850">
        <v>24482653.916261494</v>
      </c>
      <c r="BM48" s="1850">
        <v>1126522.7664306052</v>
      </c>
      <c r="BN48" s="1850">
        <v>1348956.1776645624</v>
      </c>
      <c r="BO48" s="1850">
        <v>11261919.017240392</v>
      </c>
      <c r="BP48" s="1850">
        <v>10745255.954925943</v>
      </c>
      <c r="BQ48" s="1850">
        <v>4618265.7641375</v>
      </c>
      <c r="BR48" s="1850">
        <v>2907225.6204342633</v>
      </c>
      <c r="BS48" s="1850">
        <v>1053710.5023360194</v>
      </c>
      <c r="BT48" s="1850">
        <v>383799.43385271396</v>
      </c>
      <c r="BU48" s="1850">
        <v>537768.6506216845</v>
      </c>
      <c r="BV48" s="1850">
        <v>674013.98407225835</v>
      </c>
      <c r="BW48" s="1850">
        <v>257933.0495515872</v>
      </c>
      <c r="BX48" s="1850">
        <v>0</v>
      </c>
      <c r="BY48" s="1850">
        <v>169563.08947625078</v>
      </c>
      <c r="BZ48" s="1850">
        <v>0</v>
      </c>
      <c r="CA48" s="1850">
        <v>125525.26946539349</v>
      </c>
      <c r="CB48" s="1850">
        <v>3996.475669461589</v>
      </c>
      <c r="CC48" s="1850">
        <v>1411955.3090921321</v>
      </c>
      <c r="CD48" s="1851">
        <v>2518737.0944980541</v>
      </c>
    </row>
    <row r="49" spans="1:82" ht="18" customHeight="1">
      <c r="A49" s="813"/>
      <c r="B49" s="813" t="s">
        <v>1013</v>
      </c>
      <c r="C49" s="6"/>
      <c r="D49" s="2"/>
      <c r="E49" s="866">
        <f>AL46</f>
        <v>256562.97340736509</v>
      </c>
      <c r="F49" s="963">
        <f>AM46</f>
        <v>239780.12934436285</v>
      </c>
      <c r="G49" s="963">
        <f>AN46</f>
        <v>188896.99585060147</v>
      </c>
      <c r="H49" s="963">
        <f>AO46</f>
        <v>8461.1677696416191</v>
      </c>
      <c r="I49" s="963">
        <f>AP46</f>
        <v>4744.2858319357083</v>
      </c>
      <c r="J49" s="963">
        <f>AQ46</f>
        <v>115798.33521352944</v>
      </c>
      <c r="K49" s="963">
        <f>AR46</f>
        <v>59893.207035494655</v>
      </c>
      <c r="L49" s="963">
        <f>AS46</f>
        <v>50883.133493761721</v>
      </c>
      <c r="M49" s="963">
        <f>AT46</f>
        <v>15597.40951856943</v>
      </c>
      <c r="N49" s="963">
        <f>AU46</f>
        <v>4243.2443092865224</v>
      </c>
      <c r="O49" s="813"/>
      <c r="P49" s="813" t="s">
        <v>346</v>
      </c>
      <c r="Q49" s="6"/>
      <c r="R49" s="107"/>
      <c r="S49" s="956">
        <f>AV46</f>
        <v>1651.349970024304</v>
      </c>
      <c r="T49" s="956">
        <f>AW46</f>
        <v>876.35421955913807</v>
      </c>
      <c r="U49" s="956">
        <f>AX46</f>
        <v>3683.0768058545618</v>
      </c>
      <c r="V49" s="956">
        <f>AY46</f>
        <v>4861.9822779292599</v>
      </c>
      <c r="W49" s="956">
        <f>AZ46</f>
        <v>281.4019359156307</v>
      </c>
      <c r="X49" s="956">
        <f>BA46</f>
        <v>26005.921127405807</v>
      </c>
      <c r="Y49" s="956">
        <f>BB46</f>
        <v>566.62995442951728</v>
      </c>
      <c r="Z49" s="956">
        <f>BC46</f>
        <v>724.91552960603497</v>
      </c>
      <c r="AA49" s="956">
        <f>BD46</f>
        <v>76.320885516331629</v>
      </c>
      <c r="AB49" s="956">
        <f>BE46</f>
        <v>7911.9364782345847</v>
      </c>
      <c r="AC49" s="963">
        <f>BF46</f>
        <v>17507.75959260797</v>
      </c>
      <c r="AD49" s="963">
        <v>0</v>
      </c>
      <c r="AF49" s="365"/>
      <c r="AG49" s="365"/>
      <c r="AH49" s="365"/>
      <c r="AJ49" s="2587"/>
      <c r="AK49" s="2589" t="s">
        <v>1959</v>
      </c>
      <c r="AL49" s="1849">
        <f t="shared" si="20"/>
        <v>41661.714278871201</v>
      </c>
      <c r="AM49" s="1850">
        <f t="shared" si="0"/>
        <v>37739.948985117066</v>
      </c>
      <c r="AN49" s="1850">
        <f t="shared" si="1"/>
        <v>33350.808973538755</v>
      </c>
      <c r="AO49" s="1850">
        <f t="shared" si="2"/>
        <v>548.90776291903262</v>
      </c>
      <c r="AP49" s="1850">
        <f t="shared" si="3"/>
        <v>2565.5754490014206</v>
      </c>
      <c r="AQ49" s="1850">
        <f t="shared" si="4"/>
        <v>6980.9698879971002</v>
      </c>
      <c r="AR49" s="1850">
        <f t="shared" si="5"/>
        <v>23255.3558736212</v>
      </c>
      <c r="AS49" s="1850">
        <f t="shared" si="6"/>
        <v>4389.1400115783181</v>
      </c>
      <c r="AT49" s="1850">
        <f t="shared" si="7"/>
        <v>2119.9171991423286</v>
      </c>
      <c r="AU49" s="1860">
        <f t="shared" si="8"/>
        <v>354.91930972628694</v>
      </c>
      <c r="AV49" s="1865">
        <f t="shared" si="9"/>
        <v>411.59339582570476</v>
      </c>
      <c r="AW49" s="1850">
        <f t="shared" si="10"/>
        <v>441.67150725858141</v>
      </c>
      <c r="AX49" s="1850">
        <f t="shared" si="11"/>
        <v>673.96479150824621</v>
      </c>
      <c r="AY49" s="1850">
        <f t="shared" si="12"/>
        <v>229.94865311290303</v>
      </c>
      <c r="AZ49" s="1850">
        <f t="shared" si="13"/>
        <v>7.8195417106062042</v>
      </c>
      <c r="BA49" s="1850">
        <f t="shared" si="14"/>
        <v>25.648100980727076</v>
      </c>
      <c r="BB49" s="1850">
        <f t="shared" si="15"/>
        <v>0</v>
      </c>
      <c r="BC49" s="1850">
        <f t="shared" si="16"/>
        <v>0</v>
      </c>
      <c r="BD49" s="1850">
        <f t="shared" si="17"/>
        <v>0</v>
      </c>
      <c r="BE49" s="1850">
        <f t="shared" si="18"/>
        <v>2243.574711455261</v>
      </c>
      <c r="BF49" s="1851">
        <f t="shared" si="19"/>
        <v>3921.7652937541202</v>
      </c>
      <c r="BH49" s="2587"/>
      <c r="BI49" s="2589" t="s">
        <v>1959</v>
      </c>
      <c r="BJ49" s="1849">
        <v>41661714.278871201</v>
      </c>
      <c r="BK49" s="1850">
        <v>37739948.985117063</v>
      </c>
      <c r="BL49" s="1850">
        <v>33350808.973538753</v>
      </c>
      <c r="BM49" s="1850">
        <v>548907.7629190326</v>
      </c>
      <c r="BN49" s="1850">
        <v>2565575.4490014208</v>
      </c>
      <c r="BO49" s="1850">
        <v>6980969.8879971001</v>
      </c>
      <c r="BP49" s="1850">
        <v>23255355.873621199</v>
      </c>
      <c r="BQ49" s="1850">
        <v>4389140.0115783177</v>
      </c>
      <c r="BR49" s="1850">
        <v>2119917.1991423285</v>
      </c>
      <c r="BS49" s="1850">
        <v>354919.30972628691</v>
      </c>
      <c r="BT49" s="1850">
        <v>411593.39582570473</v>
      </c>
      <c r="BU49" s="1850">
        <v>441671.50725858141</v>
      </c>
      <c r="BV49" s="1850">
        <v>673964.79150824621</v>
      </c>
      <c r="BW49" s="1850">
        <v>229948.65311290303</v>
      </c>
      <c r="BX49" s="1850">
        <v>7819.5417106062041</v>
      </c>
      <c r="BY49" s="1850">
        <v>25648.100980727075</v>
      </c>
      <c r="BZ49" s="1850">
        <v>0</v>
      </c>
      <c r="CA49" s="1850">
        <v>0</v>
      </c>
      <c r="CB49" s="1850">
        <v>0</v>
      </c>
      <c r="CC49" s="1850">
        <v>2243574.7114552609</v>
      </c>
      <c r="CD49" s="1851">
        <v>3921765.2937541204</v>
      </c>
    </row>
    <row r="50" spans="1:82" ht="18" customHeight="1">
      <c r="A50" s="813"/>
      <c r="B50" s="813" t="s">
        <v>1014</v>
      </c>
      <c r="C50" s="6"/>
      <c r="D50" s="2"/>
      <c r="E50" s="866">
        <f>AL47</f>
        <v>56593.676008713257</v>
      </c>
      <c r="F50" s="963">
        <f>AM47</f>
        <v>53937.103654883329</v>
      </c>
      <c r="G50" s="963">
        <f>AN47</f>
        <v>44872.693651114198</v>
      </c>
      <c r="H50" s="963">
        <f>AO47</f>
        <v>2023.2268977012438</v>
      </c>
      <c r="I50" s="963">
        <f>AP47</f>
        <v>170.13372704258322</v>
      </c>
      <c r="J50" s="963">
        <f>AQ47</f>
        <v>24829.035142444278</v>
      </c>
      <c r="K50" s="963">
        <f>AR47</f>
        <v>17850.29788392608</v>
      </c>
      <c r="L50" s="963">
        <f>AS47</f>
        <v>9064.4100037691751</v>
      </c>
      <c r="M50" s="963">
        <f>AT47</f>
        <v>3171.7047481618579</v>
      </c>
      <c r="N50" s="963">
        <f>AU47</f>
        <v>826.63029921778411</v>
      </c>
      <c r="O50" s="813"/>
      <c r="P50" s="813" t="s">
        <v>19</v>
      </c>
      <c r="Q50" s="6"/>
      <c r="R50" s="107"/>
      <c r="S50" s="956">
        <f>AV47</f>
        <v>350.54954691064131</v>
      </c>
      <c r="T50" s="956">
        <f>AW47</f>
        <v>597.89031287310343</v>
      </c>
      <c r="U50" s="956">
        <f>AX47</f>
        <v>1047.8272711759698</v>
      </c>
      <c r="V50" s="956">
        <f>AY47</f>
        <v>224.00800798129191</v>
      </c>
      <c r="W50" s="956">
        <f>AZ47</f>
        <v>124.79931000306364</v>
      </c>
      <c r="X50" s="956">
        <f>BA47</f>
        <v>1015.7526840361407</v>
      </c>
      <c r="Y50" s="956">
        <f>BB47</f>
        <v>0</v>
      </c>
      <c r="Z50" s="956">
        <f>BC47</f>
        <v>785.49654706345268</v>
      </c>
      <c r="AA50" s="956">
        <f>BD47</f>
        <v>8.1776354106440033E-2</v>
      </c>
      <c r="AB50" s="956">
        <f>BE47</f>
        <v>4091.3742481536201</v>
      </c>
      <c r="AC50" s="963">
        <f>BF47</f>
        <v>3442.068900893365</v>
      </c>
      <c r="AD50" s="963">
        <v>0</v>
      </c>
      <c r="AF50" s="365"/>
      <c r="AG50" s="365"/>
      <c r="AH50" s="365"/>
      <c r="AJ50" s="2587" t="s">
        <v>1960</v>
      </c>
      <c r="AK50" s="2589" t="s">
        <v>1961</v>
      </c>
      <c r="AL50" s="1849">
        <f t="shared" si="20"/>
        <v>320957.62263825367</v>
      </c>
      <c r="AM50" s="1850">
        <f t="shared" si="0"/>
        <v>304995.13727783028</v>
      </c>
      <c r="AN50" s="1850">
        <f t="shared" si="1"/>
        <v>258051.40789604484</v>
      </c>
      <c r="AO50" s="1850">
        <f t="shared" si="2"/>
        <v>15485.019916672669</v>
      </c>
      <c r="AP50" s="1850">
        <f t="shared" si="3"/>
        <v>7317.5033357742223</v>
      </c>
      <c r="AQ50" s="1850">
        <f t="shared" si="4"/>
        <v>128963.17571131632</v>
      </c>
      <c r="AR50" s="1850">
        <f t="shared" si="5"/>
        <v>106285.70893228165</v>
      </c>
      <c r="AS50" s="1850">
        <f t="shared" si="6"/>
        <v>46943.729381784964</v>
      </c>
      <c r="AT50" s="1850">
        <f t="shared" si="7"/>
        <v>14312.343049725037</v>
      </c>
      <c r="AU50" s="1860">
        <f t="shared" si="8"/>
        <v>7979.340953922625</v>
      </c>
      <c r="AV50" s="1865">
        <f t="shared" si="9"/>
        <v>1781.6144268272387</v>
      </c>
      <c r="AW50" s="1850">
        <f t="shared" si="10"/>
        <v>1337.7130235105412</v>
      </c>
      <c r="AX50" s="1850">
        <f t="shared" si="11"/>
        <v>1820.9080764296079</v>
      </c>
      <c r="AY50" s="1850">
        <f t="shared" si="12"/>
        <v>654.04133971311853</v>
      </c>
      <c r="AZ50" s="1850">
        <f t="shared" si="13"/>
        <v>738.72522932189713</v>
      </c>
      <c r="BA50" s="1850">
        <f t="shared" si="14"/>
        <v>13756.087848703306</v>
      </c>
      <c r="BB50" s="1850">
        <f t="shared" si="15"/>
        <v>667.64254193753789</v>
      </c>
      <c r="BC50" s="1850">
        <f t="shared" si="16"/>
        <v>3411.7980667809393</v>
      </c>
      <c r="BD50" s="1850">
        <f t="shared" si="17"/>
        <v>79.561460585380416</v>
      </c>
      <c r="BE50" s="1850">
        <f t="shared" si="18"/>
        <v>14716.296414052802</v>
      </c>
      <c r="BF50" s="1851">
        <f t="shared" si="19"/>
        <v>19374.2834272049</v>
      </c>
      <c r="BH50" s="2587" t="s">
        <v>1960</v>
      </c>
      <c r="BI50" s="2589" t="s">
        <v>1961</v>
      </c>
      <c r="BJ50" s="1849">
        <v>320957622.63825369</v>
      </c>
      <c r="BK50" s="1850">
        <v>304995137.2778303</v>
      </c>
      <c r="BL50" s="1850">
        <v>258051407.89604485</v>
      </c>
      <c r="BM50" s="1850">
        <v>15485019.916672669</v>
      </c>
      <c r="BN50" s="1850">
        <v>7317503.3357742224</v>
      </c>
      <c r="BO50" s="1850">
        <v>128963175.71131632</v>
      </c>
      <c r="BP50" s="1850">
        <v>106285708.93228164</v>
      </c>
      <c r="BQ50" s="1850">
        <v>46943729.381784961</v>
      </c>
      <c r="BR50" s="1850">
        <v>14312343.049725037</v>
      </c>
      <c r="BS50" s="1850">
        <v>7979340.9539226247</v>
      </c>
      <c r="BT50" s="1850">
        <v>1781614.4268272386</v>
      </c>
      <c r="BU50" s="1850">
        <v>1337713.0235105413</v>
      </c>
      <c r="BV50" s="1850">
        <v>1820908.076429608</v>
      </c>
      <c r="BW50" s="1850">
        <v>654041.3397131185</v>
      </c>
      <c r="BX50" s="1850">
        <v>738725.22932189715</v>
      </c>
      <c r="BY50" s="1850">
        <v>13756087.848703306</v>
      </c>
      <c r="BZ50" s="1850">
        <v>667642.54193753784</v>
      </c>
      <c r="CA50" s="1850">
        <v>3411798.0667809392</v>
      </c>
      <c r="CB50" s="1850">
        <v>79561.46058538041</v>
      </c>
      <c r="CC50" s="1850">
        <v>14716296.414052801</v>
      </c>
      <c r="CD50" s="1851">
        <v>19374283.427204899</v>
      </c>
    </row>
    <row r="51" spans="1:82" ht="18" customHeight="1">
      <c r="A51" s="813"/>
      <c r="B51" s="1137" t="s">
        <v>433</v>
      </c>
      <c r="C51" s="6"/>
      <c r="D51" s="2"/>
      <c r="E51" s="866">
        <f>AL53</f>
        <v>31494.131505431658</v>
      </c>
      <c r="F51" s="963">
        <f>AM53</f>
        <v>29100.919680398998</v>
      </c>
      <c r="G51" s="963">
        <f>AN53</f>
        <v>24482.653916261494</v>
      </c>
      <c r="H51" s="963">
        <f>AO53</f>
        <v>1126.5227664306053</v>
      </c>
      <c r="I51" s="963">
        <f>AP53</f>
        <v>1348.9561776645623</v>
      </c>
      <c r="J51" s="961">
        <f>AQ53</f>
        <v>11261.919017240392</v>
      </c>
      <c r="K51" s="963">
        <f>AR53</f>
        <v>10745.255954925944</v>
      </c>
      <c r="L51" s="963">
        <f>AS53</f>
        <v>4618.2657641374999</v>
      </c>
      <c r="M51" s="963">
        <f>AT53</f>
        <v>2907.2256204342634</v>
      </c>
      <c r="N51" s="963">
        <f>AU53</f>
        <v>1053.7105023360193</v>
      </c>
      <c r="O51" s="813"/>
      <c r="P51" s="1477" t="s">
        <v>20</v>
      </c>
      <c r="Q51" s="6"/>
      <c r="R51" s="107"/>
      <c r="S51" s="956">
        <f>AV53</f>
        <v>383.79943385271395</v>
      </c>
      <c r="T51" s="956">
        <f>AW53</f>
        <v>537.76865062168451</v>
      </c>
      <c r="U51" s="956">
        <f>AX53</f>
        <v>674.01398407225838</v>
      </c>
      <c r="V51" s="956">
        <f>AY53</f>
        <v>257.9330495515872</v>
      </c>
      <c r="W51" s="956">
        <f>AZ53</f>
        <v>0</v>
      </c>
      <c r="X51" s="956">
        <f>BA53</f>
        <v>169.56308947625078</v>
      </c>
      <c r="Y51" s="956">
        <f>BB53</f>
        <v>0</v>
      </c>
      <c r="Z51" s="956">
        <f>BC53</f>
        <v>125.52526946539349</v>
      </c>
      <c r="AA51" s="956">
        <f>BD53</f>
        <v>3.9964756694615891</v>
      </c>
      <c r="AB51" s="956">
        <f>BE53</f>
        <v>1411.9553090921322</v>
      </c>
      <c r="AC51" s="963">
        <f>BF53</f>
        <v>2518.7370944980539</v>
      </c>
      <c r="AD51" s="963">
        <v>0</v>
      </c>
      <c r="AF51" s="365"/>
      <c r="AG51" s="365"/>
      <c r="AH51" s="365"/>
      <c r="AJ51" s="2587"/>
      <c r="AK51" s="2589" t="s">
        <v>1962</v>
      </c>
      <c r="AL51" s="1849">
        <f t="shared" si="20"/>
        <v>86841.628192973803</v>
      </c>
      <c r="AM51" s="1850">
        <f t="shared" si="0"/>
        <v>81083.108787356963</v>
      </c>
      <c r="AN51" s="1850">
        <f t="shared" si="1"/>
        <v>66383.358252931532</v>
      </c>
      <c r="AO51" s="1850">
        <f t="shared" si="2"/>
        <v>4200.1979123914298</v>
      </c>
      <c r="AP51" s="1850">
        <f t="shared" si="3"/>
        <v>4914.8453043350646</v>
      </c>
      <c r="AQ51" s="1850">
        <f t="shared" si="4"/>
        <v>27197.910606484107</v>
      </c>
      <c r="AR51" s="1850">
        <f t="shared" si="5"/>
        <v>30070.404429720878</v>
      </c>
      <c r="AS51" s="1850">
        <f t="shared" si="6"/>
        <v>14699.750534425544</v>
      </c>
      <c r="AT51" s="1850">
        <f t="shared" si="7"/>
        <v>8545.4343787594862</v>
      </c>
      <c r="AU51" s="1860">
        <f t="shared" si="8"/>
        <v>4669.9212123289308</v>
      </c>
      <c r="AV51" s="1865">
        <f t="shared" si="9"/>
        <v>951.00962013940477</v>
      </c>
      <c r="AW51" s="1850">
        <f t="shared" si="10"/>
        <v>761.51507212876936</v>
      </c>
      <c r="AX51" s="1850">
        <f t="shared" si="11"/>
        <v>1170.8232482115582</v>
      </c>
      <c r="AY51" s="1850">
        <f t="shared" si="12"/>
        <v>724.51836317165271</v>
      </c>
      <c r="AZ51" s="1850">
        <f t="shared" si="13"/>
        <v>267.64686277917446</v>
      </c>
      <c r="BA51" s="1850">
        <f t="shared" si="14"/>
        <v>1975.4473549988022</v>
      </c>
      <c r="BB51" s="1850">
        <f t="shared" si="15"/>
        <v>201.55982471220079</v>
      </c>
      <c r="BC51" s="1850">
        <f t="shared" si="16"/>
        <v>511.01012989760511</v>
      </c>
      <c r="BD51" s="1850">
        <f t="shared" si="17"/>
        <v>72.468646494827027</v>
      </c>
      <c r="BE51" s="1850">
        <f t="shared" si="18"/>
        <v>3393.830199562603</v>
      </c>
      <c r="BF51" s="1851">
        <f t="shared" si="19"/>
        <v>6269.5295355144217</v>
      </c>
      <c r="BH51" s="2587"/>
      <c r="BI51" s="2589" t="s">
        <v>1962</v>
      </c>
      <c r="BJ51" s="1849">
        <v>86841628.192973807</v>
      </c>
      <c r="BK51" s="1850">
        <v>81083108.787356958</v>
      </c>
      <c r="BL51" s="1850">
        <v>66383358.252931528</v>
      </c>
      <c r="BM51" s="1850">
        <v>4200197.9123914298</v>
      </c>
      <c r="BN51" s="1850">
        <v>4914845.3043350643</v>
      </c>
      <c r="BO51" s="1850">
        <v>27197910.606484108</v>
      </c>
      <c r="BP51" s="1850">
        <v>30070404.429720879</v>
      </c>
      <c r="BQ51" s="1850">
        <v>14699750.534425544</v>
      </c>
      <c r="BR51" s="1850">
        <v>8545434.3787594866</v>
      </c>
      <c r="BS51" s="1850">
        <v>4669921.2123289304</v>
      </c>
      <c r="BT51" s="1850">
        <v>951009.62013940478</v>
      </c>
      <c r="BU51" s="1850">
        <v>761515.07212876936</v>
      </c>
      <c r="BV51" s="1850">
        <v>1170823.2482115582</v>
      </c>
      <c r="BW51" s="1850">
        <v>724518.36317165266</v>
      </c>
      <c r="BX51" s="1850">
        <v>267646.86277917447</v>
      </c>
      <c r="BY51" s="1850">
        <v>1975447.3549988023</v>
      </c>
      <c r="BZ51" s="1850">
        <v>201559.82471220079</v>
      </c>
      <c r="CA51" s="1850">
        <v>511010.1298976051</v>
      </c>
      <c r="CB51" s="1850">
        <v>72468.64649482703</v>
      </c>
      <c r="CC51" s="1850">
        <v>3393830.1995626031</v>
      </c>
      <c r="CD51" s="1851">
        <v>6269529.5355144218</v>
      </c>
    </row>
    <row r="52" spans="1:82" ht="18" customHeight="1">
      <c r="A52" s="2639" t="s">
        <v>434</v>
      </c>
      <c r="B52" s="2639"/>
      <c r="C52" s="6"/>
      <c r="D52" s="2"/>
      <c r="E52" s="866">
        <f>AL54</f>
        <v>41661.714278871201</v>
      </c>
      <c r="F52" s="963">
        <f>AM54</f>
        <v>37739.948985117066</v>
      </c>
      <c r="G52" s="963">
        <f>AN54</f>
        <v>33350.808973538755</v>
      </c>
      <c r="H52" s="963">
        <f>AO54</f>
        <v>548.90776291903262</v>
      </c>
      <c r="I52" s="963">
        <f>AP54</f>
        <v>2565.5754490014206</v>
      </c>
      <c r="J52" s="963">
        <f>AQ54</f>
        <v>6980.9698879971002</v>
      </c>
      <c r="K52" s="963">
        <f>AR54</f>
        <v>23255.3558736212</v>
      </c>
      <c r="L52" s="963">
        <f>AS54</f>
        <v>4389.1400115783181</v>
      </c>
      <c r="M52" s="963">
        <f>AT54</f>
        <v>2119.9171991423286</v>
      </c>
      <c r="N52" s="963">
        <f>AU54</f>
        <v>354.91930972628694</v>
      </c>
      <c r="O52" s="2639" t="s">
        <v>21</v>
      </c>
      <c r="P52" s="2639"/>
      <c r="Q52" s="6"/>
      <c r="R52" s="107"/>
      <c r="S52" s="956">
        <f>AV54</f>
        <v>411.59339582570476</v>
      </c>
      <c r="T52" s="956">
        <f>AW54</f>
        <v>441.67150725858141</v>
      </c>
      <c r="U52" s="956">
        <f>AX54</f>
        <v>673.96479150824621</v>
      </c>
      <c r="V52" s="956">
        <f>AY54</f>
        <v>229.94865311290303</v>
      </c>
      <c r="W52" s="957">
        <f>AZ54</f>
        <v>7.8195417106062042</v>
      </c>
      <c r="X52" s="957">
        <f>BA54</f>
        <v>25.648100980727076</v>
      </c>
      <c r="Y52" s="956">
        <f>BB54</f>
        <v>0</v>
      </c>
      <c r="Z52" s="956">
        <f>BC54</f>
        <v>0</v>
      </c>
      <c r="AA52" s="957">
        <f>BD54</f>
        <v>0</v>
      </c>
      <c r="AB52" s="956">
        <f>BE54</f>
        <v>2243.574711455261</v>
      </c>
      <c r="AC52" s="963">
        <f>BF54</f>
        <v>3921.7652937541202</v>
      </c>
      <c r="AD52" s="963">
        <v>0</v>
      </c>
      <c r="AF52" s="365"/>
      <c r="AG52" s="365"/>
      <c r="AJ52" s="2587"/>
      <c r="AK52" s="2589" t="s">
        <v>1963</v>
      </c>
      <c r="AL52" s="1849">
        <f t="shared" si="20"/>
        <v>154935.0747063517</v>
      </c>
      <c r="AM52" s="1850">
        <f t="shared" si="0"/>
        <v>146125.32700817674</v>
      </c>
      <c r="AN52" s="1850">
        <f t="shared" si="1"/>
        <v>118538.30168267446</v>
      </c>
      <c r="AO52" s="1850">
        <f t="shared" si="2"/>
        <v>7659.0575679468238</v>
      </c>
      <c r="AP52" s="1850">
        <f t="shared" si="3"/>
        <v>2274.5111556607922</v>
      </c>
      <c r="AQ52" s="1850">
        <f t="shared" si="4"/>
        <v>71629.931581255762</v>
      </c>
      <c r="AR52" s="1850">
        <f t="shared" si="5"/>
        <v>36974.801377811251</v>
      </c>
      <c r="AS52" s="1850">
        <f t="shared" si="6"/>
        <v>27587.025325501974</v>
      </c>
      <c r="AT52" s="1850">
        <f t="shared" si="7"/>
        <v>9048.5809868290671</v>
      </c>
      <c r="AU52" s="1860">
        <f t="shared" si="8"/>
        <v>2494.9136548077822</v>
      </c>
      <c r="AV52" s="1865">
        <f t="shared" si="9"/>
        <v>883.29469485802156</v>
      </c>
      <c r="AW52" s="1850">
        <f t="shared" si="10"/>
        <v>765.74477722311156</v>
      </c>
      <c r="AX52" s="1850">
        <f t="shared" si="11"/>
        <v>2712.5728519030222</v>
      </c>
      <c r="AY52" s="1850">
        <f t="shared" si="12"/>
        <v>1982.0853710172978</v>
      </c>
      <c r="AZ52" s="1850">
        <f t="shared" si="13"/>
        <v>209.96963701982818</v>
      </c>
      <c r="BA52" s="1850">
        <f t="shared" si="14"/>
        <v>12238.368651807805</v>
      </c>
      <c r="BB52" s="1850">
        <f t="shared" si="15"/>
        <v>228.98826403118372</v>
      </c>
      <c r="BC52" s="1850">
        <f t="shared" si="16"/>
        <v>562.76607565134498</v>
      </c>
      <c r="BD52" s="1850">
        <f t="shared" si="17"/>
        <v>31.272054758537688</v>
      </c>
      <c r="BE52" s="1850">
        <f t="shared" si="18"/>
        <v>5477.0492924240698</v>
      </c>
      <c r="BF52" s="1851">
        <f t="shared" si="19"/>
        <v>9372.5137738263238</v>
      </c>
      <c r="BH52" s="2587"/>
      <c r="BI52" s="2589" t="s">
        <v>1963</v>
      </c>
      <c r="BJ52" s="1849">
        <v>154935074.7063517</v>
      </c>
      <c r="BK52" s="1850">
        <v>146125327.00817674</v>
      </c>
      <c r="BL52" s="1850">
        <v>118538301.68267445</v>
      </c>
      <c r="BM52" s="1850">
        <v>7659057.5679468242</v>
      </c>
      <c r="BN52" s="1850">
        <v>2274511.1556607923</v>
      </c>
      <c r="BO52" s="1850">
        <v>71629931.581255764</v>
      </c>
      <c r="BP52" s="1850">
        <v>36974801.377811253</v>
      </c>
      <c r="BQ52" s="1850">
        <v>27587025.325501975</v>
      </c>
      <c r="BR52" s="1850">
        <v>9048580.9868290666</v>
      </c>
      <c r="BS52" s="1850">
        <v>2494913.6548077823</v>
      </c>
      <c r="BT52" s="1850">
        <v>883294.69485802157</v>
      </c>
      <c r="BU52" s="1850">
        <v>765744.7772231116</v>
      </c>
      <c r="BV52" s="1850">
        <v>2712572.8519030223</v>
      </c>
      <c r="BW52" s="1850">
        <v>1982085.3710172977</v>
      </c>
      <c r="BX52" s="1850">
        <v>209969.63701982819</v>
      </c>
      <c r="BY52" s="1850">
        <v>12238368.651807806</v>
      </c>
      <c r="BZ52" s="1850">
        <v>228988.26403118373</v>
      </c>
      <c r="CA52" s="1850">
        <v>562766.07565134496</v>
      </c>
      <c r="CB52" s="1850">
        <v>31272.054758537688</v>
      </c>
      <c r="CC52" s="1850">
        <v>5477049.2924240697</v>
      </c>
      <c r="CD52" s="1851">
        <v>9372513.7738263234</v>
      </c>
    </row>
    <row r="53" spans="1:82" ht="18" customHeight="1">
      <c r="A53" s="2641" t="s">
        <v>118</v>
      </c>
      <c r="B53" s="2641"/>
      <c r="C53" s="2641"/>
      <c r="D53" s="2"/>
      <c r="E53" s="866"/>
      <c r="F53" s="963"/>
      <c r="G53" s="963"/>
      <c r="H53" s="963"/>
      <c r="I53" s="963"/>
      <c r="J53" s="963"/>
      <c r="K53" s="963"/>
      <c r="L53" s="963"/>
      <c r="M53" s="963"/>
      <c r="N53" s="963"/>
      <c r="O53" s="2641" t="s">
        <v>118</v>
      </c>
      <c r="P53" s="2641"/>
      <c r="Q53" s="2641"/>
      <c r="R53" s="107"/>
      <c r="S53" s="963"/>
      <c r="T53" s="963"/>
      <c r="U53" s="963"/>
      <c r="V53" s="963"/>
      <c r="W53" s="963"/>
      <c r="X53" s="963"/>
      <c r="Y53" s="963"/>
      <c r="Z53" s="963"/>
      <c r="AA53" s="963"/>
      <c r="AB53" s="963"/>
      <c r="AC53" s="963"/>
      <c r="AD53" s="963"/>
      <c r="AF53" s="365"/>
      <c r="AG53" s="365"/>
      <c r="AJ53" s="2587"/>
      <c r="AK53" s="2589" t="s">
        <v>1964</v>
      </c>
      <c r="AL53" s="1849">
        <f t="shared" si="20"/>
        <v>31494.131505431658</v>
      </c>
      <c r="AM53" s="1850">
        <f t="shared" si="0"/>
        <v>29100.919680398998</v>
      </c>
      <c r="AN53" s="1850">
        <f t="shared" si="1"/>
        <v>24482.653916261494</v>
      </c>
      <c r="AO53" s="1850">
        <f t="shared" si="2"/>
        <v>1126.5227664306053</v>
      </c>
      <c r="AP53" s="1850">
        <f t="shared" si="3"/>
        <v>1348.9561776645623</v>
      </c>
      <c r="AQ53" s="1850">
        <f t="shared" si="4"/>
        <v>11261.919017240392</v>
      </c>
      <c r="AR53" s="1850">
        <f t="shared" si="5"/>
        <v>10745.255954925944</v>
      </c>
      <c r="AS53" s="1850">
        <f t="shared" si="6"/>
        <v>4618.2657641374999</v>
      </c>
      <c r="AT53" s="1850">
        <f t="shared" si="7"/>
        <v>2907.2256204342634</v>
      </c>
      <c r="AU53" s="1860">
        <f t="shared" si="8"/>
        <v>1053.7105023360193</v>
      </c>
      <c r="AV53" s="1865">
        <f t="shared" si="9"/>
        <v>383.79943385271395</v>
      </c>
      <c r="AW53" s="1850">
        <f t="shared" si="10"/>
        <v>537.76865062168451</v>
      </c>
      <c r="AX53" s="1850">
        <f t="shared" si="11"/>
        <v>674.01398407225838</v>
      </c>
      <c r="AY53" s="1850">
        <f t="shared" si="12"/>
        <v>257.9330495515872</v>
      </c>
      <c r="AZ53" s="1850">
        <f t="shared" si="13"/>
        <v>0</v>
      </c>
      <c r="BA53" s="1850">
        <f t="shared" si="14"/>
        <v>169.56308947625078</v>
      </c>
      <c r="BB53" s="1850">
        <f t="shared" si="15"/>
        <v>0</v>
      </c>
      <c r="BC53" s="1850">
        <f t="shared" si="16"/>
        <v>125.52526946539349</v>
      </c>
      <c r="BD53" s="1850">
        <f t="shared" si="17"/>
        <v>3.9964756694615891</v>
      </c>
      <c r="BE53" s="1850">
        <f t="shared" si="18"/>
        <v>1411.9553090921322</v>
      </c>
      <c r="BF53" s="1851">
        <f t="shared" si="19"/>
        <v>2518.7370944980539</v>
      </c>
      <c r="BH53" s="2587"/>
      <c r="BI53" s="2589" t="s">
        <v>1964</v>
      </c>
      <c r="BJ53" s="1849">
        <v>31494131.50543166</v>
      </c>
      <c r="BK53" s="1850">
        <v>29100919.680398997</v>
      </c>
      <c r="BL53" s="1850">
        <v>24482653.916261494</v>
      </c>
      <c r="BM53" s="1850">
        <v>1126522.7664306052</v>
      </c>
      <c r="BN53" s="1850">
        <v>1348956.1776645624</v>
      </c>
      <c r="BO53" s="1850">
        <v>11261919.017240392</v>
      </c>
      <c r="BP53" s="1850">
        <v>10745255.954925943</v>
      </c>
      <c r="BQ53" s="1850">
        <v>4618265.7641375</v>
      </c>
      <c r="BR53" s="1850">
        <v>2907225.6204342633</v>
      </c>
      <c r="BS53" s="1850">
        <v>1053710.5023360194</v>
      </c>
      <c r="BT53" s="1850">
        <v>383799.43385271396</v>
      </c>
      <c r="BU53" s="1850">
        <v>537768.6506216845</v>
      </c>
      <c r="BV53" s="1850">
        <v>674013.98407225835</v>
      </c>
      <c r="BW53" s="1850">
        <v>257933.0495515872</v>
      </c>
      <c r="BX53" s="1850">
        <v>0</v>
      </c>
      <c r="BY53" s="1850">
        <v>169563.08947625078</v>
      </c>
      <c r="BZ53" s="1850">
        <v>0</v>
      </c>
      <c r="CA53" s="1850">
        <v>125525.26946539349</v>
      </c>
      <c r="CB53" s="1850">
        <v>3996.475669461589</v>
      </c>
      <c r="CC53" s="1850">
        <v>1411955.3090921321</v>
      </c>
      <c r="CD53" s="1851">
        <v>2518737.0944980541</v>
      </c>
    </row>
    <row r="54" spans="1:82" ht="18" customHeight="1">
      <c r="A54" s="2639" t="s">
        <v>435</v>
      </c>
      <c r="B54" s="2639" t="s">
        <v>435</v>
      </c>
      <c r="C54" s="1141"/>
      <c r="D54" s="2"/>
      <c r="E54" s="866">
        <f>AL55</f>
        <v>199359.44774030853</v>
      </c>
      <c r="F54" s="963">
        <f>AM55</f>
        <v>185937.69978904052</v>
      </c>
      <c r="G54" s="963">
        <f>AN55</f>
        <v>153456.78267015915</v>
      </c>
      <c r="H54" s="963">
        <f>AO55</f>
        <v>5547.4563698666389</v>
      </c>
      <c r="I54" s="963">
        <f>AP55</f>
        <v>4349.3200205032208</v>
      </c>
      <c r="J54" s="963">
        <f>AQ55</f>
        <v>77385.933042079982</v>
      </c>
      <c r="K54" s="963">
        <f>AR55</f>
        <v>66174.073237709352</v>
      </c>
      <c r="L54" s="963">
        <f>AS55</f>
        <v>32480.917118881149</v>
      </c>
      <c r="M54" s="963">
        <f>AT55</f>
        <v>11772.081774327446</v>
      </c>
      <c r="N54" s="963">
        <f>AU55</f>
        <v>5053.5942723280923</v>
      </c>
      <c r="O54" s="2639" t="s">
        <v>22</v>
      </c>
      <c r="P54" s="2639" t="s">
        <v>22</v>
      </c>
      <c r="Q54" s="1479"/>
      <c r="R54" s="107"/>
      <c r="S54" s="963">
        <f>AV55</f>
        <v>1212.9170692523594</v>
      </c>
      <c r="T54" s="963">
        <f>AW55</f>
        <v>1428.7510416796019</v>
      </c>
      <c r="U54" s="963">
        <f>AX55</f>
        <v>2797.1524292730323</v>
      </c>
      <c r="V54" s="963">
        <f>AY55</f>
        <v>634.04215981124412</v>
      </c>
      <c r="W54" s="963">
        <f>AZ55</f>
        <v>645.62480198309379</v>
      </c>
      <c r="X54" s="963">
        <f>BA55</f>
        <v>8963.8764047553796</v>
      </c>
      <c r="Y54" s="963">
        <f>BB55</f>
        <v>411.01933199643889</v>
      </c>
      <c r="Z54" s="963">
        <f>BC55</f>
        <v>1760.8939368098183</v>
      </c>
      <c r="AA54" s="963">
        <f>BD55</f>
        <v>82.927076549472176</v>
      </c>
      <c r="AB54" s="963">
        <f>BE55</f>
        <v>9490.1185944426288</v>
      </c>
      <c r="AC54" s="963">
        <f>BF55</f>
        <v>15182.641888078128</v>
      </c>
      <c r="AD54" s="963">
        <v>0</v>
      </c>
      <c r="AF54" s="365"/>
      <c r="AG54" s="365"/>
      <c r="AJ54" s="2587"/>
      <c r="AK54" s="2589" t="s">
        <v>1965</v>
      </c>
      <c r="AL54" s="1849">
        <f t="shared" si="20"/>
        <v>41661.714278871201</v>
      </c>
      <c r="AM54" s="1850">
        <f t="shared" si="0"/>
        <v>37739.948985117066</v>
      </c>
      <c r="AN54" s="1850">
        <f t="shared" si="1"/>
        <v>33350.808973538755</v>
      </c>
      <c r="AO54" s="1850">
        <f t="shared" si="2"/>
        <v>548.90776291903262</v>
      </c>
      <c r="AP54" s="1850">
        <f t="shared" si="3"/>
        <v>2565.5754490014206</v>
      </c>
      <c r="AQ54" s="1850">
        <f t="shared" si="4"/>
        <v>6980.9698879971002</v>
      </c>
      <c r="AR54" s="1850">
        <f t="shared" si="5"/>
        <v>23255.3558736212</v>
      </c>
      <c r="AS54" s="1850">
        <f t="shared" si="6"/>
        <v>4389.1400115783181</v>
      </c>
      <c r="AT54" s="1850">
        <f t="shared" si="7"/>
        <v>2119.9171991423286</v>
      </c>
      <c r="AU54" s="1860">
        <f t="shared" si="8"/>
        <v>354.91930972628694</v>
      </c>
      <c r="AV54" s="1865">
        <f t="shared" si="9"/>
        <v>411.59339582570476</v>
      </c>
      <c r="AW54" s="1850">
        <f t="shared" si="10"/>
        <v>441.67150725858141</v>
      </c>
      <c r="AX54" s="1850">
        <f t="shared" si="11"/>
        <v>673.96479150824621</v>
      </c>
      <c r="AY54" s="1850">
        <f t="shared" si="12"/>
        <v>229.94865311290303</v>
      </c>
      <c r="AZ54" s="1850">
        <f t="shared" si="13"/>
        <v>7.8195417106062042</v>
      </c>
      <c r="BA54" s="1850">
        <f t="shared" si="14"/>
        <v>25.648100980727076</v>
      </c>
      <c r="BB54" s="1850">
        <f t="shared" si="15"/>
        <v>0</v>
      </c>
      <c r="BC54" s="1850">
        <f t="shared" si="16"/>
        <v>0</v>
      </c>
      <c r="BD54" s="1850">
        <f t="shared" si="17"/>
        <v>0</v>
      </c>
      <c r="BE54" s="1850">
        <f t="shared" si="18"/>
        <v>2243.574711455261</v>
      </c>
      <c r="BF54" s="1851">
        <f t="shared" si="19"/>
        <v>3921.7652937541202</v>
      </c>
      <c r="BH54" s="2587"/>
      <c r="BI54" s="2589" t="s">
        <v>1965</v>
      </c>
      <c r="BJ54" s="1849">
        <v>41661714.278871201</v>
      </c>
      <c r="BK54" s="1850">
        <v>37739948.985117063</v>
      </c>
      <c r="BL54" s="1850">
        <v>33350808.973538753</v>
      </c>
      <c r="BM54" s="1850">
        <v>548907.7629190326</v>
      </c>
      <c r="BN54" s="1850">
        <v>2565575.4490014208</v>
      </c>
      <c r="BO54" s="1850">
        <v>6980969.8879971001</v>
      </c>
      <c r="BP54" s="1850">
        <v>23255355.873621199</v>
      </c>
      <c r="BQ54" s="1850">
        <v>4389140.0115783177</v>
      </c>
      <c r="BR54" s="1850">
        <v>2119917.1991423285</v>
      </c>
      <c r="BS54" s="1850">
        <v>354919.30972628691</v>
      </c>
      <c r="BT54" s="1850">
        <v>411593.39582570473</v>
      </c>
      <c r="BU54" s="1850">
        <v>441671.50725858141</v>
      </c>
      <c r="BV54" s="1850">
        <v>673964.79150824621</v>
      </c>
      <c r="BW54" s="1850">
        <v>229948.65311290303</v>
      </c>
      <c r="BX54" s="1850">
        <v>7819.5417106062041</v>
      </c>
      <c r="BY54" s="1850">
        <v>25648.100980727075</v>
      </c>
      <c r="BZ54" s="1850">
        <v>0</v>
      </c>
      <c r="CA54" s="1850">
        <v>0</v>
      </c>
      <c r="CB54" s="1850">
        <v>0</v>
      </c>
      <c r="CC54" s="1850">
        <v>2243574.7114552609</v>
      </c>
      <c r="CD54" s="1851">
        <v>3921765.2937541204</v>
      </c>
    </row>
    <row r="55" spans="1:82" ht="18" customHeight="1">
      <c r="A55" s="1137"/>
      <c r="B55" s="1137" t="s">
        <v>436</v>
      </c>
      <c r="C55" s="1137"/>
      <c r="D55" s="843"/>
      <c r="E55" s="866">
        <f>AL57</f>
        <v>105355.25626149873</v>
      </c>
      <c r="F55" s="963">
        <f>AM57</f>
        <v>97323.207446185654</v>
      </c>
      <c r="G55" s="963">
        <f>AN57</f>
        <v>80504.50435353379</v>
      </c>
      <c r="H55" s="963">
        <f>AO57</f>
        <v>3734.0881879026961</v>
      </c>
      <c r="I55" s="963">
        <f>AP57</f>
        <v>843.84103251896113</v>
      </c>
      <c r="J55" s="963">
        <f>AQ57</f>
        <v>41505.696672466824</v>
      </c>
      <c r="K55" s="963">
        <f>AR57</f>
        <v>34420.878460645385</v>
      </c>
      <c r="L55" s="963">
        <f>AS57</f>
        <v>16818.703092651816</v>
      </c>
      <c r="M55" s="963">
        <f>AT57</f>
        <v>6973.8765079807026</v>
      </c>
      <c r="N55" s="963">
        <f>AU57</f>
        <v>2421.4116432577493</v>
      </c>
      <c r="O55" s="1477"/>
      <c r="P55" s="1477" t="s">
        <v>385</v>
      </c>
      <c r="Q55" s="1477"/>
      <c r="R55" s="811"/>
      <c r="S55" s="866">
        <f>AV57</f>
        <v>699.01442462804334</v>
      </c>
      <c r="T55" s="963">
        <f>AW57</f>
        <v>937.40965183674439</v>
      </c>
      <c r="U55" s="963">
        <f>AX57</f>
        <v>2364.3619496908382</v>
      </c>
      <c r="V55" s="963">
        <f>AY57</f>
        <v>329.0453267974388</v>
      </c>
      <c r="W55" s="963">
        <f>AZ57</f>
        <v>222.63351176989144</v>
      </c>
      <c r="X55" s="963">
        <f>BA57</f>
        <v>2962.9193171108068</v>
      </c>
      <c r="Y55" s="963">
        <f>BB57</f>
        <v>89.166142933459597</v>
      </c>
      <c r="Z55" s="963">
        <f>BC57</f>
        <v>590.31882175820874</v>
      </c>
      <c r="AA55" s="963">
        <f>BD57</f>
        <v>71.034565329715505</v>
      </c>
      <c r="AB55" s="963">
        <f>BE57</f>
        <v>6131.3877375389075</v>
      </c>
      <c r="AC55" s="963">
        <f>BF57</f>
        <v>8622.3676370713638</v>
      </c>
      <c r="AD55" s="963">
        <v>0</v>
      </c>
      <c r="AF55" s="365"/>
      <c r="AG55" s="365"/>
      <c r="AJ55" s="2587" t="s">
        <v>1966</v>
      </c>
      <c r="AK55" s="2589" t="s">
        <v>1967</v>
      </c>
      <c r="AL55" s="1849">
        <f t="shared" si="20"/>
        <v>199359.44774030853</v>
      </c>
      <c r="AM55" s="1850">
        <f t="shared" si="0"/>
        <v>185937.69978904052</v>
      </c>
      <c r="AN55" s="1850">
        <f t="shared" si="1"/>
        <v>153456.78267015915</v>
      </c>
      <c r="AO55" s="1850">
        <f t="shared" si="2"/>
        <v>5547.4563698666389</v>
      </c>
      <c r="AP55" s="1850">
        <f t="shared" si="3"/>
        <v>4349.3200205032208</v>
      </c>
      <c r="AQ55" s="1850">
        <f t="shared" si="4"/>
        <v>77385.933042079982</v>
      </c>
      <c r="AR55" s="1850">
        <f t="shared" si="5"/>
        <v>66174.073237709352</v>
      </c>
      <c r="AS55" s="1850">
        <f t="shared" si="6"/>
        <v>32480.917118881149</v>
      </c>
      <c r="AT55" s="1850">
        <f t="shared" si="7"/>
        <v>11772.081774327446</v>
      </c>
      <c r="AU55" s="1860">
        <f t="shared" si="8"/>
        <v>5053.5942723280923</v>
      </c>
      <c r="AV55" s="1865">
        <f t="shared" si="9"/>
        <v>1212.9170692523594</v>
      </c>
      <c r="AW55" s="1850">
        <f t="shared" si="10"/>
        <v>1428.7510416796019</v>
      </c>
      <c r="AX55" s="1850">
        <f t="shared" si="11"/>
        <v>2797.1524292730323</v>
      </c>
      <c r="AY55" s="1850">
        <f t="shared" si="12"/>
        <v>634.04215981124412</v>
      </c>
      <c r="AZ55" s="1850">
        <f t="shared" si="13"/>
        <v>645.62480198309379</v>
      </c>
      <c r="BA55" s="1850">
        <f t="shared" si="14"/>
        <v>8963.8764047553796</v>
      </c>
      <c r="BB55" s="1850">
        <f t="shared" si="15"/>
        <v>411.01933199643889</v>
      </c>
      <c r="BC55" s="1850">
        <f t="shared" si="16"/>
        <v>1760.8939368098183</v>
      </c>
      <c r="BD55" s="1850">
        <f t="shared" si="17"/>
        <v>82.927076549472176</v>
      </c>
      <c r="BE55" s="1850">
        <f t="shared" si="18"/>
        <v>9490.1185944426288</v>
      </c>
      <c r="BF55" s="1851">
        <f t="shared" si="19"/>
        <v>15182.641888078128</v>
      </c>
      <c r="BH55" s="2587" t="s">
        <v>1966</v>
      </c>
      <c r="BI55" s="2589" t="s">
        <v>1967</v>
      </c>
      <c r="BJ55" s="1849">
        <v>199359447.74030852</v>
      </c>
      <c r="BK55" s="1850">
        <v>185937699.78904051</v>
      </c>
      <c r="BL55" s="1850">
        <v>153456782.67015916</v>
      </c>
      <c r="BM55" s="1850">
        <v>5547456.3698666384</v>
      </c>
      <c r="BN55" s="1850">
        <v>4349320.0205032211</v>
      </c>
      <c r="BO55" s="1850">
        <v>77385933.042079985</v>
      </c>
      <c r="BP55" s="1850">
        <v>66174073.237709351</v>
      </c>
      <c r="BQ55" s="1850">
        <v>32480917.118881147</v>
      </c>
      <c r="BR55" s="1850">
        <v>11772081.774327446</v>
      </c>
      <c r="BS55" s="1850">
        <v>5053594.2723280927</v>
      </c>
      <c r="BT55" s="1850">
        <v>1212917.0692523594</v>
      </c>
      <c r="BU55" s="1850">
        <v>1428751.0416796019</v>
      </c>
      <c r="BV55" s="1850">
        <v>2797152.4292730321</v>
      </c>
      <c r="BW55" s="1850">
        <v>634042.15981124411</v>
      </c>
      <c r="BX55" s="1850">
        <v>645624.80198309384</v>
      </c>
      <c r="BY55" s="1850">
        <v>8963876.40475538</v>
      </c>
      <c r="BZ55" s="1850">
        <v>411019.33199643891</v>
      </c>
      <c r="CA55" s="1850">
        <v>1760893.9368098183</v>
      </c>
      <c r="CB55" s="1850">
        <v>82927.076549472171</v>
      </c>
      <c r="CC55" s="1850">
        <v>9490118.5944426283</v>
      </c>
      <c r="CD55" s="1851">
        <v>15182641.888078127</v>
      </c>
    </row>
    <row r="56" spans="1:82" ht="18" customHeight="1">
      <c r="A56" s="1137"/>
      <c r="B56" s="1137" t="s">
        <v>437</v>
      </c>
      <c r="C56" s="1137"/>
      <c r="D56" s="843"/>
      <c r="E56" s="866">
        <f>AL58</f>
        <v>598217.63105173898</v>
      </c>
      <c r="F56" s="963">
        <f>AM58</f>
        <v>580130.47603414604</v>
      </c>
      <c r="G56" s="963">
        <f>AN58</f>
        <v>486087.80394006259</v>
      </c>
      <c r="H56" s="963">
        <f>AO58</f>
        <v>15936.007747502625</v>
      </c>
      <c r="I56" s="963">
        <f>AP58</f>
        <v>22861.315679006759</v>
      </c>
      <c r="J56" s="963">
        <f>AQ58</f>
        <v>233797.01517813088</v>
      </c>
      <c r="K56" s="963">
        <f>AR58</f>
        <v>213493.46533542231</v>
      </c>
      <c r="L56" s="963">
        <f>AS58</f>
        <v>94042.672094083537</v>
      </c>
      <c r="M56" s="963">
        <f>AT58</f>
        <v>36799.840622454452</v>
      </c>
      <c r="N56" s="963">
        <f>AU58</f>
        <v>18201.886146241017</v>
      </c>
      <c r="O56" s="1477"/>
      <c r="P56" s="1477" t="s">
        <v>24</v>
      </c>
      <c r="Q56" s="1477"/>
      <c r="R56" s="811"/>
      <c r="S56" s="866">
        <f>AV58</f>
        <v>3244.9913079757612</v>
      </c>
      <c r="T56" s="963">
        <f>AW58</f>
        <v>4786.9670089105311</v>
      </c>
      <c r="U56" s="963">
        <f>AX58</f>
        <v>5354.5123887009058</v>
      </c>
      <c r="V56" s="963">
        <f>AY58</f>
        <v>2096.3331667412303</v>
      </c>
      <c r="W56" s="963">
        <f>AZ58</f>
        <v>3115.1506038849775</v>
      </c>
      <c r="X56" s="963">
        <f>BA58</f>
        <v>29045.692350228848</v>
      </c>
      <c r="Y56" s="963">
        <f>BB58</f>
        <v>958.93057991694172</v>
      </c>
      <c r="Z56" s="963">
        <f>BC58</f>
        <v>9004.8708476822467</v>
      </c>
      <c r="AA56" s="963">
        <f>BD58</f>
        <v>144.73825882028174</v>
      </c>
      <c r="AB56" s="963">
        <f>BE58</f>
        <v>18088.599434980806</v>
      </c>
      <c r="AC56" s="963">
        <f>BF58</f>
        <v>27092.025865274947</v>
      </c>
      <c r="AD56" s="963">
        <v>0</v>
      </c>
      <c r="AF56" s="365"/>
      <c r="AG56" s="365"/>
      <c r="AJ56" s="2587"/>
      <c r="AK56" s="2589" t="s">
        <v>1968</v>
      </c>
      <c r="AL56" s="1849">
        <f t="shared" si="20"/>
        <v>160605.82898200295</v>
      </c>
      <c r="AM56" s="1850">
        <f t="shared" si="0"/>
        <v>154017.02441684034</v>
      </c>
      <c r="AN56" s="1850">
        <f t="shared" si="1"/>
        <v>129475.74194907467</v>
      </c>
      <c r="AO56" s="1850">
        <f t="shared" si="2"/>
        <v>11237.18243383234</v>
      </c>
      <c r="AP56" s="1850">
        <f t="shared" si="3"/>
        <v>4851.7404201053514</v>
      </c>
      <c r="AQ56" s="1850">
        <f t="shared" si="4"/>
        <v>67467.060002905768</v>
      </c>
      <c r="AR56" s="1850">
        <f t="shared" si="5"/>
        <v>45919.759092231368</v>
      </c>
      <c r="AS56" s="1850">
        <f t="shared" si="6"/>
        <v>24541.282467765359</v>
      </c>
      <c r="AT56" s="1850">
        <f t="shared" si="7"/>
        <v>8667.9486721295962</v>
      </c>
      <c r="AU56" s="1860">
        <f t="shared" si="8"/>
        <v>4497.7749865600144</v>
      </c>
      <c r="AV56" s="1865">
        <f t="shared" si="9"/>
        <v>1100.0222982033374</v>
      </c>
      <c r="AW56" s="1850">
        <f t="shared" si="10"/>
        <v>496.68076491595076</v>
      </c>
      <c r="AX56" s="1850">
        <f t="shared" si="11"/>
        <v>992.77908674874061</v>
      </c>
      <c r="AY56" s="1850">
        <f t="shared" si="12"/>
        <v>1429.0590250461084</v>
      </c>
      <c r="AZ56" s="1850">
        <f t="shared" si="13"/>
        <v>151.63251065544227</v>
      </c>
      <c r="BA56" s="1850">
        <f t="shared" si="14"/>
        <v>8632.6759329088381</v>
      </c>
      <c r="BB56" s="1850">
        <f t="shared" si="15"/>
        <v>284.68616539249797</v>
      </c>
      <c r="BC56" s="1850">
        <f t="shared" si="16"/>
        <v>1115.0795547851094</v>
      </c>
      <c r="BD56" s="1850">
        <f t="shared" si="17"/>
        <v>34.352401544748012</v>
      </c>
      <c r="BE56" s="1850">
        <f t="shared" si="18"/>
        <v>5806.5397410046025</v>
      </c>
      <c r="BF56" s="1851">
        <f t="shared" si="19"/>
        <v>7703.8841199480939</v>
      </c>
      <c r="BH56" s="2587"/>
      <c r="BI56" s="2589" t="s">
        <v>1968</v>
      </c>
      <c r="BJ56" s="1849">
        <v>160605828.98200294</v>
      </c>
      <c r="BK56" s="1850">
        <v>154017024.41684034</v>
      </c>
      <c r="BL56" s="1850">
        <v>129475741.94907467</v>
      </c>
      <c r="BM56" s="1850">
        <v>11237182.43383234</v>
      </c>
      <c r="BN56" s="1850">
        <v>4851740.4201053511</v>
      </c>
      <c r="BO56" s="1850">
        <v>67467060.002905771</v>
      </c>
      <c r="BP56" s="1850">
        <v>45919759.092231371</v>
      </c>
      <c r="BQ56" s="1850">
        <v>24541282.467765357</v>
      </c>
      <c r="BR56" s="1850">
        <v>8667948.6721295957</v>
      </c>
      <c r="BS56" s="1850">
        <v>4497774.9865600141</v>
      </c>
      <c r="BT56" s="1850">
        <v>1100022.2982033375</v>
      </c>
      <c r="BU56" s="1850">
        <v>496680.76491595077</v>
      </c>
      <c r="BV56" s="1850">
        <v>992779.08674874064</v>
      </c>
      <c r="BW56" s="1850">
        <v>1429059.0250461085</v>
      </c>
      <c r="BX56" s="1850">
        <v>151632.51065544228</v>
      </c>
      <c r="BY56" s="1850">
        <v>8632675.9329088386</v>
      </c>
      <c r="BZ56" s="1850">
        <v>284686.16539249796</v>
      </c>
      <c r="CA56" s="1850">
        <v>1115079.5547851094</v>
      </c>
      <c r="CB56" s="1850">
        <v>34352.401544748012</v>
      </c>
      <c r="CC56" s="1850">
        <v>5806539.741004603</v>
      </c>
      <c r="CD56" s="1851">
        <v>7703884.1199480938</v>
      </c>
    </row>
    <row r="57" spans="1:82" ht="18" customHeight="1">
      <c r="A57" s="1137"/>
      <c r="B57" s="1137" t="s">
        <v>438</v>
      </c>
      <c r="C57" s="1137"/>
      <c r="D57" s="843"/>
      <c r="E57" s="866">
        <f>AL59</f>
        <v>555217.58229556214</v>
      </c>
      <c r="F57" s="963">
        <f>AM59</f>
        <v>494788.91075232992</v>
      </c>
      <c r="G57" s="963">
        <f>AN59</f>
        <v>395866.98296286701</v>
      </c>
      <c r="H57" s="963">
        <f>AO59</f>
        <v>8474.0730204805532</v>
      </c>
      <c r="I57" s="963">
        <f>AP59</f>
        <v>12302.072239044568</v>
      </c>
      <c r="J57" s="963">
        <f>AQ59</f>
        <v>207115.36439039785</v>
      </c>
      <c r="K57" s="963">
        <f>AR59</f>
        <v>167975.4733129442</v>
      </c>
      <c r="L57" s="963">
        <f>AS59</f>
        <v>98921.927789462672</v>
      </c>
      <c r="M57" s="963">
        <f>AT59</f>
        <v>23112.070600094172</v>
      </c>
      <c r="N57" s="963">
        <f>AU59</f>
        <v>12124.093861537272</v>
      </c>
      <c r="O57" s="1477"/>
      <c r="P57" s="1477" t="s">
        <v>25</v>
      </c>
      <c r="Q57" s="1477"/>
      <c r="R57" s="811"/>
      <c r="S57" s="866">
        <f>AV59</f>
        <v>3375.2215417174675</v>
      </c>
      <c r="T57" s="963">
        <f>AW59</f>
        <v>1427.5687810197628</v>
      </c>
      <c r="U57" s="963">
        <f>AX59</f>
        <v>3381.6995256646551</v>
      </c>
      <c r="V57" s="963">
        <f>AY59</f>
        <v>1542.8060892013473</v>
      </c>
      <c r="W57" s="963">
        <f>AZ59</f>
        <v>1260.6808009536678</v>
      </c>
      <c r="X57" s="963">
        <f>BA59</f>
        <v>39543.985006799303</v>
      </c>
      <c r="Y57" s="963">
        <f>BB59</f>
        <v>2824.5011804056962</v>
      </c>
      <c r="Z57" s="963">
        <f>BC59</f>
        <v>2863.9457815144124</v>
      </c>
      <c r="AA57" s="963">
        <f>BD59</f>
        <v>111.35653680571754</v>
      </c>
      <c r="AB57" s="963">
        <f>BE59</f>
        <v>30466.068683843325</v>
      </c>
      <c r="AC57" s="963">
        <f>BF59</f>
        <v>63292.617324746883</v>
      </c>
      <c r="AD57" s="963">
        <v>0</v>
      </c>
      <c r="AF57" s="365"/>
      <c r="AG57" s="365"/>
      <c r="AJ57" s="2587" t="s">
        <v>1969</v>
      </c>
      <c r="AK57" s="2589" t="s">
        <v>1970</v>
      </c>
      <c r="AL57" s="1849">
        <f t="shared" si="20"/>
        <v>105355.25626149873</v>
      </c>
      <c r="AM57" s="1850">
        <f t="shared" si="0"/>
        <v>97323.207446185654</v>
      </c>
      <c r="AN57" s="1850">
        <f t="shared" si="1"/>
        <v>80504.50435353379</v>
      </c>
      <c r="AO57" s="1850">
        <f t="shared" si="2"/>
        <v>3734.0881879026961</v>
      </c>
      <c r="AP57" s="1850">
        <f t="shared" si="3"/>
        <v>843.84103251896113</v>
      </c>
      <c r="AQ57" s="1850">
        <f t="shared" si="4"/>
        <v>41505.696672466824</v>
      </c>
      <c r="AR57" s="1850">
        <f t="shared" si="5"/>
        <v>34420.878460645385</v>
      </c>
      <c r="AS57" s="1850">
        <f t="shared" si="6"/>
        <v>16818.703092651816</v>
      </c>
      <c r="AT57" s="1850">
        <f t="shared" si="7"/>
        <v>6973.8765079807026</v>
      </c>
      <c r="AU57" s="1860">
        <f t="shared" si="8"/>
        <v>2421.4116432577493</v>
      </c>
      <c r="AV57" s="1865">
        <f t="shared" si="9"/>
        <v>699.01442462804334</v>
      </c>
      <c r="AW57" s="1850">
        <f t="shared" si="10"/>
        <v>937.40965183674439</v>
      </c>
      <c r="AX57" s="1850">
        <f t="shared" si="11"/>
        <v>2364.3619496908382</v>
      </c>
      <c r="AY57" s="1850">
        <f t="shared" si="12"/>
        <v>329.0453267974388</v>
      </c>
      <c r="AZ57" s="1850">
        <f t="shared" si="13"/>
        <v>222.63351176989144</v>
      </c>
      <c r="BA57" s="1850">
        <f t="shared" si="14"/>
        <v>2962.9193171108068</v>
      </c>
      <c r="BB57" s="1850">
        <f t="shared" si="15"/>
        <v>89.166142933459597</v>
      </c>
      <c r="BC57" s="1850">
        <f t="shared" si="16"/>
        <v>590.31882175820874</v>
      </c>
      <c r="BD57" s="1850">
        <f t="shared" si="17"/>
        <v>71.034565329715505</v>
      </c>
      <c r="BE57" s="1850">
        <f t="shared" si="18"/>
        <v>6131.3877375389075</v>
      </c>
      <c r="BF57" s="1851">
        <f t="shared" si="19"/>
        <v>8622.3676370713638</v>
      </c>
      <c r="BH57" s="2587" t="s">
        <v>1969</v>
      </c>
      <c r="BI57" s="2589" t="s">
        <v>1970</v>
      </c>
      <c r="BJ57" s="1849">
        <v>105355256.26149872</v>
      </c>
      <c r="BK57" s="1850">
        <v>97323207.446185648</v>
      </c>
      <c r="BL57" s="1850">
        <v>80504504.35353379</v>
      </c>
      <c r="BM57" s="1850">
        <v>3734088.187902696</v>
      </c>
      <c r="BN57" s="1850">
        <v>843841.03251896112</v>
      </c>
      <c r="BO57" s="1850">
        <v>41505696.672466822</v>
      </c>
      <c r="BP57" s="1850">
        <v>34420878.460645385</v>
      </c>
      <c r="BQ57" s="1850">
        <v>16818703.092651818</v>
      </c>
      <c r="BR57" s="1850">
        <v>6973876.5079807024</v>
      </c>
      <c r="BS57" s="1850">
        <v>2421411.6432577493</v>
      </c>
      <c r="BT57" s="1850">
        <v>699014.42462804331</v>
      </c>
      <c r="BU57" s="1850">
        <v>937409.65183674439</v>
      </c>
      <c r="BV57" s="1850">
        <v>2364361.9496908383</v>
      </c>
      <c r="BW57" s="1850">
        <v>329045.32679743879</v>
      </c>
      <c r="BX57" s="1850">
        <v>222633.51176989145</v>
      </c>
      <c r="BY57" s="1850">
        <v>2962919.3171108067</v>
      </c>
      <c r="BZ57" s="1850">
        <v>89166.142933459603</v>
      </c>
      <c r="CA57" s="1850">
        <v>590318.8217582088</v>
      </c>
      <c r="CB57" s="1850">
        <v>71034.565329715508</v>
      </c>
      <c r="CC57" s="1850">
        <v>6131387.7375389077</v>
      </c>
      <c r="CD57" s="1851">
        <v>8622367.6370713636</v>
      </c>
    </row>
    <row r="58" spans="1:82" ht="18" customHeight="1" thickBot="1">
      <c r="A58" s="2640" t="s">
        <v>439</v>
      </c>
      <c r="B58" s="2640"/>
      <c r="C58" s="1138"/>
      <c r="D58" s="847"/>
      <c r="E58" s="869">
        <f>AL60</f>
        <v>160605.82898200295</v>
      </c>
      <c r="F58" s="967">
        <f>AM60</f>
        <v>154017.02441684034</v>
      </c>
      <c r="G58" s="967">
        <f>AN60</f>
        <v>129475.74194907467</v>
      </c>
      <c r="H58" s="967">
        <f>AO60</f>
        <v>11237.18243383234</v>
      </c>
      <c r="I58" s="967">
        <f>AP60</f>
        <v>4851.7404201053514</v>
      </c>
      <c r="J58" s="967">
        <f>AQ60</f>
        <v>67467.060002905768</v>
      </c>
      <c r="K58" s="967">
        <f>AR60</f>
        <v>45919.759092231368</v>
      </c>
      <c r="L58" s="967">
        <f>AS60</f>
        <v>24541.282467765359</v>
      </c>
      <c r="M58" s="967">
        <f>AT60</f>
        <v>8667.9486721295962</v>
      </c>
      <c r="N58" s="967">
        <f>AU60</f>
        <v>4497.7749865600144</v>
      </c>
      <c r="O58" s="2640" t="s">
        <v>26</v>
      </c>
      <c r="P58" s="2640"/>
      <c r="Q58" s="1478"/>
      <c r="R58" s="816"/>
      <c r="S58" s="869">
        <f>AV60</f>
        <v>1100.0222982033374</v>
      </c>
      <c r="T58" s="967">
        <f>AW60</f>
        <v>496.68076491595076</v>
      </c>
      <c r="U58" s="967">
        <f>AX60</f>
        <v>992.77908674874061</v>
      </c>
      <c r="V58" s="967">
        <f>AY60</f>
        <v>1429.0590250461084</v>
      </c>
      <c r="W58" s="967">
        <f>AZ60</f>
        <v>151.63251065544227</v>
      </c>
      <c r="X58" s="967">
        <f>BA60</f>
        <v>8632.6759329088381</v>
      </c>
      <c r="Y58" s="967">
        <f>BB60</f>
        <v>284.68616539249797</v>
      </c>
      <c r="Z58" s="967">
        <f>BC60</f>
        <v>1115.0795547851094</v>
      </c>
      <c r="AA58" s="967">
        <f>BD60</f>
        <v>34.352401544748012</v>
      </c>
      <c r="AB58" s="967">
        <f>BE60</f>
        <v>5806.5397410046025</v>
      </c>
      <c r="AC58" s="967">
        <f>BF60</f>
        <v>7703.8841199480939</v>
      </c>
      <c r="AD58" s="967">
        <v>0</v>
      </c>
      <c r="AF58" s="365"/>
      <c r="AG58" s="365"/>
      <c r="AJ58" s="2587"/>
      <c r="AK58" s="2589" t="s">
        <v>1971</v>
      </c>
      <c r="AL58" s="1849">
        <f t="shared" si="20"/>
        <v>598217.63105173898</v>
      </c>
      <c r="AM58" s="1850">
        <f t="shared" si="0"/>
        <v>580130.47603414604</v>
      </c>
      <c r="AN58" s="1850">
        <f t="shared" si="1"/>
        <v>486087.80394006259</v>
      </c>
      <c r="AO58" s="1850">
        <f t="shared" si="2"/>
        <v>15936.007747502625</v>
      </c>
      <c r="AP58" s="1850">
        <f t="shared" si="3"/>
        <v>22861.315679006759</v>
      </c>
      <c r="AQ58" s="1850">
        <f t="shared" si="4"/>
        <v>233797.01517813088</v>
      </c>
      <c r="AR58" s="1850">
        <f t="shared" si="5"/>
        <v>213493.46533542231</v>
      </c>
      <c r="AS58" s="1850">
        <f t="shared" si="6"/>
        <v>94042.672094083537</v>
      </c>
      <c r="AT58" s="1850">
        <f t="shared" si="7"/>
        <v>36799.840622454452</v>
      </c>
      <c r="AU58" s="1860">
        <f t="shared" si="8"/>
        <v>18201.886146241017</v>
      </c>
      <c r="AV58" s="1865">
        <f t="shared" si="9"/>
        <v>3244.9913079757612</v>
      </c>
      <c r="AW58" s="1850">
        <f t="shared" si="10"/>
        <v>4786.9670089105311</v>
      </c>
      <c r="AX58" s="1850">
        <f t="shared" si="11"/>
        <v>5354.5123887009058</v>
      </c>
      <c r="AY58" s="1850">
        <f t="shared" si="12"/>
        <v>2096.3331667412303</v>
      </c>
      <c r="AZ58" s="1850">
        <f t="shared" si="13"/>
        <v>3115.1506038849775</v>
      </c>
      <c r="BA58" s="1850">
        <f t="shared" si="14"/>
        <v>29045.692350228848</v>
      </c>
      <c r="BB58" s="1850">
        <f t="shared" si="15"/>
        <v>958.93057991694172</v>
      </c>
      <c r="BC58" s="1850">
        <f t="shared" si="16"/>
        <v>9004.8708476822467</v>
      </c>
      <c r="BD58" s="1850">
        <f t="shared" si="17"/>
        <v>144.73825882028174</v>
      </c>
      <c r="BE58" s="1850">
        <f t="shared" si="18"/>
        <v>18088.599434980806</v>
      </c>
      <c r="BF58" s="1851">
        <f t="shared" si="19"/>
        <v>27092.025865274947</v>
      </c>
      <c r="BH58" s="2587"/>
      <c r="BI58" s="2589" t="s">
        <v>1971</v>
      </c>
      <c r="BJ58" s="1849">
        <v>598217631.05173898</v>
      </c>
      <c r="BK58" s="1850">
        <v>580130476.03414607</v>
      </c>
      <c r="BL58" s="1850">
        <v>486087803.94006258</v>
      </c>
      <c r="BM58" s="1850">
        <v>15936007.747502625</v>
      </c>
      <c r="BN58" s="1850">
        <v>22861315.679006759</v>
      </c>
      <c r="BO58" s="1850">
        <v>233797015.17813089</v>
      </c>
      <c r="BP58" s="1850">
        <v>213493465.33542231</v>
      </c>
      <c r="BQ58" s="1850">
        <v>94042672.094083533</v>
      </c>
      <c r="BR58" s="1850">
        <v>36799840.62245445</v>
      </c>
      <c r="BS58" s="1850">
        <v>18201886.146241017</v>
      </c>
      <c r="BT58" s="1850">
        <v>3244991.3079757611</v>
      </c>
      <c r="BU58" s="1850">
        <v>4786967.0089105312</v>
      </c>
      <c r="BV58" s="1850">
        <v>5354512.3887009062</v>
      </c>
      <c r="BW58" s="1850">
        <v>2096333.1667412305</v>
      </c>
      <c r="BX58" s="1850">
        <v>3115150.6038849773</v>
      </c>
      <c r="BY58" s="1850">
        <v>29045692.35022885</v>
      </c>
      <c r="BZ58" s="1850">
        <v>958930.5799169417</v>
      </c>
      <c r="CA58" s="1850">
        <v>9004870.8476822469</v>
      </c>
      <c r="CB58" s="1850">
        <v>144738.25882028174</v>
      </c>
      <c r="CC58" s="1850">
        <v>18088599.434980806</v>
      </c>
      <c r="CD58" s="1851">
        <v>27092025.865274947</v>
      </c>
    </row>
    <row r="59" spans="1:82" s="455" customFormat="1" ht="59.25" customHeight="1">
      <c r="A59" s="2856" t="s">
        <v>2499</v>
      </c>
      <c r="B59" s="2856"/>
      <c r="C59" s="2856"/>
      <c r="D59" s="2856"/>
      <c r="E59" s="2856"/>
      <c r="F59" s="2856"/>
      <c r="G59" s="2856"/>
      <c r="H59" s="2856"/>
      <c r="I59" s="454"/>
      <c r="L59" s="456"/>
      <c r="M59" s="456"/>
      <c r="N59" s="456"/>
      <c r="O59" s="2811" t="s">
        <v>488</v>
      </c>
      <c r="P59" s="2811"/>
      <c r="Q59" s="2811"/>
      <c r="R59" s="2811"/>
      <c r="S59" s="2811"/>
      <c r="T59" s="2811"/>
      <c r="U59" s="2811"/>
      <c r="V59" s="2811"/>
      <c r="W59" s="2811"/>
      <c r="X59" s="2811"/>
      <c r="Y59" s="2811"/>
      <c r="Z59" s="2811"/>
      <c r="AA59" s="2811"/>
      <c r="AB59" s="2811"/>
      <c r="AC59" s="2848"/>
      <c r="AD59" s="2848"/>
      <c r="AJ59" s="2587"/>
      <c r="AK59" s="2589" t="s">
        <v>1972</v>
      </c>
      <c r="AL59" s="1849">
        <f t="shared" si="20"/>
        <v>555217.58229556214</v>
      </c>
      <c r="AM59" s="1850">
        <f t="shared" si="0"/>
        <v>494788.91075232992</v>
      </c>
      <c r="AN59" s="1850">
        <f t="shared" si="1"/>
        <v>395866.98296286701</v>
      </c>
      <c r="AO59" s="1850">
        <f t="shared" si="2"/>
        <v>8474.0730204805532</v>
      </c>
      <c r="AP59" s="1850">
        <f t="shared" si="3"/>
        <v>12302.072239044568</v>
      </c>
      <c r="AQ59" s="1850">
        <f t="shared" si="4"/>
        <v>207115.36439039785</v>
      </c>
      <c r="AR59" s="1850">
        <f t="shared" si="5"/>
        <v>167975.4733129442</v>
      </c>
      <c r="AS59" s="1850">
        <f t="shared" si="6"/>
        <v>98921.927789462672</v>
      </c>
      <c r="AT59" s="1850">
        <f t="shared" si="7"/>
        <v>23112.070600094172</v>
      </c>
      <c r="AU59" s="1860">
        <f t="shared" si="8"/>
        <v>12124.093861537272</v>
      </c>
      <c r="AV59" s="1865">
        <f t="shared" si="9"/>
        <v>3375.2215417174675</v>
      </c>
      <c r="AW59" s="1850">
        <f t="shared" si="10"/>
        <v>1427.5687810197628</v>
      </c>
      <c r="AX59" s="1850">
        <f t="shared" si="11"/>
        <v>3381.6995256646551</v>
      </c>
      <c r="AY59" s="1850">
        <f t="shared" si="12"/>
        <v>1542.8060892013473</v>
      </c>
      <c r="AZ59" s="1850">
        <f t="shared" si="13"/>
        <v>1260.6808009536678</v>
      </c>
      <c r="BA59" s="1850">
        <f t="shared" si="14"/>
        <v>39543.985006799303</v>
      </c>
      <c r="BB59" s="1850">
        <f t="shared" si="15"/>
        <v>2824.5011804056962</v>
      </c>
      <c r="BC59" s="1850">
        <f t="shared" si="16"/>
        <v>2863.9457815144124</v>
      </c>
      <c r="BD59" s="1850">
        <f t="shared" si="17"/>
        <v>111.35653680571754</v>
      </c>
      <c r="BE59" s="1850">
        <f t="shared" si="18"/>
        <v>30466.068683843325</v>
      </c>
      <c r="BF59" s="1851">
        <f t="shared" si="19"/>
        <v>63292.617324746883</v>
      </c>
      <c r="BG59" s="849"/>
      <c r="BH59" s="2587"/>
      <c r="BI59" s="2589" t="s">
        <v>1972</v>
      </c>
      <c r="BJ59" s="1849">
        <v>555217582.29556215</v>
      </c>
      <c r="BK59" s="1850">
        <v>494788910.75232995</v>
      </c>
      <c r="BL59" s="1850">
        <v>395866982.96286702</v>
      </c>
      <c r="BM59" s="1850">
        <v>8474073.0204805527</v>
      </c>
      <c r="BN59" s="1850">
        <v>12302072.239044568</v>
      </c>
      <c r="BO59" s="1850">
        <v>207115364.39039785</v>
      </c>
      <c r="BP59" s="1850">
        <v>167975473.3129442</v>
      </c>
      <c r="BQ59" s="1850">
        <v>98921927.789462671</v>
      </c>
      <c r="BR59" s="1850">
        <v>23112070.600094173</v>
      </c>
      <c r="BS59" s="1850">
        <v>12124093.861537272</v>
      </c>
      <c r="BT59" s="1850">
        <v>3375221.5417174674</v>
      </c>
      <c r="BU59" s="1850">
        <v>1427568.7810197629</v>
      </c>
      <c r="BV59" s="1850">
        <v>3381699.525664655</v>
      </c>
      <c r="BW59" s="1850">
        <v>1542806.0892013472</v>
      </c>
      <c r="BX59" s="1850">
        <v>1260680.8009536678</v>
      </c>
      <c r="BY59" s="1850">
        <v>39543985.006799303</v>
      </c>
      <c r="BZ59" s="1850">
        <v>2824501.1804056964</v>
      </c>
      <c r="CA59" s="1850">
        <v>2863945.7815144123</v>
      </c>
      <c r="CB59" s="1850">
        <v>111356.53680571754</v>
      </c>
      <c r="CC59" s="1850">
        <v>30466068.683843326</v>
      </c>
      <c r="CD59" s="1851">
        <v>63292617.324746884</v>
      </c>
    </row>
    <row r="60" spans="1:82" ht="16.5" customHeight="1">
      <c r="A60" s="849"/>
      <c r="L60" s="844"/>
      <c r="M60" s="844"/>
      <c r="AJ60" s="2587"/>
      <c r="AK60" s="2589" t="s">
        <v>1973</v>
      </c>
      <c r="AL60" s="1849">
        <f t="shared" si="20"/>
        <v>160605.82898200295</v>
      </c>
      <c r="AM60" s="1850">
        <f t="shared" si="0"/>
        <v>154017.02441684034</v>
      </c>
      <c r="AN60" s="1850">
        <f t="shared" si="1"/>
        <v>129475.74194907467</v>
      </c>
      <c r="AO60" s="1850">
        <f t="shared" si="2"/>
        <v>11237.18243383234</v>
      </c>
      <c r="AP60" s="1850">
        <f t="shared" si="3"/>
        <v>4851.7404201053514</v>
      </c>
      <c r="AQ60" s="1850">
        <f t="shared" si="4"/>
        <v>67467.060002905768</v>
      </c>
      <c r="AR60" s="1850">
        <f t="shared" si="5"/>
        <v>45919.759092231368</v>
      </c>
      <c r="AS60" s="1850">
        <f t="shared" si="6"/>
        <v>24541.282467765359</v>
      </c>
      <c r="AT60" s="1850">
        <f t="shared" si="7"/>
        <v>8667.9486721295962</v>
      </c>
      <c r="AU60" s="1860">
        <f t="shared" si="8"/>
        <v>4497.7749865600144</v>
      </c>
      <c r="AV60" s="1865">
        <f t="shared" si="9"/>
        <v>1100.0222982033374</v>
      </c>
      <c r="AW60" s="1850">
        <f t="shared" si="10"/>
        <v>496.68076491595076</v>
      </c>
      <c r="AX60" s="1850">
        <f t="shared" si="11"/>
        <v>992.77908674874061</v>
      </c>
      <c r="AY60" s="1850">
        <f t="shared" si="12"/>
        <v>1429.0590250461084</v>
      </c>
      <c r="AZ60" s="1850">
        <f t="shared" si="13"/>
        <v>151.63251065544227</v>
      </c>
      <c r="BA60" s="1850">
        <f t="shared" si="14"/>
        <v>8632.6759329088381</v>
      </c>
      <c r="BB60" s="1850">
        <f t="shared" si="15"/>
        <v>284.68616539249797</v>
      </c>
      <c r="BC60" s="1850">
        <f t="shared" si="16"/>
        <v>1115.0795547851094</v>
      </c>
      <c r="BD60" s="1850">
        <f t="shared" si="17"/>
        <v>34.352401544748012</v>
      </c>
      <c r="BE60" s="1850">
        <f t="shared" si="18"/>
        <v>5806.5397410046025</v>
      </c>
      <c r="BF60" s="1851">
        <f t="shared" si="19"/>
        <v>7703.8841199480939</v>
      </c>
      <c r="BH60" s="2587"/>
      <c r="BI60" s="2589" t="s">
        <v>1973</v>
      </c>
      <c r="BJ60" s="1849">
        <v>160605828.98200294</v>
      </c>
      <c r="BK60" s="1850">
        <v>154017024.41684034</v>
      </c>
      <c r="BL60" s="1850">
        <v>129475741.94907467</v>
      </c>
      <c r="BM60" s="1850">
        <v>11237182.43383234</v>
      </c>
      <c r="BN60" s="1850">
        <v>4851740.4201053511</v>
      </c>
      <c r="BO60" s="1850">
        <v>67467060.002905771</v>
      </c>
      <c r="BP60" s="1850">
        <v>45919759.092231371</v>
      </c>
      <c r="BQ60" s="1850">
        <v>24541282.467765357</v>
      </c>
      <c r="BR60" s="1850">
        <v>8667948.6721295957</v>
      </c>
      <c r="BS60" s="1850">
        <v>4497774.9865600141</v>
      </c>
      <c r="BT60" s="1850">
        <v>1100022.2982033375</v>
      </c>
      <c r="BU60" s="1850">
        <v>496680.76491595077</v>
      </c>
      <c r="BV60" s="1850">
        <v>992779.08674874064</v>
      </c>
      <c r="BW60" s="1850">
        <v>1429059.0250461085</v>
      </c>
      <c r="BX60" s="1850">
        <v>151632.51065544228</v>
      </c>
      <c r="BY60" s="1850">
        <v>8632675.9329088386</v>
      </c>
      <c r="BZ60" s="1850">
        <v>284686.16539249796</v>
      </c>
      <c r="CA60" s="1850">
        <v>1115079.5547851094</v>
      </c>
      <c r="CB60" s="1850">
        <v>34352.401544748012</v>
      </c>
      <c r="CC60" s="1850">
        <v>5806539.741004603</v>
      </c>
      <c r="CD60" s="1851">
        <v>7703884.1199480938</v>
      </c>
    </row>
    <row r="61" spans="1:82" ht="16.5" customHeight="1">
      <c r="L61" s="844"/>
      <c r="M61" s="844"/>
      <c r="AJ61" s="2587" t="s">
        <v>1974</v>
      </c>
      <c r="AK61" s="2589" t="s">
        <v>1975</v>
      </c>
      <c r="AL61" s="1849">
        <f t="shared" si="20"/>
        <v>44371.250981447047</v>
      </c>
      <c r="AM61" s="1850">
        <f t="shared" si="0"/>
        <v>39707.716631929106</v>
      </c>
      <c r="AN61" s="1850">
        <f t="shared" si="1"/>
        <v>34135.537912634645</v>
      </c>
      <c r="AO61" s="1850">
        <f t="shared" si="2"/>
        <v>2357.73887668413</v>
      </c>
      <c r="AP61" s="1850">
        <f t="shared" si="3"/>
        <v>872.05404952581227</v>
      </c>
      <c r="AQ61" s="1850">
        <f t="shared" si="4"/>
        <v>16522.733641097035</v>
      </c>
      <c r="AR61" s="1850">
        <f t="shared" si="5"/>
        <v>14383.011345327655</v>
      </c>
      <c r="AS61" s="1850">
        <f t="shared" si="6"/>
        <v>5572.1787192945312</v>
      </c>
      <c r="AT61" s="1850">
        <f t="shared" si="7"/>
        <v>3667.7096363705923</v>
      </c>
      <c r="AU61" s="1860">
        <f t="shared" si="8"/>
        <v>1552.4840062795342</v>
      </c>
      <c r="AV61" s="1865">
        <f t="shared" si="9"/>
        <v>273.0969120706539</v>
      </c>
      <c r="AW61" s="1850">
        <f t="shared" si="10"/>
        <v>407.75536587223286</v>
      </c>
      <c r="AX61" s="1850">
        <f t="shared" si="11"/>
        <v>693.90998899761462</v>
      </c>
      <c r="AY61" s="1850">
        <f t="shared" si="12"/>
        <v>694.95702759456321</v>
      </c>
      <c r="AZ61" s="1850">
        <f t="shared" si="13"/>
        <v>45.506335555994866</v>
      </c>
      <c r="BA61" s="1850">
        <f t="shared" si="14"/>
        <v>297.57240320783797</v>
      </c>
      <c r="BB61" s="1850">
        <f t="shared" si="15"/>
        <v>16.416213893263485</v>
      </c>
      <c r="BC61" s="1850">
        <f t="shared" si="16"/>
        <v>110.43482865899391</v>
      </c>
      <c r="BD61" s="1850">
        <f t="shared" si="17"/>
        <v>17.561951839361551</v>
      </c>
      <c r="BE61" s="1850">
        <f t="shared" si="18"/>
        <v>1462.4836853244776</v>
      </c>
      <c r="BF61" s="1851">
        <f t="shared" si="19"/>
        <v>4773.9691781769116</v>
      </c>
      <c r="BH61" s="2587" t="s">
        <v>1974</v>
      </c>
      <c r="BI61" s="2589" t="s">
        <v>1975</v>
      </c>
      <c r="BJ61" s="1849">
        <v>44371250.981447048</v>
      </c>
      <c r="BK61" s="1850">
        <v>39707716.631929107</v>
      </c>
      <c r="BL61" s="1850">
        <v>34135537.912634648</v>
      </c>
      <c r="BM61" s="1850">
        <v>2357738.8766841302</v>
      </c>
      <c r="BN61" s="1850">
        <v>872054.04952581227</v>
      </c>
      <c r="BO61" s="1850">
        <v>16522733.641097033</v>
      </c>
      <c r="BP61" s="1850">
        <v>14383011.345327655</v>
      </c>
      <c r="BQ61" s="1850">
        <v>5572178.7192945313</v>
      </c>
      <c r="BR61" s="1850">
        <v>3667709.6363705923</v>
      </c>
      <c r="BS61" s="1850">
        <v>1552484.0062795342</v>
      </c>
      <c r="BT61" s="1850">
        <v>273096.91207065393</v>
      </c>
      <c r="BU61" s="1850">
        <v>407755.36587223288</v>
      </c>
      <c r="BV61" s="1850">
        <v>693909.98899761459</v>
      </c>
      <c r="BW61" s="1850">
        <v>694957.0275945632</v>
      </c>
      <c r="BX61" s="1850">
        <v>45506.335555994869</v>
      </c>
      <c r="BY61" s="1850">
        <v>297572.40320783795</v>
      </c>
      <c r="BZ61" s="1850">
        <v>16416.213893263484</v>
      </c>
      <c r="CA61" s="1850">
        <v>110434.82865899391</v>
      </c>
      <c r="CB61" s="1850">
        <v>17561.951839361551</v>
      </c>
      <c r="CC61" s="1850">
        <v>1462483.6853244777</v>
      </c>
      <c r="CD61" s="1851">
        <v>4773969.1781769115</v>
      </c>
    </row>
    <row r="62" spans="1:82" ht="16.5" customHeight="1">
      <c r="L62" s="844"/>
      <c r="M62" s="844"/>
      <c r="AJ62" s="2587"/>
      <c r="AK62" s="2589" t="s">
        <v>1976</v>
      </c>
      <c r="AL62" s="1849">
        <f t="shared" si="20"/>
        <v>160680.62715234447</v>
      </c>
      <c r="AM62" s="1850">
        <f t="shared" si="0"/>
        <v>150940.95997439645</v>
      </c>
      <c r="AN62" s="1850">
        <f t="shared" si="1"/>
        <v>125238.6109017632</v>
      </c>
      <c r="AO62" s="1850">
        <f t="shared" si="2"/>
        <v>8668.044472440175</v>
      </c>
      <c r="AP62" s="1850">
        <f t="shared" si="3"/>
        <v>6623.5963225525811</v>
      </c>
      <c r="AQ62" s="1850">
        <f t="shared" si="4"/>
        <v>59701.064898998797</v>
      </c>
      <c r="AR62" s="1850">
        <f t="shared" si="5"/>
        <v>50245.905207771561</v>
      </c>
      <c r="AS62" s="1850">
        <f t="shared" si="6"/>
        <v>25702.349072633278</v>
      </c>
      <c r="AT62" s="1850">
        <f t="shared" si="7"/>
        <v>10735.788655559081</v>
      </c>
      <c r="AU62" s="1860">
        <f t="shared" si="8"/>
        <v>4449.946352548357</v>
      </c>
      <c r="AV62" s="1865">
        <f t="shared" si="9"/>
        <v>1501.9858144138045</v>
      </c>
      <c r="AW62" s="1850">
        <f t="shared" si="10"/>
        <v>1448.2234851507685</v>
      </c>
      <c r="AX62" s="1850">
        <f t="shared" si="11"/>
        <v>1983.6069489059405</v>
      </c>
      <c r="AY62" s="1850">
        <f t="shared" si="12"/>
        <v>1228.3033088496049</v>
      </c>
      <c r="AZ62" s="1850">
        <f t="shared" si="13"/>
        <v>123.72274569060437</v>
      </c>
      <c r="BA62" s="1850">
        <f t="shared" si="14"/>
        <v>6291.3809347854058</v>
      </c>
      <c r="BB62" s="1850">
        <f t="shared" si="15"/>
        <v>208.08676527410609</v>
      </c>
      <c r="BC62" s="1850">
        <f t="shared" si="16"/>
        <v>796.05220872632776</v>
      </c>
      <c r="BD62" s="1850">
        <f t="shared" si="17"/>
        <v>49.986326443121506</v>
      </c>
      <c r="BE62" s="1850">
        <f t="shared" si="18"/>
        <v>7621.0541818452439</v>
      </c>
      <c r="BF62" s="1851">
        <f t="shared" si="19"/>
        <v>10535.719386674238</v>
      </c>
      <c r="BH62" s="2587"/>
      <c r="BI62" s="2589" t="s">
        <v>1976</v>
      </c>
      <c r="BJ62" s="1849">
        <v>160680627.15234447</v>
      </c>
      <c r="BK62" s="1850">
        <v>150940959.97439644</v>
      </c>
      <c r="BL62" s="1850">
        <v>125238610.9017632</v>
      </c>
      <c r="BM62" s="1850">
        <v>8668044.4724401757</v>
      </c>
      <c r="BN62" s="1850">
        <v>6623596.3225525813</v>
      </c>
      <c r="BO62" s="1850">
        <v>59701064.898998797</v>
      </c>
      <c r="BP62" s="1850">
        <v>50245905.207771562</v>
      </c>
      <c r="BQ62" s="1850">
        <v>25702349.072633278</v>
      </c>
      <c r="BR62" s="1850">
        <v>10735788.655559082</v>
      </c>
      <c r="BS62" s="1850">
        <v>4449946.3525483571</v>
      </c>
      <c r="BT62" s="1850">
        <v>1501985.8144138046</v>
      </c>
      <c r="BU62" s="1850">
        <v>1448223.4851507684</v>
      </c>
      <c r="BV62" s="1850">
        <v>1983606.9489059404</v>
      </c>
      <c r="BW62" s="1850">
        <v>1228303.308849605</v>
      </c>
      <c r="BX62" s="1850">
        <v>123722.74569060437</v>
      </c>
      <c r="BY62" s="1850">
        <v>6291380.9347854061</v>
      </c>
      <c r="BZ62" s="1850">
        <v>208086.76527410609</v>
      </c>
      <c r="CA62" s="1850">
        <v>796052.20872632775</v>
      </c>
      <c r="CB62" s="1850">
        <v>49986.326443121507</v>
      </c>
      <c r="CC62" s="1850">
        <v>7621054.181845244</v>
      </c>
      <c r="CD62" s="1851">
        <v>10535719.386674238</v>
      </c>
    </row>
    <row r="63" spans="1:82" ht="16.5" customHeight="1">
      <c r="L63" s="844"/>
      <c r="M63" s="844"/>
      <c r="AJ63" s="2587"/>
      <c r="AK63" s="2589" t="s">
        <v>1977</v>
      </c>
      <c r="AL63" s="1849">
        <f t="shared" si="20"/>
        <v>437277.36173011811</v>
      </c>
      <c r="AM63" s="1850">
        <f t="shared" si="0"/>
        <v>410762.1359139015</v>
      </c>
      <c r="AN63" s="1850">
        <f t="shared" si="1"/>
        <v>349627.41450038744</v>
      </c>
      <c r="AO63" s="1850">
        <f t="shared" si="2"/>
        <v>17360.456151205872</v>
      </c>
      <c r="AP63" s="1850">
        <f t="shared" si="3"/>
        <v>9426.4849158758316</v>
      </c>
      <c r="AQ63" s="1850">
        <f t="shared" si="4"/>
        <v>201108.60274147883</v>
      </c>
      <c r="AR63" s="1850">
        <f t="shared" si="5"/>
        <v>121731.87069182697</v>
      </c>
      <c r="AS63" s="1850">
        <f t="shared" si="6"/>
        <v>61134.721413514613</v>
      </c>
      <c r="AT63" s="1850">
        <f t="shared" si="7"/>
        <v>27630.686345778591</v>
      </c>
      <c r="AU63" s="1860">
        <f t="shared" si="8"/>
        <v>12976.802531476846</v>
      </c>
      <c r="AV63" s="1865">
        <f t="shared" si="9"/>
        <v>3509.6941314032692</v>
      </c>
      <c r="AW63" s="1850">
        <f t="shared" si="10"/>
        <v>2712.7895750115517</v>
      </c>
      <c r="AX63" s="1850">
        <f t="shared" si="11"/>
        <v>4794.9269683278917</v>
      </c>
      <c r="AY63" s="1850">
        <f t="shared" si="12"/>
        <v>1777.9376672441574</v>
      </c>
      <c r="AZ63" s="1850">
        <f t="shared" si="13"/>
        <v>1858.5354723148935</v>
      </c>
      <c r="BA63" s="1850">
        <f t="shared" si="14"/>
        <v>8855.2451154062601</v>
      </c>
      <c r="BB63" s="1850">
        <f t="shared" si="15"/>
        <v>847.7619577113295</v>
      </c>
      <c r="BC63" s="1850">
        <f t="shared" si="16"/>
        <v>7199.7098534091847</v>
      </c>
      <c r="BD63" s="1850">
        <f t="shared" si="17"/>
        <v>107.11407693508981</v>
      </c>
      <c r="BE63" s="1850">
        <f t="shared" si="18"/>
        <v>16494.20406427409</v>
      </c>
      <c r="BF63" s="1851">
        <f t="shared" si="19"/>
        <v>33714.935669625818</v>
      </c>
      <c r="BG63" s="455"/>
      <c r="BH63" s="2587"/>
      <c r="BI63" s="2589" t="s">
        <v>1977</v>
      </c>
      <c r="BJ63" s="1849">
        <v>437277361.7301181</v>
      </c>
      <c r="BK63" s="1850">
        <v>410762135.91390151</v>
      </c>
      <c r="BL63" s="1850">
        <v>349627414.50038743</v>
      </c>
      <c r="BM63" s="1850">
        <v>17360456.151205871</v>
      </c>
      <c r="BN63" s="1850">
        <v>9426484.9158758316</v>
      </c>
      <c r="BO63" s="1850">
        <v>201108602.74147883</v>
      </c>
      <c r="BP63" s="1850">
        <v>121731870.69182697</v>
      </c>
      <c r="BQ63" s="1850">
        <v>61134721.413514614</v>
      </c>
      <c r="BR63" s="1850">
        <v>27630686.345778592</v>
      </c>
      <c r="BS63" s="1850">
        <v>12976802.531476846</v>
      </c>
      <c r="BT63" s="1850">
        <v>3509694.1314032692</v>
      </c>
      <c r="BU63" s="1850">
        <v>2712789.5750115518</v>
      </c>
      <c r="BV63" s="1850">
        <v>4794926.968327892</v>
      </c>
      <c r="BW63" s="1850">
        <v>1777937.6672441575</v>
      </c>
      <c r="BX63" s="1850">
        <v>1858535.4723148935</v>
      </c>
      <c r="BY63" s="1850">
        <v>8855245.1154062599</v>
      </c>
      <c r="BZ63" s="1850">
        <v>847761.95771132945</v>
      </c>
      <c r="CA63" s="1850">
        <v>7199709.8534091851</v>
      </c>
      <c r="CB63" s="1850">
        <v>107114.07693508982</v>
      </c>
      <c r="CC63" s="1850">
        <v>16494204.064274089</v>
      </c>
      <c r="CD63" s="1851">
        <v>33714935.669625819</v>
      </c>
    </row>
    <row r="64" spans="1:82" ht="16.5" customHeight="1">
      <c r="L64" s="844"/>
      <c r="M64" s="844"/>
      <c r="AJ64" s="2587"/>
      <c r="AK64" s="2589" t="s">
        <v>1978</v>
      </c>
      <c r="AL64" s="1849">
        <f t="shared" si="20"/>
        <v>1605249.3410003078</v>
      </c>
      <c r="AM64" s="1850">
        <f t="shared" si="0"/>
        <v>1568434.5235952809</v>
      </c>
      <c r="AN64" s="1850">
        <f t="shared" si="1"/>
        <v>1145891.6668115025</v>
      </c>
      <c r="AO64" s="1850">
        <f t="shared" si="2"/>
        <v>53808.366324843402</v>
      </c>
      <c r="AP64" s="1850">
        <f t="shared" si="3"/>
        <v>49937.668495532685</v>
      </c>
      <c r="AQ64" s="1850">
        <f t="shared" si="4"/>
        <v>539033.43331624696</v>
      </c>
      <c r="AR64" s="1850">
        <f t="shared" si="5"/>
        <v>503112.19867487933</v>
      </c>
      <c r="AS64" s="1850">
        <f t="shared" si="6"/>
        <v>422542.85678377823</v>
      </c>
      <c r="AT64" s="1850">
        <f t="shared" si="7"/>
        <v>58562.596768408068</v>
      </c>
      <c r="AU64" s="1860">
        <f t="shared" si="8"/>
        <v>28291.198786151981</v>
      </c>
      <c r="AV64" s="1865">
        <f t="shared" si="9"/>
        <v>10450.120299081625</v>
      </c>
      <c r="AW64" s="1850">
        <f t="shared" si="10"/>
        <v>3385.565830895931</v>
      </c>
      <c r="AX64" s="1850">
        <f t="shared" si="11"/>
        <v>10527.782466129573</v>
      </c>
      <c r="AY64" s="1850">
        <f t="shared" si="12"/>
        <v>5551.107382303614</v>
      </c>
      <c r="AZ64" s="1850">
        <f t="shared" si="13"/>
        <v>356.82200384536446</v>
      </c>
      <c r="BA64" s="1850">
        <f t="shared" si="14"/>
        <v>222869.10191814668</v>
      </c>
      <c r="BB64" s="1850">
        <f t="shared" si="15"/>
        <v>2090.453671058297</v>
      </c>
      <c r="BC64" s="1850">
        <f t="shared" si="16"/>
        <v>12761.282379667211</v>
      </c>
      <c r="BD64" s="1850">
        <f t="shared" si="17"/>
        <v>236.75195201569144</v>
      </c>
      <c r="BE64" s="1850">
        <f t="shared" si="18"/>
        <v>126022.67009448225</v>
      </c>
      <c r="BF64" s="1851">
        <f t="shared" si="19"/>
        <v>49576.099784694794</v>
      </c>
      <c r="BH64" s="2587"/>
      <c r="BI64" s="2589" t="s">
        <v>1978</v>
      </c>
      <c r="BJ64" s="1849">
        <v>1605249341.0003078</v>
      </c>
      <c r="BK64" s="1850">
        <v>1568434523.5952809</v>
      </c>
      <c r="BL64" s="1850">
        <v>1145891666.8115025</v>
      </c>
      <c r="BM64" s="1850">
        <v>53808366.324843399</v>
      </c>
      <c r="BN64" s="1850">
        <v>49937668.495532684</v>
      </c>
      <c r="BO64" s="1850">
        <v>539033433.31624699</v>
      </c>
      <c r="BP64" s="1850">
        <v>503112198.67487931</v>
      </c>
      <c r="BQ64" s="1850">
        <v>422542856.78377825</v>
      </c>
      <c r="BR64" s="1850">
        <v>58562596.768408068</v>
      </c>
      <c r="BS64" s="1850">
        <v>28291198.786151983</v>
      </c>
      <c r="BT64" s="1850">
        <v>10450120.299081625</v>
      </c>
      <c r="BU64" s="1850">
        <v>3385565.830895931</v>
      </c>
      <c r="BV64" s="1850">
        <v>10527782.466129573</v>
      </c>
      <c r="BW64" s="1850">
        <v>5551107.3823036142</v>
      </c>
      <c r="BX64" s="1850">
        <v>356822.00384536444</v>
      </c>
      <c r="BY64" s="1850">
        <v>222869101.91814667</v>
      </c>
      <c r="BZ64" s="1850">
        <v>2090453.6710582969</v>
      </c>
      <c r="CA64" s="1850">
        <v>12761282.379667211</v>
      </c>
      <c r="CB64" s="1850">
        <v>236751.95201569144</v>
      </c>
      <c r="CC64" s="1850">
        <v>126022670.09448226</v>
      </c>
      <c r="CD64" s="1851">
        <v>49576099.784694791</v>
      </c>
    </row>
    <row r="65" spans="1:82" ht="16.5" customHeight="1">
      <c r="B65" s="813"/>
      <c r="P65" s="813"/>
      <c r="AJ65" s="2587"/>
      <c r="AK65" s="2589" t="s">
        <v>1979</v>
      </c>
      <c r="AL65" s="1849">
        <f t="shared" si="20"/>
        <v>5715745.4714321056</v>
      </c>
      <c r="AM65" s="1850">
        <f t="shared" si="0"/>
        <v>5690765.0296826884</v>
      </c>
      <c r="AN65" s="1850">
        <f t="shared" si="1"/>
        <v>4944053.1064010626</v>
      </c>
      <c r="AO65" s="1850">
        <f t="shared" si="2"/>
        <v>120838.86713581345</v>
      </c>
      <c r="AP65" s="1850">
        <f t="shared" si="3"/>
        <v>142342.61483382023</v>
      </c>
      <c r="AQ65" s="1850">
        <f t="shared" si="4"/>
        <v>3246559.6706699491</v>
      </c>
      <c r="AR65" s="1850">
        <f t="shared" si="5"/>
        <v>1434311.9537614812</v>
      </c>
      <c r="AS65" s="1850">
        <f t="shared" si="6"/>
        <v>746711.92328162596</v>
      </c>
      <c r="AT65" s="1850">
        <f t="shared" si="7"/>
        <v>188518.57380748959</v>
      </c>
      <c r="AU65" s="1860">
        <f t="shared" si="8"/>
        <v>93359.232984482791</v>
      </c>
      <c r="AV65" s="1865">
        <f t="shared" si="9"/>
        <v>27592.630314384573</v>
      </c>
      <c r="AW65" s="1850">
        <f t="shared" si="10"/>
        <v>8251.9512634715702</v>
      </c>
      <c r="AX65" s="1850">
        <f t="shared" si="11"/>
        <v>33631.373133129397</v>
      </c>
      <c r="AY65" s="1850">
        <f t="shared" si="12"/>
        <v>15267.22218410608</v>
      </c>
      <c r="AZ65" s="1850">
        <f t="shared" si="13"/>
        <v>10416.1639279152</v>
      </c>
      <c r="BA65" s="1850">
        <f t="shared" si="14"/>
        <v>302821.42988504219</v>
      </c>
      <c r="BB65" s="1850">
        <f t="shared" si="15"/>
        <v>3246.9288874249555</v>
      </c>
      <c r="BC65" s="1850">
        <f t="shared" si="16"/>
        <v>34499.236983849347</v>
      </c>
      <c r="BD65" s="1850">
        <f t="shared" si="17"/>
        <v>2736.8329582615861</v>
      </c>
      <c r="BE65" s="1850">
        <f t="shared" si="18"/>
        <v>214888.92075955818</v>
      </c>
      <c r="BF65" s="1851">
        <f t="shared" si="19"/>
        <v>59479.67873326534</v>
      </c>
      <c r="BH65" s="2587"/>
      <c r="BI65" s="2589" t="s">
        <v>1979</v>
      </c>
      <c r="BJ65" s="1849">
        <v>5715745471.432106</v>
      </c>
      <c r="BK65" s="1850">
        <v>5690765029.6826887</v>
      </c>
      <c r="BL65" s="1850">
        <v>4944053106.401063</v>
      </c>
      <c r="BM65" s="1850">
        <v>120838867.13581344</v>
      </c>
      <c r="BN65" s="1850">
        <v>142342614.83382022</v>
      </c>
      <c r="BO65" s="1850">
        <v>3246559670.6699491</v>
      </c>
      <c r="BP65" s="1850">
        <v>1434311953.7614813</v>
      </c>
      <c r="BQ65" s="1850">
        <v>746711923.28162599</v>
      </c>
      <c r="BR65" s="1850">
        <v>188518573.8074896</v>
      </c>
      <c r="BS65" s="1850">
        <v>93359232.984482795</v>
      </c>
      <c r="BT65" s="1850">
        <v>27592630.314384572</v>
      </c>
      <c r="BU65" s="1850">
        <v>8251951.2634715699</v>
      </c>
      <c r="BV65" s="1850">
        <v>33631373.133129396</v>
      </c>
      <c r="BW65" s="1850">
        <v>15267222.18410608</v>
      </c>
      <c r="BX65" s="1850">
        <v>10416163.927915201</v>
      </c>
      <c r="BY65" s="1850">
        <v>302821429.88504219</v>
      </c>
      <c r="BZ65" s="1850">
        <v>3246928.8874249556</v>
      </c>
      <c r="CA65" s="1850">
        <v>34499236.983849347</v>
      </c>
      <c r="CB65" s="1850">
        <v>2736832.9582615863</v>
      </c>
      <c r="CC65" s="1850">
        <v>214888920.75955817</v>
      </c>
      <c r="CD65" s="1851">
        <v>59479678.73326534</v>
      </c>
    </row>
    <row r="66" spans="1:82" ht="16.5" customHeight="1">
      <c r="L66" s="844"/>
      <c r="M66" s="844"/>
      <c r="AJ66" s="2587"/>
      <c r="AK66" s="2589" t="s">
        <v>1980</v>
      </c>
      <c r="AL66" s="1849">
        <f t="shared" si="20"/>
        <v>16439649.398935249</v>
      </c>
      <c r="AM66" s="1850">
        <f t="shared" si="0"/>
        <v>15333933.48275126</v>
      </c>
      <c r="AN66" s="1850">
        <f t="shared" si="1"/>
        <v>12757165.705240706</v>
      </c>
      <c r="AO66" s="1850">
        <f t="shared" si="2"/>
        <v>1355697.1461435976</v>
      </c>
      <c r="AP66" s="1850">
        <f t="shared" si="3"/>
        <v>408906.8501210775</v>
      </c>
      <c r="AQ66" s="1850">
        <f t="shared" si="4"/>
        <v>4913784.866364128</v>
      </c>
      <c r="AR66" s="1850">
        <f t="shared" si="5"/>
        <v>6078776.8426118996</v>
      </c>
      <c r="AS66" s="1850">
        <f t="shared" si="6"/>
        <v>2576767.7775105559</v>
      </c>
      <c r="AT66" s="1850">
        <f t="shared" si="7"/>
        <v>944299.65387222974</v>
      </c>
      <c r="AU66" s="1860">
        <f t="shared" si="8"/>
        <v>519833.07978021429</v>
      </c>
      <c r="AV66" s="1865">
        <f t="shared" si="9"/>
        <v>92792.512949005162</v>
      </c>
      <c r="AW66" s="1850">
        <f t="shared" si="10"/>
        <v>71078.968711337162</v>
      </c>
      <c r="AX66" s="1850">
        <f t="shared" si="11"/>
        <v>164295.57512448682</v>
      </c>
      <c r="AY66" s="1850">
        <f t="shared" si="12"/>
        <v>33359.838550639513</v>
      </c>
      <c r="AZ66" s="1850">
        <f t="shared" si="13"/>
        <v>62939.678756546906</v>
      </c>
      <c r="BA66" s="1850">
        <f t="shared" si="14"/>
        <v>865255.11455674388</v>
      </c>
      <c r="BB66" s="1850">
        <f t="shared" si="15"/>
        <v>88381.681554057286</v>
      </c>
      <c r="BC66" s="1850">
        <f t="shared" si="16"/>
        <v>163990.08976495898</v>
      </c>
      <c r="BD66" s="1850">
        <f t="shared" si="17"/>
        <v>4339.5926691221121</v>
      </c>
      <c r="BE66" s="1850">
        <f t="shared" si="18"/>
        <v>510501.64509344369</v>
      </c>
      <c r="BF66" s="1851">
        <f t="shared" si="19"/>
        <v>1269706.0059489496</v>
      </c>
      <c r="BH66" s="2587"/>
      <c r="BI66" s="2589" t="s">
        <v>1980</v>
      </c>
      <c r="BJ66" s="1849">
        <v>16439649398.935249</v>
      </c>
      <c r="BK66" s="1850">
        <v>15333933482.751259</v>
      </c>
      <c r="BL66" s="1850">
        <v>12757165705.240705</v>
      </c>
      <c r="BM66" s="1850">
        <v>1355697146.1435976</v>
      </c>
      <c r="BN66" s="1850">
        <v>408906850.12107748</v>
      </c>
      <c r="BO66" s="1850">
        <v>4913784866.3641281</v>
      </c>
      <c r="BP66" s="1850">
        <v>6078776842.6118994</v>
      </c>
      <c r="BQ66" s="1850">
        <v>2576767777.5105557</v>
      </c>
      <c r="BR66" s="1850">
        <v>944299653.8722297</v>
      </c>
      <c r="BS66" s="1850">
        <v>519833079.78021431</v>
      </c>
      <c r="BT66" s="1850">
        <v>92792512.949005157</v>
      </c>
      <c r="BU66" s="1850">
        <v>71078968.711337164</v>
      </c>
      <c r="BV66" s="1850">
        <v>164295575.1244868</v>
      </c>
      <c r="BW66" s="1850">
        <v>33359838.550639514</v>
      </c>
      <c r="BX66" s="1850">
        <v>62939678.756546907</v>
      </c>
      <c r="BY66" s="1850">
        <v>865255114.55674386</v>
      </c>
      <c r="BZ66" s="1850">
        <v>88381681.554057285</v>
      </c>
      <c r="CA66" s="1850">
        <v>163990089.76495898</v>
      </c>
      <c r="CB66" s="1850">
        <v>4339592.669122112</v>
      </c>
      <c r="CC66" s="1850">
        <v>510501645.09344369</v>
      </c>
      <c r="CD66" s="1851">
        <v>1269706005.9489496</v>
      </c>
    </row>
    <row r="67" spans="1:82" ht="16.5" customHeight="1">
      <c r="L67" s="844"/>
      <c r="M67" s="844"/>
      <c r="AJ67" s="2587" t="s">
        <v>861</v>
      </c>
      <c r="AK67" s="2589" t="s">
        <v>1981</v>
      </c>
      <c r="AL67" s="1849">
        <f t="shared" si="20"/>
        <v>15278.532802437483</v>
      </c>
      <c r="AM67" s="1850">
        <f t="shared" si="0"/>
        <v>12607.810967855516</v>
      </c>
      <c r="AN67" s="1850">
        <f t="shared" si="1"/>
        <v>10013.817013592785</v>
      </c>
      <c r="AO67" s="1850">
        <f t="shared" si="2"/>
        <v>537.60637711281345</v>
      </c>
      <c r="AP67" s="1850">
        <f t="shared" si="3"/>
        <v>922.20210598731921</v>
      </c>
      <c r="AQ67" s="1850">
        <f t="shared" si="4"/>
        <v>2154.527073125174</v>
      </c>
      <c r="AR67" s="1850">
        <f t="shared" si="5"/>
        <v>6399.4814573674785</v>
      </c>
      <c r="AS67" s="1850">
        <f t="shared" si="6"/>
        <v>2593.9939542627308</v>
      </c>
      <c r="AT67" s="1850">
        <f t="shared" si="7"/>
        <v>1121.1732052513955</v>
      </c>
      <c r="AU67" s="1860">
        <f t="shared" si="8"/>
        <v>513.28193891701096</v>
      </c>
      <c r="AV67" s="1865">
        <f t="shared" si="9"/>
        <v>151.50975037469254</v>
      </c>
      <c r="AW67" s="1850">
        <f t="shared" si="10"/>
        <v>236.01410614159286</v>
      </c>
      <c r="AX67" s="1850">
        <f t="shared" si="11"/>
        <v>123.28206536595138</v>
      </c>
      <c r="AY67" s="1850">
        <f t="shared" si="12"/>
        <v>40.055188337596874</v>
      </c>
      <c r="AZ67" s="1850">
        <f t="shared" si="13"/>
        <v>57.030156114550252</v>
      </c>
      <c r="BA67" s="1850">
        <f t="shared" si="14"/>
        <v>344.06237768225975</v>
      </c>
      <c r="BB67" s="1850">
        <f t="shared" si="15"/>
        <v>18.397494127154673</v>
      </c>
      <c r="BC67" s="1850">
        <f t="shared" si="16"/>
        <v>101.71642459419927</v>
      </c>
      <c r="BD67" s="1850">
        <f t="shared" si="17"/>
        <v>3.4974895843754963</v>
      </c>
      <c r="BE67" s="1850">
        <f t="shared" si="18"/>
        <v>1005.1469630233449</v>
      </c>
      <c r="BF67" s="1851">
        <f t="shared" si="19"/>
        <v>2772.4382591761796</v>
      </c>
      <c r="BH67" s="2587" t="s">
        <v>861</v>
      </c>
      <c r="BI67" s="2589" t="s">
        <v>1981</v>
      </c>
      <c r="BJ67" s="1849">
        <v>15278532.802437482</v>
      </c>
      <c r="BK67" s="1850">
        <v>12607810.967855515</v>
      </c>
      <c r="BL67" s="1850">
        <v>10013817.013592785</v>
      </c>
      <c r="BM67" s="1850">
        <v>537606.37711281341</v>
      </c>
      <c r="BN67" s="1850">
        <v>922202.10598731926</v>
      </c>
      <c r="BO67" s="1850">
        <v>2154527.0731251738</v>
      </c>
      <c r="BP67" s="1850">
        <v>6399481.4573674789</v>
      </c>
      <c r="BQ67" s="1850">
        <v>2593993.9542627307</v>
      </c>
      <c r="BR67" s="1850">
        <v>1121173.2052513955</v>
      </c>
      <c r="BS67" s="1850">
        <v>513281.93891701096</v>
      </c>
      <c r="BT67" s="1850">
        <v>151509.75037469255</v>
      </c>
      <c r="BU67" s="1850">
        <v>236014.10614159287</v>
      </c>
      <c r="BV67" s="1850">
        <v>123282.06536595138</v>
      </c>
      <c r="BW67" s="1850">
        <v>40055.188337596875</v>
      </c>
      <c r="BX67" s="1850">
        <v>57030.156114550249</v>
      </c>
      <c r="BY67" s="1850">
        <v>344062.37768225977</v>
      </c>
      <c r="BZ67" s="1850">
        <v>18397.494127154674</v>
      </c>
      <c r="CA67" s="1850">
        <v>101716.42459419927</v>
      </c>
      <c r="CB67" s="1850">
        <v>3497.4895843754962</v>
      </c>
      <c r="CC67" s="1850">
        <v>1005146.963023345</v>
      </c>
      <c r="CD67" s="1851">
        <v>2772438.2591761798</v>
      </c>
    </row>
    <row r="68" spans="1:82" ht="16.5" customHeight="1">
      <c r="L68" s="844"/>
      <c r="M68" s="844"/>
      <c r="AJ68" s="2587"/>
      <c r="AK68" s="2589" t="s">
        <v>1982</v>
      </c>
      <c r="AL68" s="1849">
        <f t="shared" si="20"/>
        <v>19275.502602709272</v>
      </c>
      <c r="AM68" s="1850">
        <f t="shared" si="0"/>
        <v>16129.097510184662</v>
      </c>
      <c r="AN68" s="1850">
        <f t="shared" si="1"/>
        <v>11383.200156750916</v>
      </c>
      <c r="AO68" s="1850">
        <f t="shared" si="2"/>
        <v>543.13170634373614</v>
      </c>
      <c r="AP68" s="1850">
        <f t="shared" si="3"/>
        <v>849.78545822806325</v>
      </c>
      <c r="AQ68" s="1850">
        <f t="shared" si="4"/>
        <v>3693.1936560714685</v>
      </c>
      <c r="AR68" s="1850">
        <f t="shared" si="5"/>
        <v>6297.0893361076442</v>
      </c>
      <c r="AS68" s="1850">
        <f t="shared" si="6"/>
        <v>4745.8973534337492</v>
      </c>
      <c r="AT68" s="1850">
        <f t="shared" si="7"/>
        <v>3730.8106301577823</v>
      </c>
      <c r="AU68" s="1860">
        <f t="shared" si="8"/>
        <v>2545.1305388169071</v>
      </c>
      <c r="AV68" s="1865">
        <f t="shared" si="9"/>
        <v>323.17703119414438</v>
      </c>
      <c r="AW68" s="1850">
        <f t="shared" si="10"/>
        <v>404.93863766101413</v>
      </c>
      <c r="AX68" s="1850">
        <f t="shared" si="11"/>
        <v>347.82894161237857</v>
      </c>
      <c r="AY68" s="1850">
        <f t="shared" si="12"/>
        <v>108.06004141614115</v>
      </c>
      <c r="AZ68" s="1850">
        <f t="shared" si="13"/>
        <v>1.6754394571967317</v>
      </c>
      <c r="BA68" s="1850">
        <f t="shared" si="14"/>
        <v>201.34011165456531</v>
      </c>
      <c r="BB68" s="1850">
        <f t="shared" si="15"/>
        <v>6.3114139290568056</v>
      </c>
      <c r="BC68" s="1850">
        <f t="shared" si="16"/>
        <v>116.84049568877531</v>
      </c>
      <c r="BD68" s="1850">
        <f t="shared" si="17"/>
        <v>7.7534464678205666</v>
      </c>
      <c r="BE68" s="1850">
        <f t="shared" si="18"/>
        <v>682.84125553574927</v>
      </c>
      <c r="BF68" s="1851">
        <f t="shared" si="19"/>
        <v>3263.2455882133995</v>
      </c>
      <c r="BH68" s="2587"/>
      <c r="BI68" s="2589" t="s">
        <v>1982</v>
      </c>
      <c r="BJ68" s="1849">
        <v>19275502.602709271</v>
      </c>
      <c r="BK68" s="1850">
        <v>16129097.510184662</v>
      </c>
      <c r="BL68" s="1850">
        <v>11383200.156750916</v>
      </c>
      <c r="BM68" s="1850">
        <v>543131.70634373615</v>
      </c>
      <c r="BN68" s="1850">
        <v>849785.4582280633</v>
      </c>
      <c r="BO68" s="1850">
        <v>3693193.6560714683</v>
      </c>
      <c r="BP68" s="1850">
        <v>6297089.3361076443</v>
      </c>
      <c r="BQ68" s="1850">
        <v>4745897.3534337496</v>
      </c>
      <c r="BR68" s="1850">
        <v>3730810.6301577822</v>
      </c>
      <c r="BS68" s="1850">
        <v>2545130.538816907</v>
      </c>
      <c r="BT68" s="1850">
        <v>323177.03119414439</v>
      </c>
      <c r="BU68" s="1850">
        <v>404938.6376610141</v>
      </c>
      <c r="BV68" s="1850">
        <v>347828.94161237858</v>
      </c>
      <c r="BW68" s="1850">
        <v>108060.04141614115</v>
      </c>
      <c r="BX68" s="1850">
        <v>1675.4394571967316</v>
      </c>
      <c r="BY68" s="1850">
        <v>201340.11165456529</v>
      </c>
      <c r="BZ68" s="1850">
        <v>6311.4139290568055</v>
      </c>
      <c r="CA68" s="1850">
        <v>116840.49568877531</v>
      </c>
      <c r="CB68" s="1850">
        <v>7753.4464678205668</v>
      </c>
      <c r="CC68" s="1850">
        <v>682841.25553574925</v>
      </c>
      <c r="CD68" s="1851">
        <v>3263245.5882133995</v>
      </c>
    </row>
    <row r="69" spans="1:82" ht="16.5" customHeight="1">
      <c r="A69" s="849"/>
      <c r="B69" s="849"/>
      <c r="C69" s="849"/>
      <c r="D69" s="849"/>
      <c r="L69" s="844"/>
      <c r="M69" s="844"/>
      <c r="O69" s="849"/>
      <c r="P69" s="849"/>
      <c r="Q69" s="849"/>
      <c r="R69" s="849"/>
      <c r="AJ69" s="2587"/>
      <c r="AK69" s="2589" t="s">
        <v>1983</v>
      </c>
      <c r="AL69" s="1849">
        <f t="shared" si="20"/>
        <v>34543.57896123916</v>
      </c>
      <c r="AM69" s="1850">
        <f t="shared" si="0"/>
        <v>28832.560440561439</v>
      </c>
      <c r="AN69" s="1850">
        <f t="shared" si="1"/>
        <v>24164.861125548898</v>
      </c>
      <c r="AO69" s="1850">
        <f t="shared" si="2"/>
        <v>1772.3798892780082</v>
      </c>
      <c r="AP69" s="1850">
        <f t="shared" si="3"/>
        <v>912.62188804058007</v>
      </c>
      <c r="AQ69" s="1850">
        <f t="shared" si="4"/>
        <v>9523.5230234938008</v>
      </c>
      <c r="AR69" s="1850">
        <f t="shared" si="5"/>
        <v>11956.336324736509</v>
      </c>
      <c r="AS69" s="1850">
        <f t="shared" si="6"/>
        <v>4667.6993150125418</v>
      </c>
      <c r="AT69" s="1850">
        <f t="shared" si="7"/>
        <v>2332.5120825517051</v>
      </c>
      <c r="AU69" s="1860">
        <f t="shared" si="8"/>
        <v>608.77032476303464</v>
      </c>
      <c r="AV69" s="1865">
        <f t="shared" si="9"/>
        <v>231.49977510572518</v>
      </c>
      <c r="AW69" s="1850">
        <f t="shared" si="10"/>
        <v>415.47788183020145</v>
      </c>
      <c r="AX69" s="1850">
        <f t="shared" si="11"/>
        <v>981.01013318481989</v>
      </c>
      <c r="AY69" s="1850">
        <f t="shared" si="12"/>
        <v>84.61743084182531</v>
      </c>
      <c r="AZ69" s="1850">
        <f t="shared" si="13"/>
        <v>11.136536826099872</v>
      </c>
      <c r="BA69" s="1850">
        <f t="shared" si="14"/>
        <v>557.92395718832393</v>
      </c>
      <c r="BB69" s="1850">
        <f t="shared" si="15"/>
        <v>5.5129446055444183E-2</v>
      </c>
      <c r="BC69" s="1850">
        <f t="shared" si="16"/>
        <v>11.063941694882697</v>
      </c>
      <c r="BD69" s="1850">
        <f t="shared" si="17"/>
        <v>4.1030510792127897E-2</v>
      </c>
      <c r="BE69" s="1850">
        <f t="shared" si="18"/>
        <v>1766.103173620779</v>
      </c>
      <c r="BF69" s="1851">
        <f t="shared" si="19"/>
        <v>5722.0824623726094</v>
      </c>
      <c r="BH69" s="2587"/>
      <c r="BI69" s="2589" t="s">
        <v>1983</v>
      </c>
      <c r="BJ69" s="1849">
        <v>34543578.961239159</v>
      </c>
      <c r="BK69" s="1850">
        <v>28832560.44056144</v>
      </c>
      <c r="BL69" s="1850">
        <v>24164861.125548899</v>
      </c>
      <c r="BM69" s="1850">
        <v>1772379.8892780081</v>
      </c>
      <c r="BN69" s="1850">
        <v>912621.88804058009</v>
      </c>
      <c r="BO69" s="1850">
        <v>9523523.0234938003</v>
      </c>
      <c r="BP69" s="1850">
        <v>11956336.324736509</v>
      </c>
      <c r="BQ69" s="1850">
        <v>4667699.3150125416</v>
      </c>
      <c r="BR69" s="1850">
        <v>2332512.0825517052</v>
      </c>
      <c r="BS69" s="1850">
        <v>608770.32476303459</v>
      </c>
      <c r="BT69" s="1850">
        <v>231499.77510572519</v>
      </c>
      <c r="BU69" s="1850">
        <v>415477.88183020143</v>
      </c>
      <c r="BV69" s="1850">
        <v>981010.13318481995</v>
      </c>
      <c r="BW69" s="1850">
        <v>84617.430841825306</v>
      </c>
      <c r="BX69" s="1850">
        <v>11136.536826099873</v>
      </c>
      <c r="BY69" s="1850">
        <v>557923.95718832396</v>
      </c>
      <c r="BZ69" s="1850">
        <v>55.129446055444184</v>
      </c>
      <c r="CA69" s="1850">
        <v>11063.941694882697</v>
      </c>
      <c r="CB69" s="1850">
        <v>41.030510792127899</v>
      </c>
      <c r="CC69" s="1850">
        <v>1766103.1736207791</v>
      </c>
      <c r="CD69" s="1851">
        <v>5722082.4623726094</v>
      </c>
    </row>
    <row r="70" spans="1:82" ht="16.5" customHeight="1">
      <c r="A70" s="849"/>
      <c r="B70" s="849"/>
      <c r="C70" s="849"/>
      <c r="D70" s="849"/>
      <c r="L70" s="844"/>
      <c r="M70" s="844"/>
      <c r="O70" s="849"/>
      <c r="P70" s="849"/>
      <c r="Q70" s="849"/>
      <c r="R70" s="849"/>
      <c r="AJ70" s="2587"/>
      <c r="AK70" s="2589" t="s">
        <v>1984</v>
      </c>
      <c r="AL70" s="1849">
        <f t="shared" si="20"/>
        <v>83674.097609147691</v>
      </c>
      <c r="AM70" s="1850">
        <f t="shared" si="0"/>
        <v>71593.426066580025</v>
      </c>
      <c r="AN70" s="1850">
        <f t="shared" si="1"/>
        <v>56199.462970635024</v>
      </c>
      <c r="AO70" s="1850">
        <f t="shared" si="2"/>
        <v>4314.2978580768568</v>
      </c>
      <c r="AP70" s="1850">
        <f t="shared" si="3"/>
        <v>1065.8439490981361</v>
      </c>
      <c r="AQ70" s="1850">
        <f t="shared" si="4"/>
        <v>25510.382593134073</v>
      </c>
      <c r="AR70" s="1850">
        <f t="shared" si="5"/>
        <v>25308.938570326009</v>
      </c>
      <c r="AS70" s="1850">
        <f t="shared" si="6"/>
        <v>15393.963095945024</v>
      </c>
      <c r="AT70" s="1850">
        <f t="shared" si="7"/>
        <v>6261.212503682842</v>
      </c>
      <c r="AU70" s="1860">
        <f t="shared" si="8"/>
        <v>3360.9035675168234</v>
      </c>
      <c r="AV70" s="1865">
        <f t="shared" si="9"/>
        <v>543.84705206412616</v>
      </c>
      <c r="AW70" s="1850">
        <f t="shared" si="10"/>
        <v>964.27586222140803</v>
      </c>
      <c r="AX70" s="1850">
        <f t="shared" si="11"/>
        <v>1102.40272538826</v>
      </c>
      <c r="AY70" s="1850">
        <f t="shared" si="12"/>
        <v>188.56865605274174</v>
      </c>
      <c r="AZ70" s="1850">
        <f t="shared" si="13"/>
        <v>101.21464043948478</v>
      </c>
      <c r="BA70" s="1850">
        <f t="shared" si="14"/>
        <v>3490.1251889009336</v>
      </c>
      <c r="BB70" s="1850">
        <f t="shared" si="15"/>
        <v>12.853923056030895</v>
      </c>
      <c r="BC70" s="1850">
        <f t="shared" si="16"/>
        <v>1022.0445824605433</v>
      </c>
      <c r="BD70" s="1850">
        <f t="shared" si="17"/>
        <v>37.812310231225112</v>
      </c>
      <c r="BE70" s="1850">
        <f t="shared" si="18"/>
        <v>4569.9145876134517</v>
      </c>
      <c r="BF70" s="1851">
        <f t="shared" si="19"/>
        <v>13102.716125028142</v>
      </c>
      <c r="BH70" s="2587"/>
      <c r="BI70" s="2589" t="s">
        <v>1984</v>
      </c>
      <c r="BJ70" s="1849">
        <v>83674097.609147698</v>
      </c>
      <c r="BK70" s="1850">
        <v>71593426.066580027</v>
      </c>
      <c r="BL70" s="1850">
        <v>56199462.970635027</v>
      </c>
      <c r="BM70" s="1850">
        <v>4314297.8580768565</v>
      </c>
      <c r="BN70" s="1850">
        <v>1065843.949098136</v>
      </c>
      <c r="BO70" s="1850">
        <v>25510382.593134072</v>
      </c>
      <c r="BP70" s="1850">
        <v>25308938.570326008</v>
      </c>
      <c r="BQ70" s="1850">
        <v>15393963.095945025</v>
      </c>
      <c r="BR70" s="1850">
        <v>6261212.5036828415</v>
      </c>
      <c r="BS70" s="1850">
        <v>3360903.5675168233</v>
      </c>
      <c r="BT70" s="1850">
        <v>543847.05206412612</v>
      </c>
      <c r="BU70" s="1850">
        <v>964275.86222140805</v>
      </c>
      <c r="BV70" s="1850">
        <v>1102402.7253882601</v>
      </c>
      <c r="BW70" s="1850">
        <v>188568.65605274175</v>
      </c>
      <c r="BX70" s="1850">
        <v>101214.64043948478</v>
      </c>
      <c r="BY70" s="1850">
        <v>3490125.1889009336</v>
      </c>
      <c r="BZ70" s="1850">
        <v>12853.923056030895</v>
      </c>
      <c r="CA70" s="1850">
        <v>1022044.5824605434</v>
      </c>
      <c r="CB70" s="1850">
        <v>37812.310231225114</v>
      </c>
      <c r="CC70" s="1850">
        <v>4569914.5876134513</v>
      </c>
      <c r="CD70" s="1851">
        <v>13102716.125028143</v>
      </c>
    </row>
    <row r="71" spans="1:82" ht="16.5" customHeight="1">
      <c r="A71" s="849"/>
      <c r="B71" s="849"/>
      <c r="C71" s="849"/>
      <c r="D71" s="849"/>
      <c r="L71" s="844"/>
      <c r="M71" s="844"/>
      <c r="O71" s="849"/>
      <c r="P71" s="849"/>
      <c r="Q71" s="849"/>
      <c r="R71" s="849"/>
      <c r="AJ71" s="2587"/>
      <c r="AK71" s="2589" t="s">
        <v>1985</v>
      </c>
      <c r="AL71" s="1849">
        <f t="shared" si="20"/>
        <v>178444.19260141579</v>
      </c>
      <c r="AM71" s="1850">
        <f t="shared" si="0"/>
        <v>167270.40739149955</v>
      </c>
      <c r="AN71" s="1850">
        <f t="shared" si="1"/>
        <v>140442.2033863313</v>
      </c>
      <c r="AO71" s="1850">
        <f t="shared" si="2"/>
        <v>6917.8663826069978</v>
      </c>
      <c r="AP71" s="1850">
        <f t="shared" si="3"/>
        <v>6975.2950710625291</v>
      </c>
      <c r="AQ71" s="1850">
        <f t="shared" si="4"/>
        <v>71212.022511757823</v>
      </c>
      <c r="AR71" s="1850">
        <f t="shared" si="5"/>
        <v>55337.019420903947</v>
      </c>
      <c r="AS71" s="1850">
        <f t="shared" si="6"/>
        <v>26828.204005168296</v>
      </c>
      <c r="AT71" s="1850">
        <f t="shared" si="7"/>
        <v>12294.752238768457</v>
      </c>
      <c r="AU71" s="1860">
        <f t="shared" si="8"/>
        <v>4042.4603184601274</v>
      </c>
      <c r="AV71" s="1865">
        <f t="shared" si="9"/>
        <v>1453.3806755121968</v>
      </c>
      <c r="AW71" s="1850">
        <f t="shared" si="10"/>
        <v>1675.6833493214697</v>
      </c>
      <c r="AX71" s="1850">
        <f t="shared" si="11"/>
        <v>2460.4223279306079</v>
      </c>
      <c r="AY71" s="1850">
        <f t="shared" si="12"/>
        <v>1720.9333191489</v>
      </c>
      <c r="AZ71" s="1850">
        <f t="shared" si="13"/>
        <v>941.8722483951567</v>
      </c>
      <c r="BA71" s="1850">
        <f t="shared" si="14"/>
        <v>3398.5296222035345</v>
      </c>
      <c r="BB71" s="1850">
        <f t="shared" si="15"/>
        <v>73.26239337158772</v>
      </c>
      <c r="BC71" s="1850">
        <f t="shared" si="16"/>
        <v>1239.5887134749698</v>
      </c>
      <c r="BD71" s="1850">
        <f t="shared" si="17"/>
        <v>164.94031608534939</v>
      </c>
      <c r="BE71" s="1850">
        <f t="shared" si="18"/>
        <v>9657.1307212643951</v>
      </c>
      <c r="BF71" s="1851">
        <f t="shared" si="19"/>
        <v>12413.373923391075</v>
      </c>
      <c r="BH71" s="2587"/>
      <c r="BI71" s="2589" t="s">
        <v>1985</v>
      </c>
      <c r="BJ71" s="1849">
        <v>178444192.60141578</v>
      </c>
      <c r="BK71" s="1850">
        <v>167270407.39149955</v>
      </c>
      <c r="BL71" s="1850">
        <v>140442203.38633129</v>
      </c>
      <c r="BM71" s="1850">
        <v>6917866.3826069981</v>
      </c>
      <c r="BN71" s="1850">
        <v>6975295.0710625295</v>
      </c>
      <c r="BO71" s="1850">
        <v>71212022.511757821</v>
      </c>
      <c r="BP71" s="1850">
        <v>55337019.420903951</v>
      </c>
      <c r="BQ71" s="1850">
        <v>26828204.005168296</v>
      </c>
      <c r="BR71" s="1850">
        <v>12294752.238768457</v>
      </c>
      <c r="BS71" s="1850">
        <v>4042460.3184601273</v>
      </c>
      <c r="BT71" s="1850">
        <v>1453380.6755121967</v>
      </c>
      <c r="BU71" s="1850">
        <v>1675683.3493214697</v>
      </c>
      <c r="BV71" s="1850">
        <v>2460422.3279306078</v>
      </c>
      <c r="BW71" s="1850">
        <v>1720933.3191489</v>
      </c>
      <c r="BX71" s="1850">
        <v>941872.2483951567</v>
      </c>
      <c r="BY71" s="1850">
        <v>3398529.6222035345</v>
      </c>
      <c r="BZ71" s="1850">
        <v>73262.393371587721</v>
      </c>
      <c r="CA71" s="1850">
        <v>1239588.7134749698</v>
      </c>
      <c r="CB71" s="1850">
        <v>164940.31608534939</v>
      </c>
      <c r="CC71" s="1850">
        <v>9657130.7212643959</v>
      </c>
      <c r="CD71" s="1851">
        <v>12413373.923391074</v>
      </c>
    </row>
    <row r="72" spans="1:82" ht="16.5" customHeight="1">
      <c r="A72" s="849"/>
      <c r="B72" s="849"/>
      <c r="C72" s="849"/>
      <c r="D72" s="849"/>
      <c r="L72" s="844"/>
      <c r="M72" s="844"/>
      <c r="O72" s="849"/>
      <c r="P72" s="849"/>
      <c r="Q72" s="849"/>
      <c r="R72" s="849"/>
      <c r="AJ72" s="2587"/>
      <c r="AK72" s="2589" t="s">
        <v>1986</v>
      </c>
      <c r="AL72" s="1849">
        <f t="shared" si="20"/>
        <v>599165.7902717829</v>
      </c>
      <c r="AM72" s="1850">
        <f t="shared" si="0"/>
        <v>577263.91283672373</v>
      </c>
      <c r="AN72" s="1850">
        <f t="shared" si="1"/>
        <v>482685.21692486631</v>
      </c>
      <c r="AO72" s="1850">
        <f t="shared" si="2"/>
        <v>30523.358332745756</v>
      </c>
      <c r="AP72" s="1850">
        <f t="shared" si="3"/>
        <v>11105.215215485001</v>
      </c>
      <c r="AQ72" s="1850">
        <f t="shared" si="4"/>
        <v>289908.96555478283</v>
      </c>
      <c r="AR72" s="1850">
        <f t="shared" si="5"/>
        <v>151147.67782185285</v>
      </c>
      <c r="AS72" s="1850">
        <f t="shared" si="6"/>
        <v>94578.695911857605</v>
      </c>
      <c r="AT72" s="1850">
        <f t="shared" si="7"/>
        <v>27658.349129480684</v>
      </c>
      <c r="AU72" s="1860">
        <f t="shared" si="8"/>
        <v>13863.545843285769</v>
      </c>
      <c r="AV72" s="1865">
        <f t="shared" si="9"/>
        <v>4805.2351678159848</v>
      </c>
      <c r="AW72" s="1850">
        <f t="shared" si="10"/>
        <v>2303.5486279871307</v>
      </c>
      <c r="AX72" s="1850">
        <f t="shared" si="11"/>
        <v>4318.0652369679101</v>
      </c>
      <c r="AY72" s="1850">
        <f t="shared" si="12"/>
        <v>1888.0566837653378</v>
      </c>
      <c r="AZ72" s="1850">
        <f t="shared" si="13"/>
        <v>479.89756965856355</v>
      </c>
      <c r="BA72" s="1850">
        <f t="shared" si="14"/>
        <v>38246.359356984824</v>
      </c>
      <c r="BB72" s="1850">
        <f t="shared" si="15"/>
        <v>409.2788382239774</v>
      </c>
      <c r="BC72" s="1850">
        <f t="shared" si="16"/>
        <v>5349.39975545983</v>
      </c>
      <c r="BD72" s="1850">
        <f t="shared" si="17"/>
        <v>173.29119652199807</v>
      </c>
      <c r="BE72" s="1850">
        <f t="shared" si="18"/>
        <v>22742.01763518629</v>
      </c>
      <c r="BF72" s="1851">
        <f t="shared" si="19"/>
        <v>27251.277190518937</v>
      </c>
      <c r="BH72" s="2587"/>
      <c r="BI72" s="2589" t="s">
        <v>1986</v>
      </c>
      <c r="BJ72" s="1849">
        <v>599165790.27178288</v>
      </c>
      <c r="BK72" s="1850">
        <v>577263912.83672369</v>
      </c>
      <c r="BL72" s="1850">
        <v>482685216.92486632</v>
      </c>
      <c r="BM72" s="1850">
        <v>30523358.332745757</v>
      </c>
      <c r="BN72" s="1850">
        <v>11105215.215485001</v>
      </c>
      <c r="BO72" s="1850">
        <v>289908965.55478281</v>
      </c>
      <c r="BP72" s="1850">
        <v>151147677.82185286</v>
      </c>
      <c r="BQ72" s="1850">
        <v>94578695.911857605</v>
      </c>
      <c r="BR72" s="1850">
        <v>27658349.129480686</v>
      </c>
      <c r="BS72" s="1850">
        <v>13863545.843285769</v>
      </c>
      <c r="BT72" s="1850">
        <v>4805235.1678159852</v>
      </c>
      <c r="BU72" s="1850">
        <v>2303548.6279871305</v>
      </c>
      <c r="BV72" s="1850">
        <v>4318065.2369679101</v>
      </c>
      <c r="BW72" s="1850">
        <v>1888056.6837653378</v>
      </c>
      <c r="BX72" s="1850">
        <v>479897.56965856353</v>
      </c>
      <c r="BY72" s="1850">
        <v>38246359.356984824</v>
      </c>
      <c r="BZ72" s="1850">
        <v>409278.83822397742</v>
      </c>
      <c r="CA72" s="1850">
        <v>5349399.7554598302</v>
      </c>
      <c r="CB72" s="1850">
        <v>173291.19652199806</v>
      </c>
      <c r="CC72" s="1850">
        <v>22742017.635186289</v>
      </c>
      <c r="CD72" s="1851">
        <v>27251277.190518938</v>
      </c>
    </row>
    <row r="73" spans="1:82" ht="16.5" customHeight="1">
      <c r="A73" s="849"/>
      <c r="B73" s="849"/>
      <c r="C73" s="849"/>
      <c r="D73" s="849"/>
      <c r="L73" s="844"/>
      <c r="M73" s="844"/>
      <c r="O73" s="849"/>
      <c r="P73" s="849"/>
      <c r="Q73" s="849"/>
      <c r="R73" s="849"/>
      <c r="AJ73" s="2587"/>
      <c r="AK73" s="2589" t="s">
        <v>1987</v>
      </c>
      <c r="AL73" s="1849">
        <f t="shared" si="20"/>
        <v>1140002.1365857837</v>
      </c>
      <c r="AM73" s="1850">
        <f t="shared" si="0"/>
        <v>1106643.9064095428</v>
      </c>
      <c r="AN73" s="1850">
        <f t="shared" si="1"/>
        <v>912433.31245017273</v>
      </c>
      <c r="AO73" s="1850">
        <f t="shared" si="2"/>
        <v>46467.514618275512</v>
      </c>
      <c r="AP73" s="1850">
        <f t="shared" si="3"/>
        <v>35614.509180904992</v>
      </c>
      <c r="AQ73" s="1850">
        <f t="shared" si="4"/>
        <v>500221.01456100988</v>
      </c>
      <c r="AR73" s="1850">
        <f t="shared" si="5"/>
        <v>330130.27408998203</v>
      </c>
      <c r="AS73" s="1850">
        <f t="shared" si="6"/>
        <v>194210.59395937002</v>
      </c>
      <c r="AT73" s="1850">
        <f t="shared" si="7"/>
        <v>111905.87515217905</v>
      </c>
      <c r="AU73" s="1860">
        <f t="shared" si="8"/>
        <v>18922.19803755574</v>
      </c>
      <c r="AV73" s="1865">
        <f t="shared" si="9"/>
        <v>5921.7034650474152</v>
      </c>
      <c r="AW73" s="1850">
        <f t="shared" si="10"/>
        <v>3593.3308415569054</v>
      </c>
      <c r="AX73" s="1850">
        <f t="shared" si="11"/>
        <v>24118.638614399701</v>
      </c>
      <c r="AY73" s="1850">
        <f t="shared" si="12"/>
        <v>58659.136388239815</v>
      </c>
      <c r="AZ73" s="1850">
        <f t="shared" si="13"/>
        <v>690.86780537945947</v>
      </c>
      <c r="BA73" s="1850">
        <f t="shared" si="14"/>
        <v>50034.63307248857</v>
      </c>
      <c r="BB73" s="1850">
        <f t="shared" si="15"/>
        <v>632.24541088157616</v>
      </c>
      <c r="BC73" s="1850">
        <f t="shared" si="16"/>
        <v>4961.5843310750397</v>
      </c>
      <c r="BD73" s="1850">
        <f t="shared" si="17"/>
        <v>99.529003396889465</v>
      </c>
      <c r="BE73" s="1850">
        <f t="shared" si="18"/>
        <v>26576.726989348852</v>
      </c>
      <c r="BF73" s="1851">
        <f t="shared" si="19"/>
        <v>38319.814507316602</v>
      </c>
      <c r="BH73" s="2587"/>
      <c r="BI73" s="2589" t="s">
        <v>1987</v>
      </c>
      <c r="BJ73" s="1849">
        <v>1140002136.5857837</v>
      </c>
      <c r="BK73" s="1850">
        <v>1106643906.4095428</v>
      </c>
      <c r="BL73" s="1850">
        <v>912433312.45017278</v>
      </c>
      <c r="BM73" s="1850">
        <v>46467514.618275516</v>
      </c>
      <c r="BN73" s="1850">
        <v>35614509.180904992</v>
      </c>
      <c r="BO73" s="1850">
        <v>500221014.56100988</v>
      </c>
      <c r="BP73" s="1850">
        <v>330130274.08998203</v>
      </c>
      <c r="BQ73" s="1850">
        <v>194210593.95937002</v>
      </c>
      <c r="BR73" s="1850">
        <v>111905875.15217905</v>
      </c>
      <c r="BS73" s="1850">
        <v>18922198.037555739</v>
      </c>
      <c r="BT73" s="1850">
        <v>5921703.4650474153</v>
      </c>
      <c r="BU73" s="1850">
        <v>3593330.8415569053</v>
      </c>
      <c r="BV73" s="1850">
        <v>24118638.614399701</v>
      </c>
      <c r="BW73" s="1850">
        <v>58659136.388239816</v>
      </c>
      <c r="BX73" s="1850">
        <v>690867.80537945952</v>
      </c>
      <c r="BY73" s="1850">
        <v>50034633.072488569</v>
      </c>
      <c r="BZ73" s="1850">
        <v>632245.41088157613</v>
      </c>
      <c r="CA73" s="1850">
        <v>4961584.3310750397</v>
      </c>
      <c r="CB73" s="1850">
        <v>99529.003396889471</v>
      </c>
      <c r="CC73" s="1850">
        <v>26576726.989348851</v>
      </c>
      <c r="CD73" s="1851">
        <v>38319814.507316604</v>
      </c>
    </row>
    <row r="74" spans="1:82" ht="16.5" customHeight="1">
      <c r="A74" s="849"/>
      <c r="B74" s="849"/>
      <c r="C74" s="849"/>
      <c r="D74" s="849"/>
      <c r="L74" s="844"/>
      <c r="M74" s="844"/>
      <c r="O74" s="849"/>
      <c r="P74" s="849"/>
      <c r="Q74" s="849"/>
      <c r="R74" s="849"/>
      <c r="AJ74" s="2587"/>
      <c r="AK74" s="2589" t="s">
        <v>1988</v>
      </c>
      <c r="AL74" s="1849">
        <f t="shared" si="20"/>
        <v>2083783.6393178413</v>
      </c>
      <c r="AM74" s="1850">
        <f t="shared" si="0"/>
        <v>2032844.9968796498</v>
      </c>
      <c r="AN74" s="1850">
        <f t="shared" si="1"/>
        <v>1655279.9920868501</v>
      </c>
      <c r="AO74" s="1850">
        <f t="shared" si="2"/>
        <v>81935.51515944807</v>
      </c>
      <c r="AP74" s="1850">
        <f t="shared" si="3"/>
        <v>12063.969832021403</v>
      </c>
      <c r="AQ74" s="1850">
        <f t="shared" si="4"/>
        <v>815987.95219348487</v>
      </c>
      <c r="AR74" s="1850">
        <f t="shared" si="5"/>
        <v>745292.55490189581</v>
      </c>
      <c r="AS74" s="1850">
        <f t="shared" si="6"/>
        <v>377565.00479279982</v>
      </c>
      <c r="AT74" s="1850">
        <f t="shared" si="7"/>
        <v>118320.34606843282</v>
      </c>
      <c r="AU74" s="1860">
        <f t="shared" si="8"/>
        <v>75166.077264906853</v>
      </c>
      <c r="AV74" s="1865">
        <f t="shared" si="9"/>
        <v>9354.8417835284545</v>
      </c>
      <c r="AW74" s="1850">
        <f t="shared" si="10"/>
        <v>5434.8155171901353</v>
      </c>
      <c r="AX74" s="1850">
        <f t="shared" si="11"/>
        <v>14367.624004032632</v>
      </c>
      <c r="AY74" s="1850">
        <f t="shared" si="12"/>
        <v>10352.476263024064</v>
      </c>
      <c r="AZ74" s="1850">
        <f t="shared" si="13"/>
        <v>3644.5112357506873</v>
      </c>
      <c r="BA74" s="1850">
        <f t="shared" si="14"/>
        <v>81477.094946355137</v>
      </c>
      <c r="BB74" s="1850">
        <f t="shared" si="15"/>
        <v>7037.3121257427247</v>
      </c>
      <c r="BC74" s="1850">
        <f t="shared" si="16"/>
        <v>10866.284099222057</v>
      </c>
      <c r="BD74" s="1850">
        <f t="shared" si="17"/>
        <v>317.89097540151363</v>
      </c>
      <c r="BE74" s="1850">
        <f t="shared" si="18"/>
        <v>159546.07657764561</v>
      </c>
      <c r="BF74" s="1851">
        <f t="shared" si="19"/>
        <v>61804.926537413041</v>
      </c>
      <c r="BH74" s="2587"/>
      <c r="BI74" s="2589" t="s">
        <v>1988</v>
      </c>
      <c r="BJ74" s="1849">
        <v>2083783639.3178413</v>
      </c>
      <c r="BK74" s="1850">
        <v>2032844996.8796499</v>
      </c>
      <c r="BL74" s="1850">
        <v>1655279992.0868502</v>
      </c>
      <c r="BM74" s="1850">
        <v>81935515.159448072</v>
      </c>
      <c r="BN74" s="1850">
        <v>12063969.832021402</v>
      </c>
      <c r="BO74" s="1850">
        <v>815987952.1934849</v>
      </c>
      <c r="BP74" s="1850">
        <v>745292554.90189576</v>
      </c>
      <c r="BQ74" s="1850">
        <v>377565004.79279983</v>
      </c>
      <c r="BR74" s="1850">
        <v>118320346.06843282</v>
      </c>
      <c r="BS74" s="1850">
        <v>75166077.264906853</v>
      </c>
      <c r="BT74" s="1850">
        <v>9354841.7835284546</v>
      </c>
      <c r="BU74" s="1850">
        <v>5434815.5171901351</v>
      </c>
      <c r="BV74" s="1850">
        <v>14367624.004032632</v>
      </c>
      <c r="BW74" s="1850">
        <v>10352476.263024064</v>
      </c>
      <c r="BX74" s="1850">
        <v>3644511.2357506873</v>
      </c>
      <c r="BY74" s="1850">
        <v>81477094.946355134</v>
      </c>
      <c r="BZ74" s="1850">
        <v>7037312.1257427251</v>
      </c>
      <c r="CA74" s="1850">
        <v>10866284.099222057</v>
      </c>
      <c r="CB74" s="1850">
        <v>317890.97540151363</v>
      </c>
      <c r="CC74" s="1850">
        <v>159546076.5776456</v>
      </c>
      <c r="CD74" s="1851">
        <v>61804926.537413038</v>
      </c>
    </row>
    <row r="75" spans="1:82" ht="16.5" customHeight="1">
      <c r="A75" s="849"/>
      <c r="B75" s="849"/>
      <c r="C75" s="849"/>
      <c r="D75" s="849"/>
      <c r="L75" s="844"/>
      <c r="M75" s="844"/>
      <c r="O75" s="849"/>
      <c r="P75" s="849"/>
      <c r="Q75" s="849"/>
      <c r="R75" s="849"/>
      <c r="AJ75" s="2587"/>
      <c r="AK75" s="2589" t="s">
        <v>1989</v>
      </c>
      <c r="AL75" s="1849">
        <f t="shared" si="20"/>
        <v>6810541.8353465414</v>
      </c>
      <c r="AM75" s="1850">
        <f t="shared" si="0"/>
        <v>6652695.6459193919</v>
      </c>
      <c r="AN75" s="1850">
        <f t="shared" si="1"/>
        <v>5681785.4724876247</v>
      </c>
      <c r="AO75" s="1850">
        <f t="shared" si="2"/>
        <v>576874.42355531</v>
      </c>
      <c r="AP75" s="1850">
        <f t="shared" si="3"/>
        <v>204738.73365725492</v>
      </c>
      <c r="AQ75" s="1850">
        <f t="shared" si="4"/>
        <v>3101462.1177593013</v>
      </c>
      <c r="AR75" s="1850">
        <f t="shared" si="5"/>
        <v>1798710.197515761</v>
      </c>
      <c r="AS75" s="1850">
        <f t="shared" si="6"/>
        <v>970910.17343176762</v>
      </c>
      <c r="AT75" s="1850">
        <f t="shared" si="7"/>
        <v>211319.16890602958</v>
      </c>
      <c r="AU75" s="1860">
        <f t="shared" si="8"/>
        <v>108252.09444420262</v>
      </c>
      <c r="AV75" s="1865">
        <f t="shared" si="9"/>
        <v>35730.960379062424</v>
      </c>
      <c r="AW75" s="1850">
        <f t="shared" si="10"/>
        <v>7924.5978498433578</v>
      </c>
      <c r="AX75" s="1850">
        <f t="shared" si="11"/>
        <v>41742.841909735427</v>
      </c>
      <c r="AY75" s="1850">
        <f t="shared" si="12"/>
        <v>8046.0076121914844</v>
      </c>
      <c r="AZ75" s="1850">
        <f t="shared" si="13"/>
        <v>9622.6667109943101</v>
      </c>
      <c r="BA75" s="1850">
        <f t="shared" si="14"/>
        <v>428421.51274131669</v>
      </c>
      <c r="BB75" s="1850">
        <f t="shared" si="15"/>
        <v>9808.4625196902816</v>
      </c>
      <c r="BC75" s="1850">
        <f t="shared" si="16"/>
        <v>47272.916500820298</v>
      </c>
      <c r="BD75" s="1850">
        <f t="shared" si="17"/>
        <v>2246.0999985938947</v>
      </c>
      <c r="BE75" s="1850">
        <f t="shared" si="18"/>
        <v>271842.01276531687</v>
      </c>
      <c r="BF75" s="1851">
        <f t="shared" si="19"/>
        <v>205119.10592796744</v>
      </c>
      <c r="BH75" s="2587"/>
      <c r="BI75" s="2589" t="s">
        <v>1989</v>
      </c>
      <c r="BJ75" s="1849">
        <v>6810541835.3465414</v>
      </c>
      <c r="BK75" s="1850">
        <v>6652695645.9193916</v>
      </c>
      <c r="BL75" s="1850">
        <v>5681785472.4876251</v>
      </c>
      <c r="BM75" s="1850">
        <v>576874423.55531001</v>
      </c>
      <c r="BN75" s="1850">
        <v>204738733.65725493</v>
      </c>
      <c r="BO75" s="1850">
        <v>3101462117.7593012</v>
      </c>
      <c r="BP75" s="1850">
        <v>1798710197.5157609</v>
      </c>
      <c r="BQ75" s="1850">
        <v>970910173.43176758</v>
      </c>
      <c r="BR75" s="1850">
        <v>211319168.90602958</v>
      </c>
      <c r="BS75" s="1850">
        <v>108252094.44420262</v>
      </c>
      <c r="BT75" s="1850">
        <v>35730960.379062422</v>
      </c>
      <c r="BU75" s="1850">
        <v>7924597.8498433577</v>
      </c>
      <c r="BV75" s="1850">
        <v>41742841.909735426</v>
      </c>
      <c r="BW75" s="1850">
        <v>8046007.6121914843</v>
      </c>
      <c r="BX75" s="1850">
        <v>9622666.7109943107</v>
      </c>
      <c r="BY75" s="1850">
        <v>428421512.74131668</v>
      </c>
      <c r="BZ75" s="1850">
        <v>9808462.5196902808</v>
      </c>
      <c r="CA75" s="1850">
        <v>47272916.500820301</v>
      </c>
      <c r="CB75" s="1850">
        <v>2246099.9985938948</v>
      </c>
      <c r="CC75" s="1850">
        <v>271842012.7653169</v>
      </c>
      <c r="CD75" s="1851">
        <v>205119105.92796743</v>
      </c>
    </row>
    <row r="76" spans="1:82" ht="16.5" customHeight="1">
      <c r="A76" s="849"/>
      <c r="B76" s="849"/>
      <c r="C76" s="849"/>
      <c r="D76" s="849"/>
      <c r="L76" s="844"/>
      <c r="M76" s="844"/>
      <c r="O76" s="849"/>
      <c r="P76" s="849"/>
      <c r="Q76" s="849"/>
      <c r="R76" s="849"/>
      <c r="AJ76" s="2587"/>
      <c r="AK76" s="2589" t="s">
        <v>1990</v>
      </c>
      <c r="AL76" s="1849">
        <f t="shared" si="20"/>
        <v>18449625.524216335</v>
      </c>
      <c r="AM76" s="1850">
        <f t="shared" si="0"/>
        <v>17485209.96433467</v>
      </c>
      <c r="AN76" s="1850">
        <f t="shared" si="1"/>
        <v>14685830.729270078</v>
      </c>
      <c r="AO76" s="1850">
        <f t="shared" si="2"/>
        <v>127971.34541867694</v>
      </c>
      <c r="AP76" s="1850">
        <f t="shared" si="3"/>
        <v>523812.48318416264</v>
      </c>
      <c r="AQ76" s="1850">
        <f t="shared" si="4"/>
        <v>6639281.4108330403</v>
      </c>
      <c r="AR76" s="1850">
        <f t="shared" si="5"/>
        <v>7394765.4898341978</v>
      </c>
      <c r="AS76" s="1850">
        <f t="shared" si="6"/>
        <v>2799379.2350645964</v>
      </c>
      <c r="AT76" s="1850">
        <f t="shared" si="7"/>
        <v>1141430.0454005459</v>
      </c>
      <c r="AU76" s="1860">
        <f t="shared" si="8"/>
        <v>611899.85137924319</v>
      </c>
      <c r="AV76" s="1865">
        <f t="shared" si="9"/>
        <v>98060.770637791604</v>
      </c>
      <c r="AW76" s="1850">
        <f t="shared" si="10"/>
        <v>100942.80340765175</v>
      </c>
      <c r="AX76" s="1850">
        <f t="shared" si="11"/>
        <v>208356.57966129816</v>
      </c>
      <c r="AY76" s="1850">
        <f t="shared" si="12"/>
        <v>38149.091061748863</v>
      </c>
      <c r="AZ76" s="1850">
        <f t="shared" si="13"/>
        <v>84020.949252812396</v>
      </c>
      <c r="BA76" s="1850">
        <f t="shared" si="14"/>
        <v>937339.71992548706</v>
      </c>
      <c r="BB76" s="1850">
        <f t="shared" si="15"/>
        <v>109868.01595254174</v>
      </c>
      <c r="BC76" s="1850">
        <f t="shared" si="16"/>
        <v>206504.59746212</v>
      </c>
      <c r="BD76" s="1850">
        <f t="shared" si="17"/>
        <v>4151.3746208948151</v>
      </c>
      <c r="BE76" s="1850">
        <f t="shared" si="18"/>
        <v>400085.48170300649</v>
      </c>
      <c r="BF76" s="1851">
        <f t="shared" si="19"/>
        <v>1170920.1573437834</v>
      </c>
      <c r="BH76" s="2587"/>
      <c r="BI76" s="2589" t="s">
        <v>1990</v>
      </c>
      <c r="BJ76" s="1849">
        <v>18449625524.216335</v>
      </c>
      <c r="BK76" s="1850">
        <v>17485209964.334671</v>
      </c>
      <c r="BL76" s="1850">
        <v>14685830729.270079</v>
      </c>
      <c r="BM76" s="1850">
        <v>127971345.41867694</v>
      </c>
      <c r="BN76" s="1850">
        <v>523812483.18416262</v>
      </c>
      <c r="BO76" s="1850">
        <v>6639281410.8330402</v>
      </c>
      <c r="BP76" s="1850">
        <v>7394765489.834198</v>
      </c>
      <c r="BQ76" s="1850">
        <v>2799379235.0645962</v>
      </c>
      <c r="BR76" s="1850">
        <v>1141430045.4005458</v>
      </c>
      <c r="BS76" s="1850">
        <v>611899851.37924314</v>
      </c>
      <c r="BT76" s="1850">
        <v>98060770.637791604</v>
      </c>
      <c r="BU76" s="1850">
        <v>100942803.40765175</v>
      </c>
      <c r="BV76" s="1850">
        <v>208356579.66129816</v>
      </c>
      <c r="BW76" s="1850">
        <v>38149091.061748862</v>
      </c>
      <c r="BX76" s="1850">
        <v>84020949.2528124</v>
      </c>
      <c r="BY76" s="1850">
        <v>937339719.92548704</v>
      </c>
      <c r="BZ76" s="1850">
        <v>109868015.95254174</v>
      </c>
      <c r="CA76" s="1850">
        <v>206504597.46212</v>
      </c>
      <c r="CB76" s="1850">
        <v>4151374.6208948153</v>
      </c>
      <c r="CC76" s="1850">
        <v>400085481.70300651</v>
      </c>
      <c r="CD76" s="1851">
        <v>1170920157.3437834</v>
      </c>
    </row>
    <row r="77" spans="1:82" ht="16.5" customHeight="1">
      <c r="A77" s="849"/>
      <c r="B77" s="849"/>
      <c r="C77" s="849"/>
      <c r="D77" s="849"/>
      <c r="L77" s="844"/>
      <c r="M77" s="844"/>
      <c r="O77" s="849"/>
      <c r="P77" s="849"/>
      <c r="Q77" s="849"/>
      <c r="R77" s="849"/>
      <c r="AJ77" s="2587" t="s">
        <v>96</v>
      </c>
      <c r="AK77" s="2589" t="s">
        <v>1981</v>
      </c>
      <c r="AL77" s="1849">
        <f t="shared" si="20"/>
        <v>22528.893602970107</v>
      </c>
      <c r="AM77" s="1850">
        <f t="shared" si="0"/>
        <v>18641.998414130972</v>
      </c>
      <c r="AN77" s="1850">
        <f t="shared" si="1"/>
        <v>13466.536390433728</v>
      </c>
      <c r="AO77" s="1850">
        <f t="shared" si="2"/>
        <v>657.83409986023446</v>
      </c>
      <c r="AP77" s="1850">
        <f t="shared" si="3"/>
        <v>935.36222738970901</v>
      </c>
      <c r="AQ77" s="1850">
        <f t="shared" si="4"/>
        <v>3419.5495386461334</v>
      </c>
      <c r="AR77" s="1850">
        <f t="shared" si="5"/>
        <v>8453.7905245376387</v>
      </c>
      <c r="AS77" s="1850">
        <f t="shared" si="6"/>
        <v>5175.4620236972496</v>
      </c>
      <c r="AT77" s="1850">
        <f t="shared" si="7"/>
        <v>1416.4081924188395</v>
      </c>
      <c r="AU77" s="1860">
        <f t="shared" si="8"/>
        <v>677.62709096775075</v>
      </c>
      <c r="AV77" s="1865">
        <f t="shared" si="9"/>
        <v>243.30034427491273</v>
      </c>
      <c r="AW77" s="1850">
        <f t="shared" si="10"/>
        <v>235.99435196040716</v>
      </c>
      <c r="AX77" s="1850">
        <f t="shared" si="11"/>
        <v>141.26759953935871</v>
      </c>
      <c r="AY77" s="1850">
        <f t="shared" si="12"/>
        <v>61.629112443117194</v>
      </c>
      <c r="AZ77" s="1850">
        <f t="shared" si="13"/>
        <v>56.589693233291364</v>
      </c>
      <c r="BA77" s="1850">
        <f t="shared" si="14"/>
        <v>1848.6170067455687</v>
      </c>
      <c r="BB77" s="1850">
        <f t="shared" si="15"/>
        <v>35.193147090844121</v>
      </c>
      <c r="BC77" s="1850">
        <f t="shared" si="16"/>
        <v>571.3182121277772</v>
      </c>
      <c r="BD77" s="1850">
        <f t="shared" si="17"/>
        <v>13.08879422363399</v>
      </c>
      <c r="BE77" s="1850">
        <f t="shared" si="18"/>
        <v>1290.8366710905932</v>
      </c>
      <c r="BF77" s="1851">
        <f t="shared" si="19"/>
        <v>4458.2134009669098</v>
      </c>
      <c r="BH77" s="2587" t="s">
        <v>96</v>
      </c>
      <c r="BI77" s="2589" t="s">
        <v>1981</v>
      </c>
      <c r="BJ77" s="1849">
        <v>22528893.602970108</v>
      </c>
      <c r="BK77" s="1850">
        <v>18641998.414130971</v>
      </c>
      <c r="BL77" s="1850">
        <v>13466536.390433729</v>
      </c>
      <c r="BM77" s="1850">
        <v>657834.09986023442</v>
      </c>
      <c r="BN77" s="1850">
        <v>935362.22738970898</v>
      </c>
      <c r="BO77" s="1850">
        <v>3419549.5386461336</v>
      </c>
      <c r="BP77" s="1850">
        <v>8453790.5245376378</v>
      </c>
      <c r="BQ77" s="1850">
        <v>5175462.0236972496</v>
      </c>
      <c r="BR77" s="1850">
        <v>1416408.1924188395</v>
      </c>
      <c r="BS77" s="1850">
        <v>677627.09096775076</v>
      </c>
      <c r="BT77" s="1850">
        <v>243300.34427491273</v>
      </c>
      <c r="BU77" s="1850">
        <v>235994.35196040716</v>
      </c>
      <c r="BV77" s="1850">
        <v>141267.59953935872</v>
      </c>
      <c r="BW77" s="1850">
        <v>61629.112443117192</v>
      </c>
      <c r="BX77" s="1850">
        <v>56589.693233291364</v>
      </c>
      <c r="BY77" s="1850">
        <v>1848617.0067455687</v>
      </c>
      <c r="BZ77" s="1850">
        <v>35193.147090844119</v>
      </c>
      <c r="CA77" s="1850">
        <v>571318.21212777717</v>
      </c>
      <c r="CB77" s="1850">
        <v>13088.79422363399</v>
      </c>
      <c r="CC77" s="1850">
        <v>1290836.6710905931</v>
      </c>
      <c r="CD77" s="1851">
        <v>4458213.4009669097</v>
      </c>
    </row>
    <row r="78" spans="1:82" ht="16.5" customHeight="1">
      <c r="A78" s="849"/>
      <c r="B78" s="849"/>
      <c r="C78" s="849"/>
      <c r="D78" s="849"/>
      <c r="L78" s="844"/>
      <c r="M78" s="844"/>
      <c r="O78" s="849"/>
      <c r="P78" s="849"/>
      <c r="Q78" s="849"/>
      <c r="R78" s="849"/>
      <c r="AJ78" s="2587"/>
      <c r="AK78" s="2589" t="s">
        <v>1982</v>
      </c>
      <c r="AL78" s="1849">
        <f t="shared" si="20"/>
        <v>19313.652820994212</v>
      </c>
      <c r="AM78" s="1850">
        <f t="shared" si="0"/>
        <v>16101.91481438542</v>
      </c>
      <c r="AN78" s="1850">
        <f t="shared" si="1"/>
        <v>11076.339820391859</v>
      </c>
      <c r="AO78" s="1850">
        <f t="shared" si="2"/>
        <v>658.29502636651955</v>
      </c>
      <c r="AP78" s="1850">
        <f t="shared" si="3"/>
        <v>672.41224701047724</v>
      </c>
      <c r="AQ78" s="1850">
        <f t="shared" si="4"/>
        <v>3364.1443758978658</v>
      </c>
      <c r="AR78" s="1850">
        <f t="shared" si="5"/>
        <v>6381.4881711169901</v>
      </c>
      <c r="AS78" s="1850">
        <f t="shared" si="6"/>
        <v>5025.5749939935649</v>
      </c>
      <c r="AT78" s="1850">
        <f t="shared" si="7"/>
        <v>3955.8188475001302</v>
      </c>
      <c r="AU78" s="1860">
        <f t="shared" si="8"/>
        <v>2700.7755256193714</v>
      </c>
      <c r="AV78" s="1865">
        <f t="shared" si="9"/>
        <v>350.45321339166316</v>
      </c>
      <c r="AW78" s="1850">
        <f t="shared" si="10"/>
        <v>379.5822554500005</v>
      </c>
      <c r="AX78" s="1850">
        <f t="shared" si="11"/>
        <v>392.89336715610864</v>
      </c>
      <c r="AY78" s="1850">
        <f t="shared" si="12"/>
        <v>109.55194711343661</v>
      </c>
      <c r="AZ78" s="1850">
        <f t="shared" si="13"/>
        <v>22.562538769548649</v>
      </c>
      <c r="BA78" s="1850">
        <f t="shared" si="14"/>
        <v>393.0333654752298</v>
      </c>
      <c r="BB78" s="1850">
        <f t="shared" si="15"/>
        <v>36.72559825737661</v>
      </c>
      <c r="BC78" s="1850">
        <f t="shared" si="16"/>
        <v>0</v>
      </c>
      <c r="BD78" s="1850">
        <f t="shared" si="17"/>
        <v>8.2345078441093236</v>
      </c>
      <c r="BE78" s="1850">
        <f t="shared" si="18"/>
        <v>631.76267491671888</v>
      </c>
      <c r="BF78" s="1851">
        <f t="shared" si="19"/>
        <v>3211.7380066088058</v>
      </c>
      <c r="BH78" s="2587"/>
      <c r="BI78" s="2589" t="s">
        <v>1982</v>
      </c>
      <c r="BJ78" s="1849">
        <v>19313652.820994213</v>
      </c>
      <c r="BK78" s="1850">
        <v>16101914.81438542</v>
      </c>
      <c r="BL78" s="1850">
        <v>11076339.820391858</v>
      </c>
      <c r="BM78" s="1850">
        <v>658295.02636651951</v>
      </c>
      <c r="BN78" s="1850">
        <v>672412.24701047724</v>
      </c>
      <c r="BO78" s="1850">
        <v>3364144.3758978657</v>
      </c>
      <c r="BP78" s="1850">
        <v>6381488.17111699</v>
      </c>
      <c r="BQ78" s="1850">
        <v>5025574.9939935645</v>
      </c>
      <c r="BR78" s="1850">
        <v>3955818.8475001301</v>
      </c>
      <c r="BS78" s="1850">
        <v>2700775.5256193713</v>
      </c>
      <c r="BT78" s="1850">
        <v>350453.21339166316</v>
      </c>
      <c r="BU78" s="1850">
        <v>379582.25545000052</v>
      </c>
      <c r="BV78" s="1850">
        <v>392893.36715610867</v>
      </c>
      <c r="BW78" s="1850">
        <v>109551.94711343662</v>
      </c>
      <c r="BX78" s="1850">
        <v>22562.53876954865</v>
      </c>
      <c r="BY78" s="1850">
        <v>393033.3654752298</v>
      </c>
      <c r="BZ78" s="1850">
        <v>36725.598257376609</v>
      </c>
      <c r="CA78" s="1850">
        <v>0</v>
      </c>
      <c r="CB78" s="1850">
        <v>8234.5078441093228</v>
      </c>
      <c r="CC78" s="1850">
        <v>631762.67491671885</v>
      </c>
      <c r="CD78" s="1851">
        <v>3211738.0066088056</v>
      </c>
    </row>
    <row r="79" spans="1:82" ht="16.5" customHeight="1">
      <c r="AJ79" s="2587"/>
      <c r="AK79" s="2589" t="s">
        <v>1983</v>
      </c>
      <c r="AL79" s="1849">
        <f t="shared" si="20"/>
        <v>30735.543165999348</v>
      </c>
      <c r="AM79" s="1850">
        <f t="shared" si="0"/>
        <v>24988.307693347277</v>
      </c>
      <c r="AN79" s="1850">
        <f t="shared" si="1"/>
        <v>21173.786678761302</v>
      </c>
      <c r="AO79" s="1850">
        <f t="shared" si="2"/>
        <v>1417.0541299263018</v>
      </c>
      <c r="AP79" s="1850">
        <f t="shared" si="3"/>
        <v>863.93836903568001</v>
      </c>
      <c r="AQ79" s="1850">
        <f t="shared" si="4"/>
        <v>8428.9186210767184</v>
      </c>
      <c r="AR79" s="1850">
        <f t="shared" si="5"/>
        <v>10463.875558722606</v>
      </c>
      <c r="AS79" s="1850">
        <f t="shared" si="6"/>
        <v>3814.5210145859505</v>
      </c>
      <c r="AT79" s="1850">
        <f t="shared" si="7"/>
        <v>2173.9040871535572</v>
      </c>
      <c r="AU79" s="1860">
        <f t="shared" si="8"/>
        <v>628.86227182004279</v>
      </c>
      <c r="AV79" s="1865">
        <f t="shared" si="9"/>
        <v>218.47874203157343</v>
      </c>
      <c r="AW79" s="1850">
        <f t="shared" si="10"/>
        <v>386.81677226145496</v>
      </c>
      <c r="AX79" s="1850">
        <f t="shared" si="11"/>
        <v>846.22663632737977</v>
      </c>
      <c r="AY79" s="1850">
        <f t="shared" si="12"/>
        <v>81.063368705603693</v>
      </c>
      <c r="AZ79" s="1850">
        <f t="shared" si="13"/>
        <v>12.456296007504045</v>
      </c>
      <c r="BA79" s="1850">
        <f t="shared" si="14"/>
        <v>87.776098430743048</v>
      </c>
      <c r="BB79" s="1850">
        <f t="shared" si="15"/>
        <v>5.4701545886229767E-2</v>
      </c>
      <c r="BC79" s="1850">
        <f t="shared" si="16"/>
        <v>10.978066307731925</v>
      </c>
      <c r="BD79" s="1850">
        <f t="shared" si="17"/>
        <v>4.0712042826873025E-2</v>
      </c>
      <c r="BE79" s="1850">
        <f t="shared" si="18"/>
        <v>1541.7673491052026</v>
      </c>
      <c r="BF79" s="1851">
        <f t="shared" si="19"/>
        <v>5758.2135389598425</v>
      </c>
      <c r="BH79" s="2587"/>
      <c r="BI79" s="2589" t="s">
        <v>1983</v>
      </c>
      <c r="BJ79" s="1849">
        <v>30735543.165999349</v>
      </c>
      <c r="BK79" s="1850">
        <v>24988307.693347275</v>
      </c>
      <c r="BL79" s="1850">
        <v>21173786.678761303</v>
      </c>
      <c r="BM79" s="1850">
        <v>1417054.1299263018</v>
      </c>
      <c r="BN79" s="1850">
        <v>863938.36903567996</v>
      </c>
      <c r="BO79" s="1850">
        <v>8428918.621076718</v>
      </c>
      <c r="BP79" s="1850">
        <v>10463875.558722606</v>
      </c>
      <c r="BQ79" s="1850">
        <v>3814521.0145859504</v>
      </c>
      <c r="BR79" s="1850">
        <v>2173904.0871535572</v>
      </c>
      <c r="BS79" s="1850">
        <v>628862.27182004275</v>
      </c>
      <c r="BT79" s="1850">
        <v>218478.74203157343</v>
      </c>
      <c r="BU79" s="1850">
        <v>386816.77226145496</v>
      </c>
      <c r="BV79" s="1850">
        <v>846226.63632737973</v>
      </c>
      <c r="BW79" s="1850">
        <v>81063.368705603687</v>
      </c>
      <c r="BX79" s="1850">
        <v>12456.296007504045</v>
      </c>
      <c r="BY79" s="1850">
        <v>87776.098430743048</v>
      </c>
      <c r="BZ79" s="1850">
        <v>54.701545886229766</v>
      </c>
      <c r="CA79" s="1850">
        <v>10978.066307731926</v>
      </c>
      <c r="CB79" s="1850">
        <v>40.712042826873024</v>
      </c>
      <c r="CC79" s="1850">
        <v>1541767.3491052026</v>
      </c>
      <c r="CD79" s="1851">
        <v>5758213.5389598422</v>
      </c>
    </row>
    <row r="80" spans="1:82" ht="16.5" customHeight="1">
      <c r="AJ80" s="2587"/>
      <c r="AK80" s="2589" t="s">
        <v>1984</v>
      </c>
      <c r="AL80" s="1849">
        <f t="shared" si="20"/>
        <v>71180.183922543438</v>
      </c>
      <c r="AM80" s="1850">
        <f t="shared" si="0"/>
        <v>63487.769445315425</v>
      </c>
      <c r="AN80" s="1850">
        <f t="shared" si="1"/>
        <v>50711.719316731163</v>
      </c>
      <c r="AO80" s="1850">
        <f t="shared" si="2"/>
        <v>4327.481751525047</v>
      </c>
      <c r="AP80" s="1850">
        <f t="shared" si="3"/>
        <v>2396.0372245105641</v>
      </c>
      <c r="AQ80" s="1850">
        <f t="shared" si="4"/>
        <v>21817.907280533</v>
      </c>
      <c r="AR80" s="1850">
        <f t="shared" si="5"/>
        <v>22170.293060162589</v>
      </c>
      <c r="AS80" s="1850">
        <f t="shared" si="6"/>
        <v>12776.05012858424</v>
      </c>
      <c r="AT80" s="1850">
        <f t="shared" si="7"/>
        <v>7091.2085285454941</v>
      </c>
      <c r="AU80" s="1860">
        <f t="shared" si="8"/>
        <v>4173.6329121686185</v>
      </c>
      <c r="AV80" s="1865">
        <f t="shared" si="9"/>
        <v>534.92658249068404</v>
      </c>
      <c r="AW80" s="1850">
        <f t="shared" si="10"/>
        <v>913.22948747261933</v>
      </c>
      <c r="AX80" s="1850">
        <f t="shared" si="11"/>
        <v>1169.2755525080127</v>
      </c>
      <c r="AY80" s="1850">
        <f t="shared" si="12"/>
        <v>200.76290024686966</v>
      </c>
      <c r="AZ80" s="1850">
        <f t="shared" si="13"/>
        <v>99.381093658693118</v>
      </c>
      <c r="BA80" s="1850">
        <f t="shared" si="14"/>
        <v>1458.6408951294745</v>
      </c>
      <c r="BB80" s="1850">
        <f t="shared" si="15"/>
        <v>13.010761894248496</v>
      </c>
      <c r="BC80" s="1850">
        <f t="shared" si="16"/>
        <v>1249.1771331773214</v>
      </c>
      <c r="BD80" s="1850">
        <f t="shared" si="17"/>
        <v>17.312299447703698</v>
      </c>
      <c r="BE80" s="1850">
        <f t="shared" si="18"/>
        <v>2946.7005103899996</v>
      </c>
      <c r="BF80" s="1851">
        <f t="shared" si="19"/>
        <v>8941.5916104052758</v>
      </c>
      <c r="BH80" s="2587"/>
      <c r="BI80" s="2589" t="s">
        <v>1984</v>
      </c>
      <c r="BJ80" s="1849">
        <v>71180183.922543436</v>
      </c>
      <c r="BK80" s="1850">
        <v>63487769.445315428</v>
      </c>
      <c r="BL80" s="1850">
        <v>50711719.316731162</v>
      </c>
      <c r="BM80" s="1850">
        <v>4327481.7515250472</v>
      </c>
      <c r="BN80" s="1850">
        <v>2396037.224510564</v>
      </c>
      <c r="BO80" s="1850">
        <v>21817907.280533001</v>
      </c>
      <c r="BP80" s="1850">
        <v>22170293.060162589</v>
      </c>
      <c r="BQ80" s="1850">
        <v>12776050.12858424</v>
      </c>
      <c r="BR80" s="1850">
        <v>7091208.5285454942</v>
      </c>
      <c r="BS80" s="1850">
        <v>4173632.9121686188</v>
      </c>
      <c r="BT80" s="1850">
        <v>534926.582490684</v>
      </c>
      <c r="BU80" s="1850">
        <v>913229.48747261928</v>
      </c>
      <c r="BV80" s="1850">
        <v>1169275.5525080126</v>
      </c>
      <c r="BW80" s="1850">
        <v>200762.90024686966</v>
      </c>
      <c r="BX80" s="1850">
        <v>99381.09365869312</v>
      </c>
      <c r="BY80" s="1850">
        <v>1458640.8951294746</v>
      </c>
      <c r="BZ80" s="1850">
        <v>13010.761894248497</v>
      </c>
      <c r="CA80" s="1850">
        <v>1249177.1331773214</v>
      </c>
      <c r="CB80" s="1850">
        <v>17312.299447703699</v>
      </c>
      <c r="CC80" s="1850">
        <v>2946700.5103899995</v>
      </c>
      <c r="CD80" s="1851">
        <v>8941591.6104052756</v>
      </c>
    </row>
    <row r="81" spans="36:82" ht="16.5" customHeight="1">
      <c r="AJ81" s="2587"/>
      <c r="AK81" s="2589" t="s">
        <v>1985</v>
      </c>
      <c r="AL81" s="1849">
        <f t="shared" si="20"/>
        <v>194246.86358566428</v>
      </c>
      <c r="AM81" s="1850">
        <f t="shared" si="0"/>
        <v>183339.83181950796</v>
      </c>
      <c r="AN81" s="1850">
        <f t="shared" si="1"/>
        <v>128571.26137362825</v>
      </c>
      <c r="AO81" s="1850">
        <f t="shared" si="2"/>
        <v>4924.7945683497474</v>
      </c>
      <c r="AP81" s="1850">
        <f t="shared" si="3"/>
        <v>6984.7061048538562</v>
      </c>
      <c r="AQ81" s="1850">
        <f t="shared" si="4"/>
        <v>62612.612017421379</v>
      </c>
      <c r="AR81" s="1850">
        <f t="shared" si="5"/>
        <v>54049.148683003274</v>
      </c>
      <c r="AS81" s="1850">
        <f t="shared" si="6"/>
        <v>54768.570445879755</v>
      </c>
      <c r="AT81" s="1850">
        <f t="shared" si="7"/>
        <v>11822.961335561838</v>
      </c>
      <c r="AU81" s="1860">
        <f t="shared" si="8"/>
        <v>3893.1101434535512</v>
      </c>
      <c r="AV81" s="1865">
        <f t="shared" si="9"/>
        <v>1442.4245739915532</v>
      </c>
      <c r="AW81" s="1850">
        <f t="shared" si="10"/>
        <v>1669.1952796368412</v>
      </c>
      <c r="AX81" s="1850">
        <f t="shared" si="11"/>
        <v>2264.927632296869</v>
      </c>
      <c r="AY81" s="1850">
        <f t="shared" si="12"/>
        <v>1645.1099563476419</v>
      </c>
      <c r="AZ81" s="1850">
        <f t="shared" si="13"/>
        <v>908.19374983538478</v>
      </c>
      <c r="BA81" s="1850">
        <f t="shared" si="14"/>
        <v>26351.290501921983</v>
      </c>
      <c r="BB81" s="1850">
        <f t="shared" si="15"/>
        <v>6.4694401526823713</v>
      </c>
      <c r="BC81" s="1850">
        <f t="shared" si="16"/>
        <v>1425.3983041785352</v>
      </c>
      <c r="BD81" s="1850">
        <f t="shared" si="17"/>
        <v>159.61865311807836</v>
      </c>
      <c r="BE81" s="1850">
        <f t="shared" si="18"/>
        <v>15002.832210946615</v>
      </c>
      <c r="BF81" s="1851">
        <f t="shared" si="19"/>
        <v>12332.430070334925</v>
      </c>
      <c r="BH81" s="2587"/>
      <c r="BI81" s="2589" t="s">
        <v>1985</v>
      </c>
      <c r="BJ81" s="1849">
        <v>194246863.58566427</v>
      </c>
      <c r="BK81" s="1850">
        <v>183339831.81950796</v>
      </c>
      <c r="BL81" s="1850">
        <v>128571261.37362824</v>
      </c>
      <c r="BM81" s="1850">
        <v>4924794.568349747</v>
      </c>
      <c r="BN81" s="1850">
        <v>6984706.1048538564</v>
      </c>
      <c r="BO81" s="1850">
        <v>62612612.01742138</v>
      </c>
      <c r="BP81" s="1850">
        <v>54049148.683003277</v>
      </c>
      <c r="BQ81" s="1850">
        <v>54768570.445879757</v>
      </c>
      <c r="BR81" s="1850">
        <v>11822961.335561838</v>
      </c>
      <c r="BS81" s="1850">
        <v>3893110.1434535515</v>
      </c>
      <c r="BT81" s="1850">
        <v>1442424.5739915532</v>
      </c>
      <c r="BU81" s="1850">
        <v>1669195.2796368413</v>
      </c>
      <c r="BV81" s="1850">
        <v>2264927.6322968691</v>
      </c>
      <c r="BW81" s="1850">
        <v>1645109.9563476418</v>
      </c>
      <c r="BX81" s="1850">
        <v>908193.74983538478</v>
      </c>
      <c r="BY81" s="1850">
        <v>26351290.501921982</v>
      </c>
      <c r="BZ81" s="1850">
        <v>6469.4401526823713</v>
      </c>
      <c r="CA81" s="1850">
        <v>1425398.3041785352</v>
      </c>
      <c r="CB81" s="1850">
        <v>159618.65311807836</v>
      </c>
      <c r="CC81" s="1850">
        <v>15002832.210946616</v>
      </c>
      <c r="CD81" s="1851">
        <v>12332430.070334926</v>
      </c>
    </row>
    <row r="82" spans="36:82" ht="16.5" customHeight="1">
      <c r="AJ82" s="2587"/>
      <c r="AK82" s="2589" t="s">
        <v>1986</v>
      </c>
      <c r="AL82" s="1849">
        <f t="shared" si="20"/>
        <v>506245.82214637735</v>
      </c>
      <c r="AM82" s="1850">
        <f t="shared" si="0"/>
        <v>486031.67704670888</v>
      </c>
      <c r="AN82" s="1850">
        <f t="shared" si="1"/>
        <v>440517.02507553756</v>
      </c>
      <c r="AO82" s="1850">
        <f t="shared" si="2"/>
        <v>27522.767537315307</v>
      </c>
      <c r="AP82" s="1850">
        <f t="shared" si="3"/>
        <v>10507.858384447058</v>
      </c>
      <c r="AQ82" s="1850">
        <f t="shared" si="4"/>
        <v>267917.1377207269</v>
      </c>
      <c r="AR82" s="1850">
        <f t="shared" si="5"/>
        <v>134569.26143304829</v>
      </c>
      <c r="AS82" s="1850">
        <f t="shared" si="6"/>
        <v>45514.651971171719</v>
      </c>
      <c r="AT82" s="1850">
        <f t="shared" si="7"/>
        <v>22226.148291551082</v>
      </c>
      <c r="AU82" s="1860">
        <f t="shared" si="8"/>
        <v>9570.3841231003917</v>
      </c>
      <c r="AV82" s="1865">
        <f t="shared" si="9"/>
        <v>3476.8244497744422</v>
      </c>
      <c r="AW82" s="1850">
        <f t="shared" si="10"/>
        <v>2381.970043160049</v>
      </c>
      <c r="AX82" s="1850">
        <f t="shared" si="11"/>
        <v>4566.8838905453513</v>
      </c>
      <c r="AY82" s="1850">
        <f t="shared" si="12"/>
        <v>1783.166787728491</v>
      </c>
      <c r="AZ82" s="1850">
        <f t="shared" si="13"/>
        <v>446.91899724235384</v>
      </c>
      <c r="BA82" s="1850">
        <f t="shared" si="14"/>
        <v>4926.1616417398045</v>
      </c>
      <c r="BB82" s="1850">
        <f t="shared" si="15"/>
        <v>398.62009898957177</v>
      </c>
      <c r="BC82" s="1850">
        <f t="shared" si="16"/>
        <v>2380.3675425114006</v>
      </c>
      <c r="BD82" s="1850">
        <f t="shared" si="17"/>
        <v>170.06751470943007</v>
      </c>
      <c r="BE82" s="1850">
        <f t="shared" si="18"/>
        <v>15413.286881670474</v>
      </c>
      <c r="BF82" s="1851">
        <f t="shared" si="19"/>
        <v>22594.512642179612</v>
      </c>
      <c r="BH82" s="2587"/>
      <c r="BI82" s="2589" t="s">
        <v>1986</v>
      </c>
      <c r="BJ82" s="1849">
        <v>506245822.14637733</v>
      </c>
      <c r="BK82" s="1850">
        <v>486031677.04670888</v>
      </c>
      <c r="BL82" s="1850">
        <v>440517025.07553756</v>
      </c>
      <c r="BM82" s="1850">
        <v>27522767.537315305</v>
      </c>
      <c r="BN82" s="1850">
        <v>10507858.384447057</v>
      </c>
      <c r="BO82" s="1850">
        <v>267917137.72072688</v>
      </c>
      <c r="BP82" s="1850">
        <v>134569261.43304828</v>
      </c>
      <c r="BQ82" s="1850">
        <v>45514651.971171722</v>
      </c>
      <c r="BR82" s="1850">
        <v>22226148.291551083</v>
      </c>
      <c r="BS82" s="1850">
        <v>9570384.1231003925</v>
      </c>
      <c r="BT82" s="1850">
        <v>3476824.4497744422</v>
      </c>
      <c r="BU82" s="1850">
        <v>2381970.0431600492</v>
      </c>
      <c r="BV82" s="1850">
        <v>4566883.8905453514</v>
      </c>
      <c r="BW82" s="1850">
        <v>1783166.787728491</v>
      </c>
      <c r="BX82" s="1850">
        <v>446918.99724235386</v>
      </c>
      <c r="BY82" s="1850">
        <v>4926161.6417398043</v>
      </c>
      <c r="BZ82" s="1850">
        <v>398620.09898957179</v>
      </c>
      <c r="CA82" s="1850">
        <v>2380367.5425114008</v>
      </c>
      <c r="CB82" s="1850">
        <v>170067.51470943008</v>
      </c>
      <c r="CC82" s="1850">
        <v>15413286.881670473</v>
      </c>
      <c r="CD82" s="1851">
        <v>22594512.642179612</v>
      </c>
    </row>
    <row r="83" spans="36:82" ht="16.5" customHeight="1">
      <c r="AJ83" s="2587"/>
      <c r="AK83" s="2589" t="s">
        <v>1987</v>
      </c>
      <c r="AL83" s="1849">
        <f t="shared" si="20"/>
        <v>1157411.0074293162</v>
      </c>
      <c r="AM83" s="1850">
        <f t="shared" si="0"/>
        <v>1119631.8935018175</v>
      </c>
      <c r="AN83" s="1850">
        <f t="shared" si="1"/>
        <v>934731.77737996657</v>
      </c>
      <c r="AO83" s="1850">
        <f t="shared" si="2"/>
        <v>56573.509332818081</v>
      </c>
      <c r="AP83" s="1850">
        <f t="shared" si="3"/>
        <v>32336.249743335349</v>
      </c>
      <c r="AQ83" s="1850">
        <f t="shared" si="4"/>
        <v>537554.76135873061</v>
      </c>
      <c r="AR83" s="1850">
        <f t="shared" si="5"/>
        <v>308267.25694508251</v>
      </c>
      <c r="AS83" s="1850">
        <f t="shared" si="6"/>
        <v>184900.11612185102</v>
      </c>
      <c r="AT83" s="1850">
        <f t="shared" si="7"/>
        <v>94640.27454457659</v>
      </c>
      <c r="AU83" s="1860">
        <f t="shared" si="8"/>
        <v>18572.036413954273</v>
      </c>
      <c r="AV83" s="1865">
        <f t="shared" si="9"/>
        <v>8476.1353948302458</v>
      </c>
      <c r="AW83" s="1850">
        <f t="shared" si="10"/>
        <v>2936.8761262887629</v>
      </c>
      <c r="AX83" s="1850">
        <f t="shared" si="11"/>
        <v>19070.795065942661</v>
      </c>
      <c r="AY83" s="1850">
        <f t="shared" si="12"/>
        <v>45017.46220496318</v>
      </c>
      <c r="AZ83" s="1850">
        <f t="shared" si="13"/>
        <v>566.96933859739499</v>
      </c>
      <c r="BA83" s="1850">
        <f t="shared" si="14"/>
        <v>46485.66929075167</v>
      </c>
      <c r="BB83" s="1850">
        <f t="shared" si="15"/>
        <v>15.822571352566754</v>
      </c>
      <c r="BC83" s="1850">
        <f t="shared" si="16"/>
        <v>7853.0302717985478</v>
      </c>
      <c r="BD83" s="1850">
        <f t="shared" si="17"/>
        <v>59.957584334571173</v>
      </c>
      <c r="BE83" s="1850">
        <f t="shared" si="18"/>
        <v>35845.361859037112</v>
      </c>
      <c r="BF83" s="1851">
        <f t="shared" si="19"/>
        <v>45632.144199297465</v>
      </c>
      <c r="BH83" s="2587"/>
      <c r="BI83" s="2589" t="s">
        <v>1987</v>
      </c>
      <c r="BJ83" s="1849">
        <v>1157411007.4293163</v>
      </c>
      <c r="BK83" s="1850">
        <v>1119631893.5018175</v>
      </c>
      <c r="BL83" s="1850">
        <v>934731777.37996662</v>
      </c>
      <c r="BM83" s="1850">
        <v>56573509.332818083</v>
      </c>
      <c r="BN83" s="1850">
        <v>32336249.743335348</v>
      </c>
      <c r="BO83" s="1850">
        <v>537554761.35873055</v>
      </c>
      <c r="BP83" s="1850">
        <v>308267256.94508249</v>
      </c>
      <c r="BQ83" s="1850">
        <v>184900116.12185103</v>
      </c>
      <c r="BR83" s="1850">
        <v>94640274.544576585</v>
      </c>
      <c r="BS83" s="1850">
        <v>18572036.413954273</v>
      </c>
      <c r="BT83" s="1850">
        <v>8476135.3948302455</v>
      </c>
      <c r="BU83" s="1850">
        <v>2936876.1262887628</v>
      </c>
      <c r="BV83" s="1850">
        <v>19070795.06594266</v>
      </c>
      <c r="BW83" s="1850">
        <v>45017462.204963177</v>
      </c>
      <c r="BX83" s="1850">
        <v>566969.33859739499</v>
      </c>
      <c r="BY83" s="1850">
        <v>46485669.290751673</v>
      </c>
      <c r="BZ83" s="1850">
        <v>15822.571352566754</v>
      </c>
      <c r="CA83" s="1850">
        <v>7853030.2717985474</v>
      </c>
      <c r="CB83" s="1850">
        <v>59957.584334571176</v>
      </c>
      <c r="CC83" s="1850">
        <v>35845361.859037109</v>
      </c>
      <c r="CD83" s="1851">
        <v>45632144.199297465</v>
      </c>
    </row>
    <row r="84" spans="36:82" ht="16.5" customHeight="1">
      <c r="AJ84" s="2587"/>
      <c r="AK84" s="2589" t="s">
        <v>1988</v>
      </c>
      <c r="AL84" s="1849">
        <f t="shared" si="20"/>
        <v>2099011.5322724744</v>
      </c>
      <c r="AM84" s="1850">
        <f t="shared" si="0"/>
        <v>2049881.0798103192</v>
      </c>
      <c r="AN84" s="1850">
        <f t="shared" si="1"/>
        <v>1696000.5770713624</v>
      </c>
      <c r="AO84" s="1850">
        <f t="shared" si="2"/>
        <v>86513.132871837428</v>
      </c>
      <c r="AP84" s="1850">
        <f t="shared" si="3"/>
        <v>12175.768917543319</v>
      </c>
      <c r="AQ84" s="1850">
        <f t="shared" si="4"/>
        <v>830631.97439145227</v>
      </c>
      <c r="AR84" s="1850">
        <f t="shared" si="5"/>
        <v>766679.70089052955</v>
      </c>
      <c r="AS84" s="1850">
        <f t="shared" si="6"/>
        <v>353880.5027389563</v>
      </c>
      <c r="AT84" s="1850">
        <f t="shared" si="7"/>
        <v>114392.12206289136</v>
      </c>
      <c r="AU84" s="1860">
        <f t="shared" si="8"/>
        <v>73846.638872016236</v>
      </c>
      <c r="AV84" s="1865">
        <f t="shared" si="9"/>
        <v>8731.6424974474339</v>
      </c>
      <c r="AW84" s="1850">
        <f t="shared" si="10"/>
        <v>5602.8866838750246</v>
      </c>
      <c r="AX84" s="1850">
        <f t="shared" si="11"/>
        <v>11862.731114776323</v>
      </c>
      <c r="AY84" s="1850">
        <f t="shared" si="12"/>
        <v>10636.504171718308</v>
      </c>
      <c r="AZ84" s="1850">
        <f t="shared" si="13"/>
        <v>3711.7187230580412</v>
      </c>
      <c r="BA84" s="1850">
        <f t="shared" si="14"/>
        <v>73993.49354427481</v>
      </c>
      <c r="BB84" s="1850">
        <f t="shared" si="15"/>
        <v>7851.5931168492516</v>
      </c>
      <c r="BC84" s="1850">
        <f t="shared" si="16"/>
        <v>13267.325958034775</v>
      </c>
      <c r="BD84" s="1850">
        <f t="shared" si="17"/>
        <v>270.57826425476378</v>
      </c>
      <c r="BE84" s="1850">
        <f t="shared" si="18"/>
        <v>144105.38979265135</v>
      </c>
      <c r="BF84" s="1851">
        <f t="shared" si="19"/>
        <v>62397.778420189912</v>
      </c>
      <c r="BH84" s="2587"/>
      <c r="BI84" s="2589" t="s">
        <v>1988</v>
      </c>
      <c r="BJ84" s="1849">
        <v>2099011532.2724743</v>
      </c>
      <c r="BK84" s="1850">
        <v>2049881079.8103192</v>
      </c>
      <c r="BL84" s="1850">
        <v>1696000577.0713625</v>
      </c>
      <c r="BM84" s="1850">
        <v>86513132.871837422</v>
      </c>
      <c r="BN84" s="1850">
        <v>12175768.917543318</v>
      </c>
      <c r="BO84" s="1850">
        <v>830631974.39145231</v>
      </c>
      <c r="BP84" s="1850">
        <v>766679700.89052951</v>
      </c>
      <c r="BQ84" s="1850">
        <v>353880502.73895633</v>
      </c>
      <c r="BR84" s="1850">
        <v>114392122.06289136</v>
      </c>
      <c r="BS84" s="1850">
        <v>73846638.872016236</v>
      </c>
      <c r="BT84" s="1850">
        <v>8731642.4974474348</v>
      </c>
      <c r="BU84" s="1850">
        <v>5602886.6838750243</v>
      </c>
      <c r="BV84" s="1850">
        <v>11862731.114776323</v>
      </c>
      <c r="BW84" s="1850">
        <v>10636504.171718309</v>
      </c>
      <c r="BX84" s="1850">
        <v>3711718.7230580412</v>
      </c>
      <c r="BY84" s="1850">
        <v>73993493.544274807</v>
      </c>
      <c r="BZ84" s="1850">
        <v>7851593.116849252</v>
      </c>
      <c r="CA84" s="1850">
        <v>13267325.958034774</v>
      </c>
      <c r="CB84" s="1850">
        <v>270578.26425476378</v>
      </c>
      <c r="CC84" s="1850">
        <v>144105389.79265136</v>
      </c>
      <c r="CD84" s="1851">
        <v>62397778.42018991</v>
      </c>
    </row>
    <row r="85" spans="36:82" ht="16.5" customHeight="1">
      <c r="AJ85" s="2587"/>
      <c r="AK85" s="2589" t="s">
        <v>1989</v>
      </c>
      <c r="AL85" s="1849">
        <f t="shared" si="20"/>
        <v>6774604.2242884478</v>
      </c>
      <c r="AM85" s="1850">
        <f t="shared" si="0"/>
        <v>6592525.6496528042</v>
      </c>
      <c r="AN85" s="1850">
        <f t="shared" si="1"/>
        <v>5665327.245339673</v>
      </c>
      <c r="AO85" s="1850">
        <f t="shared" si="2"/>
        <v>601038.07263538404</v>
      </c>
      <c r="AP85" s="1850">
        <f t="shared" si="3"/>
        <v>102633.87819087449</v>
      </c>
      <c r="AQ85" s="1850">
        <f t="shared" si="4"/>
        <v>3191363.4344613561</v>
      </c>
      <c r="AR85" s="1850">
        <f t="shared" si="5"/>
        <v>1770291.8600520589</v>
      </c>
      <c r="AS85" s="1850">
        <f t="shared" si="6"/>
        <v>927198.40431313158</v>
      </c>
      <c r="AT85" s="1850">
        <f t="shared" si="7"/>
        <v>222821.1035583177</v>
      </c>
      <c r="AU85" s="1860">
        <f t="shared" si="8"/>
        <v>116218.98613498446</v>
      </c>
      <c r="AV85" s="1865">
        <f t="shared" si="9"/>
        <v>36980.792587353404</v>
      </c>
      <c r="AW85" s="1850">
        <f t="shared" si="10"/>
        <v>8317.2096170978202</v>
      </c>
      <c r="AX85" s="1850">
        <f t="shared" si="11"/>
        <v>43381.251790440314</v>
      </c>
      <c r="AY85" s="1850">
        <f t="shared" si="12"/>
        <v>7968.0308105934091</v>
      </c>
      <c r="AZ85" s="1850">
        <f t="shared" si="13"/>
        <v>9954.832617848353</v>
      </c>
      <c r="BA85" s="1850">
        <f t="shared" si="14"/>
        <v>369666.28778431087</v>
      </c>
      <c r="BB85" s="1850">
        <f t="shared" si="15"/>
        <v>9265.651642524841</v>
      </c>
      <c r="BC85" s="1850">
        <f t="shared" si="16"/>
        <v>27821.534034849956</v>
      </c>
      <c r="BD85" s="1850">
        <f t="shared" si="17"/>
        <v>2329.2358879414933</v>
      </c>
      <c r="BE85" s="1850">
        <f t="shared" si="18"/>
        <v>295294.59140518674</v>
      </c>
      <c r="BF85" s="1851">
        <f t="shared" si="19"/>
        <v>209900.10867049231</v>
      </c>
      <c r="BH85" s="2587"/>
      <c r="BI85" s="2589" t="s">
        <v>1989</v>
      </c>
      <c r="BJ85" s="1849">
        <v>6774604224.2884474</v>
      </c>
      <c r="BK85" s="1850">
        <v>6592525649.6528044</v>
      </c>
      <c r="BL85" s="1850">
        <v>5665327245.339673</v>
      </c>
      <c r="BM85" s="1850">
        <v>601038072.63538408</v>
      </c>
      <c r="BN85" s="1850">
        <v>102633878.19087449</v>
      </c>
      <c r="BO85" s="1850">
        <v>3191363434.4613562</v>
      </c>
      <c r="BP85" s="1850">
        <v>1770291860.0520589</v>
      </c>
      <c r="BQ85" s="1850">
        <v>927198404.31313157</v>
      </c>
      <c r="BR85" s="1850">
        <v>222821103.55831769</v>
      </c>
      <c r="BS85" s="1850">
        <v>116218986.13498446</v>
      </c>
      <c r="BT85" s="1850">
        <v>36980792.587353401</v>
      </c>
      <c r="BU85" s="1850">
        <v>8317209.6170978202</v>
      </c>
      <c r="BV85" s="1850">
        <v>43381251.790440314</v>
      </c>
      <c r="BW85" s="1850">
        <v>7968030.8105934095</v>
      </c>
      <c r="BX85" s="1850">
        <v>9954832.6178483535</v>
      </c>
      <c r="BY85" s="1850">
        <v>369666287.78431088</v>
      </c>
      <c r="BZ85" s="1850">
        <v>9265651.6425248403</v>
      </c>
      <c r="CA85" s="1850">
        <v>27821534.034849957</v>
      </c>
      <c r="CB85" s="1850">
        <v>2329235.8879414932</v>
      </c>
      <c r="CC85" s="1850">
        <v>295294591.40518677</v>
      </c>
      <c r="CD85" s="1851">
        <v>209900108.67049232</v>
      </c>
    </row>
    <row r="86" spans="36:82" ht="16.5" customHeight="1">
      <c r="AJ86" s="2587"/>
      <c r="AK86" s="2589" t="s">
        <v>1990</v>
      </c>
      <c r="AL86" s="1849">
        <f t="shared" si="20"/>
        <v>13850154.372810723</v>
      </c>
      <c r="AM86" s="1850">
        <f t="shared" si="0"/>
        <v>13159758.630938236</v>
      </c>
      <c r="AN86" s="1850">
        <f t="shared" si="1"/>
        <v>10982400.129949404</v>
      </c>
      <c r="AO86" s="1850">
        <f t="shared" si="2"/>
        <v>91425.703682446212</v>
      </c>
      <c r="AP86" s="1850">
        <f t="shared" si="3"/>
        <v>569294.16016462422</v>
      </c>
      <c r="AQ86" s="1850">
        <f t="shared" si="4"/>
        <v>4788776.5018188562</v>
      </c>
      <c r="AR86" s="1850">
        <f t="shared" si="5"/>
        <v>5532903.7642834764</v>
      </c>
      <c r="AS86" s="1850">
        <f t="shared" si="6"/>
        <v>2177358.5009888308</v>
      </c>
      <c r="AT86" s="1850">
        <f t="shared" si="7"/>
        <v>816932.16770788468</v>
      </c>
      <c r="AU86" s="1860">
        <f t="shared" si="8"/>
        <v>437807.39208830282</v>
      </c>
      <c r="AV86" s="1865">
        <f t="shared" si="9"/>
        <v>70521.47308945893</v>
      </c>
      <c r="AW86" s="1850">
        <f t="shared" si="10"/>
        <v>72336.831830742318</v>
      </c>
      <c r="AX86" s="1850">
        <f t="shared" si="11"/>
        <v>148878.89642461954</v>
      </c>
      <c r="AY86" s="1850">
        <f t="shared" si="12"/>
        <v>27361.055178835661</v>
      </c>
      <c r="AZ86" s="1850">
        <f t="shared" si="13"/>
        <v>60026.519095925389</v>
      </c>
      <c r="BA86" s="1850">
        <f t="shared" si="14"/>
        <v>830502.61012480245</v>
      </c>
      <c r="BB86" s="1850">
        <f t="shared" si="15"/>
        <v>79011.82772954744</v>
      </c>
      <c r="BC86" s="1850">
        <f t="shared" si="16"/>
        <v>156974.08415820057</v>
      </c>
      <c r="BD86" s="1850">
        <f t="shared" si="17"/>
        <v>2965.8385220771775</v>
      </c>
      <c r="BE86" s="1850">
        <f t="shared" si="18"/>
        <v>290971.97274631844</v>
      </c>
      <c r="BF86" s="1851">
        <f t="shared" si="19"/>
        <v>847369.82603068918</v>
      </c>
      <c r="BH86" s="2587"/>
      <c r="BI86" s="2589" t="s">
        <v>1990</v>
      </c>
      <c r="BJ86" s="1849">
        <v>13850154372.810722</v>
      </c>
      <c r="BK86" s="1850">
        <v>13159758630.938236</v>
      </c>
      <c r="BL86" s="1850">
        <v>10982400129.949404</v>
      </c>
      <c r="BM86" s="1850">
        <v>91425703.682446212</v>
      </c>
      <c r="BN86" s="1850">
        <v>569294160.16462421</v>
      </c>
      <c r="BO86" s="1850">
        <v>4788776501.8188562</v>
      </c>
      <c r="BP86" s="1850">
        <v>5532903764.2834768</v>
      </c>
      <c r="BQ86" s="1850">
        <v>2177358500.988831</v>
      </c>
      <c r="BR86" s="1850">
        <v>816932167.70788467</v>
      </c>
      <c r="BS86" s="1850">
        <v>437807392.08830279</v>
      </c>
      <c r="BT86" s="1850">
        <v>70521473.089458928</v>
      </c>
      <c r="BU86" s="1850">
        <v>72336831.830742314</v>
      </c>
      <c r="BV86" s="1850">
        <v>148878896.42461953</v>
      </c>
      <c r="BW86" s="1850">
        <v>27361055.17883566</v>
      </c>
      <c r="BX86" s="1850">
        <v>60026519.095925391</v>
      </c>
      <c r="BY86" s="1850">
        <v>830502610.12480247</v>
      </c>
      <c r="BZ86" s="1850">
        <v>79011827.729547441</v>
      </c>
      <c r="CA86" s="1850">
        <v>156974084.15820056</v>
      </c>
      <c r="CB86" s="1850">
        <v>2965838.5220771777</v>
      </c>
      <c r="CC86" s="1850">
        <v>290971972.74631846</v>
      </c>
      <c r="CD86" s="1851">
        <v>847369826.03068912</v>
      </c>
    </row>
    <row r="87" spans="36:82" ht="16.5" customHeight="1">
      <c r="AJ87" s="2587" t="s">
        <v>322</v>
      </c>
      <c r="AK87" s="2589" t="s">
        <v>1981</v>
      </c>
      <c r="AL87" s="1849">
        <f t="shared" si="20"/>
        <v>3241.7555557952082</v>
      </c>
      <c r="AM87" s="1850">
        <f t="shared" si="0"/>
        <v>2557.6397934875367</v>
      </c>
      <c r="AN87" s="1850">
        <f t="shared" si="1"/>
        <v>2017.0036684094039</v>
      </c>
      <c r="AO87" s="1850">
        <f t="shared" si="2"/>
        <v>169.20539896168111</v>
      </c>
      <c r="AP87" s="1850">
        <f t="shared" si="3"/>
        <v>0</v>
      </c>
      <c r="AQ87" s="1850">
        <f t="shared" si="4"/>
        <v>110.93976200140627</v>
      </c>
      <c r="AR87" s="1850">
        <f t="shared" si="5"/>
        <v>1736.8585074463174</v>
      </c>
      <c r="AS87" s="1850">
        <f t="shared" si="6"/>
        <v>540.63612507813161</v>
      </c>
      <c r="AT87" s="1850">
        <f t="shared" si="7"/>
        <v>403.04335885927765</v>
      </c>
      <c r="AU87" s="1860">
        <f t="shared" si="8"/>
        <v>8.1507427667186789</v>
      </c>
      <c r="AV87" s="1865">
        <f t="shared" si="9"/>
        <v>4.5884142986268062</v>
      </c>
      <c r="AW87" s="1850">
        <f t="shared" si="10"/>
        <v>210.96941764215569</v>
      </c>
      <c r="AX87" s="1850">
        <f t="shared" si="11"/>
        <v>144.25989779252077</v>
      </c>
      <c r="AY87" s="1850">
        <f t="shared" si="12"/>
        <v>20.758187366953159</v>
      </c>
      <c r="AZ87" s="1850">
        <f t="shared" si="13"/>
        <v>14.316698992302557</v>
      </c>
      <c r="BA87" s="1850">
        <f t="shared" si="14"/>
        <v>6.3272136167776489</v>
      </c>
      <c r="BB87" s="1850">
        <f t="shared" si="15"/>
        <v>0</v>
      </c>
      <c r="BC87" s="1850">
        <f t="shared" si="16"/>
        <v>0</v>
      </c>
      <c r="BD87" s="1850">
        <f t="shared" si="17"/>
        <v>0</v>
      </c>
      <c r="BE87" s="1850">
        <f t="shared" si="18"/>
        <v>131.26555260207658</v>
      </c>
      <c r="BF87" s="1851">
        <f t="shared" si="19"/>
        <v>684.11576230767218</v>
      </c>
      <c r="BH87" s="2587" t="s">
        <v>322</v>
      </c>
      <c r="BI87" s="2589" t="s">
        <v>1981</v>
      </c>
      <c r="BJ87" s="1849">
        <v>3241755.5557952081</v>
      </c>
      <c r="BK87" s="1850">
        <v>2557639.7934875367</v>
      </c>
      <c r="BL87" s="1850">
        <v>2017003.6684094039</v>
      </c>
      <c r="BM87" s="1850">
        <v>169205.39896168112</v>
      </c>
      <c r="BN87" s="1850">
        <v>0</v>
      </c>
      <c r="BO87" s="1850">
        <v>110939.76200140627</v>
      </c>
      <c r="BP87" s="1850">
        <v>1736858.5074463175</v>
      </c>
      <c r="BQ87" s="1850">
        <v>540636.12507813156</v>
      </c>
      <c r="BR87" s="1850">
        <v>403043.35885927762</v>
      </c>
      <c r="BS87" s="1850">
        <v>8150.7427667186794</v>
      </c>
      <c r="BT87" s="1850">
        <v>4588.4142986268062</v>
      </c>
      <c r="BU87" s="1850">
        <v>210969.41764215569</v>
      </c>
      <c r="BV87" s="1850">
        <v>144259.89779252079</v>
      </c>
      <c r="BW87" s="1850">
        <v>20758.18736695316</v>
      </c>
      <c r="BX87" s="1850">
        <v>14316.698992302558</v>
      </c>
      <c r="BY87" s="1850">
        <v>6327.2136167776489</v>
      </c>
      <c r="BZ87" s="1850">
        <v>0</v>
      </c>
      <c r="CA87" s="1850">
        <v>0</v>
      </c>
      <c r="CB87" s="1850">
        <v>0</v>
      </c>
      <c r="CC87" s="1850">
        <v>131265.55260207658</v>
      </c>
      <c r="CD87" s="1851">
        <v>684115.76230767218</v>
      </c>
    </row>
    <row r="88" spans="36:82" ht="16.5" customHeight="1">
      <c r="AJ88" s="2587"/>
      <c r="AK88" s="2589" t="s">
        <v>1982</v>
      </c>
      <c r="AL88" s="1849">
        <f t="shared" si="20"/>
        <v>8052.566823528221</v>
      </c>
      <c r="AM88" s="1850">
        <f t="shared" si="0"/>
        <v>6087.421683041066</v>
      </c>
      <c r="AN88" s="1850">
        <f t="shared" si="1"/>
        <v>5003.4801699736754</v>
      </c>
      <c r="AO88" s="1850">
        <f t="shared" si="2"/>
        <v>448.25520438053996</v>
      </c>
      <c r="AP88" s="1850">
        <f t="shared" si="3"/>
        <v>7.7849960649434946</v>
      </c>
      <c r="AQ88" s="1850">
        <f t="shared" si="4"/>
        <v>456.13688084780517</v>
      </c>
      <c r="AR88" s="1850">
        <f t="shared" si="5"/>
        <v>4091.303088680389</v>
      </c>
      <c r="AS88" s="1850">
        <f t="shared" si="6"/>
        <v>1083.9415130673899</v>
      </c>
      <c r="AT88" s="1850">
        <f t="shared" si="7"/>
        <v>656.61658045926401</v>
      </c>
      <c r="AU88" s="1860">
        <f t="shared" si="8"/>
        <v>15.462667945586556</v>
      </c>
      <c r="AV88" s="1865">
        <f t="shared" si="9"/>
        <v>6.6370670714619813</v>
      </c>
      <c r="AW88" s="1850">
        <f t="shared" si="10"/>
        <v>274.78238482564814</v>
      </c>
      <c r="AX88" s="1850">
        <f t="shared" si="11"/>
        <v>248.00963981759642</v>
      </c>
      <c r="AY88" s="1850">
        <f t="shared" si="12"/>
        <v>111.72482079897122</v>
      </c>
      <c r="AZ88" s="1850">
        <f t="shared" si="13"/>
        <v>0</v>
      </c>
      <c r="BA88" s="1850">
        <f t="shared" si="14"/>
        <v>0</v>
      </c>
      <c r="BB88" s="1850">
        <f t="shared" si="15"/>
        <v>6.8643662686316578</v>
      </c>
      <c r="BC88" s="1850">
        <f t="shared" si="16"/>
        <v>0</v>
      </c>
      <c r="BD88" s="1850">
        <f t="shared" si="17"/>
        <v>4.8799666022467575E-2</v>
      </c>
      <c r="BE88" s="1850">
        <f t="shared" si="18"/>
        <v>420.41176667347145</v>
      </c>
      <c r="BF88" s="1851">
        <f t="shared" si="19"/>
        <v>1965.1451404871568</v>
      </c>
      <c r="BH88" s="2587"/>
      <c r="BI88" s="2589" t="s">
        <v>1982</v>
      </c>
      <c r="BJ88" s="1849">
        <v>8052566.8235282209</v>
      </c>
      <c r="BK88" s="1850">
        <v>6087421.6830410659</v>
      </c>
      <c r="BL88" s="1850">
        <v>5003480.1699736752</v>
      </c>
      <c r="BM88" s="1850">
        <v>448255.20438053994</v>
      </c>
      <c r="BN88" s="1850">
        <v>7784.9960649434943</v>
      </c>
      <c r="BO88" s="1850">
        <v>456136.88084780518</v>
      </c>
      <c r="BP88" s="1850">
        <v>4091303.0886803889</v>
      </c>
      <c r="BQ88" s="1850">
        <v>1083941.5130673898</v>
      </c>
      <c r="BR88" s="1850">
        <v>656616.58045926399</v>
      </c>
      <c r="BS88" s="1850">
        <v>15462.667945586556</v>
      </c>
      <c r="BT88" s="1850">
        <v>6637.067071461981</v>
      </c>
      <c r="BU88" s="1850">
        <v>274782.38482564816</v>
      </c>
      <c r="BV88" s="1850">
        <v>248009.63981759641</v>
      </c>
      <c r="BW88" s="1850">
        <v>111724.82079897122</v>
      </c>
      <c r="BX88" s="1850">
        <v>0</v>
      </c>
      <c r="BY88" s="1850">
        <v>0</v>
      </c>
      <c r="BZ88" s="1850">
        <v>6864.3662686316575</v>
      </c>
      <c r="CA88" s="1850">
        <v>0</v>
      </c>
      <c r="CB88" s="1850">
        <v>48.799666022467576</v>
      </c>
      <c r="CC88" s="1850">
        <v>420411.76667347143</v>
      </c>
      <c r="CD88" s="1851">
        <v>1965145.1404871568</v>
      </c>
    </row>
    <row r="89" spans="36:82" ht="16.5" customHeight="1">
      <c r="AJ89" s="2587"/>
      <c r="AK89" s="2589" t="s">
        <v>1983</v>
      </c>
      <c r="AL89" s="1849">
        <f t="shared" si="20"/>
        <v>14465.30549051156</v>
      </c>
      <c r="AM89" s="1850">
        <f t="shared" si="0"/>
        <v>10759.007742556607</v>
      </c>
      <c r="AN89" s="1850">
        <f t="shared" si="1"/>
        <v>9142.0282481502927</v>
      </c>
      <c r="AO89" s="1850">
        <f t="shared" si="2"/>
        <v>977.03171139506185</v>
      </c>
      <c r="AP89" s="1850">
        <f t="shared" si="3"/>
        <v>70.95389953648737</v>
      </c>
      <c r="AQ89" s="1850">
        <f t="shared" si="4"/>
        <v>1400.8308439193031</v>
      </c>
      <c r="AR89" s="1850">
        <f t="shared" si="5"/>
        <v>6693.2117932994397</v>
      </c>
      <c r="AS89" s="1850">
        <f t="shared" si="6"/>
        <v>1616.9794944063101</v>
      </c>
      <c r="AT89" s="1850">
        <f t="shared" si="7"/>
        <v>974.78903196325064</v>
      </c>
      <c r="AU89" s="1860">
        <f t="shared" si="8"/>
        <v>169.0388900048614</v>
      </c>
      <c r="AV89" s="1865">
        <f t="shared" si="9"/>
        <v>80.254961383562986</v>
      </c>
      <c r="AW89" s="1850">
        <f t="shared" si="10"/>
        <v>341.79953410577713</v>
      </c>
      <c r="AX89" s="1850">
        <f t="shared" si="11"/>
        <v>290.36665622962994</v>
      </c>
      <c r="AY89" s="1850">
        <f t="shared" si="12"/>
        <v>55.050425745730216</v>
      </c>
      <c r="AZ89" s="1850">
        <f t="shared" si="13"/>
        <v>38.278564493688727</v>
      </c>
      <c r="BA89" s="1850">
        <f t="shared" si="14"/>
        <v>15.154501578209839</v>
      </c>
      <c r="BB89" s="1850">
        <f t="shared" si="15"/>
        <v>22.908348045871325</v>
      </c>
      <c r="BC89" s="1850">
        <f t="shared" si="16"/>
        <v>175.9192564702216</v>
      </c>
      <c r="BD89" s="1850">
        <f t="shared" si="17"/>
        <v>19.684096464016307</v>
      </c>
      <c r="BE89" s="1850">
        <f t="shared" si="18"/>
        <v>408.52425988474022</v>
      </c>
      <c r="BF89" s="1851">
        <f t="shared" si="19"/>
        <v>3882.217004425177</v>
      </c>
      <c r="BH89" s="2587"/>
      <c r="BI89" s="2589" t="s">
        <v>1983</v>
      </c>
      <c r="BJ89" s="1849">
        <v>14465305.490511561</v>
      </c>
      <c r="BK89" s="1850">
        <v>10759007.742556607</v>
      </c>
      <c r="BL89" s="1850">
        <v>9142028.2481502928</v>
      </c>
      <c r="BM89" s="1850">
        <v>977031.71139506181</v>
      </c>
      <c r="BN89" s="1850">
        <v>70953.89953648737</v>
      </c>
      <c r="BO89" s="1850">
        <v>1400830.843919303</v>
      </c>
      <c r="BP89" s="1850">
        <v>6693211.7932994394</v>
      </c>
      <c r="BQ89" s="1850">
        <v>1616979.4944063101</v>
      </c>
      <c r="BR89" s="1850">
        <v>974789.0319632506</v>
      </c>
      <c r="BS89" s="1850">
        <v>169038.8900048614</v>
      </c>
      <c r="BT89" s="1850">
        <v>80254.961383562986</v>
      </c>
      <c r="BU89" s="1850">
        <v>341799.5341057771</v>
      </c>
      <c r="BV89" s="1850">
        <v>290366.65622962994</v>
      </c>
      <c r="BW89" s="1850">
        <v>55050.425745730216</v>
      </c>
      <c r="BX89" s="1850">
        <v>38278.564493688726</v>
      </c>
      <c r="BY89" s="1850">
        <v>15154.501578209838</v>
      </c>
      <c r="BZ89" s="1850">
        <v>22908.348045871324</v>
      </c>
      <c r="CA89" s="1850">
        <v>175919.25647022159</v>
      </c>
      <c r="CB89" s="1850">
        <v>19684.096464016307</v>
      </c>
      <c r="CC89" s="1850">
        <v>408524.25988474023</v>
      </c>
      <c r="CD89" s="1851">
        <v>3882217.0044251769</v>
      </c>
    </row>
    <row r="90" spans="36:82" ht="16.5" customHeight="1">
      <c r="AJ90" s="2587"/>
      <c r="AK90" s="2589" t="s">
        <v>1984</v>
      </c>
      <c r="AL90" s="1849">
        <f t="shared" si="20"/>
        <v>33488.124226711705</v>
      </c>
      <c r="AM90" s="1850">
        <f t="shared" si="0"/>
        <v>26381.033097194064</v>
      </c>
      <c r="AN90" s="1850">
        <f t="shared" si="1"/>
        <v>21124.001987362062</v>
      </c>
      <c r="AO90" s="1850">
        <f t="shared" si="2"/>
        <v>1501.1667519893747</v>
      </c>
      <c r="AP90" s="1850">
        <f t="shared" si="3"/>
        <v>449.76215793750708</v>
      </c>
      <c r="AQ90" s="1850">
        <f t="shared" si="4"/>
        <v>4534.8337109683807</v>
      </c>
      <c r="AR90" s="1850">
        <f t="shared" si="5"/>
        <v>14638.239366466807</v>
      </c>
      <c r="AS90" s="1850">
        <f t="shared" si="6"/>
        <v>5257.0311098319999</v>
      </c>
      <c r="AT90" s="1850">
        <f t="shared" si="7"/>
        <v>2711.8304692228767</v>
      </c>
      <c r="AU90" s="1860">
        <f t="shared" si="8"/>
        <v>557.13437742114172</v>
      </c>
      <c r="AV90" s="1865">
        <f t="shared" si="9"/>
        <v>154.89829485529734</v>
      </c>
      <c r="AW90" s="1850">
        <f t="shared" si="10"/>
        <v>771.02626027912709</v>
      </c>
      <c r="AX90" s="1850">
        <f t="shared" si="11"/>
        <v>1101.3224995070591</v>
      </c>
      <c r="AY90" s="1850">
        <f t="shared" si="12"/>
        <v>117.83932890459647</v>
      </c>
      <c r="AZ90" s="1850">
        <f t="shared" si="13"/>
        <v>9.6097082556546649</v>
      </c>
      <c r="BA90" s="1850">
        <f t="shared" si="14"/>
        <v>260.8434126052781</v>
      </c>
      <c r="BB90" s="1850">
        <f t="shared" si="15"/>
        <v>1.9104999002615615</v>
      </c>
      <c r="BC90" s="1850">
        <f t="shared" si="16"/>
        <v>33.312925704995678</v>
      </c>
      <c r="BD90" s="1850">
        <f t="shared" si="17"/>
        <v>7.1557264176017572</v>
      </c>
      <c r="BE90" s="1850">
        <f t="shared" si="18"/>
        <v>2241.9780759809823</v>
      </c>
      <c r="BF90" s="1851">
        <f t="shared" si="19"/>
        <v>7140.4040552226488</v>
      </c>
      <c r="BH90" s="2587"/>
      <c r="BI90" s="2589" t="s">
        <v>1984</v>
      </c>
      <c r="BJ90" s="1849">
        <v>33488124.226711705</v>
      </c>
      <c r="BK90" s="1850">
        <v>26381033.097194064</v>
      </c>
      <c r="BL90" s="1850">
        <v>21124001.987362061</v>
      </c>
      <c r="BM90" s="1850">
        <v>1501166.7519893746</v>
      </c>
      <c r="BN90" s="1850">
        <v>449762.15793750709</v>
      </c>
      <c r="BO90" s="1850">
        <v>4534833.7109683808</v>
      </c>
      <c r="BP90" s="1850">
        <v>14638239.366466807</v>
      </c>
      <c r="BQ90" s="1850">
        <v>5257031.109832</v>
      </c>
      <c r="BR90" s="1850">
        <v>2711830.4692228767</v>
      </c>
      <c r="BS90" s="1850">
        <v>557134.37742114172</v>
      </c>
      <c r="BT90" s="1850">
        <v>154898.29485529734</v>
      </c>
      <c r="BU90" s="1850">
        <v>771026.26027912705</v>
      </c>
      <c r="BV90" s="1850">
        <v>1101322.4995070591</v>
      </c>
      <c r="BW90" s="1850">
        <v>117839.32890459648</v>
      </c>
      <c r="BX90" s="1850">
        <v>9609.7082556546648</v>
      </c>
      <c r="BY90" s="1850">
        <v>260843.41260527808</v>
      </c>
      <c r="BZ90" s="1850">
        <v>1910.4999002615614</v>
      </c>
      <c r="CA90" s="1850">
        <v>33312.92570499568</v>
      </c>
      <c r="CB90" s="1850">
        <v>7155.726417601757</v>
      </c>
      <c r="CC90" s="1850">
        <v>2241978.0759809823</v>
      </c>
      <c r="CD90" s="1851">
        <v>7140404.0552226491</v>
      </c>
    </row>
    <row r="91" spans="36:82" ht="16.5" customHeight="1">
      <c r="AJ91" s="2587"/>
      <c r="AK91" s="2589" t="s">
        <v>1985</v>
      </c>
      <c r="AL91" s="1849">
        <f t="shared" si="20"/>
        <v>72542.81860596723</v>
      </c>
      <c r="AM91" s="1850">
        <f t="shared" si="0"/>
        <v>61035.687313596049</v>
      </c>
      <c r="AN91" s="1850">
        <f t="shared" si="1"/>
        <v>50744.820360622049</v>
      </c>
      <c r="AO91" s="1850">
        <f t="shared" si="2"/>
        <v>4256.2484057937781</v>
      </c>
      <c r="AP91" s="1850">
        <f t="shared" si="3"/>
        <v>1627.7334876928746</v>
      </c>
      <c r="AQ91" s="1850">
        <f t="shared" si="4"/>
        <v>15983.760851850189</v>
      </c>
      <c r="AR91" s="1850">
        <f t="shared" si="5"/>
        <v>28877.07761528523</v>
      </c>
      <c r="AS91" s="1850">
        <f t="shared" si="6"/>
        <v>10290.866952973991</v>
      </c>
      <c r="AT91" s="1850">
        <f t="shared" si="7"/>
        <v>6098.3049007842856</v>
      </c>
      <c r="AU91" s="1860">
        <f t="shared" si="8"/>
        <v>1486.0567388622846</v>
      </c>
      <c r="AV91" s="1865">
        <f t="shared" si="9"/>
        <v>480.80140099651732</v>
      </c>
      <c r="AW91" s="1850">
        <f t="shared" si="10"/>
        <v>1171.4713705026384</v>
      </c>
      <c r="AX91" s="1850">
        <f t="shared" si="11"/>
        <v>2116.8207838841499</v>
      </c>
      <c r="AY91" s="1850">
        <f t="shared" si="12"/>
        <v>214.64686174787832</v>
      </c>
      <c r="AZ91" s="1850">
        <f t="shared" si="13"/>
        <v>628.50774479081792</v>
      </c>
      <c r="BA91" s="1850">
        <f t="shared" si="14"/>
        <v>444.0134312190026</v>
      </c>
      <c r="BB91" s="1850">
        <f t="shared" si="15"/>
        <v>1.0978324061488633</v>
      </c>
      <c r="BC91" s="1850">
        <f t="shared" si="16"/>
        <v>537.78919222193372</v>
      </c>
      <c r="BD91" s="1850">
        <f t="shared" si="17"/>
        <v>65.483018755852981</v>
      </c>
      <c r="BE91" s="1850">
        <f t="shared" si="18"/>
        <v>3144.1785775867611</v>
      </c>
      <c r="BF91" s="1851">
        <f t="shared" si="19"/>
        <v>12044.920484593142</v>
      </c>
      <c r="BH91" s="2587"/>
      <c r="BI91" s="2589" t="s">
        <v>1985</v>
      </c>
      <c r="BJ91" s="1849">
        <v>72542818.605967224</v>
      </c>
      <c r="BK91" s="1850">
        <v>61035687.313596047</v>
      </c>
      <c r="BL91" s="1850">
        <v>50744820.360622048</v>
      </c>
      <c r="BM91" s="1850">
        <v>4256248.4057937786</v>
      </c>
      <c r="BN91" s="1850">
        <v>1627733.4876928746</v>
      </c>
      <c r="BO91" s="1850">
        <v>15983760.851850189</v>
      </c>
      <c r="BP91" s="1850">
        <v>28877077.615285229</v>
      </c>
      <c r="BQ91" s="1850">
        <v>10290866.952973992</v>
      </c>
      <c r="BR91" s="1850">
        <v>6098304.9007842857</v>
      </c>
      <c r="BS91" s="1850">
        <v>1486056.7388622847</v>
      </c>
      <c r="BT91" s="1850">
        <v>480801.40099651733</v>
      </c>
      <c r="BU91" s="1850">
        <v>1171471.3705026384</v>
      </c>
      <c r="BV91" s="1850">
        <v>2116820.78388415</v>
      </c>
      <c r="BW91" s="1850">
        <v>214646.86174787831</v>
      </c>
      <c r="BX91" s="1850">
        <v>628507.74479081796</v>
      </c>
      <c r="BY91" s="1850">
        <v>444013.43121900258</v>
      </c>
      <c r="BZ91" s="1850">
        <v>1097.8324061488634</v>
      </c>
      <c r="CA91" s="1850">
        <v>537789.19222193374</v>
      </c>
      <c r="CB91" s="1850">
        <v>65483.01875585298</v>
      </c>
      <c r="CC91" s="1850">
        <v>3144178.5775867612</v>
      </c>
      <c r="CD91" s="1851">
        <v>12044920.484593142</v>
      </c>
    </row>
    <row r="92" spans="36:82" ht="16.5" customHeight="1">
      <c r="AJ92" s="2587"/>
      <c r="AK92" s="2589" t="s">
        <v>1986</v>
      </c>
      <c r="AL92" s="1849">
        <f t="shared" si="20"/>
        <v>174601.23527187319</v>
      </c>
      <c r="AM92" s="1850">
        <f t="shared" si="0"/>
        <v>158284.07237454451</v>
      </c>
      <c r="AN92" s="1850">
        <f t="shared" si="1"/>
        <v>133466.06293718546</v>
      </c>
      <c r="AO92" s="1850">
        <f t="shared" si="2"/>
        <v>10267.334674647829</v>
      </c>
      <c r="AP92" s="1850">
        <f t="shared" si="3"/>
        <v>5783.4937232481789</v>
      </c>
      <c r="AQ92" s="1850">
        <f t="shared" si="4"/>
        <v>63424.197779377442</v>
      </c>
      <c r="AR92" s="1850">
        <f t="shared" si="5"/>
        <v>53991.036759911949</v>
      </c>
      <c r="AS92" s="1850">
        <f t="shared" si="6"/>
        <v>24818.009437359287</v>
      </c>
      <c r="AT92" s="1850">
        <f t="shared" si="7"/>
        <v>12257.959657406751</v>
      </c>
      <c r="AU92" s="1860">
        <f t="shared" si="8"/>
        <v>5558.3414370379314</v>
      </c>
      <c r="AV92" s="1865">
        <f t="shared" si="9"/>
        <v>1795.6388845360075</v>
      </c>
      <c r="AW92" s="1850">
        <f t="shared" si="10"/>
        <v>1764.7720172538473</v>
      </c>
      <c r="AX92" s="1850">
        <f t="shared" si="11"/>
        <v>2276.9893108260903</v>
      </c>
      <c r="AY92" s="1850">
        <f t="shared" si="12"/>
        <v>597.42913663391107</v>
      </c>
      <c r="AZ92" s="1850">
        <f t="shared" si="13"/>
        <v>264.78887111895745</v>
      </c>
      <c r="BA92" s="1850">
        <f t="shared" si="14"/>
        <v>1804.8898732885625</v>
      </c>
      <c r="BB92" s="1850">
        <f t="shared" si="15"/>
        <v>29.838152573852501</v>
      </c>
      <c r="BC92" s="1850">
        <f t="shared" si="16"/>
        <v>833.88973772515897</v>
      </c>
      <c r="BD92" s="1850">
        <f t="shared" si="17"/>
        <v>122.87327569692937</v>
      </c>
      <c r="BE92" s="1850">
        <f t="shared" si="18"/>
        <v>9768.5587406680152</v>
      </c>
      <c r="BF92" s="1851">
        <f t="shared" si="19"/>
        <v>17151.052635053773</v>
      </c>
      <c r="BH92" s="2587"/>
      <c r="BI92" s="2589" t="s">
        <v>1986</v>
      </c>
      <c r="BJ92" s="1849">
        <v>174601235.27187318</v>
      </c>
      <c r="BK92" s="1850">
        <v>158284072.3745445</v>
      </c>
      <c r="BL92" s="1850">
        <v>133466062.93718545</v>
      </c>
      <c r="BM92" s="1850">
        <v>10267334.674647829</v>
      </c>
      <c r="BN92" s="1850">
        <v>5783493.7232481791</v>
      </c>
      <c r="BO92" s="1850">
        <v>63424197.779377446</v>
      </c>
      <c r="BP92" s="1850">
        <v>53991036.759911947</v>
      </c>
      <c r="BQ92" s="1850">
        <v>24818009.437359288</v>
      </c>
      <c r="BR92" s="1850">
        <v>12257959.657406751</v>
      </c>
      <c r="BS92" s="1850">
        <v>5558341.4370379318</v>
      </c>
      <c r="BT92" s="1850">
        <v>1795638.8845360074</v>
      </c>
      <c r="BU92" s="1850">
        <v>1764772.0172538473</v>
      </c>
      <c r="BV92" s="1850">
        <v>2276989.3108260902</v>
      </c>
      <c r="BW92" s="1850">
        <v>597429.13663391105</v>
      </c>
      <c r="BX92" s="1850">
        <v>264788.87111895747</v>
      </c>
      <c r="BY92" s="1850">
        <v>1804889.8732885625</v>
      </c>
      <c r="BZ92" s="1850">
        <v>29838.152573852502</v>
      </c>
      <c r="CA92" s="1850">
        <v>833889.73772515892</v>
      </c>
      <c r="CB92" s="1850">
        <v>122873.27569692937</v>
      </c>
      <c r="CC92" s="1850">
        <v>9768558.7406680156</v>
      </c>
      <c r="CD92" s="1851">
        <v>17151052.635053772</v>
      </c>
    </row>
    <row r="93" spans="36:82" ht="16.5" customHeight="1">
      <c r="AJ93" s="2587"/>
      <c r="AK93" s="2589" t="s">
        <v>1987</v>
      </c>
      <c r="AL93" s="1849">
        <f t="shared" si="20"/>
        <v>389926.87483867374</v>
      </c>
      <c r="AM93" s="1850">
        <f t="shared" ref="AM93:AM96" si="21">BK93/1000</f>
        <v>366379.93248428602</v>
      </c>
      <c r="AN93" s="1850">
        <f t="shared" ref="AN93:AN96" si="22">BL93/1000</f>
        <v>292891.94833436544</v>
      </c>
      <c r="AO93" s="1850">
        <f t="shared" ref="AO93:AO96" si="23">BM93/1000</f>
        <v>24763.030600544917</v>
      </c>
      <c r="AP93" s="1850">
        <f t="shared" ref="AP93:AP96" si="24">BN93/1000</f>
        <v>8315.5323960883015</v>
      </c>
      <c r="AQ93" s="1850">
        <f t="shared" ref="AQ93:AQ96" si="25">BO93/1000</f>
        <v>140831.60675051779</v>
      </c>
      <c r="AR93" s="1850">
        <f t="shared" ref="AR93:AR96" si="26">BP93/1000</f>
        <v>118981.77858721446</v>
      </c>
      <c r="AS93" s="1850">
        <f t="shared" ref="AS93:AS96" si="27">BQ93/1000</f>
        <v>73487.984149920798</v>
      </c>
      <c r="AT93" s="1850">
        <f t="shared" ref="AT93:AT96" si="28">BR93/1000</f>
        <v>44263.683556015472</v>
      </c>
      <c r="AU93" s="1860">
        <f t="shared" ref="AU93:AU96" si="29">BS93/1000</f>
        <v>30017.349932707184</v>
      </c>
      <c r="AV93" s="1865">
        <f t="shared" ref="AV93:AV96" si="30">BT93/1000</f>
        <v>6030.9788428592155</v>
      </c>
      <c r="AW93" s="1850">
        <f t="shared" ref="AW93:AW96" si="31">BU93/1000</f>
        <v>2121.4320016489091</v>
      </c>
      <c r="AX93" s="1850">
        <f t="shared" ref="AX93:AX96" si="32">BV93/1000</f>
        <v>4190.1673271065501</v>
      </c>
      <c r="AY93" s="1850">
        <f t="shared" ref="AY93:AY96" si="33">BW93/1000</f>
        <v>1656.626921307537</v>
      </c>
      <c r="AZ93" s="1850">
        <f t="shared" ref="AZ93:AZ96" si="34">BX93/1000</f>
        <v>247.12853038607059</v>
      </c>
      <c r="BA93" s="1850">
        <f t="shared" ref="BA93:BA96" si="35">BY93/1000</f>
        <v>7598.8101063990898</v>
      </c>
      <c r="BB93" s="1850">
        <f t="shared" ref="BB93:BB96" si="36">BZ93/1000</f>
        <v>3.6251499679471162</v>
      </c>
      <c r="BC93" s="1850">
        <f t="shared" ref="BC93:BC96" si="37">CA93/1000</f>
        <v>6402.8409737551119</v>
      </c>
      <c r="BD93" s="1850">
        <f t="shared" ref="BD93:BD96" si="38">CB93/1000</f>
        <v>14.875329817246499</v>
      </c>
      <c r="BE93" s="1850">
        <f t="shared" ref="BE93:BE96" si="39">CC93/1000</f>
        <v>15204.149033965898</v>
      </c>
      <c r="BF93" s="1851">
        <f t="shared" ref="BF93:BF96" si="40">CD93/1000</f>
        <v>29949.783328142727</v>
      </c>
      <c r="BH93" s="2587"/>
      <c r="BI93" s="2589" t="s">
        <v>1987</v>
      </c>
      <c r="BJ93" s="1849">
        <v>389926874.83867377</v>
      </c>
      <c r="BK93" s="1850">
        <v>366379932.48428601</v>
      </c>
      <c r="BL93" s="1850">
        <v>292891948.33436543</v>
      </c>
      <c r="BM93" s="1850">
        <v>24763030.600544918</v>
      </c>
      <c r="BN93" s="1850">
        <v>8315532.3960883012</v>
      </c>
      <c r="BO93" s="1850">
        <v>140831606.75051779</v>
      </c>
      <c r="BP93" s="1850">
        <v>118981778.58721446</v>
      </c>
      <c r="BQ93" s="1850">
        <v>73487984.149920791</v>
      </c>
      <c r="BR93" s="1850">
        <v>44263683.556015469</v>
      </c>
      <c r="BS93" s="1850">
        <v>30017349.932707183</v>
      </c>
      <c r="BT93" s="1850">
        <v>6030978.8428592151</v>
      </c>
      <c r="BU93" s="1850">
        <v>2121432.0016489089</v>
      </c>
      <c r="BV93" s="1850">
        <v>4190167.3271065499</v>
      </c>
      <c r="BW93" s="1850">
        <v>1656626.921307537</v>
      </c>
      <c r="BX93" s="1850">
        <v>247128.5303860706</v>
      </c>
      <c r="BY93" s="1850">
        <v>7598810.10639909</v>
      </c>
      <c r="BZ93" s="1850">
        <v>3625.1499679471162</v>
      </c>
      <c r="CA93" s="1850">
        <v>6402840.9737551119</v>
      </c>
      <c r="CB93" s="1850">
        <v>14875.329817246498</v>
      </c>
      <c r="CC93" s="1850">
        <v>15204149.033965897</v>
      </c>
      <c r="CD93" s="1851">
        <v>29949783.328142725</v>
      </c>
    </row>
    <row r="94" spans="36:82" ht="16.5" customHeight="1">
      <c r="AJ94" s="2587"/>
      <c r="AK94" s="2589" t="s">
        <v>1988</v>
      </c>
      <c r="AL94" s="1849">
        <f t="shared" ref="AL94:AL96" si="41">BJ94/1000</f>
        <v>699943.029121464</v>
      </c>
      <c r="AM94" s="1850">
        <f t="shared" si="21"/>
        <v>680396.06247833022</v>
      </c>
      <c r="AN94" s="1850">
        <f t="shared" si="22"/>
        <v>570012.23204234755</v>
      </c>
      <c r="AO94" s="1850">
        <f t="shared" si="23"/>
        <v>27350.563334328992</v>
      </c>
      <c r="AP94" s="1850">
        <f t="shared" si="24"/>
        <v>30040.01363003633</v>
      </c>
      <c r="AQ94" s="1850">
        <f t="shared" si="25"/>
        <v>273553.21282513445</v>
      </c>
      <c r="AR94" s="1850">
        <f t="shared" si="26"/>
        <v>239068.44225284783</v>
      </c>
      <c r="AS94" s="1850">
        <f t="shared" si="27"/>
        <v>110383.83043598264</v>
      </c>
      <c r="AT94" s="1850">
        <f t="shared" si="28"/>
        <v>62856.560640783377</v>
      </c>
      <c r="AU94" s="1860">
        <f t="shared" si="29"/>
        <v>20993.972361657452</v>
      </c>
      <c r="AV94" s="1865">
        <f t="shared" si="30"/>
        <v>4197.9835213601891</v>
      </c>
      <c r="AW94" s="1850">
        <f t="shared" si="31"/>
        <v>2862.8428147495383</v>
      </c>
      <c r="AX94" s="1850">
        <f t="shared" si="32"/>
        <v>10387.772768201847</v>
      </c>
      <c r="AY94" s="1850">
        <f t="shared" si="33"/>
        <v>22633.059824995544</v>
      </c>
      <c r="AZ94" s="1850">
        <f t="shared" si="34"/>
        <v>1780.9293498188008</v>
      </c>
      <c r="BA94" s="1850">
        <f t="shared" si="35"/>
        <v>12581.850421021727</v>
      </c>
      <c r="BB94" s="1850">
        <f t="shared" si="36"/>
        <v>378.37221540056208</v>
      </c>
      <c r="BC94" s="1850">
        <f t="shared" si="37"/>
        <v>7430.08318025469</v>
      </c>
      <c r="BD94" s="1850">
        <f t="shared" si="38"/>
        <v>238.58705425996715</v>
      </c>
      <c r="BE94" s="1850">
        <f t="shared" si="39"/>
        <v>26898.376924262346</v>
      </c>
      <c r="BF94" s="1851">
        <f t="shared" si="40"/>
        <v>26977.049823388406</v>
      </c>
      <c r="BH94" s="2587"/>
      <c r="BI94" s="2589" t="s">
        <v>1988</v>
      </c>
      <c r="BJ94" s="1849">
        <v>699943029.12146401</v>
      </c>
      <c r="BK94" s="1850">
        <v>680396062.47833025</v>
      </c>
      <c r="BL94" s="1850">
        <v>570012232.04234755</v>
      </c>
      <c r="BM94" s="1850">
        <v>27350563.33432899</v>
      </c>
      <c r="BN94" s="1850">
        <v>30040013.630036332</v>
      </c>
      <c r="BO94" s="1850">
        <v>273553212.82513446</v>
      </c>
      <c r="BP94" s="1850">
        <v>239068442.25284782</v>
      </c>
      <c r="BQ94" s="1850">
        <v>110383830.43598264</v>
      </c>
      <c r="BR94" s="1850">
        <v>62856560.640783377</v>
      </c>
      <c r="BS94" s="1850">
        <v>20993972.361657452</v>
      </c>
      <c r="BT94" s="1850">
        <v>4197983.5213601887</v>
      </c>
      <c r="BU94" s="1850">
        <v>2862842.8147495384</v>
      </c>
      <c r="BV94" s="1850">
        <v>10387772.768201847</v>
      </c>
      <c r="BW94" s="1850">
        <v>22633059.824995544</v>
      </c>
      <c r="BX94" s="1850">
        <v>1780929.3498188008</v>
      </c>
      <c r="BY94" s="1850">
        <v>12581850.421021728</v>
      </c>
      <c r="BZ94" s="1850">
        <v>378372.2154005621</v>
      </c>
      <c r="CA94" s="1850">
        <v>7430083.1802546903</v>
      </c>
      <c r="CB94" s="1850">
        <v>238587.05425996715</v>
      </c>
      <c r="CC94" s="1850">
        <v>26898376.924262345</v>
      </c>
      <c r="CD94" s="1851">
        <v>26977049.823388405</v>
      </c>
    </row>
    <row r="95" spans="36:82" ht="16.5" customHeight="1">
      <c r="AJ95" s="2587"/>
      <c r="AK95" s="2589" t="s">
        <v>1989</v>
      </c>
      <c r="AL95" s="1849">
        <f t="shared" si="41"/>
        <v>1656352.4820165297</v>
      </c>
      <c r="AM95" s="1850">
        <f t="shared" si="21"/>
        <v>1609431.9113139715</v>
      </c>
      <c r="AN95" s="1850">
        <f t="shared" si="22"/>
        <v>1421185.3346432077</v>
      </c>
      <c r="AO95" s="1850">
        <f t="shared" si="23"/>
        <v>51943.837234916144</v>
      </c>
      <c r="AP95" s="1850">
        <f t="shared" si="24"/>
        <v>36633.186113978227</v>
      </c>
      <c r="AQ95" s="1850">
        <f t="shared" si="25"/>
        <v>818584.89215052954</v>
      </c>
      <c r="AR95" s="1850">
        <f t="shared" si="26"/>
        <v>514023.41914378386</v>
      </c>
      <c r="AS95" s="1850">
        <f t="shared" si="27"/>
        <v>188246.57667076346</v>
      </c>
      <c r="AT95" s="1850">
        <f t="shared" si="28"/>
        <v>70511.944974206563</v>
      </c>
      <c r="AU95" s="1860">
        <f t="shared" si="29"/>
        <v>39197.388318470083</v>
      </c>
      <c r="AV95" s="1865">
        <f t="shared" si="30"/>
        <v>10682.941899875541</v>
      </c>
      <c r="AW95" s="1850">
        <f t="shared" si="31"/>
        <v>2787.5698508091473</v>
      </c>
      <c r="AX95" s="1850">
        <f t="shared" si="32"/>
        <v>7891.0065907965909</v>
      </c>
      <c r="AY95" s="1850">
        <f t="shared" si="33"/>
        <v>7765.5473514618116</v>
      </c>
      <c r="AZ95" s="1850">
        <f t="shared" si="34"/>
        <v>2187.4909627933953</v>
      </c>
      <c r="BA95" s="1850">
        <f t="shared" si="35"/>
        <v>60844.822095101787</v>
      </c>
      <c r="BB95" s="1850">
        <f t="shared" si="36"/>
        <v>4680.3634586970302</v>
      </c>
      <c r="BC95" s="1850">
        <f t="shared" si="37"/>
        <v>7632.6947477228268</v>
      </c>
      <c r="BD95" s="1850">
        <f t="shared" si="38"/>
        <v>787.40740668944613</v>
      </c>
      <c r="BE95" s="1850">
        <f t="shared" si="39"/>
        <v>43789.343988345841</v>
      </c>
      <c r="BF95" s="1851">
        <f t="shared" si="40"/>
        <v>54553.265450280647</v>
      </c>
      <c r="BH95" s="2587"/>
      <c r="BI95" s="2589" t="s">
        <v>1989</v>
      </c>
      <c r="BJ95" s="1849">
        <v>1656352482.0165296</v>
      </c>
      <c r="BK95" s="1850">
        <v>1609431911.3139715</v>
      </c>
      <c r="BL95" s="1850">
        <v>1421185334.6432078</v>
      </c>
      <c r="BM95" s="1850">
        <v>51943837.234916143</v>
      </c>
      <c r="BN95" s="1850">
        <v>36633186.113978229</v>
      </c>
      <c r="BO95" s="1850">
        <v>818584892.1505295</v>
      </c>
      <c r="BP95" s="1850">
        <v>514023419.14378387</v>
      </c>
      <c r="BQ95" s="1850">
        <v>188246576.67076346</v>
      </c>
      <c r="BR95" s="1850">
        <v>70511944.974206567</v>
      </c>
      <c r="BS95" s="1850">
        <v>39197388.318470083</v>
      </c>
      <c r="BT95" s="1850">
        <v>10682941.89987554</v>
      </c>
      <c r="BU95" s="1850">
        <v>2787569.8508091471</v>
      </c>
      <c r="BV95" s="1850">
        <v>7891006.5907965908</v>
      </c>
      <c r="BW95" s="1850">
        <v>7765547.3514618119</v>
      </c>
      <c r="BX95" s="1850">
        <v>2187490.9627933954</v>
      </c>
      <c r="BY95" s="1850">
        <v>60844822.095101789</v>
      </c>
      <c r="BZ95" s="1850">
        <v>4680363.4586970303</v>
      </c>
      <c r="CA95" s="1850">
        <v>7632694.7477228269</v>
      </c>
      <c r="CB95" s="1850">
        <v>787407.40668944619</v>
      </c>
      <c r="CC95" s="1850">
        <v>43789343.988345839</v>
      </c>
      <c r="CD95" s="1851">
        <v>54553265.450280644</v>
      </c>
    </row>
    <row r="96" spans="36:82" ht="16.5" customHeight="1" thickBot="1">
      <c r="AJ96" s="2588"/>
      <c r="AK96" s="1853" t="s">
        <v>1990</v>
      </c>
      <c r="AL96" s="1854">
        <f t="shared" si="41"/>
        <v>9195684.4792583548</v>
      </c>
      <c r="AM96" s="1855">
        <f t="shared" si="21"/>
        <v>8857843.2929699626</v>
      </c>
      <c r="AN96" s="1855">
        <f t="shared" si="22"/>
        <v>7258305.2931626746</v>
      </c>
      <c r="AO96" s="1855">
        <f t="shared" si="23"/>
        <v>466830.11472185777</v>
      </c>
      <c r="AP96" s="1855">
        <f t="shared" si="24"/>
        <v>226116.8468149009</v>
      </c>
      <c r="AQ96" s="1855">
        <f t="shared" si="25"/>
        <v>3972964.009140939</v>
      </c>
      <c r="AR96" s="1855">
        <f t="shared" si="26"/>
        <v>2592394.3224849789</v>
      </c>
      <c r="AS96" s="1855">
        <f t="shared" si="27"/>
        <v>1599537.9998072893</v>
      </c>
      <c r="AT96" s="1855">
        <f t="shared" si="28"/>
        <v>371330.38952402287</v>
      </c>
      <c r="AU96" s="1861">
        <f t="shared" si="29"/>
        <v>202320.42716551287</v>
      </c>
      <c r="AV96" s="1866">
        <f t="shared" si="30"/>
        <v>46416.140847072355</v>
      </c>
      <c r="AW96" s="1855">
        <f t="shared" si="31"/>
        <v>22561.708915322248</v>
      </c>
      <c r="AX96" s="1855">
        <f t="shared" si="32"/>
        <v>64669.732725045615</v>
      </c>
      <c r="AY96" s="1855">
        <f t="shared" si="33"/>
        <v>15276.934793115337</v>
      </c>
      <c r="AZ96" s="1855">
        <f t="shared" si="34"/>
        <v>20085.44507795446</v>
      </c>
      <c r="BA96" s="1855">
        <f t="shared" si="35"/>
        <v>714849.79807475687</v>
      </c>
      <c r="BB96" s="1855">
        <f t="shared" si="36"/>
        <v>25201.089742512304</v>
      </c>
      <c r="BC96" s="1855">
        <f t="shared" si="37"/>
        <v>77599.581873179122</v>
      </c>
      <c r="BD96" s="1855">
        <f t="shared" si="38"/>
        <v>1568.3487443821855</v>
      </c>
      <c r="BE96" s="1855">
        <f t="shared" si="39"/>
        <v>408988.79184843594</v>
      </c>
      <c r="BF96" s="1856">
        <f t="shared" si="40"/>
        <v>415440.76816156687</v>
      </c>
      <c r="BH96" s="2588"/>
      <c r="BI96" s="1853" t="s">
        <v>1990</v>
      </c>
      <c r="BJ96" s="1854">
        <v>9195684479.2583542</v>
      </c>
      <c r="BK96" s="1855">
        <v>8857843292.9699631</v>
      </c>
      <c r="BL96" s="1855">
        <v>7258305293.1626749</v>
      </c>
      <c r="BM96" s="1855">
        <v>466830114.72185779</v>
      </c>
      <c r="BN96" s="1855">
        <v>226116846.8149009</v>
      </c>
      <c r="BO96" s="1855">
        <v>3972964009.1409388</v>
      </c>
      <c r="BP96" s="1855">
        <v>2592394322.4849792</v>
      </c>
      <c r="BQ96" s="1855">
        <v>1599537999.8072894</v>
      </c>
      <c r="BR96" s="1855">
        <v>371330389.52402288</v>
      </c>
      <c r="BS96" s="1855">
        <v>202320427.16551286</v>
      </c>
      <c r="BT96" s="1855">
        <v>46416140.847072355</v>
      </c>
      <c r="BU96" s="1855">
        <v>22561708.915322248</v>
      </c>
      <c r="BV96" s="1855">
        <v>64669732.725045614</v>
      </c>
      <c r="BW96" s="1855">
        <v>15276934.793115336</v>
      </c>
      <c r="BX96" s="1855">
        <v>20085445.07795446</v>
      </c>
      <c r="BY96" s="1855">
        <v>714849798.07475686</v>
      </c>
      <c r="BZ96" s="1855">
        <v>25201089.742512304</v>
      </c>
      <c r="CA96" s="1855">
        <v>77599581.873179123</v>
      </c>
      <c r="CB96" s="1855">
        <v>1568348.7443821854</v>
      </c>
      <c r="CC96" s="1855">
        <v>408988791.84843594</v>
      </c>
      <c r="CD96" s="1856">
        <v>415440768.16156685</v>
      </c>
    </row>
    <row r="97" ht="16.5" customHeight="1" thickTop="1"/>
    <row r="98" ht="16.5" customHeight="1"/>
  </sheetData>
  <mergeCells count="93">
    <mergeCell ref="BH27:BI28"/>
    <mergeCell ref="BH29:BH30"/>
    <mergeCell ref="AJ27:AK28"/>
    <mergeCell ref="AJ29:AJ30"/>
    <mergeCell ref="A1:H1"/>
    <mergeCell ref="I1:N1"/>
    <mergeCell ref="P1:W1"/>
    <mergeCell ref="A3:C5"/>
    <mergeCell ref="E3:E5"/>
    <mergeCell ref="F3:F5"/>
    <mergeCell ref="L3:N3"/>
    <mergeCell ref="O3:Q5"/>
    <mergeCell ref="S3:AB3"/>
    <mergeCell ref="I3:K3"/>
    <mergeCell ref="AD3:AD5"/>
    <mergeCell ref="G4:G5"/>
    <mergeCell ref="H4:H5"/>
    <mergeCell ref="I4:I5"/>
    <mergeCell ref="J4:J5"/>
    <mergeCell ref="K4:K5"/>
    <mergeCell ref="L4:L5"/>
    <mergeCell ref="M4:N4"/>
    <mergeCell ref="S4:W4"/>
    <mergeCell ref="X4:X5"/>
    <mergeCell ref="Z4:Z5"/>
    <mergeCell ref="AA4:AA5"/>
    <mergeCell ref="AB4:AB5"/>
    <mergeCell ref="AC3:AC5"/>
    <mergeCell ref="G3:H3"/>
    <mergeCell ref="Y4:Y5"/>
    <mergeCell ref="A10:C10"/>
    <mergeCell ref="O10:Q10"/>
    <mergeCell ref="A11:C11"/>
    <mergeCell ref="O11:Q11"/>
    <mergeCell ref="A12:C12"/>
    <mergeCell ref="O12:Q12"/>
    <mergeCell ref="O6:Q6"/>
    <mergeCell ref="A8:C8"/>
    <mergeCell ref="O8:Q8"/>
    <mergeCell ref="A9:C9"/>
    <mergeCell ref="O9:Q9"/>
    <mergeCell ref="A7:C7"/>
    <mergeCell ref="O7:Q7"/>
    <mergeCell ref="A6:C6"/>
    <mergeCell ref="A16:C16"/>
    <mergeCell ref="O16:Q16"/>
    <mergeCell ref="A17:C17"/>
    <mergeCell ref="O17:Q17"/>
    <mergeCell ref="A18:C18"/>
    <mergeCell ref="O18:Q18"/>
    <mergeCell ref="A13:C13"/>
    <mergeCell ref="O13:Q13"/>
    <mergeCell ref="A14:C14"/>
    <mergeCell ref="O14:Q14"/>
    <mergeCell ref="A15:C15"/>
    <mergeCell ref="O15:Q15"/>
    <mergeCell ref="A22:D22"/>
    <mergeCell ref="A23:D23"/>
    <mergeCell ref="A24:D24"/>
    <mergeCell ref="O22:R22"/>
    <mergeCell ref="O23:R23"/>
    <mergeCell ref="O24:R24"/>
    <mergeCell ref="A19:C19"/>
    <mergeCell ref="O19:Q19"/>
    <mergeCell ref="A20:C20"/>
    <mergeCell ref="O20:Q20"/>
    <mergeCell ref="A21:C21"/>
    <mergeCell ref="O21:Q21"/>
    <mergeCell ref="A31:C31"/>
    <mergeCell ref="O31:Q31"/>
    <mergeCell ref="A37:C37"/>
    <mergeCell ref="O37:Q37"/>
    <mergeCell ref="A38:B38"/>
    <mergeCell ref="O38:P38"/>
    <mergeCell ref="A28:C28"/>
    <mergeCell ref="O28:Q28"/>
    <mergeCell ref="A25:D25"/>
    <mergeCell ref="A26:D26"/>
    <mergeCell ref="O25:R25"/>
    <mergeCell ref="O26:R26"/>
    <mergeCell ref="A27:D27"/>
    <mergeCell ref="O27:R27"/>
    <mergeCell ref="A52:B52"/>
    <mergeCell ref="O52:P52"/>
    <mergeCell ref="O59:W59"/>
    <mergeCell ref="X59:AD59"/>
    <mergeCell ref="A53:C53"/>
    <mergeCell ref="O53:Q53"/>
    <mergeCell ref="A54:B54"/>
    <mergeCell ref="O54:P54"/>
    <mergeCell ref="A58:B58"/>
    <mergeCell ref="O58:P58"/>
    <mergeCell ref="A59:H59"/>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58" man="1"/>
    <brk id="14" max="42" man="1"/>
    <brk id="23" max="58"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P82"/>
  <sheetViews>
    <sheetView view="pageBreakPreview" zoomScaleNormal="50" zoomScaleSheetLayoutView="100" workbookViewId="0">
      <selection activeCell="E30" sqref="E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19.85546875" style="849" customWidth="1"/>
    <col min="9" max="9" width="17.42578125" style="849" customWidth="1"/>
    <col min="10" max="10" width="19.28515625" style="849" customWidth="1"/>
    <col min="11" max="13" width="17.42578125" style="849" customWidth="1"/>
    <col min="14" max="14" width="17.42578125" style="844" customWidth="1"/>
    <col min="15" max="15" width="2.28515625" style="14" customWidth="1"/>
    <col min="16" max="16" width="28.7109375" style="14" customWidth="1"/>
    <col min="17" max="17" width="2.28515625" style="14" customWidth="1"/>
    <col min="18" max="18" width="1.7109375" style="15" customWidth="1"/>
    <col min="19" max="23" width="15.42578125" style="849" customWidth="1"/>
    <col min="24" max="28" width="14.85546875" style="849" customWidth="1"/>
    <col min="29" max="29" width="14.85546875" style="844" customWidth="1"/>
    <col min="30" max="30" width="18.28515625" style="844" customWidth="1"/>
    <col min="31" max="32" width="15.5703125" style="849" hidden="1" customWidth="1"/>
    <col min="33" max="33" width="18.85546875" style="849" hidden="1" customWidth="1"/>
    <col min="34" max="34" width="20" style="849" hidden="1" customWidth="1"/>
    <col min="35" max="38" width="9.85546875" style="849" customWidth="1"/>
    <col min="39" max="16384" width="9.140625" style="849"/>
  </cols>
  <sheetData>
    <row r="1" spans="1:38" s="1314" customFormat="1" ht="35.1" customHeight="1">
      <c r="A1" s="2878" t="s">
        <v>1519</v>
      </c>
      <c r="B1" s="2878"/>
      <c r="C1" s="2878"/>
      <c r="D1" s="2878"/>
      <c r="E1" s="2878"/>
      <c r="F1" s="2878"/>
      <c r="G1" s="2878"/>
      <c r="H1" s="2878"/>
      <c r="I1" s="2879" t="s">
        <v>213</v>
      </c>
      <c r="J1" s="2879"/>
      <c r="K1" s="2879"/>
      <c r="L1" s="2879"/>
      <c r="M1" s="2879"/>
      <c r="N1" s="2879"/>
      <c r="O1" s="1316"/>
      <c r="P1" s="2878" t="s">
        <v>1520</v>
      </c>
      <c r="Q1" s="2878"/>
      <c r="R1" s="2878"/>
      <c r="S1" s="2878"/>
      <c r="T1" s="2878"/>
      <c r="U1" s="2878"/>
      <c r="V1" s="2878"/>
      <c r="W1" s="2878"/>
      <c r="X1" s="1313" t="s">
        <v>491</v>
      </c>
      <c r="Y1" s="1313"/>
      <c r="Z1" s="1313"/>
      <c r="AB1" s="1313"/>
      <c r="AC1" s="1317"/>
      <c r="AD1" s="1317"/>
      <c r="AE1" s="1318"/>
      <c r="AF1" s="1318"/>
    </row>
    <row r="2" spans="1:38" ht="15" customHeight="1" thickBot="1">
      <c r="A2" s="849"/>
      <c r="B2" s="394"/>
      <c r="C2" s="394"/>
      <c r="D2" s="395"/>
      <c r="G2" s="1004"/>
      <c r="H2" s="1004"/>
      <c r="I2" s="1004"/>
      <c r="J2" s="1004"/>
      <c r="K2" s="1004"/>
      <c r="L2" s="1004"/>
      <c r="M2" s="1004"/>
      <c r="N2" s="432" t="s">
        <v>531</v>
      </c>
      <c r="O2" s="849"/>
      <c r="P2" s="442"/>
      <c r="Q2" s="394"/>
      <c r="R2" s="395"/>
      <c r="Z2" s="443"/>
      <c r="AC2" s="140"/>
      <c r="AD2" s="140" t="s">
        <v>531</v>
      </c>
    </row>
    <row r="3" spans="1:38" s="1014" customFormat="1" ht="20.100000000000001" customHeight="1">
      <c r="A3" s="3164" t="s">
        <v>1163</v>
      </c>
      <c r="B3" s="3164"/>
      <c r="C3" s="3164"/>
      <c r="D3" s="1024"/>
      <c r="E3" s="3167" t="s">
        <v>1238</v>
      </c>
      <c r="F3" s="3167" t="s">
        <v>1239</v>
      </c>
      <c r="G3" s="3162" t="s">
        <v>1240</v>
      </c>
      <c r="H3" s="3163"/>
      <c r="I3" s="3163" t="s">
        <v>1241</v>
      </c>
      <c r="J3" s="3163"/>
      <c r="K3" s="3169"/>
      <c r="L3" s="3162" t="s">
        <v>1216</v>
      </c>
      <c r="M3" s="3163"/>
      <c r="N3" s="3163"/>
      <c r="O3" s="3164" t="s">
        <v>1163</v>
      </c>
      <c r="P3" s="3164"/>
      <c r="Q3" s="3164"/>
      <c r="R3" s="1025"/>
      <c r="S3" s="3162" t="s">
        <v>1216</v>
      </c>
      <c r="T3" s="3163"/>
      <c r="U3" s="3163"/>
      <c r="V3" s="3163"/>
      <c r="W3" s="3163"/>
      <c r="X3" s="3163"/>
      <c r="Y3" s="3163"/>
      <c r="Z3" s="3163"/>
      <c r="AA3" s="3163"/>
      <c r="AB3" s="3169"/>
      <c r="AC3" s="2849" t="s">
        <v>1217</v>
      </c>
      <c r="AD3" s="2849" t="s">
        <v>1218</v>
      </c>
    </row>
    <row r="4" spans="1:38" s="1014" customFormat="1" ht="20.100000000000001" customHeight="1">
      <c r="A4" s="3165"/>
      <c r="B4" s="3165"/>
      <c r="C4" s="3165"/>
      <c r="D4" s="1136"/>
      <c r="E4" s="3168"/>
      <c r="F4" s="3168"/>
      <c r="G4" s="3147" t="s">
        <v>1242</v>
      </c>
      <c r="H4" s="3147" t="s">
        <v>1220</v>
      </c>
      <c r="I4" s="3149" t="s">
        <v>1221</v>
      </c>
      <c r="J4" s="2844" t="s">
        <v>561</v>
      </c>
      <c r="K4" s="3150" t="s">
        <v>1222</v>
      </c>
      <c r="L4" s="3147" t="s">
        <v>1243</v>
      </c>
      <c r="M4" s="3151" t="s">
        <v>1244</v>
      </c>
      <c r="N4" s="3152"/>
      <c r="O4" s="3165"/>
      <c r="P4" s="3165"/>
      <c r="Q4" s="3165"/>
      <c r="R4" s="1135"/>
      <c r="S4" s="3153" t="s">
        <v>1245</v>
      </c>
      <c r="T4" s="3154"/>
      <c r="U4" s="3154"/>
      <c r="V4" s="3154"/>
      <c r="W4" s="3155"/>
      <c r="X4" s="3156" t="s">
        <v>1246</v>
      </c>
      <c r="Y4" s="2852" t="s">
        <v>555</v>
      </c>
      <c r="Z4" s="3158" t="s">
        <v>1247</v>
      </c>
      <c r="AA4" s="3160" t="s">
        <v>1248</v>
      </c>
      <c r="AB4" s="3160" t="s">
        <v>1249</v>
      </c>
      <c r="AC4" s="2850"/>
      <c r="AD4" s="2850"/>
    </row>
    <row r="5" spans="1:38" s="1135" customFormat="1" ht="39.950000000000003" customHeight="1">
      <c r="A5" s="3166"/>
      <c r="B5" s="3166"/>
      <c r="C5" s="3166"/>
      <c r="D5" s="1015"/>
      <c r="E5" s="3148"/>
      <c r="F5" s="3148"/>
      <c r="G5" s="3148"/>
      <c r="H5" s="3148"/>
      <c r="I5" s="3149"/>
      <c r="J5" s="2845"/>
      <c r="K5" s="3150"/>
      <c r="L5" s="3148"/>
      <c r="M5" s="1192" t="s">
        <v>1230</v>
      </c>
      <c r="N5" s="2301" t="s">
        <v>1231</v>
      </c>
      <c r="O5" s="3166"/>
      <c r="P5" s="3166"/>
      <c r="Q5" s="3166"/>
      <c r="R5" s="1015"/>
      <c r="S5" s="1194" t="s">
        <v>1250</v>
      </c>
      <c r="T5" s="1194" t="s">
        <v>1251</v>
      </c>
      <c r="U5" s="1194" t="s">
        <v>1252</v>
      </c>
      <c r="V5" s="1194" t="s">
        <v>1253</v>
      </c>
      <c r="W5" s="453" t="s">
        <v>1254</v>
      </c>
      <c r="X5" s="3157"/>
      <c r="Y5" s="2838"/>
      <c r="Z5" s="3159"/>
      <c r="AA5" s="3161"/>
      <c r="AB5" s="3161"/>
      <c r="AC5" s="2851"/>
      <c r="AD5" s="2851"/>
    </row>
    <row r="6" spans="1:38" s="365" customFormat="1" ht="18" hidden="1" customHeight="1">
      <c r="A6" s="2873" t="s">
        <v>796</v>
      </c>
      <c r="B6" s="2873"/>
      <c r="C6" s="2873"/>
      <c r="D6" s="2"/>
      <c r="E6" s="409">
        <v>884014361</v>
      </c>
      <c r="F6" s="410"/>
      <c r="G6" s="410">
        <v>816615772</v>
      </c>
      <c r="H6" s="410">
        <v>37601085</v>
      </c>
      <c r="I6" s="410">
        <v>19002633</v>
      </c>
      <c r="J6" s="410">
        <v>217723483</v>
      </c>
      <c r="K6" s="410">
        <v>322802954</v>
      </c>
      <c r="L6" s="410"/>
      <c r="M6" s="410">
        <v>115159176</v>
      </c>
      <c r="N6" s="410">
        <v>38654505</v>
      </c>
      <c r="O6" s="2873" t="s">
        <v>796</v>
      </c>
      <c r="P6" s="2873"/>
      <c r="Q6" s="2873"/>
      <c r="R6" s="2"/>
      <c r="S6" s="409">
        <v>13161363.5</v>
      </c>
      <c r="T6" s="410">
        <v>9300868.9700000007</v>
      </c>
      <c r="U6" s="410">
        <v>24730148.800000001</v>
      </c>
      <c r="V6" s="410">
        <v>14357118.5</v>
      </c>
      <c r="W6" s="410">
        <v>14955171</v>
      </c>
      <c r="X6" s="444" t="s">
        <v>3</v>
      </c>
      <c r="Y6" s="444"/>
      <c r="Z6" s="410">
        <v>9054729</v>
      </c>
      <c r="AA6" s="444" t="s">
        <v>3</v>
      </c>
      <c r="AB6" s="283">
        <v>104326441</v>
      </c>
      <c r="AC6" s="410">
        <v>76453319</v>
      </c>
      <c r="AD6" s="410">
        <v>76453319</v>
      </c>
    </row>
    <row r="7" spans="1:38" s="365" customFormat="1" ht="18" hidden="1" customHeight="1">
      <c r="A7" s="2641" t="s">
        <v>793</v>
      </c>
      <c r="B7" s="2641"/>
      <c r="C7" s="2641"/>
      <c r="D7" s="2"/>
      <c r="E7" s="364">
        <v>1212122873.0867617</v>
      </c>
      <c r="F7" s="283"/>
      <c r="G7" s="283">
        <v>1151826185.799772</v>
      </c>
      <c r="H7" s="283">
        <v>61627792.47016219</v>
      </c>
      <c r="I7" s="283">
        <v>25981233.91723733</v>
      </c>
      <c r="J7" s="283">
        <v>414187546.63982821</v>
      </c>
      <c r="K7" s="283">
        <v>358867629.20500857</v>
      </c>
      <c r="L7" s="283"/>
      <c r="M7" s="283">
        <v>128972230.68458322</v>
      </c>
      <c r="N7" s="283">
        <v>65227930.940402821</v>
      </c>
      <c r="O7" s="2641" t="s">
        <v>793</v>
      </c>
      <c r="P7" s="2641"/>
      <c r="Q7" s="2641"/>
      <c r="R7" s="2"/>
      <c r="S7" s="364">
        <v>14934836.423175786</v>
      </c>
      <c r="T7" s="283">
        <v>8358378.8585563535</v>
      </c>
      <c r="U7" s="283">
        <v>20710325.182485808</v>
      </c>
      <c r="V7" s="283">
        <v>6131037.8917467138</v>
      </c>
      <c r="W7" s="283">
        <v>13399372.418269351</v>
      </c>
      <c r="X7" s="444" t="s">
        <v>3</v>
      </c>
      <c r="Y7" s="444"/>
      <c r="Z7" s="283">
        <v>18379616.300594278</v>
      </c>
      <c r="AA7" s="283">
        <v>210348.96994636179</v>
      </c>
      <c r="AB7" s="283">
        <v>162189752.88295099</v>
      </c>
      <c r="AC7" s="283">
        <v>78676303.587583244</v>
      </c>
      <c r="AD7" s="283">
        <v>78676303.587583244</v>
      </c>
    </row>
    <row r="8" spans="1:38" s="365" customFormat="1" ht="18" hidden="1" customHeight="1">
      <c r="A8" s="2641" t="s">
        <v>989</v>
      </c>
      <c r="B8" s="2641"/>
      <c r="C8" s="2641"/>
      <c r="D8" s="2"/>
      <c r="E8" s="364" t="e">
        <f>G8+AD8-#REF!</f>
        <v>#REF!</v>
      </c>
      <c r="F8" s="283"/>
      <c r="G8" s="283" t="e">
        <f>H8+M8+#REF!</f>
        <v>#REF!</v>
      </c>
      <c r="H8" s="283">
        <v>33961983</v>
      </c>
      <c r="I8" s="283">
        <v>12274553</v>
      </c>
      <c r="J8" s="283">
        <v>331576729</v>
      </c>
      <c r="K8" s="283">
        <v>271779495</v>
      </c>
      <c r="L8" s="283"/>
      <c r="M8" s="283">
        <v>281966764</v>
      </c>
      <c r="N8" s="283">
        <v>82824847</v>
      </c>
      <c r="O8" s="2641" t="s">
        <v>989</v>
      </c>
      <c r="P8" s="2641"/>
      <c r="Q8" s="2641"/>
      <c r="R8" s="2"/>
      <c r="S8" s="364">
        <v>15951384</v>
      </c>
      <c r="T8" s="283">
        <v>12407920</v>
      </c>
      <c r="U8" s="283">
        <v>114995367.11999992</v>
      </c>
      <c r="V8" s="283">
        <v>30836771.879999924</v>
      </c>
      <c r="W8" s="283">
        <v>24950474</v>
      </c>
      <c r="X8" s="444" t="s">
        <v>48</v>
      </c>
      <c r="Y8" s="444"/>
      <c r="Z8" s="283">
        <v>1099915</v>
      </c>
      <c r="AA8" s="444" t="s">
        <v>48</v>
      </c>
      <c r="AB8" s="283">
        <v>6398044</v>
      </c>
      <c r="AC8" s="283">
        <v>11727329</v>
      </c>
      <c r="AD8" s="283">
        <v>11727329</v>
      </c>
    </row>
    <row r="9" spans="1:38" s="365" customFormat="1" ht="18" hidden="1" customHeight="1">
      <c r="A9" s="2641" t="s">
        <v>969</v>
      </c>
      <c r="B9" s="2641"/>
      <c r="C9" s="2641"/>
      <c r="D9" s="2"/>
      <c r="E9" s="364">
        <v>887937777.42154884</v>
      </c>
      <c r="F9" s="283"/>
      <c r="G9" s="327">
        <v>868414421.03194356</v>
      </c>
      <c r="H9" s="283">
        <v>52581956.153102256</v>
      </c>
      <c r="I9" s="283">
        <v>10688689.552511062</v>
      </c>
      <c r="J9" s="283">
        <v>276449626.26490414</v>
      </c>
      <c r="K9" s="283">
        <v>307812038.4449591</v>
      </c>
      <c r="L9" s="283"/>
      <c r="M9" s="283">
        <v>121604697.7510175</v>
      </c>
      <c r="N9" s="283">
        <v>54210746.42529235</v>
      </c>
      <c r="O9" s="2641" t="s">
        <v>969</v>
      </c>
      <c r="P9" s="2641"/>
      <c r="Q9" s="2641"/>
      <c r="R9" s="2"/>
      <c r="S9" s="364">
        <v>9975501.050405724</v>
      </c>
      <c r="T9" s="283">
        <v>7094721.0586746205</v>
      </c>
      <c r="U9" s="283">
        <v>19192127.933018804</v>
      </c>
      <c r="V9" s="283">
        <v>23702336.870805494</v>
      </c>
      <c r="W9" s="283">
        <v>7167053.1466036355</v>
      </c>
      <c r="X9" s="444" t="s">
        <v>422</v>
      </c>
      <c r="Y9" s="444"/>
      <c r="Z9" s="283">
        <v>37167437.464967608</v>
      </c>
      <c r="AA9" s="283">
        <v>262211.26621657744</v>
      </c>
      <c r="AB9" s="283">
        <v>99277412.865450189</v>
      </c>
      <c r="AC9" s="283">
        <v>56690793.854573004</v>
      </c>
      <c r="AD9" s="283">
        <v>56690793.854573004</v>
      </c>
    </row>
    <row r="10" spans="1:38" s="365" customFormat="1" ht="18" hidden="1" customHeight="1">
      <c r="A10" s="2641" t="s">
        <v>978</v>
      </c>
      <c r="B10" s="2641"/>
      <c r="C10" s="2641"/>
      <c r="D10" s="2"/>
      <c r="E10" s="437">
        <v>1094008385.2415526</v>
      </c>
      <c r="F10" s="327"/>
      <c r="G10" s="327">
        <v>1050978800.6989181</v>
      </c>
      <c r="H10" s="283">
        <v>141809653.47389013</v>
      </c>
      <c r="I10" s="283">
        <v>20316280.878726214</v>
      </c>
      <c r="J10" s="283">
        <v>296025460.82286692</v>
      </c>
      <c r="K10" s="283">
        <v>359036850.71176863</v>
      </c>
      <c r="L10" s="283"/>
      <c r="M10" s="283">
        <v>118356200.48719232</v>
      </c>
      <c r="N10" s="283">
        <v>56668654.987001732</v>
      </c>
      <c r="O10" s="2641" t="s">
        <v>978</v>
      </c>
      <c r="P10" s="2641"/>
      <c r="Q10" s="2641"/>
      <c r="R10" s="2"/>
      <c r="S10" s="364">
        <v>18549099.55864086</v>
      </c>
      <c r="T10" s="283">
        <v>7603529.6621497804</v>
      </c>
      <c r="U10" s="283">
        <v>21131095.142126884</v>
      </c>
      <c r="V10" s="283">
        <v>7135229.0334181515</v>
      </c>
      <c r="W10" s="283">
        <v>7268592.103854835</v>
      </c>
      <c r="X10" s="283">
        <v>57305211.741886877</v>
      </c>
      <c r="Y10" s="283"/>
      <c r="Z10" s="283">
        <v>13287577.505359702</v>
      </c>
      <c r="AA10" s="283">
        <v>200175.56460030255</v>
      </c>
      <c r="AB10" s="283">
        <v>57928967.017986692</v>
      </c>
      <c r="AC10" s="283">
        <v>56317162.047994226</v>
      </c>
      <c r="AD10" s="283">
        <v>56317162.047994226</v>
      </c>
    </row>
    <row r="11" spans="1:38" s="365" customFormat="1" ht="18" hidden="1" customHeight="1">
      <c r="A11" s="2641" t="s">
        <v>794</v>
      </c>
      <c r="B11" s="2641"/>
      <c r="C11" s="2641"/>
      <c r="D11" s="2"/>
      <c r="E11" s="437">
        <v>1104507474.4175601</v>
      </c>
      <c r="F11" s="327"/>
      <c r="G11" s="317">
        <v>1067995063.900094</v>
      </c>
      <c r="H11" s="50">
        <v>83545723.626557037</v>
      </c>
      <c r="I11" s="50">
        <v>16213505.051686004</v>
      </c>
      <c r="J11" s="50">
        <v>331835129.9245007</v>
      </c>
      <c r="K11" s="50">
        <v>412671969.48914409</v>
      </c>
      <c r="L11" s="50"/>
      <c r="M11" s="50">
        <v>106821589.75731826</v>
      </c>
      <c r="N11" s="283">
        <v>51170554.744952828</v>
      </c>
      <c r="O11" s="2641" t="s">
        <v>794</v>
      </c>
      <c r="P11" s="2641"/>
      <c r="Q11" s="2641"/>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283">
        <v>54090675.056642227</v>
      </c>
      <c r="AD11" s="283">
        <v>54090675.056642227</v>
      </c>
      <c r="AF11" s="365">
        <f>SUM(H11:H12,H14)</f>
        <v>253958658.72148645</v>
      </c>
      <c r="AG11" s="365">
        <f>SUM(I11:I12,I14)</f>
        <v>65442908.265531957</v>
      </c>
      <c r="AH11" s="365">
        <f>SUM(J11:J12,J14)</f>
        <v>1711511970.0758917</v>
      </c>
      <c r="AI11" s="365" t="e">
        <f>SUM(#REF!,#REF!)</f>
        <v>#REF!</v>
      </c>
      <c r="AJ11" s="365">
        <f>SUM(X11:X12,X14)</f>
        <v>203479062.26744944</v>
      </c>
      <c r="AK11" s="365">
        <f>SUM(AA11:AA12,AA14)</f>
        <v>1102409.1871397241</v>
      </c>
      <c r="AL11" s="365">
        <f>SUM(AB11:AB12,AB14)</f>
        <v>159880358.59312946</v>
      </c>
    </row>
    <row r="12" spans="1:38" s="365" customFormat="1" ht="18" hidden="1" customHeight="1">
      <c r="A12" s="2641" t="s">
        <v>908</v>
      </c>
      <c r="B12" s="2641"/>
      <c r="C12" s="2641"/>
      <c r="D12" s="2"/>
      <c r="E12" s="437">
        <v>1110604457.444062</v>
      </c>
      <c r="F12" s="327"/>
      <c r="G12" s="317">
        <v>1067774924.8796263</v>
      </c>
      <c r="H12" s="50">
        <v>59000259.028558321</v>
      </c>
      <c r="I12" s="50">
        <v>22343556.438847698</v>
      </c>
      <c r="J12" s="50">
        <v>368720316.52669519</v>
      </c>
      <c r="K12" s="50">
        <v>390060743.2673859</v>
      </c>
      <c r="L12" s="50"/>
      <c r="M12" s="50">
        <v>106536985.83278736</v>
      </c>
      <c r="N12" s="283">
        <v>59212231.787924983</v>
      </c>
      <c r="O12" s="2641" t="s">
        <v>908</v>
      </c>
      <c r="P12" s="2641"/>
      <c r="Q12" s="2641"/>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283">
        <v>65462529.495163396</v>
      </c>
      <c r="AD12" s="283">
        <v>65462529.495163396</v>
      </c>
      <c r="AG12" s="445">
        <f>AG11/$AF$11</f>
        <v>0.25769118719949785</v>
      </c>
      <c r="AH12" s="445">
        <f>AH11/$AF$11</f>
        <v>6.7393330028289657</v>
      </c>
      <c r="AJ12" s="365" t="e">
        <f>AJ11/$AI$11</f>
        <v>#REF!</v>
      </c>
      <c r="AK12" s="365" t="e">
        <f>AK11/$AI$11</f>
        <v>#REF!</v>
      </c>
      <c r="AL12" s="365" t="e">
        <f>AL11/$AI$11</f>
        <v>#REF!</v>
      </c>
    </row>
    <row r="13" spans="1:38" s="365" customFormat="1" ht="18" hidden="1" customHeight="1">
      <c r="A13" s="2641" t="s">
        <v>5</v>
      </c>
      <c r="B13" s="2641"/>
      <c r="C13" s="2641"/>
      <c r="D13" s="2"/>
      <c r="E13" s="437" t="e">
        <f>G13+AD13-#REF!</f>
        <v>#REF!</v>
      </c>
      <c r="F13" s="327"/>
      <c r="G13" s="327" t="e">
        <f>H13+M13+#REF!</f>
        <v>#REF!</v>
      </c>
      <c r="H13" s="50">
        <v>100844952.89743455</v>
      </c>
      <c r="I13" s="50">
        <v>25986855.63521735</v>
      </c>
      <c r="J13" s="327">
        <v>914634281.11362004</v>
      </c>
      <c r="K13" s="50">
        <v>486464462.78955406</v>
      </c>
      <c r="L13" s="50"/>
      <c r="M13" s="50">
        <v>116949264.61592844</v>
      </c>
      <c r="N13" s="283" t="e">
        <f>$M$13*#REF!</f>
        <v>#REF!</v>
      </c>
      <c r="O13" s="2641" t="s">
        <v>5</v>
      </c>
      <c r="P13" s="2641"/>
      <c r="Q13" s="2641"/>
      <c r="R13" s="2"/>
      <c r="S13" s="50" t="e">
        <f>$M$13*#REF!</f>
        <v>#REF!</v>
      </c>
      <c r="T13" s="50" t="e">
        <f>$M$13*#REF!</f>
        <v>#REF!</v>
      </c>
      <c r="U13" s="50" t="e">
        <f>$M$13*#REF!</f>
        <v>#REF!</v>
      </c>
      <c r="V13" s="50" t="e">
        <f>$M$13*#REF!</f>
        <v>#REF!</v>
      </c>
      <c r="W13" s="50" t="e">
        <f>$M$13*#REF!</f>
        <v>#REF!</v>
      </c>
      <c r="X13" s="50" t="e">
        <f>#REF!*AJ12</f>
        <v>#REF!</v>
      </c>
      <c r="Y13" s="50"/>
      <c r="Z13" s="50">
        <v>18015436.703935511</v>
      </c>
      <c r="AA13" s="50" t="e">
        <f>#REF!*AK12</f>
        <v>#REF!</v>
      </c>
      <c r="AB13" s="50" t="e">
        <f>#REF!*AL12</f>
        <v>#REF!</v>
      </c>
      <c r="AC13" s="283">
        <v>66151616.111287139</v>
      </c>
      <c r="AD13" s="283">
        <v>66151616.111287139</v>
      </c>
    </row>
    <row r="14" spans="1:38" s="365" customFormat="1" ht="18" hidden="1" customHeight="1">
      <c r="A14" s="2641" t="s">
        <v>979</v>
      </c>
      <c r="B14" s="2641"/>
      <c r="C14" s="2641"/>
      <c r="D14" s="2"/>
      <c r="E14" s="437" t="e">
        <f>G14+AD14-#REF!</f>
        <v>#REF!</v>
      </c>
      <c r="F14" s="327"/>
      <c r="G14" s="327" t="e">
        <f>H14+M14+#REF!</f>
        <v>#REF!</v>
      </c>
      <c r="H14" s="50">
        <v>111412676.0663711</v>
      </c>
      <c r="I14" s="50">
        <v>26885846.774998259</v>
      </c>
      <c r="J14" s="327">
        <v>1010956523.6246958</v>
      </c>
      <c r="K14" s="50">
        <v>422334669.7564373</v>
      </c>
      <c r="L14" s="50"/>
      <c r="M14" s="50">
        <v>111247566.83664586</v>
      </c>
      <c r="N14" s="283">
        <v>56983589.463435084</v>
      </c>
      <c r="O14" s="2641" t="s">
        <v>979</v>
      </c>
      <c r="P14" s="2641"/>
      <c r="Q14" s="2641"/>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283">
        <v>72698499.859068632</v>
      </c>
      <c r="AD14" s="283">
        <v>72698499.859068632</v>
      </c>
    </row>
    <row r="15" spans="1:38" s="365" customFormat="1" ht="18" hidden="1" customHeight="1">
      <c r="A15" s="2641" t="s">
        <v>980</v>
      </c>
      <c r="B15" s="2641"/>
      <c r="C15" s="2641"/>
      <c r="D15" s="2"/>
      <c r="E15" s="437" t="e">
        <f>G15+AD15-#REF!</f>
        <v>#REF!</v>
      </c>
      <c r="F15" s="327"/>
      <c r="G15" s="327" t="e">
        <f>H15+M15+#REF!</f>
        <v>#REF!</v>
      </c>
      <c r="H15" s="283">
        <v>79016195.464908555</v>
      </c>
      <c r="I15" s="283">
        <v>24791256.296694715</v>
      </c>
      <c r="J15" s="327">
        <v>779494678.67999995</v>
      </c>
      <c r="K15" s="283">
        <v>446786704.6134361</v>
      </c>
      <c r="L15" s="283"/>
      <c r="M15" s="283">
        <v>98116735.727064326</v>
      </c>
      <c r="N15" s="283">
        <v>43800542.707088277</v>
      </c>
      <c r="O15" s="2641" t="s">
        <v>980</v>
      </c>
      <c r="P15" s="2641"/>
      <c r="Q15" s="2641"/>
      <c r="R15" s="2"/>
      <c r="S15" s="364">
        <v>15799152.660084248</v>
      </c>
      <c r="T15" s="283">
        <v>6037330.6721937414</v>
      </c>
      <c r="U15" s="283">
        <v>21121820.533904478</v>
      </c>
      <c r="V15" s="283">
        <v>6447593.0833837194</v>
      </c>
      <c r="W15" s="283">
        <v>4910296.0704094805</v>
      </c>
      <c r="X15" s="50">
        <v>73091234.90766561</v>
      </c>
      <c r="Y15" s="50"/>
      <c r="Z15" s="283">
        <v>20053396.057071295</v>
      </c>
      <c r="AA15" s="283">
        <v>163944.0309401046</v>
      </c>
      <c r="AB15" s="283">
        <v>49902991.837127797</v>
      </c>
      <c r="AC15" s="283">
        <v>85637184.368471995</v>
      </c>
      <c r="AD15" s="283">
        <v>85637184.368471995</v>
      </c>
    </row>
    <row r="16" spans="1:38" s="365" customFormat="1" ht="17.25" hidden="1" customHeight="1">
      <c r="A16" s="2641" t="s">
        <v>982</v>
      </c>
      <c r="B16" s="2641"/>
      <c r="C16" s="2641"/>
      <c r="D16" s="2"/>
      <c r="E16" s="317">
        <v>1677734614.1587782</v>
      </c>
      <c r="F16" s="317"/>
      <c r="G16" s="327">
        <v>1598848494.3334563</v>
      </c>
      <c r="H16" s="283">
        <v>63098015.97606001</v>
      </c>
      <c r="I16" s="283">
        <v>26089338.459277585</v>
      </c>
      <c r="J16" s="327">
        <v>881921579.78337991</v>
      </c>
      <c r="K16" s="283">
        <v>430666374.68759632</v>
      </c>
      <c r="L16" s="283"/>
      <c r="M16" s="283">
        <v>85089221.744109139</v>
      </c>
      <c r="N16" s="283">
        <v>37835957.86405126</v>
      </c>
      <c r="O16" s="2641" t="s">
        <v>982</v>
      </c>
      <c r="P16" s="2641"/>
      <c r="Q16" s="2641"/>
      <c r="R16" s="2"/>
      <c r="S16" s="364">
        <v>10949731.279817685</v>
      </c>
      <c r="T16" s="283">
        <v>5866996.5075264461</v>
      </c>
      <c r="U16" s="283">
        <v>15282653.733954567</v>
      </c>
      <c r="V16" s="283">
        <v>9751950.1883288417</v>
      </c>
      <c r="W16" s="283">
        <v>5401932.170430324</v>
      </c>
      <c r="X16" s="50">
        <v>64510374.726414204</v>
      </c>
      <c r="Y16" s="50"/>
      <c r="Z16" s="283">
        <v>21200523.00912872</v>
      </c>
      <c r="AA16" s="283">
        <v>254261.95056054977</v>
      </c>
      <c r="AB16" s="283">
        <v>47219327.006057613</v>
      </c>
      <c r="AC16" s="283">
        <v>100086642.83445083</v>
      </c>
      <c r="AD16" s="283">
        <v>100086642.83445083</v>
      </c>
      <c r="AH16" s="435" t="s">
        <v>420</v>
      </c>
    </row>
    <row r="17" spans="1:34" s="365" customFormat="1" ht="18" hidden="1" customHeight="1">
      <c r="A17" s="2641" t="s">
        <v>795</v>
      </c>
      <c r="B17" s="2641"/>
      <c r="C17" s="2641"/>
      <c r="D17" s="2"/>
      <c r="E17" s="369">
        <v>1905911401.124707</v>
      </c>
      <c r="F17" s="369"/>
      <c r="G17" s="369">
        <v>1806885737.2984271</v>
      </c>
      <c r="H17" s="369">
        <v>56035079.219651394</v>
      </c>
      <c r="I17" s="369">
        <v>20293166.304085318</v>
      </c>
      <c r="J17" s="369">
        <v>1037285061.5019439</v>
      </c>
      <c r="K17" s="369">
        <v>479086108.43360746</v>
      </c>
      <c r="L17" s="369"/>
      <c r="M17" s="369">
        <v>91977373.63521269</v>
      </c>
      <c r="N17" s="369">
        <v>37361463.478440605</v>
      </c>
      <c r="O17" s="2641" t="s">
        <v>795</v>
      </c>
      <c r="P17" s="2641"/>
      <c r="Q17" s="2641"/>
      <c r="R17" s="2"/>
      <c r="S17" s="369">
        <v>13292613.139906682</v>
      </c>
      <c r="T17" s="369">
        <v>6420277.4258636395</v>
      </c>
      <c r="U17" s="369">
        <v>17419931.859455429</v>
      </c>
      <c r="V17" s="369">
        <v>8291295.1321529215</v>
      </c>
      <c r="W17" s="369">
        <v>9191792.5993934143</v>
      </c>
      <c r="X17" s="346">
        <v>71156047.930085033</v>
      </c>
      <c r="Y17" s="346"/>
      <c r="Z17" s="369">
        <v>19532168.87302703</v>
      </c>
      <c r="AA17" s="369">
        <v>352436.01569032727</v>
      </c>
      <c r="AB17" s="369">
        <v>50700464.258149348</v>
      </c>
      <c r="AC17" s="369">
        <v>118557832.6993084</v>
      </c>
      <c r="AD17" s="369">
        <v>118557832.6993084</v>
      </c>
      <c r="AH17" s="1197" t="s">
        <v>423</v>
      </c>
    </row>
    <row r="18" spans="1:34" s="365" customFormat="1" ht="18" hidden="1" customHeight="1">
      <c r="A18" s="2641" t="s">
        <v>983</v>
      </c>
      <c r="B18" s="2641"/>
      <c r="C18" s="2641"/>
      <c r="D18" s="2"/>
      <c r="E18" s="369" t="e">
        <f>G18+AD18-#REF!</f>
        <v>#REF!</v>
      </c>
      <c r="F18" s="369"/>
      <c r="G18" s="369" t="e">
        <f>H18+L18+#REF!</f>
        <v>#REF!</v>
      </c>
      <c r="H18" s="369">
        <v>48134226.697586112</v>
      </c>
      <c r="I18" s="369">
        <v>21622586.778182603</v>
      </c>
      <c r="J18" s="369">
        <v>855876728.34116554</v>
      </c>
      <c r="K18" s="369">
        <v>396411361.1074006</v>
      </c>
      <c r="L18" s="369"/>
      <c r="M18" s="369">
        <v>79659450.429710269</v>
      </c>
      <c r="N18" s="369">
        <v>34041821.947817221</v>
      </c>
      <c r="O18" s="2641" t="s">
        <v>983</v>
      </c>
      <c r="P18" s="2641"/>
      <c r="Q18" s="2641"/>
      <c r="R18" s="2"/>
      <c r="S18" s="369">
        <v>11347726.647405256</v>
      </c>
      <c r="T18" s="369">
        <v>5790568.5293154269</v>
      </c>
      <c r="U18" s="369">
        <v>14955011.081214637</v>
      </c>
      <c r="V18" s="369">
        <v>7876796.128277164</v>
      </c>
      <c r="W18" s="369">
        <v>5647526.0956805535</v>
      </c>
      <c r="X18" s="369">
        <v>60473264.517373003</v>
      </c>
      <c r="Y18" s="369"/>
      <c r="Z18" s="369">
        <v>11985785.796908749</v>
      </c>
      <c r="AA18" s="369">
        <v>263743.77673027688</v>
      </c>
      <c r="AB18" s="369">
        <v>44405753.044112645</v>
      </c>
      <c r="AC18" s="369">
        <v>80943746.709172249</v>
      </c>
      <c r="AD18" s="369">
        <v>80943746.709172249</v>
      </c>
      <c r="AG18" s="365" t="s">
        <v>970</v>
      </c>
      <c r="AH18" s="365">
        <v>401698753.57278156</v>
      </c>
    </row>
    <row r="19" spans="1:34" s="365" customFormat="1" ht="18" hidden="1" customHeight="1">
      <c r="A19" s="2641" t="s">
        <v>909</v>
      </c>
      <c r="B19" s="2641"/>
      <c r="C19" s="2641"/>
      <c r="D19" s="2"/>
      <c r="E19" s="369">
        <v>1918058080.3343196</v>
      </c>
      <c r="F19" s="369"/>
      <c r="G19" s="369">
        <v>1829300639.4857309</v>
      </c>
      <c r="H19" s="369">
        <v>49794242.92041114</v>
      </c>
      <c r="I19" s="369">
        <v>29229771.450746041</v>
      </c>
      <c r="J19" s="369">
        <v>1052866166.4356915</v>
      </c>
      <c r="K19" s="369">
        <v>472049041.9864639</v>
      </c>
      <c r="L19" s="369"/>
      <c r="M19" s="369">
        <v>101921170.77994193</v>
      </c>
      <c r="N19" s="369">
        <v>41403783.888343148</v>
      </c>
      <c r="O19" s="2641" t="s">
        <v>909</v>
      </c>
      <c r="P19" s="2641"/>
      <c r="Q19" s="2641"/>
      <c r="R19" s="2"/>
      <c r="S19" s="369">
        <v>15156975.946723636</v>
      </c>
      <c r="T19" s="369">
        <v>9113366.8013288975</v>
      </c>
      <c r="U19" s="369">
        <v>20670375.434653386</v>
      </c>
      <c r="V19" s="369">
        <v>9365918.2748927232</v>
      </c>
      <c r="W19" s="369">
        <v>6210750.434000113</v>
      </c>
      <c r="X19" s="346">
        <v>65709038.855836667</v>
      </c>
      <c r="Y19" s="346"/>
      <c r="Z19" s="369">
        <v>19616994.062205464</v>
      </c>
      <c r="AA19" s="369">
        <v>316509.0393580143</v>
      </c>
      <c r="AB19" s="369">
        <v>57414698.017272882</v>
      </c>
      <c r="AC19" s="369">
        <v>108374434.91079684</v>
      </c>
      <c r="AD19" s="369">
        <v>108374434.91079684</v>
      </c>
      <c r="AG19" s="365">
        <v>98</v>
      </c>
      <c r="AH19" s="365">
        <v>409491363.05769229</v>
      </c>
    </row>
    <row r="20" spans="1:34" s="365" customFormat="1" ht="18" hidden="1" customHeight="1">
      <c r="A20" s="2641" t="s">
        <v>984</v>
      </c>
      <c r="B20" s="2641"/>
      <c r="C20" s="2641"/>
      <c r="D20" s="2"/>
      <c r="E20" s="369">
        <v>2003052329.1130536</v>
      </c>
      <c r="F20" s="369"/>
      <c r="G20" s="369">
        <v>1913570358.5609207</v>
      </c>
      <c r="H20" s="369">
        <v>33742597.498634771</v>
      </c>
      <c r="I20" s="369">
        <v>27969698.550922256</v>
      </c>
      <c r="J20" s="369">
        <v>1129104080.6300826</v>
      </c>
      <c r="K20" s="369">
        <v>501921760.24039036</v>
      </c>
      <c r="L20" s="369"/>
      <c r="M20" s="369">
        <v>100932770.33373679</v>
      </c>
      <c r="N20" s="369">
        <v>43865163.324620284</v>
      </c>
      <c r="O20" s="2641" t="s">
        <v>984</v>
      </c>
      <c r="P20" s="2641"/>
      <c r="Q20" s="2641"/>
      <c r="R20" s="2"/>
      <c r="S20" s="369">
        <v>17703222.867415816</v>
      </c>
      <c r="T20" s="369">
        <v>8641480.5215690173</v>
      </c>
      <c r="U20" s="369">
        <v>18716342.829991616</v>
      </c>
      <c r="V20" s="369">
        <v>6071608.0709286798</v>
      </c>
      <c r="W20" s="369">
        <v>5934952.7192114126</v>
      </c>
      <c r="X20" s="346">
        <v>70314885.609816074</v>
      </c>
      <c r="Y20" s="346"/>
      <c r="Z20" s="369">
        <v>20882258.199627183</v>
      </c>
      <c r="AA20" s="369">
        <v>451146.73938871425</v>
      </c>
      <c r="AB20" s="369">
        <v>49133418.957960568</v>
      </c>
      <c r="AC20" s="369">
        <v>110364228.7517581</v>
      </c>
      <c r="AD20" s="369">
        <v>110364228.7517581</v>
      </c>
      <c r="AG20" s="365">
        <v>99</v>
      </c>
      <c r="AH20" s="365">
        <v>438348480.41670144</v>
      </c>
    </row>
    <row r="21" spans="1:34" s="365" customFormat="1" ht="18" hidden="1" customHeight="1">
      <c r="A21" s="2641" t="s">
        <v>985</v>
      </c>
      <c r="B21" s="2641"/>
      <c r="C21" s="2641"/>
      <c r="D21" s="18"/>
      <c r="E21" s="369">
        <v>1698497265.2204101</v>
      </c>
      <c r="F21" s="369"/>
      <c r="G21" s="369">
        <v>1539118673.3509581</v>
      </c>
      <c r="H21" s="369">
        <v>50438539.856719755</v>
      </c>
      <c r="I21" s="369">
        <v>31515796.894087177</v>
      </c>
      <c r="J21" s="369">
        <v>677894624.52373517</v>
      </c>
      <c r="K21" s="369">
        <v>543696562.71023667</v>
      </c>
      <c r="L21" s="369"/>
      <c r="M21" s="369">
        <v>106637414.54177141</v>
      </c>
      <c r="N21" s="369">
        <v>46067162.217533678</v>
      </c>
      <c r="O21" s="2641" t="s">
        <v>985</v>
      </c>
      <c r="P21" s="2641"/>
      <c r="Q21" s="2641"/>
      <c r="R21" s="18"/>
      <c r="S21" s="369">
        <v>17925174.73564985</v>
      </c>
      <c r="T21" s="369">
        <v>9105301.5176570937</v>
      </c>
      <c r="U21" s="369">
        <v>21594796.49224304</v>
      </c>
      <c r="V21" s="369">
        <v>5915853.4033916295</v>
      </c>
      <c r="W21" s="369">
        <v>6029126.1752961352</v>
      </c>
      <c r="X21" s="346">
        <v>76298958.686348259</v>
      </c>
      <c r="Y21" s="346"/>
      <c r="Z21" s="369">
        <v>20242838.479926176</v>
      </c>
      <c r="AA21" s="369">
        <v>347299.23651442106</v>
      </c>
      <c r="AB21" s="369">
        <v>52289476.901545256</v>
      </c>
      <c r="AC21" s="369">
        <v>179621430.34937757</v>
      </c>
      <c r="AD21" s="369">
        <v>179621430.34937757</v>
      </c>
    </row>
    <row r="22" spans="1:34" ht="14.45" hidden="1" customHeight="1">
      <c r="A22" s="2618" t="s">
        <v>990</v>
      </c>
      <c r="B22" s="2619"/>
      <c r="C22" s="2619"/>
      <c r="D22" s="2620"/>
      <c r="E22" s="388">
        <v>108917.09551608161</v>
      </c>
      <c r="F22" s="113">
        <v>101217.94266607011</v>
      </c>
      <c r="G22" s="388">
        <v>85521.281912010163</v>
      </c>
      <c r="H22" s="388">
        <v>3761.2634514207853</v>
      </c>
      <c r="I22" s="388">
        <v>2429.5515259868785</v>
      </c>
      <c r="J22" s="388">
        <v>43996.812452806371</v>
      </c>
      <c r="K22" s="388">
        <v>35333.654481796097</v>
      </c>
      <c r="L22" s="113">
        <f>M22+X22+AA22+AB22</f>
        <v>15696.660754059953</v>
      </c>
      <c r="M22" s="388">
        <v>6906.9053418695175</v>
      </c>
      <c r="N22" s="388">
        <v>3074.5153579280172</v>
      </c>
      <c r="O22" s="2618" t="s">
        <v>990</v>
      </c>
      <c r="P22" s="2619"/>
      <c r="Q22" s="2619"/>
      <c r="R22" s="2620"/>
      <c r="S22" s="388">
        <v>1217.9534264672227</v>
      </c>
      <c r="T22" s="388">
        <v>558.16811524089405</v>
      </c>
      <c r="U22" s="388">
        <v>1440.5361261204314</v>
      </c>
      <c r="V22" s="388">
        <v>295.51357966395614</v>
      </c>
      <c r="W22" s="388">
        <v>320.21873644902297</v>
      </c>
      <c r="X22" s="388">
        <v>4950.8497182957999</v>
      </c>
      <c r="Y22" s="388"/>
      <c r="Z22" s="448" t="s">
        <v>502</v>
      </c>
      <c r="AA22" s="388">
        <v>41.271386123445694</v>
      </c>
      <c r="AB22" s="388">
        <v>3797.6343077711904</v>
      </c>
      <c r="AC22" s="388">
        <v>9024.1298514902519</v>
      </c>
      <c r="AD22" s="388">
        <v>1324.9770014789547</v>
      </c>
    </row>
    <row r="23" spans="1:34" ht="14.45" hidden="1" customHeight="1">
      <c r="A23" s="2618" t="s">
        <v>1001</v>
      </c>
      <c r="B23" s="2619"/>
      <c r="C23" s="2619"/>
      <c r="D23" s="2620"/>
      <c r="E23" s="448" t="s">
        <v>450</v>
      </c>
      <c r="F23" s="448" t="s">
        <v>450</v>
      </c>
      <c r="G23" s="448" t="s">
        <v>450</v>
      </c>
      <c r="H23" s="448" t="s">
        <v>450</v>
      </c>
      <c r="I23" s="448" t="s">
        <v>450</v>
      </c>
      <c r="J23" s="448" t="s">
        <v>450</v>
      </c>
      <c r="K23" s="448" t="s">
        <v>450</v>
      </c>
      <c r="L23" s="448" t="s">
        <v>450</v>
      </c>
      <c r="M23" s="448" t="s">
        <v>450</v>
      </c>
      <c r="N23" s="448" t="s">
        <v>450</v>
      </c>
      <c r="O23" s="2618" t="s">
        <v>1001</v>
      </c>
      <c r="P23" s="2619"/>
      <c r="Q23" s="2619"/>
      <c r="R23" s="2620"/>
      <c r="S23" s="448" t="s">
        <v>450</v>
      </c>
      <c r="T23" s="448" t="s">
        <v>450</v>
      </c>
      <c r="U23" s="448" t="s">
        <v>450</v>
      </c>
      <c r="V23" s="448" t="s">
        <v>450</v>
      </c>
      <c r="W23" s="448" t="s">
        <v>450</v>
      </c>
      <c r="X23" s="448" t="s">
        <v>450</v>
      </c>
      <c r="Y23" s="448" t="s">
        <v>450</v>
      </c>
      <c r="Z23" s="448" t="s">
        <v>450</v>
      </c>
      <c r="AA23" s="448" t="s">
        <v>450</v>
      </c>
      <c r="AB23" s="448" t="s">
        <v>450</v>
      </c>
      <c r="AC23" s="448" t="s">
        <v>450</v>
      </c>
      <c r="AD23" s="448" t="s">
        <v>450</v>
      </c>
    </row>
    <row r="24" spans="1:34" ht="14.45" customHeight="1">
      <c r="A24" s="2618" t="s">
        <v>1002</v>
      </c>
      <c r="B24" s="2619"/>
      <c r="C24" s="2619"/>
      <c r="D24" s="2620"/>
      <c r="E24" s="388">
        <v>107992.47404285414</v>
      </c>
      <c r="F24" s="113">
        <v>99023.101272355882</v>
      </c>
      <c r="G24" s="388">
        <v>83654.204723833813</v>
      </c>
      <c r="H24" s="388">
        <v>3477.2726658326183</v>
      </c>
      <c r="I24" s="388">
        <v>2839.6272960978072</v>
      </c>
      <c r="J24" s="388">
        <v>42039.438656428938</v>
      </c>
      <c r="K24" s="388">
        <v>35297.86610547459</v>
      </c>
      <c r="L24" s="113">
        <f>M24+X24+AA24+AB24</f>
        <v>15368.896548522067</v>
      </c>
      <c r="M24" s="388">
        <v>7031.6185382032727</v>
      </c>
      <c r="N24" s="388">
        <v>3241.5655398335407</v>
      </c>
      <c r="O24" s="2618" t="s">
        <v>1002</v>
      </c>
      <c r="P24" s="2619"/>
      <c r="Q24" s="2619"/>
      <c r="R24" s="2620"/>
      <c r="S24" s="388">
        <v>1077.6588095119162</v>
      </c>
      <c r="T24" s="388">
        <v>641.60551499555436</v>
      </c>
      <c r="U24" s="388">
        <v>1500.8185307173674</v>
      </c>
      <c r="V24" s="388">
        <v>346.85279487561314</v>
      </c>
      <c r="W24" s="388">
        <v>223.11734826928438</v>
      </c>
      <c r="X24" s="388">
        <v>4322.7973007123355</v>
      </c>
      <c r="Y24" s="448" t="s">
        <v>450</v>
      </c>
      <c r="Z24" s="448" t="s">
        <v>450</v>
      </c>
      <c r="AA24" s="388">
        <v>10.874526807038349</v>
      </c>
      <c r="AB24" s="388">
        <v>4003.6061827994222</v>
      </c>
      <c r="AC24" s="388">
        <v>10229.007755889877</v>
      </c>
      <c r="AD24" s="388">
        <v>1259.6349853915594</v>
      </c>
    </row>
    <row r="25" spans="1:34" ht="14.45" customHeight="1">
      <c r="A25" s="2618" t="s">
        <v>1003</v>
      </c>
      <c r="B25" s="2619"/>
      <c r="C25" s="2619"/>
      <c r="D25" s="2620"/>
      <c r="E25" s="388">
        <v>123937.16022374638</v>
      </c>
      <c r="F25" s="113">
        <v>116399.20345300749</v>
      </c>
      <c r="G25" s="388">
        <v>99769.154664950343</v>
      </c>
      <c r="H25" s="388">
        <v>3294.706074100126</v>
      </c>
      <c r="I25" s="388">
        <v>2290.1780431406301</v>
      </c>
      <c r="J25" s="388">
        <v>56777.764404874528</v>
      </c>
      <c r="K25" s="388">
        <v>37406.506142835024</v>
      </c>
      <c r="L25" s="113">
        <f>M25+X25+AA25+AB25</f>
        <v>16630.048788057153</v>
      </c>
      <c r="M25" s="388">
        <v>7287.4165928040447</v>
      </c>
      <c r="N25" s="388">
        <v>3382.1373867652492</v>
      </c>
      <c r="O25" s="2618" t="s">
        <v>1003</v>
      </c>
      <c r="P25" s="2619"/>
      <c r="Q25" s="2619"/>
      <c r="R25" s="2620"/>
      <c r="S25" s="388">
        <v>1202.6881067764696</v>
      </c>
      <c r="T25" s="388">
        <v>647.7345527519235</v>
      </c>
      <c r="U25" s="388">
        <v>1468.2029720767759</v>
      </c>
      <c r="V25" s="388">
        <v>331.05120997002365</v>
      </c>
      <c r="W25" s="388">
        <v>255.60236446360022</v>
      </c>
      <c r="X25" s="388">
        <v>5196.2439829125005</v>
      </c>
      <c r="Y25" s="448" t="s">
        <v>450</v>
      </c>
      <c r="Z25" s="448" t="s">
        <v>450</v>
      </c>
      <c r="AA25" s="388">
        <v>75.528342704093532</v>
      </c>
      <c r="AB25" s="388">
        <v>4070.8598696365138</v>
      </c>
      <c r="AC25" s="388">
        <v>8764.6750333721648</v>
      </c>
      <c r="AD25" s="388">
        <v>1226.718262633141</v>
      </c>
      <c r="AE25" s="849">
        <v>77105018.287915587</v>
      </c>
      <c r="AF25" s="849">
        <v>6058884.6009828895</v>
      </c>
      <c r="AG25" s="849">
        <v>27131471.737436265</v>
      </c>
      <c r="AH25" s="849">
        <v>18998185.733223632</v>
      </c>
    </row>
    <row r="26" spans="1:34" ht="14.45" customHeight="1">
      <c r="A26" s="2618" t="s">
        <v>1004</v>
      </c>
      <c r="B26" s="2619"/>
      <c r="C26" s="2619"/>
      <c r="D26" s="2620"/>
      <c r="E26" s="113">
        <v>135954.62493089316</v>
      </c>
      <c r="F26" s="113">
        <v>126122.90821407377</v>
      </c>
      <c r="G26" s="113">
        <v>105762.00703140735</v>
      </c>
      <c r="H26" s="113">
        <v>3898.8856059215609</v>
      </c>
      <c r="I26" s="113">
        <v>1784.0310900685477</v>
      </c>
      <c r="J26" s="113">
        <v>58881.339351196737</v>
      </c>
      <c r="K26" s="113">
        <v>41197.750984220263</v>
      </c>
      <c r="L26" s="113">
        <f>M26+X26+Z26+AA26+AB26</f>
        <v>20360.901182666508</v>
      </c>
      <c r="M26" s="113">
        <v>7808.804844978341</v>
      </c>
      <c r="N26" s="113">
        <v>3411.5072159495353</v>
      </c>
      <c r="O26" s="2618" t="s">
        <v>1004</v>
      </c>
      <c r="P26" s="2619"/>
      <c r="Q26" s="2619"/>
      <c r="R26" s="2620"/>
      <c r="S26" s="113">
        <v>1270.4257358246855</v>
      </c>
      <c r="T26" s="113">
        <v>709.43205779369998</v>
      </c>
      <c r="U26" s="113">
        <v>1704.3814701446538</v>
      </c>
      <c r="V26" s="113">
        <v>423.43733041992812</v>
      </c>
      <c r="W26" s="113">
        <v>289.62103484584986</v>
      </c>
      <c r="X26" s="108">
        <v>6033.7157115989958</v>
      </c>
      <c r="Y26" s="448" t="s">
        <v>450</v>
      </c>
      <c r="Z26" s="113">
        <v>1357.3713551468081</v>
      </c>
      <c r="AA26" s="113">
        <v>53.028243244762848</v>
      </c>
      <c r="AB26" s="113">
        <v>5107.9810276976013</v>
      </c>
      <c r="AC26" s="113">
        <v>11189.088071966346</v>
      </c>
      <c r="AD26" s="956">
        <v>0</v>
      </c>
    </row>
    <row r="27" spans="1:34" ht="14.45" customHeight="1">
      <c r="A27" s="2618" t="s">
        <v>1005</v>
      </c>
      <c r="B27" s="2619"/>
      <c r="C27" s="2619"/>
      <c r="D27" s="2620"/>
      <c r="E27" s="113">
        <v>141667.13458602584</v>
      </c>
      <c r="F27" s="113">
        <v>130589.210904438</v>
      </c>
      <c r="G27" s="113">
        <v>107638.09981515014</v>
      </c>
      <c r="H27" s="113">
        <v>4939.6961382164009</v>
      </c>
      <c r="I27" s="113">
        <v>2825.4362622344879</v>
      </c>
      <c r="J27" s="113">
        <v>57063.469541395301</v>
      </c>
      <c r="K27" s="113">
        <v>42809.497873303866</v>
      </c>
      <c r="L27" s="113">
        <v>22951.111089287911</v>
      </c>
      <c r="M27" s="113">
        <v>9072.0801629766502</v>
      </c>
      <c r="N27" s="113">
        <v>3954.8062972236162</v>
      </c>
      <c r="O27" s="2618" t="s">
        <v>1005</v>
      </c>
      <c r="P27" s="2619"/>
      <c r="Q27" s="2619"/>
      <c r="R27" s="2620"/>
      <c r="S27" s="113">
        <v>1420.1910581242764</v>
      </c>
      <c r="T27" s="113">
        <v>850.75173989053724</v>
      </c>
      <c r="U27" s="113">
        <v>1755.0154693139202</v>
      </c>
      <c r="V27" s="113">
        <v>574.31626543093182</v>
      </c>
      <c r="W27" s="113">
        <v>516.99933299336544</v>
      </c>
      <c r="X27" s="108">
        <v>6589.3324078641936</v>
      </c>
      <c r="Y27" s="108">
        <v>287.79422427569176</v>
      </c>
      <c r="Z27" s="113">
        <v>1218.6170603218131</v>
      </c>
      <c r="AA27" s="113">
        <v>166.2979131097259</v>
      </c>
      <c r="AB27" s="113">
        <v>5616.9893207397936</v>
      </c>
      <c r="AC27" s="113">
        <v>12296.540741909756</v>
      </c>
      <c r="AD27" s="956">
        <v>0</v>
      </c>
    </row>
    <row r="28" spans="1:34" ht="14.45" customHeight="1">
      <c r="A28" s="2618" t="s">
        <v>1501</v>
      </c>
      <c r="B28" s="2619"/>
      <c r="C28" s="2619"/>
      <c r="D28" s="2620"/>
      <c r="E28" s="113">
        <f>'41.'!E27</f>
        <v>178466.71596457853</v>
      </c>
      <c r="F28" s="113">
        <f>'41.'!F27</f>
        <v>168728.72343999677</v>
      </c>
      <c r="G28" s="113">
        <f>'41.'!G27</f>
        <v>140528.19773946531</v>
      </c>
      <c r="H28" s="113">
        <f>'41.'!H27</f>
        <v>8614.8839892896722</v>
      </c>
      <c r="I28" s="113">
        <f>'41.'!I27</f>
        <v>4620.1833613697527</v>
      </c>
      <c r="J28" s="113">
        <f>'41.'!J27</f>
        <v>72038.500710213193</v>
      </c>
      <c r="K28" s="113">
        <f>'41.'!K27</f>
        <v>55254.62967859234</v>
      </c>
      <c r="L28" s="113">
        <f>'41.'!L27</f>
        <v>28200.525700531118</v>
      </c>
      <c r="M28" s="113">
        <f>'41.'!M27</f>
        <v>10098.591081629578</v>
      </c>
      <c r="N28" s="113">
        <f>'41.'!N27</f>
        <v>4753.9426881559139</v>
      </c>
      <c r="O28" s="2618" t="s">
        <v>1501</v>
      </c>
      <c r="P28" s="2619"/>
      <c r="Q28" s="2619"/>
      <c r="R28" s="2620"/>
      <c r="S28" s="113">
        <f>'41.'!S27</f>
        <v>1152.0535874412772</v>
      </c>
      <c r="T28" s="113">
        <f>'41.'!T27</f>
        <v>926.25618023184848</v>
      </c>
      <c r="U28" s="113">
        <f>'41.'!U27</f>
        <v>1824.3842213864107</v>
      </c>
      <c r="V28" s="113">
        <f>'41.'!V27</f>
        <v>1062.6492074814485</v>
      </c>
      <c r="W28" s="113">
        <f>'41.'!W27</f>
        <v>379.30519693265768</v>
      </c>
      <c r="X28" s="108">
        <f>'41.'!X27</f>
        <v>8785.3206248308979</v>
      </c>
      <c r="Y28" s="108">
        <f>'41.'!Y27</f>
        <v>342.91098369750415</v>
      </c>
      <c r="Z28" s="113">
        <f>'41.'!Z27</f>
        <v>1412.7244730830369</v>
      </c>
      <c r="AA28" s="113">
        <f>'41.'!AA27</f>
        <v>56.73964713039431</v>
      </c>
      <c r="AB28" s="113">
        <f>'41.'!AB27</f>
        <v>7504.2388901598088</v>
      </c>
      <c r="AC28" s="113">
        <f>'41.'!AC27</f>
        <v>11150.716997664773</v>
      </c>
      <c r="AD28" s="956">
        <f>'41.'!AD27</f>
        <v>0</v>
      </c>
    </row>
    <row r="29" spans="1:34" ht="14.45" customHeight="1">
      <c r="A29" s="2641" t="s">
        <v>371</v>
      </c>
      <c r="B29" s="2641"/>
      <c r="C29" s="2641"/>
      <c r="D29" s="363"/>
      <c r="E29" s="112"/>
      <c r="F29" s="108"/>
      <c r="G29" s="108"/>
      <c r="H29" s="108"/>
      <c r="I29" s="108"/>
      <c r="J29" s="108"/>
      <c r="K29" s="108"/>
      <c r="L29" s="108"/>
      <c r="M29" s="108"/>
      <c r="N29" s="113"/>
      <c r="O29" s="2641" t="s">
        <v>371</v>
      </c>
      <c r="P29" s="2641"/>
      <c r="Q29" s="2641"/>
      <c r="R29" s="2"/>
      <c r="S29" s="108"/>
      <c r="T29" s="108"/>
      <c r="U29" s="108"/>
      <c r="V29" s="108"/>
      <c r="W29" s="108"/>
      <c r="X29" s="108"/>
      <c r="Y29" s="108"/>
      <c r="Z29" s="108"/>
      <c r="AA29" s="108"/>
      <c r="AB29" s="108"/>
      <c r="AC29" s="108"/>
      <c r="AD29" s="108"/>
      <c r="AF29" s="365"/>
      <c r="AG29" s="365"/>
    </row>
    <row r="30" spans="1:34" ht="14.45" customHeight="1">
      <c r="A30" s="1137"/>
      <c r="B30" s="813" t="s">
        <v>1022</v>
      </c>
      <c r="C30" s="1137"/>
      <c r="D30" s="1019"/>
      <c r="E30" s="866">
        <f>'41.'!AL61</f>
        <v>44371.250981447047</v>
      </c>
      <c r="F30" s="956">
        <f>'41.'!AM61</f>
        <v>39707.716631929106</v>
      </c>
      <c r="G30" s="956">
        <f>'41.'!AN61</f>
        <v>34135.537912634645</v>
      </c>
      <c r="H30" s="956">
        <f>'41.'!AO61</f>
        <v>2357.73887668413</v>
      </c>
      <c r="I30" s="956">
        <f>'41.'!AP61</f>
        <v>872.05404952581227</v>
      </c>
      <c r="J30" s="956">
        <f>'41.'!AQ61</f>
        <v>16522.733641097035</v>
      </c>
      <c r="K30" s="956">
        <f>'41.'!AR61</f>
        <v>14383.011345327655</v>
      </c>
      <c r="L30" s="963">
        <f>'41.'!AS61</f>
        <v>5572.1787192945312</v>
      </c>
      <c r="M30" s="956">
        <f>'41.'!AT61</f>
        <v>3667.7096363705923</v>
      </c>
      <c r="N30" s="963">
        <f>'41.'!AU61</f>
        <v>1552.4840062795342</v>
      </c>
      <c r="O30" s="1137"/>
      <c r="P30" s="813" t="s">
        <v>1022</v>
      </c>
      <c r="Q30" s="1137"/>
      <c r="R30" s="843"/>
      <c r="S30" s="956">
        <f>'41.'!AV61</f>
        <v>273.0969120706539</v>
      </c>
      <c r="T30" s="956">
        <f>'41.'!AW61</f>
        <v>407.75536587223286</v>
      </c>
      <c r="U30" s="956">
        <f>'41.'!AX61</f>
        <v>693.90998899761462</v>
      </c>
      <c r="V30" s="956">
        <f>'41.'!AY61</f>
        <v>694.95702759456321</v>
      </c>
      <c r="W30" s="956">
        <f>'41.'!AZ61</f>
        <v>45.506335555994866</v>
      </c>
      <c r="X30" s="956">
        <f>'41.'!BA61</f>
        <v>297.57240320783797</v>
      </c>
      <c r="Y30" s="956">
        <f>'41.'!BB61</f>
        <v>16.416213893263485</v>
      </c>
      <c r="Z30" s="956">
        <f>'41.'!BC61</f>
        <v>110.43482865899391</v>
      </c>
      <c r="AA30" s="956">
        <f>'41.'!BD61</f>
        <v>17.561951839361551</v>
      </c>
      <c r="AB30" s="956">
        <f>'41.'!BE61</f>
        <v>1462.4836853244776</v>
      </c>
      <c r="AC30" s="956">
        <f>'41.'!BF61</f>
        <v>4773.9691781769116</v>
      </c>
      <c r="AD30" s="956">
        <v>0</v>
      </c>
      <c r="AF30" s="365"/>
      <c r="AG30" s="365"/>
    </row>
    <row r="31" spans="1:34" ht="14.45" customHeight="1">
      <c r="A31" s="1137"/>
      <c r="B31" s="813" t="s">
        <v>1023</v>
      </c>
      <c r="C31" s="1137"/>
      <c r="D31" s="1019"/>
      <c r="E31" s="866">
        <f>'41.'!AL62</f>
        <v>160680.62715234447</v>
      </c>
      <c r="F31" s="956">
        <f>'41.'!AM62</f>
        <v>150940.95997439645</v>
      </c>
      <c r="G31" s="956">
        <f>'41.'!AN62</f>
        <v>125238.6109017632</v>
      </c>
      <c r="H31" s="956">
        <f>'41.'!AO62</f>
        <v>8668.044472440175</v>
      </c>
      <c r="I31" s="956">
        <f>'41.'!AP62</f>
        <v>6623.5963225525811</v>
      </c>
      <c r="J31" s="956">
        <f>'41.'!AQ62</f>
        <v>59701.064898998797</v>
      </c>
      <c r="K31" s="956">
        <f>'41.'!AR62</f>
        <v>50245.905207771561</v>
      </c>
      <c r="L31" s="963">
        <f>'41.'!AS62</f>
        <v>25702.349072633278</v>
      </c>
      <c r="M31" s="956">
        <f>'41.'!AT62</f>
        <v>10735.788655559081</v>
      </c>
      <c r="N31" s="963">
        <f>'41.'!AU62</f>
        <v>4449.946352548357</v>
      </c>
      <c r="O31" s="1137"/>
      <c r="P31" s="813" t="s">
        <v>1023</v>
      </c>
      <c r="Q31" s="1137"/>
      <c r="R31" s="843"/>
      <c r="S31" s="956">
        <f>'41.'!AV62</f>
        <v>1501.9858144138045</v>
      </c>
      <c r="T31" s="956">
        <f>'41.'!AW62</f>
        <v>1448.2234851507685</v>
      </c>
      <c r="U31" s="956">
        <f>'41.'!AX62</f>
        <v>1983.6069489059405</v>
      </c>
      <c r="V31" s="956">
        <f>'41.'!AY62</f>
        <v>1228.3033088496049</v>
      </c>
      <c r="W31" s="956">
        <f>'41.'!AZ62</f>
        <v>123.72274569060437</v>
      </c>
      <c r="X31" s="956">
        <f>'41.'!BA62</f>
        <v>6291.3809347854058</v>
      </c>
      <c r="Y31" s="956">
        <f>'41.'!BB62</f>
        <v>208.08676527410609</v>
      </c>
      <c r="Z31" s="956">
        <f>'41.'!BC62</f>
        <v>796.05220872632776</v>
      </c>
      <c r="AA31" s="956">
        <f>'41.'!BD62</f>
        <v>49.986326443121506</v>
      </c>
      <c r="AB31" s="956">
        <f>'41.'!BE62</f>
        <v>7621.0541818452439</v>
      </c>
      <c r="AC31" s="956">
        <f>'41.'!BF62</f>
        <v>10535.719386674238</v>
      </c>
      <c r="AD31" s="956">
        <v>0</v>
      </c>
      <c r="AF31" s="365"/>
      <c r="AG31" s="365"/>
    </row>
    <row r="32" spans="1:34" ht="14.45" customHeight="1">
      <c r="A32" s="1137"/>
      <c r="B32" s="813" t="s">
        <v>1024</v>
      </c>
      <c r="C32" s="1137"/>
      <c r="D32" s="1019"/>
      <c r="E32" s="866">
        <f>'41.'!AL63</f>
        <v>437277.36173011811</v>
      </c>
      <c r="F32" s="956">
        <f>'41.'!AM63</f>
        <v>410762.1359139015</v>
      </c>
      <c r="G32" s="956">
        <f>'41.'!AN63</f>
        <v>349627.41450038744</v>
      </c>
      <c r="H32" s="956">
        <f>'41.'!AO63</f>
        <v>17360.456151205872</v>
      </c>
      <c r="I32" s="956">
        <f>'41.'!AP63</f>
        <v>9426.4849158758316</v>
      </c>
      <c r="J32" s="956">
        <f>'41.'!AQ63</f>
        <v>201108.60274147883</v>
      </c>
      <c r="K32" s="956">
        <f>'41.'!AR63</f>
        <v>121731.87069182697</v>
      </c>
      <c r="L32" s="963">
        <f>'41.'!AS63</f>
        <v>61134.721413514613</v>
      </c>
      <c r="M32" s="956">
        <f>'41.'!AT63</f>
        <v>27630.686345778591</v>
      </c>
      <c r="N32" s="963">
        <f>'41.'!AU63</f>
        <v>12976.802531476846</v>
      </c>
      <c r="O32" s="1137"/>
      <c r="P32" s="813" t="s">
        <v>1024</v>
      </c>
      <c r="Q32" s="1137"/>
      <c r="R32" s="843"/>
      <c r="S32" s="956">
        <f>'41.'!AV63</f>
        <v>3509.6941314032692</v>
      </c>
      <c r="T32" s="956">
        <f>'41.'!AW63</f>
        <v>2712.7895750115517</v>
      </c>
      <c r="U32" s="956">
        <f>'41.'!AX63</f>
        <v>4794.9269683278917</v>
      </c>
      <c r="V32" s="956">
        <f>'41.'!AY63</f>
        <v>1777.9376672441574</v>
      </c>
      <c r="W32" s="956">
        <f>'41.'!AZ63</f>
        <v>1858.5354723148935</v>
      </c>
      <c r="X32" s="956">
        <f>'41.'!BA63</f>
        <v>8855.2451154062601</v>
      </c>
      <c r="Y32" s="956">
        <f>'41.'!BB63</f>
        <v>847.7619577113295</v>
      </c>
      <c r="Z32" s="956">
        <f>'41.'!BC63</f>
        <v>7199.7098534091847</v>
      </c>
      <c r="AA32" s="956">
        <f>'41.'!BD63</f>
        <v>107.11407693508981</v>
      </c>
      <c r="AB32" s="956">
        <f>'41.'!BE63</f>
        <v>16494.20406427409</v>
      </c>
      <c r="AC32" s="956">
        <f>'41.'!BF63</f>
        <v>33714.935669625818</v>
      </c>
      <c r="AD32" s="956">
        <v>0</v>
      </c>
      <c r="AF32" s="365"/>
      <c r="AG32" s="365"/>
    </row>
    <row r="33" spans="1:33" ht="14.45" customHeight="1">
      <c r="A33" s="1137"/>
      <c r="B33" s="813" t="s">
        <v>1025</v>
      </c>
      <c r="C33" s="1137"/>
      <c r="D33" s="1019"/>
      <c r="E33" s="866">
        <f>'41.'!AL64</f>
        <v>1605249.3410003078</v>
      </c>
      <c r="F33" s="956">
        <f>'41.'!AM64</f>
        <v>1568434.5235952809</v>
      </c>
      <c r="G33" s="956">
        <f>'41.'!AN64</f>
        <v>1145891.6668115025</v>
      </c>
      <c r="H33" s="956">
        <f>'41.'!AO64</f>
        <v>53808.366324843402</v>
      </c>
      <c r="I33" s="956">
        <f>'41.'!AP64</f>
        <v>49937.668495532685</v>
      </c>
      <c r="J33" s="956">
        <f>'41.'!AQ64</f>
        <v>539033.43331624696</v>
      </c>
      <c r="K33" s="956">
        <f>'41.'!AR64</f>
        <v>503112.19867487933</v>
      </c>
      <c r="L33" s="963">
        <f>'41.'!AS64</f>
        <v>422542.85678377823</v>
      </c>
      <c r="M33" s="956">
        <f>'41.'!AT64</f>
        <v>58562.596768408068</v>
      </c>
      <c r="N33" s="963">
        <f>'41.'!AU64</f>
        <v>28291.198786151981</v>
      </c>
      <c r="O33" s="1137"/>
      <c r="P33" s="813" t="s">
        <v>1025</v>
      </c>
      <c r="Q33" s="1137"/>
      <c r="R33" s="843"/>
      <c r="S33" s="956">
        <f>'41.'!AV64</f>
        <v>10450.120299081625</v>
      </c>
      <c r="T33" s="956">
        <f>'41.'!AW64</f>
        <v>3385.565830895931</v>
      </c>
      <c r="U33" s="956">
        <f>'41.'!AX64</f>
        <v>10527.782466129573</v>
      </c>
      <c r="V33" s="956">
        <f>'41.'!AY64</f>
        <v>5551.107382303614</v>
      </c>
      <c r="W33" s="956">
        <f>'41.'!AZ64</f>
        <v>356.82200384536446</v>
      </c>
      <c r="X33" s="956">
        <f>'41.'!BA64</f>
        <v>222869.10191814668</v>
      </c>
      <c r="Y33" s="956">
        <f>'41.'!BB64</f>
        <v>2090.453671058297</v>
      </c>
      <c r="Z33" s="956">
        <f>'41.'!BC64</f>
        <v>12761.282379667211</v>
      </c>
      <c r="AA33" s="956">
        <f>'41.'!BD64</f>
        <v>236.75195201569144</v>
      </c>
      <c r="AB33" s="956">
        <f>'41.'!BE64</f>
        <v>126022.67009448225</v>
      </c>
      <c r="AC33" s="956">
        <f>'41.'!BF64</f>
        <v>49576.099784694794</v>
      </c>
      <c r="AD33" s="956">
        <v>0</v>
      </c>
      <c r="AF33" s="365"/>
      <c r="AG33" s="365"/>
    </row>
    <row r="34" spans="1:33" ht="14.45" customHeight="1">
      <c r="A34" s="1137"/>
      <c r="B34" s="813" t="s">
        <v>1026</v>
      </c>
      <c r="C34" s="1137"/>
      <c r="D34" s="1019"/>
      <c r="E34" s="866">
        <f>'41.'!AL65</f>
        <v>5715745.4714321056</v>
      </c>
      <c r="F34" s="956">
        <f>'41.'!AM65</f>
        <v>5690765.0296826884</v>
      </c>
      <c r="G34" s="956">
        <f>'41.'!AN65</f>
        <v>4944053.1064010626</v>
      </c>
      <c r="H34" s="956">
        <f>'41.'!AO65</f>
        <v>120838.86713581345</v>
      </c>
      <c r="I34" s="956">
        <f>'41.'!AP65</f>
        <v>142342.61483382023</v>
      </c>
      <c r="J34" s="956">
        <f>'41.'!AQ65</f>
        <v>3246559.6706699491</v>
      </c>
      <c r="K34" s="956">
        <f>'41.'!AR65</f>
        <v>1434311.9537614812</v>
      </c>
      <c r="L34" s="963">
        <f>'41.'!AS65</f>
        <v>746711.92328162596</v>
      </c>
      <c r="M34" s="956">
        <f>'41.'!AT65</f>
        <v>188518.57380748959</v>
      </c>
      <c r="N34" s="963">
        <f>'41.'!AU65</f>
        <v>93359.232984482791</v>
      </c>
      <c r="O34" s="1137"/>
      <c r="P34" s="813" t="s">
        <v>1026</v>
      </c>
      <c r="Q34" s="1137"/>
      <c r="R34" s="843"/>
      <c r="S34" s="956">
        <f>'41.'!AV65</f>
        <v>27592.630314384573</v>
      </c>
      <c r="T34" s="956">
        <f>'41.'!AW65</f>
        <v>8251.9512634715702</v>
      </c>
      <c r="U34" s="956">
        <f>'41.'!AX65</f>
        <v>33631.373133129397</v>
      </c>
      <c r="V34" s="956">
        <f>'41.'!AY65</f>
        <v>15267.22218410608</v>
      </c>
      <c r="W34" s="956">
        <f>'41.'!AZ65</f>
        <v>10416.1639279152</v>
      </c>
      <c r="X34" s="956">
        <f>'41.'!BA65</f>
        <v>302821.42988504219</v>
      </c>
      <c r="Y34" s="956">
        <f>'41.'!BB65</f>
        <v>3246.9288874249555</v>
      </c>
      <c r="Z34" s="956">
        <f>'41.'!BC65</f>
        <v>34499.236983849347</v>
      </c>
      <c r="AA34" s="956">
        <f>'41.'!BD65</f>
        <v>2736.8329582615861</v>
      </c>
      <c r="AB34" s="956">
        <f>'41.'!BE65</f>
        <v>214888.92075955818</v>
      </c>
      <c r="AC34" s="956">
        <f>'41.'!BF65</f>
        <v>59479.67873326534</v>
      </c>
      <c r="AD34" s="956">
        <v>0</v>
      </c>
      <c r="AF34" s="365"/>
      <c r="AG34" s="365"/>
    </row>
    <row r="35" spans="1:33" ht="14.45" customHeight="1">
      <c r="A35" s="1137"/>
      <c r="B35" s="813" t="s">
        <v>1027</v>
      </c>
      <c r="C35" s="1137"/>
      <c r="D35" s="1019"/>
      <c r="E35" s="866">
        <f>'41.'!AL66</f>
        <v>16439649.398935249</v>
      </c>
      <c r="F35" s="956">
        <f>'41.'!AM66</f>
        <v>15333933.48275126</v>
      </c>
      <c r="G35" s="956">
        <f>'41.'!AN66</f>
        <v>12757165.705240706</v>
      </c>
      <c r="H35" s="956">
        <f>'41.'!AO66</f>
        <v>1355697.1461435976</v>
      </c>
      <c r="I35" s="956">
        <f>'41.'!AP66</f>
        <v>408906.8501210775</v>
      </c>
      <c r="J35" s="956">
        <f>'41.'!AQ66</f>
        <v>4913784.866364128</v>
      </c>
      <c r="K35" s="956">
        <f>'41.'!AR66</f>
        <v>6078776.8426118996</v>
      </c>
      <c r="L35" s="963">
        <f>'41.'!AS66</f>
        <v>2576767.7775105559</v>
      </c>
      <c r="M35" s="956">
        <f>'41.'!AT66</f>
        <v>944299.65387222974</v>
      </c>
      <c r="N35" s="963">
        <f>'41.'!AU66</f>
        <v>519833.07978021429</v>
      </c>
      <c r="O35" s="1137"/>
      <c r="P35" s="813" t="s">
        <v>1027</v>
      </c>
      <c r="Q35" s="1137"/>
      <c r="R35" s="843"/>
      <c r="S35" s="956">
        <f>'41.'!AV66</f>
        <v>92792.512949005162</v>
      </c>
      <c r="T35" s="956">
        <f>'41.'!AW66</f>
        <v>71078.968711337162</v>
      </c>
      <c r="U35" s="956">
        <f>'41.'!AX66</f>
        <v>164295.57512448682</v>
      </c>
      <c r="V35" s="956">
        <f>'41.'!AY66</f>
        <v>33359.838550639513</v>
      </c>
      <c r="W35" s="956">
        <f>'41.'!AZ66</f>
        <v>62939.678756546906</v>
      </c>
      <c r="X35" s="956">
        <f>'41.'!BA66</f>
        <v>865255.11455674388</v>
      </c>
      <c r="Y35" s="956">
        <f>'41.'!BB66</f>
        <v>88381.681554057286</v>
      </c>
      <c r="Z35" s="956">
        <f>'41.'!BC66</f>
        <v>163990.08976495898</v>
      </c>
      <c r="AA35" s="956">
        <f>'41.'!BD66</f>
        <v>4339.5926691221121</v>
      </c>
      <c r="AB35" s="956">
        <f>'41.'!BE66</f>
        <v>510501.64509344369</v>
      </c>
      <c r="AC35" s="956">
        <f>'41.'!BF66</f>
        <v>1269706.0059489496</v>
      </c>
      <c r="AD35" s="956">
        <v>0</v>
      </c>
      <c r="AF35" s="365"/>
      <c r="AG35" s="365"/>
    </row>
    <row r="36" spans="1:33" ht="14.45" customHeight="1">
      <c r="A36" s="2641" t="s">
        <v>397</v>
      </c>
      <c r="B36" s="2641"/>
      <c r="C36" s="2641"/>
      <c r="D36" s="363"/>
      <c r="E36" s="866"/>
      <c r="F36" s="956"/>
      <c r="G36" s="956"/>
      <c r="H36" s="956"/>
      <c r="I36" s="956"/>
      <c r="J36" s="956"/>
      <c r="K36" s="956"/>
      <c r="L36" s="956"/>
      <c r="M36" s="956"/>
      <c r="N36" s="963"/>
      <c r="O36" s="2641" t="s">
        <v>397</v>
      </c>
      <c r="P36" s="2641"/>
      <c r="Q36" s="2641"/>
      <c r="R36" s="2"/>
      <c r="S36" s="956"/>
      <c r="T36" s="956"/>
      <c r="U36" s="956"/>
      <c r="V36" s="807"/>
      <c r="W36" s="956"/>
      <c r="X36" s="956"/>
      <c r="Y36" s="956"/>
      <c r="Z36" s="956"/>
      <c r="AA36" s="956"/>
      <c r="AB36" s="956"/>
      <c r="AC36" s="956"/>
      <c r="AD36" s="956"/>
      <c r="AF36" s="365"/>
      <c r="AG36" s="365"/>
    </row>
    <row r="37" spans="1:33" ht="14.45" customHeight="1">
      <c r="A37" s="1137"/>
      <c r="B37" s="813" t="s">
        <v>1028</v>
      </c>
      <c r="C37" s="1137"/>
      <c r="D37" s="1019"/>
      <c r="E37" s="866">
        <f>'41.'!AL67</f>
        <v>15278.532802437483</v>
      </c>
      <c r="F37" s="956">
        <f>'41.'!AM67</f>
        <v>12607.810967855516</v>
      </c>
      <c r="G37" s="956">
        <f>'41.'!AN67</f>
        <v>10013.817013592785</v>
      </c>
      <c r="H37" s="956">
        <f>'41.'!AO67</f>
        <v>537.60637711281345</v>
      </c>
      <c r="I37" s="956">
        <f>'41.'!AP67</f>
        <v>922.20210598731921</v>
      </c>
      <c r="J37" s="956">
        <f>'41.'!AQ67</f>
        <v>2154.527073125174</v>
      </c>
      <c r="K37" s="956">
        <f>'41.'!AR67</f>
        <v>6399.4814573674785</v>
      </c>
      <c r="L37" s="963">
        <f>'41.'!AS67</f>
        <v>2593.9939542627308</v>
      </c>
      <c r="M37" s="956">
        <f>'41.'!AT67</f>
        <v>1121.1732052513955</v>
      </c>
      <c r="N37" s="963">
        <f>'41.'!AU67</f>
        <v>513.28193891701096</v>
      </c>
      <c r="O37" s="1137"/>
      <c r="P37" s="813" t="s">
        <v>1028</v>
      </c>
      <c r="Q37" s="1137"/>
      <c r="R37" s="843"/>
      <c r="S37" s="956">
        <f>'41.'!AV67</f>
        <v>151.50975037469254</v>
      </c>
      <c r="T37" s="956">
        <f>'41.'!AW67</f>
        <v>236.01410614159286</v>
      </c>
      <c r="U37" s="956">
        <f>'41.'!AX67</f>
        <v>123.28206536595138</v>
      </c>
      <c r="V37" s="956">
        <f>'41.'!AY67</f>
        <v>40.055188337596874</v>
      </c>
      <c r="W37" s="956">
        <f>'41.'!AZ67</f>
        <v>57.030156114550252</v>
      </c>
      <c r="X37" s="956">
        <f>'41.'!BA67</f>
        <v>344.06237768225975</v>
      </c>
      <c r="Y37" s="956">
        <f>'41.'!BB67</f>
        <v>18.397494127154673</v>
      </c>
      <c r="Z37" s="956">
        <f>'41.'!BC67</f>
        <v>101.71642459419927</v>
      </c>
      <c r="AA37" s="956">
        <f>'41.'!BD67</f>
        <v>3.4974895843754963</v>
      </c>
      <c r="AB37" s="956">
        <f>'41.'!BE67</f>
        <v>1005.1469630233449</v>
      </c>
      <c r="AC37" s="956">
        <f>'41.'!BF67</f>
        <v>2772.4382591761796</v>
      </c>
      <c r="AD37" s="956">
        <v>0</v>
      </c>
      <c r="AF37" s="365"/>
      <c r="AG37" s="365"/>
    </row>
    <row r="38" spans="1:33" ht="14.45" customHeight="1">
      <c r="A38" s="1137"/>
      <c r="B38" s="813" t="s">
        <v>1038</v>
      </c>
      <c r="C38" s="1137"/>
      <c r="D38" s="1019"/>
      <c r="E38" s="866">
        <f>'41.'!AL68</f>
        <v>19275.502602709272</v>
      </c>
      <c r="F38" s="956">
        <f>'41.'!AM68</f>
        <v>16129.097510184662</v>
      </c>
      <c r="G38" s="956">
        <f>'41.'!AN68</f>
        <v>11383.200156750916</v>
      </c>
      <c r="H38" s="956">
        <f>'41.'!AO68</f>
        <v>543.13170634373614</v>
      </c>
      <c r="I38" s="956">
        <f>'41.'!AP68</f>
        <v>849.78545822806325</v>
      </c>
      <c r="J38" s="956">
        <f>'41.'!AQ68</f>
        <v>3693.1936560714685</v>
      </c>
      <c r="K38" s="956">
        <f>'41.'!AR68</f>
        <v>6297.0893361076442</v>
      </c>
      <c r="L38" s="963">
        <f>'41.'!AS68</f>
        <v>4745.8973534337492</v>
      </c>
      <c r="M38" s="956">
        <f>'41.'!AT68</f>
        <v>3730.8106301577823</v>
      </c>
      <c r="N38" s="963">
        <f>'41.'!AU68</f>
        <v>2545.1305388169071</v>
      </c>
      <c r="O38" s="1137"/>
      <c r="P38" s="813" t="s">
        <v>1038</v>
      </c>
      <c r="Q38" s="1137"/>
      <c r="R38" s="843"/>
      <c r="S38" s="956">
        <f>'41.'!AV68</f>
        <v>323.17703119414438</v>
      </c>
      <c r="T38" s="956">
        <f>'41.'!AW68</f>
        <v>404.93863766101413</v>
      </c>
      <c r="U38" s="956">
        <f>'41.'!AX68</f>
        <v>347.82894161237857</v>
      </c>
      <c r="V38" s="956">
        <f>'41.'!AY68</f>
        <v>108.06004141614115</v>
      </c>
      <c r="W38" s="956">
        <f>'41.'!AZ68</f>
        <v>1.6754394571967317</v>
      </c>
      <c r="X38" s="956">
        <f>'41.'!BA68</f>
        <v>201.34011165456531</v>
      </c>
      <c r="Y38" s="956">
        <f>'41.'!BB68</f>
        <v>6.3114139290568056</v>
      </c>
      <c r="Z38" s="956">
        <f>'41.'!BC68</f>
        <v>116.84049568877531</v>
      </c>
      <c r="AA38" s="956">
        <f>'41.'!BD68</f>
        <v>7.7534464678205666</v>
      </c>
      <c r="AB38" s="956">
        <f>'41.'!BE68</f>
        <v>682.84125553574927</v>
      </c>
      <c r="AC38" s="956">
        <f>'41.'!BF68</f>
        <v>3263.2455882133995</v>
      </c>
      <c r="AD38" s="956">
        <v>0</v>
      </c>
      <c r="AF38" s="365"/>
      <c r="AG38" s="365"/>
    </row>
    <row r="39" spans="1:33" ht="14.45" customHeight="1">
      <c r="A39" s="813"/>
      <c r="B39" s="813" t="s">
        <v>1039</v>
      </c>
      <c r="C39" s="813"/>
      <c r="D39" s="1019"/>
      <c r="E39" s="866">
        <f>'41.'!AL69</f>
        <v>34543.57896123916</v>
      </c>
      <c r="F39" s="956">
        <f>'41.'!AM69</f>
        <v>28832.560440561439</v>
      </c>
      <c r="G39" s="956">
        <f>'41.'!AN69</f>
        <v>24164.861125548898</v>
      </c>
      <c r="H39" s="956">
        <f>'41.'!AO69</f>
        <v>1772.3798892780082</v>
      </c>
      <c r="I39" s="956">
        <f>'41.'!AP69</f>
        <v>912.62188804058007</v>
      </c>
      <c r="J39" s="956">
        <f>'41.'!AQ69</f>
        <v>9523.5230234938008</v>
      </c>
      <c r="K39" s="956">
        <f>'41.'!AR69</f>
        <v>11956.336324736509</v>
      </c>
      <c r="L39" s="963">
        <f>'41.'!AS69</f>
        <v>4667.6993150125418</v>
      </c>
      <c r="M39" s="956">
        <f>'41.'!AT69</f>
        <v>2332.5120825517051</v>
      </c>
      <c r="N39" s="963">
        <f>'41.'!AU69</f>
        <v>608.77032476303464</v>
      </c>
      <c r="O39" s="813"/>
      <c r="P39" s="813" t="s">
        <v>1039</v>
      </c>
      <c r="Q39" s="813"/>
      <c r="R39" s="843"/>
      <c r="S39" s="956">
        <f>'41.'!AV69</f>
        <v>231.49977510572518</v>
      </c>
      <c r="T39" s="956">
        <f>'41.'!AW69</f>
        <v>415.47788183020145</v>
      </c>
      <c r="U39" s="956">
        <f>'41.'!AX69</f>
        <v>981.01013318481989</v>
      </c>
      <c r="V39" s="956">
        <f>'41.'!AY69</f>
        <v>84.61743084182531</v>
      </c>
      <c r="W39" s="956">
        <f>'41.'!AZ69</f>
        <v>11.136536826099872</v>
      </c>
      <c r="X39" s="956">
        <f>'41.'!BA69</f>
        <v>557.92395718832393</v>
      </c>
      <c r="Y39" s="956">
        <f>'41.'!BB69</f>
        <v>5.5129446055444183E-2</v>
      </c>
      <c r="Z39" s="956">
        <f>'41.'!BC69</f>
        <v>11.063941694882697</v>
      </c>
      <c r="AA39" s="956">
        <f>'41.'!BD69</f>
        <v>4.1030510792127897E-2</v>
      </c>
      <c r="AB39" s="956">
        <f>'41.'!BE69</f>
        <v>1766.103173620779</v>
      </c>
      <c r="AC39" s="956">
        <f>'41.'!BF69</f>
        <v>5722.0824623726094</v>
      </c>
      <c r="AD39" s="956">
        <v>0</v>
      </c>
      <c r="AF39" s="365"/>
      <c r="AG39" s="365"/>
    </row>
    <row r="40" spans="1:33" ht="14.45" customHeight="1">
      <c r="A40" s="813"/>
      <c r="B40" s="813" t="s">
        <v>1040</v>
      </c>
      <c r="C40" s="813"/>
      <c r="D40" s="1019"/>
      <c r="E40" s="866">
        <f>'41.'!AL70</f>
        <v>83674.097609147691</v>
      </c>
      <c r="F40" s="956">
        <f>'41.'!AM70</f>
        <v>71593.426066580025</v>
      </c>
      <c r="G40" s="956">
        <f>'41.'!AN70</f>
        <v>56199.462970635024</v>
      </c>
      <c r="H40" s="956">
        <f>'41.'!AO70</f>
        <v>4314.2978580768568</v>
      </c>
      <c r="I40" s="956">
        <f>'41.'!AP70</f>
        <v>1065.8439490981361</v>
      </c>
      <c r="J40" s="956">
        <f>'41.'!AQ70</f>
        <v>25510.382593134073</v>
      </c>
      <c r="K40" s="956">
        <f>'41.'!AR70</f>
        <v>25308.938570326009</v>
      </c>
      <c r="L40" s="963">
        <f>'41.'!AS70</f>
        <v>15393.963095945024</v>
      </c>
      <c r="M40" s="956">
        <f>'41.'!AT70</f>
        <v>6261.212503682842</v>
      </c>
      <c r="N40" s="963">
        <f>'41.'!AU70</f>
        <v>3360.9035675168234</v>
      </c>
      <c r="O40" s="813"/>
      <c r="P40" s="813" t="s">
        <v>1040</v>
      </c>
      <c r="Q40" s="813"/>
      <c r="R40" s="843"/>
      <c r="S40" s="956">
        <f>'41.'!AV70</f>
        <v>543.84705206412616</v>
      </c>
      <c r="T40" s="956">
        <f>'41.'!AW70</f>
        <v>964.27586222140803</v>
      </c>
      <c r="U40" s="956">
        <f>'41.'!AX70</f>
        <v>1102.40272538826</v>
      </c>
      <c r="V40" s="956">
        <f>'41.'!AY70</f>
        <v>188.56865605274174</v>
      </c>
      <c r="W40" s="956">
        <f>'41.'!AZ70</f>
        <v>101.21464043948478</v>
      </c>
      <c r="X40" s="956">
        <f>'41.'!BA70</f>
        <v>3490.1251889009336</v>
      </c>
      <c r="Y40" s="956">
        <f>'41.'!BB70</f>
        <v>12.853923056030895</v>
      </c>
      <c r="Z40" s="956">
        <f>'41.'!BC70</f>
        <v>1022.0445824605433</v>
      </c>
      <c r="AA40" s="956">
        <f>'41.'!BD70</f>
        <v>37.812310231225112</v>
      </c>
      <c r="AB40" s="956">
        <f>'41.'!BE70</f>
        <v>4569.9145876134517</v>
      </c>
      <c r="AC40" s="956">
        <f>'41.'!BF70</f>
        <v>13102.716125028142</v>
      </c>
      <c r="AD40" s="956">
        <v>0</v>
      </c>
      <c r="AF40" s="365"/>
      <c r="AG40" s="365"/>
    </row>
    <row r="41" spans="1:33" ht="14.45" customHeight="1">
      <c r="A41" s="813"/>
      <c r="B41" s="813" t="s">
        <v>1041</v>
      </c>
      <c r="C41" s="813"/>
      <c r="D41" s="1019"/>
      <c r="E41" s="866">
        <f>'41.'!AL71</f>
        <v>178444.19260141579</v>
      </c>
      <c r="F41" s="956">
        <f>'41.'!AM71</f>
        <v>167270.40739149955</v>
      </c>
      <c r="G41" s="956">
        <f>'41.'!AN71</f>
        <v>140442.2033863313</v>
      </c>
      <c r="H41" s="956">
        <f>'41.'!AO71</f>
        <v>6917.8663826069978</v>
      </c>
      <c r="I41" s="956">
        <f>'41.'!AP71</f>
        <v>6975.2950710625291</v>
      </c>
      <c r="J41" s="956">
        <f>'41.'!AQ71</f>
        <v>71212.022511757823</v>
      </c>
      <c r="K41" s="956">
        <f>'41.'!AR71</f>
        <v>55337.019420903947</v>
      </c>
      <c r="L41" s="963">
        <f>'41.'!AS71</f>
        <v>26828.204005168296</v>
      </c>
      <c r="M41" s="956">
        <f>'41.'!AT71</f>
        <v>12294.752238768457</v>
      </c>
      <c r="N41" s="963">
        <f>'41.'!AU71</f>
        <v>4042.4603184601274</v>
      </c>
      <c r="O41" s="813"/>
      <c r="P41" s="813" t="s">
        <v>1041</v>
      </c>
      <c r="Q41" s="813"/>
      <c r="R41" s="843"/>
      <c r="S41" s="956">
        <f>'41.'!AV71</f>
        <v>1453.3806755121968</v>
      </c>
      <c r="T41" s="956">
        <f>'41.'!AW71</f>
        <v>1675.6833493214697</v>
      </c>
      <c r="U41" s="956">
        <f>'41.'!AX71</f>
        <v>2460.4223279306079</v>
      </c>
      <c r="V41" s="956">
        <f>'41.'!AY71</f>
        <v>1720.9333191489</v>
      </c>
      <c r="W41" s="956">
        <f>'41.'!AZ71</f>
        <v>941.8722483951567</v>
      </c>
      <c r="X41" s="956">
        <f>'41.'!BA71</f>
        <v>3398.5296222035345</v>
      </c>
      <c r="Y41" s="956">
        <f>'41.'!BB71</f>
        <v>73.26239337158772</v>
      </c>
      <c r="Z41" s="956">
        <f>'41.'!BC71</f>
        <v>1239.5887134749698</v>
      </c>
      <c r="AA41" s="956">
        <f>'41.'!BD71</f>
        <v>164.94031608534939</v>
      </c>
      <c r="AB41" s="956">
        <f>'41.'!BE71</f>
        <v>9657.1307212643951</v>
      </c>
      <c r="AC41" s="956">
        <f>'41.'!BF71</f>
        <v>12413.373923391075</v>
      </c>
      <c r="AD41" s="956">
        <v>0</v>
      </c>
      <c r="AF41" s="365"/>
      <c r="AG41" s="365"/>
    </row>
    <row r="42" spans="1:33" ht="14.45" customHeight="1">
      <c r="A42" s="813"/>
      <c r="B42" s="813" t="s">
        <v>1042</v>
      </c>
      <c r="C42" s="813"/>
      <c r="D42" s="1019"/>
      <c r="E42" s="866">
        <f>'41.'!AL72</f>
        <v>599165.7902717829</v>
      </c>
      <c r="F42" s="956">
        <f>'41.'!AM72</f>
        <v>577263.91283672373</v>
      </c>
      <c r="G42" s="956">
        <f>'41.'!AN72</f>
        <v>482685.21692486631</v>
      </c>
      <c r="H42" s="956">
        <f>'41.'!AO72</f>
        <v>30523.358332745756</v>
      </c>
      <c r="I42" s="956">
        <f>'41.'!AP72</f>
        <v>11105.215215485001</v>
      </c>
      <c r="J42" s="956">
        <f>'41.'!AQ72</f>
        <v>289908.96555478283</v>
      </c>
      <c r="K42" s="956">
        <f>'41.'!AR72</f>
        <v>151147.67782185285</v>
      </c>
      <c r="L42" s="963">
        <f>'41.'!AS72</f>
        <v>94578.695911857605</v>
      </c>
      <c r="M42" s="956">
        <f>'41.'!AT72</f>
        <v>27658.349129480684</v>
      </c>
      <c r="N42" s="963">
        <f>'41.'!AU72</f>
        <v>13863.545843285769</v>
      </c>
      <c r="O42" s="813"/>
      <c r="P42" s="813" t="s">
        <v>1042</v>
      </c>
      <c r="Q42" s="813"/>
      <c r="R42" s="843"/>
      <c r="S42" s="956">
        <f>'41.'!AV72</f>
        <v>4805.2351678159848</v>
      </c>
      <c r="T42" s="956">
        <f>'41.'!AW72</f>
        <v>2303.5486279871307</v>
      </c>
      <c r="U42" s="956">
        <f>'41.'!AX72</f>
        <v>4318.0652369679101</v>
      </c>
      <c r="V42" s="956">
        <f>'41.'!AY72</f>
        <v>1888.0566837653378</v>
      </c>
      <c r="W42" s="956">
        <f>'41.'!AZ72</f>
        <v>479.89756965856355</v>
      </c>
      <c r="X42" s="956">
        <f>'41.'!BA72</f>
        <v>38246.359356984824</v>
      </c>
      <c r="Y42" s="956">
        <f>'41.'!BB72</f>
        <v>409.2788382239774</v>
      </c>
      <c r="Z42" s="956">
        <f>'41.'!BC72</f>
        <v>5349.39975545983</v>
      </c>
      <c r="AA42" s="956">
        <f>'41.'!BD72</f>
        <v>173.29119652199807</v>
      </c>
      <c r="AB42" s="956">
        <f>'41.'!BE72</f>
        <v>22742.01763518629</v>
      </c>
      <c r="AC42" s="956">
        <f>'41.'!BF72</f>
        <v>27251.277190518937</v>
      </c>
      <c r="AD42" s="956">
        <v>0</v>
      </c>
      <c r="AF42" s="365"/>
      <c r="AG42" s="365"/>
    </row>
    <row r="43" spans="1:33" ht="14.45" customHeight="1">
      <c r="A43" s="813"/>
      <c r="B43" s="813" t="s">
        <v>1043</v>
      </c>
      <c r="C43" s="813"/>
      <c r="D43" s="1019"/>
      <c r="E43" s="866">
        <f>'41.'!AL73</f>
        <v>1140002.1365857837</v>
      </c>
      <c r="F43" s="956">
        <f>'41.'!AM73</f>
        <v>1106643.9064095428</v>
      </c>
      <c r="G43" s="956">
        <f>'41.'!AN73</f>
        <v>912433.31245017273</v>
      </c>
      <c r="H43" s="956">
        <f>'41.'!AO73</f>
        <v>46467.514618275512</v>
      </c>
      <c r="I43" s="956">
        <f>'41.'!AP73</f>
        <v>35614.509180904992</v>
      </c>
      <c r="J43" s="956">
        <f>'41.'!AQ73</f>
        <v>500221.01456100988</v>
      </c>
      <c r="K43" s="956">
        <f>'41.'!AR73</f>
        <v>330130.27408998203</v>
      </c>
      <c r="L43" s="963">
        <f>'41.'!AS73</f>
        <v>194210.59395937002</v>
      </c>
      <c r="M43" s="956">
        <f>'41.'!AT73</f>
        <v>111905.87515217905</v>
      </c>
      <c r="N43" s="963">
        <f>'41.'!AU73</f>
        <v>18922.19803755574</v>
      </c>
      <c r="O43" s="813"/>
      <c r="P43" s="813" t="s">
        <v>1043</v>
      </c>
      <c r="Q43" s="813"/>
      <c r="R43" s="843"/>
      <c r="S43" s="956">
        <f>'41.'!AV73</f>
        <v>5921.7034650474152</v>
      </c>
      <c r="T43" s="956">
        <f>'41.'!AW73</f>
        <v>3593.3308415569054</v>
      </c>
      <c r="U43" s="956">
        <f>'41.'!AX73</f>
        <v>24118.638614399701</v>
      </c>
      <c r="V43" s="956">
        <f>'41.'!AY73</f>
        <v>58659.136388239815</v>
      </c>
      <c r="W43" s="956">
        <f>'41.'!AZ73</f>
        <v>690.86780537945947</v>
      </c>
      <c r="X43" s="956">
        <f>'41.'!BA73</f>
        <v>50034.63307248857</v>
      </c>
      <c r="Y43" s="956">
        <f>'41.'!BB73</f>
        <v>632.24541088157616</v>
      </c>
      <c r="Z43" s="956">
        <f>'41.'!BC73</f>
        <v>4961.5843310750397</v>
      </c>
      <c r="AA43" s="956">
        <f>'41.'!BD73</f>
        <v>99.529003396889465</v>
      </c>
      <c r="AB43" s="956">
        <f>'41.'!BE73</f>
        <v>26576.726989348852</v>
      </c>
      <c r="AC43" s="956">
        <f>'41.'!BF73</f>
        <v>38319.814507316602</v>
      </c>
      <c r="AD43" s="956">
        <v>0</v>
      </c>
      <c r="AF43" s="365"/>
      <c r="AG43" s="365"/>
    </row>
    <row r="44" spans="1:33" ht="14.45" customHeight="1">
      <c r="A44" s="813"/>
      <c r="B44" s="813" t="s">
        <v>1044</v>
      </c>
      <c r="C44" s="813"/>
      <c r="D44" s="1019"/>
      <c r="E44" s="866">
        <f>'41.'!AL74</f>
        <v>2083783.6393178413</v>
      </c>
      <c r="F44" s="956">
        <f>'41.'!AM74</f>
        <v>2032844.9968796498</v>
      </c>
      <c r="G44" s="956">
        <f>'41.'!AN74</f>
        <v>1655279.9920868501</v>
      </c>
      <c r="H44" s="956">
        <f>'41.'!AO74</f>
        <v>81935.51515944807</v>
      </c>
      <c r="I44" s="956">
        <f>'41.'!AP74</f>
        <v>12063.969832021403</v>
      </c>
      <c r="J44" s="956">
        <f>'41.'!AQ74</f>
        <v>815987.95219348487</v>
      </c>
      <c r="K44" s="956">
        <f>'41.'!AR74</f>
        <v>745292.55490189581</v>
      </c>
      <c r="L44" s="963">
        <f>'41.'!AS74</f>
        <v>377565.00479279982</v>
      </c>
      <c r="M44" s="956">
        <f>'41.'!AT74</f>
        <v>118320.34606843282</v>
      </c>
      <c r="N44" s="963">
        <f>'41.'!AU74</f>
        <v>75166.077264906853</v>
      </c>
      <c r="O44" s="813"/>
      <c r="P44" s="813" t="s">
        <v>1044</v>
      </c>
      <c r="Q44" s="813"/>
      <c r="R44" s="843"/>
      <c r="S44" s="956">
        <f>'41.'!AV74</f>
        <v>9354.8417835284545</v>
      </c>
      <c r="T44" s="956">
        <f>'41.'!AW74</f>
        <v>5434.8155171901353</v>
      </c>
      <c r="U44" s="956">
        <f>'41.'!AX74</f>
        <v>14367.624004032632</v>
      </c>
      <c r="V44" s="956">
        <f>'41.'!AY74</f>
        <v>10352.476263024064</v>
      </c>
      <c r="W44" s="956">
        <f>'41.'!AZ74</f>
        <v>3644.5112357506873</v>
      </c>
      <c r="X44" s="956">
        <f>'41.'!BA74</f>
        <v>81477.094946355137</v>
      </c>
      <c r="Y44" s="956">
        <f>'41.'!BB74</f>
        <v>7037.3121257427247</v>
      </c>
      <c r="Z44" s="956">
        <f>'41.'!BC74</f>
        <v>10866.284099222057</v>
      </c>
      <c r="AA44" s="956">
        <f>'41.'!BD74</f>
        <v>317.89097540151363</v>
      </c>
      <c r="AB44" s="956">
        <f>'41.'!BE74</f>
        <v>159546.07657764561</v>
      </c>
      <c r="AC44" s="956">
        <f>'41.'!BF74</f>
        <v>61804.926537413041</v>
      </c>
      <c r="AD44" s="956">
        <v>0</v>
      </c>
      <c r="AF44" s="365"/>
      <c r="AG44" s="365"/>
    </row>
    <row r="45" spans="1:33" ht="14.45" customHeight="1">
      <c r="A45" s="813"/>
      <c r="B45" s="813" t="s">
        <v>1045</v>
      </c>
      <c r="C45" s="813"/>
      <c r="D45" s="1019"/>
      <c r="E45" s="866">
        <f>'41.'!AL75</f>
        <v>6810541.8353465414</v>
      </c>
      <c r="F45" s="956">
        <f>'41.'!AM75</f>
        <v>6652695.6459193919</v>
      </c>
      <c r="G45" s="956">
        <f>'41.'!AN75</f>
        <v>5681785.4724876247</v>
      </c>
      <c r="H45" s="956">
        <f>'41.'!AO75</f>
        <v>576874.42355531</v>
      </c>
      <c r="I45" s="956">
        <f>'41.'!AP75</f>
        <v>204738.73365725492</v>
      </c>
      <c r="J45" s="956">
        <f>'41.'!AQ75</f>
        <v>3101462.1177593013</v>
      </c>
      <c r="K45" s="956">
        <f>'41.'!AR75</f>
        <v>1798710.197515761</v>
      </c>
      <c r="L45" s="963">
        <f>'41.'!AS75</f>
        <v>970910.17343176762</v>
      </c>
      <c r="M45" s="956">
        <f>'41.'!AT75</f>
        <v>211319.16890602958</v>
      </c>
      <c r="N45" s="963">
        <f>'41.'!AU75</f>
        <v>108252.09444420262</v>
      </c>
      <c r="O45" s="813"/>
      <c r="P45" s="813" t="s">
        <v>1045</v>
      </c>
      <c r="Q45" s="813"/>
      <c r="R45" s="843"/>
      <c r="S45" s="956">
        <f>'41.'!AV75</f>
        <v>35730.960379062424</v>
      </c>
      <c r="T45" s="956">
        <f>'41.'!AW75</f>
        <v>7924.5978498433578</v>
      </c>
      <c r="U45" s="956">
        <f>'41.'!AX75</f>
        <v>41742.841909735427</v>
      </c>
      <c r="V45" s="956">
        <f>'41.'!AY75</f>
        <v>8046.0076121914844</v>
      </c>
      <c r="W45" s="956">
        <f>'41.'!AZ75</f>
        <v>9622.6667109943101</v>
      </c>
      <c r="X45" s="956">
        <f>'41.'!BA75</f>
        <v>428421.51274131669</v>
      </c>
      <c r="Y45" s="956">
        <f>'41.'!BB75</f>
        <v>9808.4625196902816</v>
      </c>
      <c r="Z45" s="956">
        <f>'41.'!BC75</f>
        <v>47272.916500820298</v>
      </c>
      <c r="AA45" s="956">
        <f>'41.'!BD75</f>
        <v>2246.0999985938947</v>
      </c>
      <c r="AB45" s="956">
        <f>'41.'!BE75</f>
        <v>271842.01276531687</v>
      </c>
      <c r="AC45" s="956">
        <f>'41.'!BF75</f>
        <v>205119.10592796744</v>
      </c>
      <c r="AD45" s="956">
        <v>0</v>
      </c>
      <c r="AF45" s="365"/>
      <c r="AG45" s="365"/>
    </row>
    <row r="46" spans="1:33" ht="14.45" customHeight="1">
      <c r="A46" s="813"/>
      <c r="B46" s="813" t="s">
        <v>1046</v>
      </c>
      <c r="C46" s="813"/>
      <c r="D46" s="1019"/>
      <c r="E46" s="866">
        <f>'41.'!AL76</f>
        <v>18449625.524216335</v>
      </c>
      <c r="F46" s="956">
        <f>'41.'!AM76</f>
        <v>17485209.96433467</v>
      </c>
      <c r="G46" s="956">
        <f>'41.'!AN76</f>
        <v>14685830.729270078</v>
      </c>
      <c r="H46" s="956">
        <f>'41.'!AO76</f>
        <v>127971.34541867694</v>
      </c>
      <c r="I46" s="956">
        <f>'41.'!AP76</f>
        <v>523812.48318416264</v>
      </c>
      <c r="J46" s="956">
        <f>'41.'!AQ76</f>
        <v>6639281.4108330403</v>
      </c>
      <c r="K46" s="956">
        <f>'41.'!AR76</f>
        <v>7394765.4898341978</v>
      </c>
      <c r="L46" s="963">
        <f>'41.'!AS76</f>
        <v>2799379.2350645964</v>
      </c>
      <c r="M46" s="956">
        <f>'41.'!AT76</f>
        <v>1141430.0454005459</v>
      </c>
      <c r="N46" s="963">
        <f>'41.'!AU76</f>
        <v>611899.85137924319</v>
      </c>
      <c r="O46" s="813"/>
      <c r="P46" s="813" t="s">
        <v>1046</v>
      </c>
      <c r="Q46" s="813"/>
      <c r="R46" s="843"/>
      <c r="S46" s="956">
        <f>'41.'!AV76</f>
        <v>98060.770637791604</v>
      </c>
      <c r="T46" s="956">
        <f>'41.'!AW76</f>
        <v>100942.80340765175</v>
      </c>
      <c r="U46" s="956">
        <f>'41.'!AX76</f>
        <v>208356.57966129816</v>
      </c>
      <c r="V46" s="956">
        <f>'41.'!AY76</f>
        <v>38149.091061748863</v>
      </c>
      <c r="W46" s="956">
        <f>'41.'!AZ76</f>
        <v>84020.949252812396</v>
      </c>
      <c r="X46" s="956">
        <f>'41.'!BA76</f>
        <v>937339.71992548706</v>
      </c>
      <c r="Y46" s="956">
        <f>'41.'!BB76</f>
        <v>109868.01595254174</v>
      </c>
      <c r="Z46" s="956">
        <f>'41.'!BC76</f>
        <v>206504.59746212</v>
      </c>
      <c r="AA46" s="956">
        <f>'41.'!BD76</f>
        <v>4151.3746208948151</v>
      </c>
      <c r="AB46" s="956">
        <f>'41.'!BE76</f>
        <v>400085.48170300649</v>
      </c>
      <c r="AC46" s="956">
        <f>'41.'!BF76</f>
        <v>1170920.1573437834</v>
      </c>
      <c r="AD46" s="956">
        <v>0</v>
      </c>
      <c r="AF46" s="365"/>
      <c r="AG46" s="365"/>
    </row>
    <row r="47" spans="1:33" ht="14.45" customHeight="1">
      <c r="A47" s="2641" t="s">
        <v>372</v>
      </c>
      <c r="B47" s="2641"/>
      <c r="C47" s="2641"/>
      <c r="D47" s="1019"/>
      <c r="E47" s="866"/>
      <c r="F47" s="956"/>
      <c r="G47" s="956"/>
      <c r="H47" s="956"/>
      <c r="I47" s="956"/>
      <c r="J47" s="956"/>
      <c r="K47" s="956"/>
      <c r="L47" s="956"/>
      <c r="M47" s="956"/>
      <c r="N47" s="963"/>
      <c r="O47" s="2641" t="s">
        <v>372</v>
      </c>
      <c r="P47" s="2641"/>
      <c r="Q47" s="2641"/>
      <c r="R47" s="843"/>
      <c r="S47" s="956"/>
      <c r="T47" s="956"/>
      <c r="U47" s="956"/>
      <c r="V47" s="956"/>
      <c r="W47" s="956"/>
      <c r="X47" s="956"/>
      <c r="Y47" s="956"/>
      <c r="Z47" s="956"/>
      <c r="AA47" s="956"/>
      <c r="AB47" s="956"/>
      <c r="AC47" s="956"/>
      <c r="AD47" s="956"/>
      <c r="AF47" s="365"/>
      <c r="AG47" s="365"/>
    </row>
    <row r="48" spans="1:33" ht="14.45" customHeight="1">
      <c r="A48" s="813"/>
      <c r="B48" s="813" t="s">
        <v>1028</v>
      </c>
      <c r="C48" s="813"/>
      <c r="D48" s="1019"/>
      <c r="E48" s="866">
        <f>'41.'!AL77</f>
        <v>22528.893602970107</v>
      </c>
      <c r="F48" s="956">
        <f>'41.'!AM77</f>
        <v>18641.998414130972</v>
      </c>
      <c r="G48" s="956">
        <f>'41.'!AN77</f>
        <v>13466.536390433728</v>
      </c>
      <c r="H48" s="956">
        <f>'41.'!AO77</f>
        <v>657.83409986023446</v>
      </c>
      <c r="I48" s="956">
        <f>'41.'!AP77</f>
        <v>935.36222738970901</v>
      </c>
      <c r="J48" s="956">
        <f>'41.'!AQ77</f>
        <v>3419.5495386461334</v>
      </c>
      <c r="K48" s="956">
        <f>'41.'!AR77</f>
        <v>8453.7905245376387</v>
      </c>
      <c r="L48" s="963">
        <f>'41.'!AS77</f>
        <v>5175.4620236972496</v>
      </c>
      <c r="M48" s="956">
        <f>'41.'!AT77</f>
        <v>1416.4081924188395</v>
      </c>
      <c r="N48" s="963">
        <f>'41.'!AU77</f>
        <v>677.62709096775075</v>
      </c>
      <c r="O48" s="813"/>
      <c r="P48" s="813" t="s">
        <v>1028</v>
      </c>
      <c r="Q48" s="813"/>
      <c r="R48" s="843"/>
      <c r="S48" s="956">
        <f>'41.'!AV77</f>
        <v>243.30034427491273</v>
      </c>
      <c r="T48" s="956">
        <f>'41.'!AW77</f>
        <v>235.99435196040716</v>
      </c>
      <c r="U48" s="956">
        <f>'41.'!AX77</f>
        <v>141.26759953935871</v>
      </c>
      <c r="V48" s="956">
        <f>'41.'!AY77</f>
        <v>61.629112443117194</v>
      </c>
      <c r="W48" s="956">
        <f>'41.'!AZ77</f>
        <v>56.589693233291364</v>
      </c>
      <c r="X48" s="956">
        <f>'41.'!BA77</f>
        <v>1848.6170067455687</v>
      </c>
      <c r="Y48" s="956">
        <f>'41.'!BB77</f>
        <v>35.193147090844121</v>
      </c>
      <c r="Z48" s="956">
        <f>'41.'!BC77</f>
        <v>571.3182121277772</v>
      </c>
      <c r="AA48" s="956">
        <f>'41.'!BD77</f>
        <v>13.08879422363399</v>
      </c>
      <c r="AB48" s="956">
        <f>'41.'!BE77</f>
        <v>1290.8366710905932</v>
      </c>
      <c r="AC48" s="956">
        <f>'41.'!BF77</f>
        <v>4458.2134009669098</v>
      </c>
      <c r="AD48" s="956">
        <v>0</v>
      </c>
      <c r="AF48" s="365"/>
      <c r="AG48" s="365"/>
    </row>
    <row r="49" spans="1:42" ht="14.45" customHeight="1">
      <c r="A49" s="813"/>
      <c r="B49" s="813" t="s">
        <v>1038</v>
      </c>
      <c r="C49" s="813"/>
      <c r="D49" s="1019"/>
      <c r="E49" s="866">
        <f>'41.'!AL78</f>
        <v>19313.652820994212</v>
      </c>
      <c r="F49" s="956">
        <f>'41.'!AM78</f>
        <v>16101.91481438542</v>
      </c>
      <c r="G49" s="956">
        <f>'41.'!AN78</f>
        <v>11076.339820391859</v>
      </c>
      <c r="H49" s="956">
        <f>'41.'!AO78</f>
        <v>658.29502636651955</v>
      </c>
      <c r="I49" s="957">
        <f>'41.'!AP78</f>
        <v>672.41224701047724</v>
      </c>
      <c r="J49" s="956">
        <f>'41.'!AQ78</f>
        <v>3364.1443758978658</v>
      </c>
      <c r="K49" s="956">
        <f>'41.'!AR78</f>
        <v>6381.4881711169901</v>
      </c>
      <c r="L49" s="963">
        <f>'41.'!AS78</f>
        <v>5025.5749939935649</v>
      </c>
      <c r="M49" s="956">
        <f>'41.'!AT78</f>
        <v>3955.8188475001302</v>
      </c>
      <c r="N49" s="963">
        <f>'41.'!AU78</f>
        <v>2700.7755256193714</v>
      </c>
      <c r="O49" s="813"/>
      <c r="P49" s="813" t="s">
        <v>1038</v>
      </c>
      <c r="Q49" s="813"/>
      <c r="R49" s="843"/>
      <c r="S49" s="956">
        <f>'41.'!AV78</f>
        <v>350.45321339166316</v>
      </c>
      <c r="T49" s="956">
        <f>'41.'!AW78</f>
        <v>379.5822554500005</v>
      </c>
      <c r="U49" s="956">
        <f>'41.'!AX78</f>
        <v>392.89336715610864</v>
      </c>
      <c r="V49" s="956">
        <f>'41.'!AY78</f>
        <v>109.55194711343661</v>
      </c>
      <c r="W49" s="956">
        <f>'41.'!AZ78</f>
        <v>22.562538769548649</v>
      </c>
      <c r="X49" s="956">
        <f>'41.'!BA78</f>
        <v>393.0333654752298</v>
      </c>
      <c r="Y49" s="956">
        <f>'41.'!BB78</f>
        <v>36.72559825737661</v>
      </c>
      <c r="Z49" s="956">
        <f>'41.'!BC78</f>
        <v>0</v>
      </c>
      <c r="AA49" s="956">
        <f>'41.'!BD78</f>
        <v>8.2345078441093236</v>
      </c>
      <c r="AB49" s="956">
        <f>'41.'!BE78</f>
        <v>631.76267491671888</v>
      </c>
      <c r="AC49" s="956">
        <f>'41.'!BF78</f>
        <v>3211.7380066088058</v>
      </c>
      <c r="AD49" s="956">
        <v>0</v>
      </c>
      <c r="AF49" s="365"/>
      <c r="AG49" s="365"/>
    </row>
    <row r="50" spans="1:42" ht="14.45" customHeight="1">
      <c r="A50" s="813"/>
      <c r="B50" s="813" t="s">
        <v>1039</v>
      </c>
      <c r="C50" s="813"/>
      <c r="D50" s="1019"/>
      <c r="E50" s="866">
        <f>'41.'!AL79</f>
        <v>30735.543165999348</v>
      </c>
      <c r="F50" s="956">
        <f>'41.'!AM79</f>
        <v>24988.307693347277</v>
      </c>
      <c r="G50" s="956">
        <f>'41.'!AN79</f>
        <v>21173.786678761302</v>
      </c>
      <c r="H50" s="956">
        <f>'41.'!AO79</f>
        <v>1417.0541299263018</v>
      </c>
      <c r="I50" s="956">
        <f>'41.'!AP79</f>
        <v>863.93836903568001</v>
      </c>
      <c r="J50" s="956">
        <f>'41.'!AQ79</f>
        <v>8428.9186210767184</v>
      </c>
      <c r="K50" s="956">
        <f>'41.'!AR79</f>
        <v>10463.875558722606</v>
      </c>
      <c r="L50" s="963">
        <f>'41.'!AS79</f>
        <v>3814.5210145859505</v>
      </c>
      <c r="M50" s="956">
        <f>'41.'!AT79</f>
        <v>2173.9040871535572</v>
      </c>
      <c r="N50" s="963">
        <f>'41.'!AU79</f>
        <v>628.86227182004279</v>
      </c>
      <c r="O50" s="813"/>
      <c r="P50" s="813" t="s">
        <v>1039</v>
      </c>
      <c r="Q50" s="813"/>
      <c r="R50" s="843"/>
      <c r="S50" s="956">
        <f>'41.'!AV79</f>
        <v>218.47874203157343</v>
      </c>
      <c r="T50" s="956">
        <f>'41.'!AW79</f>
        <v>386.81677226145496</v>
      </c>
      <c r="U50" s="956">
        <f>'41.'!AX79</f>
        <v>846.22663632737977</v>
      </c>
      <c r="V50" s="956">
        <f>'41.'!AY79</f>
        <v>81.063368705603693</v>
      </c>
      <c r="W50" s="956">
        <f>'41.'!AZ79</f>
        <v>12.456296007504045</v>
      </c>
      <c r="X50" s="956">
        <f>'41.'!BA79</f>
        <v>87.776098430743048</v>
      </c>
      <c r="Y50" s="956">
        <f>'41.'!BB79</f>
        <v>5.4701545886229767E-2</v>
      </c>
      <c r="Z50" s="956">
        <f>'41.'!BC79</f>
        <v>10.978066307731925</v>
      </c>
      <c r="AA50" s="956">
        <f>'41.'!BD79</f>
        <v>4.0712042826873025E-2</v>
      </c>
      <c r="AB50" s="956">
        <f>'41.'!BE79</f>
        <v>1541.7673491052026</v>
      </c>
      <c r="AC50" s="956">
        <f>'41.'!BF79</f>
        <v>5758.2135389598425</v>
      </c>
      <c r="AD50" s="956">
        <v>0</v>
      </c>
      <c r="AF50" s="365"/>
      <c r="AG50" s="365"/>
    </row>
    <row r="51" spans="1:42" ht="14.45" customHeight="1">
      <c r="A51" s="1137"/>
      <c r="B51" s="813" t="s">
        <v>1040</v>
      </c>
      <c r="C51" s="1137"/>
      <c r="D51" s="1019"/>
      <c r="E51" s="866">
        <f>'41.'!AL80</f>
        <v>71180.183922543438</v>
      </c>
      <c r="F51" s="956">
        <f>'41.'!AM80</f>
        <v>63487.769445315425</v>
      </c>
      <c r="G51" s="956">
        <f>'41.'!AN80</f>
        <v>50711.719316731163</v>
      </c>
      <c r="H51" s="956">
        <f>'41.'!AO80</f>
        <v>4327.481751525047</v>
      </c>
      <c r="I51" s="956">
        <f>'41.'!AP80</f>
        <v>2396.0372245105641</v>
      </c>
      <c r="J51" s="956">
        <f>'41.'!AQ80</f>
        <v>21817.907280533</v>
      </c>
      <c r="K51" s="956">
        <f>'41.'!AR80</f>
        <v>22170.293060162589</v>
      </c>
      <c r="L51" s="963">
        <f>'41.'!AS80</f>
        <v>12776.05012858424</v>
      </c>
      <c r="M51" s="956">
        <f>'41.'!AT80</f>
        <v>7091.2085285454941</v>
      </c>
      <c r="N51" s="963">
        <f>'41.'!AU80</f>
        <v>4173.6329121686185</v>
      </c>
      <c r="O51" s="1137"/>
      <c r="P51" s="813" t="s">
        <v>1040</v>
      </c>
      <c r="Q51" s="1137"/>
      <c r="R51" s="843"/>
      <c r="S51" s="956">
        <f>'41.'!AV80</f>
        <v>534.92658249068404</v>
      </c>
      <c r="T51" s="956">
        <f>'41.'!AW80</f>
        <v>913.22948747261933</v>
      </c>
      <c r="U51" s="956">
        <f>'41.'!AX80</f>
        <v>1169.2755525080127</v>
      </c>
      <c r="V51" s="956">
        <f>'41.'!AY80</f>
        <v>200.76290024686966</v>
      </c>
      <c r="W51" s="956">
        <f>'41.'!AZ80</f>
        <v>99.381093658693118</v>
      </c>
      <c r="X51" s="956">
        <f>'41.'!BA80</f>
        <v>1458.6408951294745</v>
      </c>
      <c r="Y51" s="956">
        <f>'41.'!BB80</f>
        <v>13.010761894248496</v>
      </c>
      <c r="Z51" s="956">
        <f>'41.'!BC80</f>
        <v>1249.1771331773214</v>
      </c>
      <c r="AA51" s="956">
        <f>'41.'!BD80</f>
        <v>17.312299447703698</v>
      </c>
      <c r="AB51" s="956">
        <f>'41.'!BE80</f>
        <v>2946.7005103899996</v>
      </c>
      <c r="AC51" s="956">
        <f>'41.'!BF80</f>
        <v>8941.5916104052758</v>
      </c>
      <c r="AD51" s="956">
        <v>0</v>
      </c>
      <c r="AF51" s="365"/>
      <c r="AG51" s="365"/>
    </row>
    <row r="52" spans="1:42" ht="14.45" customHeight="1">
      <c r="A52" s="1137"/>
      <c r="B52" s="813" t="s">
        <v>1041</v>
      </c>
      <c r="C52" s="1137"/>
      <c r="D52" s="1019"/>
      <c r="E52" s="866">
        <f>'41.'!AL81</f>
        <v>194246.86358566428</v>
      </c>
      <c r="F52" s="956">
        <f>'41.'!AM81</f>
        <v>183339.83181950796</v>
      </c>
      <c r="G52" s="956">
        <f>'41.'!AN81</f>
        <v>128571.26137362825</v>
      </c>
      <c r="H52" s="956">
        <f>'41.'!AO81</f>
        <v>4924.7945683497474</v>
      </c>
      <c r="I52" s="956">
        <f>'41.'!AP81</f>
        <v>6984.7061048538562</v>
      </c>
      <c r="J52" s="956">
        <f>'41.'!AQ81</f>
        <v>62612.612017421379</v>
      </c>
      <c r="K52" s="956">
        <f>'41.'!AR81</f>
        <v>54049.148683003274</v>
      </c>
      <c r="L52" s="963">
        <f>'41.'!AS81</f>
        <v>54768.570445879755</v>
      </c>
      <c r="M52" s="956">
        <f>'41.'!AT81</f>
        <v>11822.961335561838</v>
      </c>
      <c r="N52" s="963">
        <f>'41.'!AU81</f>
        <v>3893.1101434535512</v>
      </c>
      <c r="O52" s="1137"/>
      <c r="P52" s="813" t="s">
        <v>1041</v>
      </c>
      <c r="Q52" s="1137"/>
      <c r="R52" s="843"/>
      <c r="S52" s="956">
        <f>'41.'!AV81</f>
        <v>1442.4245739915532</v>
      </c>
      <c r="T52" s="956">
        <f>'41.'!AW81</f>
        <v>1669.1952796368412</v>
      </c>
      <c r="U52" s="956">
        <f>'41.'!AX81</f>
        <v>2264.927632296869</v>
      </c>
      <c r="V52" s="956">
        <f>'41.'!AY81</f>
        <v>1645.1099563476419</v>
      </c>
      <c r="W52" s="956">
        <f>'41.'!AZ81</f>
        <v>908.19374983538478</v>
      </c>
      <c r="X52" s="956">
        <f>'41.'!BA81</f>
        <v>26351.290501921983</v>
      </c>
      <c r="Y52" s="956">
        <f>'41.'!BB81</f>
        <v>6.4694401526823713</v>
      </c>
      <c r="Z52" s="956">
        <f>'41.'!BC81</f>
        <v>1425.3983041785352</v>
      </c>
      <c r="AA52" s="956">
        <f>'41.'!BD81</f>
        <v>159.61865311807836</v>
      </c>
      <c r="AB52" s="956">
        <f>'41.'!BE81</f>
        <v>15002.832210946615</v>
      </c>
      <c r="AC52" s="956">
        <f>'41.'!BF81</f>
        <v>12332.430070334925</v>
      </c>
      <c r="AD52" s="956">
        <v>0</v>
      </c>
      <c r="AF52" s="365"/>
      <c r="AG52" s="365"/>
    </row>
    <row r="53" spans="1:42" ht="14.45" customHeight="1">
      <c r="A53" s="1137"/>
      <c r="B53" s="813" t="s">
        <v>1042</v>
      </c>
      <c r="C53" s="1137"/>
      <c r="D53" s="1019"/>
      <c r="E53" s="866">
        <f>'41.'!AL82</f>
        <v>506245.82214637735</v>
      </c>
      <c r="F53" s="956">
        <f>'41.'!AM82</f>
        <v>486031.67704670888</v>
      </c>
      <c r="G53" s="956">
        <f>'41.'!AN82</f>
        <v>440517.02507553756</v>
      </c>
      <c r="H53" s="956">
        <f>'41.'!AO82</f>
        <v>27522.767537315307</v>
      </c>
      <c r="I53" s="956">
        <f>'41.'!AP82</f>
        <v>10507.858384447058</v>
      </c>
      <c r="J53" s="956">
        <f>'41.'!AQ82</f>
        <v>267917.1377207269</v>
      </c>
      <c r="K53" s="956">
        <f>'41.'!AR82</f>
        <v>134569.26143304829</v>
      </c>
      <c r="L53" s="963">
        <f>'41.'!AS82</f>
        <v>45514.651971171719</v>
      </c>
      <c r="M53" s="956">
        <f>'41.'!AT82</f>
        <v>22226.148291551082</v>
      </c>
      <c r="N53" s="963">
        <f>'41.'!AU82</f>
        <v>9570.3841231003917</v>
      </c>
      <c r="O53" s="1137"/>
      <c r="P53" s="813" t="s">
        <v>1042</v>
      </c>
      <c r="Q53" s="1137"/>
      <c r="R53" s="843"/>
      <c r="S53" s="956">
        <f>'41.'!AV82</f>
        <v>3476.8244497744422</v>
      </c>
      <c r="T53" s="956">
        <f>'41.'!AW82</f>
        <v>2381.970043160049</v>
      </c>
      <c r="U53" s="956">
        <f>'41.'!AX82</f>
        <v>4566.8838905453513</v>
      </c>
      <c r="V53" s="956">
        <f>'41.'!AY82</f>
        <v>1783.166787728491</v>
      </c>
      <c r="W53" s="956">
        <f>'41.'!AZ82</f>
        <v>446.91899724235384</v>
      </c>
      <c r="X53" s="956">
        <f>'41.'!BA82</f>
        <v>4926.1616417398045</v>
      </c>
      <c r="Y53" s="956">
        <f>'41.'!BB82</f>
        <v>398.62009898957177</v>
      </c>
      <c r="Z53" s="956">
        <f>'41.'!BC82</f>
        <v>2380.3675425114006</v>
      </c>
      <c r="AA53" s="956">
        <f>'41.'!BD82</f>
        <v>170.06751470943007</v>
      </c>
      <c r="AB53" s="956">
        <f>'41.'!BE82</f>
        <v>15413.286881670474</v>
      </c>
      <c r="AC53" s="956">
        <f>'41.'!BF82</f>
        <v>22594.512642179612</v>
      </c>
      <c r="AD53" s="956">
        <v>0</v>
      </c>
      <c r="AF53" s="365"/>
      <c r="AG53" s="365"/>
    </row>
    <row r="54" spans="1:42" ht="14.45" customHeight="1">
      <c r="A54" s="1137"/>
      <c r="B54" s="813" t="s">
        <v>1043</v>
      </c>
      <c r="C54" s="1137"/>
      <c r="D54" s="1019"/>
      <c r="E54" s="866">
        <f>'41.'!AL83</f>
        <v>1157411.0074293162</v>
      </c>
      <c r="F54" s="956">
        <f>'41.'!AM83</f>
        <v>1119631.8935018175</v>
      </c>
      <c r="G54" s="956">
        <f>'41.'!AN83</f>
        <v>934731.77737996657</v>
      </c>
      <c r="H54" s="956">
        <f>'41.'!AO83</f>
        <v>56573.509332818081</v>
      </c>
      <c r="I54" s="956">
        <f>'41.'!AP83</f>
        <v>32336.249743335349</v>
      </c>
      <c r="J54" s="956">
        <f>'41.'!AQ83</f>
        <v>537554.76135873061</v>
      </c>
      <c r="K54" s="956">
        <f>'41.'!AR83</f>
        <v>308267.25694508251</v>
      </c>
      <c r="L54" s="963">
        <f>'41.'!AS83</f>
        <v>184900.11612185102</v>
      </c>
      <c r="M54" s="956">
        <f>'41.'!AT83</f>
        <v>94640.27454457659</v>
      </c>
      <c r="N54" s="963">
        <f>'41.'!AU83</f>
        <v>18572.036413954273</v>
      </c>
      <c r="O54" s="1137"/>
      <c r="P54" s="813" t="s">
        <v>1043</v>
      </c>
      <c r="Q54" s="1137"/>
      <c r="R54" s="843"/>
      <c r="S54" s="956">
        <f>'41.'!AV83</f>
        <v>8476.1353948302458</v>
      </c>
      <c r="T54" s="956">
        <f>'41.'!AW83</f>
        <v>2936.8761262887629</v>
      </c>
      <c r="U54" s="956">
        <f>'41.'!AX83</f>
        <v>19070.795065942661</v>
      </c>
      <c r="V54" s="956">
        <f>'41.'!AY83</f>
        <v>45017.46220496318</v>
      </c>
      <c r="W54" s="956">
        <f>'41.'!AZ83</f>
        <v>566.96933859739499</v>
      </c>
      <c r="X54" s="956">
        <f>'41.'!BA83</f>
        <v>46485.66929075167</v>
      </c>
      <c r="Y54" s="956">
        <f>'41.'!BB83</f>
        <v>15.822571352566754</v>
      </c>
      <c r="Z54" s="956">
        <f>'41.'!BC83</f>
        <v>7853.0302717985478</v>
      </c>
      <c r="AA54" s="956">
        <f>'41.'!BD83</f>
        <v>59.957584334571173</v>
      </c>
      <c r="AB54" s="956">
        <f>'41.'!BE83</f>
        <v>35845.361859037112</v>
      </c>
      <c r="AC54" s="956">
        <f>'41.'!BF83</f>
        <v>45632.144199297465</v>
      </c>
      <c r="AD54" s="956">
        <v>0</v>
      </c>
      <c r="AE54" s="844"/>
      <c r="AF54" s="365"/>
      <c r="AG54" s="365"/>
      <c r="AH54" s="844"/>
      <c r="AI54" s="844"/>
      <c r="AJ54" s="844"/>
      <c r="AK54" s="844"/>
      <c r="AL54" s="844"/>
      <c r="AM54" s="844"/>
      <c r="AN54" s="844"/>
      <c r="AO54" s="844"/>
      <c r="AP54" s="844"/>
    </row>
    <row r="55" spans="1:42" ht="14.45" customHeight="1">
      <c r="A55" s="1137"/>
      <c r="B55" s="813" t="s">
        <v>1044</v>
      </c>
      <c r="C55" s="1137"/>
      <c r="D55" s="1019"/>
      <c r="E55" s="866">
        <f>'41.'!AL84</f>
        <v>2099011.5322724744</v>
      </c>
      <c r="F55" s="956">
        <f>'41.'!AM84</f>
        <v>2049881.0798103192</v>
      </c>
      <c r="G55" s="956">
        <f>'41.'!AN84</f>
        <v>1696000.5770713624</v>
      </c>
      <c r="H55" s="956">
        <f>'41.'!AO84</f>
        <v>86513.132871837428</v>
      </c>
      <c r="I55" s="956">
        <f>'41.'!AP84</f>
        <v>12175.768917543319</v>
      </c>
      <c r="J55" s="956">
        <f>'41.'!AQ84</f>
        <v>830631.97439145227</v>
      </c>
      <c r="K55" s="956">
        <f>'41.'!AR84</f>
        <v>766679.70089052955</v>
      </c>
      <c r="L55" s="963">
        <f>'41.'!AS84</f>
        <v>353880.5027389563</v>
      </c>
      <c r="M55" s="956">
        <f>'41.'!AT84</f>
        <v>114392.12206289136</v>
      </c>
      <c r="N55" s="963">
        <f>'41.'!AU84</f>
        <v>73846.638872016236</v>
      </c>
      <c r="O55" s="1137"/>
      <c r="P55" s="813" t="s">
        <v>1044</v>
      </c>
      <c r="Q55" s="1137"/>
      <c r="R55" s="843"/>
      <c r="S55" s="956">
        <f>'41.'!AV84</f>
        <v>8731.6424974474339</v>
      </c>
      <c r="T55" s="956">
        <f>'41.'!AW84</f>
        <v>5602.8866838750246</v>
      </c>
      <c r="U55" s="956">
        <f>'41.'!AX84</f>
        <v>11862.731114776323</v>
      </c>
      <c r="V55" s="956">
        <f>'41.'!AY84</f>
        <v>10636.504171718308</v>
      </c>
      <c r="W55" s="956">
        <f>'41.'!AZ84</f>
        <v>3711.7187230580412</v>
      </c>
      <c r="X55" s="956">
        <f>'41.'!BA84</f>
        <v>73993.49354427481</v>
      </c>
      <c r="Y55" s="956">
        <f>'41.'!BB84</f>
        <v>7851.5931168492516</v>
      </c>
      <c r="Z55" s="956">
        <f>'41.'!BC84</f>
        <v>13267.325958034775</v>
      </c>
      <c r="AA55" s="956">
        <f>'41.'!BD84</f>
        <v>270.57826425476378</v>
      </c>
      <c r="AB55" s="956">
        <f>'41.'!BE84</f>
        <v>144105.38979265135</v>
      </c>
      <c r="AC55" s="956">
        <f>'41.'!BF84</f>
        <v>62397.778420189912</v>
      </c>
      <c r="AD55" s="956">
        <v>0</v>
      </c>
      <c r="AE55" s="844"/>
      <c r="AF55" s="365"/>
      <c r="AG55" s="365"/>
      <c r="AH55" s="844"/>
      <c r="AI55" s="844"/>
      <c r="AJ55" s="844"/>
      <c r="AK55" s="844"/>
      <c r="AL55" s="844"/>
      <c r="AM55" s="844"/>
      <c r="AN55" s="844"/>
      <c r="AO55" s="844"/>
      <c r="AP55" s="844"/>
    </row>
    <row r="56" spans="1:42" ht="14.45" customHeight="1">
      <c r="A56" s="1137"/>
      <c r="B56" s="813" t="s">
        <v>1045</v>
      </c>
      <c r="C56" s="1137"/>
      <c r="D56" s="1019"/>
      <c r="E56" s="866">
        <f>'41.'!AL85</f>
        <v>6774604.2242884478</v>
      </c>
      <c r="F56" s="956">
        <f>'41.'!AM85</f>
        <v>6592525.6496528042</v>
      </c>
      <c r="G56" s="956">
        <f>'41.'!AN85</f>
        <v>5665327.245339673</v>
      </c>
      <c r="H56" s="956">
        <f>'41.'!AO85</f>
        <v>601038.07263538404</v>
      </c>
      <c r="I56" s="956">
        <f>'41.'!AP85</f>
        <v>102633.87819087449</v>
      </c>
      <c r="J56" s="956">
        <f>'41.'!AQ85</f>
        <v>3191363.4344613561</v>
      </c>
      <c r="K56" s="956">
        <f>'41.'!AR85</f>
        <v>1770291.8600520589</v>
      </c>
      <c r="L56" s="963">
        <f>'41.'!AS85</f>
        <v>927198.40431313158</v>
      </c>
      <c r="M56" s="956">
        <f>'41.'!AT85</f>
        <v>222821.1035583177</v>
      </c>
      <c r="N56" s="963">
        <f>'41.'!AU85</f>
        <v>116218.98613498446</v>
      </c>
      <c r="O56" s="1137"/>
      <c r="P56" s="813" t="s">
        <v>1045</v>
      </c>
      <c r="Q56" s="1137"/>
      <c r="R56" s="843"/>
      <c r="S56" s="956">
        <f>'41.'!AV85</f>
        <v>36980.792587353404</v>
      </c>
      <c r="T56" s="956">
        <f>'41.'!AW85</f>
        <v>8317.2096170978202</v>
      </c>
      <c r="U56" s="956">
        <f>'41.'!AX85</f>
        <v>43381.251790440314</v>
      </c>
      <c r="V56" s="956">
        <f>'41.'!AY85</f>
        <v>7968.0308105934091</v>
      </c>
      <c r="W56" s="956">
        <f>'41.'!AZ85</f>
        <v>9954.832617848353</v>
      </c>
      <c r="X56" s="956">
        <f>'41.'!BA85</f>
        <v>369666.28778431087</v>
      </c>
      <c r="Y56" s="956">
        <f>'41.'!BB85</f>
        <v>9265.651642524841</v>
      </c>
      <c r="Z56" s="956">
        <f>'41.'!BC85</f>
        <v>27821.534034849956</v>
      </c>
      <c r="AA56" s="956">
        <f>'41.'!BD85</f>
        <v>2329.2358879414933</v>
      </c>
      <c r="AB56" s="956">
        <f>'41.'!BE85</f>
        <v>295294.59140518674</v>
      </c>
      <c r="AC56" s="956">
        <f>'41.'!BF85</f>
        <v>209900.10867049231</v>
      </c>
      <c r="AD56" s="956">
        <v>0</v>
      </c>
      <c r="AF56" s="365"/>
      <c r="AG56" s="365"/>
    </row>
    <row r="57" spans="1:42" ht="14.45" customHeight="1">
      <c r="A57" s="1137"/>
      <c r="B57" s="813" t="s">
        <v>1046</v>
      </c>
      <c r="C57" s="1137"/>
      <c r="D57" s="1019"/>
      <c r="E57" s="866">
        <f>'41.'!AL86</f>
        <v>13850154.372810723</v>
      </c>
      <c r="F57" s="956">
        <f>'41.'!AM86</f>
        <v>13159758.630938236</v>
      </c>
      <c r="G57" s="956">
        <f>'41.'!AN86</f>
        <v>10982400.129949404</v>
      </c>
      <c r="H57" s="956">
        <f>'41.'!AO86</f>
        <v>91425.703682446212</v>
      </c>
      <c r="I57" s="956">
        <f>'41.'!AP86</f>
        <v>569294.16016462422</v>
      </c>
      <c r="J57" s="956">
        <f>'41.'!AQ86</f>
        <v>4788776.5018188562</v>
      </c>
      <c r="K57" s="956">
        <f>'41.'!AR86</f>
        <v>5532903.7642834764</v>
      </c>
      <c r="L57" s="963">
        <f>'41.'!AS86</f>
        <v>2177358.5009888308</v>
      </c>
      <c r="M57" s="956">
        <f>'41.'!AT86</f>
        <v>816932.16770788468</v>
      </c>
      <c r="N57" s="963">
        <f>'41.'!AU86</f>
        <v>437807.39208830282</v>
      </c>
      <c r="O57" s="1137"/>
      <c r="P57" s="813" t="s">
        <v>1046</v>
      </c>
      <c r="Q57" s="1137"/>
      <c r="R57" s="843"/>
      <c r="S57" s="956">
        <f>'41.'!AV86</f>
        <v>70521.47308945893</v>
      </c>
      <c r="T57" s="956">
        <f>'41.'!AW86</f>
        <v>72336.831830742318</v>
      </c>
      <c r="U57" s="956">
        <f>'41.'!AX86</f>
        <v>148878.89642461954</v>
      </c>
      <c r="V57" s="956">
        <f>'41.'!AY86</f>
        <v>27361.055178835661</v>
      </c>
      <c r="W57" s="956">
        <f>'41.'!AZ86</f>
        <v>60026.519095925389</v>
      </c>
      <c r="X57" s="956">
        <f>'41.'!BA86</f>
        <v>830502.61012480245</v>
      </c>
      <c r="Y57" s="956">
        <f>'41.'!BB86</f>
        <v>79011.82772954744</v>
      </c>
      <c r="Z57" s="956">
        <f>'41.'!BC86</f>
        <v>156974.08415820057</v>
      </c>
      <c r="AA57" s="956">
        <f>'41.'!BD86</f>
        <v>2965.8385220771775</v>
      </c>
      <c r="AB57" s="956">
        <f>'41.'!BE86</f>
        <v>290971.97274631844</v>
      </c>
      <c r="AC57" s="956">
        <f>'41.'!BF86</f>
        <v>847369.82603068918</v>
      </c>
      <c r="AD57" s="956">
        <v>0</v>
      </c>
      <c r="AF57" s="365"/>
      <c r="AG57" s="365"/>
    </row>
    <row r="58" spans="1:42" ht="14.45" customHeight="1">
      <c r="A58" s="2641" t="s">
        <v>373</v>
      </c>
      <c r="B58" s="2641"/>
      <c r="C58" s="2641"/>
      <c r="D58" s="363"/>
      <c r="E58" s="866"/>
      <c r="F58" s="956"/>
      <c r="G58" s="956"/>
      <c r="H58" s="956"/>
      <c r="I58" s="956"/>
      <c r="J58" s="956"/>
      <c r="K58" s="956"/>
      <c r="L58" s="956"/>
      <c r="M58" s="956"/>
      <c r="N58" s="963"/>
      <c r="O58" s="2641" t="s">
        <v>373</v>
      </c>
      <c r="P58" s="2641"/>
      <c r="Q58" s="2641"/>
      <c r="R58" s="2"/>
      <c r="S58" s="956"/>
      <c r="T58" s="956"/>
      <c r="U58" s="956"/>
      <c r="V58" s="956"/>
      <c r="W58" s="956"/>
      <c r="X58" s="956"/>
      <c r="Y58" s="956"/>
      <c r="Z58" s="956"/>
      <c r="AA58" s="956"/>
      <c r="AB58" s="956"/>
      <c r="AC58" s="956"/>
      <c r="AD58" s="956"/>
      <c r="AF58" s="365"/>
      <c r="AG58" s="365"/>
    </row>
    <row r="59" spans="1:42" ht="14.45" customHeight="1">
      <c r="A59" s="6"/>
      <c r="B59" s="813" t="s">
        <v>1028</v>
      </c>
      <c r="C59" s="6"/>
      <c r="D59" s="363"/>
      <c r="E59" s="866">
        <f>'41.'!AL87</f>
        <v>3241.7555557952082</v>
      </c>
      <c r="F59" s="956">
        <f>'41.'!AM87</f>
        <v>2557.6397934875367</v>
      </c>
      <c r="G59" s="956">
        <f>'41.'!AN87</f>
        <v>2017.0036684094039</v>
      </c>
      <c r="H59" s="956">
        <f>'41.'!AO87</f>
        <v>169.20539896168111</v>
      </c>
      <c r="I59" s="956">
        <f>'41.'!AP87</f>
        <v>0</v>
      </c>
      <c r="J59" s="956">
        <f>'41.'!AQ87</f>
        <v>110.93976200140627</v>
      </c>
      <c r="K59" s="956">
        <f>'41.'!AR87</f>
        <v>1736.8585074463174</v>
      </c>
      <c r="L59" s="963">
        <f>'41.'!AS87</f>
        <v>540.63612507813161</v>
      </c>
      <c r="M59" s="956">
        <f>'41.'!AT87</f>
        <v>403.04335885927765</v>
      </c>
      <c r="N59" s="963">
        <f>'41.'!AU87</f>
        <v>8.1507427667186789</v>
      </c>
      <c r="O59" s="6"/>
      <c r="P59" s="813" t="s">
        <v>1028</v>
      </c>
      <c r="Q59" s="6"/>
      <c r="R59" s="2"/>
      <c r="S59" s="956">
        <f>'41.'!AV87</f>
        <v>4.5884142986268062</v>
      </c>
      <c r="T59" s="956">
        <f>'41.'!AW87</f>
        <v>210.96941764215569</v>
      </c>
      <c r="U59" s="956">
        <f>'41.'!AX87</f>
        <v>144.25989779252077</v>
      </c>
      <c r="V59" s="956">
        <f>'41.'!AY87</f>
        <v>20.758187366953159</v>
      </c>
      <c r="W59" s="956">
        <f>'41.'!AZ87</f>
        <v>14.316698992302557</v>
      </c>
      <c r="X59" s="956">
        <f>'41.'!BA87</f>
        <v>6.3272136167776489</v>
      </c>
      <c r="Y59" s="956">
        <f>'41.'!BB87</f>
        <v>0</v>
      </c>
      <c r="Z59" s="957">
        <f>'41.'!BC87</f>
        <v>0</v>
      </c>
      <c r="AA59" s="956">
        <f>'41.'!BD87</f>
        <v>0</v>
      </c>
      <c r="AB59" s="956">
        <f>'41.'!BE87</f>
        <v>131.26555260207658</v>
      </c>
      <c r="AC59" s="956">
        <f>'41.'!BF87</f>
        <v>684.11576230767218</v>
      </c>
      <c r="AD59" s="963">
        <v>0</v>
      </c>
      <c r="AF59" s="365"/>
      <c r="AG59" s="365"/>
    </row>
    <row r="60" spans="1:42" ht="14.45" customHeight="1">
      <c r="A60" s="6"/>
      <c r="B60" s="813" t="s">
        <v>1038</v>
      </c>
      <c r="C60" s="6"/>
      <c r="D60" s="363"/>
      <c r="E60" s="866">
        <f>'41.'!AL88</f>
        <v>8052.566823528221</v>
      </c>
      <c r="F60" s="956">
        <f>'41.'!AM88</f>
        <v>6087.421683041066</v>
      </c>
      <c r="G60" s="956">
        <f>'41.'!AN88</f>
        <v>5003.4801699736754</v>
      </c>
      <c r="H60" s="956">
        <f>'41.'!AO88</f>
        <v>448.25520438053996</v>
      </c>
      <c r="I60" s="957">
        <f>'41.'!AP88</f>
        <v>7.7849960649434946</v>
      </c>
      <c r="J60" s="956">
        <f>'41.'!AQ88</f>
        <v>456.13688084780517</v>
      </c>
      <c r="K60" s="956">
        <f>'41.'!AR88</f>
        <v>4091.303088680389</v>
      </c>
      <c r="L60" s="963">
        <f>'41.'!AS88</f>
        <v>1083.9415130673899</v>
      </c>
      <c r="M60" s="956">
        <f>'41.'!AT88</f>
        <v>656.61658045926401</v>
      </c>
      <c r="N60" s="963">
        <f>'41.'!AU88</f>
        <v>15.462667945586556</v>
      </c>
      <c r="O60" s="6"/>
      <c r="P60" s="813" t="s">
        <v>1038</v>
      </c>
      <c r="Q60" s="6"/>
      <c r="R60" s="2"/>
      <c r="S60" s="956">
        <f>'41.'!AV88</f>
        <v>6.6370670714619813</v>
      </c>
      <c r="T60" s="956">
        <f>'41.'!AW88</f>
        <v>274.78238482564814</v>
      </c>
      <c r="U60" s="956">
        <f>'41.'!AX88</f>
        <v>248.00963981759642</v>
      </c>
      <c r="V60" s="956">
        <f>'41.'!AY88</f>
        <v>111.72482079897122</v>
      </c>
      <c r="W60" s="956">
        <f>'41.'!AZ88</f>
        <v>0</v>
      </c>
      <c r="X60" s="956">
        <f>'41.'!BA88</f>
        <v>0</v>
      </c>
      <c r="Y60" s="956">
        <f>'41.'!BB88</f>
        <v>6.8643662686316578</v>
      </c>
      <c r="Z60" s="956">
        <f>'41.'!BC88</f>
        <v>0</v>
      </c>
      <c r="AA60" s="956">
        <f>'41.'!BD88</f>
        <v>4.8799666022467575E-2</v>
      </c>
      <c r="AB60" s="956">
        <f>'41.'!BE88</f>
        <v>420.41176667347145</v>
      </c>
      <c r="AC60" s="956">
        <f>'41.'!BF88</f>
        <v>1965.1451404871568</v>
      </c>
      <c r="AD60" s="963">
        <v>0</v>
      </c>
      <c r="AF60" s="365"/>
      <c r="AG60" s="365"/>
    </row>
    <row r="61" spans="1:42" ht="14.45" customHeight="1">
      <c r="A61" s="1137"/>
      <c r="B61" s="813" t="s">
        <v>1039</v>
      </c>
      <c r="C61" s="1137"/>
      <c r="D61" s="1019"/>
      <c r="E61" s="866">
        <f>'41.'!AL89</f>
        <v>14465.30549051156</v>
      </c>
      <c r="F61" s="956">
        <f>'41.'!AM89</f>
        <v>10759.007742556607</v>
      </c>
      <c r="G61" s="956">
        <f>'41.'!AN89</f>
        <v>9142.0282481502927</v>
      </c>
      <c r="H61" s="956">
        <f>'41.'!AO89</f>
        <v>977.03171139506185</v>
      </c>
      <c r="I61" s="956">
        <f>'41.'!AP89</f>
        <v>70.95389953648737</v>
      </c>
      <c r="J61" s="956">
        <f>'41.'!AQ89</f>
        <v>1400.8308439193031</v>
      </c>
      <c r="K61" s="956">
        <f>'41.'!AR89</f>
        <v>6693.2117932994397</v>
      </c>
      <c r="L61" s="963">
        <f>'41.'!AS89</f>
        <v>1616.9794944063101</v>
      </c>
      <c r="M61" s="956">
        <f>'41.'!AT89</f>
        <v>974.78903196325064</v>
      </c>
      <c r="N61" s="963">
        <f>'41.'!AU89</f>
        <v>169.0388900048614</v>
      </c>
      <c r="O61" s="1137"/>
      <c r="P61" s="813" t="s">
        <v>1039</v>
      </c>
      <c r="Q61" s="1137"/>
      <c r="R61" s="843"/>
      <c r="S61" s="956">
        <f>'41.'!AV89</f>
        <v>80.254961383562986</v>
      </c>
      <c r="T61" s="956">
        <f>'41.'!AW89</f>
        <v>341.79953410577713</v>
      </c>
      <c r="U61" s="956">
        <f>'41.'!AX89</f>
        <v>290.36665622962994</v>
      </c>
      <c r="V61" s="956">
        <f>'41.'!AY89</f>
        <v>55.050425745730216</v>
      </c>
      <c r="W61" s="956">
        <f>'41.'!AZ89</f>
        <v>38.278564493688727</v>
      </c>
      <c r="X61" s="956">
        <f>'41.'!BA89</f>
        <v>15.154501578209839</v>
      </c>
      <c r="Y61" s="956">
        <f>'41.'!BB89</f>
        <v>22.908348045871325</v>
      </c>
      <c r="Z61" s="956">
        <f>'41.'!BC89</f>
        <v>175.9192564702216</v>
      </c>
      <c r="AA61" s="956">
        <f>'41.'!BD89</f>
        <v>19.684096464016307</v>
      </c>
      <c r="AB61" s="956">
        <f>'41.'!BE89</f>
        <v>408.52425988474022</v>
      </c>
      <c r="AC61" s="956">
        <f>'41.'!BF89</f>
        <v>3882.217004425177</v>
      </c>
      <c r="AD61" s="963">
        <v>0</v>
      </c>
      <c r="AF61" s="365"/>
      <c r="AG61" s="365"/>
    </row>
    <row r="62" spans="1:42" ht="14.45" customHeight="1">
      <c r="A62" s="1137"/>
      <c r="B62" s="813" t="s">
        <v>1040</v>
      </c>
      <c r="C62" s="1137"/>
      <c r="D62" s="1019"/>
      <c r="E62" s="866">
        <f>'41.'!AL90</f>
        <v>33488.124226711705</v>
      </c>
      <c r="F62" s="956">
        <f>'41.'!AM90</f>
        <v>26381.033097194064</v>
      </c>
      <c r="G62" s="956">
        <f>'41.'!AN90</f>
        <v>21124.001987362062</v>
      </c>
      <c r="H62" s="956">
        <f>'41.'!AO90</f>
        <v>1501.1667519893747</v>
      </c>
      <c r="I62" s="956">
        <f>'41.'!AP90</f>
        <v>449.76215793750708</v>
      </c>
      <c r="J62" s="956">
        <f>'41.'!AQ90</f>
        <v>4534.8337109683807</v>
      </c>
      <c r="K62" s="956">
        <f>'41.'!AR90</f>
        <v>14638.239366466807</v>
      </c>
      <c r="L62" s="963">
        <f>'41.'!AS90</f>
        <v>5257.0311098319999</v>
      </c>
      <c r="M62" s="956">
        <f>'41.'!AT90</f>
        <v>2711.8304692228767</v>
      </c>
      <c r="N62" s="963">
        <f>'41.'!AU90</f>
        <v>557.13437742114172</v>
      </c>
      <c r="O62" s="1137"/>
      <c r="P62" s="813" t="s">
        <v>1040</v>
      </c>
      <c r="Q62" s="1137"/>
      <c r="R62" s="843"/>
      <c r="S62" s="956">
        <f>'41.'!AV90</f>
        <v>154.89829485529734</v>
      </c>
      <c r="T62" s="956">
        <f>'41.'!AW90</f>
        <v>771.02626027912709</v>
      </c>
      <c r="U62" s="956">
        <f>'41.'!AX90</f>
        <v>1101.3224995070591</v>
      </c>
      <c r="V62" s="956">
        <f>'41.'!AY90</f>
        <v>117.83932890459647</v>
      </c>
      <c r="W62" s="956">
        <f>'41.'!AZ90</f>
        <v>9.6097082556546649</v>
      </c>
      <c r="X62" s="956">
        <f>'41.'!BA90</f>
        <v>260.8434126052781</v>
      </c>
      <c r="Y62" s="956">
        <f>'41.'!BB90</f>
        <v>1.9104999002615615</v>
      </c>
      <c r="Z62" s="956">
        <f>'41.'!BC90</f>
        <v>33.312925704995678</v>
      </c>
      <c r="AA62" s="956">
        <f>'41.'!BD90</f>
        <v>7.1557264176017572</v>
      </c>
      <c r="AB62" s="956">
        <f>'41.'!BE90</f>
        <v>2241.9780759809823</v>
      </c>
      <c r="AC62" s="956">
        <f>'41.'!BF90</f>
        <v>7140.4040552226488</v>
      </c>
      <c r="AD62" s="963">
        <v>0</v>
      </c>
      <c r="AF62" s="365"/>
      <c r="AG62" s="365"/>
    </row>
    <row r="63" spans="1:42" ht="14.45" customHeight="1">
      <c r="A63" s="1137"/>
      <c r="B63" s="813" t="s">
        <v>1041</v>
      </c>
      <c r="C63" s="1137"/>
      <c r="D63" s="1019"/>
      <c r="E63" s="866">
        <f>'41.'!AL91</f>
        <v>72542.81860596723</v>
      </c>
      <c r="F63" s="956">
        <f>'41.'!AM91</f>
        <v>61035.687313596049</v>
      </c>
      <c r="G63" s="956">
        <f>'41.'!AN91</f>
        <v>50744.820360622049</v>
      </c>
      <c r="H63" s="956">
        <f>'41.'!AO91</f>
        <v>4256.2484057937781</v>
      </c>
      <c r="I63" s="956">
        <f>'41.'!AP91</f>
        <v>1627.7334876928746</v>
      </c>
      <c r="J63" s="956">
        <f>'41.'!AQ91</f>
        <v>15983.760851850189</v>
      </c>
      <c r="K63" s="956">
        <f>'41.'!AR91</f>
        <v>28877.07761528523</v>
      </c>
      <c r="L63" s="963">
        <f>'41.'!AS91</f>
        <v>10290.866952973991</v>
      </c>
      <c r="M63" s="956">
        <f>'41.'!AT91</f>
        <v>6098.3049007842856</v>
      </c>
      <c r="N63" s="963">
        <f>'41.'!AU91</f>
        <v>1486.0567388622846</v>
      </c>
      <c r="O63" s="1137"/>
      <c r="P63" s="813" t="s">
        <v>1041</v>
      </c>
      <c r="Q63" s="1137"/>
      <c r="R63" s="843"/>
      <c r="S63" s="956">
        <f>'41.'!AV91</f>
        <v>480.80140099651732</v>
      </c>
      <c r="T63" s="956">
        <f>'41.'!AW91</f>
        <v>1171.4713705026384</v>
      </c>
      <c r="U63" s="956">
        <f>'41.'!AX91</f>
        <v>2116.8207838841499</v>
      </c>
      <c r="V63" s="956">
        <f>'41.'!AY91</f>
        <v>214.64686174787832</v>
      </c>
      <c r="W63" s="956">
        <f>'41.'!AZ91</f>
        <v>628.50774479081792</v>
      </c>
      <c r="X63" s="956">
        <f>'41.'!BA91</f>
        <v>444.0134312190026</v>
      </c>
      <c r="Y63" s="956">
        <f>'41.'!BB91</f>
        <v>1.0978324061488633</v>
      </c>
      <c r="Z63" s="956">
        <f>'41.'!BC91</f>
        <v>537.78919222193372</v>
      </c>
      <c r="AA63" s="956">
        <f>'41.'!BD91</f>
        <v>65.483018755852981</v>
      </c>
      <c r="AB63" s="956">
        <f>'41.'!BE91</f>
        <v>3144.1785775867611</v>
      </c>
      <c r="AC63" s="956">
        <f>'41.'!BF91</f>
        <v>12044.920484593142</v>
      </c>
      <c r="AD63" s="963">
        <v>0</v>
      </c>
      <c r="AF63" s="365"/>
      <c r="AG63" s="365"/>
    </row>
    <row r="64" spans="1:42" ht="14.45" customHeight="1">
      <c r="A64" s="1137"/>
      <c r="B64" s="813" t="s">
        <v>1042</v>
      </c>
      <c r="C64" s="1137"/>
      <c r="D64" s="1019"/>
      <c r="E64" s="866">
        <f>'41.'!AL92</f>
        <v>174601.23527187319</v>
      </c>
      <c r="F64" s="956">
        <f>'41.'!AM92</f>
        <v>158284.07237454451</v>
      </c>
      <c r="G64" s="956">
        <f>'41.'!AN92</f>
        <v>133466.06293718546</v>
      </c>
      <c r="H64" s="956">
        <f>'41.'!AO92</f>
        <v>10267.334674647829</v>
      </c>
      <c r="I64" s="956">
        <f>'41.'!AP92</f>
        <v>5783.4937232481789</v>
      </c>
      <c r="J64" s="956">
        <f>'41.'!AQ92</f>
        <v>63424.197779377442</v>
      </c>
      <c r="K64" s="956">
        <f>'41.'!AR92</f>
        <v>53991.036759911949</v>
      </c>
      <c r="L64" s="963">
        <f>'41.'!AS92</f>
        <v>24818.009437359287</v>
      </c>
      <c r="M64" s="956">
        <f>'41.'!AT92</f>
        <v>12257.959657406751</v>
      </c>
      <c r="N64" s="963">
        <f>'41.'!AU92</f>
        <v>5558.3414370379314</v>
      </c>
      <c r="O64" s="1137"/>
      <c r="P64" s="813" t="s">
        <v>1042</v>
      </c>
      <c r="Q64" s="1137"/>
      <c r="R64" s="843"/>
      <c r="S64" s="956">
        <f>'41.'!AV92</f>
        <v>1795.6388845360075</v>
      </c>
      <c r="T64" s="956">
        <f>'41.'!AW92</f>
        <v>1764.7720172538473</v>
      </c>
      <c r="U64" s="956">
        <f>'41.'!AX92</f>
        <v>2276.9893108260903</v>
      </c>
      <c r="V64" s="956">
        <f>'41.'!AY92</f>
        <v>597.42913663391107</v>
      </c>
      <c r="W64" s="956">
        <f>'41.'!AZ92</f>
        <v>264.78887111895745</v>
      </c>
      <c r="X64" s="956">
        <f>'41.'!BA92</f>
        <v>1804.8898732885625</v>
      </c>
      <c r="Y64" s="956">
        <f>'41.'!BB92</f>
        <v>29.838152573852501</v>
      </c>
      <c r="Z64" s="956">
        <f>'41.'!BC92</f>
        <v>833.88973772515897</v>
      </c>
      <c r="AA64" s="956">
        <f>'41.'!BD92</f>
        <v>122.87327569692937</v>
      </c>
      <c r="AB64" s="956">
        <f>'41.'!BE92</f>
        <v>9768.5587406680152</v>
      </c>
      <c r="AC64" s="956">
        <f>'41.'!BF92</f>
        <v>17151.052635053773</v>
      </c>
      <c r="AD64" s="963">
        <v>0</v>
      </c>
      <c r="AF64" s="365"/>
      <c r="AG64" s="365"/>
    </row>
    <row r="65" spans="1:33" ht="14.45" customHeight="1">
      <c r="A65" s="1137"/>
      <c r="B65" s="813" t="s">
        <v>1043</v>
      </c>
      <c r="C65" s="1137"/>
      <c r="D65" s="1019"/>
      <c r="E65" s="866">
        <f>'41.'!AL93</f>
        <v>389926.87483867374</v>
      </c>
      <c r="F65" s="956">
        <f>'41.'!AM93</f>
        <v>366379.93248428602</v>
      </c>
      <c r="G65" s="956">
        <f>'41.'!AN93</f>
        <v>292891.94833436544</v>
      </c>
      <c r="H65" s="956">
        <f>'41.'!AO93</f>
        <v>24763.030600544917</v>
      </c>
      <c r="I65" s="956">
        <f>'41.'!AP93</f>
        <v>8315.5323960883015</v>
      </c>
      <c r="J65" s="956">
        <f>'41.'!AQ93</f>
        <v>140831.60675051779</v>
      </c>
      <c r="K65" s="956">
        <f>'41.'!AR93</f>
        <v>118981.77858721446</v>
      </c>
      <c r="L65" s="963">
        <f>'41.'!AS93</f>
        <v>73487.984149920798</v>
      </c>
      <c r="M65" s="956">
        <f>'41.'!AT93</f>
        <v>44263.683556015472</v>
      </c>
      <c r="N65" s="963">
        <f>'41.'!AU93</f>
        <v>30017.349932707184</v>
      </c>
      <c r="O65" s="1137"/>
      <c r="P65" s="813" t="s">
        <v>1043</v>
      </c>
      <c r="Q65" s="1137"/>
      <c r="R65" s="843"/>
      <c r="S65" s="956">
        <f>'41.'!AV93</f>
        <v>6030.9788428592155</v>
      </c>
      <c r="T65" s="956">
        <f>'41.'!AW93</f>
        <v>2121.4320016489091</v>
      </c>
      <c r="U65" s="956">
        <f>'41.'!AX93</f>
        <v>4190.1673271065501</v>
      </c>
      <c r="V65" s="956">
        <f>'41.'!AY93</f>
        <v>1656.626921307537</v>
      </c>
      <c r="W65" s="956">
        <f>'41.'!AZ93</f>
        <v>247.12853038607059</v>
      </c>
      <c r="X65" s="956">
        <f>'41.'!BA93</f>
        <v>7598.8101063990898</v>
      </c>
      <c r="Y65" s="956">
        <f>'41.'!BB93</f>
        <v>3.6251499679471162</v>
      </c>
      <c r="Z65" s="956">
        <f>'41.'!BC93</f>
        <v>6402.8409737551119</v>
      </c>
      <c r="AA65" s="956">
        <f>'41.'!BD93</f>
        <v>14.875329817246499</v>
      </c>
      <c r="AB65" s="956">
        <f>'41.'!BE93</f>
        <v>15204.149033965898</v>
      </c>
      <c r="AC65" s="956">
        <f>'41.'!BF93</f>
        <v>29949.783328142727</v>
      </c>
      <c r="AD65" s="963">
        <v>0</v>
      </c>
      <c r="AF65" s="365"/>
      <c r="AG65" s="365"/>
    </row>
    <row r="66" spans="1:33" ht="14.45" customHeight="1">
      <c r="A66" s="1137"/>
      <c r="B66" s="813" t="s">
        <v>1044</v>
      </c>
      <c r="C66" s="1137"/>
      <c r="D66" s="1019"/>
      <c r="E66" s="866">
        <f>'41.'!AL94</f>
        <v>699943.029121464</v>
      </c>
      <c r="F66" s="956">
        <f>'41.'!AM94</f>
        <v>680396.06247833022</v>
      </c>
      <c r="G66" s="956">
        <f>'41.'!AN94</f>
        <v>570012.23204234755</v>
      </c>
      <c r="H66" s="956">
        <f>'41.'!AO94</f>
        <v>27350.563334328992</v>
      </c>
      <c r="I66" s="956">
        <f>'41.'!AP94</f>
        <v>30040.01363003633</v>
      </c>
      <c r="J66" s="956">
        <f>'41.'!AQ94</f>
        <v>273553.21282513445</v>
      </c>
      <c r="K66" s="956">
        <f>'41.'!AR94</f>
        <v>239068.44225284783</v>
      </c>
      <c r="L66" s="963">
        <f>'41.'!AS94</f>
        <v>110383.83043598264</v>
      </c>
      <c r="M66" s="956">
        <f>'41.'!AT94</f>
        <v>62856.560640783377</v>
      </c>
      <c r="N66" s="963">
        <f>'41.'!AU94</f>
        <v>20993.972361657452</v>
      </c>
      <c r="O66" s="1137"/>
      <c r="P66" s="813" t="s">
        <v>1044</v>
      </c>
      <c r="Q66" s="1137"/>
      <c r="R66" s="843"/>
      <c r="S66" s="956">
        <f>'41.'!AV94</f>
        <v>4197.9835213601891</v>
      </c>
      <c r="T66" s="956">
        <f>'41.'!AW94</f>
        <v>2862.8428147495383</v>
      </c>
      <c r="U66" s="956">
        <f>'41.'!AX94</f>
        <v>10387.772768201847</v>
      </c>
      <c r="V66" s="956">
        <f>'41.'!AY94</f>
        <v>22633.059824995544</v>
      </c>
      <c r="W66" s="956">
        <f>'41.'!AZ94</f>
        <v>1780.9293498188008</v>
      </c>
      <c r="X66" s="956">
        <f>'41.'!BA94</f>
        <v>12581.850421021727</v>
      </c>
      <c r="Y66" s="956">
        <f>'41.'!BB94</f>
        <v>378.37221540056208</v>
      </c>
      <c r="Z66" s="956">
        <f>'41.'!BC94</f>
        <v>7430.08318025469</v>
      </c>
      <c r="AA66" s="956">
        <f>'41.'!BD94</f>
        <v>238.58705425996715</v>
      </c>
      <c r="AB66" s="956">
        <f>'41.'!BE94</f>
        <v>26898.376924262346</v>
      </c>
      <c r="AC66" s="956">
        <f>'41.'!BF94</f>
        <v>26977.049823388406</v>
      </c>
      <c r="AD66" s="963">
        <v>0</v>
      </c>
      <c r="AF66" s="365"/>
      <c r="AG66" s="365"/>
    </row>
    <row r="67" spans="1:33" ht="14.45" customHeight="1">
      <c r="A67" s="1137"/>
      <c r="B67" s="813" t="s">
        <v>1045</v>
      </c>
      <c r="C67" s="1137"/>
      <c r="D67" s="1019"/>
      <c r="E67" s="866">
        <f>'41.'!AL95</f>
        <v>1656352.4820165297</v>
      </c>
      <c r="F67" s="956">
        <f>'41.'!AM95</f>
        <v>1609431.9113139715</v>
      </c>
      <c r="G67" s="956">
        <f>'41.'!AN95</f>
        <v>1421185.3346432077</v>
      </c>
      <c r="H67" s="956">
        <f>'41.'!AO95</f>
        <v>51943.837234916144</v>
      </c>
      <c r="I67" s="956">
        <f>'41.'!AP95</f>
        <v>36633.186113978227</v>
      </c>
      <c r="J67" s="956">
        <f>'41.'!AQ95</f>
        <v>818584.89215052954</v>
      </c>
      <c r="K67" s="956">
        <f>'41.'!AR95</f>
        <v>514023.41914378386</v>
      </c>
      <c r="L67" s="963">
        <f>'41.'!AS95</f>
        <v>188246.57667076346</v>
      </c>
      <c r="M67" s="956">
        <f>'41.'!AT95</f>
        <v>70511.944974206563</v>
      </c>
      <c r="N67" s="963">
        <f>'41.'!AU95</f>
        <v>39197.388318470083</v>
      </c>
      <c r="O67" s="1137"/>
      <c r="P67" s="813" t="s">
        <v>1045</v>
      </c>
      <c r="Q67" s="1137"/>
      <c r="R67" s="843"/>
      <c r="S67" s="956">
        <f>'41.'!AV95</f>
        <v>10682.941899875541</v>
      </c>
      <c r="T67" s="956">
        <f>'41.'!AW95</f>
        <v>2787.5698508091473</v>
      </c>
      <c r="U67" s="956">
        <f>'41.'!AX95</f>
        <v>7891.0065907965909</v>
      </c>
      <c r="V67" s="956">
        <f>'41.'!AY95</f>
        <v>7765.5473514618116</v>
      </c>
      <c r="W67" s="956">
        <f>'41.'!AZ95</f>
        <v>2187.4909627933953</v>
      </c>
      <c r="X67" s="956">
        <f>'41.'!BA95</f>
        <v>60844.822095101787</v>
      </c>
      <c r="Y67" s="956">
        <f>'41.'!BB95</f>
        <v>4680.3634586970302</v>
      </c>
      <c r="Z67" s="956">
        <f>'41.'!BC95</f>
        <v>7632.6947477228268</v>
      </c>
      <c r="AA67" s="956">
        <f>'41.'!BD95</f>
        <v>787.40740668944613</v>
      </c>
      <c r="AB67" s="956">
        <f>'41.'!BE95</f>
        <v>43789.343988345841</v>
      </c>
      <c r="AC67" s="956">
        <f>'41.'!BF95</f>
        <v>54553.265450280647</v>
      </c>
      <c r="AD67" s="963">
        <v>0</v>
      </c>
      <c r="AF67" s="365"/>
      <c r="AG67" s="365"/>
    </row>
    <row r="68" spans="1:33" ht="14.45" customHeight="1" thickBot="1">
      <c r="A68" s="1138"/>
      <c r="B68" s="1126" t="s">
        <v>1046</v>
      </c>
      <c r="C68" s="1138"/>
      <c r="D68" s="1026"/>
      <c r="E68" s="866">
        <f>'41.'!AL96</f>
        <v>9195684.4792583548</v>
      </c>
      <c r="F68" s="967">
        <f>'41.'!AM96</f>
        <v>8857843.2929699626</v>
      </c>
      <c r="G68" s="967">
        <f>'41.'!AN96</f>
        <v>7258305.2931626746</v>
      </c>
      <c r="H68" s="967">
        <f>'41.'!AO96</f>
        <v>466830.11472185777</v>
      </c>
      <c r="I68" s="967">
        <f>'41.'!AP96</f>
        <v>226116.8468149009</v>
      </c>
      <c r="J68" s="967">
        <f>'41.'!AQ96</f>
        <v>3972964.009140939</v>
      </c>
      <c r="K68" s="967">
        <f>'41.'!AR96</f>
        <v>2592394.3224849789</v>
      </c>
      <c r="L68" s="967">
        <f>'41.'!AS96</f>
        <v>1599537.9998072893</v>
      </c>
      <c r="M68" s="967">
        <f>'41.'!AT96</f>
        <v>371330.38952402287</v>
      </c>
      <c r="N68" s="967">
        <f>'41.'!AU96</f>
        <v>202320.42716551287</v>
      </c>
      <c r="O68" s="1138"/>
      <c r="P68" s="1126" t="s">
        <v>1046</v>
      </c>
      <c r="Q68" s="1138"/>
      <c r="R68" s="847"/>
      <c r="S68" s="956">
        <f>'41.'!AV96</f>
        <v>46416.140847072355</v>
      </c>
      <c r="T68" s="967">
        <f>'41.'!AW96</f>
        <v>22561.708915322248</v>
      </c>
      <c r="U68" s="967">
        <f>'41.'!AX96</f>
        <v>64669.732725045615</v>
      </c>
      <c r="V68" s="967">
        <f>'41.'!AY96</f>
        <v>15276.934793115337</v>
      </c>
      <c r="W68" s="967">
        <f>'41.'!AZ96</f>
        <v>20085.44507795446</v>
      </c>
      <c r="X68" s="967">
        <f>'41.'!BA96</f>
        <v>714849.79807475687</v>
      </c>
      <c r="Y68" s="967">
        <f>'41.'!BB96</f>
        <v>25201.089742512304</v>
      </c>
      <c r="Z68" s="967">
        <f>'41.'!BC96</f>
        <v>77599.581873179122</v>
      </c>
      <c r="AA68" s="967">
        <f>'41.'!BD96</f>
        <v>1568.3487443821855</v>
      </c>
      <c r="AB68" s="967">
        <f>'41.'!BE96</f>
        <v>408988.79184843594</v>
      </c>
      <c r="AC68" s="967">
        <f>'41.'!BF96</f>
        <v>415440.76816156687</v>
      </c>
      <c r="AD68" s="967">
        <v>0</v>
      </c>
      <c r="AF68" s="365"/>
      <c r="AG68" s="365"/>
    </row>
    <row r="69" spans="1:33" s="455" customFormat="1" ht="59.25" customHeight="1">
      <c r="A69" s="2856" t="s">
        <v>2499</v>
      </c>
      <c r="B69" s="2856"/>
      <c r="C69" s="2856"/>
      <c r="D69" s="2856"/>
      <c r="E69" s="2856"/>
      <c r="F69" s="2856"/>
      <c r="G69" s="2856"/>
      <c r="H69" s="2856"/>
      <c r="I69" s="454"/>
      <c r="L69" s="456"/>
      <c r="M69" s="456"/>
      <c r="N69" s="456"/>
      <c r="O69" s="2811" t="s">
        <v>488</v>
      </c>
      <c r="P69" s="2811"/>
      <c r="Q69" s="2811"/>
      <c r="R69" s="2811"/>
      <c r="S69" s="2811"/>
      <c r="T69" s="2811"/>
      <c r="U69" s="2811"/>
      <c r="V69" s="2811"/>
      <c r="W69" s="2811"/>
      <c r="X69" s="2811"/>
      <c r="Y69" s="2811"/>
      <c r="Z69" s="2811"/>
      <c r="AA69" s="2811"/>
      <c r="AB69" s="2811"/>
      <c r="AC69" s="2848"/>
      <c r="AD69" s="2848"/>
    </row>
    <row r="70" spans="1:33" ht="12.75" customHeight="1">
      <c r="K70" s="844"/>
      <c r="L70" s="844"/>
      <c r="M70" s="844"/>
      <c r="N70" s="2386"/>
      <c r="Q70" s="15"/>
      <c r="R70" s="849"/>
      <c r="AC70" s="849"/>
      <c r="AD70" s="849"/>
    </row>
    <row r="71" spans="1:33">
      <c r="L71" s="844"/>
      <c r="M71" s="844"/>
    </row>
    <row r="72" spans="1:33">
      <c r="L72" s="844"/>
      <c r="M72" s="844"/>
    </row>
    <row r="73" spans="1:33" ht="15">
      <c r="A73" s="849"/>
      <c r="B73" s="849"/>
      <c r="C73" s="849"/>
      <c r="D73" s="849"/>
      <c r="L73" s="844"/>
      <c r="M73" s="844"/>
      <c r="O73" s="849"/>
      <c r="P73" s="849"/>
      <c r="Q73" s="849"/>
      <c r="R73" s="849"/>
    </row>
    <row r="74" spans="1:33" ht="15">
      <c r="A74" s="849"/>
      <c r="B74" s="849"/>
      <c r="C74" s="849"/>
      <c r="D74" s="849"/>
      <c r="L74" s="844"/>
      <c r="M74" s="844"/>
      <c r="O74" s="849"/>
      <c r="P74" s="849"/>
      <c r="Q74" s="849"/>
      <c r="R74" s="849"/>
    </row>
    <row r="75" spans="1:33" ht="15">
      <c r="A75" s="849"/>
      <c r="B75" s="849"/>
      <c r="C75" s="849"/>
      <c r="D75" s="849"/>
      <c r="L75" s="844"/>
      <c r="M75" s="844"/>
      <c r="O75" s="849"/>
      <c r="P75" s="849"/>
      <c r="Q75" s="849"/>
      <c r="R75" s="849"/>
    </row>
    <row r="76" spans="1:33" ht="15">
      <c r="A76" s="849"/>
      <c r="B76" s="849"/>
      <c r="C76" s="849"/>
      <c r="D76" s="849"/>
      <c r="L76" s="844"/>
      <c r="M76" s="844"/>
      <c r="O76" s="849"/>
      <c r="P76" s="849"/>
      <c r="Q76" s="849"/>
      <c r="R76" s="849"/>
    </row>
    <row r="77" spans="1:33" ht="15">
      <c r="A77" s="849"/>
      <c r="B77" s="849"/>
      <c r="C77" s="849"/>
      <c r="D77" s="849"/>
      <c r="L77" s="844"/>
      <c r="M77" s="844"/>
      <c r="O77" s="849"/>
      <c r="P77" s="849"/>
      <c r="Q77" s="849"/>
      <c r="R77" s="849"/>
    </row>
    <row r="78" spans="1:33" ht="15">
      <c r="A78" s="849"/>
      <c r="B78" s="849"/>
      <c r="C78" s="849"/>
      <c r="D78" s="849"/>
      <c r="L78" s="844"/>
      <c r="M78" s="844"/>
      <c r="O78" s="849"/>
      <c r="P78" s="849"/>
      <c r="Q78" s="849"/>
      <c r="R78" s="849"/>
    </row>
    <row r="79" spans="1:33" ht="15">
      <c r="A79" s="849"/>
      <c r="B79" s="849"/>
      <c r="C79" s="849"/>
      <c r="D79" s="849"/>
      <c r="L79" s="844"/>
      <c r="M79" s="844"/>
      <c r="O79" s="849"/>
      <c r="P79" s="849"/>
      <c r="Q79" s="849"/>
      <c r="R79" s="849"/>
    </row>
    <row r="80" spans="1:33" ht="15">
      <c r="A80" s="849"/>
      <c r="B80" s="849"/>
      <c r="C80" s="849"/>
      <c r="D80" s="849"/>
      <c r="L80" s="844"/>
      <c r="M80" s="844"/>
      <c r="O80" s="849"/>
      <c r="P80" s="849"/>
      <c r="Q80" s="849"/>
      <c r="R80" s="849"/>
    </row>
    <row r="81" spans="1:18" ht="15">
      <c r="A81" s="849"/>
      <c r="B81" s="849"/>
      <c r="C81" s="849"/>
      <c r="D81" s="849"/>
      <c r="L81" s="844"/>
      <c r="M81" s="844"/>
      <c r="O81" s="849"/>
      <c r="P81" s="849"/>
      <c r="Q81" s="849"/>
      <c r="R81" s="849"/>
    </row>
    <row r="82" spans="1:18" ht="15">
      <c r="A82" s="849"/>
      <c r="B82" s="849"/>
      <c r="C82" s="849"/>
      <c r="D82" s="849"/>
      <c r="L82" s="844"/>
      <c r="M82" s="844"/>
      <c r="O82" s="849"/>
      <c r="P82" s="849"/>
      <c r="Q82" s="849"/>
      <c r="R82" s="849"/>
    </row>
  </sheetData>
  <mergeCells count="83">
    <mergeCell ref="G3:H3"/>
    <mergeCell ref="I3:K3"/>
    <mergeCell ref="X69:AD69"/>
    <mergeCell ref="A1:H1"/>
    <mergeCell ref="I1:N1"/>
    <mergeCell ref="P1:W1"/>
    <mergeCell ref="A3:C5"/>
    <mergeCell ref="E3:E5"/>
    <mergeCell ref="F3:F5"/>
    <mergeCell ref="L3:N3"/>
    <mergeCell ref="O3:Q5"/>
    <mergeCell ref="S3:AB3"/>
    <mergeCell ref="AD3:AD5"/>
    <mergeCell ref="G4:G5"/>
    <mergeCell ref="H4:H5"/>
    <mergeCell ref="I4:I5"/>
    <mergeCell ref="Z4:Z5"/>
    <mergeCell ref="AA4:AA5"/>
    <mergeCell ref="AB4:AB5"/>
    <mergeCell ref="AC3:AC5"/>
    <mergeCell ref="J4:J5"/>
    <mergeCell ref="K4:K5"/>
    <mergeCell ref="L4:L5"/>
    <mergeCell ref="M4:N4"/>
    <mergeCell ref="S4:W4"/>
    <mergeCell ref="O6:Q6"/>
    <mergeCell ref="Y4:Y5"/>
    <mergeCell ref="A6:C6"/>
    <mergeCell ref="A10:C10"/>
    <mergeCell ref="O10:Q10"/>
    <mergeCell ref="A7:C7"/>
    <mergeCell ref="O7:Q7"/>
    <mergeCell ref="X4:X5"/>
    <mergeCell ref="A11:C11"/>
    <mergeCell ref="O11:Q11"/>
    <mergeCell ref="A8:C8"/>
    <mergeCell ref="O8:Q8"/>
    <mergeCell ref="A9:C9"/>
    <mergeCell ref="O9:Q9"/>
    <mergeCell ref="A12:C12"/>
    <mergeCell ref="O12:Q12"/>
    <mergeCell ref="A13:C13"/>
    <mergeCell ref="O13:Q13"/>
    <mergeCell ref="A14:C14"/>
    <mergeCell ref="O14:Q14"/>
    <mergeCell ref="A15:C15"/>
    <mergeCell ref="O15:Q15"/>
    <mergeCell ref="A16:C16"/>
    <mergeCell ref="O16:Q16"/>
    <mergeCell ref="A17:C17"/>
    <mergeCell ref="O17:Q17"/>
    <mergeCell ref="A18:C18"/>
    <mergeCell ref="O18:Q18"/>
    <mergeCell ref="A19:C19"/>
    <mergeCell ref="O19:Q19"/>
    <mergeCell ref="A20:C20"/>
    <mergeCell ref="O20:Q20"/>
    <mergeCell ref="A21:C21"/>
    <mergeCell ref="O21:Q21"/>
    <mergeCell ref="A22:D22"/>
    <mergeCell ref="A23:D23"/>
    <mergeCell ref="A24:D24"/>
    <mergeCell ref="O22:R22"/>
    <mergeCell ref="O23:R23"/>
    <mergeCell ref="O24:R24"/>
    <mergeCell ref="A29:C29"/>
    <mergeCell ref="O29:Q29"/>
    <mergeCell ref="A25:D25"/>
    <mergeCell ref="A26:D26"/>
    <mergeCell ref="O25:R25"/>
    <mergeCell ref="O26:R26"/>
    <mergeCell ref="A27:D27"/>
    <mergeCell ref="O27:R27"/>
    <mergeCell ref="A28:D28"/>
    <mergeCell ref="O28:R28"/>
    <mergeCell ref="O69:W69"/>
    <mergeCell ref="A36:C36"/>
    <mergeCell ref="O36:Q36"/>
    <mergeCell ref="A47:C47"/>
    <mergeCell ref="O47:Q47"/>
    <mergeCell ref="A58:C58"/>
    <mergeCell ref="O58:Q58"/>
    <mergeCell ref="A69:H69"/>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67" man="1"/>
    <brk id="14" max="66" man="1"/>
    <brk id="23" max="67"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Y98"/>
  <sheetViews>
    <sheetView view="pageBreakPreview" topLeftCell="A27" zoomScaleNormal="50" zoomScaleSheetLayoutView="100" workbookViewId="0">
      <selection activeCell="F30" sqref="F3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8" width="20.5703125" style="849" customWidth="1"/>
    <col min="9" max="13" width="17.85546875" style="849" customWidth="1"/>
    <col min="14" max="14" width="17.85546875" style="844" customWidth="1"/>
    <col min="15" max="15" width="2.28515625" style="14" customWidth="1"/>
    <col min="16" max="16" width="18.7109375" style="14" customWidth="1"/>
    <col min="17" max="17" width="2.28515625" style="14" customWidth="1"/>
    <col min="18" max="18" width="1.7109375" style="15" customWidth="1"/>
    <col min="19" max="19" width="15.5703125" style="849" customWidth="1"/>
    <col min="20" max="20" width="14" style="849" customWidth="1"/>
    <col min="21" max="23" width="15.5703125" style="849" customWidth="1"/>
    <col min="24" max="28" width="14.7109375" style="849" customWidth="1"/>
    <col min="29" max="29" width="14.7109375" style="844" customWidth="1"/>
    <col min="30" max="30" width="17.42578125" style="844" customWidth="1"/>
    <col min="31" max="75" width="8.42578125" style="849" customWidth="1"/>
    <col min="76" max="16384" width="9.140625" style="849"/>
  </cols>
  <sheetData>
    <row r="1" spans="1:38" s="1314" customFormat="1" ht="35.1" customHeight="1">
      <c r="A1" s="2878" t="s">
        <v>1523</v>
      </c>
      <c r="B1" s="2878"/>
      <c r="C1" s="2878"/>
      <c r="D1" s="2878"/>
      <c r="E1" s="2878"/>
      <c r="F1" s="2878"/>
      <c r="G1" s="2878"/>
      <c r="H1" s="2878"/>
      <c r="I1" s="2879" t="s">
        <v>492</v>
      </c>
      <c r="J1" s="2879"/>
      <c r="K1" s="2879"/>
      <c r="L1" s="2879"/>
      <c r="M1" s="2879"/>
      <c r="N1" s="2879"/>
      <c r="O1" s="1316"/>
      <c r="P1" s="2878" t="s">
        <v>1524</v>
      </c>
      <c r="Q1" s="2878"/>
      <c r="R1" s="2878"/>
      <c r="S1" s="2878"/>
      <c r="T1" s="2878"/>
      <c r="U1" s="2878"/>
      <c r="V1" s="2878"/>
      <c r="W1" s="2878"/>
      <c r="X1" s="1313" t="s">
        <v>493</v>
      </c>
      <c r="Y1" s="1313"/>
      <c r="Z1" s="1313"/>
      <c r="AB1" s="1313"/>
      <c r="AC1" s="1317"/>
      <c r="AD1" s="1317"/>
      <c r="AE1" s="1318"/>
      <c r="AF1" s="1318"/>
    </row>
    <row r="2" spans="1:38" ht="15" customHeight="1" thickBot="1">
      <c r="A2" s="849"/>
      <c r="B2" s="394"/>
      <c r="C2" s="394"/>
      <c r="D2" s="395"/>
      <c r="G2" s="1004"/>
      <c r="H2" s="1004"/>
      <c r="I2" s="1004"/>
      <c r="J2" s="1004"/>
      <c r="K2" s="1004"/>
      <c r="L2" s="1004"/>
      <c r="M2" s="1004"/>
      <c r="N2" s="2403" t="s">
        <v>525</v>
      </c>
      <c r="O2" s="849"/>
      <c r="P2" s="442"/>
      <c r="Q2" s="394"/>
      <c r="R2" s="395"/>
      <c r="Z2" s="443"/>
      <c r="AC2" s="434"/>
      <c r="AD2" s="434" t="s">
        <v>525</v>
      </c>
    </row>
    <row r="3" spans="1:38" s="1014" customFormat="1" ht="20.100000000000001" customHeight="1">
      <c r="A3" s="3164" t="s">
        <v>1163</v>
      </c>
      <c r="B3" s="3164"/>
      <c r="C3" s="3164"/>
      <c r="D3" s="1024"/>
      <c r="E3" s="3167" t="s">
        <v>1237</v>
      </c>
      <c r="F3" s="3167" t="s">
        <v>1214</v>
      </c>
      <c r="G3" s="3162" t="s">
        <v>1215</v>
      </c>
      <c r="H3" s="3163"/>
      <c r="I3" s="3178" t="s">
        <v>777</v>
      </c>
      <c r="J3" s="3178"/>
      <c r="K3" s="3179"/>
      <c r="L3" s="3162" t="s">
        <v>1216</v>
      </c>
      <c r="M3" s="3163"/>
      <c r="N3" s="3163"/>
      <c r="O3" s="3164" t="s">
        <v>1163</v>
      </c>
      <c r="P3" s="3164"/>
      <c r="Q3" s="3164"/>
      <c r="R3" s="1025"/>
      <c r="S3" s="3162" t="s">
        <v>1216</v>
      </c>
      <c r="T3" s="3163"/>
      <c r="U3" s="3163"/>
      <c r="V3" s="3163"/>
      <c r="W3" s="3163"/>
      <c r="X3" s="3163"/>
      <c r="Y3" s="3163"/>
      <c r="Z3" s="3163"/>
      <c r="AA3" s="3163"/>
      <c r="AB3" s="3169"/>
      <c r="AC3" s="2849" t="s">
        <v>1217</v>
      </c>
      <c r="AD3" s="2849" t="s">
        <v>1218</v>
      </c>
    </row>
    <row r="4" spans="1:38" s="1014" customFormat="1" ht="20.100000000000001" customHeight="1">
      <c r="A4" s="3165"/>
      <c r="B4" s="3165"/>
      <c r="C4" s="3165"/>
      <c r="D4" s="1136"/>
      <c r="E4" s="3168"/>
      <c r="F4" s="3168"/>
      <c r="G4" s="3147" t="s">
        <v>1219</v>
      </c>
      <c r="H4" s="3147" t="s">
        <v>1220</v>
      </c>
      <c r="I4" s="3149" t="s">
        <v>1221</v>
      </c>
      <c r="J4" s="2844" t="s">
        <v>561</v>
      </c>
      <c r="K4" s="3150" t="s">
        <v>1222</v>
      </c>
      <c r="L4" s="3147" t="s">
        <v>1223</v>
      </c>
      <c r="M4" s="3151" t="s">
        <v>1224</v>
      </c>
      <c r="N4" s="3152"/>
      <c r="O4" s="3165"/>
      <c r="P4" s="3165"/>
      <c r="Q4" s="3165"/>
      <c r="R4" s="1135"/>
      <c r="S4" s="3153" t="s">
        <v>1225</v>
      </c>
      <c r="T4" s="3154"/>
      <c r="U4" s="3154"/>
      <c r="V4" s="3154"/>
      <c r="W4" s="3155"/>
      <c r="X4" s="3176" t="s">
        <v>1226</v>
      </c>
      <c r="Y4" s="2852" t="s">
        <v>555</v>
      </c>
      <c r="Z4" s="3180" t="s">
        <v>1227</v>
      </c>
      <c r="AA4" s="3147" t="s">
        <v>1228</v>
      </c>
      <c r="AB4" s="3147" t="s">
        <v>1229</v>
      </c>
      <c r="AC4" s="2850"/>
      <c r="AD4" s="2850"/>
    </row>
    <row r="5" spans="1:38" s="1135" customFormat="1" ht="39.950000000000003" customHeight="1">
      <c r="A5" s="3166"/>
      <c r="B5" s="3166"/>
      <c r="C5" s="3166"/>
      <c r="D5" s="1015"/>
      <c r="E5" s="3148"/>
      <c r="F5" s="3148"/>
      <c r="G5" s="3148"/>
      <c r="H5" s="3148"/>
      <c r="I5" s="3149"/>
      <c r="J5" s="2845"/>
      <c r="K5" s="3150"/>
      <c r="L5" s="3148"/>
      <c r="M5" s="1192" t="s">
        <v>1230</v>
      </c>
      <c r="N5" s="2301" t="s">
        <v>1231</v>
      </c>
      <c r="O5" s="3166"/>
      <c r="P5" s="3166"/>
      <c r="Q5" s="3166"/>
      <c r="R5" s="1015"/>
      <c r="S5" s="1192" t="s">
        <v>1232</v>
      </c>
      <c r="T5" s="1192" t="s">
        <v>1233</v>
      </c>
      <c r="U5" s="1192" t="s">
        <v>1234</v>
      </c>
      <c r="V5" s="1192" t="s">
        <v>1235</v>
      </c>
      <c r="W5" s="1193" t="s">
        <v>1236</v>
      </c>
      <c r="X5" s="3177"/>
      <c r="Y5" s="2838"/>
      <c r="Z5" s="2851"/>
      <c r="AA5" s="3148"/>
      <c r="AB5" s="3148"/>
      <c r="AC5" s="2851"/>
      <c r="AD5" s="2851"/>
    </row>
    <row r="6" spans="1:38" s="365" customFormat="1" ht="18" hidden="1" customHeight="1">
      <c r="A6" s="2873" t="s">
        <v>796</v>
      </c>
      <c r="B6" s="2873"/>
      <c r="C6" s="2873"/>
      <c r="D6" s="2"/>
      <c r="E6" s="409">
        <v>884014361</v>
      </c>
      <c r="F6" s="410"/>
      <c r="G6" s="410">
        <v>816615772</v>
      </c>
      <c r="H6" s="410">
        <v>37601085</v>
      </c>
      <c r="I6" s="410">
        <v>19002633</v>
      </c>
      <c r="J6" s="410">
        <v>217723483</v>
      </c>
      <c r="K6" s="410">
        <v>322802954</v>
      </c>
      <c r="L6" s="410"/>
      <c r="M6" s="410">
        <v>115159176</v>
      </c>
      <c r="N6" s="410">
        <v>38654505</v>
      </c>
      <c r="O6" s="2873" t="s">
        <v>796</v>
      </c>
      <c r="P6" s="2873"/>
      <c r="Q6" s="2873"/>
      <c r="R6" s="2"/>
      <c r="S6" s="409">
        <v>13161363.5</v>
      </c>
      <c r="T6" s="410">
        <v>9300868.9700000007</v>
      </c>
      <c r="U6" s="410">
        <v>24730148.800000001</v>
      </c>
      <c r="V6" s="410">
        <v>14357118.5</v>
      </c>
      <c r="W6" s="410">
        <v>14955171</v>
      </c>
      <c r="X6" s="444" t="s">
        <v>3</v>
      </c>
      <c r="Y6" s="444"/>
      <c r="Z6" s="410">
        <v>9054729</v>
      </c>
      <c r="AA6" s="444" t="s">
        <v>3</v>
      </c>
      <c r="AB6" s="283">
        <v>104326441</v>
      </c>
      <c r="AC6" s="410">
        <v>76453319</v>
      </c>
      <c r="AD6" s="410">
        <v>76453319</v>
      </c>
    </row>
    <row r="7" spans="1:38" s="365" customFormat="1" ht="18" hidden="1" customHeight="1">
      <c r="A7" s="2641" t="s">
        <v>793</v>
      </c>
      <c r="B7" s="2641"/>
      <c r="C7" s="2641"/>
      <c r="D7" s="2"/>
      <c r="E7" s="364">
        <v>1212122873.0867617</v>
      </c>
      <c r="F7" s="283"/>
      <c r="G7" s="283">
        <v>1151826185.799772</v>
      </c>
      <c r="H7" s="283">
        <v>61627792.47016219</v>
      </c>
      <c r="I7" s="283">
        <v>25981233.91723733</v>
      </c>
      <c r="J7" s="283">
        <v>414187546.63982821</v>
      </c>
      <c r="K7" s="283">
        <v>358867629.20500857</v>
      </c>
      <c r="L7" s="283"/>
      <c r="M7" s="283">
        <v>128972230.68458322</v>
      </c>
      <c r="N7" s="283">
        <v>65227930.940402821</v>
      </c>
      <c r="O7" s="2641" t="s">
        <v>793</v>
      </c>
      <c r="P7" s="2641"/>
      <c r="Q7" s="2641"/>
      <c r="R7" s="2"/>
      <c r="S7" s="364">
        <v>14934836.423175786</v>
      </c>
      <c r="T7" s="283">
        <v>8358378.8585563535</v>
      </c>
      <c r="U7" s="283">
        <v>20710325.182485808</v>
      </c>
      <c r="V7" s="283">
        <v>6131037.8917467138</v>
      </c>
      <c r="W7" s="283">
        <v>13399372.418269351</v>
      </c>
      <c r="X7" s="444" t="s">
        <v>3</v>
      </c>
      <c r="Y7" s="444"/>
      <c r="Z7" s="283">
        <v>18379616.300594278</v>
      </c>
      <c r="AA7" s="283">
        <v>210348.96994636179</v>
      </c>
      <c r="AB7" s="283">
        <v>162189752.88295099</v>
      </c>
      <c r="AC7" s="283">
        <v>78676303.587583244</v>
      </c>
      <c r="AD7" s="283">
        <v>78676303.587583244</v>
      </c>
    </row>
    <row r="8" spans="1:38" s="365" customFormat="1" ht="18" hidden="1" customHeight="1">
      <c r="A8" s="2641" t="s">
        <v>989</v>
      </c>
      <c r="B8" s="2641"/>
      <c r="C8" s="2641"/>
      <c r="D8" s="2"/>
      <c r="E8" s="364" t="e">
        <f>G8+AD8-#REF!</f>
        <v>#REF!</v>
      </c>
      <c r="F8" s="283"/>
      <c r="G8" s="283" t="e">
        <f>H8+M8+#REF!</f>
        <v>#REF!</v>
      </c>
      <c r="H8" s="283">
        <v>33961983</v>
      </c>
      <c r="I8" s="283">
        <v>12274553</v>
      </c>
      <c r="J8" s="283">
        <v>331576729</v>
      </c>
      <c r="K8" s="283">
        <v>271779495</v>
      </c>
      <c r="L8" s="283"/>
      <c r="M8" s="283">
        <v>281966764</v>
      </c>
      <c r="N8" s="283">
        <v>82824847</v>
      </c>
      <c r="O8" s="2641" t="s">
        <v>989</v>
      </c>
      <c r="P8" s="2641"/>
      <c r="Q8" s="2641"/>
      <c r="R8" s="2"/>
      <c r="S8" s="364">
        <v>15951384</v>
      </c>
      <c r="T8" s="283">
        <v>12407920</v>
      </c>
      <c r="U8" s="283">
        <v>114995367.11999992</v>
      </c>
      <c r="V8" s="283">
        <v>30836771.879999924</v>
      </c>
      <c r="W8" s="283">
        <v>24950474</v>
      </c>
      <c r="X8" s="444" t="s">
        <v>48</v>
      </c>
      <c r="Y8" s="444"/>
      <c r="Z8" s="283">
        <v>1099915</v>
      </c>
      <c r="AA8" s="444" t="s">
        <v>48</v>
      </c>
      <c r="AB8" s="283">
        <v>6398044</v>
      </c>
      <c r="AC8" s="283">
        <v>11727329</v>
      </c>
      <c r="AD8" s="283">
        <v>11727329</v>
      </c>
    </row>
    <row r="9" spans="1:38" s="365" customFormat="1" ht="18" hidden="1" customHeight="1">
      <c r="A9" s="2641" t="s">
        <v>969</v>
      </c>
      <c r="B9" s="2641"/>
      <c r="C9" s="2641"/>
      <c r="D9" s="2"/>
      <c r="E9" s="364">
        <v>887937777.42154884</v>
      </c>
      <c r="F9" s="283"/>
      <c r="G9" s="327">
        <v>868414421.03194356</v>
      </c>
      <c r="H9" s="283">
        <v>52581956.153102256</v>
      </c>
      <c r="I9" s="283">
        <v>10688689.552511062</v>
      </c>
      <c r="J9" s="283">
        <v>276449626.26490414</v>
      </c>
      <c r="K9" s="283">
        <v>307812038.4449591</v>
      </c>
      <c r="L9" s="283"/>
      <c r="M9" s="283">
        <v>121604697.7510175</v>
      </c>
      <c r="N9" s="283">
        <v>54210746.42529235</v>
      </c>
      <c r="O9" s="2641" t="s">
        <v>969</v>
      </c>
      <c r="P9" s="2641"/>
      <c r="Q9" s="2641"/>
      <c r="R9" s="2"/>
      <c r="S9" s="364">
        <v>9975501.050405724</v>
      </c>
      <c r="T9" s="283">
        <v>7094721.0586746205</v>
      </c>
      <c r="U9" s="283">
        <v>19192127.933018804</v>
      </c>
      <c r="V9" s="283">
        <v>23702336.870805494</v>
      </c>
      <c r="W9" s="283">
        <v>7167053.1466036355</v>
      </c>
      <c r="X9" s="444" t="s">
        <v>422</v>
      </c>
      <c r="Y9" s="444"/>
      <c r="Z9" s="283">
        <v>37167437.464967608</v>
      </c>
      <c r="AA9" s="283">
        <v>262211.26621657744</v>
      </c>
      <c r="AB9" s="283">
        <v>99277412.865450189</v>
      </c>
      <c r="AC9" s="283">
        <v>56690793.854573004</v>
      </c>
      <c r="AD9" s="283">
        <v>56690793.854573004</v>
      </c>
    </row>
    <row r="10" spans="1:38" s="365" customFormat="1" ht="18" hidden="1" customHeight="1">
      <c r="A10" s="2641" t="s">
        <v>978</v>
      </c>
      <c r="B10" s="2641"/>
      <c r="C10" s="2641"/>
      <c r="D10" s="2"/>
      <c r="E10" s="437">
        <v>1094008385.2415526</v>
      </c>
      <c r="F10" s="327"/>
      <c r="G10" s="327">
        <v>1050978800.6989181</v>
      </c>
      <c r="H10" s="283">
        <v>141809653.47389013</v>
      </c>
      <c r="I10" s="283">
        <v>20316280.878726214</v>
      </c>
      <c r="J10" s="283">
        <v>296025460.82286692</v>
      </c>
      <c r="K10" s="283">
        <v>359036850.71176863</v>
      </c>
      <c r="L10" s="283"/>
      <c r="M10" s="283">
        <v>118356200.48719232</v>
      </c>
      <c r="N10" s="283">
        <v>56668654.987001732</v>
      </c>
      <c r="O10" s="2641" t="s">
        <v>978</v>
      </c>
      <c r="P10" s="2641"/>
      <c r="Q10" s="2641"/>
      <c r="R10" s="2"/>
      <c r="S10" s="364">
        <v>18549099.55864086</v>
      </c>
      <c r="T10" s="283">
        <v>7603529.6621497804</v>
      </c>
      <c r="U10" s="283">
        <v>21131095.142126884</v>
      </c>
      <c r="V10" s="283">
        <v>7135229.0334181515</v>
      </c>
      <c r="W10" s="283">
        <v>7268592.103854835</v>
      </c>
      <c r="X10" s="283">
        <v>57305211.741886877</v>
      </c>
      <c r="Y10" s="283"/>
      <c r="Z10" s="283">
        <v>13287577.505359702</v>
      </c>
      <c r="AA10" s="283">
        <v>200175.56460030255</v>
      </c>
      <c r="AB10" s="283">
        <v>57928967.017986692</v>
      </c>
      <c r="AC10" s="283">
        <v>56317162.047994226</v>
      </c>
      <c r="AD10" s="283">
        <v>56317162.047994226</v>
      </c>
    </row>
    <row r="11" spans="1:38" s="365" customFormat="1" ht="18" hidden="1" customHeight="1">
      <c r="A11" s="2641" t="s">
        <v>794</v>
      </c>
      <c r="B11" s="2641"/>
      <c r="C11" s="2641"/>
      <c r="D11" s="2"/>
      <c r="E11" s="437">
        <v>1104507474.4175601</v>
      </c>
      <c r="F11" s="327"/>
      <c r="G11" s="317">
        <v>1067995063.900094</v>
      </c>
      <c r="H11" s="50">
        <v>83545723.626557037</v>
      </c>
      <c r="I11" s="50">
        <v>16213505.051686004</v>
      </c>
      <c r="J11" s="50">
        <v>331835129.9245007</v>
      </c>
      <c r="K11" s="50">
        <v>412671969.48914409</v>
      </c>
      <c r="L11" s="50"/>
      <c r="M11" s="50">
        <v>106821589.75731826</v>
      </c>
      <c r="N11" s="283">
        <v>51170554.744952828</v>
      </c>
      <c r="O11" s="2641" t="s">
        <v>794</v>
      </c>
      <c r="P11" s="2641"/>
      <c r="Q11" s="2641"/>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283">
        <v>54090675.056642227</v>
      </c>
      <c r="AD11" s="283">
        <v>54090675.056642227</v>
      </c>
    </row>
    <row r="12" spans="1:38" s="365" customFormat="1" ht="18" hidden="1" customHeight="1">
      <c r="A12" s="2641" t="s">
        <v>908</v>
      </c>
      <c r="B12" s="2641"/>
      <c r="C12" s="2641"/>
      <c r="D12" s="2"/>
      <c r="E12" s="437">
        <v>1110604457.444062</v>
      </c>
      <c r="F12" s="327"/>
      <c r="G12" s="317">
        <v>1067774924.8796263</v>
      </c>
      <c r="H12" s="50">
        <v>59000259.028558321</v>
      </c>
      <c r="I12" s="50">
        <v>22343556.438847698</v>
      </c>
      <c r="J12" s="50">
        <v>368720316.52669519</v>
      </c>
      <c r="K12" s="50">
        <v>390060743.2673859</v>
      </c>
      <c r="L12" s="50"/>
      <c r="M12" s="50">
        <v>106536985.83278736</v>
      </c>
      <c r="N12" s="283">
        <v>59212231.787924983</v>
      </c>
      <c r="O12" s="2641" t="s">
        <v>908</v>
      </c>
      <c r="P12" s="2641"/>
      <c r="Q12" s="2641"/>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283">
        <v>65462529.495163396</v>
      </c>
      <c r="AD12" s="283">
        <v>65462529.495163396</v>
      </c>
      <c r="AG12" s="445"/>
      <c r="AH12" s="445"/>
      <c r="AI12" s="445"/>
      <c r="AJ12" s="445"/>
    </row>
    <row r="13" spans="1:38" s="365" customFormat="1" ht="18" hidden="1" customHeight="1">
      <c r="A13" s="2641" t="s">
        <v>5</v>
      </c>
      <c r="B13" s="2641"/>
      <c r="C13" s="2641"/>
      <c r="D13" s="2"/>
      <c r="E13" s="437" t="e">
        <f>G13+AD13-#REF!</f>
        <v>#REF!</v>
      </c>
      <c r="F13" s="327"/>
      <c r="G13" s="327" t="e">
        <f>H13+M13+#REF!</f>
        <v>#REF!</v>
      </c>
      <c r="H13" s="50">
        <v>100844952.89743455</v>
      </c>
      <c r="I13" s="50">
        <v>25986855.63521735</v>
      </c>
      <c r="J13" s="327">
        <v>914634281.11362004</v>
      </c>
      <c r="K13" s="50">
        <v>486464462.78955406</v>
      </c>
      <c r="L13" s="50"/>
      <c r="M13" s="50">
        <v>116949264.61592844</v>
      </c>
      <c r="N13" s="283">
        <f>$M$13*AL12</f>
        <v>0</v>
      </c>
      <c r="O13" s="2641" t="s">
        <v>5</v>
      </c>
      <c r="P13" s="2641"/>
      <c r="Q13" s="2641"/>
      <c r="R13" s="2"/>
      <c r="S13" s="50">
        <f>$M$13*AQ12</f>
        <v>0</v>
      </c>
      <c r="T13" s="50">
        <f>$M$13*AR12</f>
        <v>0</v>
      </c>
      <c r="U13" s="50">
        <f>$M$13*AS12</f>
        <v>0</v>
      </c>
      <c r="V13" s="50">
        <f>$M$13*AT12</f>
        <v>0</v>
      </c>
      <c r="W13" s="50">
        <f>$M$13*AU12</f>
        <v>0</v>
      </c>
      <c r="X13" s="50" t="e">
        <f>#REF!*AW12</f>
        <v>#REF!</v>
      </c>
      <c r="Y13" s="50"/>
      <c r="Z13" s="50">
        <v>18015436.703935511</v>
      </c>
      <c r="AA13" s="50" t="e">
        <f>#REF!*AX12</f>
        <v>#REF!</v>
      </c>
      <c r="AB13" s="50" t="e">
        <f>#REF!*AY12</f>
        <v>#REF!</v>
      </c>
      <c r="AC13" s="283">
        <v>66151616.111287139</v>
      </c>
      <c r="AD13" s="283">
        <v>66151616.111287139</v>
      </c>
    </row>
    <row r="14" spans="1:38" s="365" customFormat="1" ht="18" hidden="1" customHeight="1">
      <c r="A14" s="2641" t="s">
        <v>979</v>
      </c>
      <c r="B14" s="2641"/>
      <c r="C14" s="2641"/>
      <c r="D14" s="2"/>
      <c r="E14" s="437" t="e">
        <f>G14+AD14-#REF!</f>
        <v>#REF!</v>
      </c>
      <c r="F14" s="327"/>
      <c r="G14" s="327" t="e">
        <f>H14+M14+#REF!</f>
        <v>#REF!</v>
      </c>
      <c r="H14" s="50">
        <v>111412676.0663711</v>
      </c>
      <c r="I14" s="50">
        <v>26885846.774998259</v>
      </c>
      <c r="J14" s="327">
        <v>1010956523.6246958</v>
      </c>
      <c r="K14" s="50">
        <v>422334669.7564373</v>
      </c>
      <c r="L14" s="50"/>
      <c r="M14" s="50">
        <v>111247566.83664586</v>
      </c>
      <c r="N14" s="283">
        <v>56983589.463435084</v>
      </c>
      <c r="O14" s="2641" t="s">
        <v>979</v>
      </c>
      <c r="P14" s="2641"/>
      <c r="Q14" s="2641"/>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283">
        <v>72698499.859068632</v>
      </c>
      <c r="AD14" s="283">
        <v>72698499.859068632</v>
      </c>
    </row>
    <row r="15" spans="1:38" s="365" customFormat="1" ht="18" hidden="1" customHeight="1">
      <c r="A15" s="2641" t="s">
        <v>980</v>
      </c>
      <c r="B15" s="2641"/>
      <c r="C15" s="2641"/>
      <c r="D15" s="2"/>
      <c r="E15" s="437" t="e">
        <f>G15+AD15-#REF!</f>
        <v>#REF!</v>
      </c>
      <c r="F15" s="327"/>
      <c r="G15" s="327" t="e">
        <f>H15+M15+#REF!</f>
        <v>#REF!</v>
      </c>
      <c r="H15" s="283">
        <v>79016195.464908555</v>
      </c>
      <c r="I15" s="283">
        <v>24791256.296694715</v>
      </c>
      <c r="J15" s="327">
        <v>779494678.67999995</v>
      </c>
      <c r="K15" s="283">
        <v>446786704.6134361</v>
      </c>
      <c r="L15" s="283"/>
      <c r="M15" s="283">
        <v>98116735.727064326</v>
      </c>
      <c r="N15" s="283">
        <v>43800542.707088277</v>
      </c>
      <c r="O15" s="2641" t="s">
        <v>980</v>
      </c>
      <c r="P15" s="2641"/>
      <c r="Q15" s="2641"/>
      <c r="R15" s="2"/>
      <c r="S15" s="364">
        <v>15799152.660084248</v>
      </c>
      <c r="T15" s="283">
        <v>6037330.6721937414</v>
      </c>
      <c r="U15" s="283">
        <v>21121820.533904478</v>
      </c>
      <c r="V15" s="283">
        <v>6447593.0833837194</v>
      </c>
      <c r="W15" s="283">
        <v>4910296.0704094805</v>
      </c>
      <c r="X15" s="50">
        <v>73091234.90766561</v>
      </c>
      <c r="Y15" s="50"/>
      <c r="Z15" s="283">
        <v>20053396.057071295</v>
      </c>
      <c r="AA15" s="283">
        <v>163944.0309401046</v>
      </c>
      <c r="AB15" s="283">
        <v>49902991.837127797</v>
      </c>
      <c r="AC15" s="283">
        <v>85637184.368471995</v>
      </c>
      <c r="AD15" s="283">
        <v>85637184.368471995</v>
      </c>
    </row>
    <row r="16" spans="1:38" s="365" customFormat="1" ht="17.25" hidden="1" customHeight="1">
      <c r="A16" s="2641" t="s">
        <v>982</v>
      </c>
      <c r="B16" s="2641"/>
      <c r="C16" s="2641"/>
      <c r="D16" s="2"/>
      <c r="E16" s="317">
        <v>1677734614.1587782</v>
      </c>
      <c r="F16" s="317"/>
      <c r="G16" s="327">
        <v>1598848494.3334563</v>
      </c>
      <c r="H16" s="283">
        <v>63098015.97606001</v>
      </c>
      <c r="I16" s="283">
        <v>26089338.459277585</v>
      </c>
      <c r="J16" s="327">
        <v>881921579.78337991</v>
      </c>
      <c r="K16" s="283">
        <v>430666374.68759632</v>
      </c>
      <c r="L16" s="283"/>
      <c r="M16" s="283">
        <v>85089221.744109139</v>
      </c>
      <c r="N16" s="283">
        <v>37835957.86405126</v>
      </c>
      <c r="O16" s="2641" t="s">
        <v>982</v>
      </c>
      <c r="P16" s="2641"/>
      <c r="Q16" s="2641"/>
      <c r="R16" s="2"/>
      <c r="S16" s="364">
        <v>10949731.279817685</v>
      </c>
      <c r="T16" s="283">
        <v>5866996.5075264461</v>
      </c>
      <c r="U16" s="283">
        <v>15282653.733954567</v>
      </c>
      <c r="V16" s="283">
        <v>9751950.1883288417</v>
      </c>
      <c r="W16" s="283">
        <v>5401932.170430324</v>
      </c>
      <c r="X16" s="50">
        <v>64510374.726414204</v>
      </c>
      <c r="Y16" s="50"/>
      <c r="Z16" s="283">
        <v>21200523.00912872</v>
      </c>
      <c r="AA16" s="283">
        <v>254261.95056054977</v>
      </c>
      <c r="AB16" s="283">
        <v>47219327.006057613</v>
      </c>
      <c r="AC16" s="283">
        <v>100086642.83445083</v>
      </c>
      <c r="AD16" s="283">
        <v>100086642.83445083</v>
      </c>
      <c r="AH16" s="435"/>
      <c r="AI16" s="435"/>
      <c r="AJ16" s="435"/>
      <c r="AK16" s="435"/>
      <c r="AL16" s="435"/>
    </row>
    <row r="17" spans="1:77" s="365" customFormat="1" ht="18" hidden="1" customHeight="1">
      <c r="A17" s="2641" t="s">
        <v>795</v>
      </c>
      <c r="B17" s="2641"/>
      <c r="C17" s="2641"/>
      <c r="D17" s="2"/>
      <c r="E17" s="369">
        <v>1905911401.124707</v>
      </c>
      <c r="F17" s="369"/>
      <c r="G17" s="369">
        <v>1806885737.2984271</v>
      </c>
      <c r="H17" s="369">
        <v>56035079.219651394</v>
      </c>
      <c r="I17" s="369">
        <v>20293166.304085318</v>
      </c>
      <c r="J17" s="369">
        <v>1037285061.5019439</v>
      </c>
      <c r="K17" s="369">
        <v>479086108.43360746</v>
      </c>
      <c r="L17" s="369"/>
      <c r="M17" s="369">
        <v>91977373.63521269</v>
      </c>
      <c r="N17" s="369">
        <v>37361463.478440605</v>
      </c>
      <c r="O17" s="2641" t="s">
        <v>795</v>
      </c>
      <c r="P17" s="2641"/>
      <c r="Q17" s="2641"/>
      <c r="R17" s="2"/>
      <c r="S17" s="369">
        <v>13292613.139906682</v>
      </c>
      <c r="T17" s="369">
        <v>6420277.4258636395</v>
      </c>
      <c r="U17" s="369">
        <v>17419931.859455429</v>
      </c>
      <c r="V17" s="369">
        <v>8291295.1321529215</v>
      </c>
      <c r="W17" s="369">
        <v>9191792.5993934143</v>
      </c>
      <c r="X17" s="346">
        <v>71156047.930085033</v>
      </c>
      <c r="Y17" s="346"/>
      <c r="Z17" s="369">
        <v>19532168.87302703</v>
      </c>
      <c r="AA17" s="369">
        <v>352436.01569032727</v>
      </c>
      <c r="AB17" s="369">
        <v>50700464.258149348</v>
      </c>
      <c r="AC17" s="369">
        <v>118557832.6993084</v>
      </c>
      <c r="AD17" s="369">
        <v>118557832.6993084</v>
      </c>
      <c r="AH17" s="1197"/>
      <c r="AI17" s="1197"/>
      <c r="AJ17" s="436"/>
      <c r="AK17" s="436"/>
      <c r="AL17" s="436"/>
    </row>
    <row r="18" spans="1:77" s="365" customFormat="1" ht="18" hidden="1" customHeight="1">
      <c r="A18" s="2641" t="s">
        <v>983</v>
      </c>
      <c r="B18" s="2641"/>
      <c r="C18" s="2641"/>
      <c r="D18" s="2"/>
      <c r="E18" s="369" t="e">
        <f>G18+AD18-#REF!</f>
        <v>#REF!</v>
      </c>
      <c r="F18" s="369"/>
      <c r="G18" s="369" t="e">
        <f>H18+L18+#REF!</f>
        <v>#REF!</v>
      </c>
      <c r="H18" s="369">
        <v>48134226.697586112</v>
      </c>
      <c r="I18" s="369">
        <v>21622586.778182603</v>
      </c>
      <c r="J18" s="369">
        <v>855876728.34116554</v>
      </c>
      <c r="K18" s="369">
        <v>396411361.1074006</v>
      </c>
      <c r="L18" s="369"/>
      <c r="M18" s="369">
        <v>79659450.429710269</v>
      </c>
      <c r="N18" s="369">
        <v>34041821.947817221</v>
      </c>
      <c r="O18" s="2641" t="s">
        <v>983</v>
      </c>
      <c r="P18" s="2641"/>
      <c r="Q18" s="2641"/>
      <c r="R18" s="2"/>
      <c r="S18" s="369">
        <v>11347726.647405256</v>
      </c>
      <c r="T18" s="369">
        <v>5790568.5293154269</v>
      </c>
      <c r="U18" s="369">
        <v>14955011.081214637</v>
      </c>
      <c r="V18" s="369">
        <v>7876796.128277164</v>
      </c>
      <c r="W18" s="369">
        <v>5647526.0956805535</v>
      </c>
      <c r="X18" s="369">
        <v>60473264.517373003</v>
      </c>
      <c r="Y18" s="369"/>
      <c r="Z18" s="369">
        <v>11985785.796908749</v>
      </c>
      <c r="AA18" s="369">
        <v>263743.77673027688</v>
      </c>
      <c r="AB18" s="369">
        <v>44405753.044112645</v>
      </c>
      <c r="AC18" s="369">
        <v>80943746.709172249</v>
      </c>
      <c r="AD18" s="369">
        <v>80943746.709172249</v>
      </c>
      <c r="AK18" s="446"/>
      <c r="AM18" s="849"/>
    </row>
    <row r="19" spans="1:77" s="365" customFormat="1" ht="18" hidden="1" customHeight="1">
      <c r="A19" s="2641" t="s">
        <v>909</v>
      </c>
      <c r="B19" s="2641"/>
      <c r="C19" s="2641"/>
      <c r="D19" s="2"/>
      <c r="E19" s="369">
        <v>1918058080.3343196</v>
      </c>
      <c r="F19" s="369"/>
      <c r="G19" s="369">
        <v>1829300639.4857309</v>
      </c>
      <c r="H19" s="369">
        <v>49794242.92041114</v>
      </c>
      <c r="I19" s="369">
        <v>29229771.450746041</v>
      </c>
      <c r="J19" s="369">
        <v>1052866166.4356915</v>
      </c>
      <c r="K19" s="369">
        <v>472049041.9864639</v>
      </c>
      <c r="L19" s="369"/>
      <c r="M19" s="369">
        <v>101921170.77994193</v>
      </c>
      <c r="N19" s="369">
        <v>41403783.888343148</v>
      </c>
      <c r="O19" s="2641" t="s">
        <v>909</v>
      </c>
      <c r="P19" s="2641"/>
      <c r="Q19" s="2641"/>
      <c r="R19" s="2"/>
      <c r="S19" s="369">
        <v>15156975.946723636</v>
      </c>
      <c r="T19" s="369">
        <v>9113366.8013288975</v>
      </c>
      <c r="U19" s="369">
        <v>20670375.434653386</v>
      </c>
      <c r="V19" s="369">
        <v>9365918.2748927232</v>
      </c>
      <c r="W19" s="369">
        <v>6210750.434000113</v>
      </c>
      <c r="X19" s="346">
        <v>65709038.855836667</v>
      </c>
      <c r="Y19" s="346"/>
      <c r="Z19" s="369">
        <v>19616994.062205464</v>
      </c>
      <c r="AA19" s="369">
        <v>316509.0393580143</v>
      </c>
      <c r="AB19" s="369">
        <v>57414698.017272882</v>
      </c>
      <c r="AC19" s="369">
        <v>108374434.91079684</v>
      </c>
      <c r="AD19" s="369">
        <v>108374434.91079684</v>
      </c>
      <c r="AM19" s="849"/>
    </row>
    <row r="20" spans="1:77" s="365" customFormat="1" ht="18" hidden="1" customHeight="1">
      <c r="A20" s="2641" t="s">
        <v>984</v>
      </c>
      <c r="B20" s="2641"/>
      <c r="C20" s="2641"/>
      <c r="D20" s="2"/>
      <c r="E20" s="369">
        <v>2003052329.1130536</v>
      </c>
      <c r="F20" s="369"/>
      <c r="G20" s="369">
        <v>1913570358.5609207</v>
      </c>
      <c r="H20" s="369">
        <v>33742597.498634771</v>
      </c>
      <c r="I20" s="369">
        <v>27969698.550922256</v>
      </c>
      <c r="J20" s="369">
        <v>1129104080.6300826</v>
      </c>
      <c r="K20" s="369">
        <v>501921760.24039036</v>
      </c>
      <c r="L20" s="369"/>
      <c r="M20" s="369">
        <v>100932770.33373679</v>
      </c>
      <c r="N20" s="369">
        <v>43865163.324620284</v>
      </c>
      <c r="O20" s="2641" t="s">
        <v>984</v>
      </c>
      <c r="P20" s="2641"/>
      <c r="Q20" s="2641"/>
      <c r="R20" s="2"/>
      <c r="S20" s="369">
        <v>17703222.867415816</v>
      </c>
      <c r="T20" s="369">
        <v>8641480.5215690173</v>
      </c>
      <c r="U20" s="369">
        <v>18716342.829991616</v>
      </c>
      <c r="V20" s="369">
        <v>6071608.0709286798</v>
      </c>
      <c r="W20" s="369">
        <v>5934952.7192114126</v>
      </c>
      <c r="X20" s="346">
        <v>70314885.609816074</v>
      </c>
      <c r="Y20" s="346"/>
      <c r="Z20" s="369">
        <v>20882258.199627183</v>
      </c>
      <c r="AA20" s="369">
        <v>451146.73938871425</v>
      </c>
      <c r="AB20" s="369">
        <v>49133418.957960568</v>
      </c>
      <c r="AC20" s="369">
        <v>110364228.7517581</v>
      </c>
      <c r="AD20" s="369">
        <v>110364228.7517581</v>
      </c>
      <c r="AM20" s="849"/>
    </row>
    <row r="21" spans="1:77" s="365" customFormat="1" ht="18" hidden="1" customHeight="1">
      <c r="A21" s="2641" t="s">
        <v>985</v>
      </c>
      <c r="B21" s="2641"/>
      <c r="C21" s="2641"/>
      <c r="D21" s="18"/>
      <c r="E21" s="369">
        <v>1698497265.2204101</v>
      </c>
      <c r="F21" s="369"/>
      <c r="G21" s="369">
        <v>1539118673.3509581</v>
      </c>
      <c r="H21" s="369">
        <v>50438539.856719755</v>
      </c>
      <c r="I21" s="369">
        <v>31515796.894087177</v>
      </c>
      <c r="J21" s="369">
        <v>677894624.52373517</v>
      </c>
      <c r="K21" s="369">
        <v>543696562.71023667</v>
      </c>
      <c r="L21" s="369"/>
      <c r="M21" s="369">
        <v>106637414.54177141</v>
      </c>
      <c r="N21" s="369">
        <v>46067162.217533678</v>
      </c>
      <c r="O21" s="2641" t="s">
        <v>985</v>
      </c>
      <c r="P21" s="2641"/>
      <c r="Q21" s="2641"/>
      <c r="R21" s="18"/>
      <c r="S21" s="369">
        <v>17925174.73564985</v>
      </c>
      <c r="T21" s="369">
        <v>9105301.5176570937</v>
      </c>
      <c r="U21" s="369">
        <v>21594796.49224304</v>
      </c>
      <c r="V21" s="369">
        <v>5915853.4033916295</v>
      </c>
      <c r="W21" s="369">
        <v>6029126.1752961352</v>
      </c>
      <c r="X21" s="346">
        <v>76298958.686348259</v>
      </c>
      <c r="Y21" s="346"/>
      <c r="Z21" s="369">
        <v>20242838.479926176</v>
      </c>
      <c r="AA21" s="369">
        <v>347299.23651442106</v>
      </c>
      <c r="AB21" s="369">
        <v>52289476.901545256</v>
      </c>
      <c r="AC21" s="369">
        <v>179621430.34937757</v>
      </c>
      <c r="AD21" s="369">
        <v>179621430.34937757</v>
      </c>
      <c r="AM21" s="849"/>
    </row>
    <row r="22" spans="1:77" ht="15.75" hidden="1" customHeight="1">
      <c r="A22" s="2618" t="s">
        <v>990</v>
      </c>
      <c r="B22" s="2619"/>
      <c r="C22" s="2619"/>
      <c r="D22" s="2620"/>
      <c r="E22" s="388">
        <v>113272.02165064328</v>
      </c>
      <c r="F22" s="113">
        <v>105572.8688006317</v>
      </c>
      <c r="G22" s="388">
        <v>85521.281912010163</v>
      </c>
      <c r="H22" s="388">
        <v>3761.2634514207853</v>
      </c>
      <c r="I22" s="388">
        <v>2429.5515259868785</v>
      </c>
      <c r="J22" s="388">
        <v>43996.812452806371</v>
      </c>
      <c r="K22" s="388">
        <v>35333.654481796097</v>
      </c>
      <c r="L22" s="113">
        <f>M22+X22+AA22+AB22</f>
        <v>20051.586888621543</v>
      </c>
      <c r="M22" s="388">
        <v>11261.831476431105</v>
      </c>
      <c r="N22" s="388">
        <v>3074.5153579280172</v>
      </c>
      <c r="O22" s="2618" t="s">
        <v>990</v>
      </c>
      <c r="P22" s="2619"/>
      <c r="Q22" s="2619"/>
      <c r="R22" s="2620"/>
      <c r="S22" s="388">
        <v>1797.1623930725966</v>
      </c>
      <c r="T22" s="388">
        <v>1370.3943338304157</v>
      </c>
      <c r="U22" s="388">
        <v>3783.9569813398912</v>
      </c>
      <c r="V22" s="388">
        <v>915.58367381117796</v>
      </c>
      <c r="W22" s="388">
        <v>320.21873644902297</v>
      </c>
      <c r="X22" s="388">
        <v>4950.8497182957999</v>
      </c>
      <c r="Y22" s="388"/>
      <c r="Z22" s="448" t="s">
        <v>450</v>
      </c>
      <c r="AA22" s="388">
        <v>41.271386123445694</v>
      </c>
      <c r="AB22" s="388">
        <v>3797.6343077711904</v>
      </c>
      <c r="AC22" s="388">
        <v>9024.1298514902519</v>
      </c>
      <c r="AD22" s="388">
        <v>1324.9770014789547</v>
      </c>
    </row>
    <row r="23" spans="1:77" ht="15.75" hidden="1" customHeight="1">
      <c r="A23" s="2618" t="s">
        <v>1001</v>
      </c>
      <c r="B23" s="2619"/>
      <c r="C23" s="2619"/>
      <c r="D23" s="2620"/>
      <c r="E23" s="448" t="s">
        <v>450</v>
      </c>
      <c r="F23" s="448" t="s">
        <v>450</v>
      </c>
      <c r="G23" s="448" t="s">
        <v>450</v>
      </c>
      <c r="H23" s="448" t="s">
        <v>450</v>
      </c>
      <c r="I23" s="448" t="s">
        <v>450</v>
      </c>
      <c r="J23" s="448" t="s">
        <v>450</v>
      </c>
      <c r="K23" s="448" t="s">
        <v>450</v>
      </c>
      <c r="L23" s="448" t="s">
        <v>450</v>
      </c>
      <c r="M23" s="448" t="s">
        <v>450</v>
      </c>
      <c r="N23" s="448" t="s">
        <v>450</v>
      </c>
      <c r="O23" s="2618" t="s">
        <v>1001</v>
      </c>
      <c r="P23" s="2619"/>
      <c r="Q23" s="2619"/>
      <c r="R23" s="2620"/>
      <c r="S23" s="448" t="s">
        <v>450</v>
      </c>
      <c r="T23" s="448" t="s">
        <v>450</v>
      </c>
      <c r="U23" s="448" t="s">
        <v>450</v>
      </c>
      <c r="V23" s="448" t="s">
        <v>450</v>
      </c>
      <c r="W23" s="448" t="s">
        <v>450</v>
      </c>
      <c r="X23" s="448" t="s">
        <v>450</v>
      </c>
      <c r="Y23" s="448" t="s">
        <v>450</v>
      </c>
      <c r="Z23" s="448" t="s">
        <v>450</v>
      </c>
      <c r="AA23" s="448" t="s">
        <v>450</v>
      </c>
      <c r="AB23" s="448" t="s">
        <v>450</v>
      </c>
      <c r="AC23" s="448" t="s">
        <v>450</v>
      </c>
      <c r="AD23" s="448" t="s">
        <v>450</v>
      </c>
    </row>
    <row r="24" spans="1:77" ht="15.75" customHeight="1">
      <c r="A24" s="2618" t="s">
        <v>1002</v>
      </c>
      <c r="B24" s="2619"/>
      <c r="C24" s="2619"/>
      <c r="D24" s="2620"/>
      <c r="E24" s="388">
        <v>112983.34207969041</v>
      </c>
      <c r="F24" s="113">
        <v>104013.96930919215</v>
      </c>
      <c r="G24" s="388">
        <v>83654.204723833362</v>
      </c>
      <c r="H24" s="388">
        <v>3477.2726658326137</v>
      </c>
      <c r="I24" s="388">
        <v>2839.6272960977831</v>
      </c>
      <c r="J24" s="388">
        <v>42039.438656428727</v>
      </c>
      <c r="K24" s="388">
        <v>35297.866105474393</v>
      </c>
      <c r="L24" s="113">
        <f>M24+X24+AA24+AB24</f>
        <v>20359.764585358786</v>
      </c>
      <c r="M24" s="388">
        <v>12022.486575039988</v>
      </c>
      <c r="N24" s="388">
        <v>3241.5655398335325</v>
      </c>
      <c r="O24" s="2618" t="s">
        <v>1002</v>
      </c>
      <c r="P24" s="2619"/>
      <c r="Q24" s="2619"/>
      <c r="R24" s="2620"/>
      <c r="S24" s="388">
        <v>1631.601100707918</v>
      </c>
      <c r="T24" s="388">
        <v>1539.0967730123346</v>
      </c>
      <c r="U24" s="388">
        <v>4449.1207141099439</v>
      </c>
      <c r="V24" s="388">
        <v>937.98509910698647</v>
      </c>
      <c r="W24" s="388">
        <v>223.11734826928438</v>
      </c>
      <c r="X24" s="388">
        <v>4322.7973007123355</v>
      </c>
      <c r="Y24" s="448" t="s">
        <v>450</v>
      </c>
      <c r="Z24" s="448" t="s">
        <v>450</v>
      </c>
      <c r="AA24" s="388">
        <v>10.874526807038349</v>
      </c>
      <c r="AB24" s="388">
        <v>4003.6061827994222</v>
      </c>
      <c r="AC24" s="388">
        <v>10229.007755889877</v>
      </c>
      <c r="AD24" s="388">
        <v>1259.6349853915594</v>
      </c>
    </row>
    <row r="25" spans="1:77" ht="15.75" customHeight="1">
      <c r="A25" s="2618" t="s">
        <v>1003</v>
      </c>
      <c r="B25" s="2619"/>
      <c r="C25" s="2619"/>
      <c r="D25" s="2620"/>
      <c r="E25" s="388">
        <v>129405.00329458603</v>
      </c>
      <c r="F25" s="113">
        <v>121867.04652384728</v>
      </c>
      <c r="G25" s="388">
        <v>99769.154664950343</v>
      </c>
      <c r="H25" s="388">
        <v>3294.706074100126</v>
      </c>
      <c r="I25" s="388">
        <v>2290.1780431406301</v>
      </c>
      <c r="J25" s="388">
        <v>56777.764404874528</v>
      </c>
      <c r="K25" s="388">
        <v>37406.506142835024</v>
      </c>
      <c r="L25" s="113">
        <f>M25+X25+AA25+AB25</f>
        <v>22097.891858896943</v>
      </c>
      <c r="M25" s="388">
        <v>12755.259663643836</v>
      </c>
      <c r="N25" s="388">
        <v>3382.1373867652492</v>
      </c>
      <c r="O25" s="2618" t="s">
        <v>1003</v>
      </c>
      <c r="P25" s="2619"/>
      <c r="Q25" s="2619"/>
      <c r="R25" s="2620"/>
      <c r="S25" s="388">
        <v>1884.6179944685164</v>
      </c>
      <c r="T25" s="388">
        <v>1606.9947775060618</v>
      </c>
      <c r="U25" s="388">
        <v>4657.9400331923289</v>
      </c>
      <c r="V25" s="388">
        <v>967.96710724806599</v>
      </c>
      <c r="W25" s="388">
        <v>255.60236446360022</v>
      </c>
      <c r="X25" s="388">
        <v>5196.2439829125005</v>
      </c>
      <c r="Y25" s="448" t="s">
        <v>450</v>
      </c>
      <c r="Z25" s="448" t="s">
        <v>450</v>
      </c>
      <c r="AA25" s="388">
        <v>75.528342704093532</v>
      </c>
      <c r="AB25" s="388">
        <v>4070.8598696365138</v>
      </c>
      <c r="AC25" s="388">
        <v>8764.6750333721648</v>
      </c>
      <c r="AD25" s="388">
        <v>1226.718262633141</v>
      </c>
    </row>
    <row r="26" spans="1:77" ht="15.75" customHeight="1">
      <c r="A26" s="2618" t="s">
        <v>1004</v>
      </c>
      <c r="B26" s="2619"/>
      <c r="C26" s="2619"/>
      <c r="D26" s="2620"/>
      <c r="E26" s="113">
        <v>141531.08945282342</v>
      </c>
      <c r="F26" s="113">
        <v>131699.37273600374</v>
      </c>
      <c r="G26" s="113">
        <v>105762.00703140735</v>
      </c>
      <c r="H26" s="113">
        <v>3898.8856059215609</v>
      </c>
      <c r="I26" s="113">
        <v>1784.0310900685477</v>
      </c>
      <c r="J26" s="113">
        <v>58881.339351196737</v>
      </c>
      <c r="K26" s="113">
        <v>41197.750984220263</v>
      </c>
      <c r="L26" s="113">
        <f>M26+X26+Z26+AA26+AB26</f>
        <v>25937.365704596825</v>
      </c>
      <c r="M26" s="113">
        <v>13385.269366908653</v>
      </c>
      <c r="N26" s="388">
        <v>3411.5072159495353</v>
      </c>
      <c r="O26" s="2618" t="s">
        <v>1004</v>
      </c>
      <c r="P26" s="2619"/>
      <c r="Q26" s="2619"/>
      <c r="R26" s="2620"/>
      <c r="S26" s="113">
        <v>1934.6861881781115</v>
      </c>
      <c r="T26" s="113">
        <v>1703.3298521563529</v>
      </c>
      <c r="U26" s="113">
        <v>4932.3068704274601</v>
      </c>
      <c r="V26" s="113">
        <v>1113.8182053513335</v>
      </c>
      <c r="W26" s="113">
        <v>289.62103484584986</v>
      </c>
      <c r="X26" s="108">
        <v>6033.7157115989958</v>
      </c>
      <c r="Y26" s="448" t="s">
        <v>450</v>
      </c>
      <c r="Z26" s="113">
        <v>1357.3713551468081</v>
      </c>
      <c r="AA26" s="113">
        <v>53.028243244762848</v>
      </c>
      <c r="AB26" s="113">
        <v>5107.9810276976013</v>
      </c>
      <c r="AC26" s="113">
        <v>11189.088071966346</v>
      </c>
      <c r="AD26" s="956">
        <v>0</v>
      </c>
    </row>
    <row r="27" spans="1:77" ht="15.75" customHeight="1" thickBot="1">
      <c r="A27" s="2618" t="s">
        <v>1005</v>
      </c>
      <c r="B27" s="2619"/>
      <c r="C27" s="2619"/>
      <c r="D27" s="2620"/>
      <c r="E27" s="113">
        <v>147078.39053953753</v>
      </c>
      <c r="F27" s="113">
        <v>136000.46685794965</v>
      </c>
      <c r="G27" s="113">
        <v>107638.09981515014</v>
      </c>
      <c r="H27" s="113">
        <v>4939.6961382164009</v>
      </c>
      <c r="I27" s="113">
        <v>2825.4362622344879</v>
      </c>
      <c r="J27" s="113">
        <v>57063.469541395301</v>
      </c>
      <c r="K27" s="113">
        <v>42809.497873303866</v>
      </c>
      <c r="L27" s="113">
        <v>28362.367042799597</v>
      </c>
      <c r="M27" s="113">
        <v>14483.33611648839</v>
      </c>
      <c r="N27" s="388">
        <v>3954.8062972236162</v>
      </c>
      <c r="O27" s="2618" t="s">
        <v>1005</v>
      </c>
      <c r="P27" s="2619"/>
      <c r="Q27" s="2619"/>
      <c r="R27" s="2620"/>
      <c r="S27" s="113">
        <v>2131.8691182737161</v>
      </c>
      <c r="T27" s="113">
        <v>1865.2269985744606</v>
      </c>
      <c r="U27" s="113">
        <v>4720.6103080310941</v>
      </c>
      <c r="V27" s="113">
        <v>1293.8240613921193</v>
      </c>
      <c r="W27" s="113">
        <v>516.99933299336544</v>
      </c>
      <c r="X27" s="108">
        <v>6589.3324078641936</v>
      </c>
      <c r="Y27" s="108">
        <v>287.79422427569176</v>
      </c>
      <c r="Z27" s="113">
        <v>1218.6170603218131</v>
      </c>
      <c r="AA27" s="113">
        <v>166.2979131097259</v>
      </c>
      <c r="AB27" s="113">
        <v>5616.9893207397936</v>
      </c>
      <c r="AC27" s="113">
        <v>12296.540741909756</v>
      </c>
      <c r="AD27" s="956">
        <v>0</v>
      </c>
    </row>
    <row r="28" spans="1:77" ht="15.75" customHeight="1" thickTop="1">
      <c r="A28" s="2618" t="s">
        <v>1521</v>
      </c>
      <c r="B28" s="2619"/>
      <c r="C28" s="2619"/>
      <c r="D28" s="2620"/>
      <c r="E28" s="113">
        <f>AG32</f>
        <v>184665.99742151969</v>
      </c>
      <c r="F28" s="113">
        <f>AH32</f>
        <v>174928.00489693825</v>
      </c>
      <c r="G28" s="113">
        <f>AI32</f>
        <v>140528.19773946531</v>
      </c>
      <c r="H28" s="113">
        <f>AJ32</f>
        <v>8614.8839892896722</v>
      </c>
      <c r="I28" s="113">
        <f>AK32</f>
        <v>4620.1833613697527</v>
      </c>
      <c r="J28" s="113">
        <f>AL32</f>
        <v>72038.500710213193</v>
      </c>
      <c r="K28" s="113">
        <f>AM32</f>
        <v>55254.62967859234</v>
      </c>
      <c r="L28" s="113">
        <f>AN32</f>
        <v>34399.807157472394</v>
      </c>
      <c r="M28" s="113">
        <f>AO32</f>
        <v>16297.872538570709</v>
      </c>
      <c r="N28" s="113">
        <f>AP32</f>
        <v>4753.9426881559139</v>
      </c>
      <c r="O28" s="2618" t="s">
        <v>1466</v>
      </c>
      <c r="P28" s="2619"/>
      <c r="Q28" s="2619"/>
      <c r="R28" s="2620"/>
      <c r="S28" s="113">
        <f>AQ32</f>
        <v>1829.3970874160204</v>
      </c>
      <c r="T28" s="113">
        <f>AR32</f>
        <v>2131.5862631478344</v>
      </c>
      <c r="U28" s="113">
        <f>AS32</f>
        <v>5177.0898024056933</v>
      </c>
      <c r="V28" s="113">
        <f>AT32</f>
        <v>2026.5515005126101</v>
      </c>
      <c r="W28" s="113">
        <f>AU32</f>
        <v>379.30519693265768</v>
      </c>
      <c r="X28" s="113">
        <f>AV32</f>
        <v>8785.3206248308979</v>
      </c>
      <c r="Y28" s="113">
        <f>AW32</f>
        <v>342.91098369750415</v>
      </c>
      <c r="Z28" s="113">
        <f>AX32</f>
        <v>1412.7244730830369</v>
      </c>
      <c r="AA28" s="113">
        <f>AY32</f>
        <v>56.73964713039431</v>
      </c>
      <c r="AB28" s="113">
        <f>AZ32</f>
        <v>7504.2388901598088</v>
      </c>
      <c r="AC28" s="113">
        <f>BA32</f>
        <v>11150.716997664773</v>
      </c>
      <c r="AD28" s="448" t="s">
        <v>499</v>
      </c>
      <c r="AE28" s="1885"/>
      <c r="AF28" s="1886"/>
      <c r="AG28" s="1867" t="s">
        <v>2107</v>
      </c>
      <c r="AH28" s="1868" t="s">
        <v>317</v>
      </c>
      <c r="AI28" s="1868" t="s">
        <v>804</v>
      </c>
      <c r="AJ28" s="1868" t="s">
        <v>2089</v>
      </c>
      <c r="AK28" s="1868" t="s">
        <v>2090</v>
      </c>
      <c r="AL28" s="1868" t="s">
        <v>2091</v>
      </c>
      <c r="AM28" s="1868" t="s">
        <v>2092</v>
      </c>
      <c r="AN28" s="1868" t="s">
        <v>2108</v>
      </c>
      <c r="AO28" s="1868" t="s">
        <v>2109</v>
      </c>
      <c r="AP28" s="1891" t="s">
        <v>2095</v>
      </c>
      <c r="AQ28" s="1896" t="s">
        <v>2110</v>
      </c>
      <c r="AR28" s="1868" t="s">
        <v>2111</v>
      </c>
      <c r="AS28" s="1868" t="s">
        <v>2112</v>
      </c>
      <c r="AT28" s="1868" t="s">
        <v>2113</v>
      </c>
      <c r="AU28" s="1868" t="s">
        <v>2100</v>
      </c>
      <c r="AV28" s="1868" t="s">
        <v>2101</v>
      </c>
      <c r="AW28" s="1868" t="s">
        <v>2102</v>
      </c>
      <c r="AX28" s="1868" t="s">
        <v>2103</v>
      </c>
      <c r="AY28" s="1868" t="s">
        <v>2104</v>
      </c>
      <c r="AZ28" s="1868" t="s">
        <v>2105</v>
      </c>
      <c r="BA28" s="1869" t="s">
        <v>2106</v>
      </c>
      <c r="BC28" s="3182"/>
      <c r="BD28" s="3183"/>
      <c r="BE28" s="1867" t="s">
        <v>2107</v>
      </c>
      <c r="BF28" s="1868" t="s">
        <v>317</v>
      </c>
      <c r="BG28" s="1868" t="s">
        <v>804</v>
      </c>
      <c r="BH28" s="1868" t="s">
        <v>2089</v>
      </c>
      <c r="BI28" s="1868" t="s">
        <v>2090</v>
      </c>
      <c r="BJ28" s="1868" t="s">
        <v>2091</v>
      </c>
      <c r="BK28" s="1868" t="s">
        <v>2092</v>
      </c>
      <c r="BL28" s="1868" t="s">
        <v>2108</v>
      </c>
      <c r="BM28" s="1868" t="s">
        <v>2109</v>
      </c>
      <c r="BN28" s="1868" t="s">
        <v>2095</v>
      </c>
      <c r="BO28" s="1868" t="s">
        <v>2110</v>
      </c>
      <c r="BP28" s="1868" t="s">
        <v>2111</v>
      </c>
      <c r="BQ28" s="1868" t="s">
        <v>2112</v>
      </c>
      <c r="BR28" s="1868" t="s">
        <v>2113</v>
      </c>
      <c r="BS28" s="1868" t="s">
        <v>2100</v>
      </c>
      <c r="BT28" s="1868" t="s">
        <v>2101</v>
      </c>
      <c r="BU28" s="1868" t="s">
        <v>2102</v>
      </c>
      <c r="BV28" s="1868" t="s">
        <v>2103</v>
      </c>
      <c r="BW28" s="1868" t="s">
        <v>2104</v>
      </c>
      <c r="BX28" s="1868" t="s">
        <v>2105</v>
      </c>
      <c r="BY28" s="1869" t="s">
        <v>2106</v>
      </c>
    </row>
    <row r="29" spans="1:77" ht="18" customHeight="1" thickBot="1">
      <c r="A29" s="2641" t="s">
        <v>43</v>
      </c>
      <c r="B29" s="2641"/>
      <c r="C29" s="2641"/>
      <c r="D29" s="2"/>
      <c r="E29" s="956"/>
      <c r="F29" s="956"/>
      <c r="G29" s="956"/>
      <c r="H29" s="956"/>
      <c r="I29" s="956"/>
      <c r="J29" s="807"/>
      <c r="K29" s="807"/>
      <c r="L29" s="956"/>
      <c r="M29" s="956"/>
      <c r="N29" s="963"/>
      <c r="O29" s="2641" t="s">
        <v>43</v>
      </c>
      <c r="P29" s="2641"/>
      <c r="Q29" s="2641"/>
      <c r="R29" s="2"/>
      <c r="S29" s="956"/>
      <c r="T29" s="956"/>
      <c r="U29" s="956"/>
      <c r="V29" s="956"/>
      <c r="W29" s="956"/>
      <c r="X29" s="956"/>
      <c r="Y29" s="956"/>
      <c r="Z29" s="956"/>
      <c r="AA29" s="956"/>
      <c r="AB29" s="956"/>
      <c r="AC29" s="963"/>
      <c r="AD29" s="963"/>
      <c r="AE29" s="1887"/>
      <c r="AF29" s="1888"/>
      <c r="AG29" s="1870" t="s">
        <v>2160</v>
      </c>
      <c r="AH29" s="1871" t="s">
        <v>2160</v>
      </c>
      <c r="AI29" s="1871" t="s">
        <v>2160</v>
      </c>
      <c r="AJ29" s="1871" t="s">
        <v>2160</v>
      </c>
      <c r="AK29" s="1871" t="s">
        <v>2160</v>
      </c>
      <c r="AL29" s="1871" t="s">
        <v>2160</v>
      </c>
      <c r="AM29" s="1871" t="s">
        <v>2160</v>
      </c>
      <c r="AN29" s="1871" t="s">
        <v>2160</v>
      </c>
      <c r="AO29" s="1871" t="s">
        <v>2160</v>
      </c>
      <c r="AP29" s="1892" t="s">
        <v>2160</v>
      </c>
      <c r="AQ29" s="1897" t="s">
        <v>2160</v>
      </c>
      <c r="AR29" s="1871" t="s">
        <v>2160</v>
      </c>
      <c r="AS29" s="1871" t="s">
        <v>2160</v>
      </c>
      <c r="AT29" s="1871" t="s">
        <v>2160</v>
      </c>
      <c r="AU29" s="1871" t="s">
        <v>2160</v>
      </c>
      <c r="AV29" s="1871" t="s">
        <v>2160</v>
      </c>
      <c r="AW29" s="1871" t="s">
        <v>2160</v>
      </c>
      <c r="AX29" s="1871" t="s">
        <v>2160</v>
      </c>
      <c r="AY29" s="1871" t="s">
        <v>2160</v>
      </c>
      <c r="AZ29" s="1871" t="s">
        <v>2160</v>
      </c>
      <c r="BA29" s="1872" t="s">
        <v>2160</v>
      </c>
      <c r="BC29" s="3184"/>
      <c r="BD29" s="3185"/>
      <c r="BE29" s="1870" t="s">
        <v>2160</v>
      </c>
      <c r="BF29" s="1871" t="s">
        <v>2160</v>
      </c>
      <c r="BG29" s="1871" t="s">
        <v>2160</v>
      </c>
      <c r="BH29" s="1871" t="s">
        <v>2160</v>
      </c>
      <c r="BI29" s="1871" t="s">
        <v>2160</v>
      </c>
      <c r="BJ29" s="1871" t="s">
        <v>2160</v>
      </c>
      <c r="BK29" s="1871" t="s">
        <v>2160</v>
      </c>
      <c r="BL29" s="1871" t="s">
        <v>2160</v>
      </c>
      <c r="BM29" s="1871" t="s">
        <v>2160</v>
      </c>
      <c r="BN29" s="1871" t="s">
        <v>2160</v>
      </c>
      <c r="BO29" s="1871" t="s">
        <v>2160</v>
      </c>
      <c r="BP29" s="1871" t="s">
        <v>2160</v>
      </c>
      <c r="BQ29" s="1871" t="s">
        <v>2160</v>
      </c>
      <c r="BR29" s="1871" t="s">
        <v>2160</v>
      </c>
      <c r="BS29" s="1871" t="s">
        <v>2160</v>
      </c>
      <c r="BT29" s="1871" t="s">
        <v>2160</v>
      </c>
      <c r="BU29" s="1871" t="s">
        <v>2160</v>
      </c>
      <c r="BV29" s="1871" t="s">
        <v>2160</v>
      </c>
      <c r="BW29" s="1871" t="s">
        <v>2160</v>
      </c>
      <c r="BX29" s="1871" t="s">
        <v>2160</v>
      </c>
      <c r="BY29" s="1872" t="s">
        <v>2160</v>
      </c>
    </row>
    <row r="30" spans="1:77" ht="18" customHeight="1" thickTop="1">
      <c r="A30" s="1137"/>
      <c r="B30" s="1137" t="s">
        <v>44</v>
      </c>
      <c r="C30" s="1137"/>
      <c r="D30" s="843"/>
      <c r="E30" s="956">
        <f>AG30</f>
        <v>254441.56824131645</v>
      </c>
      <c r="F30" s="956">
        <f>AH30</f>
        <v>241386.6395161913</v>
      </c>
      <c r="G30" s="956">
        <f>AI30</f>
        <v>194192.73634767096</v>
      </c>
      <c r="H30" s="956">
        <f>AJ30</f>
        <v>11829.64042516739</v>
      </c>
      <c r="I30" s="956">
        <f>AK30</f>
        <v>6420.8323064116394</v>
      </c>
      <c r="J30" s="956">
        <f>AL30</f>
        <v>100029.36740953871</v>
      </c>
      <c r="K30" s="956">
        <f>AM30</f>
        <v>75912.896206552861</v>
      </c>
      <c r="L30" s="963">
        <f>AN30</f>
        <v>47193.903168519515</v>
      </c>
      <c r="M30" s="956">
        <f>AO30</f>
        <v>22082.606234914747</v>
      </c>
      <c r="N30" s="963">
        <f>AP30</f>
        <v>6603.9857076094531</v>
      </c>
      <c r="O30" s="1477"/>
      <c r="P30" s="1477" t="s">
        <v>34</v>
      </c>
      <c r="Q30" s="1477"/>
      <c r="R30" s="843"/>
      <c r="S30" s="956">
        <f>AQ30</f>
        <v>2537.5243216230974</v>
      </c>
      <c r="T30" s="956">
        <f>AR30</f>
        <v>2694.8855579441574</v>
      </c>
      <c r="U30" s="956">
        <f>AS30</f>
        <v>6972.0255617097919</v>
      </c>
      <c r="V30" s="956">
        <f>AT30</f>
        <v>2755.2857460379737</v>
      </c>
      <c r="W30" s="956">
        <f>AU30</f>
        <v>518.89933999031484</v>
      </c>
      <c r="X30" s="956">
        <f>AV30</f>
        <v>12205.048845384013</v>
      </c>
      <c r="Y30" s="956">
        <f>AW30</f>
        <v>471.71462092344507</v>
      </c>
      <c r="Z30" s="956">
        <f>AX30</f>
        <v>1963.3195022773928</v>
      </c>
      <c r="AA30" s="956">
        <f>AY30</f>
        <v>78.853348891403328</v>
      </c>
      <c r="AB30" s="956">
        <f>AZ30</f>
        <v>10392.360616128452</v>
      </c>
      <c r="AC30" s="963">
        <f>BA30</f>
        <v>15018.248227402843</v>
      </c>
      <c r="AD30" s="448">
        <v>0</v>
      </c>
      <c r="AE30" s="1889" t="s">
        <v>1936</v>
      </c>
      <c r="AF30" s="1873" t="s">
        <v>1937</v>
      </c>
      <c r="AG30" s="1874">
        <f>BE30/1000</f>
        <v>254441.56824131645</v>
      </c>
      <c r="AH30" s="1875">
        <f t="shared" ref="AH30:AH93" si="0">BF30/1000</f>
        <v>241386.6395161913</v>
      </c>
      <c r="AI30" s="1875">
        <f t="shared" ref="AI30:AI93" si="1">BG30/1000</f>
        <v>194192.73634767096</v>
      </c>
      <c r="AJ30" s="1875">
        <f t="shared" ref="AJ30:AJ93" si="2">BH30/1000</f>
        <v>11829.64042516739</v>
      </c>
      <c r="AK30" s="1875">
        <f t="shared" ref="AK30:AK93" si="3">BI30/1000</f>
        <v>6420.8323064116394</v>
      </c>
      <c r="AL30" s="1875">
        <f t="shared" ref="AL30:AL93" si="4">BJ30/1000</f>
        <v>100029.36740953871</v>
      </c>
      <c r="AM30" s="1875">
        <f t="shared" ref="AM30:AM93" si="5">BK30/1000</f>
        <v>75912.896206552861</v>
      </c>
      <c r="AN30" s="1875">
        <f t="shared" ref="AN30:AN93" si="6">BL30/1000</f>
        <v>47193.903168519515</v>
      </c>
      <c r="AO30" s="1875">
        <f t="shared" ref="AO30:AO93" si="7">BM30/1000</f>
        <v>22082.606234914747</v>
      </c>
      <c r="AP30" s="1893">
        <f t="shared" ref="AP30:AP93" si="8">BN30/1000</f>
        <v>6603.9857076094531</v>
      </c>
      <c r="AQ30" s="1898">
        <f t="shared" ref="AQ30:AQ93" si="9">BO30/1000</f>
        <v>2537.5243216230974</v>
      </c>
      <c r="AR30" s="1875">
        <f t="shared" ref="AR30:AR93" si="10">BP30/1000</f>
        <v>2694.8855579441574</v>
      </c>
      <c r="AS30" s="1875">
        <f t="shared" ref="AS30:AS93" si="11">BQ30/1000</f>
        <v>6972.0255617097919</v>
      </c>
      <c r="AT30" s="1875">
        <f t="shared" ref="AT30:AT93" si="12">BR30/1000</f>
        <v>2755.2857460379737</v>
      </c>
      <c r="AU30" s="1875">
        <f t="shared" ref="AU30:AU93" si="13">BS30/1000</f>
        <v>518.89933999031484</v>
      </c>
      <c r="AV30" s="1875">
        <f t="shared" ref="AV30:AV93" si="14">BT30/1000</f>
        <v>12205.048845384013</v>
      </c>
      <c r="AW30" s="1875">
        <f t="shared" ref="AW30:AW93" si="15">BU30/1000</f>
        <v>471.71462092344507</v>
      </c>
      <c r="AX30" s="1875">
        <f t="shared" ref="AX30:AX93" si="16">BV30/1000</f>
        <v>1963.3195022773928</v>
      </c>
      <c r="AY30" s="1875">
        <f t="shared" ref="AY30:AY93" si="17">BW30/1000</f>
        <v>78.853348891403328</v>
      </c>
      <c r="AZ30" s="1875">
        <f t="shared" ref="AZ30:AZ93" si="18">BX30/1000</f>
        <v>10392.360616128452</v>
      </c>
      <c r="BA30" s="1876">
        <f t="shared" ref="BA30:BA93" si="19">BY30/1000</f>
        <v>15018.248227402843</v>
      </c>
      <c r="BC30" s="3186" t="s">
        <v>1936</v>
      </c>
      <c r="BD30" s="1873" t="s">
        <v>1937</v>
      </c>
      <c r="BE30" s="1874">
        <v>254441568.24131644</v>
      </c>
      <c r="BF30" s="1875">
        <v>241386639.5161913</v>
      </c>
      <c r="BG30" s="1875">
        <v>194192736.34767097</v>
      </c>
      <c r="BH30" s="1875">
        <v>11829640.425167391</v>
      </c>
      <c r="BI30" s="1875">
        <v>6420832.3064116398</v>
      </c>
      <c r="BJ30" s="1875">
        <v>100029367.40953872</v>
      </c>
      <c r="BK30" s="1875">
        <v>75912896.206552863</v>
      </c>
      <c r="BL30" s="1875">
        <v>47193903.168519512</v>
      </c>
      <c r="BM30" s="1875">
        <v>22082606.234914746</v>
      </c>
      <c r="BN30" s="1875">
        <v>6603985.7076094532</v>
      </c>
      <c r="BO30" s="1875">
        <v>2537524.3216230976</v>
      </c>
      <c r="BP30" s="1875">
        <v>2694885.5579441576</v>
      </c>
      <c r="BQ30" s="1875">
        <v>6972025.5617097914</v>
      </c>
      <c r="BR30" s="1875">
        <v>2755285.7460379736</v>
      </c>
      <c r="BS30" s="1875">
        <v>518899.33999031485</v>
      </c>
      <c r="BT30" s="1875">
        <v>12205048.845384013</v>
      </c>
      <c r="BU30" s="1875">
        <v>471714.62092344509</v>
      </c>
      <c r="BV30" s="1875">
        <v>1963319.5022773927</v>
      </c>
      <c r="BW30" s="1875">
        <v>78853.348891403322</v>
      </c>
      <c r="BX30" s="1875">
        <v>10392360.616128452</v>
      </c>
      <c r="BY30" s="1876">
        <v>15018248.227402842</v>
      </c>
    </row>
    <row r="31" spans="1:77" ht="18" customHeight="1">
      <c r="A31" s="1137"/>
      <c r="B31" s="1137" t="s">
        <v>425</v>
      </c>
      <c r="C31" s="1137"/>
      <c r="D31" s="843"/>
      <c r="E31" s="956">
        <f>AG31</f>
        <v>5634.8560312663931</v>
      </c>
      <c r="F31" s="956">
        <f>AH31</f>
        <v>4407.5050811639985</v>
      </c>
      <c r="G31" s="956">
        <f>AI31</f>
        <v>2834.9694888334593</v>
      </c>
      <c r="H31" s="956">
        <f>AJ31</f>
        <v>366.41669271602206</v>
      </c>
      <c r="I31" s="956">
        <f>AK31</f>
        <v>5.296205610751771E-2</v>
      </c>
      <c r="J31" s="956">
        <f>AL31</f>
        <v>219.14108612968406</v>
      </c>
      <c r="K31" s="956">
        <f>AM31</f>
        <v>2249.3587479316448</v>
      </c>
      <c r="L31" s="963">
        <f>AN31</f>
        <v>1572.5355923305424</v>
      </c>
      <c r="M31" s="956">
        <f>AO31</f>
        <v>1455.3214260931074</v>
      </c>
      <c r="N31" s="963">
        <f>AP31</f>
        <v>7.0762777149485885</v>
      </c>
      <c r="O31" s="1477"/>
      <c r="P31" s="1477" t="s">
        <v>12</v>
      </c>
      <c r="Q31" s="1477"/>
      <c r="R31" s="843"/>
      <c r="S31" s="956">
        <f>AQ31</f>
        <v>12.474266146210443</v>
      </c>
      <c r="T31" s="956">
        <f>AR31</f>
        <v>686.26500662723402</v>
      </c>
      <c r="U31" s="956">
        <f>AS31</f>
        <v>571.61837544577236</v>
      </c>
      <c r="V31" s="956">
        <f>AT31</f>
        <v>156.75491965031287</v>
      </c>
      <c r="W31" s="956">
        <f>AU31</f>
        <v>21.132580508629051</v>
      </c>
      <c r="X31" s="956">
        <f>AV31</f>
        <v>10.933839070920069</v>
      </c>
      <c r="Y31" s="956">
        <f>AW31</f>
        <v>12.424798964869817</v>
      </c>
      <c r="Z31" s="956">
        <f>AX31</f>
        <v>0</v>
      </c>
      <c r="AA31" s="956">
        <f>AY31</f>
        <v>0</v>
      </c>
      <c r="AB31" s="956">
        <f>AZ31</f>
        <v>93.855528201644901</v>
      </c>
      <c r="AC31" s="963">
        <f>BA31</f>
        <v>1227.3509501023937</v>
      </c>
      <c r="AD31" s="448">
        <v>0</v>
      </c>
      <c r="AE31" s="1890"/>
      <c r="AF31" s="1877" t="s">
        <v>1938</v>
      </c>
      <c r="AG31" s="1878">
        <f t="shared" ref="AG31:AG94" si="20">BE31/1000</f>
        <v>5634.8560312663931</v>
      </c>
      <c r="AH31" s="1879">
        <f t="shared" si="0"/>
        <v>4407.5050811639985</v>
      </c>
      <c r="AI31" s="1879">
        <f t="shared" si="1"/>
        <v>2834.9694888334593</v>
      </c>
      <c r="AJ31" s="1879">
        <f t="shared" si="2"/>
        <v>366.41669271602206</v>
      </c>
      <c r="AK31" s="1879">
        <f t="shared" si="3"/>
        <v>5.296205610751771E-2</v>
      </c>
      <c r="AL31" s="1879">
        <f t="shared" si="4"/>
        <v>219.14108612968406</v>
      </c>
      <c r="AM31" s="1879">
        <f t="shared" si="5"/>
        <v>2249.3587479316448</v>
      </c>
      <c r="AN31" s="1879">
        <f t="shared" si="6"/>
        <v>1572.5355923305424</v>
      </c>
      <c r="AO31" s="1879">
        <f t="shared" si="7"/>
        <v>1455.3214260931074</v>
      </c>
      <c r="AP31" s="1894">
        <f t="shared" si="8"/>
        <v>7.0762777149485885</v>
      </c>
      <c r="AQ31" s="1899">
        <f t="shared" si="9"/>
        <v>12.474266146210443</v>
      </c>
      <c r="AR31" s="1879">
        <f t="shared" si="10"/>
        <v>686.26500662723402</v>
      </c>
      <c r="AS31" s="1879">
        <f t="shared" si="11"/>
        <v>571.61837544577236</v>
      </c>
      <c r="AT31" s="1879">
        <f t="shared" si="12"/>
        <v>156.75491965031287</v>
      </c>
      <c r="AU31" s="1879">
        <f t="shared" si="13"/>
        <v>21.132580508629051</v>
      </c>
      <c r="AV31" s="1879">
        <f t="shared" si="14"/>
        <v>10.933839070920069</v>
      </c>
      <c r="AW31" s="1879">
        <f t="shared" si="15"/>
        <v>12.424798964869817</v>
      </c>
      <c r="AX31" s="1879">
        <f t="shared" si="16"/>
        <v>0</v>
      </c>
      <c r="AY31" s="1879">
        <f t="shared" si="17"/>
        <v>0</v>
      </c>
      <c r="AZ31" s="1879">
        <f t="shared" si="18"/>
        <v>93.855528201644901</v>
      </c>
      <c r="BA31" s="1880">
        <f t="shared" si="19"/>
        <v>1227.3509501023937</v>
      </c>
      <c r="BC31" s="3181"/>
      <c r="BD31" s="2498" t="s">
        <v>1938</v>
      </c>
      <c r="BE31" s="1878">
        <v>5634856.0312663931</v>
      </c>
      <c r="BF31" s="1879">
        <v>4407505.0811639987</v>
      </c>
      <c r="BG31" s="1879">
        <v>2834969.4888334591</v>
      </c>
      <c r="BH31" s="1879">
        <v>366416.69271602208</v>
      </c>
      <c r="BI31" s="1879">
        <v>52.962056107517711</v>
      </c>
      <c r="BJ31" s="1879">
        <v>219141.08612968406</v>
      </c>
      <c r="BK31" s="1879">
        <v>2249358.7479316448</v>
      </c>
      <c r="BL31" s="1879">
        <v>1572535.5923305424</v>
      </c>
      <c r="BM31" s="1879">
        <v>1455321.4260931076</v>
      </c>
      <c r="BN31" s="1879">
        <v>7076.2777149485883</v>
      </c>
      <c r="BO31" s="1879">
        <v>12474.266146210442</v>
      </c>
      <c r="BP31" s="1879">
        <v>686265.00662723405</v>
      </c>
      <c r="BQ31" s="1879">
        <v>571618.37544577231</v>
      </c>
      <c r="BR31" s="1879">
        <v>156754.91965031286</v>
      </c>
      <c r="BS31" s="1879">
        <v>21132.580508629049</v>
      </c>
      <c r="BT31" s="1879">
        <v>10933.839070920068</v>
      </c>
      <c r="BU31" s="1879">
        <v>12424.798964869817</v>
      </c>
      <c r="BV31" s="1879">
        <v>0</v>
      </c>
      <c r="BW31" s="1879">
        <v>0</v>
      </c>
      <c r="BX31" s="1879">
        <v>93855.528201644905</v>
      </c>
      <c r="BY31" s="1880">
        <v>1227350.9501023937</v>
      </c>
    </row>
    <row r="32" spans="1:77" ht="18" customHeight="1">
      <c r="A32" s="2641" t="s">
        <v>426</v>
      </c>
      <c r="B32" s="2641"/>
      <c r="C32" s="2641"/>
      <c r="D32" s="2"/>
      <c r="E32" s="956"/>
      <c r="F32" s="956"/>
      <c r="G32" s="956"/>
      <c r="H32" s="956"/>
      <c r="I32" s="956"/>
      <c r="J32" s="956"/>
      <c r="K32" s="956"/>
      <c r="L32" s="956"/>
      <c r="M32" s="956"/>
      <c r="N32" s="963"/>
      <c r="O32" s="2641" t="s">
        <v>13</v>
      </c>
      <c r="P32" s="2641"/>
      <c r="Q32" s="2641"/>
      <c r="R32" s="2"/>
      <c r="S32" s="956"/>
      <c r="T32" s="956"/>
      <c r="U32" s="956"/>
      <c r="V32" s="956"/>
      <c r="W32" s="956"/>
      <c r="X32" s="956"/>
      <c r="Y32" s="956"/>
      <c r="Z32" s="956"/>
      <c r="AA32" s="956"/>
      <c r="AB32" s="956"/>
      <c r="AC32" s="963"/>
      <c r="AD32" s="963"/>
      <c r="AE32" s="2590" t="s">
        <v>1939</v>
      </c>
      <c r="AF32" s="2592"/>
      <c r="AG32" s="1878">
        <f t="shared" si="20"/>
        <v>184665.99742151969</v>
      </c>
      <c r="AH32" s="1879">
        <f t="shared" si="0"/>
        <v>174928.00489693825</v>
      </c>
      <c r="AI32" s="1879">
        <f t="shared" si="1"/>
        <v>140528.19773946531</v>
      </c>
      <c r="AJ32" s="1879">
        <f t="shared" si="2"/>
        <v>8614.8839892896722</v>
      </c>
      <c r="AK32" s="1879">
        <f t="shared" si="3"/>
        <v>4620.1833613697527</v>
      </c>
      <c r="AL32" s="1879">
        <f t="shared" si="4"/>
        <v>72038.500710213193</v>
      </c>
      <c r="AM32" s="1879">
        <f t="shared" si="5"/>
        <v>55254.62967859234</v>
      </c>
      <c r="AN32" s="1879">
        <f t="shared" si="6"/>
        <v>34399.807157472394</v>
      </c>
      <c r="AO32" s="1879">
        <f t="shared" si="7"/>
        <v>16297.872538570709</v>
      </c>
      <c r="AP32" s="1894">
        <f t="shared" si="8"/>
        <v>4753.9426881559139</v>
      </c>
      <c r="AQ32" s="1899">
        <f t="shared" si="9"/>
        <v>1829.3970874160204</v>
      </c>
      <c r="AR32" s="1879">
        <f t="shared" si="10"/>
        <v>2131.5862631478344</v>
      </c>
      <c r="AS32" s="1879">
        <f t="shared" si="11"/>
        <v>5177.0898024056933</v>
      </c>
      <c r="AT32" s="1879">
        <f t="shared" si="12"/>
        <v>2026.5515005126101</v>
      </c>
      <c r="AU32" s="1879">
        <f t="shared" si="13"/>
        <v>379.30519693265768</v>
      </c>
      <c r="AV32" s="1879">
        <f t="shared" si="14"/>
        <v>8785.3206248308979</v>
      </c>
      <c r="AW32" s="1879">
        <f t="shared" si="15"/>
        <v>342.91098369750415</v>
      </c>
      <c r="AX32" s="1879">
        <f t="shared" si="16"/>
        <v>1412.7244730830369</v>
      </c>
      <c r="AY32" s="1879">
        <f t="shared" si="17"/>
        <v>56.73964713039431</v>
      </c>
      <c r="AZ32" s="1879">
        <f t="shared" si="18"/>
        <v>7504.2388901598088</v>
      </c>
      <c r="BA32" s="1880">
        <f t="shared" si="19"/>
        <v>11150.716997664773</v>
      </c>
      <c r="BC32" s="2590" t="s">
        <v>1939</v>
      </c>
      <c r="BD32" s="2592"/>
      <c r="BE32" s="1878">
        <v>184665997.4215197</v>
      </c>
      <c r="BF32" s="1879">
        <v>174928004.89693823</v>
      </c>
      <c r="BG32" s="1879">
        <v>140528197.7394653</v>
      </c>
      <c r="BH32" s="1879">
        <v>8614883.989289673</v>
      </c>
      <c r="BI32" s="1879">
        <v>4620183.3613697523</v>
      </c>
      <c r="BJ32" s="1879">
        <v>72038500.710213199</v>
      </c>
      <c r="BK32" s="1879">
        <v>55254629.678592339</v>
      </c>
      <c r="BL32" s="1879">
        <v>34399807.157472394</v>
      </c>
      <c r="BM32" s="1879">
        <v>16297872.53857071</v>
      </c>
      <c r="BN32" s="1879">
        <v>4753942.6881559137</v>
      </c>
      <c r="BO32" s="1879">
        <v>1829397.0874160205</v>
      </c>
      <c r="BP32" s="1879">
        <v>2131586.2631478342</v>
      </c>
      <c r="BQ32" s="1879">
        <v>5177089.8024056936</v>
      </c>
      <c r="BR32" s="1879">
        <v>2026551.5005126102</v>
      </c>
      <c r="BS32" s="1879">
        <v>379305.19693265768</v>
      </c>
      <c r="BT32" s="1879">
        <v>8785320.6248308979</v>
      </c>
      <c r="BU32" s="1879">
        <v>342910.98369750415</v>
      </c>
      <c r="BV32" s="1879">
        <v>1412724.473083037</v>
      </c>
      <c r="BW32" s="1879">
        <v>56739.647130394311</v>
      </c>
      <c r="BX32" s="1879">
        <v>7504238.890159809</v>
      </c>
      <c r="BY32" s="1880">
        <v>11150716.997664772</v>
      </c>
    </row>
    <row r="33" spans="1:77" ht="18" customHeight="1">
      <c r="A33" s="1137"/>
      <c r="B33" s="1137" t="s">
        <v>52</v>
      </c>
      <c r="C33" s="1137"/>
      <c r="D33" s="843"/>
      <c r="E33" s="956">
        <f>AG33</f>
        <v>810102.85217295156</v>
      </c>
      <c r="F33" s="956">
        <f>AH33</f>
        <v>787648.07774563704</v>
      </c>
      <c r="G33" s="956">
        <f>AI33</f>
        <v>664610.76714804652</v>
      </c>
      <c r="H33" s="956">
        <f>AJ33</f>
        <v>39425.285514805451</v>
      </c>
      <c r="I33" s="956">
        <f>AK33</f>
        <v>23189.555459381554</v>
      </c>
      <c r="J33" s="956">
        <f>AL33</f>
        <v>357328.11600394698</v>
      </c>
      <c r="K33" s="956">
        <f>AM33</f>
        <v>244667.81016991221</v>
      </c>
      <c r="L33" s="963">
        <f>AN33</f>
        <v>123037.31059759113</v>
      </c>
      <c r="M33" s="956">
        <f>AO33</f>
        <v>52147.223844772569</v>
      </c>
      <c r="N33" s="963">
        <f>AP33</f>
        <v>18103.411541411366</v>
      </c>
      <c r="O33" s="1477"/>
      <c r="P33" s="1477" t="s">
        <v>52</v>
      </c>
      <c r="Q33" s="1477"/>
      <c r="R33" s="843"/>
      <c r="S33" s="956">
        <f>AQ33</f>
        <v>5850.6504635947431</v>
      </c>
      <c r="T33" s="956">
        <f>AR33</f>
        <v>6725.9551887031312</v>
      </c>
      <c r="U33" s="956">
        <f>AS33</f>
        <v>15459.717055719893</v>
      </c>
      <c r="V33" s="956">
        <f>AT33</f>
        <v>4757.7578284691062</v>
      </c>
      <c r="W33" s="956">
        <f>AU33</f>
        <v>1249.731766874329</v>
      </c>
      <c r="X33" s="956">
        <f>AV33</f>
        <v>32268.215742362834</v>
      </c>
      <c r="Y33" s="956">
        <f>AW33</f>
        <v>1457.722586257685</v>
      </c>
      <c r="Z33" s="956">
        <f>AX33</f>
        <v>7337.3196380584004</v>
      </c>
      <c r="AA33" s="956">
        <f>AY33</f>
        <v>192.79407891421531</v>
      </c>
      <c r="AB33" s="956">
        <f>AZ33</f>
        <v>29634.03470722527</v>
      </c>
      <c r="AC33" s="963">
        <f>BA33</f>
        <v>29792.094065371428</v>
      </c>
      <c r="AD33" s="448">
        <v>0</v>
      </c>
      <c r="AE33" s="2590" t="s">
        <v>1940</v>
      </c>
      <c r="AF33" s="2592"/>
      <c r="AG33" s="1878">
        <f t="shared" si="20"/>
        <v>810102.85217295156</v>
      </c>
      <c r="AH33" s="1879">
        <f t="shared" si="0"/>
        <v>787648.07774563704</v>
      </c>
      <c r="AI33" s="1879">
        <f t="shared" si="1"/>
        <v>664610.76714804652</v>
      </c>
      <c r="AJ33" s="1879">
        <f t="shared" si="2"/>
        <v>39425.285514805451</v>
      </c>
      <c r="AK33" s="1879">
        <f t="shared" si="3"/>
        <v>23189.555459381554</v>
      </c>
      <c r="AL33" s="1879">
        <f t="shared" si="4"/>
        <v>357328.11600394698</v>
      </c>
      <c r="AM33" s="1879">
        <f t="shared" si="5"/>
        <v>244667.81016991221</v>
      </c>
      <c r="AN33" s="1879">
        <f t="shared" si="6"/>
        <v>123037.31059759113</v>
      </c>
      <c r="AO33" s="1879">
        <f t="shared" si="7"/>
        <v>52147.223844772569</v>
      </c>
      <c r="AP33" s="1894">
        <f t="shared" si="8"/>
        <v>18103.411541411366</v>
      </c>
      <c r="AQ33" s="1899">
        <f t="shared" si="9"/>
        <v>5850.6504635947431</v>
      </c>
      <c r="AR33" s="1879">
        <f t="shared" si="10"/>
        <v>6725.9551887031312</v>
      </c>
      <c r="AS33" s="1879">
        <f t="shared" si="11"/>
        <v>15459.717055719893</v>
      </c>
      <c r="AT33" s="1879">
        <f t="shared" si="12"/>
        <v>4757.7578284691062</v>
      </c>
      <c r="AU33" s="1879">
        <f t="shared" si="13"/>
        <v>1249.731766874329</v>
      </c>
      <c r="AV33" s="1879">
        <f t="shared" si="14"/>
        <v>32268.215742362834</v>
      </c>
      <c r="AW33" s="1879">
        <f t="shared" si="15"/>
        <v>1457.722586257685</v>
      </c>
      <c r="AX33" s="1879">
        <f t="shared" si="16"/>
        <v>7337.3196380584004</v>
      </c>
      <c r="AY33" s="1879">
        <f t="shared" si="17"/>
        <v>192.79407891421531</v>
      </c>
      <c r="AZ33" s="1879">
        <f t="shared" si="18"/>
        <v>29634.03470722527</v>
      </c>
      <c r="BA33" s="1880">
        <f t="shared" si="19"/>
        <v>29792.094065371428</v>
      </c>
      <c r="BC33" s="2590" t="s">
        <v>1940</v>
      </c>
      <c r="BD33" s="2592"/>
      <c r="BE33" s="1878">
        <v>810102852.17295158</v>
      </c>
      <c r="BF33" s="1879">
        <v>787648077.74563706</v>
      </c>
      <c r="BG33" s="1879">
        <v>664610767.14804649</v>
      </c>
      <c r="BH33" s="1879">
        <v>39425285.514805451</v>
      </c>
      <c r="BI33" s="1879">
        <v>23189555.459381554</v>
      </c>
      <c r="BJ33" s="1879">
        <v>357328116.00394696</v>
      </c>
      <c r="BK33" s="1879">
        <v>244667810.16991222</v>
      </c>
      <c r="BL33" s="1879">
        <v>123037310.59759113</v>
      </c>
      <c r="BM33" s="1879">
        <v>52147223.84477257</v>
      </c>
      <c r="BN33" s="1879">
        <v>18103411.541411366</v>
      </c>
      <c r="BO33" s="1879">
        <v>5850650.4635947431</v>
      </c>
      <c r="BP33" s="1879">
        <v>6725955.1887031309</v>
      </c>
      <c r="BQ33" s="1879">
        <v>15459717.055719893</v>
      </c>
      <c r="BR33" s="1879">
        <v>4757757.828469106</v>
      </c>
      <c r="BS33" s="1879">
        <v>1249731.766874329</v>
      </c>
      <c r="BT33" s="1879">
        <v>32268215.742362835</v>
      </c>
      <c r="BU33" s="1879">
        <v>1457722.586257685</v>
      </c>
      <c r="BV33" s="1879">
        <v>7337319.6380584007</v>
      </c>
      <c r="BW33" s="1879">
        <v>192794.07891421529</v>
      </c>
      <c r="BX33" s="1879">
        <v>29634034.707225271</v>
      </c>
      <c r="BY33" s="1880">
        <v>29792094.065371428</v>
      </c>
    </row>
    <row r="34" spans="1:77" ht="18" customHeight="1">
      <c r="A34" s="1137"/>
      <c r="B34" s="1137" t="s">
        <v>53</v>
      </c>
      <c r="C34" s="1137"/>
      <c r="D34" s="843"/>
      <c r="E34" s="956">
        <f>AG34</f>
        <v>105628.31814312746</v>
      </c>
      <c r="F34" s="956">
        <f>AH34</f>
        <v>93899.95697266754</v>
      </c>
      <c r="G34" s="956">
        <f>AI34</f>
        <v>75203.854208845776</v>
      </c>
      <c r="H34" s="956">
        <f>AJ34</f>
        <v>4477.2557913059891</v>
      </c>
      <c r="I34" s="956">
        <f>AK34</f>
        <v>4342.1285297080776</v>
      </c>
      <c r="J34" s="956">
        <f>AL34</f>
        <v>32670.478734721433</v>
      </c>
      <c r="K34" s="956">
        <f>AM34</f>
        <v>33713.991153110226</v>
      </c>
      <c r="L34" s="963">
        <f>AN34</f>
        <v>18696.102763821786</v>
      </c>
      <c r="M34" s="956">
        <f>AO34</f>
        <v>12616.117527767603</v>
      </c>
      <c r="N34" s="963">
        <f>AP34</f>
        <v>1946.832484010094</v>
      </c>
      <c r="O34" s="1477"/>
      <c r="P34" s="1477" t="s">
        <v>53</v>
      </c>
      <c r="Q34" s="1477"/>
      <c r="R34" s="843"/>
      <c r="S34" s="956">
        <f>AQ34</f>
        <v>735.37734431403828</v>
      </c>
      <c r="T34" s="956">
        <f>AR34</f>
        <v>2387.0812610639332</v>
      </c>
      <c r="U34" s="956">
        <f>AS34</f>
        <v>5487.332566644116</v>
      </c>
      <c r="V34" s="956">
        <f>AT34</f>
        <v>1809.8393965424698</v>
      </c>
      <c r="W34" s="956">
        <f>AU34</f>
        <v>249.65447519294651</v>
      </c>
      <c r="X34" s="956">
        <f>AV34</f>
        <v>191.08528911177888</v>
      </c>
      <c r="Y34" s="956">
        <f>AW34</f>
        <v>0</v>
      </c>
      <c r="Z34" s="956">
        <f>AX34</f>
        <v>955.89319767068798</v>
      </c>
      <c r="AA34" s="956">
        <f>AY34</f>
        <v>138.53825445599281</v>
      </c>
      <c r="AB34" s="956">
        <f>AZ34</f>
        <v>4794.4684948157346</v>
      </c>
      <c r="AC34" s="963">
        <f>BA34</f>
        <v>12684.254368130674</v>
      </c>
      <c r="AD34" s="448">
        <v>0</v>
      </c>
      <c r="AE34" s="2590" t="s">
        <v>1941</v>
      </c>
      <c r="AF34" s="2592"/>
      <c r="AG34" s="1878">
        <f t="shared" si="20"/>
        <v>105628.31814312746</v>
      </c>
      <c r="AH34" s="1879">
        <f t="shared" si="0"/>
        <v>93899.95697266754</v>
      </c>
      <c r="AI34" s="1879">
        <f t="shared" si="1"/>
        <v>75203.854208845776</v>
      </c>
      <c r="AJ34" s="1879">
        <f t="shared" si="2"/>
        <v>4477.2557913059891</v>
      </c>
      <c r="AK34" s="1879">
        <f t="shared" si="3"/>
        <v>4342.1285297080776</v>
      </c>
      <c r="AL34" s="1879">
        <f t="shared" si="4"/>
        <v>32670.478734721433</v>
      </c>
      <c r="AM34" s="1879">
        <f t="shared" si="5"/>
        <v>33713.991153110226</v>
      </c>
      <c r="AN34" s="1879">
        <f t="shared" si="6"/>
        <v>18696.102763821786</v>
      </c>
      <c r="AO34" s="1879">
        <f t="shared" si="7"/>
        <v>12616.117527767603</v>
      </c>
      <c r="AP34" s="1894">
        <f t="shared" si="8"/>
        <v>1946.832484010094</v>
      </c>
      <c r="AQ34" s="1899">
        <f t="shared" si="9"/>
        <v>735.37734431403828</v>
      </c>
      <c r="AR34" s="1879">
        <f t="shared" si="10"/>
        <v>2387.0812610639332</v>
      </c>
      <c r="AS34" s="1879">
        <f t="shared" si="11"/>
        <v>5487.332566644116</v>
      </c>
      <c r="AT34" s="1879">
        <f t="shared" si="12"/>
        <v>1809.8393965424698</v>
      </c>
      <c r="AU34" s="1879">
        <f t="shared" si="13"/>
        <v>249.65447519294651</v>
      </c>
      <c r="AV34" s="1879">
        <f t="shared" si="14"/>
        <v>191.08528911177888</v>
      </c>
      <c r="AW34" s="1879">
        <f t="shared" si="15"/>
        <v>0</v>
      </c>
      <c r="AX34" s="1879">
        <f t="shared" si="16"/>
        <v>955.89319767068798</v>
      </c>
      <c r="AY34" s="1879">
        <f t="shared" si="17"/>
        <v>138.53825445599281</v>
      </c>
      <c r="AZ34" s="1879">
        <f t="shared" si="18"/>
        <v>4794.4684948157346</v>
      </c>
      <c r="BA34" s="1880">
        <f t="shared" si="19"/>
        <v>12684.254368130674</v>
      </c>
      <c r="BC34" s="2590" t="s">
        <v>1941</v>
      </c>
      <c r="BD34" s="2592"/>
      <c r="BE34" s="1878">
        <v>105628318.14312746</v>
      </c>
      <c r="BF34" s="1879">
        <v>93899956.972667545</v>
      </c>
      <c r="BG34" s="1879">
        <v>75203854.208845779</v>
      </c>
      <c r="BH34" s="1879">
        <v>4477255.791305989</v>
      </c>
      <c r="BI34" s="1879">
        <v>4342128.5297080772</v>
      </c>
      <c r="BJ34" s="1879">
        <v>32670478.734721433</v>
      </c>
      <c r="BK34" s="1879">
        <v>33713991.153110228</v>
      </c>
      <c r="BL34" s="1879">
        <v>18696102.763821784</v>
      </c>
      <c r="BM34" s="1879">
        <v>12616117.527767602</v>
      </c>
      <c r="BN34" s="1879">
        <v>1946832.4840100941</v>
      </c>
      <c r="BO34" s="1879">
        <v>735377.34431403829</v>
      </c>
      <c r="BP34" s="1879">
        <v>2387081.2610639334</v>
      </c>
      <c r="BQ34" s="1879">
        <v>5487332.5666441163</v>
      </c>
      <c r="BR34" s="1879">
        <v>1809839.3965424697</v>
      </c>
      <c r="BS34" s="1879">
        <v>249654.4751929465</v>
      </c>
      <c r="BT34" s="1879">
        <v>191085.28911177887</v>
      </c>
      <c r="BU34" s="1879">
        <v>0</v>
      </c>
      <c r="BV34" s="1879">
        <v>955893.19767068804</v>
      </c>
      <c r="BW34" s="1879">
        <v>138538.25445599281</v>
      </c>
      <c r="BX34" s="1879">
        <v>4794468.4948157342</v>
      </c>
      <c r="BY34" s="1880">
        <v>12684254.368130675</v>
      </c>
    </row>
    <row r="35" spans="1:77" ht="18" customHeight="1">
      <c r="A35" s="1137"/>
      <c r="B35" s="1137" t="s">
        <v>54</v>
      </c>
      <c r="C35" s="1137"/>
      <c r="D35" s="843"/>
      <c r="E35" s="956">
        <f>AG35</f>
        <v>45067.263493837585</v>
      </c>
      <c r="F35" s="956">
        <f>AH35</f>
        <v>36304.554258519063</v>
      </c>
      <c r="G35" s="956">
        <f>AI35</f>
        <v>25543.369539864019</v>
      </c>
      <c r="H35" s="956">
        <f>AJ35</f>
        <v>2456.1982349601149</v>
      </c>
      <c r="I35" s="956">
        <f>AK35</f>
        <v>533.32858898542258</v>
      </c>
      <c r="J35" s="956">
        <f>AL35</f>
        <v>9374.758271355302</v>
      </c>
      <c r="K35" s="956">
        <f>AM35</f>
        <v>13179.084444563185</v>
      </c>
      <c r="L35" s="963">
        <f>AN35</f>
        <v>10761.184718655057</v>
      </c>
      <c r="M35" s="956">
        <f>AO35</f>
        <v>8795.201346532589</v>
      </c>
      <c r="N35" s="963">
        <f>AP35</f>
        <v>1522.9813153552027</v>
      </c>
      <c r="O35" s="1477"/>
      <c r="P35" s="1477" t="s">
        <v>54</v>
      </c>
      <c r="Q35" s="1477"/>
      <c r="R35" s="843"/>
      <c r="S35" s="956">
        <f>AQ35</f>
        <v>556.20502148185892</v>
      </c>
      <c r="T35" s="956">
        <f>AR35</f>
        <v>1253.0228300810659</v>
      </c>
      <c r="U35" s="956">
        <f>AS35</f>
        <v>3062.8885081551002</v>
      </c>
      <c r="V35" s="956">
        <f>AT35</f>
        <v>2226.1021254432217</v>
      </c>
      <c r="W35" s="956">
        <f>AU35</f>
        <v>174.0015460161417</v>
      </c>
      <c r="X35" s="956">
        <f>AV35</f>
        <v>313.39219325398142</v>
      </c>
      <c r="Y35" s="956">
        <f>AW35</f>
        <v>89.390603110731902</v>
      </c>
      <c r="Z35" s="956">
        <f>AX35</f>
        <v>29.69323270029955</v>
      </c>
      <c r="AA35" s="956">
        <f>AY35</f>
        <v>1.951391765404757</v>
      </c>
      <c r="AB35" s="956">
        <f>AZ35</f>
        <v>1531.5559512920538</v>
      </c>
      <c r="AC35" s="963">
        <f>BA35</f>
        <v>8792.4024680188377</v>
      </c>
      <c r="AD35" s="448">
        <v>0</v>
      </c>
      <c r="AE35" s="2590" t="s">
        <v>1942</v>
      </c>
      <c r="AF35" s="2592"/>
      <c r="AG35" s="1878">
        <f t="shared" si="20"/>
        <v>45067.263493837585</v>
      </c>
      <c r="AH35" s="1879">
        <f t="shared" si="0"/>
        <v>36304.554258519063</v>
      </c>
      <c r="AI35" s="1879">
        <f t="shared" si="1"/>
        <v>25543.369539864019</v>
      </c>
      <c r="AJ35" s="1879">
        <f t="shared" si="2"/>
        <v>2456.1982349601149</v>
      </c>
      <c r="AK35" s="1879">
        <f t="shared" si="3"/>
        <v>533.32858898542258</v>
      </c>
      <c r="AL35" s="1879">
        <f t="shared" si="4"/>
        <v>9374.758271355302</v>
      </c>
      <c r="AM35" s="1879">
        <f t="shared" si="5"/>
        <v>13179.084444563185</v>
      </c>
      <c r="AN35" s="1879">
        <f t="shared" si="6"/>
        <v>10761.184718655057</v>
      </c>
      <c r="AO35" s="1879">
        <f t="shared" si="7"/>
        <v>8795.201346532589</v>
      </c>
      <c r="AP35" s="1894">
        <f t="shared" si="8"/>
        <v>1522.9813153552027</v>
      </c>
      <c r="AQ35" s="1899">
        <f t="shared" si="9"/>
        <v>556.20502148185892</v>
      </c>
      <c r="AR35" s="1879">
        <f t="shared" si="10"/>
        <v>1253.0228300810659</v>
      </c>
      <c r="AS35" s="1879">
        <f t="shared" si="11"/>
        <v>3062.8885081551002</v>
      </c>
      <c r="AT35" s="1879">
        <f t="shared" si="12"/>
        <v>2226.1021254432217</v>
      </c>
      <c r="AU35" s="1879">
        <f t="shared" si="13"/>
        <v>174.0015460161417</v>
      </c>
      <c r="AV35" s="1879">
        <f t="shared" si="14"/>
        <v>313.39219325398142</v>
      </c>
      <c r="AW35" s="1879">
        <f t="shared" si="15"/>
        <v>89.390603110731902</v>
      </c>
      <c r="AX35" s="1879">
        <f t="shared" si="16"/>
        <v>29.69323270029955</v>
      </c>
      <c r="AY35" s="1879">
        <f t="shared" si="17"/>
        <v>1.951391765404757</v>
      </c>
      <c r="AZ35" s="1879">
        <f t="shared" si="18"/>
        <v>1531.5559512920538</v>
      </c>
      <c r="BA35" s="1880">
        <f t="shared" si="19"/>
        <v>8792.4024680188377</v>
      </c>
      <c r="BC35" s="2590" t="s">
        <v>1942</v>
      </c>
      <c r="BD35" s="2592"/>
      <c r="BE35" s="1878">
        <v>45067263.493837588</v>
      </c>
      <c r="BF35" s="1879">
        <v>36304554.258519061</v>
      </c>
      <c r="BG35" s="1879">
        <v>25543369.539864019</v>
      </c>
      <c r="BH35" s="1879">
        <v>2456198.234960115</v>
      </c>
      <c r="BI35" s="1879">
        <v>533328.58898542263</v>
      </c>
      <c r="BJ35" s="1879">
        <v>9374758.2713553011</v>
      </c>
      <c r="BK35" s="1879">
        <v>13179084.444563184</v>
      </c>
      <c r="BL35" s="1879">
        <v>10761184.718655057</v>
      </c>
      <c r="BM35" s="1879">
        <v>8795201.3465325888</v>
      </c>
      <c r="BN35" s="1879">
        <v>1522981.3153552026</v>
      </c>
      <c r="BO35" s="1879">
        <v>556205.02148185892</v>
      </c>
      <c r="BP35" s="1879">
        <v>1253022.8300810659</v>
      </c>
      <c r="BQ35" s="1879">
        <v>3062888.5081551</v>
      </c>
      <c r="BR35" s="1879">
        <v>2226102.1254432215</v>
      </c>
      <c r="BS35" s="1879">
        <v>174001.54601614171</v>
      </c>
      <c r="BT35" s="1879">
        <v>313392.19325398142</v>
      </c>
      <c r="BU35" s="1879">
        <v>89390.6031107319</v>
      </c>
      <c r="BV35" s="1879">
        <v>29693.232700299552</v>
      </c>
      <c r="BW35" s="1879">
        <v>1951.3917654047571</v>
      </c>
      <c r="BX35" s="1879">
        <v>1531555.9512920538</v>
      </c>
      <c r="BY35" s="1880">
        <v>8792402.4680188373</v>
      </c>
    </row>
    <row r="36" spans="1:77" ht="18" customHeight="1">
      <c r="A36" s="1137"/>
      <c r="B36" s="1137" t="s">
        <v>427</v>
      </c>
      <c r="C36" s="1137"/>
      <c r="D36" s="843"/>
      <c r="E36" s="956">
        <f>AG36</f>
        <v>6893.2286010006947</v>
      </c>
      <c r="F36" s="956">
        <f>AH36</f>
        <v>4647.6844927819193</v>
      </c>
      <c r="G36" s="1027">
        <f>AI36</f>
        <v>3108.3097906034432</v>
      </c>
      <c r="H36" s="956">
        <f>AJ36</f>
        <v>352.48365289780742</v>
      </c>
      <c r="I36" s="956">
        <f>AK36</f>
        <v>0.43437092965165841</v>
      </c>
      <c r="J36" s="957">
        <f>AL36</f>
        <v>239.02000801821387</v>
      </c>
      <c r="K36" s="1027">
        <f>AM36</f>
        <v>2516.3717587577698</v>
      </c>
      <c r="L36" s="963">
        <f>AN36</f>
        <v>1539.3747021784795</v>
      </c>
      <c r="M36" s="956">
        <f>AO36</f>
        <v>1357.3724378588861</v>
      </c>
      <c r="N36" s="963">
        <f>AP36</f>
        <v>13.312416350736825</v>
      </c>
      <c r="O36" s="1477"/>
      <c r="P36" s="1477" t="s">
        <v>254</v>
      </c>
      <c r="Q36" s="1477"/>
      <c r="R36" s="843"/>
      <c r="S36" s="956">
        <f>AQ36</f>
        <v>18.344951650656093</v>
      </c>
      <c r="T36" s="956">
        <f>AR36</f>
        <v>645.50115271821949</v>
      </c>
      <c r="U36" s="956">
        <f>AS36</f>
        <v>522.42158936644864</v>
      </c>
      <c r="V36" s="956">
        <f>AT36</f>
        <v>141.46133947929283</v>
      </c>
      <c r="W36" s="956">
        <f>AU36</f>
        <v>16.330988293531984</v>
      </c>
      <c r="X36" s="956">
        <f>AV36</f>
        <v>14.265512549975881</v>
      </c>
      <c r="Y36" s="956">
        <f>AW36</f>
        <v>9.562614335923632</v>
      </c>
      <c r="Z36" s="956">
        <f>AX36</f>
        <v>0</v>
      </c>
      <c r="AA36" s="956">
        <f>AY36</f>
        <v>0</v>
      </c>
      <c r="AB36" s="956">
        <f>AZ36</f>
        <v>158.17413743369451</v>
      </c>
      <c r="AC36" s="963">
        <f>BA36</f>
        <v>2245.5441082187763</v>
      </c>
      <c r="AD36" s="448">
        <v>0</v>
      </c>
      <c r="AE36" s="2590" t="s">
        <v>1943</v>
      </c>
      <c r="AF36" s="2592"/>
      <c r="AG36" s="1878">
        <f t="shared" si="20"/>
        <v>6893.2286010006947</v>
      </c>
      <c r="AH36" s="1879">
        <f t="shared" si="0"/>
        <v>4647.6844927819193</v>
      </c>
      <c r="AI36" s="1879">
        <f t="shared" si="1"/>
        <v>3108.3097906034432</v>
      </c>
      <c r="AJ36" s="1879">
        <f t="shared" si="2"/>
        <v>352.48365289780742</v>
      </c>
      <c r="AK36" s="1879">
        <f t="shared" si="3"/>
        <v>0.43437092965165841</v>
      </c>
      <c r="AL36" s="1879">
        <f t="shared" si="4"/>
        <v>239.02000801821387</v>
      </c>
      <c r="AM36" s="1879">
        <f t="shared" si="5"/>
        <v>2516.3717587577698</v>
      </c>
      <c r="AN36" s="1879">
        <f t="shared" si="6"/>
        <v>1539.3747021784795</v>
      </c>
      <c r="AO36" s="1879">
        <f t="shared" si="7"/>
        <v>1357.3724378588861</v>
      </c>
      <c r="AP36" s="1894">
        <f t="shared" si="8"/>
        <v>13.312416350736825</v>
      </c>
      <c r="AQ36" s="1899">
        <f t="shared" si="9"/>
        <v>18.344951650656093</v>
      </c>
      <c r="AR36" s="1879">
        <f t="shared" si="10"/>
        <v>645.50115271821949</v>
      </c>
      <c r="AS36" s="1879">
        <f t="shared" si="11"/>
        <v>522.42158936644864</v>
      </c>
      <c r="AT36" s="1879">
        <f t="shared" si="12"/>
        <v>141.46133947929283</v>
      </c>
      <c r="AU36" s="1879">
        <f t="shared" si="13"/>
        <v>16.330988293531984</v>
      </c>
      <c r="AV36" s="1879">
        <f t="shared" si="14"/>
        <v>14.265512549975881</v>
      </c>
      <c r="AW36" s="1879">
        <f t="shared" si="15"/>
        <v>9.562614335923632</v>
      </c>
      <c r="AX36" s="1879">
        <f t="shared" si="16"/>
        <v>0</v>
      </c>
      <c r="AY36" s="1879">
        <f t="shared" si="17"/>
        <v>0</v>
      </c>
      <c r="AZ36" s="1879">
        <f t="shared" si="18"/>
        <v>158.17413743369451</v>
      </c>
      <c r="BA36" s="1880">
        <f t="shared" si="19"/>
        <v>2245.5441082187763</v>
      </c>
      <c r="BC36" s="2590" t="s">
        <v>1943</v>
      </c>
      <c r="BD36" s="2592"/>
      <c r="BE36" s="1878">
        <v>6893228.6010006946</v>
      </c>
      <c r="BF36" s="1879">
        <v>4647684.4927819194</v>
      </c>
      <c r="BG36" s="1879">
        <v>3108309.790603443</v>
      </c>
      <c r="BH36" s="1879">
        <v>352483.65289780742</v>
      </c>
      <c r="BI36" s="1879">
        <v>434.3709296516584</v>
      </c>
      <c r="BJ36" s="1879">
        <v>239020.00801821388</v>
      </c>
      <c r="BK36" s="1879">
        <v>2516371.7587577701</v>
      </c>
      <c r="BL36" s="1879">
        <v>1539374.7021784796</v>
      </c>
      <c r="BM36" s="1879">
        <v>1357372.4378588861</v>
      </c>
      <c r="BN36" s="1879">
        <v>13312.416350736825</v>
      </c>
      <c r="BO36" s="1879">
        <v>18344.951650656094</v>
      </c>
      <c r="BP36" s="1879">
        <v>645501.15271821944</v>
      </c>
      <c r="BQ36" s="1879">
        <v>522421.58936644869</v>
      </c>
      <c r="BR36" s="1879">
        <v>141461.33947929283</v>
      </c>
      <c r="BS36" s="1879">
        <v>16330.988293531986</v>
      </c>
      <c r="BT36" s="1879">
        <v>14265.512549975881</v>
      </c>
      <c r="BU36" s="1879">
        <v>9562.6143359236321</v>
      </c>
      <c r="BV36" s="1879">
        <v>0</v>
      </c>
      <c r="BW36" s="1879">
        <v>0</v>
      </c>
      <c r="BX36" s="1879">
        <v>158174.1374336945</v>
      </c>
      <c r="BY36" s="1880">
        <v>2245544.1082187761</v>
      </c>
    </row>
    <row r="37" spans="1:77" ht="13.5" customHeight="1">
      <c r="A37" s="1137"/>
      <c r="B37" s="1137" t="s">
        <v>428</v>
      </c>
      <c r="C37" s="1137"/>
      <c r="D37" s="843"/>
      <c r="E37" s="956">
        <f>AG37</f>
        <v>750658.76692743762</v>
      </c>
      <c r="F37" s="956">
        <f>AH37</f>
        <v>711271.15690249426</v>
      </c>
      <c r="G37" s="963">
        <f>AI37</f>
        <v>427385.06123356009</v>
      </c>
      <c r="H37" s="963">
        <f>AJ37</f>
        <v>20302.655818594107</v>
      </c>
      <c r="I37" s="963">
        <f>AK37</f>
        <v>6634.4799886621313</v>
      </c>
      <c r="J37" s="963">
        <f>AL37</f>
        <v>197399.5190839002</v>
      </c>
      <c r="K37" s="963">
        <f>AM37</f>
        <v>203048.40634240361</v>
      </c>
      <c r="L37" s="963">
        <f>AN37</f>
        <v>283886.09566893423</v>
      </c>
      <c r="M37" s="956">
        <f>AO37</f>
        <v>104492.08640362811</v>
      </c>
      <c r="N37" s="963">
        <f>AP37</f>
        <v>35957.457739229023</v>
      </c>
      <c r="O37" s="1477"/>
      <c r="P37" s="1477" t="s">
        <v>253</v>
      </c>
      <c r="Q37" s="1477"/>
      <c r="R37" s="843"/>
      <c r="S37" s="956">
        <f>AQ37</f>
        <v>21242.748226757369</v>
      </c>
      <c r="T37" s="956">
        <f>AR37</f>
        <v>4670.8680952380955</v>
      </c>
      <c r="U37" s="956">
        <f>AS37</f>
        <v>31675.609959183676</v>
      </c>
      <c r="V37" s="956">
        <f>AT37</f>
        <v>8001.1204761904755</v>
      </c>
      <c r="W37" s="956">
        <f>AU37</f>
        <v>2944.2819070294781</v>
      </c>
      <c r="X37" s="956">
        <f>AV37</f>
        <v>117365.06587981859</v>
      </c>
      <c r="Y37" s="956">
        <f>AW37</f>
        <v>2130.7914761904763</v>
      </c>
      <c r="Z37" s="956">
        <f>AX37</f>
        <v>3216.6166893424038</v>
      </c>
      <c r="AA37" s="956">
        <f>AY37</f>
        <v>527.8741133786848</v>
      </c>
      <c r="AB37" s="956">
        <f>AZ37</f>
        <v>56153.661106575964</v>
      </c>
      <c r="AC37" s="963">
        <f>BA37</f>
        <v>42604.226714285716</v>
      </c>
      <c r="AD37" s="448">
        <v>0</v>
      </c>
      <c r="AE37" s="2590" t="s">
        <v>1944</v>
      </c>
      <c r="AF37" s="2592"/>
      <c r="AG37" s="1878">
        <f t="shared" si="20"/>
        <v>750658.76692743762</v>
      </c>
      <c r="AH37" s="1879">
        <f t="shared" si="0"/>
        <v>711271.15690249426</v>
      </c>
      <c r="AI37" s="1879">
        <f t="shared" si="1"/>
        <v>427385.06123356009</v>
      </c>
      <c r="AJ37" s="1879">
        <f t="shared" si="2"/>
        <v>20302.655818594107</v>
      </c>
      <c r="AK37" s="1879">
        <f t="shared" si="3"/>
        <v>6634.4799886621313</v>
      </c>
      <c r="AL37" s="1879">
        <f t="shared" si="4"/>
        <v>197399.5190839002</v>
      </c>
      <c r="AM37" s="1879">
        <f t="shared" si="5"/>
        <v>203048.40634240361</v>
      </c>
      <c r="AN37" s="1879">
        <f t="shared" si="6"/>
        <v>283886.09566893423</v>
      </c>
      <c r="AO37" s="1879">
        <f t="shared" si="7"/>
        <v>104492.08640362811</v>
      </c>
      <c r="AP37" s="1894">
        <f t="shared" si="8"/>
        <v>35957.457739229023</v>
      </c>
      <c r="AQ37" s="1899">
        <f t="shared" si="9"/>
        <v>21242.748226757369</v>
      </c>
      <c r="AR37" s="1879">
        <f t="shared" si="10"/>
        <v>4670.8680952380955</v>
      </c>
      <c r="AS37" s="1879">
        <f t="shared" si="11"/>
        <v>31675.609959183676</v>
      </c>
      <c r="AT37" s="1879">
        <f t="shared" si="12"/>
        <v>8001.1204761904755</v>
      </c>
      <c r="AU37" s="1879">
        <f t="shared" si="13"/>
        <v>2944.2819070294781</v>
      </c>
      <c r="AV37" s="1879">
        <f t="shared" si="14"/>
        <v>117365.06587981859</v>
      </c>
      <c r="AW37" s="1879">
        <f t="shared" si="15"/>
        <v>2130.7914761904763</v>
      </c>
      <c r="AX37" s="1879">
        <f t="shared" si="16"/>
        <v>3216.6166893424038</v>
      </c>
      <c r="AY37" s="1879">
        <f t="shared" si="17"/>
        <v>527.8741133786848</v>
      </c>
      <c r="AZ37" s="1879">
        <f t="shared" si="18"/>
        <v>56153.661106575964</v>
      </c>
      <c r="BA37" s="1880">
        <f t="shared" si="19"/>
        <v>42604.226714285716</v>
      </c>
      <c r="BC37" s="2590" t="s">
        <v>1944</v>
      </c>
      <c r="BD37" s="2592"/>
      <c r="BE37" s="1878">
        <v>750658766.92743766</v>
      </c>
      <c r="BF37" s="1879">
        <v>711271156.90249431</v>
      </c>
      <c r="BG37" s="1879">
        <v>427385061.23356009</v>
      </c>
      <c r="BH37" s="1879">
        <v>20302655.818594106</v>
      </c>
      <c r="BI37" s="1879">
        <v>6634479.9886621311</v>
      </c>
      <c r="BJ37" s="1879">
        <v>197399519.08390021</v>
      </c>
      <c r="BK37" s="1879">
        <v>203048406.34240362</v>
      </c>
      <c r="BL37" s="1879">
        <v>283886095.66893423</v>
      </c>
      <c r="BM37" s="1879">
        <v>104492086.40362811</v>
      </c>
      <c r="BN37" s="1879">
        <v>35957457.739229023</v>
      </c>
      <c r="BO37" s="1879">
        <v>21242748.22675737</v>
      </c>
      <c r="BP37" s="1879">
        <v>4670868.0952380951</v>
      </c>
      <c r="BQ37" s="1879">
        <v>31675609.959183674</v>
      </c>
      <c r="BR37" s="1879">
        <v>8001120.4761904757</v>
      </c>
      <c r="BS37" s="1879">
        <v>2944281.9070294783</v>
      </c>
      <c r="BT37" s="1879">
        <v>117365065.87981859</v>
      </c>
      <c r="BU37" s="1879">
        <v>2130791.4761904762</v>
      </c>
      <c r="BV37" s="1879">
        <v>3216616.6893424038</v>
      </c>
      <c r="BW37" s="1879">
        <v>527874.11337868485</v>
      </c>
      <c r="BX37" s="1879">
        <v>56153661.106575966</v>
      </c>
      <c r="BY37" s="1880">
        <v>42604226.714285716</v>
      </c>
    </row>
    <row r="38" spans="1:77" ht="18" customHeight="1">
      <c r="A38" s="2641" t="s">
        <v>429</v>
      </c>
      <c r="B38" s="2641"/>
      <c r="C38" s="2641"/>
      <c r="D38" s="2"/>
      <c r="E38" s="956"/>
      <c r="F38" s="956"/>
      <c r="G38" s="961"/>
      <c r="H38" s="961"/>
      <c r="I38" s="961"/>
      <c r="J38" s="961"/>
      <c r="K38" s="961"/>
      <c r="L38" s="961"/>
      <c r="M38" s="956"/>
      <c r="N38" s="963"/>
      <c r="O38" s="2641" t="s">
        <v>14</v>
      </c>
      <c r="P38" s="2641"/>
      <c r="Q38" s="2641"/>
      <c r="R38" s="2"/>
      <c r="S38" s="956"/>
      <c r="T38" s="956"/>
      <c r="U38" s="956"/>
      <c r="V38" s="956"/>
      <c r="W38" s="956"/>
      <c r="X38" s="956"/>
      <c r="Y38" s="956"/>
      <c r="Z38" s="956"/>
      <c r="AA38" s="956"/>
      <c r="AB38" s="956"/>
      <c r="AC38" s="963"/>
      <c r="AD38" s="963"/>
      <c r="AE38" s="2590" t="s">
        <v>1945</v>
      </c>
      <c r="AF38" s="2592" t="s">
        <v>1946</v>
      </c>
      <c r="AG38" s="1878">
        <f t="shared" si="20"/>
        <v>188430.62787215595</v>
      </c>
      <c r="AH38" s="1879">
        <f t="shared" si="0"/>
        <v>178535.9097951091</v>
      </c>
      <c r="AI38" s="1879">
        <f t="shared" si="1"/>
        <v>143416.22717839683</v>
      </c>
      <c r="AJ38" s="1879">
        <f t="shared" si="2"/>
        <v>8832.23185588452</v>
      </c>
      <c r="AK38" s="1879">
        <f t="shared" si="3"/>
        <v>4675.547353763156</v>
      </c>
      <c r="AL38" s="1879">
        <f t="shared" si="4"/>
        <v>73791.557641364037</v>
      </c>
      <c r="AM38" s="1879">
        <f t="shared" si="5"/>
        <v>56116.890327384805</v>
      </c>
      <c r="AN38" s="1879">
        <f t="shared" si="6"/>
        <v>35119.68261671166</v>
      </c>
      <c r="AO38" s="1879">
        <f t="shared" si="7"/>
        <v>16591.115679914474</v>
      </c>
      <c r="AP38" s="1894">
        <f t="shared" si="8"/>
        <v>4872.4799017019486</v>
      </c>
      <c r="AQ38" s="1899">
        <f t="shared" si="9"/>
        <v>1867.1033773959364</v>
      </c>
      <c r="AR38" s="1879">
        <f t="shared" si="10"/>
        <v>2150.3472008411345</v>
      </c>
      <c r="AS38" s="1879">
        <f t="shared" si="11"/>
        <v>5249.4686399955026</v>
      </c>
      <c r="AT38" s="1879">
        <f t="shared" si="12"/>
        <v>2062.4012151908046</v>
      </c>
      <c r="AU38" s="1879">
        <f t="shared" si="13"/>
        <v>389.31534478917223</v>
      </c>
      <c r="AV38" s="1879">
        <f t="shared" si="14"/>
        <v>9021.3610099864836</v>
      </c>
      <c r="AW38" s="1879">
        <f t="shared" si="15"/>
        <v>352.15115111765141</v>
      </c>
      <c r="AX38" s="1879">
        <f t="shared" si="16"/>
        <v>1450.7921094972205</v>
      </c>
      <c r="AY38" s="1879">
        <f t="shared" si="17"/>
        <v>58.268568231700918</v>
      </c>
      <c r="AZ38" s="1879">
        <f t="shared" si="18"/>
        <v>7645.9940979640633</v>
      </c>
      <c r="BA38" s="1880">
        <f t="shared" si="19"/>
        <v>11345.510186544421</v>
      </c>
      <c r="BC38" s="2590" t="s">
        <v>1945</v>
      </c>
      <c r="BD38" s="2592" t="s">
        <v>1946</v>
      </c>
      <c r="BE38" s="1878">
        <v>188430627.87215596</v>
      </c>
      <c r="BF38" s="1879">
        <v>178535909.79510909</v>
      </c>
      <c r="BG38" s="1879">
        <v>143416227.17839682</v>
      </c>
      <c r="BH38" s="1879">
        <v>8832231.8558845203</v>
      </c>
      <c r="BI38" s="1879">
        <v>4675547.3537631556</v>
      </c>
      <c r="BJ38" s="1879">
        <v>73791557.641364038</v>
      </c>
      <c r="BK38" s="1879">
        <v>56116890.327384807</v>
      </c>
      <c r="BL38" s="1879">
        <v>35119682.616711661</v>
      </c>
      <c r="BM38" s="1879">
        <v>16591115.679914473</v>
      </c>
      <c r="BN38" s="1879">
        <v>4872479.9017019486</v>
      </c>
      <c r="BO38" s="1879">
        <v>1867103.3773959363</v>
      </c>
      <c r="BP38" s="1879">
        <v>2150347.2008411344</v>
      </c>
      <c r="BQ38" s="1879">
        <v>5249468.6399955023</v>
      </c>
      <c r="BR38" s="1879">
        <v>2062401.2151908048</v>
      </c>
      <c r="BS38" s="1879">
        <v>389315.34478917223</v>
      </c>
      <c r="BT38" s="1879">
        <v>9021361.0099864844</v>
      </c>
      <c r="BU38" s="1879">
        <v>352151.15111765143</v>
      </c>
      <c r="BV38" s="1879">
        <v>1450792.1094972205</v>
      </c>
      <c r="BW38" s="1879">
        <v>58268.56823170092</v>
      </c>
      <c r="BX38" s="1879">
        <v>7645994.0979640633</v>
      </c>
      <c r="BY38" s="1880">
        <v>11345510.186544422</v>
      </c>
    </row>
    <row r="39" spans="1:77" ht="18" customHeight="1">
      <c r="A39" s="2639" t="s">
        <v>45</v>
      </c>
      <c r="B39" s="2639"/>
      <c r="C39" s="6"/>
      <c r="D39" s="2"/>
      <c r="E39" s="956">
        <f>AG38</f>
        <v>188430.62787215595</v>
      </c>
      <c r="F39" s="956">
        <f>AH38</f>
        <v>178535.9097951091</v>
      </c>
      <c r="G39" s="963">
        <f>AI38</f>
        <v>143416.22717839683</v>
      </c>
      <c r="H39" s="963">
        <f>AJ38</f>
        <v>8832.23185588452</v>
      </c>
      <c r="I39" s="963">
        <f>AK38</f>
        <v>4675.547353763156</v>
      </c>
      <c r="J39" s="963">
        <f>AL38</f>
        <v>73791.557641364037</v>
      </c>
      <c r="K39" s="963">
        <f>AM38</f>
        <v>56116.890327384805</v>
      </c>
      <c r="L39" s="963">
        <f>AN38</f>
        <v>35119.68261671166</v>
      </c>
      <c r="M39" s="956">
        <f>AO38</f>
        <v>16591.115679914474</v>
      </c>
      <c r="N39" s="963">
        <f>AP38</f>
        <v>4872.4799017019486</v>
      </c>
      <c r="O39" s="2639" t="s">
        <v>45</v>
      </c>
      <c r="P39" s="2639"/>
      <c r="Q39" s="6"/>
      <c r="R39" s="2"/>
      <c r="S39" s="956">
        <f>AQ38</f>
        <v>1867.1033773959364</v>
      </c>
      <c r="T39" s="956">
        <f>AR38</f>
        <v>2150.3472008411345</v>
      </c>
      <c r="U39" s="956">
        <f>AS38</f>
        <v>5249.4686399955026</v>
      </c>
      <c r="V39" s="956">
        <f>AT38</f>
        <v>2062.4012151908046</v>
      </c>
      <c r="W39" s="956">
        <f>AU38</f>
        <v>389.31534478917223</v>
      </c>
      <c r="X39" s="956">
        <f>AV38</f>
        <v>9021.3610099864836</v>
      </c>
      <c r="Y39" s="956">
        <f>AW38</f>
        <v>352.15115111765141</v>
      </c>
      <c r="Z39" s="956">
        <f>AX38</f>
        <v>1450.7921094972205</v>
      </c>
      <c r="AA39" s="956">
        <f>AY38</f>
        <v>58.268568231700918</v>
      </c>
      <c r="AB39" s="956">
        <f>AZ38</f>
        <v>7645.9940979640633</v>
      </c>
      <c r="AC39" s="963">
        <f>BA38</f>
        <v>11345.510186544421</v>
      </c>
      <c r="AD39" s="448">
        <v>0</v>
      </c>
      <c r="AE39" s="2590"/>
      <c r="AF39" s="2592" t="s">
        <v>1947</v>
      </c>
      <c r="AG39" s="1878">
        <f t="shared" si="20"/>
        <v>44957.150991907205</v>
      </c>
      <c r="AH39" s="1879">
        <f t="shared" si="0"/>
        <v>41035.385698153077</v>
      </c>
      <c r="AI39" s="1879">
        <f t="shared" si="1"/>
        <v>33350.808973538755</v>
      </c>
      <c r="AJ39" s="1879">
        <f t="shared" si="2"/>
        <v>548.90776291903262</v>
      </c>
      <c r="AK39" s="1879">
        <f t="shared" si="3"/>
        <v>2565.5754490014206</v>
      </c>
      <c r="AL39" s="1879">
        <f t="shared" si="4"/>
        <v>6980.9698879971002</v>
      </c>
      <c r="AM39" s="1879">
        <f t="shared" si="5"/>
        <v>23255.3558736212</v>
      </c>
      <c r="AN39" s="1879">
        <f t="shared" si="6"/>
        <v>7684.5767246143305</v>
      </c>
      <c r="AO39" s="1879">
        <f t="shared" si="7"/>
        <v>5415.3539121783424</v>
      </c>
      <c r="AP39" s="1894">
        <f t="shared" si="8"/>
        <v>354.91930972628694</v>
      </c>
      <c r="AQ39" s="1899">
        <f t="shared" si="9"/>
        <v>430.08250785505089</v>
      </c>
      <c r="AR39" s="1879">
        <f t="shared" si="10"/>
        <v>1435.350869677583</v>
      </c>
      <c r="AS39" s="1879">
        <f t="shared" si="11"/>
        <v>2491.0455709250086</v>
      </c>
      <c r="AT39" s="1879">
        <f t="shared" si="12"/>
        <v>696.13611228380807</v>
      </c>
      <c r="AU39" s="1879">
        <f t="shared" si="13"/>
        <v>7.8195417106062042</v>
      </c>
      <c r="AV39" s="1879">
        <f t="shared" si="14"/>
        <v>25.648100980727076</v>
      </c>
      <c r="AW39" s="1879">
        <f t="shared" si="15"/>
        <v>0</v>
      </c>
      <c r="AX39" s="1879">
        <f t="shared" si="16"/>
        <v>0</v>
      </c>
      <c r="AY39" s="1879">
        <f t="shared" si="17"/>
        <v>0</v>
      </c>
      <c r="AZ39" s="1879">
        <f t="shared" si="18"/>
        <v>2243.574711455261</v>
      </c>
      <c r="BA39" s="1880">
        <f t="shared" si="19"/>
        <v>3921.7652937541202</v>
      </c>
      <c r="BC39" s="2590"/>
      <c r="BD39" s="2592" t="s">
        <v>1947</v>
      </c>
      <c r="BE39" s="1878">
        <v>44957150.991907202</v>
      </c>
      <c r="BF39" s="1879">
        <v>41035385.698153079</v>
      </c>
      <c r="BG39" s="1879">
        <v>33350808.973538753</v>
      </c>
      <c r="BH39" s="1879">
        <v>548907.7629190326</v>
      </c>
      <c r="BI39" s="1879">
        <v>2565575.4490014208</v>
      </c>
      <c r="BJ39" s="1879">
        <v>6980969.8879971001</v>
      </c>
      <c r="BK39" s="1879">
        <v>23255355.873621199</v>
      </c>
      <c r="BL39" s="1879">
        <v>7684576.7246143306</v>
      </c>
      <c r="BM39" s="1879">
        <v>5415353.9121783422</v>
      </c>
      <c r="BN39" s="1879">
        <v>354919.30972628691</v>
      </c>
      <c r="BO39" s="1879">
        <v>430082.50785505091</v>
      </c>
      <c r="BP39" s="1879">
        <v>1435350.869677583</v>
      </c>
      <c r="BQ39" s="1879">
        <v>2491045.5709250085</v>
      </c>
      <c r="BR39" s="1879">
        <v>696136.11228380806</v>
      </c>
      <c r="BS39" s="1879">
        <v>7819.5417106062041</v>
      </c>
      <c r="BT39" s="1879">
        <v>25648.100980727075</v>
      </c>
      <c r="BU39" s="1879">
        <v>0</v>
      </c>
      <c r="BV39" s="1879">
        <v>0</v>
      </c>
      <c r="BW39" s="1879">
        <v>0</v>
      </c>
      <c r="BX39" s="1879">
        <v>2243574.7114552609</v>
      </c>
      <c r="BY39" s="1880">
        <v>3921765.2937541204</v>
      </c>
    </row>
    <row r="40" spans="1:77" ht="18" customHeight="1">
      <c r="A40" s="7"/>
      <c r="B40" s="1137" t="s">
        <v>430</v>
      </c>
      <c r="C40" s="7"/>
      <c r="D40" s="2"/>
      <c r="E40" s="956">
        <f>AG51</f>
        <v>329264.79329506797</v>
      </c>
      <c r="F40" s="956">
        <f>AH51</f>
        <v>313302.30793464434</v>
      </c>
      <c r="G40" s="963">
        <f>AI51</f>
        <v>258051.40789604484</v>
      </c>
      <c r="H40" s="963">
        <f>AJ51</f>
        <v>15485.019916672669</v>
      </c>
      <c r="I40" s="963">
        <f>AK51</f>
        <v>7317.5033357742223</v>
      </c>
      <c r="J40" s="963">
        <f>AL51</f>
        <v>128963.17571131632</v>
      </c>
      <c r="K40" s="963">
        <f>AM51</f>
        <v>106285.70893228165</v>
      </c>
      <c r="L40" s="963">
        <f>AN51</f>
        <v>55250.900038599379</v>
      </c>
      <c r="M40" s="956">
        <f>AO51</f>
        <v>22619.513706539419</v>
      </c>
      <c r="N40" s="963">
        <f>AP51</f>
        <v>7979.340953922625</v>
      </c>
      <c r="O40" s="7"/>
      <c r="P40" s="1477" t="s">
        <v>15</v>
      </c>
      <c r="Q40" s="7"/>
      <c r="R40" s="2"/>
      <c r="S40" s="956">
        <f>AQ51</f>
        <v>2937.5715757803655</v>
      </c>
      <c r="T40" s="956">
        <f>AR51</f>
        <v>3119.2916062420645</v>
      </c>
      <c r="U40" s="956">
        <f>AS51</f>
        <v>6033.3342184072217</v>
      </c>
      <c r="V40" s="956">
        <f>AT51</f>
        <v>1811.2501228652573</v>
      </c>
      <c r="W40" s="956">
        <f>AU51</f>
        <v>738.72522932189713</v>
      </c>
      <c r="X40" s="956">
        <f>AV51</f>
        <v>13756.087848703306</v>
      </c>
      <c r="Y40" s="956">
        <f>AW51</f>
        <v>667.64254193753789</v>
      </c>
      <c r="Z40" s="956">
        <f>AX51</f>
        <v>3411.7980667809393</v>
      </c>
      <c r="AA40" s="956">
        <f>AY51</f>
        <v>79.561460585380416</v>
      </c>
      <c r="AB40" s="956">
        <f>AZ51</f>
        <v>14716.296414052802</v>
      </c>
      <c r="AC40" s="963">
        <f>BA51</f>
        <v>19374.2834272049</v>
      </c>
      <c r="AD40" s="448">
        <v>0</v>
      </c>
      <c r="AE40" s="2590" t="s">
        <v>1948</v>
      </c>
      <c r="AF40" s="2592" t="s">
        <v>1949</v>
      </c>
      <c r="AG40" s="1878">
        <f t="shared" si="20"/>
        <v>279798.8656039004</v>
      </c>
      <c r="AH40" s="1879">
        <f t="shared" si="0"/>
        <v>268218.2994783317</v>
      </c>
      <c r="AI40" s="1879">
        <f t="shared" si="1"/>
        <v>228278.11502709365</v>
      </c>
      <c r="AJ40" s="1879">
        <f t="shared" si="2"/>
        <v>3941.2295995383733</v>
      </c>
      <c r="AK40" s="1879">
        <f t="shared" si="3"/>
        <v>6397.1143170374253</v>
      </c>
      <c r="AL40" s="1879">
        <f t="shared" si="4"/>
        <v>132331.22176652169</v>
      </c>
      <c r="AM40" s="1879">
        <f t="shared" si="5"/>
        <v>85608.549343996187</v>
      </c>
      <c r="AN40" s="1879">
        <f t="shared" si="6"/>
        <v>39940.184451238012</v>
      </c>
      <c r="AO40" s="1879">
        <f t="shared" si="7"/>
        <v>17272.74801688367</v>
      </c>
      <c r="AP40" s="1894">
        <f t="shared" si="8"/>
        <v>5368.6271668331838</v>
      </c>
      <c r="AQ40" s="1899">
        <f t="shared" si="9"/>
        <v>2039.1673245670042</v>
      </c>
      <c r="AR40" s="1879">
        <f t="shared" si="10"/>
        <v>2190.7381020012958</v>
      </c>
      <c r="AS40" s="1879">
        <f t="shared" si="11"/>
        <v>5549.4364341630362</v>
      </c>
      <c r="AT40" s="1879">
        <f t="shared" si="12"/>
        <v>1234.7820935102163</v>
      </c>
      <c r="AU40" s="1879">
        <f t="shared" si="13"/>
        <v>889.99689580893653</v>
      </c>
      <c r="AV40" s="1879">
        <f t="shared" si="14"/>
        <v>8058.7538486084113</v>
      </c>
      <c r="AW40" s="1879">
        <f t="shared" si="15"/>
        <v>20.641199061664164</v>
      </c>
      <c r="AX40" s="1879">
        <f t="shared" si="16"/>
        <v>857.87173626571791</v>
      </c>
      <c r="AY40" s="1879">
        <f t="shared" si="17"/>
        <v>78.440903632724371</v>
      </c>
      <c r="AZ40" s="1879">
        <f t="shared" si="18"/>
        <v>13651.728746785835</v>
      </c>
      <c r="BA40" s="1880">
        <f t="shared" si="19"/>
        <v>12438.437861834454</v>
      </c>
      <c r="BC40" s="2590" t="s">
        <v>1948</v>
      </c>
      <c r="BD40" s="2592" t="s">
        <v>1949</v>
      </c>
      <c r="BE40" s="1878">
        <v>279798865.60390037</v>
      </c>
      <c r="BF40" s="1879">
        <v>268218299.47833171</v>
      </c>
      <c r="BG40" s="1879">
        <v>228278115.02709365</v>
      </c>
      <c r="BH40" s="1879">
        <v>3941229.5995383733</v>
      </c>
      <c r="BI40" s="1879">
        <v>6397114.317037425</v>
      </c>
      <c r="BJ40" s="1879">
        <v>132331221.76652168</v>
      </c>
      <c r="BK40" s="1879">
        <v>85608549.343996182</v>
      </c>
      <c r="BL40" s="1879">
        <v>39940184.451238014</v>
      </c>
      <c r="BM40" s="1879">
        <v>17272748.016883671</v>
      </c>
      <c r="BN40" s="1879">
        <v>5368627.1668331837</v>
      </c>
      <c r="BO40" s="1879">
        <v>2039167.3245670043</v>
      </c>
      <c r="BP40" s="1879">
        <v>2190738.1020012959</v>
      </c>
      <c r="BQ40" s="1879">
        <v>5549436.4341630358</v>
      </c>
      <c r="BR40" s="1879">
        <v>1234782.0935102163</v>
      </c>
      <c r="BS40" s="1879">
        <v>889996.89580893656</v>
      </c>
      <c r="BT40" s="1879">
        <v>8058753.8486084109</v>
      </c>
      <c r="BU40" s="1879">
        <v>20641.199061664163</v>
      </c>
      <c r="BV40" s="1879">
        <v>857871.73626571789</v>
      </c>
      <c r="BW40" s="1879">
        <v>78440.903632724367</v>
      </c>
      <c r="BX40" s="1879">
        <v>13651728.746785834</v>
      </c>
      <c r="BY40" s="1880">
        <v>12438437.861834455</v>
      </c>
    </row>
    <row r="41" spans="1:77" ht="18" customHeight="1">
      <c r="A41" s="813"/>
      <c r="B41" s="813" t="s">
        <v>1006</v>
      </c>
      <c r="C41" s="813"/>
      <c r="D41" s="843"/>
      <c r="E41" s="956">
        <f>AG40</f>
        <v>279798.8656039004</v>
      </c>
      <c r="F41" s="956">
        <f>AH40</f>
        <v>268218.2994783317</v>
      </c>
      <c r="G41" s="956">
        <f>AI40</f>
        <v>228278.11502709365</v>
      </c>
      <c r="H41" s="956">
        <f>AJ40</f>
        <v>3941.2295995383733</v>
      </c>
      <c r="I41" s="956">
        <f>AK40</f>
        <v>6397.1143170374253</v>
      </c>
      <c r="J41" s="956">
        <f>AL40</f>
        <v>132331.22176652169</v>
      </c>
      <c r="K41" s="956">
        <f>AM40</f>
        <v>85608.549343996187</v>
      </c>
      <c r="L41" s="963">
        <f>AN40</f>
        <v>39940.184451238012</v>
      </c>
      <c r="M41" s="956">
        <f>AO40</f>
        <v>17272.74801688367</v>
      </c>
      <c r="N41" s="963">
        <f>AP40</f>
        <v>5368.6271668331838</v>
      </c>
      <c r="O41" s="813"/>
      <c r="P41" s="813" t="s">
        <v>342</v>
      </c>
      <c r="Q41" s="813"/>
      <c r="R41" s="843"/>
      <c r="S41" s="956">
        <f>AQ40</f>
        <v>2039.1673245670042</v>
      </c>
      <c r="T41" s="956">
        <f>AR40</f>
        <v>2190.7381020012958</v>
      </c>
      <c r="U41" s="956">
        <f>AS40</f>
        <v>5549.4364341630362</v>
      </c>
      <c r="V41" s="956">
        <f>AT40</f>
        <v>1234.7820935102163</v>
      </c>
      <c r="W41" s="956">
        <f>AU40</f>
        <v>889.99689580893653</v>
      </c>
      <c r="X41" s="956">
        <f>AV40</f>
        <v>8058.7538486084113</v>
      </c>
      <c r="Y41" s="956">
        <f>AW40</f>
        <v>20.641199061664164</v>
      </c>
      <c r="Z41" s="956">
        <f>AX40</f>
        <v>857.87173626571791</v>
      </c>
      <c r="AA41" s="956">
        <f>AY40</f>
        <v>78.440903632724371</v>
      </c>
      <c r="AB41" s="956">
        <f>AZ40</f>
        <v>13651.728746785835</v>
      </c>
      <c r="AC41" s="963">
        <f>BA40</f>
        <v>12438.437861834454</v>
      </c>
      <c r="AD41" s="448">
        <v>0</v>
      </c>
      <c r="AE41" s="2590"/>
      <c r="AF41" s="2592" t="s">
        <v>1950</v>
      </c>
      <c r="AG41" s="1878">
        <f t="shared" si="20"/>
        <v>919935.99200702738</v>
      </c>
      <c r="AH41" s="1879">
        <f t="shared" si="0"/>
        <v>876159.98752359929</v>
      </c>
      <c r="AI41" s="1879">
        <f t="shared" si="1"/>
        <v>704064.86516842316</v>
      </c>
      <c r="AJ41" s="1879">
        <f t="shared" si="2"/>
        <v>52875.902888796394</v>
      </c>
      <c r="AK41" s="1879">
        <f t="shared" si="3"/>
        <v>22959.575851785976</v>
      </c>
      <c r="AL41" s="1879">
        <f t="shared" si="4"/>
        <v>309487.39835499355</v>
      </c>
      <c r="AM41" s="1879">
        <f t="shared" si="5"/>
        <v>318741.98807284678</v>
      </c>
      <c r="AN41" s="1879">
        <f t="shared" si="6"/>
        <v>172095.12235517625</v>
      </c>
      <c r="AO41" s="1879">
        <f t="shared" si="7"/>
        <v>60767.369643591926</v>
      </c>
      <c r="AP41" s="1894">
        <f t="shared" si="8"/>
        <v>25057.808692075887</v>
      </c>
      <c r="AQ41" s="1899">
        <f t="shared" si="9"/>
        <v>8171.3384772816726</v>
      </c>
      <c r="AR41" s="1879">
        <f t="shared" si="10"/>
        <v>7172.0819704435071</v>
      </c>
      <c r="AS41" s="1879">
        <f t="shared" si="11"/>
        <v>13867.952548886618</v>
      </c>
      <c r="AT41" s="1879">
        <f t="shared" si="12"/>
        <v>5183.1662000222968</v>
      </c>
      <c r="AU41" s="1879">
        <f t="shared" si="13"/>
        <v>1315.0217548819021</v>
      </c>
      <c r="AV41" s="1879">
        <f t="shared" si="14"/>
        <v>52854.189561770989</v>
      </c>
      <c r="AW41" s="1879">
        <f t="shared" si="15"/>
        <v>3070.8555656559975</v>
      </c>
      <c r="AX41" s="1879">
        <f t="shared" si="16"/>
        <v>14223.447162134309</v>
      </c>
      <c r="AY41" s="1879">
        <f t="shared" si="17"/>
        <v>211.1614621772367</v>
      </c>
      <c r="AZ41" s="1879">
        <f t="shared" si="18"/>
        <v>40968.098959845869</v>
      </c>
      <c r="BA41" s="1880">
        <f t="shared" si="19"/>
        <v>57999.451645562469</v>
      </c>
      <c r="BC41" s="2590"/>
      <c r="BD41" s="2592" t="s">
        <v>1950</v>
      </c>
      <c r="BE41" s="1878">
        <v>919935992.00702739</v>
      </c>
      <c r="BF41" s="1879">
        <v>876159987.52359927</v>
      </c>
      <c r="BG41" s="1879">
        <v>704064865.16842318</v>
      </c>
      <c r="BH41" s="1879">
        <v>52875902.888796397</v>
      </c>
      <c r="BI41" s="1879">
        <v>22959575.851785976</v>
      </c>
      <c r="BJ41" s="1879">
        <v>309487398.35499352</v>
      </c>
      <c r="BK41" s="1879">
        <v>318741988.07284677</v>
      </c>
      <c r="BL41" s="1879">
        <v>172095122.35517624</v>
      </c>
      <c r="BM41" s="1879">
        <v>60767369.643591926</v>
      </c>
      <c r="BN41" s="1879">
        <v>25057808.692075886</v>
      </c>
      <c r="BO41" s="1879">
        <v>8171338.4772816729</v>
      </c>
      <c r="BP41" s="1879">
        <v>7172081.9704435067</v>
      </c>
      <c r="BQ41" s="1879">
        <v>13867952.548886618</v>
      </c>
      <c r="BR41" s="1879">
        <v>5183166.200022297</v>
      </c>
      <c r="BS41" s="1879">
        <v>1315021.7548819021</v>
      </c>
      <c r="BT41" s="1879">
        <v>52854189.56177099</v>
      </c>
      <c r="BU41" s="1879">
        <v>3070855.5656559975</v>
      </c>
      <c r="BV41" s="1879">
        <v>14223447.162134308</v>
      </c>
      <c r="BW41" s="1879">
        <v>211161.46217723671</v>
      </c>
      <c r="BX41" s="1879">
        <v>40968098.959845871</v>
      </c>
      <c r="BY41" s="1880">
        <v>57999451.64556247</v>
      </c>
    </row>
    <row r="42" spans="1:77" ht="18" customHeight="1">
      <c r="A42" s="813"/>
      <c r="B42" s="813" t="s">
        <v>1007</v>
      </c>
      <c r="C42" s="813"/>
      <c r="D42" s="843"/>
      <c r="E42" s="956">
        <f>AG41</f>
        <v>919935.99200702738</v>
      </c>
      <c r="F42" s="956">
        <f>AH41</f>
        <v>876159.98752359929</v>
      </c>
      <c r="G42" s="956">
        <f>AI41</f>
        <v>704064.86516842316</v>
      </c>
      <c r="H42" s="956">
        <f>AJ41</f>
        <v>52875.902888796394</v>
      </c>
      <c r="I42" s="956">
        <f>AK41</f>
        <v>22959.575851785976</v>
      </c>
      <c r="J42" s="956">
        <f>AL41</f>
        <v>309487.39835499355</v>
      </c>
      <c r="K42" s="956">
        <f>AM41</f>
        <v>318741.98807284678</v>
      </c>
      <c r="L42" s="963">
        <f>AN41</f>
        <v>172095.12235517625</v>
      </c>
      <c r="M42" s="956">
        <f>AO41</f>
        <v>60767.369643591926</v>
      </c>
      <c r="N42" s="963">
        <f>AP41</f>
        <v>25057.808692075887</v>
      </c>
      <c r="O42" s="813"/>
      <c r="P42" s="813" t="s">
        <v>343</v>
      </c>
      <c r="Q42" s="813"/>
      <c r="R42" s="843"/>
      <c r="S42" s="956">
        <f>AQ41</f>
        <v>8171.3384772816726</v>
      </c>
      <c r="T42" s="956">
        <f>AR41</f>
        <v>7172.0819704435071</v>
      </c>
      <c r="U42" s="956">
        <f>AS41</f>
        <v>13867.952548886618</v>
      </c>
      <c r="V42" s="956">
        <f>AT41</f>
        <v>5183.1662000222968</v>
      </c>
      <c r="W42" s="956">
        <f>AU41</f>
        <v>1315.0217548819021</v>
      </c>
      <c r="X42" s="956">
        <f>AV41</f>
        <v>52854.189561770989</v>
      </c>
      <c r="Y42" s="956">
        <f>AW41</f>
        <v>3070.8555656559975</v>
      </c>
      <c r="Z42" s="956">
        <f>AX41</f>
        <v>14223.447162134309</v>
      </c>
      <c r="AA42" s="956">
        <f>AY41</f>
        <v>211.1614621772367</v>
      </c>
      <c r="AB42" s="956">
        <f>AZ41</f>
        <v>40968.098959845869</v>
      </c>
      <c r="AC42" s="963">
        <f>BA41</f>
        <v>57999.451645562469</v>
      </c>
      <c r="AD42" s="448">
        <v>0</v>
      </c>
      <c r="AE42" s="2590"/>
      <c r="AF42" s="2592" t="s">
        <v>1951</v>
      </c>
      <c r="AG42" s="1878">
        <f t="shared" si="20"/>
        <v>149321.77361168197</v>
      </c>
      <c r="AH42" s="1879">
        <f t="shared" si="0"/>
        <v>140417.90936848105</v>
      </c>
      <c r="AI42" s="1879">
        <f t="shared" si="1"/>
        <v>121513.17008017813</v>
      </c>
      <c r="AJ42" s="1879">
        <f t="shared" si="2"/>
        <v>10595.08726865131</v>
      </c>
      <c r="AK42" s="1879">
        <f t="shared" si="3"/>
        <v>2260.9154227332756</v>
      </c>
      <c r="AL42" s="1879">
        <f t="shared" si="4"/>
        <v>67457.586293035725</v>
      </c>
      <c r="AM42" s="1879">
        <f t="shared" si="5"/>
        <v>41199.581095757763</v>
      </c>
      <c r="AN42" s="1879">
        <f t="shared" si="6"/>
        <v>18904.739288302964</v>
      </c>
      <c r="AO42" s="1879">
        <f t="shared" si="7"/>
        <v>11716.02877297124</v>
      </c>
      <c r="AP42" s="1894">
        <f t="shared" si="8"/>
        <v>3514.542696211241</v>
      </c>
      <c r="AQ42" s="1899">
        <f t="shared" si="9"/>
        <v>1742.8664683861625</v>
      </c>
      <c r="AR42" s="1879">
        <f t="shared" si="10"/>
        <v>2647.1006581008219</v>
      </c>
      <c r="AS42" s="1879">
        <f t="shared" si="11"/>
        <v>2892.980983924645</v>
      </c>
      <c r="AT42" s="1879">
        <f t="shared" si="12"/>
        <v>670.47748345615946</v>
      </c>
      <c r="AU42" s="1879">
        <f t="shared" si="13"/>
        <v>248.06048289221093</v>
      </c>
      <c r="AV42" s="1879">
        <f t="shared" si="14"/>
        <v>1416.7257446412862</v>
      </c>
      <c r="AW42" s="1879">
        <f t="shared" si="15"/>
        <v>31.271862919329791</v>
      </c>
      <c r="AX42" s="1879">
        <f t="shared" si="16"/>
        <v>545.81633792544756</v>
      </c>
      <c r="AY42" s="1879">
        <f t="shared" si="17"/>
        <v>10.956671258229351</v>
      </c>
      <c r="AZ42" s="1879">
        <f t="shared" si="18"/>
        <v>5183.9398985874432</v>
      </c>
      <c r="BA42" s="1880">
        <f t="shared" si="19"/>
        <v>9449.6805811263966</v>
      </c>
      <c r="BC42" s="2590"/>
      <c r="BD42" s="2592" t="s">
        <v>1951</v>
      </c>
      <c r="BE42" s="1878">
        <v>149321773.61168197</v>
      </c>
      <c r="BF42" s="1879">
        <v>140417909.36848104</v>
      </c>
      <c r="BG42" s="1879">
        <v>121513170.08017813</v>
      </c>
      <c r="BH42" s="1879">
        <v>10595087.26865131</v>
      </c>
      <c r="BI42" s="1879">
        <v>2260915.4227332757</v>
      </c>
      <c r="BJ42" s="1879">
        <v>67457586.293035731</v>
      </c>
      <c r="BK42" s="1879">
        <v>41199581.09575776</v>
      </c>
      <c r="BL42" s="1879">
        <v>18904739.288302965</v>
      </c>
      <c r="BM42" s="1879">
        <v>11716028.772971241</v>
      </c>
      <c r="BN42" s="1879">
        <v>3514542.6962112412</v>
      </c>
      <c r="BO42" s="1879">
        <v>1742866.4683861625</v>
      </c>
      <c r="BP42" s="1879">
        <v>2647100.658100822</v>
      </c>
      <c r="BQ42" s="1879">
        <v>2892980.983924645</v>
      </c>
      <c r="BR42" s="1879">
        <v>670477.48345615948</v>
      </c>
      <c r="BS42" s="1879">
        <v>248060.48289221092</v>
      </c>
      <c r="BT42" s="1879">
        <v>1416725.7446412861</v>
      </c>
      <c r="BU42" s="1879">
        <v>31271.862919329793</v>
      </c>
      <c r="BV42" s="1879">
        <v>545816.3379254475</v>
      </c>
      <c r="BW42" s="1879">
        <v>10956.671258229351</v>
      </c>
      <c r="BX42" s="1879">
        <v>5183939.8985874429</v>
      </c>
      <c r="BY42" s="1880">
        <v>9449680.5811263975</v>
      </c>
    </row>
    <row r="43" spans="1:77" ht="18" customHeight="1">
      <c r="A43" s="813"/>
      <c r="B43" s="813" t="s">
        <v>1008</v>
      </c>
      <c r="C43" s="813"/>
      <c r="D43" s="843"/>
      <c r="E43" s="956">
        <f>AG42</f>
        <v>149321.77361168197</v>
      </c>
      <c r="F43" s="956">
        <f>AH42</f>
        <v>140417.90936848105</v>
      </c>
      <c r="G43" s="956">
        <f>AI42</f>
        <v>121513.17008017813</v>
      </c>
      <c r="H43" s="956">
        <f>AJ42</f>
        <v>10595.08726865131</v>
      </c>
      <c r="I43" s="956">
        <f>AK42</f>
        <v>2260.9154227332756</v>
      </c>
      <c r="J43" s="956">
        <f>AL42</f>
        <v>67457.586293035725</v>
      </c>
      <c r="K43" s="956">
        <f>AM42</f>
        <v>41199.581095757763</v>
      </c>
      <c r="L43" s="963">
        <f>AN42</f>
        <v>18904.739288302964</v>
      </c>
      <c r="M43" s="956">
        <f>AO42</f>
        <v>11716.02877297124</v>
      </c>
      <c r="N43" s="963">
        <f>AP42</f>
        <v>3514.542696211241</v>
      </c>
      <c r="O43" s="813"/>
      <c r="P43" s="813" t="s">
        <v>1008</v>
      </c>
      <c r="Q43" s="813"/>
      <c r="R43" s="843"/>
      <c r="S43" s="956">
        <f>AQ42</f>
        <v>1742.8664683861625</v>
      </c>
      <c r="T43" s="956">
        <f>AR42</f>
        <v>2647.1006581008219</v>
      </c>
      <c r="U43" s="956">
        <f>AS42</f>
        <v>2892.980983924645</v>
      </c>
      <c r="V43" s="956">
        <f>AT42</f>
        <v>670.47748345615946</v>
      </c>
      <c r="W43" s="956">
        <f>AU42</f>
        <v>248.06048289221093</v>
      </c>
      <c r="X43" s="956">
        <f>AV42</f>
        <v>1416.7257446412862</v>
      </c>
      <c r="Y43" s="956">
        <f>AW42</f>
        <v>31.271862919329791</v>
      </c>
      <c r="Z43" s="956">
        <f>AX42</f>
        <v>545.81633792544756</v>
      </c>
      <c r="AA43" s="956">
        <f>AY42</f>
        <v>10.956671258229351</v>
      </c>
      <c r="AB43" s="956">
        <f>AZ42</f>
        <v>5183.9398985874432</v>
      </c>
      <c r="AC43" s="963">
        <f>BA42</f>
        <v>9449.6805811263966</v>
      </c>
      <c r="AD43" s="448">
        <v>0</v>
      </c>
      <c r="AE43" s="2590"/>
      <c r="AF43" s="2592" t="s">
        <v>1952</v>
      </c>
      <c r="AG43" s="1878">
        <f t="shared" si="20"/>
        <v>78313.755457198466</v>
      </c>
      <c r="AH43" s="1879">
        <f t="shared" si="0"/>
        <v>73244.894498949012</v>
      </c>
      <c r="AI43" s="1879">
        <f t="shared" si="1"/>
        <v>60799.196926001125</v>
      </c>
      <c r="AJ43" s="1879">
        <f t="shared" si="2"/>
        <v>2710.7934741702743</v>
      </c>
      <c r="AK43" s="1879">
        <f t="shared" si="3"/>
        <v>518.52449556230385</v>
      </c>
      <c r="AL43" s="1879">
        <f t="shared" si="4"/>
        <v>38005.629177665556</v>
      </c>
      <c r="AM43" s="1879">
        <f t="shared" si="5"/>
        <v>19564.249778603014</v>
      </c>
      <c r="AN43" s="1879">
        <f t="shared" si="6"/>
        <v>12445.697572947822</v>
      </c>
      <c r="AO43" s="1879">
        <f t="shared" si="7"/>
        <v>8110.4126806905269</v>
      </c>
      <c r="AP43" s="1894">
        <f t="shared" si="8"/>
        <v>1326.3819063712481</v>
      </c>
      <c r="AQ43" s="1899">
        <f t="shared" si="9"/>
        <v>841.97970881477488</v>
      </c>
      <c r="AR43" s="1879">
        <f t="shared" si="10"/>
        <v>1322.07607619845</v>
      </c>
      <c r="AS43" s="1879">
        <f t="shared" si="11"/>
        <v>3233.4607156352536</v>
      </c>
      <c r="AT43" s="1879">
        <f t="shared" si="12"/>
        <v>812.81456686033312</v>
      </c>
      <c r="AU43" s="1879">
        <f t="shared" si="13"/>
        <v>573.6997068104705</v>
      </c>
      <c r="AV43" s="1879">
        <f t="shared" si="14"/>
        <v>237.90613268981687</v>
      </c>
      <c r="AW43" s="1879">
        <f t="shared" si="15"/>
        <v>48.934089052077432</v>
      </c>
      <c r="AX43" s="1879">
        <f t="shared" si="16"/>
        <v>236.01835157613951</v>
      </c>
      <c r="AY43" s="1879">
        <f t="shared" si="17"/>
        <v>39.906841665491449</v>
      </c>
      <c r="AZ43" s="1879">
        <f t="shared" si="18"/>
        <v>3772.5194772737677</v>
      </c>
      <c r="BA43" s="1880">
        <f t="shared" si="19"/>
        <v>5304.8793098256256</v>
      </c>
      <c r="BC43" s="2590"/>
      <c r="BD43" s="2592" t="s">
        <v>1952</v>
      </c>
      <c r="BE43" s="1878">
        <v>78313755.457198471</v>
      </c>
      <c r="BF43" s="1879">
        <v>73244894.498949006</v>
      </c>
      <c r="BG43" s="1879">
        <v>60799196.926001124</v>
      </c>
      <c r="BH43" s="1879">
        <v>2710793.4741702741</v>
      </c>
      <c r="BI43" s="1879">
        <v>518524.49556230387</v>
      </c>
      <c r="BJ43" s="1879">
        <v>38005629.177665554</v>
      </c>
      <c r="BK43" s="1879">
        <v>19564249.778603014</v>
      </c>
      <c r="BL43" s="1879">
        <v>12445697.572947823</v>
      </c>
      <c r="BM43" s="1879">
        <v>8110412.680690527</v>
      </c>
      <c r="BN43" s="1879">
        <v>1326381.9063712482</v>
      </c>
      <c r="BO43" s="1879">
        <v>841979.70881477487</v>
      </c>
      <c r="BP43" s="1879">
        <v>1322076.0761984501</v>
      </c>
      <c r="BQ43" s="1879">
        <v>3233460.7156352536</v>
      </c>
      <c r="BR43" s="1879">
        <v>812814.56686033309</v>
      </c>
      <c r="BS43" s="1879">
        <v>573699.70681047055</v>
      </c>
      <c r="BT43" s="1879">
        <v>237906.13268981688</v>
      </c>
      <c r="BU43" s="1879">
        <v>48934.089052077434</v>
      </c>
      <c r="BV43" s="1879">
        <v>236018.35157613951</v>
      </c>
      <c r="BW43" s="1879">
        <v>39906.841665491447</v>
      </c>
      <c r="BX43" s="1879">
        <v>3772519.4772737678</v>
      </c>
      <c r="BY43" s="1880">
        <v>5304879.3098256253</v>
      </c>
    </row>
    <row r="44" spans="1:77" ht="18" customHeight="1">
      <c r="A44" s="813"/>
      <c r="B44" s="813" t="s">
        <v>1009</v>
      </c>
      <c r="C44" s="813"/>
      <c r="D44" s="843"/>
      <c r="E44" s="956">
        <f>AG43</f>
        <v>78313.755457198466</v>
      </c>
      <c r="F44" s="956">
        <f>AH43</f>
        <v>73244.894498949012</v>
      </c>
      <c r="G44" s="956">
        <f>AI43</f>
        <v>60799.196926001125</v>
      </c>
      <c r="H44" s="956">
        <f>AJ43</f>
        <v>2710.7934741702743</v>
      </c>
      <c r="I44" s="956">
        <f>AK43</f>
        <v>518.52449556230385</v>
      </c>
      <c r="J44" s="956">
        <f>AL43</f>
        <v>38005.629177665556</v>
      </c>
      <c r="K44" s="956">
        <f>AM43</f>
        <v>19564.249778603014</v>
      </c>
      <c r="L44" s="963">
        <f>AN43</f>
        <v>12445.697572947822</v>
      </c>
      <c r="M44" s="956">
        <f>AO43</f>
        <v>8110.4126806905269</v>
      </c>
      <c r="N44" s="963">
        <f>AP43</f>
        <v>1326.3819063712481</v>
      </c>
      <c r="O44" s="813"/>
      <c r="P44" s="813" t="s">
        <v>16</v>
      </c>
      <c r="Q44" s="813"/>
      <c r="R44" s="843"/>
      <c r="S44" s="956">
        <f>AQ43</f>
        <v>841.97970881477488</v>
      </c>
      <c r="T44" s="956">
        <f>AR43</f>
        <v>1322.07607619845</v>
      </c>
      <c r="U44" s="956">
        <f>AS43</f>
        <v>3233.4607156352536</v>
      </c>
      <c r="V44" s="956">
        <f>AT43</f>
        <v>812.81456686033312</v>
      </c>
      <c r="W44" s="956">
        <f>AU43</f>
        <v>573.6997068104705</v>
      </c>
      <c r="X44" s="956">
        <f>AV43</f>
        <v>237.90613268981687</v>
      </c>
      <c r="Y44" s="956">
        <f>AW43</f>
        <v>48.934089052077432</v>
      </c>
      <c r="Z44" s="956">
        <f>AX43</f>
        <v>236.01835157613951</v>
      </c>
      <c r="AA44" s="956">
        <f>AY43</f>
        <v>39.906841665491449</v>
      </c>
      <c r="AB44" s="956">
        <f>AZ43</f>
        <v>3772.5194772737677</v>
      </c>
      <c r="AC44" s="963">
        <f>BA43</f>
        <v>5304.8793098256256</v>
      </c>
      <c r="AD44" s="448">
        <v>0</v>
      </c>
      <c r="AE44" s="2590"/>
      <c r="AF44" s="2592" t="s">
        <v>1953</v>
      </c>
      <c r="AG44" s="1878">
        <f t="shared" si="20"/>
        <v>144775.84005816292</v>
      </c>
      <c r="AH44" s="1879">
        <f t="shared" si="0"/>
        <v>135947.47937089362</v>
      </c>
      <c r="AI44" s="1879">
        <f t="shared" si="1"/>
        <v>106227.73657274636</v>
      </c>
      <c r="AJ44" s="1879">
        <f t="shared" si="2"/>
        <v>6067.8563372383878</v>
      </c>
      <c r="AK44" s="1879">
        <f t="shared" si="3"/>
        <v>9378.2191430261682</v>
      </c>
      <c r="AL44" s="1879">
        <f t="shared" si="4"/>
        <v>42942.059386606612</v>
      </c>
      <c r="AM44" s="1879">
        <f t="shared" si="5"/>
        <v>47839.601705875066</v>
      </c>
      <c r="AN44" s="1879">
        <f t="shared" si="6"/>
        <v>29719.742798147436</v>
      </c>
      <c r="AO44" s="1879">
        <f t="shared" si="7"/>
        <v>19410.071598199436</v>
      </c>
      <c r="AP44" s="1894">
        <f t="shared" si="8"/>
        <v>8652.630095004939</v>
      </c>
      <c r="AQ44" s="1899">
        <f t="shared" si="9"/>
        <v>2357.3215541497602</v>
      </c>
      <c r="AR44" s="1879">
        <f t="shared" si="10"/>
        <v>1996.5521845195556</v>
      </c>
      <c r="AS44" s="1879">
        <f t="shared" si="11"/>
        <v>3919.9417316296076</v>
      </c>
      <c r="AT44" s="1879">
        <f t="shared" si="12"/>
        <v>1971.0373204327063</v>
      </c>
      <c r="AU44" s="1879">
        <f t="shared" si="13"/>
        <v>512.58871246288822</v>
      </c>
      <c r="AV44" s="1879">
        <f t="shared" si="14"/>
        <v>3863.3859848243305</v>
      </c>
      <c r="AW44" s="1879">
        <f t="shared" si="15"/>
        <v>389.99057130786781</v>
      </c>
      <c r="AX44" s="1879">
        <f t="shared" si="16"/>
        <v>621.46582204566289</v>
      </c>
      <c r="AY44" s="1879">
        <f t="shared" si="17"/>
        <v>137.16263614388563</v>
      </c>
      <c r="AZ44" s="1879">
        <f t="shared" si="18"/>
        <v>5297.6661856262481</v>
      </c>
      <c r="BA44" s="1880">
        <f t="shared" si="19"/>
        <v>9449.8265093148784</v>
      </c>
      <c r="BC44" s="2590"/>
      <c r="BD44" s="2592" t="s">
        <v>1953</v>
      </c>
      <c r="BE44" s="1878">
        <v>144775840.05816293</v>
      </c>
      <c r="BF44" s="1879">
        <v>135947479.37089363</v>
      </c>
      <c r="BG44" s="1879">
        <v>106227736.57274637</v>
      </c>
      <c r="BH44" s="1879">
        <v>6067856.3372383881</v>
      </c>
      <c r="BI44" s="1879">
        <v>9378219.1430261675</v>
      </c>
      <c r="BJ44" s="1879">
        <v>42942059.386606611</v>
      </c>
      <c r="BK44" s="1879">
        <v>47839601.705875069</v>
      </c>
      <c r="BL44" s="1879">
        <v>29719742.798147436</v>
      </c>
      <c r="BM44" s="1879">
        <v>19410071.598199435</v>
      </c>
      <c r="BN44" s="1879">
        <v>8652630.0950049385</v>
      </c>
      <c r="BO44" s="1879">
        <v>2357321.5541497604</v>
      </c>
      <c r="BP44" s="1879">
        <v>1996552.1845195557</v>
      </c>
      <c r="BQ44" s="1879">
        <v>3919941.7316296077</v>
      </c>
      <c r="BR44" s="1879">
        <v>1971037.3204327063</v>
      </c>
      <c r="BS44" s="1879">
        <v>512588.71246288822</v>
      </c>
      <c r="BT44" s="1879">
        <v>3863385.9848243305</v>
      </c>
      <c r="BU44" s="1879">
        <v>389990.57130786782</v>
      </c>
      <c r="BV44" s="1879">
        <v>621465.82204566291</v>
      </c>
      <c r="BW44" s="1879">
        <v>137162.63614388564</v>
      </c>
      <c r="BX44" s="1879">
        <v>5297666.1856262479</v>
      </c>
      <c r="BY44" s="1880">
        <v>9449826.5093148779</v>
      </c>
    </row>
    <row r="45" spans="1:77" ht="18" customHeight="1">
      <c r="A45" s="813"/>
      <c r="B45" s="1137" t="s">
        <v>431</v>
      </c>
      <c r="C45" s="813"/>
      <c r="D45" s="843"/>
      <c r="E45" s="956">
        <f>AG52</f>
        <v>90293.255393204206</v>
      </c>
      <c r="F45" s="956">
        <f>AH52</f>
        <v>84534.735987587366</v>
      </c>
      <c r="G45" s="956">
        <f>AI52</f>
        <v>66383.358252931532</v>
      </c>
      <c r="H45" s="956">
        <f>AJ52</f>
        <v>4200.1979123914298</v>
      </c>
      <c r="I45" s="956">
        <f>AK52</f>
        <v>4914.8453043350646</v>
      </c>
      <c r="J45" s="956">
        <f>AL52</f>
        <v>27197.910606484107</v>
      </c>
      <c r="K45" s="956">
        <f>AM52</f>
        <v>30070.404429720878</v>
      </c>
      <c r="L45" s="963">
        <f>AN52</f>
        <v>18151.377734655933</v>
      </c>
      <c r="M45" s="956">
        <f>AO52</f>
        <v>11997.06157898988</v>
      </c>
      <c r="N45" s="963">
        <f>AP52</f>
        <v>4669.9212123289308</v>
      </c>
      <c r="O45" s="813"/>
      <c r="P45" s="1477" t="s">
        <v>17</v>
      </c>
      <c r="Q45" s="813"/>
      <c r="R45" s="843"/>
      <c r="S45" s="956">
        <f>AQ52</f>
        <v>1243.2349747283931</v>
      </c>
      <c r="T45" s="956">
        <f>AR52</f>
        <v>1711.4426760015522</v>
      </c>
      <c r="U45" s="956">
        <f>AS52</f>
        <v>2882.5354749761509</v>
      </c>
      <c r="V45" s="956">
        <f>AT52</f>
        <v>1222.2803781756886</v>
      </c>
      <c r="W45" s="956">
        <f>AU52</f>
        <v>267.64686277917446</v>
      </c>
      <c r="X45" s="956">
        <f>AV52</f>
        <v>1975.4473549988022</v>
      </c>
      <c r="Y45" s="956">
        <f>AW52</f>
        <v>201.55982471220079</v>
      </c>
      <c r="Z45" s="956">
        <f>AX52</f>
        <v>511.01012989760511</v>
      </c>
      <c r="AA45" s="956">
        <f>AY52</f>
        <v>72.468646494827027</v>
      </c>
      <c r="AB45" s="956">
        <f>AZ52</f>
        <v>3393.830199562603</v>
      </c>
      <c r="AC45" s="963">
        <f>BA52</f>
        <v>6269.5295355144217</v>
      </c>
      <c r="AD45" s="448">
        <v>0</v>
      </c>
      <c r="AE45" s="2590"/>
      <c r="AF45" s="2592" t="s">
        <v>1954</v>
      </c>
      <c r="AG45" s="1878">
        <f t="shared" si="20"/>
        <v>36361.177188063411</v>
      </c>
      <c r="AH45" s="1879">
        <f t="shared" si="0"/>
        <v>33641.480575043111</v>
      </c>
      <c r="AI45" s="1879">
        <f t="shared" si="1"/>
        <v>26941.578080531548</v>
      </c>
      <c r="AJ45" s="1879">
        <f t="shared" si="2"/>
        <v>2351.4108027350767</v>
      </c>
      <c r="AK45" s="1879">
        <f t="shared" si="3"/>
        <v>496.57057659642658</v>
      </c>
      <c r="AL45" s="1879">
        <f t="shared" si="4"/>
        <v>11612.844873927903</v>
      </c>
      <c r="AM45" s="1879">
        <f t="shared" si="5"/>
        <v>12480.751827272137</v>
      </c>
      <c r="AN45" s="1879">
        <f t="shared" si="6"/>
        <v>6699.902494511568</v>
      </c>
      <c r="AO45" s="1879">
        <f t="shared" si="7"/>
        <v>4658.954575622266</v>
      </c>
      <c r="AP45" s="1894">
        <f t="shared" si="8"/>
        <v>727.45467463289015</v>
      </c>
      <c r="AQ45" s="1899">
        <f t="shared" si="9"/>
        <v>140.4054210619438</v>
      </c>
      <c r="AR45" s="1879">
        <f t="shared" si="10"/>
        <v>1429.2139894408704</v>
      </c>
      <c r="AS45" s="1879">
        <f t="shared" si="11"/>
        <v>1855.6114457951037</v>
      </c>
      <c r="AT45" s="1879">
        <f t="shared" si="12"/>
        <v>481.08907429799359</v>
      </c>
      <c r="AU45" s="1879">
        <f t="shared" si="13"/>
        <v>25.179970393464426</v>
      </c>
      <c r="AV45" s="1879">
        <f t="shared" si="14"/>
        <v>106.58495692421215</v>
      </c>
      <c r="AW45" s="1879">
        <f t="shared" si="15"/>
        <v>15.03303226751882</v>
      </c>
      <c r="AX45" s="1879">
        <f t="shared" si="16"/>
        <v>401.67051130635531</v>
      </c>
      <c r="AY45" s="1879">
        <f t="shared" si="17"/>
        <v>8.4283420450337871</v>
      </c>
      <c r="AZ45" s="1879">
        <f t="shared" si="18"/>
        <v>1509.2310763461771</v>
      </c>
      <c r="BA45" s="1880">
        <f t="shared" si="19"/>
        <v>3121.3671243266399</v>
      </c>
      <c r="BC45" s="2590"/>
      <c r="BD45" s="2592" t="s">
        <v>1954</v>
      </c>
      <c r="BE45" s="1878">
        <v>36361177.188063413</v>
      </c>
      <c r="BF45" s="1879">
        <v>33641480.575043112</v>
      </c>
      <c r="BG45" s="1879">
        <v>26941578.080531549</v>
      </c>
      <c r="BH45" s="1879">
        <v>2351410.8027350768</v>
      </c>
      <c r="BI45" s="1879">
        <v>496570.5765964266</v>
      </c>
      <c r="BJ45" s="1879">
        <v>11612844.873927902</v>
      </c>
      <c r="BK45" s="1879">
        <v>12480751.827272138</v>
      </c>
      <c r="BL45" s="1879">
        <v>6699902.494511568</v>
      </c>
      <c r="BM45" s="1879">
        <v>4658954.5756222662</v>
      </c>
      <c r="BN45" s="1879">
        <v>727454.67463289015</v>
      </c>
      <c r="BO45" s="1879">
        <v>140405.42106194381</v>
      </c>
      <c r="BP45" s="1879">
        <v>1429213.9894408705</v>
      </c>
      <c r="BQ45" s="1879">
        <v>1855611.4457951037</v>
      </c>
      <c r="BR45" s="1879">
        <v>481089.07429799362</v>
      </c>
      <c r="BS45" s="1879">
        <v>25179.970393464428</v>
      </c>
      <c r="BT45" s="1879">
        <v>106584.95692421215</v>
      </c>
      <c r="BU45" s="1879">
        <v>15033.03226751882</v>
      </c>
      <c r="BV45" s="1879">
        <v>401670.5113063553</v>
      </c>
      <c r="BW45" s="1879">
        <v>8428.3420450337871</v>
      </c>
      <c r="BX45" s="1879">
        <v>1509231.0763461771</v>
      </c>
      <c r="BY45" s="1880">
        <v>3121367.1243266398</v>
      </c>
    </row>
    <row r="46" spans="1:77" ht="18" customHeight="1">
      <c r="A46" s="813"/>
      <c r="B46" s="813" t="s">
        <v>1010</v>
      </c>
      <c r="C46" s="813"/>
      <c r="D46" s="843"/>
      <c r="E46" s="956">
        <f>AG44</f>
        <v>144775.84005816292</v>
      </c>
      <c r="F46" s="956">
        <f>AH44</f>
        <v>135947.47937089362</v>
      </c>
      <c r="G46" s="956">
        <f>AI44</f>
        <v>106227.73657274636</v>
      </c>
      <c r="H46" s="956">
        <f>AJ44</f>
        <v>6067.8563372383878</v>
      </c>
      <c r="I46" s="956">
        <f>AK44</f>
        <v>9378.2191430261682</v>
      </c>
      <c r="J46" s="956">
        <f>AL44</f>
        <v>42942.059386606612</v>
      </c>
      <c r="K46" s="956">
        <f>AM44</f>
        <v>47839.601705875066</v>
      </c>
      <c r="L46" s="963">
        <f>AN44</f>
        <v>29719.742798147436</v>
      </c>
      <c r="M46" s="956">
        <f>AO44</f>
        <v>19410.071598199436</v>
      </c>
      <c r="N46" s="963">
        <f>AP44</f>
        <v>8652.630095004939</v>
      </c>
      <c r="O46" s="813"/>
      <c r="P46" s="813" t="s">
        <v>344</v>
      </c>
      <c r="Q46" s="813"/>
      <c r="R46" s="843"/>
      <c r="S46" s="956">
        <f>AQ44</f>
        <v>2357.3215541497602</v>
      </c>
      <c r="T46" s="956">
        <f>AR44</f>
        <v>1996.5521845195556</v>
      </c>
      <c r="U46" s="956">
        <f>AS44</f>
        <v>3919.9417316296076</v>
      </c>
      <c r="V46" s="956">
        <f>AT44</f>
        <v>1971.0373204327063</v>
      </c>
      <c r="W46" s="956">
        <f>AU44</f>
        <v>512.58871246288822</v>
      </c>
      <c r="X46" s="956">
        <f>AV44</f>
        <v>3863.3859848243305</v>
      </c>
      <c r="Y46" s="956">
        <f>AW44</f>
        <v>389.99057130786781</v>
      </c>
      <c r="Z46" s="956">
        <f>AX44</f>
        <v>621.46582204566289</v>
      </c>
      <c r="AA46" s="956">
        <f>AY44</f>
        <v>137.16263614388563</v>
      </c>
      <c r="AB46" s="956">
        <f>AZ44</f>
        <v>5297.6661856262481</v>
      </c>
      <c r="AC46" s="963">
        <f>BA44</f>
        <v>9449.8265093148784</v>
      </c>
      <c r="AD46" s="448">
        <v>0</v>
      </c>
      <c r="AE46" s="2590"/>
      <c r="AF46" s="2592" t="s">
        <v>1955</v>
      </c>
      <c r="AG46" s="1878">
        <f t="shared" si="20"/>
        <v>140920.37475127858</v>
      </c>
      <c r="AH46" s="1879">
        <f t="shared" si="0"/>
        <v>135647.20701860398</v>
      </c>
      <c r="AI46" s="1879">
        <f t="shared" si="1"/>
        <v>109782.67517940578</v>
      </c>
      <c r="AJ46" s="1879">
        <f t="shared" si="2"/>
        <v>13119.5159345916</v>
      </c>
      <c r="AK46" s="1879">
        <f t="shared" si="3"/>
        <v>1408.9626320554014</v>
      </c>
      <c r="AL46" s="1879">
        <f t="shared" si="4"/>
        <v>66778.725089580563</v>
      </c>
      <c r="AM46" s="1879">
        <f t="shared" si="5"/>
        <v>28475.471523178228</v>
      </c>
      <c r="AN46" s="1879">
        <f t="shared" si="6"/>
        <v>25864.531839198124</v>
      </c>
      <c r="AO46" s="1879">
        <f t="shared" si="7"/>
        <v>15077.859434407434</v>
      </c>
      <c r="AP46" s="1894">
        <f t="shared" si="8"/>
        <v>2089.2763586263213</v>
      </c>
      <c r="AQ46" s="1899">
        <f t="shared" si="9"/>
        <v>663.04254342535569</v>
      </c>
      <c r="AR46" s="1879">
        <f t="shared" si="10"/>
        <v>1751.3434324039245</v>
      </c>
      <c r="AS46" s="1879">
        <f t="shared" si="11"/>
        <v>9837.9159704881258</v>
      </c>
      <c r="AT46" s="1879">
        <f t="shared" si="12"/>
        <v>523.16589144759871</v>
      </c>
      <c r="AU46" s="1879">
        <f t="shared" si="13"/>
        <v>213.11523801611381</v>
      </c>
      <c r="AV46" s="1879">
        <f t="shared" si="14"/>
        <v>6824.420380316189</v>
      </c>
      <c r="AW46" s="1879">
        <f t="shared" si="15"/>
        <v>42.605427413913631</v>
      </c>
      <c r="AX46" s="1879">
        <f t="shared" si="16"/>
        <v>87.540932402981198</v>
      </c>
      <c r="AY46" s="1879">
        <f t="shared" si="17"/>
        <v>7.1443879510822557</v>
      </c>
      <c r="AZ46" s="1879">
        <f t="shared" si="18"/>
        <v>3824.9612767065128</v>
      </c>
      <c r="BA46" s="1880">
        <f t="shared" si="19"/>
        <v>5360.7086650777301</v>
      </c>
      <c r="BC46" s="2590"/>
      <c r="BD46" s="2592" t="s">
        <v>1955</v>
      </c>
      <c r="BE46" s="1878">
        <v>140920374.75127858</v>
      </c>
      <c r="BF46" s="1879">
        <v>135647207.01860398</v>
      </c>
      <c r="BG46" s="1879">
        <v>109782675.17940578</v>
      </c>
      <c r="BH46" s="1879">
        <v>13119515.934591601</v>
      </c>
      <c r="BI46" s="1879">
        <v>1408962.6320554013</v>
      </c>
      <c r="BJ46" s="1879">
        <v>66778725.089580566</v>
      </c>
      <c r="BK46" s="1879">
        <v>28475471.523178227</v>
      </c>
      <c r="BL46" s="1879">
        <v>25864531.839198124</v>
      </c>
      <c r="BM46" s="1879">
        <v>15077859.434407433</v>
      </c>
      <c r="BN46" s="1879">
        <v>2089276.3586263212</v>
      </c>
      <c r="BO46" s="1879">
        <v>663042.54342535569</v>
      </c>
      <c r="BP46" s="1879">
        <v>1751343.4324039244</v>
      </c>
      <c r="BQ46" s="1879">
        <v>9837915.9704881255</v>
      </c>
      <c r="BR46" s="1879">
        <v>523165.8914475987</v>
      </c>
      <c r="BS46" s="1879">
        <v>213115.23801611381</v>
      </c>
      <c r="BT46" s="1879">
        <v>6824420.3803161895</v>
      </c>
      <c r="BU46" s="1879">
        <v>42605.427413913632</v>
      </c>
      <c r="BV46" s="1879">
        <v>87540.932402981198</v>
      </c>
      <c r="BW46" s="1879">
        <v>7144.3879510822553</v>
      </c>
      <c r="BX46" s="1879">
        <v>3824961.2767065126</v>
      </c>
      <c r="BY46" s="1880">
        <v>5360708.6650777301</v>
      </c>
    </row>
    <row r="47" spans="1:77" ht="18" customHeight="1">
      <c r="A47" s="813"/>
      <c r="B47" s="813" t="s">
        <v>1011</v>
      </c>
      <c r="C47" s="813"/>
      <c r="D47" s="843"/>
      <c r="E47" s="956">
        <f>AG45</f>
        <v>36361.177188063411</v>
      </c>
      <c r="F47" s="956">
        <f>AH45</f>
        <v>33641.480575043111</v>
      </c>
      <c r="G47" s="956">
        <f>AI45</f>
        <v>26941.578080531548</v>
      </c>
      <c r="H47" s="956">
        <f>AJ45</f>
        <v>2351.4108027350767</v>
      </c>
      <c r="I47" s="956">
        <f>AK45</f>
        <v>496.57057659642658</v>
      </c>
      <c r="J47" s="956">
        <f>AL45</f>
        <v>11612.844873927903</v>
      </c>
      <c r="K47" s="956">
        <f>AM45</f>
        <v>12480.751827272137</v>
      </c>
      <c r="L47" s="963">
        <f>AN45</f>
        <v>6699.902494511568</v>
      </c>
      <c r="M47" s="956">
        <f>AO45</f>
        <v>4658.954575622266</v>
      </c>
      <c r="N47" s="963">
        <f>AP45</f>
        <v>727.45467463289015</v>
      </c>
      <c r="O47" s="813"/>
      <c r="P47" s="813" t="s">
        <v>1011</v>
      </c>
      <c r="Q47" s="813"/>
      <c r="R47" s="843"/>
      <c r="S47" s="956">
        <f>AQ45</f>
        <v>140.4054210619438</v>
      </c>
      <c r="T47" s="956">
        <f>AR45</f>
        <v>1429.2139894408704</v>
      </c>
      <c r="U47" s="956">
        <f>AS45</f>
        <v>1855.6114457951037</v>
      </c>
      <c r="V47" s="956">
        <f>AT45</f>
        <v>481.08907429799359</v>
      </c>
      <c r="W47" s="956">
        <f>AU45</f>
        <v>25.179970393464426</v>
      </c>
      <c r="X47" s="956">
        <f>AV45</f>
        <v>106.58495692421215</v>
      </c>
      <c r="Y47" s="956">
        <f>AW45</f>
        <v>15.03303226751882</v>
      </c>
      <c r="Z47" s="956">
        <f>AX45</f>
        <v>401.67051130635531</v>
      </c>
      <c r="AA47" s="956">
        <f>AY45</f>
        <v>8.4283420450337871</v>
      </c>
      <c r="AB47" s="956">
        <f>AZ45</f>
        <v>1509.2310763461771</v>
      </c>
      <c r="AC47" s="963">
        <f>BA45</f>
        <v>3121.3671243266399</v>
      </c>
      <c r="AD47" s="448">
        <v>0</v>
      </c>
      <c r="AE47" s="2590"/>
      <c r="AF47" s="2592" t="s">
        <v>1956</v>
      </c>
      <c r="AG47" s="1878">
        <f t="shared" si="20"/>
        <v>266533.2693602941</v>
      </c>
      <c r="AH47" s="1879">
        <f t="shared" si="0"/>
        <v>249750.42529729186</v>
      </c>
      <c r="AI47" s="1879">
        <f t="shared" si="1"/>
        <v>188896.99585060147</v>
      </c>
      <c r="AJ47" s="1879">
        <f t="shared" si="2"/>
        <v>8461.1677696416191</v>
      </c>
      <c r="AK47" s="1879">
        <f t="shared" si="3"/>
        <v>4744.2858319357083</v>
      </c>
      <c r="AL47" s="1879">
        <f t="shared" si="4"/>
        <v>115798.33521352944</v>
      </c>
      <c r="AM47" s="1879">
        <f t="shared" si="5"/>
        <v>59893.207035494655</v>
      </c>
      <c r="AN47" s="1879">
        <f t="shared" si="6"/>
        <v>60853.429446690665</v>
      </c>
      <c r="AO47" s="1879">
        <f t="shared" si="7"/>
        <v>25567.70547149839</v>
      </c>
      <c r="AP47" s="1894">
        <f t="shared" si="8"/>
        <v>4243.2443092865224</v>
      </c>
      <c r="AQ47" s="1899">
        <f t="shared" si="9"/>
        <v>3149.6515121048892</v>
      </c>
      <c r="AR47" s="1879">
        <f t="shared" si="10"/>
        <v>1828.5957357186956</v>
      </c>
      <c r="AS47" s="1879">
        <f t="shared" si="11"/>
        <v>8334.5494991769247</v>
      </c>
      <c r="AT47" s="1879">
        <f t="shared" si="12"/>
        <v>7730.2624792957322</v>
      </c>
      <c r="AU47" s="1879">
        <f t="shared" si="13"/>
        <v>281.4019359156307</v>
      </c>
      <c r="AV47" s="1879">
        <f t="shared" si="14"/>
        <v>26005.921127405807</v>
      </c>
      <c r="AW47" s="1879">
        <f t="shared" si="15"/>
        <v>566.62995442951728</v>
      </c>
      <c r="AX47" s="1879">
        <f t="shared" si="16"/>
        <v>724.91552960603497</v>
      </c>
      <c r="AY47" s="1879">
        <f t="shared" si="17"/>
        <v>76.320885516331629</v>
      </c>
      <c r="AZ47" s="1879">
        <f t="shared" si="18"/>
        <v>7911.9364782345847</v>
      </c>
      <c r="BA47" s="1880">
        <f t="shared" si="19"/>
        <v>17507.75959260797</v>
      </c>
      <c r="BC47" s="2590"/>
      <c r="BD47" s="2592" t="s">
        <v>1956</v>
      </c>
      <c r="BE47" s="1878">
        <v>266533269.36029407</v>
      </c>
      <c r="BF47" s="1879">
        <v>249750425.29729187</v>
      </c>
      <c r="BG47" s="1879">
        <v>188896995.85060146</v>
      </c>
      <c r="BH47" s="1879">
        <v>8461167.7696416192</v>
      </c>
      <c r="BI47" s="1879">
        <v>4744285.8319357084</v>
      </c>
      <c r="BJ47" s="1879">
        <v>115798335.21352944</v>
      </c>
      <c r="BK47" s="1879">
        <v>59893207.035494655</v>
      </c>
      <c r="BL47" s="1879">
        <v>60853429.446690664</v>
      </c>
      <c r="BM47" s="1879">
        <v>25567705.471498389</v>
      </c>
      <c r="BN47" s="1879">
        <v>4243244.3092865227</v>
      </c>
      <c r="BO47" s="1879">
        <v>3149651.5121048894</v>
      </c>
      <c r="BP47" s="1879">
        <v>1828595.7357186954</v>
      </c>
      <c r="BQ47" s="1879">
        <v>8334549.4991769241</v>
      </c>
      <c r="BR47" s="1879">
        <v>7730262.4792957325</v>
      </c>
      <c r="BS47" s="1879">
        <v>281401.93591563072</v>
      </c>
      <c r="BT47" s="1879">
        <v>26005921.127405807</v>
      </c>
      <c r="BU47" s="1879">
        <v>566629.95442951727</v>
      </c>
      <c r="BV47" s="1879">
        <v>724915.52960603498</v>
      </c>
      <c r="BW47" s="1879">
        <v>76320.885516331633</v>
      </c>
      <c r="BX47" s="1879">
        <v>7911936.4782345844</v>
      </c>
      <c r="BY47" s="1880">
        <v>17507759.592607971</v>
      </c>
    </row>
    <row r="48" spans="1:77" ht="18" customHeight="1">
      <c r="A48" s="813"/>
      <c r="B48" s="1137" t="s">
        <v>432</v>
      </c>
      <c r="C48" s="813"/>
      <c r="D48" s="843"/>
      <c r="E48" s="956">
        <f>AG53</f>
        <v>162164.69104653137</v>
      </c>
      <c r="F48" s="956">
        <f>AH53</f>
        <v>153354.94334835644</v>
      </c>
      <c r="G48" s="956">
        <f>AI53</f>
        <v>118538.30168267446</v>
      </c>
      <c r="H48" s="956">
        <f>AJ53</f>
        <v>7659.0575679468238</v>
      </c>
      <c r="I48" s="956">
        <f>AK53</f>
        <v>2274.5111556607922</v>
      </c>
      <c r="J48" s="956">
        <f>AL53</f>
        <v>71629.931581255762</v>
      </c>
      <c r="K48" s="956">
        <f>AM53</f>
        <v>36974.801377811251</v>
      </c>
      <c r="L48" s="963">
        <f>AN53</f>
        <v>34816.641665681782</v>
      </c>
      <c r="M48" s="956">
        <f>AO53</f>
        <v>16278.197327008853</v>
      </c>
      <c r="N48" s="963">
        <f>AP53</f>
        <v>2494.9136548077822</v>
      </c>
      <c r="O48" s="813"/>
      <c r="P48" s="1477" t="s">
        <v>18</v>
      </c>
      <c r="Q48" s="813"/>
      <c r="R48" s="843"/>
      <c r="S48" s="956">
        <f>AQ53</f>
        <v>1585.931700693706</v>
      </c>
      <c r="T48" s="956">
        <f>AR53</f>
        <v>1667.4538478928957</v>
      </c>
      <c r="U48" s="956">
        <f>AS53</f>
        <v>7009.3662067214427</v>
      </c>
      <c r="V48" s="956">
        <f>AT53</f>
        <v>3310.5622798732024</v>
      </c>
      <c r="W48" s="956">
        <f>AU53</f>
        <v>209.96963701982818</v>
      </c>
      <c r="X48" s="956">
        <f>AV53</f>
        <v>12238.368651807805</v>
      </c>
      <c r="Y48" s="956">
        <f>AW53</f>
        <v>228.98826403118372</v>
      </c>
      <c r="Z48" s="956">
        <f>AX53</f>
        <v>562.76607565134498</v>
      </c>
      <c r="AA48" s="956">
        <f>AY53</f>
        <v>31.272054758537688</v>
      </c>
      <c r="AB48" s="956">
        <f>AZ53</f>
        <v>5477.0492924240698</v>
      </c>
      <c r="AC48" s="963">
        <f>BA53</f>
        <v>9372.5137738263238</v>
      </c>
      <c r="AD48" s="448">
        <v>0</v>
      </c>
      <c r="AE48" s="2590"/>
      <c r="AF48" s="2592" t="s">
        <v>1957</v>
      </c>
      <c r="AG48" s="1878">
        <f t="shared" si="20"/>
        <v>60012.279989116716</v>
      </c>
      <c r="AH48" s="1879">
        <f t="shared" si="0"/>
        <v>57355.707635286817</v>
      </c>
      <c r="AI48" s="1879">
        <f t="shared" si="1"/>
        <v>44872.693651114198</v>
      </c>
      <c r="AJ48" s="1879">
        <f t="shared" si="2"/>
        <v>2023.2268977012438</v>
      </c>
      <c r="AK48" s="1879">
        <f t="shared" si="3"/>
        <v>170.13372704258322</v>
      </c>
      <c r="AL48" s="1879">
        <f t="shared" si="4"/>
        <v>24829.035142444278</v>
      </c>
      <c r="AM48" s="1879">
        <f t="shared" si="5"/>
        <v>17850.29788392608</v>
      </c>
      <c r="AN48" s="1879">
        <f t="shared" si="6"/>
        <v>12483.013984172627</v>
      </c>
      <c r="AO48" s="1879">
        <f t="shared" si="7"/>
        <v>6590.3087285653119</v>
      </c>
      <c r="AP48" s="1894">
        <f t="shared" si="8"/>
        <v>826.63029921778411</v>
      </c>
      <c r="AQ48" s="1899">
        <f t="shared" si="9"/>
        <v>576.90792415767567</v>
      </c>
      <c r="AR48" s="1879">
        <f t="shared" si="10"/>
        <v>1409.0824464170712</v>
      </c>
      <c r="AS48" s="1879">
        <f t="shared" si="11"/>
        <v>3039.8871817814884</v>
      </c>
      <c r="AT48" s="1879">
        <f t="shared" si="12"/>
        <v>613.00156698823002</v>
      </c>
      <c r="AU48" s="1879">
        <f t="shared" si="13"/>
        <v>124.79931000306364</v>
      </c>
      <c r="AV48" s="1879">
        <f t="shared" si="14"/>
        <v>1015.7526840361407</v>
      </c>
      <c r="AW48" s="1879">
        <f t="shared" si="15"/>
        <v>0</v>
      </c>
      <c r="AX48" s="1879">
        <f t="shared" si="16"/>
        <v>785.49654706345268</v>
      </c>
      <c r="AY48" s="1879">
        <f t="shared" si="17"/>
        <v>8.1776354106440033E-2</v>
      </c>
      <c r="AZ48" s="1879">
        <f t="shared" si="18"/>
        <v>4091.3742481536201</v>
      </c>
      <c r="BA48" s="1880">
        <f t="shared" si="19"/>
        <v>3442.068900893365</v>
      </c>
      <c r="BC48" s="2590"/>
      <c r="BD48" s="2592" t="s">
        <v>1957</v>
      </c>
      <c r="BE48" s="1878">
        <v>60012279.989116713</v>
      </c>
      <c r="BF48" s="1879">
        <v>57355707.635286815</v>
      </c>
      <c r="BG48" s="1879">
        <v>44872693.651114196</v>
      </c>
      <c r="BH48" s="1879">
        <v>2023226.8977012439</v>
      </c>
      <c r="BI48" s="1879">
        <v>170133.72704258322</v>
      </c>
      <c r="BJ48" s="1879">
        <v>24829035.142444279</v>
      </c>
      <c r="BK48" s="1879">
        <v>17850297.883926079</v>
      </c>
      <c r="BL48" s="1879">
        <v>12483013.984172627</v>
      </c>
      <c r="BM48" s="1879">
        <v>6590308.728565312</v>
      </c>
      <c r="BN48" s="1879">
        <v>826630.29921778408</v>
      </c>
      <c r="BO48" s="1879">
        <v>576907.9241576757</v>
      </c>
      <c r="BP48" s="1879">
        <v>1409082.4464170712</v>
      </c>
      <c r="BQ48" s="1879">
        <v>3039887.1817814885</v>
      </c>
      <c r="BR48" s="1879">
        <v>613001.56698822998</v>
      </c>
      <c r="BS48" s="1879">
        <v>124799.31000306364</v>
      </c>
      <c r="BT48" s="1879">
        <v>1015752.6840361408</v>
      </c>
      <c r="BU48" s="1879">
        <v>0</v>
      </c>
      <c r="BV48" s="1879">
        <v>785496.54706345266</v>
      </c>
      <c r="BW48" s="1879">
        <v>81.776354106440039</v>
      </c>
      <c r="BX48" s="1879">
        <v>4091374.2481536199</v>
      </c>
      <c r="BY48" s="1880">
        <v>3442068.900893365</v>
      </c>
    </row>
    <row r="49" spans="1:77" ht="18" customHeight="1">
      <c r="A49" s="813"/>
      <c r="B49" s="813" t="s">
        <v>1012</v>
      </c>
      <c r="C49" s="6"/>
      <c r="D49" s="2"/>
      <c r="E49" s="956">
        <f>AG46</f>
        <v>140920.37475127858</v>
      </c>
      <c r="F49" s="956">
        <f>AH46</f>
        <v>135647.20701860398</v>
      </c>
      <c r="G49" s="956">
        <f>AI46</f>
        <v>109782.67517940578</v>
      </c>
      <c r="H49" s="956">
        <f>AJ46</f>
        <v>13119.5159345916</v>
      </c>
      <c r="I49" s="956">
        <f>AK46</f>
        <v>1408.9626320554014</v>
      </c>
      <c r="J49" s="956">
        <f>AL46</f>
        <v>66778.725089580563</v>
      </c>
      <c r="K49" s="956">
        <f>AM46</f>
        <v>28475.471523178228</v>
      </c>
      <c r="L49" s="963">
        <f>AN46</f>
        <v>25864.531839198124</v>
      </c>
      <c r="M49" s="956">
        <f>AO46</f>
        <v>15077.859434407434</v>
      </c>
      <c r="N49" s="963">
        <f>AP46</f>
        <v>2089.2763586263213</v>
      </c>
      <c r="O49" s="813"/>
      <c r="P49" s="813" t="s">
        <v>345</v>
      </c>
      <c r="Q49" s="6"/>
      <c r="R49" s="2"/>
      <c r="S49" s="956">
        <f>AQ46</f>
        <v>663.04254342535569</v>
      </c>
      <c r="T49" s="956">
        <f>AR46</f>
        <v>1751.3434324039245</v>
      </c>
      <c r="U49" s="956">
        <f>AS46</f>
        <v>9837.9159704881258</v>
      </c>
      <c r="V49" s="956">
        <f>AT46</f>
        <v>523.16589144759871</v>
      </c>
      <c r="W49" s="956">
        <f>AU46</f>
        <v>213.11523801611381</v>
      </c>
      <c r="X49" s="956">
        <f>AV46</f>
        <v>6824.420380316189</v>
      </c>
      <c r="Y49" s="956">
        <f>AW46</f>
        <v>42.605427413913631</v>
      </c>
      <c r="Z49" s="956">
        <f>AX46</f>
        <v>87.540932402981198</v>
      </c>
      <c r="AA49" s="956">
        <f>AY46</f>
        <v>7.1443879510822557</v>
      </c>
      <c r="AB49" s="956">
        <f>AZ46</f>
        <v>3824.9612767065128</v>
      </c>
      <c r="AC49" s="963">
        <f>BA46</f>
        <v>5360.7086650777301</v>
      </c>
      <c r="AD49" s="448">
        <v>0</v>
      </c>
      <c r="AE49" s="2590"/>
      <c r="AF49" s="2592" t="s">
        <v>1958</v>
      </c>
      <c r="AG49" s="1878">
        <f t="shared" si="20"/>
        <v>35637.154014796673</v>
      </c>
      <c r="AH49" s="1879">
        <f t="shared" si="0"/>
        <v>33243.942189764006</v>
      </c>
      <c r="AI49" s="1879">
        <f t="shared" si="1"/>
        <v>24482.653916261494</v>
      </c>
      <c r="AJ49" s="1879">
        <f t="shared" si="2"/>
        <v>1126.5227664306053</v>
      </c>
      <c r="AK49" s="1879">
        <f t="shared" si="3"/>
        <v>1348.9561776645623</v>
      </c>
      <c r="AL49" s="1879">
        <f t="shared" si="4"/>
        <v>11261.919017240392</v>
      </c>
      <c r="AM49" s="1879">
        <f t="shared" si="5"/>
        <v>10745.255954925944</v>
      </c>
      <c r="AN49" s="1879">
        <f t="shared" si="6"/>
        <v>8761.2882735025141</v>
      </c>
      <c r="AO49" s="1879">
        <f t="shared" si="7"/>
        <v>7050.2481297992754</v>
      </c>
      <c r="AP49" s="1894">
        <f t="shared" si="8"/>
        <v>1053.7105023360193</v>
      </c>
      <c r="AQ49" s="1899">
        <f t="shared" si="9"/>
        <v>470.10689253788513</v>
      </c>
      <c r="AR49" s="1879">
        <f t="shared" si="10"/>
        <v>1632.2156732407855</v>
      </c>
      <c r="AS49" s="1879">
        <f t="shared" si="11"/>
        <v>3185.5167874066083</v>
      </c>
      <c r="AT49" s="1879">
        <f t="shared" si="12"/>
        <v>708.69827427797452</v>
      </c>
      <c r="AU49" s="1879">
        <f t="shared" si="13"/>
        <v>0</v>
      </c>
      <c r="AV49" s="1879">
        <f t="shared" si="14"/>
        <v>169.56308947625078</v>
      </c>
      <c r="AW49" s="1879">
        <f t="shared" si="15"/>
        <v>0</v>
      </c>
      <c r="AX49" s="1879">
        <f t="shared" si="16"/>
        <v>125.52526946539349</v>
      </c>
      <c r="AY49" s="1879">
        <f t="shared" si="17"/>
        <v>3.9964756694615891</v>
      </c>
      <c r="AZ49" s="1879">
        <f t="shared" si="18"/>
        <v>1411.9553090921322</v>
      </c>
      <c r="BA49" s="1880">
        <f t="shared" si="19"/>
        <v>2518.7370944980539</v>
      </c>
      <c r="BC49" s="2590"/>
      <c r="BD49" s="2592" t="s">
        <v>1958</v>
      </c>
      <c r="BE49" s="1878">
        <v>35637154.014796674</v>
      </c>
      <c r="BF49" s="1879">
        <v>33243942.189764004</v>
      </c>
      <c r="BG49" s="1879">
        <v>24482653.916261494</v>
      </c>
      <c r="BH49" s="1879">
        <v>1126522.7664306052</v>
      </c>
      <c r="BI49" s="1879">
        <v>1348956.1776645624</v>
      </c>
      <c r="BJ49" s="1879">
        <v>11261919.017240392</v>
      </c>
      <c r="BK49" s="1879">
        <v>10745255.954925943</v>
      </c>
      <c r="BL49" s="1879">
        <v>8761288.2735025138</v>
      </c>
      <c r="BM49" s="1879">
        <v>7050248.1297992757</v>
      </c>
      <c r="BN49" s="1879">
        <v>1053710.5023360194</v>
      </c>
      <c r="BO49" s="1879">
        <v>470106.89253788511</v>
      </c>
      <c r="BP49" s="1879">
        <v>1632215.6732407855</v>
      </c>
      <c r="BQ49" s="1879">
        <v>3185516.7874066085</v>
      </c>
      <c r="BR49" s="1879">
        <v>708698.2742779745</v>
      </c>
      <c r="BS49" s="1879">
        <v>0</v>
      </c>
      <c r="BT49" s="1879">
        <v>169563.08947625078</v>
      </c>
      <c r="BU49" s="1879">
        <v>0</v>
      </c>
      <c r="BV49" s="1879">
        <v>125525.26946539349</v>
      </c>
      <c r="BW49" s="1879">
        <v>3996.475669461589</v>
      </c>
      <c r="BX49" s="1879">
        <v>1411955.3090921321</v>
      </c>
      <c r="BY49" s="1880">
        <v>2518737.0944980541</v>
      </c>
    </row>
    <row r="50" spans="1:77" ht="18" customHeight="1">
      <c r="A50" s="813"/>
      <c r="B50" s="813" t="s">
        <v>1013</v>
      </c>
      <c r="C50" s="6"/>
      <c r="D50" s="2"/>
      <c r="E50" s="956">
        <f>AG47</f>
        <v>266533.2693602941</v>
      </c>
      <c r="F50" s="956">
        <f>AH47</f>
        <v>249750.42529729186</v>
      </c>
      <c r="G50" s="956">
        <f>AI47</f>
        <v>188896.99585060147</v>
      </c>
      <c r="H50" s="956">
        <f>AJ47</f>
        <v>8461.1677696416191</v>
      </c>
      <c r="I50" s="956">
        <f>AK47</f>
        <v>4744.2858319357083</v>
      </c>
      <c r="J50" s="956">
        <f>AL47</f>
        <v>115798.33521352944</v>
      </c>
      <c r="K50" s="956">
        <f>AM47</f>
        <v>59893.207035494655</v>
      </c>
      <c r="L50" s="963">
        <f>AN47</f>
        <v>60853.429446690665</v>
      </c>
      <c r="M50" s="956">
        <f>AO47</f>
        <v>25567.70547149839</v>
      </c>
      <c r="N50" s="963">
        <f>AP47</f>
        <v>4243.2443092865224</v>
      </c>
      <c r="O50" s="813"/>
      <c r="P50" s="813" t="s">
        <v>346</v>
      </c>
      <c r="Q50" s="6"/>
      <c r="R50" s="2"/>
      <c r="S50" s="956">
        <f>AQ47</f>
        <v>3149.6515121048892</v>
      </c>
      <c r="T50" s="956">
        <f>AR47</f>
        <v>1828.5957357186956</v>
      </c>
      <c r="U50" s="956">
        <f>AS47</f>
        <v>8334.5494991769247</v>
      </c>
      <c r="V50" s="956">
        <f>AT47</f>
        <v>7730.2624792957322</v>
      </c>
      <c r="W50" s="956">
        <f>AU47</f>
        <v>281.4019359156307</v>
      </c>
      <c r="X50" s="956">
        <f>AV47</f>
        <v>26005.921127405807</v>
      </c>
      <c r="Y50" s="956">
        <f>AW47</f>
        <v>566.62995442951728</v>
      </c>
      <c r="Z50" s="956">
        <f>AX47</f>
        <v>724.91552960603497</v>
      </c>
      <c r="AA50" s="956">
        <f>AY47</f>
        <v>76.320885516331629</v>
      </c>
      <c r="AB50" s="956">
        <f>AZ47</f>
        <v>7911.9364782345847</v>
      </c>
      <c r="AC50" s="963">
        <f>BA47</f>
        <v>17507.75959260797</v>
      </c>
      <c r="AD50" s="448">
        <v>0</v>
      </c>
      <c r="AE50" s="2590"/>
      <c r="AF50" s="2592" t="s">
        <v>1959</v>
      </c>
      <c r="AG50" s="1878">
        <f t="shared" si="20"/>
        <v>44957.150991907205</v>
      </c>
      <c r="AH50" s="1879">
        <f t="shared" si="0"/>
        <v>41035.385698153077</v>
      </c>
      <c r="AI50" s="1879">
        <f t="shared" si="1"/>
        <v>33350.808973538755</v>
      </c>
      <c r="AJ50" s="1879">
        <f t="shared" si="2"/>
        <v>548.90776291903262</v>
      </c>
      <c r="AK50" s="1879">
        <f t="shared" si="3"/>
        <v>2565.5754490014206</v>
      </c>
      <c r="AL50" s="1879">
        <f t="shared" si="4"/>
        <v>6980.9698879971002</v>
      </c>
      <c r="AM50" s="1879">
        <f t="shared" si="5"/>
        <v>23255.3558736212</v>
      </c>
      <c r="AN50" s="1879">
        <f t="shared" si="6"/>
        <v>7684.5767246143305</v>
      </c>
      <c r="AO50" s="1879">
        <f t="shared" si="7"/>
        <v>5415.3539121783424</v>
      </c>
      <c r="AP50" s="1894">
        <f t="shared" si="8"/>
        <v>354.91930972628694</v>
      </c>
      <c r="AQ50" s="1899">
        <f t="shared" si="9"/>
        <v>430.08250785505089</v>
      </c>
      <c r="AR50" s="1879">
        <f t="shared" si="10"/>
        <v>1435.350869677583</v>
      </c>
      <c r="AS50" s="1879">
        <f t="shared" si="11"/>
        <v>2491.0455709250086</v>
      </c>
      <c r="AT50" s="1879">
        <f t="shared" si="12"/>
        <v>696.13611228380807</v>
      </c>
      <c r="AU50" s="1879">
        <f t="shared" si="13"/>
        <v>7.8195417106062042</v>
      </c>
      <c r="AV50" s="1879">
        <f t="shared" si="14"/>
        <v>25.648100980727076</v>
      </c>
      <c r="AW50" s="1879">
        <f t="shared" si="15"/>
        <v>0</v>
      </c>
      <c r="AX50" s="1879">
        <f t="shared" si="16"/>
        <v>0</v>
      </c>
      <c r="AY50" s="1879">
        <f t="shared" si="17"/>
        <v>0</v>
      </c>
      <c r="AZ50" s="1879">
        <f t="shared" si="18"/>
        <v>2243.574711455261</v>
      </c>
      <c r="BA50" s="1880">
        <f t="shared" si="19"/>
        <v>3921.7652937541202</v>
      </c>
      <c r="BC50" s="2590"/>
      <c r="BD50" s="2592" t="s">
        <v>1959</v>
      </c>
      <c r="BE50" s="1878">
        <v>44957150.991907202</v>
      </c>
      <c r="BF50" s="1879">
        <v>41035385.698153079</v>
      </c>
      <c r="BG50" s="1879">
        <v>33350808.973538753</v>
      </c>
      <c r="BH50" s="1879">
        <v>548907.7629190326</v>
      </c>
      <c r="BI50" s="1879">
        <v>2565575.4490014208</v>
      </c>
      <c r="BJ50" s="1879">
        <v>6980969.8879971001</v>
      </c>
      <c r="BK50" s="1879">
        <v>23255355.873621199</v>
      </c>
      <c r="BL50" s="1879">
        <v>7684576.7246143306</v>
      </c>
      <c r="BM50" s="1879">
        <v>5415353.9121783422</v>
      </c>
      <c r="BN50" s="1879">
        <v>354919.30972628691</v>
      </c>
      <c r="BO50" s="1879">
        <v>430082.50785505091</v>
      </c>
      <c r="BP50" s="1879">
        <v>1435350.869677583</v>
      </c>
      <c r="BQ50" s="1879">
        <v>2491045.5709250085</v>
      </c>
      <c r="BR50" s="1879">
        <v>696136.11228380806</v>
      </c>
      <c r="BS50" s="1879">
        <v>7819.5417106062041</v>
      </c>
      <c r="BT50" s="1879">
        <v>25648.100980727075</v>
      </c>
      <c r="BU50" s="1879">
        <v>0</v>
      </c>
      <c r="BV50" s="1879">
        <v>0</v>
      </c>
      <c r="BW50" s="1879">
        <v>0</v>
      </c>
      <c r="BX50" s="1879">
        <v>2243574.7114552609</v>
      </c>
      <c r="BY50" s="1880">
        <v>3921765.2937541204</v>
      </c>
    </row>
    <row r="51" spans="1:77" ht="18" customHeight="1">
      <c r="A51" s="813"/>
      <c r="B51" s="813" t="s">
        <v>1014</v>
      </c>
      <c r="C51" s="6"/>
      <c r="D51" s="2"/>
      <c r="E51" s="956">
        <f>AG48</f>
        <v>60012.279989116716</v>
      </c>
      <c r="F51" s="956">
        <f>AH48</f>
        <v>57355.707635286817</v>
      </c>
      <c r="G51" s="956">
        <f>AI48</f>
        <v>44872.693651114198</v>
      </c>
      <c r="H51" s="956">
        <f>AJ48</f>
        <v>2023.2268977012438</v>
      </c>
      <c r="I51" s="956">
        <f>AK48</f>
        <v>170.13372704258322</v>
      </c>
      <c r="J51" s="956">
        <f>AL48</f>
        <v>24829.035142444278</v>
      </c>
      <c r="K51" s="956">
        <f>AM48</f>
        <v>17850.29788392608</v>
      </c>
      <c r="L51" s="963">
        <f>AN48</f>
        <v>12483.013984172627</v>
      </c>
      <c r="M51" s="956">
        <f>AO48</f>
        <v>6590.3087285653119</v>
      </c>
      <c r="N51" s="963">
        <f>AP48</f>
        <v>826.63029921778411</v>
      </c>
      <c r="O51" s="813"/>
      <c r="P51" s="813" t="s">
        <v>19</v>
      </c>
      <c r="Q51" s="6"/>
      <c r="R51" s="2"/>
      <c r="S51" s="956">
        <f>AQ48</f>
        <v>576.90792415767567</v>
      </c>
      <c r="T51" s="956">
        <f>AR48</f>
        <v>1409.0824464170712</v>
      </c>
      <c r="U51" s="956">
        <f>AS48</f>
        <v>3039.8871817814884</v>
      </c>
      <c r="V51" s="956">
        <f>AT48</f>
        <v>613.00156698823002</v>
      </c>
      <c r="W51" s="956">
        <f>AU48</f>
        <v>124.79931000306364</v>
      </c>
      <c r="X51" s="956">
        <f>AV48</f>
        <v>1015.7526840361407</v>
      </c>
      <c r="Y51" s="956">
        <f>AW48</f>
        <v>0</v>
      </c>
      <c r="Z51" s="956">
        <f>AX48</f>
        <v>785.49654706345268</v>
      </c>
      <c r="AA51" s="956">
        <f>AY48</f>
        <v>8.1776354106440033E-2</v>
      </c>
      <c r="AB51" s="956">
        <f>AZ48</f>
        <v>4091.3742481536201</v>
      </c>
      <c r="AC51" s="963">
        <f>BA48</f>
        <v>3442.068900893365</v>
      </c>
      <c r="AD51" s="448">
        <v>0</v>
      </c>
      <c r="AE51" s="2590" t="s">
        <v>1960</v>
      </c>
      <c r="AF51" s="2592" t="s">
        <v>1961</v>
      </c>
      <c r="AG51" s="1878">
        <f t="shared" si="20"/>
        <v>329264.79329506797</v>
      </c>
      <c r="AH51" s="1879">
        <f t="shared" si="0"/>
        <v>313302.30793464434</v>
      </c>
      <c r="AI51" s="1879">
        <f t="shared" si="1"/>
        <v>258051.40789604484</v>
      </c>
      <c r="AJ51" s="1879">
        <f t="shared" si="2"/>
        <v>15485.019916672669</v>
      </c>
      <c r="AK51" s="1879">
        <f t="shared" si="3"/>
        <v>7317.5033357742223</v>
      </c>
      <c r="AL51" s="1879">
        <f t="shared" si="4"/>
        <v>128963.17571131632</v>
      </c>
      <c r="AM51" s="1879">
        <f t="shared" si="5"/>
        <v>106285.70893228165</v>
      </c>
      <c r="AN51" s="1879">
        <f t="shared" si="6"/>
        <v>55250.900038599379</v>
      </c>
      <c r="AO51" s="1879">
        <f t="shared" si="7"/>
        <v>22619.513706539419</v>
      </c>
      <c r="AP51" s="1894">
        <f t="shared" si="8"/>
        <v>7979.340953922625</v>
      </c>
      <c r="AQ51" s="1899">
        <f t="shared" si="9"/>
        <v>2937.5715757803655</v>
      </c>
      <c r="AR51" s="1879">
        <f t="shared" si="10"/>
        <v>3119.2916062420645</v>
      </c>
      <c r="AS51" s="1879">
        <f t="shared" si="11"/>
        <v>6033.3342184072217</v>
      </c>
      <c r="AT51" s="1879">
        <f t="shared" si="12"/>
        <v>1811.2501228652573</v>
      </c>
      <c r="AU51" s="1879">
        <f t="shared" si="13"/>
        <v>738.72522932189713</v>
      </c>
      <c r="AV51" s="1879">
        <f t="shared" si="14"/>
        <v>13756.087848703306</v>
      </c>
      <c r="AW51" s="1879">
        <f t="shared" si="15"/>
        <v>667.64254193753789</v>
      </c>
      <c r="AX51" s="1879">
        <f t="shared" si="16"/>
        <v>3411.7980667809393</v>
      </c>
      <c r="AY51" s="1879">
        <f t="shared" si="17"/>
        <v>79.561460585380416</v>
      </c>
      <c r="AZ51" s="1879">
        <f t="shared" si="18"/>
        <v>14716.296414052802</v>
      </c>
      <c r="BA51" s="1880">
        <f t="shared" si="19"/>
        <v>19374.2834272049</v>
      </c>
      <c r="BC51" s="2590" t="s">
        <v>1960</v>
      </c>
      <c r="BD51" s="2592" t="s">
        <v>1961</v>
      </c>
      <c r="BE51" s="1878">
        <v>329264793.29506797</v>
      </c>
      <c r="BF51" s="1879">
        <v>313302307.93464434</v>
      </c>
      <c r="BG51" s="1879">
        <v>258051407.89604485</v>
      </c>
      <c r="BH51" s="1879">
        <v>15485019.916672669</v>
      </c>
      <c r="BI51" s="1879">
        <v>7317503.3357742224</v>
      </c>
      <c r="BJ51" s="1879">
        <v>128963175.71131632</v>
      </c>
      <c r="BK51" s="1879">
        <v>106285708.93228164</v>
      </c>
      <c r="BL51" s="1879">
        <v>55250900.038599379</v>
      </c>
      <c r="BM51" s="1879">
        <v>22619513.706539419</v>
      </c>
      <c r="BN51" s="1879">
        <v>7979340.9539226247</v>
      </c>
      <c r="BO51" s="1879">
        <v>2937571.5757803656</v>
      </c>
      <c r="BP51" s="1879">
        <v>3119291.6062420644</v>
      </c>
      <c r="BQ51" s="1879">
        <v>6033334.2184072221</v>
      </c>
      <c r="BR51" s="1879">
        <v>1811250.1228652573</v>
      </c>
      <c r="BS51" s="1879">
        <v>738725.22932189715</v>
      </c>
      <c r="BT51" s="1879">
        <v>13756087.848703306</v>
      </c>
      <c r="BU51" s="1879">
        <v>667642.54193753784</v>
      </c>
      <c r="BV51" s="1879">
        <v>3411798.0667809392</v>
      </c>
      <c r="BW51" s="1879">
        <v>79561.46058538041</v>
      </c>
      <c r="BX51" s="1879">
        <v>14716296.414052801</v>
      </c>
      <c r="BY51" s="1880">
        <v>19374283.427204899</v>
      </c>
    </row>
    <row r="52" spans="1:77" ht="18" customHeight="1">
      <c r="A52" s="813"/>
      <c r="B52" s="1137" t="s">
        <v>433</v>
      </c>
      <c r="C52" s="6"/>
      <c r="D52" s="2"/>
      <c r="E52" s="956">
        <f>AG54</f>
        <v>35637.154014796673</v>
      </c>
      <c r="F52" s="956">
        <f>AH54</f>
        <v>33243.942189764006</v>
      </c>
      <c r="G52" s="956">
        <f>AI54</f>
        <v>24482.653916261494</v>
      </c>
      <c r="H52" s="956">
        <f>AJ54</f>
        <v>1126.5227664306053</v>
      </c>
      <c r="I52" s="956">
        <f>AK54</f>
        <v>1348.9561776645623</v>
      </c>
      <c r="J52" s="957">
        <f>AL54</f>
        <v>11261.919017240392</v>
      </c>
      <c r="K52" s="956">
        <f>AM54</f>
        <v>10745.255954925944</v>
      </c>
      <c r="L52" s="963">
        <f>AN54</f>
        <v>8761.2882735025141</v>
      </c>
      <c r="M52" s="956">
        <f>AO54</f>
        <v>7050.2481297992754</v>
      </c>
      <c r="N52" s="963">
        <f>AP54</f>
        <v>1053.7105023360193</v>
      </c>
      <c r="O52" s="813"/>
      <c r="P52" s="1477" t="s">
        <v>20</v>
      </c>
      <c r="Q52" s="6"/>
      <c r="R52" s="2"/>
      <c r="S52" s="956">
        <f>AQ54</f>
        <v>470.10689253788513</v>
      </c>
      <c r="T52" s="956">
        <f>AR54</f>
        <v>1632.2156732407855</v>
      </c>
      <c r="U52" s="956">
        <f>AS54</f>
        <v>3185.5167874066083</v>
      </c>
      <c r="V52" s="956">
        <f>AT54</f>
        <v>708.69827427797452</v>
      </c>
      <c r="W52" s="956">
        <f>AU54</f>
        <v>0</v>
      </c>
      <c r="X52" s="956">
        <f>AV54</f>
        <v>169.56308947625078</v>
      </c>
      <c r="Y52" s="956">
        <f>AW54</f>
        <v>0</v>
      </c>
      <c r="Z52" s="956">
        <f>AX54</f>
        <v>125.52526946539349</v>
      </c>
      <c r="AA52" s="956">
        <f>AY54</f>
        <v>3.9964756694615891</v>
      </c>
      <c r="AB52" s="956">
        <f>AZ54</f>
        <v>1411.9553090921322</v>
      </c>
      <c r="AC52" s="963">
        <f>BA54</f>
        <v>2518.7370944980539</v>
      </c>
      <c r="AD52" s="448">
        <v>0</v>
      </c>
      <c r="AE52" s="2590"/>
      <c r="AF52" s="2592" t="s">
        <v>1962</v>
      </c>
      <c r="AG52" s="1878">
        <f t="shared" si="20"/>
        <v>90293.255393204206</v>
      </c>
      <c r="AH52" s="1879">
        <f t="shared" si="0"/>
        <v>84534.735987587366</v>
      </c>
      <c r="AI52" s="1879">
        <f t="shared" si="1"/>
        <v>66383.358252931532</v>
      </c>
      <c r="AJ52" s="1879">
        <f t="shared" si="2"/>
        <v>4200.1979123914298</v>
      </c>
      <c r="AK52" s="1879">
        <f t="shared" si="3"/>
        <v>4914.8453043350646</v>
      </c>
      <c r="AL52" s="1879">
        <f t="shared" si="4"/>
        <v>27197.910606484107</v>
      </c>
      <c r="AM52" s="1879">
        <f t="shared" si="5"/>
        <v>30070.404429720878</v>
      </c>
      <c r="AN52" s="1879">
        <f t="shared" si="6"/>
        <v>18151.377734655933</v>
      </c>
      <c r="AO52" s="1879">
        <f t="shared" si="7"/>
        <v>11997.06157898988</v>
      </c>
      <c r="AP52" s="1894">
        <f t="shared" si="8"/>
        <v>4669.9212123289308</v>
      </c>
      <c r="AQ52" s="1899">
        <f t="shared" si="9"/>
        <v>1243.2349747283931</v>
      </c>
      <c r="AR52" s="1879">
        <f t="shared" si="10"/>
        <v>1711.4426760015522</v>
      </c>
      <c r="AS52" s="1879">
        <f t="shared" si="11"/>
        <v>2882.5354749761509</v>
      </c>
      <c r="AT52" s="1879">
        <f t="shared" si="12"/>
        <v>1222.2803781756886</v>
      </c>
      <c r="AU52" s="1879">
        <f t="shared" si="13"/>
        <v>267.64686277917446</v>
      </c>
      <c r="AV52" s="1879">
        <f t="shared" si="14"/>
        <v>1975.4473549988022</v>
      </c>
      <c r="AW52" s="1879">
        <f t="shared" si="15"/>
        <v>201.55982471220079</v>
      </c>
      <c r="AX52" s="1879">
        <f t="shared" si="16"/>
        <v>511.01012989760511</v>
      </c>
      <c r="AY52" s="1879">
        <f t="shared" si="17"/>
        <v>72.468646494827027</v>
      </c>
      <c r="AZ52" s="1879">
        <f t="shared" si="18"/>
        <v>3393.830199562603</v>
      </c>
      <c r="BA52" s="1880">
        <f t="shared" si="19"/>
        <v>6269.5295355144217</v>
      </c>
      <c r="BC52" s="2590"/>
      <c r="BD52" s="2592" t="s">
        <v>1962</v>
      </c>
      <c r="BE52" s="1878">
        <v>90293255.393204212</v>
      </c>
      <c r="BF52" s="1879">
        <v>84534735.987587363</v>
      </c>
      <c r="BG52" s="1879">
        <v>66383358.252931528</v>
      </c>
      <c r="BH52" s="1879">
        <v>4200197.9123914298</v>
      </c>
      <c r="BI52" s="1879">
        <v>4914845.3043350643</v>
      </c>
      <c r="BJ52" s="1879">
        <v>27197910.606484108</v>
      </c>
      <c r="BK52" s="1879">
        <v>30070404.429720879</v>
      </c>
      <c r="BL52" s="1879">
        <v>18151377.734655932</v>
      </c>
      <c r="BM52" s="1879">
        <v>11997061.57898988</v>
      </c>
      <c r="BN52" s="1879">
        <v>4669921.2123289304</v>
      </c>
      <c r="BO52" s="1879">
        <v>1243234.9747283931</v>
      </c>
      <c r="BP52" s="1879">
        <v>1711442.6760015523</v>
      </c>
      <c r="BQ52" s="1879">
        <v>2882535.4749761508</v>
      </c>
      <c r="BR52" s="1879">
        <v>1222280.3781756887</v>
      </c>
      <c r="BS52" s="1879">
        <v>267646.86277917447</v>
      </c>
      <c r="BT52" s="1879">
        <v>1975447.3549988023</v>
      </c>
      <c r="BU52" s="1879">
        <v>201559.82471220079</v>
      </c>
      <c r="BV52" s="1879">
        <v>511010.1298976051</v>
      </c>
      <c r="BW52" s="1879">
        <v>72468.64649482703</v>
      </c>
      <c r="BX52" s="1879">
        <v>3393830.1995626031</v>
      </c>
      <c r="BY52" s="1880">
        <v>6269529.5355144218</v>
      </c>
    </row>
    <row r="53" spans="1:77" ht="18" customHeight="1">
      <c r="A53" s="2639" t="s">
        <v>434</v>
      </c>
      <c r="B53" s="2639"/>
      <c r="C53" s="6"/>
      <c r="D53" s="2"/>
      <c r="E53" s="956">
        <f>AG55</f>
        <v>44957.150991907205</v>
      </c>
      <c r="F53" s="956">
        <f>AH55</f>
        <v>41035.385698153077</v>
      </c>
      <c r="G53" s="956">
        <f>AI55</f>
        <v>33350.808973538755</v>
      </c>
      <c r="H53" s="956">
        <f>AJ55</f>
        <v>548.90776291903262</v>
      </c>
      <c r="I53" s="956">
        <f>AK55</f>
        <v>2565.5754490014206</v>
      </c>
      <c r="J53" s="956">
        <f>AL55</f>
        <v>6980.9698879971002</v>
      </c>
      <c r="K53" s="956">
        <f>AM55</f>
        <v>23255.3558736212</v>
      </c>
      <c r="L53" s="963">
        <f>AN55</f>
        <v>7684.5767246143305</v>
      </c>
      <c r="M53" s="956">
        <f>AO55</f>
        <v>5415.3539121783424</v>
      </c>
      <c r="N53" s="963">
        <f>AP55</f>
        <v>354.91930972628694</v>
      </c>
      <c r="O53" s="2639" t="s">
        <v>21</v>
      </c>
      <c r="P53" s="2639"/>
      <c r="Q53" s="6"/>
      <c r="R53" s="2"/>
      <c r="S53" s="956">
        <f>AQ55</f>
        <v>430.08250785505089</v>
      </c>
      <c r="T53" s="956">
        <f>AR55</f>
        <v>1435.350869677583</v>
      </c>
      <c r="U53" s="956">
        <f>AS55</f>
        <v>2491.0455709250086</v>
      </c>
      <c r="V53" s="956">
        <f>AT55</f>
        <v>696.13611228380807</v>
      </c>
      <c r="W53" s="957">
        <f>AU55</f>
        <v>7.8195417106062042</v>
      </c>
      <c r="X53" s="957">
        <f>AV55</f>
        <v>25.648100980727076</v>
      </c>
      <c r="Y53" s="957">
        <f>AW55</f>
        <v>0</v>
      </c>
      <c r="Z53" s="956">
        <f>AX55</f>
        <v>0</v>
      </c>
      <c r="AA53" s="957">
        <f>AY55</f>
        <v>0</v>
      </c>
      <c r="AB53" s="956">
        <f>AZ55</f>
        <v>2243.574711455261</v>
      </c>
      <c r="AC53" s="963">
        <f>BA55</f>
        <v>3921.7652937541202</v>
      </c>
      <c r="AD53" s="448">
        <v>0</v>
      </c>
      <c r="AE53" s="2590"/>
      <c r="AF53" s="2592" t="s">
        <v>1963</v>
      </c>
      <c r="AG53" s="1878">
        <f t="shared" si="20"/>
        <v>162164.69104653137</v>
      </c>
      <c r="AH53" s="1879">
        <f t="shared" si="0"/>
        <v>153354.94334835644</v>
      </c>
      <c r="AI53" s="1879">
        <f t="shared" si="1"/>
        <v>118538.30168267446</v>
      </c>
      <c r="AJ53" s="1879">
        <f t="shared" si="2"/>
        <v>7659.0575679468238</v>
      </c>
      <c r="AK53" s="1879">
        <f t="shared" si="3"/>
        <v>2274.5111556607922</v>
      </c>
      <c r="AL53" s="1879">
        <f t="shared" si="4"/>
        <v>71629.931581255762</v>
      </c>
      <c r="AM53" s="1879">
        <f t="shared" si="5"/>
        <v>36974.801377811251</v>
      </c>
      <c r="AN53" s="1879">
        <f t="shared" si="6"/>
        <v>34816.641665681782</v>
      </c>
      <c r="AO53" s="1879">
        <f t="shared" si="7"/>
        <v>16278.197327008853</v>
      </c>
      <c r="AP53" s="1894">
        <f t="shared" si="8"/>
        <v>2494.9136548077822</v>
      </c>
      <c r="AQ53" s="1899">
        <f t="shared" si="9"/>
        <v>1585.931700693706</v>
      </c>
      <c r="AR53" s="1879">
        <f t="shared" si="10"/>
        <v>1667.4538478928957</v>
      </c>
      <c r="AS53" s="1879">
        <f t="shared" si="11"/>
        <v>7009.3662067214427</v>
      </c>
      <c r="AT53" s="1879">
        <f t="shared" si="12"/>
        <v>3310.5622798732024</v>
      </c>
      <c r="AU53" s="1879">
        <f t="shared" si="13"/>
        <v>209.96963701982818</v>
      </c>
      <c r="AV53" s="1879">
        <f t="shared" si="14"/>
        <v>12238.368651807805</v>
      </c>
      <c r="AW53" s="1879">
        <f t="shared" si="15"/>
        <v>228.98826403118372</v>
      </c>
      <c r="AX53" s="1879">
        <f t="shared" si="16"/>
        <v>562.76607565134498</v>
      </c>
      <c r="AY53" s="1879">
        <f t="shared" si="17"/>
        <v>31.272054758537688</v>
      </c>
      <c r="AZ53" s="1879">
        <f t="shared" si="18"/>
        <v>5477.0492924240698</v>
      </c>
      <c r="BA53" s="1880">
        <f t="shared" si="19"/>
        <v>9372.5137738263238</v>
      </c>
      <c r="BC53" s="2590"/>
      <c r="BD53" s="2592" t="s">
        <v>1963</v>
      </c>
      <c r="BE53" s="1878">
        <v>162164691.04653138</v>
      </c>
      <c r="BF53" s="1879">
        <v>153354943.34835643</v>
      </c>
      <c r="BG53" s="1879">
        <v>118538301.68267445</v>
      </c>
      <c r="BH53" s="1879">
        <v>7659057.5679468242</v>
      </c>
      <c r="BI53" s="1879">
        <v>2274511.1556607923</v>
      </c>
      <c r="BJ53" s="1879">
        <v>71629931.581255764</v>
      </c>
      <c r="BK53" s="1879">
        <v>36974801.377811253</v>
      </c>
      <c r="BL53" s="1879">
        <v>34816641.665681779</v>
      </c>
      <c r="BM53" s="1879">
        <v>16278197.327008853</v>
      </c>
      <c r="BN53" s="1879">
        <v>2494913.6548077823</v>
      </c>
      <c r="BO53" s="1879">
        <v>1585931.7006937061</v>
      </c>
      <c r="BP53" s="1879">
        <v>1667453.8478928958</v>
      </c>
      <c r="BQ53" s="1879">
        <v>7009366.2067214428</v>
      </c>
      <c r="BR53" s="1879">
        <v>3310562.2798732026</v>
      </c>
      <c r="BS53" s="1879">
        <v>209969.63701982819</v>
      </c>
      <c r="BT53" s="1879">
        <v>12238368.651807806</v>
      </c>
      <c r="BU53" s="1879">
        <v>228988.26403118373</v>
      </c>
      <c r="BV53" s="1879">
        <v>562766.07565134496</v>
      </c>
      <c r="BW53" s="1879">
        <v>31272.054758537688</v>
      </c>
      <c r="BX53" s="1879">
        <v>5477049.2924240697</v>
      </c>
      <c r="BY53" s="1880">
        <v>9372513.7738263234</v>
      </c>
    </row>
    <row r="54" spans="1:77" ht="18" customHeight="1">
      <c r="A54" s="2641" t="s">
        <v>118</v>
      </c>
      <c r="B54" s="2641"/>
      <c r="C54" s="2641"/>
      <c r="D54" s="2"/>
      <c r="E54" s="963"/>
      <c r="F54" s="963"/>
      <c r="G54" s="963"/>
      <c r="H54" s="963"/>
      <c r="I54" s="963"/>
      <c r="J54" s="963"/>
      <c r="K54" s="963"/>
      <c r="L54" s="963"/>
      <c r="M54" s="963"/>
      <c r="N54" s="963"/>
      <c r="O54" s="2641" t="s">
        <v>118</v>
      </c>
      <c r="P54" s="2641"/>
      <c r="Q54" s="2641"/>
      <c r="R54" s="2"/>
      <c r="S54" s="963"/>
      <c r="T54" s="963"/>
      <c r="U54" s="963"/>
      <c r="V54" s="963"/>
      <c r="W54" s="963"/>
      <c r="X54" s="963"/>
      <c r="Y54" s="963"/>
      <c r="Z54" s="963"/>
      <c r="AA54" s="963"/>
      <c r="AB54" s="963"/>
      <c r="AC54" s="963"/>
      <c r="AD54" s="963"/>
      <c r="AE54" s="2590"/>
      <c r="AF54" s="2592" t="s">
        <v>1964</v>
      </c>
      <c r="AG54" s="1878">
        <f t="shared" si="20"/>
        <v>35637.154014796673</v>
      </c>
      <c r="AH54" s="1879">
        <f t="shared" si="0"/>
        <v>33243.942189764006</v>
      </c>
      <c r="AI54" s="1879">
        <f t="shared" si="1"/>
        <v>24482.653916261494</v>
      </c>
      <c r="AJ54" s="1879">
        <f t="shared" si="2"/>
        <v>1126.5227664306053</v>
      </c>
      <c r="AK54" s="1879">
        <f t="shared" si="3"/>
        <v>1348.9561776645623</v>
      </c>
      <c r="AL54" s="1879">
        <f t="shared" si="4"/>
        <v>11261.919017240392</v>
      </c>
      <c r="AM54" s="1879">
        <f t="shared" si="5"/>
        <v>10745.255954925944</v>
      </c>
      <c r="AN54" s="1879">
        <f t="shared" si="6"/>
        <v>8761.2882735025141</v>
      </c>
      <c r="AO54" s="1879">
        <f t="shared" si="7"/>
        <v>7050.2481297992754</v>
      </c>
      <c r="AP54" s="1894">
        <f t="shared" si="8"/>
        <v>1053.7105023360193</v>
      </c>
      <c r="AQ54" s="1899">
        <f t="shared" si="9"/>
        <v>470.10689253788513</v>
      </c>
      <c r="AR54" s="1879">
        <f t="shared" si="10"/>
        <v>1632.2156732407855</v>
      </c>
      <c r="AS54" s="1879">
        <f t="shared" si="11"/>
        <v>3185.5167874066083</v>
      </c>
      <c r="AT54" s="1879">
        <f t="shared" si="12"/>
        <v>708.69827427797452</v>
      </c>
      <c r="AU54" s="1879">
        <f t="shared" si="13"/>
        <v>0</v>
      </c>
      <c r="AV54" s="1879">
        <f t="shared" si="14"/>
        <v>169.56308947625078</v>
      </c>
      <c r="AW54" s="1879">
        <f t="shared" si="15"/>
        <v>0</v>
      </c>
      <c r="AX54" s="1879">
        <f t="shared" si="16"/>
        <v>125.52526946539349</v>
      </c>
      <c r="AY54" s="1879">
        <f t="shared" si="17"/>
        <v>3.9964756694615891</v>
      </c>
      <c r="AZ54" s="1879">
        <f t="shared" si="18"/>
        <v>1411.9553090921322</v>
      </c>
      <c r="BA54" s="1880">
        <f t="shared" si="19"/>
        <v>2518.7370944980539</v>
      </c>
      <c r="BC54" s="2590"/>
      <c r="BD54" s="2592" t="s">
        <v>1964</v>
      </c>
      <c r="BE54" s="1878">
        <v>35637154.014796674</v>
      </c>
      <c r="BF54" s="1879">
        <v>33243942.189764004</v>
      </c>
      <c r="BG54" s="1879">
        <v>24482653.916261494</v>
      </c>
      <c r="BH54" s="1879">
        <v>1126522.7664306052</v>
      </c>
      <c r="BI54" s="1879">
        <v>1348956.1776645624</v>
      </c>
      <c r="BJ54" s="1879">
        <v>11261919.017240392</v>
      </c>
      <c r="BK54" s="1879">
        <v>10745255.954925943</v>
      </c>
      <c r="BL54" s="1879">
        <v>8761288.2735025138</v>
      </c>
      <c r="BM54" s="1879">
        <v>7050248.1297992757</v>
      </c>
      <c r="BN54" s="1879">
        <v>1053710.5023360194</v>
      </c>
      <c r="BO54" s="1879">
        <v>470106.89253788511</v>
      </c>
      <c r="BP54" s="1879">
        <v>1632215.6732407855</v>
      </c>
      <c r="BQ54" s="1879">
        <v>3185516.7874066085</v>
      </c>
      <c r="BR54" s="1879">
        <v>708698.2742779745</v>
      </c>
      <c r="BS54" s="1879">
        <v>0</v>
      </c>
      <c r="BT54" s="1879">
        <v>169563.08947625078</v>
      </c>
      <c r="BU54" s="1879">
        <v>0</v>
      </c>
      <c r="BV54" s="1879">
        <v>125525.26946539349</v>
      </c>
      <c r="BW54" s="1879">
        <v>3996.475669461589</v>
      </c>
      <c r="BX54" s="1879">
        <v>1411955.3090921321</v>
      </c>
      <c r="BY54" s="1880">
        <v>2518737.0944980541</v>
      </c>
    </row>
    <row r="55" spans="1:77" ht="18" customHeight="1">
      <c r="A55" s="2639" t="s">
        <v>435</v>
      </c>
      <c r="B55" s="2639" t="s">
        <v>435</v>
      </c>
      <c r="C55" s="1141"/>
      <c r="D55" s="2"/>
      <c r="E55" s="963">
        <f>AG56</f>
        <v>207960.4971133857</v>
      </c>
      <c r="F55" s="963">
        <f>AH56</f>
        <v>194538.74916211734</v>
      </c>
      <c r="G55" s="963">
        <f>AI56</f>
        <v>153456.78267015915</v>
      </c>
      <c r="H55" s="956">
        <f>AJ56</f>
        <v>5547.4563698666389</v>
      </c>
      <c r="I55" s="963">
        <f>AK56</f>
        <v>4349.3200205032208</v>
      </c>
      <c r="J55" s="963">
        <f>AL56</f>
        <v>77385.933042079982</v>
      </c>
      <c r="K55" s="963">
        <f>AM56</f>
        <v>66174.073237709352</v>
      </c>
      <c r="L55" s="963">
        <f>AN56</f>
        <v>41081.966491958286</v>
      </c>
      <c r="M55" s="963">
        <f>AO56</f>
        <v>20373.131147404602</v>
      </c>
      <c r="N55" s="963">
        <f>AP56</f>
        <v>5053.5942723280923</v>
      </c>
      <c r="O55" s="2639" t="s">
        <v>22</v>
      </c>
      <c r="P55" s="2639" t="s">
        <v>22</v>
      </c>
      <c r="Q55" s="1479"/>
      <c r="R55" s="2"/>
      <c r="S55" s="963">
        <f>AQ56</f>
        <v>2078.9306692391096</v>
      </c>
      <c r="T55" s="963">
        <f>AR56</f>
        <v>3131.7627232391746</v>
      </c>
      <c r="U55" s="963">
        <f>AS56</f>
        <v>7874.1542811030467</v>
      </c>
      <c r="V55" s="963">
        <f>AT56</f>
        <v>1589.0643995120831</v>
      </c>
      <c r="W55" s="963">
        <f>AU56</f>
        <v>645.62480198309379</v>
      </c>
      <c r="X55" s="963">
        <f>AV56</f>
        <v>8963.8764047553796</v>
      </c>
      <c r="Y55" s="963">
        <f>AW56</f>
        <v>411.01933199643889</v>
      </c>
      <c r="Z55" s="963">
        <f>AX56</f>
        <v>1760.8939368098183</v>
      </c>
      <c r="AA55" s="963">
        <f>AY56</f>
        <v>82.927076549472176</v>
      </c>
      <c r="AB55" s="963">
        <f>AZ56</f>
        <v>9490.1185944426288</v>
      </c>
      <c r="AC55" s="963">
        <f>BA56</f>
        <v>15182.641888078128</v>
      </c>
      <c r="AD55" s="448">
        <v>0</v>
      </c>
      <c r="AE55" s="2590"/>
      <c r="AF55" s="2592" t="s">
        <v>1965</v>
      </c>
      <c r="AG55" s="1878">
        <f t="shared" si="20"/>
        <v>44957.150991907205</v>
      </c>
      <c r="AH55" s="1879">
        <f t="shared" si="0"/>
        <v>41035.385698153077</v>
      </c>
      <c r="AI55" s="1879">
        <f t="shared" si="1"/>
        <v>33350.808973538755</v>
      </c>
      <c r="AJ55" s="1879">
        <f t="shared" si="2"/>
        <v>548.90776291903262</v>
      </c>
      <c r="AK55" s="1879">
        <f t="shared" si="3"/>
        <v>2565.5754490014206</v>
      </c>
      <c r="AL55" s="1879">
        <f t="shared" si="4"/>
        <v>6980.9698879971002</v>
      </c>
      <c r="AM55" s="1879">
        <f t="shared" si="5"/>
        <v>23255.3558736212</v>
      </c>
      <c r="AN55" s="1879">
        <f t="shared" si="6"/>
        <v>7684.5767246143305</v>
      </c>
      <c r="AO55" s="1879">
        <f t="shared" si="7"/>
        <v>5415.3539121783424</v>
      </c>
      <c r="AP55" s="1894">
        <f t="shared" si="8"/>
        <v>354.91930972628694</v>
      </c>
      <c r="AQ55" s="1899">
        <f t="shared" si="9"/>
        <v>430.08250785505089</v>
      </c>
      <c r="AR55" s="1879">
        <f t="shared" si="10"/>
        <v>1435.350869677583</v>
      </c>
      <c r="AS55" s="1879">
        <f t="shared" si="11"/>
        <v>2491.0455709250086</v>
      </c>
      <c r="AT55" s="1879">
        <f t="shared" si="12"/>
        <v>696.13611228380807</v>
      </c>
      <c r="AU55" s="1879">
        <f t="shared" si="13"/>
        <v>7.8195417106062042</v>
      </c>
      <c r="AV55" s="1879">
        <f t="shared" si="14"/>
        <v>25.648100980727076</v>
      </c>
      <c r="AW55" s="1879">
        <f t="shared" si="15"/>
        <v>0</v>
      </c>
      <c r="AX55" s="1879">
        <f t="shared" si="16"/>
        <v>0</v>
      </c>
      <c r="AY55" s="1879">
        <f t="shared" si="17"/>
        <v>0</v>
      </c>
      <c r="AZ55" s="1879">
        <f t="shared" si="18"/>
        <v>2243.574711455261</v>
      </c>
      <c r="BA55" s="1880">
        <f t="shared" si="19"/>
        <v>3921.7652937541202</v>
      </c>
      <c r="BC55" s="2590"/>
      <c r="BD55" s="2592" t="s">
        <v>1965</v>
      </c>
      <c r="BE55" s="1878">
        <v>44957150.991907202</v>
      </c>
      <c r="BF55" s="1879">
        <v>41035385.698153079</v>
      </c>
      <c r="BG55" s="1879">
        <v>33350808.973538753</v>
      </c>
      <c r="BH55" s="1879">
        <v>548907.7629190326</v>
      </c>
      <c r="BI55" s="1879">
        <v>2565575.4490014208</v>
      </c>
      <c r="BJ55" s="1879">
        <v>6980969.8879971001</v>
      </c>
      <c r="BK55" s="1879">
        <v>23255355.873621199</v>
      </c>
      <c r="BL55" s="1879">
        <v>7684576.7246143306</v>
      </c>
      <c r="BM55" s="1879">
        <v>5415353.9121783422</v>
      </c>
      <c r="BN55" s="1879">
        <v>354919.30972628691</v>
      </c>
      <c r="BO55" s="1879">
        <v>430082.50785505091</v>
      </c>
      <c r="BP55" s="1879">
        <v>1435350.869677583</v>
      </c>
      <c r="BQ55" s="1879">
        <v>2491045.5709250085</v>
      </c>
      <c r="BR55" s="1879">
        <v>696136.11228380806</v>
      </c>
      <c r="BS55" s="1879">
        <v>7819.5417106062041</v>
      </c>
      <c r="BT55" s="1879">
        <v>25648.100980727075</v>
      </c>
      <c r="BU55" s="1879">
        <v>0</v>
      </c>
      <c r="BV55" s="1879">
        <v>0</v>
      </c>
      <c r="BW55" s="1879">
        <v>0</v>
      </c>
      <c r="BX55" s="1879">
        <v>2243574.7114552609</v>
      </c>
      <c r="BY55" s="1880">
        <v>3921765.2937541204</v>
      </c>
    </row>
    <row r="56" spans="1:77" ht="18" customHeight="1">
      <c r="A56" s="1137"/>
      <c r="B56" s="1137" t="s">
        <v>436</v>
      </c>
      <c r="C56" s="1137"/>
      <c r="D56" s="843"/>
      <c r="E56" s="963">
        <f>AG58</f>
        <v>111954.83567879423</v>
      </c>
      <c r="F56" s="963">
        <f>AH58</f>
        <v>103922.78686348091</v>
      </c>
      <c r="G56" s="963">
        <f>AI58</f>
        <v>80504.50435353379</v>
      </c>
      <c r="H56" s="963">
        <f>AJ58</f>
        <v>3734.0881879026961</v>
      </c>
      <c r="I56" s="963">
        <f>AK58</f>
        <v>843.84103251896113</v>
      </c>
      <c r="J56" s="963">
        <f>AL58</f>
        <v>41505.696672466824</v>
      </c>
      <c r="K56" s="963">
        <f>AM58</f>
        <v>34420.878460645385</v>
      </c>
      <c r="L56" s="963">
        <f>AN58</f>
        <v>23418.282509947174</v>
      </c>
      <c r="M56" s="963">
        <f>AO58</f>
        <v>13573.455925276099</v>
      </c>
      <c r="N56" s="963">
        <f>AP58</f>
        <v>2421.4116432577493</v>
      </c>
      <c r="O56" s="1477"/>
      <c r="P56" s="1477" t="s">
        <v>385</v>
      </c>
      <c r="Q56" s="1477"/>
      <c r="R56" s="843"/>
      <c r="S56" s="963">
        <f>AQ58</f>
        <v>1016.0139440580673</v>
      </c>
      <c r="T56" s="963">
        <f>AR58</f>
        <v>2360.2266071816816</v>
      </c>
      <c r="U56" s="963">
        <f>AS58</f>
        <v>6658.5236121013932</v>
      </c>
      <c r="V56" s="963">
        <f>AT58</f>
        <v>894.64660690732785</v>
      </c>
      <c r="W56" s="963">
        <f>AU58</f>
        <v>222.63351176989144</v>
      </c>
      <c r="X56" s="963">
        <f>AV58</f>
        <v>2962.9193171108068</v>
      </c>
      <c r="Y56" s="963">
        <f>AW58</f>
        <v>89.166142933459597</v>
      </c>
      <c r="Z56" s="963">
        <f>AX58</f>
        <v>590.31882175820874</v>
      </c>
      <c r="AA56" s="963">
        <f>AY58</f>
        <v>71.034565329715505</v>
      </c>
      <c r="AB56" s="963">
        <f>AZ58</f>
        <v>6131.3877375389075</v>
      </c>
      <c r="AC56" s="963">
        <f>BA58</f>
        <v>8622.3676370713638</v>
      </c>
      <c r="AD56" s="448">
        <v>0</v>
      </c>
      <c r="AE56" s="2590" t="s">
        <v>1966</v>
      </c>
      <c r="AF56" s="2592" t="s">
        <v>1967</v>
      </c>
      <c r="AG56" s="1878">
        <f t="shared" si="20"/>
        <v>207960.4971133857</v>
      </c>
      <c r="AH56" s="1879">
        <f t="shared" si="0"/>
        <v>194538.74916211734</v>
      </c>
      <c r="AI56" s="1879">
        <f t="shared" si="1"/>
        <v>153456.78267015915</v>
      </c>
      <c r="AJ56" s="1879">
        <f t="shared" si="2"/>
        <v>5547.4563698666389</v>
      </c>
      <c r="AK56" s="1879">
        <f t="shared" si="3"/>
        <v>4349.3200205032208</v>
      </c>
      <c r="AL56" s="1879">
        <f t="shared" si="4"/>
        <v>77385.933042079982</v>
      </c>
      <c r="AM56" s="1879">
        <f t="shared" si="5"/>
        <v>66174.073237709352</v>
      </c>
      <c r="AN56" s="1879">
        <f t="shared" si="6"/>
        <v>41081.966491958286</v>
      </c>
      <c r="AO56" s="1879">
        <f t="shared" si="7"/>
        <v>20373.131147404602</v>
      </c>
      <c r="AP56" s="1894">
        <f t="shared" si="8"/>
        <v>5053.5942723280923</v>
      </c>
      <c r="AQ56" s="1899">
        <f t="shared" si="9"/>
        <v>2078.9306692391096</v>
      </c>
      <c r="AR56" s="1879">
        <f t="shared" si="10"/>
        <v>3131.7627232391746</v>
      </c>
      <c r="AS56" s="1879">
        <f t="shared" si="11"/>
        <v>7874.1542811030467</v>
      </c>
      <c r="AT56" s="1879">
        <f t="shared" si="12"/>
        <v>1589.0643995120831</v>
      </c>
      <c r="AU56" s="1879">
        <f t="shared" si="13"/>
        <v>645.62480198309379</v>
      </c>
      <c r="AV56" s="1879">
        <f t="shared" si="14"/>
        <v>8963.8764047553796</v>
      </c>
      <c r="AW56" s="1879">
        <f t="shared" si="15"/>
        <v>411.01933199643889</v>
      </c>
      <c r="AX56" s="1879">
        <f t="shared" si="16"/>
        <v>1760.8939368098183</v>
      </c>
      <c r="AY56" s="1879">
        <f t="shared" si="17"/>
        <v>82.927076549472176</v>
      </c>
      <c r="AZ56" s="1879">
        <f t="shared" si="18"/>
        <v>9490.1185944426288</v>
      </c>
      <c r="BA56" s="1880">
        <f t="shared" si="19"/>
        <v>15182.641888078128</v>
      </c>
      <c r="BC56" s="2590" t="s">
        <v>1966</v>
      </c>
      <c r="BD56" s="2592" t="s">
        <v>1967</v>
      </c>
      <c r="BE56" s="1878">
        <v>207960497.11338571</v>
      </c>
      <c r="BF56" s="1879">
        <v>194538749.16211733</v>
      </c>
      <c r="BG56" s="1879">
        <v>153456782.67015916</v>
      </c>
      <c r="BH56" s="1879">
        <v>5547456.3698666384</v>
      </c>
      <c r="BI56" s="1879">
        <v>4349320.0205032211</v>
      </c>
      <c r="BJ56" s="1879">
        <v>77385933.042079985</v>
      </c>
      <c r="BK56" s="1879">
        <v>66174073.237709351</v>
      </c>
      <c r="BL56" s="1879">
        <v>41081966.491958283</v>
      </c>
      <c r="BM56" s="1879">
        <v>20373131.1474046</v>
      </c>
      <c r="BN56" s="1879">
        <v>5053594.2723280927</v>
      </c>
      <c r="BO56" s="1879">
        <v>2078930.6692391096</v>
      </c>
      <c r="BP56" s="1879">
        <v>3131762.7232391746</v>
      </c>
      <c r="BQ56" s="1879">
        <v>7874154.2811030466</v>
      </c>
      <c r="BR56" s="1879">
        <v>1589064.399512083</v>
      </c>
      <c r="BS56" s="1879">
        <v>645624.80198309384</v>
      </c>
      <c r="BT56" s="1879">
        <v>8963876.40475538</v>
      </c>
      <c r="BU56" s="1879">
        <v>411019.33199643891</v>
      </c>
      <c r="BV56" s="1879">
        <v>1760893.9368098183</v>
      </c>
      <c r="BW56" s="1879">
        <v>82927.076549472171</v>
      </c>
      <c r="BX56" s="1879">
        <v>9490118.5944426283</v>
      </c>
      <c r="BY56" s="1880">
        <v>15182641.888078127</v>
      </c>
    </row>
    <row r="57" spans="1:77" ht="18" customHeight="1">
      <c r="A57" s="1137"/>
      <c r="B57" s="1137" t="s">
        <v>437</v>
      </c>
      <c r="C57" s="1137"/>
      <c r="D57" s="843"/>
      <c r="E57" s="963">
        <f>AG59</f>
        <v>613572.54705327435</v>
      </c>
      <c r="F57" s="963">
        <f>AH59</f>
        <v>595485.39203568152</v>
      </c>
      <c r="G57" s="963">
        <f>AI59</f>
        <v>486087.80394006259</v>
      </c>
      <c r="H57" s="963">
        <f>AJ59</f>
        <v>15936.007747502625</v>
      </c>
      <c r="I57" s="963">
        <f>AK59</f>
        <v>22861.315679006759</v>
      </c>
      <c r="J57" s="963">
        <f>AL59</f>
        <v>233797.01517813088</v>
      </c>
      <c r="K57" s="963">
        <f>AM59</f>
        <v>213493.46533542231</v>
      </c>
      <c r="L57" s="963">
        <f>AN59</f>
        <v>109397.58809561878</v>
      </c>
      <c r="M57" s="963">
        <f>AO59</f>
        <v>52154.756623989793</v>
      </c>
      <c r="N57" s="963">
        <f>AP59</f>
        <v>18201.886146241017</v>
      </c>
      <c r="O57" s="1477"/>
      <c r="P57" s="1477" t="s">
        <v>24</v>
      </c>
      <c r="Q57" s="1477"/>
      <c r="R57" s="843"/>
      <c r="S57" s="963">
        <f>AQ59</f>
        <v>5305.0573001949342</v>
      </c>
      <c r="T57" s="963">
        <f>AR59</f>
        <v>8061.1734762212282</v>
      </c>
      <c r="U57" s="963">
        <f>AS59</f>
        <v>12545.390280324447</v>
      </c>
      <c r="V57" s="963">
        <f>AT59</f>
        <v>4926.0988171231566</v>
      </c>
      <c r="W57" s="963">
        <f>AU59</f>
        <v>3115.1506038849775</v>
      </c>
      <c r="X57" s="963">
        <f>AV59</f>
        <v>29045.692350228848</v>
      </c>
      <c r="Y57" s="963">
        <f>AW59</f>
        <v>958.93057991694172</v>
      </c>
      <c r="Z57" s="963">
        <f>AX59</f>
        <v>9004.8708476822467</v>
      </c>
      <c r="AA57" s="963">
        <f>AY59</f>
        <v>144.73825882028174</v>
      </c>
      <c r="AB57" s="963">
        <f>AZ59</f>
        <v>18088.599434980806</v>
      </c>
      <c r="AC57" s="963">
        <f>BA59</f>
        <v>27092.025865274947</v>
      </c>
      <c r="AD57" s="448">
        <v>0</v>
      </c>
      <c r="AE57" s="2590"/>
      <c r="AF57" s="2592" t="s">
        <v>1968</v>
      </c>
      <c r="AG57" s="1878">
        <f t="shared" si="20"/>
        <v>164751.8746166038</v>
      </c>
      <c r="AH57" s="1879">
        <f t="shared" si="0"/>
        <v>158163.07005144077</v>
      </c>
      <c r="AI57" s="1879">
        <f t="shared" si="1"/>
        <v>129475.74194907467</v>
      </c>
      <c r="AJ57" s="1879">
        <f t="shared" si="2"/>
        <v>11237.18243383234</v>
      </c>
      <c r="AK57" s="1879">
        <f t="shared" si="3"/>
        <v>4851.7404201053514</v>
      </c>
      <c r="AL57" s="1879">
        <f t="shared" si="4"/>
        <v>67467.060002905768</v>
      </c>
      <c r="AM57" s="1879">
        <f t="shared" si="5"/>
        <v>45919.759092231368</v>
      </c>
      <c r="AN57" s="1879">
        <f t="shared" si="6"/>
        <v>28687.328102366097</v>
      </c>
      <c r="AO57" s="1879">
        <f t="shared" si="7"/>
        <v>12813.994306730339</v>
      </c>
      <c r="AP57" s="1894">
        <f t="shared" si="8"/>
        <v>4497.7749865600144</v>
      </c>
      <c r="AQ57" s="1899">
        <f t="shared" si="9"/>
        <v>1616.0745238019786</v>
      </c>
      <c r="AR57" s="1879">
        <f t="shared" si="10"/>
        <v>1276.5502196049397</v>
      </c>
      <c r="AS57" s="1879">
        <f t="shared" si="11"/>
        <v>2871.4093219484162</v>
      </c>
      <c r="AT57" s="1879">
        <f t="shared" si="12"/>
        <v>2400.5527441595436</v>
      </c>
      <c r="AU57" s="1879">
        <f t="shared" si="13"/>
        <v>151.63251065544227</v>
      </c>
      <c r="AV57" s="1879">
        <f t="shared" si="14"/>
        <v>8632.6759329088381</v>
      </c>
      <c r="AW57" s="1879">
        <f t="shared" si="15"/>
        <v>284.68616539249797</v>
      </c>
      <c r="AX57" s="1879">
        <f t="shared" si="16"/>
        <v>1115.0795547851094</v>
      </c>
      <c r="AY57" s="1879">
        <f t="shared" si="17"/>
        <v>34.352401544748012</v>
      </c>
      <c r="AZ57" s="1879">
        <f t="shared" si="18"/>
        <v>5806.5397410046025</v>
      </c>
      <c r="BA57" s="1880">
        <f t="shared" si="19"/>
        <v>7703.8841199480939</v>
      </c>
      <c r="BC57" s="2590"/>
      <c r="BD57" s="2592" t="s">
        <v>1968</v>
      </c>
      <c r="BE57" s="1878">
        <v>164751874.61660379</v>
      </c>
      <c r="BF57" s="1879">
        <v>158163070.05144078</v>
      </c>
      <c r="BG57" s="1879">
        <v>129475741.94907467</v>
      </c>
      <c r="BH57" s="1879">
        <v>11237182.43383234</v>
      </c>
      <c r="BI57" s="1879">
        <v>4851740.4201053511</v>
      </c>
      <c r="BJ57" s="1879">
        <v>67467060.002905771</v>
      </c>
      <c r="BK57" s="1879">
        <v>45919759.092231371</v>
      </c>
      <c r="BL57" s="1879">
        <v>28687328.102366097</v>
      </c>
      <c r="BM57" s="1879">
        <v>12813994.306730339</v>
      </c>
      <c r="BN57" s="1879">
        <v>4497774.9865600141</v>
      </c>
      <c r="BO57" s="1879">
        <v>1616074.5238019784</v>
      </c>
      <c r="BP57" s="1879">
        <v>1276550.2196049397</v>
      </c>
      <c r="BQ57" s="1879">
        <v>2871409.3219484161</v>
      </c>
      <c r="BR57" s="1879">
        <v>2400552.7441595434</v>
      </c>
      <c r="BS57" s="1879">
        <v>151632.51065544228</v>
      </c>
      <c r="BT57" s="1879">
        <v>8632675.9329088386</v>
      </c>
      <c r="BU57" s="1879">
        <v>284686.16539249796</v>
      </c>
      <c r="BV57" s="1879">
        <v>1115079.5547851094</v>
      </c>
      <c r="BW57" s="1879">
        <v>34352.401544748012</v>
      </c>
      <c r="BX57" s="1879">
        <v>5806539.741004603</v>
      </c>
      <c r="BY57" s="1880">
        <v>7703884.1199480938</v>
      </c>
    </row>
    <row r="58" spans="1:77" ht="18" customHeight="1">
      <c r="A58" s="1137"/>
      <c r="B58" s="1137" t="s">
        <v>438</v>
      </c>
      <c r="C58" s="1137"/>
      <c r="D58" s="843"/>
      <c r="E58" s="963">
        <f>AG60</f>
        <v>573935.90966773639</v>
      </c>
      <c r="F58" s="963">
        <f>AH60</f>
        <v>513507.23812450422</v>
      </c>
      <c r="G58" s="963">
        <f>AI60</f>
        <v>395866.98296286701</v>
      </c>
      <c r="H58" s="963">
        <f>AJ60</f>
        <v>8474.0730204805532</v>
      </c>
      <c r="I58" s="963">
        <f>AK60</f>
        <v>12302.072239044568</v>
      </c>
      <c r="J58" s="963">
        <f>AL60</f>
        <v>207115.36439039785</v>
      </c>
      <c r="K58" s="963">
        <f>AM60</f>
        <v>167975.4733129442</v>
      </c>
      <c r="L58" s="963">
        <f>AN60</f>
        <v>117640.25516163687</v>
      </c>
      <c r="M58" s="963">
        <f>AO60</f>
        <v>41830.397972268387</v>
      </c>
      <c r="N58" s="963">
        <f>AP60</f>
        <v>12124.093861537272</v>
      </c>
      <c r="O58" s="1477"/>
      <c r="P58" s="1477" t="s">
        <v>25</v>
      </c>
      <c r="Q58" s="1477"/>
      <c r="R58" s="843"/>
      <c r="S58" s="963">
        <f>AQ60</f>
        <v>7978.9680201031688</v>
      </c>
      <c r="T58" s="963">
        <f>AR60</f>
        <v>3632.4881125734182</v>
      </c>
      <c r="U58" s="963">
        <f>AS60</f>
        <v>13187.258450224223</v>
      </c>
      <c r="V58" s="963">
        <f>AT60</f>
        <v>3646.9087268766366</v>
      </c>
      <c r="W58" s="963">
        <f>AU60</f>
        <v>1260.6808009536678</v>
      </c>
      <c r="X58" s="963">
        <f>AV60</f>
        <v>39543.985006799303</v>
      </c>
      <c r="Y58" s="963">
        <f>AW60</f>
        <v>2824.5011804056962</v>
      </c>
      <c r="Z58" s="963">
        <f>AX60</f>
        <v>2863.9457815144124</v>
      </c>
      <c r="AA58" s="963">
        <f>AY60</f>
        <v>111.35653680571754</v>
      </c>
      <c r="AB58" s="963">
        <f>AZ60</f>
        <v>30466.068683843325</v>
      </c>
      <c r="AC58" s="963">
        <f>BA60</f>
        <v>63292.617324746883</v>
      </c>
      <c r="AD58" s="448">
        <v>0</v>
      </c>
      <c r="AE58" s="2590" t="s">
        <v>1969</v>
      </c>
      <c r="AF58" s="2592" t="s">
        <v>1970</v>
      </c>
      <c r="AG58" s="1878">
        <f t="shared" si="20"/>
        <v>111954.83567879423</v>
      </c>
      <c r="AH58" s="1879">
        <f t="shared" si="0"/>
        <v>103922.78686348091</v>
      </c>
      <c r="AI58" s="1879">
        <f t="shared" si="1"/>
        <v>80504.50435353379</v>
      </c>
      <c r="AJ58" s="1879">
        <f t="shared" si="2"/>
        <v>3734.0881879026961</v>
      </c>
      <c r="AK58" s="1879">
        <f t="shared" si="3"/>
        <v>843.84103251896113</v>
      </c>
      <c r="AL58" s="1879">
        <f t="shared" si="4"/>
        <v>41505.696672466824</v>
      </c>
      <c r="AM58" s="1879">
        <f t="shared" si="5"/>
        <v>34420.878460645385</v>
      </c>
      <c r="AN58" s="1879">
        <f t="shared" si="6"/>
        <v>23418.282509947174</v>
      </c>
      <c r="AO58" s="1879">
        <f t="shared" si="7"/>
        <v>13573.455925276099</v>
      </c>
      <c r="AP58" s="1894">
        <f t="shared" si="8"/>
        <v>2421.4116432577493</v>
      </c>
      <c r="AQ58" s="1899">
        <f t="shared" si="9"/>
        <v>1016.0139440580673</v>
      </c>
      <c r="AR58" s="1879">
        <f t="shared" si="10"/>
        <v>2360.2266071816816</v>
      </c>
      <c r="AS58" s="1879">
        <f t="shared" si="11"/>
        <v>6658.5236121013932</v>
      </c>
      <c r="AT58" s="1879">
        <f t="shared" si="12"/>
        <v>894.64660690732785</v>
      </c>
      <c r="AU58" s="1879">
        <f t="shared" si="13"/>
        <v>222.63351176989144</v>
      </c>
      <c r="AV58" s="1879">
        <f t="shared" si="14"/>
        <v>2962.9193171108068</v>
      </c>
      <c r="AW58" s="1879">
        <f t="shared" si="15"/>
        <v>89.166142933459597</v>
      </c>
      <c r="AX58" s="1879">
        <f t="shared" si="16"/>
        <v>590.31882175820874</v>
      </c>
      <c r="AY58" s="1879">
        <f t="shared" si="17"/>
        <v>71.034565329715505</v>
      </c>
      <c r="AZ58" s="1879">
        <f t="shared" si="18"/>
        <v>6131.3877375389075</v>
      </c>
      <c r="BA58" s="1880">
        <f t="shared" si="19"/>
        <v>8622.3676370713638</v>
      </c>
      <c r="BC58" s="2590" t="s">
        <v>1969</v>
      </c>
      <c r="BD58" s="2592" t="s">
        <v>1970</v>
      </c>
      <c r="BE58" s="1878">
        <v>111954835.67879423</v>
      </c>
      <c r="BF58" s="1879">
        <v>103922786.86348091</v>
      </c>
      <c r="BG58" s="1879">
        <v>80504504.35353379</v>
      </c>
      <c r="BH58" s="1879">
        <v>3734088.187902696</v>
      </c>
      <c r="BI58" s="1879">
        <v>843841.03251896112</v>
      </c>
      <c r="BJ58" s="1879">
        <v>41505696.672466822</v>
      </c>
      <c r="BK58" s="1879">
        <v>34420878.460645385</v>
      </c>
      <c r="BL58" s="1879">
        <v>23418282.509947173</v>
      </c>
      <c r="BM58" s="1879">
        <v>13573455.925276099</v>
      </c>
      <c r="BN58" s="1879">
        <v>2421411.6432577493</v>
      </c>
      <c r="BO58" s="1879">
        <v>1016013.9440580673</v>
      </c>
      <c r="BP58" s="1879">
        <v>2360226.6071816818</v>
      </c>
      <c r="BQ58" s="1879">
        <v>6658523.6121013928</v>
      </c>
      <c r="BR58" s="1879">
        <v>894646.60690732789</v>
      </c>
      <c r="BS58" s="1879">
        <v>222633.51176989145</v>
      </c>
      <c r="BT58" s="1879">
        <v>2962919.3171108067</v>
      </c>
      <c r="BU58" s="1879">
        <v>89166.142933459603</v>
      </c>
      <c r="BV58" s="1879">
        <v>590318.8217582088</v>
      </c>
      <c r="BW58" s="1879">
        <v>71034.565329715508</v>
      </c>
      <c r="BX58" s="1879">
        <v>6131387.7375389077</v>
      </c>
      <c r="BY58" s="1880">
        <v>8622367.6370713636</v>
      </c>
    </row>
    <row r="59" spans="1:77" ht="18" customHeight="1" thickBot="1">
      <c r="A59" s="2640" t="s">
        <v>439</v>
      </c>
      <c r="B59" s="2640"/>
      <c r="C59" s="1138"/>
      <c r="D59" s="847"/>
      <c r="E59" s="963">
        <f>AG61</f>
        <v>164751.8746166038</v>
      </c>
      <c r="F59" s="967">
        <f>AH61</f>
        <v>158163.07005144077</v>
      </c>
      <c r="G59" s="967">
        <f>AI61</f>
        <v>129475.74194907467</v>
      </c>
      <c r="H59" s="967">
        <f>AJ61</f>
        <v>11237.18243383234</v>
      </c>
      <c r="I59" s="967">
        <f>AK61</f>
        <v>4851.7404201053514</v>
      </c>
      <c r="J59" s="967">
        <f>AL61</f>
        <v>67467.060002905768</v>
      </c>
      <c r="K59" s="967">
        <f>AM61</f>
        <v>45919.759092231368</v>
      </c>
      <c r="L59" s="967">
        <f>AN61</f>
        <v>28687.328102366097</v>
      </c>
      <c r="M59" s="967">
        <f>AO61</f>
        <v>12813.994306730339</v>
      </c>
      <c r="N59" s="967">
        <f>AP61</f>
        <v>4497.7749865600144</v>
      </c>
      <c r="O59" s="2640" t="s">
        <v>26</v>
      </c>
      <c r="P59" s="2640"/>
      <c r="Q59" s="1478"/>
      <c r="R59" s="847"/>
      <c r="S59" s="963">
        <f>AQ61</f>
        <v>1616.0745238019786</v>
      </c>
      <c r="T59" s="967">
        <f>AR61</f>
        <v>1276.5502196049397</v>
      </c>
      <c r="U59" s="967">
        <f>AS61</f>
        <v>2871.4093219484162</v>
      </c>
      <c r="V59" s="967">
        <f>AT61</f>
        <v>2400.5527441595436</v>
      </c>
      <c r="W59" s="967">
        <f>AU61</f>
        <v>151.63251065544227</v>
      </c>
      <c r="X59" s="967">
        <f>AV61</f>
        <v>8632.6759329088381</v>
      </c>
      <c r="Y59" s="967">
        <f>AW61</f>
        <v>284.68616539249797</v>
      </c>
      <c r="Z59" s="967">
        <f>AX61</f>
        <v>1115.0795547851094</v>
      </c>
      <c r="AA59" s="967">
        <f>AY61</f>
        <v>34.352401544748012</v>
      </c>
      <c r="AB59" s="967">
        <f>AZ61</f>
        <v>5806.5397410046025</v>
      </c>
      <c r="AC59" s="967">
        <f>BA61</f>
        <v>7703.8841199480939</v>
      </c>
      <c r="AD59" s="611">
        <v>0</v>
      </c>
      <c r="AE59" s="2590"/>
      <c r="AF59" s="2592" t="s">
        <v>1971</v>
      </c>
      <c r="AG59" s="1878">
        <f t="shared" si="20"/>
        <v>613572.54705327435</v>
      </c>
      <c r="AH59" s="1879">
        <f t="shared" si="0"/>
        <v>595485.39203568152</v>
      </c>
      <c r="AI59" s="1879">
        <f t="shared" si="1"/>
        <v>486087.80394006259</v>
      </c>
      <c r="AJ59" s="1879">
        <f t="shared" si="2"/>
        <v>15936.007747502625</v>
      </c>
      <c r="AK59" s="1879">
        <f t="shared" si="3"/>
        <v>22861.315679006759</v>
      </c>
      <c r="AL59" s="1879">
        <f t="shared" si="4"/>
        <v>233797.01517813088</v>
      </c>
      <c r="AM59" s="1879">
        <f t="shared" si="5"/>
        <v>213493.46533542231</v>
      </c>
      <c r="AN59" s="1879">
        <f t="shared" si="6"/>
        <v>109397.58809561878</v>
      </c>
      <c r="AO59" s="1879">
        <f t="shared" si="7"/>
        <v>52154.756623989793</v>
      </c>
      <c r="AP59" s="1894">
        <f t="shared" si="8"/>
        <v>18201.886146241017</v>
      </c>
      <c r="AQ59" s="1899">
        <f t="shared" si="9"/>
        <v>5305.0573001949342</v>
      </c>
      <c r="AR59" s="1879">
        <f t="shared" si="10"/>
        <v>8061.1734762212282</v>
      </c>
      <c r="AS59" s="1879">
        <f t="shared" si="11"/>
        <v>12545.390280324447</v>
      </c>
      <c r="AT59" s="1879">
        <f t="shared" si="12"/>
        <v>4926.0988171231566</v>
      </c>
      <c r="AU59" s="1879">
        <f t="shared" si="13"/>
        <v>3115.1506038849775</v>
      </c>
      <c r="AV59" s="1879">
        <f t="shared" si="14"/>
        <v>29045.692350228848</v>
      </c>
      <c r="AW59" s="1879">
        <f t="shared" si="15"/>
        <v>958.93057991694172</v>
      </c>
      <c r="AX59" s="1879">
        <f t="shared" si="16"/>
        <v>9004.8708476822467</v>
      </c>
      <c r="AY59" s="1879">
        <f t="shared" si="17"/>
        <v>144.73825882028174</v>
      </c>
      <c r="AZ59" s="1879">
        <f t="shared" si="18"/>
        <v>18088.599434980806</v>
      </c>
      <c r="BA59" s="1880">
        <f t="shared" si="19"/>
        <v>27092.025865274947</v>
      </c>
      <c r="BC59" s="2590"/>
      <c r="BD59" s="2592" t="s">
        <v>1971</v>
      </c>
      <c r="BE59" s="1878">
        <v>613572547.05327439</v>
      </c>
      <c r="BF59" s="1879">
        <v>595485392.03568149</v>
      </c>
      <c r="BG59" s="1879">
        <v>486087803.94006258</v>
      </c>
      <c r="BH59" s="1879">
        <v>15936007.747502625</v>
      </c>
      <c r="BI59" s="1879">
        <v>22861315.679006759</v>
      </c>
      <c r="BJ59" s="1879">
        <v>233797015.17813089</v>
      </c>
      <c r="BK59" s="1879">
        <v>213493465.33542231</v>
      </c>
      <c r="BL59" s="1879">
        <v>109397588.09561877</v>
      </c>
      <c r="BM59" s="1879">
        <v>52154756.623989791</v>
      </c>
      <c r="BN59" s="1879">
        <v>18201886.146241017</v>
      </c>
      <c r="BO59" s="1879">
        <v>5305057.300194934</v>
      </c>
      <c r="BP59" s="1879">
        <v>8061173.476221228</v>
      </c>
      <c r="BQ59" s="1879">
        <v>12545390.280324448</v>
      </c>
      <c r="BR59" s="1879">
        <v>4926098.817123157</v>
      </c>
      <c r="BS59" s="1879">
        <v>3115150.6038849773</v>
      </c>
      <c r="BT59" s="1879">
        <v>29045692.35022885</v>
      </c>
      <c r="BU59" s="1879">
        <v>958930.5799169417</v>
      </c>
      <c r="BV59" s="1879">
        <v>9004870.8476822469</v>
      </c>
      <c r="BW59" s="1879">
        <v>144738.25882028174</v>
      </c>
      <c r="BX59" s="1879">
        <v>18088599.434980806</v>
      </c>
      <c r="BY59" s="1880">
        <v>27092025.865274947</v>
      </c>
    </row>
    <row r="60" spans="1:77" s="451" customFormat="1" ht="61.5" customHeight="1">
      <c r="A60" s="2856" t="s">
        <v>2499</v>
      </c>
      <c r="B60" s="2856"/>
      <c r="C60" s="2856"/>
      <c r="D60" s="2856"/>
      <c r="E60" s="2856"/>
      <c r="F60" s="2856"/>
      <c r="G60" s="2856"/>
      <c r="H60" s="2856"/>
      <c r="I60" s="450"/>
      <c r="L60" s="452"/>
      <c r="M60" s="452"/>
      <c r="N60" s="452"/>
      <c r="O60" s="2871" t="s">
        <v>488</v>
      </c>
      <c r="P60" s="2871"/>
      <c r="Q60" s="2871"/>
      <c r="R60" s="2871"/>
      <c r="S60" s="2871"/>
      <c r="T60" s="2871"/>
      <c r="U60" s="2871"/>
      <c r="V60" s="2871"/>
      <c r="W60" s="2871"/>
      <c r="X60" s="2871"/>
      <c r="Y60" s="2871"/>
      <c r="Z60" s="2871"/>
      <c r="AA60" s="2871"/>
      <c r="AB60" s="2871"/>
      <c r="AC60" s="2872"/>
      <c r="AD60" s="2872"/>
      <c r="AE60" s="2590"/>
      <c r="AF60" s="2592" t="s">
        <v>1972</v>
      </c>
      <c r="AG60" s="1878">
        <f t="shared" si="20"/>
        <v>573935.90966773639</v>
      </c>
      <c r="AH60" s="1879">
        <f t="shared" si="0"/>
        <v>513507.23812450422</v>
      </c>
      <c r="AI60" s="1879">
        <f t="shared" si="1"/>
        <v>395866.98296286701</v>
      </c>
      <c r="AJ60" s="1879">
        <f t="shared" si="2"/>
        <v>8474.0730204805532</v>
      </c>
      <c r="AK60" s="1879">
        <f t="shared" si="3"/>
        <v>12302.072239044568</v>
      </c>
      <c r="AL60" s="1879">
        <f t="shared" si="4"/>
        <v>207115.36439039785</v>
      </c>
      <c r="AM60" s="1879">
        <f t="shared" si="5"/>
        <v>167975.4733129442</v>
      </c>
      <c r="AN60" s="1879">
        <f t="shared" si="6"/>
        <v>117640.25516163687</v>
      </c>
      <c r="AO60" s="1879">
        <f t="shared" si="7"/>
        <v>41830.397972268387</v>
      </c>
      <c r="AP60" s="1894">
        <f t="shared" si="8"/>
        <v>12124.093861537272</v>
      </c>
      <c r="AQ60" s="1899">
        <f t="shared" si="9"/>
        <v>7978.9680201031688</v>
      </c>
      <c r="AR60" s="1879">
        <f t="shared" si="10"/>
        <v>3632.4881125734182</v>
      </c>
      <c r="AS60" s="1879">
        <f t="shared" si="11"/>
        <v>13187.258450224223</v>
      </c>
      <c r="AT60" s="1879">
        <f t="shared" si="12"/>
        <v>3646.9087268766366</v>
      </c>
      <c r="AU60" s="1879">
        <f t="shared" si="13"/>
        <v>1260.6808009536678</v>
      </c>
      <c r="AV60" s="1879">
        <f t="shared" si="14"/>
        <v>39543.985006799303</v>
      </c>
      <c r="AW60" s="1879">
        <f t="shared" si="15"/>
        <v>2824.5011804056962</v>
      </c>
      <c r="AX60" s="1879">
        <f t="shared" si="16"/>
        <v>2863.9457815144124</v>
      </c>
      <c r="AY60" s="1879">
        <f t="shared" si="17"/>
        <v>111.35653680571754</v>
      </c>
      <c r="AZ60" s="1879">
        <f t="shared" si="18"/>
        <v>30466.068683843325</v>
      </c>
      <c r="BA60" s="1880">
        <f t="shared" si="19"/>
        <v>63292.617324746883</v>
      </c>
      <c r="BB60" s="849"/>
      <c r="BC60" s="2590"/>
      <c r="BD60" s="2592" t="s">
        <v>1972</v>
      </c>
      <c r="BE60" s="1878">
        <v>573935909.66773641</v>
      </c>
      <c r="BF60" s="1879">
        <v>513507238.12450421</v>
      </c>
      <c r="BG60" s="1879">
        <v>395866982.96286702</v>
      </c>
      <c r="BH60" s="1879">
        <v>8474073.0204805527</v>
      </c>
      <c r="BI60" s="1879">
        <v>12302072.239044568</v>
      </c>
      <c r="BJ60" s="1879">
        <v>207115364.39039785</v>
      </c>
      <c r="BK60" s="1879">
        <v>167975473.3129442</v>
      </c>
      <c r="BL60" s="1879">
        <v>117640255.16163687</v>
      </c>
      <c r="BM60" s="1879">
        <v>41830397.972268388</v>
      </c>
      <c r="BN60" s="1879">
        <v>12124093.861537272</v>
      </c>
      <c r="BO60" s="1879">
        <v>7978968.0201031687</v>
      </c>
      <c r="BP60" s="1879">
        <v>3632488.1125734183</v>
      </c>
      <c r="BQ60" s="1879">
        <v>13187258.450224223</v>
      </c>
      <c r="BR60" s="1879">
        <v>3646908.7268766365</v>
      </c>
      <c r="BS60" s="1879">
        <v>1260680.8009536678</v>
      </c>
      <c r="BT60" s="1879">
        <v>39543985.006799303</v>
      </c>
      <c r="BU60" s="1879">
        <v>2824501.1804056964</v>
      </c>
      <c r="BV60" s="1879">
        <v>2863945.7815144123</v>
      </c>
      <c r="BW60" s="1879">
        <v>111356.53680571754</v>
      </c>
      <c r="BX60" s="1879">
        <v>30466068.683843326</v>
      </c>
      <c r="BY60" s="1880">
        <v>63292617.324746884</v>
      </c>
    </row>
    <row r="61" spans="1:77" ht="17.25" customHeight="1">
      <c r="A61" s="849"/>
      <c r="L61" s="844"/>
      <c r="M61" s="844"/>
      <c r="AE61" s="2590"/>
      <c r="AF61" s="2592" t="s">
        <v>1973</v>
      </c>
      <c r="AG61" s="1878">
        <f t="shared" si="20"/>
        <v>164751.8746166038</v>
      </c>
      <c r="AH61" s="1879">
        <f t="shared" si="0"/>
        <v>158163.07005144077</v>
      </c>
      <c r="AI61" s="1879">
        <f t="shared" si="1"/>
        <v>129475.74194907467</v>
      </c>
      <c r="AJ61" s="1879">
        <f t="shared" si="2"/>
        <v>11237.18243383234</v>
      </c>
      <c r="AK61" s="1879">
        <f t="shared" si="3"/>
        <v>4851.7404201053514</v>
      </c>
      <c r="AL61" s="1879">
        <f t="shared" si="4"/>
        <v>67467.060002905768</v>
      </c>
      <c r="AM61" s="1879">
        <f t="shared" si="5"/>
        <v>45919.759092231368</v>
      </c>
      <c r="AN61" s="1879">
        <f t="shared" si="6"/>
        <v>28687.328102366097</v>
      </c>
      <c r="AO61" s="1879">
        <f t="shared" si="7"/>
        <v>12813.994306730339</v>
      </c>
      <c r="AP61" s="1894">
        <f t="shared" si="8"/>
        <v>4497.7749865600144</v>
      </c>
      <c r="AQ61" s="1899">
        <f t="shared" si="9"/>
        <v>1616.0745238019786</v>
      </c>
      <c r="AR61" s="1879">
        <f t="shared" si="10"/>
        <v>1276.5502196049397</v>
      </c>
      <c r="AS61" s="1879">
        <f t="shared" si="11"/>
        <v>2871.4093219484162</v>
      </c>
      <c r="AT61" s="1879">
        <f t="shared" si="12"/>
        <v>2400.5527441595436</v>
      </c>
      <c r="AU61" s="1879">
        <f t="shared" si="13"/>
        <v>151.63251065544227</v>
      </c>
      <c r="AV61" s="1879">
        <f t="shared" si="14"/>
        <v>8632.6759329088381</v>
      </c>
      <c r="AW61" s="1879">
        <f t="shared" si="15"/>
        <v>284.68616539249797</v>
      </c>
      <c r="AX61" s="1879">
        <f t="shared" si="16"/>
        <v>1115.0795547851094</v>
      </c>
      <c r="AY61" s="1879">
        <f t="shared" si="17"/>
        <v>34.352401544748012</v>
      </c>
      <c r="AZ61" s="1879">
        <f t="shared" si="18"/>
        <v>5806.5397410046025</v>
      </c>
      <c r="BA61" s="1880">
        <f t="shared" si="19"/>
        <v>7703.8841199480939</v>
      </c>
      <c r="BC61" s="2590"/>
      <c r="BD61" s="2592" t="s">
        <v>1973</v>
      </c>
      <c r="BE61" s="1878">
        <v>164751874.61660379</v>
      </c>
      <c r="BF61" s="1879">
        <v>158163070.05144078</v>
      </c>
      <c r="BG61" s="1879">
        <v>129475741.94907467</v>
      </c>
      <c r="BH61" s="1879">
        <v>11237182.43383234</v>
      </c>
      <c r="BI61" s="1879">
        <v>4851740.4201053511</v>
      </c>
      <c r="BJ61" s="1879">
        <v>67467060.002905771</v>
      </c>
      <c r="BK61" s="1879">
        <v>45919759.092231371</v>
      </c>
      <c r="BL61" s="1879">
        <v>28687328.102366097</v>
      </c>
      <c r="BM61" s="1879">
        <v>12813994.306730339</v>
      </c>
      <c r="BN61" s="1879">
        <v>4497774.9865600141</v>
      </c>
      <c r="BO61" s="1879">
        <v>1616074.5238019784</v>
      </c>
      <c r="BP61" s="1879">
        <v>1276550.2196049397</v>
      </c>
      <c r="BQ61" s="1879">
        <v>2871409.3219484161</v>
      </c>
      <c r="BR61" s="1879">
        <v>2400552.7441595434</v>
      </c>
      <c r="BS61" s="1879">
        <v>151632.51065544228</v>
      </c>
      <c r="BT61" s="1879">
        <v>8632675.9329088386</v>
      </c>
      <c r="BU61" s="1879">
        <v>284686.16539249796</v>
      </c>
      <c r="BV61" s="1879">
        <v>1115079.5547851094</v>
      </c>
      <c r="BW61" s="1879">
        <v>34352.401544748012</v>
      </c>
      <c r="BX61" s="1879">
        <v>5806539.741004603</v>
      </c>
      <c r="BY61" s="1880">
        <v>7703884.1199480938</v>
      </c>
    </row>
    <row r="62" spans="1:77" ht="17.25" customHeight="1">
      <c r="L62" s="844"/>
      <c r="M62" s="844"/>
      <c r="AE62" s="2590" t="s">
        <v>1974</v>
      </c>
      <c r="AF62" s="2592" t="s">
        <v>1975</v>
      </c>
      <c r="AG62" s="1878">
        <f t="shared" si="20"/>
        <v>46664.049501207672</v>
      </c>
      <c r="AH62" s="1879">
        <f t="shared" si="0"/>
        <v>42000.515151689702</v>
      </c>
      <c r="AI62" s="1879">
        <f t="shared" si="1"/>
        <v>34135.537912634645</v>
      </c>
      <c r="AJ62" s="1879">
        <f t="shared" si="2"/>
        <v>2357.73887668413</v>
      </c>
      <c r="AK62" s="1879">
        <f t="shared" si="3"/>
        <v>872.05404952581227</v>
      </c>
      <c r="AL62" s="1879">
        <f t="shared" si="4"/>
        <v>16522.733641097035</v>
      </c>
      <c r="AM62" s="1879">
        <f t="shared" si="5"/>
        <v>14383.011345327655</v>
      </c>
      <c r="AN62" s="1879">
        <f t="shared" si="6"/>
        <v>7864.9772390551443</v>
      </c>
      <c r="AO62" s="1879">
        <f t="shared" si="7"/>
        <v>5960.5081561311999</v>
      </c>
      <c r="AP62" s="1894">
        <f t="shared" si="8"/>
        <v>1552.4840062795342</v>
      </c>
      <c r="AQ62" s="1899">
        <f t="shared" si="9"/>
        <v>388.35551898442412</v>
      </c>
      <c r="AR62" s="1879">
        <f t="shared" si="10"/>
        <v>1053.5399969908997</v>
      </c>
      <c r="AS62" s="1879">
        <f t="shared" si="11"/>
        <v>1701.8208255650991</v>
      </c>
      <c r="AT62" s="1879">
        <f t="shared" si="12"/>
        <v>1218.8014727552538</v>
      </c>
      <c r="AU62" s="1879">
        <f t="shared" si="13"/>
        <v>45.506335555994866</v>
      </c>
      <c r="AV62" s="1879">
        <f t="shared" si="14"/>
        <v>297.57240320783797</v>
      </c>
      <c r="AW62" s="1879">
        <f t="shared" si="15"/>
        <v>16.416213893263485</v>
      </c>
      <c r="AX62" s="1879">
        <f t="shared" si="16"/>
        <v>110.43482865899391</v>
      </c>
      <c r="AY62" s="1879">
        <f t="shared" si="17"/>
        <v>17.561951839361551</v>
      </c>
      <c r="AZ62" s="1879">
        <f t="shared" si="18"/>
        <v>1462.4836853244776</v>
      </c>
      <c r="BA62" s="1880">
        <f t="shared" si="19"/>
        <v>4773.9691781769116</v>
      </c>
      <c r="BC62" s="2590" t="s">
        <v>1974</v>
      </c>
      <c r="BD62" s="2592" t="s">
        <v>1975</v>
      </c>
      <c r="BE62" s="1878">
        <v>46664049.501207672</v>
      </c>
      <c r="BF62" s="1879">
        <v>42000515.151689701</v>
      </c>
      <c r="BG62" s="1879">
        <v>34135537.912634648</v>
      </c>
      <c r="BH62" s="1879">
        <v>2357738.8766841302</v>
      </c>
      <c r="BI62" s="1879">
        <v>872054.04952581227</v>
      </c>
      <c r="BJ62" s="1879">
        <v>16522733.641097033</v>
      </c>
      <c r="BK62" s="1879">
        <v>14383011.345327655</v>
      </c>
      <c r="BL62" s="1879">
        <v>7864977.2390551446</v>
      </c>
      <c r="BM62" s="1879">
        <v>5960508.1561311996</v>
      </c>
      <c r="BN62" s="1879">
        <v>1552484.0062795342</v>
      </c>
      <c r="BO62" s="1879">
        <v>388355.51898442412</v>
      </c>
      <c r="BP62" s="1879">
        <v>1053539.9969908998</v>
      </c>
      <c r="BQ62" s="1879">
        <v>1701820.825565099</v>
      </c>
      <c r="BR62" s="1879">
        <v>1218801.4727552538</v>
      </c>
      <c r="BS62" s="1879">
        <v>45506.335555994869</v>
      </c>
      <c r="BT62" s="1879">
        <v>297572.40320783795</v>
      </c>
      <c r="BU62" s="1879">
        <v>16416.213893263484</v>
      </c>
      <c r="BV62" s="1879">
        <v>110434.82865899391</v>
      </c>
      <c r="BW62" s="1879">
        <v>17561.951839361551</v>
      </c>
      <c r="BX62" s="1879">
        <v>1462483.6853244777</v>
      </c>
      <c r="BY62" s="1880">
        <v>4773969.1781769115</v>
      </c>
    </row>
    <row r="63" spans="1:77" ht="17.25" customHeight="1">
      <c r="L63" s="844"/>
      <c r="M63" s="844"/>
      <c r="AE63" s="2590"/>
      <c r="AF63" s="2592" t="s">
        <v>1976</v>
      </c>
      <c r="AG63" s="1878">
        <f t="shared" si="20"/>
        <v>168259.40892591333</v>
      </c>
      <c r="AH63" s="1879">
        <f t="shared" si="0"/>
        <v>158519.74174796543</v>
      </c>
      <c r="AI63" s="1879">
        <f t="shared" si="1"/>
        <v>125238.6109017632</v>
      </c>
      <c r="AJ63" s="1879">
        <f t="shared" si="2"/>
        <v>8668.044472440175</v>
      </c>
      <c r="AK63" s="1879">
        <f t="shared" si="3"/>
        <v>6623.5963225525811</v>
      </c>
      <c r="AL63" s="1879">
        <f t="shared" si="4"/>
        <v>59701.064898998797</v>
      </c>
      <c r="AM63" s="1879">
        <f t="shared" si="5"/>
        <v>50245.905207771561</v>
      </c>
      <c r="AN63" s="1879">
        <f t="shared" si="6"/>
        <v>33281.130846202155</v>
      </c>
      <c r="AO63" s="1879">
        <f t="shared" si="7"/>
        <v>18314.570429127965</v>
      </c>
      <c r="AP63" s="1894">
        <f t="shared" si="8"/>
        <v>4449.946352548357</v>
      </c>
      <c r="AQ63" s="1899">
        <f t="shared" si="9"/>
        <v>2010.8820832697761</v>
      </c>
      <c r="AR63" s="1879">
        <f t="shared" si="10"/>
        <v>3300.4658577294699</v>
      </c>
      <c r="AS63" s="1879">
        <f t="shared" si="11"/>
        <v>6276.4037789746044</v>
      </c>
      <c r="AT63" s="1879">
        <f t="shared" si="12"/>
        <v>2153.1496109151581</v>
      </c>
      <c r="AU63" s="1879">
        <f t="shared" si="13"/>
        <v>123.72274569060437</v>
      </c>
      <c r="AV63" s="1879">
        <f t="shared" si="14"/>
        <v>6291.3809347854058</v>
      </c>
      <c r="AW63" s="1879">
        <f t="shared" si="15"/>
        <v>208.08676527410609</v>
      </c>
      <c r="AX63" s="1879">
        <f t="shared" si="16"/>
        <v>796.05220872632776</v>
      </c>
      <c r="AY63" s="1879">
        <f t="shared" si="17"/>
        <v>49.986326443121506</v>
      </c>
      <c r="AZ63" s="1879">
        <f t="shared" si="18"/>
        <v>7621.0541818452439</v>
      </c>
      <c r="BA63" s="1880">
        <f t="shared" si="19"/>
        <v>10535.719386674238</v>
      </c>
      <c r="BC63" s="2590"/>
      <c r="BD63" s="2592" t="s">
        <v>1976</v>
      </c>
      <c r="BE63" s="1878">
        <v>168259408.92591333</v>
      </c>
      <c r="BF63" s="1879">
        <v>158519741.74796543</v>
      </c>
      <c r="BG63" s="1879">
        <v>125238610.9017632</v>
      </c>
      <c r="BH63" s="1879">
        <v>8668044.4724401757</v>
      </c>
      <c r="BI63" s="1879">
        <v>6623596.3225525813</v>
      </c>
      <c r="BJ63" s="1879">
        <v>59701064.898998797</v>
      </c>
      <c r="BK63" s="1879">
        <v>50245905.207771562</v>
      </c>
      <c r="BL63" s="1879">
        <v>33281130.846202154</v>
      </c>
      <c r="BM63" s="1879">
        <v>18314570.429127965</v>
      </c>
      <c r="BN63" s="1879">
        <v>4449946.3525483571</v>
      </c>
      <c r="BO63" s="1879">
        <v>2010882.0832697761</v>
      </c>
      <c r="BP63" s="1879">
        <v>3300465.8577294699</v>
      </c>
      <c r="BQ63" s="1879">
        <v>6276403.7789746048</v>
      </c>
      <c r="BR63" s="1879">
        <v>2153149.6109151579</v>
      </c>
      <c r="BS63" s="1879">
        <v>123722.74569060437</v>
      </c>
      <c r="BT63" s="1879">
        <v>6291380.9347854061</v>
      </c>
      <c r="BU63" s="1879">
        <v>208086.76527410609</v>
      </c>
      <c r="BV63" s="1879">
        <v>796052.20872632775</v>
      </c>
      <c r="BW63" s="1879">
        <v>49986.326443121507</v>
      </c>
      <c r="BX63" s="1879">
        <v>7621054.181845244</v>
      </c>
      <c r="BY63" s="1880">
        <v>10535719.386674238</v>
      </c>
    </row>
    <row r="64" spans="1:77" ht="17.25" customHeight="1">
      <c r="L64" s="844"/>
      <c r="M64" s="844"/>
      <c r="AE64" s="2590"/>
      <c r="AF64" s="2592" t="s">
        <v>1977</v>
      </c>
      <c r="AG64" s="1878">
        <f t="shared" si="20"/>
        <v>453093.0646385508</v>
      </c>
      <c r="AH64" s="1879">
        <f t="shared" si="0"/>
        <v>426577.83882233431</v>
      </c>
      <c r="AI64" s="1879">
        <f t="shared" si="1"/>
        <v>349627.41450038744</v>
      </c>
      <c r="AJ64" s="1879">
        <f t="shared" si="2"/>
        <v>17360.456151205872</v>
      </c>
      <c r="AK64" s="1879">
        <f t="shared" si="3"/>
        <v>9426.4849158758316</v>
      </c>
      <c r="AL64" s="1879">
        <f t="shared" si="4"/>
        <v>201108.60274147883</v>
      </c>
      <c r="AM64" s="1879">
        <f t="shared" si="5"/>
        <v>121731.87069182697</v>
      </c>
      <c r="AN64" s="1879">
        <f t="shared" si="6"/>
        <v>76950.424321947125</v>
      </c>
      <c r="AO64" s="1879">
        <f t="shared" si="7"/>
        <v>43446.389254211157</v>
      </c>
      <c r="AP64" s="1894">
        <f t="shared" si="8"/>
        <v>12976.802531476846</v>
      </c>
      <c r="AQ64" s="1899">
        <f t="shared" si="9"/>
        <v>4976.8782801595253</v>
      </c>
      <c r="AR64" s="1879">
        <f t="shared" si="10"/>
        <v>7094.5690183123825</v>
      </c>
      <c r="AS64" s="1879">
        <f t="shared" si="11"/>
        <v>12993.367398017454</v>
      </c>
      <c r="AT64" s="1879">
        <f t="shared" si="12"/>
        <v>3546.2365539300686</v>
      </c>
      <c r="AU64" s="1879">
        <f t="shared" si="13"/>
        <v>1858.5354723148935</v>
      </c>
      <c r="AV64" s="1879">
        <f t="shared" si="14"/>
        <v>8855.2451154062601</v>
      </c>
      <c r="AW64" s="1879">
        <f t="shared" si="15"/>
        <v>847.7619577113295</v>
      </c>
      <c r="AX64" s="1879">
        <f t="shared" si="16"/>
        <v>7199.7098534091847</v>
      </c>
      <c r="AY64" s="1879">
        <f t="shared" si="17"/>
        <v>107.11407693508981</v>
      </c>
      <c r="AZ64" s="1879">
        <f t="shared" si="18"/>
        <v>16494.20406427409</v>
      </c>
      <c r="BA64" s="1880">
        <f t="shared" si="19"/>
        <v>33714.935669625818</v>
      </c>
      <c r="BB64" s="451"/>
      <c r="BC64" s="2590"/>
      <c r="BD64" s="2592" t="s">
        <v>1977</v>
      </c>
      <c r="BE64" s="1878">
        <v>453093064.63855082</v>
      </c>
      <c r="BF64" s="1879">
        <v>426577838.82233429</v>
      </c>
      <c r="BG64" s="1879">
        <v>349627414.50038743</v>
      </c>
      <c r="BH64" s="1879">
        <v>17360456.151205871</v>
      </c>
      <c r="BI64" s="1879">
        <v>9426484.9158758316</v>
      </c>
      <c r="BJ64" s="1879">
        <v>201108602.74147883</v>
      </c>
      <c r="BK64" s="1879">
        <v>121731870.69182697</v>
      </c>
      <c r="BL64" s="1879">
        <v>76950424.321947128</v>
      </c>
      <c r="BM64" s="1879">
        <v>43446389.254211158</v>
      </c>
      <c r="BN64" s="1879">
        <v>12976802.531476846</v>
      </c>
      <c r="BO64" s="1879">
        <v>4976878.2801595256</v>
      </c>
      <c r="BP64" s="1879">
        <v>7094569.0183123825</v>
      </c>
      <c r="BQ64" s="1879">
        <v>12993367.398017453</v>
      </c>
      <c r="BR64" s="1879">
        <v>3546236.5539300684</v>
      </c>
      <c r="BS64" s="1879">
        <v>1858535.4723148935</v>
      </c>
      <c r="BT64" s="1879">
        <v>8855245.1154062599</v>
      </c>
      <c r="BU64" s="1879">
        <v>847761.95771132945</v>
      </c>
      <c r="BV64" s="1879">
        <v>7199709.8534091851</v>
      </c>
      <c r="BW64" s="1879">
        <v>107114.07693508982</v>
      </c>
      <c r="BX64" s="1879">
        <v>16494204.064274089</v>
      </c>
      <c r="BY64" s="1880">
        <v>33714935.669625819</v>
      </c>
    </row>
    <row r="65" spans="1:77" ht="17.25" customHeight="1">
      <c r="L65" s="844"/>
      <c r="M65" s="844"/>
      <c r="AE65" s="2590"/>
      <c r="AF65" s="2592" t="s">
        <v>1978</v>
      </c>
      <c r="AG65" s="1878">
        <f t="shared" si="20"/>
        <v>1650453.2967205639</v>
      </c>
      <c r="AH65" s="1879">
        <f t="shared" si="0"/>
        <v>1613638.4793155361</v>
      </c>
      <c r="AI65" s="1879">
        <f t="shared" si="1"/>
        <v>1145891.6668115025</v>
      </c>
      <c r="AJ65" s="1879">
        <f t="shared" si="2"/>
        <v>53808.366324843402</v>
      </c>
      <c r="AK65" s="1879">
        <f t="shared" si="3"/>
        <v>49937.668495532685</v>
      </c>
      <c r="AL65" s="1879">
        <f t="shared" si="4"/>
        <v>539033.43331624696</v>
      </c>
      <c r="AM65" s="1879">
        <f t="shared" si="5"/>
        <v>503112.19867487933</v>
      </c>
      <c r="AN65" s="1879">
        <f t="shared" si="6"/>
        <v>467746.81250403362</v>
      </c>
      <c r="AO65" s="1879">
        <f t="shared" si="7"/>
        <v>103766.55248866336</v>
      </c>
      <c r="AP65" s="1894">
        <f t="shared" si="8"/>
        <v>28291.198786151981</v>
      </c>
      <c r="AQ65" s="1899">
        <f t="shared" si="9"/>
        <v>16061.639940207591</v>
      </c>
      <c r="AR65" s="1879">
        <f t="shared" si="10"/>
        <v>8024.2686548205756</v>
      </c>
      <c r="AS65" s="1879">
        <f t="shared" si="11"/>
        <v>37085.38208354979</v>
      </c>
      <c r="AT65" s="1879">
        <f t="shared" si="12"/>
        <v>13947.241020088079</v>
      </c>
      <c r="AU65" s="1879">
        <f t="shared" si="13"/>
        <v>356.82200384536446</v>
      </c>
      <c r="AV65" s="1879">
        <f t="shared" si="14"/>
        <v>222869.10191814668</v>
      </c>
      <c r="AW65" s="1879">
        <f t="shared" si="15"/>
        <v>2090.453671058297</v>
      </c>
      <c r="AX65" s="1879">
        <f t="shared" si="16"/>
        <v>12761.282379667211</v>
      </c>
      <c r="AY65" s="1879">
        <f t="shared" si="17"/>
        <v>236.75195201569144</v>
      </c>
      <c r="AZ65" s="1879">
        <f t="shared" si="18"/>
        <v>126022.67009448225</v>
      </c>
      <c r="BA65" s="1880">
        <f t="shared" si="19"/>
        <v>49576.099784694794</v>
      </c>
      <c r="BC65" s="2590"/>
      <c r="BD65" s="2592" t="s">
        <v>1978</v>
      </c>
      <c r="BE65" s="1878">
        <v>1650453296.7205639</v>
      </c>
      <c r="BF65" s="1879">
        <v>1613638479.315536</v>
      </c>
      <c r="BG65" s="1879">
        <v>1145891666.8115025</v>
      </c>
      <c r="BH65" s="1879">
        <v>53808366.324843399</v>
      </c>
      <c r="BI65" s="1879">
        <v>49937668.495532684</v>
      </c>
      <c r="BJ65" s="1879">
        <v>539033433.31624699</v>
      </c>
      <c r="BK65" s="1879">
        <v>503112198.67487931</v>
      </c>
      <c r="BL65" s="1879">
        <v>467746812.50403363</v>
      </c>
      <c r="BM65" s="1879">
        <v>103766552.48866336</v>
      </c>
      <c r="BN65" s="1879">
        <v>28291198.786151983</v>
      </c>
      <c r="BO65" s="1879">
        <v>16061639.940207591</v>
      </c>
      <c r="BP65" s="1879">
        <v>8024268.6548205754</v>
      </c>
      <c r="BQ65" s="1879">
        <v>37085382.08354979</v>
      </c>
      <c r="BR65" s="1879">
        <v>13947241.020088078</v>
      </c>
      <c r="BS65" s="1879">
        <v>356822.00384536444</v>
      </c>
      <c r="BT65" s="1879">
        <v>222869101.91814667</v>
      </c>
      <c r="BU65" s="1879">
        <v>2090453.6710582969</v>
      </c>
      <c r="BV65" s="1879">
        <v>12761282.379667211</v>
      </c>
      <c r="BW65" s="1879">
        <v>236751.95201569144</v>
      </c>
      <c r="BX65" s="1879">
        <v>126022670.09448226</v>
      </c>
      <c r="BY65" s="1880">
        <v>49576099.784694791</v>
      </c>
    </row>
    <row r="66" spans="1:77" ht="17.25" customHeight="1">
      <c r="B66" s="813"/>
      <c r="P66" s="813"/>
      <c r="AE66" s="2590"/>
      <c r="AF66" s="2592" t="s">
        <v>1979</v>
      </c>
      <c r="AG66" s="1878">
        <f t="shared" si="20"/>
        <v>5808743.846894864</v>
      </c>
      <c r="AH66" s="1879">
        <f t="shared" si="0"/>
        <v>5783763.4051454486</v>
      </c>
      <c r="AI66" s="1879">
        <f t="shared" si="1"/>
        <v>4944053.1064010626</v>
      </c>
      <c r="AJ66" s="1879">
        <f t="shared" si="2"/>
        <v>120838.86713581345</v>
      </c>
      <c r="AK66" s="1879">
        <f t="shared" si="3"/>
        <v>142342.61483382023</v>
      </c>
      <c r="AL66" s="1879">
        <f t="shared" si="4"/>
        <v>3246559.6706699491</v>
      </c>
      <c r="AM66" s="1879">
        <f t="shared" si="5"/>
        <v>1434311.9537614812</v>
      </c>
      <c r="AN66" s="1879">
        <f t="shared" si="6"/>
        <v>839710.2987443856</v>
      </c>
      <c r="AO66" s="1879">
        <f t="shared" si="7"/>
        <v>281516.94927024934</v>
      </c>
      <c r="AP66" s="1894">
        <f t="shared" si="8"/>
        <v>93359.232984482791</v>
      </c>
      <c r="AQ66" s="1899">
        <f t="shared" si="9"/>
        <v>45550.835525801536</v>
      </c>
      <c r="AR66" s="1879">
        <f t="shared" si="10"/>
        <v>17210.059095255587</v>
      </c>
      <c r="AS66" s="1879">
        <f t="shared" si="11"/>
        <v>86973.320969609209</v>
      </c>
      <c r="AT66" s="1879">
        <f t="shared" si="12"/>
        <v>28007.336767185076</v>
      </c>
      <c r="AU66" s="1879">
        <f t="shared" si="13"/>
        <v>10416.1639279152</v>
      </c>
      <c r="AV66" s="1879">
        <f t="shared" si="14"/>
        <v>302821.42988504219</v>
      </c>
      <c r="AW66" s="1879">
        <f t="shared" si="15"/>
        <v>3246.9288874249555</v>
      </c>
      <c r="AX66" s="1879">
        <f t="shared" si="16"/>
        <v>34499.236983849347</v>
      </c>
      <c r="AY66" s="1879">
        <f t="shared" si="17"/>
        <v>2736.8329582615861</v>
      </c>
      <c r="AZ66" s="1879">
        <f t="shared" si="18"/>
        <v>214888.92075955818</v>
      </c>
      <c r="BA66" s="1880">
        <f t="shared" si="19"/>
        <v>59479.67873326534</v>
      </c>
      <c r="BC66" s="2590"/>
      <c r="BD66" s="2592" t="s">
        <v>1979</v>
      </c>
      <c r="BE66" s="1878">
        <v>5808743846.8948641</v>
      </c>
      <c r="BF66" s="1879">
        <v>5783763405.1454487</v>
      </c>
      <c r="BG66" s="1879">
        <v>4944053106.401063</v>
      </c>
      <c r="BH66" s="1879">
        <v>120838867.13581344</v>
      </c>
      <c r="BI66" s="1879">
        <v>142342614.83382022</v>
      </c>
      <c r="BJ66" s="1879">
        <v>3246559670.6699491</v>
      </c>
      <c r="BK66" s="1879">
        <v>1434311953.7614813</v>
      </c>
      <c r="BL66" s="1879">
        <v>839710298.7443856</v>
      </c>
      <c r="BM66" s="1879">
        <v>281516949.27024937</v>
      </c>
      <c r="BN66" s="1879">
        <v>93359232.984482795</v>
      </c>
      <c r="BO66" s="1879">
        <v>45550835.525801539</v>
      </c>
      <c r="BP66" s="1879">
        <v>17210059.095255587</v>
      </c>
      <c r="BQ66" s="1879">
        <v>86973320.969609216</v>
      </c>
      <c r="BR66" s="1879">
        <v>28007336.767185077</v>
      </c>
      <c r="BS66" s="1879">
        <v>10416163.927915201</v>
      </c>
      <c r="BT66" s="1879">
        <v>302821429.88504219</v>
      </c>
      <c r="BU66" s="1879">
        <v>3246928.8874249556</v>
      </c>
      <c r="BV66" s="1879">
        <v>34499236.983849347</v>
      </c>
      <c r="BW66" s="1879">
        <v>2736832.9582615863</v>
      </c>
      <c r="BX66" s="1879">
        <v>214888920.75955817</v>
      </c>
      <c r="BY66" s="1880">
        <v>59479678.73326534</v>
      </c>
    </row>
    <row r="67" spans="1:77" ht="17.25" customHeight="1">
      <c r="L67" s="844"/>
      <c r="M67" s="844"/>
      <c r="AE67" s="2590"/>
      <c r="AF67" s="2592" t="s">
        <v>1980</v>
      </c>
      <c r="AG67" s="1878">
        <f t="shared" si="20"/>
        <v>16984659.932853598</v>
      </c>
      <c r="AH67" s="1879">
        <f t="shared" si="0"/>
        <v>15878944.016669611</v>
      </c>
      <c r="AI67" s="1879">
        <f t="shared" si="1"/>
        <v>12757165.705240706</v>
      </c>
      <c r="AJ67" s="1879">
        <f t="shared" si="2"/>
        <v>1355697.1461435976</v>
      </c>
      <c r="AK67" s="1879">
        <f t="shared" si="3"/>
        <v>408906.8501210775</v>
      </c>
      <c r="AL67" s="1879">
        <f t="shared" si="4"/>
        <v>4913784.866364128</v>
      </c>
      <c r="AM67" s="1879">
        <f t="shared" si="5"/>
        <v>6078776.8426118996</v>
      </c>
      <c r="AN67" s="1879">
        <f t="shared" si="6"/>
        <v>3121778.3114289078</v>
      </c>
      <c r="AO67" s="1879">
        <f t="shared" si="7"/>
        <v>1489310.187790582</v>
      </c>
      <c r="AP67" s="1894">
        <f t="shared" si="8"/>
        <v>519833.07978021429</v>
      </c>
      <c r="AQ67" s="1899">
        <f t="shared" si="9"/>
        <v>197710.37847425527</v>
      </c>
      <c r="AR67" s="1879">
        <f t="shared" si="10"/>
        <v>104233.66415999079</v>
      </c>
      <c r="AS67" s="1879">
        <f t="shared" si="11"/>
        <v>518187.50324810727</v>
      </c>
      <c r="AT67" s="1879">
        <f t="shared" si="12"/>
        <v>86405.883371467295</v>
      </c>
      <c r="AU67" s="1879">
        <f t="shared" si="13"/>
        <v>62939.678756546906</v>
      </c>
      <c r="AV67" s="1879">
        <f t="shared" si="14"/>
        <v>865255.11455674388</v>
      </c>
      <c r="AW67" s="1879">
        <f t="shared" si="15"/>
        <v>88381.681554057286</v>
      </c>
      <c r="AX67" s="1879">
        <f t="shared" si="16"/>
        <v>163990.08976495898</v>
      </c>
      <c r="AY67" s="1879">
        <f t="shared" si="17"/>
        <v>4339.5926691221121</v>
      </c>
      <c r="AZ67" s="1879">
        <f t="shared" si="18"/>
        <v>510501.64509344369</v>
      </c>
      <c r="BA67" s="1880">
        <f t="shared" si="19"/>
        <v>1269706.0059489496</v>
      </c>
      <c r="BC67" s="2590"/>
      <c r="BD67" s="2592" t="s">
        <v>1980</v>
      </c>
      <c r="BE67" s="1878">
        <v>16984659932.8536</v>
      </c>
      <c r="BF67" s="1879">
        <v>15878944016.669611</v>
      </c>
      <c r="BG67" s="1879">
        <v>12757165705.240705</v>
      </c>
      <c r="BH67" s="1879">
        <v>1355697146.1435976</v>
      </c>
      <c r="BI67" s="1879">
        <v>408906850.12107748</v>
      </c>
      <c r="BJ67" s="1879">
        <v>4913784866.3641281</v>
      </c>
      <c r="BK67" s="1879">
        <v>6078776842.6118994</v>
      </c>
      <c r="BL67" s="1879">
        <v>3121778311.4289079</v>
      </c>
      <c r="BM67" s="1879">
        <v>1489310187.7905819</v>
      </c>
      <c r="BN67" s="1879">
        <v>519833079.78021431</v>
      </c>
      <c r="BO67" s="1879">
        <v>197710378.47425526</v>
      </c>
      <c r="BP67" s="1879">
        <v>104233664.15999079</v>
      </c>
      <c r="BQ67" s="1879">
        <v>518187503.24810725</v>
      </c>
      <c r="BR67" s="1879">
        <v>86405883.371467292</v>
      </c>
      <c r="BS67" s="1879">
        <v>62939678.756546907</v>
      </c>
      <c r="BT67" s="1879">
        <v>865255114.55674386</v>
      </c>
      <c r="BU67" s="1879">
        <v>88381681.554057285</v>
      </c>
      <c r="BV67" s="1879">
        <v>163990089.76495898</v>
      </c>
      <c r="BW67" s="1879">
        <v>4339592.669122112</v>
      </c>
      <c r="BX67" s="1879">
        <v>510501645.09344369</v>
      </c>
      <c r="BY67" s="1880">
        <v>1269706005.9489496</v>
      </c>
    </row>
    <row r="68" spans="1:77" ht="17.25" customHeight="1">
      <c r="L68" s="844"/>
      <c r="M68" s="844"/>
      <c r="AE68" s="2590" t="s">
        <v>861</v>
      </c>
      <c r="AF68" s="2592" t="s">
        <v>1981</v>
      </c>
      <c r="AG68" s="1878">
        <f t="shared" si="20"/>
        <v>16456.368253770943</v>
      </c>
      <c r="AH68" s="1879">
        <f t="shared" si="0"/>
        <v>13785.646419188968</v>
      </c>
      <c r="AI68" s="1879">
        <f t="shared" si="1"/>
        <v>10013.817013592785</v>
      </c>
      <c r="AJ68" s="1879">
        <f t="shared" si="2"/>
        <v>537.60637711281345</v>
      </c>
      <c r="AK68" s="1879">
        <f t="shared" si="3"/>
        <v>922.20210598731921</v>
      </c>
      <c r="AL68" s="1879">
        <f t="shared" si="4"/>
        <v>2154.527073125174</v>
      </c>
      <c r="AM68" s="1879">
        <f t="shared" si="5"/>
        <v>6399.4814573674785</v>
      </c>
      <c r="AN68" s="1879">
        <f t="shared" si="6"/>
        <v>3771.8294055961769</v>
      </c>
      <c r="AO68" s="1879">
        <f t="shared" si="7"/>
        <v>2299.0086565848446</v>
      </c>
      <c r="AP68" s="1894">
        <f t="shared" si="8"/>
        <v>513.28193891701096</v>
      </c>
      <c r="AQ68" s="1899">
        <f t="shared" si="9"/>
        <v>231.33112630204218</v>
      </c>
      <c r="AR68" s="1879">
        <f t="shared" si="10"/>
        <v>719.43116549656463</v>
      </c>
      <c r="AS68" s="1879">
        <f t="shared" si="11"/>
        <v>573.01700835435906</v>
      </c>
      <c r="AT68" s="1879">
        <f t="shared" si="12"/>
        <v>204.91726140031659</v>
      </c>
      <c r="AU68" s="1879">
        <f t="shared" si="13"/>
        <v>57.030156114550252</v>
      </c>
      <c r="AV68" s="1879">
        <f t="shared" si="14"/>
        <v>344.06237768225975</v>
      </c>
      <c r="AW68" s="1879">
        <f t="shared" si="15"/>
        <v>18.397494127154673</v>
      </c>
      <c r="AX68" s="1879">
        <f t="shared" si="16"/>
        <v>101.71642459419927</v>
      </c>
      <c r="AY68" s="1879">
        <f t="shared" si="17"/>
        <v>3.4974895843754963</v>
      </c>
      <c r="AZ68" s="1879">
        <f t="shared" si="18"/>
        <v>1005.1469630233449</v>
      </c>
      <c r="BA68" s="1880">
        <f t="shared" si="19"/>
        <v>2772.4382591761796</v>
      </c>
      <c r="BC68" s="2590" t="s">
        <v>861</v>
      </c>
      <c r="BD68" s="2592" t="s">
        <v>1981</v>
      </c>
      <c r="BE68" s="1878">
        <v>16456368.253770944</v>
      </c>
      <c r="BF68" s="1879">
        <v>13785646.419188969</v>
      </c>
      <c r="BG68" s="1879">
        <v>10013817.013592785</v>
      </c>
      <c r="BH68" s="1879">
        <v>537606.37711281341</v>
      </c>
      <c r="BI68" s="1879">
        <v>922202.10598731926</v>
      </c>
      <c r="BJ68" s="1879">
        <v>2154527.0731251738</v>
      </c>
      <c r="BK68" s="1879">
        <v>6399481.4573674789</v>
      </c>
      <c r="BL68" s="1879">
        <v>3771829.4055961771</v>
      </c>
      <c r="BM68" s="1879">
        <v>2299008.6565848445</v>
      </c>
      <c r="BN68" s="1879">
        <v>513281.93891701096</v>
      </c>
      <c r="BO68" s="1879">
        <v>231331.12630204219</v>
      </c>
      <c r="BP68" s="1879">
        <v>719431.16549656459</v>
      </c>
      <c r="BQ68" s="1879">
        <v>573017.00835435907</v>
      </c>
      <c r="BR68" s="1879">
        <v>204917.26140031658</v>
      </c>
      <c r="BS68" s="1879">
        <v>57030.156114550249</v>
      </c>
      <c r="BT68" s="1879">
        <v>344062.37768225977</v>
      </c>
      <c r="BU68" s="1879">
        <v>18397.494127154674</v>
      </c>
      <c r="BV68" s="1879">
        <v>101716.42459419927</v>
      </c>
      <c r="BW68" s="1879">
        <v>3497.4895843754962</v>
      </c>
      <c r="BX68" s="1879">
        <v>1005146.963023345</v>
      </c>
      <c r="BY68" s="1880">
        <v>2772438.2591761798</v>
      </c>
    </row>
    <row r="69" spans="1:77" ht="17.25" customHeight="1">
      <c r="L69" s="844"/>
      <c r="M69" s="844"/>
      <c r="AE69" s="2590"/>
      <c r="AF69" s="2592" t="s">
        <v>1982</v>
      </c>
      <c r="AG69" s="1878">
        <f t="shared" si="20"/>
        <v>21215.185775220038</v>
      </c>
      <c r="AH69" s="1879">
        <f t="shared" si="0"/>
        <v>18068.780682695422</v>
      </c>
      <c r="AI69" s="1879">
        <f t="shared" si="1"/>
        <v>11383.200156750916</v>
      </c>
      <c r="AJ69" s="1879">
        <f t="shared" si="2"/>
        <v>543.13170634373614</v>
      </c>
      <c r="AK69" s="1879">
        <f t="shared" si="3"/>
        <v>849.78545822806325</v>
      </c>
      <c r="AL69" s="1879">
        <f t="shared" si="4"/>
        <v>3693.1936560714685</v>
      </c>
      <c r="AM69" s="1879">
        <f t="shared" si="5"/>
        <v>6297.0893361076442</v>
      </c>
      <c r="AN69" s="1879">
        <f t="shared" si="6"/>
        <v>6685.5805259445087</v>
      </c>
      <c r="AO69" s="1879">
        <f t="shared" si="7"/>
        <v>5670.4938026685395</v>
      </c>
      <c r="AP69" s="1894">
        <f t="shared" si="8"/>
        <v>2545.1305388169071</v>
      </c>
      <c r="AQ69" s="1899">
        <f t="shared" si="9"/>
        <v>366.65157472060713</v>
      </c>
      <c r="AR69" s="1879">
        <f t="shared" si="10"/>
        <v>1094.3601814251238</v>
      </c>
      <c r="AS69" s="1879">
        <f t="shared" si="11"/>
        <v>1275.8045349311178</v>
      </c>
      <c r="AT69" s="1879">
        <f t="shared" si="12"/>
        <v>386.87153331758651</v>
      </c>
      <c r="AU69" s="1879">
        <f t="shared" si="13"/>
        <v>1.6754394571967317</v>
      </c>
      <c r="AV69" s="1879">
        <f t="shared" si="14"/>
        <v>201.34011165456531</v>
      </c>
      <c r="AW69" s="1879">
        <f t="shared" si="15"/>
        <v>6.3114139290568056</v>
      </c>
      <c r="AX69" s="1879">
        <f t="shared" si="16"/>
        <v>116.84049568877531</v>
      </c>
      <c r="AY69" s="1879">
        <f t="shared" si="17"/>
        <v>7.7534464678205666</v>
      </c>
      <c r="AZ69" s="1879">
        <f t="shared" si="18"/>
        <v>682.84125553574927</v>
      </c>
      <c r="BA69" s="1880">
        <f t="shared" si="19"/>
        <v>3263.2455882133995</v>
      </c>
      <c r="BC69" s="2590"/>
      <c r="BD69" s="2592" t="s">
        <v>1982</v>
      </c>
      <c r="BE69" s="1878">
        <v>21215185.775220037</v>
      </c>
      <c r="BF69" s="1879">
        <v>18068780.682695422</v>
      </c>
      <c r="BG69" s="1879">
        <v>11383200.156750916</v>
      </c>
      <c r="BH69" s="1879">
        <v>543131.70634373615</v>
      </c>
      <c r="BI69" s="1879">
        <v>849785.4582280633</v>
      </c>
      <c r="BJ69" s="1879">
        <v>3693193.6560714683</v>
      </c>
      <c r="BK69" s="1879">
        <v>6297089.3361076443</v>
      </c>
      <c r="BL69" s="1879">
        <v>6685580.5259445086</v>
      </c>
      <c r="BM69" s="1879">
        <v>5670493.8026685398</v>
      </c>
      <c r="BN69" s="1879">
        <v>2545130.538816907</v>
      </c>
      <c r="BO69" s="1879">
        <v>366651.57472060714</v>
      </c>
      <c r="BP69" s="1879">
        <v>1094360.1814251237</v>
      </c>
      <c r="BQ69" s="1879">
        <v>1275804.5349311179</v>
      </c>
      <c r="BR69" s="1879">
        <v>386871.53331758652</v>
      </c>
      <c r="BS69" s="1879">
        <v>1675.4394571967316</v>
      </c>
      <c r="BT69" s="1879">
        <v>201340.11165456529</v>
      </c>
      <c r="BU69" s="1879">
        <v>6311.4139290568055</v>
      </c>
      <c r="BV69" s="1879">
        <v>116840.49568877531</v>
      </c>
      <c r="BW69" s="1879">
        <v>7753.4464678205668</v>
      </c>
      <c r="BX69" s="1879">
        <v>682841.25553574925</v>
      </c>
      <c r="BY69" s="1880">
        <v>3263245.5882133995</v>
      </c>
    </row>
    <row r="70" spans="1:77" ht="17.25" customHeight="1">
      <c r="A70" s="849"/>
      <c r="B70" s="849"/>
      <c r="C70" s="849"/>
      <c r="D70" s="849"/>
      <c r="L70" s="844"/>
      <c r="M70" s="844"/>
      <c r="O70" s="849"/>
      <c r="P70" s="849"/>
      <c r="Q70" s="849"/>
      <c r="R70" s="849"/>
      <c r="AE70" s="2590"/>
      <c r="AF70" s="2592" t="s">
        <v>1983</v>
      </c>
      <c r="AG70" s="1878">
        <f t="shared" si="20"/>
        <v>36872.754094712873</v>
      </c>
      <c r="AH70" s="1879">
        <f t="shared" si="0"/>
        <v>31161.735574035167</v>
      </c>
      <c r="AI70" s="1879">
        <f t="shared" si="1"/>
        <v>24164.861125548898</v>
      </c>
      <c r="AJ70" s="1879">
        <f t="shared" si="2"/>
        <v>1772.3798892780082</v>
      </c>
      <c r="AK70" s="1879">
        <f t="shared" si="3"/>
        <v>912.62188804058007</v>
      </c>
      <c r="AL70" s="1879">
        <f t="shared" si="4"/>
        <v>9523.5230234938008</v>
      </c>
      <c r="AM70" s="1879">
        <f t="shared" si="5"/>
        <v>11956.336324736509</v>
      </c>
      <c r="AN70" s="1879">
        <f t="shared" si="6"/>
        <v>6996.8744484862473</v>
      </c>
      <c r="AO70" s="1879">
        <f t="shared" si="7"/>
        <v>4661.6872160254097</v>
      </c>
      <c r="AP70" s="1894">
        <f t="shared" si="8"/>
        <v>608.77032476303464</v>
      </c>
      <c r="AQ70" s="1899">
        <f t="shared" si="9"/>
        <v>310.37576714341901</v>
      </c>
      <c r="AR70" s="1879">
        <f t="shared" si="10"/>
        <v>1062.119828920414</v>
      </c>
      <c r="AS70" s="1879">
        <f t="shared" si="11"/>
        <v>2401.6171373964867</v>
      </c>
      <c r="AT70" s="1879">
        <f t="shared" si="12"/>
        <v>267.66762097595512</v>
      </c>
      <c r="AU70" s="1879">
        <f t="shared" si="13"/>
        <v>11.136536826099872</v>
      </c>
      <c r="AV70" s="1879">
        <f t="shared" si="14"/>
        <v>557.92395718832393</v>
      </c>
      <c r="AW70" s="1879">
        <f t="shared" si="15"/>
        <v>5.5129446055444183E-2</v>
      </c>
      <c r="AX70" s="1879">
        <f t="shared" si="16"/>
        <v>11.063941694882697</v>
      </c>
      <c r="AY70" s="1879">
        <f t="shared" si="17"/>
        <v>4.1030510792127897E-2</v>
      </c>
      <c r="AZ70" s="1879">
        <f t="shared" si="18"/>
        <v>1766.103173620779</v>
      </c>
      <c r="BA70" s="1880">
        <f t="shared" si="19"/>
        <v>5722.0824623726094</v>
      </c>
      <c r="BC70" s="2590"/>
      <c r="BD70" s="2592" t="s">
        <v>1983</v>
      </c>
      <c r="BE70" s="1878">
        <v>36872754.094712876</v>
      </c>
      <c r="BF70" s="1879">
        <v>31161735.574035168</v>
      </c>
      <c r="BG70" s="1879">
        <v>24164861.125548899</v>
      </c>
      <c r="BH70" s="1879">
        <v>1772379.8892780081</v>
      </c>
      <c r="BI70" s="1879">
        <v>912621.88804058009</v>
      </c>
      <c r="BJ70" s="1879">
        <v>9523523.0234938003</v>
      </c>
      <c r="BK70" s="1879">
        <v>11956336.324736509</v>
      </c>
      <c r="BL70" s="1879">
        <v>6996874.4484862471</v>
      </c>
      <c r="BM70" s="1879">
        <v>4661687.2160254093</v>
      </c>
      <c r="BN70" s="1879">
        <v>608770.32476303459</v>
      </c>
      <c r="BO70" s="1879">
        <v>310375.76714341901</v>
      </c>
      <c r="BP70" s="1879">
        <v>1062119.828920414</v>
      </c>
      <c r="BQ70" s="1879">
        <v>2401617.1373964865</v>
      </c>
      <c r="BR70" s="1879">
        <v>267667.6209759551</v>
      </c>
      <c r="BS70" s="1879">
        <v>11136.536826099873</v>
      </c>
      <c r="BT70" s="1879">
        <v>557923.95718832396</v>
      </c>
      <c r="BU70" s="1879">
        <v>55.129446055444184</v>
      </c>
      <c r="BV70" s="1879">
        <v>11063.941694882697</v>
      </c>
      <c r="BW70" s="1879">
        <v>41.030510792127899</v>
      </c>
      <c r="BX70" s="1879">
        <v>1766103.1736207791</v>
      </c>
      <c r="BY70" s="1880">
        <v>5722082.4623726094</v>
      </c>
    </row>
    <row r="71" spans="1:77" ht="17.25" customHeight="1">
      <c r="A71" s="849"/>
      <c r="B71" s="849"/>
      <c r="C71" s="849"/>
      <c r="D71" s="849"/>
      <c r="L71" s="844"/>
      <c r="M71" s="844"/>
      <c r="O71" s="849"/>
      <c r="P71" s="849"/>
      <c r="Q71" s="849"/>
      <c r="R71" s="849"/>
      <c r="AE71" s="2590"/>
      <c r="AF71" s="2592" t="s">
        <v>1984</v>
      </c>
      <c r="AG71" s="1878">
        <f t="shared" si="20"/>
        <v>88045.18748561533</v>
      </c>
      <c r="AH71" s="1879">
        <f t="shared" si="0"/>
        <v>75964.515943047765</v>
      </c>
      <c r="AI71" s="1879">
        <f t="shared" si="1"/>
        <v>56199.462970635024</v>
      </c>
      <c r="AJ71" s="1879">
        <f t="shared" si="2"/>
        <v>4314.2978580768568</v>
      </c>
      <c r="AK71" s="1879">
        <f t="shared" si="3"/>
        <v>1065.8439490981361</v>
      </c>
      <c r="AL71" s="1879">
        <f t="shared" si="4"/>
        <v>25510.382593134073</v>
      </c>
      <c r="AM71" s="1879">
        <f t="shared" si="5"/>
        <v>25308.938570326009</v>
      </c>
      <c r="AN71" s="1879">
        <f t="shared" si="6"/>
        <v>19765.05297241273</v>
      </c>
      <c r="AO71" s="1879">
        <f t="shared" si="7"/>
        <v>10632.302380150542</v>
      </c>
      <c r="AP71" s="1894">
        <f t="shared" si="8"/>
        <v>3360.9035675168234</v>
      </c>
      <c r="AQ71" s="1899">
        <f t="shared" si="9"/>
        <v>810.98335649362298</v>
      </c>
      <c r="AR71" s="1879">
        <f t="shared" si="10"/>
        <v>2698.3510348874001</v>
      </c>
      <c r="AS71" s="1879">
        <f t="shared" si="11"/>
        <v>2979.6763665710855</v>
      </c>
      <c r="AT71" s="1879">
        <f t="shared" si="12"/>
        <v>681.17341424213635</v>
      </c>
      <c r="AU71" s="1879">
        <f t="shared" si="13"/>
        <v>101.21464043948478</v>
      </c>
      <c r="AV71" s="1879">
        <f t="shared" si="14"/>
        <v>3490.1251889009336</v>
      </c>
      <c r="AW71" s="1879">
        <f t="shared" si="15"/>
        <v>12.853923056030895</v>
      </c>
      <c r="AX71" s="1879">
        <f t="shared" si="16"/>
        <v>1022.0445824605433</v>
      </c>
      <c r="AY71" s="1879">
        <f t="shared" si="17"/>
        <v>37.812310231225112</v>
      </c>
      <c r="AZ71" s="1879">
        <f t="shared" si="18"/>
        <v>4569.9145876134517</v>
      </c>
      <c r="BA71" s="1880">
        <f t="shared" si="19"/>
        <v>13102.716125028142</v>
      </c>
      <c r="BC71" s="2590"/>
      <c r="BD71" s="2592" t="s">
        <v>1984</v>
      </c>
      <c r="BE71" s="1878">
        <v>88045187.485615328</v>
      </c>
      <c r="BF71" s="1879">
        <v>75964515.943047762</v>
      </c>
      <c r="BG71" s="1879">
        <v>56199462.970635027</v>
      </c>
      <c r="BH71" s="1879">
        <v>4314297.8580768565</v>
      </c>
      <c r="BI71" s="1879">
        <v>1065843.949098136</v>
      </c>
      <c r="BJ71" s="1879">
        <v>25510382.593134072</v>
      </c>
      <c r="BK71" s="1879">
        <v>25308938.570326008</v>
      </c>
      <c r="BL71" s="1879">
        <v>19765052.972412731</v>
      </c>
      <c r="BM71" s="1879">
        <v>10632302.380150542</v>
      </c>
      <c r="BN71" s="1879">
        <v>3360903.5675168233</v>
      </c>
      <c r="BO71" s="1879">
        <v>810983.356493623</v>
      </c>
      <c r="BP71" s="1879">
        <v>2698351.0348874</v>
      </c>
      <c r="BQ71" s="1879">
        <v>2979676.3665710855</v>
      </c>
      <c r="BR71" s="1879">
        <v>681173.41424213629</v>
      </c>
      <c r="BS71" s="1879">
        <v>101214.64043948478</v>
      </c>
      <c r="BT71" s="1879">
        <v>3490125.1889009336</v>
      </c>
      <c r="BU71" s="1879">
        <v>12853.923056030895</v>
      </c>
      <c r="BV71" s="1879">
        <v>1022044.5824605434</v>
      </c>
      <c r="BW71" s="1879">
        <v>37812.310231225114</v>
      </c>
      <c r="BX71" s="1879">
        <v>4569914.5876134513</v>
      </c>
      <c r="BY71" s="1880">
        <v>13102716.125028143</v>
      </c>
    </row>
    <row r="72" spans="1:77" ht="17.25" customHeight="1">
      <c r="A72" s="849"/>
      <c r="B72" s="849"/>
      <c r="C72" s="849"/>
      <c r="D72" s="849"/>
      <c r="L72" s="844"/>
      <c r="M72" s="844"/>
      <c r="O72" s="849"/>
      <c r="P72" s="849"/>
      <c r="Q72" s="849"/>
      <c r="R72" s="849"/>
      <c r="AE72" s="2590"/>
      <c r="AF72" s="2592" t="s">
        <v>1985</v>
      </c>
      <c r="AG72" s="1878">
        <f t="shared" si="20"/>
        <v>187280.13760723264</v>
      </c>
      <c r="AH72" s="1879">
        <f t="shared" si="0"/>
        <v>176106.35239731646</v>
      </c>
      <c r="AI72" s="1879">
        <f t="shared" si="1"/>
        <v>140442.2033863313</v>
      </c>
      <c r="AJ72" s="1879">
        <f t="shared" si="2"/>
        <v>6917.8663826069978</v>
      </c>
      <c r="AK72" s="1879">
        <f t="shared" si="3"/>
        <v>6975.2950710625291</v>
      </c>
      <c r="AL72" s="1879">
        <f t="shared" si="4"/>
        <v>71212.022511757823</v>
      </c>
      <c r="AM72" s="1879">
        <f t="shared" si="5"/>
        <v>55337.019420903947</v>
      </c>
      <c r="AN72" s="1879">
        <f t="shared" si="6"/>
        <v>35664.149010985209</v>
      </c>
      <c r="AO72" s="1879">
        <f t="shared" si="7"/>
        <v>21130.697244585368</v>
      </c>
      <c r="AP72" s="1894">
        <f t="shared" si="8"/>
        <v>4042.4603184601274</v>
      </c>
      <c r="AQ72" s="1899">
        <f t="shared" si="9"/>
        <v>1989.4105013841129</v>
      </c>
      <c r="AR72" s="1879">
        <f t="shared" si="10"/>
        <v>3764.2166214917588</v>
      </c>
      <c r="AS72" s="1879">
        <f t="shared" si="11"/>
        <v>7678.803155488602</v>
      </c>
      <c r="AT72" s="1879">
        <f t="shared" si="12"/>
        <v>2713.9343993656153</v>
      </c>
      <c r="AU72" s="1879">
        <f t="shared" si="13"/>
        <v>941.8722483951567</v>
      </c>
      <c r="AV72" s="1879">
        <f t="shared" si="14"/>
        <v>3398.5296222035345</v>
      </c>
      <c r="AW72" s="1879">
        <f t="shared" si="15"/>
        <v>73.26239337158772</v>
      </c>
      <c r="AX72" s="1879">
        <f t="shared" si="16"/>
        <v>1239.5887134749698</v>
      </c>
      <c r="AY72" s="1879">
        <f t="shared" si="17"/>
        <v>164.94031608534939</v>
      </c>
      <c r="AZ72" s="1879">
        <f t="shared" si="18"/>
        <v>9657.1307212643951</v>
      </c>
      <c r="BA72" s="1880">
        <f t="shared" si="19"/>
        <v>12413.373923391075</v>
      </c>
      <c r="BC72" s="2590"/>
      <c r="BD72" s="2592" t="s">
        <v>1985</v>
      </c>
      <c r="BE72" s="1878">
        <v>187280137.60723263</v>
      </c>
      <c r="BF72" s="1879">
        <v>176106352.39731646</v>
      </c>
      <c r="BG72" s="1879">
        <v>140442203.38633129</v>
      </c>
      <c r="BH72" s="1879">
        <v>6917866.3826069981</v>
      </c>
      <c r="BI72" s="1879">
        <v>6975295.0710625295</v>
      </c>
      <c r="BJ72" s="1879">
        <v>71212022.511757821</v>
      </c>
      <c r="BK72" s="1879">
        <v>55337019.420903951</v>
      </c>
      <c r="BL72" s="1879">
        <v>35664149.010985211</v>
      </c>
      <c r="BM72" s="1879">
        <v>21130697.244585369</v>
      </c>
      <c r="BN72" s="1879">
        <v>4042460.3184601273</v>
      </c>
      <c r="BO72" s="1879">
        <v>1989410.501384113</v>
      </c>
      <c r="BP72" s="1879">
        <v>3764216.6214917586</v>
      </c>
      <c r="BQ72" s="1879">
        <v>7678803.1554886019</v>
      </c>
      <c r="BR72" s="1879">
        <v>2713934.3993656151</v>
      </c>
      <c r="BS72" s="1879">
        <v>941872.2483951567</v>
      </c>
      <c r="BT72" s="1879">
        <v>3398529.6222035345</v>
      </c>
      <c r="BU72" s="1879">
        <v>73262.393371587721</v>
      </c>
      <c r="BV72" s="1879">
        <v>1239588.7134749698</v>
      </c>
      <c r="BW72" s="1879">
        <v>164940.31608534939</v>
      </c>
      <c r="BX72" s="1879">
        <v>9657130.7212643959</v>
      </c>
      <c r="BY72" s="1880">
        <v>12413373.923391074</v>
      </c>
    </row>
    <row r="73" spans="1:77" ht="17.25" customHeight="1">
      <c r="A73" s="849"/>
      <c r="B73" s="849"/>
      <c r="C73" s="849"/>
      <c r="D73" s="849"/>
      <c r="L73" s="844"/>
      <c r="M73" s="844"/>
      <c r="O73" s="849"/>
      <c r="P73" s="849"/>
      <c r="Q73" s="849"/>
      <c r="R73" s="849"/>
      <c r="AE73" s="2590"/>
      <c r="AF73" s="2592" t="s">
        <v>1986</v>
      </c>
      <c r="AG73" s="1878">
        <f t="shared" si="20"/>
        <v>614424.17751725425</v>
      </c>
      <c r="AH73" s="1879">
        <f t="shared" si="0"/>
        <v>592522.30008219485</v>
      </c>
      <c r="AI73" s="1879">
        <f t="shared" si="1"/>
        <v>482685.21692486631</v>
      </c>
      <c r="AJ73" s="1879">
        <f t="shared" si="2"/>
        <v>30523.358332745756</v>
      </c>
      <c r="AK73" s="1879">
        <f t="shared" si="3"/>
        <v>11105.215215485001</v>
      </c>
      <c r="AL73" s="1879">
        <f t="shared" si="4"/>
        <v>289908.96555478283</v>
      </c>
      <c r="AM73" s="1879">
        <f t="shared" si="5"/>
        <v>151147.67782185285</v>
      </c>
      <c r="AN73" s="1879">
        <f t="shared" si="6"/>
        <v>109837.08315732893</v>
      </c>
      <c r="AO73" s="1879">
        <f t="shared" si="7"/>
        <v>42916.736374952015</v>
      </c>
      <c r="AP73" s="1894">
        <f t="shared" si="8"/>
        <v>13863.545843285769</v>
      </c>
      <c r="AQ73" s="1899">
        <f t="shared" si="9"/>
        <v>6746.8551673348647</v>
      </c>
      <c r="AR73" s="1879">
        <f t="shared" si="10"/>
        <v>5176.8507287956536</v>
      </c>
      <c r="AS73" s="1879">
        <f t="shared" si="11"/>
        <v>12613.527080749613</v>
      </c>
      <c r="AT73" s="1879">
        <f t="shared" si="12"/>
        <v>4036.059985127552</v>
      </c>
      <c r="AU73" s="1879">
        <f t="shared" si="13"/>
        <v>479.89756965856355</v>
      </c>
      <c r="AV73" s="1879">
        <f t="shared" si="14"/>
        <v>38246.359356984824</v>
      </c>
      <c r="AW73" s="1879">
        <f t="shared" si="15"/>
        <v>409.2788382239774</v>
      </c>
      <c r="AX73" s="1879">
        <f t="shared" si="16"/>
        <v>5349.39975545983</v>
      </c>
      <c r="AY73" s="1879">
        <f t="shared" si="17"/>
        <v>173.29119652199807</v>
      </c>
      <c r="AZ73" s="1879">
        <f t="shared" si="18"/>
        <v>22742.01763518629</v>
      </c>
      <c r="BA73" s="1880">
        <f t="shared" si="19"/>
        <v>27251.277190518937</v>
      </c>
      <c r="BC73" s="2590"/>
      <c r="BD73" s="2592" t="s">
        <v>1986</v>
      </c>
      <c r="BE73" s="1878">
        <v>614424177.51725423</v>
      </c>
      <c r="BF73" s="1879">
        <v>592522300.08219481</v>
      </c>
      <c r="BG73" s="1879">
        <v>482685216.92486632</v>
      </c>
      <c r="BH73" s="1879">
        <v>30523358.332745757</v>
      </c>
      <c r="BI73" s="1879">
        <v>11105215.215485001</v>
      </c>
      <c r="BJ73" s="1879">
        <v>289908965.55478281</v>
      </c>
      <c r="BK73" s="1879">
        <v>151147677.82185286</v>
      </c>
      <c r="BL73" s="1879">
        <v>109837083.15732893</v>
      </c>
      <c r="BM73" s="1879">
        <v>42916736.374952018</v>
      </c>
      <c r="BN73" s="1879">
        <v>13863545.843285769</v>
      </c>
      <c r="BO73" s="1879">
        <v>6746855.1673348648</v>
      </c>
      <c r="BP73" s="1879">
        <v>5176850.7287956532</v>
      </c>
      <c r="BQ73" s="1879">
        <v>12613527.080749612</v>
      </c>
      <c r="BR73" s="1879">
        <v>4036059.9851275519</v>
      </c>
      <c r="BS73" s="1879">
        <v>479897.56965856353</v>
      </c>
      <c r="BT73" s="1879">
        <v>38246359.356984824</v>
      </c>
      <c r="BU73" s="1879">
        <v>409278.83822397742</v>
      </c>
      <c r="BV73" s="1879">
        <v>5349399.7554598302</v>
      </c>
      <c r="BW73" s="1879">
        <v>173291.19652199806</v>
      </c>
      <c r="BX73" s="1879">
        <v>22742017.635186289</v>
      </c>
      <c r="BY73" s="1880">
        <v>27251277.190518938</v>
      </c>
    </row>
    <row r="74" spans="1:77" ht="17.25" customHeight="1">
      <c r="A74" s="849"/>
      <c r="B74" s="849"/>
      <c r="C74" s="849"/>
      <c r="D74" s="849"/>
      <c r="L74" s="844"/>
      <c r="M74" s="844"/>
      <c r="O74" s="849"/>
      <c r="P74" s="849"/>
      <c r="Q74" s="849"/>
      <c r="R74" s="849"/>
      <c r="AE74" s="2590"/>
      <c r="AF74" s="2592" t="s">
        <v>1987</v>
      </c>
      <c r="AG74" s="1878">
        <f t="shared" si="20"/>
        <v>1196106.6117631085</v>
      </c>
      <c r="AH74" s="1879">
        <f t="shared" si="0"/>
        <v>1162748.3815868667</v>
      </c>
      <c r="AI74" s="1879">
        <f t="shared" si="1"/>
        <v>912433.31245017273</v>
      </c>
      <c r="AJ74" s="1879">
        <f t="shared" si="2"/>
        <v>46467.514618275512</v>
      </c>
      <c r="AK74" s="1879">
        <f t="shared" si="3"/>
        <v>35614.509180904992</v>
      </c>
      <c r="AL74" s="1879">
        <f t="shared" si="4"/>
        <v>500221.01456100988</v>
      </c>
      <c r="AM74" s="1879">
        <f t="shared" si="5"/>
        <v>330130.27408998203</v>
      </c>
      <c r="AN74" s="1879">
        <f t="shared" si="6"/>
        <v>250315.06913669416</v>
      </c>
      <c r="AO74" s="1879">
        <f t="shared" si="7"/>
        <v>168010.35032950324</v>
      </c>
      <c r="AP74" s="1894">
        <f t="shared" si="8"/>
        <v>18922.19803755574</v>
      </c>
      <c r="AQ74" s="1899">
        <f t="shared" si="9"/>
        <v>7731.363068908473</v>
      </c>
      <c r="AR74" s="1879">
        <f t="shared" si="10"/>
        <v>7508.9543928273079</v>
      </c>
      <c r="AS74" s="1879">
        <f t="shared" si="11"/>
        <v>42671.694110003344</v>
      </c>
      <c r="AT74" s="1879">
        <f t="shared" si="12"/>
        <v>90485.272914828893</v>
      </c>
      <c r="AU74" s="1879">
        <f t="shared" si="13"/>
        <v>690.86780537945947</v>
      </c>
      <c r="AV74" s="1879">
        <f t="shared" si="14"/>
        <v>50034.63307248857</v>
      </c>
      <c r="AW74" s="1879">
        <f t="shared" si="15"/>
        <v>632.24541088157616</v>
      </c>
      <c r="AX74" s="1879">
        <f t="shared" si="16"/>
        <v>4961.5843310750397</v>
      </c>
      <c r="AY74" s="1879">
        <f t="shared" si="17"/>
        <v>99.529003396889465</v>
      </c>
      <c r="AZ74" s="1879">
        <f t="shared" si="18"/>
        <v>26576.726989348852</v>
      </c>
      <c r="BA74" s="1880">
        <f t="shared" si="19"/>
        <v>38319.814507316602</v>
      </c>
      <c r="BC74" s="2590"/>
      <c r="BD74" s="2592" t="s">
        <v>1987</v>
      </c>
      <c r="BE74" s="1878">
        <v>1196106611.7631085</v>
      </c>
      <c r="BF74" s="1879">
        <v>1162748381.5868666</v>
      </c>
      <c r="BG74" s="1879">
        <v>912433312.45017278</v>
      </c>
      <c r="BH74" s="1879">
        <v>46467514.618275516</v>
      </c>
      <c r="BI74" s="1879">
        <v>35614509.180904992</v>
      </c>
      <c r="BJ74" s="1879">
        <v>500221014.56100988</v>
      </c>
      <c r="BK74" s="1879">
        <v>330130274.08998203</v>
      </c>
      <c r="BL74" s="1879">
        <v>250315069.13669416</v>
      </c>
      <c r="BM74" s="1879">
        <v>168010350.32950324</v>
      </c>
      <c r="BN74" s="1879">
        <v>18922198.037555739</v>
      </c>
      <c r="BO74" s="1879">
        <v>7731363.0689084725</v>
      </c>
      <c r="BP74" s="1879">
        <v>7508954.3928273078</v>
      </c>
      <c r="BQ74" s="1879">
        <v>42671694.110003345</v>
      </c>
      <c r="BR74" s="1879">
        <v>90485272.914828897</v>
      </c>
      <c r="BS74" s="1879">
        <v>690867.80537945952</v>
      </c>
      <c r="BT74" s="1879">
        <v>50034633.072488569</v>
      </c>
      <c r="BU74" s="1879">
        <v>632245.41088157613</v>
      </c>
      <c r="BV74" s="1879">
        <v>4961584.3310750397</v>
      </c>
      <c r="BW74" s="1879">
        <v>99529.003396889471</v>
      </c>
      <c r="BX74" s="1879">
        <v>26576726.989348851</v>
      </c>
      <c r="BY74" s="1880">
        <v>38319814.507316604</v>
      </c>
    </row>
    <row r="75" spans="1:77" ht="17.25" customHeight="1">
      <c r="A75" s="849"/>
      <c r="B75" s="849"/>
      <c r="C75" s="849"/>
      <c r="D75" s="849"/>
      <c r="L75" s="844"/>
      <c r="M75" s="844"/>
      <c r="O75" s="849"/>
      <c r="P75" s="849"/>
      <c r="Q75" s="849"/>
      <c r="R75" s="849"/>
      <c r="AE75" s="2590"/>
      <c r="AF75" s="2592" t="s">
        <v>1988</v>
      </c>
      <c r="AG75" s="1878">
        <f t="shared" si="20"/>
        <v>2143020.4383282033</v>
      </c>
      <c r="AH75" s="1879">
        <f t="shared" si="0"/>
        <v>2092081.7958900125</v>
      </c>
      <c r="AI75" s="1879">
        <f t="shared" si="1"/>
        <v>1655279.9920868501</v>
      </c>
      <c r="AJ75" s="1879">
        <f t="shared" si="2"/>
        <v>81935.51515944807</v>
      </c>
      <c r="AK75" s="1879">
        <f t="shared" si="3"/>
        <v>12063.969832021403</v>
      </c>
      <c r="AL75" s="1879">
        <f t="shared" si="4"/>
        <v>815987.95219348487</v>
      </c>
      <c r="AM75" s="1879">
        <f t="shared" si="5"/>
        <v>745292.55490189581</v>
      </c>
      <c r="AN75" s="1879">
        <f t="shared" si="6"/>
        <v>436801.80380316189</v>
      </c>
      <c r="AO75" s="1879">
        <f t="shared" si="7"/>
        <v>177557.14507879494</v>
      </c>
      <c r="AP75" s="1894">
        <f t="shared" si="8"/>
        <v>75166.077264906853</v>
      </c>
      <c r="AQ75" s="1899">
        <f t="shared" si="9"/>
        <v>17377.89913493365</v>
      </c>
      <c r="AR75" s="1879">
        <f t="shared" si="10"/>
        <v>11631.005828565651</v>
      </c>
      <c r="AS75" s="1879">
        <f t="shared" si="11"/>
        <v>49805.829262763888</v>
      </c>
      <c r="AT75" s="1879">
        <f t="shared" si="12"/>
        <v>19931.822351874238</v>
      </c>
      <c r="AU75" s="1879">
        <f t="shared" si="13"/>
        <v>3644.5112357506873</v>
      </c>
      <c r="AV75" s="1879">
        <f t="shared" si="14"/>
        <v>81477.094946355137</v>
      </c>
      <c r="AW75" s="1879">
        <f t="shared" si="15"/>
        <v>7037.3121257427247</v>
      </c>
      <c r="AX75" s="1879">
        <f t="shared" si="16"/>
        <v>10866.284099222057</v>
      </c>
      <c r="AY75" s="1879">
        <f t="shared" si="17"/>
        <v>317.89097540151363</v>
      </c>
      <c r="AZ75" s="1879">
        <f t="shared" si="18"/>
        <v>159546.07657764561</v>
      </c>
      <c r="BA75" s="1880">
        <f t="shared" si="19"/>
        <v>61804.926537413041</v>
      </c>
      <c r="BC75" s="2590"/>
      <c r="BD75" s="2592" t="s">
        <v>1988</v>
      </c>
      <c r="BE75" s="1878">
        <v>2143020438.3282032</v>
      </c>
      <c r="BF75" s="1879">
        <v>2092081795.8900125</v>
      </c>
      <c r="BG75" s="1879">
        <v>1655279992.0868502</v>
      </c>
      <c r="BH75" s="1879">
        <v>81935515.159448072</v>
      </c>
      <c r="BI75" s="1879">
        <v>12063969.832021402</v>
      </c>
      <c r="BJ75" s="1879">
        <v>815987952.1934849</v>
      </c>
      <c r="BK75" s="1879">
        <v>745292554.90189576</v>
      </c>
      <c r="BL75" s="1879">
        <v>436801803.80316192</v>
      </c>
      <c r="BM75" s="1879">
        <v>177557145.07879496</v>
      </c>
      <c r="BN75" s="1879">
        <v>75166077.264906853</v>
      </c>
      <c r="BO75" s="1879">
        <v>17377899.13493365</v>
      </c>
      <c r="BP75" s="1879">
        <v>11631005.82856565</v>
      </c>
      <c r="BQ75" s="1879">
        <v>49805829.262763888</v>
      </c>
      <c r="BR75" s="1879">
        <v>19931822.35187424</v>
      </c>
      <c r="BS75" s="1879">
        <v>3644511.2357506873</v>
      </c>
      <c r="BT75" s="1879">
        <v>81477094.946355134</v>
      </c>
      <c r="BU75" s="1879">
        <v>7037312.1257427251</v>
      </c>
      <c r="BV75" s="1879">
        <v>10866284.099222057</v>
      </c>
      <c r="BW75" s="1879">
        <v>317890.97540151363</v>
      </c>
      <c r="BX75" s="1879">
        <v>159546076.5776456</v>
      </c>
      <c r="BY75" s="1880">
        <v>61804926.537413038</v>
      </c>
    </row>
    <row r="76" spans="1:77" ht="17.25" customHeight="1">
      <c r="A76" s="849"/>
      <c r="B76" s="849"/>
      <c r="C76" s="849"/>
      <c r="D76" s="849"/>
      <c r="L76" s="844"/>
      <c r="M76" s="844"/>
      <c r="O76" s="849"/>
      <c r="P76" s="849"/>
      <c r="Q76" s="849"/>
      <c r="R76" s="849"/>
      <c r="AE76" s="2590"/>
      <c r="AF76" s="2592" t="s">
        <v>1989</v>
      </c>
      <c r="AG76" s="1878">
        <f t="shared" si="20"/>
        <v>6944504.2386145452</v>
      </c>
      <c r="AH76" s="1879">
        <f t="shared" si="0"/>
        <v>6786658.0491873967</v>
      </c>
      <c r="AI76" s="1879">
        <f t="shared" si="1"/>
        <v>5681785.4724876247</v>
      </c>
      <c r="AJ76" s="1879">
        <f t="shared" si="2"/>
        <v>576874.42355531</v>
      </c>
      <c r="AK76" s="1879">
        <f t="shared" si="3"/>
        <v>204738.73365725492</v>
      </c>
      <c r="AL76" s="1879">
        <f t="shared" si="4"/>
        <v>3101462.1177593013</v>
      </c>
      <c r="AM76" s="1879">
        <f t="shared" si="5"/>
        <v>1798710.197515761</v>
      </c>
      <c r="AN76" s="1879">
        <f t="shared" si="6"/>
        <v>1104872.5766997708</v>
      </c>
      <c r="AO76" s="1879">
        <f t="shared" si="7"/>
        <v>345281.57217403268</v>
      </c>
      <c r="AP76" s="1894">
        <f t="shared" si="8"/>
        <v>108252.09444420262</v>
      </c>
      <c r="AQ76" s="1899">
        <f t="shared" si="9"/>
        <v>66133.14699841362</v>
      </c>
      <c r="AR76" s="1879">
        <f t="shared" si="10"/>
        <v>16659.771226414854</v>
      </c>
      <c r="AS76" s="1879">
        <f t="shared" si="11"/>
        <v>122749.6456091538</v>
      </c>
      <c r="AT76" s="1879">
        <f t="shared" si="12"/>
        <v>21864.247184853484</v>
      </c>
      <c r="AU76" s="1879">
        <f t="shared" si="13"/>
        <v>9622.6667109943101</v>
      </c>
      <c r="AV76" s="1879">
        <f t="shared" si="14"/>
        <v>428421.51274131669</v>
      </c>
      <c r="AW76" s="1879">
        <f t="shared" si="15"/>
        <v>9808.4625196902816</v>
      </c>
      <c r="AX76" s="1879">
        <f t="shared" si="16"/>
        <v>47272.916500820298</v>
      </c>
      <c r="AY76" s="1879">
        <f t="shared" si="17"/>
        <v>2246.0999985938947</v>
      </c>
      <c r="AZ76" s="1879">
        <f t="shared" si="18"/>
        <v>271842.01276531687</v>
      </c>
      <c r="BA76" s="1880">
        <f t="shared" si="19"/>
        <v>205119.10592796744</v>
      </c>
      <c r="BC76" s="2590"/>
      <c r="BD76" s="2592" t="s">
        <v>1989</v>
      </c>
      <c r="BE76" s="1878">
        <v>6944504238.6145449</v>
      </c>
      <c r="BF76" s="1879">
        <v>6786658049.187397</v>
      </c>
      <c r="BG76" s="1879">
        <v>5681785472.4876251</v>
      </c>
      <c r="BH76" s="1879">
        <v>576874423.55531001</v>
      </c>
      <c r="BI76" s="1879">
        <v>204738733.65725493</v>
      </c>
      <c r="BJ76" s="1879">
        <v>3101462117.7593012</v>
      </c>
      <c r="BK76" s="1879">
        <v>1798710197.5157609</v>
      </c>
      <c r="BL76" s="1879">
        <v>1104872576.6997707</v>
      </c>
      <c r="BM76" s="1879">
        <v>345281572.17403269</v>
      </c>
      <c r="BN76" s="1879">
        <v>108252094.44420262</v>
      </c>
      <c r="BO76" s="1879">
        <v>66133146.998413622</v>
      </c>
      <c r="BP76" s="1879">
        <v>16659771.226414854</v>
      </c>
      <c r="BQ76" s="1879">
        <v>122749645.60915379</v>
      </c>
      <c r="BR76" s="1879">
        <v>21864247.184853483</v>
      </c>
      <c r="BS76" s="1879">
        <v>9622666.7109943107</v>
      </c>
      <c r="BT76" s="1879">
        <v>428421512.74131668</v>
      </c>
      <c r="BU76" s="1879">
        <v>9808462.5196902808</v>
      </c>
      <c r="BV76" s="1879">
        <v>47272916.500820301</v>
      </c>
      <c r="BW76" s="1879">
        <v>2246099.9985938948</v>
      </c>
      <c r="BX76" s="1879">
        <v>271842012.7653169</v>
      </c>
      <c r="BY76" s="1880">
        <v>205119105.92796743</v>
      </c>
    </row>
    <row r="77" spans="1:77" ht="17.25" customHeight="1">
      <c r="A77" s="849"/>
      <c r="B77" s="849"/>
      <c r="C77" s="849"/>
      <c r="D77" s="849"/>
      <c r="L77" s="844"/>
      <c r="M77" s="844"/>
      <c r="O77" s="849"/>
      <c r="P77" s="849"/>
      <c r="Q77" s="849"/>
      <c r="R77" s="849"/>
      <c r="AE77" s="2590"/>
      <c r="AF77" s="2592" t="s">
        <v>1990</v>
      </c>
      <c r="AG77" s="1878">
        <f t="shared" si="20"/>
        <v>19040114.670437008</v>
      </c>
      <c r="AH77" s="1879">
        <f t="shared" si="0"/>
        <v>18075699.110555347</v>
      </c>
      <c r="AI77" s="1879">
        <f t="shared" si="1"/>
        <v>14685830.729270078</v>
      </c>
      <c r="AJ77" s="1879">
        <f t="shared" si="2"/>
        <v>127971.34541867694</v>
      </c>
      <c r="AK77" s="1879">
        <f t="shared" si="3"/>
        <v>523812.48318416264</v>
      </c>
      <c r="AL77" s="1879">
        <f t="shared" si="4"/>
        <v>6639281.4108330403</v>
      </c>
      <c r="AM77" s="1879">
        <f t="shared" si="5"/>
        <v>7394765.4898341978</v>
      </c>
      <c r="AN77" s="1879">
        <f t="shared" si="6"/>
        <v>3389868.3812852697</v>
      </c>
      <c r="AO77" s="1879">
        <f t="shared" si="7"/>
        <v>1731919.1916212193</v>
      </c>
      <c r="AP77" s="1894">
        <f t="shared" si="8"/>
        <v>611899.85137924319</v>
      </c>
      <c r="AQ77" s="1899">
        <f t="shared" si="9"/>
        <v>190609.56968845392</v>
      </c>
      <c r="AR77" s="1879">
        <f t="shared" si="10"/>
        <v>146869.22483137497</v>
      </c>
      <c r="AS77" s="1879">
        <f t="shared" si="11"/>
        <v>604604.02686776582</v>
      </c>
      <c r="AT77" s="1879">
        <f t="shared" si="12"/>
        <v>93915.569601569005</v>
      </c>
      <c r="AU77" s="1879">
        <f t="shared" si="13"/>
        <v>84020.949252812396</v>
      </c>
      <c r="AV77" s="1879">
        <f t="shared" si="14"/>
        <v>937339.71992548706</v>
      </c>
      <c r="AW77" s="1879">
        <f t="shared" si="15"/>
        <v>109868.01595254174</v>
      </c>
      <c r="AX77" s="1879">
        <f t="shared" si="16"/>
        <v>206504.59746212</v>
      </c>
      <c r="AY77" s="1879">
        <f t="shared" si="17"/>
        <v>4151.3746208948151</v>
      </c>
      <c r="AZ77" s="1879">
        <f t="shared" si="18"/>
        <v>400085.48170300649</v>
      </c>
      <c r="BA77" s="1880">
        <f t="shared" si="19"/>
        <v>1170920.1573437834</v>
      </c>
      <c r="BC77" s="2590"/>
      <c r="BD77" s="2592" t="s">
        <v>1990</v>
      </c>
      <c r="BE77" s="1878">
        <v>19040114670.437008</v>
      </c>
      <c r="BF77" s="1879">
        <v>18075699110.555347</v>
      </c>
      <c r="BG77" s="1879">
        <v>14685830729.270079</v>
      </c>
      <c r="BH77" s="1879">
        <v>127971345.41867694</v>
      </c>
      <c r="BI77" s="1879">
        <v>523812483.18416262</v>
      </c>
      <c r="BJ77" s="1879">
        <v>6639281410.8330402</v>
      </c>
      <c r="BK77" s="1879">
        <v>7394765489.834198</v>
      </c>
      <c r="BL77" s="1879">
        <v>3389868381.2852697</v>
      </c>
      <c r="BM77" s="1879">
        <v>1731919191.6212192</v>
      </c>
      <c r="BN77" s="1879">
        <v>611899851.37924314</v>
      </c>
      <c r="BO77" s="1879">
        <v>190609569.68845391</v>
      </c>
      <c r="BP77" s="1879">
        <v>146869224.83137497</v>
      </c>
      <c r="BQ77" s="1879">
        <v>604604026.86776578</v>
      </c>
      <c r="BR77" s="1879">
        <v>93915569.601569012</v>
      </c>
      <c r="BS77" s="1879">
        <v>84020949.2528124</v>
      </c>
      <c r="BT77" s="1879">
        <v>937339719.92548704</v>
      </c>
      <c r="BU77" s="1879">
        <v>109868015.95254174</v>
      </c>
      <c r="BV77" s="1879">
        <v>206504597.46212</v>
      </c>
      <c r="BW77" s="1879">
        <v>4151374.6208948153</v>
      </c>
      <c r="BX77" s="1879">
        <v>400085481.70300651</v>
      </c>
      <c r="BY77" s="1880">
        <v>1170920157.3437834</v>
      </c>
    </row>
    <row r="78" spans="1:77" ht="17.25" customHeight="1">
      <c r="A78" s="849"/>
      <c r="B78" s="849"/>
      <c r="C78" s="849"/>
      <c r="D78" s="849"/>
      <c r="L78" s="844"/>
      <c r="M78" s="844"/>
      <c r="O78" s="849"/>
      <c r="P78" s="849"/>
      <c r="Q78" s="849"/>
      <c r="R78" s="849"/>
      <c r="AE78" s="2590" t="s">
        <v>96</v>
      </c>
      <c r="AF78" s="2592" t="s">
        <v>1981</v>
      </c>
      <c r="AG78" s="1878">
        <f t="shared" si="20"/>
        <v>24061.838059131282</v>
      </c>
      <c r="AH78" s="1879">
        <f t="shared" si="0"/>
        <v>20174.942870292143</v>
      </c>
      <c r="AI78" s="1879">
        <f t="shared" si="1"/>
        <v>13466.536390433728</v>
      </c>
      <c r="AJ78" s="1879">
        <f t="shared" si="2"/>
        <v>657.83409986023446</v>
      </c>
      <c r="AK78" s="1879">
        <f t="shared" si="3"/>
        <v>935.36222738970901</v>
      </c>
      <c r="AL78" s="1879">
        <f t="shared" si="4"/>
        <v>3419.5495386461334</v>
      </c>
      <c r="AM78" s="1879">
        <f t="shared" si="5"/>
        <v>8453.7905245376387</v>
      </c>
      <c r="AN78" s="1879">
        <f t="shared" si="6"/>
        <v>6708.4064798584232</v>
      </c>
      <c r="AO78" s="1879">
        <f t="shared" si="7"/>
        <v>2949.3526485800016</v>
      </c>
      <c r="AP78" s="1894">
        <f t="shared" si="8"/>
        <v>677.62709096775075</v>
      </c>
      <c r="AQ78" s="1899">
        <f t="shared" si="9"/>
        <v>378.74191888533102</v>
      </c>
      <c r="AR78" s="1879">
        <f t="shared" si="10"/>
        <v>735.8674663909627</v>
      </c>
      <c r="AS78" s="1879">
        <f t="shared" si="11"/>
        <v>830.37494257469007</v>
      </c>
      <c r="AT78" s="1879">
        <f t="shared" si="12"/>
        <v>270.1515365279746</v>
      </c>
      <c r="AU78" s="1879">
        <f t="shared" si="13"/>
        <v>56.589693233291364</v>
      </c>
      <c r="AV78" s="1879">
        <f t="shared" si="14"/>
        <v>1848.6170067455687</v>
      </c>
      <c r="AW78" s="1879">
        <f t="shared" si="15"/>
        <v>35.193147090844121</v>
      </c>
      <c r="AX78" s="1879">
        <f t="shared" si="16"/>
        <v>571.3182121277772</v>
      </c>
      <c r="AY78" s="1879">
        <f t="shared" si="17"/>
        <v>13.08879422363399</v>
      </c>
      <c r="AZ78" s="1879">
        <f t="shared" si="18"/>
        <v>1290.8366710905932</v>
      </c>
      <c r="BA78" s="1880">
        <f t="shared" si="19"/>
        <v>4458.2134009669098</v>
      </c>
      <c r="BC78" s="2590" t="s">
        <v>96</v>
      </c>
      <c r="BD78" s="2592" t="s">
        <v>1981</v>
      </c>
      <c r="BE78" s="1878">
        <v>24061838.059131283</v>
      </c>
      <c r="BF78" s="1879">
        <v>20174942.870292142</v>
      </c>
      <c r="BG78" s="1879">
        <v>13466536.390433729</v>
      </c>
      <c r="BH78" s="1879">
        <v>657834.09986023442</v>
      </c>
      <c r="BI78" s="1879">
        <v>935362.22738970898</v>
      </c>
      <c r="BJ78" s="1879">
        <v>3419549.5386461336</v>
      </c>
      <c r="BK78" s="1879">
        <v>8453790.5245376378</v>
      </c>
      <c r="BL78" s="1879">
        <v>6708406.4798584236</v>
      </c>
      <c r="BM78" s="1879">
        <v>2949352.6485800017</v>
      </c>
      <c r="BN78" s="1879">
        <v>677627.09096775076</v>
      </c>
      <c r="BO78" s="1879">
        <v>378741.91888533102</v>
      </c>
      <c r="BP78" s="1879">
        <v>735867.46639096271</v>
      </c>
      <c r="BQ78" s="1879">
        <v>830374.9425746901</v>
      </c>
      <c r="BR78" s="1879">
        <v>270151.53652797459</v>
      </c>
      <c r="BS78" s="1879">
        <v>56589.693233291364</v>
      </c>
      <c r="BT78" s="1879">
        <v>1848617.0067455687</v>
      </c>
      <c r="BU78" s="1879">
        <v>35193.147090844119</v>
      </c>
      <c r="BV78" s="1879">
        <v>571318.21212777717</v>
      </c>
      <c r="BW78" s="1879">
        <v>13088.79422363399</v>
      </c>
      <c r="BX78" s="1879">
        <v>1290836.6710905931</v>
      </c>
      <c r="BY78" s="1880">
        <v>4458213.4009669097</v>
      </c>
    </row>
    <row r="79" spans="1:77" ht="17.25" customHeight="1">
      <c r="A79" s="849"/>
      <c r="B79" s="849"/>
      <c r="C79" s="849"/>
      <c r="D79" s="849"/>
      <c r="L79" s="844"/>
      <c r="M79" s="844"/>
      <c r="O79" s="849"/>
      <c r="P79" s="849"/>
      <c r="Q79" s="849"/>
      <c r="R79" s="849"/>
      <c r="AE79" s="2590"/>
      <c r="AF79" s="2592" t="s">
        <v>1982</v>
      </c>
      <c r="AG79" s="1878">
        <f t="shared" si="20"/>
        <v>21229.221557332752</v>
      </c>
      <c r="AH79" s="1879">
        <f t="shared" si="0"/>
        <v>18017.483550723951</v>
      </c>
      <c r="AI79" s="1879">
        <f t="shared" si="1"/>
        <v>11076.339820391859</v>
      </c>
      <c r="AJ79" s="1879">
        <f t="shared" si="2"/>
        <v>658.29502636651955</v>
      </c>
      <c r="AK79" s="1879">
        <f t="shared" si="3"/>
        <v>672.41224701047724</v>
      </c>
      <c r="AL79" s="1879">
        <f t="shared" si="4"/>
        <v>3364.1443758978658</v>
      </c>
      <c r="AM79" s="1879">
        <f t="shared" si="5"/>
        <v>6381.4881711169901</v>
      </c>
      <c r="AN79" s="1879">
        <f t="shared" si="6"/>
        <v>6941.1437303320972</v>
      </c>
      <c r="AO79" s="1879">
        <f t="shared" si="7"/>
        <v>5871.387583838663</v>
      </c>
      <c r="AP79" s="1894">
        <f t="shared" si="8"/>
        <v>2700.7755256193714</v>
      </c>
      <c r="AQ79" s="1899">
        <f t="shared" si="9"/>
        <v>399.13124713603588</v>
      </c>
      <c r="AR79" s="1879">
        <f t="shared" si="10"/>
        <v>1019.9299544132787</v>
      </c>
      <c r="AS79" s="1879">
        <f t="shared" si="11"/>
        <v>1353.6376573320008</v>
      </c>
      <c r="AT79" s="1879">
        <f t="shared" si="12"/>
        <v>375.35066056842487</v>
      </c>
      <c r="AU79" s="1879">
        <f t="shared" si="13"/>
        <v>22.562538769548649</v>
      </c>
      <c r="AV79" s="1879">
        <f t="shared" si="14"/>
        <v>393.0333654752298</v>
      </c>
      <c r="AW79" s="1879">
        <f t="shared" si="15"/>
        <v>36.72559825737661</v>
      </c>
      <c r="AX79" s="1879">
        <f t="shared" si="16"/>
        <v>0</v>
      </c>
      <c r="AY79" s="1879">
        <f t="shared" si="17"/>
        <v>8.2345078441093236</v>
      </c>
      <c r="AZ79" s="1879">
        <f t="shared" si="18"/>
        <v>631.76267491671888</v>
      </c>
      <c r="BA79" s="1880">
        <f t="shared" si="19"/>
        <v>3211.7380066088058</v>
      </c>
      <c r="BC79" s="2590"/>
      <c r="BD79" s="2592" t="s">
        <v>1982</v>
      </c>
      <c r="BE79" s="1878">
        <v>21229221.55733275</v>
      </c>
      <c r="BF79" s="1879">
        <v>18017483.550723951</v>
      </c>
      <c r="BG79" s="1879">
        <v>11076339.820391858</v>
      </c>
      <c r="BH79" s="1879">
        <v>658295.02636651951</v>
      </c>
      <c r="BI79" s="1879">
        <v>672412.24701047724</v>
      </c>
      <c r="BJ79" s="1879">
        <v>3364144.3758978657</v>
      </c>
      <c r="BK79" s="1879">
        <v>6381488.17111699</v>
      </c>
      <c r="BL79" s="1879">
        <v>6941143.730332097</v>
      </c>
      <c r="BM79" s="1879">
        <v>5871387.5838386631</v>
      </c>
      <c r="BN79" s="1879">
        <v>2700775.5256193713</v>
      </c>
      <c r="BO79" s="1879">
        <v>399131.24713603588</v>
      </c>
      <c r="BP79" s="1879">
        <v>1019929.9544132786</v>
      </c>
      <c r="BQ79" s="1879">
        <v>1353637.6573320008</v>
      </c>
      <c r="BR79" s="1879">
        <v>375350.66056842485</v>
      </c>
      <c r="BS79" s="1879">
        <v>22562.53876954865</v>
      </c>
      <c r="BT79" s="1879">
        <v>393033.3654752298</v>
      </c>
      <c r="BU79" s="1879">
        <v>36725.598257376609</v>
      </c>
      <c r="BV79" s="1879">
        <v>0</v>
      </c>
      <c r="BW79" s="1879">
        <v>8234.5078441093228</v>
      </c>
      <c r="BX79" s="1879">
        <v>631762.67491671885</v>
      </c>
      <c r="BY79" s="1880">
        <v>3211738.0066088056</v>
      </c>
    </row>
    <row r="80" spans="1:77" ht="17.25" customHeight="1">
      <c r="AE80" s="2590"/>
      <c r="AF80" s="2592" t="s">
        <v>1983</v>
      </c>
      <c r="AG80" s="1878">
        <f t="shared" si="20"/>
        <v>32894.185325999155</v>
      </c>
      <c r="AH80" s="1879">
        <f t="shared" si="0"/>
        <v>27146.949853347032</v>
      </c>
      <c r="AI80" s="1879">
        <f t="shared" si="1"/>
        <v>21173.786678761302</v>
      </c>
      <c r="AJ80" s="1879">
        <f t="shared" si="2"/>
        <v>1417.0541299263018</v>
      </c>
      <c r="AK80" s="1879">
        <f t="shared" si="3"/>
        <v>863.93836903568001</v>
      </c>
      <c r="AL80" s="1879">
        <f t="shared" si="4"/>
        <v>8428.9186210767184</v>
      </c>
      <c r="AM80" s="1879">
        <f t="shared" si="5"/>
        <v>10463.875558722606</v>
      </c>
      <c r="AN80" s="1879">
        <f t="shared" si="6"/>
        <v>5973.1631745857176</v>
      </c>
      <c r="AO80" s="1879">
        <f t="shared" si="7"/>
        <v>4332.5462471533247</v>
      </c>
      <c r="AP80" s="1894">
        <f t="shared" si="8"/>
        <v>628.86227182004279</v>
      </c>
      <c r="AQ80" s="1899">
        <f t="shared" si="9"/>
        <v>275.1784901921655</v>
      </c>
      <c r="AR80" s="1879">
        <f t="shared" si="10"/>
        <v>1018.1629958077417</v>
      </c>
      <c r="AS80" s="1879">
        <f t="shared" si="11"/>
        <v>2138.254666780063</v>
      </c>
      <c r="AT80" s="1879">
        <f t="shared" si="12"/>
        <v>259.63152654580819</v>
      </c>
      <c r="AU80" s="1879">
        <f t="shared" si="13"/>
        <v>12.456296007504045</v>
      </c>
      <c r="AV80" s="1879">
        <f t="shared" si="14"/>
        <v>87.776098430743048</v>
      </c>
      <c r="AW80" s="1879">
        <f t="shared" si="15"/>
        <v>5.4701545886229767E-2</v>
      </c>
      <c r="AX80" s="1879">
        <f t="shared" si="16"/>
        <v>10.978066307731925</v>
      </c>
      <c r="AY80" s="1879">
        <f t="shared" si="17"/>
        <v>4.0712042826873025E-2</v>
      </c>
      <c r="AZ80" s="1879">
        <f t="shared" si="18"/>
        <v>1541.7673491052026</v>
      </c>
      <c r="BA80" s="1880">
        <f t="shared" si="19"/>
        <v>5758.2135389598425</v>
      </c>
      <c r="BC80" s="2590"/>
      <c r="BD80" s="2592" t="s">
        <v>1983</v>
      </c>
      <c r="BE80" s="1878">
        <v>32894185.325999152</v>
      </c>
      <c r="BF80" s="1879">
        <v>27146949.853347033</v>
      </c>
      <c r="BG80" s="1879">
        <v>21173786.678761303</v>
      </c>
      <c r="BH80" s="1879">
        <v>1417054.1299263018</v>
      </c>
      <c r="BI80" s="1879">
        <v>863938.36903567996</v>
      </c>
      <c r="BJ80" s="1879">
        <v>8428918.621076718</v>
      </c>
      <c r="BK80" s="1879">
        <v>10463875.558722606</v>
      </c>
      <c r="BL80" s="1879">
        <v>5973163.1745857177</v>
      </c>
      <c r="BM80" s="1879">
        <v>4332546.247153325</v>
      </c>
      <c r="BN80" s="1879">
        <v>628862.27182004275</v>
      </c>
      <c r="BO80" s="1879">
        <v>275178.49019216548</v>
      </c>
      <c r="BP80" s="1879">
        <v>1018162.9958077417</v>
      </c>
      <c r="BQ80" s="1879">
        <v>2138254.666780063</v>
      </c>
      <c r="BR80" s="1879">
        <v>259631.52654580818</v>
      </c>
      <c r="BS80" s="1879">
        <v>12456.296007504045</v>
      </c>
      <c r="BT80" s="1879">
        <v>87776.098430743048</v>
      </c>
      <c r="BU80" s="1879">
        <v>54.701545886229766</v>
      </c>
      <c r="BV80" s="1879">
        <v>10978.066307731926</v>
      </c>
      <c r="BW80" s="1879">
        <v>40.712042826873024</v>
      </c>
      <c r="BX80" s="1879">
        <v>1541767.3491052026</v>
      </c>
      <c r="BY80" s="1880">
        <v>5758213.5389598422</v>
      </c>
    </row>
    <row r="81" spans="31:77" ht="17.25" customHeight="1">
      <c r="AE81" s="2590"/>
      <c r="AF81" s="2592" t="s">
        <v>1984</v>
      </c>
      <c r="AG81" s="1878">
        <f t="shared" si="20"/>
        <v>75601.837125695325</v>
      </c>
      <c r="AH81" s="1879">
        <f t="shared" si="0"/>
        <v>67909.422648467415</v>
      </c>
      <c r="AI81" s="1879">
        <f t="shared" si="1"/>
        <v>50711.719316731163</v>
      </c>
      <c r="AJ81" s="1879">
        <f t="shared" si="2"/>
        <v>4327.481751525047</v>
      </c>
      <c r="AK81" s="1879">
        <f t="shared" si="3"/>
        <v>2396.0372245105641</v>
      </c>
      <c r="AL81" s="1879">
        <f t="shared" si="4"/>
        <v>21817.907280533</v>
      </c>
      <c r="AM81" s="1879">
        <f t="shared" si="5"/>
        <v>22170.293060162589</v>
      </c>
      <c r="AN81" s="1879">
        <f t="shared" si="6"/>
        <v>17197.703331736226</v>
      </c>
      <c r="AO81" s="1879">
        <f t="shared" si="7"/>
        <v>11512.861731697472</v>
      </c>
      <c r="AP81" s="1894">
        <f t="shared" si="8"/>
        <v>4173.6329121686185</v>
      </c>
      <c r="AQ81" s="1899">
        <f t="shared" si="9"/>
        <v>798.32521587398776</v>
      </c>
      <c r="AR81" s="1879">
        <f t="shared" si="10"/>
        <v>2588.7016528794247</v>
      </c>
      <c r="AS81" s="1879">
        <f t="shared" si="11"/>
        <v>3149.9365921606918</v>
      </c>
      <c r="AT81" s="1879">
        <f t="shared" si="12"/>
        <v>702.8842649560645</v>
      </c>
      <c r="AU81" s="1879">
        <f t="shared" si="13"/>
        <v>99.381093658693118</v>
      </c>
      <c r="AV81" s="1879">
        <f t="shared" si="14"/>
        <v>1458.6408951294745</v>
      </c>
      <c r="AW81" s="1879">
        <f t="shared" si="15"/>
        <v>13.010761894248496</v>
      </c>
      <c r="AX81" s="1879">
        <f t="shared" si="16"/>
        <v>1249.1771331773214</v>
      </c>
      <c r="AY81" s="1879">
        <f t="shared" si="17"/>
        <v>17.312299447703698</v>
      </c>
      <c r="AZ81" s="1879">
        <f t="shared" si="18"/>
        <v>2946.7005103899996</v>
      </c>
      <c r="BA81" s="1880">
        <f t="shared" si="19"/>
        <v>8941.5916104052758</v>
      </c>
      <c r="BC81" s="2590"/>
      <c r="BD81" s="2592" t="s">
        <v>1984</v>
      </c>
      <c r="BE81" s="1878">
        <v>75601837.125695318</v>
      </c>
      <c r="BF81" s="1879">
        <v>67909422.648467422</v>
      </c>
      <c r="BG81" s="1879">
        <v>50711719.316731162</v>
      </c>
      <c r="BH81" s="1879">
        <v>4327481.7515250472</v>
      </c>
      <c r="BI81" s="1879">
        <v>2396037.224510564</v>
      </c>
      <c r="BJ81" s="1879">
        <v>21817907.280533001</v>
      </c>
      <c r="BK81" s="1879">
        <v>22170293.060162589</v>
      </c>
      <c r="BL81" s="1879">
        <v>17197703.331736226</v>
      </c>
      <c r="BM81" s="1879">
        <v>11512861.731697472</v>
      </c>
      <c r="BN81" s="1879">
        <v>4173632.9121686188</v>
      </c>
      <c r="BO81" s="1879">
        <v>798325.21587398776</v>
      </c>
      <c r="BP81" s="1879">
        <v>2588701.6528794249</v>
      </c>
      <c r="BQ81" s="1879">
        <v>3149936.592160692</v>
      </c>
      <c r="BR81" s="1879">
        <v>702884.26495606452</v>
      </c>
      <c r="BS81" s="1879">
        <v>99381.09365869312</v>
      </c>
      <c r="BT81" s="1879">
        <v>1458640.8951294746</v>
      </c>
      <c r="BU81" s="1879">
        <v>13010.761894248497</v>
      </c>
      <c r="BV81" s="1879">
        <v>1249177.1331773214</v>
      </c>
      <c r="BW81" s="1879">
        <v>17312.299447703699</v>
      </c>
      <c r="BX81" s="1879">
        <v>2946700.5103899995</v>
      </c>
      <c r="BY81" s="1880">
        <v>8941591.6104052756</v>
      </c>
    </row>
    <row r="82" spans="31:77" ht="17.25" customHeight="1">
      <c r="AE82" s="2590"/>
      <c r="AF82" s="2592" t="s">
        <v>1985</v>
      </c>
      <c r="AG82" s="1878">
        <f t="shared" si="20"/>
        <v>201916.05887563137</v>
      </c>
      <c r="AH82" s="1879">
        <f t="shared" si="0"/>
        <v>191009.02710947493</v>
      </c>
      <c r="AI82" s="1879">
        <f t="shared" si="1"/>
        <v>128571.26137362825</v>
      </c>
      <c r="AJ82" s="1879">
        <f t="shared" si="2"/>
        <v>4924.7945683497474</v>
      </c>
      <c r="AK82" s="1879">
        <f t="shared" si="3"/>
        <v>6984.7061048538562</v>
      </c>
      <c r="AL82" s="1879">
        <f t="shared" si="4"/>
        <v>62612.612017421379</v>
      </c>
      <c r="AM82" s="1879">
        <f t="shared" si="5"/>
        <v>54049.148683003274</v>
      </c>
      <c r="AN82" s="1879">
        <f t="shared" si="6"/>
        <v>62437.765735846639</v>
      </c>
      <c r="AO82" s="1879">
        <f t="shared" si="7"/>
        <v>19492.156625528762</v>
      </c>
      <c r="AP82" s="1894">
        <f t="shared" si="8"/>
        <v>3893.1101434535512</v>
      </c>
      <c r="AQ82" s="1899">
        <f t="shared" si="9"/>
        <v>2167.3772800974011</v>
      </c>
      <c r="AR82" s="1879">
        <f t="shared" si="10"/>
        <v>3659.2740240322323</v>
      </c>
      <c r="AS82" s="1879">
        <f t="shared" si="11"/>
        <v>6283.2594893330752</v>
      </c>
      <c r="AT82" s="1879">
        <f t="shared" si="12"/>
        <v>2580.9419387771027</v>
      </c>
      <c r="AU82" s="1879">
        <f t="shared" si="13"/>
        <v>908.19374983538478</v>
      </c>
      <c r="AV82" s="1879">
        <f t="shared" si="14"/>
        <v>26351.290501921983</v>
      </c>
      <c r="AW82" s="1879">
        <f t="shared" si="15"/>
        <v>6.4694401526823713</v>
      </c>
      <c r="AX82" s="1879">
        <f t="shared" si="16"/>
        <v>1425.3983041785352</v>
      </c>
      <c r="AY82" s="1879">
        <f t="shared" si="17"/>
        <v>159.61865311807836</v>
      </c>
      <c r="AZ82" s="1879">
        <f t="shared" si="18"/>
        <v>15002.832210946615</v>
      </c>
      <c r="BA82" s="1880">
        <f t="shared" si="19"/>
        <v>12332.430070334925</v>
      </c>
      <c r="BC82" s="2590"/>
      <c r="BD82" s="2592" t="s">
        <v>1985</v>
      </c>
      <c r="BE82" s="1878">
        <v>201916058.87563136</v>
      </c>
      <c r="BF82" s="1879">
        <v>191009027.10947493</v>
      </c>
      <c r="BG82" s="1879">
        <v>128571261.37362824</v>
      </c>
      <c r="BH82" s="1879">
        <v>4924794.568349747</v>
      </c>
      <c r="BI82" s="1879">
        <v>6984706.1048538564</v>
      </c>
      <c r="BJ82" s="1879">
        <v>62612612.01742138</v>
      </c>
      <c r="BK82" s="1879">
        <v>54049148.683003277</v>
      </c>
      <c r="BL82" s="1879">
        <v>62437765.735846639</v>
      </c>
      <c r="BM82" s="1879">
        <v>19492156.62552876</v>
      </c>
      <c r="BN82" s="1879">
        <v>3893110.1434535515</v>
      </c>
      <c r="BO82" s="1879">
        <v>2167377.2800974012</v>
      </c>
      <c r="BP82" s="1879">
        <v>3659274.0240322324</v>
      </c>
      <c r="BQ82" s="1879">
        <v>6283259.4893330755</v>
      </c>
      <c r="BR82" s="1879">
        <v>2580941.9387771026</v>
      </c>
      <c r="BS82" s="1879">
        <v>908193.74983538478</v>
      </c>
      <c r="BT82" s="1879">
        <v>26351290.501921982</v>
      </c>
      <c r="BU82" s="1879">
        <v>6469.4401526823713</v>
      </c>
      <c r="BV82" s="1879">
        <v>1425398.3041785352</v>
      </c>
      <c r="BW82" s="1879">
        <v>159618.65311807836</v>
      </c>
      <c r="BX82" s="1879">
        <v>15002832.210946616</v>
      </c>
      <c r="BY82" s="1880">
        <v>12332430.070334926</v>
      </c>
    </row>
    <row r="83" spans="31:77" ht="17.25" customHeight="1">
      <c r="AE83" s="2590"/>
      <c r="AF83" s="2592" t="s">
        <v>1986</v>
      </c>
      <c r="AG83" s="1878">
        <f t="shared" si="20"/>
        <v>520766.80855917756</v>
      </c>
      <c r="AH83" s="1879">
        <f t="shared" si="0"/>
        <v>500552.66345950955</v>
      </c>
      <c r="AI83" s="1879">
        <f t="shared" si="1"/>
        <v>440517.02507553756</v>
      </c>
      <c r="AJ83" s="1879">
        <f t="shared" si="2"/>
        <v>27522.767537315307</v>
      </c>
      <c r="AK83" s="1879">
        <f t="shared" si="3"/>
        <v>10507.858384447058</v>
      </c>
      <c r="AL83" s="1879">
        <f t="shared" si="4"/>
        <v>267917.1377207269</v>
      </c>
      <c r="AM83" s="1879">
        <f t="shared" si="5"/>
        <v>134569.26143304829</v>
      </c>
      <c r="AN83" s="1879">
        <f t="shared" si="6"/>
        <v>60035.638383972349</v>
      </c>
      <c r="AO83" s="1879">
        <f t="shared" si="7"/>
        <v>36747.134704351687</v>
      </c>
      <c r="AP83" s="1894">
        <f t="shared" si="8"/>
        <v>9570.3841231003917</v>
      </c>
      <c r="AQ83" s="1899">
        <f t="shared" si="9"/>
        <v>4778.5923668750784</v>
      </c>
      <c r="AR83" s="1879">
        <f t="shared" si="10"/>
        <v>5292.3562347482648</v>
      </c>
      <c r="AS83" s="1879">
        <f t="shared" si="11"/>
        <v>12932.540418808616</v>
      </c>
      <c r="AT83" s="1879">
        <f t="shared" si="12"/>
        <v>3726.3425635769704</v>
      </c>
      <c r="AU83" s="1879">
        <f t="shared" si="13"/>
        <v>446.91899724235384</v>
      </c>
      <c r="AV83" s="1879">
        <f t="shared" si="14"/>
        <v>4926.1616417398045</v>
      </c>
      <c r="AW83" s="1879">
        <f t="shared" si="15"/>
        <v>398.62009898957177</v>
      </c>
      <c r="AX83" s="1879">
        <f t="shared" si="16"/>
        <v>2380.3675425114006</v>
      </c>
      <c r="AY83" s="1879">
        <f t="shared" si="17"/>
        <v>170.06751470943007</v>
      </c>
      <c r="AZ83" s="1879">
        <f t="shared" si="18"/>
        <v>15413.286881670474</v>
      </c>
      <c r="BA83" s="1880">
        <f t="shared" si="19"/>
        <v>22594.512642179612</v>
      </c>
      <c r="BC83" s="2590"/>
      <c r="BD83" s="2592" t="s">
        <v>1986</v>
      </c>
      <c r="BE83" s="1878">
        <v>520766808.55917758</v>
      </c>
      <c r="BF83" s="1879">
        <v>500552663.45950955</v>
      </c>
      <c r="BG83" s="1879">
        <v>440517025.07553756</v>
      </c>
      <c r="BH83" s="1879">
        <v>27522767.537315305</v>
      </c>
      <c r="BI83" s="1879">
        <v>10507858.384447057</v>
      </c>
      <c r="BJ83" s="1879">
        <v>267917137.72072688</v>
      </c>
      <c r="BK83" s="1879">
        <v>134569261.43304828</v>
      </c>
      <c r="BL83" s="1879">
        <v>60035638.383972347</v>
      </c>
      <c r="BM83" s="1879">
        <v>36747134.704351686</v>
      </c>
      <c r="BN83" s="1879">
        <v>9570384.1231003925</v>
      </c>
      <c r="BO83" s="1879">
        <v>4778592.3668750785</v>
      </c>
      <c r="BP83" s="1879">
        <v>5292356.2347482648</v>
      </c>
      <c r="BQ83" s="1879">
        <v>12932540.418808617</v>
      </c>
      <c r="BR83" s="1879">
        <v>3726342.5635769702</v>
      </c>
      <c r="BS83" s="1879">
        <v>446918.99724235386</v>
      </c>
      <c r="BT83" s="1879">
        <v>4926161.6417398043</v>
      </c>
      <c r="BU83" s="1879">
        <v>398620.09898957179</v>
      </c>
      <c r="BV83" s="1879">
        <v>2380367.5425114008</v>
      </c>
      <c r="BW83" s="1879">
        <v>170067.51470943008</v>
      </c>
      <c r="BX83" s="1879">
        <v>15413286.881670473</v>
      </c>
      <c r="BY83" s="1880">
        <v>22594512.642179612</v>
      </c>
    </row>
    <row r="84" spans="31:77" ht="17.25" customHeight="1">
      <c r="AE84" s="2590"/>
      <c r="AF84" s="2592" t="s">
        <v>1987</v>
      </c>
      <c r="AG84" s="1878">
        <f t="shared" si="20"/>
        <v>1200713.1923909753</v>
      </c>
      <c r="AH84" s="1879">
        <f t="shared" si="0"/>
        <v>1162934.0784634766</v>
      </c>
      <c r="AI84" s="1879">
        <f t="shared" si="1"/>
        <v>934731.77737996657</v>
      </c>
      <c r="AJ84" s="1879">
        <f t="shared" si="2"/>
        <v>56573.509332818081</v>
      </c>
      <c r="AK84" s="1879">
        <f t="shared" si="3"/>
        <v>32336.249743335349</v>
      </c>
      <c r="AL84" s="1879">
        <f t="shared" si="4"/>
        <v>537554.76135873061</v>
      </c>
      <c r="AM84" s="1879">
        <f t="shared" si="5"/>
        <v>308267.25694508251</v>
      </c>
      <c r="AN84" s="1879">
        <f t="shared" si="6"/>
        <v>228202.30108351001</v>
      </c>
      <c r="AO84" s="1879">
        <f t="shared" si="7"/>
        <v>137942.45950623555</v>
      </c>
      <c r="AP84" s="1894">
        <f t="shared" si="8"/>
        <v>18572.036413954273</v>
      </c>
      <c r="AQ84" s="1899">
        <f t="shared" si="9"/>
        <v>10596.622627313527</v>
      </c>
      <c r="AR84" s="1879">
        <f t="shared" si="10"/>
        <v>6246.5557882148405</v>
      </c>
      <c r="AS84" s="1879">
        <f t="shared" si="11"/>
        <v>32500.320203260759</v>
      </c>
      <c r="AT84" s="1879">
        <f t="shared" si="12"/>
        <v>69459.955134894743</v>
      </c>
      <c r="AU84" s="1879">
        <f t="shared" si="13"/>
        <v>566.96933859739499</v>
      </c>
      <c r="AV84" s="1879">
        <f t="shared" si="14"/>
        <v>46485.66929075167</v>
      </c>
      <c r="AW84" s="1879">
        <f t="shared" si="15"/>
        <v>15.822571352566754</v>
      </c>
      <c r="AX84" s="1879">
        <f t="shared" si="16"/>
        <v>7853.0302717985478</v>
      </c>
      <c r="AY84" s="1879">
        <f t="shared" si="17"/>
        <v>59.957584334571173</v>
      </c>
      <c r="AZ84" s="1879">
        <f t="shared" si="18"/>
        <v>35845.361859037112</v>
      </c>
      <c r="BA84" s="1880">
        <f t="shared" si="19"/>
        <v>45632.144199297465</v>
      </c>
      <c r="BC84" s="2590"/>
      <c r="BD84" s="2592" t="s">
        <v>1987</v>
      </c>
      <c r="BE84" s="1878">
        <v>1200713192.3909752</v>
      </c>
      <c r="BF84" s="1879">
        <v>1162934078.4634767</v>
      </c>
      <c r="BG84" s="1879">
        <v>934731777.37996662</v>
      </c>
      <c r="BH84" s="1879">
        <v>56573509.332818083</v>
      </c>
      <c r="BI84" s="1879">
        <v>32336249.743335348</v>
      </c>
      <c r="BJ84" s="1879">
        <v>537554761.35873055</v>
      </c>
      <c r="BK84" s="1879">
        <v>308267256.94508249</v>
      </c>
      <c r="BL84" s="1879">
        <v>228202301.08351001</v>
      </c>
      <c r="BM84" s="1879">
        <v>137942459.50623554</v>
      </c>
      <c r="BN84" s="1879">
        <v>18572036.413954273</v>
      </c>
      <c r="BO84" s="1879">
        <v>10596622.627313526</v>
      </c>
      <c r="BP84" s="1879">
        <v>6246555.7882148409</v>
      </c>
      <c r="BQ84" s="1879">
        <v>32500320.203260757</v>
      </c>
      <c r="BR84" s="1879">
        <v>69459955.134894744</v>
      </c>
      <c r="BS84" s="1879">
        <v>566969.33859739499</v>
      </c>
      <c r="BT84" s="1879">
        <v>46485669.290751673</v>
      </c>
      <c r="BU84" s="1879">
        <v>15822.571352566754</v>
      </c>
      <c r="BV84" s="1879">
        <v>7853030.2717985474</v>
      </c>
      <c r="BW84" s="1879">
        <v>59957.584334571176</v>
      </c>
      <c r="BX84" s="1879">
        <v>35845361.859037109</v>
      </c>
      <c r="BY84" s="1880">
        <v>45632144.199297465</v>
      </c>
    </row>
    <row r="85" spans="31:77" ht="17.25" customHeight="1">
      <c r="AE85" s="2590"/>
      <c r="AF85" s="2592" t="s">
        <v>1988</v>
      </c>
      <c r="AG85" s="1878">
        <f t="shared" si="20"/>
        <v>2158006.1084163738</v>
      </c>
      <c r="AH85" s="1879">
        <f t="shared" si="0"/>
        <v>2108875.6559542189</v>
      </c>
      <c r="AI85" s="1879">
        <f t="shared" si="1"/>
        <v>1696000.5770713624</v>
      </c>
      <c r="AJ85" s="1879">
        <f t="shared" si="2"/>
        <v>86513.132871837428</v>
      </c>
      <c r="AK85" s="1879">
        <f t="shared" si="3"/>
        <v>12175.768917543319</v>
      </c>
      <c r="AL85" s="1879">
        <f t="shared" si="4"/>
        <v>830631.97439145227</v>
      </c>
      <c r="AM85" s="1879">
        <f t="shared" si="5"/>
        <v>766679.70089052955</v>
      </c>
      <c r="AN85" s="1879">
        <f t="shared" si="6"/>
        <v>412875.07888285624</v>
      </c>
      <c r="AO85" s="1879">
        <f t="shared" si="7"/>
        <v>173386.6982067913</v>
      </c>
      <c r="AP85" s="1894">
        <f t="shared" si="8"/>
        <v>73846.638872016236</v>
      </c>
      <c r="AQ85" s="1899">
        <f t="shared" si="9"/>
        <v>16328.810173321683</v>
      </c>
      <c r="AR85" s="1879">
        <f t="shared" si="10"/>
        <v>12195.598190104016</v>
      </c>
      <c r="AS85" s="1879">
        <f t="shared" si="11"/>
        <v>47047.345207264167</v>
      </c>
      <c r="AT85" s="1879">
        <f t="shared" si="12"/>
        <v>20256.587041027175</v>
      </c>
      <c r="AU85" s="1879">
        <f t="shared" si="13"/>
        <v>3711.7187230580412</v>
      </c>
      <c r="AV85" s="1879">
        <f t="shared" si="14"/>
        <v>73993.49354427481</v>
      </c>
      <c r="AW85" s="1879">
        <f t="shared" si="15"/>
        <v>7851.5931168492516</v>
      </c>
      <c r="AX85" s="1879">
        <f t="shared" si="16"/>
        <v>13267.325958034775</v>
      </c>
      <c r="AY85" s="1879">
        <f t="shared" si="17"/>
        <v>270.57826425476378</v>
      </c>
      <c r="AZ85" s="1879">
        <f t="shared" si="18"/>
        <v>144105.38979265135</v>
      </c>
      <c r="BA85" s="1880">
        <f t="shared" si="19"/>
        <v>62397.778420189912</v>
      </c>
      <c r="BC85" s="2590"/>
      <c r="BD85" s="2592" t="s">
        <v>1988</v>
      </c>
      <c r="BE85" s="1878">
        <v>2158006108.4163737</v>
      </c>
      <c r="BF85" s="1879">
        <v>2108875655.9542191</v>
      </c>
      <c r="BG85" s="1879">
        <v>1696000577.0713625</v>
      </c>
      <c r="BH85" s="1879">
        <v>86513132.871837422</v>
      </c>
      <c r="BI85" s="1879">
        <v>12175768.917543318</v>
      </c>
      <c r="BJ85" s="1879">
        <v>830631974.39145231</v>
      </c>
      <c r="BK85" s="1879">
        <v>766679700.89052951</v>
      </c>
      <c r="BL85" s="1879">
        <v>412875078.88285625</v>
      </c>
      <c r="BM85" s="1879">
        <v>173386698.20679131</v>
      </c>
      <c r="BN85" s="1879">
        <v>73846638.872016236</v>
      </c>
      <c r="BO85" s="1879">
        <v>16328810.173321683</v>
      </c>
      <c r="BP85" s="1879">
        <v>12195598.190104015</v>
      </c>
      <c r="BQ85" s="1879">
        <v>47047345.20726417</v>
      </c>
      <c r="BR85" s="1879">
        <v>20256587.041027173</v>
      </c>
      <c r="BS85" s="1879">
        <v>3711718.7230580412</v>
      </c>
      <c r="BT85" s="1879">
        <v>73993493.544274807</v>
      </c>
      <c r="BU85" s="1879">
        <v>7851593.116849252</v>
      </c>
      <c r="BV85" s="1879">
        <v>13267325.958034774</v>
      </c>
      <c r="BW85" s="1879">
        <v>270578.26425476378</v>
      </c>
      <c r="BX85" s="1879">
        <v>144105389.79265136</v>
      </c>
      <c r="BY85" s="1880">
        <v>62397778.42018991</v>
      </c>
    </row>
    <row r="86" spans="31:77" ht="17.25" customHeight="1">
      <c r="AE86" s="2590"/>
      <c r="AF86" s="2592" t="s">
        <v>1989</v>
      </c>
      <c r="AG86" s="1878">
        <f t="shared" si="20"/>
        <v>6911907.1559482776</v>
      </c>
      <c r="AH86" s="1879">
        <f t="shared" si="0"/>
        <v>6729828.5813126341</v>
      </c>
      <c r="AI86" s="1879">
        <f t="shared" si="1"/>
        <v>5665327.245339673</v>
      </c>
      <c r="AJ86" s="1879">
        <f t="shared" si="2"/>
        <v>601038.07263538404</v>
      </c>
      <c r="AK86" s="1879">
        <f t="shared" si="3"/>
        <v>102633.87819087449</v>
      </c>
      <c r="AL86" s="1879">
        <f t="shared" si="4"/>
        <v>3191363.4344613561</v>
      </c>
      <c r="AM86" s="1879">
        <f t="shared" si="5"/>
        <v>1770291.8600520589</v>
      </c>
      <c r="AN86" s="1879">
        <f t="shared" si="6"/>
        <v>1064501.3359729615</v>
      </c>
      <c r="AO86" s="1879">
        <f t="shared" si="7"/>
        <v>360124.03521814744</v>
      </c>
      <c r="AP86" s="1894">
        <f t="shared" si="8"/>
        <v>116218.98613498446</v>
      </c>
      <c r="AQ86" s="1899">
        <f t="shared" si="9"/>
        <v>68113.400428349792</v>
      </c>
      <c r="AR86" s="1879">
        <f t="shared" si="10"/>
        <v>17220.805738876377</v>
      </c>
      <c r="AS86" s="1879">
        <f t="shared" si="11"/>
        <v>126614.43493867511</v>
      </c>
      <c r="AT86" s="1879">
        <f t="shared" si="12"/>
        <v>22001.575359413371</v>
      </c>
      <c r="AU86" s="1879">
        <f t="shared" si="13"/>
        <v>9954.832617848353</v>
      </c>
      <c r="AV86" s="1879">
        <f t="shared" si="14"/>
        <v>369666.28778431087</v>
      </c>
      <c r="AW86" s="1879">
        <f t="shared" si="15"/>
        <v>9265.651642524841</v>
      </c>
      <c r="AX86" s="1879">
        <f t="shared" si="16"/>
        <v>27821.534034849956</v>
      </c>
      <c r="AY86" s="1879">
        <f t="shared" si="17"/>
        <v>2329.2358879414933</v>
      </c>
      <c r="AZ86" s="1879">
        <f t="shared" si="18"/>
        <v>295294.59140518674</v>
      </c>
      <c r="BA86" s="1880">
        <f t="shared" si="19"/>
        <v>209900.10867049231</v>
      </c>
      <c r="BC86" s="2590"/>
      <c r="BD86" s="2592" t="s">
        <v>1989</v>
      </c>
      <c r="BE86" s="1878">
        <v>6911907155.9482775</v>
      </c>
      <c r="BF86" s="1879">
        <v>6729828581.3126345</v>
      </c>
      <c r="BG86" s="1879">
        <v>5665327245.339673</v>
      </c>
      <c r="BH86" s="1879">
        <v>601038072.63538408</v>
      </c>
      <c r="BI86" s="1879">
        <v>102633878.19087449</v>
      </c>
      <c r="BJ86" s="1879">
        <v>3191363434.4613562</v>
      </c>
      <c r="BK86" s="1879">
        <v>1770291860.0520589</v>
      </c>
      <c r="BL86" s="1879">
        <v>1064501335.9729615</v>
      </c>
      <c r="BM86" s="1879">
        <v>360124035.21814746</v>
      </c>
      <c r="BN86" s="1879">
        <v>116218986.13498446</v>
      </c>
      <c r="BO86" s="1879">
        <v>68113400.428349793</v>
      </c>
      <c r="BP86" s="1879">
        <v>17220805.738876376</v>
      </c>
      <c r="BQ86" s="1879">
        <v>126614434.93867511</v>
      </c>
      <c r="BR86" s="1879">
        <v>22001575.35941337</v>
      </c>
      <c r="BS86" s="1879">
        <v>9954832.6178483535</v>
      </c>
      <c r="BT86" s="1879">
        <v>369666287.78431088</v>
      </c>
      <c r="BU86" s="1879">
        <v>9265651.6425248403</v>
      </c>
      <c r="BV86" s="1879">
        <v>27821534.034849957</v>
      </c>
      <c r="BW86" s="1879">
        <v>2329235.8879414932</v>
      </c>
      <c r="BX86" s="1879">
        <v>295294591.40518677</v>
      </c>
      <c r="BY86" s="1880">
        <v>209900108.67049232</v>
      </c>
    </row>
    <row r="87" spans="31:77" ht="17.25" customHeight="1">
      <c r="AE87" s="2590"/>
      <c r="AF87" s="2592" t="s">
        <v>1990</v>
      </c>
      <c r="AG87" s="1878">
        <f t="shared" si="20"/>
        <v>14274253.877253488</v>
      </c>
      <c r="AH87" s="1879">
        <f t="shared" si="0"/>
        <v>13583858.135381</v>
      </c>
      <c r="AI87" s="1879">
        <f t="shared" si="1"/>
        <v>10982400.129949404</v>
      </c>
      <c r="AJ87" s="1879">
        <f t="shared" si="2"/>
        <v>91425.703682446212</v>
      </c>
      <c r="AK87" s="1879">
        <f t="shared" si="3"/>
        <v>569294.16016462422</v>
      </c>
      <c r="AL87" s="1879">
        <f t="shared" si="4"/>
        <v>4788776.5018188562</v>
      </c>
      <c r="AM87" s="1879">
        <f t="shared" si="5"/>
        <v>5532903.7642834764</v>
      </c>
      <c r="AN87" s="1879">
        <f t="shared" si="6"/>
        <v>2601458.0054315953</v>
      </c>
      <c r="AO87" s="1879">
        <f t="shared" si="7"/>
        <v>1241031.6721506494</v>
      </c>
      <c r="AP87" s="1894">
        <f t="shared" si="8"/>
        <v>437807.39208830282</v>
      </c>
      <c r="AQ87" s="1899">
        <f t="shared" si="9"/>
        <v>137076.7635140249</v>
      </c>
      <c r="AR87" s="1879">
        <f t="shared" si="10"/>
        <v>106225.60426469524</v>
      </c>
      <c r="AS87" s="1879">
        <f t="shared" si="11"/>
        <v>432577.97206312895</v>
      </c>
      <c r="AT87" s="1879">
        <f t="shared" si="12"/>
        <v>67317.421124571934</v>
      </c>
      <c r="AU87" s="1879">
        <f t="shared" si="13"/>
        <v>60026.519095925389</v>
      </c>
      <c r="AV87" s="1879">
        <f t="shared" si="14"/>
        <v>830502.61012480245</v>
      </c>
      <c r="AW87" s="1879">
        <f t="shared" si="15"/>
        <v>79011.82772954744</v>
      </c>
      <c r="AX87" s="1879">
        <f t="shared" si="16"/>
        <v>156974.08415820057</v>
      </c>
      <c r="AY87" s="1879">
        <f t="shared" si="17"/>
        <v>2965.8385220771775</v>
      </c>
      <c r="AZ87" s="1879">
        <f t="shared" si="18"/>
        <v>290971.97274631844</v>
      </c>
      <c r="BA87" s="1880">
        <f t="shared" si="19"/>
        <v>847369.82603068918</v>
      </c>
      <c r="BC87" s="2590"/>
      <c r="BD87" s="2592" t="s">
        <v>1990</v>
      </c>
      <c r="BE87" s="1878">
        <v>14274253877.253489</v>
      </c>
      <c r="BF87" s="1879">
        <v>13583858135.381001</v>
      </c>
      <c r="BG87" s="1879">
        <v>10982400129.949404</v>
      </c>
      <c r="BH87" s="1879">
        <v>91425703.682446212</v>
      </c>
      <c r="BI87" s="1879">
        <v>569294160.16462421</v>
      </c>
      <c r="BJ87" s="1879">
        <v>4788776501.8188562</v>
      </c>
      <c r="BK87" s="1879">
        <v>5532903764.2834768</v>
      </c>
      <c r="BL87" s="1879">
        <v>2601458005.4315953</v>
      </c>
      <c r="BM87" s="1879">
        <v>1241031672.1506493</v>
      </c>
      <c r="BN87" s="1879">
        <v>437807392.08830279</v>
      </c>
      <c r="BO87" s="1879">
        <v>137076763.51402491</v>
      </c>
      <c r="BP87" s="1879">
        <v>106225604.26469524</v>
      </c>
      <c r="BQ87" s="1879">
        <v>432577972.06312895</v>
      </c>
      <c r="BR87" s="1879">
        <v>67317421.124571934</v>
      </c>
      <c r="BS87" s="1879">
        <v>60026519.095925391</v>
      </c>
      <c r="BT87" s="1879">
        <v>830502610.12480247</v>
      </c>
      <c r="BU87" s="1879">
        <v>79011827.729547441</v>
      </c>
      <c r="BV87" s="1879">
        <v>156974084.15820056</v>
      </c>
      <c r="BW87" s="1879">
        <v>2965838.5220771777</v>
      </c>
      <c r="BX87" s="1879">
        <v>290971972.74631846</v>
      </c>
      <c r="BY87" s="1880">
        <v>847369826.03068912</v>
      </c>
    </row>
    <row r="88" spans="31:77" ht="17.25" customHeight="1">
      <c r="AE88" s="2590" t="s">
        <v>322</v>
      </c>
      <c r="AF88" s="2592" t="s">
        <v>1981</v>
      </c>
      <c r="AG88" s="1878">
        <f t="shared" si="20"/>
        <v>3992.4094865463994</v>
      </c>
      <c r="AH88" s="1879">
        <f t="shared" si="0"/>
        <v>3308.2937242387266</v>
      </c>
      <c r="AI88" s="1879">
        <f t="shared" si="1"/>
        <v>2017.0036684094039</v>
      </c>
      <c r="AJ88" s="1879">
        <f t="shared" si="2"/>
        <v>169.20539896168111</v>
      </c>
      <c r="AK88" s="1879">
        <f t="shared" si="3"/>
        <v>0</v>
      </c>
      <c r="AL88" s="1879">
        <f t="shared" si="4"/>
        <v>110.93976200140627</v>
      </c>
      <c r="AM88" s="1879">
        <f t="shared" si="5"/>
        <v>1736.8585074463174</v>
      </c>
      <c r="AN88" s="1879">
        <f t="shared" si="6"/>
        <v>1291.290055829324</v>
      </c>
      <c r="AO88" s="1879">
        <f t="shared" si="7"/>
        <v>1153.6972896104694</v>
      </c>
      <c r="AP88" s="1894">
        <f t="shared" si="8"/>
        <v>8.1507427667186789</v>
      </c>
      <c r="AQ88" s="1899">
        <f t="shared" si="9"/>
        <v>11.510491956597388</v>
      </c>
      <c r="AR88" s="1879">
        <f t="shared" si="10"/>
        <v>585.06099560036569</v>
      </c>
      <c r="AS88" s="1879">
        <f t="shared" si="11"/>
        <v>461.92660300880948</v>
      </c>
      <c r="AT88" s="1879">
        <f t="shared" si="12"/>
        <v>72.731757285676167</v>
      </c>
      <c r="AU88" s="1879">
        <f t="shared" si="13"/>
        <v>14.316698992302557</v>
      </c>
      <c r="AV88" s="1879">
        <f t="shared" si="14"/>
        <v>6.3272136167776489</v>
      </c>
      <c r="AW88" s="1879">
        <f t="shared" si="15"/>
        <v>0</v>
      </c>
      <c r="AX88" s="1879">
        <f t="shared" si="16"/>
        <v>0</v>
      </c>
      <c r="AY88" s="1879">
        <f t="shared" si="17"/>
        <v>0</v>
      </c>
      <c r="AZ88" s="1879">
        <f t="shared" si="18"/>
        <v>131.26555260207658</v>
      </c>
      <c r="BA88" s="1880">
        <f t="shared" si="19"/>
        <v>684.11576230767218</v>
      </c>
      <c r="BC88" s="2590" t="s">
        <v>322</v>
      </c>
      <c r="BD88" s="2592" t="s">
        <v>1981</v>
      </c>
      <c r="BE88" s="1878">
        <v>3992409.4865463995</v>
      </c>
      <c r="BF88" s="1879">
        <v>3308293.7242387268</v>
      </c>
      <c r="BG88" s="1879">
        <v>2017003.6684094039</v>
      </c>
      <c r="BH88" s="1879">
        <v>169205.39896168112</v>
      </c>
      <c r="BI88" s="1879">
        <v>0</v>
      </c>
      <c r="BJ88" s="1879">
        <v>110939.76200140627</v>
      </c>
      <c r="BK88" s="1879">
        <v>1736858.5074463175</v>
      </c>
      <c r="BL88" s="1879">
        <v>1291290.0558293241</v>
      </c>
      <c r="BM88" s="1879">
        <v>1153697.2896104695</v>
      </c>
      <c r="BN88" s="1879">
        <v>8150.7427667186794</v>
      </c>
      <c r="BO88" s="1879">
        <v>11510.491956597389</v>
      </c>
      <c r="BP88" s="1879">
        <v>585060.99560036568</v>
      </c>
      <c r="BQ88" s="1879">
        <v>461926.6030088095</v>
      </c>
      <c r="BR88" s="1879">
        <v>72731.757285676169</v>
      </c>
      <c r="BS88" s="1879">
        <v>14316.698992302558</v>
      </c>
      <c r="BT88" s="1879">
        <v>6327.2136167776489</v>
      </c>
      <c r="BU88" s="1879">
        <v>0</v>
      </c>
      <c r="BV88" s="1879">
        <v>0</v>
      </c>
      <c r="BW88" s="1879">
        <v>0</v>
      </c>
      <c r="BX88" s="1879">
        <v>131265.55260207658</v>
      </c>
      <c r="BY88" s="1880">
        <v>684115.76230767218</v>
      </c>
    </row>
    <row r="89" spans="31:77" ht="17.25" customHeight="1">
      <c r="AE89" s="2590"/>
      <c r="AF89" s="2592" t="s">
        <v>1982</v>
      </c>
      <c r="AG89" s="1878">
        <f t="shared" si="20"/>
        <v>9279.7156695631475</v>
      </c>
      <c r="AH89" s="1879">
        <f t="shared" si="0"/>
        <v>7314.5705290759906</v>
      </c>
      <c r="AI89" s="1879">
        <f t="shared" si="1"/>
        <v>5003.4801699736754</v>
      </c>
      <c r="AJ89" s="1879">
        <f t="shared" si="2"/>
        <v>448.25520438053996</v>
      </c>
      <c r="AK89" s="1879">
        <f t="shared" si="3"/>
        <v>7.7849960649434946</v>
      </c>
      <c r="AL89" s="1879">
        <f t="shared" si="4"/>
        <v>456.13688084780517</v>
      </c>
      <c r="AM89" s="1879">
        <f t="shared" si="5"/>
        <v>4091.303088680389</v>
      </c>
      <c r="AN89" s="1879">
        <f t="shared" si="6"/>
        <v>2311.0903591023202</v>
      </c>
      <c r="AO89" s="1879">
        <f t="shared" si="7"/>
        <v>1883.7654264941939</v>
      </c>
      <c r="AP89" s="1894">
        <f t="shared" si="8"/>
        <v>15.462667945586556</v>
      </c>
      <c r="AQ89" s="1899">
        <f t="shared" si="9"/>
        <v>14.585381558246723</v>
      </c>
      <c r="AR89" s="1879">
        <f t="shared" si="10"/>
        <v>651.77962896146437</v>
      </c>
      <c r="AS89" s="1879">
        <f t="shared" si="11"/>
        <v>832.82732265711297</v>
      </c>
      <c r="AT89" s="1879">
        <f t="shared" si="12"/>
        <v>369.11042537178469</v>
      </c>
      <c r="AU89" s="1879">
        <f t="shared" si="13"/>
        <v>0</v>
      </c>
      <c r="AV89" s="1879">
        <f t="shared" si="14"/>
        <v>0</v>
      </c>
      <c r="AW89" s="1879">
        <f t="shared" si="15"/>
        <v>6.8643662686316578</v>
      </c>
      <c r="AX89" s="1879">
        <f t="shared" si="16"/>
        <v>0</v>
      </c>
      <c r="AY89" s="1879">
        <f t="shared" si="17"/>
        <v>4.8799666022467575E-2</v>
      </c>
      <c r="AZ89" s="1879">
        <f t="shared" si="18"/>
        <v>420.41176667347145</v>
      </c>
      <c r="BA89" s="1880">
        <f t="shared" si="19"/>
        <v>1965.1451404871568</v>
      </c>
      <c r="BC89" s="2590"/>
      <c r="BD89" s="2592" t="s">
        <v>1982</v>
      </c>
      <c r="BE89" s="1878">
        <v>9279715.6695631482</v>
      </c>
      <c r="BF89" s="1879">
        <v>7314570.5290759904</v>
      </c>
      <c r="BG89" s="1879">
        <v>5003480.1699736752</v>
      </c>
      <c r="BH89" s="1879">
        <v>448255.20438053994</v>
      </c>
      <c r="BI89" s="1879">
        <v>7784.9960649434943</v>
      </c>
      <c r="BJ89" s="1879">
        <v>456136.88084780518</v>
      </c>
      <c r="BK89" s="1879">
        <v>4091303.0886803889</v>
      </c>
      <c r="BL89" s="1879">
        <v>2311090.3591023204</v>
      </c>
      <c r="BM89" s="1879">
        <v>1883765.426494194</v>
      </c>
      <c r="BN89" s="1879">
        <v>15462.667945586556</v>
      </c>
      <c r="BO89" s="1879">
        <v>14585.381558246723</v>
      </c>
      <c r="BP89" s="1879">
        <v>651779.62896146439</v>
      </c>
      <c r="BQ89" s="1879">
        <v>832827.32265711296</v>
      </c>
      <c r="BR89" s="1879">
        <v>369110.42537178466</v>
      </c>
      <c r="BS89" s="1879">
        <v>0</v>
      </c>
      <c r="BT89" s="1879">
        <v>0</v>
      </c>
      <c r="BU89" s="1879">
        <v>6864.3662686316575</v>
      </c>
      <c r="BV89" s="1879">
        <v>0</v>
      </c>
      <c r="BW89" s="1879">
        <v>48.799666022467576</v>
      </c>
      <c r="BX89" s="1879">
        <v>420411.76667347143</v>
      </c>
      <c r="BY89" s="1880">
        <v>1965145.1404871568</v>
      </c>
    </row>
    <row r="90" spans="31:77" ht="17.25" customHeight="1">
      <c r="AE90" s="2590"/>
      <c r="AF90" s="2592" t="s">
        <v>1983</v>
      </c>
      <c r="AG90" s="1878">
        <f t="shared" si="20"/>
        <v>15629.997081099022</v>
      </c>
      <c r="AH90" s="1879">
        <f t="shared" si="0"/>
        <v>11923.699333144083</v>
      </c>
      <c r="AI90" s="1879">
        <f t="shared" si="1"/>
        <v>9142.0282481502927</v>
      </c>
      <c r="AJ90" s="1879">
        <f t="shared" si="2"/>
        <v>977.03171139506185</v>
      </c>
      <c r="AK90" s="1879">
        <f t="shared" si="3"/>
        <v>70.95389953648737</v>
      </c>
      <c r="AL90" s="1879">
        <f t="shared" si="4"/>
        <v>1400.8308439193031</v>
      </c>
      <c r="AM90" s="1879">
        <f t="shared" si="5"/>
        <v>6693.2117932994397</v>
      </c>
      <c r="AN90" s="1879">
        <f t="shared" si="6"/>
        <v>2781.6710849937826</v>
      </c>
      <c r="AO90" s="1879">
        <f t="shared" si="7"/>
        <v>2139.4806225507214</v>
      </c>
      <c r="AP90" s="1894">
        <f t="shared" si="8"/>
        <v>169.0388900048614</v>
      </c>
      <c r="AQ90" s="1899">
        <f t="shared" si="9"/>
        <v>102.17158486506663</v>
      </c>
      <c r="AR90" s="1879">
        <f t="shared" si="10"/>
        <v>814.21176138925455</v>
      </c>
      <c r="AS90" s="1879">
        <f t="shared" si="11"/>
        <v>831.37207843613658</v>
      </c>
      <c r="AT90" s="1879">
        <f t="shared" si="12"/>
        <v>184.40774336171395</v>
      </c>
      <c r="AU90" s="1879">
        <f t="shared" si="13"/>
        <v>38.278564493688727</v>
      </c>
      <c r="AV90" s="1879">
        <f t="shared" si="14"/>
        <v>15.154501578209839</v>
      </c>
      <c r="AW90" s="1879">
        <f t="shared" si="15"/>
        <v>22.908348045871325</v>
      </c>
      <c r="AX90" s="1879">
        <f t="shared" si="16"/>
        <v>175.9192564702216</v>
      </c>
      <c r="AY90" s="1879">
        <f t="shared" si="17"/>
        <v>19.684096464016307</v>
      </c>
      <c r="AZ90" s="1879">
        <f t="shared" si="18"/>
        <v>408.52425988474022</v>
      </c>
      <c r="BA90" s="1880">
        <f t="shared" si="19"/>
        <v>3882.217004425177</v>
      </c>
      <c r="BC90" s="2590"/>
      <c r="BD90" s="2592" t="s">
        <v>1983</v>
      </c>
      <c r="BE90" s="1878">
        <v>15629997.081099022</v>
      </c>
      <c r="BF90" s="1879">
        <v>11923699.333144082</v>
      </c>
      <c r="BG90" s="1879">
        <v>9142028.2481502928</v>
      </c>
      <c r="BH90" s="1879">
        <v>977031.71139506181</v>
      </c>
      <c r="BI90" s="1879">
        <v>70953.89953648737</v>
      </c>
      <c r="BJ90" s="1879">
        <v>1400830.843919303</v>
      </c>
      <c r="BK90" s="1879">
        <v>6693211.7932994394</v>
      </c>
      <c r="BL90" s="1879">
        <v>2781671.0849937825</v>
      </c>
      <c r="BM90" s="1879">
        <v>2139480.6225507213</v>
      </c>
      <c r="BN90" s="1879">
        <v>169038.8900048614</v>
      </c>
      <c r="BO90" s="1879">
        <v>102171.58486506663</v>
      </c>
      <c r="BP90" s="1879">
        <v>814211.76138925459</v>
      </c>
      <c r="BQ90" s="1879">
        <v>831372.07843613659</v>
      </c>
      <c r="BR90" s="1879">
        <v>184407.74336171395</v>
      </c>
      <c r="BS90" s="1879">
        <v>38278.564493688726</v>
      </c>
      <c r="BT90" s="1879">
        <v>15154.501578209838</v>
      </c>
      <c r="BU90" s="1879">
        <v>22908.348045871324</v>
      </c>
      <c r="BV90" s="1879">
        <v>175919.25647022159</v>
      </c>
      <c r="BW90" s="1879">
        <v>19684.096464016307</v>
      </c>
      <c r="BX90" s="1879">
        <v>408524.25988474023</v>
      </c>
      <c r="BY90" s="1880">
        <v>3882217.0044251769</v>
      </c>
    </row>
    <row r="91" spans="31:77" ht="17.25" customHeight="1">
      <c r="AE91" s="2590"/>
      <c r="AF91" s="2592" t="s">
        <v>1984</v>
      </c>
      <c r="AG91" s="1878">
        <f t="shared" si="20"/>
        <v>36871.517205398493</v>
      </c>
      <c r="AH91" s="1879">
        <f t="shared" si="0"/>
        <v>29764.426075880841</v>
      </c>
      <c r="AI91" s="1879">
        <f t="shared" si="1"/>
        <v>21124.001987362062</v>
      </c>
      <c r="AJ91" s="1879">
        <f t="shared" si="2"/>
        <v>1501.1667519893747</v>
      </c>
      <c r="AK91" s="1879">
        <f t="shared" si="3"/>
        <v>449.76215793750708</v>
      </c>
      <c r="AL91" s="1879">
        <f t="shared" si="4"/>
        <v>4534.8337109683807</v>
      </c>
      <c r="AM91" s="1879">
        <f t="shared" si="5"/>
        <v>14638.239366466807</v>
      </c>
      <c r="AN91" s="1879">
        <f t="shared" si="6"/>
        <v>8640.4240885187701</v>
      </c>
      <c r="AO91" s="1879">
        <f t="shared" si="7"/>
        <v>6095.2234479096542</v>
      </c>
      <c r="AP91" s="1894">
        <f t="shared" si="8"/>
        <v>557.13437742114172</v>
      </c>
      <c r="AQ91" s="1899">
        <f t="shared" si="9"/>
        <v>243.14732263390883</v>
      </c>
      <c r="AR91" s="1879">
        <f t="shared" si="10"/>
        <v>1951.4678800258782</v>
      </c>
      <c r="AS91" s="1879">
        <f t="shared" si="11"/>
        <v>2946.2093242711858</v>
      </c>
      <c r="AT91" s="1879">
        <f t="shared" si="12"/>
        <v>387.65483530187873</v>
      </c>
      <c r="AU91" s="1879">
        <f t="shared" si="13"/>
        <v>9.6097082556546649</v>
      </c>
      <c r="AV91" s="1879">
        <f t="shared" si="14"/>
        <v>260.8434126052781</v>
      </c>
      <c r="AW91" s="1879">
        <f t="shared" si="15"/>
        <v>1.9104999002615615</v>
      </c>
      <c r="AX91" s="1879">
        <f t="shared" si="16"/>
        <v>33.312925704995678</v>
      </c>
      <c r="AY91" s="1879">
        <f t="shared" si="17"/>
        <v>7.1557264176017572</v>
      </c>
      <c r="AZ91" s="1879">
        <f t="shared" si="18"/>
        <v>2241.9780759809823</v>
      </c>
      <c r="BA91" s="1880">
        <f t="shared" si="19"/>
        <v>7140.4040552226488</v>
      </c>
      <c r="BC91" s="2590"/>
      <c r="BD91" s="2592" t="s">
        <v>1984</v>
      </c>
      <c r="BE91" s="1878">
        <v>36871517.205398493</v>
      </c>
      <c r="BF91" s="1879">
        <v>29764426.07588084</v>
      </c>
      <c r="BG91" s="1879">
        <v>21124001.987362061</v>
      </c>
      <c r="BH91" s="1879">
        <v>1501166.7519893746</v>
      </c>
      <c r="BI91" s="1879">
        <v>449762.15793750709</v>
      </c>
      <c r="BJ91" s="1879">
        <v>4534833.7109683808</v>
      </c>
      <c r="BK91" s="1879">
        <v>14638239.366466807</v>
      </c>
      <c r="BL91" s="1879">
        <v>8640424.0885187704</v>
      </c>
      <c r="BM91" s="1879">
        <v>6095223.4479096541</v>
      </c>
      <c r="BN91" s="1879">
        <v>557134.37742114172</v>
      </c>
      <c r="BO91" s="1879">
        <v>243147.32263390883</v>
      </c>
      <c r="BP91" s="1879">
        <v>1951467.8800258783</v>
      </c>
      <c r="BQ91" s="1879">
        <v>2946209.3242711858</v>
      </c>
      <c r="BR91" s="1879">
        <v>387654.83530187875</v>
      </c>
      <c r="BS91" s="1879">
        <v>9609.7082556546648</v>
      </c>
      <c r="BT91" s="1879">
        <v>260843.41260527808</v>
      </c>
      <c r="BU91" s="1879">
        <v>1910.4999002615614</v>
      </c>
      <c r="BV91" s="1879">
        <v>33312.92570499568</v>
      </c>
      <c r="BW91" s="1879">
        <v>7155.726417601757</v>
      </c>
      <c r="BX91" s="1879">
        <v>2241978.0759809823</v>
      </c>
      <c r="BY91" s="1880">
        <v>7140404.0552226491</v>
      </c>
    </row>
    <row r="92" spans="31:77" ht="17.25" customHeight="1">
      <c r="AE92" s="2590"/>
      <c r="AF92" s="2592" t="s">
        <v>1985</v>
      </c>
      <c r="AG92" s="1878">
        <f t="shared" si="20"/>
        <v>77836.405367259547</v>
      </c>
      <c r="AH92" s="1879">
        <f t="shared" si="0"/>
        <v>66329.274074888381</v>
      </c>
      <c r="AI92" s="1879">
        <f t="shared" si="1"/>
        <v>50744.820360622049</v>
      </c>
      <c r="AJ92" s="1879">
        <f t="shared" si="2"/>
        <v>4256.2484057937781</v>
      </c>
      <c r="AK92" s="1879">
        <f t="shared" si="3"/>
        <v>1627.7334876928746</v>
      </c>
      <c r="AL92" s="1879">
        <f t="shared" si="4"/>
        <v>15983.760851850189</v>
      </c>
      <c r="AM92" s="1879">
        <f t="shared" si="5"/>
        <v>28877.07761528523</v>
      </c>
      <c r="AN92" s="1879">
        <f t="shared" si="6"/>
        <v>15584.453714266254</v>
      </c>
      <c r="AO92" s="1879">
        <f t="shared" si="7"/>
        <v>11391.891662076539</v>
      </c>
      <c r="AP92" s="1894">
        <f t="shared" si="8"/>
        <v>1486.0567388622846</v>
      </c>
      <c r="AQ92" s="1899">
        <f t="shared" si="9"/>
        <v>838.04106631124523</v>
      </c>
      <c r="AR92" s="1879">
        <f t="shared" si="10"/>
        <v>2666.685613701788</v>
      </c>
      <c r="AS92" s="1879">
        <f t="shared" si="11"/>
        <v>4979.7728843301893</v>
      </c>
      <c r="AT92" s="1879">
        <f t="shared" si="12"/>
        <v>792.82761408021975</v>
      </c>
      <c r="AU92" s="1879">
        <f t="shared" si="13"/>
        <v>628.50774479081792</v>
      </c>
      <c r="AV92" s="1879">
        <f t="shared" si="14"/>
        <v>444.0134312190026</v>
      </c>
      <c r="AW92" s="1879">
        <f t="shared" si="15"/>
        <v>1.0978324061488633</v>
      </c>
      <c r="AX92" s="1879">
        <f t="shared" si="16"/>
        <v>537.78919222193372</v>
      </c>
      <c r="AY92" s="1879">
        <f t="shared" si="17"/>
        <v>65.483018755852981</v>
      </c>
      <c r="AZ92" s="1879">
        <f t="shared" si="18"/>
        <v>3144.1785775867611</v>
      </c>
      <c r="BA92" s="1880">
        <f t="shared" si="19"/>
        <v>12044.920484593142</v>
      </c>
      <c r="BC92" s="2590"/>
      <c r="BD92" s="2592" t="s">
        <v>1985</v>
      </c>
      <c r="BE92" s="1878">
        <v>77836405.367259547</v>
      </c>
      <c r="BF92" s="1879">
        <v>66329274.074888386</v>
      </c>
      <c r="BG92" s="1879">
        <v>50744820.360622048</v>
      </c>
      <c r="BH92" s="1879">
        <v>4256248.4057937786</v>
      </c>
      <c r="BI92" s="1879">
        <v>1627733.4876928746</v>
      </c>
      <c r="BJ92" s="1879">
        <v>15983760.851850189</v>
      </c>
      <c r="BK92" s="1879">
        <v>28877077.615285229</v>
      </c>
      <c r="BL92" s="1879">
        <v>15584453.714266254</v>
      </c>
      <c r="BM92" s="1879">
        <v>11391891.66207654</v>
      </c>
      <c r="BN92" s="1879">
        <v>1486056.7388622847</v>
      </c>
      <c r="BO92" s="1879">
        <v>838041.0663112452</v>
      </c>
      <c r="BP92" s="1879">
        <v>2666685.6137017882</v>
      </c>
      <c r="BQ92" s="1879">
        <v>4979772.8843301889</v>
      </c>
      <c r="BR92" s="1879">
        <v>792827.61408021976</v>
      </c>
      <c r="BS92" s="1879">
        <v>628507.74479081796</v>
      </c>
      <c r="BT92" s="1879">
        <v>444013.43121900258</v>
      </c>
      <c r="BU92" s="1879">
        <v>1097.8324061488634</v>
      </c>
      <c r="BV92" s="1879">
        <v>537789.19222193374</v>
      </c>
      <c r="BW92" s="1879">
        <v>65483.01875585298</v>
      </c>
      <c r="BX92" s="1879">
        <v>3144178.5775867612</v>
      </c>
      <c r="BY92" s="1880">
        <v>12044920.484593142</v>
      </c>
    </row>
    <row r="93" spans="31:77" ht="17.25" customHeight="1">
      <c r="AE93" s="2590"/>
      <c r="AF93" s="2592" t="s">
        <v>1986</v>
      </c>
      <c r="AG93" s="1878">
        <f t="shared" si="20"/>
        <v>183235.6077563772</v>
      </c>
      <c r="AH93" s="1879">
        <f t="shared" si="0"/>
        <v>166918.44485904861</v>
      </c>
      <c r="AI93" s="1879">
        <f t="shared" si="1"/>
        <v>133466.06293718546</v>
      </c>
      <c r="AJ93" s="1879">
        <f t="shared" si="2"/>
        <v>10267.334674647829</v>
      </c>
      <c r="AK93" s="1879">
        <f t="shared" si="3"/>
        <v>5783.4937232481789</v>
      </c>
      <c r="AL93" s="1879">
        <f t="shared" si="4"/>
        <v>63424.197779377442</v>
      </c>
      <c r="AM93" s="1879">
        <f t="shared" si="5"/>
        <v>53991.036759911949</v>
      </c>
      <c r="AN93" s="1879">
        <f t="shared" si="6"/>
        <v>33452.381921863212</v>
      </c>
      <c r="AO93" s="1879">
        <f t="shared" si="7"/>
        <v>20892.332141910694</v>
      </c>
      <c r="AP93" s="1894">
        <f t="shared" si="8"/>
        <v>5558.3414370379314</v>
      </c>
      <c r="AQ93" s="1899">
        <f t="shared" si="9"/>
        <v>2367.3999462538072</v>
      </c>
      <c r="AR93" s="1879">
        <f t="shared" si="10"/>
        <v>3907.3820835513493</v>
      </c>
      <c r="AS93" s="1879">
        <f t="shared" si="11"/>
        <v>7058.4972021130743</v>
      </c>
      <c r="AT93" s="1879">
        <f t="shared" si="12"/>
        <v>1735.9226018355851</v>
      </c>
      <c r="AU93" s="1879">
        <f t="shared" si="13"/>
        <v>264.78887111895745</v>
      </c>
      <c r="AV93" s="1879">
        <f t="shared" si="14"/>
        <v>1804.8898732885625</v>
      </c>
      <c r="AW93" s="1879">
        <f t="shared" si="15"/>
        <v>29.838152573852501</v>
      </c>
      <c r="AX93" s="1879">
        <f t="shared" si="16"/>
        <v>833.88973772515897</v>
      </c>
      <c r="AY93" s="1879">
        <f t="shared" si="17"/>
        <v>122.87327569692937</v>
      </c>
      <c r="AZ93" s="1879">
        <f t="shared" si="18"/>
        <v>9768.5587406680152</v>
      </c>
      <c r="BA93" s="1880">
        <f t="shared" si="19"/>
        <v>17151.052635053773</v>
      </c>
      <c r="BC93" s="2590"/>
      <c r="BD93" s="2592" t="s">
        <v>1986</v>
      </c>
      <c r="BE93" s="1878">
        <v>183235607.75637719</v>
      </c>
      <c r="BF93" s="1879">
        <v>166918444.8590486</v>
      </c>
      <c r="BG93" s="1879">
        <v>133466062.93718545</v>
      </c>
      <c r="BH93" s="1879">
        <v>10267334.674647829</v>
      </c>
      <c r="BI93" s="1879">
        <v>5783493.7232481791</v>
      </c>
      <c r="BJ93" s="1879">
        <v>63424197.779377446</v>
      </c>
      <c r="BK93" s="1879">
        <v>53991036.759911947</v>
      </c>
      <c r="BL93" s="1879">
        <v>33452381.921863213</v>
      </c>
      <c r="BM93" s="1879">
        <v>20892332.141910695</v>
      </c>
      <c r="BN93" s="1879">
        <v>5558341.4370379318</v>
      </c>
      <c r="BO93" s="1879">
        <v>2367399.9462538073</v>
      </c>
      <c r="BP93" s="1879">
        <v>3907382.0835513491</v>
      </c>
      <c r="BQ93" s="1879">
        <v>7058497.2021130743</v>
      </c>
      <c r="BR93" s="1879">
        <v>1735922.601835585</v>
      </c>
      <c r="BS93" s="1879">
        <v>264788.87111895747</v>
      </c>
      <c r="BT93" s="1879">
        <v>1804889.8732885625</v>
      </c>
      <c r="BU93" s="1879">
        <v>29838.152573852502</v>
      </c>
      <c r="BV93" s="1879">
        <v>833889.73772515892</v>
      </c>
      <c r="BW93" s="1879">
        <v>122873.27569692937</v>
      </c>
      <c r="BX93" s="1879">
        <v>9768558.7406680156</v>
      </c>
      <c r="BY93" s="1880">
        <v>17151052.635053772</v>
      </c>
    </row>
    <row r="94" spans="31:77" ht="17.25" customHeight="1">
      <c r="AE94" s="2590"/>
      <c r="AF94" s="2592" t="s">
        <v>1987</v>
      </c>
      <c r="AG94" s="1878">
        <f t="shared" si="20"/>
        <v>404689.19000113808</v>
      </c>
      <c r="AH94" s="1879">
        <f t="shared" ref="AH94:AH97" si="21">BF94/1000</f>
        <v>381142.24764675042</v>
      </c>
      <c r="AI94" s="1879">
        <f t="shared" ref="AI94:AI97" si="22">BG94/1000</f>
        <v>292891.94833436544</v>
      </c>
      <c r="AJ94" s="1879">
        <f t="shared" ref="AJ94:AJ97" si="23">BH94/1000</f>
        <v>24763.030600544917</v>
      </c>
      <c r="AK94" s="1879">
        <f t="shared" ref="AK94:AK97" si="24">BI94/1000</f>
        <v>8315.5323960883015</v>
      </c>
      <c r="AL94" s="1879">
        <f t="shared" ref="AL94:AL97" si="25">BJ94/1000</f>
        <v>140831.60675051779</v>
      </c>
      <c r="AM94" s="1879">
        <f t="shared" ref="AM94:AM97" si="26">BK94/1000</f>
        <v>118981.77858721446</v>
      </c>
      <c r="AN94" s="1879">
        <f t="shared" ref="AN94:AN97" si="27">BL94/1000</f>
        <v>88250.299312384901</v>
      </c>
      <c r="AO94" s="1879">
        <f t="shared" ref="AO94:AO97" si="28">BM94/1000</f>
        <v>59025.998718479634</v>
      </c>
      <c r="AP94" s="1894">
        <f t="shared" ref="AP94:AP97" si="29">BN94/1000</f>
        <v>30017.349932707184</v>
      </c>
      <c r="AQ94" s="1899">
        <f t="shared" ref="AQ94:AQ97" si="30">BO94/1000</f>
        <v>7618.4113828805957</v>
      </c>
      <c r="AR94" s="1879">
        <f t="shared" ref="AR94:AR97" si="31">BP94/1000</f>
        <v>5694.5451312435362</v>
      </c>
      <c r="AS94" s="1879">
        <f t="shared" ref="AS94:AS97" si="32">BQ94/1000</f>
        <v>11015.799373298269</v>
      </c>
      <c r="AT94" s="1879">
        <f t="shared" ref="AT94:AT97" si="33">BR94/1000</f>
        <v>4432.7643679639641</v>
      </c>
      <c r="AU94" s="1879">
        <f t="shared" ref="AU94:AU97" si="34">BS94/1000</f>
        <v>247.12853038607059</v>
      </c>
      <c r="AV94" s="1879">
        <f t="shared" ref="AV94:AV97" si="35">BT94/1000</f>
        <v>7598.8101063990898</v>
      </c>
      <c r="AW94" s="1879">
        <f t="shared" ref="AW94:AW97" si="36">BU94/1000</f>
        <v>3.6251499679471162</v>
      </c>
      <c r="AX94" s="1879">
        <f t="shared" ref="AX94:AX97" si="37">BV94/1000</f>
        <v>6402.8409737551119</v>
      </c>
      <c r="AY94" s="1879">
        <f t="shared" ref="AY94:AY97" si="38">BW94/1000</f>
        <v>14.875329817246499</v>
      </c>
      <c r="AZ94" s="1879">
        <f t="shared" ref="AZ94:AZ97" si="39">BX94/1000</f>
        <v>15204.149033965898</v>
      </c>
      <c r="BA94" s="1880">
        <f t="shared" ref="BA94:BA97" si="40">BY94/1000</f>
        <v>29949.783328142727</v>
      </c>
      <c r="BC94" s="2590"/>
      <c r="BD94" s="2592" t="s">
        <v>1987</v>
      </c>
      <c r="BE94" s="1878">
        <v>404689190.00113809</v>
      </c>
      <c r="BF94" s="1879">
        <v>381142247.64675039</v>
      </c>
      <c r="BG94" s="1879">
        <v>292891948.33436543</v>
      </c>
      <c r="BH94" s="1879">
        <v>24763030.600544918</v>
      </c>
      <c r="BI94" s="1879">
        <v>8315532.3960883012</v>
      </c>
      <c r="BJ94" s="1879">
        <v>140831606.75051779</v>
      </c>
      <c r="BK94" s="1879">
        <v>118981778.58721446</v>
      </c>
      <c r="BL94" s="1879">
        <v>88250299.312384903</v>
      </c>
      <c r="BM94" s="1879">
        <v>59025998.718479633</v>
      </c>
      <c r="BN94" s="1879">
        <v>30017349.932707183</v>
      </c>
      <c r="BO94" s="1879">
        <v>7618411.3828805955</v>
      </c>
      <c r="BP94" s="1879">
        <v>5694545.1312435362</v>
      </c>
      <c r="BQ94" s="1879">
        <v>11015799.373298269</v>
      </c>
      <c r="BR94" s="1879">
        <v>4432764.3679639641</v>
      </c>
      <c r="BS94" s="1879">
        <v>247128.5303860706</v>
      </c>
      <c r="BT94" s="1879">
        <v>7598810.10639909</v>
      </c>
      <c r="BU94" s="1879">
        <v>3625.1499679471162</v>
      </c>
      <c r="BV94" s="1879">
        <v>6402840.9737551119</v>
      </c>
      <c r="BW94" s="1879">
        <v>14875.329817246498</v>
      </c>
      <c r="BX94" s="1879">
        <v>15204149.033965897</v>
      </c>
      <c r="BY94" s="1880">
        <v>29949783.328142725</v>
      </c>
    </row>
    <row r="95" spans="31:77" ht="17.25" customHeight="1">
      <c r="AE95" s="2590"/>
      <c r="AF95" s="2592" t="s">
        <v>1988</v>
      </c>
      <c r="AG95" s="1878">
        <f t="shared" ref="AG95:AG97" si="41">BE95/1000</f>
        <v>733998.98230087897</v>
      </c>
      <c r="AH95" s="1879">
        <f t="shared" si="21"/>
        <v>714452.01565774495</v>
      </c>
      <c r="AI95" s="1879">
        <f t="shared" si="22"/>
        <v>570012.23204234755</v>
      </c>
      <c r="AJ95" s="1879">
        <f t="shared" si="23"/>
        <v>27350.563334328992</v>
      </c>
      <c r="AK95" s="1879">
        <f t="shared" si="24"/>
        <v>30040.01363003633</v>
      </c>
      <c r="AL95" s="1879">
        <f t="shared" si="25"/>
        <v>273553.21282513445</v>
      </c>
      <c r="AM95" s="1879">
        <f t="shared" si="26"/>
        <v>239068.44225284783</v>
      </c>
      <c r="AN95" s="1879">
        <f t="shared" si="27"/>
        <v>144439.78361539761</v>
      </c>
      <c r="AO95" s="1879">
        <f t="shared" si="28"/>
        <v>96912.513820198277</v>
      </c>
      <c r="AP95" s="1894">
        <f t="shared" si="29"/>
        <v>20993.972361657452</v>
      </c>
      <c r="AQ95" s="1899">
        <f t="shared" si="30"/>
        <v>6472.481765620144</v>
      </c>
      <c r="AR95" s="1879">
        <f t="shared" si="31"/>
        <v>9570.9700732784058</v>
      </c>
      <c r="AS95" s="1879">
        <f t="shared" si="32"/>
        <v>23376.183295059851</v>
      </c>
      <c r="AT95" s="1879">
        <f t="shared" si="33"/>
        <v>34717.976974763646</v>
      </c>
      <c r="AU95" s="1879">
        <f t="shared" si="34"/>
        <v>1780.9293498188008</v>
      </c>
      <c r="AV95" s="1879">
        <f t="shared" si="35"/>
        <v>12581.850421021727</v>
      </c>
      <c r="AW95" s="1879">
        <f t="shared" si="36"/>
        <v>378.37221540056208</v>
      </c>
      <c r="AX95" s="1879">
        <f t="shared" si="37"/>
        <v>7430.08318025469</v>
      </c>
      <c r="AY95" s="1879">
        <f t="shared" si="38"/>
        <v>238.58705425996715</v>
      </c>
      <c r="AZ95" s="1879">
        <f t="shared" si="39"/>
        <v>26898.376924262346</v>
      </c>
      <c r="BA95" s="1880">
        <f t="shared" si="40"/>
        <v>26977.049823388406</v>
      </c>
      <c r="BC95" s="2590"/>
      <c r="BD95" s="2592" t="s">
        <v>1988</v>
      </c>
      <c r="BE95" s="1878">
        <v>733998982.300879</v>
      </c>
      <c r="BF95" s="1879">
        <v>714452015.657745</v>
      </c>
      <c r="BG95" s="1879">
        <v>570012232.04234755</v>
      </c>
      <c r="BH95" s="1879">
        <v>27350563.33432899</v>
      </c>
      <c r="BI95" s="1879">
        <v>30040013.630036332</v>
      </c>
      <c r="BJ95" s="1879">
        <v>273553212.82513446</v>
      </c>
      <c r="BK95" s="1879">
        <v>239068442.25284782</v>
      </c>
      <c r="BL95" s="1879">
        <v>144439783.6153976</v>
      </c>
      <c r="BM95" s="1879">
        <v>96912513.820198283</v>
      </c>
      <c r="BN95" s="1879">
        <v>20993972.361657452</v>
      </c>
      <c r="BO95" s="1879">
        <v>6472481.7656201441</v>
      </c>
      <c r="BP95" s="1879">
        <v>9570970.0732784066</v>
      </c>
      <c r="BQ95" s="1879">
        <v>23376183.295059852</v>
      </c>
      <c r="BR95" s="1879">
        <v>34717976.974763647</v>
      </c>
      <c r="BS95" s="1879">
        <v>1780929.3498188008</v>
      </c>
      <c r="BT95" s="1879">
        <v>12581850.421021728</v>
      </c>
      <c r="BU95" s="1879">
        <v>378372.2154005621</v>
      </c>
      <c r="BV95" s="1879">
        <v>7430083.1802546903</v>
      </c>
      <c r="BW95" s="1879">
        <v>238587.05425996715</v>
      </c>
      <c r="BX95" s="1879">
        <v>26898376.924262345</v>
      </c>
      <c r="BY95" s="1880">
        <v>26977049.823388405</v>
      </c>
    </row>
    <row r="96" spans="31:77" ht="17.25" customHeight="1">
      <c r="AE96" s="2590"/>
      <c r="AF96" s="2592" t="s">
        <v>1989</v>
      </c>
      <c r="AG96" s="1878">
        <f t="shared" si="41"/>
        <v>1686052.9289485808</v>
      </c>
      <c r="AH96" s="1879">
        <f t="shared" si="21"/>
        <v>1639132.3582460224</v>
      </c>
      <c r="AI96" s="1879">
        <f t="shared" si="22"/>
        <v>1421185.3346432077</v>
      </c>
      <c r="AJ96" s="1879">
        <f t="shared" si="23"/>
        <v>51943.837234916144</v>
      </c>
      <c r="AK96" s="1879">
        <f t="shared" si="24"/>
        <v>36633.186113978227</v>
      </c>
      <c r="AL96" s="1879">
        <f t="shared" si="25"/>
        <v>818584.89215052954</v>
      </c>
      <c r="AM96" s="1879">
        <f t="shared" si="26"/>
        <v>514023.41914378386</v>
      </c>
      <c r="AN96" s="1879">
        <f t="shared" si="27"/>
        <v>217947.02360281511</v>
      </c>
      <c r="AO96" s="1879">
        <f t="shared" si="28"/>
        <v>100212.39190625818</v>
      </c>
      <c r="AP96" s="1894">
        <f t="shared" si="29"/>
        <v>39197.388318470083</v>
      </c>
      <c r="AQ96" s="1899">
        <f t="shared" si="30"/>
        <v>15024.829773279724</v>
      </c>
      <c r="AR96" s="1879">
        <f t="shared" si="31"/>
        <v>6128.1674944541201</v>
      </c>
      <c r="AS96" s="1879">
        <f t="shared" si="32"/>
        <v>25595.74053582134</v>
      </c>
      <c r="AT96" s="1879">
        <f t="shared" si="33"/>
        <v>12078.774821439565</v>
      </c>
      <c r="AU96" s="1879">
        <f t="shared" si="34"/>
        <v>2187.4909627933953</v>
      </c>
      <c r="AV96" s="1879">
        <f t="shared" si="35"/>
        <v>60844.822095101787</v>
      </c>
      <c r="AW96" s="1879">
        <f t="shared" si="36"/>
        <v>4680.3634586970302</v>
      </c>
      <c r="AX96" s="1879">
        <f t="shared" si="37"/>
        <v>7632.6947477228268</v>
      </c>
      <c r="AY96" s="1879">
        <f t="shared" si="38"/>
        <v>787.40740668944613</v>
      </c>
      <c r="AZ96" s="1879">
        <f t="shared" si="39"/>
        <v>43789.343988345841</v>
      </c>
      <c r="BA96" s="1880">
        <f t="shared" si="40"/>
        <v>54553.265450280647</v>
      </c>
      <c r="BC96" s="2590"/>
      <c r="BD96" s="2592" t="s">
        <v>1989</v>
      </c>
      <c r="BE96" s="1878">
        <v>1686052928.9485807</v>
      </c>
      <c r="BF96" s="1879">
        <v>1639132358.2460225</v>
      </c>
      <c r="BG96" s="1879">
        <v>1421185334.6432078</v>
      </c>
      <c r="BH96" s="1879">
        <v>51943837.234916143</v>
      </c>
      <c r="BI96" s="1879">
        <v>36633186.113978229</v>
      </c>
      <c r="BJ96" s="1879">
        <v>818584892.1505295</v>
      </c>
      <c r="BK96" s="1879">
        <v>514023419.14378387</v>
      </c>
      <c r="BL96" s="1879">
        <v>217947023.60281512</v>
      </c>
      <c r="BM96" s="1879">
        <v>100212391.90625818</v>
      </c>
      <c r="BN96" s="1879">
        <v>39197388.318470083</v>
      </c>
      <c r="BO96" s="1879">
        <v>15024829.773279723</v>
      </c>
      <c r="BP96" s="1879">
        <v>6128167.4944541203</v>
      </c>
      <c r="BQ96" s="1879">
        <v>25595740.535821341</v>
      </c>
      <c r="BR96" s="1879">
        <v>12078774.821439564</v>
      </c>
      <c r="BS96" s="1879">
        <v>2187490.9627933954</v>
      </c>
      <c r="BT96" s="1879">
        <v>60844822.095101789</v>
      </c>
      <c r="BU96" s="1879">
        <v>4680363.4586970303</v>
      </c>
      <c r="BV96" s="1879">
        <v>7632694.7477228269</v>
      </c>
      <c r="BW96" s="1879">
        <v>787407.40668944619</v>
      </c>
      <c r="BX96" s="1879">
        <v>43789343.988345839</v>
      </c>
      <c r="BY96" s="1880">
        <v>54553265.450280644</v>
      </c>
    </row>
    <row r="97" spans="31:77" ht="17.25" customHeight="1" thickBot="1">
      <c r="AE97" s="2591"/>
      <c r="AF97" s="1881" t="s">
        <v>1990</v>
      </c>
      <c r="AG97" s="1882">
        <f t="shared" si="41"/>
        <v>9409478.6848675031</v>
      </c>
      <c r="AH97" s="1883">
        <f t="shared" si="21"/>
        <v>9071637.4985791165</v>
      </c>
      <c r="AI97" s="1883">
        <f t="shared" si="22"/>
        <v>7258305.2931626746</v>
      </c>
      <c r="AJ97" s="1883">
        <f t="shared" si="23"/>
        <v>466830.11472185777</v>
      </c>
      <c r="AK97" s="1883">
        <f t="shared" si="24"/>
        <v>226116.8468149009</v>
      </c>
      <c r="AL97" s="1883">
        <f t="shared" si="25"/>
        <v>3972964.009140939</v>
      </c>
      <c r="AM97" s="1883">
        <f t="shared" si="26"/>
        <v>2592394.3224849789</v>
      </c>
      <c r="AN97" s="1883">
        <f t="shared" si="27"/>
        <v>1813332.2054164403</v>
      </c>
      <c r="AO97" s="1883">
        <f t="shared" si="28"/>
        <v>585124.59513317398</v>
      </c>
      <c r="AP97" s="1895">
        <f t="shared" si="29"/>
        <v>202320.42716551287</v>
      </c>
      <c r="AQ97" s="1900">
        <f t="shared" si="30"/>
        <v>87152.315130732037</v>
      </c>
      <c r="AR97" s="1883">
        <f t="shared" si="31"/>
        <v>36959.260134256139</v>
      </c>
      <c r="AS97" s="1883">
        <f t="shared" si="32"/>
        <v>199925.37289827046</v>
      </c>
      <c r="AT97" s="1883">
        <f t="shared" si="33"/>
        <v>38681.774726448144</v>
      </c>
      <c r="AU97" s="1883">
        <f t="shared" si="34"/>
        <v>20085.44507795446</v>
      </c>
      <c r="AV97" s="1883">
        <f t="shared" si="35"/>
        <v>714849.79807475687</v>
      </c>
      <c r="AW97" s="1883">
        <f t="shared" si="36"/>
        <v>25201.089742512304</v>
      </c>
      <c r="AX97" s="1883">
        <f t="shared" si="37"/>
        <v>77599.581873179122</v>
      </c>
      <c r="AY97" s="1883">
        <f t="shared" si="38"/>
        <v>1568.3487443821855</v>
      </c>
      <c r="AZ97" s="1883">
        <f t="shared" si="39"/>
        <v>408988.79184843594</v>
      </c>
      <c r="BA97" s="1884">
        <f t="shared" si="40"/>
        <v>415440.76816156687</v>
      </c>
      <c r="BC97" s="2591"/>
      <c r="BD97" s="1881" t="s">
        <v>1990</v>
      </c>
      <c r="BE97" s="1882">
        <v>9409478684.8675022</v>
      </c>
      <c r="BF97" s="1883">
        <v>9071637498.5791168</v>
      </c>
      <c r="BG97" s="1883">
        <v>7258305293.1626749</v>
      </c>
      <c r="BH97" s="1883">
        <v>466830114.72185779</v>
      </c>
      <c r="BI97" s="1883">
        <v>226116846.8149009</v>
      </c>
      <c r="BJ97" s="1883">
        <v>3972964009.1409388</v>
      </c>
      <c r="BK97" s="1883">
        <v>2592394322.4849792</v>
      </c>
      <c r="BL97" s="1883">
        <v>1813332205.4164402</v>
      </c>
      <c r="BM97" s="1883">
        <v>585124595.13317394</v>
      </c>
      <c r="BN97" s="1883">
        <v>202320427.16551286</v>
      </c>
      <c r="BO97" s="1883">
        <v>87152315.13073203</v>
      </c>
      <c r="BP97" s="1883">
        <v>36959260.134256139</v>
      </c>
      <c r="BQ97" s="1883">
        <v>199925372.89827046</v>
      </c>
      <c r="BR97" s="1883">
        <v>38681774.726448141</v>
      </c>
      <c r="BS97" s="1883">
        <v>20085445.07795446</v>
      </c>
      <c r="BT97" s="1883">
        <v>714849798.07475686</v>
      </c>
      <c r="BU97" s="1883">
        <v>25201089.742512304</v>
      </c>
      <c r="BV97" s="1883">
        <v>77599581.873179123</v>
      </c>
      <c r="BW97" s="1883">
        <v>1568348.7443821854</v>
      </c>
      <c r="BX97" s="1883">
        <v>408988791.84843594</v>
      </c>
      <c r="BY97" s="1884">
        <v>415440768.16156685</v>
      </c>
    </row>
    <row r="98" spans="31:77" ht="16.5" thickTop="1"/>
  </sheetData>
  <mergeCells count="93">
    <mergeCell ref="BC28:BD29"/>
    <mergeCell ref="BC30:BC31"/>
    <mergeCell ref="G3:H3"/>
    <mergeCell ref="I3:K3"/>
    <mergeCell ref="X60:AD60"/>
    <mergeCell ref="A1:H1"/>
    <mergeCell ref="I1:N1"/>
    <mergeCell ref="P1:W1"/>
    <mergeCell ref="A3:C5"/>
    <mergeCell ref="E3:E5"/>
    <mergeCell ref="F3:F5"/>
    <mergeCell ref="L3:N3"/>
    <mergeCell ref="O3:Q5"/>
    <mergeCell ref="S3:AB3"/>
    <mergeCell ref="AD3:AD5"/>
    <mergeCell ref="G4:G5"/>
    <mergeCell ref="H4:H5"/>
    <mergeCell ref="I4:I5"/>
    <mergeCell ref="Z4:Z5"/>
    <mergeCell ref="AA4:AA5"/>
    <mergeCell ref="AB4:AB5"/>
    <mergeCell ref="AC3:AC5"/>
    <mergeCell ref="J4:J5"/>
    <mergeCell ref="K4:K5"/>
    <mergeCell ref="L4:L5"/>
    <mergeCell ref="M4:N4"/>
    <mergeCell ref="S4:W4"/>
    <mergeCell ref="O6:Q6"/>
    <mergeCell ref="Y4:Y5"/>
    <mergeCell ref="A6:C6"/>
    <mergeCell ref="A10:C10"/>
    <mergeCell ref="O10:Q10"/>
    <mergeCell ref="A7:C7"/>
    <mergeCell ref="O7:Q7"/>
    <mergeCell ref="X4:X5"/>
    <mergeCell ref="A11:C11"/>
    <mergeCell ref="O11:Q11"/>
    <mergeCell ref="A8:C8"/>
    <mergeCell ref="O8:Q8"/>
    <mergeCell ref="A9:C9"/>
    <mergeCell ref="O9:Q9"/>
    <mergeCell ref="A12:C12"/>
    <mergeCell ref="O12:Q12"/>
    <mergeCell ref="A13:C13"/>
    <mergeCell ref="O13:Q13"/>
    <mergeCell ref="A14:C14"/>
    <mergeCell ref="O14:Q14"/>
    <mergeCell ref="A15:C15"/>
    <mergeCell ref="O15:Q15"/>
    <mergeCell ref="A16:C16"/>
    <mergeCell ref="O16:Q16"/>
    <mergeCell ref="A17:C17"/>
    <mergeCell ref="O17:Q17"/>
    <mergeCell ref="A18:C18"/>
    <mergeCell ref="O18:Q18"/>
    <mergeCell ref="A19:C19"/>
    <mergeCell ref="O19:Q19"/>
    <mergeCell ref="A20:C20"/>
    <mergeCell ref="O20:Q20"/>
    <mergeCell ref="A21:C21"/>
    <mergeCell ref="O21:Q21"/>
    <mergeCell ref="A22:D22"/>
    <mergeCell ref="A23:D23"/>
    <mergeCell ref="A24:D24"/>
    <mergeCell ref="O22:R22"/>
    <mergeCell ref="O23:R23"/>
    <mergeCell ref="O24:R24"/>
    <mergeCell ref="A29:C29"/>
    <mergeCell ref="O29:Q29"/>
    <mergeCell ref="A25:D25"/>
    <mergeCell ref="A26:D26"/>
    <mergeCell ref="O25:R25"/>
    <mergeCell ref="O26:R26"/>
    <mergeCell ref="A27:D27"/>
    <mergeCell ref="O27:R27"/>
    <mergeCell ref="A28:D28"/>
    <mergeCell ref="O28:R28"/>
    <mergeCell ref="A32:C32"/>
    <mergeCell ref="O32:Q32"/>
    <mergeCell ref="A38:C38"/>
    <mergeCell ref="O38:Q38"/>
    <mergeCell ref="A39:B39"/>
    <mergeCell ref="O39:P39"/>
    <mergeCell ref="A53:B53"/>
    <mergeCell ref="O53:P53"/>
    <mergeCell ref="O60:W60"/>
    <mergeCell ref="A54:C54"/>
    <mergeCell ref="O54:Q54"/>
    <mergeCell ref="A55:B55"/>
    <mergeCell ref="O55:P55"/>
    <mergeCell ref="A59:B59"/>
    <mergeCell ref="O59:P59"/>
    <mergeCell ref="A60:H60"/>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59" man="1"/>
    <brk id="14" max="59" man="1"/>
    <brk id="23" max="59"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C82"/>
  <sheetViews>
    <sheetView view="pageBreakPreview" zoomScaleNormal="50" zoomScaleSheetLayoutView="100" workbookViewId="0">
      <selection activeCell="A28" sqref="A28:D28"/>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20" style="849" customWidth="1"/>
    <col min="9" max="13" width="17.85546875" style="849" customWidth="1"/>
    <col min="14" max="14" width="17.85546875" style="844" customWidth="1"/>
    <col min="15" max="15" width="2.28515625" style="14" customWidth="1"/>
    <col min="16" max="16" width="28.7109375" style="14" customWidth="1"/>
    <col min="17" max="17" width="2.28515625" style="14" customWidth="1"/>
    <col min="18" max="18" width="1.7109375" style="15" customWidth="1"/>
    <col min="19" max="23" width="15.85546875" style="849" customWidth="1"/>
    <col min="24" max="28" width="14.7109375" style="849" customWidth="1"/>
    <col min="29" max="29" width="14.7109375" style="844" customWidth="1"/>
    <col min="30" max="30" width="17.42578125" style="844" customWidth="1"/>
    <col min="31" max="32" width="15.5703125" style="849" bestFit="1" customWidth="1"/>
    <col min="33" max="33" width="18.85546875" style="849" bestFit="1" customWidth="1"/>
    <col min="34" max="35" width="20" style="849" bestFit="1" customWidth="1"/>
    <col min="36" max="36" width="18.85546875" style="849" bestFit="1" customWidth="1"/>
    <col min="37" max="37" width="19.42578125" style="849" customWidth="1"/>
    <col min="38" max="38" width="17.140625" style="849" customWidth="1"/>
    <col min="39" max="42" width="7" style="849" customWidth="1"/>
    <col min="43" max="51" width="9.85546875" style="849" customWidth="1"/>
    <col min="52" max="16384" width="9.140625" style="849"/>
  </cols>
  <sheetData>
    <row r="1" spans="1:38" s="1314" customFormat="1" ht="35.1" customHeight="1">
      <c r="A1" s="2878" t="s">
        <v>1525</v>
      </c>
      <c r="B1" s="2878"/>
      <c r="C1" s="2878"/>
      <c r="D1" s="2878"/>
      <c r="E1" s="2878"/>
      <c r="F1" s="2878"/>
      <c r="G1" s="2878"/>
      <c r="H1" s="2878"/>
      <c r="I1" s="2879" t="s">
        <v>494</v>
      </c>
      <c r="J1" s="2879"/>
      <c r="K1" s="2879"/>
      <c r="L1" s="2879"/>
      <c r="M1" s="2879"/>
      <c r="N1" s="2879"/>
      <c r="O1" s="1316"/>
      <c r="P1" s="2878" t="s">
        <v>1525</v>
      </c>
      <c r="Q1" s="2878"/>
      <c r="R1" s="2878"/>
      <c r="S1" s="2878"/>
      <c r="T1" s="2878"/>
      <c r="U1" s="2878"/>
      <c r="V1" s="2878"/>
      <c r="W1" s="2878"/>
      <c r="X1" s="1313" t="s">
        <v>290</v>
      </c>
      <c r="Y1" s="1313"/>
      <c r="Z1" s="1313"/>
      <c r="AB1" s="1313"/>
      <c r="AC1" s="1317"/>
      <c r="AD1" s="1317"/>
      <c r="AE1" s="1318"/>
      <c r="AF1" s="1318"/>
    </row>
    <row r="2" spans="1:38" ht="15" customHeight="1" thickBot="1">
      <c r="A2" s="849"/>
      <c r="B2" s="394"/>
      <c r="C2" s="394"/>
      <c r="D2" s="395"/>
      <c r="G2" s="1004"/>
      <c r="H2" s="1004"/>
      <c r="I2" s="1004"/>
      <c r="J2" s="1004"/>
      <c r="K2" s="1004"/>
      <c r="L2" s="1004"/>
      <c r="M2" s="1004"/>
      <c r="N2" s="2403" t="s">
        <v>525</v>
      </c>
      <c r="O2" s="849"/>
      <c r="P2" s="442"/>
      <c r="Q2" s="394"/>
      <c r="R2" s="395"/>
      <c r="Z2" s="443"/>
      <c r="AC2" s="434"/>
      <c r="AD2" s="434" t="s">
        <v>525</v>
      </c>
    </row>
    <row r="3" spans="1:38" s="1014" customFormat="1" ht="20.100000000000001" customHeight="1">
      <c r="A3" s="3164" t="s">
        <v>1184</v>
      </c>
      <c r="B3" s="3164"/>
      <c r="C3" s="3164"/>
      <c r="D3" s="1024"/>
      <c r="E3" s="3167" t="s">
        <v>1213</v>
      </c>
      <c r="F3" s="3167" t="s">
        <v>1214</v>
      </c>
      <c r="G3" s="3162" t="s">
        <v>1215</v>
      </c>
      <c r="H3" s="3163"/>
      <c r="I3" s="3178" t="s">
        <v>777</v>
      </c>
      <c r="J3" s="3178"/>
      <c r="K3" s="3179"/>
      <c r="L3" s="3162" t="s">
        <v>1216</v>
      </c>
      <c r="M3" s="3163"/>
      <c r="N3" s="3163"/>
      <c r="O3" s="3164" t="s">
        <v>1163</v>
      </c>
      <c r="P3" s="3164"/>
      <c r="Q3" s="3164"/>
      <c r="R3" s="1025"/>
      <c r="S3" s="3162" t="s">
        <v>1216</v>
      </c>
      <c r="T3" s="3163"/>
      <c r="U3" s="3163"/>
      <c r="V3" s="3163"/>
      <c r="W3" s="3163"/>
      <c r="X3" s="3163"/>
      <c r="Y3" s="3163"/>
      <c r="Z3" s="3163"/>
      <c r="AA3" s="3163"/>
      <c r="AB3" s="3169"/>
      <c r="AC3" s="2849" t="s">
        <v>1217</v>
      </c>
      <c r="AD3" s="2849" t="s">
        <v>1218</v>
      </c>
    </row>
    <row r="4" spans="1:38" s="1014" customFormat="1" ht="20.100000000000001" customHeight="1">
      <c r="A4" s="3165"/>
      <c r="B4" s="3165"/>
      <c r="C4" s="3165"/>
      <c r="D4" s="1136"/>
      <c r="E4" s="3168"/>
      <c r="F4" s="3168"/>
      <c r="G4" s="3147" t="s">
        <v>1219</v>
      </c>
      <c r="H4" s="3147" t="s">
        <v>1220</v>
      </c>
      <c r="I4" s="3149" t="s">
        <v>1221</v>
      </c>
      <c r="J4" s="2844" t="s">
        <v>561</v>
      </c>
      <c r="K4" s="3150" t="s">
        <v>1222</v>
      </c>
      <c r="L4" s="3147" t="s">
        <v>1223</v>
      </c>
      <c r="M4" s="3151" t="s">
        <v>1224</v>
      </c>
      <c r="N4" s="3152"/>
      <c r="O4" s="3165"/>
      <c r="P4" s="3165"/>
      <c r="Q4" s="3165"/>
      <c r="R4" s="1135"/>
      <c r="S4" s="3153" t="s">
        <v>1225</v>
      </c>
      <c r="T4" s="3154"/>
      <c r="U4" s="3154"/>
      <c r="V4" s="3154"/>
      <c r="W4" s="3155"/>
      <c r="X4" s="3176" t="s">
        <v>1226</v>
      </c>
      <c r="Y4" s="2852" t="s">
        <v>555</v>
      </c>
      <c r="Z4" s="3180" t="s">
        <v>1227</v>
      </c>
      <c r="AA4" s="3147" t="s">
        <v>1228</v>
      </c>
      <c r="AB4" s="3147" t="s">
        <v>1229</v>
      </c>
      <c r="AC4" s="2850"/>
      <c r="AD4" s="2850"/>
    </row>
    <row r="5" spans="1:38" s="1135" customFormat="1" ht="39.950000000000003" customHeight="1">
      <c r="A5" s="3166"/>
      <c r="B5" s="3166"/>
      <c r="C5" s="3166"/>
      <c r="D5" s="1015"/>
      <c r="E5" s="3148"/>
      <c r="F5" s="3148"/>
      <c r="G5" s="3148"/>
      <c r="H5" s="3148"/>
      <c r="I5" s="3149"/>
      <c r="J5" s="2845"/>
      <c r="K5" s="3150"/>
      <c r="L5" s="3148"/>
      <c r="M5" s="1192" t="s">
        <v>1230</v>
      </c>
      <c r="N5" s="2301" t="s">
        <v>1231</v>
      </c>
      <c r="O5" s="3166"/>
      <c r="P5" s="3166"/>
      <c r="Q5" s="3166"/>
      <c r="R5" s="1015"/>
      <c r="S5" s="1192" t="s">
        <v>1232</v>
      </c>
      <c r="T5" s="1192" t="s">
        <v>1233</v>
      </c>
      <c r="U5" s="1192" t="s">
        <v>1234</v>
      </c>
      <c r="V5" s="1192" t="s">
        <v>1235</v>
      </c>
      <c r="W5" s="1193" t="s">
        <v>1236</v>
      </c>
      <c r="X5" s="3177"/>
      <c r="Y5" s="2838"/>
      <c r="Z5" s="2851"/>
      <c r="AA5" s="3148"/>
      <c r="AB5" s="3148"/>
      <c r="AC5" s="2851"/>
      <c r="AD5" s="2851"/>
    </row>
    <row r="6" spans="1:38" s="365" customFormat="1" ht="18" hidden="1" customHeight="1">
      <c r="A6" s="2873" t="s">
        <v>796</v>
      </c>
      <c r="B6" s="2873"/>
      <c r="C6" s="2873"/>
      <c r="D6" s="2"/>
      <c r="E6" s="409">
        <v>884014361</v>
      </c>
      <c r="F6" s="410"/>
      <c r="G6" s="410">
        <v>816615772</v>
      </c>
      <c r="H6" s="410">
        <v>37601085</v>
      </c>
      <c r="I6" s="410">
        <v>19002633</v>
      </c>
      <c r="J6" s="410">
        <v>217723483</v>
      </c>
      <c r="K6" s="410">
        <v>322802954</v>
      </c>
      <c r="L6" s="410"/>
      <c r="M6" s="410">
        <v>115159176</v>
      </c>
      <c r="N6" s="410">
        <v>38654505</v>
      </c>
      <c r="O6" s="2873" t="s">
        <v>796</v>
      </c>
      <c r="P6" s="2873"/>
      <c r="Q6" s="2873"/>
      <c r="R6" s="2"/>
      <c r="S6" s="409">
        <v>13161363.5</v>
      </c>
      <c r="T6" s="410">
        <v>9300868.9700000007</v>
      </c>
      <c r="U6" s="410">
        <v>24730148.800000001</v>
      </c>
      <c r="V6" s="410">
        <v>14357118.5</v>
      </c>
      <c r="W6" s="410">
        <v>14955171</v>
      </c>
      <c r="X6" s="444" t="s">
        <v>3</v>
      </c>
      <c r="Y6" s="444"/>
      <c r="Z6" s="410">
        <v>9054729</v>
      </c>
      <c r="AA6" s="444" t="s">
        <v>3</v>
      </c>
      <c r="AB6" s="283">
        <v>104326441</v>
      </c>
      <c r="AC6" s="410">
        <v>76453319</v>
      </c>
      <c r="AD6" s="410">
        <v>76453319</v>
      </c>
    </row>
    <row r="7" spans="1:38" s="365" customFormat="1" ht="18" hidden="1" customHeight="1">
      <c r="A7" s="2641" t="s">
        <v>793</v>
      </c>
      <c r="B7" s="2641"/>
      <c r="C7" s="2641"/>
      <c r="D7" s="2"/>
      <c r="E7" s="364">
        <v>1212122873.0867617</v>
      </c>
      <c r="F7" s="283"/>
      <c r="G7" s="283">
        <v>1151826185.799772</v>
      </c>
      <c r="H7" s="283">
        <v>61627792.47016219</v>
      </c>
      <c r="I7" s="283">
        <v>25981233.91723733</v>
      </c>
      <c r="J7" s="283">
        <v>414187546.63982821</v>
      </c>
      <c r="K7" s="283">
        <v>358867629.20500857</v>
      </c>
      <c r="L7" s="283"/>
      <c r="M7" s="283">
        <v>128972230.68458322</v>
      </c>
      <c r="N7" s="283">
        <v>65227930.940402821</v>
      </c>
      <c r="O7" s="2641" t="s">
        <v>793</v>
      </c>
      <c r="P7" s="2641"/>
      <c r="Q7" s="2641"/>
      <c r="R7" s="2"/>
      <c r="S7" s="364">
        <v>14934836.423175786</v>
      </c>
      <c r="T7" s="283">
        <v>8358378.8585563535</v>
      </c>
      <c r="U7" s="283">
        <v>20710325.182485808</v>
      </c>
      <c r="V7" s="283">
        <v>6131037.8917467138</v>
      </c>
      <c r="W7" s="283">
        <v>13399372.418269351</v>
      </c>
      <c r="X7" s="444" t="s">
        <v>3</v>
      </c>
      <c r="Y7" s="444"/>
      <c r="Z7" s="283">
        <v>18379616.300594278</v>
      </c>
      <c r="AA7" s="283">
        <v>210348.96994636179</v>
      </c>
      <c r="AB7" s="283">
        <v>162189752.88295099</v>
      </c>
      <c r="AC7" s="283">
        <v>78676303.587583244</v>
      </c>
      <c r="AD7" s="283">
        <v>78676303.587583244</v>
      </c>
    </row>
    <row r="8" spans="1:38" s="365" customFormat="1" ht="18" hidden="1" customHeight="1">
      <c r="A8" s="2641" t="s">
        <v>989</v>
      </c>
      <c r="B8" s="2641"/>
      <c r="C8" s="2641"/>
      <c r="D8" s="2"/>
      <c r="E8" s="364" t="e">
        <f>G8+AD8-#REF!</f>
        <v>#REF!</v>
      </c>
      <c r="F8" s="283"/>
      <c r="G8" s="283" t="e">
        <f>H8+M8+#REF!</f>
        <v>#REF!</v>
      </c>
      <c r="H8" s="283">
        <v>33961983</v>
      </c>
      <c r="I8" s="283">
        <v>12274553</v>
      </c>
      <c r="J8" s="283">
        <v>331576729</v>
      </c>
      <c r="K8" s="283">
        <v>271779495</v>
      </c>
      <c r="L8" s="283"/>
      <c r="M8" s="283">
        <v>281966764</v>
      </c>
      <c r="N8" s="283">
        <v>82824847</v>
      </c>
      <c r="O8" s="2641" t="s">
        <v>989</v>
      </c>
      <c r="P8" s="2641"/>
      <c r="Q8" s="2641"/>
      <c r="R8" s="2"/>
      <c r="S8" s="364">
        <v>15951384</v>
      </c>
      <c r="T8" s="283">
        <v>12407920</v>
      </c>
      <c r="U8" s="283">
        <v>114995367.11999992</v>
      </c>
      <c r="V8" s="283">
        <v>30836771.879999924</v>
      </c>
      <c r="W8" s="283">
        <v>24950474</v>
      </c>
      <c r="X8" s="444" t="s">
        <v>48</v>
      </c>
      <c r="Y8" s="444"/>
      <c r="Z8" s="283">
        <v>1099915</v>
      </c>
      <c r="AA8" s="444" t="s">
        <v>48</v>
      </c>
      <c r="AB8" s="283">
        <v>6398044</v>
      </c>
      <c r="AC8" s="283">
        <v>11727329</v>
      </c>
      <c r="AD8" s="283">
        <v>11727329</v>
      </c>
    </row>
    <row r="9" spans="1:38" s="365" customFormat="1" ht="18" hidden="1" customHeight="1">
      <c r="A9" s="2641" t="s">
        <v>969</v>
      </c>
      <c r="B9" s="2641"/>
      <c r="C9" s="2641"/>
      <c r="D9" s="2"/>
      <c r="E9" s="364">
        <v>887937777.42154884</v>
      </c>
      <c r="F9" s="283"/>
      <c r="G9" s="327">
        <v>868414421.03194356</v>
      </c>
      <c r="H9" s="283">
        <v>52581956.153102256</v>
      </c>
      <c r="I9" s="283">
        <v>10688689.552511062</v>
      </c>
      <c r="J9" s="283">
        <v>276449626.26490414</v>
      </c>
      <c r="K9" s="283">
        <v>307812038.4449591</v>
      </c>
      <c r="L9" s="283"/>
      <c r="M9" s="283">
        <v>121604697.7510175</v>
      </c>
      <c r="N9" s="283">
        <v>54210746.42529235</v>
      </c>
      <c r="O9" s="2641" t="s">
        <v>969</v>
      </c>
      <c r="P9" s="2641"/>
      <c r="Q9" s="2641"/>
      <c r="R9" s="2"/>
      <c r="S9" s="364">
        <v>9975501.050405724</v>
      </c>
      <c r="T9" s="283">
        <v>7094721.0586746205</v>
      </c>
      <c r="U9" s="283">
        <v>19192127.933018804</v>
      </c>
      <c r="V9" s="283">
        <v>23702336.870805494</v>
      </c>
      <c r="W9" s="283">
        <v>7167053.1466036355</v>
      </c>
      <c r="X9" s="444" t="s">
        <v>422</v>
      </c>
      <c r="Y9" s="444"/>
      <c r="Z9" s="283">
        <v>37167437.464967608</v>
      </c>
      <c r="AA9" s="283">
        <v>262211.26621657744</v>
      </c>
      <c r="AB9" s="283">
        <v>99277412.865450189</v>
      </c>
      <c r="AC9" s="283">
        <v>56690793.854573004</v>
      </c>
      <c r="AD9" s="283">
        <v>56690793.854573004</v>
      </c>
    </row>
    <row r="10" spans="1:38" s="365" customFormat="1" ht="18" hidden="1" customHeight="1">
      <c r="A10" s="2641" t="s">
        <v>978</v>
      </c>
      <c r="B10" s="2641"/>
      <c r="C10" s="2641"/>
      <c r="D10" s="2"/>
      <c r="E10" s="437">
        <v>1094008385.2415526</v>
      </c>
      <c r="F10" s="327"/>
      <c r="G10" s="327">
        <v>1050978800.6989181</v>
      </c>
      <c r="H10" s="283">
        <v>141809653.47389013</v>
      </c>
      <c r="I10" s="283">
        <v>20316280.878726214</v>
      </c>
      <c r="J10" s="283">
        <v>296025460.82286692</v>
      </c>
      <c r="K10" s="283">
        <v>359036850.71176863</v>
      </c>
      <c r="L10" s="283"/>
      <c r="M10" s="283">
        <v>118356200.48719232</v>
      </c>
      <c r="N10" s="283">
        <v>56668654.987001732</v>
      </c>
      <c r="O10" s="2641" t="s">
        <v>978</v>
      </c>
      <c r="P10" s="2641"/>
      <c r="Q10" s="2641"/>
      <c r="R10" s="2"/>
      <c r="S10" s="364">
        <v>18549099.55864086</v>
      </c>
      <c r="T10" s="283">
        <v>7603529.6621497804</v>
      </c>
      <c r="U10" s="283">
        <v>21131095.142126884</v>
      </c>
      <c r="V10" s="283">
        <v>7135229.0334181515</v>
      </c>
      <c r="W10" s="283">
        <v>7268592.103854835</v>
      </c>
      <c r="X10" s="283">
        <v>57305211.741886877</v>
      </c>
      <c r="Y10" s="283"/>
      <c r="Z10" s="283">
        <v>13287577.505359702</v>
      </c>
      <c r="AA10" s="283">
        <v>200175.56460030255</v>
      </c>
      <c r="AB10" s="283">
        <v>57928967.017986692</v>
      </c>
      <c r="AC10" s="283">
        <v>56317162.047994226</v>
      </c>
      <c r="AD10" s="283">
        <v>56317162.047994226</v>
      </c>
    </row>
    <row r="11" spans="1:38" s="365" customFormat="1" ht="18" hidden="1" customHeight="1">
      <c r="A11" s="2641" t="s">
        <v>794</v>
      </c>
      <c r="B11" s="2641"/>
      <c r="C11" s="2641"/>
      <c r="D11" s="2"/>
      <c r="E11" s="437">
        <v>1104507474.4175601</v>
      </c>
      <c r="F11" s="327"/>
      <c r="G11" s="317">
        <v>1067995063.900094</v>
      </c>
      <c r="H11" s="50">
        <v>83545723.626557037</v>
      </c>
      <c r="I11" s="50">
        <v>16213505.051686004</v>
      </c>
      <c r="J11" s="50">
        <v>331835129.9245007</v>
      </c>
      <c r="K11" s="50">
        <v>412671969.48914409</v>
      </c>
      <c r="L11" s="50"/>
      <c r="M11" s="50">
        <v>106821589.75731826</v>
      </c>
      <c r="N11" s="283">
        <v>51170554.744952828</v>
      </c>
      <c r="O11" s="2641" t="s">
        <v>794</v>
      </c>
      <c r="P11" s="2641"/>
      <c r="Q11" s="2641"/>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283">
        <v>54090675.056642227</v>
      </c>
      <c r="AD11" s="283">
        <v>54090675.056642227</v>
      </c>
    </row>
    <row r="12" spans="1:38" s="365" customFormat="1" ht="18" hidden="1" customHeight="1">
      <c r="A12" s="2641" t="s">
        <v>908</v>
      </c>
      <c r="B12" s="2641"/>
      <c r="C12" s="2641"/>
      <c r="D12" s="2"/>
      <c r="E12" s="437">
        <v>1110604457.444062</v>
      </c>
      <c r="F12" s="327"/>
      <c r="G12" s="317">
        <v>1067774924.8796263</v>
      </c>
      <c r="H12" s="50">
        <v>59000259.028558321</v>
      </c>
      <c r="I12" s="50">
        <v>22343556.438847698</v>
      </c>
      <c r="J12" s="50">
        <v>368720316.52669519</v>
      </c>
      <c r="K12" s="50">
        <v>390060743.2673859</v>
      </c>
      <c r="L12" s="50"/>
      <c r="M12" s="50">
        <v>106536985.83278736</v>
      </c>
      <c r="N12" s="283">
        <v>59212231.787924983</v>
      </c>
      <c r="O12" s="2641" t="s">
        <v>908</v>
      </c>
      <c r="P12" s="2641"/>
      <c r="Q12" s="2641"/>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283">
        <v>65462529.495163396</v>
      </c>
      <c r="AD12" s="283">
        <v>65462529.495163396</v>
      </c>
      <c r="AG12" s="445"/>
      <c r="AH12" s="445"/>
      <c r="AI12" s="445"/>
      <c r="AJ12" s="445"/>
    </row>
    <row r="13" spans="1:38" s="365" customFormat="1" ht="18" hidden="1" customHeight="1">
      <c r="A13" s="2641" t="s">
        <v>5</v>
      </c>
      <c r="B13" s="2641"/>
      <c r="C13" s="2641"/>
      <c r="D13" s="2"/>
      <c r="E13" s="437" t="e">
        <f>G13+AD13-#REF!</f>
        <v>#REF!</v>
      </c>
      <c r="F13" s="327"/>
      <c r="G13" s="327" t="e">
        <f>H13+M13+#REF!</f>
        <v>#REF!</v>
      </c>
      <c r="H13" s="50">
        <v>100844952.89743455</v>
      </c>
      <c r="I13" s="50">
        <v>25986855.63521735</v>
      </c>
      <c r="J13" s="327">
        <v>914634281.11362004</v>
      </c>
      <c r="K13" s="50">
        <v>486464462.78955406</v>
      </c>
      <c r="L13" s="50"/>
      <c r="M13" s="50">
        <v>116949264.61592844</v>
      </c>
      <c r="N13" s="283">
        <f>$M$13*AL12</f>
        <v>0</v>
      </c>
      <c r="O13" s="2641" t="s">
        <v>5</v>
      </c>
      <c r="P13" s="2641"/>
      <c r="Q13" s="2641"/>
      <c r="R13" s="2"/>
      <c r="S13" s="50">
        <f>$M$13*AQ12</f>
        <v>0</v>
      </c>
      <c r="T13" s="50">
        <f>$M$13*AR12</f>
        <v>0</v>
      </c>
      <c r="U13" s="50">
        <f>$M$13*AS12</f>
        <v>0</v>
      </c>
      <c r="V13" s="50">
        <f>$M$13*AT12</f>
        <v>0</v>
      </c>
      <c r="W13" s="50">
        <f>$M$13*AU12</f>
        <v>0</v>
      </c>
      <c r="X13" s="50" t="e">
        <f>#REF!*AW12</f>
        <v>#REF!</v>
      </c>
      <c r="Y13" s="50"/>
      <c r="Z13" s="50">
        <v>18015436.703935511</v>
      </c>
      <c r="AA13" s="50" t="e">
        <f>#REF!*AX12</f>
        <v>#REF!</v>
      </c>
      <c r="AB13" s="50" t="e">
        <f>#REF!*AY12</f>
        <v>#REF!</v>
      </c>
      <c r="AC13" s="283">
        <v>66151616.111287139</v>
      </c>
      <c r="AD13" s="283">
        <v>66151616.111287139</v>
      </c>
    </row>
    <row r="14" spans="1:38" s="365" customFormat="1" ht="18" hidden="1" customHeight="1">
      <c r="A14" s="2641" t="s">
        <v>979</v>
      </c>
      <c r="B14" s="2641"/>
      <c r="C14" s="2641"/>
      <c r="D14" s="2"/>
      <c r="E14" s="437" t="e">
        <f>G14+AD14-#REF!</f>
        <v>#REF!</v>
      </c>
      <c r="F14" s="327"/>
      <c r="G14" s="327" t="e">
        <f>H14+M14+#REF!</f>
        <v>#REF!</v>
      </c>
      <c r="H14" s="50">
        <v>111412676.0663711</v>
      </c>
      <c r="I14" s="50">
        <v>26885846.774998259</v>
      </c>
      <c r="J14" s="327">
        <v>1010956523.6246958</v>
      </c>
      <c r="K14" s="50">
        <v>422334669.7564373</v>
      </c>
      <c r="L14" s="50"/>
      <c r="M14" s="50">
        <v>111247566.83664586</v>
      </c>
      <c r="N14" s="283">
        <v>56983589.463435084</v>
      </c>
      <c r="O14" s="2641" t="s">
        <v>979</v>
      </c>
      <c r="P14" s="2641"/>
      <c r="Q14" s="2641"/>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283">
        <v>72698499.859068632</v>
      </c>
      <c r="AD14" s="283">
        <v>72698499.859068632</v>
      </c>
    </row>
    <row r="15" spans="1:38" s="365" customFormat="1" ht="18" hidden="1" customHeight="1">
      <c r="A15" s="2641" t="s">
        <v>980</v>
      </c>
      <c r="B15" s="2641"/>
      <c r="C15" s="2641"/>
      <c r="D15" s="2"/>
      <c r="E15" s="437" t="e">
        <f>G15+AD15-#REF!</f>
        <v>#REF!</v>
      </c>
      <c r="F15" s="327"/>
      <c r="G15" s="327" t="e">
        <f>H15+M15+#REF!</f>
        <v>#REF!</v>
      </c>
      <c r="H15" s="283">
        <v>79016195.464908555</v>
      </c>
      <c r="I15" s="283">
        <v>24791256.296694715</v>
      </c>
      <c r="J15" s="327">
        <v>779494678.67999995</v>
      </c>
      <c r="K15" s="283">
        <v>446786704.6134361</v>
      </c>
      <c r="L15" s="283"/>
      <c r="M15" s="283">
        <v>98116735.727064326</v>
      </c>
      <c r="N15" s="283">
        <v>43800542.707088277</v>
      </c>
      <c r="O15" s="2641" t="s">
        <v>980</v>
      </c>
      <c r="P15" s="2641"/>
      <c r="Q15" s="2641"/>
      <c r="R15" s="2"/>
      <c r="S15" s="364">
        <v>15799152.660084248</v>
      </c>
      <c r="T15" s="283">
        <v>6037330.6721937414</v>
      </c>
      <c r="U15" s="283">
        <v>21121820.533904478</v>
      </c>
      <c r="V15" s="283">
        <v>6447593.0833837194</v>
      </c>
      <c r="W15" s="283">
        <v>4910296.0704094805</v>
      </c>
      <c r="X15" s="50">
        <v>73091234.90766561</v>
      </c>
      <c r="Y15" s="50"/>
      <c r="Z15" s="283">
        <v>20053396.057071295</v>
      </c>
      <c r="AA15" s="283">
        <v>163944.0309401046</v>
      </c>
      <c r="AB15" s="283">
        <v>49902991.837127797</v>
      </c>
      <c r="AC15" s="283">
        <v>85637184.368471995</v>
      </c>
      <c r="AD15" s="283">
        <v>85637184.368471995</v>
      </c>
    </row>
    <row r="16" spans="1:38" s="365" customFormat="1" ht="17.25" hidden="1" customHeight="1">
      <c r="A16" s="2641" t="s">
        <v>982</v>
      </c>
      <c r="B16" s="2641"/>
      <c r="C16" s="2641"/>
      <c r="D16" s="2"/>
      <c r="E16" s="317">
        <v>1677734614.1587782</v>
      </c>
      <c r="F16" s="317"/>
      <c r="G16" s="327">
        <v>1598848494.3334563</v>
      </c>
      <c r="H16" s="283">
        <v>63098015.97606001</v>
      </c>
      <c r="I16" s="283">
        <v>26089338.459277585</v>
      </c>
      <c r="J16" s="327">
        <v>881921579.78337991</v>
      </c>
      <c r="K16" s="283">
        <v>430666374.68759632</v>
      </c>
      <c r="L16" s="283"/>
      <c r="M16" s="283">
        <v>85089221.744109139</v>
      </c>
      <c r="N16" s="283">
        <v>37835957.86405126</v>
      </c>
      <c r="O16" s="2641" t="s">
        <v>982</v>
      </c>
      <c r="P16" s="2641"/>
      <c r="Q16" s="2641"/>
      <c r="R16" s="2"/>
      <c r="S16" s="364">
        <v>10949731.279817685</v>
      </c>
      <c r="T16" s="283">
        <v>5866996.5075264461</v>
      </c>
      <c r="U16" s="283">
        <v>15282653.733954567</v>
      </c>
      <c r="V16" s="283">
        <v>9751950.1883288417</v>
      </c>
      <c r="W16" s="283">
        <v>5401932.170430324</v>
      </c>
      <c r="X16" s="50">
        <v>64510374.726414204</v>
      </c>
      <c r="Y16" s="50"/>
      <c r="Z16" s="283">
        <v>21200523.00912872</v>
      </c>
      <c r="AA16" s="283">
        <v>254261.95056054977</v>
      </c>
      <c r="AB16" s="283">
        <v>47219327.006057613</v>
      </c>
      <c r="AC16" s="283">
        <v>100086642.83445083</v>
      </c>
      <c r="AD16" s="283">
        <v>100086642.83445083</v>
      </c>
      <c r="AH16" s="435"/>
      <c r="AI16" s="435"/>
      <c r="AJ16" s="435"/>
      <c r="AK16" s="435"/>
      <c r="AL16" s="435"/>
    </row>
    <row r="17" spans="1:39" s="365" customFormat="1" ht="18" hidden="1" customHeight="1">
      <c r="A17" s="2641" t="s">
        <v>795</v>
      </c>
      <c r="B17" s="2641"/>
      <c r="C17" s="2641"/>
      <c r="D17" s="2"/>
      <c r="E17" s="369">
        <v>1905911401.124707</v>
      </c>
      <c r="F17" s="369"/>
      <c r="G17" s="369">
        <v>1806885737.2984271</v>
      </c>
      <c r="H17" s="369">
        <v>56035079.219651394</v>
      </c>
      <c r="I17" s="369">
        <v>20293166.304085318</v>
      </c>
      <c r="J17" s="369">
        <v>1037285061.5019439</v>
      </c>
      <c r="K17" s="369">
        <v>479086108.43360746</v>
      </c>
      <c r="L17" s="369"/>
      <c r="M17" s="369">
        <v>91977373.63521269</v>
      </c>
      <c r="N17" s="369">
        <v>37361463.478440605</v>
      </c>
      <c r="O17" s="2641" t="s">
        <v>795</v>
      </c>
      <c r="P17" s="2641"/>
      <c r="Q17" s="2641"/>
      <c r="R17" s="2"/>
      <c r="S17" s="369">
        <v>13292613.139906682</v>
      </c>
      <c r="T17" s="369">
        <v>6420277.4258636395</v>
      </c>
      <c r="U17" s="369">
        <v>17419931.859455429</v>
      </c>
      <c r="V17" s="369">
        <v>8291295.1321529215</v>
      </c>
      <c r="W17" s="369">
        <v>9191792.5993934143</v>
      </c>
      <c r="X17" s="346">
        <v>71156047.930085033</v>
      </c>
      <c r="Y17" s="346"/>
      <c r="Z17" s="369">
        <v>19532168.87302703</v>
      </c>
      <c r="AA17" s="369">
        <v>352436.01569032727</v>
      </c>
      <c r="AB17" s="369">
        <v>50700464.258149348</v>
      </c>
      <c r="AC17" s="369">
        <v>118557832.6993084</v>
      </c>
      <c r="AD17" s="369">
        <v>118557832.6993084</v>
      </c>
      <c r="AH17" s="1197"/>
      <c r="AI17" s="1197"/>
      <c r="AJ17" s="436"/>
      <c r="AK17" s="436"/>
      <c r="AL17" s="436"/>
    </row>
    <row r="18" spans="1:39" s="365" customFormat="1" ht="18" hidden="1" customHeight="1">
      <c r="A18" s="2641" t="s">
        <v>983</v>
      </c>
      <c r="B18" s="2641"/>
      <c r="C18" s="2641"/>
      <c r="D18" s="2"/>
      <c r="E18" s="369" t="e">
        <f>G18+AD18-#REF!</f>
        <v>#REF!</v>
      </c>
      <c r="F18" s="369"/>
      <c r="G18" s="369" t="e">
        <f>H18+L18+#REF!</f>
        <v>#REF!</v>
      </c>
      <c r="H18" s="369">
        <v>48134226.697586112</v>
      </c>
      <c r="I18" s="369">
        <v>21622586.778182603</v>
      </c>
      <c r="J18" s="369">
        <v>855876728.34116554</v>
      </c>
      <c r="K18" s="369">
        <v>396411361.1074006</v>
      </c>
      <c r="L18" s="369"/>
      <c r="M18" s="369">
        <v>79659450.429710269</v>
      </c>
      <c r="N18" s="369">
        <v>34041821.947817221</v>
      </c>
      <c r="O18" s="2641" t="s">
        <v>983</v>
      </c>
      <c r="P18" s="2641"/>
      <c r="Q18" s="2641"/>
      <c r="R18" s="2"/>
      <c r="S18" s="369">
        <v>11347726.647405256</v>
      </c>
      <c r="T18" s="369">
        <v>5790568.5293154269</v>
      </c>
      <c r="U18" s="369">
        <v>14955011.081214637</v>
      </c>
      <c r="V18" s="369">
        <v>7876796.128277164</v>
      </c>
      <c r="W18" s="369">
        <v>5647526.0956805535</v>
      </c>
      <c r="X18" s="369">
        <v>60473264.517373003</v>
      </c>
      <c r="Y18" s="369"/>
      <c r="Z18" s="369">
        <v>11985785.796908749</v>
      </c>
      <c r="AA18" s="369">
        <v>263743.77673027688</v>
      </c>
      <c r="AB18" s="369">
        <v>44405753.044112645</v>
      </c>
      <c r="AC18" s="369">
        <v>80943746.709172249</v>
      </c>
      <c r="AD18" s="369">
        <v>80943746.709172249</v>
      </c>
      <c r="AK18" s="446"/>
      <c r="AM18" s="849"/>
    </row>
    <row r="19" spans="1:39" s="365" customFormat="1" ht="18" hidden="1" customHeight="1">
      <c r="A19" s="2641" t="s">
        <v>909</v>
      </c>
      <c r="B19" s="2641"/>
      <c r="C19" s="2641"/>
      <c r="D19" s="2"/>
      <c r="E19" s="369">
        <v>1918058080.3343196</v>
      </c>
      <c r="F19" s="369"/>
      <c r="G19" s="369">
        <v>1829300639.4857309</v>
      </c>
      <c r="H19" s="369">
        <v>49794242.92041114</v>
      </c>
      <c r="I19" s="369">
        <v>29229771.450746041</v>
      </c>
      <c r="J19" s="369">
        <v>1052866166.4356915</v>
      </c>
      <c r="K19" s="369">
        <v>472049041.9864639</v>
      </c>
      <c r="L19" s="369"/>
      <c r="M19" s="369">
        <v>101921170.77994193</v>
      </c>
      <c r="N19" s="369">
        <v>41403783.888343148</v>
      </c>
      <c r="O19" s="2641" t="s">
        <v>909</v>
      </c>
      <c r="P19" s="2641"/>
      <c r="Q19" s="2641"/>
      <c r="R19" s="2"/>
      <c r="S19" s="369">
        <v>15156975.946723636</v>
      </c>
      <c r="T19" s="369">
        <v>9113366.8013288975</v>
      </c>
      <c r="U19" s="369">
        <v>20670375.434653386</v>
      </c>
      <c r="V19" s="369">
        <v>9365918.2748927232</v>
      </c>
      <c r="W19" s="369">
        <v>6210750.434000113</v>
      </c>
      <c r="X19" s="346">
        <v>65709038.855836667</v>
      </c>
      <c r="Y19" s="346"/>
      <c r="Z19" s="369">
        <v>19616994.062205464</v>
      </c>
      <c r="AA19" s="369">
        <v>316509.0393580143</v>
      </c>
      <c r="AB19" s="369">
        <v>57414698.017272882</v>
      </c>
      <c r="AC19" s="369">
        <v>108374434.91079684</v>
      </c>
      <c r="AD19" s="369">
        <v>108374434.91079684</v>
      </c>
      <c r="AM19" s="849"/>
    </row>
    <row r="20" spans="1:39" s="365" customFormat="1" ht="18" hidden="1" customHeight="1">
      <c r="A20" s="2641" t="s">
        <v>984</v>
      </c>
      <c r="B20" s="2641"/>
      <c r="C20" s="2641"/>
      <c r="D20" s="2"/>
      <c r="E20" s="369">
        <v>2003052329.1130536</v>
      </c>
      <c r="F20" s="369"/>
      <c r="G20" s="369">
        <v>1913570358.5609207</v>
      </c>
      <c r="H20" s="369">
        <v>33742597.498634771</v>
      </c>
      <c r="I20" s="369">
        <v>27969698.550922256</v>
      </c>
      <c r="J20" s="369">
        <v>1129104080.6300826</v>
      </c>
      <c r="K20" s="369">
        <v>501921760.24039036</v>
      </c>
      <c r="L20" s="369"/>
      <c r="M20" s="369">
        <v>100932770.33373679</v>
      </c>
      <c r="N20" s="369">
        <v>43865163.324620284</v>
      </c>
      <c r="O20" s="2641" t="s">
        <v>984</v>
      </c>
      <c r="P20" s="2641"/>
      <c r="Q20" s="2641"/>
      <c r="R20" s="2"/>
      <c r="S20" s="369">
        <v>17703222.867415816</v>
      </c>
      <c r="T20" s="369">
        <v>8641480.5215690173</v>
      </c>
      <c r="U20" s="369">
        <v>18716342.829991616</v>
      </c>
      <c r="V20" s="369">
        <v>6071608.0709286798</v>
      </c>
      <c r="W20" s="369">
        <v>5934952.7192114126</v>
      </c>
      <c r="X20" s="346">
        <v>70314885.609816074</v>
      </c>
      <c r="Y20" s="346"/>
      <c r="Z20" s="369">
        <v>20882258.199627183</v>
      </c>
      <c r="AA20" s="369">
        <v>451146.73938871425</v>
      </c>
      <c r="AB20" s="369">
        <v>49133418.957960568</v>
      </c>
      <c r="AC20" s="369">
        <v>110364228.7517581</v>
      </c>
      <c r="AD20" s="369">
        <v>110364228.7517581</v>
      </c>
      <c r="AM20" s="849"/>
    </row>
    <row r="21" spans="1:39" s="365" customFormat="1" ht="18" hidden="1" customHeight="1">
      <c r="A21" s="2641" t="s">
        <v>985</v>
      </c>
      <c r="B21" s="2641"/>
      <c r="C21" s="2641"/>
      <c r="D21" s="18"/>
      <c r="E21" s="369">
        <v>1698497265.2204101</v>
      </c>
      <c r="F21" s="369"/>
      <c r="G21" s="369">
        <v>1539118673.3509581</v>
      </c>
      <c r="H21" s="369">
        <v>50438539.856719755</v>
      </c>
      <c r="I21" s="369">
        <v>31515796.894087177</v>
      </c>
      <c r="J21" s="369">
        <v>677894624.52373517</v>
      </c>
      <c r="K21" s="369">
        <v>543696562.71023667</v>
      </c>
      <c r="L21" s="369"/>
      <c r="M21" s="369">
        <v>106637414.54177141</v>
      </c>
      <c r="N21" s="369">
        <v>46067162.217533678</v>
      </c>
      <c r="O21" s="2641" t="s">
        <v>985</v>
      </c>
      <c r="P21" s="2641"/>
      <c r="Q21" s="2641"/>
      <c r="R21" s="18"/>
      <c r="S21" s="369">
        <v>17925174.73564985</v>
      </c>
      <c r="T21" s="369">
        <v>9105301.5176570937</v>
      </c>
      <c r="U21" s="369">
        <v>21594796.49224304</v>
      </c>
      <c r="V21" s="369">
        <v>5915853.4033916295</v>
      </c>
      <c r="W21" s="369">
        <v>6029126.1752961352</v>
      </c>
      <c r="X21" s="346">
        <v>76298958.686348259</v>
      </c>
      <c r="Y21" s="346"/>
      <c r="Z21" s="369">
        <v>20242838.479926176</v>
      </c>
      <c r="AA21" s="369">
        <v>347299.23651442106</v>
      </c>
      <c r="AB21" s="369">
        <v>52289476.901545256</v>
      </c>
      <c r="AC21" s="369">
        <v>179621430.34937757</v>
      </c>
      <c r="AD21" s="369">
        <v>179621430.34937757</v>
      </c>
      <c r="AM21" s="849"/>
    </row>
    <row r="22" spans="1:39" ht="14.45" hidden="1" customHeight="1">
      <c r="A22" s="2618" t="s">
        <v>990</v>
      </c>
      <c r="B22" s="2619"/>
      <c r="C22" s="2619"/>
      <c r="D22" s="2620"/>
      <c r="E22" s="401">
        <v>113272.02165064328</v>
      </c>
      <c r="F22" s="447">
        <v>105572.8688006317</v>
      </c>
      <c r="G22" s="401">
        <v>85521.281912010163</v>
      </c>
      <c r="H22" s="401">
        <v>3761.2634514207853</v>
      </c>
      <c r="I22" s="401">
        <v>2429.5515259868785</v>
      </c>
      <c r="J22" s="401">
        <v>43996.812452806371</v>
      </c>
      <c r="K22" s="401">
        <v>35333.654481796097</v>
      </c>
      <c r="L22" s="447">
        <f>M22+X22+AA22+AB22</f>
        <v>20051.586888621543</v>
      </c>
      <c r="M22" s="401">
        <v>11261.831476431105</v>
      </c>
      <c r="N22" s="401">
        <v>3074.5153579280172</v>
      </c>
      <c r="O22" s="2618" t="s">
        <v>990</v>
      </c>
      <c r="P22" s="2619"/>
      <c r="Q22" s="2619"/>
      <c r="R22" s="2620"/>
      <c r="S22" s="388">
        <v>1797.1623930725966</v>
      </c>
      <c r="T22" s="388">
        <v>1370.3943338304157</v>
      </c>
      <c r="U22" s="388">
        <v>3783.9569813398912</v>
      </c>
      <c r="V22" s="388">
        <v>915.58367381117796</v>
      </c>
      <c r="W22" s="388">
        <v>320.21873644902297</v>
      </c>
      <c r="X22" s="388">
        <v>4950.8497182957999</v>
      </c>
      <c r="Y22" s="388"/>
      <c r="Z22" s="448" t="s">
        <v>450</v>
      </c>
      <c r="AA22" s="388">
        <v>41.271386123445694</v>
      </c>
      <c r="AB22" s="388">
        <v>3797.6343077711904</v>
      </c>
      <c r="AC22" s="388">
        <v>9024.1298514902519</v>
      </c>
      <c r="AD22" s="388">
        <v>1324.9770014789547</v>
      </c>
    </row>
    <row r="23" spans="1:39" ht="14.45" hidden="1" customHeight="1">
      <c r="A23" s="2618" t="s">
        <v>1001</v>
      </c>
      <c r="B23" s="2619"/>
      <c r="C23" s="2619"/>
      <c r="D23" s="2620"/>
      <c r="E23" s="131" t="s">
        <v>450</v>
      </c>
      <c r="F23" s="131" t="s">
        <v>450</v>
      </c>
      <c r="G23" s="131" t="s">
        <v>450</v>
      </c>
      <c r="H23" s="131" t="s">
        <v>450</v>
      </c>
      <c r="I23" s="131" t="s">
        <v>450</v>
      </c>
      <c r="J23" s="131" t="s">
        <v>450</v>
      </c>
      <c r="K23" s="131" t="s">
        <v>450</v>
      </c>
      <c r="L23" s="131" t="s">
        <v>450</v>
      </c>
      <c r="M23" s="131" t="s">
        <v>450</v>
      </c>
      <c r="N23" s="131" t="s">
        <v>450</v>
      </c>
      <c r="O23" s="2618" t="s">
        <v>1001</v>
      </c>
      <c r="P23" s="2619"/>
      <c r="Q23" s="2619"/>
      <c r="R23" s="2620"/>
      <c r="S23" s="448" t="s">
        <v>450</v>
      </c>
      <c r="T23" s="448" t="s">
        <v>450</v>
      </c>
      <c r="U23" s="448" t="s">
        <v>450</v>
      </c>
      <c r="V23" s="448" t="s">
        <v>450</v>
      </c>
      <c r="W23" s="448" t="s">
        <v>450</v>
      </c>
      <c r="X23" s="448" t="s">
        <v>450</v>
      </c>
      <c r="Y23" s="448" t="s">
        <v>450</v>
      </c>
      <c r="Z23" s="448" t="s">
        <v>450</v>
      </c>
      <c r="AA23" s="448" t="s">
        <v>450</v>
      </c>
      <c r="AB23" s="448" t="s">
        <v>450</v>
      </c>
      <c r="AC23" s="448" t="s">
        <v>450</v>
      </c>
      <c r="AD23" s="448" t="s">
        <v>450</v>
      </c>
    </row>
    <row r="24" spans="1:39" ht="14.45" customHeight="1">
      <c r="A24" s="2618" t="s">
        <v>1002</v>
      </c>
      <c r="B24" s="2619"/>
      <c r="C24" s="2619"/>
      <c r="D24" s="2620"/>
      <c r="E24" s="401">
        <v>112983.34207969041</v>
      </c>
      <c r="F24" s="447">
        <v>104013.96930919215</v>
      </c>
      <c r="G24" s="401">
        <v>83654.204723833362</v>
      </c>
      <c r="H24" s="401">
        <v>3477.2726658326137</v>
      </c>
      <c r="I24" s="401">
        <v>2839.6272960977831</v>
      </c>
      <c r="J24" s="401">
        <v>42039.438656428727</v>
      </c>
      <c r="K24" s="401">
        <v>35297.866105474393</v>
      </c>
      <c r="L24" s="447">
        <f>M24+X24+AA24+AB24</f>
        <v>20359.764585358786</v>
      </c>
      <c r="M24" s="401">
        <v>12022.486575039988</v>
      </c>
      <c r="N24" s="401">
        <v>3241.5655398335325</v>
      </c>
      <c r="O24" s="2618" t="s">
        <v>1002</v>
      </c>
      <c r="P24" s="2619"/>
      <c r="Q24" s="2619"/>
      <c r="R24" s="2620"/>
      <c r="S24" s="388">
        <v>1631.601100707918</v>
      </c>
      <c r="T24" s="388">
        <v>1539.0967730123346</v>
      </c>
      <c r="U24" s="388">
        <v>4449.1207141099439</v>
      </c>
      <c r="V24" s="388">
        <v>937.98509910698647</v>
      </c>
      <c r="W24" s="388">
        <v>223.11734826928438</v>
      </c>
      <c r="X24" s="388">
        <v>4322.7973007123355</v>
      </c>
      <c r="Y24" s="448" t="s">
        <v>450</v>
      </c>
      <c r="Z24" s="448" t="s">
        <v>450</v>
      </c>
      <c r="AA24" s="388">
        <v>10.874526807038349</v>
      </c>
      <c r="AB24" s="388">
        <v>4003.6061827994222</v>
      </c>
      <c r="AC24" s="388">
        <v>10229.007755889877</v>
      </c>
      <c r="AD24" s="388">
        <v>1259.6349853915594</v>
      </c>
    </row>
    <row r="25" spans="1:39" ht="14.45" customHeight="1">
      <c r="A25" s="2618" t="s">
        <v>1003</v>
      </c>
      <c r="B25" s="2619"/>
      <c r="C25" s="2619"/>
      <c r="D25" s="2620"/>
      <c r="E25" s="401">
        <v>129405.00329458603</v>
      </c>
      <c r="F25" s="447">
        <v>121867.04652384728</v>
      </c>
      <c r="G25" s="401">
        <v>99769.154664950343</v>
      </c>
      <c r="H25" s="401">
        <v>3294.706074100126</v>
      </c>
      <c r="I25" s="401">
        <v>2290.1780431406301</v>
      </c>
      <c r="J25" s="401">
        <v>56777.764404874528</v>
      </c>
      <c r="K25" s="401">
        <v>37406.506142835024</v>
      </c>
      <c r="L25" s="447">
        <f>M25+X25+AA25+AB25</f>
        <v>22097.891858896943</v>
      </c>
      <c r="M25" s="401">
        <v>12755.259663643836</v>
      </c>
      <c r="N25" s="401">
        <v>3382.1373867652492</v>
      </c>
      <c r="O25" s="2618" t="s">
        <v>1003</v>
      </c>
      <c r="P25" s="2619"/>
      <c r="Q25" s="2619"/>
      <c r="R25" s="2620"/>
      <c r="S25" s="388">
        <v>1884.6179944685164</v>
      </c>
      <c r="T25" s="388">
        <v>1606.9947775060618</v>
      </c>
      <c r="U25" s="388">
        <v>4657.9400331923289</v>
      </c>
      <c r="V25" s="388">
        <v>967.96710724806599</v>
      </c>
      <c r="W25" s="388">
        <v>255.60236446360022</v>
      </c>
      <c r="X25" s="388">
        <v>5196.2439829125005</v>
      </c>
      <c r="Y25" s="448" t="s">
        <v>450</v>
      </c>
      <c r="Z25" s="448" t="s">
        <v>450</v>
      </c>
      <c r="AA25" s="388">
        <v>75.528342704093532</v>
      </c>
      <c r="AB25" s="388">
        <v>4070.8598696365138</v>
      </c>
      <c r="AC25" s="388">
        <v>8764.6750333721648</v>
      </c>
      <c r="AD25" s="388">
        <v>1226.718262633141</v>
      </c>
    </row>
    <row r="26" spans="1:39" ht="14.45" customHeight="1">
      <c r="A26" s="2618" t="s">
        <v>1004</v>
      </c>
      <c r="B26" s="2619"/>
      <c r="C26" s="2619"/>
      <c r="D26" s="2620"/>
      <c r="E26" s="447">
        <v>141531.08945282342</v>
      </c>
      <c r="F26" s="447">
        <v>131699.37273600374</v>
      </c>
      <c r="G26" s="447">
        <v>105762.00703140735</v>
      </c>
      <c r="H26" s="447">
        <v>3898.8856059215609</v>
      </c>
      <c r="I26" s="447">
        <v>1784.0310900685477</v>
      </c>
      <c r="J26" s="447">
        <v>58881.339351196737</v>
      </c>
      <c r="K26" s="447">
        <v>41197.750984220263</v>
      </c>
      <c r="L26" s="447">
        <f>M26+X26+Z26+AA26+AB26</f>
        <v>25937.365704596825</v>
      </c>
      <c r="M26" s="447">
        <v>13385.269366908653</v>
      </c>
      <c r="N26" s="401">
        <v>3411.5072159495353</v>
      </c>
      <c r="O26" s="2618" t="s">
        <v>1004</v>
      </c>
      <c r="P26" s="2619"/>
      <c r="Q26" s="2619"/>
      <c r="R26" s="2620"/>
      <c r="S26" s="113">
        <v>1934.6861881781115</v>
      </c>
      <c r="T26" s="113">
        <v>1703.3298521563529</v>
      </c>
      <c r="U26" s="113">
        <v>4932.3068704274601</v>
      </c>
      <c r="V26" s="113">
        <v>1113.8182053513335</v>
      </c>
      <c r="W26" s="113">
        <v>289.62103484584986</v>
      </c>
      <c r="X26" s="108">
        <v>6033.7157115989958</v>
      </c>
      <c r="Y26" s="448" t="s">
        <v>450</v>
      </c>
      <c r="Z26" s="113">
        <v>1357.3713551468081</v>
      </c>
      <c r="AA26" s="113">
        <v>53.028243244762848</v>
      </c>
      <c r="AB26" s="113">
        <v>5107.9810276976013</v>
      </c>
      <c r="AC26" s="113">
        <v>11189.088071966346</v>
      </c>
      <c r="AD26" s="956">
        <v>0</v>
      </c>
    </row>
    <row r="27" spans="1:39" ht="15.75" customHeight="1">
      <c r="A27" s="2618" t="s">
        <v>1005</v>
      </c>
      <c r="B27" s="2619"/>
      <c r="C27" s="2619"/>
      <c r="D27" s="2620"/>
      <c r="E27" s="113">
        <v>147078.39053953753</v>
      </c>
      <c r="F27" s="113">
        <v>136000.46685794965</v>
      </c>
      <c r="G27" s="113">
        <v>107638.09981515014</v>
      </c>
      <c r="H27" s="113">
        <v>4939.6961382164009</v>
      </c>
      <c r="I27" s="113">
        <v>2825.4362622344879</v>
      </c>
      <c r="J27" s="113">
        <v>57063.469541395301</v>
      </c>
      <c r="K27" s="113">
        <v>42809.497873303866</v>
      </c>
      <c r="L27" s="447">
        <v>28362.367042799597</v>
      </c>
      <c r="M27" s="113">
        <v>14483.33611648839</v>
      </c>
      <c r="N27" s="388">
        <v>3954.8062972236162</v>
      </c>
      <c r="O27" s="2618" t="s">
        <v>1005</v>
      </c>
      <c r="P27" s="2619"/>
      <c r="Q27" s="2619"/>
      <c r="R27" s="2620"/>
      <c r="S27" s="113">
        <v>2131.8691182737161</v>
      </c>
      <c r="T27" s="113">
        <v>1865.2269985744606</v>
      </c>
      <c r="U27" s="113">
        <v>4720.6103080310941</v>
      </c>
      <c r="V27" s="113">
        <v>1293.8240613921193</v>
      </c>
      <c r="W27" s="113">
        <v>516.99933299336544</v>
      </c>
      <c r="X27" s="108">
        <v>6589.3324078641936</v>
      </c>
      <c r="Y27" s="108">
        <v>287.79422427569176</v>
      </c>
      <c r="Z27" s="113">
        <v>1218.6170603218131</v>
      </c>
      <c r="AA27" s="113">
        <v>166.2979131097259</v>
      </c>
      <c r="AB27" s="113">
        <v>5616.9893207397936</v>
      </c>
      <c r="AC27" s="113">
        <v>12296.540741909756</v>
      </c>
      <c r="AD27" s="956"/>
    </row>
    <row r="28" spans="1:39" ht="15.75" customHeight="1">
      <c r="A28" s="2618" t="s">
        <v>1526</v>
      </c>
      <c r="B28" s="2619"/>
      <c r="C28" s="2619"/>
      <c r="D28" s="2620"/>
      <c r="E28" s="113">
        <f>'43.'!E28</f>
        <v>184665.99742151969</v>
      </c>
      <c r="F28" s="113">
        <f>'43.'!F28</f>
        <v>174928.00489693825</v>
      </c>
      <c r="G28" s="113">
        <f>'43.'!G28</f>
        <v>140528.19773946531</v>
      </c>
      <c r="H28" s="113">
        <f>'43.'!H28</f>
        <v>8614.8839892896722</v>
      </c>
      <c r="I28" s="113">
        <f>'43.'!I28</f>
        <v>4620.1833613697527</v>
      </c>
      <c r="J28" s="113">
        <f>'43.'!J28</f>
        <v>72038.500710213193</v>
      </c>
      <c r="K28" s="113">
        <f>'43.'!K28</f>
        <v>55254.62967859234</v>
      </c>
      <c r="L28" s="447">
        <f>'43.'!L28</f>
        <v>34399.807157472394</v>
      </c>
      <c r="M28" s="113">
        <f>'43.'!M28</f>
        <v>16297.872538570709</v>
      </c>
      <c r="N28" s="388">
        <f>'43.'!N28</f>
        <v>4753.9426881559139</v>
      </c>
      <c r="O28" s="2618" t="s">
        <v>1526</v>
      </c>
      <c r="P28" s="2619"/>
      <c r="Q28" s="2619"/>
      <c r="R28" s="2620"/>
      <c r="S28" s="113">
        <f>'43.'!S28</f>
        <v>1829.3970874160204</v>
      </c>
      <c r="T28" s="113">
        <f>'43.'!T28</f>
        <v>2131.5862631478344</v>
      </c>
      <c r="U28" s="113">
        <f>'43.'!U28</f>
        <v>5177.0898024056933</v>
      </c>
      <c r="V28" s="113">
        <f>'43.'!V28</f>
        <v>2026.5515005126101</v>
      </c>
      <c r="W28" s="113">
        <f>'43.'!W28</f>
        <v>379.30519693265768</v>
      </c>
      <c r="X28" s="108">
        <f>'43.'!X28</f>
        <v>8785.3206248308979</v>
      </c>
      <c r="Y28" s="108">
        <f>'43.'!Y28</f>
        <v>342.91098369750415</v>
      </c>
      <c r="Z28" s="113">
        <f>'43.'!Z28</f>
        <v>1412.7244730830369</v>
      </c>
      <c r="AA28" s="113">
        <f>'43.'!AA28</f>
        <v>56.73964713039431</v>
      </c>
      <c r="AB28" s="113">
        <f>'43.'!AB28</f>
        <v>7504.2388901598088</v>
      </c>
      <c r="AC28" s="113">
        <f>'43.'!AC28</f>
        <v>11150.716997664773</v>
      </c>
      <c r="AD28" s="956">
        <v>0</v>
      </c>
    </row>
    <row r="29" spans="1:39" ht="14.45" customHeight="1">
      <c r="A29" s="2641" t="s">
        <v>371</v>
      </c>
      <c r="B29" s="2641"/>
      <c r="C29" s="2641"/>
      <c r="D29" s="363"/>
      <c r="E29" s="449"/>
      <c r="F29" s="431"/>
      <c r="G29" s="431"/>
      <c r="H29" s="431"/>
      <c r="I29" s="431"/>
      <c r="J29" s="431"/>
      <c r="K29" s="431"/>
      <c r="L29" s="431"/>
      <c r="M29" s="431"/>
      <c r="N29" s="447"/>
      <c r="O29" s="2641" t="s">
        <v>371</v>
      </c>
      <c r="P29" s="2641"/>
      <c r="Q29" s="2641"/>
      <c r="R29" s="2"/>
      <c r="S29" s="108"/>
      <c r="T29" s="108"/>
      <c r="U29" s="108"/>
      <c r="V29" s="108"/>
      <c r="W29" s="108"/>
      <c r="X29" s="108"/>
      <c r="Y29" s="108"/>
      <c r="Z29" s="108"/>
      <c r="AA29" s="108"/>
      <c r="AB29" s="108"/>
      <c r="AC29" s="108"/>
      <c r="AD29" s="108"/>
      <c r="AF29" s="365"/>
      <c r="AG29" s="365"/>
    </row>
    <row r="30" spans="1:39" ht="14.45" customHeight="1">
      <c r="A30" s="1137"/>
      <c r="B30" s="813" t="s">
        <v>1022</v>
      </c>
      <c r="C30" s="1137"/>
      <c r="D30" s="1019"/>
      <c r="E30" s="1020">
        <f>'43.'!AG62</f>
        <v>46664.049501207672</v>
      </c>
      <c r="F30" s="980">
        <f>'43.'!AH62</f>
        <v>42000.515151689702</v>
      </c>
      <c r="G30" s="980">
        <f>'43.'!AI62</f>
        <v>34135.537912634645</v>
      </c>
      <c r="H30" s="980">
        <f>'43.'!AJ62</f>
        <v>2357.73887668413</v>
      </c>
      <c r="I30" s="980">
        <f>'43.'!AK62</f>
        <v>872.05404952581227</v>
      </c>
      <c r="J30" s="980">
        <f>'43.'!AL62</f>
        <v>16522.733641097035</v>
      </c>
      <c r="K30" s="980">
        <f>'43.'!AM62</f>
        <v>14383.011345327655</v>
      </c>
      <c r="L30" s="979">
        <f>'43.'!AN62</f>
        <v>7864.9772390551443</v>
      </c>
      <c r="M30" s="980">
        <f>'43.'!AO62</f>
        <v>5960.5081561311999</v>
      </c>
      <c r="N30" s="979">
        <f>'43.'!AP62</f>
        <v>1552.4840062795342</v>
      </c>
      <c r="O30" s="1137"/>
      <c r="P30" s="813" t="s">
        <v>1022</v>
      </c>
      <c r="Q30" s="1137"/>
      <c r="R30" s="843"/>
      <c r="S30" s="956">
        <f>'43.'!AQ62</f>
        <v>388.35551898442412</v>
      </c>
      <c r="T30" s="956">
        <f>'43.'!AR62</f>
        <v>1053.5399969908997</v>
      </c>
      <c r="U30" s="956">
        <f>'43.'!AS62</f>
        <v>1701.8208255650991</v>
      </c>
      <c r="V30" s="956">
        <f>'43.'!AT62</f>
        <v>1218.8014727552538</v>
      </c>
      <c r="W30" s="956">
        <f>'43.'!AU62</f>
        <v>45.506335555994866</v>
      </c>
      <c r="X30" s="956">
        <f>'43.'!AV62</f>
        <v>297.57240320783797</v>
      </c>
      <c r="Y30" s="956">
        <f>'43.'!AW62</f>
        <v>16.416213893263485</v>
      </c>
      <c r="Z30" s="956">
        <f>'43.'!AX62</f>
        <v>110.43482865899391</v>
      </c>
      <c r="AA30" s="956">
        <f>'43.'!AY62</f>
        <v>17.561951839361551</v>
      </c>
      <c r="AB30" s="956">
        <f>'43.'!AZ62</f>
        <v>1462.4836853244776</v>
      </c>
      <c r="AC30" s="956">
        <f>'43.'!BA62</f>
        <v>4773.9691781769116</v>
      </c>
      <c r="AD30" s="957">
        <v>0</v>
      </c>
    </row>
    <row r="31" spans="1:39" ht="14.45" customHeight="1">
      <c r="A31" s="1137"/>
      <c r="B31" s="813" t="s">
        <v>1023</v>
      </c>
      <c r="C31" s="1137"/>
      <c r="D31" s="1019"/>
      <c r="E31" s="1020">
        <f>'43.'!AG63</f>
        <v>168259.40892591333</v>
      </c>
      <c r="F31" s="980">
        <f>'43.'!AH63</f>
        <v>158519.74174796543</v>
      </c>
      <c r="G31" s="980">
        <f>'43.'!AI63</f>
        <v>125238.6109017632</v>
      </c>
      <c r="H31" s="980">
        <f>'43.'!AJ63</f>
        <v>8668.044472440175</v>
      </c>
      <c r="I31" s="980">
        <f>'43.'!AK63</f>
        <v>6623.5963225525811</v>
      </c>
      <c r="J31" s="980">
        <f>'43.'!AL63</f>
        <v>59701.064898998797</v>
      </c>
      <c r="K31" s="980">
        <f>'43.'!AM63</f>
        <v>50245.905207771561</v>
      </c>
      <c r="L31" s="979">
        <f>'43.'!AN63</f>
        <v>33281.130846202155</v>
      </c>
      <c r="M31" s="980">
        <f>'43.'!AO63</f>
        <v>18314.570429127965</v>
      </c>
      <c r="N31" s="979">
        <f>'43.'!AP63</f>
        <v>4449.946352548357</v>
      </c>
      <c r="O31" s="1137"/>
      <c r="P31" s="813" t="s">
        <v>1023</v>
      </c>
      <c r="Q31" s="1137"/>
      <c r="R31" s="843"/>
      <c r="S31" s="956">
        <f>'43.'!AQ63</f>
        <v>2010.8820832697761</v>
      </c>
      <c r="T31" s="956">
        <f>'43.'!AR63</f>
        <v>3300.4658577294699</v>
      </c>
      <c r="U31" s="956">
        <f>'43.'!AS63</f>
        <v>6276.4037789746044</v>
      </c>
      <c r="V31" s="956">
        <f>'43.'!AT63</f>
        <v>2153.1496109151581</v>
      </c>
      <c r="W31" s="956">
        <f>'43.'!AU63</f>
        <v>123.72274569060437</v>
      </c>
      <c r="X31" s="956">
        <f>'43.'!AV63</f>
        <v>6291.3809347854058</v>
      </c>
      <c r="Y31" s="956">
        <f>'43.'!AW63</f>
        <v>208.08676527410609</v>
      </c>
      <c r="Z31" s="956">
        <f>'43.'!AX63</f>
        <v>796.05220872632776</v>
      </c>
      <c r="AA31" s="956">
        <f>'43.'!AY63</f>
        <v>49.986326443121506</v>
      </c>
      <c r="AB31" s="956">
        <f>'43.'!AZ63</f>
        <v>7621.0541818452439</v>
      </c>
      <c r="AC31" s="956">
        <f>'43.'!BA63</f>
        <v>10535.719386674238</v>
      </c>
      <c r="AD31" s="957">
        <v>0</v>
      </c>
    </row>
    <row r="32" spans="1:39" ht="14.45" customHeight="1">
      <c r="A32" s="1137"/>
      <c r="B32" s="813" t="s">
        <v>1024</v>
      </c>
      <c r="C32" s="1137"/>
      <c r="D32" s="1019"/>
      <c r="E32" s="1020">
        <f>'43.'!AG64</f>
        <v>453093.0646385508</v>
      </c>
      <c r="F32" s="980">
        <f>'43.'!AH64</f>
        <v>426577.83882233431</v>
      </c>
      <c r="G32" s="980">
        <f>'43.'!AI64</f>
        <v>349627.41450038744</v>
      </c>
      <c r="H32" s="980">
        <f>'43.'!AJ64</f>
        <v>17360.456151205872</v>
      </c>
      <c r="I32" s="980">
        <f>'43.'!AK64</f>
        <v>9426.4849158758316</v>
      </c>
      <c r="J32" s="980">
        <f>'43.'!AL64</f>
        <v>201108.60274147883</v>
      </c>
      <c r="K32" s="980">
        <f>'43.'!AM64</f>
        <v>121731.87069182697</v>
      </c>
      <c r="L32" s="979">
        <f>'43.'!AN64</f>
        <v>76950.424321947125</v>
      </c>
      <c r="M32" s="980">
        <f>'43.'!AO64</f>
        <v>43446.389254211157</v>
      </c>
      <c r="N32" s="979">
        <f>'43.'!AP64</f>
        <v>12976.802531476846</v>
      </c>
      <c r="O32" s="1137"/>
      <c r="P32" s="813" t="s">
        <v>1024</v>
      </c>
      <c r="Q32" s="1137"/>
      <c r="R32" s="843"/>
      <c r="S32" s="956">
        <f>'43.'!AQ64</f>
        <v>4976.8782801595253</v>
      </c>
      <c r="T32" s="956">
        <f>'43.'!AR64</f>
        <v>7094.5690183123825</v>
      </c>
      <c r="U32" s="956">
        <f>'43.'!AS64</f>
        <v>12993.367398017454</v>
      </c>
      <c r="V32" s="956">
        <f>'43.'!AT64</f>
        <v>3546.2365539300686</v>
      </c>
      <c r="W32" s="956">
        <f>'43.'!AU64</f>
        <v>1858.5354723148935</v>
      </c>
      <c r="X32" s="956">
        <f>'43.'!AV64</f>
        <v>8855.2451154062601</v>
      </c>
      <c r="Y32" s="956">
        <f>'43.'!AW64</f>
        <v>847.7619577113295</v>
      </c>
      <c r="Z32" s="956">
        <f>'43.'!AX64</f>
        <v>7199.7098534091847</v>
      </c>
      <c r="AA32" s="956">
        <f>'43.'!AY64</f>
        <v>107.11407693508981</v>
      </c>
      <c r="AB32" s="956">
        <f>'43.'!AZ64</f>
        <v>16494.20406427409</v>
      </c>
      <c r="AC32" s="956">
        <f>'43.'!BA64</f>
        <v>33714.935669625818</v>
      </c>
      <c r="AD32" s="957">
        <v>0</v>
      </c>
    </row>
    <row r="33" spans="1:30" ht="14.45" customHeight="1">
      <c r="A33" s="1137"/>
      <c r="B33" s="813" t="s">
        <v>1025</v>
      </c>
      <c r="C33" s="1137"/>
      <c r="D33" s="1019"/>
      <c r="E33" s="1020">
        <f>'43.'!AG65</f>
        <v>1650453.2967205639</v>
      </c>
      <c r="F33" s="980">
        <f>'43.'!AH65</f>
        <v>1613638.4793155361</v>
      </c>
      <c r="G33" s="980">
        <f>'43.'!AI65</f>
        <v>1145891.6668115025</v>
      </c>
      <c r="H33" s="980">
        <f>'43.'!AJ65</f>
        <v>53808.366324843402</v>
      </c>
      <c r="I33" s="980">
        <f>'43.'!AK65</f>
        <v>49937.668495532685</v>
      </c>
      <c r="J33" s="980">
        <f>'43.'!AL65</f>
        <v>539033.43331624696</v>
      </c>
      <c r="K33" s="980">
        <f>'43.'!AM65</f>
        <v>503112.19867487933</v>
      </c>
      <c r="L33" s="979">
        <f>'43.'!AN65</f>
        <v>467746.81250403362</v>
      </c>
      <c r="M33" s="980">
        <f>'43.'!AO65</f>
        <v>103766.55248866336</v>
      </c>
      <c r="N33" s="979">
        <f>'43.'!AP65</f>
        <v>28291.198786151981</v>
      </c>
      <c r="O33" s="1137"/>
      <c r="P33" s="813" t="s">
        <v>1025</v>
      </c>
      <c r="Q33" s="1137"/>
      <c r="R33" s="843"/>
      <c r="S33" s="956">
        <f>'43.'!AQ65</f>
        <v>16061.639940207591</v>
      </c>
      <c r="T33" s="956">
        <f>'43.'!AR65</f>
        <v>8024.2686548205756</v>
      </c>
      <c r="U33" s="956">
        <f>'43.'!AS65</f>
        <v>37085.38208354979</v>
      </c>
      <c r="V33" s="956">
        <f>'43.'!AT65</f>
        <v>13947.241020088079</v>
      </c>
      <c r="W33" s="956">
        <f>'43.'!AU65</f>
        <v>356.82200384536446</v>
      </c>
      <c r="X33" s="956">
        <f>'43.'!AV65</f>
        <v>222869.10191814668</v>
      </c>
      <c r="Y33" s="956">
        <f>'43.'!AW65</f>
        <v>2090.453671058297</v>
      </c>
      <c r="Z33" s="956">
        <f>'43.'!AX65</f>
        <v>12761.282379667211</v>
      </c>
      <c r="AA33" s="956">
        <f>'43.'!AY65</f>
        <v>236.75195201569144</v>
      </c>
      <c r="AB33" s="956">
        <f>'43.'!AZ65</f>
        <v>126022.67009448225</v>
      </c>
      <c r="AC33" s="956">
        <f>'43.'!BA65</f>
        <v>49576.099784694794</v>
      </c>
      <c r="AD33" s="957">
        <v>0</v>
      </c>
    </row>
    <row r="34" spans="1:30" ht="14.45" customHeight="1">
      <c r="A34" s="1137"/>
      <c r="B34" s="813" t="s">
        <v>1026</v>
      </c>
      <c r="C34" s="1137"/>
      <c r="D34" s="1019"/>
      <c r="E34" s="1020">
        <f>'43.'!AG66</f>
        <v>5808743.846894864</v>
      </c>
      <c r="F34" s="980">
        <f>'43.'!AH66</f>
        <v>5783763.4051454486</v>
      </c>
      <c r="G34" s="980">
        <f>'43.'!AI66</f>
        <v>4944053.1064010626</v>
      </c>
      <c r="H34" s="980">
        <f>'43.'!AJ66</f>
        <v>120838.86713581345</v>
      </c>
      <c r="I34" s="980">
        <f>'43.'!AK66</f>
        <v>142342.61483382023</v>
      </c>
      <c r="J34" s="980">
        <f>'43.'!AL66</f>
        <v>3246559.6706699491</v>
      </c>
      <c r="K34" s="980">
        <f>'43.'!AM66</f>
        <v>1434311.9537614812</v>
      </c>
      <c r="L34" s="979">
        <f>'43.'!AN66</f>
        <v>839710.2987443856</v>
      </c>
      <c r="M34" s="980">
        <f>'43.'!AO66</f>
        <v>281516.94927024934</v>
      </c>
      <c r="N34" s="979">
        <f>'43.'!AP66</f>
        <v>93359.232984482791</v>
      </c>
      <c r="O34" s="1137"/>
      <c r="P34" s="813" t="s">
        <v>1026</v>
      </c>
      <c r="Q34" s="1137"/>
      <c r="R34" s="843"/>
      <c r="S34" s="956">
        <f>'43.'!AQ66</f>
        <v>45550.835525801536</v>
      </c>
      <c r="T34" s="956">
        <f>'43.'!AR66</f>
        <v>17210.059095255587</v>
      </c>
      <c r="U34" s="956">
        <f>'43.'!AS66</f>
        <v>86973.320969609209</v>
      </c>
      <c r="V34" s="956">
        <f>'43.'!AT66</f>
        <v>28007.336767185076</v>
      </c>
      <c r="W34" s="956">
        <f>'43.'!AU66</f>
        <v>10416.1639279152</v>
      </c>
      <c r="X34" s="956">
        <f>'43.'!AV66</f>
        <v>302821.42988504219</v>
      </c>
      <c r="Y34" s="956">
        <f>'43.'!AW66</f>
        <v>3246.9288874249555</v>
      </c>
      <c r="Z34" s="956">
        <f>'43.'!AX66</f>
        <v>34499.236983849347</v>
      </c>
      <c r="AA34" s="956">
        <f>'43.'!AY66</f>
        <v>2736.8329582615861</v>
      </c>
      <c r="AB34" s="956">
        <f>'43.'!AZ66</f>
        <v>214888.92075955818</v>
      </c>
      <c r="AC34" s="956">
        <f>'43.'!BA66</f>
        <v>59479.67873326534</v>
      </c>
      <c r="AD34" s="957">
        <v>0</v>
      </c>
    </row>
    <row r="35" spans="1:30" ht="14.45" customHeight="1">
      <c r="A35" s="1137"/>
      <c r="B35" s="813" t="s">
        <v>1027</v>
      </c>
      <c r="C35" s="1137"/>
      <c r="D35" s="1019"/>
      <c r="E35" s="1020">
        <f>'43.'!AG67</f>
        <v>16984659.932853598</v>
      </c>
      <c r="F35" s="980">
        <f>'43.'!AH67</f>
        <v>15878944.016669611</v>
      </c>
      <c r="G35" s="980">
        <f>'43.'!AI67</f>
        <v>12757165.705240706</v>
      </c>
      <c r="H35" s="980">
        <f>'43.'!AJ67</f>
        <v>1355697.1461435976</v>
      </c>
      <c r="I35" s="980">
        <f>'43.'!AK67</f>
        <v>408906.8501210775</v>
      </c>
      <c r="J35" s="980">
        <f>'43.'!AL67</f>
        <v>4913784.866364128</v>
      </c>
      <c r="K35" s="980">
        <f>'43.'!AM67</f>
        <v>6078776.8426118996</v>
      </c>
      <c r="L35" s="979">
        <f>'43.'!AN67</f>
        <v>3121778.3114289078</v>
      </c>
      <c r="M35" s="980">
        <f>'43.'!AO67</f>
        <v>1489310.187790582</v>
      </c>
      <c r="N35" s="979">
        <f>'43.'!AP67</f>
        <v>519833.07978021429</v>
      </c>
      <c r="O35" s="1137"/>
      <c r="P35" s="813" t="s">
        <v>1027</v>
      </c>
      <c r="Q35" s="1137"/>
      <c r="R35" s="843"/>
      <c r="S35" s="956">
        <f>'43.'!AQ67</f>
        <v>197710.37847425527</v>
      </c>
      <c r="T35" s="956">
        <f>'43.'!AR67</f>
        <v>104233.66415999079</v>
      </c>
      <c r="U35" s="956">
        <f>'43.'!AS67</f>
        <v>518187.50324810727</v>
      </c>
      <c r="V35" s="956">
        <f>'43.'!AT67</f>
        <v>86405.883371467295</v>
      </c>
      <c r="W35" s="956">
        <f>'43.'!AU67</f>
        <v>62939.678756546906</v>
      </c>
      <c r="X35" s="956">
        <f>'43.'!AV67</f>
        <v>865255.11455674388</v>
      </c>
      <c r="Y35" s="956">
        <f>'43.'!AW67</f>
        <v>88381.681554057286</v>
      </c>
      <c r="Z35" s="956">
        <f>'43.'!AX67</f>
        <v>163990.08976495898</v>
      </c>
      <c r="AA35" s="956">
        <f>'43.'!AY67</f>
        <v>4339.5926691221121</v>
      </c>
      <c r="AB35" s="956">
        <f>'43.'!AZ67</f>
        <v>510501.64509344369</v>
      </c>
      <c r="AC35" s="956">
        <f>'43.'!BA67</f>
        <v>1269706.0059489496</v>
      </c>
      <c r="AD35" s="957">
        <v>0</v>
      </c>
    </row>
    <row r="36" spans="1:30" ht="14.45" customHeight="1">
      <c r="A36" s="2641" t="s">
        <v>397</v>
      </c>
      <c r="B36" s="2641"/>
      <c r="C36" s="2641"/>
      <c r="D36" s="363"/>
      <c r="E36" s="1020"/>
      <c r="F36" s="980"/>
      <c r="G36" s="980"/>
      <c r="H36" s="980"/>
      <c r="I36" s="980"/>
      <c r="J36" s="980"/>
      <c r="K36" s="980"/>
      <c r="L36" s="980"/>
      <c r="M36" s="980"/>
      <c r="N36" s="979"/>
      <c r="O36" s="2641" t="s">
        <v>397</v>
      </c>
      <c r="P36" s="2641"/>
      <c r="Q36" s="2641"/>
      <c r="R36" s="2"/>
      <c r="S36" s="956"/>
      <c r="T36" s="956"/>
      <c r="U36" s="956"/>
      <c r="V36" s="807"/>
      <c r="W36" s="956"/>
      <c r="X36" s="956"/>
      <c r="Y36" s="956"/>
      <c r="Z36" s="956"/>
      <c r="AA36" s="956"/>
      <c r="AB36" s="956"/>
      <c r="AC36" s="956"/>
      <c r="AD36" s="956"/>
    </row>
    <row r="37" spans="1:30" ht="14.45" customHeight="1">
      <c r="A37" s="1137"/>
      <c r="B37" s="813" t="s">
        <v>1028</v>
      </c>
      <c r="C37" s="1137"/>
      <c r="D37" s="1019"/>
      <c r="E37" s="1020">
        <f>'43.'!AG68</f>
        <v>16456.368253770943</v>
      </c>
      <c r="F37" s="980">
        <f>'43.'!AH68</f>
        <v>13785.646419188968</v>
      </c>
      <c r="G37" s="980">
        <f>'43.'!AI68</f>
        <v>10013.817013592785</v>
      </c>
      <c r="H37" s="980">
        <f>'43.'!AJ68</f>
        <v>537.60637711281345</v>
      </c>
      <c r="I37" s="980">
        <f>'43.'!AK68</f>
        <v>922.20210598731921</v>
      </c>
      <c r="J37" s="980">
        <f>'43.'!AL68</f>
        <v>2154.527073125174</v>
      </c>
      <c r="K37" s="980">
        <f>'43.'!AM68</f>
        <v>6399.4814573674785</v>
      </c>
      <c r="L37" s="979">
        <f>'43.'!AN68</f>
        <v>3771.8294055961769</v>
      </c>
      <c r="M37" s="980">
        <f>'43.'!AO68</f>
        <v>2299.0086565848446</v>
      </c>
      <c r="N37" s="979">
        <f>'43.'!AP68</f>
        <v>513.28193891701096</v>
      </c>
      <c r="O37" s="1137"/>
      <c r="P37" s="813" t="s">
        <v>1028</v>
      </c>
      <c r="Q37" s="1137"/>
      <c r="R37" s="843"/>
      <c r="S37" s="956">
        <f>'43.'!AQ68</f>
        <v>231.33112630204218</v>
      </c>
      <c r="T37" s="956">
        <f>'43.'!AR68</f>
        <v>719.43116549656463</v>
      </c>
      <c r="U37" s="956">
        <f>'43.'!AS68</f>
        <v>573.01700835435906</v>
      </c>
      <c r="V37" s="956">
        <f>'43.'!AT68</f>
        <v>204.91726140031659</v>
      </c>
      <c r="W37" s="956">
        <f>'43.'!AU68</f>
        <v>57.030156114550252</v>
      </c>
      <c r="X37" s="956">
        <f>'43.'!AV68</f>
        <v>344.06237768225975</v>
      </c>
      <c r="Y37" s="956">
        <f>'43.'!AW68</f>
        <v>18.397494127154673</v>
      </c>
      <c r="Z37" s="956">
        <f>'43.'!AX68</f>
        <v>101.71642459419927</v>
      </c>
      <c r="AA37" s="956">
        <f>'43.'!AY68</f>
        <v>3.4974895843754963</v>
      </c>
      <c r="AB37" s="956">
        <f>'43.'!AZ68</f>
        <v>1005.1469630233449</v>
      </c>
      <c r="AC37" s="956">
        <f>'43.'!BA68</f>
        <v>2772.4382591761796</v>
      </c>
      <c r="AD37" s="957">
        <v>0</v>
      </c>
    </row>
    <row r="38" spans="1:30" ht="14.45" customHeight="1">
      <c r="A38" s="1137"/>
      <c r="B38" s="813" t="s">
        <v>1038</v>
      </c>
      <c r="C38" s="1137"/>
      <c r="D38" s="1019"/>
      <c r="E38" s="1020">
        <f>'43.'!AG69</f>
        <v>21215.185775220038</v>
      </c>
      <c r="F38" s="980">
        <f>'43.'!AH69</f>
        <v>18068.780682695422</v>
      </c>
      <c r="G38" s="980">
        <f>'43.'!AI69</f>
        <v>11383.200156750916</v>
      </c>
      <c r="H38" s="980">
        <f>'43.'!AJ69</f>
        <v>543.13170634373614</v>
      </c>
      <c r="I38" s="980">
        <f>'43.'!AK69</f>
        <v>849.78545822806325</v>
      </c>
      <c r="J38" s="980">
        <f>'43.'!AL69</f>
        <v>3693.1936560714685</v>
      </c>
      <c r="K38" s="980">
        <f>'43.'!AM69</f>
        <v>6297.0893361076442</v>
      </c>
      <c r="L38" s="979">
        <f>'43.'!AN69</f>
        <v>6685.5805259445087</v>
      </c>
      <c r="M38" s="980">
        <f>'43.'!AO69</f>
        <v>5670.4938026685395</v>
      </c>
      <c r="N38" s="979">
        <f>'43.'!AP69</f>
        <v>2545.1305388169071</v>
      </c>
      <c r="O38" s="1137"/>
      <c r="P38" s="813" t="s">
        <v>1038</v>
      </c>
      <c r="Q38" s="1137"/>
      <c r="R38" s="843"/>
      <c r="S38" s="956">
        <f>'43.'!AQ69</f>
        <v>366.65157472060713</v>
      </c>
      <c r="T38" s="956">
        <f>'43.'!AR69</f>
        <v>1094.3601814251238</v>
      </c>
      <c r="U38" s="956">
        <f>'43.'!AS69</f>
        <v>1275.8045349311178</v>
      </c>
      <c r="V38" s="956">
        <f>'43.'!AT69</f>
        <v>386.87153331758651</v>
      </c>
      <c r="W38" s="956">
        <f>'43.'!AU69</f>
        <v>1.6754394571967317</v>
      </c>
      <c r="X38" s="956">
        <f>'43.'!AV69</f>
        <v>201.34011165456531</v>
      </c>
      <c r="Y38" s="956">
        <f>'43.'!AW69</f>
        <v>6.3114139290568056</v>
      </c>
      <c r="Z38" s="956">
        <f>'43.'!AX69</f>
        <v>116.84049568877531</v>
      </c>
      <c r="AA38" s="956">
        <f>'43.'!AY69</f>
        <v>7.7534464678205666</v>
      </c>
      <c r="AB38" s="956">
        <f>'43.'!AZ69</f>
        <v>682.84125553574927</v>
      </c>
      <c r="AC38" s="956">
        <f>'43.'!BA69</f>
        <v>3263.2455882133995</v>
      </c>
      <c r="AD38" s="957">
        <v>0</v>
      </c>
    </row>
    <row r="39" spans="1:30" ht="14.45" customHeight="1">
      <c r="A39" s="813"/>
      <c r="B39" s="813" t="s">
        <v>1039</v>
      </c>
      <c r="C39" s="813"/>
      <c r="D39" s="1019"/>
      <c r="E39" s="1020">
        <f>'43.'!AG70</f>
        <v>36872.754094712873</v>
      </c>
      <c r="F39" s="980">
        <f>'43.'!AH70</f>
        <v>31161.735574035167</v>
      </c>
      <c r="G39" s="980">
        <f>'43.'!AI70</f>
        <v>24164.861125548898</v>
      </c>
      <c r="H39" s="980">
        <f>'43.'!AJ70</f>
        <v>1772.3798892780082</v>
      </c>
      <c r="I39" s="980">
        <f>'43.'!AK70</f>
        <v>912.62188804058007</v>
      </c>
      <c r="J39" s="980">
        <f>'43.'!AL70</f>
        <v>9523.5230234938008</v>
      </c>
      <c r="K39" s="980">
        <f>'43.'!AM70</f>
        <v>11956.336324736509</v>
      </c>
      <c r="L39" s="979">
        <f>'43.'!AN70</f>
        <v>6996.8744484862473</v>
      </c>
      <c r="M39" s="980">
        <f>'43.'!AO70</f>
        <v>4661.6872160254097</v>
      </c>
      <c r="N39" s="979">
        <f>'43.'!AP70</f>
        <v>608.77032476303464</v>
      </c>
      <c r="O39" s="813"/>
      <c r="P39" s="813" t="s">
        <v>1039</v>
      </c>
      <c r="Q39" s="813"/>
      <c r="R39" s="843"/>
      <c r="S39" s="956">
        <f>'43.'!AQ70</f>
        <v>310.37576714341901</v>
      </c>
      <c r="T39" s="956">
        <f>'43.'!AR70</f>
        <v>1062.119828920414</v>
      </c>
      <c r="U39" s="956">
        <f>'43.'!AS70</f>
        <v>2401.6171373964867</v>
      </c>
      <c r="V39" s="956">
        <f>'43.'!AT70</f>
        <v>267.66762097595512</v>
      </c>
      <c r="W39" s="956">
        <f>'43.'!AU70</f>
        <v>11.136536826099872</v>
      </c>
      <c r="X39" s="956">
        <f>'43.'!AV70</f>
        <v>557.92395718832393</v>
      </c>
      <c r="Y39" s="956">
        <f>'43.'!AW70</f>
        <v>5.5129446055444183E-2</v>
      </c>
      <c r="Z39" s="956">
        <f>'43.'!AX70</f>
        <v>11.063941694882697</v>
      </c>
      <c r="AA39" s="956">
        <f>'43.'!AY70</f>
        <v>4.1030510792127897E-2</v>
      </c>
      <c r="AB39" s="956">
        <f>'43.'!AZ70</f>
        <v>1766.103173620779</v>
      </c>
      <c r="AC39" s="956">
        <f>'43.'!BA70</f>
        <v>5722.0824623726094</v>
      </c>
      <c r="AD39" s="957">
        <v>0</v>
      </c>
    </row>
    <row r="40" spans="1:30" ht="14.45" customHeight="1">
      <c r="A40" s="813"/>
      <c r="B40" s="813" t="s">
        <v>1040</v>
      </c>
      <c r="C40" s="813"/>
      <c r="D40" s="1019"/>
      <c r="E40" s="1020">
        <f>'43.'!AG71</f>
        <v>88045.18748561533</v>
      </c>
      <c r="F40" s="980">
        <f>'43.'!AH71</f>
        <v>75964.515943047765</v>
      </c>
      <c r="G40" s="980">
        <f>'43.'!AI71</f>
        <v>56199.462970635024</v>
      </c>
      <c r="H40" s="980">
        <f>'43.'!AJ71</f>
        <v>4314.2978580768568</v>
      </c>
      <c r="I40" s="980">
        <f>'43.'!AK71</f>
        <v>1065.8439490981361</v>
      </c>
      <c r="J40" s="980">
        <f>'43.'!AL71</f>
        <v>25510.382593134073</v>
      </c>
      <c r="K40" s="980">
        <f>'43.'!AM71</f>
        <v>25308.938570326009</v>
      </c>
      <c r="L40" s="979">
        <f>'43.'!AN71</f>
        <v>19765.05297241273</v>
      </c>
      <c r="M40" s="980">
        <f>'43.'!AO71</f>
        <v>10632.302380150542</v>
      </c>
      <c r="N40" s="979">
        <f>'43.'!AP71</f>
        <v>3360.9035675168234</v>
      </c>
      <c r="O40" s="813"/>
      <c r="P40" s="813" t="s">
        <v>1040</v>
      </c>
      <c r="Q40" s="813"/>
      <c r="R40" s="843"/>
      <c r="S40" s="956">
        <f>'43.'!AQ71</f>
        <v>810.98335649362298</v>
      </c>
      <c r="T40" s="956">
        <f>'43.'!AR71</f>
        <v>2698.3510348874001</v>
      </c>
      <c r="U40" s="956">
        <f>'43.'!AS71</f>
        <v>2979.6763665710855</v>
      </c>
      <c r="V40" s="956">
        <f>'43.'!AT71</f>
        <v>681.17341424213635</v>
      </c>
      <c r="W40" s="956">
        <f>'43.'!AU71</f>
        <v>101.21464043948478</v>
      </c>
      <c r="X40" s="956">
        <f>'43.'!AV71</f>
        <v>3490.1251889009336</v>
      </c>
      <c r="Y40" s="956">
        <f>'43.'!AW71</f>
        <v>12.853923056030895</v>
      </c>
      <c r="Z40" s="956">
        <f>'43.'!AX71</f>
        <v>1022.0445824605433</v>
      </c>
      <c r="AA40" s="956">
        <f>'43.'!AY71</f>
        <v>37.812310231225112</v>
      </c>
      <c r="AB40" s="956">
        <f>'43.'!AZ71</f>
        <v>4569.9145876134517</v>
      </c>
      <c r="AC40" s="956">
        <f>'43.'!BA71</f>
        <v>13102.716125028142</v>
      </c>
      <c r="AD40" s="957">
        <v>0</v>
      </c>
    </row>
    <row r="41" spans="1:30" ht="14.45" customHeight="1">
      <c r="A41" s="813"/>
      <c r="B41" s="813" t="s">
        <v>1041</v>
      </c>
      <c r="C41" s="813"/>
      <c r="D41" s="1019"/>
      <c r="E41" s="1020">
        <f>'43.'!AG72</f>
        <v>187280.13760723264</v>
      </c>
      <c r="F41" s="980">
        <f>'43.'!AH72</f>
        <v>176106.35239731646</v>
      </c>
      <c r="G41" s="980">
        <f>'43.'!AI72</f>
        <v>140442.2033863313</v>
      </c>
      <c r="H41" s="980">
        <f>'43.'!AJ72</f>
        <v>6917.8663826069978</v>
      </c>
      <c r="I41" s="980">
        <f>'43.'!AK72</f>
        <v>6975.2950710625291</v>
      </c>
      <c r="J41" s="980">
        <f>'43.'!AL72</f>
        <v>71212.022511757823</v>
      </c>
      <c r="K41" s="980">
        <f>'43.'!AM72</f>
        <v>55337.019420903947</v>
      </c>
      <c r="L41" s="979">
        <f>'43.'!AN72</f>
        <v>35664.149010985209</v>
      </c>
      <c r="M41" s="980">
        <f>'43.'!AO72</f>
        <v>21130.697244585368</v>
      </c>
      <c r="N41" s="979">
        <f>'43.'!AP72</f>
        <v>4042.4603184601274</v>
      </c>
      <c r="O41" s="813"/>
      <c r="P41" s="813" t="s">
        <v>1041</v>
      </c>
      <c r="Q41" s="813"/>
      <c r="R41" s="843"/>
      <c r="S41" s="956">
        <f>'43.'!AQ72</f>
        <v>1989.4105013841129</v>
      </c>
      <c r="T41" s="956">
        <f>'43.'!AR72</f>
        <v>3764.2166214917588</v>
      </c>
      <c r="U41" s="956">
        <f>'43.'!AS72</f>
        <v>7678.803155488602</v>
      </c>
      <c r="V41" s="956">
        <f>'43.'!AT72</f>
        <v>2713.9343993656153</v>
      </c>
      <c r="W41" s="956">
        <f>'43.'!AU72</f>
        <v>941.8722483951567</v>
      </c>
      <c r="X41" s="956">
        <f>'43.'!AV72</f>
        <v>3398.5296222035345</v>
      </c>
      <c r="Y41" s="956">
        <f>'43.'!AW72</f>
        <v>73.26239337158772</v>
      </c>
      <c r="Z41" s="956">
        <f>'43.'!AX72</f>
        <v>1239.5887134749698</v>
      </c>
      <c r="AA41" s="956">
        <f>'43.'!AY72</f>
        <v>164.94031608534939</v>
      </c>
      <c r="AB41" s="956">
        <f>'43.'!AZ72</f>
        <v>9657.1307212643951</v>
      </c>
      <c r="AC41" s="956">
        <f>'43.'!BA72</f>
        <v>12413.373923391075</v>
      </c>
      <c r="AD41" s="957">
        <v>0</v>
      </c>
    </row>
    <row r="42" spans="1:30" ht="14.45" customHeight="1">
      <c r="A42" s="813"/>
      <c r="B42" s="813" t="s">
        <v>1042</v>
      </c>
      <c r="C42" s="813"/>
      <c r="D42" s="1019"/>
      <c r="E42" s="1020">
        <f>'43.'!AG73</f>
        <v>614424.17751725425</v>
      </c>
      <c r="F42" s="980">
        <f>'43.'!AH73</f>
        <v>592522.30008219485</v>
      </c>
      <c r="G42" s="980">
        <f>'43.'!AI73</f>
        <v>482685.21692486631</v>
      </c>
      <c r="H42" s="980">
        <f>'43.'!AJ73</f>
        <v>30523.358332745756</v>
      </c>
      <c r="I42" s="980">
        <f>'43.'!AK73</f>
        <v>11105.215215485001</v>
      </c>
      <c r="J42" s="980">
        <f>'43.'!AL73</f>
        <v>289908.96555478283</v>
      </c>
      <c r="K42" s="980">
        <f>'43.'!AM73</f>
        <v>151147.67782185285</v>
      </c>
      <c r="L42" s="979">
        <f>'43.'!AN73</f>
        <v>109837.08315732893</v>
      </c>
      <c r="M42" s="980">
        <f>'43.'!AO73</f>
        <v>42916.736374952015</v>
      </c>
      <c r="N42" s="979">
        <f>'43.'!AP73</f>
        <v>13863.545843285769</v>
      </c>
      <c r="O42" s="813"/>
      <c r="P42" s="813" t="s">
        <v>1042</v>
      </c>
      <c r="Q42" s="813"/>
      <c r="R42" s="843"/>
      <c r="S42" s="956">
        <f>'43.'!AQ73</f>
        <v>6746.8551673348647</v>
      </c>
      <c r="T42" s="956">
        <f>'43.'!AR73</f>
        <v>5176.8507287956536</v>
      </c>
      <c r="U42" s="956">
        <f>'43.'!AS73</f>
        <v>12613.527080749613</v>
      </c>
      <c r="V42" s="956">
        <f>'43.'!AT73</f>
        <v>4036.059985127552</v>
      </c>
      <c r="W42" s="956">
        <f>'43.'!AU73</f>
        <v>479.89756965856355</v>
      </c>
      <c r="X42" s="956">
        <f>'43.'!AV73</f>
        <v>38246.359356984824</v>
      </c>
      <c r="Y42" s="956">
        <f>'43.'!AW73</f>
        <v>409.2788382239774</v>
      </c>
      <c r="Z42" s="956">
        <f>'43.'!AX73</f>
        <v>5349.39975545983</v>
      </c>
      <c r="AA42" s="956">
        <f>'43.'!AY73</f>
        <v>173.29119652199807</v>
      </c>
      <c r="AB42" s="956">
        <f>'43.'!AZ73</f>
        <v>22742.01763518629</v>
      </c>
      <c r="AC42" s="956">
        <f>'43.'!BA73</f>
        <v>27251.277190518937</v>
      </c>
      <c r="AD42" s="957">
        <v>0</v>
      </c>
    </row>
    <row r="43" spans="1:30" ht="14.45" customHeight="1">
      <c r="A43" s="813"/>
      <c r="B43" s="813" t="s">
        <v>1043</v>
      </c>
      <c r="C43" s="813"/>
      <c r="D43" s="1019"/>
      <c r="E43" s="1020">
        <f>'43.'!AG74</f>
        <v>1196106.6117631085</v>
      </c>
      <c r="F43" s="980">
        <f>'43.'!AH74</f>
        <v>1162748.3815868667</v>
      </c>
      <c r="G43" s="980">
        <f>'43.'!AI74</f>
        <v>912433.31245017273</v>
      </c>
      <c r="H43" s="980">
        <f>'43.'!AJ74</f>
        <v>46467.514618275512</v>
      </c>
      <c r="I43" s="980">
        <f>'43.'!AK74</f>
        <v>35614.509180904992</v>
      </c>
      <c r="J43" s="980">
        <f>'43.'!AL74</f>
        <v>500221.01456100988</v>
      </c>
      <c r="K43" s="980">
        <f>'43.'!AM74</f>
        <v>330130.27408998203</v>
      </c>
      <c r="L43" s="979">
        <f>'43.'!AN74</f>
        <v>250315.06913669416</v>
      </c>
      <c r="M43" s="980">
        <f>'43.'!AO74</f>
        <v>168010.35032950324</v>
      </c>
      <c r="N43" s="979">
        <f>'43.'!AP74</f>
        <v>18922.19803755574</v>
      </c>
      <c r="O43" s="813"/>
      <c r="P43" s="813" t="s">
        <v>1043</v>
      </c>
      <c r="Q43" s="813"/>
      <c r="R43" s="843"/>
      <c r="S43" s="956">
        <f>'43.'!AQ74</f>
        <v>7731.363068908473</v>
      </c>
      <c r="T43" s="956">
        <f>'43.'!AR74</f>
        <v>7508.9543928273079</v>
      </c>
      <c r="U43" s="956">
        <f>'43.'!AS74</f>
        <v>42671.694110003344</v>
      </c>
      <c r="V43" s="956">
        <f>'43.'!AT74</f>
        <v>90485.272914828893</v>
      </c>
      <c r="W43" s="956">
        <f>'43.'!AU74</f>
        <v>690.86780537945947</v>
      </c>
      <c r="X43" s="956">
        <f>'43.'!AV74</f>
        <v>50034.63307248857</v>
      </c>
      <c r="Y43" s="956">
        <f>'43.'!AW74</f>
        <v>632.24541088157616</v>
      </c>
      <c r="Z43" s="956">
        <f>'43.'!AX74</f>
        <v>4961.5843310750397</v>
      </c>
      <c r="AA43" s="956">
        <f>'43.'!AY74</f>
        <v>99.529003396889465</v>
      </c>
      <c r="AB43" s="956">
        <f>'43.'!AZ74</f>
        <v>26576.726989348852</v>
      </c>
      <c r="AC43" s="956">
        <f>'43.'!BA74</f>
        <v>38319.814507316602</v>
      </c>
      <c r="AD43" s="957">
        <v>0</v>
      </c>
    </row>
    <row r="44" spans="1:30" ht="14.45" customHeight="1">
      <c r="A44" s="813"/>
      <c r="B44" s="813" t="s">
        <v>1044</v>
      </c>
      <c r="C44" s="813"/>
      <c r="D44" s="1019"/>
      <c r="E44" s="1020">
        <f>'43.'!AG75</f>
        <v>2143020.4383282033</v>
      </c>
      <c r="F44" s="980">
        <f>'43.'!AH75</f>
        <v>2092081.7958900125</v>
      </c>
      <c r="G44" s="980">
        <f>'43.'!AI75</f>
        <v>1655279.9920868501</v>
      </c>
      <c r="H44" s="980">
        <f>'43.'!AJ75</f>
        <v>81935.51515944807</v>
      </c>
      <c r="I44" s="980">
        <f>'43.'!AK75</f>
        <v>12063.969832021403</v>
      </c>
      <c r="J44" s="980">
        <f>'43.'!AL75</f>
        <v>815987.95219348487</v>
      </c>
      <c r="K44" s="980">
        <f>'43.'!AM75</f>
        <v>745292.55490189581</v>
      </c>
      <c r="L44" s="979">
        <f>'43.'!AN75</f>
        <v>436801.80380316189</v>
      </c>
      <c r="M44" s="980">
        <f>'43.'!AO75</f>
        <v>177557.14507879494</v>
      </c>
      <c r="N44" s="979">
        <f>'43.'!AP75</f>
        <v>75166.077264906853</v>
      </c>
      <c r="O44" s="813"/>
      <c r="P44" s="813" t="s">
        <v>1044</v>
      </c>
      <c r="Q44" s="813"/>
      <c r="R44" s="843"/>
      <c r="S44" s="956">
        <f>'43.'!AQ75</f>
        <v>17377.89913493365</v>
      </c>
      <c r="T44" s="956">
        <f>'43.'!AR75</f>
        <v>11631.005828565651</v>
      </c>
      <c r="U44" s="956">
        <f>'43.'!AS75</f>
        <v>49805.829262763888</v>
      </c>
      <c r="V44" s="956">
        <f>'43.'!AT75</f>
        <v>19931.822351874238</v>
      </c>
      <c r="W44" s="956">
        <f>'43.'!AU75</f>
        <v>3644.5112357506873</v>
      </c>
      <c r="X44" s="956">
        <f>'43.'!AV75</f>
        <v>81477.094946355137</v>
      </c>
      <c r="Y44" s="956">
        <f>'43.'!AW75</f>
        <v>7037.3121257427247</v>
      </c>
      <c r="Z44" s="956">
        <f>'43.'!AX75</f>
        <v>10866.284099222057</v>
      </c>
      <c r="AA44" s="956">
        <f>'43.'!AY75</f>
        <v>317.89097540151363</v>
      </c>
      <c r="AB44" s="956">
        <f>'43.'!AZ75</f>
        <v>159546.07657764561</v>
      </c>
      <c r="AC44" s="956">
        <f>'43.'!BA75</f>
        <v>61804.926537413041</v>
      </c>
      <c r="AD44" s="957">
        <v>0</v>
      </c>
    </row>
    <row r="45" spans="1:30" ht="14.45" customHeight="1">
      <c r="A45" s="813"/>
      <c r="B45" s="813" t="s">
        <v>1045</v>
      </c>
      <c r="C45" s="813"/>
      <c r="D45" s="1019"/>
      <c r="E45" s="1020">
        <f>'43.'!AG76</f>
        <v>6944504.2386145452</v>
      </c>
      <c r="F45" s="980">
        <f>'43.'!AH76</f>
        <v>6786658.0491873967</v>
      </c>
      <c r="G45" s="980">
        <f>'43.'!AI76</f>
        <v>5681785.4724876247</v>
      </c>
      <c r="H45" s="980">
        <f>'43.'!AJ76</f>
        <v>576874.42355531</v>
      </c>
      <c r="I45" s="980">
        <f>'43.'!AK76</f>
        <v>204738.73365725492</v>
      </c>
      <c r="J45" s="980">
        <f>'43.'!AL76</f>
        <v>3101462.1177593013</v>
      </c>
      <c r="K45" s="980">
        <f>'43.'!AM76</f>
        <v>1798710.197515761</v>
      </c>
      <c r="L45" s="979">
        <f>'43.'!AN76</f>
        <v>1104872.5766997708</v>
      </c>
      <c r="M45" s="980">
        <f>'43.'!AO76</f>
        <v>345281.57217403268</v>
      </c>
      <c r="N45" s="979">
        <f>'43.'!AP76</f>
        <v>108252.09444420262</v>
      </c>
      <c r="O45" s="813"/>
      <c r="P45" s="813" t="s">
        <v>1045</v>
      </c>
      <c r="Q45" s="813"/>
      <c r="R45" s="843"/>
      <c r="S45" s="956">
        <f>'43.'!AQ76</f>
        <v>66133.14699841362</v>
      </c>
      <c r="T45" s="956">
        <f>'43.'!AR76</f>
        <v>16659.771226414854</v>
      </c>
      <c r="U45" s="956">
        <f>'43.'!AS76</f>
        <v>122749.6456091538</v>
      </c>
      <c r="V45" s="956">
        <f>'43.'!AT76</f>
        <v>21864.247184853484</v>
      </c>
      <c r="W45" s="956">
        <f>'43.'!AU76</f>
        <v>9622.6667109943101</v>
      </c>
      <c r="X45" s="956">
        <f>'43.'!AV76</f>
        <v>428421.51274131669</v>
      </c>
      <c r="Y45" s="956">
        <f>'43.'!AW76</f>
        <v>9808.4625196902816</v>
      </c>
      <c r="Z45" s="956">
        <f>'43.'!AX76</f>
        <v>47272.916500820298</v>
      </c>
      <c r="AA45" s="956">
        <f>'43.'!AY76</f>
        <v>2246.0999985938947</v>
      </c>
      <c r="AB45" s="956">
        <f>'43.'!AZ76</f>
        <v>271842.01276531687</v>
      </c>
      <c r="AC45" s="956">
        <f>'43.'!BA76</f>
        <v>205119.10592796744</v>
      </c>
      <c r="AD45" s="957">
        <v>0</v>
      </c>
    </row>
    <row r="46" spans="1:30" ht="14.45" customHeight="1">
      <c r="A46" s="813"/>
      <c r="B46" s="813" t="s">
        <v>1046</v>
      </c>
      <c r="C46" s="813"/>
      <c r="D46" s="1019"/>
      <c r="E46" s="1020">
        <f>'43.'!AG77</f>
        <v>19040114.670437008</v>
      </c>
      <c r="F46" s="980">
        <f>'43.'!AH77</f>
        <v>18075699.110555347</v>
      </c>
      <c r="G46" s="980">
        <f>'43.'!AI77</f>
        <v>14685830.729270078</v>
      </c>
      <c r="H46" s="980">
        <f>'43.'!AJ77</f>
        <v>127971.34541867694</v>
      </c>
      <c r="I46" s="980">
        <f>'43.'!AK77</f>
        <v>523812.48318416264</v>
      </c>
      <c r="J46" s="980">
        <f>'43.'!AL77</f>
        <v>6639281.4108330403</v>
      </c>
      <c r="K46" s="980">
        <f>'43.'!AM77</f>
        <v>7394765.4898341978</v>
      </c>
      <c r="L46" s="979">
        <f>'43.'!AN77</f>
        <v>3389868.3812852697</v>
      </c>
      <c r="M46" s="980">
        <f>'43.'!AO77</f>
        <v>1731919.1916212193</v>
      </c>
      <c r="N46" s="979">
        <f>'43.'!AP77</f>
        <v>611899.85137924319</v>
      </c>
      <c r="O46" s="813"/>
      <c r="P46" s="813" t="s">
        <v>1046</v>
      </c>
      <c r="Q46" s="813"/>
      <c r="R46" s="843"/>
      <c r="S46" s="956">
        <f>'43.'!AQ77</f>
        <v>190609.56968845392</v>
      </c>
      <c r="T46" s="956">
        <f>'43.'!AR77</f>
        <v>146869.22483137497</v>
      </c>
      <c r="U46" s="956">
        <f>'43.'!AS77</f>
        <v>604604.02686776582</v>
      </c>
      <c r="V46" s="956">
        <f>'43.'!AT77</f>
        <v>93915.569601569005</v>
      </c>
      <c r="W46" s="956">
        <f>'43.'!AU77</f>
        <v>84020.949252812396</v>
      </c>
      <c r="X46" s="956">
        <f>'43.'!AV77</f>
        <v>937339.71992548706</v>
      </c>
      <c r="Y46" s="956">
        <f>'43.'!AW77</f>
        <v>109868.01595254174</v>
      </c>
      <c r="Z46" s="956">
        <f>'43.'!AX77</f>
        <v>206504.59746212</v>
      </c>
      <c r="AA46" s="956">
        <f>'43.'!AY77</f>
        <v>4151.3746208948151</v>
      </c>
      <c r="AB46" s="956">
        <f>'43.'!AZ77</f>
        <v>400085.48170300649</v>
      </c>
      <c r="AC46" s="956">
        <f>'43.'!BA77</f>
        <v>1170920.1573437834</v>
      </c>
      <c r="AD46" s="957">
        <v>0</v>
      </c>
    </row>
    <row r="47" spans="1:30" ht="14.45" customHeight="1">
      <c r="A47" s="2641" t="s">
        <v>372</v>
      </c>
      <c r="B47" s="2641"/>
      <c r="C47" s="2641"/>
      <c r="D47" s="1019"/>
      <c r="E47" s="1020"/>
      <c r="F47" s="980"/>
      <c r="G47" s="980"/>
      <c r="H47" s="980"/>
      <c r="I47" s="980"/>
      <c r="J47" s="980"/>
      <c r="K47" s="980"/>
      <c r="L47" s="980"/>
      <c r="M47" s="980"/>
      <c r="N47" s="979"/>
      <c r="O47" s="2641" t="s">
        <v>372</v>
      </c>
      <c r="P47" s="2641"/>
      <c r="Q47" s="2641"/>
      <c r="R47" s="843"/>
      <c r="S47" s="956"/>
      <c r="T47" s="956"/>
      <c r="U47" s="956"/>
      <c r="V47" s="956"/>
      <c r="W47" s="956"/>
      <c r="X47" s="956"/>
      <c r="Y47" s="956"/>
      <c r="Z47" s="956"/>
      <c r="AA47" s="956"/>
      <c r="AB47" s="956"/>
      <c r="AC47" s="956"/>
      <c r="AD47" s="956"/>
    </row>
    <row r="48" spans="1:30" ht="14.45" customHeight="1">
      <c r="A48" s="813"/>
      <c r="B48" s="813" t="s">
        <v>1028</v>
      </c>
      <c r="C48" s="813"/>
      <c r="D48" s="1019"/>
      <c r="E48" s="1020">
        <f>'43.'!AG78</f>
        <v>24061.838059131282</v>
      </c>
      <c r="F48" s="980">
        <f>'43.'!AH78</f>
        <v>20174.942870292143</v>
      </c>
      <c r="G48" s="980">
        <f>'43.'!AI78</f>
        <v>13466.536390433728</v>
      </c>
      <c r="H48" s="980">
        <f>'43.'!AJ78</f>
        <v>657.83409986023446</v>
      </c>
      <c r="I48" s="980">
        <f>'43.'!AK78</f>
        <v>935.36222738970901</v>
      </c>
      <c r="J48" s="980">
        <f>'43.'!AL78</f>
        <v>3419.5495386461334</v>
      </c>
      <c r="K48" s="980">
        <f>'43.'!AM78</f>
        <v>8453.7905245376387</v>
      </c>
      <c r="L48" s="979">
        <f>'43.'!AN78</f>
        <v>6708.4064798584232</v>
      </c>
      <c r="M48" s="980">
        <f>'43.'!AO78</f>
        <v>2949.3526485800016</v>
      </c>
      <c r="N48" s="979">
        <f>'43.'!AP78</f>
        <v>677.62709096775075</v>
      </c>
      <c r="O48" s="813"/>
      <c r="P48" s="813" t="s">
        <v>1028</v>
      </c>
      <c r="Q48" s="813"/>
      <c r="R48" s="843"/>
      <c r="S48" s="956">
        <f>'43.'!AQ78</f>
        <v>378.74191888533102</v>
      </c>
      <c r="T48" s="956">
        <f>'43.'!AR78</f>
        <v>735.8674663909627</v>
      </c>
      <c r="U48" s="956">
        <f>'43.'!AS78</f>
        <v>830.37494257469007</v>
      </c>
      <c r="V48" s="956">
        <f>'43.'!AT78</f>
        <v>270.1515365279746</v>
      </c>
      <c r="W48" s="956">
        <f>'43.'!AU78</f>
        <v>56.589693233291364</v>
      </c>
      <c r="X48" s="956">
        <f>'43.'!AV78</f>
        <v>1848.6170067455687</v>
      </c>
      <c r="Y48" s="956">
        <f>'43.'!AW78</f>
        <v>35.193147090844121</v>
      </c>
      <c r="Z48" s="956">
        <f>'43.'!AX78</f>
        <v>571.3182121277772</v>
      </c>
      <c r="AA48" s="956">
        <f>'43.'!AY78</f>
        <v>13.08879422363399</v>
      </c>
      <c r="AB48" s="956">
        <f>'43.'!AZ78</f>
        <v>1290.8366710905932</v>
      </c>
      <c r="AC48" s="956">
        <f>'43.'!BA78</f>
        <v>4458.2134009669098</v>
      </c>
      <c r="AD48" s="957">
        <v>0</v>
      </c>
    </row>
    <row r="49" spans="1:55" ht="14.45" customHeight="1">
      <c r="A49" s="813"/>
      <c r="B49" s="813" t="s">
        <v>1038</v>
      </c>
      <c r="C49" s="813"/>
      <c r="D49" s="1019"/>
      <c r="E49" s="1020">
        <f>'43.'!AG79</f>
        <v>21229.221557332752</v>
      </c>
      <c r="F49" s="980">
        <f>'43.'!AH79</f>
        <v>18017.483550723951</v>
      </c>
      <c r="G49" s="980">
        <f>'43.'!AI79</f>
        <v>11076.339820391859</v>
      </c>
      <c r="H49" s="980">
        <f>'43.'!AJ79</f>
        <v>658.29502636651955</v>
      </c>
      <c r="I49" s="1016">
        <f>'43.'!AK79</f>
        <v>672.41224701047724</v>
      </c>
      <c r="J49" s="980">
        <f>'43.'!AL79</f>
        <v>3364.1443758978658</v>
      </c>
      <c r="K49" s="980">
        <f>'43.'!AM79</f>
        <v>6381.4881711169901</v>
      </c>
      <c r="L49" s="979">
        <f>'43.'!AN79</f>
        <v>6941.1437303320972</v>
      </c>
      <c r="M49" s="980">
        <f>'43.'!AO79</f>
        <v>5871.387583838663</v>
      </c>
      <c r="N49" s="979">
        <f>'43.'!AP79</f>
        <v>2700.7755256193714</v>
      </c>
      <c r="O49" s="813"/>
      <c r="P49" s="813" t="s">
        <v>1038</v>
      </c>
      <c r="Q49" s="813"/>
      <c r="R49" s="843"/>
      <c r="S49" s="956">
        <f>'43.'!AQ79</f>
        <v>399.13124713603588</v>
      </c>
      <c r="T49" s="956">
        <f>'43.'!AR79</f>
        <v>1019.9299544132787</v>
      </c>
      <c r="U49" s="956">
        <f>'43.'!AS79</f>
        <v>1353.6376573320008</v>
      </c>
      <c r="V49" s="956">
        <f>'43.'!AT79</f>
        <v>375.35066056842487</v>
      </c>
      <c r="W49" s="956">
        <f>'43.'!AU79</f>
        <v>22.562538769548649</v>
      </c>
      <c r="X49" s="956">
        <f>'43.'!AV79</f>
        <v>393.0333654752298</v>
      </c>
      <c r="Y49" s="956">
        <f>'43.'!AW79</f>
        <v>36.72559825737661</v>
      </c>
      <c r="Z49" s="956">
        <f>'43.'!AX79</f>
        <v>0</v>
      </c>
      <c r="AA49" s="956">
        <f>'43.'!AY79</f>
        <v>8.2345078441093236</v>
      </c>
      <c r="AB49" s="956">
        <f>'43.'!AZ79</f>
        <v>631.76267491671888</v>
      </c>
      <c r="AC49" s="956">
        <f>'43.'!BA79</f>
        <v>3211.7380066088058</v>
      </c>
      <c r="AD49" s="957">
        <v>0</v>
      </c>
    </row>
    <row r="50" spans="1:55" ht="14.45" customHeight="1">
      <c r="A50" s="813"/>
      <c r="B50" s="813" t="s">
        <v>1039</v>
      </c>
      <c r="C50" s="813"/>
      <c r="D50" s="1019"/>
      <c r="E50" s="1020">
        <f>'43.'!AG80</f>
        <v>32894.185325999155</v>
      </c>
      <c r="F50" s="980">
        <f>'43.'!AH80</f>
        <v>27146.949853347032</v>
      </c>
      <c r="G50" s="980">
        <f>'43.'!AI80</f>
        <v>21173.786678761302</v>
      </c>
      <c r="H50" s="980">
        <f>'43.'!AJ80</f>
        <v>1417.0541299263018</v>
      </c>
      <c r="I50" s="980">
        <f>'43.'!AK80</f>
        <v>863.93836903568001</v>
      </c>
      <c r="J50" s="980">
        <f>'43.'!AL80</f>
        <v>8428.9186210767184</v>
      </c>
      <c r="K50" s="980">
        <f>'43.'!AM80</f>
        <v>10463.875558722606</v>
      </c>
      <c r="L50" s="979">
        <f>'43.'!AN80</f>
        <v>5973.1631745857176</v>
      </c>
      <c r="M50" s="980">
        <f>'43.'!AO80</f>
        <v>4332.5462471533247</v>
      </c>
      <c r="N50" s="979">
        <f>'43.'!AP80</f>
        <v>628.86227182004279</v>
      </c>
      <c r="O50" s="813"/>
      <c r="P50" s="813" t="s">
        <v>1039</v>
      </c>
      <c r="Q50" s="813"/>
      <c r="R50" s="843"/>
      <c r="S50" s="956">
        <f>'43.'!AQ80</f>
        <v>275.1784901921655</v>
      </c>
      <c r="T50" s="956">
        <f>'43.'!AR80</f>
        <v>1018.1629958077417</v>
      </c>
      <c r="U50" s="956">
        <f>'43.'!AS80</f>
        <v>2138.254666780063</v>
      </c>
      <c r="V50" s="956">
        <f>'43.'!AT80</f>
        <v>259.63152654580819</v>
      </c>
      <c r="W50" s="956">
        <f>'43.'!AU80</f>
        <v>12.456296007504045</v>
      </c>
      <c r="X50" s="956">
        <f>'43.'!AV80</f>
        <v>87.776098430743048</v>
      </c>
      <c r="Y50" s="956">
        <f>'43.'!AW80</f>
        <v>5.4701545886229767E-2</v>
      </c>
      <c r="Z50" s="956">
        <f>'43.'!AX80</f>
        <v>10.978066307731925</v>
      </c>
      <c r="AA50" s="956">
        <f>'43.'!AY80</f>
        <v>4.0712042826873025E-2</v>
      </c>
      <c r="AB50" s="956">
        <f>'43.'!AZ80</f>
        <v>1541.7673491052026</v>
      </c>
      <c r="AC50" s="956">
        <f>'43.'!BA80</f>
        <v>5758.2135389598425</v>
      </c>
      <c r="AD50" s="957">
        <v>0</v>
      </c>
    </row>
    <row r="51" spans="1:55" ht="14.45" customHeight="1">
      <c r="A51" s="1137"/>
      <c r="B51" s="813" t="s">
        <v>1040</v>
      </c>
      <c r="C51" s="1137"/>
      <c r="D51" s="1019"/>
      <c r="E51" s="1020">
        <f>'43.'!AG81</f>
        <v>75601.837125695325</v>
      </c>
      <c r="F51" s="980">
        <f>'43.'!AH81</f>
        <v>67909.422648467415</v>
      </c>
      <c r="G51" s="980">
        <f>'43.'!AI81</f>
        <v>50711.719316731163</v>
      </c>
      <c r="H51" s="980">
        <f>'43.'!AJ81</f>
        <v>4327.481751525047</v>
      </c>
      <c r="I51" s="980">
        <f>'43.'!AK81</f>
        <v>2396.0372245105641</v>
      </c>
      <c r="J51" s="980">
        <f>'43.'!AL81</f>
        <v>21817.907280533</v>
      </c>
      <c r="K51" s="980">
        <f>'43.'!AM81</f>
        <v>22170.293060162589</v>
      </c>
      <c r="L51" s="979">
        <f>'43.'!AN81</f>
        <v>17197.703331736226</v>
      </c>
      <c r="M51" s="980">
        <f>'43.'!AO81</f>
        <v>11512.861731697472</v>
      </c>
      <c r="N51" s="979">
        <f>'43.'!AP81</f>
        <v>4173.6329121686185</v>
      </c>
      <c r="O51" s="1137"/>
      <c r="P51" s="813" t="s">
        <v>1040</v>
      </c>
      <c r="Q51" s="1137"/>
      <c r="R51" s="843"/>
      <c r="S51" s="956">
        <f>'43.'!AQ81</f>
        <v>798.32521587398776</v>
      </c>
      <c r="T51" s="956">
        <f>'43.'!AR81</f>
        <v>2588.7016528794247</v>
      </c>
      <c r="U51" s="956">
        <f>'43.'!AS81</f>
        <v>3149.9365921606918</v>
      </c>
      <c r="V51" s="956">
        <f>'43.'!AT81</f>
        <v>702.8842649560645</v>
      </c>
      <c r="W51" s="956">
        <f>'43.'!AU81</f>
        <v>99.381093658693118</v>
      </c>
      <c r="X51" s="956">
        <f>'43.'!AV81</f>
        <v>1458.6408951294745</v>
      </c>
      <c r="Y51" s="956">
        <f>'43.'!AW81</f>
        <v>13.010761894248496</v>
      </c>
      <c r="Z51" s="956">
        <f>'43.'!AX81</f>
        <v>1249.1771331773214</v>
      </c>
      <c r="AA51" s="956">
        <f>'43.'!AY81</f>
        <v>17.312299447703698</v>
      </c>
      <c r="AB51" s="956">
        <f>'43.'!AZ81</f>
        <v>2946.7005103899996</v>
      </c>
      <c r="AC51" s="956">
        <f>'43.'!BA81</f>
        <v>8941.5916104052758</v>
      </c>
      <c r="AD51" s="957">
        <v>0</v>
      </c>
    </row>
    <row r="52" spans="1:55" ht="14.45" customHeight="1">
      <c r="A52" s="1137"/>
      <c r="B52" s="813" t="s">
        <v>1041</v>
      </c>
      <c r="C52" s="1137"/>
      <c r="D52" s="1019"/>
      <c r="E52" s="1020">
        <f>'43.'!AG82</f>
        <v>201916.05887563137</v>
      </c>
      <c r="F52" s="980">
        <f>'43.'!AH82</f>
        <v>191009.02710947493</v>
      </c>
      <c r="G52" s="980">
        <f>'43.'!AI82</f>
        <v>128571.26137362825</v>
      </c>
      <c r="H52" s="980">
        <f>'43.'!AJ82</f>
        <v>4924.7945683497474</v>
      </c>
      <c r="I52" s="980">
        <f>'43.'!AK82</f>
        <v>6984.7061048538562</v>
      </c>
      <c r="J52" s="980">
        <f>'43.'!AL82</f>
        <v>62612.612017421379</v>
      </c>
      <c r="K52" s="980">
        <f>'43.'!AM82</f>
        <v>54049.148683003274</v>
      </c>
      <c r="L52" s="979">
        <f>'43.'!AN82</f>
        <v>62437.765735846639</v>
      </c>
      <c r="M52" s="980">
        <f>'43.'!AO82</f>
        <v>19492.156625528762</v>
      </c>
      <c r="N52" s="979">
        <f>'43.'!AP82</f>
        <v>3893.1101434535512</v>
      </c>
      <c r="O52" s="1137"/>
      <c r="P52" s="813" t="s">
        <v>1041</v>
      </c>
      <c r="Q52" s="1137"/>
      <c r="R52" s="843"/>
      <c r="S52" s="956">
        <f>'43.'!AQ82</f>
        <v>2167.3772800974011</v>
      </c>
      <c r="T52" s="956">
        <f>'43.'!AR82</f>
        <v>3659.2740240322323</v>
      </c>
      <c r="U52" s="956">
        <f>'43.'!AS82</f>
        <v>6283.2594893330752</v>
      </c>
      <c r="V52" s="956">
        <f>'43.'!AT82</f>
        <v>2580.9419387771027</v>
      </c>
      <c r="W52" s="956">
        <f>'43.'!AU82</f>
        <v>908.19374983538478</v>
      </c>
      <c r="X52" s="956">
        <f>'43.'!AV82</f>
        <v>26351.290501921983</v>
      </c>
      <c r="Y52" s="956">
        <f>'43.'!AW82</f>
        <v>6.4694401526823713</v>
      </c>
      <c r="Z52" s="956">
        <f>'43.'!AX82</f>
        <v>1425.3983041785352</v>
      </c>
      <c r="AA52" s="956">
        <f>'43.'!AY82</f>
        <v>159.61865311807836</v>
      </c>
      <c r="AB52" s="956">
        <f>'43.'!AZ82</f>
        <v>15002.832210946615</v>
      </c>
      <c r="AC52" s="956">
        <f>'43.'!BA82</f>
        <v>12332.430070334925</v>
      </c>
      <c r="AD52" s="957">
        <v>0</v>
      </c>
    </row>
    <row r="53" spans="1:55" ht="14.45" customHeight="1">
      <c r="A53" s="1137"/>
      <c r="B53" s="813" t="s">
        <v>1042</v>
      </c>
      <c r="C53" s="1137"/>
      <c r="D53" s="1019"/>
      <c r="E53" s="1020">
        <f>'43.'!AG83</f>
        <v>520766.80855917756</v>
      </c>
      <c r="F53" s="980">
        <f>'43.'!AH83</f>
        <v>500552.66345950955</v>
      </c>
      <c r="G53" s="980">
        <f>'43.'!AI83</f>
        <v>440517.02507553756</v>
      </c>
      <c r="H53" s="980">
        <f>'43.'!AJ83</f>
        <v>27522.767537315307</v>
      </c>
      <c r="I53" s="980">
        <f>'43.'!AK83</f>
        <v>10507.858384447058</v>
      </c>
      <c r="J53" s="980">
        <f>'43.'!AL83</f>
        <v>267917.1377207269</v>
      </c>
      <c r="K53" s="980">
        <f>'43.'!AM83</f>
        <v>134569.26143304829</v>
      </c>
      <c r="L53" s="979">
        <f>'43.'!AN83</f>
        <v>60035.638383972349</v>
      </c>
      <c r="M53" s="980">
        <f>'43.'!AO83</f>
        <v>36747.134704351687</v>
      </c>
      <c r="N53" s="979">
        <f>'43.'!AP83</f>
        <v>9570.3841231003917</v>
      </c>
      <c r="O53" s="1137"/>
      <c r="P53" s="813" t="s">
        <v>1042</v>
      </c>
      <c r="Q53" s="1137"/>
      <c r="R53" s="843"/>
      <c r="S53" s="956">
        <f>'43.'!AQ83</f>
        <v>4778.5923668750784</v>
      </c>
      <c r="T53" s="956">
        <f>'43.'!AR83</f>
        <v>5292.3562347482648</v>
      </c>
      <c r="U53" s="956">
        <f>'43.'!AS83</f>
        <v>12932.540418808616</v>
      </c>
      <c r="V53" s="956">
        <f>'43.'!AT83</f>
        <v>3726.3425635769704</v>
      </c>
      <c r="W53" s="956">
        <f>'43.'!AU83</f>
        <v>446.91899724235384</v>
      </c>
      <c r="X53" s="956">
        <f>'43.'!AV83</f>
        <v>4926.1616417398045</v>
      </c>
      <c r="Y53" s="956">
        <f>'43.'!AW83</f>
        <v>398.62009898957177</v>
      </c>
      <c r="Z53" s="956">
        <f>'43.'!AX83</f>
        <v>2380.3675425114006</v>
      </c>
      <c r="AA53" s="956">
        <f>'43.'!AY83</f>
        <v>170.06751470943007</v>
      </c>
      <c r="AB53" s="956">
        <f>'43.'!AZ83</f>
        <v>15413.286881670474</v>
      </c>
      <c r="AC53" s="956">
        <f>'43.'!BA83</f>
        <v>22594.512642179612</v>
      </c>
      <c r="AD53" s="957">
        <v>0</v>
      </c>
    </row>
    <row r="54" spans="1:55" ht="14.45" customHeight="1">
      <c r="A54" s="1137"/>
      <c r="B54" s="813" t="s">
        <v>1043</v>
      </c>
      <c r="C54" s="1137"/>
      <c r="D54" s="1019"/>
      <c r="E54" s="1020">
        <f>'43.'!AG84</f>
        <v>1200713.1923909753</v>
      </c>
      <c r="F54" s="980">
        <f>'43.'!AH84</f>
        <v>1162934.0784634766</v>
      </c>
      <c r="G54" s="980">
        <f>'43.'!AI84</f>
        <v>934731.77737996657</v>
      </c>
      <c r="H54" s="980">
        <f>'43.'!AJ84</f>
        <v>56573.509332818081</v>
      </c>
      <c r="I54" s="980">
        <f>'43.'!AK84</f>
        <v>32336.249743335349</v>
      </c>
      <c r="J54" s="980">
        <f>'43.'!AL84</f>
        <v>537554.76135873061</v>
      </c>
      <c r="K54" s="980">
        <f>'43.'!AM84</f>
        <v>308267.25694508251</v>
      </c>
      <c r="L54" s="979">
        <f>'43.'!AN84</f>
        <v>228202.30108351001</v>
      </c>
      <c r="M54" s="980">
        <f>'43.'!AO84</f>
        <v>137942.45950623555</v>
      </c>
      <c r="N54" s="979">
        <f>'43.'!AP84</f>
        <v>18572.036413954273</v>
      </c>
      <c r="O54" s="1137"/>
      <c r="P54" s="813" t="s">
        <v>1043</v>
      </c>
      <c r="Q54" s="1137"/>
      <c r="R54" s="843"/>
      <c r="S54" s="956">
        <f>'43.'!AQ84</f>
        <v>10596.622627313527</v>
      </c>
      <c r="T54" s="956">
        <f>'43.'!AR84</f>
        <v>6246.5557882148405</v>
      </c>
      <c r="U54" s="956">
        <f>'43.'!AS84</f>
        <v>32500.320203260759</v>
      </c>
      <c r="V54" s="956">
        <f>'43.'!AT84</f>
        <v>69459.955134894743</v>
      </c>
      <c r="W54" s="956">
        <f>'43.'!AU84</f>
        <v>566.96933859739499</v>
      </c>
      <c r="X54" s="956">
        <f>'43.'!AV84</f>
        <v>46485.66929075167</v>
      </c>
      <c r="Y54" s="956">
        <f>'43.'!AW84</f>
        <v>15.822571352566754</v>
      </c>
      <c r="Z54" s="956">
        <f>'43.'!AX84</f>
        <v>7853.0302717985478</v>
      </c>
      <c r="AA54" s="956">
        <f>'43.'!AY84</f>
        <v>59.957584334571173</v>
      </c>
      <c r="AB54" s="956">
        <f>'43.'!AZ84</f>
        <v>35845.361859037112</v>
      </c>
      <c r="AC54" s="956">
        <f>'43.'!BA84</f>
        <v>45632.144199297465</v>
      </c>
      <c r="AD54" s="957">
        <v>0</v>
      </c>
      <c r="BC54" s="844"/>
    </row>
    <row r="55" spans="1:55" ht="14.45" customHeight="1">
      <c r="A55" s="1137"/>
      <c r="B55" s="813" t="s">
        <v>1044</v>
      </c>
      <c r="C55" s="1137"/>
      <c r="D55" s="1019"/>
      <c r="E55" s="1020">
        <f>'43.'!AG85</f>
        <v>2158006.1084163738</v>
      </c>
      <c r="F55" s="980">
        <f>'43.'!AH85</f>
        <v>2108875.6559542189</v>
      </c>
      <c r="G55" s="980">
        <f>'43.'!AI85</f>
        <v>1696000.5770713624</v>
      </c>
      <c r="H55" s="980">
        <f>'43.'!AJ85</f>
        <v>86513.132871837428</v>
      </c>
      <c r="I55" s="980">
        <f>'43.'!AK85</f>
        <v>12175.768917543319</v>
      </c>
      <c r="J55" s="980">
        <f>'43.'!AL85</f>
        <v>830631.97439145227</v>
      </c>
      <c r="K55" s="980">
        <f>'43.'!AM85</f>
        <v>766679.70089052955</v>
      </c>
      <c r="L55" s="979">
        <f>'43.'!AN85</f>
        <v>412875.07888285624</v>
      </c>
      <c r="M55" s="980">
        <f>'43.'!AO85</f>
        <v>173386.6982067913</v>
      </c>
      <c r="N55" s="979">
        <f>'43.'!AP85</f>
        <v>73846.638872016236</v>
      </c>
      <c r="O55" s="1137"/>
      <c r="P55" s="813" t="s">
        <v>1044</v>
      </c>
      <c r="Q55" s="1137"/>
      <c r="R55" s="843"/>
      <c r="S55" s="956">
        <f>'43.'!AQ85</f>
        <v>16328.810173321683</v>
      </c>
      <c r="T55" s="956">
        <f>'43.'!AR85</f>
        <v>12195.598190104016</v>
      </c>
      <c r="U55" s="956">
        <f>'43.'!AS85</f>
        <v>47047.345207264167</v>
      </c>
      <c r="V55" s="956">
        <f>'43.'!AT85</f>
        <v>20256.587041027175</v>
      </c>
      <c r="W55" s="956">
        <f>'43.'!AU85</f>
        <v>3711.7187230580412</v>
      </c>
      <c r="X55" s="956">
        <f>'43.'!AV85</f>
        <v>73993.49354427481</v>
      </c>
      <c r="Y55" s="956">
        <f>'43.'!AW85</f>
        <v>7851.5931168492516</v>
      </c>
      <c r="Z55" s="956">
        <f>'43.'!AX85</f>
        <v>13267.325958034775</v>
      </c>
      <c r="AA55" s="956">
        <f>'43.'!AY85</f>
        <v>270.57826425476378</v>
      </c>
      <c r="AB55" s="956">
        <f>'43.'!AZ85</f>
        <v>144105.38979265135</v>
      </c>
      <c r="AC55" s="956">
        <f>'43.'!BA85</f>
        <v>62397.778420189912</v>
      </c>
      <c r="AD55" s="957">
        <v>0</v>
      </c>
      <c r="BC55" s="844"/>
    </row>
    <row r="56" spans="1:55" ht="14.45" customHeight="1">
      <c r="A56" s="1137"/>
      <c r="B56" s="813" t="s">
        <v>1045</v>
      </c>
      <c r="C56" s="1137"/>
      <c r="D56" s="1019"/>
      <c r="E56" s="1020">
        <f>'43.'!AG86</f>
        <v>6911907.1559482776</v>
      </c>
      <c r="F56" s="980">
        <f>'43.'!AH86</f>
        <v>6729828.5813126341</v>
      </c>
      <c r="G56" s="980">
        <f>'43.'!AI86</f>
        <v>5665327.245339673</v>
      </c>
      <c r="H56" s="980">
        <f>'43.'!AJ86</f>
        <v>601038.07263538404</v>
      </c>
      <c r="I56" s="980">
        <f>'43.'!AK86</f>
        <v>102633.87819087449</v>
      </c>
      <c r="J56" s="980">
        <f>'43.'!AL86</f>
        <v>3191363.4344613561</v>
      </c>
      <c r="K56" s="980">
        <f>'43.'!AM86</f>
        <v>1770291.8600520589</v>
      </c>
      <c r="L56" s="979">
        <f>'43.'!AN86</f>
        <v>1064501.3359729615</v>
      </c>
      <c r="M56" s="980">
        <f>'43.'!AO86</f>
        <v>360124.03521814744</v>
      </c>
      <c r="N56" s="979">
        <f>'43.'!AP86</f>
        <v>116218.98613498446</v>
      </c>
      <c r="O56" s="1137"/>
      <c r="P56" s="813" t="s">
        <v>1045</v>
      </c>
      <c r="Q56" s="1137"/>
      <c r="R56" s="843"/>
      <c r="S56" s="956">
        <f>'43.'!AQ86</f>
        <v>68113.400428349792</v>
      </c>
      <c r="T56" s="956">
        <f>'43.'!AR86</f>
        <v>17220.805738876377</v>
      </c>
      <c r="U56" s="956">
        <f>'43.'!AS86</f>
        <v>126614.43493867511</v>
      </c>
      <c r="V56" s="956">
        <f>'43.'!AT86</f>
        <v>22001.575359413371</v>
      </c>
      <c r="W56" s="956">
        <f>'43.'!AU86</f>
        <v>9954.832617848353</v>
      </c>
      <c r="X56" s="956">
        <f>'43.'!AV86</f>
        <v>369666.28778431087</v>
      </c>
      <c r="Y56" s="956">
        <f>'43.'!AW86</f>
        <v>9265.651642524841</v>
      </c>
      <c r="Z56" s="956">
        <f>'43.'!AX86</f>
        <v>27821.534034849956</v>
      </c>
      <c r="AA56" s="956">
        <f>'43.'!AY86</f>
        <v>2329.2358879414933</v>
      </c>
      <c r="AB56" s="956">
        <f>'43.'!AZ86</f>
        <v>295294.59140518674</v>
      </c>
      <c r="AC56" s="956">
        <f>'43.'!BA86</f>
        <v>209900.10867049231</v>
      </c>
      <c r="AD56" s="957">
        <v>0</v>
      </c>
    </row>
    <row r="57" spans="1:55" ht="14.45" customHeight="1">
      <c r="A57" s="1137"/>
      <c r="B57" s="813" t="s">
        <v>1046</v>
      </c>
      <c r="C57" s="1137"/>
      <c r="D57" s="1019"/>
      <c r="E57" s="1020">
        <f>'43.'!AG87</f>
        <v>14274253.877253488</v>
      </c>
      <c r="F57" s="980">
        <f>'43.'!AH87</f>
        <v>13583858.135381</v>
      </c>
      <c r="G57" s="980">
        <f>'43.'!AI87</f>
        <v>10982400.129949404</v>
      </c>
      <c r="H57" s="980">
        <f>'43.'!AJ87</f>
        <v>91425.703682446212</v>
      </c>
      <c r="I57" s="980">
        <f>'43.'!AK87</f>
        <v>569294.16016462422</v>
      </c>
      <c r="J57" s="980">
        <f>'43.'!AL87</f>
        <v>4788776.5018188562</v>
      </c>
      <c r="K57" s="980">
        <f>'43.'!AM87</f>
        <v>5532903.7642834764</v>
      </c>
      <c r="L57" s="979">
        <f>'43.'!AN87</f>
        <v>2601458.0054315953</v>
      </c>
      <c r="M57" s="980">
        <f>'43.'!AO87</f>
        <v>1241031.6721506494</v>
      </c>
      <c r="N57" s="979">
        <f>'43.'!AP87</f>
        <v>437807.39208830282</v>
      </c>
      <c r="O57" s="1137"/>
      <c r="P57" s="813" t="s">
        <v>1046</v>
      </c>
      <c r="Q57" s="1137"/>
      <c r="R57" s="843"/>
      <c r="S57" s="956">
        <f>'43.'!AQ87</f>
        <v>137076.7635140249</v>
      </c>
      <c r="T57" s="956">
        <f>'43.'!AR87</f>
        <v>106225.60426469524</v>
      </c>
      <c r="U57" s="956">
        <f>'43.'!AS87</f>
        <v>432577.97206312895</v>
      </c>
      <c r="V57" s="956">
        <f>'43.'!AT87</f>
        <v>67317.421124571934</v>
      </c>
      <c r="W57" s="956">
        <f>'43.'!AU87</f>
        <v>60026.519095925389</v>
      </c>
      <c r="X57" s="956">
        <f>'43.'!AV87</f>
        <v>830502.61012480245</v>
      </c>
      <c r="Y57" s="956">
        <f>'43.'!AW87</f>
        <v>79011.82772954744</v>
      </c>
      <c r="Z57" s="956">
        <f>'43.'!AX87</f>
        <v>156974.08415820057</v>
      </c>
      <c r="AA57" s="956">
        <f>'43.'!AY87</f>
        <v>2965.8385220771775</v>
      </c>
      <c r="AB57" s="956">
        <f>'43.'!AZ87</f>
        <v>290971.97274631844</v>
      </c>
      <c r="AC57" s="956">
        <f>'43.'!BA87</f>
        <v>847369.82603068918</v>
      </c>
      <c r="AD57" s="957">
        <v>0</v>
      </c>
    </row>
    <row r="58" spans="1:55" ht="14.45" customHeight="1">
      <c r="A58" s="2641" t="s">
        <v>373</v>
      </c>
      <c r="B58" s="2641"/>
      <c r="C58" s="2641"/>
      <c r="D58" s="363"/>
      <c r="E58" s="1020"/>
      <c r="F58" s="980"/>
      <c r="G58" s="980"/>
      <c r="H58" s="980"/>
      <c r="I58" s="980"/>
      <c r="J58" s="980"/>
      <c r="K58" s="980"/>
      <c r="L58" s="980"/>
      <c r="M58" s="980"/>
      <c r="N58" s="979"/>
      <c r="O58" s="2641" t="s">
        <v>373</v>
      </c>
      <c r="P58" s="2641"/>
      <c r="Q58" s="2641"/>
      <c r="R58" s="2"/>
      <c r="S58" s="956"/>
      <c r="T58" s="956"/>
      <c r="U58" s="956"/>
      <c r="V58" s="956"/>
      <c r="W58" s="956"/>
      <c r="X58" s="956"/>
      <c r="Y58" s="956"/>
      <c r="Z58" s="956"/>
      <c r="AA58" s="956"/>
      <c r="AB58" s="956"/>
      <c r="AC58" s="956"/>
      <c r="AD58" s="956"/>
    </row>
    <row r="59" spans="1:55" ht="14.45" customHeight="1">
      <c r="A59" s="6"/>
      <c r="B59" s="813" t="s">
        <v>1028</v>
      </c>
      <c r="C59" s="6"/>
      <c r="D59" s="363"/>
      <c r="E59" s="1020">
        <f>'43.'!AG88</f>
        <v>3992.4094865463994</v>
      </c>
      <c r="F59" s="980">
        <f>'43.'!AH88</f>
        <v>3308.2937242387266</v>
      </c>
      <c r="G59" s="980">
        <f>'43.'!AI88</f>
        <v>2017.0036684094039</v>
      </c>
      <c r="H59" s="980">
        <f>'43.'!AJ88</f>
        <v>169.20539896168111</v>
      </c>
      <c r="I59" s="980">
        <f>'43.'!AK88</f>
        <v>0</v>
      </c>
      <c r="J59" s="980">
        <f>'43.'!AL88</f>
        <v>110.93976200140627</v>
      </c>
      <c r="K59" s="980">
        <f>'43.'!AM88</f>
        <v>1736.8585074463174</v>
      </c>
      <c r="L59" s="1002">
        <f>'43.'!AN88</f>
        <v>1291.290055829324</v>
      </c>
      <c r="M59" s="980">
        <f>'43.'!AO88</f>
        <v>1153.6972896104694</v>
      </c>
      <c r="N59" s="979">
        <f>'43.'!AP88</f>
        <v>8.1507427667186789</v>
      </c>
      <c r="O59" s="6"/>
      <c r="P59" s="813" t="s">
        <v>1028</v>
      </c>
      <c r="Q59" s="6"/>
      <c r="R59" s="2"/>
      <c r="S59" s="956">
        <f>'43.'!AQ88</f>
        <v>11.510491956597388</v>
      </c>
      <c r="T59" s="956">
        <f>'43.'!AR88</f>
        <v>585.06099560036569</v>
      </c>
      <c r="U59" s="956">
        <f>'43.'!AS88</f>
        <v>461.92660300880948</v>
      </c>
      <c r="V59" s="956">
        <f>'43.'!AT88</f>
        <v>72.731757285676167</v>
      </c>
      <c r="W59" s="956">
        <f>'43.'!AU88</f>
        <v>14.316698992302557</v>
      </c>
      <c r="X59" s="957">
        <f>'43.'!AV88</f>
        <v>6.3272136167776489</v>
      </c>
      <c r="Y59" s="957">
        <f>'43.'!AW88</f>
        <v>0</v>
      </c>
      <c r="Z59" s="957">
        <f>'43.'!AX88</f>
        <v>0</v>
      </c>
      <c r="AA59" s="957">
        <f>'43.'!AY88</f>
        <v>0</v>
      </c>
      <c r="AB59" s="956">
        <f>'43.'!AZ88</f>
        <v>131.26555260207658</v>
      </c>
      <c r="AC59" s="956">
        <f>'43.'!BA88</f>
        <v>684.11576230767218</v>
      </c>
      <c r="AD59" s="957">
        <v>0</v>
      </c>
    </row>
    <row r="60" spans="1:55" ht="14.45" customHeight="1">
      <c r="A60" s="6"/>
      <c r="B60" s="813" t="s">
        <v>1038</v>
      </c>
      <c r="C60" s="6"/>
      <c r="D60" s="363"/>
      <c r="E60" s="1020">
        <f>'43.'!AG89</f>
        <v>9279.7156695631475</v>
      </c>
      <c r="F60" s="980">
        <f>'43.'!AH89</f>
        <v>7314.5705290759906</v>
      </c>
      <c r="G60" s="980">
        <f>'43.'!AI89</f>
        <v>5003.4801699736754</v>
      </c>
      <c r="H60" s="980">
        <f>'43.'!AJ89</f>
        <v>448.25520438053996</v>
      </c>
      <c r="I60" s="1016">
        <f>'43.'!AK89</f>
        <v>7.7849960649434946</v>
      </c>
      <c r="J60" s="980">
        <f>'43.'!AL89</f>
        <v>456.13688084780517</v>
      </c>
      <c r="K60" s="980">
        <f>'43.'!AM89</f>
        <v>4091.303088680389</v>
      </c>
      <c r="L60" s="1002">
        <f>'43.'!AN89</f>
        <v>2311.0903591023202</v>
      </c>
      <c r="M60" s="980">
        <f>'43.'!AO89</f>
        <v>1883.7654264941939</v>
      </c>
      <c r="N60" s="979">
        <f>'43.'!AP89</f>
        <v>15.462667945586556</v>
      </c>
      <c r="O60" s="6"/>
      <c r="P60" s="813" t="s">
        <v>1038</v>
      </c>
      <c r="Q60" s="6"/>
      <c r="R60" s="2"/>
      <c r="S60" s="956">
        <f>'43.'!AQ89</f>
        <v>14.585381558246723</v>
      </c>
      <c r="T60" s="956">
        <f>'43.'!AR89</f>
        <v>651.77962896146437</v>
      </c>
      <c r="U60" s="956">
        <f>'43.'!AS89</f>
        <v>832.82732265711297</v>
      </c>
      <c r="V60" s="956">
        <f>'43.'!AT89</f>
        <v>369.11042537178469</v>
      </c>
      <c r="W60" s="956">
        <f>'43.'!AU89</f>
        <v>0</v>
      </c>
      <c r="X60" s="957">
        <f>'43.'!AV89</f>
        <v>0</v>
      </c>
      <c r="Y60" s="957">
        <f>'43.'!AW89</f>
        <v>6.8643662686316578</v>
      </c>
      <c r="Z60" s="956">
        <f>'43.'!AX89</f>
        <v>0</v>
      </c>
      <c r="AA60" s="956">
        <f>'43.'!AY89</f>
        <v>4.8799666022467575E-2</v>
      </c>
      <c r="AB60" s="956">
        <f>'43.'!AZ89</f>
        <v>420.41176667347145</v>
      </c>
      <c r="AC60" s="956">
        <f>'43.'!BA89</f>
        <v>1965.1451404871568</v>
      </c>
      <c r="AD60" s="957">
        <v>0</v>
      </c>
    </row>
    <row r="61" spans="1:55" ht="14.45" customHeight="1">
      <c r="A61" s="1137"/>
      <c r="B61" s="813" t="s">
        <v>1039</v>
      </c>
      <c r="C61" s="1137"/>
      <c r="D61" s="1019"/>
      <c r="E61" s="1020">
        <f>'43.'!AG90</f>
        <v>15629.997081099022</v>
      </c>
      <c r="F61" s="980">
        <f>'43.'!AH90</f>
        <v>11923.699333144083</v>
      </c>
      <c r="G61" s="980">
        <f>'43.'!AI90</f>
        <v>9142.0282481502927</v>
      </c>
      <c r="H61" s="980">
        <f>'43.'!AJ90</f>
        <v>977.03171139506185</v>
      </c>
      <c r="I61" s="980">
        <f>'43.'!AK90</f>
        <v>70.95389953648737</v>
      </c>
      <c r="J61" s="980">
        <f>'43.'!AL90</f>
        <v>1400.8308439193031</v>
      </c>
      <c r="K61" s="980">
        <f>'43.'!AM90</f>
        <v>6693.2117932994397</v>
      </c>
      <c r="L61" s="979">
        <f>'43.'!AN90</f>
        <v>2781.6710849937826</v>
      </c>
      <c r="M61" s="980">
        <f>'43.'!AO90</f>
        <v>2139.4806225507214</v>
      </c>
      <c r="N61" s="979">
        <f>'43.'!AP90</f>
        <v>169.0388900048614</v>
      </c>
      <c r="O61" s="1137"/>
      <c r="P61" s="813" t="s">
        <v>1039</v>
      </c>
      <c r="Q61" s="1137"/>
      <c r="R61" s="843"/>
      <c r="S61" s="956">
        <f>'43.'!AQ90</f>
        <v>102.17158486506663</v>
      </c>
      <c r="T61" s="956">
        <f>'43.'!AR90</f>
        <v>814.21176138925455</v>
      </c>
      <c r="U61" s="956">
        <f>'43.'!AS90</f>
        <v>831.37207843613658</v>
      </c>
      <c r="V61" s="956">
        <f>'43.'!AT90</f>
        <v>184.40774336171395</v>
      </c>
      <c r="W61" s="956">
        <f>'43.'!AU90</f>
        <v>38.278564493688727</v>
      </c>
      <c r="X61" s="956">
        <f>'43.'!AV90</f>
        <v>15.154501578209839</v>
      </c>
      <c r="Y61" s="956">
        <f>'43.'!AW90</f>
        <v>22.908348045871325</v>
      </c>
      <c r="Z61" s="956">
        <f>'43.'!AX90</f>
        <v>175.9192564702216</v>
      </c>
      <c r="AA61" s="956">
        <f>'43.'!AY90</f>
        <v>19.684096464016307</v>
      </c>
      <c r="AB61" s="956">
        <f>'43.'!AZ90</f>
        <v>408.52425988474022</v>
      </c>
      <c r="AC61" s="956">
        <f>'43.'!BA90</f>
        <v>3882.217004425177</v>
      </c>
      <c r="AD61" s="957">
        <v>0</v>
      </c>
    </row>
    <row r="62" spans="1:55" ht="14.45" customHeight="1">
      <c r="A62" s="1137"/>
      <c r="B62" s="813" t="s">
        <v>1040</v>
      </c>
      <c r="C62" s="1137"/>
      <c r="D62" s="1019"/>
      <c r="E62" s="1020">
        <f>'43.'!AG91</f>
        <v>36871.517205398493</v>
      </c>
      <c r="F62" s="980">
        <f>'43.'!AH91</f>
        <v>29764.426075880841</v>
      </c>
      <c r="G62" s="980">
        <f>'43.'!AI91</f>
        <v>21124.001987362062</v>
      </c>
      <c r="H62" s="980">
        <f>'43.'!AJ91</f>
        <v>1501.1667519893747</v>
      </c>
      <c r="I62" s="980">
        <f>'43.'!AK91</f>
        <v>449.76215793750708</v>
      </c>
      <c r="J62" s="980">
        <f>'43.'!AL91</f>
        <v>4534.8337109683807</v>
      </c>
      <c r="K62" s="980">
        <f>'43.'!AM91</f>
        <v>14638.239366466807</v>
      </c>
      <c r="L62" s="979">
        <f>'43.'!AN91</f>
        <v>8640.4240885187701</v>
      </c>
      <c r="M62" s="980">
        <f>'43.'!AO91</f>
        <v>6095.2234479096542</v>
      </c>
      <c r="N62" s="979">
        <f>'43.'!AP91</f>
        <v>557.13437742114172</v>
      </c>
      <c r="O62" s="1137"/>
      <c r="P62" s="813" t="s">
        <v>1040</v>
      </c>
      <c r="Q62" s="1137"/>
      <c r="R62" s="843"/>
      <c r="S62" s="956">
        <f>'43.'!AQ91</f>
        <v>243.14732263390883</v>
      </c>
      <c r="T62" s="956">
        <f>'43.'!AR91</f>
        <v>1951.4678800258782</v>
      </c>
      <c r="U62" s="956">
        <f>'43.'!AS91</f>
        <v>2946.2093242711858</v>
      </c>
      <c r="V62" s="956">
        <f>'43.'!AT91</f>
        <v>387.65483530187873</v>
      </c>
      <c r="W62" s="956">
        <f>'43.'!AU91</f>
        <v>9.6097082556546649</v>
      </c>
      <c r="X62" s="956">
        <f>'43.'!AV91</f>
        <v>260.8434126052781</v>
      </c>
      <c r="Y62" s="956">
        <f>'43.'!AW91</f>
        <v>1.9104999002615615</v>
      </c>
      <c r="Z62" s="956">
        <f>'43.'!AX91</f>
        <v>33.312925704995678</v>
      </c>
      <c r="AA62" s="956">
        <f>'43.'!AY91</f>
        <v>7.1557264176017572</v>
      </c>
      <c r="AB62" s="956">
        <f>'43.'!AZ91</f>
        <v>2241.9780759809823</v>
      </c>
      <c r="AC62" s="956">
        <f>'43.'!BA91</f>
        <v>7140.4040552226488</v>
      </c>
      <c r="AD62" s="957">
        <v>0</v>
      </c>
    </row>
    <row r="63" spans="1:55" ht="14.45" customHeight="1">
      <c r="A63" s="1137"/>
      <c r="B63" s="813" t="s">
        <v>1041</v>
      </c>
      <c r="C63" s="1137"/>
      <c r="D63" s="1019"/>
      <c r="E63" s="1020">
        <f>'43.'!AG92</f>
        <v>77836.405367259547</v>
      </c>
      <c r="F63" s="980">
        <f>'43.'!AH92</f>
        <v>66329.274074888381</v>
      </c>
      <c r="G63" s="980">
        <f>'43.'!AI92</f>
        <v>50744.820360622049</v>
      </c>
      <c r="H63" s="980">
        <f>'43.'!AJ92</f>
        <v>4256.2484057937781</v>
      </c>
      <c r="I63" s="980">
        <f>'43.'!AK92</f>
        <v>1627.7334876928746</v>
      </c>
      <c r="J63" s="980">
        <f>'43.'!AL92</f>
        <v>15983.760851850189</v>
      </c>
      <c r="K63" s="980">
        <f>'43.'!AM92</f>
        <v>28877.07761528523</v>
      </c>
      <c r="L63" s="979">
        <f>'43.'!AN92</f>
        <v>15584.453714266254</v>
      </c>
      <c r="M63" s="980">
        <f>'43.'!AO92</f>
        <v>11391.891662076539</v>
      </c>
      <c r="N63" s="979">
        <f>'43.'!AP92</f>
        <v>1486.0567388622846</v>
      </c>
      <c r="O63" s="1137"/>
      <c r="P63" s="813" t="s">
        <v>1041</v>
      </c>
      <c r="Q63" s="1137"/>
      <c r="R63" s="843"/>
      <c r="S63" s="956">
        <f>'43.'!AQ92</f>
        <v>838.04106631124523</v>
      </c>
      <c r="T63" s="956">
        <f>'43.'!AR92</f>
        <v>2666.685613701788</v>
      </c>
      <c r="U63" s="956">
        <f>'43.'!AS92</f>
        <v>4979.7728843301893</v>
      </c>
      <c r="V63" s="956">
        <f>'43.'!AT92</f>
        <v>792.82761408021975</v>
      </c>
      <c r="W63" s="956">
        <f>'43.'!AU92</f>
        <v>628.50774479081792</v>
      </c>
      <c r="X63" s="956">
        <f>'43.'!AV92</f>
        <v>444.0134312190026</v>
      </c>
      <c r="Y63" s="956">
        <f>'43.'!AW92</f>
        <v>1.0978324061488633</v>
      </c>
      <c r="Z63" s="956">
        <f>'43.'!AX92</f>
        <v>537.78919222193372</v>
      </c>
      <c r="AA63" s="956">
        <f>'43.'!AY92</f>
        <v>65.483018755852981</v>
      </c>
      <c r="AB63" s="956">
        <f>'43.'!AZ92</f>
        <v>3144.1785775867611</v>
      </c>
      <c r="AC63" s="956">
        <f>'43.'!BA92</f>
        <v>12044.920484593142</v>
      </c>
      <c r="AD63" s="957">
        <v>0</v>
      </c>
    </row>
    <row r="64" spans="1:55" ht="14.45" customHeight="1">
      <c r="A64" s="1137"/>
      <c r="B64" s="813" t="s">
        <v>1042</v>
      </c>
      <c r="C64" s="1137"/>
      <c r="D64" s="1019"/>
      <c r="E64" s="1020">
        <f>'43.'!AG93</f>
        <v>183235.6077563772</v>
      </c>
      <c r="F64" s="980">
        <f>'43.'!AH93</f>
        <v>166918.44485904861</v>
      </c>
      <c r="G64" s="980">
        <f>'43.'!AI93</f>
        <v>133466.06293718546</v>
      </c>
      <c r="H64" s="980">
        <f>'43.'!AJ93</f>
        <v>10267.334674647829</v>
      </c>
      <c r="I64" s="980">
        <f>'43.'!AK93</f>
        <v>5783.4937232481789</v>
      </c>
      <c r="J64" s="980">
        <f>'43.'!AL93</f>
        <v>63424.197779377442</v>
      </c>
      <c r="K64" s="980">
        <f>'43.'!AM93</f>
        <v>53991.036759911949</v>
      </c>
      <c r="L64" s="979">
        <f>'43.'!AN93</f>
        <v>33452.381921863212</v>
      </c>
      <c r="M64" s="980">
        <f>'43.'!AO93</f>
        <v>20892.332141910694</v>
      </c>
      <c r="N64" s="979">
        <f>'43.'!AP93</f>
        <v>5558.3414370379314</v>
      </c>
      <c r="O64" s="1137"/>
      <c r="P64" s="813" t="s">
        <v>1042</v>
      </c>
      <c r="Q64" s="1137"/>
      <c r="R64" s="843"/>
      <c r="S64" s="956">
        <f>'43.'!AQ93</f>
        <v>2367.3999462538072</v>
      </c>
      <c r="T64" s="956">
        <f>'43.'!AR93</f>
        <v>3907.3820835513493</v>
      </c>
      <c r="U64" s="956">
        <f>'43.'!AS93</f>
        <v>7058.4972021130743</v>
      </c>
      <c r="V64" s="956">
        <f>'43.'!AT93</f>
        <v>1735.9226018355851</v>
      </c>
      <c r="W64" s="956">
        <f>'43.'!AU93</f>
        <v>264.78887111895745</v>
      </c>
      <c r="X64" s="956">
        <f>'43.'!AV93</f>
        <v>1804.8898732885625</v>
      </c>
      <c r="Y64" s="956">
        <f>'43.'!AW93</f>
        <v>29.838152573852501</v>
      </c>
      <c r="Z64" s="956">
        <f>'43.'!AX93</f>
        <v>833.88973772515897</v>
      </c>
      <c r="AA64" s="956">
        <f>'43.'!AY93</f>
        <v>122.87327569692937</v>
      </c>
      <c r="AB64" s="956">
        <f>'43.'!AZ93</f>
        <v>9768.5587406680152</v>
      </c>
      <c r="AC64" s="956">
        <f>'43.'!BA93</f>
        <v>17151.052635053773</v>
      </c>
      <c r="AD64" s="957">
        <v>0</v>
      </c>
    </row>
    <row r="65" spans="1:30" ht="14.45" customHeight="1">
      <c r="A65" s="1137"/>
      <c r="B65" s="813" t="s">
        <v>1043</v>
      </c>
      <c r="C65" s="1137"/>
      <c r="D65" s="1019"/>
      <c r="E65" s="1020">
        <f>'43.'!AG94</f>
        <v>404689.19000113808</v>
      </c>
      <c r="F65" s="980">
        <f>'43.'!AH94</f>
        <v>381142.24764675042</v>
      </c>
      <c r="G65" s="980">
        <f>'43.'!AI94</f>
        <v>292891.94833436544</v>
      </c>
      <c r="H65" s="980">
        <f>'43.'!AJ94</f>
        <v>24763.030600544917</v>
      </c>
      <c r="I65" s="980">
        <f>'43.'!AK94</f>
        <v>8315.5323960883015</v>
      </c>
      <c r="J65" s="980">
        <f>'43.'!AL94</f>
        <v>140831.60675051779</v>
      </c>
      <c r="K65" s="980">
        <f>'43.'!AM94</f>
        <v>118981.77858721446</v>
      </c>
      <c r="L65" s="979">
        <f>'43.'!AN94</f>
        <v>88250.299312384901</v>
      </c>
      <c r="M65" s="980">
        <f>'43.'!AO94</f>
        <v>59025.998718479634</v>
      </c>
      <c r="N65" s="979">
        <f>'43.'!AP94</f>
        <v>30017.349932707184</v>
      </c>
      <c r="O65" s="1137"/>
      <c r="P65" s="813" t="s">
        <v>1043</v>
      </c>
      <c r="Q65" s="1137"/>
      <c r="R65" s="843"/>
      <c r="S65" s="956">
        <f>'43.'!AQ94</f>
        <v>7618.4113828805957</v>
      </c>
      <c r="T65" s="956">
        <f>'43.'!AR94</f>
        <v>5694.5451312435362</v>
      </c>
      <c r="U65" s="956">
        <f>'43.'!AS94</f>
        <v>11015.799373298269</v>
      </c>
      <c r="V65" s="956">
        <f>'43.'!AT94</f>
        <v>4432.7643679639641</v>
      </c>
      <c r="W65" s="956">
        <f>'43.'!AU94</f>
        <v>247.12853038607059</v>
      </c>
      <c r="X65" s="956">
        <f>'43.'!AV94</f>
        <v>7598.8101063990898</v>
      </c>
      <c r="Y65" s="956">
        <f>'43.'!AW94</f>
        <v>3.6251499679471162</v>
      </c>
      <c r="Z65" s="956">
        <f>'43.'!AX94</f>
        <v>6402.8409737551119</v>
      </c>
      <c r="AA65" s="956">
        <f>'43.'!AY94</f>
        <v>14.875329817246499</v>
      </c>
      <c r="AB65" s="956">
        <f>'43.'!AZ94</f>
        <v>15204.149033965898</v>
      </c>
      <c r="AC65" s="956">
        <f>'43.'!BA94</f>
        <v>29949.783328142727</v>
      </c>
      <c r="AD65" s="957">
        <v>0</v>
      </c>
    </row>
    <row r="66" spans="1:30" ht="14.45" customHeight="1">
      <c r="A66" s="1137"/>
      <c r="B66" s="813" t="s">
        <v>1044</v>
      </c>
      <c r="C66" s="1137"/>
      <c r="D66" s="1019"/>
      <c r="E66" s="1020">
        <f>'43.'!AG95</f>
        <v>733998.98230087897</v>
      </c>
      <c r="F66" s="980">
        <f>'43.'!AH95</f>
        <v>714452.01565774495</v>
      </c>
      <c r="G66" s="980">
        <f>'43.'!AI95</f>
        <v>570012.23204234755</v>
      </c>
      <c r="H66" s="980">
        <f>'43.'!AJ95</f>
        <v>27350.563334328992</v>
      </c>
      <c r="I66" s="980">
        <f>'43.'!AK95</f>
        <v>30040.01363003633</v>
      </c>
      <c r="J66" s="980">
        <f>'43.'!AL95</f>
        <v>273553.21282513445</v>
      </c>
      <c r="K66" s="980">
        <f>'43.'!AM95</f>
        <v>239068.44225284783</v>
      </c>
      <c r="L66" s="979">
        <f>'43.'!AN95</f>
        <v>144439.78361539761</v>
      </c>
      <c r="M66" s="980">
        <f>'43.'!AO95</f>
        <v>96912.513820198277</v>
      </c>
      <c r="N66" s="979">
        <f>'43.'!AP95</f>
        <v>20993.972361657452</v>
      </c>
      <c r="O66" s="1137"/>
      <c r="P66" s="813" t="s">
        <v>1044</v>
      </c>
      <c r="Q66" s="1137"/>
      <c r="R66" s="843"/>
      <c r="S66" s="956">
        <f>'43.'!AQ95</f>
        <v>6472.481765620144</v>
      </c>
      <c r="T66" s="956">
        <f>'43.'!AR95</f>
        <v>9570.9700732784058</v>
      </c>
      <c r="U66" s="956">
        <f>'43.'!AS95</f>
        <v>23376.183295059851</v>
      </c>
      <c r="V66" s="956">
        <f>'43.'!AT95</f>
        <v>34717.976974763646</v>
      </c>
      <c r="W66" s="956">
        <f>'43.'!AU95</f>
        <v>1780.9293498188008</v>
      </c>
      <c r="X66" s="956">
        <f>'43.'!AV95</f>
        <v>12581.850421021727</v>
      </c>
      <c r="Y66" s="956">
        <f>'43.'!AW95</f>
        <v>378.37221540056208</v>
      </c>
      <c r="Z66" s="956">
        <f>'43.'!AX95</f>
        <v>7430.08318025469</v>
      </c>
      <c r="AA66" s="956">
        <f>'43.'!AY95</f>
        <v>238.58705425996715</v>
      </c>
      <c r="AB66" s="956">
        <f>'43.'!AZ95</f>
        <v>26898.376924262346</v>
      </c>
      <c r="AC66" s="956">
        <f>'43.'!BA95</f>
        <v>26977.049823388406</v>
      </c>
      <c r="AD66" s="957">
        <v>0</v>
      </c>
    </row>
    <row r="67" spans="1:30" ht="14.45" customHeight="1">
      <c r="A67" s="1137"/>
      <c r="B67" s="813" t="s">
        <v>1045</v>
      </c>
      <c r="C67" s="1137"/>
      <c r="D67" s="1019"/>
      <c r="E67" s="1020">
        <f>'43.'!AG96</f>
        <v>1686052.9289485808</v>
      </c>
      <c r="F67" s="980">
        <f>'43.'!AH96</f>
        <v>1639132.3582460224</v>
      </c>
      <c r="G67" s="980">
        <f>'43.'!AI96</f>
        <v>1421185.3346432077</v>
      </c>
      <c r="H67" s="980">
        <f>'43.'!AJ96</f>
        <v>51943.837234916144</v>
      </c>
      <c r="I67" s="980">
        <f>'43.'!AK96</f>
        <v>36633.186113978227</v>
      </c>
      <c r="J67" s="980">
        <f>'43.'!AL96</f>
        <v>818584.89215052954</v>
      </c>
      <c r="K67" s="980">
        <f>'43.'!AM96</f>
        <v>514023.41914378386</v>
      </c>
      <c r="L67" s="979">
        <f>'43.'!AN96</f>
        <v>217947.02360281511</v>
      </c>
      <c r="M67" s="980">
        <f>'43.'!AO96</f>
        <v>100212.39190625818</v>
      </c>
      <c r="N67" s="979">
        <f>'43.'!AP96</f>
        <v>39197.388318470083</v>
      </c>
      <c r="O67" s="1137"/>
      <c r="P67" s="813" t="s">
        <v>1045</v>
      </c>
      <c r="Q67" s="1137"/>
      <c r="R67" s="843"/>
      <c r="S67" s="956">
        <f>'43.'!AQ96</f>
        <v>15024.829773279724</v>
      </c>
      <c r="T67" s="956">
        <f>'43.'!AR96</f>
        <v>6128.1674944541201</v>
      </c>
      <c r="U67" s="956">
        <f>'43.'!AS96</f>
        <v>25595.74053582134</v>
      </c>
      <c r="V67" s="956">
        <f>'43.'!AT96</f>
        <v>12078.774821439565</v>
      </c>
      <c r="W67" s="956">
        <f>'43.'!AU96</f>
        <v>2187.4909627933953</v>
      </c>
      <c r="X67" s="956">
        <f>'43.'!AV96</f>
        <v>60844.822095101787</v>
      </c>
      <c r="Y67" s="956">
        <f>'43.'!AW96</f>
        <v>4680.3634586970302</v>
      </c>
      <c r="Z67" s="956">
        <f>'43.'!AX96</f>
        <v>7632.6947477228268</v>
      </c>
      <c r="AA67" s="956">
        <f>'43.'!AY96</f>
        <v>787.40740668944613</v>
      </c>
      <c r="AB67" s="956">
        <f>'43.'!AZ96</f>
        <v>43789.343988345841</v>
      </c>
      <c r="AC67" s="956">
        <f>'43.'!BA96</f>
        <v>54553.265450280647</v>
      </c>
      <c r="AD67" s="957">
        <v>0</v>
      </c>
    </row>
    <row r="68" spans="1:30" ht="14.45" customHeight="1" thickBot="1">
      <c r="A68" s="1138"/>
      <c r="B68" s="1126" t="s">
        <v>1046</v>
      </c>
      <c r="C68" s="1138"/>
      <c r="D68" s="1026"/>
      <c r="E68" s="1021">
        <f>'43.'!AG97</f>
        <v>9409478.6848675031</v>
      </c>
      <c r="F68" s="985">
        <f>'43.'!AH97</f>
        <v>9071637.4985791165</v>
      </c>
      <c r="G68" s="985">
        <f>'43.'!AI97</f>
        <v>7258305.2931626746</v>
      </c>
      <c r="H68" s="985">
        <f>'43.'!AJ97</f>
        <v>466830.11472185777</v>
      </c>
      <c r="I68" s="985">
        <f>'43.'!AK97</f>
        <v>226116.8468149009</v>
      </c>
      <c r="J68" s="985">
        <f>'43.'!AL97</f>
        <v>3972964.009140939</v>
      </c>
      <c r="K68" s="985">
        <f>'43.'!AM97</f>
        <v>2592394.3224849789</v>
      </c>
      <c r="L68" s="985">
        <f>'43.'!AN97</f>
        <v>1813332.2054164403</v>
      </c>
      <c r="M68" s="985">
        <f>'43.'!AO97</f>
        <v>585124.59513317398</v>
      </c>
      <c r="N68" s="985">
        <f>'43.'!AP97</f>
        <v>202320.42716551287</v>
      </c>
      <c r="O68" s="1138"/>
      <c r="P68" s="1126" t="s">
        <v>1046</v>
      </c>
      <c r="Q68" s="1138"/>
      <c r="R68" s="847"/>
      <c r="S68" s="956">
        <f>'43.'!AQ97</f>
        <v>87152.315130732037</v>
      </c>
      <c r="T68" s="967">
        <f>'43.'!AR97</f>
        <v>36959.260134256139</v>
      </c>
      <c r="U68" s="967">
        <f>'43.'!AS97</f>
        <v>199925.37289827046</v>
      </c>
      <c r="V68" s="967">
        <f>'43.'!AT97</f>
        <v>38681.774726448144</v>
      </c>
      <c r="W68" s="967">
        <f>'43.'!AU97</f>
        <v>20085.44507795446</v>
      </c>
      <c r="X68" s="967">
        <f>'43.'!AV97</f>
        <v>714849.79807475687</v>
      </c>
      <c r="Y68" s="967">
        <f>'43.'!AW97</f>
        <v>25201.089742512304</v>
      </c>
      <c r="Z68" s="967">
        <f>'43.'!AX97</f>
        <v>77599.581873179122</v>
      </c>
      <c r="AA68" s="967">
        <f>'43.'!AY97</f>
        <v>1568.3487443821855</v>
      </c>
      <c r="AB68" s="967">
        <f>'43.'!AZ97</f>
        <v>408988.79184843594</v>
      </c>
      <c r="AC68" s="967">
        <f>'43.'!BA97</f>
        <v>415440.76816156687</v>
      </c>
      <c r="AD68" s="968">
        <v>0</v>
      </c>
    </row>
    <row r="69" spans="1:30" s="451" customFormat="1" ht="61.5" customHeight="1">
      <c r="A69" s="2856" t="s">
        <v>2499</v>
      </c>
      <c r="B69" s="2856"/>
      <c r="C69" s="2856"/>
      <c r="D69" s="2856"/>
      <c r="E69" s="2856"/>
      <c r="F69" s="2856"/>
      <c r="G69" s="2856"/>
      <c r="H69" s="2856"/>
      <c r="I69" s="450"/>
      <c r="L69" s="452"/>
      <c r="M69" s="452"/>
      <c r="N69" s="452"/>
      <c r="O69" s="2871" t="s">
        <v>488</v>
      </c>
      <c r="P69" s="2871"/>
      <c r="Q69" s="2871"/>
      <c r="R69" s="2871"/>
      <c r="S69" s="2871"/>
      <c r="T69" s="2871"/>
      <c r="U69" s="2871"/>
      <c r="V69" s="2871"/>
      <c r="W69" s="2871"/>
      <c r="X69" s="2871"/>
      <c r="Y69" s="2871"/>
      <c r="Z69" s="2871"/>
      <c r="AA69" s="2871"/>
      <c r="AB69" s="2871"/>
      <c r="AC69" s="2872"/>
      <c r="AD69" s="2872"/>
    </row>
    <row r="70" spans="1:30" ht="12.75" customHeight="1">
      <c r="K70" s="844"/>
      <c r="L70" s="844"/>
      <c r="M70" s="844"/>
      <c r="N70" s="2386"/>
      <c r="Q70" s="15"/>
      <c r="R70" s="849"/>
      <c r="AC70" s="849"/>
      <c r="AD70" s="849"/>
    </row>
    <row r="71" spans="1:30">
      <c r="L71" s="844"/>
      <c r="M71" s="844"/>
    </row>
    <row r="72" spans="1:30">
      <c r="L72" s="844"/>
      <c r="M72" s="844"/>
    </row>
    <row r="73" spans="1:30" ht="15">
      <c r="A73" s="849"/>
      <c r="B73" s="849"/>
      <c r="C73" s="849"/>
      <c r="D73" s="849"/>
      <c r="L73" s="844"/>
      <c r="M73" s="844"/>
      <c r="O73" s="849"/>
      <c r="P73" s="849"/>
      <c r="Q73" s="849"/>
      <c r="R73" s="849"/>
    </row>
    <row r="74" spans="1:30" ht="15">
      <c r="A74" s="849"/>
      <c r="B74" s="849"/>
      <c r="C74" s="849"/>
      <c r="D74" s="849"/>
      <c r="L74" s="844"/>
      <c r="M74" s="844"/>
      <c r="O74" s="849"/>
      <c r="P74" s="849"/>
      <c r="Q74" s="849"/>
      <c r="R74" s="849"/>
    </row>
    <row r="75" spans="1:30" ht="15">
      <c r="A75" s="849"/>
      <c r="B75" s="849"/>
      <c r="C75" s="849"/>
      <c r="D75" s="849"/>
      <c r="L75" s="844"/>
      <c r="M75" s="844"/>
      <c r="O75" s="849"/>
      <c r="P75" s="849"/>
      <c r="Q75" s="849"/>
      <c r="R75" s="849"/>
    </row>
    <row r="76" spans="1:30" ht="15">
      <c r="A76" s="849"/>
      <c r="B76" s="849"/>
      <c r="C76" s="849"/>
      <c r="D76" s="849"/>
      <c r="L76" s="844"/>
      <c r="M76" s="844"/>
      <c r="O76" s="849"/>
      <c r="P76" s="849"/>
      <c r="Q76" s="849"/>
      <c r="R76" s="849"/>
    </row>
    <row r="77" spans="1:30" ht="15">
      <c r="A77" s="849"/>
      <c r="B77" s="849"/>
      <c r="C77" s="849"/>
      <c r="D77" s="849"/>
      <c r="L77" s="844"/>
      <c r="M77" s="844"/>
      <c r="O77" s="849"/>
      <c r="P77" s="849"/>
      <c r="Q77" s="849"/>
      <c r="R77" s="849"/>
    </row>
    <row r="78" spans="1:30" ht="15">
      <c r="A78" s="849"/>
      <c r="B78" s="849"/>
      <c r="C78" s="849"/>
      <c r="D78" s="849"/>
      <c r="L78" s="844"/>
      <c r="M78" s="844"/>
      <c r="O78" s="849"/>
      <c r="P78" s="849"/>
      <c r="Q78" s="849"/>
      <c r="R78" s="849"/>
    </row>
    <row r="79" spans="1:30" ht="15">
      <c r="A79" s="849"/>
      <c r="B79" s="849"/>
      <c r="C79" s="849"/>
      <c r="D79" s="849"/>
      <c r="L79" s="844"/>
      <c r="M79" s="844"/>
      <c r="O79" s="849"/>
      <c r="P79" s="849"/>
      <c r="Q79" s="849"/>
      <c r="R79" s="849"/>
    </row>
    <row r="80" spans="1:30" ht="15">
      <c r="A80" s="849"/>
      <c r="B80" s="849"/>
      <c r="C80" s="849"/>
      <c r="D80" s="849"/>
      <c r="L80" s="844"/>
      <c r="M80" s="844"/>
      <c r="O80" s="849"/>
      <c r="P80" s="849"/>
      <c r="Q80" s="849"/>
      <c r="R80" s="849"/>
    </row>
    <row r="81" spans="1:18" ht="15">
      <c r="A81" s="849"/>
      <c r="B81" s="849"/>
      <c r="C81" s="849"/>
      <c r="D81" s="849"/>
      <c r="L81" s="844"/>
      <c r="M81" s="844"/>
      <c r="O81" s="849"/>
      <c r="P81" s="849"/>
      <c r="Q81" s="849"/>
      <c r="R81" s="849"/>
    </row>
    <row r="82" spans="1:18" ht="15">
      <c r="A82" s="849"/>
      <c r="B82" s="849"/>
      <c r="C82" s="849"/>
      <c r="D82" s="849"/>
      <c r="L82" s="844"/>
      <c r="M82" s="844"/>
      <c r="O82" s="849"/>
      <c r="P82" s="849"/>
      <c r="Q82" s="849"/>
      <c r="R82" s="849"/>
    </row>
  </sheetData>
  <mergeCells count="83">
    <mergeCell ref="G3:H3"/>
    <mergeCell ref="I3:K3"/>
    <mergeCell ref="X69:AD69"/>
    <mergeCell ref="A1:H1"/>
    <mergeCell ref="I1:N1"/>
    <mergeCell ref="P1:W1"/>
    <mergeCell ref="A3:C5"/>
    <mergeCell ref="E3:E5"/>
    <mergeCell ref="F3:F5"/>
    <mergeCell ref="L3:N3"/>
    <mergeCell ref="O3:Q5"/>
    <mergeCell ref="S3:AB3"/>
    <mergeCell ref="AD3:AD5"/>
    <mergeCell ref="G4:G5"/>
    <mergeCell ref="H4:H5"/>
    <mergeCell ref="I4:I5"/>
    <mergeCell ref="Z4:Z5"/>
    <mergeCell ref="AA4:AA5"/>
    <mergeCell ref="AB4:AB5"/>
    <mergeCell ref="AC3:AC5"/>
    <mergeCell ref="J4:J5"/>
    <mergeCell ref="K4:K5"/>
    <mergeCell ref="L4:L5"/>
    <mergeCell ref="M4:N4"/>
    <mergeCell ref="S4:W4"/>
    <mergeCell ref="O6:Q6"/>
    <mergeCell ref="Y4:Y5"/>
    <mergeCell ref="A6:C6"/>
    <mergeCell ref="A10:C10"/>
    <mergeCell ref="O10:Q10"/>
    <mergeCell ref="A7:C7"/>
    <mergeCell ref="O7:Q7"/>
    <mergeCell ref="X4:X5"/>
    <mergeCell ref="A11:C11"/>
    <mergeCell ref="O11:Q11"/>
    <mergeCell ref="A8:C8"/>
    <mergeCell ref="O8:Q8"/>
    <mergeCell ref="A9:C9"/>
    <mergeCell ref="O9:Q9"/>
    <mergeCell ref="A12:C12"/>
    <mergeCell ref="O12:Q12"/>
    <mergeCell ref="A13:C13"/>
    <mergeCell ref="O13:Q13"/>
    <mergeCell ref="A14:C14"/>
    <mergeCell ref="O14:Q14"/>
    <mergeCell ref="A15:C15"/>
    <mergeCell ref="O15:Q15"/>
    <mergeCell ref="A16:C16"/>
    <mergeCell ref="O16:Q16"/>
    <mergeCell ref="A17:C17"/>
    <mergeCell ref="O17:Q17"/>
    <mergeCell ref="A18:C18"/>
    <mergeCell ref="O18:Q18"/>
    <mergeCell ref="A19:C19"/>
    <mergeCell ref="O19:Q19"/>
    <mergeCell ref="A20:C20"/>
    <mergeCell ref="O20:Q20"/>
    <mergeCell ref="A21:C21"/>
    <mergeCell ref="O21:Q21"/>
    <mergeCell ref="A22:D22"/>
    <mergeCell ref="A23:D23"/>
    <mergeCell ref="A24:D24"/>
    <mergeCell ref="O22:R22"/>
    <mergeCell ref="O23:R23"/>
    <mergeCell ref="O24:R24"/>
    <mergeCell ref="A29:C29"/>
    <mergeCell ref="O29:Q29"/>
    <mergeCell ref="A25:D25"/>
    <mergeCell ref="A26:D26"/>
    <mergeCell ref="O25:R25"/>
    <mergeCell ref="O26:R26"/>
    <mergeCell ref="A27:D27"/>
    <mergeCell ref="O27:R27"/>
    <mergeCell ref="A28:D28"/>
    <mergeCell ref="O28:R28"/>
    <mergeCell ref="O69:W69"/>
    <mergeCell ref="A36:C36"/>
    <mergeCell ref="O36:Q36"/>
    <mergeCell ref="A47:C47"/>
    <mergeCell ref="O47:Q47"/>
    <mergeCell ref="A58:C58"/>
    <mergeCell ref="O58:Q58"/>
    <mergeCell ref="A69:H69"/>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67" man="1"/>
    <brk id="14" max="66" man="1"/>
    <brk id="23" max="67"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H93"/>
  <sheetViews>
    <sheetView tabSelected="1" view="pageBreakPreview" topLeftCell="A5" zoomScaleNormal="50" zoomScaleSheetLayoutView="100" workbookViewId="0">
      <selection activeCell="F28" sqref="F28"/>
    </sheetView>
  </sheetViews>
  <sheetFormatPr defaultColWidth="9.140625" defaultRowHeight="15.75"/>
  <cols>
    <col min="1" max="1" width="2.28515625" style="37" customWidth="1"/>
    <col min="2" max="2" width="18.7109375" style="37" customWidth="1"/>
    <col min="3" max="3" width="2.28515625" style="37" customWidth="1"/>
    <col min="4" max="4" width="2.42578125" style="38" customWidth="1"/>
    <col min="5" max="7" width="27.140625" style="838" customWidth="1"/>
    <col min="8" max="12" width="21.28515625" style="838" customWidth="1"/>
    <col min="13" max="13" width="11" style="838" bestFit="1" customWidth="1"/>
    <col min="14" max="16384" width="9.140625" style="838"/>
  </cols>
  <sheetData>
    <row r="1" spans="1:24" s="1286" customFormat="1" ht="35.1" customHeight="1">
      <c r="A1" s="1300"/>
      <c r="B1" s="1300"/>
      <c r="C1" s="1300"/>
      <c r="D1" s="1300"/>
      <c r="E1" s="1300"/>
      <c r="F1" s="1300"/>
      <c r="G1" s="1293" t="s">
        <v>1527</v>
      </c>
      <c r="H1" s="1298" t="s">
        <v>474</v>
      </c>
      <c r="I1" s="1300"/>
      <c r="J1" s="1300"/>
      <c r="K1" s="1300"/>
      <c r="L1" s="1300"/>
    </row>
    <row r="2" spans="1:24" ht="15" customHeight="1" thickBot="1">
      <c r="A2" s="913"/>
      <c r="B2" s="295"/>
      <c r="C2" s="295"/>
      <c r="D2" s="296"/>
      <c r="E2" s="913"/>
      <c r="F2" s="913"/>
      <c r="G2" s="913"/>
      <c r="H2" s="913"/>
      <c r="I2" s="913"/>
      <c r="J2" s="913"/>
      <c r="K2" s="913"/>
      <c r="L2" s="434" t="s">
        <v>258</v>
      </c>
    </row>
    <row r="3" spans="1:24" ht="20.100000000000001" customHeight="1">
      <c r="A3" s="3204" t="s">
        <v>10</v>
      </c>
      <c r="B3" s="3204"/>
      <c r="C3" s="3204"/>
      <c r="D3" s="30"/>
      <c r="E3" s="3202" t="s">
        <v>470</v>
      </c>
      <c r="F3" s="3195" t="s">
        <v>530</v>
      </c>
      <c r="G3" s="3196"/>
      <c r="H3" s="3197" t="s">
        <v>529</v>
      </c>
      <c r="I3" s="3196"/>
      <c r="J3" s="2892" t="s">
        <v>471</v>
      </c>
      <c r="K3" s="3199"/>
      <c r="L3" s="3199"/>
      <c r="U3" s="254"/>
    </row>
    <row r="4" spans="1:24" ht="20.100000000000001" customHeight="1">
      <c r="A4" s="3205"/>
      <c r="B4" s="3205"/>
      <c r="C4" s="3205"/>
      <c r="D4" s="30"/>
      <c r="E4" s="3203"/>
      <c r="F4" s="3200" t="s">
        <v>47</v>
      </c>
      <c r="G4" s="3200" t="s">
        <v>140</v>
      </c>
      <c r="H4" s="3210" t="s">
        <v>141</v>
      </c>
      <c r="I4" s="3200" t="s">
        <v>142</v>
      </c>
      <c r="J4" s="2895" t="s">
        <v>47</v>
      </c>
      <c r="K4" s="3200" t="s">
        <v>473</v>
      </c>
      <c r="L4" s="3208" t="s">
        <v>472</v>
      </c>
    </row>
    <row r="5" spans="1:24" ht="39.950000000000003" customHeight="1" thickBot="1">
      <c r="A5" s="3206"/>
      <c r="B5" s="3206"/>
      <c r="C5" s="3206"/>
      <c r="D5" s="31"/>
      <c r="E5" s="3201"/>
      <c r="F5" s="3201"/>
      <c r="G5" s="3201"/>
      <c r="H5" s="3211"/>
      <c r="I5" s="3201"/>
      <c r="J5" s="2615"/>
      <c r="K5" s="3201"/>
      <c r="L5" s="3209"/>
      <c r="M5" s="305" t="s">
        <v>2166</v>
      </c>
      <c r="X5" s="305" t="s">
        <v>2165</v>
      </c>
    </row>
    <row r="6" spans="1:24" s="33" customFormat="1" ht="25.5" hidden="1" customHeight="1">
      <c r="A6" s="3207" t="s">
        <v>150</v>
      </c>
      <c r="B6" s="3207"/>
      <c r="C6" s="3207"/>
      <c r="D6" s="32"/>
      <c r="E6" s="57">
        <v>74990003</v>
      </c>
      <c r="F6" s="58">
        <v>58161851</v>
      </c>
      <c r="G6" s="58">
        <v>52375308</v>
      </c>
      <c r="H6" s="58">
        <v>3755126</v>
      </c>
      <c r="I6" s="58">
        <v>2031417</v>
      </c>
      <c r="J6" s="58">
        <v>16828152</v>
      </c>
      <c r="K6" s="58">
        <v>17277708</v>
      </c>
      <c r="L6" s="58">
        <v>-449557</v>
      </c>
    </row>
    <row r="7" spans="1:24" s="33" customFormat="1" ht="26.1" hidden="1" customHeight="1">
      <c r="A7" s="3198" t="s">
        <v>1124</v>
      </c>
      <c r="B7" s="3198"/>
      <c r="C7" s="3198"/>
      <c r="D7" s="32"/>
      <c r="E7" s="427" t="s">
        <v>3</v>
      </c>
      <c r="F7" s="427" t="s">
        <v>3</v>
      </c>
      <c r="G7" s="427" t="s">
        <v>3</v>
      </c>
      <c r="H7" s="427" t="s">
        <v>3</v>
      </c>
      <c r="I7" s="427" t="s">
        <v>3</v>
      </c>
      <c r="J7" s="427" t="s">
        <v>3</v>
      </c>
      <c r="K7" s="427" t="s">
        <v>3</v>
      </c>
      <c r="L7" s="427" t="s">
        <v>3</v>
      </c>
    </row>
    <row r="8" spans="1:24" s="33" customFormat="1" ht="19.5" hidden="1" customHeight="1">
      <c r="A8" s="3198" t="s">
        <v>1125</v>
      </c>
      <c r="B8" s="3198"/>
      <c r="C8" s="3198"/>
      <c r="D8" s="32"/>
      <c r="E8" s="60">
        <v>51970332.588697411</v>
      </c>
      <c r="F8" s="59">
        <v>38713351.4125432</v>
      </c>
      <c r="G8" s="59">
        <v>32893379.431805667</v>
      </c>
      <c r="H8" s="59">
        <v>4030220.8991872966</v>
      </c>
      <c r="I8" s="59">
        <v>1789751.081550261</v>
      </c>
      <c r="J8" s="59">
        <v>13254731.07182784</v>
      </c>
      <c r="K8" s="59">
        <v>14805676.077794304</v>
      </c>
      <c r="L8" s="59">
        <v>-1550945.0059664624</v>
      </c>
    </row>
    <row r="9" spans="1:24" s="33" customFormat="1" ht="19.5" hidden="1" customHeight="1">
      <c r="A9" s="3198" t="s">
        <v>1126</v>
      </c>
      <c r="B9" s="3198"/>
      <c r="C9" s="3198"/>
      <c r="D9" s="32"/>
      <c r="E9" s="60">
        <v>63564721.567627676</v>
      </c>
      <c r="F9" s="59">
        <v>48247703.374103725</v>
      </c>
      <c r="G9" s="59">
        <v>41327165.478006288</v>
      </c>
      <c r="H9" s="59">
        <v>4142162.3751524482</v>
      </c>
      <c r="I9" s="59">
        <v>2778375.5209448449</v>
      </c>
      <c r="J9" s="59">
        <v>15317018.193524031</v>
      </c>
      <c r="K9" s="59">
        <v>17081478.033633858</v>
      </c>
      <c r="L9" s="59">
        <v>-1764459.8401099897</v>
      </c>
    </row>
    <row r="10" spans="1:24" s="266" customFormat="1" ht="19.5" hidden="1" customHeight="1">
      <c r="A10" s="3103" t="s">
        <v>1127</v>
      </c>
      <c r="B10" s="3103"/>
      <c r="C10" s="3103"/>
      <c r="D10" s="22"/>
      <c r="E10" s="283">
        <v>82077761.725776732</v>
      </c>
      <c r="F10" s="283">
        <v>63897563.078995369</v>
      </c>
      <c r="G10" s="283">
        <v>55542771.507400461</v>
      </c>
      <c r="H10" s="283">
        <v>5553456.6513082953</v>
      </c>
      <c r="I10" s="283">
        <v>2801334.9202866782</v>
      </c>
      <c r="J10" s="283">
        <v>18180198.646780994</v>
      </c>
      <c r="K10" s="283">
        <v>19960205.087424088</v>
      </c>
      <c r="L10" s="283">
        <v>-1780006.4406430328</v>
      </c>
    </row>
    <row r="11" spans="1:24" s="33" customFormat="1" ht="19.5" hidden="1" customHeight="1">
      <c r="A11" s="3198" t="s">
        <v>1128</v>
      </c>
      <c r="B11" s="3198"/>
      <c r="C11" s="3198"/>
      <c r="D11" s="32"/>
      <c r="E11" s="50">
        <v>84196098.96249029</v>
      </c>
      <c r="F11" s="50">
        <v>64594358.191684365</v>
      </c>
      <c r="G11" s="50">
        <v>56725504.260963507</v>
      </c>
      <c r="H11" s="50">
        <v>5214763.4847813947</v>
      </c>
      <c r="I11" s="50">
        <v>2654090.4459394794</v>
      </c>
      <c r="J11" s="50">
        <v>19601740.770805914</v>
      </c>
      <c r="K11" s="50">
        <v>21442343.416419532</v>
      </c>
      <c r="L11" s="50">
        <v>-1840602.6456136233</v>
      </c>
    </row>
    <row r="12" spans="1:24" s="33" customFormat="1" ht="18" hidden="1" customHeight="1">
      <c r="A12" s="3103" t="s">
        <v>1129</v>
      </c>
      <c r="B12" s="3103"/>
      <c r="C12" s="3103"/>
      <c r="D12" s="32"/>
      <c r="E12" s="284" t="s">
        <v>4</v>
      </c>
      <c r="F12" s="284" t="s">
        <v>4</v>
      </c>
      <c r="G12" s="284" t="s">
        <v>4</v>
      </c>
      <c r="H12" s="284" t="s">
        <v>4</v>
      </c>
      <c r="I12" s="284" t="s">
        <v>4</v>
      </c>
      <c r="J12" s="284" t="s">
        <v>4</v>
      </c>
      <c r="K12" s="284" t="s">
        <v>4</v>
      </c>
      <c r="L12" s="284" t="s">
        <v>4</v>
      </c>
    </row>
    <row r="13" spans="1:24" s="33" customFormat="1" ht="18" hidden="1" customHeight="1">
      <c r="A13" s="3198" t="s">
        <v>1130</v>
      </c>
      <c r="B13" s="3198"/>
      <c r="C13" s="3198"/>
      <c r="D13" s="32"/>
      <c r="E13" s="50">
        <v>134598936.41352648</v>
      </c>
      <c r="F13" s="50">
        <v>112046491.58161767</v>
      </c>
      <c r="G13" s="50">
        <v>103143496.21509439</v>
      </c>
      <c r="H13" s="50">
        <v>5649288.7835852951</v>
      </c>
      <c r="I13" s="50">
        <v>3253706.5829379209</v>
      </c>
      <c r="J13" s="50">
        <v>22552444.831909012</v>
      </c>
      <c r="K13" s="50">
        <v>22456195.072108287</v>
      </c>
      <c r="L13" s="50">
        <v>96249.759800656073</v>
      </c>
    </row>
    <row r="14" spans="1:24" s="33" customFormat="1" ht="18" hidden="1" customHeight="1">
      <c r="A14" s="3198" t="s">
        <v>1131</v>
      </c>
      <c r="B14" s="3198"/>
      <c r="C14" s="3198"/>
      <c r="D14" s="32"/>
      <c r="E14" s="60">
        <f>('15.'!E14/'1'!$E$16)*1000</f>
        <v>115871991.23645146</v>
      </c>
      <c r="F14" s="59">
        <f>('15.'!F14/'1'!$E$16)*1000</f>
        <v>95210606.434280694</v>
      </c>
      <c r="G14" s="59">
        <f>('15.'!G14/'1'!$E$16)*1000</f>
        <v>86015548.003525987</v>
      </c>
      <c r="H14" s="59">
        <f>('15.'!H14/'1'!$E$16)*1000</f>
        <v>6516783.368643512</v>
      </c>
      <c r="I14" s="59">
        <f>('15.'!I14/'1'!$E$16)*1000</f>
        <v>2678275.0621112026</v>
      </c>
      <c r="J14" s="59">
        <f>('15.'!J14/'1'!$E$16)*1000</f>
        <v>20661384.80217078</v>
      </c>
      <c r="K14" s="59">
        <f>('15.'!K14/'1'!$E$16)*1000</f>
        <v>21797162.505395111</v>
      </c>
      <c r="L14" s="59">
        <f>('15.'!L14/'1'!$E$16)*1000</f>
        <v>-1135777.7032243209</v>
      </c>
    </row>
    <row r="15" spans="1:24" s="33" customFormat="1" ht="15.75" hidden="1" customHeight="1">
      <c r="A15" s="3198" t="s">
        <v>1095</v>
      </c>
      <c r="B15" s="3198"/>
      <c r="C15" s="3198"/>
      <c r="D15" s="32"/>
      <c r="E15" s="59">
        <v>117037441.93935125</v>
      </c>
      <c r="F15" s="59">
        <v>96101499.943777695</v>
      </c>
      <c r="G15" s="59">
        <v>90655953.207687452</v>
      </c>
      <c r="H15" s="59">
        <v>2404292.6571702561</v>
      </c>
      <c r="I15" s="59">
        <v>3041254.0789198852</v>
      </c>
      <c r="J15" s="59">
        <v>20935941.995573465</v>
      </c>
      <c r="K15" s="59">
        <v>21122603.460555427</v>
      </c>
      <c r="L15" s="59">
        <v>-186661.4649820257</v>
      </c>
    </row>
    <row r="16" spans="1:24" s="33" customFormat="1" ht="20.25" hidden="1" customHeight="1">
      <c r="A16" s="3198" t="s">
        <v>1050</v>
      </c>
      <c r="B16" s="3198"/>
      <c r="C16" s="3198"/>
      <c r="D16" s="32"/>
      <c r="E16" s="289">
        <v>130139560.14273787</v>
      </c>
      <c r="F16" s="289">
        <v>107044277.06257814</v>
      </c>
      <c r="G16" s="289">
        <v>100915050.77688251</v>
      </c>
      <c r="H16" s="289">
        <v>2449870.5589152686</v>
      </c>
      <c r="I16" s="289">
        <v>3679355.7267803587</v>
      </c>
      <c r="J16" s="289">
        <v>23095283.080159731</v>
      </c>
      <c r="K16" s="289">
        <v>22350964.708077282</v>
      </c>
      <c r="L16" s="289">
        <v>744318.37208262493</v>
      </c>
    </row>
    <row r="17" spans="1:34" s="33" customFormat="1" ht="18.75" hidden="1" customHeight="1">
      <c r="A17" s="3198" t="s">
        <v>1051</v>
      </c>
      <c r="B17" s="3198"/>
      <c r="C17" s="3198"/>
      <c r="D17" s="32"/>
      <c r="E17" s="345" t="s">
        <v>446</v>
      </c>
      <c r="F17" s="345" t="s">
        <v>446</v>
      </c>
      <c r="G17" s="345" t="s">
        <v>446</v>
      </c>
      <c r="H17" s="345" t="s">
        <v>446</v>
      </c>
      <c r="I17" s="345" t="s">
        <v>446</v>
      </c>
      <c r="J17" s="345" t="s">
        <v>446</v>
      </c>
      <c r="K17" s="345" t="s">
        <v>446</v>
      </c>
      <c r="L17" s="345" t="s">
        <v>446</v>
      </c>
    </row>
    <row r="18" spans="1:34" s="33" customFormat="1" ht="17.25" hidden="1" customHeight="1">
      <c r="A18" s="3198" t="s">
        <v>1145</v>
      </c>
      <c r="B18" s="3198"/>
      <c r="C18" s="3198"/>
      <c r="D18" s="32"/>
      <c r="E18" s="289">
        <v>126928992.47056101</v>
      </c>
      <c r="F18" s="289">
        <v>101927168.79747547</v>
      </c>
      <c r="G18" s="289">
        <v>97160277.225532174</v>
      </c>
      <c r="H18" s="289">
        <v>2718080.5209836001</v>
      </c>
      <c r="I18" s="289">
        <v>2048811.0509597764</v>
      </c>
      <c r="J18" s="289">
        <v>25001823.67308525</v>
      </c>
      <c r="K18" s="289">
        <v>23571814.181840964</v>
      </c>
      <c r="L18" s="289">
        <v>1430009.491244151</v>
      </c>
    </row>
    <row r="19" spans="1:34" s="33" customFormat="1" ht="18" hidden="1" customHeight="1">
      <c r="A19" s="3198" t="s">
        <v>1053</v>
      </c>
      <c r="B19" s="3198"/>
      <c r="C19" s="3198"/>
      <c r="D19" s="32"/>
      <c r="E19" s="289">
        <v>131399461.55056205</v>
      </c>
      <c r="F19" s="289">
        <v>106604703.88994884</v>
      </c>
      <c r="G19" s="289">
        <v>101460032.75041255</v>
      </c>
      <c r="H19" s="289">
        <v>2749786.9435802544</v>
      </c>
      <c r="I19" s="289">
        <v>2394884.1959560583</v>
      </c>
      <c r="J19" s="289">
        <v>24794757.660612945</v>
      </c>
      <c r="K19" s="289">
        <v>21957904.25008788</v>
      </c>
      <c r="L19" s="289">
        <v>2836853.4105249681</v>
      </c>
    </row>
    <row r="20" spans="1:34" s="33" customFormat="1" ht="18" hidden="1" customHeight="1">
      <c r="A20" s="3198" t="s">
        <v>1054</v>
      </c>
      <c r="B20" s="3198"/>
      <c r="C20" s="3198"/>
      <c r="D20" s="32"/>
      <c r="E20" s="289">
        <v>103847154.26256964</v>
      </c>
      <c r="F20" s="289">
        <v>78734238.689919457</v>
      </c>
      <c r="G20" s="289">
        <v>71660971.08392638</v>
      </c>
      <c r="H20" s="289">
        <v>3834229.5552696628</v>
      </c>
      <c r="I20" s="289">
        <v>3239038.0507234251</v>
      </c>
      <c r="J20" s="289">
        <v>25112915.572650179</v>
      </c>
      <c r="K20" s="289">
        <v>22459416.915849172</v>
      </c>
      <c r="L20" s="289">
        <v>2653498.6568009588</v>
      </c>
    </row>
    <row r="21" spans="1:34" s="33" customFormat="1" ht="18" hidden="1" customHeight="1">
      <c r="A21" s="2618" t="s">
        <v>1055</v>
      </c>
      <c r="B21" s="2619"/>
      <c r="C21" s="2619"/>
      <c r="D21" s="2620"/>
      <c r="E21" s="388">
        <v>101217.94266607027</v>
      </c>
      <c r="F21" s="388">
        <v>75900.509483006914</v>
      </c>
      <c r="G21" s="388">
        <v>69044.157713336506</v>
      </c>
      <c r="H21" s="388">
        <v>3488.797468351132</v>
      </c>
      <c r="I21" s="388">
        <v>3367.5543013192523</v>
      </c>
      <c r="J21" s="388">
        <v>25317.433183062905</v>
      </c>
      <c r="K21" s="388">
        <v>22543.901875294927</v>
      </c>
      <c r="L21" s="388">
        <v>2773.5313077678215</v>
      </c>
    </row>
    <row r="22" spans="1:34" s="33" customFormat="1" ht="18" hidden="1" customHeight="1">
      <c r="A22" s="2618" t="s">
        <v>1001</v>
      </c>
      <c r="B22" s="2619"/>
      <c r="C22" s="2619"/>
      <c r="D22" s="2620"/>
      <c r="E22" s="114" t="s">
        <v>4</v>
      </c>
      <c r="F22" s="114" t="s">
        <v>4</v>
      </c>
      <c r="G22" s="114" t="s">
        <v>4</v>
      </c>
      <c r="H22" s="114" t="s">
        <v>4</v>
      </c>
      <c r="I22" s="114" t="s">
        <v>4</v>
      </c>
      <c r="J22" s="114" t="s">
        <v>4</v>
      </c>
      <c r="K22" s="114" t="s">
        <v>4</v>
      </c>
      <c r="L22" s="114" t="s">
        <v>4</v>
      </c>
    </row>
    <row r="23" spans="1:34" s="33" customFormat="1" ht="18" customHeight="1" thickTop="1">
      <c r="A23" s="2618" t="s">
        <v>1002</v>
      </c>
      <c r="B23" s="2619"/>
      <c r="C23" s="2619"/>
      <c r="D23" s="2620"/>
      <c r="E23" s="388">
        <v>99023.101272355416</v>
      </c>
      <c r="F23" s="388">
        <v>72517.159138555653</v>
      </c>
      <c r="G23" s="388">
        <v>64725.10469362462</v>
      </c>
      <c r="H23" s="388">
        <v>4931.1526763877791</v>
      </c>
      <c r="I23" s="388">
        <v>2860.9017685432732</v>
      </c>
      <c r="J23" s="388">
        <v>26505.942133799836</v>
      </c>
      <c r="K23" s="388">
        <v>21708.477966003451</v>
      </c>
      <c r="L23" s="388">
        <v>4797.4641677964255</v>
      </c>
      <c r="M23" s="3189"/>
      <c r="N23" s="3190"/>
      <c r="O23" s="1901" t="s">
        <v>2114</v>
      </c>
      <c r="P23" s="1902" t="s">
        <v>2115</v>
      </c>
      <c r="Q23" s="1902" t="s">
        <v>2116</v>
      </c>
      <c r="R23" s="1902" t="s">
        <v>2117</v>
      </c>
      <c r="S23" s="1902" t="s">
        <v>2118</v>
      </c>
      <c r="T23" s="1902" t="s">
        <v>2119</v>
      </c>
      <c r="U23" s="1902" t="s">
        <v>1930</v>
      </c>
      <c r="V23" s="1903" t="s">
        <v>2120</v>
      </c>
      <c r="W23" s="1904"/>
      <c r="X23" s="3189"/>
      <c r="Y23" s="3190"/>
      <c r="Z23" s="1901" t="s">
        <v>2114</v>
      </c>
      <c r="AA23" s="1902" t="s">
        <v>2115</v>
      </c>
      <c r="AB23" s="1902" t="s">
        <v>2116</v>
      </c>
      <c r="AC23" s="1902" t="s">
        <v>2117</v>
      </c>
      <c r="AD23" s="1902" t="s">
        <v>2118</v>
      </c>
      <c r="AE23" s="1902" t="s">
        <v>2119</v>
      </c>
      <c r="AF23" s="1902" t="s">
        <v>1930</v>
      </c>
      <c r="AG23" s="1903" t="s">
        <v>2120</v>
      </c>
      <c r="AH23" s="1904"/>
    </row>
    <row r="24" spans="1:34" s="33" customFormat="1" ht="18" customHeight="1" thickBot="1">
      <c r="A24" s="2618" t="s">
        <v>1003</v>
      </c>
      <c r="B24" s="2619"/>
      <c r="C24" s="2619"/>
      <c r="D24" s="2620"/>
      <c r="E24" s="388">
        <v>116399.20345300743</v>
      </c>
      <c r="F24" s="388">
        <v>89022.979632514965</v>
      </c>
      <c r="G24" s="388">
        <v>82476.88574530484</v>
      </c>
      <c r="H24" s="388">
        <v>3685.4614216391951</v>
      </c>
      <c r="I24" s="388">
        <v>2860.6324655711242</v>
      </c>
      <c r="J24" s="388">
        <v>27376.223820492389</v>
      </c>
      <c r="K24" s="388">
        <v>22598.666175456252</v>
      </c>
      <c r="L24" s="388">
        <v>4777.557645036205</v>
      </c>
      <c r="M24" s="3191"/>
      <c r="N24" s="3192"/>
      <c r="O24" s="1905" t="s">
        <v>2160</v>
      </c>
      <c r="P24" s="1906" t="s">
        <v>2160</v>
      </c>
      <c r="Q24" s="1906" t="s">
        <v>2160</v>
      </c>
      <c r="R24" s="1906" t="s">
        <v>2160</v>
      </c>
      <c r="S24" s="1906" t="s">
        <v>2160</v>
      </c>
      <c r="T24" s="1906" t="s">
        <v>2160</v>
      </c>
      <c r="U24" s="1906" t="s">
        <v>2160</v>
      </c>
      <c r="V24" s="1907" t="s">
        <v>2160</v>
      </c>
      <c r="W24" s="1904"/>
      <c r="X24" s="3191"/>
      <c r="Y24" s="3192"/>
      <c r="Z24" s="1905" t="s">
        <v>2160</v>
      </c>
      <c r="AA24" s="1906" t="s">
        <v>2160</v>
      </c>
      <c r="AB24" s="1906" t="s">
        <v>2160</v>
      </c>
      <c r="AC24" s="1906" t="s">
        <v>2160</v>
      </c>
      <c r="AD24" s="1906" t="s">
        <v>2160</v>
      </c>
      <c r="AE24" s="1906" t="s">
        <v>2160</v>
      </c>
      <c r="AF24" s="1906" t="s">
        <v>2160</v>
      </c>
      <c r="AG24" s="1907" t="s">
        <v>2160</v>
      </c>
      <c r="AH24" s="1904"/>
    </row>
    <row r="25" spans="1:34" s="33" customFormat="1" ht="18" customHeight="1" thickTop="1">
      <c r="A25" s="2618" t="s">
        <v>1004</v>
      </c>
      <c r="B25" s="2619"/>
      <c r="C25" s="2619"/>
      <c r="D25" s="2620"/>
      <c r="E25" s="388">
        <v>126122.90821407377</v>
      </c>
      <c r="F25" s="388">
        <v>95955.072852680052</v>
      </c>
      <c r="G25" s="388">
        <v>88219.891763318054</v>
      </c>
      <c r="H25" s="388">
        <v>4404.6377320858264</v>
      </c>
      <c r="I25" s="388">
        <v>3330.5433572761526</v>
      </c>
      <c r="J25" s="388">
        <v>30167.835361393467</v>
      </c>
      <c r="K25" s="388">
        <v>24684.806255517582</v>
      </c>
      <c r="L25" s="388">
        <v>5483.029105875873</v>
      </c>
      <c r="M25" s="3193" t="s">
        <v>1936</v>
      </c>
      <c r="N25" s="1908" t="s">
        <v>1937</v>
      </c>
      <c r="O25" s="1909">
        <f>Z25/1000</f>
        <v>233120.39579295064</v>
      </c>
      <c r="P25" s="1910">
        <f t="shared" ref="P25:P88" si="0">AA25/1000</f>
        <v>180071.58767566577</v>
      </c>
      <c r="Q25" s="1910">
        <f t="shared" ref="Q25:Q88" si="1">AB25/1000</f>
        <v>162307.79585499514</v>
      </c>
      <c r="R25" s="1910">
        <f t="shared" ref="R25:R88" si="2">AC25/1000</f>
        <v>8539.8969042689678</v>
      </c>
      <c r="S25" s="1910">
        <f t="shared" ref="S25:S88" si="3">AD25/1000</f>
        <v>9223.8949164015285</v>
      </c>
      <c r="T25" s="1910">
        <f t="shared" ref="T25:T88" si="4">AE25/1000</f>
        <v>53048.808117284083</v>
      </c>
      <c r="U25" s="1910">
        <f t="shared" ref="U25:U88" si="5">AF25/1000</f>
        <v>39450.390747014513</v>
      </c>
      <c r="V25" s="1911">
        <f t="shared" ref="V25:V88" si="6">AG25/1000</f>
        <v>13598.417370269482</v>
      </c>
      <c r="W25" s="1904"/>
      <c r="X25" s="3193" t="s">
        <v>1936</v>
      </c>
      <c r="Y25" s="1908" t="s">
        <v>1937</v>
      </c>
      <c r="Z25" s="1909">
        <v>233120395.79295063</v>
      </c>
      <c r="AA25" s="1910">
        <v>180071587.67566577</v>
      </c>
      <c r="AB25" s="1910">
        <v>162307795.85499513</v>
      </c>
      <c r="AC25" s="1910">
        <v>8539896.904268967</v>
      </c>
      <c r="AD25" s="1910">
        <v>9223894.9164015278</v>
      </c>
      <c r="AE25" s="1910">
        <v>53048808.117284082</v>
      </c>
      <c r="AF25" s="1910">
        <v>39450390.747014515</v>
      </c>
      <c r="AG25" s="1911">
        <v>13598417.370269483</v>
      </c>
      <c r="AH25" s="1904"/>
    </row>
    <row r="26" spans="1:34" s="33" customFormat="1" ht="18" customHeight="1">
      <c r="A26" s="2618" t="s">
        <v>1005</v>
      </c>
      <c r="B26" s="2619"/>
      <c r="C26" s="2619"/>
      <c r="D26" s="2620"/>
      <c r="E26" s="388">
        <v>130589.210904438</v>
      </c>
      <c r="F26" s="388">
        <v>98742.502652582116</v>
      </c>
      <c r="G26" s="388">
        <v>90196.702321991543</v>
      </c>
      <c r="H26" s="388">
        <v>4787.8898397554212</v>
      </c>
      <c r="I26" s="388">
        <v>3757.910490835015</v>
      </c>
      <c r="J26" s="388">
        <v>31846.708251856067</v>
      </c>
      <c r="K26" s="388">
        <v>25594.621859464944</v>
      </c>
      <c r="L26" s="388">
        <v>6252.0863923911784</v>
      </c>
      <c r="M26" s="3187"/>
      <c r="N26" s="1912" t="s">
        <v>1938</v>
      </c>
      <c r="O26" s="1913">
        <f t="shared" ref="O26:O89" si="7">Z26/1000</f>
        <v>3511.664490394216</v>
      </c>
      <c r="P26" s="1914">
        <f t="shared" si="0"/>
        <v>1485.0760560471315</v>
      </c>
      <c r="Q26" s="1914">
        <f t="shared" si="1"/>
        <v>1299.8769298249949</v>
      </c>
      <c r="R26" s="1914">
        <f t="shared" si="2"/>
        <v>76.667384259600624</v>
      </c>
      <c r="S26" s="1914">
        <f t="shared" si="3"/>
        <v>108.53174196253597</v>
      </c>
      <c r="T26" s="1914">
        <f t="shared" si="4"/>
        <v>2026.5884343470823</v>
      </c>
      <c r="U26" s="1914">
        <f t="shared" si="5"/>
        <v>1463.0630597091495</v>
      </c>
      <c r="V26" s="1915">
        <f t="shared" si="6"/>
        <v>563.52537463793328</v>
      </c>
      <c r="W26" s="1904"/>
      <c r="X26" s="3187"/>
      <c r="Y26" s="2499" t="s">
        <v>1938</v>
      </c>
      <c r="Z26" s="1913">
        <v>3511664.490394216</v>
      </c>
      <c r="AA26" s="1914">
        <v>1485076.0560471315</v>
      </c>
      <c r="AB26" s="1914">
        <v>1299876.9298249949</v>
      </c>
      <c r="AC26" s="1914">
        <v>76667.384259600629</v>
      </c>
      <c r="AD26" s="1914">
        <v>108531.74196253598</v>
      </c>
      <c r="AE26" s="1914">
        <v>2026588.4343470824</v>
      </c>
      <c r="AF26" s="1914">
        <v>1463063.0597091494</v>
      </c>
      <c r="AG26" s="1915">
        <v>563525.37463793333</v>
      </c>
      <c r="AH26" s="1904"/>
    </row>
    <row r="27" spans="1:34" s="33" customFormat="1" ht="18" customHeight="1">
      <c r="A27" s="2618" t="s">
        <v>1400</v>
      </c>
      <c r="B27" s="2619"/>
      <c r="C27" s="2619"/>
      <c r="D27" s="2620"/>
      <c r="E27" s="117">
        <f>O27</f>
        <v>168728.72343999677</v>
      </c>
      <c r="F27" s="117">
        <f t="shared" ref="F27:L27" si="8">P27</f>
        <v>129988.63099700835</v>
      </c>
      <c r="G27" s="117">
        <f t="shared" si="8"/>
        <v>117154.59500393913</v>
      </c>
      <c r="H27" s="117">
        <f t="shared" si="8"/>
        <v>6166.4614551518753</v>
      </c>
      <c r="I27" s="117">
        <f t="shared" si="8"/>
        <v>6667.5745379172058</v>
      </c>
      <c r="J27" s="117">
        <f t="shared" si="8"/>
        <v>38740.092442988105</v>
      </c>
      <c r="K27" s="117">
        <f t="shared" si="8"/>
        <v>28797.191523583977</v>
      </c>
      <c r="L27" s="117">
        <f t="shared" si="8"/>
        <v>9942.9009194040118</v>
      </c>
      <c r="M27" s="3187" t="s">
        <v>1939</v>
      </c>
      <c r="N27" s="3194"/>
      <c r="O27" s="1913">
        <f t="shared" si="7"/>
        <v>168728.72343999677</v>
      </c>
      <c r="P27" s="1914">
        <f t="shared" si="0"/>
        <v>129988.63099700835</v>
      </c>
      <c r="Q27" s="1914">
        <f t="shared" si="1"/>
        <v>117154.59500393913</v>
      </c>
      <c r="R27" s="1914">
        <f t="shared" si="2"/>
        <v>6166.4614551518753</v>
      </c>
      <c r="S27" s="1914">
        <f t="shared" si="3"/>
        <v>6667.5745379172058</v>
      </c>
      <c r="T27" s="1914">
        <f t="shared" si="4"/>
        <v>38740.092442988105</v>
      </c>
      <c r="U27" s="1914">
        <f t="shared" si="5"/>
        <v>28797.191523583977</v>
      </c>
      <c r="V27" s="1915">
        <f t="shared" si="6"/>
        <v>9942.9009194040118</v>
      </c>
      <c r="W27" s="1904"/>
      <c r="X27" s="3187" t="s">
        <v>1939</v>
      </c>
      <c r="Y27" s="3194"/>
      <c r="Z27" s="1913">
        <v>168728723.43999678</v>
      </c>
      <c r="AA27" s="1914">
        <v>129988630.99700835</v>
      </c>
      <c r="AB27" s="1914">
        <v>117154595.00393914</v>
      </c>
      <c r="AC27" s="1914">
        <v>6166461.4551518755</v>
      </c>
      <c r="AD27" s="1914">
        <v>6667574.5379172061</v>
      </c>
      <c r="AE27" s="1914">
        <v>38740092.442988105</v>
      </c>
      <c r="AF27" s="1914">
        <v>28797191.523583978</v>
      </c>
      <c r="AG27" s="1915">
        <v>9942900.9194040112</v>
      </c>
      <c r="AH27" s="1904"/>
    </row>
    <row r="28" spans="1:34" ht="18" customHeight="1">
      <c r="A28" s="3198" t="s">
        <v>43</v>
      </c>
      <c r="B28" s="3198"/>
      <c r="C28" s="3198"/>
      <c r="D28" s="32"/>
      <c r="E28" s="117"/>
      <c r="F28" s="117"/>
      <c r="G28" s="117"/>
      <c r="H28" s="117"/>
      <c r="I28" s="117"/>
      <c r="J28" s="117"/>
      <c r="K28" s="117"/>
      <c r="L28" s="117"/>
      <c r="M28" s="3187" t="s">
        <v>1940</v>
      </c>
      <c r="N28" s="3194"/>
      <c r="O28" s="1913">
        <f t="shared" si="7"/>
        <v>768775.19413702411</v>
      </c>
      <c r="P28" s="1914">
        <f t="shared" si="0"/>
        <v>602525.19941701076</v>
      </c>
      <c r="Q28" s="1914">
        <f t="shared" si="1"/>
        <v>549366.0601108094</v>
      </c>
      <c r="R28" s="1914">
        <f t="shared" si="2"/>
        <v>23399.157474229647</v>
      </c>
      <c r="S28" s="1914">
        <f t="shared" si="3"/>
        <v>29759.981831972393</v>
      </c>
      <c r="T28" s="1914">
        <f t="shared" si="4"/>
        <v>166249.99472001236</v>
      </c>
      <c r="U28" s="1914">
        <f t="shared" si="5"/>
        <v>124224.72785513299</v>
      </c>
      <c r="V28" s="1915">
        <f t="shared" si="6"/>
        <v>42025.266864879137</v>
      </c>
      <c r="W28" s="1904"/>
      <c r="X28" s="3187" t="s">
        <v>1940</v>
      </c>
      <c r="Y28" s="3194"/>
      <c r="Z28" s="1913">
        <v>768775194.13702416</v>
      </c>
      <c r="AA28" s="1914">
        <v>602525199.41701078</v>
      </c>
      <c r="AB28" s="1914">
        <v>549366060.11080945</v>
      </c>
      <c r="AC28" s="1914">
        <v>23399157.474229649</v>
      </c>
      <c r="AD28" s="1914">
        <v>29759981.831972394</v>
      </c>
      <c r="AE28" s="1914">
        <v>166249994.72001237</v>
      </c>
      <c r="AF28" s="1914">
        <v>124224727.855133</v>
      </c>
      <c r="AG28" s="1915">
        <v>42025266.864879139</v>
      </c>
      <c r="AH28" s="1904"/>
    </row>
    <row r="29" spans="1:34" ht="18" customHeight="1">
      <c r="A29" s="34"/>
      <c r="B29" s="34" t="s">
        <v>44</v>
      </c>
      <c r="C29" s="34"/>
      <c r="D29" s="840"/>
      <c r="E29" s="809">
        <f>O25</f>
        <v>233120.39579295064</v>
      </c>
      <c r="F29" s="810">
        <f t="shared" ref="F29:L30" si="9">P25</f>
        <v>180071.58767566577</v>
      </c>
      <c r="G29" s="809">
        <f t="shared" si="9"/>
        <v>162307.79585499514</v>
      </c>
      <c r="H29" s="809">
        <f t="shared" si="9"/>
        <v>8539.8969042689678</v>
      </c>
      <c r="I29" s="809">
        <f t="shared" si="9"/>
        <v>9223.8949164015285</v>
      </c>
      <c r="J29" s="809">
        <f t="shared" si="9"/>
        <v>53048.808117284083</v>
      </c>
      <c r="K29" s="809">
        <f t="shared" si="9"/>
        <v>39450.390747014513</v>
      </c>
      <c r="L29" s="809">
        <f t="shared" si="9"/>
        <v>13598.417370269482</v>
      </c>
      <c r="M29" s="3187" t="s">
        <v>1941</v>
      </c>
      <c r="N29" s="3194"/>
      <c r="O29" s="1913">
        <f t="shared" si="7"/>
        <v>87819.502175626156</v>
      </c>
      <c r="P29" s="1914">
        <f t="shared" si="0"/>
        <v>70004.529042165028</v>
      </c>
      <c r="Q29" s="1914">
        <f t="shared" si="1"/>
        <v>63907.350902946433</v>
      </c>
      <c r="R29" s="1914">
        <f t="shared" si="2"/>
        <v>2276.0855197376582</v>
      </c>
      <c r="S29" s="1914">
        <f t="shared" si="3"/>
        <v>3821.0926194809163</v>
      </c>
      <c r="T29" s="1914">
        <f t="shared" si="4"/>
        <v>17814.973133461124</v>
      </c>
      <c r="U29" s="1914">
        <f t="shared" si="5"/>
        <v>17955.213321203293</v>
      </c>
      <c r="V29" s="1915">
        <f t="shared" si="6"/>
        <v>-140.24018774216495</v>
      </c>
      <c r="W29" s="1904"/>
      <c r="X29" s="3187" t="s">
        <v>1941</v>
      </c>
      <c r="Y29" s="3194"/>
      <c r="Z29" s="1913">
        <v>87819502.175626159</v>
      </c>
      <c r="AA29" s="1914">
        <v>70004529.042165026</v>
      </c>
      <c r="AB29" s="1914">
        <v>63907350.902946435</v>
      </c>
      <c r="AC29" s="1914">
        <v>2276085.5197376581</v>
      </c>
      <c r="AD29" s="1914">
        <v>3821092.6194809163</v>
      </c>
      <c r="AE29" s="1914">
        <v>17814973.133461125</v>
      </c>
      <c r="AF29" s="1914">
        <v>17955213.321203291</v>
      </c>
      <c r="AG29" s="1915">
        <v>-140240.18774216494</v>
      </c>
      <c r="AH29" s="1904"/>
    </row>
    <row r="30" spans="1:34" ht="18" customHeight="1">
      <c r="A30" s="34"/>
      <c r="B30" s="34" t="s">
        <v>12</v>
      </c>
      <c r="C30" s="34"/>
      <c r="D30" s="840"/>
      <c r="E30" s="809">
        <f>O26</f>
        <v>3511.664490394216</v>
      </c>
      <c r="F30" s="809">
        <f t="shared" si="9"/>
        <v>1485.0760560471315</v>
      </c>
      <c r="G30" s="809">
        <f t="shared" si="9"/>
        <v>1299.8769298249949</v>
      </c>
      <c r="H30" s="809">
        <f t="shared" si="9"/>
        <v>76.667384259600624</v>
      </c>
      <c r="I30" s="809">
        <f t="shared" si="9"/>
        <v>108.53174196253597</v>
      </c>
      <c r="J30" s="809">
        <f t="shared" si="9"/>
        <v>2026.5884343470823</v>
      </c>
      <c r="K30" s="809">
        <f t="shared" si="9"/>
        <v>1463.0630597091495</v>
      </c>
      <c r="L30" s="809">
        <f t="shared" si="9"/>
        <v>563.52537463793328</v>
      </c>
      <c r="M30" s="3187" t="s">
        <v>1942</v>
      </c>
      <c r="N30" s="3194"/>
      <c r="O30" s="1913">
        <f t="shared" si="7"/>
        <v>32883.448282632911</v>
      </c>
      <c r="P30" s="1914">
        <f t="shared" si="0"/>
        <v>24936.241831053085</v>
      </c>
      <c r="Q30" s="1914">
        <f t="shared" si="1"/>
        <v>21894.594565216914</v>
      </c>
      <c r="R30" s="1914">
        <f t="shared" si="2"/>
        <v>1403.3356625434442</v>
      </c>
      <c r="S30" s="1914">
        <f t="shared" si="3"/>
        <v>1638.3116032927255</v>
      </c>
      <c r="T30" s="1914">
        <f t="shared" si="4"/>
        <v>7947.206451579832</v>
      </c>
      <c r="U30" s="1914">
        <f t="shared" si="5"/>
        <v>6939.9912322729233</v>
      </c>
      <c r="V30" s="1915">
        <f t="shared" si="6"/>
        <v>1007.2152193068976</v>
      </c>
      <c r="W30" s="1904"/>
      <c r="X30" s="3187" t="s">
        <v>1942</v>
      </c>
      <c r="Y30" s="3194"/>
      <c r="Z30" s="1913">
        <v>32883448.282632913</v>
      </c>
      <c r="AA30" s="1914">
        <v>24936241.831053086</v>
      </c>
      <c r="AB30" s="1914">
        <v>21894594.565216914</v>
      </c>
      <c r="AC30" s="1914">
        <v>1403335.6625434442</v>
      </c>
      <c r="AD30" s="1914">
        <v>1638311.6032927255</v>
      </c>
      <c r="AE30" s="1914">
        <v>7947206.4515798315</v>
      </c>
      <c r="AF30" s="1914">
        <v>6939991.232272923</v>
      </c>
      <c r="AG30" s="1915">
        <v>1007215.2193068976</v>
      </c>
      <c r="AH30" s="1904"/>
    </row>
    <row r="31" spans="1:34" ht="18" customHeight="1">
      <c r="A31" s="3198" t="s">
        <v>13</v>
      </c>
      <c r="B31" s="3198"/>
      <c r="C31" s="3198"/>
      <c r="D31" s="32"/>
      <c r="E31" s="809"/>
      <c r="F31" s="809"/>
      <c r="G31" s="809"/>
      <c r="H31" s="809"/>
      <c r="I31" s="809"/>
      <c r="J31" s="809"/>
      <c r="K31" s="809"/>
      <c r="L31" s="809"/>
      <c r="M31" s="3187" t="s">
        <v>1943</v>
      </c>
      <c r="N31" s="3194"/>
      <c r="O31" s="1913">
        <f t="shared" si="7"/>
        <v>3811.3396309649679</v>
      </c>
      <c r="P31" s="1914">
        <f t="shared" si="0"/>
        <v>1690.8378961286144</v>
      </c>
      <c r="Q31" s="1914">
        <f t="shared" si="1"/>
        <v>1404.3197375997161</v>
      </c>
      <c r="R31" s="1914">
        <f t="shared" si="2"/>
        <v>153.4669715140092</v>
      </c>
      <c r="S31" s="1914">
        <f t="shared" si="3"/>
        <v>133.05118701488939</v>
      </c>
      <c r="T31" s="1914">
        <f t="shared" si="4"/>
        <v>2120.5017348363544</v>
      </c>
      <c r="U31" s="1914">
        <f t="shared" si="5"/>
        <v>1595.4821044158189</v>
      </c>
      <c r="V31" s="1915">
        <f t="shared" si="6"/>
        <v>525.01963042053501</v>
      </c>
      <c r="W31" s="1904"/>
      <c r="X31" s="3187" t="s">
        <v>1943</v>
      </c>
      <c r="Y31" s="3194"/>
      <c r="Z31" s="1913">
        <v>3811339.6309649679</v>
      </c>
      <c r="AA31" s="1914">
        <v>1690837.8961286144</v>
      </c>
      <c r="AB31" s="1914">
        <v>1404319.7375997161</v>
      </c>
      <c r="AC31" s="1914">
        <v>153466.9715140092</v>
      </c>
      <c r="AD31" s="1914">
        <v>133051.18701488938</v>
      </c>
      <c r="AE31" s="1914">
        <v>2120501.7348363544</v>
      </c>
      <c r="AF31" s="1914">
        <v>1595482.1044158188</v>
      </c>
      <c r="AG31" s="1915">
        <v>525019.63042053499</v>
      </c>
      <c r="AH31" s="1904"/>
    </row>
    <row r="32" spans="1:34" ht="18" customHeight="1">
      <c r="A32" s="34"/>
      <c r="B32" s="1137" t="s">
        <v>52</v>
      </c>
      <c r="C32" s="34"/>
      <c r="D32" s="840"/>
      <c r="E32" s="809">
        <f>O28</f>
        <v>768775.19413702411</v>
      </c>
      <c r="F32" s="809">
        <f t="shared" ref="F32:L36" si="10">P28</f>
        <v>602525.19941701076</v>
      </c>
      <c r="G32" s="809">
        <f t="shared" si="10"/>
        <v>549366.0601108094</v>
      </c>
      <c r="H32" s="809">
        <f t="shared" si="10"/>
        <v>23399.157474229647</v>
      </c>
      <c r="I32" s="809">
        <f t="shared" si="10"/>
        <v>29759.981831972393</v>
      </c>
      <c r="J32" s="809">
        <f t="shared" si="10"/>
        <v>166249.99472001236</v>
      </c>
      <c r="K32" s="809">
        <f t="shared" si="10"/>
        <v>124224.72785513299</v>
      </c>
      <c r="L32" s="809">
        <f t="shared" si="10"/>
        <v>42025.266864879137</v>
      </c>
      <c r="M32" s="3187" t="s">
        <v>1944</v>
      </c>
      <c r="N32" s="3194"/>
      <c r="O32" s="1913">
        <f t="shared" si="7"/>
        <v>673891.32038775517</v>
      </c>
      <c r="P32" s="1914">
        <f t="shared" si="0"/>
        <v>470400.86661451246</v>
      </c>
      <c r="Q32" s="1914">
        <f t="shared" si="1"/>
        <v>391241.04799773241</v>
      </c>
      <c r="R32" s="1914">
        <f t="shared" si="2"/>
        <v>53912.94360997733</v>
      </c>
      <c r="S32" s="1914">
        <f t="shared" si="3"/>
        <v>25246.875006802722</v>
      </c>
      <c r="T32" s="1914">
        <f t="shared" si="4"/>
        <v>203490.45377324263</v>
      </c>
      <c r="U32" s="1914">
        <f t="shared" si="5"/>
        <v>121057.29138095239</v>
      </c>
      <c r="V32" s="1915">
        <f t="shared" si="6"/>
        <v>82433.162392290251</v>
      </c>
      <c r="W32" s="1904"/>
      <c r="X32" s="3187" t="s">
        <v>1944</v>
      </c>
      <c r="Y32" s="3194"/>
      <c r="Z32" s="1913">
        <v>673891320.38775516</v>
      </c>
      <c r="AA32" s="1914">
        <v>470400866.61451244</v>
      </c>
      <c r="AB32" s="1914">
        <v>391241047.9977324</v>
      </c>
      <c r="AC32" s="1914">
        <v>53912943.609977327</v>
      </c>
      <c r="AD32" s="1914">
        <v>25246875.006802723</v>
      </c>
      <c r="AE32" s="1914">
        <v>203490453.77324262</v>
      </c>
      <c r="AF32" s="1914">
        <v>121057291.38095239</v>
      </c>
      <c r="AG32" s="1915">
        <v>82433162.392290249</v>
      </c>
      <c r="AH32" s="1904"/>
    </row>
    <row r="33" spans="1:34" ht="18" customHeight="1">
      <c r="A33" s="34"/>
      <c r="B33" s="1137" t="s">
        <v>53</v>
      </c>
      <c r="C33" s="34"/>
      <c r="D33" s="840"/>
      <c r="E33" s="809">
        <f t="shared" ref="E33:E36" si="11">O29</f>
        <v>87819.502175626156</v>
      </c>
      <c r="F33" s="809">
        <f t="shared" si="10"/>
        <v>70004.529042165028</v>
      </c>
      <c r="G33" s="809">
        <f t="shared" si="10"/>
        <v>63907.350902946433</v>
      </c>
      <c r="H33" s="809">
        <f t="shared" si="10"/>
        <v>2276.0855197376582</v>
      </c>
      <c r="I33" s="809">
        <f t="shared" si="10"/>
        <v>3821.0926194809163</v>
      </c>
      <c r="J33" s="809">
        <f t="shared" si="10"/>
        <v>17814.973133461124</v>
      </c>
      <c r="K33" s="809">
        <f t="shared" si="10"/>
        <v>17955.213321203293</v>
      </c>
      <c r="L33" s="809">
        <f t="shared" si="10"/>
        <v>-140.24018774216495</v>
      </c>
      <c r="M33" s="3187" t="s">
        <v>1945</v>
      </c>
      <c r="N33" s="1912" t="s">
        <v>1946</v>
      </c>
      <c r="O33" s="1913">
        <f t="shared" si="7"/>
        <v>172258.38059204264</v>
      </c>
      <c r="P33" s="1914">
        <f t="shared" si="0"/>
        <v>132758.52086495978</v>
      </c>
      <c r="Q33" s="1914">
        <f t="shared" si="1"/>
        <v>119612.43701427236</v>
      </c>
      <c r="R33" s="1914">
        <f t="shared" si="2"/>
        <v>6304.6477669381266</v>
      </c>
      <c r="S33" s="1914">
        <f t="shared" si="3"/>
        <v>6841.436083749184</v>
      </c>
      <c r="T33" s="1914">
        <f t="shared" si="4"/>
        <v>39499.859727082578</v>
      </c>
      <c r="U33" s="1914">
        <f t="shared" si="5"/>
        <v>29339.249937763798</v>
      </c>
      <c r="V33" s="1915">
        <f t="shared" si="6"/>
        <v>10160.609789318669</v>
      </c>
      <c r="W33" s="1904"/>
      <c r="X33" s="3187" t="s">
        <v>1945</v>
      </c>
      <c r="Y33" s="2499" t="s">
        <v>1946</v>
      </c>
      <c r="Z33" s="1913">
        <v>172258380.59204262</v>
      </c>
      <c r="AA33" s="1914">
        <v>132758520.86495978</v>
      </c>
      <c r="AB33" s="1914">
        <v>119612437.01427236</v>
      </c>
      <c r="AC33" s="1914">
        <v>6304647.7669381266</v>
      </c>
      <c r="AD33" s="1914">
        <v>6841436.0837491844</v>
      </c>
      <c r="AE33" s="1914">
        <v>39499859.72708258</v>
      </c>
      <c r="AF33" s="1914">
        <v>29339249.937763799</v>
      </c>
      <c r="AG33" s="1915">
        <v>10160609.78931867</v>
      </c>
      <c r="AH33" s="1904"/>
    </row>
    <row r="34" spans="1:34" ht="18" customHeight="1">
      <c r="A34" s="34"/>
      <c r="B34" s="1137" t="s">
        <v>54</v>
      </c>
      <c r="C34" s="34"/>
      <c r="D34" s="840"/>
      <c r="E34" s="809">
        <f t="shared" si="11"/>
        <v>32883.448282632911</v>
      </c>
      <c r="F34" s="809">
        <f t="shared" si="10"/>
        <v>24936.241831053085</v>
      </c>
      <c r="G34" s="809">
        <f t="shared" si="10"/>
        <v>21894.594565216914</v>
      </c>
      <c r="H34" s="809">
        <f t="shared" si="10"/>
        <v>1403.3356625434442</v>
      </c>
      <c r="I34" s="809">
        <f t="shared" si="10"/>
        <v>1638.3116032927255</v>
      </c>
      <c r="J34" s="809">
        <f t="shared" si="10"/>
        <v>7947.206451579832</v>
      </c>
      <c r="K34" s="809">
        <f t="shared" si="10"/>
        <v>6939.9912322729233</v>
      </c>
      <c r="L34" s="809">
        <f t="shared" si="10"/>
        <v>1007.2152193068976</v>
      </c>
      <c r="M34" s="3187"/>
      <c r="N34" s="1912" t="s">
        <v>1947</v>
      </c>
      <c r="O34" s="1913">
        <f t="shared" si="7"/>
        <v>37739.948985117066</v>
      </c>
      <c r="P34" s="1914">
        <f t="shared" si="0"/>
        <v>27195.508733663395</v>
      </c>
      <c r="Q34" s="1914">
        <f t="shared" si="1"/>
        <v>25941.851423263324</v>
      </c>
      <c r="R34" s="1914">
        <f t="shared" si="2"/>
        <v>1038.2422407646254</v>
      </c>
      <c r="S34" s="1914">
        <f t="shared" si="3"/>
        <v>215.41506963544722</v>
      </c>
      <c r="T34" s="1914">
        <f t="shared" si="4"/>
        <v>10544.440251453685</v>
      </c>
      <c r="U34" s="1914">
        <f t="shared" si="5"/>
        <v>8680.9127186541173</v>
      </c>
      <c r="V34" s="1915">
        <f t="shared" si="6"/>
        <v>1863.5275327995648</v>
      </c>
      <c r="W34" s="1904"/>
      <c r="X34" s="3187"/>
      <c r="Y34" s="2499" t="s">
        <v>1947</v>
      </c>
      <c r="Z34" s="1913">
        <v>37739948.985117063</v>
      </c>
      <c r="AA34" s="1914">
        <v>27195508.733663395</v>
      </c>
      <c r="AB34" s="1914">
        <v>25941851.423263323</v>
      </c>
      <c r="AC34" s="1914">
        <v>1038242.2407646254</v>
      </c>
      <c r="AD34" s="1914">
        <v>215415.06963544723</v>
      </c>
      <c r="AE34" s="1914">
        <v>10544440.251453685</v>
      </c>
      <c r="AF34" s="1914">
        <v>8680912.7186541166</v>
      </c>
      <c r="AG34" s="1915">
        <v>1863527.5327995648</v>
      </c>
      <c r="AH34" s="1904"/>
    </row>
    <row r="35" spans="1:34" ht="18" customHeight="1">
      <c r="A35" s="34"/>
      <c r="B35" s="1137" t="s">
        <v>254</v>
      </c>
      <c r="C35" s="34"/>
      <c r="D35" s="840"/>
      <c r="E35" s="809">
        <f t="shared" si="11"/>
        <v>3811.3396309649679</v>
      </c>
      <c r="F35" s="809">
        <f t="shared" si="10"/>
        <v>1690.8378961286144</v>
      </c>
      <c r="G35" s="809">
        <f t="shared" si="10"/>
        <v>1404.3197375997161</v>
      </c>
      <c r="H35" s="809">
        <f t="shared" si="10"/>
        <v>153.4669715140092</v>
      </c>
      <c r="I35" s="809">
        <f t="shared" si="10"/>
        <v>133.05118701488939</v>
      </c>
      <c r="J35" s="809">
        <f t="shared" si="10"/>
        <v>2120.5017348363544</v>
      </c>
      <c r="K35" s="809">
        <f t="shared" si="10"/>
        <v>1595.4821044158189</v>
      </c>
      <c r="L35" s="809">
        <f t="shared" si="10"/>
        <v>525.01963042053501</v>
      </c>
      <c r="M35" s="3187" t="s">
        <v>1948</v>
      </c>
      <c r="N35" s="1912" t="s">
        <v>1949</v>
      </c>
      <c r="O35" s="1913">
        <f t="shared" si="7"/>
        <v>261891.80361998884</v>
      </c>
      <c r="P35" s="1914">
        <f t="shared" si="0"/>
        <v>217186.35752355025</v>
      </c>
      <c r="Q35" s="1914">
        <f t="shared" si="1"/>
        <v>182814.78929361128</v>
      </c>
      <c r="R35" s="1914">
        <f t="shared" si="2"/>
        <v>7310.2064049994933</v>
      </c>
      <c r="S35" s="1914">
        <f t="shared" si="3"/>
        <v>27061.361824939286</v>
      </c>
      <c r="T35" s="1914">
        <f t="shared" si="4"/>
        <v>44705.446096438944</v>
      </c>
      <c r="U35" s="1914">
        <f t="shared" si="5"/>
        <v>36916.770345784433</v>
      </c>
      <c r="V35" s="1915">
        <f t="shared" si="6"/>
        <v>7788.6757506544536</v>
      </c>
      <c r="W35" s="1904"/>
      <c r="X35" s="3187" t="s">
        <v>1948</v>
      </c>
      <c r="Y35" s="2499" t="s">
        <v>1949</v>
      </c>
      <c r="Z35" s="1913">
        <v>261891803.61998886</v>
      </c>
      <c r="AA35" s="1914">
        <v>217186357.52355024</v>
      </c>
      <c r="AB35" s="1914">
        <v>182814789.29361129</v>
      </c>
      <c r="AC35" s="1914">
        <v>7310206.4049994936</v>
      </c>
      <c r="AD35" s="1914">
        <v>27061361.824939284</v>
      </c>
      <c r="AE35" s="1914">
        <v>44705446.096438944</v>
      </c>
      <c r="AF35" s="1914">
        <v>36916770.345784433</v>
      </c>
      <c r="AG35" s="1915">
        <v>7788675.7506544534</v>
      </c>
      <c r="AH35" s="1904"/>
    </row>
    <row r="36" spans="1:34" ht="18" customHeight="1">
      <c r="A36" s="34"/>
      <c r="B36" s="1137" t="s">
        <v>253</v>
      </c>
      <c r="C36" s="34"/>
      <c r="D36" s="840"/>
      <c r="E36" s="809">
        <f t="shared" si="11"/>
        <v>673891.32038775517</v>
      </c>
      <c r="F36" s="809">
        <f t="shared" si="10"/>
        <v>470400.86661451246</v>
      </c>
      <c r="G36" s="809">
        <f t="shared" si="10"/>
        <v>391241.04799773241</v>
      </c>
      <c r="H36" s="809">
        <f t="shared" si="10"/>
        <v>53912.94360997733</v>
      </c>
      <c r="I36" s="809">
        <f t="shared" si="10"/>
        <v>25246.875006802722</v>
      </c>
      <c r="J36" s="809">
        <f t="shared" si="10"/>
        <v>203490.45377324263</v>
      </c>
      <c r="K36" s="809">
        <f t="shared" si="10"/>
        <v>121057.29138095239</v>
      </c>
      <c r="L36" s="809">
        <f t="shared" si="10"/>
        <v>82433.162392290251</v>
      </c>
      <c r="M36" s="3187"/>
      <c r="N36" s="1912" t="s">
        <v>1950</v>
      </c>
      <c r="O36" s="1913">
        <f t="shared" si="7"/>
        <v>855189.44294331351</v>
      </c>
      <c r="P36" s="1914">
        <f t="shared" si="0"/>
        <v>636358.98282251379</v>
      </c>
      <c r="Q36" s="1914">
        <f t="shared" si="1"/>
        <v>586577.90851290233</v>
      </c>
      <c r="R36" s="1914">
        <f t="shared" si="2"/>
        <v>26947.654779561428</v>
      </c>
      <c r="S36" s="1914">
        <f t="shared" si="3"/>
        <v>22833.419530050473</v>
      </c>
      <c r="T36" s="1914">
        <f t="shared" si="4"/>
        <v>218830.46012079905</v>
      </c>
      <c r="U36" s="1914">
        <f t="shared" si="5"/>
        <v>143021.38056318494</v>
      </c>
      <c r="V36" s="1915">
        <f t="shared" si="6"/>
        <v>75809.079557613979</v>
      </c>
      <c r="W36" s="1904"/>
      <c r="X36" s="3187"/>
      <c r="Y36" s="2499" t="s">
        <v>1950</v>
      </c>
      <c r="Z36" s="1913">
        <v>855189442.94331348</v>
      </c>
      <c r="AA36" s="1914">
        <v>636358982.82251382</v>
      </c>
      <c r="AB36" s="1914">
        <v>586577908.51290238</v>
      </c>
      <c r="AC36" s="1914">
        <v>26947654.779561426</v>
      </c>
      <c r="AD36" s="1914">
        <v>22833419.530050471</v>
      </c>
      <c r="AE36" s="1914">
        <v>218830460.12079903</v>
      </c>
      <c r="AF36" s="1914">
        <v>143021380.56318495</v>
      </c>
      <c r="AG36" s="1915">
        <v>75809079.557613984</v>
      </c>
      <c r="AH36" s="1904"/>
    </row>
    <row r="37" spans="1:34" ht="13.5" customHeight="1">
      <c r="A37" s="3198" t="s">
        <v>14</v>
      </c>
      <c r="B37" s="3198"/>
      <c r="C37" s="3198"/>
      <c r="D37" s="32"/>
      <c r="E37" s="809"/>
      <c r="F37" s="809"/>
      <c r="G37" s="809"/>
      <c r="H37" s="809"/>
      <c r="I37" s="809"/>
      <c r="J37" s="809"/>
      <c r="K37" s="809"/>
      <c r="L37" s="809"/>
      <c r="M37" s="3187"/>
      <c r="N37" s="1912" t="s">
        <v>1951</v>
      </c>
      <c r="O37" s="1913">
        <f t="shared" si="7"/>
        <v>135815.19386143336</v>
      </c>
      <c r="P37" s="1914">
        <f t="shared" si="0"/>
        <v>107889.74393801042</v>
      </c>
      <c r="Q37" s="1914">
        <f t="shared" si="1"/>
        <v>100350.93346574481</v>
      </c>
      <c r="R37" s="1914">
        <f t="shared" si="2"/>
        <v>4859.3434523383594</v>
      </c>
      <c r="S37" s="1914">
        <f t="shared" si="3"/>
        <v>2679.4670199271845</v>
      </c>
      <c r="T37" s="1914">
        <f t="shared" si="4"/>
        <v>27925.449923423093</v>
      </c>
      <c r="U37" s="1914">
        <f t="shared" si="5"/>
        <v>23155.175878753926</v>
      </c>
      <c r="V37" s="1915">
        <f t="shared" si="6"/>
        <v>4770.2740446691732</v>
      </c>
      <c r="W37" s="1904"/>
      <c r="X37" s="3187"/>
      <c r="Y37" s="2499" t="s">
        <v>1951</v>
      </c>
      <c r="Z37" s="1913">
        <v>135815193.86143336</v>
      </c>
      <c r="AA37" s="1914">
        <v>107889743.93801042</v>
      </c>
      <c r="AB37" s="1914">
        <v>100350933.46574481</v>
      </c>
      <c r="AC37" s="1914">
        <v>4859343.4523383593</v>
      </c>
      <c r="AD37" s="1914">
        <v>2679467.0199271846</v>
      </c>
      <c r="AE37" s="1914">
        <v>27925449.923423093</v>
      </c>
      <c r="AF37" s="1914">
        <v>23155175.878753927</v>
      </c>
      <c r="AG37" s="1915">
        <v>4770274.0446691737</v>
      </c>
      <c r="AH37" s="1904"/>
    </row>
    <row r="38" spans="1:34" ht="18" customHeight="1">
      <c r="A38" s="2639" t="s">
        <v>45</v>
      </c>
      <c r="B38" s="2639"/>
      <c r="C38" s="35"/>
      <c r="D38" s="32"/>
      <c r="E38" s="809">
        <f>O33</f>
        <v>172258.38059204264</v>
      </c>
      <c r="F38" s="809">
        <f t="shared" ref="F38:L38" si="12">P33</f>
        <v>132758.52086495978</v>
      </c>
      <c r="G38" s="809">
        <f t="shared" si="12"/>
        <v>119612.43701427236</v>
      </c>
      <c r="H38" s="809">
        <f t="shared" si="12"/>
        <v>6304.6477669381266</v>
      </c>
      <c r="I38" s="809">
        <f t="shared" si="12"/>
        <v>6841.436083749184</v>
      </c>
      <c r="J38" s="809">
        <f t="shared" si="12"/>
        <v>39499.859727082578</v>
      </c>
      <c r="K38" s="809">
        <f t="shared" si="12"/>
        <v>29339.249937763798</v>
      </c>
      <c r="L38" s="809">
        <f t="shared" si="12"/>
        <v>10160.609789318669</v>
      </c>
      <c r="M38" s="3187"/>
      <c r="N38" s="1912" t="s">
        <v>1952</v>
      </c>
      <c r="O38" s="1913">
        <f t="shared" si="7"/>
        <v>69445.012691956159</v>
      </c>
      <c r="P38" s="1914">
        <f t="shared" si="0"/>
        <v>53308.630760280234</v>
      </c>
      <c r="Q38" s="1914">
        <f t="shared" si="1"/>
        <v>49670.095152095288</v>
      </c>
      <c r="R38" s="1914">
        <f t="shared" si="2"/>
        <v>1749.6445558968564</v>
      </c>
      <c r="S38" s="1914">
        <f t="shared" si="3"/>
        <v>1888.8910522881072</v>
      </c>
      <c r="T38" s="1914">
        <f t="shared" si="4"/>
        <v>16136.381931675927</v>
      </c>
      <c r="U38" s="1914">
        <f t="shared" si="5"/>
        <v>16769.031987022241</v>
      </c>
      <c r="V38" s="1915">
        <f t="shared" si="6"/>
        <v>-632.65005534631973</v>
      </c>
      <c r="W38" s="1904"/>
      <c r="X38" s="3187"/>
      <c r="Y38" s="2499" t="s">
        <v>1952</v>
      </c>
      <c r="Z38" s="1913">
        <v>69445012.691956162</v>
      </c>
      <c r="AA38" s="1914">
        <v>53308630.760280237</v>
      </c>
      <c r="AB38" s="1914">
        <v>49670095.152095288</v>
      </c>
      <c r="AC38" s="1914">
        <v>1749644.5558968564</v>
      </c>
      <c r="AD38" s="1914">
        <v>1888891.0522881071</v>
      </c>
      <c r="AE38" s="1914">
        <v>16136381.931675928</v>
      </c>
      <c r="AF38" s="1914">
        <v>16769031.98702224</v>
      </c>
      <c r="AG38" s="1915">
        <v>-632650.05534631968</v>
      </c>
      <c r="AH38" s="1904"/>
    </row>
    <row r="39" spans="1:34" ht="18" customHeight="1">
      <c r="A39" s="7"/>
      <c r="B39" s="1137" t="s">
        <v>15</v>
      </c>
      <c r="C39" s="35"/>
      <c r="D39" s="32"/>
      <c r="E39" s="809">
        <f>O46</f>
        <v>304995.13727783028</v>
      </c>
      <c r="F39" s="809">
        <f t="shared" ref="F39:L39" si="13">P46</f>
        <v>235441.10357806587</v>
      </c>
      <c r="G39" s="809">
        <f t="shared" si="13"/>
        <v>212408.88504073193</v>
      </c>
      <c r="H39" s="809">
        <f t="shared" si="13"/>
        <v>9370.6771974787134</v>
      </c>
      <c r="I39" s="809">
        <f t="shared" si="13"/>
        <v>13661.541339855416</v>
      </c>
      <c r="J39" s="809">
        <f t="shared" si="13"/>
        <v>69554.033699763619</v>
      </c>
      <c r="K39" s="809">
        <f t="shared" si="13"/>
        <v>50478.624291443404</v>
      </c>
      <c r="L39" s="809">
        <f t="shared" si="13"/>
        <v>19075.409408320265</v>
      </c>
      <c r="M39" s="3187"/>
      <c r="N39" s="1912" t="s">
        <v>1953</v>
      </c>
      <c r="O39" s="1913">
        <f t="shared" si="7"/>
        <v>131468.2643210697</v>
      </c>
      <c r="P39" s="1914">
        <f t="shared" si="0"/>
        <v>98714.735278040753</v>
      </c>
      <c r="Q39" s="1914">
        <f t="shared" si="1"/>
        <v>81733.346635554553</v>
      </c>
      <c r="R39" s="1914">
        <f t="shared" si="2"/>
        <v>8694.2203674507291</v>
      </c>
      <c r="S39" s="1914">
        <f t="shared" si="3"/>
        <v>8287.1682750355212</v>
      </c>
      <c r="T39" s="1914">
        <f t="shared" si="4"/>
        <v>32753.529043028946</v>
      </c>
      <c r="U39" s="1914">
        <f t="shared" si="5"/>
        <v>25273.571105345298</v>
      </c>
      <c r="V39" s="1915">
        <f t="shared" si="6"/>
        <v>7479.9579376836273</v>
      </c>
      <c r="W39" s="1904"/>
      <c r="X39" s="3187"/>
      <c r="Y39" s="2499" t="s">
        <v>1953</v>
      </c>
      <c r="Z39" s="1913">
        <v>131468264.32106969</v>
      </c>
      <c r="AA39" s="1914">
        <v>98714735.278040752</v>
      </c>
      <c r="AB39" s="1914">
        <v>81733346.635554552</v>
      </c>
      <c r="AC39" s="1914">
        <v>8694220.367450729</v>
      </c>
      <c r="AD39" s="1914">
        <v>8287168.2750355219</v>
      </c>
      <c r="AE39" s="1914">
        <v>32753529.043028947</v>
      </c>
      <c r="AF39" s="1914">
        <v>25273571.105345298</v>
      </c>
      <c r="AG39" s="1915">
        <v>7479957.937683627</v>
      </c>
      <c r="AH39" s="1904"/>
    </row>
    <row r="40" spans="1:34" ht="18" customHeight="1">
      <c r="A40" s="813"/>
      <c r="B40" s="813" t="s">
        <v>1006</v>
      </c>
      <c r="C40" s="839"/>
      <c r="D40" s="840"/>
      <c r="E40" s="809">
        <f>O35</f>
        <v>261891.80361998884</v>
      </c>
      <c r="F40" s="809">
        <f t="shared" ref="F40:L43" si="14">P35</f>
        <v>217186.35752355025</v>
      </c>
      <c r="G40" s="809">
        <f t="shared" si="14"/>
        <v>182814.78929361128</v>
      </c>
      <c r="H40" s="809">
        <f t="shared" si="14"/>
        <v>7310.2064049994933</v>
      </c>
      <c r="I40" s="809">
        <f t="shared" si="14"/>
        <v>27061.361824939286</v>
      </c>
      <c r="J40" s="809">
        <f t="shared" si="14"/>
        <v>44705.446096438944</v>
      </c>
      <c r="K40" s="809">
        <f t="shared" si="14"/>
        <v>36916.770345784433</v>
      </c>
      <c r="L40" s="809">
        <f t="shared" si="14"/>
        <v>7788.6757506544536</v>
      </c>
      <c r="M40" s="3187"/>
      <c r="N40" s="1912" t="s">
        <v>1954</v>
      </c>
      <c r="O40" s="1913">
        <f t="shared" si="7"/>
        <v>31207.058204718312</v>
      </c>
      <c r="P40" s="1914">
        <f t="shared" si="0"/>
        <v>22028.646788896178</v>
      </c>
      <c r="Q40" s="1914">
        <f t="shared" si="1"/>
        <v>20131.899404361626</v>
      </c>
      <c r="R40" s="1914">
        <f t="shared" si="2"/>
        <v>812.51980957022454</v>
      </c>
      <c r="S40" s="1914">
        <f t="shared" si="3"/>
        <v>1084.2275749643286</v>
      </c>
      <c r="T40" s="1914">
        <f t="shared" si="4"/>
        <v>9178.41141582214</v>
      </c>
      <c r="U40" s="1914">
        <f t="shared" si="5"/>
        <v>8091.2692701844217</v>
      </c>
      <c r="V40" s="1915">
        <f t="shared" si="6"/>
        <v>1087.1421456377168</v>
      </c>
      <c r="W40" s="1904"/>
      <c r="X40" s="3187"/>
      <c r="Y40" s="2499" t="s">
        <v>1954</v>
      </c>
      <c r="Z40" s="1913">
        <v>31207058.204718314</v>
      </c>
      <c r="AA40" s="1914">
        <v>22028646.788896177</v>
      </c>
      <c r="AB40" s="1914">
        <v>20131899.404361624</v>
      </c>
      <c r="AC40" s="1914">
        <v>812519.80957022449</v>
      </c>
      <c r="AD40" s="1914">
        <v>1084227.5749643287</v>
      </c>
      <c r="AE40" s="1914">
        <v>9178411.4158221409</v>
      </c>
      <c r="AF40" s="1914">
        <v>8091269.2701844219</v>
      </c>
      <c r="AG40" s="1915">
        <v>1087142.1456377169</v>
      </c>
      <c r="AH40" s="1904"/>
    </row>
    <row r="41" spans="1:34" ht="18" customHeight="1">
      <c r="A41" s="813"/>
      <c r="B41" s="813" t="s">
        <v>1007</v>
      </c>
      <c r="C41" s="839"/>
      <c r="D41" s="840"/>
      <c r="E41" s="809">
        <f t="shared" ref="E41:E43" si="15">O36</f>
        <v>855189.44294331351</v>
      </c>
      <c r="F41" s="809">
        <f t="shared" si="14"/>
        <v>636358.98282251379</v>
      </c>
      <c r="G41" s="809">
        <f t="shared" si="14"/>
        <v>586577.90851290233</v>
      </c>
      <c r="H41" s="809">
        <f t="shared" si="14"/>
        <v>26947.654779561428</v>
      </c>
      <c r="I41" s="809">
        <f t="shared" si="14"/>
        <v>22833.419530050473</v>
      </c>
      <c r="J41" s="809">
        <f t="shared" si="14"/>
        <v>218830.46012079905</v>
      </c>
      <c r="K41" s="809">
        <f t="shared" si="14"/>
        <v>143021.38056318494</v>
      </c>
      <c r="L41" s="809">
        <f t="shared" si="14"/>
        <v>75809.079557613979</v>
      </c>
      <c r="M41" s="3187"/>
      <c r="N41" s="1912" t="s">
        <v>1955</v>
      </c>
      <c r="O41" s="1913">
        <f t="shared" si="7"/>
        <v>127667.09693822752</v>
      </c>
      <c r="P41" s="1914">
        <f t="shared" si="0"/>
        <v>105116.14545125402</v>
      </c>
      <c r="Q41" s="1914">
        <f t="shared" si="1"/>
        <v>98428.838380416826</v>
      </c>
      <c r="R41" s="1914">
        <f t="shared" si="2"/>
        <v>2669.7280952778247</v>
      </c>
      <c r="S41" s="1914">
        <f t="shared" si="3"/>
        <v>4017.5789755594442</v>
      </c>
      <c r="T41" s="1914">
        <f t="shared" si="4"/>
        <v>22550.951486973459</v>
      </c>
      <c r="U41" s="1914">
        <f t="shared" si="5"/>
        <v>16711.169045118324</v>
      </c>
      <c r="V41" s="1915">
        <f t="shared" si="6"/>
        <v>5839.7824418551363</v>
      </c>
      <c r="W41" s="1904"/>
      <c r="X41" s="3187"/>
      <c r="Y41" s="2499" t="s">
        <v>1955</v>
      </c>
      <c r="Z41" s="1913">
        <v>127667096.93822752</v>
      </c>
      <c r="AA41" s="1914">
        <v>105116145.45125403</v>
      </c>
      <c r="AB41" s="1914">
        <v>98428838.380416825</v>
      </c>
      <c r="AC41" s="1914">
        <v>2669728.0952778244</v>
      </c>
      <c r="AD41" s="1914">
        <v>4017578.9755594442</v>
      </c>
      <c r="AE41" s="1914">
        <v>22550951.486973461</v>
      </c>
      <c r="AF41" s="1914">
        <v>16711169.045118324</v>
      </c>
      <c r="AG41" s="1915">
        <v>5839782.4418551363</v>
      </c>
      <c r="AH41" s="1904"/>
    </row>
    <row r="42" spans="1:34" ht="18" customHeight="1">
      <c r="A42" s="813"/>
      <c r="B42" s="813" t="s">
        <v>1008</v>
      </c>
      <c r="C42" s="839"/>
      <c r="D42" s="840"/>
      <c r="E42" s="809">
        <f t="shared" si="15"/>
        <v>135815.19386143336</v>
      </c>
      <c r="F42" s="809">
        <f t="shared" si="14"/>
        <v>107889.74393801042</v>
      </c>
      <c r="G42" s="809">
        <f t="shared" si="14"/>
        <v>100350.93346574481</v>
      </c>
      <c r="H42" s="809">
        <f t="shared" si="14"/>
        <v>4859.3434523383594</v>
      </c>
      <c r="I42" s="809">
        <f t="shared" si="14"/>
        <v>2679.4670199271845</v>
      </c>
      <c r="J42" s="809">
        <f t="shared" si="14"/>
        <v>27925.449923423093</v>
      </c>
      <c r="K42" s="809">
        <f t="shared" si="14"/>
        <v>23155.175878753926</v>
      </c>
      <c r="L42" s="809">
        <f t="shared" si="14"/>
        <v>4770.2740446691732</v>
      </c>
      <c r="M42" s="3187"/>
      <c r="N42" s="1912" t="s">
        <v>1956</v>
      </c>
      <c r="O42" s="1913">
        <f t="shared" si="7"/>
        <v>239780.12934436285</v>
      </c>
      <c r="P42" s="1914">
        <f t="shared" si="0"/>
        <v>187281.48016535904</v>
      </c>
      <c r="Q42" s="1914">
        <f t="shared" si="1"/>
        <v>172030.59639905539</v>
      </c>
      <c r="R42" s="1914">
        <f t="shared" si="2"/>
        <v>11100.902741991127</v>
      </c>
      <c r="S42" s="1914">
        <f t="shared" si="3"/>
        <v>4149.981024312603</v>
      </c>
      <c r="T42" s="1914">
        <f t="shared" si="4"/>
        <v>52498.649179003914</v>
      </c>
      <c r="U42" s="1914">
        <f t="shared" si="5"/>
        <v>37886.875709469976</v>
      </c>
      <c r="V42" s="1915">
        <f t="shared" si="6"/>
        <v>14611.77346953392</v>
      </c>
      <c r="W42" s="1904"/>
      <c r="X42" s="3187"/>
      <c r="Y42" s="2499" t="s">
        <v>1956</v>
      </c>
      <c r="Z42" s="1913">
        <v>239780129.34436285</v>
      </c>
      <c r="AA42" s="1914">
        <v>187281480.16535905</v>
      </c>
      <c r="AB42" s="1914">
        <v>172030596.39905539</v>
      </c>
      <c r="AC42" s="1914">
        <v>11100902.741991127</v>
      </c>
      <c r="AD42" s="1914">
        <v>4149981.0243126028</v>
      </c>
      <c r="AE42" s="1914">
        <v>52498649.179003917</v>
      </c>
      <c r="AF42" s="1914">
        <v>37886875.709469974</v>
      </c>
      <c r="AG42" s="1915">
        <v>14611773.46953392</v>
      </c>
      <c r="AH42" s="1904"/>
    </row>
    <row r="43" spans="1:34" ht="18" customHeight="1">
      <c r="A43" s="813"/>
      <c r="B43" s="813" t="s">
        <v>1009</v>
      </c>
      <c r="C43" s="839"/>
      <c r="D43" s="840"/>
      <c r="E43" s="809">
        <f t="shared" si="15"/>
        <v>69445.012691956159</v>
      </c>
      <c r="F43" s="809">
        <f t="shared" si="14"/>
        <v>53308.630760280234</v>
      </c>
      <c r="G43" s="809">
        <f t="shared" si="14"/>
        <v>49670.095152095288</v>
      </c>
      <c r="H43" s="809">
        <f t="shared" si="14"/>
        <v>1749.6445558968564</v>
      </c>
      <c r="I43" s="809">
        <f t="shared" si="14"/>
        <v>1888.8910522881072</v>
      </c>
      <c r="J43" s="809">
        <f t="shared" si="14"/>
        <v>16136.381931675927</v>
      </c>
      <c r="K43" s="809">
        <f t="shared" si="14"/>
        <v>16769.031987022241</v>
      </c>
      <c r="L43" s="809">
        <f t="shared" si="14"/>
        <v>-632.65005534631973</v>
      </c>
      <c r="M43" s="3187"/>
      <c r="N43" s="1912" t="s">
        <v>1957</v>
      </c>
      <c r="O43" s="1913">
        <f t="shared" si="7"/>
        <v>53937.103654883329</v>
      </c>
      <c r="P43" s="1914">
        <f t="shared" si="0"/>
        <v>38794.47783746499</v>
      </c>
      <c r="Q43" s="1914">
        <f t="shared" si="1"/>
        <v>36494.713100924964</v>
      </c>
      <c r="R43" s="1914">
        <f t="shared" si="2"/>
        <v>1518.4362410682049</v>
      </c>
      <c r="S43" s="1914">
        <f t="shared" si="3"/>
        <v>781.32849547183082</v>
      </c>
      <c r="T43" s="1914">
        <f t="shared" si="4"/>
        <v>15142.625817418362</v>
      </c>
      <c r="U43" s="1914">
        <f t="shared" si="5"/>
        <v>12070.955382309563</v>
      </c>
      <c r="V43" s="1915">
        <f t="shared" si="6"/>
        <v>3071.6704351087988</v>
      </c>
      <c r="W43" s="1904"/>
      <c r="X43" s="3187"/>
      <c r="Y43" s="2499" t="s">
        <v>1957</v>
      </c>
      <c r="Z43" s="1913">
        <v>53937103.654883333</v>
      </c>
      <c r="AA43" s="1914">
        <v>38794477.837464988</v>
      </c>
      <c r="AB43" s="1914">
        <v>36494713.100924961</v>
      </c>
      <c r="AC43" s="1914">
        <v>1518436.2410682049</v>
      </c>
      <c r="AD43" s="1914">
        <v>781328.49547183083</v>
      </c>
      <c r="AE43" s="1914">
        <v>15142625.817418363</v>
      </c>
      <c r="AF43" s="1914">
        <v>12070955.382309563</v>
      </c>
      <c r="AG43" s="1915">
        <v>3071670.4351087986</v>
      </c>
      <c r="AH43" s="1904"/>
    </row>
    <row r="44" spans="1:34" ht="18" customHeight="1">
      <c r="A44" s="813"/>
      <c r="B44" s="1137" t="s">
        <v>17</v>
      </c>
      <c r="C44" s="839"/>
      <c r="D44" s="840"/>
      <c r="E44" s="809">
        <f>O47</f>
        <v>81083.108787356963</v>
      </c>
      <c r="F44" s="809">
        <f t="shared" ref="F44:L44" si="16">P47</f>
        <v>60176.993259321345</v>
      </c>
      <c r="G44" s="809">
        <f t="shared" si="16"/>
        <v>50776.223536082311</v>
      </c>
      <c r="H44" s="809">
        <f t="shared" si="16"/>
        <v>4733.3592940450508</v>
      </c>
      <c r="I44" s="809">
        <f t="shared" si="16"/>
        <v>4667.410429194003</v>
      </c>
      <c r="J44" s="809">
        <f t="shared" si="16"/>
        <v>20906.115528035672</v>
      </c>
      <c r="K44" s="809">
        <f t="shared" si="16"/>
        <v>16638.796161713464</v>
      </c>
      <c r="L44" s="809">
        <f t="shared" si="16"/>
        <v>4267.3193663222073</v>
      </c>
      <c r="M44" s="3187"/>
      <c r="N44" s="1912" t="s">
        <v>1958</v>
      </c>
      <c r="O44" s="1913">
        <f t="shared" si="7"/>
        <v>29100.919680398998</v>
      </c>
      <c r="P44" s="1914">
        <f t="shared" si="0"/>
        <v>21453.333094243833</v>
      </c>
      <c r="Q44" s="1914">
        <f t="shared" si="1"/>
        <v>20352.431524828582</v>
      </c>
      <c r="R44" s="1914">
        <f t="shared" si="2"/>
        <v>799.3427185398898</v>
      </c>
      <c r="S44" s="1914">
        <f t="shared" si="3"/>
        <v>301.55885087535347</v>
      </c>
      <c r="T44" s="1914">
        <f t="shared" si="4"/>
        <v>7647.5865861551747</v>
      </c>
      <c r="U44" s="1914">
        <f t="shared" si="5"/>
        <v>7730.2184555346885</v>
      </c>
      <c r="V44" s="1915">
        <f t="shared" si="6"/>
        <v>-82.631869379516047</v>
      </c>
      <c r="W44" s="1904"/>
      <c r="X44" s="3187"/>
      <c r="Y44" s="2499" t="s">
        <v>1958</v>
      </c>
      <c r="Z44" s="1913">
        <v>29100919.680398997</v>
      </c>
      <c r="AA44" s="1914">
        <v>21453333.094243832</v>
      </c>
      <c r="AB44" s="1914">
        <v>20352431.524828583</v>
      </c>
      <c r="AC44" s="1914">
        <v>799342.71853988979</v>
      </c>
      <c r="AD44" s="1914">
        <v>301558.8508753535</v>
      </c>
      <c r="AE44" s="1914">
        <v>7647586.5861551743</v>
      </c>
      <c r="AF44" s="1914">
        <v>7730218.4555346882</v>
      </c>
      <c r="AG44" s="1915">
        <v>-82631.869379516051</v>
      </c>
      <c r="AH44" s="1904"/>
    </row>
    <row r="45" spans="1:34" ht="18" customHeight="1">
      <c r="A45" s="813"/>
      <c r="B45" s="813" t="s">
        <v>1010</v>
      </c>
      <c r="C45" s="839"/>
      <c r="D45" s="840"/>
      <c r="E45" s="809">
        <f>O39</f>
        <v>131468.2643210697</v>
      </c>
      <c r="F45" s="809">
        <f t="shared" ref="F45:L46" si="17">P39</f>
        <v>98714.735278040753</v>
      </c>
      <c r="G45" s="809">
        <f t="shared" si="17"/>
        <v>81733.346635554553</v>
      </c>
      <c r="H45" s="809">
        <f t="shared" si="17"/>
        <v>8694.2203674507291</v>
      </c>
      <c r="I45" s="809">
        <f t="shared" si="17"/>
        <v>8287.1682750355212</v>
      </c>
      <c r="J45" s="809">
        <f t="shared" si="17"/>
        <v>32753.529043028946</v>
      </c>
      <c r="K45" s="809">
        <f t="shared" si="17"/>
        <v>25273.571105345298</v>
      </c>
      <c r="L45" s="809">
        <f t="shared" si="17"/>
        <v>7479.9579376836273</v>
      </c>
      <c r="M45" s="3187"/>
      <c r="N45" s="1912" t="s">
        <v>1959</v>
      </c>
      <c r="O45" s="1913">
        <f t="shared" si="7"/>
        <v>37739.948985117066</v>
      </c>
      <c r="P45" s="1914">
        <f t="shared" si="0"/>
        <v>27195.508733663395</v>
      </c>
      <c r="Q45" s="1914">
        <f t="shared" si="1"/>
        <v>25941.851423263324</v>
      </c>
      <c r="R45" s="1914">
        <f t="shared" si="2"/>
        <v>1038.2422407646254</v>
      </c>
      <c r="S45" s="1914">
        <f t="shared" si="3"/>
        <v>215.41506963544722</v>
      </c>
      <c r="T45" s="1914">
        <f t="shared" si="4"/>
        <v>10544.440251453685</v>
      </c>
      <c r="U45" s="1914">
        <f t="shared" si="5"/>
        <v>8680.9127186541173</v>
      </c>
      <c r="V45" s="1915">
        <f t="shared" si="6"/>
        <v>1863.5275327995648</v>
      </c>
      <c r="W45" s="1904"/>
      <c r="X45" s="3187"/>
      <c r="Y45" s="2499" t="s">
        <v>1959</v>
      </c>
      <c r="Z45" s="1913">
        <v>37739948.985117063</v>
      </c>
      <c r="AA45" s="1914">
        <v>27195508.733663395</v>
      </c>
      <c r="AB45" s="1914">
        <v>25941851.423263323</v>
      </c>
      <c r="AC45" s="1914">
        <v>1038242.2407646254</v>
      </c>
      <c r="AD45" s="1914">
        <v>215415.06963544723</v>
      </c>
      <c r="AE45" s="1914">
        <v>10544440.251453685</v>
      </c>
      <c r="AF45" s="1914">
        <v>8680912.7186541166</v>
      </c>
      <c r="AG45" s="1915">
        <v>1863527.5327995648</v>
      </c>
      <c r="AH45" s="1904"/>
    </row>
    <row r="46" spans="1:34" ht="18" customHeight="1">
      <c r="A46" s="813"/>
      <c r="B46" s="813" t="s">
        <v>1011</v>
      </c>
      <c r="C46" s="839"/>
      <c r="D46" s="840"/>
      <c r="E46" s="809">
        <f>O40</f>
        <v>31207.058204718312</v>
      </c>
      <c r="F46" s="809">
        <f t="shared" si="17"/>
        <v>22028.646788896178</v>
      </c>
      <c r="G46" s="809">
        <f t="shared" si="17"/>
        <v>20131.899404361626</v>
      </c>
      <c r="H46" s="809">
        <f t="shared" si="17"/>
        <v>812.51980957022454</v>
      </c>
      <c r="I46" s="809">
        <f t="shared" si="17"/>
        <v>1084.2275749643286</v>
      </c>
      <c r="J46" s="809">
        <f t="shared" si="17"/>
        <v>9178.41141582214</v>
      </c>
      <c r="K46" s="809">
        <f t="shared" si="17"/>
        <v>8091.2692701844217</v>
      </c>
      <c r="L46" s="809">
        <f t="shared" si="17"/>
        <v>1087.1421456377168</v>
      </c>
      <c r="M46" s="3187" t="s">
        <v>1960</v>
      </c>
      <c r="N46" s="1912" t="s">
        <v>1961</v>
      </c>
      <c r="O46" s="1913">
        <f t="shared" si="7"/>
        <v>304995.13727783028</v>
      </c>
      <c r="P46" s="1914">
        <f t="shared" si="0"/>
        <v>235441.10357806587</v>
      </c>
      <c r="Q46" s="1914">
        <f t="shared" si="1"/>
        <v>212408.88504073193</v>
      </c>
      <c r="R46" s="1914">
        <f t="shared" si="2"/>
        <v>9370.6771974787134</v>
      </c>
      <c r="S46" s="1914">
        <f t="shared" si="3"/>
        <v>13661.541339855416</v>
      </c>
      <c r="T46" s="1914">
        <f t="shared" si="4"/>
        <v>69554.033699763619</v>
      </c>
      <c r="U46" s="1914">
        <f t="shared" si="5"/>
        <v>50478.624291443404</v>
      </c>
      <c r="V46" s="1915">
        <f t="shared" si="6"/>
        <v>19075.409408320265</v>
      </c>
      <c r="W46" s="1904"/>
      <c r="X46" s="3187" t="s">
        <v>1960</v>
      </c>
      <c r="Y46" s="2499" t="s">
        <v>1961</v>
      </c>
      <c r="Z46" s="1913">
        <v>304995137.2778303</v>
      </c>
      <c r="AA46" s="1914">
        <v>235441103.57806587</v>
      </c>
      <c r="AB46" s="1914">
        <v>212408885.04073194</v>
      </c>
      <c r="AC46" s="1914">
        <v>9370677.1974787135</v>
      </c>
      <c r="AD46" s="1914">
        <v>13661541.339855416</v>
      </c>
      <c r="AE46" s="1914">
        <v>69554033.699763626</v>
      </c>
      <c r="AF46" s="1914">
        <v>50478624.291443408</v>
      </c>
      <c r="AG46" s="1915">
        <v>19075409.408320267</v>
      </c>
      <c r="AH46" s="1904"/>
    </row>
    <row r="47" spans="1:34" ht="18" customHeight="1">
      <c r="A47" s="813"/>
      <c r="B47" s="1137" t="s">
        <v>18</v>
      </c>
      <c r="C47" s="839"/>
      <c r="D47" s="840"/>
      <c r="E47" s="809">
        <f>O48</f>
        <v>146125.32700817674</v>
      </c>
      <c r="F47" s="809">
        <f t="shared" ref="F47:L47" si="18">P48</f>
        <v>114571.24006731597</v>
      </c>
      <c r="G47" s="809">
        <f t="shared" si="18"/>
        <v>106061.61662148137</v>
      </c>
      <c r="H47" s="809">
        <f t="shared" si="18"/>
        <v>5514.094897622711</v>
      </c>
      <c r="I47" s="809">
        <f t="shared" si="18"/>
        <v>2995.5285482117524</v>
      </c>
      <c r="J47" s="809">
        <f t="shared" si="18"/>
        <v>31554.086940860794</v>
      </c>
      <c r="K47" s="809">
        <f t="shared" si="18"/>
        <v>23275.455483305679</v>
      </c>
      <c r="L47" s="809">
        <f t="shared" si="18"/>
        <v>8278.6314575551169</v>
      </c>
      <c r="M47" s="3187"/>
      <c r="N47" s="1912" t="s">
        <v>1962</v>
      </c>
      <c r="O47" s="1913">
        <f t="shared" si="7"/>
        <v>81083.108787356963</v>
      </c>
      <c r="P47" s="1914">
        <f t="shared" si="0"/>
        <v>60176.993259321345</v>
      </c>
      <c r="Q47" s="1914">
        <f t="shared" si="1"/>
        <v>50776.223536082311</v>
      </c>
      <c r="R47" s="1914">
        <f t="shared" si="2"/>
        <v>4733.3592940450508</v>
      </c>
      <c r="S47" s="1914">
        <f t="shared" si="3"/>
        <v>4667.410429194003</v>
      </c>
      <c r="T47" s="1914">
        <f t="shared" si="4"/>
        <v>20906.115528035672</v>
      </c>
      <c r="U47" s="1914">
        <f t="shared" si="5"/>
        <v>16638.796161713464</v>
      </c>
      <c r="V47" s="1915">
        <f t="shared" si="6"/>
        <v>4267.3193663222073</v>
      </c>
      <c r="W47" s="1904"/>
      <c r="X47" s="3187"/>
      <c r="Y47" s="2499" t="s">
        <v>1962</v>
      </c>
      <c r="Z47" s="1913">
        <v>81083108.787356958</v>
      </c>
      <c r="AA47" s="1914">
        <v>60176993.259321347</v>
      </c>
      <c r="AB47" s="1914">
        <v>50776223.536082312</v>
      </c>
      <c r="AC47" s="1914">
        <v>4733359.2940450506</v>
      </c>
      <c r="AD47" s="1914">
        <v>4667410.4291940033</v>
      </c>
      <c r="AE47" s="1914">
        <v>20906115.528035674</v>
      </c>
      <c r="AF47" s="1914">
        <v>16638796.161713464</v>
      </c>
      <c r="AG47" s="1915">
        <v>4267319.3663222073</v>
      </c>
      <c r="AH47" s="1904"/>
    </row>
    <row r="48" spans="1:34" ht="18" customHeight="1">
      <c r="A48" s="813"/>
      <c r="B48" s="813" t="s">
        <v>1012</v>
      </c>
      <c r="C48" s="35"/>
      <c r="D48" s="32"/>
      <c r="E48" s="809">
        <f>O41</f>
        <v>127667.09693822752</v>
      </c>
      <c r="F48" s="809">
        <f t="shared" ref="F48:L50" si="19">P41</f>
        <v>105116.14545125402</v>
      </c>
      <c r="G48" s="809">
        <f t="shared" si="19"/>
        <v>98428.838380416826</v>
      </c>
      <c r="H48" s="809">
        <f t="shared" si="19"/>
        <v>2669.7280952778247</v>
      </c>
      <c r="I48" s="809">
        <f t="shared" si="19"/>
        <v>4017.5789755594442</v>
      </c>
      <c r="J48" s="809">
        <f t="shared" si="19"/>
        <v>22550.951486973459</v>
      </c>
      <c r="K48" s="809">
        <f t="shared" si="19"/>
        <v>16711.169045118324</v>
      </c>
      <c r="L48" s="809">
        <f t="shared" si="19"/>
        <v>5839.7824418551363</v>
      </c>
      <c r="M48" s="3187"/>
      <c r="N48" s="1912" t="s">
        <v>1963</v>
      </c>
      <c r="O48" s="1913">
        <f t="shared" si="7"/>
        <v>146125.32700817674</v>
      </c>
      <c r="P48" s="1914">
        <f t="shared" si="0"/>
        <v>114571.24006731597</v>
      </c>
      <c r="Q48" s="1914">
        <f t="shared" si="1"/>
        <v>106061.61662148137</v>
      </c>
      <c r="R48" s="1914">
        <f t="shared" si="2"/>
        <v>5514.094897622711</v>
      </c>
      <c r="S48" s="1914">
        <f t="shared" si="3"/>
        <v>2995.5285482117524</v>
      </c>
      <c r="T48" s="1914">
        <f t="shared" si="4"/>
        <v>31554.086940860794</v>
      </c>
      <c r="U48" s="1914">
        <f t="shared" si="5"/>
        <v>23275.455483305679</v>
      </c>
      <c r="V48" s="1915">
        <f t="shared" si="6"/>
        <v>8278.6314575551169</v>
      </c>
      <c r="W48" s="1904"/>
      <c r="X48" s="3187"/>
      <c r="Y48" s="2499" t="s">
        <v>1963</v>
      </c>
      <c r="Z48" s="1913">
        <v>146125327.00817674</v>
      </c>
      <c r="AA48" s="1914">
        <v>114571240.06731597</v>
      </c>
      <c r="AB48" s="1914">
        <v>106061616.62148137</v>
      </c>
      <c r="AC48" s="1914">
        <v>5514094.897622711</v>
      </c>
      <c r="AD48" s="1914">
        <v>2995528.5482117524</v>
      </c>
      <c r="AE48" s="1914">
        <v>31554086.940860793</v>
      </c>
      <c r="AF48" s="1914">
        <v>23275455.483305678</v>
      </c>
      <c r="AG48" s="1915">
        <v>8278631.4575551162</v>
      </c>
      <c r="AH48" s="1904"/>
    </row>
    <row r="49" spans="1:34" ht="18" customHeight="1">
      <c r="A49" s="813"/>
      <c r="B49" s="813" t="s">
        <v>1013</v>
      </c>
      <c r="C49" s="35"/>
      <c r="D49" s="32"/>
      <c r="E49" s="809">
        <f t="shared" ref="E49:E50" si="20">O42</f>
        <v>239780.12934436285</v>
      </c>
      <c r="F49" s="809">
        <f t="shared" si="19"/>
        <v>187281.48016535904</v>
      </c>
      <c r="G49" s="809">
        <f t="shared" si="19"/>
        <v>172030.59639905539</v>
      </c>
      <c r="H49" s="809">
        <f t="shared" si="19"/>
        <v>11100.902741991127</v>
      </c>
      <c r="I49" s="809">
        <f t="shared" si="19"/>
        <v>4149.981024312603</v>
      </c>
      <c r="J49" s="809">
        <f t="shared" si="19"/>
        <v>52498.649179003914</v>
      </c>
      <c r="K49" s="809">
        <f t="shared" si="19"/>
        <v>37886.875709469976</v>
      </c>
      <c r="L49" s="809">
        <f t="shared" si="19"/>
        <v>14611.77346953392</v>
      </c>
      <c r="M49" s="3187"/>
      <c r="N49" s="1912" t="s">
        <v>1964</v>
      </c>
      <c r="O49" s="1913">
        <f t="shared" si="7"/>
        <v>29100.919680398998</v>
      </c>
      <c r="P49" s="1914">
        <f t="shared" si="0"/>
        <v>21453.333094243833</v>
      </c>
      <c r="Q49" s="1914">
        <f t="shared" si="1"/>
        <v>20352.431524828582</v>
      </c>
      <c r="R49" s="1914">
        <f t="shared" si="2"/>
        <v>799.3427185398898</v>
      </c>
      <c r="S49" s="1914">
        <f t="shared" si="3"/>
        <v>301.55885087535347</v>
      </c>
      <c r="T49" s="1914">
        <f t="shared" si="4"/>
        <v>7647.5865861551747</v>
      </c>
      <c r="U49" s="1914">
        <f t="shared" si="5"/>
        <v>7730.2184555346885</v>
      </c>
      <c r="V49" s="1915">
        <f t="shared" si="6"/>
        <v>-82.631869379516047</v>
      </c>
      <c r="W49" s="1904"/>
      <c r="X49" s="3187"/>
      <c r="Y49" s="2499" t="s">
        <v>1964</v>
      </c>
      <c r="Z49" s="1913">
        <v>29100919.680398997</v>
      </c>
      <c r="AA49" s="1914">
        <v>21453333.094243832</v>
      </c>
      <c r="AB49" s="1914">
        <v>20352431.524828583</v>
      </c>
      <c r="AC49" s="1914">
        <v>799342.71853988979</v>
      </c>
      <c r="AD49" s="1914">
        <v>301558.8508753535</v>
      </c>
      <c r="AE49" s="1914">
        <v>7647586.5861551743</v>
      </c>
      <c r="AF49" s="1914">
        <v>7730218.4555346882</v>
      </c>
      <c r="AG49" s="1915">
        <v>-82631.869379516051</v>
      </c>
      <c r="AH49" s="1904"/>
    </row>
    <row r="50" spans="1:34" ht="18" customHeight="1">
      <c r="A50" s="813"/>
      <c r="B50" s="813" t="s">
        <v>1014</v>
      </c>
      <c r="C50" s="35"/>
      <c r="D50" s="32"/>
      <c r="E50" s="809">
        <f t="shared" si="20"/>
        <v>53937.103654883329</v>
      </c>
      <c r="F50" s="809">
        <f t="shared" si="19"/>
        <v>38794.47783746499</v>
      </c>
      <c r="G50" s="809">
        <f t="shared" si="19"/>
        <v>36494.713100924964</v>
      </c>
      <c r="H50" s="809">
        <f t="shared" si="19"/>
        <v>1518.4362410682049</v>
      </c>
      <c r="I50" s="809">
        <f t="shared" si="19"/>
        <v>781.32849547183082</v>
      </c>
      <c r="J50" s="809">
        <f t="shared" si="19"/>
        <v>15142.625817418362</v>
      </c>
      <c r="K50" s="809">
        <f t="shared" si="19"/>
        <v>12070.955382309563</v>
      </c>
      <c r="L50" s="809">
        <f t="shared" si="19"/>
        <v>3071.6704351087988</v>
      </c>
      <c r="M50" s="3187"/>
      <c r="N50" s="1912" t="s">
        <v>1965</v>
      </c>
      <c r="O50" s="1913">
        <f t="shared" si="7"/>
        <v>37739.948985117066</v>
      </c>
      <c r="P50" s="1914">
        <f t="shared" si="0"/>
        <v>27195.508733663395</v>
      </c>
      <c r="Q50" s="1914">
        <f t="shared" si="1"/>
        <v>25941.851423263324</v>
      </c>
      <c r="R50" s="1914">
        <f t="shared" si="2"/>
        <v>1038.2422407646254</v>
      </c>
      <c r="S50" s="1914">
        <f t="shared" si="3"/>
        <v>215.41506963544722</v>
      </c>
      <c r="T50" s="1914">
        <f t="shared" si="4"/>
        <v>10544.440251453685</v>
      </c>
      <c r="U50" s="1914">
        <f t="shared" si="5"/>
        <v>8680.9127186541173</v>
      </c>
      <c r="V50" s="1915">
        <f t="shared" si="6"/>
        <v>1863.5275327995648</v>
      </c>
      <c r="W50" s="1904"/>
      <c r="X50" s="3187"/>
      <c r="Y50" s="2499" t="s">
        <v>1965</v>
      </c>
      <c r="Z50" s="1913">
        <v>37739948.985117063</v>
      </c>
      <c r="AA50" s="1914">
        <v>27195508.733663395</v>
      </c>
      <c r="AB50" s="1914">
        <v>25941851.423263323</v>
      </c>
      <c r="AC50" s="1914">
        <v>1038242.2407646254</v>
      </c>
      <c r="AD50" s="1914">
        <v>215415.06963544723</v>
      </c>
      <c r="AE50" s="1914">
        <v>10544440.251453685</v>
      </c>
      <c r="AF50" s="1914">
        <v>8680912.7186541166</v>
      </c>
      <c r="AG50" s="1915">
        <v>1863527.5327995648</v>
      </c>
      <c r="AH50" s="1904"/>
    </row>
    <row r="51" spans="1:34" ht="18" customHeight="1">
      <c r="A51" s="813"/>
      <c r="B51" s="1137" t="s">
        <v>20</v>
      </c>
      <c r="C51" s="35"/>
      <c r="D51" s="32"/>
      <c r="E51" s="809">
        <f>O49</f>
        <v>29100.919680398998</v>
      </c>
      <c r="F51" s="809">
        <f t="shared" ref="F51:L52" si="21">P49</f>
        <v>21453.333094243833</v>
      </c>
      <c r="G51" s="809">
        <f t="shared" si="21"/>
        <v>20352.431524828582</v>
      </c>
      <c r="H51" s="809">
        <f t="shared" si="21"/>
        <v>799.3427185398898</v>
      </c>
      <c r="I51" s="809">
        <f t="shared" si="21"/>
        <v>301.55885087535347</v>
      </c>
      <c r="J51" s="809">
        <f t="shared" si="21"/>
        <v>7647.5865861551747</v>
      </c>
      <c r="K51" s="809">
        <f t="shared" si="21"/>
        <v>7730.2184555346885</v>
      </c>
      <c r="L51" s="809">
        <f t="shared" si="21"/>
        <v>-82.631869379516047</v>
      </c>
      <c r="M51" s="3187" t="s">
        <v>1966</v>
      </c>
      <c r="N51" s="1912" t="s">
        <v>1967</v>
      </c>
      <c r="O51" s="1913">
        <f t="shared" si="7"/>
        <v>185937.69978904052</v>
      </c>
      <c r="P51" s="1914">
        <f t="shared" si="0"/>
        <v>138024.00866295057</v>
      </c>
      <c r="Q51" s="1914">
        <f t="shared" si="1"/>
        <v>122869.394281111</v>
      </c>
      <c r="R51" s="1914">
        <f t="shared" si="2"/>
        <v>7711.6297011942142</v>
      </c>
      <c r="S51" s="1914">
        <f t="shared" si="3"/>
        <v>7442.9846806452833</v>
      </c>
      <c r="T51" s="1914">
        <f t="shared" si="4"/>
        <v>47913.69112608982</v>
      </c>
      <c r="U51" s="1914">
        <f t="shared" si="5"/>
        <v>31952.838483727082</v>
      </c>
      <c r="V51" s="1915">
        <f t="shared" si="6"/>
        <v>15960.852642362828</v>
      </c>
      <c r="W51" s="1904"/>
      <c r="X51" s="3187" t="s">
        <v>1966</v>
      </c>
      <c r="Y51" s="2499" t="s">
        <v>1967</v>
      </c>
      <c r="Z51" s="1913">
        <v>185937699.78904051</v>
      </c>
      <c r="AA51" s="1914">
        <v>138024008.66295058</v>
      </c>
      <c r="AB51" s="1914">
        <v>122869394.281111</v>
      </c>
      <c r="AC51" s="1914">
        <v>7711629.7011942146</v>
      </c>
      <c r="AD51" s="1914">
        <v>7442984.6806452833</v>
      </c>
      <c r="AE51" s="1914">
        <v>47913691.126089819</v>
      </c>
      <c r="AF51" s="1914">
        <v>31952838.483727083</v>
      </c>
      <c r="AG51" s="1915">
        <v>15960852.642362827</v>
      </c>
      <c r="AH51" s="1904"/>
    </row>
    <row r="52" spans="1:34" ht="18" customHeight="1">
      <c r="A52" s="2639" t="s">
        <v>21</v>
      </c>
      <c r="B52" s="2639"/>
      <c r="C52" s="35"/>
      <c r="D52" s="32"/>
      <c r="E52" s="809">
        <f>O50</f>
        <v>37739.948985117066</v>
      </c>
      <c r="F52" s="809">
        <f t="shared" si="21"/>
        <v>27195.508733663395</v>
      </c>
      <c r="G52" s="809">
        <f t="shared" si="21"/>
        <v>25941.851423263324</v>
      </c>
      <c r="H52" s="809">
        <f t="shared" si="21"/>
        <v>1038.2422407646254</v>
      </c>
      <c r="I52" s="809">
        <f t="shared" si="21"/>
        <v>215.41506963544722</v>
      </c>
      <c r="J52" s="809">
        <f t="shared" si="21"/>
        <v>10544.440251453685</v>
      </c>
      <c r="K52" s="809">
        <f t="shared" si="21"/>
        <v>8680.9127186541173</v>
      </c>
      <c r="L52" s="809">
        <f t="shared" si="21"/>
        <v>1863.5275327995648</v>
      </c>
      <c r="M52" s="3187"/>
      <c r="N52" s="1912" t="s">
        <v>1968</v>
      </c>
      <c r="O52" s="1913">
        <f t="shared" si="7"/>
        <v>154017.02441684034</v>
      </c>
      <c r="P52" s="1914">
        <f t="shared" si="0"/>
        <v>123119.3056309299</v>
      </c>
      <c r="Q52" s="1914">
        <f t="shared" si="1"/>
        <v>112269.09773563876</v>
      </c>
      <c r="R52" s="1914">
        <f t="shared" si="2"/>
        <v>4845.5200048967035</v>
      </c>
      <c r="S52" s="1914">
        <f t="shared" si="3"/>
        <v>6004.6878903943471</v>
      </c>
      <c r="T52" s="1914">
        <f t="shared" si="4"/>
        <v>30897.718785910201</v>
      </c>
      <c r="U52" s="1914">
        <f t="shared" si="5"/>
        <v>26099.475671150965</v>
      </c>
      <c r="V52" s="1915">
        <f t="shared" si="6"/>
        <v>4798.2431147592433</v>
      </c>
      <c r="W52" s="1904"/>
      <c r="X52" s="3187"/>
      <c r="Y52" s="2499" t="s">
        <v>1968</v>
      </c>
      <c r="Z52" s="1913">
        <v>154017024.41684034</v>
      </c>
      <c r="AA52" s="1914">
        <v>123119305.6309299</v>
      </c>
      <c r="AB52" s="1914">
        <v>112269097.73563875</v>
      </c>
      <c r="AC52" s="1914">
        <v>4845520.0048967032</v>
      </c>
      <c r="AD52" s="1914">
        <v>6004687.8903943468</v>
      </c>
      <c r="AE52" s="1914">
        <v>30897718.7859102</v>
      </c>
      <c r="AF52" s="1914">
        <v>26099475.671150964</v>
      </c>
      <c r="AG52" s="1915">
        <v>4798243.1147592431</v>
      </c>
      <c r="AH52" s="1904"/>
    </row>
    <row r="53" spans="1:34" ht="18" customHeight="1">
      <c r="A53" s="2641" t="s">
        <v>118</v>
      </c>
      <c r="B53" s="2641"/>
      <c r="C53" s="2641"/>
      <c r="D53" s="840"/>
      <c r="E53" s="809"/>
      <c r="F53" s="809"/>
      <c r="G53" s="809"/>
      <c r="H53" s="809"/>
      <c r="I53" s="809"/>
      <c r="J53" s="809"/>
      <c r="K53" s="809"/>
      <c r="L53" s="809"/>
      <c r="M53" s="3187" t="s">
        <v>1969</v>
      </c>
      <c r="N53" s="1912" t="s">
        <v>1970</v>
      </c>
      <c r="O53" s="1913">
        <f t="shared" si="7"/>
        <v>97323.207446185654</v>
      </c>
      <c r="P53" s="1914">
        <f t="shared" si="0"/>
        <v>71491.417768145824</v>
      </c>
      <c r="Q53" s="1914">
        <f t="shared" si="1"/>
        <v>66286.322493573563</v>
      </c>
      <c r="R53" s="1914">
        <f t="shared" si="2"/>
        <v>3132.8892604643443</v>
      </c>
      <c r="S53" s="1914">
        <f t="shared" si="3"/>
        <v>2072.2060141079373</v>
      </c>
      <c r="T53" s="1914">
        <f t="shared" si="4"/>
        <v>25831.789678039841</v>
      </c>
      <c r="U53" s="1914">
        <f t="shared" si="5"/>
        <v>18827.62039006986</v>
      </c>
      <c r="V53" s="1915">
        <f t="shared" si="6"/>
        <v>7004.1692879699722</v>
      </c>
      <c r="W53" s="1904"/>
      <c r="X53" s="3187" t="s">
        <v>1969</v>
      </c>
      <c r="Y53" s="2499" t="s">
        <v>1970</v>
      </c>
      <c r="Z53" s="1913">
        <v>97323207.446185648</v>
      </c>
      <c r="AA53" s="1914">
        <v>71491417.768145829</v>
      </c>
      <c r="AB53" s="1914">
        <v>66286322.493573569</v>
      </c>
      <c r="AC53" s="1914">
        <v>3132889.2604643442</v>
      </c>
      <c r="AD53" s="1914">
        <v>2072206.0141079372</v>
      </c>
      <c r="AE53" s="1914">
        <v>25831789.678039841</v>
      </c>
      <c r="AF53" s="1914">
        <v>18827620.390069861</v>
      </c>
      <c r="AG53" s="1915">
        <v>7004169.287969972</v>
      </c>
      <c r="AH53" s="1904"/>
    </row>
    <row r="54" spans="1:34" ht="18" customHeight="1">
      <c r="A54" s="2639" t="s">
        <v>22</v>
      </c>
      <c r="B54" s="2639" t="s">
        <v>22</v>
      </c>
      <c r="C54" s="1141"/>
      <c r="D54" s="840"/>
      <c r="E54" s="809">
        <f>O51</f>
        <v>185937.69978904052</v>
      </c>
      <c r="F54" s="809">
        <f t="shared" ref="F54:L54" si="22">P51</f>
        <v>138024.00866295057</v>
      </c>
      <c r="G54" s="809">
        <f t="shared" si="22"/>
        <v>122869.394281111</v>
      </c>
      <c r="H54" s="809">
        <f t="shared" si="22"/>
        <v>7711.6297011942142</v>
      </c>
      <c r="I54" s="809">
        <f t="shared" si="22"/>
        <v>7442.9846806452833</v>
      </c>
      <c r="J54" s="809">
        <f t="shared" si="22"/>
        <v>47913.69112608982</v>
      </c>
      <c r="K54" s="809">
        <f t="shared" si="22"/>
        <v>31952.838483727082</v>
      </c>
      <c r="L54" s="809">
        <f t="shared" si="22"/>
        <v>15960.852642362828</v>
      </c>
      <c r="M54" s="3187"/>
      <c r="N54" s="1912" t="s">
        <v>1971</v>
      </c>
      <c r="O54" s="1913">
        <f t="shared" si="7"/>
        <v>580130.47603414604</v>
      </c>
      <c r="P54" s="1914">
        <f t="shared" si="0"/>
        <v>437100.55410993367</v>
      </c>
      <c r="Q54" s="1914">
        <f t="shared" si="1"/>
        <v>380837.80743653094</v>
      </c>
      <c r="R54" s="1914">
        <f t="shared" si="2"/>
        <v>28642.281446370744</v>
      </c>
      <c r="S54" s="1914">
        <f t="shared" si="3"/>
        <v>27620.465227031895</v>
      </c>
      <c r="T54" s="1914">
        <f t="shared" si="4"/>
        <v>143029.92192421225</v>
      </c>
      <c r="U54" s="1914">
        <f t="shared" si="5"/>
        <v>99190.227596046883</v>
      </c>
      <c r="V54" s="1915">
        <f t="shared" si="6"/>
        <v>43839.694328165249</v>
      </c>
      <c r="W54" s="1904"/>
      <c r="X54" s="3187"/>
      <c r="Y54" s="2499" t="s">
        <v>1971</v>
      </c>
      <c r="Z54" s="1913">
        <v>580130476.03414607</v>
      </c>
      <c r="AA54" s="1914">
        <v>437100554.10993367</v>
      </c>
      <c r="AB54" s="1914">
        <v>380837807.43653095</v>
      </c>
      <c r="AC54" s="1914">
        <v>28642281.446370743</v>
      </c>
      <c r="AD54" s="1914">
        <v>27620465.227031894</v>
      </c>
      <c r="AE54" s="1914">
        <v>143029921.92421225</v>
      </c>
      <c r="AF54" s="1914">
        <v>99190227.59604688</v>
      </c>
      <c r="AG54" s="1915">
        <v>43839694.328165248</v>
      </c>
      <c r="AH54" s="1904"/>
    </row>
    <row r="55" spans="1:34" ht="18" customHeight="1">
      <c r="A55" s="1137"/>
      <c r="B55" s="1137" t="s">
        <v>23</v>
      </c>
      <c r="C55" s="1137"/>
      <c r="D55" s="840"/>
      <c r="E55" s="876">
        <f>O53</f>
        <v>97323.207446185654</v>
      </c>
      <c r="F55" s="809">
        <f t="shared" ref="F55:L58" si="23">P53</f>
        <v>71491.417768145824</v>
      </c>
      <c r="G55" s="809">
        <f t="shared" si="23"/>
        <v>66286.322493573563</v>
      </c>
      <c r="H55" s="809">
        <f t="shared" si="23"/>
        <v>3132.8892604643443</v>
      </c>
      <c r="I55" s="809">
        <f t="shared" si="23"/>
        <v>2072.2060141079373</v>
      </c>
      <c r="J55" s="809">
        <f t="shared" si="23"/>
        <v>25831.789678039841</v>
      </c>
      <c r="K55" s="809">
        <f t="shared" si="23"/>
        <v>18827.62039006986</v>
      </c>
      <c r="L55" s="809">
        <f t="shared" si="23"/>
        <v>7004.1692879699722</v>
      </c>
      <c r="M55" s="3187"/>
      <c r="N55" s="1912" t="s">
        <v>1972</v>
      </c>
      <c r="O55" s="1913">
        <f t="shared" si="7"/>
        <v>494788.91075232992</v>
      </c>
      <c r="P55" s="1914">
        <f t="shared" si="0"/>
        <v>365362.82225513546</v>
      </c>
      <c r="Q55" s="1914">
        <f t="shared" si="1"/>
        <v>310925.10854343837</v>
      </c>
      <c r="R55" s="1914">
        <f t="shared" si="2"/>
        <v>22847.85808477645</v>
      </c>
      <c r="S55" s="1914">
        <f t="shared" si="3"/>
        <v>31589.855626920526</v>
      </c>
      <c r="T55" s="1914">
        <f t="shared" si="4"/>
        <v>129426.08849719433</v>
      </c>
      <c r="U55" s="1914">
        <f t="shared" si="5"/>
        <v>64762.538584003938</v>
      </c>
      <c r="V55" s="1915">
        <f t="shared" si="6"/>
        <v>64663.549913190363</v>
      </c>
      <c r="W55" s="1904"/>
      <c r="X55" s="3187"/>
      <c r="Y55" s="2499" t="s">
        <v>1972</v>
      </c>
      <c r="Z55" s="1913">
        <v>494788910.75232995</v>
      </c>
      <c r="AA55" s="1914">
        <v>365362822.25513548</v>
      </c>
      <c r="AB55" s="1914">
        <v>310925108.54343837</v>
      </c>
      <c r="AC55" s="1914">
        <v>22847858.08477645</v>
      </c>
      <c r="AD55" s="1914">
        <v>31589855.626920525</v>
      </c>
      <c r="AE55" s="1914">
        <v>129426088.49719433</v>
      </c>
      <c r="AF55" s="1914">
        <v>64762538.58400394</v>
      </c>
      <c r="AG55" s="1915">
        <v>64663549.913190365</v>
      </c>
      <c r="AH55" s="1904"/>
    </row>
    <row r="56" spans="1:34" ht="18" customHeight="1">
      <c r="A56" s="1137"/>
      <c r="B56" s="3212" t="s">
        <v>24</v>
      </c>
      <c r="C56" s="3212"/>
      <c r="D56" s="840"/>
      <c r="E56" s="876">
        <f t="shared" ref="E56:E58" si="24">O54</f>
        <v>580130.47603414604</v>
      </c>
      <c r="F56" s="809">
        <f t="shared" si="23"/>
        <v>437100.55410993367</v>
      </c>
      <c r="G56" s="809">
        <f t="shared" si="23"/>
        <v>380837.80743653094</v>
      </c>
      <c r="H56" s="809">
        <f t="shared" si="23"/>
        <v>28642.281446370744</v>
      </c>
      <c r="I56" s="809">
        <f t="shared" si="23"/>
        <v>27620.465227031895</v>
      </c>
      <c r="J56" s="809">
        <f t="shared" si="23"/>
        <v>143029.92192421225</v>
      </c>
      <c r="K56" s="809">
        <f t="shared" si="23"/>
        <v>99190.227596046883</v>
      </c>
      <c r="L56" s="809">
        <f t="shared" si="23"/>
        <v>43839.694328165249</v>
      </c>
      <c r="M56" s="3187"/>
      <c r="N56" s="1912" t="s">
        <v>1973</v>
      </c>
      <c r="O56" s="1913">
        <f t="shared" si="7"/>
        <v>154017.02441684034</v>
      </c>
      <c r="P56" s="1914">
        <f t="shared" si="0"/>
        <v>123119.3056309299</v>
      </c>
      <c r="Q56" s="1914">
        <f t="shared" si="1"/>
        <v>112269.09773563876</v>
      </c>
      <c r="R56" s="1914">
        <f t="shared" si="2"/>
        <v>4845.5200048967035</v>
      </c>
      <c r="S56" s="1914">
        <f t="shared" si="3"/>
        <v>6004.6878903943471</v>
      </c>
      <c r="T56" s="1914">
        <f t="shared" si="4"/>
        <v>30897.718785910201</v>
      </c>
      <c r="U56" s="1914">
        <f t="shared" si="5"/>
        <v>26099.475671150965</v>
      </c>
      <c r="V56" s="1915">
        <f t="shared" si="6"/>
        <v>4798.2431147592433</v>
      </c>
      <c r="W56" s="1904"/>
      <c r="X56" s="3187"/>
      <c r="Y56" s="2499" t="s">
        <v>1973</v>
      </c>
      <c r="Z56" s="1913">
        <v>154017024.41684034</v>
      </c>
      <c r="AA56" s="1914">
        <v>123119305.6309299</v>
      </c>
      <c r="AB56" s="1914">
        <v>112269097.73563875</v>
      </c>
      <c r="AC56" s="1914">
        <v>4845520.0048967032</v>
      </c>
      <c r="AD56" s="1914">
        <v>6004687.8903943468</v>
      </c>
      <c r="AE56" s="1914">
        <v>30897718.7859102</v>
      </c>
      <c r="AF56" s="1914">
        <v>26099475.671150964</v>
      </c>
      <c r="AG56" s="1915">
        <v>4798243.1147592431</v>
      </c>
      <c r="AH56" s="1904"/>
    </row>
    <row r="57" spans="1:34" ht="18" customHeight="1">
      <c r="A57" s="1137"/>
      <c r="B57" s="3212" t="s">
        <v>25</v>
      </c>
      <c r="C57" s="3212"/>
      <c r="D57" s="840"/>
      <c r="E57" s="876">
        <f t="shared" si="24"/>
        <v>494788.91075232992</v>
      </c>
      <c r="F57" s="809">
        <f t="shared" si="23"/>
        <v>365362.82225513546</v>
      </c>
      <c r="G57" s="809">
        <f t="shared" si="23"/>
        <v>310925.10854343837</v>
      </c>
      <c r="H57" s="809">
        <f t="shared" si="23"/>
        <v>22847.85808477645</v>
      </c>
      <c r="I57" s="809">
        <f t="shared" si="23"/>
        <v>31589.855626920526</v>
      </c>
      <c r="J57" s="809">
        <f t="shared" si="23"/>
        <v>129426.08849719433</v>
      </c>
      <c r="K57" s="809">
        <f t="shared" si="23"/>
        <v>64762.538584003938</v>
      </c>
      <c r="L57" s="809">
        <f t="shared" si="23"/>
        <v>64663.549913190363</v>
      </c>
      <c r="M57" s="3187" t="s">
        <v>1974</v>
      </c>
      <c r="N57" s="1912" t="s">
        <v>1975</v>
      </c>
      <c r="O57" s="1913">
        <f t="shared" si="7"/>
        <v>39707.716631929106</v>
      </c>
      <c r="P57" s="1914">
        <f t="shared" si="0"/>
        <v>30789.412481575186</v>
      </c>
      <c r="Q57" s="1914">
        <f t="shared" si="1"/>
        <v>27597.180866977142</v>
      </c>
      <c r="R57" s="1914">
        <f t="shared" si="2"/>
        <v>1457.483424944732</v>
      </c>
      <c r="S57" s="1914">
        <f t="shared" si="3"/>
        <v>1734.7481896532956</v>
      </c>
      <c r="T57" s="1914">
        <f t="shared" si="4"/>
        <v>8918.3041503539207</v>
      </c>
      <c r="U57" s="1914">
        <f t="shared" si="5"/>
        <v>9516.5865474579368</v>
      </c>
      <c r="V57" s="1915">
        <f t="shared" si="6"/>
        <v>-598.28239710402624</v>
      </c>
      <c r="W57" s="1904"/>
      <c r="X57" s="3187" t="s">
        <v>1974</v>
      </c>
      <c r="Y57" s="2499" t="s">
        <v>1975</v>
      </c>
      <c r="Z57" s="1913">
        <v>39707716.631929107</v>
      </c>
      <c r="AA57" s="1914">
        <v>30789412.481575187</v>
      </c>
      <c r="AB57" s="1914">
        <v>27597180.86697714</v>
      </c>
      <c r="AC57" s="1914">
        <v>1457483.4249447319</v>
      </c>
      <c r="AD57" s="1914">
        <v>1734748.1896532956</v>
      </c>
      <c r="AE57" s="1914">
        <v>8918304.1503539216</v>
      </c>
      <c r="AF57" s="1914">
        <v>9516586.5474579372</v>
      </c>
      <c r="AG57" s="1915">
        <v>-598282.39710402628</v>
      </c>
      <c r="AH57" s="1904"/>
    </row>
    <row r="58" spans="1:34" ht="18" customHeight="1" thickBot="1">
      <c r="A58" s="2640" t="s">
        <v>26</v>
      </c>
      <c r="B58" s="2640"/>
      <c r="C58" s="1138"/>
      <c r="D58" s="911"/>
      <c r="E58" s="877">
        <f t="shared" si="24"/>
        <v>154017.02441684034</v>
      </c>
      <c r="F58" s="817">
        <f t="shared" si="23"/>
        <v>123119.3056309299</v>
      </c>
      <c r="G58" s="817">
        <f t="shared" si="23"/>
        <v>112269.09773563876</v>
      </c>
      <c r="H58" s="817">
        <f t="shared" si="23"/>
        <v>4845.5200048967035</v>
      </c>
      <c r="I58" s="817">
        <f t="shared" si="23"/>
        <v>6004.6878903943471</v>
      </c>
      <c r="J58" s="817">
        <f t="shared" si="23"/>
        <v>30897.718785910201</v>
      </c>
      <c r="K58" s="817">
        <f t="shared" si="23"/>
        <v>26099.475671150965</v>
      </c>
      <c r="L58" s="817">
        <f t="shared" si="23"/>
        <v>4798.2431147592433</v>
      </c>
      <c r="M58" s="3187"/>
      <c r="N58" s="1912" t="s">
        <v>1976</v>
      </c>
      <c r="O58" s="1913">
        <f t="shared" si="7"/>
        <v>150940.95997439645</v>
      </c>
      <c r="P58" s="1914">
        <f t="shared" si="0"/>
        <v>113141.22274411711</v>
      </c>
      <c r="Q58" s="1914">
        <f t="shared" si="1"/>
        <v>104263.39864949815</v>
      </c>
      <c r="R58" s="1914">
        <f t="shared" si="2"/>
        <v>4276.2002999375964</v>
      </c>
      <c r="S58" s="1914">
        <f t="shared" si="3"/>
        <v>4601.6237946813117</v>
      </c>
      <c r="T58" s="1914">
        <f t="shared" si="4"/>
        <v>37799.737230279272</v>
      </c>
      <c r="U58" s="1914">
        <f t="shared" si="5"/>
        <v>33049.124623651944</v>
      </c>
      <c r="V58" s="1915">
        <f t="shared" si="6"/>
        <v>4750.6126066273237</v>
      </c>
      <c r="W58" s="1904"/>
      <c r="X58" s="3187"/>
      <c r="Y58" s="2499" t="s">
        <v>1976</v>
      </c>
      <c r="Z58" s="1913">
        <v>150940959.97439644</v>
      </c>
      <c r="AA58" s="1914">
        <v>113141222.74411711</v>
      </c>
      <c r="AB58" s="1914">
        <v>104263398.64949815</v>
      </c>
      <c r="AC58" s="1914">
        <v>4276200.2999375965</v>
      </c>
      <c r="AD58" s="1914">
        <v>4601623.7946813116</v>
      </c>
      <c r="AE58" s="1914">
        <v>37799737.230279274</v>
      </c>
      <c r="AF58" s="1914">
        <v>33049124.62365194</v>
      </c>
      <c r="AG58" s="1915">
        <v>4750612.6066273237</v>
      </c>
      <c r="AH58" s="1904"/>
    </row>
    <row r="59" spans="1:34" s="1022" customFormat="1" ht="19.5" customHeight="1">
      <c r="A59" s="438" t="s">
        <v>2518</v>
      </c>
      <c r="B59" s="439"/>
      <c r="C59" s="440"/>
      <c r="D59" s="441"/>
      <c r="H59" s="1023"/>
      <c r="M59" s="3187"/>
      <c r="N59" s="1912" t="s">
        <v>1977</v>
      </c>
      <c r="O59" s="1913">
        <f t="shared" si="7"/>
        <v>410762.1359139015</v>
      </c>
      <c r="P59" s="1914">
        <f t="shared" si="0"/>
        <v>323041.06594802637</v>
      </c>
      <c r="Q59" s="1914">
        <f t="shared" si="1"/>
        <v>297961.73728408566</v>
      </c>
      <c r="R59" s="1914">
        <f t="shared" si="2"/>
        <v>11444.812164312467</v>
      </c>
      <c r="S59" s="1914">
        <f t="shared" si="3"/>
        <v>13634.516499628327</v>
      </c>
      <c r="T59" s="1914">
        <f t="shared" si="4"/>
        <v>87721.06996587546</v>
      </c>
      <c r="U59" s="1914">
        <f t="shared" si="5"/>
        <v>78190.365610605048</v>
      </c>
      <c r="V59" s="1915">
        <f t="shared" si="6"/>
        <v>9530.7043552705272</v>
      </c>
      <c r="W59" s="1904"/>
      <c r="X59" s="3187"/>
      <c r="Y59" s="2499" t="s">
        <v>1977</v>
      </c>
      <c r="Z59" s="1913">
        <v>410762135.91390151</v>
      </c>
      <c r="AA59" s="1914">
        <v>323041065.94802636</v>
      </c>
      <c r="AB59" s="1914">
        <v>297961737.28408563</v>
      </c>
      <c r="AC59" s="1914">
        <v>11444812.164312467</v>
      </c>
      <c r="AD59" s="1914">
        <v>13634516.499628328</v>
      </c>
      <c r="AE59" s="1914">
        <v>87721069.965875462</v>
      </c>
      <c r="AF59" s="1914">
        <v>78190365.610605046</v>
      </c>
      <c r="AG59" s="1915">
        <v>9530704.3552705273</v>
      </c>
      <c r="AH59" s="1904"/>
    </row>
    <row r="60" spans="1:34" ht="26.1" customHeight="1">
      <c r="M60" s="3187"/>
      <c r="N60" s="1912" t="s">
        <v>1978</v>
      </c>
      <c r="O60" s="1913">
        <f t="shared" si="7"/>
        <v>1568434.5235952809</v>
      </c>
      <c r="P60" s="1914">
        <f t="shared" si="0"/>
        <v>1136603.7897469644</v>
      </c>
      <c r="Q60" s="1914">
        <f t="shared" si="1"/>
        <v>1013049.0611676311</v>
      </c>
      <c r="R60" s="1914">
        <f t="shared" si="2"/>
        <v>72744.673898754903</v>
      </c>
      <c r="S60" s="1914">
        <f t="shared" si="3"/>
        <v>50810.054680578462</v>
      </c>
      <c r="T60" s="1914">
        <f t="shared" si="4"/>
        <v>431830.73384831584</v>
      </c>
      <c r="U60" s="1914">
        <f t="shared" si="5"/>
        <v>309350.22075406153</v>
      </c>
      <c r="V60" s="1915">
        <f t="shared" si="6"/>
        <v>122480.51309425446</v>
      </c>
      <c r="W60" s="1904"/>
      <c r="X60" s="3187"/>
      <c r="Y60" s="2499" t="s">
        <v>1978</v>
      </c>
      <c r="Z60" s="1913">
        <v>1568434523.5952809</v>
      </c>
      <c r="AA60" s="1914">
        <v>1136603789.7469645</v>
      </c>
      <c r="AB60" s="1914">
        <v>1013049061.167631</v>
      </c>
      <c r="AC60" s="1914">
        <v>72744673.89875491</v>
      </c>
      <c r="AD60" s="1914">
        <v>50810054.680578463</v>
      </c>
      <c r="AE60" s="1914">
        <v>431830733.84831583</v>
      </c>
      <c r="AF60" s="1914">
        <v>309350220.75406152</v>
      </c>
      <c r="AG60" s="1915">
        <v>122480513.09425446</v>
      </c>
      <c r="AH60" s="1904"/>
    </row>
    <row r="61" spans="1:34" ht="26.1" customHeight="1">
      <c r="M61" s="3187"/>
      <c r="N61" s="1912" t="s">
        <v>1979</v>
      </c>
      <c r="O61" s="1913">
        <f t="shared" si="7"/>
        <v>5690765.0296826884</v>
      </c>
      <c r="P61" s="1914">
        <f t="shared" si="0"/>
        <v>4555659.1022872021</v>
      </c>
      <c r="Q61" s="1914">
        <f t="shared" si="1"/>
        <v>4001911.2777371542</v>
      </c>
      <c r="R61" s="1914">
        <f t="shared" si="2"/>
        <v>215823.91563373609</v>
      </c>
      <c r="S61" s="1914">
        <f t="shared" si="3"/>
        <v>337923.90891631105</v>
      </c>
      <c r="T61" s="1914">
        <f t="shared" si="4"/>
        <v>1135105.9273954898</v>
      </c>
      <c r="U61" s="1914">
        <f t="shared" si="5"/>
        <v>613820.65451373241</v>
      </c>
      <c r="V61" s="1915">
        <f t="shared" si="6"/>
        <v>521285.27288175712</v>
      </c>
      <c r="W61" s="1904"/>
      <c r="X61" s="3187"/>
      <c r="Y61" s="2499" t="s">
        <v>1979</v>
      </c>
      <c r="Z61" s="1913">
        <v>5690765029.6826887</v>
      </c>
      <c r="AA61" s="1914">
        <v>4555659102.2872019</v>
      </c>
      <c r="AB61" s="1914">
        <v>4001911277.737154</v>
      </c>
      <c r="AC61" s="1914">
        <v>215823915.6337361</v>
      </c>
      <c r="AD61" s="1914">
        <v>337923908.91631103</v>
      </c>
      <c r="AE61" s="1914">
        <v>1135105927.3954897</v>
      </c>
      <c r="AF61" s="1914">
        <v>613820654.51373243</v>
      </c>
      <c r="AG61" s="1915">
        <v>521285272.88175714</v>
      </c>
      <c r="AH61" s="1904"/>
    </row>
    <row r="62" spans="1:34" ht="26.1" customHeight="1">
      <c r="M62" s="3187"/>
      <c r="N62" s="1912" t="s">
        <v>1980</v>
      </c>
      <c r="O62" s="1913">
        <f t="shared" si="7"/>
        <v>15333933.48275126</v>
      </c>
      <c r="P62" s="1914">
        <f t="shared" si="0"/>
        <v>11747249.387737975</v>
      </c>
      <c r="Q62" s="1914">
        <f t="shared" si="1"/>
        <v>10694289.555709992</v>
      </c>
      <c r="R62" s="1914">
        <f t="shared" si="2"/>
        <v>593097.41612879047</v>
      </c>
      <c r="S62" s="1914">
        <f t="shared" si="3"/>
        <v>459862.41589919111</v>
      </c>
      <c r="T62" s="1914">
        <f t="shared" si="4"/>
        <v>3586684.0950132841</v>
      </c>
      <c r="U62" s="1914">
        <f t="shared" si="5"/>
        <v>1739069.0180765516</v>
      </c>
      <c r="V62" s="1915">
        <f t="shared" si="6"/>
        <v>1847615.076936733</v>
      </c>
      <c r="W62" s="1904"/>
      <c r="X62" s="3187"/>
      <c r="Y62" s="2499" t="s">
        <v>1980</v>
      </c>
      <c r="Z62" s="1913">
        <v>15333933482.751259</v>
      </c>
      <c r="AA62" s="1914">
        <v>11747249387.737974</v>
      </c>
      <c r="AB62" s="1914">
        <v>10694289555.709991</v>
      </c>
      <c r="AC62" s="1914">
        <v>593097416.1287905</v>
      </c>
      <c r="AD62" s="1914">
        <v>459862415.89919108</v>
      </c>
      <c r="AE62" s="1914">
        <v>3586684095.0132842</v>
      </c>
      <c r="AF62" s="1914">
        <v>1739069018.0765517</v>
      </c>
      <c r="AG62" s="1915">
        <v>1847615076.936733</v>
      </c>
      <c r="AH62" s="1904"/>
    </row>
    <row r="63" spans="1:34" ht="26.1" customHeight="1">
      <c r="M63" s="3187" t="s">
        <v>861</v>
      </c>
      <c r="N63" s="1912" t="s">
        <v>1981</v>
      </c>
      <c r="O63" s="1913">
        <f t="shared" si="7"/>
        <v>12607.810967855516</v>
      </c>
      <c r="P63" s="1914">
        <f t="shared" si="0"/>
        <v>8174.7973517869204</v>
      </c>
      <c r="Q63" s="1914">
        <f t="shared" si="1"/>
        <v>6157.8851237475219</v>
      </c>
      <c r="R63" s="1914">
        <f t="shared" si="2"/>
        <v>867.46308743567636</v>
      </c>
      <c r="S63" s="1914">
        <f t="shared" si="3"/>
        <v>1149.4491406037191</v>
      </c>
      <c r="T63" s="1914">
        <f t="shared" si="4"/>
        <v>4433.013616068597</v>
      </c>
      <c r="U63" s="1914">
        <f t="shared" si="5"/>
        <v>6375.1593274303095</v>
      </c>
      <c r="V63" s="1915">
        <f t="shared" si="6"/>
        <v>-1942.1457113617096</v>
      </c>
      <c r="W63" s="1904"/>
      <c r="X63" s="3187" t="s">
        <v>861</v>
      </c>
      <c r="Y63" s="2499" t="s">
        <v>1981</v>
      </c>
      <c r="Z63" s="1913">
        <v>12607810.967855515</v>
      </c>
      <c r="AA63" s="1914">
        <v>8174797.3517869208</v>
      </c>
      <c r="AB63" s="1914">
        <v>6157885.123747522</v>
      </c>
      <c r="AC63" s="1914">
        <v>867463.08743567637</v>
      </c>
      <c r="AD63" s="1914">
        <v>1149449.140603719</v>
      </c>
      <c r="AE63" s="1914">
        <v>4433013.616068597</v>
      </c>
      <c r="AF63" s="1914">
        <v>6375159.3274303097</v>
      </c>
      <c r="AG63" s="1915">
        <v>-1942145.7113617095</v>
      </c>
      <c r="AH63" s="1904"/>
    </row>
    <row r="64" spans="1:34" ht="26.1" customHeight="1">
      <c r="M64" s="3187"/>
      <c r="N64" s="1912" t="s">
        <v>1982</v>
      </c>
      <c r="O64" s="1913">
        <f t="shared" si="7"/>
        <v>16129.097510184662</v>
      </c>
      <c r="P64" s="1914">
        <f t="shared" si="0"/>
        <v>10541.182573228738</v>
      </c>
      <c r="Q64" s="1914">
        <f t="shared" si="1"/>
        <v>9234.7058169960983</v>
      </c>
      <c r="R64" s="1914">
        <f t="shared" si="2"/>
        <v>910.98687571839832</v>
      </c>
      <c r="S64" s="1914">
        <f t="shared" si="3"/>
        <v>395.48988051424612</v>
      </c>
      <c r="T64" s="1914">
        <f t="shared" si="4"/>
        <v>5587.9149369559191</v>
      </c>
      <c r="U64" s="1914">
        <f t="shared" si="5"/>
        <v>5985.6613015956636</v>
      </c>
      <c r="V64" s="1915">
        <f t="shared" si="6"/>
        <v>-397.74636463974593</v>
      </c>
      <c r="W64" s="1904"/>
      <c r="X64" s="3187"/>
      <c r="Y64" s="2499" t="s">
        <v>1982</v>
      </c>
      <c r="Z64" s="1913">
        <v>16129097.510184662</v>
      </c>
      <c r="AA64" s="1914">
        <v>10541182.573228737</v>
      </c>
      <c r="AB64" s="1914">
        <v>9234705.8169960976</v>
      </c>
      <c r="AC64" s="1914">
        <v>910986.87571839837</v>
      </c>
      <c r="AD64" s="1914">
        <v>395489.88051424612</v>
      </c>
      <c r="AE64" s="1914">
        <v>5587914.9369559195</v>
      </c>
      <c r="AF64" s="1914">
        <v>5985661.3015956637</v>
      </c>
      <c r="AG64" s="1915">
        <v>-397746.36463974591</v>
      </c>
      <c r="AH64" s="1904"/>
    </row>
    <row r="65" spans="13:34" ht="26.1" customHeight="1">
      <c r="M65" s="3187"/>
      <c r="N65" s="1912" t="s">
        <v>1983</v>
      </c>
      <c r="O65" s="1913">
        <f t="shared" si="7"/>
        <v>28832.560440561439</v>
      </c>
      <c r="P65" s="1914">
        <f t="shared" si="0"/>
        <v>18921.921665927934</v>
      </c>
      <c r="Q65" s="1914">
        <f t="shared" si="1"/>
        <v>17580.982466069661</v>
      </c>
      <c r="R65" s="1914">
        <f t="shared" si="2"/>
        <v>666.22416661754789</v>
      </c>
      <c r="S65" s="1914">
        <f t="shared" si="3"/>
        <v>674.71503324072035</v>
      </c>
      <c r="T65" s="1914">
        <f t="shared" si="4"/>
        <v>9910.6387746335076</v>
      </c>
      <c r="U65" s="1914">
        <f t="shared" si="5"/>
        <v>10470.798881181452</v>
      </c>
      <c r="V65" s="1915">
        <f t="shared" si="6"/>
        <v>-560.16010654796287</v>
      </c>
      <c r="W65" s="1904"/>
      <c r="X65" s="3187"/>
      <c r="Y65" s="2499" t="s">
        <v>1983</v>
      </c>
      <c r="Z65" s="1913">
        <v>28832560.44056144</v>
      </c>
      <c r="AA65" s="1914">
        <v>18921921.665927935</v>
      </c>
      <c r="AB65" s="1914">
        <v>17580982.466069661</v>
      </c>
      <c r="AC65" s="1914">
        <v>666224.16661754786</v>
      </c>
      <c r="AD65" s="1914">
        <v>674715.0332407204</v>
      </c>
      <c r="AE65" s="1914">
        <v>9910638.7746335082</v>
      </c>
      <c r="AF65" s="1914">
        <v>10470798.881181452</v>
      </c>
      <c r="AG65" s="1915">
        <v>-560160.10654796287</v>
      </c>
      <c r="AH65" s="1904"/>
    </row>
    <row r="66" spans="13:34" ht="26.1" customHeight="1">
      <c r="M66" s="3187"/>
      <c r="N66" s="1912" t="s">
        <v>1984</v>
      </c>
      <c r="O66" s="1913">
        <f t="shared" si="7"/>
        <v>71593.426066580025</v>
      </c>
      <c r="P66" s="1914">
        <f t="shared" si="0"/>
        <v>50400.937941194214</v>
      </c>
      <c r="Q66" s="1914">
        <f t="shared" si="1"/>
        <v>45601.574542906194</v>
      </c>
      <c r="R66" s="1914">
        <f t="shared" si="2"/>
        <v>3013.1977370109225</v>
      </c>
      <c r="S66" s="1914">
        <f t="shared" si="3"/>
        <v>1786.165661277073</v>
      </c>
      <c r="T66" s="1914">
        <f t="shared" si="4"/>
        <v>21192.488125385884</v>
      </c>
      <c r="U66" s="1914">
        <f t="shared" si="5"/>
        <v>23215.293359422372</v>
      </c>
      <c r="V66" s="1915">
        <f t="shared" si="6"/>
        <v>-2022.8052340364927</v>
      </c>
      <c r="W66" s="1904"/>
      <c r="X66" s="3187"/>
      <c r="Y66" s="2499" t="s">
        <v>1984</v>
      </c>
      <c r="Z66" s="1913">
        <v>71593426.066580027</v>
      </c>
      <c r="AA66" s="1914">
        <v>50400937.941194214</v>
      </c>
      <c r="AB66" s="1914">
        <v>45601574.542906195</v>
      </c>
      <c r="AC66" s="1914">
        <v>3013197.7370109227</v>
      </c>
      <c r="AD66" s="1914">
        <v>1786165.661277073</v>
      </c>
      <c r="AE66" s="1914">
        <v>21192488.125385884</v>
      </c>
      <c r="AF66" s="1914">
        <v>23215293.359422371</v>
      </c>
      <c r="AG66" s="1915">
        <v>-2022805.2340364926</v>
      </c>
      <c r="AH66" s="1904"/>
    </row>
    <row r="67" spans="13:34" ht="26.1" customHeight="1">
      <c r="M67" s="3187"/>
      <c r="N67" s="1912" t="s">
        <v>1985</v>
      </c>
      <c r="O67" s="1913">
        <f t="shared" si="7"/>
        <v>167270.40739149955</v>
      </c>
      <c r="P67" s="1914">
        <f t="shared" si="0"/>
        <v>126056.47286834574</v>
      </c>
      <c r="Q67" s="1914">
        <f t="shared" si="1"/>
        <v>117777.70047662509</v>
      </c>
      <c r="R67" s="1914">
        <f t="shared" si="2"/>
        <v>3916.4541079312403</v>
      </c>
      <c r="S67" s="1914">
        <f t="shared" si="3"/>
        <v>4362.3182837893319</v>
      </c>
      <c r="T67" s="1914">
        <f t="shared" si="4"/>
        <v>41213.934523154021</v>
      </c>
      <c r="U67" s="1914">
        <f t="shared" si="5"/>
        <v>36344.899503881832</v>
      </c>
      <c r="V67" s="1915">
        <f t="shared" si="6"/>
        <v>4869.0350192721207</v>
      </c>
      <c r="W67" s="1904"/>
      <c r="X67" s="3187"/>
      <c r="Y67" s="2499" t="s">
        <v>1985</v>
      </c>
      <c r="Z67" s="1913">
        <v>167270407.39149955</v>
      </c>
      <c r="AA67" s="1914">
        <v>126056472.86834574</v>
      </c>
      <c r="AB67" s="1914">
        <v>117777700.47662508</v>
      </c>
      <c r="AC67" s="1914">
        <v>3916454.1079312405</v>
      </c>
      <c r="AD67" s="1914">
        <v>4362318.283789332</v>
      </c>
      <c r="AE67" s="1914">
        <v>41213934.52315402</v>
      </c>
      <c r="AF67" s="1914">
        <v>36344899.503881834</v>
      </c>
      <c r="AG67" s="1915">
        <v>4869035.0192721207</v>
      </c>
      <c r="AH67" s="1904"/>
    </row>
    <row r="68" spans="13:34" ht="26.1" customHeight="1">
      <c r="M68" s="3187"/>
      <c r="N68" s="1912" t="s">
        <v>1986</v>
      </c>
      <c r="O68" s="1913">
        <f t="shared" si="7"/>
        <v>577263.91283672373</v>
      </c>
      <c r="P68" s="1914">
        <f t="shared" si="0"/>
        <v>461181.40140292683</v>
      </c>
      <c r="Q68" s="1914">
        <f t="shared" si="1"/>
        <v>419377.50349663454</v>
      </c>
      <c r="R68" s="1914">
        <f t="shared" si="2"/>
        <v>21781.302146109243</v>
      </c>
      <c r="S68" s="1914">
        <f t="shared" si="3"/>
        <v>20022.595760182896</v>
      </c>
      <c r="T68" s="1914">
        <f t="shared" si="4"/>
        <v>116082.51143379703</v>
      </c>
      <c r="U68" s="1914">
        <f t="shared" si="5"/>
        <v>97570.885149621899</v>
      </c>
      <c r="V68" s="1915">
        <f t="shared" si="6"/>
        <v>18511.626284175112</v>
      </c>
      <c r="W68" s="1904"/>
      <c r="X68" s="3187"/>
      <c r="Y68" s="2499" t="s">
        <v>1986</v>
      </c>
      <c r="Z68" s="1913">
        <v>577263912.83672369</v>
      </c>
      <c r="AA68" s="1914">
        <v>461181401.4029268</v>
      </c>
      <c r="AB68" s="1914">
        <v>419377503.49663454</v>
      </c>
      <c r="AC68" s="1914">
        <v>21781302.146109242</v>
      </c>
      <c r="AD68" s="1914">
        <v>20022595.760182895</v>
      </c>
      <c r="AE68" s="1914">
        <v>116082511.43379703</v>
      </c>
      <c r="AF68" s="1914">
        <v>97570885.149621904</v>
      </c>
      <c r="AG68" s="1915">
        <v>18511626.284175113</v>
      </c>
      <c r="AH68" s="1904"/>
    </row>
    <row r="69" spans="13:34" ht="26.1" customHeight="1">
      <c r="M69" s="3187"/>
      <c r="N69" s="1912" t="s">
        <v>1987</v>
      </c>
      <c r="O69" s="1913">
        <f t="shared" si="7"/>
        <v>1106643.9064095428</v>
      </c>
      <c r="P69" s="1914">
        <f t="shared" si="0"/>
        <v>903821.68206968205</v>
      </c>
      <c r="Q69" s="1914">
        <f t="shared" si="1"/>
        <v>860405.1614347467</v>
      </c>
      <c r="R69" s="1914">
        <f t="shared" si="2"/>
        <v>22472.413823812254</v>
      </c>
      <c r="S69" s="1914">
        <f t="shared" si="3"/>
        <v>20944.106811123067</v>
      </c>
      <c r="T69" s="1914">
        <f t="shared" si="4"/>
        <v>202822.22433986046</v>
      </c>
      <c r="U69" s="1914">
        <f t="shared" si="5"/>
        <v>149474.48848529698</v>
      </c>
      <c r="V69" s="1915">
        <f t="shared" si="6"/>
        <v>53347.735854563514</v>
      </c>
      <c r="W69" s="1904"/>
      <c r="X69" s="3187"/>
      <c r="Y69" s="2499" t="s">
        <v>1987</v>
      </c>
      <c r="Z69" s="1913">
        <v>1106643906.4095428</v>
      </c>
      <c r="AA69" s="1914">
        <v>903821682.069682</v>
      </c>
      <c r="AB69" s="1914">
        <v>860405161.43474674</v>
      </c>
      <c r="AC69" s="1914">
        <v>22472413.823812254</v>
      </c>
      <c r="AD69" s="1914">
        <v>20944106.811123066</v>
      </c>
      <c r="AE69" s="1914">
        <v>202822224.33986047</v>
      </c>
      <c r="AF69" s="1914">
        <v>149474488.48529699</v>
      </c>
      <c r="AG69" s="1915">
        <v>53347735.854563512</v>
      </c>
      <c r="AH69" s="1904"/>
    </row>
    <row r="70" spans="13:34" ht="26.1" customHeight="1">
      <c r="M70" s="3187"/>
      <c r="N70" s="1912" t="s">
        <v>1988</v>
      </c>
      <c r="O70" s="1913">
        <f t="shared" si="7"/>
        <v>2032844.9968796498</v>
      </c>
      <c r="P70" s="1914">
        <f t="shared" si="0"/>
        <v>1586783.0132241433</v>
      </c>
      <c r="Q70" s="1914">
        <f t="shared" si="1"/>
        <v>1518830.5332935362</v>
      </c>
      <c r="R70" s="1914">
        <f t="shared" si="2"/>
        <v>25243.758902567359</v>
      </c>
      <c r="S70" s="1914">
        <f t="shared" si="3"/>
        <v>42708.721028039603</v>
      </c>
      <c r="T70" s="1914">
        <f t="shared" si="4"/>
        <v>446061.98365550651</v>
      </c>
      <c r="U70" s="1914">
        <f t="shared" si="5"/>
        <v>295719.6205901372</v>
      </c>
      <c r="V70" s="1915">
        <f t="shared" si="6"/>
        <v>150342.36306536919</v>
      </c>
      <c r="W70" s="1904"/>
      <c r="X70" s="3187"/>
      <c r="Y70" s="2499" t="s">
        <v>1988</v>
      </c>
      <c r="Z70" s="1913">
        <v>2032844996.8796499</v>
      </c>
      <c r="AA70" s="1914">
        <v>1586783013.2241433</v>
      </c>
      <c r="AB70" s="1914">
        <v>1518830533.2935362</v>
      </c>
      <c r="AC70" s="1914">
        <v>25243758.902567361</v>
      </c>
      <c r="AD70" s="1914">
        <v>42708721.028039604</v>
      </c>
      <c r="AE70" s="1914">
        <v>446061983.65550649</v>
      </c>
      <c r="AF70" s="1914">
        <v>295719620.59013718</v>
      </c>
      <c r="AG70" s="1915">
        <v>150342363.06536919</v>
      </c>
      <c r="AH70" s="1904"/>
    </row>
    <row r="71" spans="13:34" ht="26.1" customHeight="1">
      <c r="M71" s="3187"/>
      <c r="N71" s="1912" t="s">
        <v>1989</v>
      </c>
      <c r="O71" s="1913">
        <f t="shared" si="7"/>
        <v>6652695.6459193919</v>
      </c>
      <c r="P71" s="1914">
        <f t="shared" si="0"/>
        <v>5210975.9798121229</v>
      </c>
      <c r="Q71" s="1914">
        <f t="shared" si="1"/>
        <v>4549964.3204855369</v>
      </c>
      <c r="R71" s="1914">
        <f t="shared" si="2"/>
        <v>289692.72385959129</v>
      </c>
      <c r="S71" s="1914">
        <f t="shared" si="3"/>
        <v>371318.93546699529</v>
      </c>
      <c r="T71" s="1914">
        <f t="shared" si="4"/>
        <v>1441719.6661072702</v>
      </c>
      <c r="U71" s="1914">
        <f t="shared" si="5"/>
        <v>696536.13380450732</v>
      </c>
      <c r="V71" s="1915">
        <f t="shared" si="6"/>
        <v>745183.53230276227</v>
      </c>
      <c r="W71" s="1904"/>
      <c r="X71" s="3187"/>
      <c r="Y71" s="2499" t="s">
        <v>1989</v>
      </c>
      <c r="Z71" s="1913">
        <v>6652695645.9193916</v>
      </c>
      <c r="AA71" s="1914">
        <v>5210975979.8121233</v>
      </c>
      <c r="AB71" s="1914">
        <v>4549964320.4855366</v>
      </c>
      <c r="AC71" s="1914">
        <v>289692723.85959131</v>
      </c>
      <c r="AD71" s="1914">
        <v>371318935.4669953</v>
      </c>
      <c r="AE71" s="1914">
        <v>1441719666.1072702</v>
      </c>
      <c r="AF71" s="1914">
        <v>696536133.80450737</v>
      </c>
      <c r="AG71" s="1915">
        <v>745183532.30276227</v>
      </c>
      <c r="AH71" s="1904"/>
    </row>
    <row r="72" spans="13:34" ht="26.1" customHeight="1">
      <c r="M72" s="3187"/>
      <c r="N72" s="1912" t="s">
        <v>1990</v>
      </c>
      <c r="O72" s="1913">
        <f t="shared" si="7"/>
        <v>17485209.96433467</v>
      </c>
      <c r="P72" s="1914">
        <f t="shared" si="0"/>
        <v>13536154.414478585</v>
      </c>
      <c r="Q72" s="1914">
        <f t="shared" si="1"/>
        <v>11991837.571685737</v>
      </c>
      <c r="R72" s="1914">
        <f t="shared" si="2"/>
        <v>749784.86462168302</v>
      </c>
      <c r="S72" s="1914">
        <f t="shared" si="3"/>
        <v>794531.97817116417</v>
      </c>
      <c r="T72" s="1914">
        <f t="shared" si="4"/>
        <v>3949055.5498560872</v>
      </c>
      <c r="U72" s="1914">
        <f t="shared" si="5"/>
        <v>1974103.9103361988</v>
      </c>
      <c r="V72" s="1915">
        <f t="shared" si="6"/>
        <v>1974951.6395198884</v>
      </c>
      <c r="W72" s="1904"/>
      <c r="X72" s="3187"/>
      <c r="Y72" s="2499" t="s">
        <v>1990</v>
      </c>
      <c r="Z72" s="1913">
        <v>17485209964.334671</v>
      </c>
      <c r="AA72" s="1914">
        <v>13536154414.478584</v>
      </c>
      <c r="AB72" s="1914">
        <v>11991837571.685738</v>
      </c>
      <c r="AC72" s="1914">
        <v>749784864.621683</v>
      </c>
      <c r="AD72" s="1914">
        <v>794531978.17116416</v>
      </c>
      <c r="AE72" s="1914">
        <v>3949055549.8560872</v>
      </c>
      <c r="AF72" s="1914">
        <v>1974103910.3361988</v>
      </c>
      <c r="AG72" s="1915">
        <v>1974951639.5198884</v>
      </c>
      <c r="AH72" s="1904"/>
    </row>
    <row r="73" spans="13:34" ht="26.1" customHeight="1">
      <c r="M73" s="3187" t="s">
        <v>96</v>
      </c>
      <c r="N73" s="1912" t="s">
        <v>1981</v>
      </c>
      <c r="O73" s="1913">
        <f t="shared" si="7"/>
        <v>18641.998414130972</v>
      </c>
      <c r="P73" s="1914">
        <f t="shared" si="0"/>
        <v>10958.222157518059</v>
      </c>
      <c r="Q73" s="1914">
        <f t="shared" si="1"/>
        <v>8856.8573811022416</v>
      </c>
      <c r="R73" s="1914">
        <f t="shared" si="2"/>
        <v>1045.8332206527186</v>
      </c>
      <c r="S73" s="1914">
        <f t="shared" si="3"/>
        <v>1055.531555763105</v>
      </c>
      <c r="T73" s="1914">
        <f t="shared" si="4"/>
        <v>7683.7762566129122</v>
      </c>
      <c r="U73" s="1914">
        <f t="shared" si="5"/>
        <v>9151.0787347346668</v>
      </c>
      <c r="V73" s="1915">
        <f t="shared" si="6"/>
        <v>-1467.3024781217512</v>
      </c>
      <c r="W73" s="1904"/>
      <c r="X73" s="3187" t="s">
        <v>96</v>
      </c>
      <c r="Y73" s="2499" t="s">
        <v>1981</v>
      </c>
      <c r="Z73" s="1913">
        <v>18641998.414130971</v>
      </c>
      <c r="AA73" s="1914">
        <v>10958222.157518059</v>
      </c>
      <c r="AB73" s="1914">
        <v>8856857.3811022416</v>
      </c>
      <c r="AC73" s="1914">
        <v>1045833.2206527186</v>
      </c>
      <c r="AD73" s="1914">
        <v>1055531.5557631049</v>
      </c>
      <c r="AE73" s="1914">
        <v>7683776.2566129118</v>
      </c>
      <c r="AF73" s="1914">
        <v>9151078.7347346675</v>
      </c>
      <c r="AG73" s="1915">
        <v>-1467302.4781217512</v>
      </c>
      <c r="AH73" s="1904"/>
    </row>
    <row r="74" spans="13:34" ht="26.1" customHeight="1">
      <c r="M74" s="3187"/>
      <c r="N74" s="1912" t="s">
        <v>1982</v>
      </c>
      <c r="O74" s="1913">
        <f t="shared" si="7"/>
        <v>16101.91481438542</v>
      </c>
      <c r="P74" s="1914">
        <f t="shared" si="0"/>
        <v>9979.8595389072962</v>
      </c>
      <c r="Q74" s="1914">
        <f t="shared" si="1"/>
        <v>8932.6541531934781</v>
      </c>
      <c r="R74" s="1914">
        <f t="shared" si="2"/>
        <v>650.41922084707926</v>
      </c>
      <c r="S74" s="1914">
        <f t="shared" si="3"/>
        <v>396.78616486673923</v>
      </c>
      <c r="T74" s="1914">
        <f t="shared" si="4"/>
        <v>6122.0552754781183</v>
      </c>
      <c r="U74" s="1914">
        <f t="shared" si="5"/>
        <v>6230.0681206710588</v>
      </c>
      <c r="V74" s="1915">
        <f t="shared" si="6"/>
        <v>-108.01284519293664</v>
      </c>
      <c r="W74" s="1904"/>
      <c r="X74" s="3187"/>
      <c r="Y74" s="2499" t="s">
        <v>1982</v>
      </c>
      <c r="Z74" s="1913">
        <v>16101914.81438542</v>
      </c>
      <c r="AA74" s="1914">
        <v>9979859.538907297</v>
      </c>
      <c r="AB74" s="1914">
        <v>8932654.1531934775</v>
      </c>
      <c r="AC74" s="1914">
        <v>650419.2208470793</v>
      </c>
      <c r="AD74" s="1914">
        <v>396786.16486673924</v>
      </c>
      <c r="AE74" s="1914">
        <v>6122055.2754781181</v>
      </c>
      <c r="AF74" s="1914">
        <v>6230068.120671059</v>
      </c>
      <c r="AG74" s="1915">
        <v>-108012.84519293664</v>
      </c>
      <c r="AH74" s="1904"/>
    </row>
    <row r="75" spans="13:34" ht="26.1" customHeight="1">
      <c r="M75" s="3187"/>
      <c r="N75" s="1912" t="s">
        <v>1983</v>
      </c>
      <c r="O75" s="1913">
        <f t="shared" si="7"/>
        <v>24988.307693347277</v>
      </c>
      <c r="P75" s="1914">
        <f t="shared" si="0"/>
        <v>16362.648305270832</v>
      </c>
      <c r="Q75" s="1914">
        <f t="shared" si="1"/>
        <v>15017.264650775389</v>
      </c>
      <c r="R75" s="1914">
        <f t="shared" si="2"/>
        <v>643.4886824948328</v>
      </c>
      <c r="S75" s="1914">
        <f t="shared" si="3"/>
        <v>701.89497200061203</v>
      </c>
      <c r="T75" s="1914">
        <f t="shared" si="4"/>
        <v>8625.6593880764158</v>
      </c>
      <c r="U75" s="1914">
        <f t="shared" si="5"/>
        <v>8334.547643441967</v>
      </c>
      <c r="V75" s="1915">
        <f t="shared" si="6"/>
        <v>291.11174463444775</v>
      </c>
      <c r="W75" s="1904"/>
      <c r="X75" s="3187"/>
      <c r="Y75" s="2499" t="s">
        <v>1983</v>
      </c>
      <c r="Z75" s="1913">
        <v>24988307.693347275</v>
      </c>
      <c r="AA75" s="1914">
        <v>16362648.305270832</v>
      </c>
      <c r="AB75" s="1914">
        <v>15017264.65077539</v>
      </c>
      <c r="AC75" s="1914">
        <v>643488.68249483278</v>
      </c>
      <c r="AD75" s="1914">
        <v>701894.97200061206</v>
      </c>
      <c r="AE75" s="1914">
        <v>8625659.3880764153</v>
      </c>
      <c r="AF75" s="1914">
        <v>8334547.6434419667</v>
      </c>
      <c r="AG75" s="1915">
        <v>291111.74463444774</v>
      </c>
      <c r="AH75" s="1904"/>
    </row>
    <row r="76" spans="13:34" ht="26.1" customHeight="1">
      <c r="M76" s="3187"/>
      <c r="N76" s="1912" t="s">
        <v>1984</v>
      </c>
      <c r="O76" s="1913">
        <f t="shared" si="7"/>
        <v>63487.769445315425</v>
      </c>
      <c r="P76" s="1914">
        <f t="shared" si="0"/>
        <v>44935.753761318112</v>
      </c>
      <c r="Q76" s="1914">
        <f t="shared" si="1"/>
        <v>38286.991260784889</v>
      </c>
      <c r="R76" s="1914">
        <f t="shared" si="2"/>
        <v>3473.1663923823762</v>
      </c>
      <c r="S76" s="1914">
        <f t="shared" si="3"/>
        <v>3175.5961081508162</v>
      </c>
      <c r="T76" s="1914">
        <f t="shared" si="4"/>
        <v>18552.015683997313</v>
      </c>
      <c r="U76" s="1914">
        <f t="shared" si="5"/>
        <v>18472.287040357074</v>
      </c>
      <c r="V76" s="1915">
        <f t="shared" si="6"/>
        <v>79.728643640249715</v>
      </c>
      <c r="W76" s="1904"/>
      <c r="X76" s="3187"/>
      <c r="Y76" s="2499" t="s">
        <v>1984</v>
      </c>
      <c r="Z76" s="1913">
        <v>63487769.445315428</v>
      </c>
      <c r="AA76" s="1914">
        <v>44935753.76131811</v>
      </c>
      <c r="AB76" s="1914">
        <v>38286991.260784887</v>
      </c>
      <c r="AC76" s="1914">
        <v>3473166.3923823764</v>
      </c>
      <c r="AD76" s="1914">
        <v>3175596.1081508161</v>
      </c>
      <c r="AE76" s="1914">
        <v>18552015.683997314</v>
      </c>
      <c r="AF76" s="1914">
        <v>18472287.040357076</v>
      </c>
      <c r="AG76" s="1915">
        <v>79728.64364024972</v>
      </c>
      <c r="AH76" s="1904"/>
    </row>
    <row r="77" spans="13:34" ht="26.1" customHeight="1">
      <c r="M77" s="3187"/>
      <c r="N77" s="1912" t="s">
        <v>1985</v>
      </c>
      <c r="O77" s="1913">
        <f t="shared" si="7"/>
        <v>183339.83181950796</v>
      </c>
      <c r="P77" s="1914">
        <f t="shared" si="0"/>
        <v>128016.14468916257</v>
      </c>
      <c r="Q77" s="1914">
        <f t="shared" si="1"/>
        <v>112959.71457361124</v>
      </c>
      <c r="R77" s="1914">
        <f t="shared" si="2"/>
        <v>10792.731582650784</v>
      </c>
      <c r="S77" s="1914">
        <f t="shared" si="3"/>
        <v>4263.6985329005129</v>
      </c>
      <c r="T77" s="1914">
        <f t="shared" si="4"/>
        <v>55323.687130345519</v>
      </c>
      <c r="U77" s="1914">
        <f t="shared" si="5"/>
        <v>51635.102290476898</v>
      </c>
      <c r="V77" s="1915">
        <f t="shared" si="6"/>
        <v>3688.5848398685744</v>
      </c>
      <c r="W77" s="1904"/>
      <c r="X77" s="3187"/>
      <c r="Y77" s="2499" t="s">
        <v>1985</v>
      </c>
      <c r="Z77" s="1913">
        <v>183339831.81950796</v>
      </c>
      <c r="AA77" s="1914">
        <v>128016144.68916257</v>
      </c>
      <c r="AB77" s="1914">
        <v>112959714.57361124</v>
      </c>
      <c r="AC77" s="1914">
        <v>10792731.582650784</v>
      </c>
      <c r="AD77" s="1914">
        <v>4263698.5329005131</v>
      </c>
      <c r="AE77" s="1914">
        <v>55323687.130345516</v>
      </c>
      <c r="AF77" s="1914">
        <v>51635102.290476896</v>
      </c>
      <c r="AG77" s="1915">
        <v>3688584.8398685744</v>
      </c>
      <c r="AH77" s="1904"/>
    </row>
    <row r="78" spans="13:34" ht="26.1" customHeight="1">
      <c r="M78" s="3187"/>
      <c r="N78" s="1912" t="s">
        <v>1986</v>
      </c>
      <c r="O78" s="1913">
        <f t="shared" si="7"/>
        <v>486031.67704670888</v>
      </c>
      <c r="P78" s="1914">
        <f t="shared" si="0"/>
        <v>401913.95229519851</v>
      </c>
      <c r="Q78" s="1914">
        <f t="shared" si="1"/>
        <v>376713.69360324054</v>
      </c>
      <c r="R78" s="1914">
        <f t="shared" si="2"/>
        <v>8679.8237191083899</v>
      </c>
      <c r="S78" s="1914">
        <f t="shared" si="3"/>
        <v>16520.434972849638</v>
      </c>
      <c r="T78" s="1914">
        <f t="shared" si="4"/>
        <v>84117.72475151041</v>
      </c>
      <c r="U78" s="1914">
        <f t="shared" si="5"/>
        <v>71966.666369237646</v>
      </c>
      <c r="V78" s="1915">
        <f t="shared" si="6"/>
        <v>12151.058382272766</v>
      </c>
      <c r="W78" s="1904"/>
      <c r="X78" s="3187"/>
      <c r="Y78" s="2499" t="s">
        <v>1986</v>
      </c>
      <c r="Z78" s="1913">
        <v>486031677.04670888</v>
      </c>
      <c r="AA78" s="1914">
        <v>401913952.2951985</v>
      </c>
      <c r="AB78" s="1914">
        <v>376713693.60324055</v>
      </c>
      <c r="AC78" s="1914">
        <v>8679823.7191083897</v>
      </c>
      <c r="AD78" s="1914">
        <v>16520434.972849637</v>
      </c>
      <c r="AE78" s="1914">
        <v>84117724.751510412</v>
      </c>
      <c r="AF78" s="1914">
        <v>71966666.369237646</v>
      </c>
      <c r="AG78" s="1915">
        <v>12151058.382272765</v>
      </c>
      <c r="AH78" s="1904"/>
    </row>
    <row r="79" spans="13:34" ht="26.1" customHeight="1">
      <c r="M79" s="3187"/>
      <c r="N79" s="1912" t="s">
        <v>1987</v>
      </c>
      <c r="O79" s="1913">
        <f t="shared" si="7"/>
        <v>1119631.8935018175</v>
      </c>
      <c r="P79" s="1914">
        <f t="shared" si="0"/>
        <v>942424.37180067436</v>
      </c>
      <c r="Q79" s="1914">
        <f t="shared" si="1"/>
        <v>889046.05341795145</v>
      </c>
      <c r="R79" s="1914">
        <f t="shared" si="2"/>
        <v>33477.801760655893</v>
      </c>
      <c r="S79" s="1914">
        <f t="shared" si="3"/>
        <v>19900.516622067324</v>
      </c>
      <c r="T79" s="1914">
        <f t="shared" si="4"/>
        <v>177207.52170114315</v>
      </c>
      <c r="U79" s="1914">
        <f t="shared" si="5"/>
        <v>136039.65400288955</v>
      </c>
      <c r="V79" s="1915">
        <f t="shared" si="6"/>
        <v>41167.867698253569</v>
      </c>
      <c r="W79" s="1904"/>
      <c r="X79" s="3187"/>
      <c r="Y79" s="2499" t="s">
        <v>1987</v>
      </c>
      <c r="Z79" s="1913">
        <v>1119631893.5018175</v>
      </c>
      <c r="AA79" s="1914">
        <v>942424371.80067432</v>
      </c>
      <c r="AB79" s="1914">
        <v>889046053.41795146</v>
      </c>
      <c r="AC79" s="1914">
        <v>33477801.760655895</v>
      </c>
      <c r="AD79" s="1914">
        <v>19900516.622067325</v>
      </c>
      <c r="AE79" s="1914">
        <v>177207521.70114315</v>
      </c>
      <c r="AF79" s="1914">
        <v>136039654.00288954</v>
      </c>
      <c r="AG79" s="1915">
        <v>41167867.698253572</v>
      </c>
      <c r="AH79" s="1904"/>
    </row>
    <row r="80" spans="13:34" ht="26.1" customHeight="1">
      <c r="M80" s="3187"/>
      <c r="N80" s="1912" t="s">
        <v>1988</v>
      </c>
      <c r="O80" s="1913">
        <f t="shared" si="7"/>
        <v>2049881.0798103192</v>
      </c>
      <c r="P80" s="1914">
        <f t="shared" si="0"/>
        <v>1607257.3107578319</v>
      </c>
      <c r="Q80" s="1914">
        <f t="shared" si="1"/>
        <v>1526867.5579117192</v>
      </c>
      <c r="R80" s="1914">
        <f t="shared" si="2"/>
        <v>25535.468963338106</v>
      </c>
      <c r="S80" s="1914">
        <f t="shared" si="3"/>
        <v>54854.283882774464</v>
      </c>
      <c r="T80" s="1914">
        <f t="shared" si="4"/>
        <v>442623.76905248739</v>
      </c>
      <c r="U80" s="1914">
        <f t="shared" si="5"/>
        <v>283822.54997944651</v>
      </c>
      <c r="V80" s="1915">
        <f t="shared" si="6"/>
        <v>158801.21907304061</v>
      </c>
      <c r="W80" s="1904"/>
      <c r="X80" s="3187"/>
      <c r="Y80" s="2499" t="s">
        <v>1988</v>
      </c>
      <c r="Z80" s="1913">
        <v>2049881079.8103192</v>
      </c>
      <c r="AA80" s="1914">
        <v>1607257310.7578318</v>
      </c>
      <c r="AB80" s="1914">
        <v>1526867557.9117191</v>
      </c>
      <c r="AC80" s="1914">
        <v>25535468.963338107</v>
      </c>
      <c r="AD80" s="1914">
        <v>54854283.882774465</v>
      </c>
      <c r="AE80" s="1914">
        <v>442623769.05248737</v>
      </c>
      <c r="AF80" s="1914">
        <v>283822549.97944653</v>
      </c>
      <c r="AG80" s="1915">
        <v>158801219.0730406</v>
      </c>
      <c r="AH80" s="1904"/>
    </row>
    <row r="81" spans="13:34" ht="26.1" customHeight="1">
      <c r="M81" s="3187"/>
      <c r="N81" s="1912" t="s">
        <v>1989</v>
      </c>
      <c r="O81" s="1913">
        <f t="shared" si="7"/>
        <v>6592525.6496528042</v>
      </c>
      <c r="P81" s="1914">
        <f t="shared" si="0"/>
        <v>5252983.6955010183</v>
      </c>
      <c r="Q81" s="1914">
        <f t="shared" si="1"/>
        <v>4597670.0905379299</v>
      </c>
      <c r="R81" s="1914">
        <f t="shared" si="2"/>
        <v>289583.27298483992</v>
      </c>
      <c r="S81" s="1914">
        <f t="shared" si="3"/>
        <v>365730.3319782496</v>
      </c>
      <c r="T81" s="1914">
        <f t="shared" si="4"/>
        <v>1339541.9541517862</v>
      </c>
      <c r="U81" s="1914">
        <f t="shared" si="5"/>
        <v>670323.27061688225</v>
      </c>
      <c r="V81" s="1915">
        <f t="shared" si="6"/>
        <v>669218.6835349038</v>
      </c>
      <c r="W81" s="1904"/>
      <c r="X81" s="3187"/>
      <c r="Y81" s="2499" t="s">
        <v>1989</v>
      </c>
      <c r="Z81" s="1913">
        <v>6592525649.6528044</v>
      </c>
      <c r="AA81" s="1914">
        <v>5252983695.5010185</v>
      </c>
      <c r="AB81" s="1914">
        <v>4597670090.5379295</v>
      </c>
      <c r="AC81" s="1914">
        <v>289583272.98483992</v>
      </c>
      <c r="AD81" s="1914">
        <v>365730331.97824961</v>
      </c>
      <c r="AE81" s="1914">
        <v>1339541954.1517861</v>
      </c>
      <c r="AF81" s="1914">
        <v>670323270.61688221</v>
      </c>
      <c r="AG81" s="1915">
        <v>669218683.53490376</v>
      </c>
      <c r="AH81" s="1904"/>
    </row>
    <row r="82" spans="13:34" ht="22.5">
      <c r="M82" s="3187"/>
      <c r="N82" s="1912" t="s">
        <v>1990</v>
      </c>
      <c r="O82" s="1913">
        <f t="shared" si="7"/>
        <v>13159758.630938236</v>
      </c>
      <c r="P82" s="1914">
        <f t="shared" si="0"/>
        <v>10050329.313156333</v>
      </c>
      <c r="Q82" s="1914">
        <f t="shared" si="1"/>
        <v>8944277.7461237889</v>
      </c>
      <c r="R82" s="1914">
        <f t="shared" si="2"/>
        <v>535816.03992005181</v>
      </c>
      <c r="S82" s="1914">
        <f t="shared" si="3"/>
        <v>570235.52711249003</v>
      </c>
      <c r="T82" s="1914">
        <f t="shared" si="4"/>
        <v>3109429.3177819019</v>
      </c>
      <c r="U82" s="1914">
        <f t="shared" si="5"/>
        <v>1530383.6079409679</v>
      </c>
      <c r="V82" s="1915">
        <f t="shared" si="6"/>
        <v>1579045.7098409343</v>
      </c>
      <c r="W82" s="1904"/>
      <c r="X82" s="3187"/>
      <c r="Y82" s="2499" t="s">
        <v>1990</v>
      </c>
      <c r="Z82" s="1913">
        <v>13159758630.938236</v>
      </c>
      <c r="AA82" s="1914">
        <v>10050329313.156332</v>
      </c>
      <c r="AB82" s="1914">
        <v>8944277746.1237888</v>
      </c>
      <c r="AC82" s="1914">
        <v>535816039.92005187</v>
      </c>
      <c r="AD82" s="1914">
        <v>570235527.11249006</v>
      </c>
      <c r="AE82" s="1914">
        <v>3109429317.7819018</v>
      </c>
      <c r="AF82" s="1914">
        <v>1530383607.9409678</v>
      </c>
      <c r="AG82" s="1915">
        <v>1579045709.8409343</v>
      </c>
      <c r="AH82" s="1904"/>
    </row>
    <row r="83" spans="13:34" ht="22.5">
      <c r="M83" s="3187" t="s">
        <v>322</v>
      </c>
      <c r="N83" s="1912" t="s">
        <v>1981</v>
      </c>
      <c r="O83" s="1913">
        <f t="shared" si="7"/>
        <v>2557.6397934875367</v>
      </c>
      <c r="P83" s="1914">
        <f t="shared" si="0"/>
        <v>688.09022237404793</v>
      </c>
      <c r="Q83" s="1914">
        <f t="shared" si="1"/>
        <v>537.46559026099067</v>
      </c>
      <c r="R83" s="1914">
        <f t="shared" si="2"/>
        <v>41.442729775191765</v>
      </c>
      <c r="S83" s="1914">
        <f t="shared" si="3"/>
        <v>109.18190233786568</v>
      </c>
      <c r="T83" s="1914">
        <f t="shared" si="4"/>
        <v>1869.5495711134881</v>
      </c>
      <c r="U83" s="1914">
        <f t="shared" si="5"/>
        <v>1927.4411888247678</v>
      </c>
      <c r="V83" s="1915">
        <f t="shared" si="6"/>
        <v>-57.891617711280212</v>
      </c>
      <c r="W83" s="1904"/>
      <c r="X83" s="3187" t="s">
        <v>322</v>
      </c>
      <c r="Y83" s="2499" t="s">
        <v>1981</v>
      </c>
      <c r="Z83" s="1913">
        <v>2557639.7934875367</v>
      </c>
      <c r="AA83" s="1914">
        <v>688090.22237404797</v>
      </c>
      <c r="AB83" s="1914">
        <v>537465.59026099066</v>
      </c>
      <c r="AC83" s="1914">
        <v>41442.729775191765</v>
      </c>
      <c r="AD83" s="1914">
        <v>109181.90233786569</v>
      </c>
      <c r="AE83" s="1914">
        <v>1869549.5711134882</v>
      </c>
      <c r="AF83" s="1914">
        <v>1927441.1888247677</v>
      </c>
      <c r="AG83" s="1915">
        <v>-57891.617711280211</v>
      </c>
      <c r="AH83" s="1904"/>
    </row>
    <row r="84" spans="13:34" ht="33.75">
      <c r="M84" s="3187"/>
      <c r="N84" s="1912" t="s">
        <v>1982</v>
      </c>
      <c r="O84" s="1913">
        <f t="shared" si="7"/>
        <v>6087.421683041066</v>
      </c>
      <c r="P84" s="1914">
        <f t="shared" si="0"/>
        <v>1975.0372835775845</v>
      </c>
      <c r="Q84" s="1914">
        <f t="shared" si="1"/>
        <v>1773.2892561307133</v>
      </c>
      <c r="R84" s="1914">
        <f t="shared" si="2"/>
        <v>60.847529616752489</v>
      </c>
      <c r="S84" s="1914">
        <f t="shared" si="3"/>
        <v>140.90049783011898</v>
      </c>
      <c r="T84" s="1914">
        <f t="shared" si="4"/>
        <v>4112.3843994634826</v>
      </c>
      <c r="U84" s="1914">
        <f t="shared" si="5"/>
        <v>4639.9397157530675</v>
      </c>
      <c r="V84" s="1915">
        <f t="shared" si="6"/>
        <v>-527.55531628958602</v>
      </c>
      <c r="W84" s="1904"/>
      <c r="X84" s="3187"/>
      <c r="Y84" s="2499" t="s">
        <v>1982</v>
      </c>
      <c r="Z84" s="1913">
        <v>6087421.6830410659</v>
      </c>
      <c r="AA84" s="1914">
        <v>1975037.2835775844</v>
      </c>
      <c r="AB84" s="1914">
        <v>1773289.2561307133</v>
      </c>
      <c r="AC84" s="1914">
        <v>60847.529616752487</v>
      </c>
      <c r="AD84" s="1914">
        <v>140900.49783011898</v>
      </c>
      <c r="AE84" s="1914">
        <v>4112384.3994634822</v>
      </c>
      <c r="AF84" s="1914">
        <v>4639939.7157530673</v>
      </c>
      <c r="AG84" s="1915">
        <v>-527555.31628958602</v>
      </c>
      <c r="AH84" s="1904"/>
    </row>
    <row r="85" spans="13:34" ht="33.75">
      <c r="M85" s="3187"/>
      <c r="N85" s="1912" t="s">
        <v>1983</v>
      </c>
      <c r="O85" s="1913">
        <f t="shared" si="7"/>
        <v>10759.007742556607</v>
      </c>
      <c r="P85" s="1914">
        <f t="shared" si="0"/>
        <v>5964.0063441511429</v>
      </c>
      <c r="Q85" s="1914">
        <f t="shared" si="1"/>
        <v>5275.0403834343233</v>
      </c>
      <c r="R85" s="1914">
        <f t="shared" si="2"/>
        <v>406.35191859002259</v>
      </c>
      <c r="S85" s="1914">
        <f t="shared" si="3"/>
        <v>282.61404212679804</v>
      </c>
      <c r="T85" s="1914">
        <f t="shared" si="4"/>
        <v>4795.0013984054622</v>
      </c>
      <c r="U85" s="1914">
        <f t="shared" si="5"/>
        <v>5582.0487913909956</v>
      </c>
      <c r="V85" s="1915">
        <f t="shared" si="6"/>
        <v>-787.04739298553352</v>
      </c>
      <c r="W85" s="1904"/>
      <c r="X85" s="3187"/>
      <c r="Y85" s="2499" t="s">
        <v>1983</v>
      </c>
      <c r="Z85" s="1913">
        <v>10759007.742556607</v>
      </c>
      <c r="AA85" s="1914">
        <v>5964006.344151143</v>
      </c>
      <c r="AB85" s="1914">
        <v>5275040.3834343236</v>
      </c>
      <c r="AC85" s="1914">
        <v>406351.9185900226</v>
      </c>
      <c r="AD85" s="1914">
        <v>282614.04212679801</v>
      </c>
      <c r="AE85" s="1914">
        <v>4795001.3984054625</v>
      </c>
      <c r="AF85" s="1914">
        <v>5582048.7913909955</v>
      </c>
      <c r="AG85" s="1915">
        <v>-787047.39298553357</v>
      </c>
      <c r="AH85" s="1904"/>
    </row>
    <row r="86" spans="13:34" ht="33.75">
      <c r="M86" s="3187"/>
      <c r="N86" s="1912" t="s">
        <v>1984</v>
      </c>
      <c r="O86" s="1913">
        <f t="shared" si="7"/>
        <v>26381.033097194064</v>
      </c>
      <c r="P86" s="1914">
        <f t="shared" si="0"/>
        <v>15104.815985239786</v>
      </c>
      <c r="Q86" s="1914">
        <f t="shared" si="1"/>
        <v>12616.430787628824</v>
      </c>
      <c r="R86" s="1914">
        <f t="shared" si="2"/>
        <v>1096.7847267806073</v>
      </c>
      <c r="S86" s="1914">
        <f t="shared" si="3"/>
        <v>1391.6004708303558</v>
      </c>
      <c r="T86" s="1914">
        <f t="shared" si="4"/>
        <v>11276.217111954282</v>
      </c>
      <c r="U86" s="1914">
        <f t="shared" si="5"/>
        <v>11351.94540889909</v>
      </c>
      <c r="V86" s="1915">
        <f t="shared" si="6"/>
        <v>-75.728296944815511</v>
      </c>
      <c r="W86" s="1904"/>
      <c r="X86" s="3187"/>
      <c r="Y86" s="2499" t="s">
        <v>1984</v>
      </c>
      <c r="Z86" s="1913">
        <v>26381033.097194064</v>
      </c>
      <c r="AA86" s="1914">
        <v>15104815.985239785</v>
      </c>
      <c r="AB86" s="1914">
        <v>12616430.787628824</v>
      </c>
      <c r="AC86" s="1914">
        <v>1096784.7267806074</v>
      </c>
      <c r="AD86" s="1914">
        <v>1391600.4708303558</v>
      </c>
      <c r="AE86" s="1914">
        <v>11276217.111954281</v>
      </c>
      <c r="AF86" s="1914">
        <v>11351945.408899089</v>
      </c>
      <c r="AG86" s="1915">
        <v>-75728.296944815505</v>
      </c>
      <c r="AH86" s="1904"/>
    </row>
    <row r="87" spans="13:34" ht="33.75">
      <c r="M87" s="3187"/>
      <c r="N87" s="1912" t="s">
        <v>1985</v>
      </c>
      <c r="O87" s="1913">
        <f t="shared" si="7"/>
        <v>61035.687313596049</v>
      </c>
      <c r="P87" s="1914">
        <f t="shared" si="0"/>
        <v>40618.638400986434</v>
      </c>
      <c r="Q87" s="1914">
        <f t="shared" si="1"/>
        <v>36178.765595247984</v>
      </c>
      <c r="R87" s="1914">
        <f t="shared" si="2"/>
        <v>1787.2093279505018</v>
      </c>
      <c r="S87" s="1914">
        <f t="shared" si="3"/>
        <v>2652.6634777879549</v>
      </c>
      <c r="T87" s="1914">
        <f t="shared" si="4"/>
        <v>20417.048912609614</v>
      </c>
      <c r="U87" s="1914">
        <f t="shared" si="5"/>
        <v>20075.406550933465</v>
      </c>
      <c r="V87" s="1915">
        <f t="shared" si="6"/>
        <v>341.6423616761482</v>
      </c>
      <c r="W87" s="1904"/>
      <c r="X87" s="3187"/>
      <c r="Y87" s="2499" t="s">
        <v>1985</v>
      </c>
      <c r="Z87" s="1913">
        <v>61035687.313596047</v>
      </c>
      <c r="AA87" s="1914">
        <v>40618638.400986433</v>
      </c>
      <c r="AB87" s="1914">
        <v>36178765.595247984</v>
      </c>
      <c r="AC87" s="1914">
        <v>1787209.3279505018</v>
      </c>
      <c r="AD87" s="1914">
        <v>2652663.4777879547</v>
      </c>
      <c r="AE87" s="1914">
        <v>20417048.912609614</v>
      </c>
      <c r="AF87" s="1914">
        <v>20075406.550933465</v>
      </c>
      <c r="AG87" s="1915">
        <v>341642.3616761482</v>
      </c>
      <c r="AH87" s="1904"/>
    </row>
    <row r="88" spans="13:34" ht="33.75">
      <c r="M88" s="3187"/>
      <c r="N88" s="1912" t="s">
        <v>1986</v>
      </c>
      <c r="O88" s="1913">
        <f t="shared" si="7"/>
        <v>158284.07237454451</v>
      </c>
      <c r="P88" s="1914">
        <f t="shared" si="0"/>
        <v>119761.00928112278</v>
      </c>
      <c r="Q88" s="1914">
        <f t="shared" si="1"/>
        <v>108086.43686195754</v>
      </c>
      <c r="R88" s="1914">
        <f t="shared" si="2"/>
        <v>4489.0547450431022</v>
      </c>
      <c r="S88" s="1914">
        <f t="shared" si="3"/>
        <v>7185.5176741221285</v>
      </c>
      <c r="T88" s="1914">
        <f t="shared" si="4"/>
        <v>38523.063093421923</v>
      </c>
      <c r="U88" s="1914">
        <f t="shared" si="5"/>
        <v>41292.987955087272</v>
      </c>
      <c r="V88" s="1915">
        <f t="shared" si="6"/>
        <v>-2769.9248616653213</v>
      </c>
      <c r="W88" s="1904"/>
      <c r="X88" s="3187"/>
      <c r="Y88" s="2499" t="s">
        <v>1986</v>
      </c>
      <c r="Z88" s="1913">
        <v>158284072.3745445</v>
      </c>
      <c r="AA88" s="1914">
        <v>119761009.28112277</v>
      </c>
      <c r="AB88" s="1914">
        <v>108086436.86195754</v>
      </c>
      <c r="AC88" s="1914">
        <v>4489054.7450431027</v>
      </c>
      <c r="AD88" s="1914">
        <v>7185517.6741221286</v>
      </c>
      <c r="AE88" s="1914">
        <v>38523063.093421921</v>
      </c>
      <c r="AF88" s="1914">
        <v>41292987.955087274</v>
      </c>
      <c r="AG88" s="1915">
        <v>-2769924.861665321</v>
      </c>
      <c r="AH88" s="1904"/>
    </row>
    <row r="89" spans="13:34" ht="33.75">
      <c r="M89" s="3187"/>
      <c r="N89" s="1912" t="s">
        <v>1987</v>
      </c>
      <c r="O89" s="1913">
        <f t="shared" si="7"/>
        <v>366379.93248428602</v>
      </c>
      <c r="P89" s="1914">
        <f t="shared" ref="P89:P92" si="25">AA89/1000</f>
        <v>278960.84417818207</v>
      </c>
      <c r="Q89" s="1914">
        <f t="shared" ref="Q89:Q92" si="26">AB89/1000</f>
        <v>247296.5761407523</v>
      </c>
      <c r="R89" s="1914">
        <f t="shared" ref="R89:R92" si="27">AC89/1000</f>
        <v>22006.575970619899</v>
      </c>
      <c r="S89" s="1914">
        <f t="shared" ref="S89:S92" si="28">AD89/1000</f>
        <v>9657.6920668097428</v>
      </c>
      <c r="T89" s="1914">
        <f t="shared" ref="T89:T92" si="29">AE89/1000</f>
        <v>87419.088306104051</v>
      </c>
      <c r="U89" s="1914">
        <f t="shared" ref="U89:U92" si="30">AF89/1000</f>
        <v>79508.968682595863</v>
      </c>
      <c r="V89" s="1915">
        <f t="shared" ref="V89:V92" si="31">AG89/1000</f>
        <v>7910.1196235081798</v>
      </c>
      <c r="W89" s="1904"/>
      <c r="X89" s="3187"/>
      <c r="Y89" s="2499" t="s">
        <v>1987</v>
      </c>
      <c r="Z89" s="1913">
        <v>366379932.48428601</v>
      </c>
      <c r="AA89" s="1914">
        <v>278960844.17818207</v>
      </c>
      <c r="AB89" s="1914">
        <v>247296576.14075229</v>
      </c>
      <c r="AC89" s="1914">
        <v>22006575.970619898</v>
      </c>
      <c r="AD89" s="1914">
        <v>9657692.0668097436</v>
      </c>
      <c r="AE89" s="1914">
        <v>87419088.306104049</v>
      </c>
      <c r="AF89" s="1914">
        <v>79508968.682595864</v>
      </c>
      <c r="AG89" s="1915">
        <v>7910119.6235081796</v>
      </c>
      <c r="AH89" s="1904"/>
    </row>
    <row r="90" spans="13:34" ht="33.75">
      <c r="M90" s="3187"/>
      <c r="N90" s="1912" t="s">
        <v>1988</v>
      </c>
      <c r="O90" s="1913">
        <f t="shared" ref="O90:O92" si="32">Z90/1000</f>
        <v>680396.06247833022</v>
      </c>
      <c r="P90" s="1914">
        <f t="shared" si="25"/>
        <v>539162.94206031482</v>
      </c>
      <c r="Q90" s="1914">
        <f t="shared" si="26"/>
        <v>494056.3942308863</v>
      </c>
      <c r="R90" s="1914">
        <f t="shared" si="27"/>
        <v>22616.401056388841</v>
      </c>
      <c r="S90" s="1914">
        <f t="shared" si="28"/>
        <v>22490.14677303972</v>
      </c>
      <c r="T90" s="1914">
        <f t="shared" si="29"/>
        <v>141233.12041801508</v>
      </c>
      <c r="U90" s="1914">
        <f t="shared" si="30"/>
        <v>128270.14720676845</v>
      </c>
      <c r="V90" s="1915">
        <f t="shared" si="31"/>
        <v>12962.973211246735</v>
      </c>
      <c r="W90" s="1904"/>
      <c r="X90" s="3187"/>
      <c r="Y90" s="2499" t="s">
        <v>1988</v>
      </c>
      <c r="Z90" s="1913">
        <v>680396062.47833025</v>
      </c>
      <c r="AA90" s="1914">
        <v>539162942.06031477</v>
      </c>
      <c r="AB90" s="1914">
        <v>494056394.23088628</v>
      </c>
      <c r="AC90" s="1914">
        <v>22616401.05638884</v>
      </c>
      <c r="AD90" s="1914">
        <v>22490146.773039721</v>
      </c>
      <c r="AE90" s="1914">
        <v>141233120.41801509</v>
      </c>
      <c r="AF90" s="1914">
        <v>128270147.20676845</v>
      </c>
      <c r="AG90" s="1915">
        <v>12962973.211246736</v>
      </c>
      <c r="AH90" s="1904"/>
    </row>
    <row r="91" spans="13:34" ht="33.75">
      <c r="M91" s="3187"/>
      <c r="N91" s="1912" t="s">
        <v>1989</v>
      </c>
      <c r="O91" s="1913">
        <f t="shared" si="32"/>
        <v>1609431.9113139715</v>
      </c>
      <c r="P91" s="1914">
        <f t="shared" si="25"/>
        <v>1295050.3499089889</v>
      </c>
      <c r="Q91" s="1914">
        <f t="shared" si="26"/>
        <v>1207647.4732222792</v>
      </c>
      <c r="R91" s="1914">
        <f t="shared" si="27"/>
        <v>33946.587815294515</v>
      </c>
      <c r="S91" s="1914">
        <f t="shared" si="28"/>
        <v>53456.288871415003</v>
      </c>
      <c r="T91" s="1914">
        <f t="shared" si="29"/>
        <v>314381.56140498235</v>
      </c>
      <c r="U91" s="1914">
        <f t="shared" si="30"/>
        <v>244758.45722742018</v>
      </c>
      <c r="V91" s="1915">
        <f t="shared" si="31"/>
        <v>69623.104177562098</v>
      </c>
      <c r="W91" s="1904"/>
      <c r="X91" s="3187"/>
      <c r="Y91" s="2499" t="s">
        <v>1989</v>
      </c>
      <c r="Z91" s="1913">
        <v>1609431911.3139715</v>
      </c>
      <c r="AA91" s="1914">
        <v>1295050349.908989</v>
      </c>
      <c r="AB91" s="1914">
        <v>1207647473.2222793</v>
      </c>
      <c r="AC91" s="1914">
        <v>33946587.815294512</v>
      </c>
      <c r="AD91" s="1914">
        <v>53456288.871415004</v>
      </c>
      <c r="AE91" s="1914">
        <v>314381561.40498233</v>
      </c>
      <c r="AF91" s="1914">
        <v>244758457.22742018</v>
      </c>
      <c r="AG91" s="1915">
        <v>69623104.177562103</v>
      </c>
      <c r="AH91" s="1904"/>
    </row>
    <row r="92" spans="13:34" ht="23.25" thickBot="1">
      <c r="M92" s="3188"/>
      <c r="N92" s="1916" t="s">
        <v>1990</v>
      </c>
      <c r="O92" s="1917">
        <f t="shared" si="32"/>
        <v>8857843.2929699626</v>
      </c>
      <c r="P92" s="1918">
        <f t="shared" si="25"/>
        <v>6956730.8416396072</v>
      </c>
      <c r="Q92" s="1918">
        <f t="shared" si="26"/>
        <v>6208010.2177434359</v>
      </c>
      <c r="R92" s="1918">
        <f t="shared" si="27"/>
        <v>368397.57447804947</v>
      </c>
      <c r="S92" s="1918">
        <f t="shared" si="28"/>
        <v>380323.0494181221</v>
      </c>
      <c r="T92" s="1918">
        <f t="shared" si="29"/>
        <v>1901112.4513303558</v>
      </c>
      <c r="U92" s="1918">
        <f t="shared" si="30"/>
        <v>1014370.0538469999</v>
      </c>
      <c r="V92" s="1919">
        <f t="shared" si="31"/>
        <v>886742.39748335548</v>
      </c>
      <c r="W92" s="1904"/>
      <c r="X92" s="3188"/>
      <c r="Y92" s="1916" t="s">
        <v>1990</v>
      </c>
      <c r="Z92" s="1917">
        <v>8857843292.9699631</v>
      </c>
      <c r="AA92" s="1918">
        <v>6956730841.6396074</v>
      </c>
      <c r="AB92" s="1918">
        <v>6208010217.7434359</v>
      </c>
      <c r="AC92" s="1918">
        <v>368397574.47804946</v>
      </c>
      <c r="AD92" s="1918">
        <v>380323049.41812211</v>
      </c>
      <c r="AE92" s="1918">
        <v>1901112451.3303559</v>
      </c>
      <c r="AF92" s="1918">
        <v>1014370053.8469999</v>
      </c>
      <c r="AG92" s="1919">
        <v>886742397.48335552</v>
      </c>
      <c r="AH92" s="1904"/>
    </row>
    <row r="93" spans="13:34" ht="16.5" thickTop="1"/>
  </sheetData>
  <mergeCells count="78">
    <mergeCell ref="A58:B58"/>
    <mergeCell ref="A13:C13"/>
    <mergeCell ref="A10:C10"/>
    <mergeCell ref="A15:C15"/>
    <mergeCell ref="A16:C16"/>
    <mergeCell ref="A19:C19"/>
    <mergeCell ref="A18:C18"/>
    <mergeCell ref="A52:B52"/>
    <mergeCell ref="A54:B54"/>
    <mergeCell ref="B56:C56"/>
    <mergeCell ref="B57:C57"/>
    <mergeCell ref="A20:C20"/>
    <mergeCell ref="A25:D25"/>
    <mergeCell ref="A24:D24"/>
    <mergeCell ref="A26:D26"/>
    <mergeCell ref="A27:D27"/>
    <mergeCell ref="L4:L5"/>
    <mergeCell ref="H4:H5"/>
    <mergeCell ref="I4:I5"/>
    <mergeCell ref="G4:G5"/>
    <mergeCell ref="J4:J5"/>
    <mergeCell ref="K4:K5"/>
    <mergeCell ref="J3:L3"/>
    <mergeCell ref="F4:F5"/>
    <mergeCell ref="A11:C11"/>
    <mergeCell ref="A12:C12"/>
    <mergeCell ref="A53:C53"/>
    <mergeCell ref="A28:C28"/>
    <mergeCell ref="A38:B38"/>
    <mergeCell ref="A31:C31"/>
    <mergeCell ref="A37:C37"/>
    <mergeCell ref="A14:C14"/>
    <mergeCell ref="A17:C17"/>
    <mergeCell ref="E3:E5"/>
    <mergeCell ref="A9:C9"/>
    <mergeCell ref="A3:C5"/>
    <mergeCell ref="A6:C6"/>
    <mergeCell ref="A8:C8"/>
    <mergeCell ref="F3:G3"/>
    <mergeCell ref="H3:I3"/>
    <mergeCell ref="A21:D21"/>
    <mergeCell ref="A22:D22"/>
    <mergeCell ref="A23:D23"/>
    <mergeCell ref="A7:C7"/>
    <mergeCell ref="M23:N24"/>
    <mergeCell ref="M25:M26"/>
    <mergeCell ref="M27:N27"/>
    <mergeCell ref="M28:N28"/>
    <mergeCell ref="M29:N29"/>
    <mergeCell ref="M30:N30"/>
    <mergeCell ref="M31:N31"/>
    <mergeCell ref="M32:N32"/>
    <mergeCell ref="M33:M34"/>
    <mergeCell ref="M35:M45"/>
    <mergeCell ref="M46:M50"/>
    <mergeCell ref="M51:M52"/>
    <mergeCell ref="M53:M56"/>
    <mergeCell ref="M57:M62"/>
    <mergeCell ref="X46:X50"/>
    <mergeCell ref="X51:X52"/>
    <mergeCell ref="X53:X56"/>
    <mergeCell ref="X57:X62"/>
    <mergeCell ref="X30:Y30"/>
    <mergeCell ref="X31:Y31"/>
    <mergeCell ref="X32:Y32"/>
    <mergeCell ref="X33:X34"/>
    <mergeCell ref="X35:X45"/>
    <mergeCell ref="X23:Y24"/>
    <mergeCell ref="X25:X26"/>
    <mergeCell ref="X27:Y27"/>
    <mergeCell ref="X28:Y28"/>
    <mergeCell ref="X29:Y29"/>
    <mergeCell ref="M73:M82"/>
    <mergeCell ref="M83:M92"/>
    <mergeCell ref="M63:M72"/>
    <mergeCell ref="X63:X72"/>
    <mergeCell ref="X73:X82"/>
    <mergeCell ref="X83:X92"/>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7"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K77"/>
  <sheetViews>
    <sheetView view="pageBreakPreview" topLeftCell="A57" zoomScaleNormal="50" zoomScaleSheetLayoutView="100" workbookViewId="0">
      <selection activeCell="L37" sqref="L37"/>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7" width="26.5703125" style="849" customWidth="1"/>
    <col min="8" max="12" width="21.28515625" style="849" customWidth="1"/>
    <col min="13" max="13" width="9.140625" style="849"/>
    <col min="14" max="14" width="14.140625" style="849" bestFit="1" customWidth="1"/>
    <col min="15" max="16384" width="9.140625" style="849"/>
  </cols>
  <sheetData>
    <row r="1" spans="1:12" s="1314" customFormat="1" ht="28.5" customHeight="1">
      <c r="A1" s="2878" t="s">
        <v>1528</v>
      </c>
      <c r="B1" s="2878"/>
      <c r="C1" s="2878"/>
      <c r="D1" s="2878"/>
      <c r="E1" s="2878"/>
      <c r="F1" s="2878"/>
      <c r="G1" s="2878"/>
      <c r="H1" s="2879" t="s">
        <v>475</v>
      </c>
      <c r="I1" s="2879"/>
      <c r="J1" s="2879"/>
      <c r="K1" s="2879"/>
      <c r="L1" s="2879"/>
    </row>
    <row r="2" spans="1:12" ht="15" customHeight="1" thickBot="1">
      <c r="A2" s="849"/>
      <c r="B2" s="394"/>
      <c r="C2" s="394"/>
      <c r="D2" s="395"/>
      <c r="F2" s="1004"/>
      <c r="G2" s="1004"/>
      <c r="H2" s="1004"/>
      <c r="I2" s="1004"/>
      <c r="J2" s="1004"/>
      <c r="K2" s="1004"/>
      <c r="L2" s="434" t="s">
        <v>258</v>
      </c>
    </row>
    <row r="3" spans="1:12" s="435" customFormat="1" ht="20.100000000000001" customHeight="1">
      <c r="A3" s="3009" t="s">
        <v>1</v>
      </c>
      <c r="B3" s="3009"/>
      <c r="C3" s="3009"/>
      <c r="D3" s="396"/>
      <c r="E3" s="3202" t="s">
        <v>470</v>
      </c>
      <c r="F3" s="3195" t="s">
        <v>530</v>
      </c>
      <c r="G3" s="3196"/>
      <c r="H3" s="3197" t="s">
        <v>529</v>
      </c>
      <c r="I3" s="3196"/>
      <c r="J3" s="2892" t="s">
        <v>471</v>
      </c>
      <c r="K3" s="3199"/>
      <c r="L3" s="3199"/>
    </row>
    <row r="4" spans="1:12" s="435" customFormat="1" ht="20.100000000000001" customHeight="1">
      <c r="A4" s="3010"/>
      <c r="B4" s="3010"/>
      <c r="C4" s="3010"/>
      <c r="D4" s="397"/>
      <c r="E4" s="3203"/>
      <c r="F4" s="3200" t="s">
        <v>47</v>
      </c>
      <c r="G4" s="3200" t="s">
        <v>140</v>
      </c>
      <c r="H4" s="3210" t="s">
        <v>141</v>
      </c>
      <c r="I4" s="3200" t="s">
        <v>142</v>
      </c>
      <c r="J4" s="2895" t="s">
        <v>47</v>
      </c>
      <c r="K4" s="3200" t="s">
        <v>473</v>
      </c>
      <c r="L4" s="3208" t="s">
        <v>472</v>
      </c>
    </row>
    <row r="5" spans="1:12" s="436" customFormat="1" ht="39.950000000000003" customHeight="1">
      <c r="A5" s="3011"/>
      <c r="B5" s="3011"/>
      <c r="C5" s="3011"/>
      <c r="D5" s="1196"/>
      <c r="E5" s="3201"/>
      <c r="F5" s="3201"/>
      <c r="G5" s="3201"/>
      <c r="H5" s="3211"/>
      <c r="I5" s="3201"/>
      <c r="J5" s="2615"/>
      <c r="K5" s="3201"/>
      <c r="L5" s="3209"/>
    </row>
    <row r="6" spans="1:12" s="365" customFormat="1" ht="13.5" hidden="1" customHeight="1">
      <c r="A6" s="2873" t="s">
        <v>796</v>
      </c>
      <c r="B6" s="2873"/>
      <c r="C6" s="2873"/>
      <c r="D6" s="363"/>
      <c r="E6" s="409">
        <v>884014361</v>
      </c>
      <c r="F6" s="410">
        <v>816615772</v>
      </c>
      <c r="G6" s="410">
        <v>597130155</v>
      </c>
      <c r="H6" s="410">
        <v>37601085</v>
      </c>
      <c r="I6" s="410">
        <v>19002633</v>
      </c>
      <c r="J6" s="410">
        <v>217723483</v>
      </c>
      <c r="K6" s="410">
        <v>322802954</v>
      </c>
      <c r="L6" s="410">
        <v>38654505</v>
      </c>
    </row>
    <row r="7" spans="1:12" s="365" customFormat="1" ht="13.5" hidden="1" customHeight="1">
      <c r="A7" s="2641" t="s">
        <v>793</v>
      </c>
      <c r="B7" s="2641"/>
      <c r="C7" s="2641"/>
      <c r="D7" s="363"/>
      <c r="E7" s="364">
        <v>1212122873.0867617</v>
      </c>
      <c r="F7" s="283">
        <v>1151826185.799772</v>
      </c>
      <c r="G7" s="283">
        <v>860664202.23223579</v>
      </c>
      <c r="H7" s="283">
        <v>61627792.47016219</v>
      </c>
      <c r="I7" s="283">
        <v>25981233.91723733</v>
      </c>
      <c r="J7" s="283">
        <v>414187546.63982821</v>
      </c>
      <c r="K7" s="283">
        <v>358867629.20500857</v>
      </c>
      <c r="L7" s="283">
        <v>65227930.940402821</v>
      </c>
    </row>
    <row r="8" spans="1:12" s="365" customFormat="1" ht="13.5" hidden="1" customHeight="1">
      <c r="A8" s="2641" t="s">
        <v>1087</v>
      </c>
      <c r="B8" s="2641"/>
      <c r="C8" s="2641"/>
      <c r="D8" s="363"/>
      <c r="E8" s="364">
        <v>948584982</v>
      </c>
      <c r="F8" s="283">
        <v>937957568</v>
      </c>
      <c r="G8" s="283">
        <v>649592760</v>
      </c>
      <c r="H8" s="283">
        <v>33961983</v>
      </c>
      <c r="I8" s="283">
        <v>12274553</v>
      </c>
      <c r="J8" s="283">
        <v>331576729</v>
      </c>
      <c r="K8" s="283">
        <v>271779495</v>
      </c>
      <c r="L8" s="283">
        <v>82824847</v>
      </c>
    </row>
    <row r="9" spans="1:12" s="365" customFormat="1" ht="13.5" hidden="1" customHeight="1">
      <c r="A9" s="2641" t="s">
        <v>1088</v>
      </c>
      <c r="B9" s="2641"/>
      <c r="C9" s="2641"/>
      <c r="D9" s="363"/>
      <c r="E9" s="437">
        <v>887937777.42154884</v>
      </c>
      <c r="F9" s="327">
        <v>868414421.03194356</v>
      </c>
      <c r="G9" s="327">
        <v>647532310.41547668</v>
      </c>
      <c r="H9" s="327">
        <v>52581956.153102256</v>
      </c>
      <c r="I9" s="327">
        <v>10688689.552511062</v>
      </c>
      <c r="J9" s="327">
        <v>276449626.26490414</v>
      </c>
      <c r="K9" s="327">
        <v>307812038.4449591</v>
      </c>
      <c r="L9" s="327">
        <v>54210746.42529235</v>
      </c>
    </row>
    <row r="10" spans="1:12" s="365" customFormat="1" ht="13.5" hidden="1" customHeight="1">
      <c r="A10" s="2641" t="s">
        <v>1089</v>
      </c>
      <c r="B10" s="2641"/>
      <c r="C10" s="2641"/>
      <c r="D10" s="363"/>
      <c r="E10" s="437">
        <v>1094008385.2415526</v>
      </c>
      <c r="F10" s="327">
        <v>1050978800.6989181</v>
      </c>
      <c r="G10" s="327">
        <v>817188245.88725257</v>
      </c>
      <c r="H10" s="327">
        <v>141809653.47389013</v>
      </c>
      <c r="I10" s="327">
        <v>20316280.878726214</v>
      </c>
      <c r="J10" s="327">
        <v>296025460.82286692</v>
      </c>
      <c r="K10" s="327">
        <v>359036850.71176863</v>
      </c>
      <c r="L10" s="327">
        <v>56668654.987001732</v>
      </c>
    </row>
    <row r="11" spans="1:12" s="365" customFormat="1" ht="13.7" hidden="1" customHeight="1">
      <c r="A11" s="2641" t="s">
        <v>1090</v>
      </c>
      <c r="B11" s="2641"/>
      <c r="C11" s="2641"/>
      <c r="D11" s="363"/>
      <c r="E11" s="437">
        <v>1104507474.4175601</v>
      </c>
      <c r="F11" s="317">
        <v>1067995063.900094</v>
      </c>
      <c r="G11" s="317">
        <v>844266328.09188735</v>
      </c>
      <c r="H11" s="317">
        <v>83545723.626557037</v>
      </c>
      <c r="I11" s="317">
        <v>16213505.051686004</v>
      </c>
      <c r="J11" s="317">
        <v>331835129.9245007</v>
      </c>
      <c r="K11" s="317">
        <v>412671969.48914409</v>
      </c>
      <c r="L11" s="317">
        <v>51170554.744952828</v>
      </c>
    </row>
    <row r="12" spans="1:12" s="365" customFormat="1" ht="24.75" hidden="1" customHeight="1">
      <c r="A12" s="2641" t="s">
        <v>1091</v>
      </c>
      <c r="B12" s="2641"/>
      <c r="C12" s="2641"/>
      <c r="D12" s="363"/>
      <c r="E12" s="437">
        <v>1110604457.444062</v>
      </c>
      <c r="F12" s="317">
        <v>1067774924.8796263</v>
      </c>
      <c r="G12" s="317">
        <v>840124875.26148772</v>
      </c>
      <c r="H12" s="317">
        <v>59000259.028558321</v>
      </c>
      <c r="I12" s="317">
        <v>22343556.438847698</v>
      </c>
      <c r="J12" s="317">
        <v>368720316.52669519</v>
      </c>
      <c r="K12" s="317">
        <v>390060743.2673859</v>
      </c>
      <c r="L12" s="317">
        <v>59212231.787924983</v>
      </c>
    </row>
    <row r="13" spans="1:12" s="365" customFormat="1" ht="13.7" hidden="1" customHeight="1">
      <c r="A13" s="3103" t="s">
        <v>1129</v>
      </c>
      <c r="B13" s="3103"/>
      <c r="C13" s="3103"/>
      <c r="D13" s="2"/>
      <c r="E13" s="284" t="s">
        <v>4</v>
      </c>
      <c r="F13" s="284" t="s">
        <v>4</v>
      </c>
      <c r="G13" s="284" t="s">
        <v>4</v>
      </c>
      <c r="H13" s="284" t="s">
        <v>4</v>
      </c>
      <c r="I13" s="284" t="s">
        <v>4</v>
      </c>
      <c r="J13" s="284" t="s">
        <v>4</v>
      </c>
      <c r="K13" s="284" t="s">
        <v>4</v>
      </c>
      <c r="L13" s="284" t="s">
        <v>4</v>
      </c>
    </row>
    <row r="14" spans="1:12" s="365" customFormat="1" ht="13.7" hidden="1" customHeight="1">
      <c r="A14" s="3198" t="s">
        <v>1130</v>
      </c>
      <c r="B14" s="3198"/>
      <c r="C14" s="3198"/>
      <c r="D14" s="2"/>
      <c r="E14" s="50">
        <v>134598936.41352648</v>
      </c>
      <c r="F14" s="50">
        <v>112046491.58161767</v>
      </c>
      <c r="G14" s="50">
        <v>103143496.21509439</v>
      </c>
      <c r="H14" s="317">
        <v>5649288.7835852951</v>
      </c>
      <c r="I14" s="317">
        <v>3253706.5829379209</v>
      </c>
      <c r="J14" s="317">
        <v>22552444.831909012</v>
      </c>
      <c r="K14" s="317">
        <v>22456195.072108287</v>
      </c>
      <c r="L14" s="317">
        <v>96249.759800656073</v>
      </c>
    </row>
    <row r="15" spans="1:12" s="365" customFormat="1" ht="15.75" hidden="1" customHeight="1">
      <c r="A15" s="3198" t="s">
        <v>1131</v>
      </c>
      <c r="B15" s="3198"/>
      <c r="C15" s="3198"/>
      <c r="D15" s="2"/>
      <c r="E15" s="59">
        <v>115871991.23645146</v>
      </c>
      <c r="F15" s="59">
        <v>95210606.434280694</v>
      </c>
      <c r="G15" s="59">
        <v>86015548.003525987</v>
      </c>
      <c r="H15" s="327">
        <v>6516783.368643512</v>
      </c>
      <c r="I15" s="327">
        <v>2678275.0621112026</v>
      </c>
      <c r="J15" s="327">
        <v>20661384.80217078</v>
      </c>
      <c r="K15" s="327">
        <v>21797162.505395111</v>
      </c>
      <c r="L15" s="327">
        <v>-1135777.7032243209</v>
      </c>
    </row>
    <row r="16" spans="1:12" s="33" customFormat="1" ht="15.75" hidden="1" customHeight="1">
      <c r="A16" s="3198" t="s">
        <v>1095</v>
      </c>
      <c r="B16" s="3198"/>
      <c r="C16" s="3198"/>
      <c r="D16" s="32"/>
      <c r="E16" s="59">
        <v>117037441.93935125</v>
      </c>
      <c r="F16" s="59">
        <v>96101499.943777695</v>
      </c>
      <c r="G16" s="59">
        <v>90655953.207687452</v>
      </c>
      <c r="H16" s="59">
        <v>2404292.6571702561</v>
      </c>
      <c r="I16" s="59">
        <v>3041254.0789198852</v>
      </c>
      <c r="J16" s="59">
        <v>20935941.995573465</v>
      </c>
      <c r="K16" s="59">
        <v>21122603.460555427</v>
      </c>
      <c r="L16" s="59">
        <v>-186661.4649820257</v>
      </c>
    </row>
    <row r="17" spans="1:15" s="365" customFormat="1" ht="15.75" hidden="1" customHeight="1">
      <c r="A17" s="3198" t="s">
        <v>1050</v>
      </c>
      <c r="B17" s="3198"/>
      <c r="C17" s="3198"/>
      <c r="D17" s="32"/>
      <c r="E17" s="289">
        <v>130139560.14273787</v>
      </c>
      <c r="F17" s="289">
        <v>107044277.06257814</v>
      </c>
      <c r="G17" s="289">
        <v>100915050.77688251</v>
      </c>
      <c r="H17" s="289">
        <v>2449870.5589152686</v>
      </c>
      <c r="I17" s="289">
        <v>3679355.7267803587</v>
      </c>
      <c r="J17" s="289">
        <v>23095283.080159731</v>
      </c>
      <c r="K17" s="289">
        <v>22350964.708077282</v>
      </c>
      <c r="L17" s="289">
        <v>744318.37208262493</v>
      </c>
    </row>
    <row r="18" spans="1:15" s="33" customFormat="1" ht="13.5" hidden="1" customHeight="1">
      <c r="A18" s="3198" t="s">
        <v>1051</v>
      </c>
      <c r="B18" s="3198"/>
      <c r="C18" s="3198"/>
      <c r="D18" s="32"/>
      <c r="E18" s="345" t="s">
        <v>446</v>
      </c>
      <c r="F18" s="345" t="s">
        <v>446</v>
      </c>
      <c r="G18" s="345" t="s">
        <v>446</v>
      </c>
      <c r="H18" s="345" t="s">
        <v>446</v>
      </c>
      <c r="I18" s="345" t="s">
        <v>446</v>
      </c>
      <c r="J18" s="345" t="s">
        <v>446</v>
      </c>
      <c r="K18" s="345" t="s">
        <v>446</v>
      </c>
      <c r="L18" s="345" t="s">
        <v>446</v>
      </c>
    </row>
    <row r="19" spans="1:15" s="33" customFormat="1" ht="15" hidden="1" customHeight="1">
      <c r="A19" s="3198" t="s">
        <v>1145</v>
      </c>
      <c r="B19" s="3198"/>
      <c r="C19" s="3198"/>
      <c r="D19" s="32"/>
      <c r="E19" s="289">
        <v>126928992.47056101</v>
      </c>
      <c r="F19" s="289">
        <v>101927168.79747547</v>
      </c>
      <c r="G19" s="289">
        <v>97160277.225532174</v>
      </c>
      <c r="H19" s="289">
        <v>2718080.5209836001</v>
      </c>
      <c r="I19" s="289">
        <v>2048811.0509597764</v>
      </c>
      <c r="J19" s="289">
        <v>25001823.67308525</v>
      </c>
      <c r="K19" s="289">
        <v>23571814.181840964</v>
      </c>
      <c r="L19" s="289">
        <v>1430009.491244151</v>
      </c>
    </row>
    <row r="20" spans="1:15" s="33" customFormat="1" ht="15" hidden="1" customHeight="1">
      <c r="A20" s="3198" t="s">
        <v>1053</v>
      </c>
      <c r="B20" s="3198"/>
      <c r="C20" s="3198"/>
      <c r="D20" s="32"/>
      <c r="E20" s="289">
        <v>131399461.55056205</v>
      </c>
      <c r="F20" s="289">
        <v>106604703.88994884</v>
      </c>
      <c r="G20" s="289">
        <v>101460032.75041255</v>
      </c>
      <c r="H20" s="289">
        <v>2749786.9435802544</v>
      </c>
      <c r="I20" s="289">
        <v>2394884.1959560583</v>
      </c>
      <c r="J20" s="289">
        <v>24794757.660612945</v>
      </c>
      <c r="K20" s="289">
        <v>21957904.25008788</v>
      </c>
      <c r="L20" s="289">
        <v>2836853.4105249681</v>
      </c>
    </row>
    <row r="21" spans="1:15" s="33" customFormat="1" ht="15" hidden="1" customHeight="1">
      <c r="A21" s="3198" t="s">
        <v>1054</v>
      </c>
      <c r="B21" s="3198"/>
      <c r="C21" s="3198"/>
      <c r="D21" s="32"/>
      <c r="E21" s="289">
        <v>103847154.26256964</v>
      </c>
      <c r="F21" s="289">
        <v>78734238.689919457</v>
      </c>
      <c r="G21" s="289">
        <v>71660971.08392638</v>
      </c>
      <c r="H21" s="289">
        <v>3834229.5552696628</v>
      </c>
      <c r="I21" s="289">
        <v>3239038.0507234251</v>
      </c>
      <c r="J21" s="289">
        <v>25112915.572650179</v>
      </c>
      <c r="K21" s="289">
        <v>22459416.915849172</v>
      </c>
      <c r="L21" s="289">
        <v>2653498.6568009588</v>
      </c>
    </row>
    <row r="22" spans="1:15" s="33" customFormat="1" ht="14.45" hidden="1" customHeight="1">
      <c r="A22" s="2618" t="s">
        <v>1055</v>
      </c>
      <c r="B22" s="2619"/>
      <c r="C22" s="2619"/>
      <c r="D22" s="2620"/>
      <c r="E22" s="388">
        <v>101217.94266607027</v>
      </c>
      <c r="F22" s="388">
        <v>75900.509483006914</v>
      </c>
      <c r="G22" s="388">
        <v>69044.157713336506</v>
      </c>
      <c r="H22" s="388">
        <v>3488.797468351132</v>
      </c>
      <c r="I22" s="388">
        <v>3367.5543013192523</v>
      </c>
      <c r="J22" s="388">
        <v>25317.433183062905</v>
      </c>
      <c r="K22" s="388">
        <v>22543.901875294927</v>
      </c>
      <c r="L22" s="388">
        <v>2773.5313077678215</v>
      </c>
    </row>
    <row r="23" spans="1:15" s="33" customFormat="1" ht="14.45" hidden="1" customHeight="1">
      <c r="A23" s="2618" t="s">
        <v>1001</v>
      </c>
      <c r="B23" s="2619"/>
      <c r="C23" s="2619"/>
      <c r="D23" s="2620"/>
      <c r="E23" s="114" t="s">
        <v>4</v>
      </c>
      <c r="F23" s="114" t="s">
        <v>4</v>
      </c>
      <c r="G23" s="114" t="s">
        <v>4</v>
      </c>
      <c r="H23" s="114" t="s">
        <v>4</v>
      </c>
      <c r="I23" s="114" t="s">
        <v>4</v>
      </c>
      <c r="J23" s="114" t="s">
        <v>4</v>
      </c>
      <c r="K23" s="114" t="s">
        <v>4</v>
      </c>
      <c r="L23" s="114" t="s">
        <v>4</v>
      </c>
    </row>
    <row r="24" spans="1:15" s="33" customFormat="1" ht="14.45" customHeight="1">
      <c r="A24" s="2618" t="s">
        <v>1002</v>
      </c>
      <c r="B24" s="2619"/>
      <c r="C24" s="2619"/>
      <c r="D24" s="2620"/>
      <c r="E24" s="388">
        <v>99023.101272355416</v>
      </c>
      <c r="F24" s="388">
        <v>72517.159138555653</v>
      </c>
      <c r="G24" s="388">
        <v>64725.10469362462</v>
      </c>
      <c r="H24" s="388">
        <v>4931.1526763877791</v>
      </c>
      <c r="I24" s="388">
        <v>2860.9017685432732</v>
      </c>
      <c r="J24" s="388">
        <v>26505.942133799836</v>
      </c>
      <c r="K24" s="388">
        <v>21708.477966003451</v>
      </c>
      <c r="L24" s="388">
        <v>4797.4641677964255</v>
      </c>
    </row>
    <row r="25" spans="1:15" s="33" customFormat="1" ht="14.45" customHeight="1">
      <c r="A25" s="2618" t="s">
        <v>1003</v>
      </c>
      <c r="B25" s="2619"/>
      <c r="C25" s="2619"/>
      <c r="D25" s="2620"/>
      <c r="E25" s="388">
        <v>116399.20345300743</v>
      </c>
      <c r="F25" s="388">
        <v>89022.979632514965</v>
      </c>
      <c r="G25" s="388">
        <v>82476.88574530484</v>
      </c>
      <c r="H25" s="388">
        <v>3685.4614216391951</v>
      </c>
      <c r="I25" s="388">
        <v>2860.6324655711242</v>
      </c>
      <c r="J25" s="388">
        <v>27376.223820492389</v>
      </c>
      <c r="K25" s="388">
        <v>22598.666175456252</v>
      </c>
      <c r="L25" s="388">
        <v>4777.557645036205</v>
      </c>
    </row>
    <row r="26" spans="1:15" s="33" customFormat="1" ht="14.45" customHeight="1">
      <c r="A26" s="2618" t="s">
        <v>1004</v>
      </c>
      <c r="B26" s="2619"/>
      <c r="C26" s="2619"/>
      <c r="D26" s="2620"/>
      <c r="E26" s="388">
        <v>126122.90821407377</v>
      </c>
      <c r="F26" s="388">
        <v>95955.072852680052</v>
      </c>
      <c r="G26" s="388">
        <v>88219.891763318054</v>
      </c>
      <c r="H26" s="388">
        <v>4404.6377320858264</v>
      </c>
      <c r="I26" s="388">
        <v>3330.5433572761526</v>
      </c>
      <c r="J26" s="388">
        <v>30167.835361393467</v>
      </c>
      <c r="K26" s="388">
        <v>24684.806255517582</v>
      </c>
      <c r="L26" s="388">
        <v>5483.029105875873</v>
      </c>
    </row>
    <row r="27" spans="1:15" s="33" customFormat="1" ht="15" customHeight="1">
      <c r="A27" s="2618" t="s">
        <v>1005</v>
      </c>
      <c r="B27" s="2619"/>
      <c r="C27" s="2619"/>
      <c r="D27" s="2620"/>
      <c r="E27" s="388">
        <v>130589.210904438</v>
      </c>
      <c r="F27" s="388">
        <v>98742.502652582116</v>
      </c>
      <c r="G27" s="388">
        <v>90196.702321991543</v>
      </c>
      <c r="H27" s="388">
        <v>4787.8898397554212</v>
      </c>
      <c r="I27" s="388">
        <v>3757.910490835015</v>
      </c>
      <c r="J27" s="388">
        <v>31846.708251856067</v>
      </c>
      <c r="K27" s="388">
        <v>25594.621859464944</v>
      </c>
      <c r="L27" s="388">
        <v>6252.0863923911784</v>
      </c>
    </row>
    <row r="28" spans="1:15" s="33" customFormat="1" ht="15" customHeight="1">
      <c r="A28" s="2618" t="s">
        <v>1400</v>
      </c>
      <c r="B28" s="2619"/>
      <c r="C28" s="2619"/>
      <c r="D28" s="2620"/>
      <c r="E28" s="388">
        <f>'45.'!E27</f>
        <v>168728.72343999677</v>
      </c>
      <c r="F28" s="388">
        <f>'45.'!F27</f>
        <v>129988.63099700835</v>
      </c>
      <c r="G28" s="388">
        <f>'45.'!G27</f>
        <v>117154.59500393913</v>
      </c>
      <c r="H28" s="388">
        <f>'45.'!H27</f>
        <v>6166.4614551518753</v>
      </c>
      <c r="I28" s="388">
        <f>'45.'!I27</f>
        <v>6667.5745379172058</v>
      </c>
      <c r="J28" s="388">
        <f>'45.'!J27</f>
        <v>38740.092442988105</v>
      </c>
      <c r="K28" s="388">
        <f>'45.'!K27</f>
        <v>28797.191523583977</v>
      </c>
      <c r="L28" s="388">
        <f>'45.'!L27</f>
        <v>9942.9009194040118</v>
      </c>
    </row>
    <row r="29" spans="1:15" ht="14.45" customHeight="1">
      <c r="A29" s="2641" t="s">
        <v>371</v>
      </c>
      <c r="B29" s="2641"/>
      <c r="C29" s="2641"/>
      <c r="D29" s="363"/>
      <c r="E29" s="112"/>
      <c r="F29" s="108"/>
      <c r="G29" s="108"/>
      <c r="H29" s="108"/>
      <c r="I29" s="108"/>
      <c r="J29" s="108"/>
      <c r="K29" s="108"/>
      <c r="L29" s="108"/>
      <c r="N29" s="365"/>
      <c r="O29" s="365"/>
    </row>
    <row r="30" spans="1:15" ht="14.45" customHeight="1">
      <c r="A30" s="1137"/>
      <c r="B30" s="813" t="s">
        <v>1022</v>
      </c>
      <c r="C30" s="1137"/>
      <c r="D30" s="1019"/>
      <c r="E30" s="1020">
        <f>'45.'!O57</f>
        <v>39707.716631929106</v>
      </c>
      <c r="F30" s="980">
        <f>'45.'!P57</f>
        <v>30789.412481575186</v>
      </c>
      <c r="G30" s="980">
        <f>'45.'!Q57</f>
        <v>27597.180866977142</v>
      </c>
      <c r="H30" s="980">
        <f>'45.'!R57</f>
        <v>1457.483424944732</v>
      </c>
      <c r="I30" s="980">
        <f>'45.'!S57</f>
        <v>1734.7481896532956</v>
      </c>
      <c r="J30" s="980">
        <f>'45.'!T57</f>
        <v>8918.3041503539207</v>
      </c>
      <c r="K30" s="980">
        <f>'45.'!U57</f>
        <v>9516.5865474579368</v>
      </c>
      <c r="L30" s="980">
        <f>'45.'!V57</f>
        <v>-598.28239710402624</v>
      </c>
    </row>
    <row r="31" spans="1:15" ht="14.45" customHeight="1">
      <c r="A31" s="1137"/>
      <c r="B31" s="813" t="s">
        <v>1023</v>
      </c>
      <c r="C31" s="1137"/>
      <c r="D31" s="1019"/>
      <c r="E31" s="1020">
        <f>'45.'!O58</f>
        <v>150940.95997439645</v>
      </c>
      <c r="F31" s="980">
        <f>'45.'!P58</f>
        <v>113141.22274411711</v>
      </c>
      <c r="G31" s="980">
        <f>'45.'!Q58</f>
        <v>104263.39864949815</v>
      </c>
      <c r="H31" s="980">
        <f>'45.'!R58</f>
        <v>4276.2002999375964</v>
      </c>
      <c r="I31" s="980">
        <f>'45.'!S58</f>
        <v>4601.6237946813117</v>
      </c>
      <c r="J31" s="980">
        <f>'45.'!T58</f>
        <v>37799.737230279272</v>
      </c>
      <c r="K31" s="980">
        <f>'45.'!U58</f>
        <v>33049.124623651944</v>
      </c>
      <c r="L31" s="980">
        <f>'45.'!V58</f>
        <v>4750.6126066273237</v>
      </c>
    </row>
    <row r="32" spans="1:15" ht="14.45" customHeight="1">
      <c r="A32" s="1137"/>
      <c r="B32" s="813" t="s">
        <v>1024</v>
      </c>
      <c r="C32" s="1137"/>
      <c r="D32" s="1019"/>
      <c r="E32" s="1020">
        <f>'45.'!O59</f>
        <v>410762.1359139015</v>
      </c>
      <c r="F32" s="980">
        <f>'45.'!P59</f>
        <v>323041.06594802637</v>
      </c>
      <c r="G32" s="980">
        <f>'45.'!Q59</f>
        <v>297961.73728408566</v>
      </c>
      <c r="H32" s="980">
        <f>'45.'!R59</f>
        <v>11444.812164312467</v>
      </c>
      <c r="I32" s="980">
        <f>'45.'!S59</f>
        <v>13634.516499628327</v>
      </c>
      <c r="J32" s="980">
        <f>'45.'!T59</f>
        <v>87721.06996587546</v>
      </c>
      <c r="K32" s="980">
        <f>'45.'!U59</f>
        <v>78190.365610605048</v>
      </c>
      <c r="L32" s="980">
        <f>'45.'!V59</f>
        <v>9530.7043552705272</v>
      </c>
    </row>
    <row r="33" spans="1:15" ht="14.45" customHeight="1">
      <c r="A33" s="1137"/>
      <c r="B33" s="813" t="s">
        <v>1025</v>
      </c>
      <c r="C33" s="1137"/>
      <c r="D33" s="1019"/>
      <c r="E33" s="1020">
        <f>'45.'!O60</f>
        <v>1568434.5235952809</v>
      </c>
      <c r="F33" s="980">
        <f>'45.'!P60</f>
        <v>1136603.7897469644</v>
      </c>
      <c r="G33" s="980">
        <f>'45.'!Q60</f>
        <v>1013049.0611676311</v>
      </c>
      <c r="H33" s="980">
        <f>'45.'!R60</f>
        <v>72744.673898754903</v>
      </c>
      <c r="I33" s="980">
        <f>'45.'!S60</f>
        <v>50810.054680578462</v>
      </c>
      <c r="J33" s="980">
        <f>'45.'!T60</f>
        <v>431830.73384831584</v>
      </c>
      <c r="K33" s="980">
        <f>'45.'!U60</f>
        <v>309350.22075406153</v>
      </c>
      <c r="L33" s="980">
        <f>'45.'!V60</f>
        <v>122480.51309425446</v>
      </c>
    </row>
    <row r="34" spans="1:15" ht="14.45" customHeight="1">
      <c r="A34" s="1137"/>
      <c r="B34" s="813" t="s">
        <v>1026</v>
      </c>
      <c r="C34" s="1137"/>
      <c r="D34" s="1019"/>
      <c r="E34" s="1020">
        <f>'45.'!O61</f>
        <v>5690765.0296826884</v>
      </c>
      <c r="F34" s="980">
        <f>'45.'!P61</f>
        <v>4555659.1022872021</v>
      </c>
      <c r="G34" s="980">
        <f>'45.'!Q61</f>
        <v>4001911.2777371542</v>
      </c>
      <c r="H34" s="980">
        <f>'45.'!R61</f>
        <v>215823.91563373609</v>
      </c>
      <c r="I34" s="980">
        <f>'45.'!S61</f>
        <v>337923.90891631105</v>
      </c>
      <c r="J34" s="980">
        <f>'45.'!T61</f>
        <v>1135105.9273954898</v>
      </c>
      <c r="K34" s="980">
        <f>'45.'!U61</f>
        <v>613820.65451373241</v>
      </c>
      <c r="L34" s="980">
        <f>'45.'!V61</f>
        <v>521285.27288175712</v>
      </c>
    </row>
    <row r="35" spans="1:15" ht="14.45" customHeight="1">
      <c r="A35" s="1137"/>
      <c r="B35" s="813" t="s">
        <v>1027</v>
      </c>
      <c r="C35" s="1137"/>
      <c r="D35" s="1019"/>
      <c r="E35" s="1020">
        <f>'45.'!O62</f>
        <v>15333933.48275126</v>
      </c>
      <c r="F35" s="980">
        <f>'45.'!P62</f>
        <v>11747249.387737975</v>
      </c>
      <c r="G35" s="980">
        <f>'45.'!Q62</f>
        <v>10694289.555709992</v>
      </c>
      <c r="H35" s="980">
        <f>'45.'!R62</f>
        <v>593097.41612879047</v>
      </c>
      <c r="I35" s="980">
        <f>'45.'!S62</f>
        <v>459862.41589919111</v>
      </c>
      <c r="J35" s="980">
        <f>'45.'!T62</f>
        <v>3586684.0950132841</v>
      </c>
      <c r="K35" s="980">
        <f>'45.'!U62</f>
        <v>1739069.0180765516</v>
      </c>
      <c r="L35" s="980">
        <f>'45.'!V62</f>
        <v>1847615.076936733</v>
      </c>
    </row>
    <row r="36" spans="1:15" ht="14.45" customHeight="1">
      <c r="A36" s="2641" t="s">
        <v>397</v>
      </c>
      <c r="B36" s="2641"/>
      <c r="C36" s="2641"/>
      <c r="D36" s="2"/>
      <c r="E36" s="1020"/>
      <c r="F36" s="980"/>
      <c r="G36" s="980"/>
      <c r="H36" s="980"/>
      <c r="I36" s="980"/>
      <c r="J36" s="980"/>
      <c r="K36" s="980"/>
      <c r="L36" s="980"/>
      <c r="N36" s="365"/>
      <c r="O36" s="365"/>
    </row>
    <row r="37" spans="1:15" ht="14.45" customHeight="1">
      <c r="A37" s="1137"/>
      <c r="B37" s="813" t="s">
        <v>1028</v>
      </c>
      <c r="C37" s="1137"/>
      <c r="D37" s="843"/>
      <c r="E37" s="1020">
        <f>'45.'!O63</f>
        <v>12607.810967855516</v>
      </c>
      <c r="F37" s="980">
        <f>'45.'!P63</f>
        <v>8174.7973517869204</v>
      </c>
      <c r="G37" s="980">
        <f>'45.'!Q63</f>
        <v>6157.8851237475219</v>
      </c>
      <c r="H37" s="980">
        <f>'45.'!R63</f>
        <v>867.46308743567636</v>
      </c>
      <c r="I37" s="980">
        <f>'45.'!S63</f>
        <v>1149.4491406037191</v>
      </c>
      <c r="J37" s="980">
        <f>'45.'!T63</f>
        <v>4433.013616068597</v>
      </c>
      <c r="K37" s="980">
        <f>'45.'!U63</f>
        <v>6375.1593274303095</v>
      </c>
      <c r="L37" s="980">
        <f>'45.'!V63</f>
        <v>-1942.1457113617096</v>
      </c>
    </row>
    <row r="38" spans="1:15" ht="14.45" customHeight="1">
      <c r="A38" s="1137"/>
      <c r="B38" s="813" t="s">
        <v>1038</v>
      </c>
      <c r="C38" s="1137"/>
      <c r="D38" s="843"/>
      <c r="E38" s="1020">
        <f>'45.'!O64</f>
        <v>16129.097510184662</v>
      </c>
      <c r="F38" s="980">
        <f>'45.'!P64</f>
        <v>10541.182573228738</v>
      </c>
      <c r="G38" s="980">
        <f>'45.'!Q64</f>
        <v>9234.7058169960983</v>
      </c>
      <c r="H38" s="980">
        <f>'45.'!R64</f>
        <v>910.98687571839832</v>
      </c>
      <c r="I38" s="980">
        <f>'45.'!S64</f>
        <v>395.48988051424612</v>
      </c>
      <c r="J38" s="980">
        <f>'45.'!T64</f>
        <v>5587.9149369559191</v>
      </c>
      <c r="K38" s="980">
        <f>'45.'!U64</f>
        <v>5985.6613015956636</v>
      </c>
      <c r="L38" s="980">
        <f>'45.'!V64</f>
        <v>-397.74636463974593</v>
      </c>
    </row>
    <row r="39" spans="1:15" ht="14.45" customHeight="1">
      <c r="A39" s="813"/>
      <c r="B39" s="813" t="s">
        <v>1039</v>
      </c>
      <c r="C39" s="813"/>
      <c r="D39" s="843"/>
      <c r="E39" s="1020">
        <f>'45.'!O65</f>
        <v>28832.560440561439</v>
      </c>
      <c r="F39" s="980">
        <f>'45.'!P65</f>
        <v>18921.921665927934</v>
      </c>
      <c r="G39" s="980">
        <f>'45.'!Q65</f>
        <v>17580.982466069661</v>
      </c>
      <c r="H39" s="980">
        <f>'45.'!R65</f>
        <v>666.22416661754789</v>
      </c>
      <c r="I39" s="980">
        <f>'45.'!S65</f>
        <v>674.71503324072035</v>
      </c>
      <c r="J39" s="980">
        <f>'45.'!T65</f>
        <v>9910.6387746335076</v>
      </c>
      <c r="K39" s="980">
        <f>'45.'!U65</f>
        <v>10470.798881181452</v>
      </c>
      <c r="L39" s="980">
        <f>'45.'!V65</f>
        <v>-560.16010654796287</v>
      </c>
    </row>
    <row r="40" spans="1:15" ht="14.45" customHeight="1">
      <c r="A40" s="813"/>
      <c r="B40" s="813" t="s">
        <v>1040</v>
      </c>
      <c r="C40" s="813"/>
      <c r="D40" s="843"/>
      <c r="E40" s="1020">
        <f>'45.'!O66</f>
        <v>71593.426066580025</v>
      </c>
      <c r="F40" s="980">
        <f>'45.'!P66</f>
        <v>50400.937941194214</v>
      </c>
      <c r="G40" s="980">
        <f>'45.'!Q66</f>
        <v>45601.574542906194</v>
      </c>
      <c r="H40" s="980">
        <f>'45.'!R66</f>
        <v>3013.1977370109225</v>
      </c>
      <c r="I40" s="980">
        <f>'45.'!S66</f>
        <v>1786.165661277073</v>
      </c>
      <c r="J40" s="980">
        <f>'45.'!T66</f>
        <v>21192.488125385884</v>
      </c>
      <c r="K40" s="980">
        <f>'45.'!U66</f>
        <v>23215.293359422372</v>
      </c>
      <c r="L40" s="980">
        <f>'45.'!V66</f>
        <v>-2022.8052340364927</v>
      </c>
    </row>
    <row r="41" spans="1:15" ht="14.45" customHeight="1">
      <c r="A41" s="813"/>
      <c r="B41" s="813" t="s">
        <v>1041</v>
      </c>
      <c r="C41" s="813"/>
      <c r="D41" s="843"/>
      <c r="E41" s="1020">
        <f>'45.'!O67</f>
        <v>167270.40739149955</v>
      </c>
      <c r="F41" s="980">
        <f>'45.'!P67</f>
        <v>126056.47286834574</v>
      </c>
      <c r="G41" s="980">
        <f>'45.'!Q67</f>
        <v>117777.70047662509</v>
      </c>
      <c r="H41" s="980">
        <f>'45.'!R67</f>
        <v>3916.4541079312403</v>
      </c>
      <c r="I41" s="980">
        <f>'45.'!S67</f>
        <v>4362.3182837893319</v>
      </c>
      <c r="J41" s="980">
        <f>'45.'!T67</f>
        <v>41213.934523154021</v>
      </c>
      <c r="K41" s="980">
        <f>'45.'!U67</f>
        <v>36344.899503881832</v>
      </c>
      <c r="L41" s="980">
        <f>'45.'!V67</f>
        <v>4869.0350192721207</v>
      </c>
    </row>
    <row r="42" spans="1:15" ht="14.45" customHeight="1">
      <c r="A42" s="813"/>
      <c r="B42" s="813" t="s">
        <v>1042</v>
      </c>
      <c r="C42" s="813"/>
      <c r="D42" s="843"/>
      <c r="E42" s="1020">
        <f>'45.'!O68</f>
        <v>577263.91283672373</v>
      </c>
      <c r="F42" s="980">
        <f>'45.'!P68</f>
        <v>461181.40140292683</v>
      </c>
      <c r="G42" s="980">
        <f>'45.'!Q68</f>
        <v>419377.50349663454</v>
      </c>
      <c r="H42" s="980">
        <f>'45.'!R68</f>
        <v>21781.302146109243</v>
      </c>
      <c r="I42" s="980">
        <f>'45.'!S68</f>
        <v>20022.595760182896</v>
      </c>
      <c r="J42" s="980">
        <f>'45.'!T68</f>
        <v>116082.51143379703</v>
      </c>
      <c r="K42" s="980">
        <f>'45.'!U68</f>
        <v>97570.885149621899</v>
      </c>
      <c r="L42" s="980">
        <f>'45.'!V68</f>
        <v>18511.626284175112</v>
      </c>
    </row>
    <row r="43" spans="1:15" ht="14.45" customHeight="1">
      <c r="A43" s="813"/>
      <c r="B43" s="813" t="s">
        <v>1043</v>
      </c>
      <c r="C43" s="813"/>
      <c r="D43" s="843"/>
      <c r="E43" s="1020">
        <f>'45.'!O69</f>
        <v>1106643.9064095428</v>
      </c>
      <c r="F43" s="980">
        <f>'45.'!P69</f>
        <v>903821.68206968205</v>
      </c>
      <c r="G43" s="980">
        <f>'45.'!Q69</f>
        <v>860405.1614347467</v>
      </c>
      <c r="H43" s="980">
        <f>'45.'!R69</f>
        <v>22472.413823812254</v>
      </c>
      <c r="I43" s="980">
        <f>'45.'!S69</f>
        <v>20944.106811123067</v>
      </c>
      <c r="J43" s="980">
        <f>'45.'!T69</f>
        <v>202822.22433986046</v>
      </c>
      <c r="K43" s="980">
        <f>'45.'!U69</f>
        <v>149474.48848529698</v>
      </c>
      <c r="L43" s="980">
        <f>'45.'!V69</f>
        <v>53347.735854563514</v>
      </c>
    </row>
    <row r="44" spans="1:15" ht="14.45" customHeight="1">
      <c r="A44" s="813"/>
      <c r="B44" s="813" t="s">
        <v>1044</v>
      </c>
      <c r="C44" s="813"/>
      <c r="D44" s="843"/>
      <c r="E44" s="1020">
        <f>'45.'!O70</f>
        <v>2032844.9968796498</v>
      </c>
      <c r="F44" s="980">
        <f>'45.'!P70</f>
        <v>1586783.0132241433</v>
      </c>
      <c r="G44" s="980">
        <f>'45.'!Q70</f>
        <v>1518830.5332935362</v>
      </c>
      <c r="H44" s="980">
        <f>'45.'!R70</f>
        <v>25243.758902567359</v>
      </c>
      <c r="I44" s="980">
        <f>'45.'!S70</f>
        <v>42708.721028039603</v>
      </c>
      <c r="J44" s="980">
        <f>'45.'!T70</f>
        <v>446061.98365550651</v>
      </c>
      <c r="K44" s="980">
        <f>'45.'!U70</f>
        <v>295719.6205901372</v>
      </c>
      <c r="L44" s="980">
        <f>'45.'!V70</f>
        <v>150342.36306536919</v>
      </c>
    </row>
    <row r="45" spans="1:15" ht="14.45" customHeight="1">
      <c r="A45" s="813"/>
      <c r="B45" s="813" t="s">
        <v>1045</v>
      </c>
      <c r="C45" s="813"/>
      <c r="D45" s="843"/>
      <c r="E45" s="1020">
        <f>'45.'!O71</f>
        <v>6652695.6459193919</v>
      </c>
      <c r="F45" s="980">
        <f>'45.'!P71</f>
        <v>5210975.9798121229</v>
      </c>
      <c r="G45" s="980">
        <f>'45.'!Q71</f>
        <v>4549964.3204855369</v>
      </c>
      <c r="H45" s="980">
        <f>'45.'!R71</f>
        <v>289692.72385959129</v>
      </c>
      <c r="I45" s="980">
        <f>'45.'!S71</f>
        <v>371318.93546699529</v>
      </c>
      <c r="J45" s="980">
        <f>'45.'!T71</f>
        <v>1441719.6661072702</v>
      </c>
      <c r="K45" s="980">
        <f>'45.'!U71</f>
        <v>696536.13380450732</v>
      </c>
      <c r="L45" s="980">
        <f>'45.'!V71</f>
        <v>745183.53230276227</v>
      </c>
    </row>
    <row r="46" spans="1:15" ht="14.45" customHeight="1">
      <c r="A46" s="813"/>
      <c r="B46" s="813" t="s">
        <v>1046</v>
      </c>
      <c r="C46" s="813"/>
      <c r="D46" s="843"/>
      <c r="E46" s="1020">
        <f>'45.'!O72</f>
        <v>17485209.96433467</v>
      </c>
      <c r="F46" s="980">
        <f>'45.'!P72</f>
        <v>13536154.414478585</v>
      </c>
      <c r="G46" s="980">
        <f>'45.'!Q72</f>
        <v>11991837.571685737</v>
      </c>
      <c r="H46" s="980">
        <f>'45.'!R72</f>
        <v>749784.86462168302</v>
      </c>
      <c r="I46" s="980">
        <f>'45.'!S72</f>
        <v>794531.97817116417</v>
      </c>
      <c r="J46" s="980">
        <f>'45.'!T72</f>
        <v>3949055.5498560872</v>
      </c>
      <c r="K46" s="980">
        <f>'45.'!U72</f>
        <v>1974103.9103361988</v>
      </c>
      <c r="L46" s="980">
        <f>'45.'!V72</f>
        <v>1974951.6395198884</v>
      </c>
    </row>
    <row r="47" spans="1:15" ht="14.45" customHeight="1">
      <c r="A47" s="2641" t="s">
        <v>372</v>
      </c>
      <c r="B47" s="2641"/>
      <c r="C47" s="2641"/>
      <c r="D47" s="843"/>
      <c r="E47" s="1020"/>
      <c r="F47" s="980"/>
      <c r="G47" s="980"/>
      <c r="H47" s="980"/>
      <c r="I47" s="980"/>
      <c r="J47" s="980"/>
      <c r="K47" s="980"/>
      <c r="L47" s="980"/>
      <c r="N47" s="365"/>
      <c r="O47" s="365"/>
    </row>
    <row r="48" spans="1:15" ht="14.45" customHeight="1">
      <c r="A48" s="813"/>
      <c r="B48" s="813" t="s">
        <v>1028</v>
      </c>
      <c r="C48" s="813"/>
      <c r="D48" s="843"/>
      <c r="E48" s="1020">
        <f>'45.'!O73</f>
        <v>18641.998414130972</v>
      </c>
      <c r="F48" s="980">
        <f>'45.'!P73</f>
        <v>10958.222157518059</v>
      </c>
      <c r="G48" s="980">
        <f>'45.'!Q73</f>
        <v>8856.8573811022416</v>
      </c>
      <c r="H48" s="980">
        <f>'45.'!R73</f>
        <v>1045.8332206527186</v>
      </c>
      <c r="I48" s="980">
        <f>'45.'!S73</f>
        <v>1055.531555763105</v>
      </c>
      <c r="J48" s="980">
        <f>'45.'!T73</f>
        <v>7683.7762566129122</v>
      </c>
      <c r="K48" s="980">
        <f>'45.'!U73</f>
        <v>9151.0787347346668</v>
      </c>
      <c r="L48" s="980">
        <f>'45.'!V73</f>
        <v>-1467.3024781217512</v>
      </c>
    </row>
    <row r="49" spans="1:37" ht="14.45" customHeight="1">
      <c r="A49" s="813"/>
      <c r="B49" s="813" t="s">
        <v>1038</v>
      </c>
      <c r="C49" s="813"/>
      <c r="D49" s="843"/>
      <c r="E49" s="1020">
        <f>'45.'!O74</f>
        <v>16101.91481438542</v>
      </c>
      <c r="F49" s="980">
        <f>'45.'!P74</f>
        <v>9979.8595389072962</v>
      </c>
      <c r="G49" s="980">
        <f>'45.'!Q74</f>
        <v>8932.6541531934781</v>
      </c>
      <c r="H49" s="980">
        <f>'45.'!R74</f>
        <v>650.41922084707926</v>
      </c>
      <c r="I49" s="980">
        <f>'45.'!S74</f>
        <v>396.78616486673923</v>
      </c>
      <c r="J49" s="980">
        <f>'45.'!T74</f>
        <v>6122.0552754781183</v>
      </c>
      <c r="K49" s="980">
        <f>'45.'!U74</f>
        <v>6230.0681206710588</v>
      </c>
      <c r="L49" s="980">
        <f>'45.'!V74</f>
        <v>-108.01284519293664</v>
      </c>
    </row>
    <row r="50" spans="1:37" ht="14.45" customHeight="1">
      <c r="A50" s="813"/>
      <c r="B50" s="813" t="s">
        <v>1039</v>
      </c>
      <c r="C50" s="813"/>
      <c r="D50" s="843"/>
      <c r="E50" s="1020">
        <f>'45.'!O75</f>
        <v>24988.307693347277</v>
      </c>
      <c r="F50" s="980">
        <f>'45.'!P75</f>
        <v>16362.648305270832</v>
      </c>
      <c r="G50" s="980">
        <f>'45.'!Q75</f>
        <v>15017.264650775389</v>
      </c>
      <c r="H50" s="980">
        <f>'45.'!R75</f>
        <v>643.4886824948328</v>
      </c>
      <c r="I50" s="980">
        <f>'45.'!S75</f>
        <v>701.89497200061203</v>
      </c>
      <c r="J50" s="980">
        <f>'45.'!T75</f>
        <v>8625.6593880764158</v>
      </c>
      <c r="K50" s="980">
        <f>'45.'!U75</f>
        <v>8334.547643441967</v>
      </c>
      <c r="L50" s="980">
        <f>'45.'!V75</f>
        <v>291.11174463444775</v>
      </c>
    </row>
    <row r="51" spans="1:37" ht="14.45" customHeight="1">
      <c r="A51" s="1137"/>
      <c r="B51" s="813" t="s">
        <v>1040</v>
      </c>
      <c r="C51" s="1137"/>
      <c r="D51" s="843"/>
      <c r="E51" s="1020">
        <f>'45.'!O76</f>
        <v>63487.769445315425</v>
      </c>
      <c r="F51" s="980">
        <f>'45.'!P76</f>
        <v>44935.753761318112</v>
      </c>
      <c r="G51" s="980">
        <f>'45.'!Q76</f>
        <v>38286.991260784889</v>
      </c>
      <c r="H51" s="980">
        <f>'45.'!R76</f>
        <v>3473.1663923823762</v>
      </c>
      <c r="I51" s="980">
        <f>'45.'!S76</f>
        <v>3175.5961081508162</v>
      </c>
      <c r="J51" s="980">
        <f>'45.'!T76</f>
        <v>18552.015683997313</v>
      </c>
      <c r="K51" s="980">
        <f>'45.'!U76</f>
        <v>18472.287040357074</v>
      </c>
      <c r="L51" s="980">
        <f>'45.'!V76</f>
        <v>79.728643640249715</v>
      </c>
    </row>
    <row r="52" spans="1:37" ht="14.45" customHeight="1">
      <c r="A52" s="1137"/>
      <c r="B52" s="813" t="s">
        <v>1041</v>
      </c>
      <c r="C52" s="1137"/>
      <c r="D52" s="843"/>
      <c r="E52" s="1020">
        <f>'45.'!O77</f>
        <v>183339.83181950796</v>
      </c>
      <c r="F52" s="980">
        <f>'45.'!P77</f>
        <v>128016.14468916257</v>
      </c>
      <c r="G52" s="980">
        <f>'45.'!Q77</f>
        <v>112959.71457361124</v>
      </c>
      <c r="H52" s="980">
        <f>'45.'!R77</f>
        <v>10792.731582650784</v>
      </c>
      <c r="I52" s="980">
        <f>'45.'!S77</f>
        <v>4263.6985329005129</v>
      </c>
      <c r="J52" s="980">
        <f>'45.'!T77</f>
        <v>55323.687130345519</v>
      </c>
      <c r="K52" s="980">
        <f>'45.'!U77</f>
        <v>51635.102290476898</v>
      </c>
      <c r="L52" s="980">
        <f>'45.'!V77</f>
        <v>3688.5848398685744</v>
      </c>
    </row>
    <row r="53" spans="1:37" ht="14.45" customHeight="1">
      <c r="A53" s="1137"/>
      <c r="B53" s="813" t="s">
        <v>1042</v>
      </c>
      <c r="C53" s="1137"/>
      <c r="D53" s="843"/>
      <c r="E53" s="1020">
        <f>'45.'!O78</f>
        <v>486031.67704670888</v>
      </c>
      <c r="F53" s="980">
        <f>'45.'!P78</f>
        <v>401913.95229519851</v>
      </c>
      <c r="G53" s="980">
        <f>'45.'!Q78</f>
        <v>376713.69360324054</v>
      </c>
      <c r="H53" s="980">
        <f>'45.'!R78</f>
        <v>8679.8237191083899</v>
      </c>
      <c r="I53" s="980">
        <f>'45.'!S78</f>
        <v>16520.434972849638</v>
      </c>
      <c r="J53" s="980">
        <f>'45.'!T78</f>
        <v>84117.72475151041</v>
      </c>
      <c r="K53" s="980">
        <f>'45.'!U78</f>
        <v>71966.666369237646</v>
      </c>
      <c r="L53" s="980">
        <f>'45.'!V78</f>
        <v>12151.058382272766</v>
      </c>
    </row>
    <row r="54" spans="1:37" ht="14.45" customHeight="1">
      <c r="A54" s="1137"/>
      <c r="B54" s="813" t="s">
        <v>1043</v>
      </c>
      <c r="C54" s="1137"/>
      <c r="D54" s="843"/>
      <c r="E54" s="1020">
        <f>'45.'!O79</f>
        <v>1119631.8935018175</v>
      </c>
      <c r="F54" s="980">
        <f>'45.'!P79</f>
        <v>942424.37180067436</v>
      </c>
      <c r="G54" s="980">
        <f>'45.'!Q79</f>
        <v>889046.05341795145</v>
      </c>
      <c r="H54" s="980">
        <f>'45.'!R79</f>
        <v>33477.801760655893</v>
      </c>
      <c r="I54" s="980">
        <f>'45.'!S79</f>
        <v>19900.516622067324</v>
      </c>
      <c r="J54" s="980">
        <f>'45.'!T79</f>
        <v>177207.52170114315</v>
      </c>
      <c r="K54" s="980">
        <f>'45.'!U79</f>
        <v>136039.65400288955</v>
      </c>
      <c r="L54" s="980">
        <f>'45.'!V79</f>
        <v>41167.867698253569</v>
      </c>
      <c r="U54" s="844"/>
      <c r="V54" s="844"/>
      <c r="W54" s="844"/>
      <c r="X54" s="844"/>
      <c r="Y54" s="844"/>
      <c r="Z54" s="844"/>
      <c r="AA54" s="844"/>
      <c r="AB54" s="844"/>
      <c r="AC54" s="844"/>
      <c r="AD54" s="844"/>
      <c r="AE54" s="844"/>
      <c r="AF54" s="844"/>
      <c r="AG54" s="844"/>
      <c r="AH54" s="844"/>
      <c r="AI54" s="844"/>
      <c r="AJ54" s="844"/>
      <c r="AK54" s="844"/>
    </row>
    <row r="55" spans="1:37" ht="14.45" customHeight="1">
      <c r="A55" s="1137"/>
      <c r="B55" s="813" t="s">
        <v>1044</v>
      </c>
      <c r="C55" s="1137"/>
      <c r="D55" s="843"/>
      <c r="E55" s="1020">
        <f>'45.'!O80</f>
        <v>2049881.0798103192</v>
      </c>
      <c r="F55" s="980">
        <f>'45.'!P80</f>
        <v>1607257.3107578319</v>
      </c>
      <c r="G55" s="980">
        <f>'45.'!Q80</f>
        <v>1526867.5579117192</v>
      </c>
      <c r="H55" s="980">
        <f>'45.'!R80</f>
        <v>25535.468963338106</v>
      </c>
      <c r="I55" s="980">
        <f>'45.'!S80</f>
        <v>54854.283882774464</v>
      </c>
      <c r="J55" s="980">
        <f>'45.'!T80</f>
        <v>442623.76905248739</v>
      </c>
      <c r="K55" s="980">
        <f>'45.'!U80</f>
        <v>283822.54997944651</v>
      </c>
      <c r="L55" s="980">
        <f>'45.'!V80</f>
        <v>158801.21907304061</v>
      </c>
      <c r="U55" s="844"/>
      <c r="V55" s="844"/>
      <c r="W55" s="844"/>
      <c r="X55" s="844"/>
      <c r="Y55" s="844"/>
      <c r="Z55" s="844"/>
      <c r="AA55" s="844"/>
      <c r="AB55" s="844"/>
      <c r="AC55" s="844"/>
      <c r="AD55" s="844"/>
      <c r="AE55" s="844"/>
      <c r="AF55" s="844"/>
      <c r="AG55" s="844"/>
      <c r="AH55" s="844"/>
      <c r="AI55" s="844"/>
      <c r="AJ55" s="844"/>
      <c r="AK55" s="844"/>
    </row>
    <row r="56" spans="1:37" ht="14.45" customHeight="1">
      <c r="A56" s="1137"/>
      <c r="B56" s="813" t="s">
        <v>1045</v>
      </c>
      <c r="C56" s="1137"/>
      <c r="D56" s="843"/>
      <c r="E56" s="1020">
        <f>'45.'!O81</f>
        <v>6592525.6496528042</v>
      </c>
      <c r="F56" s="980">
        <f>'45.'!P81</f>
        <v>5252983.6955010183</v>
      </c>
      <c r="G56" s="980">
        <f>'45.'!Q81</f>
        <v>4597670.0905379299</v>
      </c>
      <c r="H56" s="980">
        <f>'45.'!R81</f>
        <v>289583.27298483992</v>
      </c>
      <c r="I56" s="980">
        <f>'45.'!S81</f>
        <v>365730.3319782496</v>
      </c>
      <c r="J56" s="980">
        <f>'45.'!T81</f>
        <v>1339541.9541517862</v>
      </c>
      <c r="K56" s="980">
        <f>'45.'!U81</f>
        <v>670323.27061688225</v>
      </c>
      <c r="L56" s="980">
        <f>'45.'!V81</f>
        <v>669218.6835349038</v>
      </c>
    </row>
    <row r="57" spans="1:37" ht="14.45" customHeight="1">
      <c r="A57" s="1137"/>
      <c r="B57" s="813" t="s">
        <v>1046</v>
      </c>
      <c r="C57" s="1137"/>
      <c r="D57" s="843"/>
      <c r="E57" s="1020">
        <f>'45.'!O82</f>
        <v>13159758.630938236</v>
      </c>
      <c r="F57" s="980">
        <f>'45.'!P82</f>
        <v>10050329.313156333</v>
      </c>
      <c r="G57" s="980">
        <f>'45.'!Q82</f>
        <v>8944277.7461237889</v>
      </c>
      <c r="H57" s="980">
        <f>'45.'!R82</f>
        <v>535816.03992005181</v>
      </c>
      <c r="I57" s="980">
        <f>'45.'!S82</f>
        <v>570235.52711249003</v>
      </c>
      <c r="J57" s="980">
        <f>'45.'!T82</f>
        <v>3109429.3177819019</v>
      </c>
      <c r="K57" s="980">
        <f>'45.'!U82</f>
        <v>1530383.6079409679</v>
      </c>
      <c r="L57" s="980">
        <f>'45.'!V82</f>
        <v>1579045.7098409343</v>
      </c>
    </row>
    <row r="58" spans="1:37" ht="14.45" customHeight="1">
      <c r="A58" s="2641" t="s">
        <v>373</v>
      </c>
      <c r="B58" s="2641"/>
      <c r="C58" s="2641"/>
      <c r="D58" s="2"/>
      <c r="E58" s="1020"/>
      <c r="F58" s="980"/>
      <c r="G58" s="980"/>
      <c r="H58" s="980"/>
      <c r="I58" s="980"/>
      <c r="J58" s="980"/>
      <c r="K58" s="980"/>
      <c r="L58" s="980"/>
      <c r="N58" s="365"/>
      <c r="O58" s="365"/>
    </row>
    <row r="59" spans="1:37" ht="14.45" customHeight="1">
      <c r="A59" s="6"/>
      <c r="B59" s="813" t="s">
        <v>1028</v>
      </c>
      <c r="C59" s="6"/>
      <c r="D59" s="845"/>
      <c r="E59" s="1020">
        <f>'45.'!O83</f>
        <v>2557.6397934875367</v>
      </c>
      <c r="F59" s="980">
        <f>'45.'!P83</f>
        <v>688.09022237404793</v>
      </c>
      <c r="G59" s="980">
        <f>'45.'!Q83</f>
        <v>537.46559026099067</v>
      </c>
      <c r="H59" s="980">
        <f>'45.'!R83</f>
        <v>41.442729775191765</v>
      </c>
      <c r="I59" s="980">
        <f>'45.'!S83</f>
        <v>109.18190233786568</v>
      </c>
      <c r="J59" s="980">
        <f>'45.'!T83</f>
        <v>1869.5495711134881</v>
      </c>
      <c r="K59" s="980">
        <f>'45.'!U83</f>
        <v>1927.4411888247678</v>
      </c>
      <c r="L59" s="980">
        <f>'45.'!V83</f>
        <v>-57.891617711280212</v>
      </c>
    </row>
    <row r="60" spans="1:37" ht="14.45" customHeight="1">
      <c r="A60" s="6"/>
      <c r="B60" s="813" t="s">
        <v>1038</v>
      </c>
      <c r="C60" s="6"/>
      <c r="D60" s="2"/>
      <c r="E60" s="1020">
        <f>'45.'!O84</f>
        <v>6087.421683041066</v>
      </c>
      <c r="F60" s="980">
        <f>'45.'!P84</f>
        <v>1975.0372835775845</v>
      </c>
      <c r="G60" s="980">
        <f>'45.'!Q84</f>
        <v>1773.2892561307133</v>
      </c>
      <c r="H60" s="980">
        <f>'45.'!R84</f>
        <v>60.847529616752489</v>
      </c>
      <c r="I60" s="980">
        <f>'45.'!S84</f>
        <v>140.90049783011898</v>
      </c>
      <c r="J60" s="980">
        <f>'45.'!T84</f>
        <v>4112.3843994634826</v>
      </c>
      <c r="K60" s="980">
        <f>'45.'!U84</f>
        <v>4639.9397157530675</v>
      </c>
      <c r="L60" s="980">
        <f>'45.'!V84</f>
        <v>-527.55531628958602</v>
      </c>
    </row>
    <row r="61" spans="1:37" ht="14.45" customHeight="1">
      <c r="A61" s="1137"/>
      <c r="B61" s="813" t="s">
        <v>1039</v>
      </c>
      <c r="C61" s="1137"/>
      <c r="D61" s="843"/>
      <c r="E61" s="1020">
        <f>'45.'!O85</f>
        <v>10759.007742556607</v>
      </c>
      <c r="F61" s="980">
        <f>'45.'!P85</f>
        <v>5964.0063441511429</v>
      </c>
      <c r="G61" s="980">
        <f>'45.'!Q85</f>
        <v>5275.0403834343233</v>
      </c>
      <c r="H61" s="980">
        <f>'45.'!R85</f>
        <v>406.35191859002259</v>
      </c>
      <c r="I61" s="980">
        <f>'45.'!S85</f>
        <v>282.61404212679804</v>
      </c>
      <c r="J61" s="980">
        <f>'45.'!T85</f>
        <v>4795.0013984054622</v>
      </c>
      <c r="K61" s="980">
        <f>'45.'!U85</f>
        <v>5582.0487913909956</v>
      </c>
      <c r="L61" s="980">
        <f>'45.'!V85</f>
        <v>-787.04739298553352</v>
      </c>
    </row>
    <row r="62" spans="1:37" ht="14.45" customHeight="1">
      <c r="A62" s="1137"/>
      <c r="B62" s="813" t="s">
        <v>1040</v>
      </c>
      <c r="C62" s="1137"/>
      <c r="D62" s="843"/>
      <c r="E62" s="1020">
        <f>'45.'!O86</f>
        <v>26381.033097194064</v>
      </c>
      <c r="F62" s="980">
        <f>'45.'!P86</f>
        <v>15104.815985239786</v>
      </c>
      <c r="G62" s="980">
        <f>'45.'!Q86</f>
        <v>12616.430787628824</v>
      </c>
      <c r="H62" s="980">
        <f>'45.'!R86</f>
        <v>1096.7847267806073</v>
      </c>
      <c r="I62" s="980">
        <f>'45.'!S86</f>
        <v>1391.6004708303558</v>
      </c>
      <c r="J62" s="980">
        <f>'45.'!T86</f>
        <v>11276.217111954282</v>
      </c>
      <c r="K62" s="980">
        <f>'45.'!U86</f>
        <v>11351.94540889909</v>
      </c>
      <c r="L62" s="980">
        <f>'45.'!V86</f>
        <v>-75.728296944815511</v>
      </c>
    </row>
    <row r="63" spans="1:37" ht="14.45" customHeight="1">
      <c r="A63" s="1137"/>
      <c r="B63" s="813" t="s">
        <v>1041</v>
      </c>
      <c r="C63" s="1137"/>
      <c r="D63" s="843"/>
      <c r="E63" s="1020">
        <f>'45.'!O87</f>
        <v>61035.687313596049</v>
      </c>
      <c r="F63" s="980">
        <f>'45.'!P87</f>
        <v>40618.638400986434</v>
      </c>
      <c r="G63" s="980">
        <f>'45.'!Q87</f>
        <v>36178.765595247984</v>
      </c>
      <c r="H63" s="980">
        <f>'45.'!R87</f>
        <v>1787.2093279505018</v>
      </c>
      <c r="I63" s="980">
        <f>'45.'!S87</f>
        <v>2652.6634777879549</v>
      </c>
      <c r="J63" s="980">
        <f>'45.'!T87</f>
        <v>20417.048912609614</v>
      </c>
      <c r="K63" s="980">
        <f>'45.'!U87</f>
        <v>20075.406550933465</v>
      </c>
      <c r="L63" s="980">
        <f>'45.'!V87</f>
        <v>341.6423616761482</v>
      </c>
    </row>
    <row r="64" spans="1:37" ht="14.45" customHeight="1">
      <c r="A64" s="1137"/>
      <c r="B64" s="813" t="s">
        <v>1042</v>
      </c>
      <c r="C64" s="1137"/>
      <c r="D64" s="843"/>
      <c r="E64" s="1020">
        <f>'45.'!O88</f>
        <v>158284.07237454451</v>
      </c>
      <c r="F64" s="980">
        <f>'45.'!P88</f>
        <v>119761.00928112278</v>
      </c>
      <c r="G64" s="980">
        <f>'45.'!Q88</f>
        <v>108086.43686195754</v>
      </c>
      <c r="H64" s="980">
        <f>'45.'!R88</f>
        <v>4489.0547450431022</v>
      </c>
      <c r="I64" s="980">
        <f>'45.'!S88</f>
        <v>7185.5176741221285</v>
      </c>
      <c r="J64" s="980">
        <f>'45.'!T88</f>
        <v>38523.063093421923</v>
      </c>
      <c r="K64" s="980">
        <f>'45.'!U88</f>
        <v>41292.987955087272</v>
      </c>
      <c r="L64" s="980">
        <f>'45.'!V88</f>
        <v>-2769.9248616653213</v>
      </c>
    </row>
    <row r="65" spans="1:12" ht="14.45" customHeight="1">
      <c r="A65" s="1137"/>
      <c r="B65" s="813" t="s">
        <v>1043</v>
      </c>
      <c r="C65" s="1137"/>
      <c r="D65" s="843"/>
      <c r="E65" s="1020">
        <f>'45.'!O89</f>
        <v>366379.93248428602</v>
      </c>
      <c r="F65" s="980">
        <f>'45.'!P89</f>
        <v>278960.84417818207</v>
      </c>
      <c r="G65" s="980">
        <f>'45.'!Q89</f>
        <v>247296.5761407523</v>
      </c>
      <c r="H65" s="980">
        <f>'45.'!R89</f>
        <v>22006.575970619899</v>
      </c>
      <c r="I65" s="980">
        <f>'45.'!S89</f>
        <v>9657.6920668097428</v>
      </c>
      <c r="J65" s="980">
        <f>'45.'!T89</f>
        <v>87419.088306104051</v>
      </c>
      <c r="K65" s="980">
        <f>'45.'!U89</f>
        <v>79508.968682595863</v>
      </c>
      <c r="L65" s="980">
        <f>'45.'!V89</f>
        <v>7910.1196235081798</v>
      </c>
    </row>
    <row r="66" spans="1:12" ht="14.45" customHeight="1">
      <c r="A66" s="1137"/>
      <c r="B66" s="813" t="s">
        <v>1044</v>
      </c>
      <c r="C66" s="1137"/>
      <c r="D66" s="843"/>
      <c r="E66" s="1020">
        <f>'45.'!O90</f>
        <v>680396.06247833022</v>
      </c>
      <c r="F66" s="980">
        <f>'45.'!P90</f>
        <v>539162.94206031482</v>
      </c>
      <c r="G66" s="980">
        <f>'45.'!Q90</f>
        <v>494056.3942308863</v>
      </c>
      <c r="H66" s="980">
        <f>'45.'!R90</f>
        <v>22616.401056388841</v>
      </c>
      <c r="I66" s="980">
        <f>'45.'!S90</f>
        <v>22490.14677303972</v>
      </c>
      <c r="J66" s="980">
        <f>'45.'!T90</f>
        <v>141233.12041801508</v>
      </c>
      <c r="K66" s="980">
        <f>'45.'!U90</f>
        <v>128270.14720676845</v>
      </c>
      <c r="L66" s="980">
        <f>'45.'!V90</f>
        <v>12962.973211246735</v>
      </c>
    </row>
    <row r="67" spans="1:12" ht="14.45" customHeight="1">
      <c r="A67" s="1137"/>
      <c r="B67" s="813" t="s">
        <v>1045</v>
      </c>
      <c r="C67" s="1137"/>
      <c r="D67" s="843"/>
      <c r="E67" s="1020">
        <f>'45.'!O91</f>
        <v>1609431.9113139715</v>
      </c>
      <c r="F67" s="980">
        <f>'45.'!P91</f>
        <v>1295050.3499089889</v>
      </c>
      <c r="G67" s="980">
        <f>'45.'!Q91</f>
        <v>1207647.4732222792</v>
      </c>
      <c r="H67" s="980">
        <f>'45.'!R91</f>
        <v>33946.587815294515</v>
      </c>
      <c r="I67" s="980">
        <f>'45.'!S91</f>
        <v>53456.288871415003</v>
      </c>
      <c r="J67" s="980">
        <f>'45.'!T91</f>
        <v>314381.56140498235</v>
      </c>
      <c r="K67" s="980">
        <f>'45.'!U91</f>
        <v>244758.45722742018</v>
      </c>
      <c r="L67" s="980">
        <f>'45.'!V91</f>
        <v>69623.104177562098</v>
      </c>
    </row>
    <row r="68" spans="1:12" ht="14.45" customHeight="1" thickBot="1">
      <c r="A68" s="1138"/>
      <c r="B68" s="1126" t="s">
        <v>1046</v>
      </c>
      <c r="C68" s="1138"/>
      <c r="D68" s="847"/>
      <c r="E68" s="1021">
        <f>'45.'!O92</f>
        <v>8857843.2929699626</v>
      </c>
      <c r="F68" s="985">
        <f>'45.'!P92</f>
        <v>6956730.8416396072</v>
      </c>
      <c r="G68" s="985">
        <f>'45.'!Q92</f>
        <v>6208010.2177434359</v>
      </c>
      <c r="H68" s="985">
        <f>'45.'!R92</f>
        <v>368397.57447804947</v>
      </c>
      <c r="I68" s="985">
        <f>'45.'!S92</f>
        <v>380323.0494181221</v>
      </c>
      <c r="J68" s="985">
        <f>'45.'!T92</f>
        <v>1901112.4513303558</v>
      </c>
      <c r="K68" s="985">
        <f>'45.'!U92</f>
        <v>1014370.0538469999</v>
      </c>
      <c r="L68" s="985">
        <f>'45.'!V92</f>
        <v>886742.39748335548</v>
      </c>
    </row>
    <row r="69" spans="1:12" s="1022" customFormat="1" ht="19.5" customHeight="1">
      <c r="A69" s="438" t="s">
        <v>2518</v>
      </c>
      <c r="B69" s="439"/>
      <c r="C69" s="440"/>
      <c r="D69" s="441"/>
      <c r="H69" s="1023"/>
    </row>
    <row r="70" spans="1:12" ht="12.75" customHeight="1">
      <c r="K70" s="844"/>
      <c r="L70" s="844"/>
    </row>
    <row r="71" spans="1:12">
      <c r="K71" s="844"/>
      <c r="L71" s="844"/>
    </row>
    <row r="72" spans="1:12">
      <c r="K72" s="844"/>
      <c r="L72" s="844"/>
    </row>
    <row r="73" spans="1:12">
      <c r="K73" s="844"/>
      <c r="L73" s="844"/>
    </row>
    <row r="74" spans="1:12">
      <c r="K74" s="844"/>
      <c r="L74" s="844"/>
    </row>
    <row r="75" spans="1:12">
      <c r="K75" s="844"/>
      <c r="L75" s="844"/>
    </row>
    <row r="76" spans="1:12">
      <c r="K76" s="844"/>
      <c r="L76" s="844"/>
    </row>
    <row r="77" spans="1:12">
      <c r="K77" s="844"/>
      <c r="L77" s="844"/>
    </row>
  </sheetData>
  <mergeCells count="41">
    <mergeCell ref="A20:C20"/>
    <mergeCell ref="A47:C47"/>
    <mergeCell ref="A58:C58"/>
    <mergeCell ref="A29:C29"/>
    <mergeCell ref="A36:C36"/>
    <mergeCell ref="A21:C21"/>
    <mergeCell ref="A22:D22"/>
    <mergeCell ref="A23:D23"/>
    <mergeCell ref="A24:D24"/>
    <mergeCell ref="A25:D25"/>
    <mergeCell ref="A26:D26"/>
    <mergeCell ref="A27:D27"/>
    <mergeCell ref="A28:D28"/>
    <mergeCell ref="A19:C19"/>
    <mergeCell ref="A11:C11"/>
    <mergeCell ref="A14:C14"/>
    <mergeCell ref="A12:C12"/>
    <mergeCell ref="A15:C15"/>
    <mergeCell ref="A10:C10"/>
    <mergeCell ref="A18:C18"/>
    <mergeCell ref="A17:C17"/>
    <mergeCell ref="J4:J5"/>
    <mergeCell ref="A13:C13"/>
    <mergeCell ref="A16:C16"/>
    <mergeCell ref="A3:C5"/>
    <mergeCell ref="A6:C6"/>
    <mergeCell ref="A7:C7"/>
    <mergeCell ref="E3:E5"/>
    <mergeCell ref="A9:C9"/>
    <mergeCell ref="A8:C8"/>
    <mergeCell ref="H1:L1"/>
    <mergeCell ref="G4:G5"/>
    <mergeCell ref="H4:H5"/>
    <mergeCell ref="I4:I5"/>
    <mergeCell ref="J3:L3"/>
    <mergeCell ref="L4:L5"/>
    <mergeCell ref="A1:G1"/>
    <mergeCell ref="F4:F5"/>
    <mergeCell ref="K4:K5"/>
    <mergeCell ref="H3:I3"/>
    <mergeCell ref="F3:G3"/>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R94"/>
  <sheetViews>
    <sheetView view="pageBreakPreview" zoomScaleNormal="50" zoomScaleSheetLayoutView="100" workbookViewId="0">
      <selection activeCell="L37" sqref="L37"/>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7" width="26.85546875" style="838" customWidth="1"/>
    <col min="8" max="8" width="23.7109375" style="838" customWidth="1"/>
    <col min="9" max="9" width="22.85546875" style="838" customWidth="1"/>
    <col min="10" max="10" width="19.28515625" style="838" customWidth="1"/>
    <col min="11" max="11" width="20.28515625" style="838" customWidth="1"/>
    <col min="12" max="12" width="20.42578125" style="850" customWidth="1"/>
    <col min="13" max="13" width="2.140625" style="37" customWidth="1"/>
    <col min="14" max="14" width="15.7109375" style="37" customWidth="1"/>
    <col min="15" max="15" width="2.28515625" style="37" customWidth="1"/>
    <col min="16" max="16" width="1.7109375" style="38" customWidth="1"/>
    <col min="17" max="20" width="21.28515625" style="838" customWidth="1"/>
    <col min="21" max="22" width="15.42578125" style="838" customWidth="1"/>
    <col min="23" max="25" width="13.85546875" style="838" customWidth="1"/>
    <col min="26" max="26" width="14.85546875" style="838" customWidth="1"/>
    <col min="27" max="27" width="19.42578125" style="838" customWidth="1"/>
    <col min="28" max="70" width="8.140625" style="838" customWidth="1"/>
    <col min="71" max="16384" width="9.140625" style="838"/>
  </cols>
  <sheetData>
    <row r="1" spans="1:53" s="1286" customFormat="1" ht="35.1" customHeight="1">
      <c r="A1" s="1300"/>
      <c r="B1" s="1300"/>
      <c r="C1" s="1300"/>
      <c r="D1" s="1300"/>
      <c r="E1" s="1300"/>
      <c r="F1" s="1300"/>
      <c r="G1" s="1293" t="s">
        <v>1529</v>
      </c>
      <c r="H1" s="3230" t="s">
        <v>231</v>
      </c>
      <c r="I1" s="3230"/>
      <c r="J1" s="3230"/>
      <c r="K1" s="1300"/>
      <c r="L1" s="1310"/>
      <c r="N1" s="1294"/>
      <c r="O1" s="1294"/>
      <c r="P1" s="1294"/>
      <c r="R1" s="1294"/>
      <c r="T1" s="1293" t="s">
        <v>1530</v>
      </c>
      <c r="U1" s="1294" t="s">
        <v>212</v>
      </c>
      <c r="W1" s="1294"/>
      <c r="X1" s="1294"/>
      <c r="Y1" s="1294"/>
      <c r="Z1" s="1294"/>
      <c r="AA1" s="1294"/>
      <c r="AB1" s="1300"/>
    </row>
    <row r="2" spans="1:53" ht="15" customHeight="1" thickBot="1">
      <c r="A2" s="913"/>
      <c r="B2" s="295"/>
      <c r="C2" s="295"/>
      <c r="D2" s="296"/>
      <c r="E2" s="913"/>
      <c r="F2" s="913"/>
      <c r="G2" s="913"/>
      <c r="H2" s="913"/>
      <c r="I2" s="913"/>
      <c r="J2" s="913"/>
      <c r="L2" s="28" t="s">
        <v>527</v>
      </c>
      <c r="M2" s="913"/>
      <c r="N2" s="295"/>
      <c r="O2" s="295"/>
      <c r="P2" s="296"/>
      <c r="Q2" s="913"/>
      <c r="R2" s="913"/>
      <c r="S2" s="913"/>
      <c r="T2" s="913"/>
      <c r="U2" s="913"/>
      <c r="V2" s="913"/>
      <c r="W2" s="913"/>
      <c r="X2" s="913"/>
      <c r="Y2" s="913"/>
      <c r="Z2" s="913"/>
      <c r="AA2" s="28" t="s">
        <v>527</v>
      </c>
      <c r="AB2" s="432"/>
    </row>
    <row r="3" spans="1:53" s="1014" customFormat="1" ht="20.100000000000001" customHeight="1">
      <c r="A3" s="3164" t="s">
        <v>1181</v>
      </c>
      <c r="B3" s="3164"/>
      <c r="C3" s="3164"/>
      <c r="D3" s="1136"/>
      <c r="E3" s="3226" t="s">
        <v>1160</v>
      </c>
      <c r="F3" s="3216" t="s">
        <v>778</v>
      </c>
      <c r="G3" s="3217"/>
      <c r="H3" s="3232" t="s">
        <v>779</v>
      </c>
      <c r="I3" s="3233"/>
      <c r="J3" s="3234"/>
      <c r="K3" s="3226" t="s">
        <v>1182</v>
      </c>
      <c r="L3" s="3220" t="s">
        <v>1183</v>
      </c>
      <c r="M3" s="3164" t="s">
        <v>1184</v>
      </c>
      <c r="N3" s="3164"/>
      <c r="O3" s="3164"/>
      <c r="P3" s="1136"/>
      <c r="Q3" s="3226" t="s">
        <v>1185</v>
      </c>
      <c r="R3" s="1012" t="s">
        <v>1186</v>
      </c>
      <c r="S3" s="1013"/>
      <c r="T3" s="3223" t="s">
        <v>1187</v>
      </c>
      <c r="U3" s="3223" t="s">
        <v>1188</v>
      </c>
      <c r="V3" s="3226" t="s">
        <v>1189</v>
      </c>
      <c r="W3" s="1012" t="s">
        <v>1190</v>
      </c>
      <c r="X3" s="1012"/>
      <c r="Y3" s="1012"/>
      <c r="Z3" s="3223" t="s">
        <v>1191</v>
      </c>
      <c r="AA3" s="3220" t="s">
        <v>1192</v>
      </c>
      <c r="AB3" s="1018"/>
    </row>
    <row r="4" spans="1:53" s="1014" customFormat="1" ht="20.100000000000001" customHeight="1">
      <c r="A4" s="3165"/>
      <c r="B4" s="3165"/>
      <c r="C4" s="3165"/>
      <c r="D4" s="1136"/>
      <c r="E4" s="3227"/>
      <c r="F4" s="3218" t="s">
        <v>1172</v>
      </c>
      <c r="G4" s="3218" t="s">
        <v>981</v>
      </c>
      <c r="H4" s="3231" t="s">
        <v>1173</v>
      </c>
      <c r="I4" s="3218" t="s">
        <v>907</v>
      </c>
      <c r="J4" s="3228" t="s">
        <v>797</v>
      </c>
      <c r="K4" s="3227"/>
      <c r="L4" s="3221"/>
      <c r="M4" s="3165"/>
      <c r="N4" s="3165"/>
      <c r="O4" s="3165"/>
      <c r="P4" s="1136"/>
      <c r="Q4" s="3227"/>
      <c r="R4" s="3218" t="s">
        <v>1175</v>
      </c>
      <c r="S4" s="3218" t="s">
        <v>1193</v>
      </c>
      <c r="T4" s="3224"/>
      <c r="U4" s="3224"/>
      <c r="V4" s="3227"/>
      <c r="W4" s="3218" t="s">
        <v>1194</v>
      </c>
      <c r="X4" s="3218" t="s">
        <v>1195</v>
      </c>
      <c r="Y4" s="3218" t="s">
        <v>1196</v>
      </c>
      <c r="Z4" s="3224"/>
      <c r="AA4" s="3221"/>
      <c r="AB4" s="1018"/>
    </row>
    <row r="5" spans="1:53" s="1014" customFormat="1" ht="39.950000000000003" customHeight="1" thickBot="1">
      <c r="A5" s="3166"/>
      <c r="B5" s="3166"/>
      <c r="C5" s="3166"/>
      <c r="D5" s="1015"/>
      <c r="E5" s="3219"/>
      <c r="F5" s="3219"/>
      <c r="G5" s="3219"/>
      <c r="H5" s="3225"/>
      <c r="I5" s="3219"/>
      <c r="J5" s="3229"/>
      <c r="K5" s="3219"/>
      <c r="L5" s="3222"/>
      <c r="M5" s="3166"/>
      <c r="N5" s="3166"/>
      <c r="O5" s="3166"/>
      <c r="P5" s="1015"/>
      <c r="Q5" s="3219"/>
      <c r="R5" s="3219"/>
      <c r="S5" s="3219"/>
      <c r="T5" s="3225"/>
      <c r="U5" s="3225"/>
      <c r="V5" s="3219"/>
      <c r="W5" s="3219"/>
      <c r="X5" s="3219"/>
      <c r="Y5" s="3219"/>
      <c r="Z5" s="3225"/>
      <c r="AA5" s="3222"/>
      <c r="AB5" s="1018"/>
    </row>
    <row r="6" spans="1:53" s="33" customFormat="1" ht="24.6" hidden="1" customHeight="1">
      <c r="A6" s="3207" t="s">
        <v>149</v>
      </c>
      <c r="B6" s="3207"/>
      <c r="C6" s="3207"/>
      <c r="D6" s="32"/>
      <c r="E6" s="57">
        <v>38000283</v>
      </c>
      <c r="F6" s="58">
        <v>23119731</v>
      </c>
      <c r="G6" s="58">
        <v>18735446</v>
      </c>
      <c r="H6" s="58">
        <v>1337340</v>
      </c>
      <c r="I6" s="58">
        <v>283593</v>
      </c>
      <c r="J6" s="58">
        <v>2763352</v>
      </c>
      <c r="K6" s="58">
        <v>14880553</v>
      </c>
      <c r="L6" s="58">
        <v>466136</v>
      </c>
      <c r="M6" s="3207" t="s">
        <v>149</v>
      </c>
      <c r="N6" s="3207"/>
      <c r="O6" s="3207"/>
      <c r="P6" s="32"/>
      <c r="Q6" s="57">
        <v>144874</v>
      </c>
      <c r="R6" s="58">
        <v>14414416</v>
      </c>
      <c r="S6" s="58">
        <v>14269542</v>
      </c>
      <c r="T6" s="58">
        <v>8469278</v>
      </c>
      <c r="U6" s="58">
        <v>749352</v>
      </c>
      <c r="V6" s="58"/>
      <c r="W6" s="58">
        <v>440975</v>
      </c>
      <c r="X6" s="58">
        <v>15847</v>
      </c>
      <c r="Y6" s="58">
        <v>425127</v>
      </c>
      <c r="Z6" s="58"/>
      <c r="AA6" s="58">
        <v>4609938</v>
      </c>
      <c r="AB6" s="59"/>
    </row>
    <row r="7" spans="1:53" s="33" customFormat="1" ht="24.6" hidden="1" customHeight="1">
      <c r="A7" s="3198" t="s">
        <v>150</v>
      </c>
      <c r="B7" s="3198"/>
      <c r="C7" s="3198"/>
      <c r="D7" s="32"/>
      <c r="E7" s="60">
        <v>32226756</v>
      </c>
      <c r="F7" s="59">
        <v>22138842</v>
      </c>
      <c r="G7" s="59">
        <v>16632055</v>
      </c>
      <c r="H7" s="59">
        <v>1170289</v>
      </c>
      <c r="I7" s="59">
        <v>234783</v>
      </c>
      <c r="J7" s="59">
        <v>4101716</v>
      </c>
      <c r="K7" s="59">
        <v>10087914</v>
      </c>
      <c r="L7" s="59">
        <v>460044</v>
      </c>
      <c r="M7" s="3198" t="s">
        <v>150</v>
      </c>
      <c r="N7" s="3198"/>
      <c r="O7" s="3198"/>
      <c r="P7" s="32"/>
      <c r="Q7" s="60">
        <v>143678</v>
      </c>
      <c r="R7" s="59">
        <v>9627870</v>
      </c>
      <c r="S7" s="59">
        <v>9484193</v>
      </c>
      <c r="T7" s="59">
        <v>8025685</v>
      </c>
      <c r="U7" s="59">
        <v>1170156</v>
      </c>
      <c r="V7" s="59"/>
      <c r="W7" s="59">
        <v>602330</v>
      </c>
      <c r="X7" s="59">
        <v>28678</v>
      </c>
      <c r="Y7" s="59">
        <v>573652</v>
      </c>
      <c r="Z7" s="59"/>
      <c r="AA7" s="59">
        <v>-313979</v>
      </c>
      <c r="AB7" s="59"/>
    </row>
    <row r="8" spans="1:53" s="33" customFormat="1" ht="24.6" hidden="1" customHeight="1">
      <c r="A8" s="3198" t="s">
        <v>1197</v>
      </c>
      <c r="B8" s="3198"/>
      <c r="C8" s="3198"/>
      <c r="D8" s="32"/>
      <c r="E8" s="60">
        <v>29069572.076642986</v>
      </c>
      <c r="F8" s="59">
        <v>21647931.534650508</v>
      </c>
      <c r="G8" s="59">
        <v>18772155.554229092</v>
      </c>
      <c r="H8" s="59">
        <v>172756.46152927834</v>
      </c>
      <c r="I8" s="59">
        <v>163522.35420521698</v>
      </c>
      <c r="J8" s="59">
        <v>2539497.1646869215</v>
      </c>
      <c r="K8" s="59">
        <v>7421640.541992479</v>
      </c>
      <c r="L8" s="59">
        <v>302709.06703277025</v>
      </c>
      <c r="M8" s="3198" t="s">
        <v>1197</v>
      </c>
      <c r="N8" s="3198"/>
      <c r="O8" s="3198"/>
      <c r="P8" s="32"/>
      <c r="Q8" s="60">
        <v>130730.91386617321</v>
      </c>
      <c r="R8" s="59">
        <v>7118931.4749597088</v>
      </c>
      <c r="S8" s="59">
        <v>6988200.5610935353</v>
      </c>
      <c r="T8" s="59">
        <v>5637055.8108995399</v>
      </c>
      <c r="U8" s="59">
        <v>420523.60771205154</v>
      </c>
      <c r="V8" s="59"/>
      <c r="W8" s="59">
        <v>333007.1628961977</v>
      </c>
      <c r="X8" s="59">
        <v>59684.474422491498</v>
      </c>
      <c r="Y8" s="59">
        <v>273322.68847370619</v>
      </c>
      <c r="Z8" s="59"/>
      <c r="AA8" s="59">
        <v>597613.97958574584</v>
      </c>
      <c r="AB8" s="59"/>
    </row>
    <row r="9" spans="1:53" s="33" customFormat="1" ht="19.5" hidden="1" customHeight="1">
      <c r="A9" s="3198" t="s">
        <v>1198</v>
      </c>
      <c r="B9" s="3198"/>
      <c r="C9" s="3198"/>
      <c r="D9" s="32"/>
      <c r="E9" s="60">
        <v>24819993.317398824</v>
      </c>
      <c r="F9" s="59">
        <v>17844294.803962808</v>
      </c>
      <c r="G9" s="59">
        <v>12882690.680809325</v>
      </c>
      <c r="H9" s="59">
        <v>1125089.9624543304</v>
      </c>
      <c r="I9" s="59">
        <v>190551.19871767145</v>
      </c>
      <c r="J9" s="59">
        <v>3645962.9619814632</v>
      </c>
      <c r="K9" s="59">
        <v>6975698.5134360436</v>
      </c>
      <c r="L9" s="59">
        <v>426892.17300624214</v>
      </c>
      <c r="M9" s="3198" t="s">
        <v>1198</v>
      </c>
      <c r="N9" s="3198"/>
      <c r="O9" s="3198"/>
      <c r="P9" s="32"/>
      <c r="Q9" s="60">
        <v>131103.87391954922</v>
      </c>
      <c r="R9" s="59">
        <v>6548806.3404298052</v>
      </c>
      <c r="S9" s="59">
        <v>6417702.466510267</v>
      </c>
      <c r="T9" s="59">
        <v>5466864.7140928786</v>
      </c>
      <c r="U9" s="59">
        <v>1034012.4360963171</v>
      </c>
      <c r="V9" s="59"/>
      <c r="W9" s="59">
        <v>303980.92521621444</v>
      </c>
      <c r="X9" s="59">
        <v>16098.013782967249</v>
      </c>
      <c r="Y9" s="59">
        <v>287882.91143324779</v>
      </c>
      <c r="Z9" s="59"/>
      <c r="AA9" s="59">
        <v>-387155.60889514344</v>
      </c>
      <c r="AB9" s="59"/>
    </row>
    <row r="10" spans="1:53" s="33" customFormat="1" ht="19.5" hidden="1" customHeight="1">
      <c r="A10" s="3198" t="s">
        <v>1199</v>
      </c>
      <c r="B10" s="3198"/>
      <c r="C10" s="3198"/>
      <c r="D10" s="32"/>
      <c r="E10" s="60">
        <v>29102293.856366757</v>
      </c>
      <c r="F10" s="59">
        <v>20837046.898252077</v>
      </c>
      <c r="G10" s="59">
        <v>15872061.056433925</v>
      </c>
      <c r="H10" s="59">
        <v>1056363.8837436531</v>
      </c>
      <c r="I10" s="59">
        <v>250388.18022977101</v>
      </c>
      <c r="J10" s="59">
        <v>3658233.7778447401</v>
      </c>
      <c r="K10" s="59">
        <v>8265246.9581146343</v>
      </c>
      <c r="L10" s="59">
        <v>406804.5686220582</v>
      </c>
      <c r="M10" s="3198" t="s">
        <v>1199</v>
      </c>
      <c r="N10" s="3198"/>
      <c r="O10" s="3198"/>
      <c r="P10" s="32"/>
      <c r="Q10" s="60">
        <v>145916.38920010332</v>
      </c>
      <c r="R10" s="59">
        <v>7858442.3894925797</v>
      </c>
      <c r="S10" s="59">
        <v>7712526.0002924874</v>
      </c>
      <c r="T10" s="59">
        <v>6094944.5022909548</v>
      </c>
      <c r="U10" s="59">
        <v>877922.28213486751</v>
      </c>
      <c r="V10" s="59"/>
      <c r="W10" s="59">
        <v>261568.78730754051</v>
      </c>
      <c r="X10" s="59">
        <v>20638.930407842308</v>
      </c>
      <c r="Y10" s="59">
        <v>240929.85689969809</v>
      </c>
      <c r="Z10" s="59"/>
      <c r="AA10" s="59">
        <v>478090.42855911684</v>
      </c>
      <c r="AB10" s="59"/>
    </row>
    <row r="11" spans="1:53" s="266" customFormat="1" ht="19.5" hidden="1" customHeight="1">
      <c r="A11" s="3103" t="s">
        <v>1200</v>
      </c>
      <c r="B11" s="3103"/>
      <c r="C11" s="3103"/>
      <c r="D11" s="22"/>
      <c r="E11" s="50">
        <v>40672262.673198916</v>
      </c>
      <c r="F11" s="50">
        <v>29879911.075867962</v>
      </c>
      <c r="G11" s="50">
        <v>21851352.915336061</v>
      </c>
      <c r="H11" s="50">
        <v>2729894.3008566457</v>
      </c>
      <c r="I11" s="50">
        <v>305068.77746287436</v>
      </c>
      <c r="J11" s="50">
        <v>4993595.0822123019</v>
      </c>
      <c r="K11" s="50">
        <v>10792351.597330956</v>
      </c>
      <c r="L11" s="283">
        <v>478745.22864931426</v>
      </c>
      <c r="M11" s="3103" t="s">
        <v>1200</v>
      </c>
      <c r="N11" s="3103"/>
      <c r="O11" s="3103"/>
      <c r="P11" s="22"/>
      <c r="Q11" s="50">
        <v>156163.99964706821</v>
      </c>
      <c r="R11" s="50">
        <v>10313606.368681652</v>
      </c>
      <c r="S11" s="50">
        <v>10157442.369034547</v>
      </c>
      <c r="T11" s="50">
        <v>8039996.3683346724</v>
      </c>
      <c r="U11" s="50">
        <v>820930.84080894408</v>
      </c>
      <c r="V11" s="50"/>
      <c r="W11" s="50">
        <v>277984.27922400029</v>
      </c>
      <c r="X11" s="50">
        <v>14150.299261085354</v>
      </c>
      <c r="Y11" s="50">
        <v>263833.97996291541</v>
      </c>
      <c r="Z11" s="50"/>
      <c r="AA11" s="50">
        <v>1018530.8806669471</v>
      </c>
      <c r="AB11" s="50"/>
    </row>
    <row r="12" spans="1:53" s="33" customFormat="1" ht="19.5" hidden="1" customHeight="1">
      <c r="A12" s="3198" t="s">
        <v>1201</v>
      </c>
      <c r="B12" s="3198"/>
      <c r="C12" s="3198"/>
      <c r="D12" s="32"/>
      <c r="E12" s="50">
        <v>43572072.339658655</v>
      </c>
      <c r="F12" s="50">
        <v>32445530.334238995</v>
      </c>
      <c r="G12" s="50">
        <v>24005055.943400685</v>
      </c>
      <c r="H12" s="50">
        <v>2157245.336804044</v>
      </c>
      <c r="I12" s="50">
        <v>352598.90561494918</v>
      </c>
      <c r="J12" s="50">
        <v>5930630.1484193057</v>
      </c>
      <c r="K12" s="50">
        <v>11126542.005419679</v>
      </c>
      <c r="L12" s="283">
        <v>525200.69083238707</v>
      </c>
      <c r="M12" s="3198" t="s">
        <v>1201</v>
      </c>
      <c r="N12" s="3198"/>
      <c r="O12" s="3198"/>
      <c r="P12" s="32"/>
      <c r="Q12" s="50">
        <v>187165.6268912231</v>
      </c>
      <c r="R12" s="50">
        <v>10601341.314587303</v>
      </c>
      <c r="S12" s="50">
        <v>10414175.687696068</v>
      </c>
      <c r="T12" s="50">
        <v>7963101.510900951</v>
      </c>
      <c r="U12" s="50">
        <v>1026322.270136049</v>
      </c>
      <c r="V12" s="50"/>
      <c r="W12" s="50">
        <v>284959.71915315912</v>
      </c>
      <c r="X12" s="50">
        <v>294.78718647963939</v>
      </c>
      <c r="Y12" s="50">
        <v>284664.93196667929</v>
      </c>
      <c r="Z12" s="50"/>
      <c r="AA12" s="50">
        <v>1139792.187505922</v>
      </c>
      <c r="AB12" s="50"/>
    </row>
    <row r="13" spans="1:53" s="33" customFormat="1" ht="18" hidden="1" customHeight="1">
      <c r="A13" s="3103" t="s">
        <v>1202</v>
      </c>
      <c r="B13" s="3103"/>
      <c r="C13" s="3103"/>
      <c r="D13" s="32"/>
      <c r="E13" s="50">
        <f t="shared" ref="E13:J13" si="0">AG13/12.737</f>
        <v>0</v>
      </c>
      <c r="F13" s="50">
        <f t="shared" si="0"/>
        <v>0</v>
      </c>
      <c r="G13" s="50">
        <f t="shared" si="0"/>
        <v>0</v>
      </c>
      <c r="H13" s="50">
        <f t="shared" si="0"/>
        <v>0</v>
      </c>
      <c r="I13" s="50">
        <f t="shared" si="0"/>
        <v>0</v>
      </c>
      <c r="J13" s="50">
        <f t="shared" si="0"/>
        <v>0</v>
      </c>
      <c r="K13" s="50">
        <f>AM13/12.737</f>
        <v>0</v>
      </c>
      <c r="L13" s="283">
        <v>512396.6005255112</v>
      </c>
      <c r="M13" s="3103" t="s">
        <v>1202</v>
      </c>
      <c r="N13" s="3103"/>
      <c r="O13" s="3103"/>
      <c r="P13" s="32"/>
      <c r="Q13" s="50">
        <f>AS13/12.737</f>
        <v>190731.49778242438</v>
      </c>
      <c r="R13" s="50">
        <f>AT13/12.737</f>
        <v>13062430.544395834</v>
      </c>
      <c r="S13" s="50">
        <f>AU13/12.737</f>
        <v>12871699.04661341</v>
      </c>
      <c r="T13" s="50">
        <f>AV13/12.737</f>
        <v>7929324.4792687837</v>
      </c>
      <c r="U13" s="50">
        <f>AW13/12.737</f>
        <v>954502.41136458144</v>
      </c>
      <c r="V13" s="50"/>
      <c r="W13" s="50">
        <f>AX13/12.737</f>
        <v>218356.26018903914</v>
      </c>
      <c r="X13" s="50">
        <f>AY13/12.737</f>
        <v>17186.755236599158</v>
      </c>
      <c r="Y13" s="50">
        <f>AZ13/12.737</f>
        <v>201169.50495243998</v>
      </c>
      <c r="Z13" s="50"/>
      <c r="AA13" s="50">
        <f>BA13/12.737</f>
        <v>3769515.8957910049</v>
      </c>
      <c r="AB13" s="50"/>
      <c r="AC13" s="2641"/>
      <c r="AD13" s="2641"/>
      <c r="AE13" s="2641"/>
      <c r="AF13" s="18"/>
      <c r="AG13" s="50"/>
      <c r="AH13" s="284"/>
      <c r="AI13" s="284"/>
      <c r="AJ13" s="433"/>
      <c r="AK13" s="284"/>
      <c r="AL13" s="284"/>
      <c r="AM13" s="284"/>
      <c r="AN13" s="284">
        <v>6526395.5008934364</v>
      </c>
      <c r="AO13" s="2641" t="s">
        <v>1203</v>
      </c>
      <c r="AP13" s="2641"/>
      <c r="AQ13" s="2641"/>
      <c r="AR13" s="18"/>
      <c r="AS13" s="50">
        <v>2429347.0872547394</v>
      </c>
      <c r="AT13" s="50">
        <v>166376177.84396973</v>
      </c>
      <c r="AU13" s="50">
        <v>163946830.756715</v>
      </c>
      <c r="AV13" s="50">
        <v>100995805.8924465</v>
      </c>
      <c r="AW13" s="50">
        <v>12157497.213550674</v>
      </c>
      <c r="AX13" s="50">
        <v>2781203.6860277914</v>
      </c>
      <c r="AY13" s="50">
        <v>218907.70144856349</v>
      </c>
      <c r="AZ13" s="50">
        <v>2562295.9845792279</v>
      </c>
      <c r="BA13" s="50">
        <v>48012323.96469003</v>
      </c>
    </row>
    <row r="14" spans="1:53" s="33" customFormat="1" ht="18" hidden="1" customHeight="1">
      <c r="A14" s="3198" t="s">
        <v>1204</v>
      </c>
      <c r="B14" s="3198"/>
      <c r="C14" s="3198"/>
      <c r="D14" s="32"/>
      <c r="E14" s="50">
        <v>42939979.18236322</v>
      </c>
      <c r="F14" s="50">
        <v>33110843.958381366</v>
      </c>
      <c r="G14" s="50">
        <v>24497213.916754019</v>
      </c>
      <c r="H14" s="50">
        <v>1687337.6618944022</v>
      </c>
      <c r="I14" s="50">
        <v>348765.98541615397</v>
      </c>
      <c r="J14" s="50">
        <v>6577526.3943167655</v>
      </c>
      <c r="K14" s="50">
        <v>9829135.2239819486</v>
      </c>
      <c r="L14" s="283">
        <v>470354.49927135644</v>
      </c>
      <c r="M14" s="3198" t="s">
        <v>1204</v>
      </c>
      <c r="N14" s="3198"/>
      <c r="O14" s="3198"/>
      <c r="P14" s="32"/>
      <c r="Q14" s="50">
        <v>204279.10741063021</v>
      </c>
      <c r="R14" s="50">
        <v>9358780.7247105837</v>
      </c>
      <c r="S14" s="50">
        <v>9154501.617299946</v>
      </c>
      <c r="T14" s="50">
        <v>6822570.1342531554</v>
      </c>
      <c r="U14" s="50">
        <v>554887.74471714802</v>
      </c>
      <c r="V14" s="50"/>
      <c r="W14" s="50">
        <v>291466.69882874022</v>
      </c>
      <c r="X14" s="50">
        <v>55883.958693366752</v>
      </c>
      <c r="Y14" s="50">
        <v>235582.74013537337</v>
      </c>
      <c r="Z14" s="50"/>
      <c r="AA14" s="50">
        <v>1485577.0395008938</v>
      </c>
      <c r="AB14" s="50"/>
    </row>
    <row r="15" spans="1:53" s="33" customFormat="1" ht="18" hidden="1" customHeight="1">
      <c r="A15" s="3198" t="s">
        <v>1205</v>
      </c>
      <c r="B15" s="3198"/>
      <c r="C15" s="3198"/>
      <c r="D15" s="32"/>
      <c r="E15" s="60">
        <f>('19.'!E15/'1'!$E$16)*1000</f>
        <v>44155190.766599782</v>
      </c>
      <c r="F15" s="59">
        <f>('19.'!F15/'1'!$E$16)*1000</f>
        <v>35150760.57344158</v>
      </c>
      <c r="G15" s="59">
        <f>('19.'!G15/'1'!$E$16)*1000</f>
        <v>25220554.404049248</v>
      </c>
      <c r="H15" s="59">
        <f>('19.'!H15/'1'!$E$16)*1000</f>
        <v>2793894.5958751007</v>
      </c>
      <c r="I15" s="59">
        <f>('19.'!I15/'1'!$E$16)*1000</f>
        <v>306626.31201307115</v>
      </c>
      <c r="J15" s="59">
        <f>('19.'!J15/'1'!$E$16)*1000</f>
        <v>6829685.2615041435</v>
      </c>
      <c r="K15" s="59">
        <f>('19.'!K15/'1'!$E$16)*1000</f>
        <v>9004430.1931582335</v>
      </c>
      <c r="L15" s="59">
        <f>('19.'!L15/'1'!$E$16)*1000</f>
        <v>416609.59113136854</v>
      </c>
      <c r="M15" s="3198" t="s">
        <v>1205</v>
      </c>
      <c r="N15" s="3198"/>
      <c r="O15" s="3198"/>
      <c r="P15" s="32"/>
      <c r="Q15" s="59">
        <f>('19.'!Q15/'1'!$E$16)*1000</f>
        <v>160089.07022375771</v>
      </c>
      <c r="R15" s="59">
        <f>('19.'!R15/'1'!$E$16)*1000</f>
        <v>8587820.6020268314</v>
      </c>
      <c r="S15" s="59">
        <f>('19.'!S15/'1'!$E$16)*1000</f>
        <v>8427731.5318030715</v>
      </c>
      <c r="T15" s="59">
        <f>('19.'!T15/'1'!$E$16)*1000</f>
        <v>6206733.0816315329</v>
      </c>
      <c r="U15" s="59">
        <f>('19.'!U15/'1'!$E$16)*1000</f>
        <v>880763.92955649877</v>
      </c>
      <c r="V15" s="59"/>
      <c r="W15" s="59">
        <f>('19.'!W15/'1'!$E$16)*1000</f>
        <v>352645.20162932383</v>
      </c>
      <c r="X15" s="59">
        <f>('19.'!X15/'1'!$E$16)*1000</f>
        <v>50505.260158107929</v>
      </c>
      <c r="Y15" s="59">
        <f>('19.'!Y15/'1'!$E$16)*1000</f>
        <v>302139.94147121679</v>
      </c>
      <c r="Z15" s="59"/>
      <c r="AA15" s="59">
        <f>('19.'!AA15/'1'!$E$16)*1000</f>
        <v>987589.31898573868</v>
      </c>
      <c r="AB15" s="59"/>
    </row>
    <row r="16" spans="1:53" s="33" customFormat="1" ht="15" hidden="1" customHeight="1">
      <c r="A16" s="3198" t="s">
        <v>1206</v>
      </c>
      <c r="B16" s="3198"/>
      <c r="C16" s="3198"/>
      <c r="D16" s="32"/>
      <c r="E16" s="60">
        <v>38200211.007092766</v>
      </c>
      <c r="F16" s="59">
        <v>29839983.225627497</v>
      </c>
      <c r="G16" s="59">
        <v>21903701.178061981</v>
      </c>
      <c r="H16" s="59">
        <v>1587918.6961343121</v>
      </c>
      <c r="I16" s="59">
        <v>391515.31883234152</v>
      </c>
      <c r="J16" s="59">
        <v>5956848.0325988736</v>
      </c>
      <c r="K16" s="59">
        <v>8360227.7814652566</v>
      </c>
      <c r="L16" s="59">
        <v>386255.52875019697</v>
      </c>
      <c r="M16" s="3198" t="s">
        <v>1206</v>
      </c>
      <c r="N16" s="3198"/>
      <c r="O16" s="3198"/>
      <c r="P16" s="32"/>
      <c r="Q16" s="59">
        <v>153814.07765949456</v>
      </c>
      <c r="R16" s="59">
        <v>7973972.2527150605</v>
      </c>
      <c r="S16" s="59">
        <v>7820158.1750555597</v>
      </c>
      <c r="T16" s="59">
        <v>6240397.617036419</v>
      </c>
      <c r="U16" s="59">
        <v>469184.90094950888</v>
      </c>
      <c r="V16" s="59"/>
      <c r="W16" s="59">
        <v>177901.72788285004</v>
      </c>
      <c r="X16" s="59">
        <v>37428.602537775529</v>
      </c>
      <c r="Y16" s="59">
        <v>140473.12534507443</v>
      </c>
      <c r="Z16" s="59">
        <v>698810.94877439819</v>
      </c>
      <c r="AA16" s="59">
        <v>1631484.8779611802</v>
      </c>
      <c r="AB16" s="59"/>
    </row>
    <row r="17" spans="1:70" s="33" customFormat="1" ht="15.75" hidden="1" customHeight="1">
      <c r="A17" s="3198" t="s">
        <v>1207</v>
      </c>
      <c r="B17" s="3198"/>
      <c r="C17" s="3198"/>
      <c r="D17" s="32"/>
      <c r="E17" s="386">
        <v>42535953.206094816</v>
      </c>
      <c r="F17" s="386">
        <v>32984351.575203873</v>
      </c>
      <c r="G17" s="386">
        <v>23847461.748577144</v>
      </c>
      <c r="H17" s="386">
        <v>1330696.5802223696</v>
      </c>
      <c r="I17" s="386">
        <v>368448.10162745614</v>
      </c>
      <c r="J17" s="386">
        <v>7437745.1447769366</v>
      </c>
      <c r="K17" s="386">
        <v>9551601.6308908071</v>
      </c>
      <c r="L17" s="386">
        <v>393136.82161523093</v>
      </c>
      <c r="M17" s="3198" t="s">
        <v>1207</v>
      </c>
      <c r="N17" s="3198"/>
      <c r="O17" s="3198"/>
      <c r="P17" s="32"/>
      <c r="Q17" s="386">
        <v>160801.54447288672</v>
      </c>
      <c r="R17" s="386">
        <v>9158464.8092755899</v>
      </c>
      <c r="S17" s="386">
        <v>8997663.2648026906</v>
      </c>
      <c r="T17" s="386">
        <v>6698070.0509349806</v>
      </c>
      <c r="U17" s="386">
        <v>399418.84543911496</v>
      </c>
      <c r="V17" s="386"/>
      <c r="W17" s="386">
        <v>166875.6576911516</v>
      </c>
      <c r="X17" s="386">
        <v>40803.719260268968</v>
      </c>
      <c r="Y17" s="386">
        <v>126071.93843088293</v>
      </c>
      <c r="Z17" s="386">
        <v>767729.69575696322</v>
      </c>
      <c r="AA17" s="386">
        <v>2501028.4064944121</v>
      </c>
      <c r="AB17" s="59"/>
    </row>
    <row r="18" spans="1:70" s="33" customFormat="1" ht="16.5" hidden="1" customHeight="1">
      <c r="A18" s="3198" t="s">
        <v>1208</v>
      </c>
      <c r="B18" s="3198"/>
      <c r="C18" s="3198"/>
      <c r="D18" s="32"/>
      <c r="E18" s="386">
        <f>'[1]17'!E18/'[1]1'!$E$19*1000</f>
        <v>42829781.066332154</v>
      </c>
      <c r="F18" s="386">
        <f>'[1]17'!F18/'[1]1'!$E$19*1000</f>
        <v>30822729.441170719</v>
      </c>
      <c r="G18" s="386">
        <f>'[1]17'!G18/'[1]1'!$E$19*1000</f>
        <v>23131522.16182119</v>
      </c>
      <c r="H18" s="386">
        <f>'[1]17'!H18/'[1]1'!$E$19*1000</f>
        <v>491797.58857126185</v>
      </c>
      <c r="I18" s="386">
        <f>'[1]17'!I18/'[1]1'!$E$19*1000</f>
        <v>379357.30632263271</v>
      </c>
      <c r="J18" s="386">
        <f>'[1]17'!J18/'[1]1'!$E$19*1000</f>
        <v>6820052.3844556333</v>
      </c>
      <c r="K18" s="386">
        <f>'[1]17'!K18/'[1]1'!$E$19*1000</f>
        <v>12007051.62516146</v>
      </c>
      <c r="L18" s="386">
        <f>'[1]17'!L18/'[1]1'!$E$19*1000</f>
        <v>422378.55025672872</v>
      </c>
      <c r="M18" s="3198" t="s">
        <v>1208</v>
      </c>
      <c r="N18" s="3198"/>
      <c r="O18" s="3198"/>
      <c r="P18" s="32"/>
      <c r="Q18" s="386">
        <f>'[1]17'!Q18/'[1]1'!$E$19*1000</f>
        <v>164009.22569706439</v>
      </c>
      <c r="R18" s="386">
        <f>'[1]17'!R18/'[1]1'!$E$19*1000</f>
        <v>11584673.074904718</v>
      </c>
      <c r="S18" s="386">
        <f>'[1]17'!S18/'[1]1'!$E$19*1000</f>
        <v>11420663.849207671</v>
      </c>
      <c r="T18" s="386">
        <f>'[1]17'!T18/'[1]1'!$E$19*1000</f>
        <v>6540541.8101217076</v>
      </c>
      <c r="U18" s="386">
        <f>'[1]17'!U18/'[1]1'!$E$19*1000</f>
        <v>546047.34631011297</v>
      </c>
      <c r="V18" s="386"/>
      <c r="W18" s="386">
        <f>'[1]17'!V18/'[1]1'!$E$19*1000</f>
        <v>292932.33256116108</v>
      </c>
      <c r="X18" s="386">
        <f>'[1]17'!W18/'[1]1'!$E$19*1000</f>
        <v>58984.401423427909</v>
      </c>
      <c r="Y18" s="386">
        <f>'[1]17'!X18/'[1]1'!$E$19*1000</f>
        <v>233947.93113773337</v>
      </c>
      <c r="Z18" s="386">
        <f>'[1]17'!Y18/'[1]1'!$E$19*1000</f>
        <v>903045.21547892829</v>
      </c>
      <c r="AA18" s="386">
        <f>'[1]17'!Z18/'[1]1'!$E$19*1000</f>
        <v>4944187.5756936148</v>
      </c>
      <c r="AB18" s="59"/>
    </row>
    <row r="19" spans="1:70" s="33" customFormat="1" ht="18.75" hidden="1" customHeight="1">
      <c r="A19" s="3198" t="s">
        <v>1209</v>
      </c>
      <c r="B19" s="3198"/>
      <c r="C19" s="3198"/>
      <c r="D19" s="32"/>
      <c r="E19" s="386">
        <v>39879561.30494196</v>
      </c>
      <c r="F19" s="386">
        <v>30763919.153899413</v>
      </c>
      <c r="G19" s="386">
        <v>21944892.469442315</v>
      </c>
      <c r="H19" s="386">
        <v>1847499.4126173984</v>
      </c>
      <c r="I19" s="386">
        <v>349479.779129092</v>
      </c>
      <c r="J19" s="386">
        <v>6622047.4927106174</v>
      </c>
      <c r="K19" s="386">
        <v>9115642.151042521</v>
      </c>
      <c r="L19" s="386">
        <v>455179.01328053768</v>
      </c>
      <c r="M19" s="3198" t="s">
        <v>1209</v>
      </c>
      <c r="N19" s="3198"/>
      <c r="O19" s="3198"/>
      <c r="P19" s="32"/>
      <c r="Q19" s="386">
        <v>166669.67732713802</v>
      </c>
      <c r="R19" s="386">
        <v>8660463.1377619859</v>
      </c>
      <c r="S19" s="386">
        <v>8493793.4604348596</v>
      </c>
      <c r="T19" s="386">
        <v>6259954.0290331859</v>
      </c>
      <c r="U19" s="386">
        <v>441496.79137618473</v>
      </c>
      <c r="V19" s="386"/>
      <c r="W19" s="386">
        <v>225356.77840503046</v>
      </c>
      <c r="X19" s="386">
        <v>71523.054672957034</v>
      </c>
      <c r="Y19" s="386">
        <v>153833.72373207353</v>
      </c>
      <c r="Z19" s="386">
        <v>710274.7934427039</v>
      </c>
      <c r="AA19" s="386">
        <v>2277260.6550631449</v>
      </c>
      <c r="AB19" s="59"/>
    </row>
    <row r="20" spans="1:70" s="33" customFormat="1" ht="18" hidden="1" customHeight="1">
      <c r="A20" s="3198" t="s">
        <v>1210</v>
      </c>
      <c r="B20" s="3198"/>
      <c r="C20" s="3198"/>
      <c r="D20" s="32"/>
      <c r="E20" s="59">
        <v>38989204.94335188</v>
      </c>
      <c r="F20" s="59">
        <v>30049961.714410122</v>
      </c>
      <c r="G20" s="59">
        <v>21430915.401220392</v>
      </c>
      <c r="H20" s="59">
        <v>1329168.027627296</v>
      </c>
      <c r="I20" s="59">
        <v>552082.55035323929</v>
      </c>
      <c r="J20" s="59">
        <v>6737795.7352091745</v>
      </c>
      <c r="K20" s="59">
        <v>8939243.2289417535</v>
      </c>
      <c r="L20" s="59">
        <v>617969.16522890236</v>
      </c>
      <c r="M20" s="3198" t="s">
        <v>1210</v>
      </c>
      <c r="N20" s="3198"/>
      <c r="O20" s="3198"/>
      <c r="P20" s="32"/>
      <c r="Q20" s="59">
        <v>200759.96015979673</v>
      </c>
      <c r="R20" s="59">
        <v>8321274.0637128521</v>
      </c>
      <c r="S20" s="59">
        <v>8120514.1035530707</v>
      </c>
      <c r="T20" s="59">
        <v>5752775.2306968449</v>
      </c>
      <c r="U20" s="59">
        <v>438507.44451847661</v>
      </c>
      <c r="V20" s="59"/>
      <c r="W20" s="59">
        <v>229718.89473650686</v>
      </c>
      <c r="X20" s="59">
        <v>63420.301921035483</v>
      </c>
      <c r="Y20" s="59">
        <v>166298.59281547114</v>
      </c>
      <c r="Z20" s="59">
        <v>790628.31351001584</v>
      </c>
      <c r="AA20" s="59">
        <v>2490140.8471112638</v>
      </c>
      <c r="AB20" s="59"/>
    </row>
    <row r="21" spans="1:70" s="33" customFormat="1" ht="18" hidden="1" customHeight="1">
      <c r="A21" s="3198" t="s">
        <v>1211</v>
      </c>
      <c r="B21" s="3198"/>
      <c r="C21" s="3198"/>
      <c r="D21" s="32"/>
      <c r="E21" s="386">
        <v>41210969.153543569</v>
      </c>
      <c r="F21" s="386">
        <v>31666531.501319483</v>
      </c>
      <c r="G21" s="386">
        <v>23358123.538604774</v>
      </c>
      <c r="H21" s="386">
        <v>1357875.6190478087</v>
      </c>
      <c r="I21" s="386">
        <v>372284.03011080495</v>
      </c>
      <c r="J21" s="386">
        <v>6578248.3135560788</v>
      </c>
      <c r="K21" s="386">
        <v>9544437.6522240601</v>
      </c>
      <c r="L21" s="386">
        <v>519935.52803058136</v>
      </c>
      <c r="M21" s="3198" t="s">
        <v>1211</v>
      </c>
      <c r="N21" s="3198"/>
      <c r="O21" s="3198"/>
      <c r="P21" s="32"/>
      <c r="Q21" s="386">
        <v>196925.17551325093</v>
      </c>
      <c r="R21" s="386">
        <v>9024502.1241934709</v>
      </c>
      <c r="S21" s="386">
        <v>8827576.9486802239</v>
      </c>
      <c r="T21" s="386">
        <v>6113501.9775059745</v>
      </c>
      <c r="U21" s="386">
        <v>427950.25335864007</v>
      </c>
      <c r="V21" s="386"/>
      <c r="W21" s="386">
        <v>239485.73987594302</v>
      </c>
      <c r="X21" s="386">
        <v>64533.18992866527</v>
      </c>
      <c r="Y21" s="386">
        <v>174952.54994727779</v>
      </c>
      <c r="Z21" s="386">
        <v>660674.52366251207</v>
      </c>
      <c r="AA21" s="386">
        <v>2707313.5016021822</v>
      </c>
      <c r="AB21" s="59"/>
    </row>
    <row r="22" spans="1:70" s="33" customFormat="1" ht="16.5" hidden="1" customHeight="1">
      <c r="A22" s="2618" t="s">
        <v>1212</v>
      </c>
      <c r="B22" s="2619"/>
      <c r="C22" s="2619"/>
      <c r="D22" s="2620"/>
      <c r="E22" s="388">
        <v>39613.65235723192</v>
      </c>
      <c r="F22" s="388">
        <v>30750.230476193588</v>
      </c>
      <c r="G22" s="388">
        <v>21585.450285761792</v>
      </c>
      <c r="H22" s="388">
        <v>1660.834969781017</v>
      </c>
      <c r="I22" s="388">
        <v>627.46632409185588</v>
      </c>
      <c r="J22" s="388">
        <v>6876.4788965589041</v>
      </c>
      <c r="K22" s="388">
        <v>8863.4218810383409</v>
      </c>
      <c r="L22" s="388">
        <v>456.44870822437099</v>
      </c>
      <c r="M22" s="2618" t="s">
        <v>1212</v>
      </c>
      <c r="N22" s="2619"/>
      <c r="O22" s="2619"/>
      <c r="P22" s="2620"/>
      <c r="Q22" s="388">
        <v>242.88343099885327</v>
      </c>
      <c r="R22" s="388">
        <v>8406.9731728139559</v>
      </c>
      <c r="S22" s="388">
        <v>8164.0897418151126</v>
      </c>
      <c r="T22" s="388">
        <v>6134.1181102373002</v>
      </c>
      <c r="U22" s="388">
        <v>596.32763230761475</v>
      </c>
      <c r="V22" s="142" t="s">
        <v>503</v>
      </c>
      <c r="W22" s="388">
        <v>243.60503655989416</v>
      </c>
      <c r="X22" s="388">
        <v>84.299520289336741</v>
      </c>
      <c r="Y22" s="388">
        <v>159.30551627055735</v>
      </c>
      <c r="Z22" s="388">
        <v>792.16125986754025</v>
      </c>
      <c r="AA22" s="388">
        <v>1982.2002225778513</v>
      </c>
      <c r="AB22" s="59"/>
      <c r="AC22" s="59"/>
      <c r="AD22" s="59"/>
      <c r="AE22" s="59"/>
      <c r="AF22" s="59"/>
      <c r="AG22" s="59"/>
      <c r="AH22" s="59"/>
      <c r="AI22" s="59"/>
      <c r="AJ22" s="59"/>
      <c r="AK22" s="59"/>
      <c r="AL22" s="59"/>
    </row>
    <row r="23" spans="1:70" s="33" customFormat="1" ht="16.5" hidden="1" customHeight="1">
      <c r="A23" s="2618" t="s">
        <v>1001</v>
      </c>
      <c r="B23" s="2619"/>
      <c r="C23" s="2619"/>
      <c r="D23" s="2620"/>
      <c r="E23" s="388">
        <v>36010.509158527559</v>
      </c>
      <c r="F23" s="388">
        <v>26993.179241819689</v>
      </c>
      <c r="G23" s="388">
        <v>21504.880880754568</v>
      </c>
      <c r="H23" s="388">
        <v>636.69884430383365</v>
      </c>
      <c r="I23" s="388">
        <v>164.57344105603497</v>
      </c>
      <c r="J23" s="388">
        <v>4687.0260757051874</v>
      </c>
      <c r="K23" s="388">
        <v>9017.3299167078403</v>
      </c>
      <c r="L23" s="388">
        <v>508.6308864027709</v>
      </c>
      <c r="M23" s="2618" t="s">
        <v>1001</v>
      </c>
      <c r="N23" s="2619"/>
      <c r="O23" s="2619"/>
      <c r="P23" s="2620"/>
      <c r="Q23" s="388">
        <v>223.04666529703846</v>
      </c>
      <c r="R23" s="388">
        <v>8508.6990303050716</v>
      </c>
      <c r="S23" s="388">
        <v>8285.6523650080362</v>
      </c>
      <c r="T23" s="388">
        <v>5276.4094781992389</v>
      </c>
      <c r="U23" s="388">
        <v>320.61831819126564</v>
      </c>
      <c r="V23" s="142" t="s">
        <v>503</v>
      </c>
      <c r="W23" s="388">
        <v>361.15204668645043</v>
      </c>
      <c r="X23" s="388">
        <v>156.52626969897057</v>
      </c>
      <c r="Y23" s="388">
        <v>204.62577698747918</v>
      </c>
      <c r="Z23" s="388">
        <v>484.16278704406841</v>
      </c>
      <c r="AA23" s="388">
        <v>2327.4725219310703</v>
      </c>
      <c r="AB23" s="59"/>
      <c r="AC23" s="59"/>
      <c r="AD23" s="59"/>
      <c r="AE23" s="59"/>
      <c r="AF23" s="59"/>
      <c r="AG23" s="59"/>
      <c r="AH23" s="59"/>
      <c r="AI23" s="59"/>
      <c r="AJ23" s="59"/>
      <c r="AK23" s="59"/>
      <c r="AL23" s="59"/>
    </row>
    <row r="24" spans="1:70" s="33" customFormat="1" ht="16.5" customHeight="1" thickTop="1">
      <c r="A24" s="2618" t="s">
        <v>1002</v>
      </c>
      <c r="B24" s="2619"/>
      <c r="C24" s="2619"/>
      <c r="D24" s="2620"/>
      <c r="E24" s="388">
        <v>35826.800760368416</v>
      </c>
      <c r="F24" s="388">
        <v>27414.269686491061</v>
      </c>
      <c r="G24" s="388">
        <v>18008.699757196668</v>
      </c>
      <c r="H24" s="388">
        <v>2110.2214786554923</v>
      </c>
      <c r="I24" s="388">
        <v>434.86036959828976</v>
      </c>
      <c r="J24" s="388">
        <v>6860.4880810406439</v>
      </c>
      <c r="K24" s="388">
        <v>8412.5310738773424</v>
      </c>
      <c r="L24" s="388">
        <v>540.06315447246322</v>
      </c>
      <c r="M24" s="2618" t="s">
        <v>1002</v>
      </c>
      <c r="N24" s="2619"/>
      <c r="O24" s="2619"/>
      <c r="P24" s="2620"/>
      <c r="Q24" s="388">
        <v>165.37307037028941</v>
      </c>
      <c r="R24" s="388">
        <v>7872.4679194049013</v>
      </c>
      <c r="S24" s="388">
        <v>7707.0948490345936</v>
      </c>
      <c r="T24" s="388">
        <v>5954.0012618598457</v>
      </c>
      <c r="U24" s="388">
        <v>378.08658404042961</v>
      </c>
      <c r="V24" s="142" t="s">
        <v>503</v>
      </c>
      <c r="W24" s="388">
        <v>251.52396538343797</v>
      </c>
      <c r="X24" s="388">
        <v>110.36123180969764</v>
      </c>
      <c r="Y24" s="388">
        <v>141.16273357374021</v>
      </c>
      <c r="Z24" s="388">
        <v>617.42572295338778</v>
      </c>
      <c r="AA24" s="388">
        <v>1740.9087607042652</v>
      </c>
      <c r="AB24" s="3235"/>
      <c r="AC24" s="3236"/>
      <c r="AD24" s="1920" t="s">
        <v>96</v>
      </c>
      <c r="AE24" s="1921" t="s">
        <v>880</v>
      </c>
      <c r="AF24" s="1921" t="s">
        <v>2126</v>
      </c>
      <c r="AG24" s="1921" t="s">
        <v>2124</v>
      </c>
      <c r="AH24" s="1921" t="s">
        <v>2127</v>
      </c>
      <c r="AI24" s="1921" t="s">
        <v>2128</v>
      </c>
      <c r="AJ24" s="1921" t="s">
        <v>311</v>
      </c>
      <c r="AK24" s="1939" t="s">
        <v>2129</v>
      </c>
      <c r="AL24" s="1944" t="s">
        <v>882</v>
      </c>
      <c r="AM24" s="1921" t="s">
        <v>1929</v>
      </c>
      <c r="AN24" s="1921" t="s">
        <v>312</v>
      </c>
      <c r="AO24" s="1921" t="s">
        <v>1931</v>
      </c>
      <c r="AP24" s="1921" t="s">
        <v>892</v>
      </c>
      <c r="AQ24" s="1921" t="s">
        <v>2130</v>
      </c>
      <c r="AR24" s="1921" t="s">
        <v>2131</v>
      </c>
      <c r="AS24" s="1921" t="s">
        <v>2132</v>
      </c>
      <c r="AT24" s="1921" t="s">
        <v>2133</v>
      </c>
      <c r="AU24" s="1921" t="s">
        <v>2134</v>
      </c>
      <c r="AV24" s="1922" t="s">
        <v>99</v>
      </c>
      <c r="AX24" s="3235"/>
      <c r="AY24" s="3236"/>
      <c r="AZ24" s="1920" t="s">
        <v>96</v>
      </c>
      <c r="BA24" s="1921" t="s">
        <v>880</v>
      </c>
      <c r="BB24" s="1921" t="s">
        <v>2126</v>
      </c>
      <c r="BC24" s="1921" t="s">
        <v>2124</v>
      </c>
      <c r="BD24" s="1921" t="s">
        <v>2127</v>
      </c>
      <c r="BE24" s="1921" t="s">
        <v>2128</v>
      </c>
      <c r="BF24" s="1921" t="s">
        <v>311</v>
      </c>
      <c r="BG24" s="1921" t="s">
        <v>2129</v>
      </c>
      <c r="BH24" s="1921" t="s">
        <v>882</v>
      </c>
      <c r="BI24" s="1921" t="s">
        <v>1929</v>
      </c>
      <c r="BJ24" s="1921" t="s">
        <v>312</v>
      </c>
      <c r="BK24" s="1921" t="s">
        <v>1931</v>
      </c>
      <c r="BL24" s="1921" t="s">
        <v>892</v>
      </c>
      <c r="BM24" s="1921" t="s">
        <v>2130</v>
      </c>
      <c r="BN24" s="1921" t="s">
        <v>2131</v>
      </c>
      <c r="BO24" s="1921" t="s">
        <v>2132</v>
      </c>
      <c r="BP24" s="1921" t="s">
        <v>2133</v>
      </c>
      <c r="BQ24" s="1921" t="s">
        <v>2134</v>
      </c>
      <c r="BR24" s="1922" t="s">
        <v>99</v>
      </c>
    </row>
    <row r="25" spans="1:70" s="33" customFormat="1" ht="16.5" customHeight="1" thickBot="1">
      <c r="A25" s="2618" t="s">
        <v>1003</v>
      </c>
      <c r="B25" s="2619"/>
      <c r="C25" s="2619"/>
      <c r="D25" s="2620"/>
      <c r="E25" s="388">
        <v>38464.977872487347</v>
      </c>
      <c r="F25" s="388">
        <v>28772.810937767183</v>
      </c>
      <c r="G25" s="388">
        <v>20658.589825140683</v>
      </c>
      <c r="H25" s="388">
        <v>889.93746278202434</v>
      </c>
      <c r="I25" s="388">
        <v>379.7729587015279</v>
      </c>
      <c r="J25" s="388">
        <v>6844.5106911429584</v>
      </c>
      <c r="K25" s="388">
        <v>9692.1669347200113</v>
      </c>
      <c r="L25" s="388">
        <v>599.46575533570854</v>
      </c>
      <c r="M25" s="2618" t="s">
        <v>1003</v>
      </c>
      <c r="N25" s="2619"/>
      <c r="O25" s="2619"/>
      <c r="P25" s="2620"/>
      <c r="Q25" s="388">
        <v>193.77713231803511</v>
      </c>
      <c r="R25" s="388">
        <v>9092.7011793842994</v>
      </c>
      <c r="S25" s="388">
        <v>8898.9240470662626</v>
      </c>
      <c r="T25" s="388">
        <v>6366.9164051820326</v>
      </c>
      <c r="U25" s="388">
        <v>330.07878066208485</v>
      </c>
      <c r="V25" s="142" t="s">
        <v>503</v>
      </c>
      <c r="W25" s="388">
        <v>272.41545395346134</v>
      </c>
      <c r="X25" s="388">
        <v>108.84597743069628</v>
      </c>
      <c r="Y25" s="388">
        <v>163.56947652276494</v>
      </c>
      <c r="Z25" s="388">
        <v>733.95076668852391</v>
      </c>
      <c r="AA25" s="388">
        <v>2663.4641739572226</v>
      </c>
      <c r="AB25" s="3237"/>
      <c r="AC25" s="3238"/>
      <c r="AD25" s="1923" t="s">
        <v>2160</v>
      </c>
      <c r="AE25" s="1924" t="s">
        <v>2160</v>
      </c>
      <c r="AF25" s="1924" t="s">
        <v>2160</v>
      </c>
      <c r="AG25" s="1924" t="s">
        <v>2160</v>
      </c>
      <c r="AH25" s="1924" t="s">
        <v>2160</v>
      </c>
      <c r="AI25" s="1924" t="s">
        <v>2160</v>
      </c>
      <c r="AJ25" s="1924" t="s">
        <v>2160</v>
      </c>
      <c r="AK25" s="1940" t="s">
        <v>2160</v>
      </c>
      <c r="AL25" s="1945" t="s">
        <v>2160</v>
      </c>
      <c r="AM25" s="1924" t="s">
        <v>2160</v>
      </c>
      <c r="AN25" s="1924" t="s">
        <v>2160</v>
      </c>
      <c r="AO25" s="1924" t="s">
        <v>2160</v>
      </c>
      <c r="AP25" s="1924" t="s">
        <v>2160</v>
      </c>
      <c r="AQ25" s="1924" t="s">
        <v>2160</v>
      </c>
      <c r="AR25" s="1924" t="s">
        <v>2160</v>
      </c>
      <c r="AS25" s="1924" t="s">
        <v>2160</v>
      </c>
      <c r="AT25" s="1924" t="s">
        <v>2160</v>
      </c>
      <c r="AU25" s="1924" t="s">
        <v>2160</v>
      </c>
      <c r="AV25" s="1925" t="s">
        <v>2160</v>
      </c>
      <c r="AX25" s="3237"/>
      <c r="AY25" s="3238"/>
      <c r="AZ25" s="1923" t="s">
        <v>2160</v>
      </c>
      <c r="BA25" s="1924" t="s">
        <v>2160</v>
      </c>
      <c r="BB25" s="1924" t="s">
        <v>2160</v>
      </c>
      <c r="BC25" s="1924" t="s">
        <v>2160</v>
      </c>
      <c r="BD25" s="1924" t="s">
        <v>2160</v>
      </c>
      <c r="BE25" s="1924" t="s">
        <v>2160</v>
      </c>
      <c r="BF25" s="1924" t="s">
        <v>2160</v>
      </c>
      <c r="BG25" s="1924" t="s">
        <v>2160</v>
      </c>
      <c r="BH25" s="1924" t="s">
        <v>2160</v>
      </c>
      <c r="BI25" s="1924" t="s">
        <v>2160</v>
      </c>
      <c r="BJ25" s="1924" t="s">
        <v>2160</v>
      </c>
      <c r="BK25" s="1924" t="s">
        <v>2160</v>
      </c>
      <c r="BL25" s="1924" t="s">
        <v>2160</v>
      </c>
      <c r="BM25" s="1924" t="s">
        <v>2160</v>
      </c>
      <c r="BN25" s="1924" t="s">
        <v>2160</v>
      </c>
      <c r="BO25" s="1924" t="s">
        <v>2160</v>
      </c>
      <c r="BP25" s="1924" t="s">
        <v>2160</v>
      </c>
      <c r="BQ25" s="1924" t="s">
        <v>2160</v>
      </c>
      <c r="BR25" s="1925" t="s">
        <v>2160</v>
      </c>
    </row>
    <row r="26" spans="1:70" s="33" customFormat="1" ht="15.75" customHeight="1" thickTop="1">
      <c r="A26" s="2618" t="s">
        <v>1004</v>
      </c>
      <c r="B26" s="2619"/>
      <c r="C26" s="2619"/>
      <c r="D26" s="2620"/>
      <c r="E26" s="388">
        <v>41233.863143888579</v>
      </c>
      <c r="F26" s="388">
        <v>30783.09636123927</v>
      </c>
      <c r="G26" s="388">
        <v>20484.664434093465</v>
      </c>
      <c r="H26" s="388">
        <v>1318.0869428098795</v>
      </c>
      <c r="I26" s="388">
        <v>355.23483746698048</v>
      </c>
      <c r="J26" s="388">
        <v>8625.1101468690085</v>
      </c>
      <c r="K26" s="388">
        <v>10450.766782649252</v>
      </c>
      <c r="L26" s="388">
        <v>610.24430983561604</v>
      </c>
      <c r="M26" s="2618" t="s">
        <v>1004</v>
      </c>
      <c r="N26" s="2619"/>
      <c r="O26" s="2619"/>
      <c r="P26" s="2620"/>
      <c r="Q26" s="388">
        <v>180.81276940458005</v>
      </c>
      <c r="R26" s="388">
        <v>9840.5224728136345</v>
      </c>
      <c r="S26" s="388">
        <v>9659.7097034090475</v>
      </c>
      <c r="T26" s="388">
        <v>7235.1611961234858</v>
      </c>
      <c r="U26" s="388">
        <v>285.74184700340021</v>
      </c>
      <c r="V26" s="142">
        <v>18.784893408062025</v>
      </c>
      <c r="W26" s="388">
        <v>266.18174026943058</v>
      </c>
      <c r="X26" s="388">
        <v>110.9716354860027</v>
      </c>
      <c r="Y26" s="388">
        <v>155.21010478342754</v>
      </c>
      <c r="Z26" s="388">
        <v>668.97926542263497</v>
      </c>
      <c r="AA26" s="388">
        <v>2522.8192920273195</v>
      </c>
      <c r="AB26" s="3239" t="s">
        <v>1936</v>
      </c>
      <c r="AC26" s="1926" t="s">
        <v>1937</v>
      </c>
      <c r="AD26" s="1927">
        <f>AZ26/1000</f>
        <v>75627.18976424959</v>
      </c>
      <c r="AE26" s="1928">
        <f t="shared" ref="AE26:AE89" si="1">BA26/1000</f>
        <v>57275.227535151418</v>
      </c>
      <c r="AF26" s="1928">
        <f t="shared" ref="AF26:AF89" si="2">BB26/1000</f>
        <v>35979.774886767278</v>
      </c>
      <c r="AG26" s="1928">
        <f t="shared" ref="AG26:AG89" si="3">BC26/1000</f>
        <v>4695.4531617824805</v>
      </c>
      <c r="AH26" s="1928">
        <f t="shared" ref="AH26:AH89" si="4">BD26/1000</f>
        <v>538.49426789695315</v>
      </c>
      <c r="AI26" s="1928">
        <f t="shared" ref="AI26:AI89" si="5">BE26/1000</f>
        <v>16061.505218704624</v>
      </c>
      <c r="AJ26" s="1928">
        <f t="shared" ref="AJ26:AJ89" si="6">BF26/1000</f>
        <v>18351.962229098281</v>
      </c>
      <c r="AK26" s="1941">
        <f t="shared" ref="AK26:AK89" si="7">BG26/1000</f>
        <v>1165.9402474666711</v>
      </c>
      <c r="AL26" s="1946">
        <f t="shared" ref="AL26:AL89" si="8">BH26/1000</f>
        <v>292.44856896091761</v>
      </c>
      <c r="AM26" s="1928">
        <f t="shared" ref="AM26:AM89" si="9">BI26/1000</f>
        <v>17186.021981631628</v>
      </c>
      <c r="AN26" s="1928">
        <f t="shared" ref="AN26:AN89" si="10">BJ26/1000</f>
        <v>16893.573412670696</v>
      </c>
      <c r="AO26" s="1928">
        <f t="shared" ref="AO26:AO89" si="11">BK26/1000</f>
        <v>13028.08120886743</v>
      </c>
      <c r="AP26" s="1928">
        <f t="shared" ref="AP26:AP89" si="12">BL26/1000</f>
        <v>610.75100424131006</v>
      </c>
      <c r="AQ26" s="1928">
        <f t="shared" ref="AQ26:AQ89" si="13">BM26/1000</f>
        <v>16.700108527544515</v>
      </c>
      <c r="AR26" s="1928">
        <f t="shared" ref="AR26:AR89" si="14">BN26/1000</f>
        <v>389.20440411963199</v>
      </c>
      <c r="AS26" s="1928">
        <f t="shared" ref="AS26:AS89" si="15">BO26/1000</f>
        <v>115.78077506275547</v>
      </c>
      <c r="AT26" s="1928">
        <f t="shared" ref="AT26:AT89" si="16">BP26/1000</f>
        <v>273.42362905687713</v>
      </c>
      <c r="AU26" s="1928">
        <f t="shared" ref="AU26:AU89" si="17">BQ26/1000</f>
        <v>1440.6634572329924</v>
      </c>
      <c r="AV26" s="1929">
        <f t="shared" ref="AV26:AV89" si="18">BR26/1000</f>
        <v>4289.5001441477316</v>
      </c>
      <c r="AX26" s="3239" t="s">
        <v>1936</v>
      </c>
      <c r="AY26" s="1926" t="s">
        <v>1937</v>
      </c>
      <c r="AZ26" s="1927">
        <v>75627189.764249593</v>
      </c>
      <c r="BA26" s="1928">
        <v>57275227.535151415</v>
      </c>
      <c r="BB26" s="1928">
        <v>35979774.886767276</v>
      </c>
      <c r="BC26" s="1928">
        <v>4695453.1617824808</v>
      </c>
      <c r="BD26" s="1928">
        <v>538494.26789695316</v>
      </c>
      <c r="BE26" s="1928">
        <v>16061505.218704624</v>
      </c>
      <c r="BF26" s="1928">
        <v>18351962.229098279</v>
      </c>
      <c r="BG26" s="1928">
        <v>1165940.247466671</v>
      </c>
      <c r="BH26" s="1928">
        <v>292448.56896091759</v>
      </c>
      <c r="BI26" s="1928">
        <v>17186021.981631629</v>
      </c>
      <c r="BJ26" s="1928">
        <v>16893573.412670694</v>
      </c>
      <c r="BK26" s="1928">
        <v>13028081.208867431</v>
      </c>
      <c r="BL26" s="1928">
        <v>610751.00424131006</v>
      </c>
      <c r="BM26" s="1928">
        <v>16700.108527544515</v>
      </c>
      <c r="BN26" s="1928">
        <v>389204.40411963197</v>
      </c>
      <c r="BO26" s="1928">
        <v>115780.77506275546</v>
      </c>
      <c r="BP26" s="1928">
        <v>273423.62905687711</v>
      </c>
      <c r="BQ26" s="1928">
        <v>1440663.4572329924</v>
      </c>
      <c r="BR26" s="1929">
        <v>4289500.1441477314</v>
      </c>
    </row>
    <row r="27" spans="1:70" s="33" customFormat="1" ht="15.75" customHeight="1">
      <c r="A27" s="2618" t="s">
        <v>1005</v>
      </c>
      <c r="B27" s="2619"/>
      <c r="C27" s="2619"/>
      <c r="D27" s="2620"/>
      <c r="E27" s="388">
        <v>43861.141283343059</v>
      </c>
      <c r="F27" s="388">
        <v>33535.684010456614</v>
      </c>
      <c r="G27" s="388">
        <v>21644.296147188164</v>
      </c>
      <c r="H27" s="388">
        <v>1957.1243594168623</v>
      </c>
      <c r="I27" s="388">
        <v>369.26158046569077</v>
      </c>
      <c r="J27" s="388">
        <v>9565.0019233859584</v>
      </c>
      <c r="K27" s="388">
        <v>10325.457272886364</v>
      </c>
      <c r="L27" s="388">
        <v>660.60190471393832</v>
      </c>
      <c r="M27" s="2618" t="s">
        <v>1005</v>
      </c>
      <c r="N27" s="2619"/>
      <c r="O27" s="2619"/>
      <c r="P27" s="2620"/>
      <c r="Q27" s="388">
        <v>203.9445726073109</v>
      </c>
      <c r="R27" s="388">
        <v>9664.8553681724316</v>
      </c>
      <c r="S27" s="388">
        <v>9460.910795565118</v>
      </c>
      <c r="T27" s="388">
        <v>7545.2527669907195</v>
      </c>
      <c r="U27" s="388">
        <v>396.55566982954167</v>
      </c>
      <c r="V27" s="142">
        <v>26.816464043230738</v>
      </c>
      <c r="W27" s="388">
        <v>231.23221607639522</v>
      </c>
      <c r="X27" s="388">
        <v>74.09500020631927</v>
      </c>
      <c r="Y27" s="388">
        <v>157.13721587007598</v>
      </c>
      <c r="Z27" s="388">
        <v>927.78260572449904</v>
      </c>
      <c r="AA27" s="388">
        <v>2188.836284349738</v>
      </c>
      <c r="AB27" s="3213"/>
      <c r="AC27" s="1930" t="s">
        <v>1938</v>
      </c>
      <c r="AD27" s="1931">
        <f t="shared" ref="AD27:AD90" si="19">AZ27/1000</f>
        <v>8866.8489223919532</v>
      </c>
      <c r="AE27" s="1932">
        <f t="shared" si="1"/>
        <v>6590.226800956003</v>
      </c>
      <c r="AF27" s="1932">
        <f t="shared" si="2"/>
        <v>4186.3756506362406</v>
      </c>
      <c r="AG27" s="1932">
        <f t="shared" si="3"/>
        <v>476.46254900804428</v>
      </c>
      <c r="AH27" s="1932">
        <f t="shared" si="4"/>
        <v>29.297850892442199</v>
      </c>
      <c r="AI27" s="1932">
        <f t="shared" si="5"/>
        <v>1898.0907504192755</v>
      </c>
      <c r="AJ27" s="1932">
        <f t="shared" si="6"/>
        <v>2257.263166170238</v>
      </c>
      <c r="AK27" s="1942">
        <f t="shared" si="7"/>
        <v>112.43514285130016</v>
      </c>
      <c r="AL27" s="1947">
        <f t="shared" si="8"/>
        <v>31.430535460369317</v>
      </c>
      <c r="AM27" s="1932">
        <f t="shared" si="9"/>
        <v>2145.2416242251525</v>
      </c>
      <c r="AN27" s="1932">
        <f t="shared" si="10"/>
        <v>2113.6521200373782</v>
      </c>
      <c r="AO27" s="1932">
        <f t="shared" si="11"/>
        <v>1010.1941150260186</v>
      </c>
      <c r="AP27" s="1932">
        <f t="shared" si="12"/>
        <v>5.1403011949737181</v>
      </c>
      <c r="AQ27" s="1932">
        <f t="shared" si="13"/>
        <v>0.31061997412174541</v>
      </c>
      <c r="AR27" s="1932">
        <f t="shared" si="14"/>
        <v>22.100794801145401</v>
      </c>
      <c r="AS27" s="1932">
        <f t="shared" si="15"/>
        <v>9.3952461092417927</v>
      </c>
      <c r="AT27" s="1932">
        <f t="shared" si="16"/>
        <v>12.705548691903603</v>
      </c>
      <c r="AU27" s="1932">
        <f t="shared" si="17"/>
        <v>2.437044705749507</v>
      </c>
      <c r="AV27" s="1933">
        <f t="shared" si="18"/>
        <v>1086.8996089239922</v>
      </c>
      <c r="AX27" s="3213"/>
      <c r="AY27" s="2500" t="s">
        <v>1938</v>
      </c>
      <c r="AZ27" s="1931">
        <v>8866848.9223919529</v>
      </c>
      <c r="BA27" s="1932">
        <v>6590226.8009560034</v>
      </c>
      <c r="BB27" s="1932">
        <v>4186375.6506362408</v>
      </c>
      <c r="BC27" s="1932">
        <v>476462.5490080443</v>
      </c>
      <c r="BD27" s="1932">
        <v>29297.850892442199</v>
      </c>
      <c r="BE27" s="1932">
        <v>1898090.7504192756</v>
      </c>
      <c r="BF27" s="1932">
        <v>2257263.1661702381</v>
      </c>
      <c r="BG27" s="1932">
        <v>112435.14285130016</v>
      </c>
      <c r="BH27" s="1932">
        <v>31430.535460369316</v>
      </c>
      <c r="BI27" s="1932">
        <v>2145241.6242251527</v>
      </c>
      <c r="BJ27" s="1932">
        <v>2113652.1200373783</v>
      </c>
      <c r="BK27" s="1932">
        <v>1010194.1150260186</v>
      </c>
      <c r="BL27" s="1932">
        <v>5140.3011949737183</v>
      </c>
      <c r="BM27" s="1932">
        <v>310.61997412174543</v>
      </c>
      <c r="BN27" s="1932">
        <v>22100.794801145403</v>
      </c>
      <c r="BO27" s="1932">
        <v>9395.2461092417925</v>
      </c>
      <c r="BP27" s="1932">
        <v>12705.548691903603</v>
      </c>
      <c r="BQ27" s="1932">
        <v>2437.0447057495071</v>
      </c>
      <c r="BR27" s="1933">
        <v>1086899.6089239921</v>
      </c>
    </row>
    <row r="28" spans="1:70" s="33" customFormat="1" ht="15.75" customHeight="1">
      <c r="A28" s="2618" t="s">
        <v>1400</v>
      </c>
      <c r="B28" s="2619"/>
      <c r="C28" s="2619"/>
      <c r="D28" s="2620"/>
      <c r="E28" s="593">
        <f>AD28</f>
        <v>57001.191578761027</v>
      </c>
      <c r="F28" s="593">
        <f t="shared" ref="F28:L28" si="20">AE28</f>
        <v>43061.081836201702</v>
      </c>
      <c r="G28" s="593">
        <f t="shared" si="20"/>
        <v>27063.606346547633</v>
      </c>
      <c r="H28" s="593">
        <f t="shared" si="20"/>
        <v>3512.2757640554714</v>
      </c>
      <c r="I28" s="593">
        <f t="shared" si="20"/>
        <v>395.69478174044656</v>
      </c>
      <c r="J28" s="593">
        <f t="shared" si="20"/>
        <v>12089.504943858106</v>
      </c>
      <c r="K28" s="593">
        <f t="shared" si="20"/>
        <v>13861.57419689511</v>
      </c>
      <c r="L28" s="593">
        <f t="shared" si="20"/>
        <v>870.49435943914489</v>
      </c>
      <c r="M28" s="2618" t="s">
        <v>1400</v>
      </c>
      <c r="N28" s="2619"/>
      <c r="O28" s="2619"/>
      <c r="P28" s="2620"/>
      <c r="Q28" s="593">
        <f>AL28</f>
        <v>219.24844457526262</v>
      </c>
      <c r="R28" s="593">
        <f t="shared" ref="R28:AA28" si="21">AM28</f>
        <v>12989.675106935392</v>
      </c>
      <c r="S28" s="593">
        <f t="shared" si="21"/>
        <v>12770.00568208703</v>
      </c>
      <c r="T28" s="593">
        <f t="shared" si="21"/>
        <v>9657.7744973960762</v>
      </c>
      <c r="U28" s="593">
        <f t="shared" si="21"/>
        <v>440.913011832319</v>
      </c>
      <c r="V28" s="593">
        <f t="shared" si="21"/>
        <v>12.103826099704914</v>
      </c>
      <c r="W28" s="593">
        <f t="shared" si="21"/>
        <v>286.25354856321013</v>
      </c>
      <c r="X28" s="593">
        <f t="shared" si="21"/>
        <v>85.945924773706082</v>
      </c>
      <c r="Y28" s="593">
        <f t="shared" si="21"/>
        <v>200.30762378950459</v>
      </c>
      <c r="Z28" s="593">
        <f t="shared" si="21"/>
        <v>1037.3259909291264</v>
      </c>
      <c r="AA28" s="593">
        <f t="shared" si="21"/>
        <v>3395.9811625831348</v>
      </c>
      <c r="AB28" s="3213" t="s">
        <v>1939</v>
      </c>
      <c r="AC28" s="3215"/>
      <c r="AD28" s="1931">
        <f t="shared" si="19"/>
        <v>57001.191578761027</v>
      </c>
      <c r="AE28" s="1932">
        <f t="shared" si="1"/>
        <v>43061.081836201702</v>
      </c>
      <c r="AF28" s="1932">
        <f t="shared" si="2"/>
        <v>27063.606346547633</v>
      </c>
      <c r="AG28" s="1932">
        <f t="shared" si="3"/>
        <v>3512.2757640554714</v>
      </c>
      <c r="AH28" s="1932">
        <f t="shared" si="4"/>
        <v>395.69478174044656</v>
      </c>
      <c r="AI28" s="1932">
        <f t="shared" si="5"/>
        <v>12089.504943858106</v>
      </c>
      <c r="AJ28" s="1932">
        <f t="shared" si="6"/>
        <v>13861.57419689511</v>
      </c>
      <c r="AK28" s="1942">
        <f t="shared" si="7"/>
        <v>870.49435943914489</v>
      </c>
      <c r="AL28" s="1947">
        <f t="shared" si="8"/>
        <v>219.24844457526262</v>
      </c>
      <c r="AM28" s="1932">
        <f t="shared" si="9"/>
        <v>12989.675106935392</v>
      </c>
      <c r="AN28" s="1932">
        <f t="shared" si="10"/>
        <v>12770.00568208703</v>
      </c>
      <c r="AO28" s="1932">
        <f t="shared" si="11"/>
        <v>9657.7744973960762</v>
      </c>
      <c r="AP28" s="1932">
        <f t="shared" si="12"/>
        <v>440.913011832319</v>
      </c>
      <c r="AQ28" s="1932">
        <f t="shared" si="13"/>
        <v>12.103826099704914</v>
      </c>
      <c r="AR28" s="1932">
        <f t="shared" si="14"/>
        <v>286.25354856321013</v>
      </c>
      <c r="AS28" s="1932">
        <f t="shared" si="15"/>
        <v>85.945924773706082</v>
      </c>
      <c r="AT28" s="1932">
        <f t="shared" si="16"/>
        <v>200.30762378950459</v>
      </c>
      <c r="AU28" s="1932">
        <f t="shared" si="17"/>
        <v>1037.3259909291264</v>
      </c>
      <c r="AV28" s="1933">
        <f t="shared" si="18"/>
        <v>3395.9811625831348</v>
      </c>
      <c r="AX28" s="3213" t="s">
        <v>1939</v>
      </c>
      <c r="AY28" s="3215"/>
      <c r="AZ28" s="1931">
        <v>57001191.578761026</v>
      </c>
      <c r="BA28" s="1932">
        <v>43061081.836201705</v>
      </c>
      <c r="BB28" s="1932">
        <v>27063606.346547633</v>
      </c>
      <c r="BC28" s="1932">
        <v>3512275.7640554714</v>
      </c>
      <c r="BD28" s="1932">
        <v>395694.78174044657</v>
      </c>
      <c r="BE28" s="1932">
        <v>12089504.943858106</v>
      </c>
      <c r="BF28" s="1932">
        <v>13861574.196895109</v>
      </c>
      <c r="BG28" s="1932">
        <v>870494.35943914484</v>
      </c>
      <c r="BH28" s="1932">
        <v>219248.44457526263</v>
      </c>
      <c r="BI28" s="1932">
        <v>12989675.106935393</v>
      </c>
      <c r="BJ28" s="1932">
        <v>12770005.68208703</v>
      </c>
      <c r="BK28" s="1932">
        <v>9657774.4973960761</v>
      </c>
      <c r="BL28" s="1932">
        <v>440913.01183231903</v>
      </c>
      <c r="BM28" s="1932">
        <v>12103.826099704915</v>
      </c>
      <c r="BN28" s="1932">
        <v>286253.54856321012</v>
      </c>
      <c r="BO28" s="1932">
        <v>85945.92477370608</v>
      </c>
      <c r="BP28" s="1932">
        <v>200307.62378950458</v>
      </c>
      <c r="BQ28" s="1932">
        <v>1037325.9909291264</v>
      </c>
      <c r="BR28" s="1933">
        <v>3395981.1625831351</v>
      </c>
    </row>
    <row r="29" spans="1:70" ht="18" customHeight="1">
      <c r="A29" s="3198" t="s">
        <v>43</v>
      </c>
      <c r="B29" s="3198"/>
      <c r="C29" s="3198"/>
      <c r="D29" s="32"/>
      <c r="E29" s="593"/>
      <c r="F29" s="593"/>
      <c r="G29" s="593"/>
      <c r="H29" s="593"/>
      <c r="I29" s="593"/>
      <c r="J29" s="593"/>
      <c r="K29" s="593"/>
      <c r="L29" s="593"/>
      <c r="M29" s="2927" t="s">
        <v>43</v>
      </c>
      <c r="N29" s="2927"/>
      <c r="O29" s="2927"/>
      <c r="P29" s="587"/>
      <c r="Q29" s="593"/>
      <c r="R29" s="593"/>
      <c r="S29" s="593"/>
      <c r="T29" s="593"/>
      <c r="U29" s="593"/>
      <c r="V29" s="593"/>
      <c r="W29" s="593"/>
      <c r="X29" s="593"/>
      <c r="Y29" s="593"/>
      <c r="Z29" s="593"/>
      <c r="AA29" s="593"/>
      <c r="AB29" s="3213" t="s">
        <v>1940</v>
      </c>
      <c r="AC29" s="3215"/>
      <c r="AD29" s="1931">
        <f t="shared" si="19"/>
        <v>214581.54872512427</v>
      </c>
      <c r="AE29" s="1932">
        <f t="shared" si="1"/>
        <v>163321.320176893</v>
      </c>
      <c r="AF29" s="1932">
        <f t="shared" si="2"/>
        <v>105389.44742834572</v>
      </c>
      <c r="AG29" s="1932">
        <f t="shared" si="3"/>
        <v>14235.119300725992</v>
      </c>
      <c r="AH29" s="1932">
        <f t="shared" si="4"/>
        <v>1517.0761766173307</v>
      </c>
      <c r="AI29" s="1932">
        <f t="shared" si="5"/>
        <v>42179.677271204237</v>
      </c>
      <c r="AJ29" s="1932">
        <f t="shared" si="6"/>
        <v>51260.228548230887</v>
      </c>
      <c r="AK29" s="1942">
        <f t="shared" si="7"/>
        <v>2177.6119780086133</v>
      </c>
      <c r="AL29" s="1947">
        <f t="shared" si="8"/>
        <v>890.7728295131401</v>
      </c>
      <c r="AM29" s="1932">
        <f t="shared" si="9"/>
        <v>49082.616570222242</v>
      </c>
      <c r="AN29" s="1932">
        <f t="shared" si="10"/>
        <v>48191.843740709177</v>
      </c>
      <c r="AO29" s="1932">
        <f t="shared" si="11"/>
        <v>40101.138130099338</v>
      </c>
      <c r="AP29" s="1932">
        <f t="shared" si="12"/>
        <v>1793.5817356026234</v>
      </c>
      <c r="AQ29" s="1932">
        <f t="shared" si="13"/>
        <v>18.275565371277089</v>
      </c>
      <c r="AR29" s="1932">
        <f t="shared" si="14"/>
        <v>916.60055899385895</v>
      </c>
      <c r="AS29" s="1932">
        <f t="shared" si="15"/>
        <v>250.55398553082497</v>
      </c>
      <c r="AT29" s="1932">
        <f t="shared" si="16"/>
        <v>666.0465734630352</v>
      </c>
      <c r="AU29" s="1932">
        <f t="shared" si="17"/>
        <v>4907.8256524782764</v>
      </c>
      <c r="AV29" s="1933">
        <f t="shared" si="18"/>
        <v>10270.073403120243</v>
      </c>
      <c r="AX29" s="3213" t="s">
        <v>1940</v>
      </c>
      <c r="AY29" s="3215"/>
      <c r="AZ29" s="1931">
        <v>214581548.72512427</v>
      </c>
      <c r="BA29" s="1932">
        <v>163321320.176893</v>
      </c>
      <c r="BB29" s="1932">
        <v>105389447.42834572</v>
      </c>
      <c r="BC29" s="1932">
        <v>14235119.300725991</v>
      </c>
      <c r="BD29" s="1932">
        <v>1517076.1766173306</v>
      </c>
      <c r="BE29" s="1932">
        <v>42179677.271204233</v>
      </c>
      <c r="BF29" s="1932">
        <v>51260228.548230886</v>
      </c>
      <c r="BG29" s="1932">
        <v>2177611.9780086135</v>
      </c>
      <c r="BH29" s="1932">
        <v>890772.82951314014</v>
      </c>
      <c r="BI29" s="1932">
        <v>49082616.570222244</v>
      </c>
      <c r="BJ29" s="1932">
        <v>48191843.740709178</v>
      </c>
      <c r="BK29" s="1932">
        <v>40101138.130099341</v>
      </c>
      <c r="BL29" s="1932">
        <v>1793581.7356026236</v>
      </c>
      <c r="BM29" s="1932">
        <v>18275.565371277091</v>
      </c>
      <c r="BN29" s="1932">
        <v>916600.55899385898</v>
      </c>
      <c r="BO29" s="1932">
        <v>250553.98553082498</v>
      </c>
      <c r="BP29" s="1932">
        <v>666046.57346303517</v>
      </c>
      <c r="BQ29" s="1932">
        <v>4907825.6524782768</v>
      </c>
      <c r="BR29" s="1933">
        <v>10270073.403120242</v>
      </c>
    </row>
    <row r="30" spans="1:70" ht="18" customHeight="1">
      <c r="A30" s="34"/>
      <c r="B30" s="34" t="s">
        <v>44</v>
      </c>
      <c r="C30" s="34"/>
      <c r="D30" s="840"/>
      <c r="E30" s="809">
        <f>AD26</f>
        <v>75627.18976424959</v>
      </c>
      <c r="F30" s="809">
        <f t="shared" ref="F30:L31" si="22">AE26</f>
        <v>57275.227535151418</v>
      </c>
      <c r="G30" s="809">
        <f t="shared" si="22"/>
        <v>35979.774886767278</v>
      </c>
      <c r="H30" s="809">
        <f t="shared" si="22"/>
        <v>4695.4531617824805</v>
      </c>
      <c r="I30" s="809">
        <f t="shared" si="22"/>
        <v>538.49426789695315</v>
      </c>
      <c r="J30" s="809">
        <f t="shared" si="22"/>
        <v>16061.505218704624</v>
      </c>
      <c r="K30" s="809">
        <f t="shared" si="22"/>
        <v>18351.962229098281</v>
      </c>
      <c r="L30" s="810">
        <f t="shared" si="22"/>
        <v>1165.9402474666711</v>
      </c>
      <c r="M30" s="600"/>
      <c r="N30" s="600" t="s">
        <v>34</v>
      </c>
      <c r="O30" s="600"/>
      <c r="P30" s="1081"/>
      <c r="Q30" s="809">
        <f>AL26</f>
        <v>292.44856896091761</v>
      </c>
      <c r="R30" s="809">
        <f t="shared" ref="R30:AA31" si="23">AM26</f>
        <v>17186.021981631628</v>
      </c>
      <c r="S30" s="809">
        <f t="shared" si="23"/>
        <v>16893.573412670696</v>
      </c>
      <c r="T30" s="809">
        <f t="shared" si="23"/>
        <v>13028.08120886743</v>
      </c>
      <c r="U30" s="809">
        <f t="shared" si="23"/>
        <v>610.75100424131006</v>
      </c>
      <c r="V30" s="809">
        <f t="shared" si="23"/>
        <v>16.700108527544515</v>
      </c>
      <c r="W30" s="809">
        <f t="shared" si="23"/>
        <v>389.20440411963199</v>
      </c>
      <c r="X30" s="809">
        <f t="shared" si="23"/>
        <v>115.78077506275547</v>
      </c>
      <c r="Y30" s="809">
        <f t="shared" si="23"/>
        <v>273.42362905687713</v>
      </c>
      <c r="Z30" s="809">
        <f t="shared" si="23"/>
        <v>1440.6634572329924</v>
      </c>
      <c r="AA30" s="809">
        <f t="shared" si="23"/>
        <v>4289.5001441477316</v>
      </c>
      <c r="AB30" s="3213" t="s">
        <v>1941</v>
      </c>
      <c r="AC30" s="3215"/>
      <c r="AD30" s="1931">
        <f t="shared" si="19"/>
        <v>52898.191047316817</v>
      </c>
      <c r="AE30" s="1932">
        <f t="shared" si="1"/>
        <v>41173.92150143566</v>
      </c>
      <c r="AF30" s="1932">
        <f t="shared" si="2"/>
        <v>24049.73463917206</v>
      </c>
      <c r="AG30" s="1932">
        <f t="shared" si="3"/>
        <v>5697.7781877468087</v>
      </c>
      <c r="AH30" s="1932">
        <f t="shared" si="4"/>
        <v>275.80930082516534</v>
      </c>
      <c r="AI30" s="1932">
        <f t="shared" si="5"/>
        <v>11150.599373691613</v>
      </c>
      <c r="AJ30" s="1932">
        <f t="shared" si="6"/>
        <v>11724.269545881181</v>
      </c>
      <c r="AK30" s="1942">
        <f t="shared" si="7"/>
        <v>1263.9363334864968</v>
      </c>
      <c r="AL30" s="1947">
        <f t="shared" si="8"/>
        <v>165.82044226667625</v>
      </c>
      <c r="AM30" s="1932">
        <f t="shared" si="9"/>
        <v>10460.333212394697</v>
      </c>
      <c r="AN30" s="1932">
        <f t="shared" si="10"/>
        <v>10294.512770128014</v>
      </c>
      <c r="AO30" s="1932">
        <f t="shared" si="11"/>
        <v>7687.4352418777244</v>
      </c>
      <c r="AP30" s="1932">
        <f t="shared" si="12"/>
        <v>193.36702135783051</v>
      </c>
      <c r="AQ30" s="1932">
        <f t="shared" si="13"/>
        <v>0.95192763454834139</v>
      </c>
      <c r="AR30" s="1932">
        <f t="shared" si="14"/>
        <v>47.010708614245715</v>
      </c>
      <c r="AS30" s="1932">
        <f t="shared" si="15"/>
        <v>-125.12172867240561</v>
      </c>
      <c r="AT30" s="1932">
        <f t="shared" si="16"/>
        <v>172.13243728665131</v>
      </c>
      <c r="AU30" s="1932">
        <f t="shared" si="17"/>
        <v>87.317431591256522</v>
      </c>
      <c r="AV30" s="1933">
        <f t="shared" si="18"/>
        <v>2453.0653022349234</v>
      </c>
      <c r="AX30" s="3213" t="s">
        <v>1941</v>
      </c>
      <c r="AY30" s="3215"/>
      <c r="AZ30" s="1931">
        <v>52898191.047316819</v>
      </c>
      <c r="BA30" s="1932">
        <v>41173921.50143566</v>
      </c>
      <c r="BB30" s="1932">
        <v>24049734.639172059</v>
      </c>
      <c r="BC30" s="1932">
        <v>5697778.1877468089</v>
      </c>
      <c r="BD30" s="1932">
        <v>275809.30082516535</v>
      </c>
      <c r="BE30" s="1932">
        <v>11150599.373691613</v>
      </c>
      <c r="BF30" s="1932">
        <v>11724269.545881182</v>
      </c>
      <c r="BG30" s="1932">
        <v>1263936.3334864967</v>
      </c>
      <c r="BH30" s="1932">
        <v>165820.44226667625</v>
      </c>
      <c r="BI30" s="1932">
        <v>10460333.212394696</v>
      </c>
      <c r="BJ30" s="1932">
        <v>10294512.770128014</v>
      </c>
      <c r="BK30" s="1932">
        <v>7687435.2418777244</v>
      </c>
      <c r="BL30" s="1932">
        <v>193367.0213578305</v>
      </c>
      <c r="BM30" s="1932">
        <v>951.92763454834142</v>
      </c>
      <c r="BN30" s="1932">
        <v>47010.708614245712</v>
      </c>
      <c r="BO30" s="1932">
        <v>-125121.7286724056</v>
      </c>
      <c r="BP30" s="1932">
        <v>172132.43728665131</v>
      </c>
      <c r="BQ30" s="1932">
        <v>87317.431591256522</v>
      </c>
      <c r="BR30" s="1933">
        <v>2453065.3022349235</v>
      </c>
    </row>
    <row r="31" spans="1:70" ht="18" customHeight="1">
      <c r="A31" s="34"/>
      <c r="B31" s="34" t="s">
        <v>12</v>
      </c>
      <c r="C31" s="34"/>
      <c r="D31" s="840"/>
      <c r="E31" s="809">
        <f>AD27</f>
        <v>8866.8489223919532</v>
      </c>
      <c r="F31" s="809">
        <f t="shared" si="22"/>
        <v>6590.226800956003</v>
      </c>
      <c r="G31" s="809">
        <f t="shared" si="22"/>
        <v>4186.3756506362406</v>
      </c>
      <c r="H31" s="809">
        <f t="shared" si="22"/>
        <v>476.46254900804428</v>
      </c>
      <c r="I31" s="809">
        <f t="shared" si="22"/>
        <v>29.297850892442199</v>
      </c>
      <c r="J31" s="809">
        <f t="shared" si="22"/>
        <v>1898.0907504192755</v>
      </c>
      <c r="K31" s="809">
        <f t="shared" si="22"/>
        <v>2257.263166170238</v>
      </c>
      <c r="L31" s="810">
        <f t="shared" si="22"/>
        <v>112.43514285130016</v>
      </c>
      <c r="M31" s="600"/>
      <c r="N31" s="600" t="s">
        <v>12</v>
      </c>
      <c r="O31" s="600"/>
      <c r="P31" s="1081"/>
      <c r="Q31" s="809">
        <f>AL27</f>
        <v>31.430535460369317</v>
      </c>
      <c r="R31" s="809">
        <f t="shared" si="23"/>
        <v>2145.2416242251525</v>
      </c>
      <c r="S31" s="809">
        <f t="shared" si="23"/>
        <v>2113.6521200373782</v>
      </c>
      <c r="T31" s="809">
        <f t="shared" si="23"/>
        <v>1010.1941150260186</v>
      </c>
      <c r="U31" s="809">
        <f t="shared" si="23"/>
        <v>5.1403011949737181</v>
      </c>
      <c r="V31" s="809">
        <f t="shared" si="23"/>
        <v>0.31061997412174541</v>
      </c>
      <c r="W31" s="809">
        <f t="shared" si="23"/>
        <v>22.100794801145401</v>
      </c>
      <c r="X31" s="809">
        <f t="shared" si="23"/>
        <v>9.3952461092417927</v>
      </c>
      <c r="Y31" s="809">
        <f t="shared" si="23"/>
        <v>12.705548691903603</v>
      </c>
      <c r="Z31" s="809">
        <f t="shared" si="23"/>
        <v>2.437044705749507</v>
      </c>
      <c r="AA31" s="809">
        <f t="shared" si="23"/>
        <v>1086.8996089239922</v>
      </c>
      <c r="AB31" s="3213" t="s">
        <v>1942</v>
      </c>
      <c r="AC31" s="3215"/>
      <c r="AD31" s="1931">
        <f t="shared" si="19"/>
        <v>22389.602137154528</v>
      </c>
      <c r="AE31" s="1932">
        <f t="shared" si="1"/>
        <v>17101.113475854028</v>
      </c>
      <c r="AF31" s="1932">
        <f t="shared" si="2"/>
        <v>10441.921883313877</v>
      </c>
      <c r="AG31" s="1932">
        <f t="shared" si="3"/>
        <v>1196.0286827169332</v>
      </c>
      <c r="AH31" s="1932">
        <f t="shared" si="4"/>
        <v>165.07214519939217</v>
      </c>
      <c r="AI31" s="1932">
        <f t="shared" si="5"/>
        <v>5298.0907646238302</v>
      </c>
      <c r="AJ31" s="1932">
        <f t="shared" si="6"/>
        <v>5288.4886613004965</v>
      </c>
      <c r="AK31" s="1942">
        <f t="shared" si="7"/>
        <v>695.25639922819607</v>
      </c>
      <c r="AL31" s="1947">
        <f t="shared" si="8"/>
        <v>79.189643243135563</v>
      </c>
      <c r="AM31" s="1932">
        <f t="shared" si="9"/>
        <v>4593.2322620723025</v>
      </c>
      <c r="AN31" s="1932">
        <f t="shared" si="10"/>
        <v>4514.042618829164</v>
      </c>
      <c r="AO31" s="1932">
        <f t="shared" si="11"/>
        <v>2961.5045143473335</v>
      </c>
      <c r="AP31" s="1932">
        <f t="shared" si="12"/>
        <v>63.417676689100034</v>
      </c>
      <c r="AQ31" s="1932">
        <f t="shared" si="13"/>
        <v>9.4858808304852378</v>
      </c>
      <c r="AR31" s="1932">
        <f t="shared" si="14"/>
        <v>182.29082772641479</v>
      </c>
      <c r="AS31" s="1932">
        <f t="shared" si="15"/>
        <v>83.086922686093175</v>
      </c>
      <c r="AT31" s="1932">
        <f t="shared" si="16"/>
        <v>99.203905040321644</v>
      </c>
      <c r="AU31" s="1932">
        <f t="shared" si="17"/>
        <v>38.796953096861451</v>
      </c>
      <c r="AV31" s="1933">
        <f t="shared" si="18"/>
        <v>1336.1406723326961</v>
      </c>
      <c r="AX31" s="3213" t="s">
        <v>1942</v>
      </c>
      <c r="AY31" s="3215"/>
      <c r="AZ31" s="1931">
        <v>22389602.137154527</v>
      </c>
      <c r="BA31" s="1932">
        <v>17101113.475854028</v>
      </c>
      <c r="BB31" s="1932">
        <v>10441921.883313878</v>
      </c>
      <c r="BC31" s="1932">
        <v>1196028.6827169331</v>
      </c>
      <c r="BD31" s="1932">
        <v>165072.14519939217</v>
      </c>
      <c r="BE31" s="1932">
        <v>5298090.7646238301</v>
      </c>
      <c r="BF31" s="1932">
        <v>5288488.6613004962</v>
      </c>
      <c r="BG31" s="1932">
        <v>695256.39922819613</v>
      </c>
      <c r="BH31" s="1932">
        <v>79189.643243135564</v>
      </c>
      <c r="BI31" s="1932">
        <v>4593232.2620723024</v>
      </c>
      <c r="BJ31" s="1932">
        <v>4514042.6188291637</v>
      </c>
      <c r="BK31" s="1932">
        <v>2961504.5143473335</v>
      </c>
      <c r="BL31" s="1932">
        <v>63417.676689100037</v>
      </c>
      <c r="BM31" s="1932">
        <v>9485.8808304852373</v>
      </c>
      <c r="BN31" s="1932">
        <v>182290.82772641478</v>
      </c>
      <c r="BO31" s="1932">
        <v>83086.922686093181</v>
      </c>
      <c r="BP31" s="1932">
        <v>99203.905040321639</v>
      </c>
      <c r="BQ31" s="1932">
        <v>38796.953096861449</v>
      </c>
      <c r="BR31" s="1933">
        <v>1336140.6723326962</v>
      </c>
    </row>
    <row r="32" spans="1:70" ht="17.25" customHeight="1">
      <c r="A32" s="3198" t="s">
        <v>13</v>
      </c>
      <c r="B32" s="3198"/>
      <c r="C32" s="3198"/>
      <c r="D32" s="32"/>
      <c r="E32" s="809"/>
      <c r="F32" s="809"/>
      <c r="G32" s="809"/>
      <c r="H32" s="809"/>
      <c r="I32" s="809"/>
      <c r="J32" s="809"/>
      <c r="K32" s="809"/>
      <c r="L32" s="810"/>
      <c r="M32" s="2927" t="s">
        <v>13</v>
      </c>
      <c r="N32" s="2927"/>
      <c r="O32" s="2927"/>
      <c r="P32" s="587"/>
      <c r="Q32" s="809"/>
      <c r="R32" s="809"/>
      <c r="S32" s="809"/>
      <c r="T32" s="809"/>
      <c r="U32" s="809"/>
      <c r="V32" s="809"/>
      <c r="W32" s="809"/>
      <c r="X32" s="809"/>
      <c r="Y32" s="809"/>
      <c r="Z32" s="809"/>
      <c r="AA32" s="809"/>
      <c r="AB32" s="3213" t="s">
        <v>1943</v>
      </c>
      <c r="AC32" s="3215"/>
      <c r="AD32" s="1931">
        <f t="shared" si="19"/>
        <v>8388.429002431234</v>
      </c>
      <c r="AE32" s="1932">
        <f t="shared" si="1"/>
        <v>6050.618479875543</v>
      </c>
      <c r="AF32" s="1932">
        <f t="shared" si="2"/>
        <v>3736.9200735500031</v>
      </c>
      <c r="AG32" s="1932">
        <f t="shared" si="3"/>
        <v>425.1389630375167</v>
      </c>
      <c r="AH32" s="1932">
        <f t="shared" si="4"/>
        <v>29.757087223771769</v>
      </c>
      <c r="AI32" s="1932">
        <f t="shared" si="5"/>
        <v>1858.8023560642521</v>
      </c>
      <c r="AJ32" s="1932">
        <f t="shared" si="6"/>
        <v>2325.9157790018503</v>
      </c>
      <c r="AK32" s="1942">
        <f t="shared" si="7"/>
        <v>107.56708378323921</v>
      </c>
      <c r="AL32" s="1947">
        <f t="shared" si="8"/>
        <v>29.976655871319892</v>
      </c>
      <c r="AM32" s="1932">
        <f t="shared" si="9"/>
        <v>2218.6933769307793</v>
      </c>
      <c r="AN32" s="1932">
        <f t="shared" si="10"/>
        <v>2188.6026039068397</v>
      </c>
      <c r="AO32" s="1932">
        <f t="shared" si="11"/>
        <v>1075.7187907568657</v>
      </c>
      <c r="AP32" s="1932">
        <f t="shared" si="12"/>
        <v>9.4577799619686154</v>
      </c>
      <c r="AQ32" s="1932">
        <f t="shared" si="13"/>
        <v>0.24888657908657894</v>
      </c>
      <c r="AR32" s="1932">
        <f t="shared" si="14"/>
        <v>32.778535729455797</v>
      </c>
      <c r="AS32" s="1932">
        <f t="shared" si="15"/>
        <v>19.944289285376691</v>
      </c>
      <c r="AT32" s="1932">
        <f t="shared" si="16"/>
        <v>12.834246444079142</v>
      </c>
      <c r="AU32" s="1932">
        <f t="shared" si="17"/>
        <v>1.9712504555099732</v>
      </c>
      <c r="AV32" s="1933">
        <f t="shared" si="18"/>
        <v>1078.4973114616901</v>
      </c>
      <c r="AX32" s="3213" t="s">
        <v>1943</v>
      </c>
      <c r="AY32" s="3215"/>
      <c r="AZ32" s="1931">
        <v>8388429.0024312343</v>
      </c>
      <c r="BA32" s="1932">
        <v>6050618.4798755432</v>
      </c>
      <c r="BB32" s="1932">
        <v>3736920.0735500031</v>
      </c>
      <c r="BC32" s="1932">
        <v>425138.96303751669</v>
      </c>
      <c r="BD32" s="1932">
        <v>29757.08722377177</v>
      </c>
      <c r="BE32" s="1932">
        <v>1858802.3560642521</v>
      </c>
      <c r="BF32" s="1932">
        <v>2325915.7790018502</v>
      </c>
      <c r="BG32" s="1932">
        <v>107567.08378323921</v>
      </c>
      <c r="BH32" s="1932">
        <v>29976.65587131989</v>
      </c>
      <c r="BI32" s="1932">
        <v>2218693.3769307793</v>
      </c>
      <c r="BJ32" s="1932">
        <v>2188602.6039068396</v>
      </c>
      <c r="BK32" s="1932">
        <v>1075718.7907568656</v>
      </c>
      <c r="BL32" s="1932">
        <v>9457.7799619686157</v>
      </c>
      <c r="BM32" s="1932">
        <v>248.88657908657893</v>
      </c>
      <c r="BN32" s="1932">
        <v>32778.535729455798</v>
      </c>
      <c r="BO32" s="1932">
        <v>19944.28928537669</v>
      </c>
      <c r="BP32" s="1932">
        <v>12834.246444079141</v>
      </c>
      <c r="BQ32" s="1932">
        <v>1971.2504555099733</v>
      </c>
      <c r="BR32" s="1933">
        <v>1078497.3114616901</v>
      </c>
    </row>
    <row r="33" spans="1:70" ht="18" customHeight="1">
      <c r="A33" s="34"/>
      <c r="B33" s="1137" t="s">
        <v>52</v>
      </c>
      <c r="C33" s="34"/>
      <c r="D33" s="840"/>
      <c r="E33" s="809">
        <f>AD29</f>
        <v>214581.54872512427</v>
      </c>
      <c r="F33" s="809">
        <f t="shared" ref="F33:L37" si="24">AE29</f>
        <v>163321.320176893</v>
      </c>
      <c r="G33" s="809">
        <f t="shared" si="24"/>
        <v>105389.44742834572</v>
      </c>
      <c r="H33" s="809">
        <f t="shared" si="24"/>
        <v>14235.119300725992</v>
      </c>
      <c r="I33" s="809">
        <f t="shared" si="24"/>
        <v>1517.0761766173307</v>
      </c>
      <c r="J33" s="809">
        <f t="shared" si="24"/>
        <v>42179.677271204237</v>
      </c>
      <c r="K33" s="809">
        <f t="shared" si="24"/>
        <v>51260.228548230887</v>
      </c>
      <c r="L33" s="810">
        <f t="shared" si="24"/>
        <v>2177.6119780086133</v>
      </c>
      <c r="M33" s="600"/>
      <c r="N33" s="600" t="s">
        <v>52</v>
      </c>
      <c r="O33" s="600"/>
      <c r="P33" s="1081"/>
      <c r="Q33" s="809">
        <f>AL29</f>
        <v>890.7728295131401</v>
      </c>
      <c r="R33" s="809">
        <f t="shared" ref="R33:AA37" si="25">AM29</f>
        <v>49082.616570222242</v>
      </c>
      <c r="S33" s="809">
        <f t="shared" si="25"/>
        <v>48191.843740709177</v>
      </c>
      <c r="T33" s="809">
        <f t="shared" si="25"/>
        <v>40101.138130099338</v>
      </c>
      <c r="U33" s="809">
        <f t="shared" si="25"/>
        <v>1793.5817356026234</v>
      </c>
      <c r="V33" s="809">
        <f t="shared" si="25"/>
        <v>18.275565371277089</v>
      </c>
      <c r="W33" s="809">
        <f t="shared" si="25"/>
        <v>916.60055899385895</v>
      </c>
      <c r="X33" s="809">
        <f t="shared" si="25"/>
        <v>250.55398553082497</v>
      </c>
      <c r="Y33" s="809">
        <f t="shared" si="25"/>
        <v>666.0465734630352</v>
      </c>
      <c r="Z33" s="809">
        <f t="shared" si="25"/>
        <v>4907.8256524782764</v>
      </c>
      <c r="AA33" s="809">
        <f t="shared" si="25"/>
        <v>10270.073403120243</v>
      </c>
      <c r="AB33" s="3213" t="s">
        <v>1944</v>
      </c>
      <c r="AC33" s="3215"/>
      <c r="AD33" s="1931">
        <f t="shared" si="19"/>
        <v>201996.41463265306</v>
      </c>
      <c r="AE33" s="1932">
        <f t="shared" si="1"/>
        <v>145918.97863718821</v>
      </c>
      <c r="AF33" s="1932">
        <f t="shared" si="2"/>
        <v>83763.71622902494</v>
      </c>
      <c r="AG33" s="1932">
        <f t="shared" si="3"/>
        <v>4108.1109773242633</v>
      </c>
      <c r="AH33" s="1932">
        <f t="shared" si="4"/>
        <v>1726.4130045351474</v>
      </c>
      <c r="AI33" s="1932">
        <f t="shared" si="5"/>
        <v>56320.738426303855</v>
      </c>
      <c r="AJ33" s="1932">
        <f t="shared" si="6"/>
        <v>56077.435995464853</v>
      </c>
      <c r="AK33" s="1942">
        <f t="shared" si="7"/>
        <v>4410.6744444444439</v>
      </c>
      <c r="AL33" s="1947">
        <f t="shared" si="8"/>
        <v>591.78247392290245</v>
      </c>
      <c r="AM33" s="1932">
        <f t="shared" si="9"/>
        <v>51666.761551020405</v>
      </c>
      <c r="AN33" s="1932">
        <f t="shared" si="10"/>
        <v>51074.979077097509</v>
      </c>
      <c r="AO33" s="1932">
        <f t="shared" si="11"/>
        <v>30317.659478458052</v>
      </c>
      <c r="AP33" s="1932">
        <f t="shared" si="12"/>
        <v>3546.7287324263038</v>
      </c>
      <c r="AQ33" s="1932">
        <f t="shared" si="13"/>
        <v>197.83522222222223</v>
      </c>
      <c r="AR33" s="1932">
        <f t="shared" si="14"/>
        <v>1742.8047641723356</v>
      </c>
      <c r="AS33" s="1932">
        <f t="shared" si="15"/>
        <v>483.88909297052152</v>
      </c>
      <c r="AT33" s="1932">
        <f t="shared" si="16"/>
        <v>1258.9156712018139</v>
      </c>
      <c r="AU33" s="1932">
        <f t="shared" si="17"/>
        <v>6652.4946893424039</v>
      </c>
      <c r="AV33" s="1933">
        <f t="shared" si="18"/>
        <v>21922.445569160998</v>
      </c>
      <c r="AX33" s="3213" t="s">
        <v>1944</v>
      </c>
      <c r="AY33" s="3215"/>
      <c r="AZ33" s="1931">
        <v>201996414.63265306</v>
      </c>
      <c r="BA33" s="1932">
        <v>145918978.6371882</v>
      </c>
      <c r="BB33" s="1932">
        <v>83763716.229024947</v>
      </c>
      <c r="BC33" s="1932">
        <v>4108110.9773242632</v>
      </c>
      <c r="BD33" s="1932">
        <v>1726413.0045351475</v>
      </c>
      <c r="BE33" s="1932">
        <v>56320738.426303856</v>
      </c>
      <c r="BF33" s="1932">
        <v>56077435.995464854</v>
      </c>
      <c r="BG33" s="1932">
        <v>4410674.444444444</v>
      </c>
      <c r="BH33" s="1932">
        <v>591782.47392290249</v>
      </c>
      <c r="BI33" s="1932">
        <v>51666761.551020406</v>
      </c>
      <c r="BJ33" s="1932">
        <v>51074979.077097505</v>
      </c>
      <c r="BK33" s="1932">
        <v>30317659.478458051</v>
      </c>
      <c r="BL33" s="1932">
        <v>3546728.7324263039</v>
      </c>
      <c r="BM33" s="1932">
        <v>197835.22222222222</v>
      </c>
      <c r="BN33" s="1932">
        <v>1742804.7641723356</v>
      </c>
      <c r="BO33" s="1932">
        <v>483889.09297052154</v>
      </c>
      <c r="BP33" s="1932">
        <v>1258915.671201814</v>
      </c>
      <c r="BQ33" s="1932">
        <v>6652494.6893424038</v>
      </c>
      <c r="BR33" s="1933">
        <v>21922445.569160998</v>
      </c>
    </row>
    <row r="34" spans="1:70" ht="18" customHeight="1">
      <c r="A34" s="34"/>
      <c r="B34" s="1137" t="s">
        <v>53</v>
      </c>
      <c r="C34" s="34"/>
      <c r="D34" s="840"/>
      <c r="E34" s="809">
        <f t="shared" ref="E34:E37" si="26">AD30</f>
        <v>52898.191047316817</v>
      </c>
      <c r="F34" s="809">
        <f t="shared" si="24"/>
        <v>41173.92150143566</v>
      </c>
      <c r="G34" s="809">
        <f t="shared" si="24"/>
        <v>24049.73463917206</v>
      </c>
      <c r="H34" s="809">
        <f t="shared" si="24"/>
        <v>5697.7781877468087</v>
      </c>
      <c r="I34" s="809">
        <f t="shared" si="24"/>
        <v>275.80930082516534</v>
      </c>
      <c r="J34" s="809">
        <f t="shared" si="24"/>
        <v>11150.599373691613</v>
      </c>
      <c r="K34" s="809">
        <f t="shared" si="24"/>
        <v>11724.269545881181</v>
      </c>
      <c r="L34" s="810">
        <f t="shared" si="24"/>
        <v>1263.9363334864968</v>
      </c>
      <c r="M34" s="600"/>
      <c r="N34" s="600" t="s">
        <v>53</v>
      </c>
      <c r="O34" s="600"/>
      <c r="P34" s="1081"/>
      <c r="Q34" s="809">
        <f t="shared" ref="Q34:Q37" si="27">AL30</f>
        <v>165.82044226667625</v>
      </c>
      <c r="R34" s="809">
        <f t="shared" si="25"/>
        <v>10460.333212394697</v>
      </c>
      <c r="S34" s="809">
        <f t="shared" si="25"/>
        <v>10294.512770128014</v>
      </c>
      <c r="T34" s="809">
        <f t="shared" si="25"/>
        <v>7687.4352418777244</v>
      </c>
      <c r="U34" s="809">
        <f t="shared" si="25"/>
        <v>193.36702135783051</v>
      </c>
      <c r="V34" s="809">
        <f t="shared" si="25"/>
        <v>0.95192763454834139</v>
      </c>
      <c r="W34" s="809">
        <f t="shared" si="25"/>
        <v>47.010708614245715</v>
      </c>
      <c r="X34" s="809">
        <f t="shared" si="25"/>
        <v>-125.12172867240561</v>
      </c>
      <c r="Y34" s="809">
        <f t="shared" si="25"/>
        <v>172.13243728665131</v>
      </c>
      <c r="Z34" s="809">
        <f t="shared" si="25"/>
        <v>87.317431591256522</v>
      </c>
      <c r="AA34" s="809">
        <f t="shared" si="25"/>
        <v>2453.0653022349234</v>
      </c>
      <c r="AB34" s="3213" t="s">
        <v>1945</v>
      </c>
      <c r="AC34" s="1930" t="s">
        <v>1946</v>
      </c>
      <c r="AD34" s="1931">
        <f t="shared" si="19"/>
        <v>58120.987991462185</v>
      </c>
      <c r="AE34" s="1932">
        <f t="shared" si="1"/>
        <v>43913.117117042835</v>
      </c>
      <c r="AF34" s="1932">
        <f t="shared" si="2"/>
        <v>27569.541836685301</v>
      </c>
      <c r="AG34" s="1932">
        <f t="shared" si="3"/>
        <v>3599.0214719946894</v>
      </c>
      <c r="AH34" s="1932">
        <f t="shared" si="4"/>
        <v>402.46242214361411</v>
      </c>
      <c r="AI34" s="1932">
        <f t="shared" si="5"/>
        <v>12342.091386219181</v>
      </c>
      <c r="AJ34" s="1932">
        <f t="shared" si="6"/>
        <v>14125.460024002587</v>
      </c>
      <c r="AK34" s="1942">
        <f t="shared" si="7"/>
        <v>885.88719387376057</v>
      </c>
      <c r="AL34" s="1947">
        <f t="shared" si="8"/>
        <v>222.19699409466767</v>
      </c>
      <c r="AM34" s="1932">
        <f t="shared" si="9"/>
        <v>13238.098468950711</v>
      </c>
      <c r="AN34" s="1932">
        <f t="shared" si="10"/>
        <v>13015.463055045457</v>
      </c>
      <c r="AO34" s="1932">
        <f t="shared" si="11"/>
        <v>9822.205870694961</v>
      </c>
      <c r="AP34" s="1932">
        <f t="shared" si="12"/>
        <v>451.79745657197628</v>
      </c>
      <c r="AQ34" s="1932">
        <f t="shared" si="13"/>
        <v>12.414433878616439</v>
      </c>
      <c r="AR34" s="1932">
        <f t="shared" si="14"/>
        <v>292.20347990643222</v>
      </c>
      <c r="AS34" s="1932">
        <f t="shared" si="15"/>
        <v>87.553565008839357</v>
      </c>
      <c r="AT34" s="1932">
        <f t="shared" si="16"/>
        <v>204.64991489759348</v>
      </c>
      <c r="AU34" s="1932">
        <f t="shared" si="17"/>
        <v>1063.6852049692554</v>
      </c>
      <c r="AV34" s="1933">
        <f t="shared" si="18"/>
        <v>3485.5154565257581</v>
      </c>
      <c r="AX34" s="3213" t="s">
        <v>1945</v>
      </c>
      <c r="AY34" s="2500" t="s">
        <v>1946</v>
      </c>
      <c r="AZ34" s="1931">
        <v>58120987.991462186</v>
      </c>
      <c r="BA34" s="1932">
        <v>43913117.117042832</v>
      </c>
      <c r="BB34" s="1932">
        <v>27569541.8366853</v>
      </c>
      <c r="BC34" s="1932">
        <v>3599021.4719946892</v>
      </c>
      <c r="BD34" s="1932">
        <v>402462.42214361409</v>
      </c>
      <c r="BE34" s="1932">
        <v>12342091.386219181</v>
      </c>
      <c r="BF34" s="1932">
        <v>14125460.024002587</v>
      </c>
      <c r="BG34" s="1932">
        <v>885887.19387376052</v>
      </c>
      <c r="BH34" s="1932">
        <v>222196.99409466767</v>
      </c>
      <c r="BI34" s="1932">
        <v>13238098.468950711</v>
      </c>
      <c r="BJ34" s="1932">
        <v>13015463.055045458</v>
      </c>
      <c r="BK34" s="1932">
        <v>9822205.8706949614</v>
      </c>
      <c r="BL34" s="1932">
        <v>451797.4565719763</v>
      </c>
      <c r="BM34" s="1932">
        <v>12414.433878616439</v>
      </c>
      <c r="BN34" s="1932">
        <v>292203.47990643221</v>
      </c>
      <c r="BO34" s="1932">
        <v>87553.56500883936</v>
      </c>
      <c r="BP34" s="1932">
        <v>204649.91489759347</v>
      </c>
      <c r="BQ34" s="1932">
        <v>1063685.2049692555</v>
      </c>
      <c r="BR34" s="1933">
        <v>3485515.4565257579</v>
      </c>
    </row>
    <row r="35" spans="1:70" ht="18" customHeight="1">
      <c r="A35" s="34"/>
      <c r="B35" s="1137" t="s">
        <v>54</v>
      </c>
      <c r="C35" s="34"/>
      <c r="D35" s="840"/>
      <c r="E35" s="809">
        <f t="shared" si="26"/>
        <v>22389.602137154528</v>
      </c>
      <c r="F35" s="809">
        <f t="shared" si="24"/>
        <v>17101.113475854028</v>
      </c>
      <c r="G35" s="809">
        <f t="shared" si="24"/>
        <v>10441.921883313877</v>
      </c>
      <c r="H35" s="809">
        <f t="shared" si="24"/>
        <v>1196.0286827169332</v>
      </c>
      <c r="I35" s="809">
        <f t="shared" si="24"/>
        <v>165.07214519939217</v>
      </c>
      <c r="J35" s="809">
        <f t="shared" si="24"/>
        <v>5298.0907646238302</v>
      </c>
      <c r="K35" s="809">
        <f t="shared" si="24"/>
        <v>5288.4886613004965</v>
      </c>
      <c r="L35" s="810">
        <f t="shared" si="24"/>
        <v>695.25639922819607</v>
      </c>
      <c r="M35" s="600"/>
      <c r="N35" s="600" t="s">
        <v>54</v>
      </c>
      <c r="O35" s="600"/>
      <c r="P35" s="1081"/>
      <c r="Q35" s="809">
        <f t="shared" si="27"/>
        <v>79.189643243135563</v>
      </c>
      <c r="R35" s="809">
        <f t="shared" si="25"/>
        <v>4593.2322620723025</v>
      </c>
      <c r="S35" s="809">
        <f t="shared" si="25"/>
        <v>4514.042618829164</v>
      </c>
      <c r="T35" s="809">
        <f t="shared" si="25"/>
        <v>2961.5045143473335</v>
      </c>
      <c r="U35" s="809">
        <f t="shared" si="25"/>
        <v>63.417676689100034</v>
      </c>
      <c r="V35" s="809">
        <f t="shared" si="25"/>
        <v>9.4858808304852378</v>
      </c>
      <c r="W35" s="809">
        <f t="shared" si="25"/>
        <v>182.29082772641479</v>
      </c>
      <c r="X35" s="809">
        <f t="shared" si="25"/>
        <v>83.086922686093175</v>
      </c>
      <c r="Y35" s="809">
        <f t="shared" si="25"/>
        <v>99.203905040321644</v>
      </c>
      <c r="Z35" s="809">
        <f t="shared" si="25"/>
        <v>38.796953096861451</v>
      </c>
      <c r="AA35" s="809">
        <f t="shared" si="25"/>
        <v>1336.1406723326961</v>
      </c>
      <c r="AB35" s="3213"/>
      <c r="AC35" s="1930" t="s">
        <v>1947</v>
      </c>
      <c r="AD35" s="1931">
        <f t="shared" si="19"/>
        <v>15529.939437056259</v>
      </c>
      <c r="AE35" s="1932">
        <f t="shared" si="1"/>
        <v>11441.28069914031</v>
      </c>
      <c r="AF35" s="1932">
        <f t="shared" si="2"/>
        <v>8287.8819768458452</v>
      </c>
      <c r="AG35" s="1932">
        <f t="shared" si="3"/>
        <v>293.06395885429134</v>
      </c>
      <c r="AH35" s="1932">
        <f t="shared" si="4"/>
        <v>144.54151552353198</v>
      </c>
      <c r="AI35" s="1932">
        <f t="shared" si="5"/>
        <v>2715.7932479166379</v>
      </c>
      <c r="AJ35" s="1932">
        <f t="shared" si="6"/>
        <v>4088.6587379159564</v>
      </c>
      <c r="AK35" s="1942">
        <f t="shared" si="7"/>
        <v>299.25232908827383</v>
      </c>
      <c r="AL35" s="1947">
        <f t="shared" si="8"/>
        <v>109.82510079737831</v>
      </c>
      <c r="AM35" s="1932">
        <f t="shared" si="9"/>
        <v>3789.4064088276818</v>
      </c>
      <c r="AN35" s="1932">
        <f t="shared" si="10"/>
        <v>3679.5813080303042</v>
      </c>
      <c r="AO35" s="1932">
        <f t="shared" si="11"/>
        <v>3555.5772746804214</v>
      </c>
      <c r="AP35" s="1932">
        <f t="shared" si="12"/>
        <v>36.981407244843219</v>
      </c>
      <c r="AQ35" s="1932">
        <f t="shared" si="13"/>
        <v>0.57689004241971131</v>
      </c>
      <c r="AR35" s="1932">
        <f t="shared" si="14"/>
        <v>65.446206329536821</v>
      </c>
      <c r="AS35" s="1932">
        <f t="shared" si="15"/>
        <v>26.28493927476131</v>
      </c>
      <c r="AT35" s="1932">
        <f t="shared" si="16"/>
        <v>39.161267054775507</v>
      </c>
      <c r="AU35" s="1932">
        <f t="shared" si="17"/>
        <v>59.111678893465395</v>
      </c>
      <c r="AV35" s="1933">
        <f t="shared" si="18"/>
        <v>80.111208626547523</v>
      </c>
      <c r="AX35" s="3213"/>
      <c r="AY35" s="2500" t="s">
        <v>1947</v>
      </c>
      <c r="AZ35" s="1931">
        <v>15529939.437056258</v>
      </c>
      <c r="BA35" s="1932">
        <v>11441280.69914031</v>
      </c>
      <c r="BB35" s="1932">
        <v>8287881.9768458446</v>
      </c>
      <c r="BC35" s="1932">
        <v>293063.95885429136</v>
      </c>
      <c r="BD35" s="1932">
        <v>144541.515523532</v>
      </c>
      <c r="BE35" s="1932">
        <v>2715793.2479166379</v>
      </c>
      <c r="BF35" s="1932">
        <v>4088658.7379159564</v>
      </c>
      <c r="BG35" s="1932">
        <v>299252.32908827381</v>
      </c>
      <c r="BH35" s="1932">
        <v>109825.10079737831</v>
      </c>
      <c r="BI35" s="1932">
        <v>3789406.408827682</v>
      </c>
      <c r="BJ35" s="1932">
        <v>3679581.308030304</v>
      </c>
      <c r="BK35" s="1932">
        <v>3555577.2746804212</v>
      </c>
      <c r="BL35" s="1932">
        <v>36981.40724484322</v>
      </c>
      <c r="BM35" s="1932">
        <v>576.89004241971134</v>
      </c>
      <c r="BN35" s="1932">
        <v>65446.206329536828</v>
      </c>
      <c r="BO35" s="1932">
        <v>26284.939274761309</v>
      </c>
      <c r="BP35" s="1932">
        <v>39161.267054775504</v>
      </c>
      <c r="BQ35" s="1932">
        <v>59111.678893465396</v>
      </c>
      <c r="BR35" s="1933">
        <v>80111.208626547523</v>
      </c>
    </row>
    <row r="36" spans="1:70" ht="18" customHeight="1">
      <c r="A36" s="34"/>
      <c r="B36" s="1137" t="s">
        <v>254</v>
      </c>
      <c r="C36" s="34"/>
      <c r="D36" s="840"/>
      <c r="E36" s="809">
        <f t="shared" si="26"/>
        <v>8388.429002431234</v>
      </c>
      <c r="F36" s="809">
        <f t="shared" si="24"/>
        <v>6050.618479875543</v>
      </c>
      <c r="G36" s="809">
        <f t="shared" si="24"/>
        <v>3736.9200735500031</v>
      </c>
      <c r="H36" s="809">
        <f t="shared" si="24"/>
        <v>425.1389630375167</v>
      </c>
      <c r="I36" s="809">
        <f t="shared" si="24"/>
        <v>29.757087223771769</v>
      </c>
      <c r="J36" s="809">
        <f t="shared" si="24"/>
        <v>1858.8023560642521</v>
      </c>
      <c r="K36" s="809">
        <f t="shared" si="24"/>
        <v>2325.9157790018503</v>
      </c>
      <c r="L36" s="810">
        <f t="shared" si="24"/>
        <v>107.56708378323921</v>
      </c>
      <c r="M36" s="600"/>
      <c r="N36" s="1477" t="s">
        <v>254</v>
      </c>
      <c r="O36" s="600"/>
      <c r="P36" s="1081"/>
      <c r="Q36" s="809">
        <f t="shared" si="27"/>
        <v>29.976655871319892</v>
      </c>
      <c r="R36" s="809">
        <f t="shared" si="25"/>
        <v>2218.6933769307793</v>
      </c>
      <c r="S36" s="809">
        <f t="shared" si="25"/>
        <v>2188.6026039068397</v>
      </c>
      <c r="T36" s="809">
        <f t="shared" si="25"/>
        <v>1075.7187907568657</v>
      </c>
      <c r="U36" s="809">
        <f t="shared" si="25"/>
        <v>9.4577799619686154</v>
      </c>
      <c r="V36" s="809">
        <f t="shared" si="25"/>
        <v>0.24888657908657894</v>
      </c>
      <c r="W36" s="809">
        <f t="shared" si="25"/>
        <v>32.778535729455797</v>
      </c>
      <c r="X36" s="809">
        <f t="shared" si="25"/>
        <v>19.944289285376691</v>
      </c>
      <c r="Y36" s="809">
        <f t="shared" si="25"/>
        <v>12.834246444079142</v>
      </c>
      <c r="Z36" s="809">
        <f t="shared" si="25"/>
        <v>1.9712504555099732</v>
      </c>
      <c r="AA36" s="809">
        <f t="shared" si="25"/>
        <v>1078.4973114616901</v>
      </c>
      <c r="AB36" s="3213" t="s">
        <v>1948</v>
      </c>
      <c r="AC36" s="1930" t="s">
        <v>1949</v>
      </c>
      <c r="AD36" s="1931">
        <f t="shared" si="19"/>
        <v>74010.069366347001</v>
      </c>
      <c r="AE36" s="1932">
        <f t="shared" si="1"/>
        <v>49571.541461997687</v>
      </c>
      <c r="AF36" s="1932">
        <f t="shared" si="2"/>
        <v>34026.152882593407</v>
      </c>
      <c r="AG36" s="1932">
        <f t="shared" si="3"/>
        <v>3542.9415170559519</v>
      </c>
      <c r="AH36" s="1932">
        <f t="shared" si="4"/>
        <v>563.51970054325807</v>
      </c>
      <c r="AI36" s="1932">
        <f t="shared" si="5"/>
        <v>11438.927361805085</v>
      </c>
      <c r="AJ36" s="1932">
        <f t="shared" si="6"/>
        <v>24438.527904349299</v>
      </c>
      <c r="AK36" s="1942">
        <f t="shared" si="7"/>
        <v>755.53219670320232</v>
      </c>
      <c r="AL36" s="1947">
        <f t="shared" si="8"/>
        <v>260.44575664192672</v>
      </c>
      <c r="AM36" s="1932">
        <f t="shared" si="9"/>
        <v>23682.995707646114</v>
      </c>
      <c r="AN36" s="1932">
        <f t="shared" si="10"/>
        <v>23422.549951004174</v>
      </c>
      <c r="AO36" s="1932">
        <f t="shared" si="11"/>
        <v>16481.832972163684</v>
      </c>
      <c r="AP36" s="1932">
        <f t="shared" si="12"/>
        <v>601.28896367522111</v>
      </c>
      <c r="AQ36" s="1932">
        <f t="shared" si="13"/>
        <v>11.834114445015732</v>
      </c>
      <c r="AR36" s="1932">
        <f t="shared" si="14"/>
        <v>680.12680608080655</v>
      </c>
      <c r="AS36" s="1932">
        <f t="shared" si="15"/>
        <v>236.77994653772859</v>
      </c>
      <c r="AT36" s="1932">
        <f t="shared" si="16"/>
        <v>443.34685954307747</v>
      </c>
      <c r="AU36" s="1932">
        <f t="shared" si="17"/>
        <v>1398.4304689052303</v>
      </c>
      <c r="AV36" s="1933">
        <f t="shared" si="18"/>
        <v>7045.8975635446941</v>
      </c>
      <c r="AX36" s="3213" t="s">
        <v>1948</v>
      </c>
      <c r="AY36" s="2500" t="s">
        <v>1949</v>
      </c>
      <c r="AZ36" s="1931">
        <v>74010069.366347</v>
      </c>
      <c r="BA36" s="1932">
        <v>49571541.461997688</v>
      </c>
      <c r="BB36" s="1932">
        <v>34026152.882593408</v>
      </c>
      <c r="BC36" s="1932">
        <v>3542941.517055952</v>
      </c>
      <c r="BD36" s="1932">
        <v>563519.70054325811</v>
      </c>
      <c r="BE36" s="1932">
        <v>11438927.361805085</v>
      </c>
      <c r="BF36" s="1932">
        <v>24438527.904349301</v>
      </c>
      <c r="BG36" s="1932">
        <v>755532.19670320232</v>
      </c>
      <c r="BH36" s="1932">
        <v>260445.75664192671</v>
      </c>
      <c r="BI36" s="1932">
        <v>23682995.707646113</v>
      </c>
      <c r="BJ36" s="1932">
        <v>23422549.951004174</v>
      </c>
      <c r="BK36" s="1932">
        <v>16481832.972163683</v>
      </c>
      <c r="BL36" s="1932">
        <v>601288.96367522108</v>
      </c>
      <c r="BM36" s="1932">
        <v>11834.114445015732</v>
      </c>
      <c r="BN36" s="1932">
        <v>680126.80608080653</v>
      </c>
      <c r="BO36" s="1932">
        <v>236779.9465377286</v>
      </c>
      <c r="BP36" s="1932">
        <v>443346.85954307747</v>
      </c>
      <c r="BQ36" s="1932">
        <v>1398430.4689052303</v>
      </c>
      <c r="BR36" s="1933">
        <v>7045897.5635446943</v>
      </c>
    </row>
    <row r="37" spans="1:70" ht="13.5" customHeight="1">
      <c r="A37" s="34"/>
      <c r="B37" s="1137" t="s">
        <v>253</v>
      </c>
      <c r="C37" s="34"/>
      <c r="D37" s="840"/>
      <c r="E37" s="809">
        <f t="shared" si="26"/>
        <v>201996.41463265306</v>
      </c>
      <c r="F37" s="809">
        <f t="shared" si="24"/>
        <v>145918.97863718821</v>
      </c>
      <c r="G37" s="809">
        <f t="shared" si="24"/>
        <v>83763.71622902494</v>
      </c>
      <c r="H37" s="809">
        <f t="shared" si="24"/>
        <v>4108.1109773242633</v>
      </c>
      <c r="I37" s="809">
        <f t="shared" si="24"/>
        <v>1726.4130045351474</v>
      </c>
      <c r="J37" s="809">
        <f t="shared" si="24"/>
        <v>56320.738426303855</v>
      </c>
      <c r="K37" s="809">
        <f t="shared" si="24"/>
        <v>56077.435995464853</v>
      </c>
      <c r="L37" s="810">
        <f t="shared" si="24"/>
        <v>4410.6744444444439</v>
      </c>
      <c r="M37" s="600"/>
      <c r="N37" s="1477" t="s">
        <v>253</v>
      </c>
      <c r="O37" s="600"/>
      <c r="P37" s="1081"/>
      <c r="Q37" s="809">
        <f t="shared" si="27"/>
        <v>591.78247392290245</v>
      </c>
      <c r="R37" s="809">
        <f t="shared" si="25"/>
        <v>51666.761551020405</v>
      </c>
      <c r="S37" s="809">
        <f t="shared" si="25"/>
        <v>51074.979077097509</v>
      </c>
      <c r="T37" s="809">
        <f t="shared" si="25"/>
        <v>30317.659478458052</v>
      </c>
      <c r="U37" s="809">
        <f t="shared" si="25"/>
        <v>3546.7287324263038</v>
      </c>
      <c r="V37" s="809">
        <f t="shared" si="25"/>
        <v>197.83522222222223</v>
      </c>
      <c r="W37" s="809">
        <f t="shared" si="25"/>
        <v>1742.8047641723356</v>
      </c>
      <c r="X37" s="809">
        <f t="shared" si="25"/>
        <v>483.88909297052152</v>
      </c>
      <c r="Y37" s="809">
        <f t="shared" si="25"/>
        <v>1258.9156712018139</v>
      </c>
      <c r="Z37" s="809">
        <f t="shared" si="25"/>
        <v>6652.4946893424039</v>
      </c>
      <c r="AA37" s="809">
        <f t="shared" si="25"/>
        <v>21922.445569160998</v>
      </c>
      <c r="AB37" s="3213"/>
      <c r="AC37" s="1930" t="s">
        <v>1950</v>
      </c>
      <c r="AD37" s="1931">
        <f t="shared" si="19"/>
        <v>220022.69593464918</v>
      </c>
      <c r="AE37" s="1932">
        <f t="shared" si="1"/>
        <v>163850.29541324137</v>
      </c>
      <c r="AF37" s="1932">
        <f t="shared" si="2"/>
        <v>116453.34107618628</v>
      </c>
      <c r="AG37" s="1932">
        <f t="shared" si="3"/>
        <v>9854.4913353611901</v>
      </c>
      <c r="AH37" s="1932">
        <f t="shared" si="4"/>
        <v>1393.9559380218141</v>
      </c>
      <c r="AI37" s="1932">
        <f t="shared" si="5"/>
        <v>36148.507063671976</v>
      </c>
      <c r="AJ37" s="1932">
        <f t="shared" si="6"/>
        <v>56172.400521407639</v>
      </c>
      <c r="AK37" s="1942">
        <f t="shared" si="7"/>
        <v>2772.20721414436</v>
      </c>
      <c r="AL37" s="1947">
        <f t="shared" si="8"/>
        <v>911.26403347727012</v>
      </c>
      <c r="AM37" s="1932">
        <f t="shared" si="9"/>
        <v>53400.193307263296</v>
      </c>
      <c r="AN37" s="1932">
        <f t="shared" si="10"/>
        <v>52488.929273786038</v>
      </c>
      <c r="AO37" s="1932">
        <f t="shared" si="11"/>
        <v>42807.36235275022</v>
      </c>
      <c r="AP37" s="1932">
        <f t="shared" si="12"/>
        <v>1901.5021178720012</v>
      </c>
      <c r="AQ37" s="1932">
        <f t="shared" si="13"/>
        <v>55.595082134474275</v>
      </c>
      <c r="AR37" s="1932">
        <f t="shared" si="14"/>
        <v>826.34846072197615</v>
      </c>
      <c r="AS37" s="1932">
        <f t="shared" si="15"/>
        <v>93.633915152053575</v>
      </c>
      <c r="AT37" s="1932">
        <f t="shared" si="16"/>
        <v>732.71454556992217</v>
      </c>
      <c r="AU37" s="1932">
        <f t="shared" si="17"/>
        <v>6802.7408008562907</v>
      </c>
      <c r="AV37" s="1933">
        <f t="shared" si="18"/>
        <v>13700.862061163647</v>
      </c>
      <c r="AX37" s="3213"/>
      <c r="AY37" s="2500" t="s">
        <v>1950</v>
      </c>
      <c r="AZ37" s="1931">
        <v>220022695.93464917</v>
      </c>
      <c r="BA37" s="1932">
        <v>163850295.41324139</v>
      </c>
      <c r="BB37" s="1932">
        <v>116453341.07618627</v>
      </c>
      <c r="BC37" s="1932">
        <v>9854491.3353611901</v>
      </c>
      <c r="BD37" s="1932">
        <v>1393955.938021814</v>
      </c>
      <c r="BE37" s="1932">
        <v>36148507.063671976</v>
      </c>
      <c r="BF37" s="1932">
        <v>56172400.521407641</v>
      </c>
      <c r="BG37" s="1932">
        <v>2772207.2141443598</v>
      </c>
      <c r="BH37" s="1932">
        <v>911264.03347727016</v>
      </c>
      <c r="BI37" s="1932">
        <v>53400193.3072633</v>
      </c>
      <c r="BJ37" s="1932">
        <v>52488929.273786038</v>
      </c>
      <c r="BK37" s="1932">
        <v>42807362.352750219</v>
      </c>
      <c r="BL37" s="1932">
        <v>1901502.1178720011</v>
      </c>
      <c r="BM37" s="1932">
        <v>55595.082134474273</v>
      </c>
      <c r="BN37" s="1932">
        <v>826348.46072197612</v>
      </c>
      <c r="BO37" s="1932">
        <v>93633.915152053582</v>
      </c>
      <c r="BP37" s="1932">
        <v>732714.54556992219</v>
      </c>
      <c r="BQ37" s="1932">
        <v>6802740.8008562904</v>
      </c>
      <c r="BR37" s="1933">
        <v>13700862.061163647</v>
      </c>
    </row>
    <row r="38" spans="1:70" ht="18" customHeight="1">
      <c r="A38" s="3198" t="s">
        <v>14</v>
      </c>
      <c r="B38" s="3198"/>
      <c r="C38" s="3198"/>
      <c r="D38" s="32"/>
      <c r="E38" s="809"/>
      <c r="F38" s="809"/>
      <c r="G38" s="809"/>
      <c r="H38" s="809"/>
      <c r="I38" s="809"/>
      <c r="J38" s="809"/>
      <c r="K38" s="809"/>
      <c r="L38" s="810"/>
      <c r="M38" s="2927" t="s">
        <v>14</v>
      </c>
      <c r="N38" s="2927"/>
      <c r="O38" s="2927"/>
      <c r="P38" s="587"/>
      <c r="Q38" s="809"/>
      <c r="R38" s="809"/>
      <c r="S38" s="809"/>
      <c r="T38" s="809"/>
      <c r="U38" s="809"/>
      <c r="V38" s="809"/>
      <c r="W38" s="809"/>
      <c r="X38" s="809"/>
      <c r="Y38" s="809"/>
      <c r="Z38" s="809"/>
      <c r="AA38" s="809"/>
      <c r="AB38" s="3213"/>
      <c r="AC38" s="1930" t="s">
        <v>1951</v>
      </c>
      <c r="AD38" s="1931">
        <f t="shared" si="19"/>
        <v>45917.411730000516</v>
      </c>
      <c r="AE38" s="1932">
        <f t="shared" si="1"/>
        <v>36066.564288383306</v>
      </c>
      <c r="AF38" s="1932">
        <f t="shared" si="2"/>
        <v>24823.249261650839</v>
      </c>
      <c r="AG38" s="1932">
        <f t="shared" si="3"/>
        <v>2252.6359949548682</v>
      </c>
      <c r="AH38" s="1932">
        <f t="shared" si="4"/>
        <v>300.2998882896045</v>
      </c>
      <c r="AI38" s="1932">
        <f t="shared" si="5"/>
        <v>8690.3791434880022</v>
      </c>
      <c r="AJ38" s="1932">
        <f t="shared" si="6"/>
        <v>9850.8474416171939</v>
      </c>
      <c r="AK38" s="1942">
        <f t="shared" si="7"/>
        <v>542.49865601439183</v>
      </c>
      <c r="AL38" s="1947">
        <f t="shared" si="8"/>
        <v>159.37517698668398</v>
      </c>
      <c r="AM38" s="1932">
        <f t="shared" si="9"/>
        <v>9308.3487856028096</v>
      </c>
      <c r="AN38" s="1932">
        <f t="shared" si="10"/>
        <v>9148.9736086161174</v>
      </c>
      <c r="AO38" s="1932">
        <f t="shared" si="11"/>
        <v>8022.095833659615</v>
      </c>
      <c r="AP38" s="1932">
        <f t="shared" si="12"/>
        <v>238.67594671761483</v>
      </c>
      <c r="AQ38" s="1932">
        <f t="shared" si="13"/>
        <v>5.386278382571235</v>
      </c>
      <c r="AR38" s="1932">
        <f t="shared" si="14"/>
        <v>272.95520832129711</v>
      </c>
      <c r="AS38" s="1932">
        <f t="shared" si="15"/>
        <v>138.9083775032953</v>
      </c>
      <c r="AT38" s="1932">
        <f t="shared" si="16"/>
        <v>134.04683081800181</v>
      </c>
      <c r="AU38" s="1932">
        <f t="shared" si="17"/>
        <v>484.47263904923602</v>
      </c>
      <c r="AV38" s="1933">
        <f t="shared" si="18"/>
        <v>1094.3329805842527</v>
      </c>
      <c r="AX38" s="3213"/>
      <c r="AY38" s="2500" t="s">
        <v>1951</v>
      </c>
      <c r="AZ38" s="1931">
        <v>45917411.730000518</v>
      </c>
      <c r="BA38" s="1932">
        <v>36066564.288383305</v>
      </c>
      <c r="BB38" s="1932">
        <v>24823249.261650838</v>
      </c>
      <c r="BC38" s="1932">
        <v>2252635.9949548682</v>
      </c>
      <c r="BD38" s="1932">
        <v>300299.88828960451</v>
      </c>
      <c r="BE38" s="1932">
        <v>8690379.1434880029</v>
      </c>
      <c r="BF38" s="1932">
        <v>9850847.4416171946</v>
      </c>
      <c r="BG38" s="1932">
        <v>542498.6560143918</v>
      </c>
      <c r="BH38" s="1932">
        <v>159375.17698668397</v>
      </c>
      <c r="BI38" s="1932">
        <v>9308348.7856028099</v>
      </c>
      <c r="BJ38" s="1932">
        <v>9148973.6086161174</v>
      </c>
      <c r="BK38" s="1932">
        <v>8022095.8336596154</v>
      </c>
      <c r="BL38" s="1932">
        <v>238675.94671761483</v>
      </c>
      <c r="BM38" s="1932">
        <v>5386.2783825712349</v>
      </c>
      <c r="BN38" s="1932">
        <v>272955.20832129713</v>
      </c>
      <c r="BO38" s="1932">
        <v>138908.37750329531</v>
      </c>
      <c r="BP38" s="1932">
        <v>134046.83081800182</v>
      </c>
      <c r="BQ38" s="1932">
        <v>484472.63904923602</v>
      </c>
      <c r="BR38" s="1933">
        <v>1094332.9805842526</v>
      </c>
    </row>
    <row r="39" spans="1:70" ht="18" customHeight="1">
      <c r="A39" s="2639" t="s">
        <v>45</v>
      </c>
      <c r="B39" s="2639"/>
      <c r="C39" s="35"/>
      <c r="D39" s="32"/>
      <c r="E39" s="809">
        <f>AD34</f>
        <v>58120.987991462185</v>
      </c>
      <c r="F39" s="809">
        <f t="shared" ref="F39:L39" si="28">AE34</f>
        <v>43913.117117042835</v>
      </c>
      <c r="G39" s="809">
        <f t="shared" si="28"/>
        <v>27569.541836685301</v>
      </c>
      <c r="H39" s="809">
        <f t="shared" si="28"/>
        <v>3599.0214719946894</v>
      </c>
      <c r="I39" s="809">
        <f t="shared" si="28"/>
        <v>402.46242214361411</v>
      </c>
      <c r="J39" s="809">
        <f t="shared" si="28"/>
        <v>12342.091386219181</v>
      </c>
      <c r="K39" s="809">
        <f t="shared" si="28"/>
        <v>14125.460024002587</v>
      </c>
      <c r="L39" s="810">
        <f t="shared" si="28"/>
        <v>885.88719387376057</v>
      </c>
      <c r="M39" s="2639" t="s">
        <v>45</v>
      </c>
      <c r="N39" s="2639"/>
      <c r="O39" s="601"/>
      <c r="P39" s="587"/>
      <c r="Q39" s="809">
        <f>AL34</f>
        <v>222.19699409466767</v>
      </c>
      <c r="R39" s="809">
        <f t="shared" ref="R39:AA39" si="29">AM34</f>
        <v>13238.098468950711</v>
      </c>
      <c r="S39" s="809">
        <f t="shared" si="29"/>
        <v>13015.463055045457</v>
      </c>
      <c r="T39" s="809">
        <f t="shared" si="29"/>
        <v>9822.205870694961</v>
      </c>
      <c r="U39" s="809">
        <f t="shared" si="29"/>
        <v>451.79745657197628</v>
      </c>
      <c r="V39" s="809">
        <f t="shared" si="29"/>
        <v>12.414433878616439</v>
      </c>
      <c r="W39" s="809">
        <f t="shared" si="29"/>
        <v>292.20347990643222</v>
      </c>
      <c r="X39" s="809">
        <f t="shared" si="29"/>
        <v>87.553565008839357</v>
      </c>
      <c r="Y39" s="809">
        <f t="shared" si="29"/>
        <v>204.64991489759348</v>
      </c>
      <c r="Z39" s="809">
        <f t="shared" si="29"/>
        <v>1063.6852049692554</v>
      </c>
      <c r="AA39" s="809">
        <f t="shared" si="29"/>
        <v>3485.5154565257581</v>
      </c>
      <c r="AB39" s="3213"/>
      <c r="AC39" s="1930" t="s">
        <v>1952</v>
      </c>
      <c r="AD39" s="1931">
        <f t="shared" si="19"/>
        <v>30081.505066708065</v>
      </c>
      <c r="AE39" s="1932">
        <f t="shared" si="1"/>
        <v>22393.235173056386</v>
      </c>
      <c r="AF39" s="1932">
        <f t="shared" si="2"/>
        <v>13662.510418102376</v>
      </c>
      <c r="AG39" s="1932">
        <f t="shared" si="3"/>
        <v>1353.4248784662032</v>
      </c>
      <c r="AH39" s="1932">
        <f t="shared" si="4"/>
        <v>218.89159413773802</v>
      </c>
      <c r="AI39" s="1932">
        <f t="shared" si="5"/>
        <v>7158.4082823500748</v>
      </c>
      <c r="AJ39" s="1932">
        <f t="shared" si="6"/>
        <v>7688.2698936516945</v>
      </c>
      <c r="AK39" s="1942">
        <f t="shared" si="7"/>
        <v>390.79463243219681</v>
      </c>
      <c r="AL39" s="1947">
        <f t="shared" si="8"/>
        <v>160.97276371869455</v>
      </c>
      <c r="AM39" s="1932">
        <f t="shared" si="9"/>
        <v>7297.475261219498</v>
      </c>
      <c r="AN39" s="1932">
        <f t="shared" si="10"/>
        <v>7136.5024975008037</v>
      </c>
      <c r="AO39" s="1932">
        <f t="shared" si="11"/>
        <v>4764.0120042346243</v>
      </c>
      <c r="AP39" s="1932">
        <f t="shared" si="12"/>
        <v>119.77386032715565</v>
      </c>
      <c r="AQ39" s="1932">
        <f t="shared" si="13"/>
        <v>2.1313202394936379</v>
      </c>
      <c r="AR39" s="1932">
        <f t="shared" si="14"/>
        <v>170.33121917147145</v>
      </c>
      <c r="AS39" s="1932">
        <f t="shared" si="15"/>
        <v>83.06822281158766</v>
      </c>
      <c r="AT39" s="1932">
        <f t="shared" si="16"/>
        <v>87.262996359883843</v>
      </c>
      <c r="AU39" s="1932">
        <f t="shared" si="17"/>
        <v>143.44701821362665</v>
      </c>
      <c r="AV39" s="1933">
        <f t="shared" si="18"/>
        <v>2223.7011117416814</v>
      </c>
      <c r="AX39" s="3213"/>
      <c r="AY39" s="2500" t="s">
        <v>1952</v>
      </c>
      <c r="AZ39" s="1931">
        <v>30081505.066708066</v>
      </c>
      <c r="BA39" s="1932">
        <v>22393235.173056386</v>
      </c>
      <c r="BB39" s="1932">
        <v>13662510.418102376</v>
      </c>
      <c r="BC39" s="1932">
        <v>1353424.8784662031</v>
      </c>
      <c r="BD39" s="1932">
        <v>218891.59413773802</v>
      </c>
      <c r="BE39" s="1932">
        <v>7158408.2823500745</v>
      </c>
      <c r="BF39" s="1932">
        <v>7688269.8936516941</v>
      </c>
      <c r="BG39" s="1932">
        <v>390794.63243219681</v>
      </c>
      <c r="BH39" s="1932">
        <v>160972.76371869456</v>
      </c>
      <c r="BI39" s="1932">
        <v>7297475.2612194978</v>
      </c>
      <c r="BJ39" s="1932">
        <v>7136502.4975008033</v>
      </c>
      <c r="BK39" s="1932">
        <v>4764012.0042346241</v>
      </c>
      <c r="BL39" s="1932">
        <v>119773.86032715565</v>
      </c>
      <c r="BM39" s="1932">
        <v>2131.3202394936379</v>
      </c>
      <c r="BN39" s="1932">
        <v>170331.21917147146</v>
      </c>
      <c r="BO39" s="1932">
        <v>83068.222811587664</v>
      </c>
      <c r="BP39" s="1932">
        <v>87262.996359883837</v>
      </c>
      <c r="BQ39" s="1932">
        <v>143447.01821362664</v>
      </c>
      <c r="BR39" s="1933">
        <v>2223701.1117416816</v>
      </c>
    </row>
    <row r="40" spans="1:70" ht="18" customHeight="1">
      <c r="A40" s="7"/>
      <c r="B40" s="1137" t="s">
        <v>15</v>
      </c>
      <c r="C40" s="36"/>
      <c r="D40" s="32"/>
      <c r="E40" s="809">
        <f>AD47</f>
        <v>86228.868081451539</v>
      </c>
      <c r="F40" s="809">
        <f t="shared" ref="F40:L40" si="30">AE47</f>
        <v>63087.648833721891</v>
      </c>
      <c r="G40" s="809">
        <f t="shared" si="30"/>
        <v>43711.317341057191</v>
      </c>
      <c r="H40" s="809">
        <f t="shared" si="30"/>
        <v>3977.2848117462227</v>
      </c>
      <c r="I40" s="809">
        <f t="shared" si="30"/>
        <v>583.01151579551072</v>
      </c>
      <c r="J40" s="809">
        <f t="shared" si="30"/>
        <v>14816.035165122988</v>
      </c>
      <c r="K40" s="809">
        <f t="shared" si="30"/>
        <v>23141.219247729699</v>
      </c>
      <c r="L40" s="810">
        <f t="shared" si="30"/>
        <v>1029.9657336403529</v>
      </c>
      <c r="M40" s="7"/>
      <c r="N40" s="1477" t="s">
        <v>15</v>
      </c>
      <c r="O40" s="602"/>
      <c r="P40" s="587"/>
      <c r="Q40" s="809">
        <f>AL47</f>
        <v>345.74959564616643</v>
      </c>
      <c r="R40" s="809">
        <f t="shared" ref="R40:AA40" si="31">AM47</f>
        <v>22111.253514089305</v>
      </c>
      <c r="S40" s="809">
        <f t="shared" si="31"/>
        <v>21765.503918443152</v>
      </c>
      <c r="T40" s="809">
        <f t="shared" si="31"/>
        <v>16866.446453456614</v>
      </c>
      <c r="U40" s="809">
        <f t="shared" si="31"/>
        <v>659.02025268544708</v>
      </c>
      <c r="V40" s="809">
        <f t="shared" si="31"/>
        <v>16.877097345395338</v>
      </c>
      <c r="W40" s="809">
        <f t="shared" si="31"/>
        <v>478.53840017681523</v>
      </c>
      <c r="X40" s="809">
        <f t="shared" si="31"/>
        <v>143.03262052761886</v>
      </c>
      <c r="Y40" s="809">
        <f t="shared" si="31"/>
        <v>335.50577964919631</v>
      </c>
      <c r="Z40" s="809">
        <f t="shared" si="31"/>
        <v>1977.5408398691363</v>
      </c>
      <c r="AA40" s="809">
        <f t="shared" si="31"/>
        <v>5722.1625546479845</v>
      </c>
      <c r="AB40" s="3213"/>
      <c r="AC40" s="1930" t="s">
        <v>1953</v>
      </c>
      <c r="AD40" s="1931">
        <f t="shared" si="19"/>
        <v>55354.910186936773</v>
      </c>
      <c r="AE40" s="1932">
        <f t="shared" si="1"/>
        <v>42793.077539148762</v>
      </c>
      <c r="AF40" s="1932">
        <f t="shared" si="2"/>
        <v>25221.118202171227</v>
      </c>
      <c r="AG40" s="1932">
        <f t="shared" si="3"/>
        <v>1784.3757587654002</v>
      </c>
      <c r="AH40" s="1932">
        <f t="shared" si="4"/>
        <v>305.859721826868</v>
      </c>
      <c r="AI40" s="1932">
        <f t="shared" si="5"/>
        <v>15481.723856385299</v>
      </c>
      <c r="AJ40" s="1932">
        <f t="shared" si="6"/>
        <v>12561.832647787982</v>
      </c>
      <c r="AK40" s="1942">
        <f t="shared" si="7"/>
        <v>794.35755340413891</v>
      </c>
      <c r="AL40" s="1947">
        <f t="shared" si="8"/>
        <v>248.48830398471185</v>
      </c>
      <c r="AM40" s="1932">
        <f t="shared" si="9"/>
        <v>11767.475094383835</v>
      </c>
      <c r="AN40" s="1932">
        <f t="shared" si="10"/>
        <v>11518.986790399122</v>
      </c>
      <c r="AO40" s="1932">
        <f t="shared" si="11"/>
        <v>8737.466680139707</v>
      </c>
      <c r="AP40" s="1932">
        <f t="shared" si="12"/>
        <v>394.24908858538396</v>
      </c>
      <c r="AQ40" s="1932">
        <f t="shared" si="13"/>
        <v>4.8663766415982339</v>
      </c>
      <c r="AR40" s="1932">
        <f t="shared" si="14"/>
        <v>325.39505326645769</v>
      </c>
      <c r="AS40" s="1932">
        <f t="shared" si="15"/>
        <v>0.59779477081584986</v>
      </c>
      <c r="AT40" s="1932">
        <f t="shared" si="16"/>
        <v>324.79725849564187</v>
      </c>
      <c r="AU40" s="1932">
        <f t="shared" si="17"/>
        <v>532.4861581656736</v>
      </c>
      <c r="AV40" s="1933">
        <f t="shared" si="18"/>
        <v>2589.4957499316492</v>
      </c>
      <c r="AX40" s="3213"/>
      <c r="AY40" s="2500" t="s">
        <v>1953</v>
      </c>
      <c r="AZ40" s="1931">
        <v>55354910.186936773</v>
      </c>
      <c r="BA40" s="1932">
        <v>42793077.539148763</v>
      </c>
      <c r="BB40" s="1932">
        <v>25221118.202171225</v>
      </c>
      <c r="BC40" s="1932">
        <v>1784375.7587654002</v>
      </c>
      <c r="BD40" s="1932">
        <v>305859.72182686802</v>
      </c>
      <c r="BE40" s="1932">
        <v>15481723.856385298</v>
      </c>
      <c r="BF40" s="1932">
        <v>12561832.647787983</v>
      </c>
      <c r="BG40" s="1932">
        <v>794357.55340413889</v>
      </c>
      <c r="BH40" s="1932">
        <v>248488.30398471185</v>
      </c>
      <c r="BI40" s="1932">
        <v>11767475.094383836</v>
      </c>
      <c r="BJ40" s="1932">
        <v>11518986.790399121</v>
      </c>
      <c r="BK40" s="1932">
        <v>8737466.6801397074</v>
      </c>
      <c r="BL40" s="1932">
        <v>394249.08858538396</v>
      </c>
      <c r="BM40" s="1932">
        <v>4866.3766415982336</v>
      </c>
      <c r="BN40" s="1932">
        <v>325395.05326645769</v>
      </c>
      <c r="BO40" s="1932">
        <v>597.79477081584992</v>
      </c>
      <c r="BP40" s="1932">
        <v>324797.25849564187</v>
      </c>
      <c r="BQ40" s="1932">
        <v>532486.15816567361</v>
      </c>
      <c r="BR40" s="1933">
        <v>2589495.7499316493</v>
      </c>
    </row>
    <row r="41" spans="1:70" ht="18" customHeight="1">
      <c r="A41" s="813"/>
      <c r="B41" s="813" t="s">
        <v>1006</v>
      </c>
      <c r="C41" s="839"/>
      <c r="D41" s="840"/>
      <c r="E41" s="809">
        <f>AD36</f>
        <v>74010.069366347001</v>
      </c>
      <c r="F41" s="809">
        <f t="shared" ref="F41:L44" si="32">AE36</f>
        <v>49571.541461997687</v>
      </c>
      <c r="G41" s="809">
        <f t="shared" si="32"/>
        <v>34026.152882593407</v>
      </c>
      <c r="H41" s="809">
        <f t="shared" si="32"/>
        <v>3542.9415170559519</v>
      </c>
      <c r="I41" s="809">
        <f t="shared" si="32"/>
        <v>563.51970054325807</v>
      </c>
      <c r="J41" s="809">
        <f t="shared" si="32"/>
        <v>11438.927361805085</v>
      </c>
      <c r="K41" s="809">
        <f t="shared" si="32"/>
        <v>24438.527904349299</v>
      </c>
      <c r="L41" s="810">
        <f t="shared" si="32"/>
        <v>755.53219670320232</v>
      </c>
      <c r="M41" s="813"/>
      <c r="N41" s="813" t="s">
        <v>342</v>
      </c>
      <c r="O41" s="1082"/>
      <c r="P41" s="1081"/>
      <c r="Q41" s="809">
        <f>AL36</f>
        <v>260.44575664192672</v>
      </c>
      <c r="R41" s="809">
        <f t="shared" ref="R41:AA44" si="33">AM36</f>
        <v>23682.995707646114</v>
      </c>
      <c r="S41" s="809">
        <f t="shared" si="33"/>
        <v>23422.549951004174</v>
      </c>
      <c r="T41" s="809">
        <f t="shared" si="33"/>
        <v>16481.832972163684</v>
      </c>
      <c r="U41" s="809">
        <f t="shared" si="33"/>
        <v>601.28896367522111</v>
      </c>
      <c r="V41" s="809">
        <f t="shared" si="33"/>
        <v>11.834114445015732</v>
      </c>
      <c r="W41" s="809">
        <f t="shared" si="33"/>
        <v>680.12680608080655</v>
      </c>
      <c r="X41" s="809">
        <f t="shared" si="33"/>
        <v>236.77994653772859</v>
      </c>
      <c r="Y41" s="809">
        <f t="shared" si="33"/>
        <v>443.34685954307747</v>
      </c>
      <c r="Z41" s="809">
        <f t="shared" si="33"/>
        <v>1398.4304689052303</v>
      </c>
      <c r="AA41" s="809">
        <f t="shared" si="33"/>
        <v>7045.8975635446941</v>
      </c>
      <c r="AB41" s="3213"/>
      <c r="AC41" s="1930" t="s">
        <v>1954</v>
      </c>
      <c r="AD41" s="1931">
        <f t="shared" si="19"/>
        <v>20787.089101009085</v>
      </c>
      <c r="AE41" s="1932">
        <f t="shared" si="1"/>
        <v>16148.377154701549</v>
      </c>
      <c r="AF41" s="1932">
        <f t="shared" si="2"/>
        <v>10463.263089197662</v>
      </c>
      <c r="AG41" s="1932">
        <f t="shared" si="3"/>
        <v>1206.2092125730426</v>
      </c>
      <c r="AH41" s="1932">
        <f t="shared" si="4"/>
        <v>81.127368263553805</v>
      </c>
      <c r="AI41" s="1932">
        <f t="shared" si="5"/>
        <v>4397.7774846672983</v>
      </c>
      <c r="AJ41" s="1932">
        <f t="shared" si="6"/>
        <v>4638.7119463075342</v>
      </c>
      <c r="AK41" s="1942">
        <f t="shared" si="7"/>
        <v>266.76700005740366</v>
      </c>
      <c r="AL41" s="1947">
        <f t="shared" si="8"/>
        <v>74.365854173310979</v>
      </c>
      <c r="AM41" s="1932">
        <f t="shared" si="9"/>
        <v>4371.9449462501334</v>
      </c>
      <c r="AN41" s="1932">
        <f t="shared" si="10"/>
        <v>4297.5790920768195</v>
      </c>
      <c r="AO41" s="1932">
        <f t="shared" si="11"/>
        <v>2540.7458674538525</v>
      </c>
      <c r="AP41" s="1932">
        <f t="shared" si="12"/>
        <v>79.246733845414525</v>
      </c>
      <c r="AQ41" s="1932">
        <f t="shared" si="13"/>
        <v>0.3683470081481412</v>
      </c>
      <c r="AR41" s="1932">
        <f t="shared" si="14"/>
        <v>70.143818293678692</v>
      </c>
      <c r="AS41" s="1932">
        <f t="shared" si="15"/>
        <v>32.50756541876877</v>
      </c>
      <c r="AT41" s="1932">
        <f t="shared" si="16"/>
        <v>37.636252874909928</v>
      </c>
      <c r="AU41" s="1932">
        <f t="shared" si="17"/>
        <v>24.092100902180682</v>
      </c>
      <c r="AV41" s="1933">
        <f t="shared" si="18"/>
        <v>1631.1664263779123</v>
      </c>
      <c r="AX41" s="3213"/>
      <c r="AY41" s="2500" t="s">
        <v>1954</v>
      </c>
      <c r="AZ41" s="1931">
        <v>20787089.101009086</v>
      </c>
      <c r="BA41" s="1932">
        <v>16148377.15470155</v>
      </c>
      <c r="BB41" s="1932">
        <v>10463263.089197662</v>
      </c>
      <c r="BC41" s="1932">
        <v>1206209.2125730426</v>
      </c>
      <c r="BD41" s="1932">
        <v>81127.368263553799</v>
      </c>
      <c r="BE41" s="1932">
        <v>4397777.4846672984</v>
      </c>
      <c r="BF41" s="1932">
        <v>4638711.9463075344</v>
      </c>
      <c r="BG41" s="1932">
        <v>266767.00005740364</v>
      </c>
      <c r="BH41" s="1932">
        <v>74365.854173310974</v>
      </c>
      <c r="BI41" s="1932">
        <v>4371944.9462501332</v>
      </c>
      <c r="BJ41" s="1932">
        <v>4297579.0920768194</v>
      </c>
      <c r="BK41" s="1932">
        <v>2540745.8674538527</v>
      </c>
      <c r="BL41" s="1932">
        <v>79246.733845414521</v>
      </c>
      <c r="BM41" s="1932">
        <v>368.34700814814119</v>
      </c>
      <c r="BN41" s="1932">
        <v>70143.818293678691</v>
      </c>
      <c r="BO41" s="1932">
        <v>32507.565418768772</v>
      </c>
      <c r="BP41" s="1932">
        <v>37636.252874909929</v>
      </c>
      <c r="BQ41" s="1932">
        <v>24092.100902180682</v>
      </c>
      <c r="BR41" s="1933">
        <v>1631166.4263779123</v>
      </c>
    </row>
    <row r="42" spans="1:70" ht="18" customHeight="1">
      <c r="A42" s="813"/>
      <c r="B42" s="813" t="s">
        <v>1007</v>
      </c>
      <c r="C42" s="839"/>
      <c r="D42" s="840"/>
      <c r="E42" s="809">
        <f t="shared" ref="E42:E44" si="34">AD37</f>
        <v>220022.69593464918</v>
      </c>
      <c r="F42" s="809">
        <f t="shared" si="32"/>
        <v>163850.29541324137</v>
      </c>
      <c r="G42" s="809">
        <f t="shared" si="32"/>
        <v>116453.34107618628</v>
      </c>
      <c r="H42" s="809">
        <f t="shared" si="32"/>
        <v>9854.4913353611901</v>
      </c>
      <c r="I42" s="809">
        <f t="shared" si="32"/>
        <v>1393.9559380218141</v>
      </c>
      <c r="J42" s="809">
        <f t="shared" si="32"/>
        <v>36148.507063671976</v>
      </c>
      <c r="K42" s="809">
        <f t="shared" si="32"/>
        <v>56172.400521407639</v>
      </c>
      <c r="L42" s="810">
        <f t="shared" si="32"/>
        <v>2772.20721414436</v>
      </c>
      <c r="M42" s="813"/>
      <c r="N42" s="813" t="s">
        <v>343</v>
      </c>
      <c r="O42" s="1082"/>
      <c r="P42" s="1081"/>
      <c r="Q42" s="809">
        <f t="shared" ref="Q42:Q44" si="35">AL37</f>
        <v>911.26403347727012</v>
      </c>
      <c r="R42" s="809">
        <f t="shared" si="33"/>
        <v>53400.193307263296</v>
      </c>
      <c r="S42" s="809">
        <f t="shared" si="33"/>
        <v>52488.929273786038</v>
      </c>
      <c r="T42" s="809">
        <f t="shared" si="33"/>
        <v>42807.36235275022</v>
      </c>
      <c r="U42" s="809">
        <f t="shared" si="33"/>
        <v>1901.5021178720012</v>
      </c>
      <c r="V42" s="809">
        <f t="shared" si="33"/>
        <v>55.595082134474275</v>
      </c>
      <c r="W42" s="809">
        <f t="shared" si="33"/>
        <v>826.34846072197615</v>
      </c>
      <c r="X42" s="809">
        <f t="shared" si="33"/>
        <v>93.633915152053575</v>
      </c>
      <c r="Y42" s="809">
        <f t="shared" si="33"/>
        <v>732.71454556992217</v>
      </c>
      <c r="Z42" s="809">
        <f t="shared" si="33"/>
        <v>6802.7408008562907</v>
      </c>
      <c r="AA42" s="809">
        <f t="shared" si="33"/>
        <v>13700.862061163647</v>
      </c>
      <c r="AB42" s="3213"/>
      <c r="AC42" s="1930" t="s">
        <v>1955</v>
      </c>
      <c r="AD42" s="1931">
        <f t="shared" si="19"/>
        <v>44736.276675173533</v>
      </c>
      <c r="AE42" s="1932">
        <f t="shared" si="1"/>
        <v>34711.976633768798</v>
      </c>
      <c r="AF42" s="1932">
        <f t="shared" si="2"/>
        <v>22525.550162091287</v>
      </c>
      <c r="AG42" s="1932">
        <f t="shared" si="3"/>
        <v>4357.5095265727905</v>
      </c>
      <c r="AH42" s="1932">
        <f t="shared" si="4"/>
        <v>448.1870358928399</v>
      </c>
      <c r="AI42" s="1932">
        <f t="shared" si="5"/>
        <v>7380.7299092118756</v>
      </c>
      <c r="AJ42" s="1932">
        <f t="shared" si="6"/>
        <v>10024.300041404749</v>
      </c>
      <c r="AK42" s="1942">
        <f t="shared" si="7"/>
        <v>748.53270829228438</v>
      </c>
      <c r="AL42" s="1947">
        <f t="shared" si="8"/>
        <v>141.49804777963462</v>
      </c>
      <c r="AM42" s="1932">
        <f t="shared" si="9"/>
        <v>9275.7673331124606</v>
      </c>
      <c r="AN42" s="1932">
        <f t="shared" si="10"/>
        <v>9134.2692853328281</v>
      </c>
      <c r="AO42" s="1932">
        <f t="shared" si="11"/>
        <v>5780.8193923738545</v>
      </c>
      <c r="AP42" s="1932">
        <f t="shared" si="12"/>
        <v>138.54377347149696</v>
      </c>
      <c r="AQ42" s="1932">
        <f t="shared" si="13"/>
        <v>0</v>
      </c>
      <c r="AR42" s="1932">
        <f t="shared" si="14"/>
        <v>59.261116240336101</v>
      </c>
      <c r="AS42" s="1932">
        <f t="shared" si="15"/>
        <v>71.093374400540299</v>
      </c>
      <c r="AT42" s="1932">
        <f t="shared" si="16"/>
        <v>-11.832258160204198</v>
      </c>
      <c r="AU42" s="1932">
        <f t="shared" si="17"/>
        <v>1115.4664362451665</v>
      </c>
      <c r="AV42" s="1933">
        <f t="shared" si="18"/>
        <v>4271.1114394923097</v>
      </c>
      <c r="AX42" s="3213"/>
      <c r="AY42" s="2500" t="s">
        <v>1955</v>
      </c>
      <c r="AZ42" s="1931">
        <v>44736276.675173536</v>
      </c>
      <c r="BA42" s="1932">
        <v>34711976.633768797</v>
      </c>
      <c r="BB42" s="1932">
        <v>22525550.162091289</v>
      </c>
      <c r="BC42" s="1932">
        <v>4357509.5265727909</v>
      </c>
      <c r="BD42" s="1932">
        <v>448187.03589283989</v>
      </c>
      <c r="BE42" s="1932">
        <v>7380729.9092118759</v>
      </c>
      <c r="BF42" s="1932">
        <v>10024300.041404748</v>
      </c>
      <c r="BG42" s="1932">
        <v>748532.7082922844</v>
      </c>
      <c r="BH42" s="1932">
        <v>141498.04777963462</v>
      </c>
      <c r="BI42" s="1932">
        <v>9275767.3331124615</v>
      </c>
      <c r="BJ42" s="1932">
        <v>9134269.2853328288</v>
      </c>
      <c r="BK42" s="1932">
        <v>5780819.3923738543</v>
      </c>
      <c r="BL42" s="1932">
        <v>138543.77347149697</v>
      </c>
      <c r="BM42" s="1932">
        <v>0</v>
      </c>
      <c r="BN42" s="1932">
        <v>59261.116240336101</v>
      </c>
      <c r="BO42" s="1932">
        <v>71093.374400540299</v>
      </c>
      <c r="BP42" s="1932">
        <v>-11832.258160204197</v>
      </c>
      <c r="BQ42" s="1932">
        <v>1115466.4362451665</v>
      </c>
      <c r="BR42" s="1933">
        <v>4271111.4394923095</v>
      </c>
    </row>
    <row r="43" spans="1:70" ht="18" customHeight="1">
      <c r="A43" s="813"/>
      <c r="B43" s="813" t="s">
        <v>1008</v>
      </c>
      <c r="C43" s="839"/>
      <c r="D43" s="840"/>
      <c r="E43" s="809">
        <f t="shared" si="34"/>
        <v>45917.411730000516</v>
      </c>
      <c r="F43" s="809">
        <f t="shared" si="32"/>
        <v>36066.564288383306</v>
      </c>
      <c r="G43" s="809">
        <f t="shared" si="32"/>
        <v>24823.249261650839</v>
      </c>
      <c r="H43" s="809">
        <f t="shared" si="32"/>
        <v>2252.6359949548682</v>
      </c>
      <c r="I43" s="809">
        <f t="shared" si="32"/>
        <v>300.2998882896045</v>
      </c>
      <c r="J43" s="809">
        <f t="shared" si="32"/>
        <v>8690.3791434880022</v>
      </c>
      <c r="K43" s="809">
        <f t="shared" si="32"/>
        <v>9850.8474416171939</v>
      </c>
      <c r="L43" s="810">
        <f t="shared" si="32"/>
        <v>542.49865601439183</v>
      </c>
      <c r="M43" s="813"/>
      <c r="N43" s="813" t="s">
        <v>1008</v>
      </c>
      <c r="O43" s="1082"/>
      <c r="P43" s="1081"/>
      <c r="Q43" s="809">
        <f t="shared" si="35"/>
        <v>159.37517698668398</v>
      </c>
      <c r="R43" s="809">
        <f t="shared" si="33"/>
        <v>9308.3487856028096</v>
      </c>
      <c r="S43" s="809">
        <f t="shared" si="33"/>
        <v>9148.9736086161174</v>
      </c>
      <c r="T43" s="809">
        <f t="shared" si="33"/>
        <v>8022.095833659615</v>
      </c>
      <c r="U43" s="809">
        <f t="shared" si="33"/>
        <v>238.67594671761483</v>
      </c>
      <c r="V43" s="809">
        <f t="shared" si="33"/>
        <v>5.386278382571235</v>
      </c>
      <c r="W43" s="809">
        <f t="shared" si="33"/>
        <v>272.95520832129711</v>
      </c>
      <c r="X43" s="809">
        <f t="shared" si="33"/>
        <v>138.9083775032953</v>
      </c>
      <c r="Y43" s="809">
        <f t="shared" si="33"/>
        <v>134.04683081800181</v>
      </c>
      <c r="Z43" s="809">
        <f t="shared" si="33"/>
        <v>484.47263904923602</v>
      </c>
      <c r="AA43" s="809">
        <f t="shared" si="33"/>
        <v>1094.3329805842527</v>
      </c>
      <c r="AB43" s="3213"/>
      <c r="AC43" s="1930" t="s">
        <v>1956</v>
      </c>
      <c r="AD43" s="1931">
        <f t="shared" si="19"/>
        <v>84848.444827562183</v>
      </c>
      <c r="AE43" s="1932">
        <f t="shared" si="1"/>
        <v>66997.550683341542</v>
      </c>
      <c r="AF43" s="1932">
        <f t="shared" si="2"/>
        <v>32038.325982021917</v>
      </c>
      <c r="AG43" s="1932">
        <f t="shared" si="3"/>
        <v>9680.6138858897284</v>
      </c>
      <c r="AH43" s="1932">
        <f t="shared" si="4"/>
        <v>644.13507806032931</v>
      </c>
      <c r="AI43" s="1932">
        <f t="shared" si="5"/>
        <v>24634.475737369594</v>
      </c>
      <c r="AJ43" s="1932">
        <f t="shared" si="6"/>
        <v>17850.894144220656</v>
      </c>
      <c r="AK43" s="1942">
        <f t="shared" si="7"/>
        <v>2128.6851306675512</v>
      </c>
      <c r="AL43" s="1947">
        <f t="shared" si="8"/>
        <v>304.55593332298116</v>
      </c>
      <c r="AM43" s="1932">
        <f t="shared" si="9"/>
        <v>15722.209013553103</v>
      </c>
      <c r="AN43" s="1932">
        <f t="shared" si="10"/>
        <v>15417.653080230124</v>
      </c>
      <c r="AO43" s="1932">
        <f t="shared" si="11"/>
        <v>12195.396706922151</v>
      </c>
      <c r="AP43" s="1932">
        <f t="shared" si="12"/>
        <v>1063.5104715844368</v>
      </c>
      <c r="AQ43" s="1932">
        <f t="shared" si="13"/>
        <v>37.409215598275267</v>
      </c>
      <c r="AR43" s="1932">
        <f t="shared" si="14"/>
        <v>401.31520177072662</v>
      </c>
      <c r="AS43" s="1932">
        <f t="shared" si="15"/>
        <v>150.88156460607956</v>
      </c>
      <c r="AT43" s="1932">
        <f t="shared" si="16"/>
        <v>250.43363716464705</v>
      </c>
      <c r="AU43" s="1932">
        <f t="shared" si="17"/>
        <v>1296.4877596592264</v>
      </c>
      <c r="AV43" s="1933">
        <f t="shared" si="18"/>
        <v>3016.509244013761</v>
      </c>
      <c r="AX43" s="3213"/>
      <c r="AY43" s="2500" t="s">
        <v>1956</v>
      </c>
      <c r="AZ43" s="1931">
        <v>84848444.827562183</v>
      </c>
      <c r="BA43" s="1932">
        <v>66997550.683341548</v>
      </c>
      <c r="BB43" s="1932">
        <v>32038325.982021917</v>
      </c>
      <c r="BC43" s="1932">
        <v>9680613.8858897276</v>
      </c>
      <c r="BD43" s="1932">
        <v>644135.07806032931</v>
      </c>
      <c r="BE43" s="1932">
        <v>24634475.737369593</v>
      </c>
      <c r="BF43" s="1932">
        <v>17850894.144220658</v>
      </c>
      <c r="BG43" s="1932">
        <v>2128685.1306675514</v>
      </c>
      <c r="BH43" s="1932">
        <v>304555.93332298117</v>
      </c>
      <c r="BI43" s="1932">
        <v>15722209.013553103</v>
      </c>
      <c r="BJ43" s="1932">
        <v>15417653.080230124</v>
      </c>
      <c r="BK43" s="1932">
        <v>12195396.706922151</v>
      </c>
      <c r="BL43" s="1932">
        <v>1063510.4715844367</v>
      </c>
      <c r="BM43" s="1932">
        <v>37409.215598275267</v>
      </c>
      <c r="BN43" s="1932">
        <v>401315.20177072659</v>
      </c>
      <c r="BO43" s="1932">
        <v>150881.56460607957</v>
      </c>
      <c r="BP43" s="1932">
        <v>250433.63716464705</v>
      </c>
      <c r="BQ43" s="1932">
        <v>1296487.7596592265</v>
      </c>
      <c r="BR43" s="1933">
        <v>3016509.2440137612</v>
      </c>
    </row>
    <row r="44" spans="1:70" ht="18" customHeight="1">
      <c r="A44" s="813"/>
      <c r="B44" s="813" t="s">
        <v>1009</v>
      </c>
      <c r="C44" s="839"/>
      <c r="D44" s="840"/>
      <c r="E44" s="809">
        <f t="shared" si="34"/>
        <v>30081.505066708065</v>
      </c>
      <c r="F44" s="809">
        <f t="shared" si="32"/>
        <v>22393.235173056386</v>
      </c>
      <c r="G44" s="809">
        <f t="shared" si="32"/>
        <v>13662.510418102376</v>
      </c>
      <c r="H44" s="809">
        <f t="shared" si="32"/>
        <v>1353.4248784662032</v>
      </c>
      <c r="I44" s="809">
        <f t="shared" si="32"/>
        <v>218.89159413773802</v>
      </c>
      <c r="J44" s="809">
        <f t="shared" si="32"/>
        <v>7158.4082823500748</v>
      </c>
      <c r="K44" s="809">
        <f t="shared" si="32"/>
        <v>7688.2698936516945</v>
      </c>
      <c r="L44" s="810">
        <f t="shared" si="32"/>
        <v>390.79463243219681</v>
      </c>
      <c r="M44" s="813"/>
      <c r="N44" s="813" t="s">
        <v>16</v>
      </c>
      <c r="O44" s="1082"/>
      <c r="P44" s="1081"/>
      <c r="Q44" s="809">
        <f t="shared" si="35"/>
        <v>160.97276371869455</v>
      </c>
      <c r="R44" s="809">
        <f t="shared" si="33"/>
        <v>7297.475261219498</v>
      </c>
      <c r="S44" s="809">
        <f t="shared" si="33"/>
        <v>7136.5024975008037</v>
      </c>
      <c r="T44" s="809">
        <f t="shared" si="33"/>
        <v>4764.0120042346243</v>
      </c>
      <c r="U44" s="809">
        <f t="shared" si="33"/>
        <v>119.77386032715565</v>
      </c>
      <c r="V44" s="809">
        <f t="shared" si="33"/>
        <v>2.1313202394936379</v>
      </c>
      <c r="W44" s="809">
        <f t="shared" si="33"/>
        <v>170.33121917147145</v>
      </c>
      <c r="X44" s="809">
        <f t="shared" si="33"/>
        <v>83.06822281158766</v>
      </c>
      <c r="Y44" s="809">
        <f t="shared" si="33"/>
        <v>87.262996359883843</v>
      </c>
      <c r="Z44" s="809">
        <f t="shared" si="33"/>
        <v>143.44701821362665</v>
      </c>
      <c r="AA44" s="809">
        <f t="shared" si="33"/>
        <v>2223.7011117416814</v>
      </c>
      <c r="AB44" s="3213"/>
      <c r="AC44" s="1930" t="s">
        <v>1957</v>
      </c>
      <c r="AD44" s="1931">
        <f t="shared" si="19"/>
        <v>27382.869741092542</v>
      </c>
      <c r="AE44" s="1932">
        <f t="shared" si="1"/>
        <v>20995.273810907674</v>
      </c>
      <c r="AF44" s="1932">
        <f t="shared" si="2"/>
        <v>13250.065055235533</v>
      </c>
      <c r="AG44" s="1932">
        <f t="shared" si="3"/>
        <v>2086.7689012250944</v>
      </c>
      <c r="AH44" s="1932">
        <f t="shared" si="4"/>
        <v>282.30788666627711</v>
      </c>
      <c r="AI44" s="1932">
        <f t="shared" si="5"/>
        <v>5376.1319677807724</v>
      </c>
      <c r="AJ44" s="1932">
        <f t="shared" si="6"/>
        <v>6052.2715533456476</v>
      </c>
      <c r="AK44" s="1942">
        <f t="shared" si="7"/>
        <v>416.20182409231433</v>
      </c>
      <c r="AL44" s="1947">
        <f t="shared" si="8"/>
        <v>66.406343021928265</v>
      </c>
      <c r="AM44" s="1932">
        <f t="shared" si="9"/>
        <v>5631.2409867863244</v>
      </c>
      <c r="AN44" s="1932">
        <f t="shared" si="10"/>
        <v>5563.7149662092079</v>
      </c>
      <c r="AO44" s="1932">
        <f t="shared" si="11"/>
        <v>3697.325552175379</v>
      </c>
      <c r="AP44" s="1932">
        <f t="shared" si="12"/>
        <v>183.27917754193442</v>
      </c>
      <c r="AQ44" s="1932">
        <f t="shared" si="13"/>
        <v>13.644840537946518</v>
      </c>
      <c r="AR44" s="1932">
        <f t="shared" si="14"/>
        <v>148.53934826131382</v>
      </c>
      <c r="AS44" s="1932">
        <f t="shared" si="15"/>
        <v>83.864892786376657</v>
      </c>
      <c r="AT44" s="1932">
        <f t="shared" si="16"/>
        <v>64.674455474937176</v>
      </c>
      <c r="AU44" s="1932">
        <f t="shared" si="17"/>
        <v>592.81355840273739</v>
      </c>
      <c r="AV44" s="1933">
        <f t="shared" si="18"/>
        <v>2089.7309916532813</v>
      </c>
      <c r="AX44" s="3213"/>
      <c r="AY44" s="2500" t="s">
        <v>1957</v>
      </c>
      <c r="AZ44" s="1931">
        <v>27382869.74109254</v>
      </c>
      <c r="BA44" s="1932">
        <v>20995273.810907673</v>
      </c>
      <c r="BB44" s="1932">
        <v>13250065.055235533</v>
      </c>
      <c r="BC44" s="1932">
        <v>2086768.9012250942</v>
      </c>
      <c r="BD44" s="1932">
        <v>282307.88666627713</v>
      </c>
      <c r="BE44" s="1932">
        <v>5376131.9677807726</v>
      </c>
      <c r="BF44" s="1932">
        <v>6052271.5533456476</v>
      </c>
      <c r="BG44" s="1932">
        <v>416201.82409231435</v>
      </c>
      <c r="BH44" s="1932">
        <v>66406.34302192826</v>
      </c>
      <c r="BI44" s="1932">
        <v>5631240.9867863245</v>
      </c>
      <c r="BJ44" s="1932">
        <v>5563714.9662092077</v>
      </c>
      <c r="BK44" s="1932">
        <v>3697325.5521753789</v>
      </c>
      <c r="BL44" s="1932">
        <v>183279.17754193442</v>
      </c>
      <c r="BM44" s="1932">
        <v>13644.840537946518</v>
      </c>
      <c r="BN44" s="1932">
        <v>148539.34826131383</v>
      </c>
      <c r="BO44" s="1932">
        <v>83864.892786376658</v>
      </c>
      <c r="BP44" s="1932">
        <v>64674.455474937182</v>
      </c>
      <c r="BQ44" s="1932">
        <v>592813.55840273737</v>
      </c>
      <c r="BR44" s="1933">
        <v>2089730.9916532813</v>
      </c>
    </row>
    <row r="45" spans="1:70" ht="18" customHeight="1">
      <c r="A45" s="813"/>
      <c r="B45" s="1137" t="s">
        <v>17</v>
      </c>
      <c r="C45" s="839"/>
      <c r="D45" s="840"/>
      <c r="E45" s="809">
        <f>AD48</f>
        <v>37983.235644593857</v>
      </c>
      <c r="F45" s="809">
        <f t="shared" ref="F45:L45" si="36">AE48</f>
        <v>29403.079303324619</v>
      </c>
      <c r="G45" s="809">
        <f t="shared" si="36"/>
        <v>17804.722030472862</v>
      </c>
      <c r="H45" s="809">
        <f t="shared" si="36"/>
        <v>1493.8245826655916</v>
      </c>
      <c r="I45" s="809">
        <f t="shared" si="36"/>
        <v>192.92297364328286</v>
      </c>
      <c r="J45" s="809">
        <f t="shared" si="36"/>
        <v>9911.6097165429037</v>
      </c>
      <c r="K45" s="809">
        <f t="shared" si="36"/>
        <v>8580.1563412692176</v>
      </c>
      <c r="L45" s="810">
        <f t="shared" si="36"/>
        <v>529.2227807619272</v>
      </c>
      <c r="M45" s="813"/>
      <c r="N45" s="1477" t="s">
        <v>17</v>
      </c>
      <c r="O45" s="1082"/>
      <c r="P45" s="1081"/>
      <c r="Q45" s="809">
        <f>AL48</f>
        <v>160.9850008080337</v>
      </c>
      <c r="R45" s="809">
        <f t="shared" ref="R45:AA45" si="37">AM48</f>
        <v>8050.9335605072838</v>
      </c>
      <c r="S45" s="809">
        <f t="shared" si="37"/>
        <v>7889.9485596992636</v>
      </c>
      <c r="T45" s="809">
        <f t="shared" si="37"/>
        <v>5623.3734626310179</v>
      </c>
      <c r="U45" s="809">
        <f t="shared" si="37"/>
        <v>235.94815393833235</v>
      </c>
      <c r="V45" s="809">
        <f t="shared" si="37"/>
        <v>2.6059418088711368</v>
      </c>
      <c r="W45" s="809">
        <f t="shared" si="37"/>
        <v>197.1213802034099</v>
      </c>
      <c r="X45" s="809">
        <f t="shared" si="37"/>
        <v>16.633695588490173</v>
      </c>
      <c r="Y45" s="809">
        <f t="shared" si="37"/>
        <v>180.48768461491957</v>
      </c>
      <c r="Z45" s="809">
        <f t="shared" si="37"/>
        <v>276.9983714148342</v>
      </c>
      <c r="AA45" s="809">
        <f t="shared" si="37"/>
        <v>2107.8979925324616</v>
      </c>
      <c r="AB45" s="3213"/>
      <c r="AC45" s="1930" t="s">
        <v>1958</v>
      </c>
      <c r="AD45" s="1931">
        <f t="shared" si="19"/>
        <v>19912.952536469667</v>
      </c>
      <c r="AE45" s="1932">
        <f t="shared" si="1"/>
        <v>15636.224625908751</v>
      </c>
      <c r="AF45" s="1932">
        <f t="shared" si="2"/>
        <v>10465.985772719245</v>
      </c>
      <c r="AG45" s="1932">
        <f t="shared" si="3"/>
        <v>692.60082720154435</v>
      </c>
      <c r="AH45" s="1932">
        <f t="shared" si="4"/>
        <v>70.370116764940292</v>
      </c>
      <c r="AI45" s="1932">
        <f t="shared" si="5"/>
        <v>4407.2679092230219</v>
      </c>
      <c r="AJ45" s="1932">
        <f t="shared" si="6"/>
        <v>4276.7279105609159</v>
      </c>
      <c r="AK45" s="1942">
        <f t="shared" si="7"/>
        <v>290.46516023261239</v>
      </c>
      <c r="AL45" s="1947">
        <f t="shared" si="8"/>
        <v>64.355939530197915</v>
      </c>
      <c r="AM45" s="1932">
        <f t="shared" si="9"/>
        <v>3986.2627503283034</v>
      </c>
      <c r="AN45" s="1932">
        <f t="shared" si="10"/>
        <v>3921.9068107981047</v>
      </c>
      <c r="AO45" s="1932">
        <f t="shared" si="11"/>
        <v>4165.4972944187975</v>
      </c>
      <c r="AP45" s="1932">
        <f t="shared" si="12"/>
        <v>46.859968487084359</v>
      </c>
      <c r="AQ45" s="1932">
        <f t="shared" si="13"/>
        <v>1.4532889847841832</v>
      </c>
      <c r="AR45" s="1932">
        <f t="shared" si="14"/>
        <v>122.30958087508957</v>
      </c>
      <c r="AS45" s="1932">
        <f t="shared" si="15"/>
        <v>40.970916863907199</v>
      </c>
      <c r="AT45" s="1932">
        <f t="shared" si="16"/>
        <v>81.33866401118236</v>
      </c>
      <c r="AU45" s="1932">
        <f t="shared" si="17"/>
        <v>237.32371535578235</v>
      </c>
      <c r="AV45" s="1933">
        <f t="shared" si="18"/>
        <v>-176.88960661186897</v>
      </c>
      <c r="AX45" s="3213"/>
      <c r="AY45" s="2500" t="s">
        <v>1958</v>
      </c>
      <c r="AZ45" s="1931">
        <v>19912952.536469668</v>
      </c>
      <c r="BA45" s="1932">
        <v>15636224.625908751</v>
      </c>
      <c r="BB45" s="1932">
        <v>10465985.772719245</v>
      </c>
      <c r="BC45" s="1932">
        <v>692600.82720154431</v>
      </c>
      <c r="BD45" s="1932">
        <v>70370.116764940292</v>
      </c>
      <c r="BE45" s="1932">
        <v>4407267.9092230219</v>
      </c>
      <c r="BF45" s="1932">
        <v>4276727.9105609162</v>
      </c>
      <c r="BG45" s="1932">
        <v>290465.1602326124</v>
      </c>
      <c r="BH45" s="1932">
        <v>64355.939530197909</v>
      </c>
      <c r="BI45" s="1932">
        <v>3986262.7503283033</v>
      </c>
      <c r="BJ45" s="1932">
        <v>3921906.8107981049</v>
      </c>
      <c r="BK45" s="1932">
        <v>4165497.2944187974</v>
      </c>
      <c r="BL45" s="1932">
        <v>46859.968487084356</v>
      </c>
      <c r="BM45" s="1932">
        <v>1453.2889847841832</v>
      </c>
      <c r="BN45" s="1932">
        <v>122309.58087508957</v>
      </c>
      <c r="BO45" s="1932">
        <v>40970.916863907201</v>
      </c>
      <c r="BP45" s="1932">
        <v>81338.664011182365</v>
      </c>
      <c r="BQ45" s="1932">
        <v>237323.71535578236</v>
      </c>
      <c r="BR45" s="1933">
        <v>-176889.60661186898</v>
      </c>
    </row>
    <row r="46" spans="1:70" ht="18" customHeight="1">
      <c r="A46" s="813"/>
      <c r="B46" s="813" t="s">
        <v>1010</v>
      </c>
      <c r="C46" s="839"/>
      <c r="D46" s="840"/>
      <c r="E46" s="809">
        <f>AD40</f>
        <v>55354.910186936773</v>
      </c>
      <c r="F46" s="809">
        <f t="shared" ref="F46:L47" si="38">AE40</f>
        <v>42793.077539148762</v>
      </c>
      <c r="G46" s="809">
        <f t="shared" si="38"/>
        <v>25221.118202171227</v>
      </c>
      <c r="H46" s="809">
        <f t="shared" si="38"/>
        <v>1784.3757587654002</v>
      </c>
      <c r="I46" s="809">
        <f t="shared" si="38"/>
        <v>305.859721826868</v>
      </c>
      <c r="J46" s="809">
        <f t="shared" si="38"/>
        <v>15481.723856385299</v>
      </c>
      <c r="K46" s="809">
        <f t="shared" si="38"/>
        <v>12561.832647787982</v>
      </c>
      <c r="L46" s="810">
        <f t="shared" si="38"/>
        <v>794.35755340413891</v>
      </c>
      <c r="M46" s="813"/>
      <c r="N46" s="813" t="s">
        <v>344</v>
      </c>
      <c r="O46" s="1082"/>
      <c r="P46" s="1081"/>
      <c r="Q46" s="809">
        <f>AL40</f>
        <v>248.48830398471185</v>
      </c>
      <c r="R46" s="809">
        <f t="shared" ref="R46:AA47" si="39">AM40</f>
        <v>11767.475094383835</v>
      </c>
      <c r="S46" s="809">
        <f t="shared" si="39"/>
        <v>11518.986790399122</v>
      </c>
      <c r="T46" s="809">
        <f t="shared" si="39"/>
        <v>8737.466680139707</v>
      </c>
      <c r="U46" s="809">
        <f t="shared" si="39"/>
        <v>394.24908858538396</v>
      </c>
      <c r="V46" s="809">
        <f t="shared" si="39"/>
        <v>4.8663766415982339</v>
      </c>
      <c r="W46" s="809">
        <f t="shared" si="39"/>
        <v>325.39505326645769</v>
      </c>
      <c r="X46" s="809">
        <f t="shared" si="39"/>
        <v>0.59779477081584986</v>
      </c>
      <c r="Y46" s="809">
        <f t="shared" si="39"/>
        <v>324.79725849564187</v>
      </c>
      <c r="Z46" s="809">
        <f t="shared" si="39"/>
        <v>532.4861581656736</v>
      </c>
      <c r="AA46" s="809">
        <f t="shared" si="39"/>
        <v>2589.4957499316492</v>
      </c>
      <c r="AB46" s="3213"/>
      <c r="AC46" s="1930" t="s">
        <v>1959</v>
      </c>
      <c r="AD46" s="1931">
        <f t="shared" si="19"/>
        <v>15529.939437056259</v>
      </c>
      <c r="AE46" s="1932">
        <f t="shared" si="1"/>
        <v>11441.28069914031</v>
      </c>
      <c r="AF46" s="1932">
        <f t="shared" si="2"/>
        <v>8287.8819768458452</v>
      </c>
      <c r="AG46" s="1932">
        <f t="shared" si="3"/>
        <v>293.06395885429134</v>
      </c>
      <c r="AH46" s="1932">
        <f t="shared" si="4"/>
        <v>144.54151552353198</v>
      </c>
      <c r="AI46" s="1932">
        <f t="shared" si="5"/>
        <v>2715.7932479166379</v>
      </c>
      <c r="AJ46" s="1932">
        <f t="shared" si="6"/>
        <v>4088.6587379159564</v>
      </c>
      <c r="AK46" s="1942">
        <f t="shared" si="7"/>
        <v>299.25232908827383</v>
      </c>
      <c r="AL46" s="1947">
        <f t="shared" si="8"/>
        <v>109.82510079737831</v>
      </c>
      <c r="AM46" s="1932">
        <f t="shared" si="9"/>
        <v>3789.4064088276818</v>
      </c>
      <c r="AN46" s="1932">
        <f t="shared" si="10"/>
        <v>3679.5813080303042</v>
      </c>
      <c r="AO46" s="1932">
        <f t="shared" si="11"/>
        <v>3555.5772746804214</v>
      </c>
      <c r="AP46" s="1932">
        <f t="shared" si="12"/>
        <v>36.981407244843219</v>
      </c>
      <c r="AQ46" s="1932">
        <f t="shared" si="13"/>
        <v>0.57689004241971131</v>
      </c>
      <c r="AR46" s="1932">
        <f t="shared" si="14"/>
        <v>65.446206329536821</v>
      </c>
      <c r="AS46" s="1932">
        <f t="shared" si="15"/>
        <v>26.28493927476131</v>
      </c>
      <c r="AT46" s="1932">
        <f t="shared" si="16"/>
        <v>39.161267054775507</v>
      </c>
      <c r="AU46" s="1932">
        <f t="shared" si="17"/>
        <v>59.111678893465395</v>
      </c>
      <c r="AV46" s="1933">
        <f t="shared" si="18"/>
        <v>80.111208626547523</v>
      </c>
      <c r="AX46" s="3213"/>
      <c r="AY46" s="2500" t="s">
        <v>1959</v>
      </c>
      <c r="AZ46" s="1931">
        <v>15529939.437056258</v>
      </c>
      <c r="BA46" s="1932">
        <v>11441280.69914031</v>
      </c>
      <c r="BB46" s="1932">
        <v>8287881.9768458446</v>
      </c>
      <c r="BC46" s="1932">
        <v>293063.95885429136</v>
      </c>
      <c r="BD46" s="1932">
        <v>144541.515523532</v>
      </c>
      <c r="BE46" s="1932">
        <v>2715793.2479166379</v>
      </c>
      <c r="BF46" s="1932">
        <v>4088658.7379159564</v>
      </c>
      <c r="BG46" s="1932">
        <v>299252.32908827381</v>
      </c>
      <c r="BH46" s="1932">
        <v>109825.10079737831</v>
      </c>
      <c r="BI46" s="1932">
        <v>3789406.408827682</v>
      </c>
      <c r="BJ46" s="1932">
        <v>3679581.308030304</v>
      </c>
      <c r="BK46" s="1932">
        <v>3555577.2746804212</v>
      </c>
      <c r="BL46" s="1932">
        <v>36981.40724484322</v>
      </c>
      <c r="BM46" s="1932">
        <v>576.89004241971134</v>
      </c>
      <c r="BN46" s="1932">
        <v>65446.206329536828</v>
      </c>
      <c r="BO46" s="1932">
        <v>26284.939274761309</v>
      </c>
      <c r="BP46" s="1932">
        <v>39161.267054775504</v>
      </c>
      <c r="BQ46" s="1932">
        <v>59111.678893465396</v>
      </c>
      <c r="BR46" s="1933">
        <v>80111.208626547523</v>
      </c>
    </row>
    <row r="47" spans="1:70" ht="18" customHeight="1">
      <c r="A47" s="813"/>
      <c r="B47" s="813" t="s">
        <v>1011</v>
      </c>
      <c r="C47" s="839"/>
      <c r="D47" s="840"/>
      <c r="E47" s="809">
        <f>AD41</f>
        <v>20787.089101009085</v>
      </c>
      <c r="F47" s="809">
        <f t="shared" si="38"/>
        <v>16148.377154701549</v>
      </c>
      <c r="G47" s="809">
        <f t="shared" si="38"/>
        <v>10463.263089197662</v>
      </c>
      <c r="H47" s="809">
        <f t="shared" si="38"/>
        <v>1206.2092125730426</v>
      </c>
      <c r="I47" s="809">
        <f t="shared" si="38"/>
        <v>81.127368263553805</v>
      </c>
      <c r="J47" s="809">
        <f t="shared" si="38"/>
        <v>4397.7774846672983</v>
      </c>
      <c r="K47" s="809">
        <f t="shared" si="38"/>
        <v>4638.7119463075342</v>
      </c>
      <c r="L47" s="810">
        <f t="shared" si="38"/>
        <v>266.76700005740366</v>
      </c>
      <c r="M47" s="813"/>
      <c r="N47" s="813" t="s">
        <v>1011</v>
      </c>
      <c r="O47" s="1082"/>
      <c r="P47" s="1081"/>
      <c r="Q47" s="809">
        <f>AL41</f>
        <v>74.365854173310979</v>
      </c>
      <c r="R47" s="809">
        <f t="shared" si="39"/>
        <v>4371.9449462501334</v>
      </c>
      <c r="S47" s="809">
        <f t="shared" si="39"/>
        <v>4297.5790920768195</v>
      </c>
      <c r="T47" s="809">
        <f t="shared" si="39"/>
        <v>2540.7458674538525</v>
      </c>
      <c r="U47" s="809">
        <f t="shared" si="39"/>
        <v>79.246733845414525</v>
      </c>
      <c r="V47" s="809">
        <f t="shared" si="39"/>
        <v>0.3683470081481412</v>
      </c>
      <c r="W47" s="809">
        <f t="shared" si="39"/>
        <v>70.143818293678692</v>
      </c>
      <c r="X47" s="809">
        <f t="shared" si="39"/>
        <v>32.50756541876877</v>
      </c>
      <c r="Y47" s="809">
        <f t="shared" si="39"/>
        <v>37.636252874909928</v>
      </c>
      <c r="Z47" s="809">
        <f t="shared" si="39"/>
        <v>24.092100902180682</v>
      </c>
      <c r="AA47" s="809">
        <f t="shared" si="39"/>
        <v>1631.1664263779123</v>
      </c>
      <c r="AB47" s="3213" t="s">
        <v>1960</v>
      </c>
      <c r="AC47" s="1930" t="s">
        <v>1961</v>
      </c>
      <c r="AD47" s="1931">
        <f t="shared" si="19"/>
        <v>86228.868081451539</v>
      </c>
      <c r="AE47" s="1932">
        <f t="shared" si="1"/>
        <v>63087.648833721891</v>
      </c>
      <c r="AF47" s="1932">
        <f t="shared" si="2"/>
        <v>43711.317341057191</v>
      </c>
      <c r="AG47" s="1932">
        <f t="shared" si="3"/>
        <v>3977.2848117462227</v>
      </c>
      <c r="AH47" s="1932">
        <f t="shared" si="4"/>
        <v>583.01151579551072</v>
      </c>
      <c r="AI47" s="1932">
        <f t="shared" si="5"/>
        <v>14816.035165122988</v>
      </c>
      <c r="AJ47" s="1932">
        <f t="shared" si="6"/>
        <v>23141.219247729699</v>
      </c>
      <c r="AK47" s="1942">
        <f t="shared" si="7"/>
        <v>1029.9657336403529</v>
      </c>
      <c r="AL47" s="1947">
        <f t="shared" si="8"/>
        <v>345.74959564616643</v>
      </c>
      <c r="AM47" s="1932">
        <f t="shared" si="9"/>
        <v>22111.253514089305</v>
      </c>
      <c r="AN47" s="1932">
        <f t="shared" si="10"/>
        <v>21765.503918443152</v>
      </c>
      <c r="AO47" s="1932">
        <f t="shared" si="11"/>
        <v>16866.446453456614</v>
      </c>
      <c r="AP47" s="1932">
        <f t="shared" si="12"/>
        <v>659.02025268544708</v>
      </c>
      <c r="AQ47" s="1932">
        <f t="shared" si="13"/>
        <v>16.877097345395338</v>
      </c>
      <c r="AR47" s="1932">
        <f t="shared" si="14"/>
        <v>478.53840017681523</v>
      </c>
      <c r="AS47" s="1932">
        <f t="shared" si="15"/>
        <v>143.03262052761886</v>
      </c>
      <c r="AT47" s="1932">
        <f t="shared" si="16"/>
        <v>335.50577964919631</v>
      </c>
      <c r="AU47" s="1932">
        <f t="shared" si="17"/>
        <v>1977.5408398691363</v>
      </c>
      <c r="AV47" s="1933">
        <f t="shared" si="18"/>
        <v>5722.1625546479845</v>
      </c>
      <c r="AX47" s="3213" t="s">
        <v>1960</v>
      </c>
      <c r="AY47" s="2500" t="s">
        <v>1961</v>
      </c>
      <c r="AZ47" s="1931">
        <v>86228868.081451535</v>
      </c>
      <c r="BA47" s="1932">
        <v>63087648.833721891</v>
      </c>
      <c r="BB47" s="1932">
        <v>43711317.341057189</v>
      </c>
      <c r="BC47" s="1932">
        <v>3977284.8117462224</v>
      </c>
      <c r="BD47" s="1932">
        <v>583011.51579551073</v>
      </c>
      <c r="BE47" s="1932">
        <v>14816035.165122988</v>
      </c>
      <c r="BF47" s="1932">
        <v>23141219.2477297</v>
      </c>
      <c r="BG47" s="1932">
        <v>1029965.7336403528</v>
      </c>
      <c r="BH47" s="1932">
        <v>345749.59564616642</v>
      </c>
      <c r="BI47" s="1932">
        <v>22111253.514089305</v>
      </c>
      <c r="BJ47" s="1932">
        <v>21765503.918443151</v>
      </c>
      <c r="BK47" s="1932">
        <v>16866446.453456614</v>
      </c>
      <c r="BL47" s="1932">
        <v>659020.25268544711</v>
      </c>
      <c r="BM47" s="1932">
        <v>16877.097345395337</v>
      </c>
      <c r="BN47" s="1932">
        <v>478538.40017681522</v>
      </c>
      <c r="BO47" s="1932">
        <v>143032.62052761886</v>
      </c>
      <c r="BP47" s="1932">
        <v>335505.77964919631</v>
      </c>
      <c r="BQ47" s="1932">
        <v>1977540.8398691362</v>
      </c>
      <c r="BR47" s="1933">
        <v>5722162.5546479849</v>
      </c>
    </row>
    <row r="48" spans="1:70" ht="18" customHeight="1">
      <c r="A48" s="813"/>
      <c r="B48" s="1137" t="s">
        <v>18</v>
      </c>
      <c r="C48" s="839"/>
      <c r="D48" s="840"/>
      <c r="E48" s="809">
        <f>AD49</f>
        <v>54505.046577696645</v>
      </c>
      <c r="F48" s="809">
        <f t="shared" ref="F48:L48" si="40">AE49</f>
        <v>42518.62316265043</v>
      </c>
      <c r="G48" s="809">
        <f t="shared" si="40"/>
        <v>23090.86169620798</v>
      </c>
      <c r="H48" s="809">
        <f t="shared" si="40"/>
        <v>5641.588906201785</v>
      </c>
      <c r="I48" s="809">
        <f t="shared" si="40"/>
        <v>468.17825603873166</v>
      </c>
      <c r="J48" s="809">
        <f t="shared" si="40"/>
        <v>13317.9943042019</v>
      </c>
      <c r="K48" s="809">
        <f t="shared" si="40"/>
        <v>11738.610480308622</v>
      </c>
      <c r="L48" s="810">
        <f t="shared" si="40"/>
        <v>1166.4574135014843</v>
      </c>
      <c r="M48" s="813"/>
      <c r="N48" s="1477" t="s">
        <v>18</v>
      </c>
      <c r="O48" s="1082"/>
      <c r="P48" s="1081"/>
      <c r="Q48" s="809">
        <f>AL49</f>
        <v>178.99771420415357</v>
      </c>
      <c r="R48" s="809">
        <f t="shared" ref="R48:AA48" si="41">AM49</f>
        <v>10565.759274342499</v>
      </c>
      <c r="S48" s="809">
        <f t="shared" si="41"/>
        <v>10385.672796025543</v>
      </c>
      <c r="T48" s="809">
        <f t="shared" si="41"/>
        <v>7544.5903023836772</v>
      </c>
      <c r="U48" s="809">
        <f t="shared" si="41"/>
        <v>507.28792104909667</v>
      </c>
      <c r="V48" s="809">
        <f t="shared" si="41"/>
        <v>18.836536007623682</v>
      </c>
      <c r="W48" s="809">
        <f t="shared" si="41"/>
        <v>219.73252973492603</v>
      </c>
      <c r="X48" s="809">
        <f t="shared" si="41"/>
        <v>105.8557083882003</v>
      </c>
      <c r="Y48" s="809">
        <f t="shared" si="41"/>
        <v>113.87682134672569</v>
      </c>
      <c r="Z48" s="809">
        <f t="shared" si="41"/>
        <v>1011.487531178592</v>
      </c>
      <c r="AA48" s="809">
        <f t="shared" si="41"/>
        <v>3074.2896814467317</v>
      </c>
      <c r="AB48" s="3213"/>
      <c r="AC48" s="1930" t="s">
        <v>1962</v>
      </c>
      <c r="AD48" s="1931">
        <f t="shared" si="19"/>
        <v>37983.235644593857</v>
      </c>
      <c r="AE48" s="1932">
        <f t="shared" si="1"/>
        <v>29403.079303324619</v>
      </c>
      <c r="AF48" s="1932">
        <f t="shared" si="2"/>
        <v>17804.722030472862</v>
      </c>
      <c r="AG48" s="1932">
        <f t="shared" si="3"/>
        <v>1493.8245826655916</v>
      </c>
      <c r="AH48" s="1932">
        <f t="shared" si="4"/>
        <v>192.92297364328286</v>
      </c>
      <c r="AI48" s="1932">
        <f t="shared" si="5"/>
        <v>9911.6097165429037</v>
      </c>
      <c r="AJ48" s="1932">
        <f t="shared" si="6"/>
        <v>8580.1563412692176</v>
      </c>
      <c r="AK48" s="1942">
        <f t="shared" si="7"/>
        <v>529.2227807619272</v>
      </c>
      <c r="AL48" s="1947">
        <f t="shared" si="8"/>
        <v>160.9850008080337</v>
      </c>
      <c r="AM48" s="1932">
        <f t="shared" si="9"/>
        <v>8050.9335605072838</v>
      </c>
      <c r="AN48" s="1932">
        <f t="shared" si="10"/>
        <v>7889.9485596992636</v>
      </c>
      <c r="AO48" s="1932">
        <f t="shared" si="11"/>
        <v>5623.3734626310179</v>
      </c>
      <c r="AP48" s="1932">
        <f t="shared" si="12"/>
        <v>235.94815393833235</v>
      </c>
      <c r="AQ48" s="1932">
        <f t="shared" si="13"/>
        <v>2.6059418088711368</v>
      </c>
      <c r="AR48" s="1932">
        <f t="shared" si="14"/>
        <v>197.1213802034099</v>
      </c>
      <c r="AS48" s="1932">
        <f t="shared" si="15"/>
        <v>16.633695588490173</v>
      </c>
      <c r="AT48" s="1932">
        <f t="shared" si="16"/>
        <v>180.48768461491957</v>
      </c>
      <c r="AU48" s="1932">
        <f t="shared" si="17"/>
        <v>276.9983714148342</v>
      </c>
      <c r="AV48" s="1933">
        <f t="shared" si="18"/>
        <v>2107.8979925324616</v>
      </c>
      <c r="AX48" s="3213"/>
      <c r="AY48" s="2500" t="s">
        <v>1962</v>
      </c>
      <c r="AZ48" s="1931">
        <v>37983235.644593857</v>
      </c>
      <c r="BA48" s="1932">
        <v>29403079.303324617</v>
      </c>
      <c r="BB48" s="1932">
        <v>17804722.030472863</v>
      </c>
      <c r="BC48" s="1932">
        <v>1493824.5826655915</v>
      </c>
      <c r="BD48" s="1932">
        <v>192922.97364328286</v>
      </c>
      <c r="BE48" s="1932">
        <v>9911609.7165429033</v>
      </c>
      <c r="BF48" s="1932">
        <v>8580156.3412692174</v>
      </c>
      <c r="BG48" s="1932">
        <v>529222.78076192725</v>
      </c>
      <c r="BH48" s="1932">
        <v>160985.00080803371</v>
      </c>
      <c r="BI48" s="1932">
        <v>8050933.5605072835</v>
      </c>
      <c r="BJ48" s="1932">
        <v>7889948.5596992634</v>
      </c>
      <c r="BK48" s="1932">
        <v>5623373.4626310179</v>
      </c>
      <c r="BL48" s="1932">
        <v>235948.15393833234</v>
      </c>
      <c r="BM48" s="1932">
        <v>2605.9418088711368</v>
      </c>
      <c r="BN48" s="1932">
        <v>197121.38020340991</v>
      </c>
      <c r="BO48" s="1932">
        <v>16633.695588490173</v>
      </c>
      <c r="BP48" s="1932">
        <v>180487.68461491956</v>
      </c>
      <c r="BQ48" s="1932">
        <v>276998.37141483417</v>
      </c>
      <c r="BR48" s="1933">
        <v>2107897.9925324614</v>
      </c>
    </row>
    <row r="49" spans="1:70" ht="18" customHeight="1">
      <c r="A49" s="813"/>
      <c r="B49" s="813" t="s">
        <v>1012</v>
      </c>
      <c r="C49" s="35"/>
      <c r="D49" s="32"/>
      <c r="E49" s="809">
        <f>AD42</f>
        <v>44736.276675173533</v>
      </c>
      <c r="F49" s="809">
        <f t="shared" ref="F49:L51" si="42">AE42</f>
        <v>34711.976633768798</v>
      </c>
      <c r="G49" s="809">
        <f t="shared" si="42"/>
        <v>22525.550162091287</v>
      </c>
      <c r="H49" s="809">
        <f t="shared" si="42"/>
        <v>4357.5095265727905</v>
      </c>
      <c r="I49" s="809">
        <f t="shared" si="42"/>
        <v>448.1870358928399</v>
      </c>
      <c r="J49" s="809">
        <f t="shared" si="42"/>
        <v>7380.7299092118756</v>
      </c>
      <c r="K49" s="809">
        <f t="shared" si="42"/>
        <v>10024.300041404749</v>
      </c>
      <c r="L49" s="810">
        <f t="shared" si="42"/>
        <v>748.53270829228438</v>
      </c>
      <c r="M49" s="813"/>
      <c r="N49" s="813" t="s">
        <v>345</v>
      </c>
      <c r="O49" s="601"/>
      <c r="P49" s="587"/>
      <c r="Q49" s="809">
        <f>AL42</f>
        <v>141.49804777963462</v>
      </c>
      <c r="R49" s="809">
        <f t="shared" ref="R49:AA51" si="43">AM42</f>
        <v>9275.7673331124606</v>
      </c>
      <c r="S49" s="809">
        <f t="shared" si="43"/>
        <v>9134.2692853328281</v>
      </c>
      <c r="T49" s="809">
        <f t="shared" si="43"/>
        <v>5780.8193923738545</v>
      </c>
      <c r="U49" s="809">
        <f t="shared" si="43"/>
        <v>138.54377347149696</v>
      </c>
      <c r="V49" s="809">
        <f t="shared" si="43"/>
        <v>0</v>
      </c>
      <c r="W49" s="809">
        <f t="shared" si="43"/>
        <v>59.261116240336101</v>
      </c>
      <c r="X49" s="809">
        <f t="shared" si="43"/>
        <v>71.093374400540299</v>
      </c>
      <c r="Y49" s="809">
        <f t="shared" si="43"/>
        <v>-11.832258160204198</v>
      </c>
      <c r="Z49" s="809">
        <f t="shared" si="43"/>
        <v>1115.4664362451665</v>
      </c>
      <c r="AA49" s="809">
        <f t="shared" si="43"/>
        <v>4271.1114394923097</v>
      </c>
      <c r="AB49" s="3213"/>
      <c r="AC49" s="1930" t="s">
        <v>1963</v>
      </c>
      <c r="AD49" s="1931">
        <f t="shared" si="19"/>
        <v>54505.046577696645</v>
      </c>
      <c r="AE49" s="1932">
        <f t="shared" si="1"/>
        <v>42518.62316265043</v>
      </c>
      <c r="AF49" s="1932">
        <f t="shared" si="2"/>
        <v>23090.86169620798</v>
      </c>
      <c r="AG49" s="1932">
        <f t="shared" si="3"/>
        <v>5641.588906201785</v>
      </c>
      <c r="AH49" s="1932">
        <f t="shared" si="4"/>
        <v>468.17825603873166</v>
      </c>
      <c r="AI49" s="1932">
        <f t="shared" si="5"/>
        <v>13317.9943042019</v>
      </c>
      <c r="AJ49" s="1932">
        <f t="shared" si="6"/>
        <v>11738.610480308622</v>
      </c>
      <c r="AK49" s="1942">
        <f t="shared" si="7"/>
        <v>1166.4574135014843</v>
      </c>
      <c r="AL49" s="1947">
        <f t="shared" si="8"/>
        <v>178.99771420415357</v>
      </c>
      <c r="AM49" s="1932">
        <f t="shared" si="9"/>
        <v>10565.759274342499</v>
      </c>
      <c r="AN49" s="1932">
        <f t="shared" si="10"/>
        <v>10385.672796025543</v>
      </c>
      <c r="AO49" s="1932">
        <f t="shared" si="11"/>
        <v>7544.5903023836772</v>
      </c>
      <c r="AP49" s="1932">
        <f t="shared" si="12"/>
        <v>507.28792104909667</v>
      </c>
      <c r="AQ49" s="1932">
        <f t="shared" si="13"/>
        <v>18.836536007623682</v>
      </c>
      <c r="AR49" s="1932">
        <f t="shared" si="14"/>
        <v>219.73252973492603</v>
      </c>
      <c r="AS49" s="1932">
        <f t="shared" si="15"/>
        <v>105.8557083882003</v>
      </c>
      <c r="AT49" s="1932">
        <f t="shared" si="16"/>
        <v>113.87682134672569</v>
      </c>
      <c r="AU49" s="1932">
        <f t="shared" si="17"/>
        <v>1011.487531178592</v>
      </c>
      <c r="AV49" s="1933">
        <f t="shared" si="18"/>
        <v>3074.2896814467317</v>
      </c>
      <c r="AX49" s="3213"/>
      <c r="AY49" s="2500" t="s">
        <v>1963</v>
      </c>
      <c r="AZ49" s="1931">
        <v>54505046.577696644</v>
      </c>
      <c r="BA49" s="1932">
        <v>42518623.162650429</v>
      </c>
      <c r="BB49" s="1932">
        <v>23090861.696207978</v>
      </c>
      <c r="BC49" s="1932">
        <v>5641588.9062017854</v>
      </c>
      <c r="BD49" s="1932">
        <v>468178.25603873166</v>
      </c>
      <c r="BE49" s="1932">
        <v>13317994.304201901</v>
      </c>
      <c r="BF49" s="1932">
        <v>11738610.480308622</v>
      </c>
      <c r="BG49" s="1932">
        <v>1166457.4135014843</v>
      </c>
      <c r="BH49" s="1932">
        <v>178997.71420415357</v>
      </c>
      <c r="BI49" s="1932">
        <v>10565759.2743425</v>
      </c>
      <c r="BJ49" s="1932">
        <v>10385672.796025543</v>
      </c>
      <c r="BK49" s="1932">
        <v>7544590.3023836771</v>
      </c>
      <c r="BL49" s="1932">
        <v>507287.92104909668</v>
      </c>
      <c r="BM49" s="1932">
        <v>18836.536007623683</v>
      </c>
      <c r="BN49" s="1932">
        <v>219732.52973492604</v>
      </c>
      <c r="BO49" s="1932">
        <v>105855.70838820029</v>
      </c>
      <c r="BP49" s="1932">
        <v>113876.82134672569</v>
      </c>
      <c r="BQ49" s="1932">
        <v>1011487.531178592</v>
      </c>
      <c r="BR49" s="1933">
        <v>3074289.6814467316</v>
      </c>
    </row>
    <row r="50" spans="1:70" ht="18" customHeight="1">
      <c r="A50" s="813"/>
      <c r="B50" s="813" t="s">
        <v>1013</v>
      </c>
      <c r="C50" s="35"/>
      <c r="D50" s="32"/>
      <c r="E50" s="809">
        <f t="shared" ref="E50:E51" si="44">AD43</f>
        <v>84848.444827562183</v>
      </c>
      <c r="F50" s="809">
        <f t="shared" si="42"/>
        <v>66997.550683341542</v>
      </c>
      <c r="G50" s="809">
        <f t="shared" si="42"/>
        <v>32038.325982021917</v>
      </c>
      <c r="H50" s="809">
        <f t="shared" si="42"/>
        <v>9680.6138858897284</v>
      </c>
      <c r="I50" s="809">
        <f t="shared" si="42"/>
        <v>644.13507806032931</v>
      </c>
      <c r="J50" s="809">
        <f t="shared" si="42"/>
        <v>24634.475737369594</v>
      </c>
      <c r="K50" s="809">
        <f t="shared" si="42"/>
        <v>17850.894144220656</v>
      </c>
      <c r="L50" s="810">
        <f t="shared" si="42"/>
        <v>2128.6851306675512</v>
      </c>
      <c r="M50" s="813"/>
      <c r="N50" s="813" t="s">
        <v>346</v>
      </c>
      <c r="O50" s="601"/>
      <c r="P50" s="587"/>
      <c r="Q50" s="809">
        <f t="shared" ref="Q50:Q51" si="45">AL43</f>
        <v>304.55593332298116</v>
      </c>
      <c r="R50" s="809">
        <f t="shared" si="43"/>
        <v>15722.209013553103</v>
      </c>
      <c r="S50" s="809">
        <f t="shared" si="43"/>
        <v>15417.653080230124</v>
      </c>
      <c r="T50" s="809">
        <f t="shared" si="43"/>
        <v>12195.396706922151</v>
      </c>
      <c r="U50" s="809">
        <f t="shared" si="43"/>
        <v>1063.5104715844368</v>
      </c>
      <c r="V50" s="809">
        <f t="shared" si="43"/>
        <v>37.409215598275267</v>
      </c>
      <c r="W50" s="809">
        <f t="shared" si="43"/>
        <v>401.31520177072662</v>
      </c>
      <c r="X50" s="809">
        <f t="shared" si="43"/>
        <v>150.88156460607956</v>
      </c>
      <c r="Y50" s="809">
        <f t="shared" si="43"/>
        <v>250.43363716464705</v>
      </c>
      <c r="Z50" s="809">
        <f t="shared" si="43"/>
        <v>1296.4877596592264</v>
      </c>
      <c r="AA50" s="809">
        <f t="shared" si="43"/>
        <v>3016.509244013761</v>
      </c>
      <c r="AB50" s="3213"/>
      <c r="AC50" s="1930" t="s">
        <v>1964</v>
      </c>
      <c r="AD50" s="1931">
        <f t="shared" si="19"/>
        <v>19912.952536469667</v>
      </c>
      <c r="AE50" s="1932">
        <f t="shared" si="1"/>
        <v>15636.224625908751</v>
      </c>
      <c r="AF50" s="1932">
        <f t="shared" si="2"/>
        <v>10465.985772719245</v>
      </c>
      <c r="AG50" s="1932">
        <f t="shared" si="3"/>
        <v>692.60082720154435</v>
      </c>
      <c r="AH50" s="1932">
        <f t="shared" si="4"/>
        <v>70.370116764940292</v>
      </c>
      <c r="AI50" s="1932">
        <f t="shared" si="5"/>
        <v>4407.2679092230219</v>
      </c>
      <c r="AJ50" s="1932">
        <f t="shared" si="6"/>
        <v>4276.7279105609159</v>
      </c>
      <c r="AK50" s="1942">
        <f t="shared" si="7"/>
        <v>290.46516023261239</v>
      </c>
      <c r="AL50" s="1947">
        <f t="shared" si="8"/>
        <v>64.355939530197915</v>
      </c>
      <c r="AM50" s="1932">
        <f t="shared" si="9"/>
        <v>3986.2627503283034</v>
      </c>
      <c r="AN50" s="1932">
        <f t="shared" si="10"/>
        <v>3921.9068107981047</v>
      </c>
      <c r="AO50" s="1932">
        <f t="shared" si="11"/>
        <v>4165.4972944187975</v>
      </c>
      <c r="AP50" s="1932">
        <f t="shared" si="12"/>
        <v>46.859968487084359</v>
      </c>
      <c r="AQ50" s="1932">
        <f t="shared" si="13"/>
        <v>1.4532889847841832</v>
      </c>
      <c r="AR50" s="1932">
        <f t="shared" si="14"/>
        <v>122.30958087508957</v>
      </c>
      <c r="AS50" s="1932">
        <f t="shared" si="15"/>
        <v>40.970916863907199</v>
      </c>
      <c r="AT50" s="1932">
        <f t="shared" si="16"/>
        <v>81.33866401118236</v>
      </c>
      <c r="AU50" s="1932">
        <f t="shared" si="17"/>
        <v>237.32371535578235</v>
      </c>
      <c r="AV50" s="1933">
        <f t="shared" si="18"/>
        <v>-176.88960661186897</v>
      </c>
      <c r="AX50" s="3213"/>
      <c r="AY50" s="2500" t="s">
        <v>1964</v>
      </c>
      <c r="AZ50" s="1931">
        <v>19912952.536469668</v>
      </c>
      <c r="BA50" s="1932">
        <v>15636224.625908751</v>
      </c>
      <c r="BB50" s="1932">
        <v>10465985.772719245</v>
      </c>
      <c r="BC50" s="1932">
        <v>692600.82720154431</v>
      </c>
      <c r="BD50" s="1932">
        <v>70370.116764940292</v>
      </c>
      <c r="BE50" s="1932">
        <v>4407267.9092230219</v>
      </c>
      <c r="BF50" s="1932">
        <v>4276727.9105609162</v>
      </c>
      <c r="BG50" s="1932">
        <v>290465.1602326124</v>
      </c>
      <c r="BH50" s="1932">
        <v>64355.939530197909</v>
      </c>
      <c r="BI50" s="1932">
        <v>3986262.7503283033</v>
      </c>
      <c r="BJ50" s="1932">
        <v>3921906.8107981049</v>
      </c>
      <c r="BK50" s="1932">
        <v>4165497.2944187974</v>
      </c>
      <c r="BL50" s="1932">
        <v>46859.968487084356</v>
      </c>
      <c r="BM50" s="1932">
        <v>1453.2889847841832</v>
      </c>
      <c r="BN50" s="1932">
        <v>122309.58087508957</v>
      </c>
      <c r="BO50" s="1932">
        <v>40970.916863907201</v>
      </c>
      <c r="BP50" s="1932">
        <v>81338.664011182365</v>
      </c>
      <c r="BQ50" s="1932">
        <v>237323.71535578236</v>
      </c>
      <c r="BR50" s="1933">
        <v>-176889.60661186898</v>
      </c>
    </row>
    <row r="51" spans="1:70" ht="18" customHeight="1">
      <c r="A51" s="813"/>
      <c r="B51" s="813" t="s">
        <v>1014</v>
      </c>
      <c r="C51" s="35"/>
      <c r="D51" s="32"/>
      <c r="E51" s="809">
        <f t="shared" si="44"/>
        <v>27382.869741092542</v>
      </c>
      <c r="F51" s="809">
        <f t="shared" si="42"/>
        <v>20995.273810907674</v>
      </c>
      <c r="G51" s="809">
        <f t="shared" si="42"/>
        <v>13250.065055235533</v>
      </c>
      <c r="H51" s="809">
        <f t="shared" si="42"/>
        <v>2086.7689012250944</v>
      </c>
      <c r="I51" s="809">
        <f t="shared" si="42"/>
        <v>282.30788666627711</v>
      </c>
      <c r="J51" s="809">
        <f t="shared" si="42"/>
        <v>5376.1319677807724</v>
      </c>
      <c r="K51" s="809">
        <f t="shared" si="42"/>
        <v>6052.2715533456476</v>
      </c>
      <c r="L51" s="810">
        <f t="shared" si="42"/>
        <v>416.20182409231433</v>
      </c>
      <c r="M51" s="813"/>
      <c r="N51" s="813" t="s">
        <v>19</v>
      </c>
      <c r="O51" s="601"/>
      <c r="P51" s="587"/>
      <c r="Q51" s="809">
        <f t="shared" si="45"/>
        <v>66.406343021928265</v>
      </c>
      <c r="R51" s="809">
        <f t="shared" si="43"/>
        <v>5631.2409867863244</v>
      </c>
      <c r="S51" s="809">
        <f t="shared" si="43"/>
        <v>5563.7149662092079</v>
      </c>
      <c r="T51" s="809">
        <f t="shared" si="43"/>
        <v>3697.325552175379</v>
      </c>
      <c r="U51" s="809">
        <f t="shared" si="43"/>
        <v>183.27917754193442</v>
      </c>
      <c r="V51" s="809">
        <f t="shared" si="43"/>
        <v>13.644840537946518</v>
      </c>
      <c r="W51" s="809">
        <f t="shared" si="43"/>
        <v>148.53934826131382</v>
      </c>
      <c r="X51" s="809">
        <f t="shared" si="43"/>
        <v>83.864892786376657</v>
      </c>
      <c r="Y51" s="809">
        <f t="shared" si="43"/>
        <v>64.674455474937176</v>
      </c>
      <c r="Z51" s="809">
        <f t="shared" si="43"/>
        <v>592.81355840273739</v>
      </c>
      <c r="AA51" s="809">
        <f t="shared" si="43"/>
        <v>2089.7309916532813</v>
      </c>
      <c r="AB51" s="3213"/>
      <c r="AC51" s="1930" t="s">
        <v>1965</v>
      </c>
      <c r="AD51" s="1931">
        <f t="shared" si="19"/>
        <v>15529.939437056259</v>
      </c>
      <c r="AE51" s="1932">
        <f t="shared" si="1"/>
        <v>11441.28069914031</v>
      </c>
      <c r="AF51" s="1932">
        <f t="shared" si="2"/>
        <v>8287.8819768458452</v>
      </c>
      <c r="AG51" s="1932">
        <f t="shared" si="3"/>
        <v>293.06395885429134</v>
      </c>
      <c r="AH51" s="1932">
        <f t="shared" si="4"/>
        <v>144.54151552353198</v>
      </c>
      <c r="AI51" s="1932">
        <f t="shared" si="5"/>
        <v>2715.7932479166379</v>
      </c>
      <c r="AJ51" s="1932">
        <f t="shared" si="6"/>
        <v>4088.6587379159564</v>
      </c>
      <c r="AK51" s="1942">
        <f t="shared" si="7"/>
        <v>299.25232908827383</v>
      </c>
      <c r="AL51" s="1947">
        <f t="shared" si="8"/>
        <v>109.82510079737831</v>
      </c>
      <c r="AM51" s="1932">
        <f t="shared" si="9"/>
        <v>3789.4064088276818</v>
      </c>
      <c r="AN51" s="1932">
        <f t="shared" si="10"/>
        <v>3679.5813080303042</v>
      </c>
      <c r="AO51" s="1932">
        <f t="shared" si="11"/>
        <v>3555.5772746804214</v>
      </c>
      <c r="AP51" s="1932">
        <f t="shared" si="12"/>
        <v>36.981407244843219</v>
      </c>
      <c r="AQ51" s="1932">
        <f t="shared" si="13"/>
        <v>0.57689004241971131</v>
      </c>
      <c r="AR51" s="1932">
        <f t="shared" si="14"/>
        <v>65.446206329536821</v>
      </c>
      <c r="AS51" s="1932">
        <f t="shared" si="15"/>
        <v>26.28493927476131</v>
      </c>
      <c r="AT51" s="1932">
        <f t="shared" si="16"/>
        <v>39.161267054775507</v>
      </c>
      <c r="AU51" s="1932">
        <f t="shared" si="17"/>
        <v>59.111678893465395</v>
      </c>
      <c r="AV51" s="1933">
        <f t="shared" si="18"/>
        <v>80.111208626547523</v>
      </c>
      <c r="AX51" s="3213"/>
      <c r="AY51" s="2500" t="s">
        <v>1965</v>
      </c>
      <c r="AZ51" s="1931">
        <v>15529939.437056258</v>
      </c>
      <c r="BA51" s="1932">
        <v>11441280.69914031</v>
      </c>
      <c r="BB51" s="1932">
        <v>8287881.9768458446</v>
      </c>
      <c r="BC51" s="1932">
        <v>293063.95885429136</v>
      </c>
      <c r="BD51" s="1932">
        <v>144541.515523532</v>
      </c>
      <c r="BE51" s="1932">
        <v>2715793.2479166379</v>
      </c>
      <c r="BF51" s="1932">
        <v>4088658.7379159564</v>
      </c>
      <c r="BG51" s="1932">
        <v>299252.32908827381</v>
      </c>
      <c r="BH51" s="1932">
        <v>109825.10079737831</v>
      </c>
      <c r="BI51" s="1932">
        <v>3789406.408827682</v>
      </c>
      <c r="BJ51" s="1932">
        <v>3679581.308030304</v>
      </c>
      <c r="BK51" s="1932">
        <v>3555577.2746804212</v>
      </c>
      <c r="BL51" s="1932">
        <v>36981.40724484322</v>
      </c>
      <c r="BM51" s="1932">
        <v>576.89004241971134</v>
      </c>
      <c r="BN51" s="1932">
        <v>65446.206329536828</v>
      </c>
      <c r="BO51" s="1932">
        <v>26284.939274761309</v>
      </c>
      <c r="BP51" s="1932">
        <v>39161.267054775504</v>
      </c>
      <c r="BQ51" s="1932">
        <v>59111.678893465396</v>
      </c>
      <c r="BR51" s="1933">
        <v>80111.208626547523</v>
      </c>
    </row>
    <row r="52" spans="1:70" ht="18" customHeight="1">
      <c r="A52" s="813"/>
      <c r="B52" s="1137" t="s">
        <v>20</v>
      </c>
      <c r="C52" s="35"/>
      <c r="D52" s="32"/>
      <c r="E52" s="809">
        <f>AD50</f>
        <v>19912.952536469667</v>
      </c>
      <c r="F52" s="809">
        <f t="shared" ref="F52:L53" si="46">AE50</f>
        <v>15636.224625908751</v>
      </c>
      <c r="G52" s="809">
        <f t="shared" si="46"/>
        <v>10465.985772719245</v>
      </c>
      <c r="H52" s="809">
        <f t="shared" si="46"/>
        <v>692.60082720154435</v>
      </c>
      <c r="I52" s="809">
        <f t="shared" si="46"/>
        <v>70.370116764940292</v>
      </c>
      <c r="J52" s="809">
        <f t="shared" si="46"/>
        <v>4407.2679092230219</v>
      </c>
      <c r="K52" s="809">
        <f t="shared" si="46"/>
        <v>4276.7279105609159</v>
      </c>
      <c r="L52" s="810">
        <f t="shared" si="46"/>
        <v>290.46516023261239</v>
      </c>
      <c r="M52" s="813"/>
      <c r="N52" s="1477" t="s">
        <v>20</v>
      </c>
      <c r="O52" s="601"/>
      <c r="P52" s="587"/>
      <c r="Q52" s="809">
        <f>AL50</f>
        <v>64.355939530197915</v>
      </c>
      <c r="R52" s="809">
        <f t="shared" ref="R52:AA53" si="47">AM50</f>
        <v>3986.2627503283034</v>
      </c>
      <c r="S52" s="809">
        <f t="shared" si="47"/>
        <v>3921.9068107981047</v>
      </c>
      <c r="T52" s="809">
        <f t="shared" si="47"/>
        <v>4165.4972944187975</v>
      </c>
      <c r="U52" s="809">
        <f t="shared" si="47"/>
        <v>46.859968487084359</v>
      </c>
      <c r="V52" s="809">
        <f t="shared" si="47"/>
        <v>1.4532889847841832</v>
      </c>
      <c r="W52" s="809">
        <f t="shared" si="47"/>
        <v>122.30958087508957</v>
      </c>
      <c r="X52" s="809">
        <f t="shared" si="47"/>
        <v>40.970916863907199</v>
      </c>
      <c r="Y52" s="809">
        <f t="shared" si="47"/>
        <v>81.33866401118236</v>
      </c>
      <c r="Z52" s="809">
        <f t="shared" si="47"/>
        <v>237.32371535578235</v>
      </c>
      <c r="AA52" s="809">
        <f t="shared" si="47"/>
        <v>-176.88960661186897</v>
      </c>
      <c r="AB52" s="3213" t="s">
        <v>1966</v>
      </c>
      <c r="AC52" s="1930" t="s">
        <v>1967</v>
      </c>
      <c r="AD52" s="1931">
        <f t="shared" si="19"/>
        <v>66324.41928064228</v>
      </c>
      <c r="AE52" s="1932">
        <f t="shared" si="1"/>
        <v>50011.484552608548</v>
      </c>
      <c r="AF52" s="1932">
        <f t="shared" si="2"/>
        <v>31655.399665793022</v>
      </c>
      <c r="AG52" s="1932">
        <f t="shared" si="3"/>
        <v>3417.8917583212292</v>
      </c>
      <c r="AH52" s="1932">
        <f t="shared" si="4"/>
        <v>618.44893625318457</v>
      </c>
      <c r="AI52" s="1932">
        <f t="shared" si="5"/>
        <v>14319.744192241107</v>
      </c>
      <c r="AJ52" s="1932">
        <f t="shared" si="6"/>
        <v>16111.819723330404</v>
      </c>
      <c r="AK52" s="1942">
        <f t="shared" si="7"/>
        <v>1069.366542924796</v>
      </c>
      <c r="AL52" s="1947">
        <f t="shared" si="8"/>
        <v>258.76303707036874</v>
      </c>
      <c r="AM52" s="1932">
        <f t="shared" si="9"/>
        <v>15038.530783723967</v>
      </c>
      <c r="AN52" s="1932">
        <f t="shared" si="10"/>
        <v>14778.679847345627</v>
      </c>
      <c r="AO52" s="1932">
        <f t="shared" si="11"/>
        <v>11547.558695347718</v>
      </c>
      <c r="AP52" s="1932">
        <f t="shared" si="12"/>
        <v>625.19362581935536</v>
      </c>
      <c r="AQ52" s="1932">
        <f t="shared" si="13"/>
        <v>22.513789174924984</v>
      </c>
      <c r="AR52" s="1932">
        <f t="shared" si="14"/>
        <v>350.98201247782072</v>
      </c>
      <c r="AS52" s="1932">
        <f t="shared" si="15"/>
        <v>107.43009253605119</v>
      </c>
      <c r="AT52" s="1932">
        <f t="shared" si="16"/>
        <v>243.55191994176974</v>
      </c>
      <c r="AU52" s="1932">
        <f t="shared" si="17"/>
        <v>1467.2720460079265</v>
      </c>
      <c r="AV52" s="1933">
        <f t="shared" si="18"/>
        <v>3661.0931806303001</v>
      </c>
      <c r="AX52" s="3213" t="s">
        <v>1966</v>
      </c>
      <c r="AY52" s="2500" t="s">
        <v>1967</v>
      </c>
      <c r="AZ52" s="1931">
        <v>66324419.280642278</v>
      </c>
      <c r="BA52" s="1932">
        <v>50011484.55260855</v>
      </c>
      <c r="BB52" s="1932">
        <v>31655399.66579302</v>
      </c>
      <c r="BC52" s="1932">
        <v>3417891.7583212294</v>
      </c>
      <c r="BD52" s="1932">
        <v>618448.93625318457</v>
      </c>
      <c r="BE52" s="1932">
        <v>14319744.192241108</v>
      </c>
      <c r="BF52" s="1932">
        <v>16111819.723330403</v>
      </c>
      <c r="BG52" s="1932">
        <v>1069366.542924796</v>
      </c>
      <c r="BH52" s="1932">
        <v>258763.03707036877</v>
      </c>
      <c r="BI52" s="1932">
        <v>15038530.783723967</v>
      </c>
      <c r="BJ52" s="1932">
        <v>14778679.847345628</v>
      </c>
      <c r="BK52" s="1932">
        <v>11547558.695347717</v>
      </c>
      <c r="BL52" s="1932">
        <v>625193.62581935537</v>
      </c>
      <c r="BM52" s="1932">
        <v>22513.789174924983</v>
      </c>
      <c r="BN52" s="1932">
        <v>350982.01247782074</v>
      </c>
      <c r="BO52" s="1932">
        <v>107430.09253605119</v>
      </c>
      <c r="BP52" s="1932">
        <v>243551.91994176974</v>
      </c>
      <c r="BQ52" s="1932">
        <v>1467272.0460079266</v>
      </c>
      <c r="BR52" s="1933">
        <v>3661093.1806303002</v>
      </c>
    </row>
    <row r="53" spans="1:70" ht="18" customHeight="1">
      <c r="A53" s="2639" t="s">
        <v>21</v>
      </c>
      <c r="B53" s="2639"/>
      <c r="C53" s="35"/>
      <c r="D53" s="32"/>
      <c r="E53" s="809">
        <f>AD51</f>
        <v>15529.939437056259</v>
      </c>
      <c r="F53" s="809">
        <f t="shared" si="46"/>
        <v>11441.28069914031</v>
      </c>
      <c r="G53" s="809">
        <f t="shared" si="46"/>
        <v>8287.8819768458452</v>
      </c>
      <c r="H53" s="812">
        <f t="shared" si="46"/>
        <v>293.06395885429134</v>
      </c>
      <c r="I53" s="809">
        <f t="shared" si="46"/>
        <v>144.54151552353198</v>
      </c>
      <c r="J53" s="809">
        <f t="shared" si="46"/>
        <v>2715.7932479166379</v>
      </c>
      <c r="K53" s="809">
        <f t="shared" si="46"/>
        <v>4088.6587379159564</v>
      </c>
      <c r="L53" s="810">
        <f t="shared" si="46"/>
        <v>299.25232908827383</v>
      </c>
      <c r="M53" s="2639" t="s">
        <v>21</v>
      </c>
      <c r="N53" s="2639"/>
      <c r="O53" s="601"/>
      <c r="P53" s="587"/>
      <c r="Q53" s="809">
        <f>AL51</f>
        <v>109.82510079737831</v>
      </c>
      <c r="R53" s="809">
        <f t="shared" si="47"/>
        <v>3789.4064088276818</v>
      </c>
      <c r="S53" s="809">
        <f t="shared" si="47"/>
        <v>3679.5813080303042</v>
      </c>
      <c r="T53" s="809">
        <f t="shared" si="47"/>
        <v>3555.5772746804214</v>
      </c>
      <c r="U53" s="809">
        <f t="shared" si="47"/>
        <v>36.981407244843219</v>
      </c>
      <c r="V53" s="809">
        <f t="shared" si="47"/>
        <v>0.57689004241971131</v>
      </c>
      <c r="W53" s="809">
        <f t="shared" si="47"/>
        <v>65.446206329536821</v>
      </c>
      <c r="X53" s="809">
        <f t="shared" si="47"/>
        <v>26.28493927476131</v>
      </c>
      <c r="Y53" s="809">
        <f t="shared" si="47"/>
        <v>39.161267054775507</v>
      </c>
      <c r="Z53" s="809">
        <f t="shared" si="47"/>
        <v>59.111678893465395</v>
      </c>
      <c r="AA53" s="809">
        <f t="shared" si="47"/>
        <v>80.111208626547523</v>
      </c>
      <c r="AB53" s="3213"/>
      <c r="AC53" s="1930" t="s">
        <v>1968</v>
      </c>
      <c r="AD53" s="1931">
        <f t="shared" si="19"/>
        <v>49065.511308477973</v>
      </c>
      <c r="AE53" s="1932">
        <f t="shared" si="1"/>
        <v>37119.285486461922</v>
      </c>
      <c r="AF53" s="1932">
        <f t="shared" si="2"/>
        <v>23138.150240436415</v>
      </c>
      <c r="AG53" s="1932">
        <f t="shared" si="3"/>
        <v>3592.9632527705835</v>
      </c>
      <c r="AH53" s="1932">
        <f t="shared" si="4"/>
        <v>205.26555394206261</v>
      </c>
      <c r="AI53" s="1932">
        <f t="shared" si="5"/>
        <v>10182.906439312901</v>
      </c>
      <c r="AJ53" s="1932">
        <f t="shared" si="6"/>
        <v>11946.225822016082</v>
      </c>
      <c r="AK53" s="1942">
        <f t="shared" si="7"/>
        <v>700.48147498995661</v>
      </c>
      <c r="AL53" s="1947">
        <f t="shared" si="8"/>
        <v>185.46800464555309</v>
      </c>
      <c r="AM53" s="1932">
        <f t="shared" si="9"/>
        <v>11245.744347026146</v>
      </c>
      <c r="AN53" s="1932">
        <f t="shared" si="10"/>
        <v>11060.276342380563</v>
      </c>
      <c r="AO53" s="1932">
        <f t="shared" si="11"/>
        <v>8042.2259734697345</v>
      </c>
      <c r="AP53" s="1932">
        <f t="shared" si="12"/>
        <v>283.37424405254012</v>
      </c>
      <c r="AQ53" s="1932">
        <f t="shared" si="13"/>
        <v>3.2045028338374633</v>
      </c>
      <c r="AR53" s="1932">
        <f t="shared" si="14"/>
        <v>230.91814336370976</v>
      </c>
      <c r="AS53" s="1932">
        <f t="shared" si="15"/>
        <v>67.579427925090286</v>
      </c>
      <c r="AT53" s="1932">
        <f t="shared" si="16"/>
        <v>163.33871543861957</v>
      </c>
      <c r="AU53" s="1932">
        <f t="shared" si="17"/>
        <v>669.7714757609923</v>
      </c>
      <c r="AV53" s="1933">
        <f t="shared" si="18"/>
        <v>3170.3249544217424</v>
      </c>
      <c r="AX53" s="3213"/>
      <c r="AY53" s="2500" t="s">
        <v>1968</v>
      </c>
      <c r="AZ53" s="1931">
        <v>49065511.308477975</v>
      </c>
      <c r="BA53" s="1932">
        <v>37119285.486461923</v>
      </c>
      <c r="BB53" s="1932">
        <v>23138150.240436416</v>
      </c>
      <c r="BC53" s="1932">
        <v>3592963.2527705836</v>
      </c>
      <c r="BD53" s="1932">
        <v>205265.5539420626</v>
      </c>
      <c r="BE53" s="1932">
        <v>10182906.439312901</v>
      </c>
      <c r="BF53" s="1932">
        <v>11946225.822016083</v>
      </c>
      <c r="BG53" s="1932">
        <v>700481.47498995659</v>
      </c>
      <c r="BH53" s="1932">
        <v>185468.0046455531</v>
      </c>
      <c r="BI53" s="1932">
        <v>11245744.347026145</v>
      </c>
      <c r="BJ53" s="1932">
        <v>11060276.342380563</v>
      </c>
      <c r="BK53" s="1932">
        <v>8042225.9734697342</v>
      </c>
      <c r="BL53" s="1932">
        <v>283374.2440525401</v>
      </c>
      <c r="BM53" s="1932">
        <v>3204.5028338374632</v>
      </c>
      <c r="BN53" s="1932">
        <v>230918.14336370977</v>
      </c>
      <c r="BO53" s="1932">
        <v>67579.427925090291</v>
      </c>
      <c r="BP53" s="1932">
        <v>163338.71543861958</v>
      </c>
      <c r="BQ53" s="1932">
        <v>669771.47576099227</v>
      </c>
      <c r="BR53" s="1933">
        <v>3170324.9544217424</v>
      </c>
    </row>
    <row r="54" spans="1:70" ht="18" customHeight="1">
      <c r="A54" s="3034" t="s">
        <v>118</v>
      </c>
      <c r="B54" s="3034"/>
      <c r="C54" s="3034"/>
      <c r="D54" s="840"/>
      <c r="E54" s="809"/>
      <c r="F54" s="809"/>
      <c r="G54" s="809"/>
      <c r="H54" s="809"/>
      <c r="I54" s="809"/>
      <c r="J54" s="809"/>
      <c r="K54" s="809"/>
      <c r="L54" s="810"/>
      <c r="M54" s="2641" t="s">
        <v>118</v>
      </c>
      <c r="N54" s="2641"/>
      <c r="O54" s="2641"/>
      <c r="P54" s="1081"/>
      <c r="Q54" s="809"/>
      <c r="R54" s="809"/>
      <c r="S54" s="809"/>
      <c r="T54" s="809"/>
      <c r="U54" s="809"/>
      <c r="V54" s="809"/>
      <c r="W54" s="809"/>
      <c r="X54" s="809"/>
      <c r="Y54" s="809"/>
      <c r="Z54" s="809"/>
      <c r="AA54" s="809"/>
      <c r="AB54" s="3213" t="s">
        <v>1969</v>
      </c>
      <c r="AC54" s="1930" t="s">
        <v>1970</v>
      </c>
      <c r="AD54" s="1931">
        <f t="shared" si="19"/>
        <v>43768.34779153359</v>
      </c>
      <c r="AE54" s="1932">
        <f t="shared" si="1"/>
        <v>34567.955705831024</v>
      </c>
      <c r="AF54" s="1932">
        <f t="shared" si="2"/>
        <v>22267.697850423803</v>
      </c>
      <c r="AG54" s="1932">
        <f t="shared" si="3"/>
        <v>2624.5840000321259</v>
      </c>
      <c r="AH54" s="1932">
        <f t="shared" si="4"/>
        <v>395.41542509394424</v>
      </c>
      <c r="AI54" s="1932">
        <f t="shared" si="5"/>
        <v>9280.2584302811283</v>
      </c>
      <c r="AJ54" s="1932">
        <f t="shared" si="6"/>
        <v>9200.3920857025278</v>
      </c>
      <c r="AK54" s="1942">
        <f t="shared" si="7"/>
        <v>728.54926187912156</v>
      </c>
      <c r="AL54" s="1947">
        <f t="shared" si="8"/>
        <v>160.5513499194148</v>
      </c>
      <c r="AM54" s="1932">
        <f t="shared" si="9"/>
        <v>8471.8428238234028</v>
      </c>
      <c r="AN54" s="1932">
        <f t="shared" si="10"/>
        <v>8311.2914739040025</v>
      </c>
      <c r="AO54" s="1932">
        <f t="shared" si="11"/>
        <v>6451.9103332173581</v>
      </c>
      <c r="AP54" s="1932">
        <f t="shared" si="12"/>
        <v>290.87439886112367</v>
      </c>
      <c r="AQ54" s="1932">
        <f t="shared" si="13"/>
        <v>9.2898391478924829</v>
      </c>
      <c r="AR54" s="1932">
        <f t="shared" si="14"/>
        <v>261.19026258973969</v>
      </c>
      <c r="AS54" s="1932">
        <f t="shared" si="15"/>
        <v>159.32960861619898</v>
      </c>
      <c r="AT54" s="1932">
        <f t="shared" si="16"/>
        <v>101.86065397354066</v>
      </c>
      <c r="AU54" s="1932">
        <f t="shared" si="17"/>
        <v>772.00923492458583</v>
      </c>
      <c r="AV54" s="1933">
        <f t="shared" si="18"/>
        <v>2070.035875012466</v>
      </c>
      <c r="AX54" s="3213" t="s">
        <v>1969</v>
      </c>
      <c r="AY54" s="2500" t="s">
        <v>1970</v>
      </c>
      <c r="AZ54" s="1931">
        <v>43768347.791533589</v>
      </c>
      <c r="BA54" s="1932">
        <v>34567955.705831021</v>
      </c>
      <c r="BB54" s="1932">
        <v>22267697.850423802</v>
      </c>
      <c r="BC54" s="1932">
        <v>2624584.000032126</v>
      </c>
      <c r="BD54" s="1932">
        <v>395415.42509394424</v>
      </c>
      <c r="BE54" s="1932">
        <v>9280258.4302811287</v>
      </c>
      <c r="BF54" s="1932">
        <v>9200392.0857025273</v>
      </c>
      <c r="BG54" s="1932">
        <v>728549.26187912154</v>
      </c>
      <c r="BH54" s="1932">
        <v>160551.34991941482</v>
      </c>
      <c r="BI54" s="1932">
        <v>8471842.8238234036</v>
      </c>
      <c r="BJ54" s="1932">
        <v>8311291.4739040034</v>
      </c>
      <c r="BK54" s="1932">
        <v>6451910.3332173582</v>
      </c>
      <c r="BL54" s="1932">
        <v>290874.39886112366</v>
      </c>
      <c r="BM54" s="1932">
        <v>9289.8391478924823</v>
      </c>
      <c r="BN54" s="1932">
        <v>261190.26258973969</v>
      </c>
      <c r="BO54" s="1932">
        <v>159329.608616199</v>
      </c>
      <c r="BP54" s="1932">
        <v>101860.65397354067</v>
      </c>
      <c r="BQ54" s="1932">
        <v>772009.23492458579</v>
      </c>
      <c r="BR54" s="1933">
        <v>2070035.8750124662</v>
      </c>
    </row>
    <row r="55" spans="1:70" ht="18" customHeight="1">
      <c r="A55" s="3043" t="s">
        <v>22</v>
      </c>
      <c r="B55" s="3043" t="s">
        <v>22</v>
      </c>
      <c r="C55" s="1141"/>
      <c r="D55" s="840"/>
      <c r="E55" s="809">
        <f>AD52</f>
        <v>66324.41928064228</v>
      </c>
      <c r="F55" s="809">
        <f t="shared" ref="F55:L55" si="48">AE52</f>
        <v>50011.484552608548</v>
      </c>
      <c r="G55" s="809">
        <f t="shared" si="48"/>
        <v>31655.399665793022</v>
      </c>
      <c r="H55" s="809">
        <f t="shared" si="48"/>
        <v>3417.8917583212292</v>
      </c>
      <c r="I55" s="809">
        <f t="shared" si="48"/>
        <v>618.44893625318457</v>
      </c>
      <c r="J55" s="809">
        <f t="shared" si="48"/>
        <v>14319.744192241107</v>
      </c>
      <c r="K55" s="809">
        <f t="shared" si="48"/>
        <v>16111.819723330404</v>
      </c>
      <c r="L55" s="810">
        <f t="shared" si="48"/>
        <v>1069.366542924796</v>
      </c>
      <c r="M55" s="2639" t="s">
        <v>22</v>
      </c>
      <c r="N55" s="2639" t="s">
        <v>22</v>
      </c>
      <c r="O55" s="1479"/>
      <c r="P55" s="1081"/>
      <c r="Q55" s="809">
        <f>AL52</f>
        <v>258.76303707036874</v>
      </c>
      <c r="R55" s="809">
        <f t="shared" ref="R55:AA55" si="49">AM52</f>
        <v>15038.530783723967</v>
      </c>
      <c r="S55" s="809">
        <f t="shared" si="49"/>
        <v>14778.679847345627</v>
      </c>
      <c r="T55" s="809">
        <f t="shared" si="49"/>
        <v>11547.558695347718</v>
      </c>
      <c r="U55" s="809">
        <f t="shared" si="49"/>
        <v>625.19362581935536</v>
      </c>
      <c r="V55" s="809">
        <f t="shared" si="49"/>
        <v>22.513789174924984</v>
      </c>
      <c r="W55" s="809">
        <f t="shared" si="49"/>
        <v>350.98201247782072</v>
      </c>
      <c r="X55" s="809">
        <f t="shared" si="49"/>
        <v>107.43009253605119</v>
      </c>
      <c r="Y55" s="809">
        <f t="shared" si="49"/>
        <v>243.55191994176974</v>
      </c>
      <c r="Z55" s="809">
        <f t="shared" si="49"/>
        <v>1467.2720460079265</v>
      </c>
      <c r="AA55" s="809">
        <f t="shared" si="49"/>
        <v>3661.0931806303001</v>
      </c>
      <c r="AB55" s="3213"/>
      <c r="AC55" s="1930" t="s">
        <v>1971</v>
      </c>
      <c r="AD55" s="1931">
        <f t="shared" si="19"/>
        <v>180704.82754121948</v>
      </c>
      <c r="AE55" s="1932">
        <f t="shared" si="1"/>
        <v>126941.93639456577</v>
      </c>
      <c r="AF55" s="1932">
        <f t="shared" si="2"/>
        <v>78940.08894323514</v>
      </c>
      <c r="AG55" s="1932">
        <f t="shared" si="3"/>
        <v>1948.1193279977367</v>
      </c>
      <c r="AH55" s="1932">
        <f t="shared" si="4"/>
        <v>1499.9072026041792</v>
      </c>
      <c r="AI55" s="1932">
        <f t="shared" si="5"/>
        <v>44553.820920728627</v>
      </c>
      <c r="AJ55" s="1932">
        <f t="shared" si="6"/>
        <v>49037.346846364766</v>
      </c>
      <c r="AK55" s="1942">
        <f t="shared" si="7"/>
        <v>2794.4220359051833</v>
      </c>
      <c r="AL55" s="1947">
        <f t="shared" si="8"/>
        <v>784.95499831866312</v>
      </c>
      <c r="AM55" s="1932">
        <f t="shared" si="9"/>
        <v>46142.133211873166</v>
      </c>
      <c r="AN55" s="1932">
        <f t="shared" si="10"/>
        <v>45327.389711514094</v>
      </c>
      <c r="AO55" s="1932">
        <f t="shared" si="11"/>
        <v>29885.010182685593</v>
      </c>
      <c r="AP55" s="1932">
        <f t="shared" si="12"/>
        <v>1894.1010676282131</v>
      </c>
      <c r="AQ55" s="1932">
        <f t="shared" si="13"/>
        <v>30.099931586658627</v>
      </c>
      <c r="AR55" s="1932">
        <f t="shared" si="14"/>
        <v>788.99523304594163</v>
      </c>
      <c r="AS55" s="1932">
        <f t="shared" si="15"/>
        <v>-284.23935491396725</v>
      </c>
      <c r="AT55" s="1932">
        <f t="shared" si="16"/>
        <v>1073.2345879599081</v>
      </c>
      <c r="AU55" s="1932">
        <f t="shared" si="17"/>
        <v>4556.2750515005828</v>
      </c>
      <c r="AV55" s="1933">
        <f t="shared" si="18"/>
        <v>16293.989056895549</v>
      </c>
      <c r="AX55" s="3213"/>
      <c r="AY55" s="2500" t="s">
        <v>1971</v>
      </c>
      <c r="AZ55" s="1931">
        <v>180704827.54121947</v>
      </c>
      <c r="BA55" s="1932">
        <v>126941936.39456576</v>
      </c>
      <c r="BB55" s="1932">
        <v>78940088.943235144</v>
      </c>
      <c r="BC55" s="1932">
        <v>1948119.3279977366</v>
      </c>
      <c r="BD55" s="1932">
        <v>1499907.2026041793</v>
      </c>
      <c r="BE55" s="1932">
        <v>44553820.920728624</v>
      </c>
      <c r="BF55" s="1932">
        <v>49037346.846364766</v>
      </c>
      <c r="BG55" s="1932">
        <v>2794422.0359051833</v>
      </c>
      <c r="BH55" s="1932">
        <v>784954.9983186631</v>
      </c>
      <c r="BI55" s="1932">
        <v>46142133.211873166</v>
      </c>
      <c r="BJ55" s="1932">
        <v>45327389.711514093</v>
      </c>
      <c r="BK55" s="1932">
        <v>29885010.182685595</v>
      </c>
      <c r="BL55" s="1932">
        <v>1894101.067628213</v>
      </c>
      <c r="BM55" s="1932">
        <v>30099.931586658626</v>
      </c>
      <c r="BN55" s="1932">
        <v>788995.23304594168</v>
      </c>
      <c r="BO55" s="1932">
        <v>-284239.35491396725</v>
      </c>
      <c r="BP55" s="1932">
        <v>1073234.5879599082</v>
      </c>
      <c r="BQ55" s="1932">
        <v>4556275.0515005831</v>
      </c>
      <c r="BR55" s="1933">
        <v>16293989.056895548</v>
      </c>
    </row>
    <row r="56" spans="1:70" ht="18" customHeight="1">
      <c r="A56" s="1180"/>
      <c r="B56" s="1180" t="s">
        <v>23</v>
      </c>
      <c r="C56" s="1137"/>
      <c r="D56" s="840"/>
      <c r="E56" s="809">
        <f>AD54</f>
        <v>43768.34779153359</v>
      </c>
      <c r="F56" s="809">
        <f t="shared" ref="F56:L59" si="50">AE54</f>
        <v>34567.955705831024</v>
      </c>
      <c r="G56" s="809">
        <f t="shared" si="50"/>
        <v>22267.697850423803</v>
      </c>
      <c r="H56" s="809">
        <f t="shared" si="50"/>
        <v>2624.5840000321259</v>
      </c>
      <c r="I56" s="809">
        <f t="shared" si="50"/>
        <v>395.41542509394424</v>
      </c>
      <c r="J56" s="809">
        <f t="shared" si="50"/>
        <v>9280.2584302811283</v>
      </c>
      <c r="K56" s="809">
        <f t="shared" si="50"/>
        <v>9200.3920857025278</v>
      </c>
      <c r="L56" s="810">
        <f t="shared" si="50"/>
        <v>728.54926187912156</v>
      </c>
      <c r="M56" s="1477"/>
      <c r="N56" s="1477" t="s">
        <v>23</v>
      </c>
      <c r="O56" s="1477"/>
      <c r="P56" s="1081"/>
      <c r="Q56" s="809">
        <f>AL54</f>
        <v>160.5513499194148</v>
      </c>
      <c r="R56" s="809">
        <f t="shared" ref="R56:AA59" si="51">AM54</f>
        <v>8471.8428238234028</v>
      </c>
      <c r="S56" s="809">
        <f t="shared" si="51"/>
        <v>8311.2914739040025</v>
      </c>
      <c r="T56" s="809">
        <f t="shared" si="51"/>
        <v>6451.9103332173581</v>
      </c>
      <c r="U56" s="809">
        <f t="shared" si="51"/>
        <v>290.87439886112367</v>
      </c>
      <c r="V56" s="809">
        <f t="shared" si="51"/>
        <v>9.2898391478924829</v>
      </c>
      <c r="W56" s="809">
        <f t="shared" si="51"/>
        <v>261.19026258973969</v>
      </c>
      <c r="X56" s="809">
        <f t="shared" si="51"/>
        <v>159.32960861619898</v>
      </c>
      <c r="Y56" s="809">
        <f t="shared" si="51"/>
        <v>101.86065397354066</v>
      </c>
      <c r="Z56" s="809">
        <f t="shared" si="51"/>
        <v>772.00923492458583</v>
      </c>
      <c r="AA56" s="809">
        <f t="shared" si="51"/>
        <v>2070.035875012466</v>
      </c>
      <c r="AB56" s="3213"/>
      <c r="AC56" s="1930" t="s">
        <v>1972</v>
      </c>
      <c r="AD56" s="1931">
        <f t="shared" si="19"/>
        <v>130600.03142003481</v>
      </c>
      <c r="AE56" s="1932">
        <f t="shared" si="1"/>
        <v>91806.992890110283</v>
      </c>
      <c r="AF56" s="1932">
        <f t="shared" si="2"/>
        <v>56300.661533435879</v>
      </c>
      <c r="AG56" s="1932">
        <f t="shared" si="3"/>
        <v>13488.534906745159</v>
      </c>
      <c r="AH56" s="1932">
        <f t="shared" si="4"/>
        <v>1557.5618651110542</v>
      </c>
      <c r="AI56" s="1932">
        <f t="shared" si="5"/>
        <v>20460.234584818201</v>
      </c>
      <c r="AJ56" s="1932">
        <f t="shared" si="6"/>
        <v>38793.038529924546</v>
      </c>
      <c r="AK56" s="1942">
        <f t="shared" si="7"/>
        <v>1951.8259177934335</v>
      </c>
      <c r="AL56" s="1947">
        <f t="shared" si="8"/>
        <v>470.5403126804959</v>
      </c>
      <c r="AM56" s="1932">
        <f t="shared" si="9"/>
        <v>36841.212612131079</v>
      </c>
      <c r="AN56" s="1932">
        <f t="shared" si="10"/>
        <v>36370.672299450634</v>
      </c>
      <c r="AO56" s="1932">
        <f t="shared" si="11"/>
        <v>35636.003830711081</v>
      </c>
      <c r="AP56" s="1932">
        <f t="shared" si="12"/>
        <v>2109.4250444399813</v>
      </c>
      <c r="AQ56" s="1932">
        <f t="shared" si="13"/>
        <v>143.49057859666192</v>
      </c>
      <c r="AR56" s="1932">
        <f t="shared" si="14"/>
        <v>607.54602369918769</v>
      </c>
      <c r="AS56" s="1932">
        <f t="shared" si="15"/>
        <v>161.55360739072228</v>
      </c>
      <c r="AT56" s="1932">
        <f t="shared" si="16"/>
        <v>445.99241630846518</v>
      </c>
      <c r="AU56" s="1932">
        <f t="shared" si="17"/>
        <v>3896.0565103362892</v>
      </c>
      <c r="AV56" s="1933">
        <f t="shared" si="18"/>
        <v>1770.2633323399812</v>
      </c>
      <c r="AX56" s="3213"/>
      <c r="AY56" s="2500" t="s">
        <v>1972</v>
      </c>
      <c r="AZ56" s="1931">
        <v>130600031.42003481</v>
      </c>
      <c r="BA56" s="1932">
        <v>91806992.890110284</v>
      </c>
      <c r="BB56" s="1932">
        <v>56300661.533435881</v>
      </c>
      <c r="BC56" s="1932">
        <v>13488534.906745158</v>
      </c>
      <c r="BD56" s="1932">
        <v>1557561.8651110542</v>
      </c>
      <c r="BE56" s="1932">
        <v>20460234.584818203</v>
      </c>
      <c r="BF56" s="1932">
        <v>38793038.529924549</v>
      </c>
      <c r="BG56" s="1932">
        <v>1951825.9177934334</v>
      </c>
      <c r="BH56" s="1932">
        <v>470540.3126804959</v>
      </c>
      <c r="BI56" s="1932">
        <v>36841212.612131082</v>
      </c>
      <c r="BJ56" s="1932">
        <v>36370672.299450636</v>
      </c>
      <c r="BK56" s="1932">
        <v>35636003.830711082</v>
      </c>
      <c r="BL56" s="1932">
        <v>2109425.0444399812</v>
      </c>
      <c r="BM56" s="1932">
        <v>143490.57859666192</v>
      </c>
      <c r="BN56" s="1932">
        <v>607546.02369918767</v>
      </c>
      <c r="BO56" s="1932">
        <v>161553.60739072229</v>
      </c>
      <c r="BP56" s="1932">
        <v>445992.41630846518</v>
      </c>
      <c r="BQ56" s="1932">
        <v>3896056.5103362892</v>
      </c>
      <c r="BR56" s="1933">
        <v>1770263.3323399811</v>
      </c>
    </row>
    <row r="57" spans="1:70" ht="18" customHeight="1">
      <c r="A57" s="1180"/>
      <c r="B57" s="1180" t="s">
        <v>24</v>
      </c>
      <c r="C57" s="1137"/>
      <c r="D57" s="840"/>
      <c r="E57" s="809">
        <f t="shared" ref="E57:E59" si="52">AD55</f>
        <v>180704.82754121948</v>
      </c>
      <c r="F57" s="809">
        <f t="shared" si="50"/>
        <v>126941.93639456577</v>
      </c>
      <c r="G57" s="809">
        <f t="shared" si="50"/>
        <v>78940.08894323514</v>
      </c>
      <c r="H57" s="809">
        <f t="shared" si="50"/>
        <v>1948.1193279977367</v>
      </c>
      <c r="I57" s="809">
        <f t="shared" si="50"/>
        <v>1499.9072026041792</v>
      </c>
      <c r="J57" s="809">
        <f t="shared" si="50"/>
        <v>44553.820920728627</v>
      </c>
      <c r="K57" s="809">
        <f t="shared" si="50"/>
        <v>49037.346846364766</v>
      </c>
      <c r="L57" s="810">
        <f t="shared" si="50"/>
        <v>2794.4220359051833</v>
      </c>
      <c r="M57" s="1477"/>
      <c r="N57" s="1477" t="s">
        <v>24</v>
      </c>
      <c r="O57" s="1477"/>
      <c r="P57" s="1081"/>
      <c r="Q57" s="809">
        <f t="shared" ref="Q57:Q59" si="53">AL55</f>
        <v>784.95499831866312</v>
      </c>
      <c r="R57" s="809">
        <f t="shared" si="51"/>
        <v>46142.133211873166</v>
      </c>
      <c r="S57" s="809">
        <f t="shared" si="51"/>
        <v>45327.389711514094</v>
      </c>
      <c r="T57" s="809">
        <f t="shared" si="51"/>
        <v>29885.010182685593</v>
      </c>
      <c r="U57" s="809">
        <f t="shared" si="51"/>
        <v>1894.1010676282131</v>
      </c>
      <c r="V57" s="809">
        <f t="shared" si="51"/>
        <v>30.099931586658627</v>
      </c>
      <c r="W57" s="809">
        <f t="shared" si="51"/>
        <v>788.99523304594163</v>
      </c>
      <c r="X57" s="809">
        <f t="shared" si="51"/>
        <v>-284.23935491396725</v>
      </c>
      <c r="Y57" s="809">
        <f t="shared" si="51"/>
        <v>1073.2345879599081</v>
      </c>
      <c r="Z57" s="809">
        <f t="shared" si="51"/>
        <v>4556.2750515005828</v>
      </c>
      <c r="AA57" s="809">
        <f t="shared" si="51"/>
        <v>16293.989056895549</v>
      </c>
      <c r="AB57" s="3213"/>
      <c r="AC57" s="1930" t="s">
        <v>1973</v>
      </c>
      <c r="AD57" s="1931">
        <f t="shared" si="19"/>
        <v>49065.511308477973</v>
      </c>
      <c r="AE57" s="1932">
        <f t="shared" si="1"/>
        <v>37119.285486461922</v>
      </c>
      <c r="AF57" s="1932">
        <f t="shared" si="2"/>
        <v>23138.150240436415</v>
      </c>
      <c r="AG57" s="1932">
        <f t="shared" si="3"/>
        <v>3592.9632527705835</v>
      </c>
      <c r="AH57" s="1932">
        <f t="shared" si="4"/>
        <v>205.26555394206261</v>
      </c>
      <c r="AI57" s="1932">
        <f t="shared" si="5"/>
        <v>10182.906439312901</v>
      </c>
      <c r="AJ57" s="1932">
        <f t="shared" si="6"/>
        <v>11946.225822016082</v>
      </c>
      <c r="AK57" s="1942">
        <f t="shared" si="7"/>
        <v>700.48147498995661</v>
      </c>
      <c r="AL57" s="1947">
        <f t="shared" si="8"/>
        <v>185.46800464555309</v>
      </c>
      <c r="AM57" s="1932">
        <f t="shared" si="9"/>
        <v>11245.744347026146</v>
      </c>
      <c r="AN57" s="1932">
        <f t="shared" si="10"/>
        <v>11060.276342380563</v>
      </c>
      <c r="AO57" s="1932">
        <f t="shared" si="11"/>
        <v>8042.2259734697345</v>
      </c>
      <c r="AP57" s="1932">
        <f t="shared" si="12"/>
        <v>283.37424405254012</v>
      </c>
      <c r="AQ57" s="1932">
        <f t="shared" si="13"/>
        <v>3.2045028338374633</v>
      </c>
      <c r="AR57" s="1932">
        <f t="shared" si="14"/>
        <v>230.91814336370976</v>
      </c>
      <c r="AS57" s="1932">
        <f t="shared" si="15"/>
        <v>67.579427925090286</v>
      </c>
      <c r="AT57" s="1932">
        <f t="shared" si="16"/>
        <v>163.33871543861957</v>
      </c>
      <c r="AU57" s="1932">
        <f t="shared" si="17"/>
        <v>669.7714757609923</v>
      </c>
      <c r="AV57" s="1933">
        <f t="shared" si="18"/>
        <v>3170.3249544217424</v>
      </c>
      <c r="AX57" s="3213"/>
      <c r="AY57" s="2500" t="s">
        <v>1973</v>
      </c>
      <c r="AZ57" s="1931">
        <v>49065511.308477975</v>
      </c>
      <c r="BA57" s="1932">
        <v>37119285.486461923</v>
      </c>
      <c r="BB57" s="1932">
        <v>23138150.240436416</v>
      </c>
      <c r="BC57" s="1932">
        <v>3592963.2527705836</v>
      </c>
      <c r="BD57" s="1932">
        <v>205265.5539420626</v>
      </c>
      <c r="BE57" s="1932">
        <v>10182906.439312901</v>
      </c>
      <c r="BF57" s="1932">
        <v>11946225.822016083</v>
      </c>
      <c r="BG57" s="1932">
        <v>700481.47498995659</v>
      </c>
      <c r="BH57" s="1932">
        <v>185468.0046455531</v>
      </c>
      <c r="BI57" s="1932">
        <v>11245744.347026145</v>
      </c>
      <c r="BJ57" s="1932">
        <v>11060276.342380563</v>
      </c>
      <c r="BK57" s="1932">
        <v>8042225.9734697342</v>
      </c>
      <c r="BL57" s="1932">
        <v>283374.2440525401</v>
      </c>
      <c r="BM57" s="1932">
        <v>3204.5028338374632</v>
      </c>
      <c r="BN57" s="1932">
        <v>230918.14336370977</v>
      </c>
      <c r="BO57" s="1932">
        <v>67579.427925090291</v>
      </c>
      <c r="BP57" s="1932">
        <v>163338.71543861958</v>
      </c>
      <c r="BQ57" s="1932">
        <v>669771.47576099227</v>
      </c>
      <c r="BR57" s="1933">
        <v>3170324.9544217424</v>
      </c>
    </row>
    <row r="58" spans="1:70" ht="18" customHeight="1">
      <c r="A58" s="1180"/>
      <c r="B58" s="1180" t="s">
        <v>25</v>
      </c>
      <c r="C58" s="1137"/>
      <c r="D58" s="840"/>
      <c r="E58" s="809">
        <f t="shared" si="52"/>
        <v>130600.03142003481</v>
      </c>
      <c r="F58" s="809">
        <f t="shared" si="50"/>
        <v>91806.992890110283</v>
      </c>
      <c r="G58" s="809">
        <f t="shared" si="50"/>
        <v>56300.661533435879</v>
      </c>
      <c r="H58" s="809">
        <f t="shared" si="50"/>
        <v>13488.534906745159</v>
      </c>
      <c r="I58" s="809">
        <f t="shared" si="50"/>
        <v>1557.5618651110542</v>
      </c>
      <c r="J58" s="809">
        <f t="shared" si="50"/>
        <v>20460.234584818201</v>
      </c>
      <c r="K58" s="809">
        <f t="shared" si="50"/>
        <v>38793.038529924546</v>
      </c>
      <c r="L58" s="810">
        <f t="shared" si="50"/>
        <v>1951.8259177934335</v>
      </c>
      <c r="M58" s="1477"/>
      <c r="N58" s="1477" t="s">
        <v>25</v>
      </c>
      <c r="O58" s="1477"/>
      <c r="P58" s="1081"/>
      <c r="Q58" s="809">
        <f t="shared" si="53"/>
        <v>470.5403126804959</v>
      </c>
      <c r="R58" s="809">
        <f t="shared" si="51"/>
        <v>36841.212612131079</v>
      </c>
      <c r="S58" s="809">
        <f t="shared" si="51"/>
        <v>36370.672299450634</v>
      </c>
      <c r="T58" s="809">
        <f t="shared" si="51"/>
        <v>35636.003830711081</v>
      </c>
      <c r="U58" s="809">
        <f t="shared" si="51"/>
        <v>2109.4250444399813</v>
      </c>
      <c r="V58" s="809">
        <f t="shared" si="51"/>
        <v>143.49057859666192</v>
      </c>
      <c r="W58" s="809">
        <f t="shared" si="51"/>
        <v>607.54602369918769</v>
      </c>
      <c r="X58" s="809">
        <f t="shared" si="51"/>
        <v>161.55360739072228</v>
      </c>
      <c r="Y58" s="809">
        <f t="shared" si="51"/>
        <v>445.99241630846518</v>
      </c>
      <c r="Z58" s="809">
        <f t="shared" si="51"/>
        <v>3896.0565103362892</v>
      </c>
      <c r="AA58" s="809">
        <f t="shared" si="51"/>
        <v>1770.2633323399812</v>
      </c>
      <c r="AB58" s="3213" t="s">
        <v>1974</v>
      </c>
      <c r="AC58" s="1930" t="s">
        <v>1975</v>
      </c>
      <c r="AD58" s="1931">
        <f t="shared" si="19"/>
        <v>19770.640447318605</v>
      </c>
      <c r="AE58" s="1932">
        <f t="shared" si="1"/>
        <v>15640.714200387867</v>
      </c>
      <c r="AF58" s="1932">
        <f t="shared" si="2"/>
        <v>9815.4552710460684</v>
      </c>
      <c r="AG58" s="1932">
        <f t="shared" si="3"/>
        <v>1085.8834604367771</v>
      </c>
      <c r="AH58" s="1932">
        <f t="shared" si="4"/>
        <v>121.53654531538017</v>
      </c>
      <c r="AI58" s="1932">
        <f t="shared" si="5"/>
        <v>4617.8389235896402</v>
      </c>
      <c r="AJ58" s="1932">
        <f t="shared" si="6"/>
        <v>4100.4250924762146</v>
      </c>
      <c r="AK58" s="1942">
        <f t="shared" si="7"/>
        <v>396.60187365436502</v>
      </c>
      <c r="AL58" s="1947">
        <f t="shared" si="8"/>
        <v>66.463366737810304</v>
      </c>
      <c r="AM58" s="1932">
        <f t="shared" si="9"/>
        <v>3703.2539366795131</v>
      </c>
      <c r="AN58" s="1932">
        <f t="shared" si="10"/>
        <v>3636.647006204078</v>
      </c>
      <c r="AO58" s="1932">
        <f t="shared" si="11"/>
        <v>2617.9852813695593</v>
      </c>
      <c r="AP58" s="1932">
        <f t="shared" si="12"/>
        <v>59.378361594935733</v>
      </c>
      <c r="AQ58" s="1932">
        <f t="shared" si="13"/>
        <v>2.3100485135740749</v>
      </c>
      <c r="AR58" s="1932">
        <f t="shared" si="14"/>
        <v>95.535413542363372</v>
      </c>
      <c r="AS58" s="1932">
        <f t="shared" si="15"/>
        <v>33.189791794274186</v>
      </c>
      <c r="AT58" s="1932">
        <f t="shared" si="16"/>
        <v>62.345621748089243</v>
      </c>
      <c r="AU58" s="1932">
        <f t="shared" si="17"/>
        <v>61.584823292364277</v>
      </c>
      <c r="AV58" s="1933">
        <f t="shared" si="18"/>
        <v>921.79717962722066</v>
      </c>
      <c r="AX58" s="3213" t="s">
        <v>1974</v>
      </c>
      <c r="AY58" s="2500" t="s">
        <v>1975</v>
      </c>
      <c r="AZ58" s="1931">
        <v>19770640.447318606</v>
      </c>
      <c r="BA58" s="1932">
        <v>15640714.200387867</v>
      </c>
      <c r="BB58" s="1932">
        <v>9815455.2710460685</v>
      </c>
      <c r="BC58" s="1932">
        <v>1085883.4604367772</v>
      </c>
      <c r="BD58" s="1932">
        <v>121536.54531538016</v>
      </c>
      <c r="BE58" s="1932">
        <v>4617838.9235896403</v>
      </c>
      <c r="BF58" s="1932">
        <v>4100425.0924762143</v>
      </c>
      <c r="BG58" s="1932">
        <v>396601.87365436502</v>
      </c>
      <c r="BH58" s="1932">
        <v>66463.366737810298</v>
      </c>
      <c r="BI58" s="1932">
        <v>3703253.9366795132</v>
      </c>
      <c r="BJ58" s="1932">
        <v>3636647.006204078</v>
      </c>
      <c r="BK58" s="1932">
        <v>2617985.2813695595</v>
      </c>
      <c r="BL58" s="1932">
        <v>59378.361594935734</v>
      </c>
      <c r="BM58" s="1932">
        <v>2310.0485135740751</v>
      </c>
      <c r="BN58" s="1932">
        <v>95535.413542363371</v>
      </c>
      <c r="BO58" s="1932">
        <v>33189.791794274184</v>
      </c>
      <c r="BP58" s="1932">
        <v>62345.621748089245</v>
      </c>
      <c r="BQ58" s="1932">
        <v>61584.823292364279</v>
      </c>
      <c r="BR58" s="1933">
        <v>921797.17962722061</v>
      </c>
    </row>
    <row r="59" spans="1:70" ht="18" customHeight="1" thickBot="1">
      <c r="A59" s="3035" t="s">
        <v>26</v>
      </c>
      <c r="B59" s="3035"/>
      <c r="C59" s="1138"/>
      <c r="D59" s="911"/>
      <c r="E59" s="877">
        <f t="shared" si="52"/>
        <v>49065.511308477973</v>
      </c>
      <c r="F59" s="817">
        <f t="shared" si="50"/>
        <v>37119.285486461922</v>
      </c>
      <c r="G59" s="817">
        <f t="shared" si="50"/>
        <v>23138.150240436415</v>
      </c>
      <c r="H59" s="817">
        <f t="shared" si="50"/>
        <v>3592.9632527705835</v>
      </c>
      <c r="I59" s="817">
        <f t="shared" si="50"/>
        <v>205.26555394206261</v>
      </c>
      <c r="J59" s="817">
        <f t="shared" si="50"/>
        <v>10182.906439312901</v>
      </c>
      <c r="K59" s="817">
        <f t="shared" si="50"/>
        <v>11946.225822016082</v>
      </c>
      <c r="L59" s="817">
        <f t="shared" si="50"/>
        <v>700.48147498995661</v>
      </c>
      <c r="M59" s="2640" t="s">
        <v>26</v>
      </c>
      <c r="N59" s="2640"/>
      <c r="O59" s="1478"/>
      <c r="P59" s="1083"/>
      <c r="Q59" s="817">
        <f t="shared" si="53"/>
        <v>185.46800464555309</v>
      </c>
      <c r="R59" s="817">
        <f t="shared" si="51"/>
        <v>11245.744347026146</v>
      </c>
      <c r="S59" s="817">
        <f t="shared" si="51"/>
        <v>11060.276342380563</v>
      </c>
      <c r="T59" s="817">
        <f t="shared" si="51"/>
        <v>8042.2259734697345</v>
      </c>
      <c r="U59" s="817">
        <f t="shared" si="51"/>
        <v>283.37424405254012</v>
      </c>
      <c r="V59" s="817">
        <f t="shared" si="51"/>
        <v>3.2045028338374633</v>
      </c>
      <c r="W59" s="817">
        <f t="shared" si="51"/>
        <v>230.91814336370976</v>
      </c>
      <c r="X59" s="817">
        <f t="shared" si="51"/>
        <v>67.579427925090286</v>
      </c>
      <c r="Y59" s="817">
        <f t="shared" si="51"/>
        <v>163.33871543861957</v>
      </c>
      <c r="Z59" s="817">
        <f t="shared" si="51"/>
        <v>669.7714757609923</v>
      </c>
      <c r="AA59" s="817">
        <f t="shared" si="51"/>
        <v>3170.3249544217424</v>
      </c>
      <c r="AB59" s="3213"/>
      <c r="AC59" s="1930" t="s">
        <v>1976</v>
      </c>
      <c r="AD59" s="1931">
        <f t="shared" si="19"/>
        <v>64936.371190787191</v>
      </c>
      <c r="AE59" s="1932">
        <f t="shared" si="1"/>
        <v>49024.811795478316</v>
      </c>
      <c r="AF59" s="1932">
        <f t="shared" si="2"/>
        <v>32794.159277176055</v>
      </c>
      <c r="AG59" s="1932">
        <f t="shared" si="3"/>
        <v>4064.5783921402963</v>
      </c>
      <c r="AH59" s="1932">
        <f t="shared" si="4"/>
        <v>269.53396852379382</v>
      </c>
      <c r="AI59" s="1932">
        <f t="shared" si="5"/>
        <v>11896.540157638168</v>
      </c>
      <c r="AJ59" s="1932">
        <f t="shared" si="6"/>
        <v>15911.559395308941</v>
      </c>
      <c r="AK59" s="1942">
        <f t="shared" si="7"/>
        <v>881.7932990064495</v>
      </c>
      <c r="AL59" s="1947">
        <f t="shared" si="8"/>
        <v>265.85278606736875</v>
      </c>
      <c r="AM59" s="1932">
        <f t="shared" si="9"/>
        <v>15029.766096302483</v>
      </c>
      <c r="AN59" s="1932">
        <f t="shared" si="10"/>
        <v>14763.91331023511</v>
      </c>
      <c r="AO59" s="1932">
        <f t="shared" si="11"/>
        <v>10358.692341155052</v>
      </c>
      <c r="AP59" s="1932">
        <f t="shared" si="12"/>
        <v>240.96133982449521</v>
      </c>
      <c r="AQ59" s="1932">
        <f t="shared" si="13"/>
        <v>6.9249980076954953</v>
      </c>
      <c r="AR59" s="1932">
        <f t="shared" si="14"/>
        <v>511.54039104356985</v>
      </c>
      <c r="AS59" s="1932">
        <f t="shared" si="15"/>
        <v>241.88160631664155</v>
      </c>
      <c r="AT59" s="1932">
        <f t="shared" si="16"/>
        <v>269.65878472692827</v>
      </c>
      <c r="AU59" s="1932">
        <f t="shared" si="17"/>
        <v>1384.8122947768172</v>
      </c>
      <c r="AV59" s="1933">
        <f t="shared" si="18"/>
        <v>5030.6065349811151</v>
      </c>
      <c r="AX59" s="3213"/>
      <c r="AY59" s="2500" t="s">
        <v>1976</v>
      </c>
      <c r="AZ59" s="1931">
        <v>64936371.190787189</v>
      </c>
      <c r="BA59" s="1932">
        <v>49024811.795478314</v>
      </c>
      <c r="BB59" s="1932">
        <v>32794159.277176056</v>
      </c>
      <c r="BC59" s="1932">
        <v>4064578.3921402963</v>
      </c>
      <c r="BD59" s="1932">
        <v>269533.9685237938</v>
      </c>
      <c r="BE59" s="1932">
        <v>11896540.157638168</v>
      </c>
      <c r="BF59" s="1932">
        <v>15911559.395308942</v>
      </c>
      <c r="BG59" s="1932">
        <v>881793.29900644952</v>
      </c>
      <c r="BH59" s="1932">
        <v>265852.78606736875</v>
      </c>
      <c r="BI59" s="1932">
        <v>15029766.096302483</v>
      </c>
      <c r="BJ59" s="1932">
        <v>14763913.310235109</v>
      </c>
      <c r="BK59" s="1932">
        <v>10358692.341155052</v>
      </c>
      <c r="BL59" s="1932">
        <v>240961.33982449523</v>
      </c>
      <c r="BM59" s="1932">
        <v>6924.9980076954953</v>
      </c>
      <c r="BN59" s="1932">
        <v>511540.39104356983</v>
      </c>
      <c r="BO59" s="1932">
        <v>241881.60631664156</v>
      </c>
      <c r="BP59" s="1932">
        <v>269658.78472692828</v>
      </c>
      <c r="BQ59" s="1932">
        <v>1384812.2947768173</v>
      </c>
      <c r="BR59" s="1933">
        <v>5030606.5349811148</v>
      </c>
    </row>
    <row r="60" spans="1:70" s="849" customFormat="1" ht="22.5">
      <c r="B60" s="14"/>
      <c r="C60" s="14"/>
      <c r="D60" s="15"/>
      <c r="H60" s="844"/>
      <c r="L60" s="844"/>
      <c r="AB60" s="3213"/>
      <c r="AC60" s="1930" t="s">
        <v>1977</v>
      </c>
      <c r="AD60" s="1931">
        <f t="shared" si="19"/>
        <v>145593.5085080631</v>
      </c>
      <c r="AE60" s="1932">
        <f t="shared" si="1"/>
        <v>110429.33345109067</v>
      </c>
      <c r="AF60" s="1932">
        <f t="shared" si="2"/>
        <v>70788.002894974023</v>
      </c>
      <c r="AG60" s="1932">
        <f t="shared" si="3"/>
        <v>8546.367573419524</v>
      </c>
      <c r="AH60" s="1932">
        <f t="shared" si="4"/>
        <v>922.5768404183716</v>
      </c>
      <c r="AI60" s="1932">
        <f t="shared" si="5"/>
        <v>30172.386142278767</v>
      </c>
      <c r="AJ60" s="1932">
        <f t="shared" si="6"/>
        <v>35164.175056972439</v>
      </c>
      <c r="AK60" s="1942">
        <f t="shared" si="7"/>
        <v>1991.6484259198724</v>
      </c>
      <c r="AL60" s="1947">
        <f t="shared" si="8"/>
        <v>488.49547014097885</v>
      </c>
      <c r="AM60" s="1932">
        <f t="shared" si="9"/>
        <v>33172.526631052511</v>
      </c>
      <c r="AN60" s="1932">
        <f t="shared" si="10"/>
        <v>32684.031160911552</v>
      </c>
      <c r="AO60" s="1932">
        <f t="shared" si="11"/>
        <v>26513.301846123239</v>
      </c>
      <c r="AP60" s="1932">
        <f t="shared" si="12"/>
        <v>1230.6140205919912</v>
      </c>
      <c r="AQ60" s="1932">
        <f t="shared" si="13"/>
        <v>11.413323200839102</v>
      </c>
      <c r="AR60" s="1932">
        <f t="shared" si="14"/>
        <v>974.36575610686532</v>
      </c>
      <c r="AS60" s="1932">
        <f t="shared" si="15"/>
        <v>474.95875104088384</v>
      </c>
      <c r="AT60" s="1932">
        <f t="shared" si="16"/>
        <v>499.4070050659821</v>
      </c>
      <c r="AU60" s="1932">
        <f t="shared" si="17"/>
        <v>1790.1099039965932</v>
      </c>
      <c r="AV60" s="1933">
        <f t="shared" si="18"/>
        <v>5744.4461188852265</v>
      </c>
      <c r="AX60" s="3213"/>
      <c r="AY60" s="2500" t="s">
        <v>1977</v>
      </c>
      <c r="AZ60" s="1931">
        <v>145593508.50806311</v>
      </c>
      <c r="BA60" s="1932">
        <v>110429333.45109068</v>
      </c>
      <c r="BB60" s="1932">
        <v>70788002.894974023</v>
      </c>
      <c r="BC60" s="1932">
        <v>8546367.5734195244</v>
      </c>
      <c r="BD60" s="1932">
        <v>922576.8404183716</v>
      </c>
      <c r="BE60" s="1932">
        <v>30172386.142278768</v>
      </c>
      <c r="BF60" s="1932">
        <v>35164175.056972437</v>
      </c>
      <c r="BG60" s="1932">
        <v>1991648.4259198722</v>
      </c>
      <c r="BH60" s="1932">
        <v>488495.47014097887</v>
      </c>
      <c r="BI60" s="1932">
        <v>33172526.631052509</v>
      </c>
      <c r="BJ60" s="1932">
        <v>32684031.160911553</v>
      </c>
      <c r="BK60" s="1932">
        <v>26513301.846123237</v>
      </c>
      <c r="BL60" s="1932">
        <v>1230614.0205919913</v>
      </c>
      <c r="BM60" s="1932">
        <v>11413.323200839102</v>
      </c>
      <c r="BN60" s="1932">
        <v>974365.75610686536</v>
      </c>
      <c r="BO60" s="1932">
        <v>474958.75104088383</v>
      </c>
      <c r="BP60" s="1932">
        <v>499407.00506598211</v>
      </c>
      <c r="BQ60" s="1932">
        <v>1790109.9039965931</v>
      </c>
      <c r="BR60" s="1933">
        <v>5744446.1188852265</v>
      </c>
    </row>
    <row r="61" spans="1:70" ht="26.1" customHeight="1">
      <c r="AB61" s="3213"/>
      <c r="AC61" s="1930" t="s">
        <v>1978</v>
      </c>
      <c r="AD61" s="1931">
        <f t="shared" si="19"/>
        <v>507697.85617335932</v>
      </c>
      <c r="AE61" s="1932">
        <f t="shared" si="1"/>
        <v>377876.59280557389</v>
      </c>
      <c r="AF61" s="1932">
        <f t="shared" si="2"/>
        <v>194507.86458197341</v>
      </c>
      <c r="AG61" s="1932">
        <f t="shared" si="3"/>
        <v>59063.120494333067</v>
      </c>
      <c r="AH61" s="1932">
        <f t="shared" si="4"/>
        <v>4935.4216991639469</v>
      </c>
      <c r="AI61" s="1932">
        <f t="shared" si="5"/>
        <v>119370.18603010362</v>
      </c>
      <c r="AJ61" s="1932">
        <f t="shared" si="6"/>
        <v>129821.26336778529</v>
      </c>
      <c r="AK61" s="1942">
        <f t="shared" si="7"/>
        <v>6650.0234946861183</v>
      </c>
      <c r="AL61" s="1947">
        <f t="shared" si="8"/>
        <v>2347.8198767114986</v>
      </c>
      <c r="AM61" s="1932">
        <f t="shared" si="9"/>
        <v>123171.23987309923</v>
      </c>
      <c r="AN61" s="1932">
        <f t="shared" si="10"/>
        <v>120823.4199963877</v>
      </c>
      <c r="AO61" s="1932">
        <f t="shared" si="11"/>
        <v>101999.86468069811</v>
      </c>
      <c r="AP61" s="1932">
        <f t="shared" si="12"/>
        <v>6228.9824966001697</v>
      </c>
      <c r="AQ61" s="1932">
        <f t="shared" si="13"/>
        <v>63.288841951418483</v>
      </c>
      <c r="AR61" s="1932">
        <f t="shared" si="14"/>
        <v>2519.1070089719728</v>
      </c>
      <c r="AS61" s="1932">
        <f t="shared" si="15"/>
        <v>220.11192342431534</v>
      </c>
      <c r="AT61" s="1932">
        <f t="shared" si="16"/>
        <v>2298.9950855476573</v>
      </c>
      <c r="AU61" s="1932">
        <f t="shared" si="17"/>
        <v>12777.251699729921</v>
      </c>
      <c r="AV61" s="1933">
        <f t="shared" si="18"/>
        <v>22789.428667895991</v>
      </c>
      <c r="AX61" s="3213"/>
      <c r="AY61" s="2500" t="s">
        <v>1978</v>
      </c>
      <c r="AZ61" s="1931">
        <v>507697856.17335933</v>
      </c>
      <c r="BA61" s="1932">
        <v>377876592.80557388</v>
      </c>
      <c r="BB61" s="1932">
        <v>194507864.5819734</v>
      </c>
      <c r="BC61" s="1932">
        <v>59063120.494333066</v>
      </c>
      <c r="BD61" s="1932">
        <v>4935421.6991639473</v>
      </c>
      <c r="BE61" s="1932">
        <v>119370186.03010362</v>
      </c>
      <c r="BF61" s="1932">
        <v>129821263.36778529</v>
      </c>
      <c r="BG61" s="1932">
        <v>6650023.4946861183</v>
      </c>
      <c r="BH61" s="1932">
        <v>2347819.8767114985</v>
      </c>
      <c r="BI61" s="1932">
        <v>123171239.87309922</v>
      </c>
      <c r="BJ61" s="1932">
        <v>120823419.99638771</v>
      </c>
      <c r="BK61" s="1932">
        <v>101999864.68069811</v>
      </c>
      <c r="BL61" s="1932">
        <v>6228982.4966001697</v>
      </c>
      <c r="BM61" s="1932">
        <v>63288.841951418486</v>
      </c>
      <c r="BN61" s="1932">
        <v>2519107.0089719729</v>
      </c>
      <c r="BO61" s="1932">
        <v>220111.92342431535</v>
      </c>
      <c r="BP61" s="1932">
        <v>2298995.0855476572</v>
      </c>
      <c r="BQ61" s="1932">
        <v>12777251.699729921</v>
      </c>
      <c r="BR61" s="1933">
        <v>22789428.667895991</v>
      </c>
    </row>
    <row r="62" spans="1:70" ht="26.1" customHeight="1">
      <c r="AB62" s="3213"/>
      <c r="AC62" s="1930" t="s">
        <v>1979</v>
      </c>
      <c r="AD62" s="1931">
        <f t="shared" si="19"/>
        <v>1211548.4598900012</v>
      </c>
      <c r="AE62" s="1932">
        <f t="shared" si="1"/>
        <v>825741.83849306323</v>
      </c>
      <c r="AF62" s="1932">
        <f t="shared" si="2"/>
        <v>536388.83052300941</v>
      </c>
      <c r="AG62" s="1932">
        <f t="shared" si="3"/>
        <v>46237.665112699578</v>
      </c>
      <c r="AH62" s="1932">
        <f t="shared" si="4"/>
        <v>5654.6205997810393</v>
      </c>
      <c r="AI62" s="1932">
        <f t="shared" si="5"/>
        <v>237460.72225757316</v>
      </c>
      <c r="AJ62" s="1932">
        <f t="shared" si="6"/>
        <v>385806.62139693822</v>
      </c>
      <c r="AK62" s="1942">
        <f t="shared" si="7"/>
        <v>15210.082277825739</v>
      </c>
      <c r="AL62" s="1947">
        <f t="shared" si="8"/>
        <v>4898.8683503731154</v>
      </c>
      <c r="AM62" s="1932">
        <f t="shared" si="9"/>
        <v>370596.53911911248</v>
      </c>
      <c r="AN62" s="1932">
        <f t="shared" si="10"/>
        <v>365697.67076873942</v>
      </c>
      <c r="AO62" s="1932">
        <f t="shared" si="11"/>
        <v>259814.26498922319</v>
      </c>
      <c r="AP62" s="1932">
        <f t="shared" si="12"/>
        <v>8121.0793204827296</v>
      </c>
      <c r="AQ62" s="1932">
        <f t="shared" si="13"/>
        <v>327.34879776483149</v>
      </c>
      <c r="AR62" s="1932">
        <f t="shared" si="14"/>
        <v>3915.2592179949943</v>
      </c>
      <c r="AS62" s="1932">
        <f t="shared" si="15"/>
        <v>335.75079019937505</v>
      </c>
      <c r="AT62" s="1932">
        <f t="shared" si="16"/>
        <v>3579.5084277956184</v>
      </c>
      <c r="AU62" s="1932">
        <f t="shared" si="17"/>
        <v>43345.414953768457</v>
      </c>
      <c r="AV62" s="1933">
        <f t="shared" si="18"/>
        <v>136865.1333970422</v>
      </c>
      <c r="AX62" s="3213"/>
      <c r="AY62" s="2500" t="s">
        <v>1979</v>
      </c>
      <c r="AZ62" s="1931">
        <v>1211548459.8900013</v>
      </c>
      <c r="BA62" s="1932">
        <v>825741838.49306321</v>
      </c>
      <c r="BB62" s="1932">
        <v>536388830.52300936</v>
      </c>
      <c r="BC62" s="1932">
        <v>46237665.112699576</v>
      </c>
      <c r="BD62" s="1932">
        <v>5654620.5997810392</v>
      </c>
      <c r="BE62" s="1932">
        <v>237460722.25757316</v>
      </c>
      <c r="BF62" s="1932">
        <v>385806621.3969382</v>
      </c>
      <c r="BG62" s="1932">
        <v>15210082.277825739</v>
      </c>
      <c r="BH62" s="1932">
        <v>4898868.3503731154</v>
      </c>
      <c r="BI62" s="1932">
        <v>370596539.11911249</v>
      </c>
      <c r="BJ62" s="1932">
        <v>365697670.7687394</v>
      </c>
      <c r="BK62" s="1932">
        <v>259814264.98922318</v>
      </c>
      <c r="BL62" s="1932">
        <v>8121079.3204827299</v>
      </c>
      <c r="BM62" s="1932">
        <v>327348.79776483151</v>
      </c>
      <c r="BN62" s="1932">
        <v>3915259.2179949945</v>
      </c>
      <c r="BO62" s="1932">
        <v>335750.79019937507</v>
      </c>
      <c r="BP62" s="1932">
        <v>3579508.4277956183</v>
      </c>
      <c r="BQ62" s="1932">
        <v>43345414.953768454</v>
      </c>
      <c r="BR62" s="1933">
        <v>136865133.39704219</v>
      </c>
    </row>
    <row r="63" spans="1:70" ht="26.1" customHeight="1">
      <c r="AB63" s="3213"/>
      <c r="AC63" s="1930" t="s">
        <v>1980</v>
      </c>
      <c r="AD63" s="1931">
        <f t="shared" si="19"/>
        <v>4084213.4679447026</v>
      </c>
      <c r="AE63" s="1932">
        <f t="shared" si="1"/>
        <v>3131348.4839121569</v>
      </c>
      <c r="AF63" s="1932">
        <f t="shared" si="2"/>
        <v>2081626.2756445964</v>
      </c>
      <c r="AG63" s="1932">
        <f t="shared" si="3"/>
        <v>195555.01363969687</v>
      </c>
      <c r="AH63" s="1932">
        <f t="shared" si="4"/>
        <v>43500.743421214771</v>
      </c>
      <c r="AI63" s="1932">
        <f t="shared" si="5"/>
        <v>810666.45120664861</v>
      </c>
      <c r="AJ63" s="1932">
        <f t="shared" si="6"/>
        <v>952864.98403254559</v>
      </c>
      <c r="AK63" s="1942">
        <f t="shared" si="7"/>
        <v>57931.149837339202</v>
      </c>
      <c r="AL63" s="1947">
        <f t="shared" si="8"/>
        <v>17035.280182099101</v>
      </c>
      <c r="AM63" s="1932">
        <f t="shared" si="9"/>
        <v>894933.83419520629</v>
      </c>
      <c r="AN63" s="1932">
        <f t="shared" si="10"/>
        <v>877898.5540131072</v>
      </c>
      <c r="AO63" s="1932">
        <f t="shared" si="11"/>
        <v>680251.5820302153</v>
      </c>
      <c r="AP63" s="1932">
        <f t="shared" si="12"/>
        <v>62742.039948346115</v>
      </c>
      <c r="AQ63" s="1932">
        <f t="shared" si="13"/>
        <v>2542.2174437263466</v>
      </c>
      <c r="AR63" s="1932">
        <f t="shared" si="14"/>
        <v>11943.91248066295</v>
      </c>
      <c r="AS63" s="1932">
        <f t="shared" si="15"/>
        <v>-1586.9259956084281</v>
      </c>
      <c r="AT63" s="1932">
        <f t="shared" si="16"/>
        <v>13530.838476271379</v>
      </c>
      <c r="AU63" s="1932">
        <f t="shared" si="17"/>
        <v>111874.45290652917</v>
      </c>
      <c r="AV63" s="1933">
        <f t="shared" si="18"/>
        <v>232293.25501668575</v>
      </c>
      <c r="AX63" s="3213"/>
      <c r="AY63" s="2500" t="s">
        <v>1980</v>
      </c>
      <c r="AZ63" s="1931">
        <v>4084213467.9447026</v>
      </c>
      <c r="BA63" s="1932">
        <v>3131348483.9121571</v>
      </c>
      <c r="BB63" s="1932">
        <v>2081626275.6445963</v>
      </c>
      <c r="BC63" s="1932">
        <v>195555013.63969687</v>
      </c>
      <c r="BD63" s="1932">
        <v>43500743.421214774</v>
      </c>
      <c r="BE63" s="1932">
        <v>810666451.20664859</v>
      </c>
      <c r="BF63" s="1932">
        <v>952864984.03254557</v>
      </c>
      <c r="BG63" s="1932">
        <v>57931149.8373392</v>
      </c>
      <c r="BH63" s="1932">
        <v>17035280.1820991</v>
      </c>
      <c r="BI63" s="1932">
        <v>894933834.19520628</v>
      </c>
      <c r="BJ63" s="1932">
        <v>877898554.01310718</v>
      </c>
      <c r="BK63" s="1932">
        <v>680251582.03021526</v>
      </c>
      <c r="BL63" s="1932">
        <v>62742039.948346116</v>
      </c>
      <c r="BM63" s="1932">
        <v>2542217.4437263464</v>
      </c>
      <c r="BN63" s="1932">
        <v>11943912.480662949</v>
      </c>
      <c r="BO63" s="1932">
        <v>-1586925.995608428</v>
      </c>
      <c r="BP63" s="1932">
        <v>13530838.47627138</v>
      </c>
      <c r="BQ63" s="1932">
        <v>111874452.90652917</v>
      </c>
      <c r="BR63" s="1933">
        <v>232293255.01668575</v>
      </c>
    </row>
    <row r="64" spans="1:70" ht="26.1" customHeight="1">
      <c r="AB64" s="3213" t="s">
        <v>861</v>
      </c>
      <c r="AC64" s="1930" t="s">
        <v>1981</v>
      </c>
      <c r="AD64" s="1931">
        <f t="shared" si="19"/>
        <v>2812.64180201613</v>
      </c>
      <c r="AE64" s="1932">
        <f t="shared" si="1"/>
        <v>2479.3483616008043</v>
      </c>
      <c r="AF64" s="1932">
        <f t="shared" si="2"/>
        <v>1303.7357454055898</v>
      </c>
      <c r="AG64" s="1932">
        <f t="shared" si="3"/>
        <v>291.88209801719853</v>
      </c>
      <c r="AH64" s="1932">
        <f t="shared" si="4"/>
        <v>15.432514146637377</v>
      </c>
      <c r="AI64" s="1932">
        <f t="shared" si="5"/>
        <v>868.29800403137688</v>
      </c>
      <c r="AJ64" s="1932">
        <f t="shared" si="6"/>
        <v>333.29344041532721</v>
      </c>
      <c r="AK64" s="1942">
        <f t="shared" si="7"/>
        <v>82.024495575231867</v>
      </c>
      <c r="AL64" s="1947">
        <f t="shared" si="8"/>
        <v>25.838198243646975</v>
      </c>
      <c r="AM64" s="1932">
        <f t="shared" si="9"/>
        <v>251.26894484009512</v>
      </c>
      <c r="AN64" s="1932">
        <f t="shared" si="10"/>
        <v>225.43074659644827</v>
      </c>
      <c r="AO64" s="1932">
        <f t="shared" si="11"/>
        <v>864.6847866793139</v>
      </c>
      <c r="AP64" s="1932">
        <f t="shared" si="12"/>
        <v>33.589681572664297</v>
      </c>
      <c r="AQ64" s="1932">
        <f t="shared" si="13"/>
        <v>0.27892974891142824</v>
      </c>
      <c r="AR64" s="1932">
        <f t="shared" si="14"/>
        <v>50.39585374703541</v>
      </c>
      <c r="AS64" s="1932">
        <f t="shared" si="15"/>
        <v>23.487506851009737</v>
      </c>
      <c r="AT64" s="1932">
        <f t="shared" si="16"/>
        <v>26.908346896025648</v>
      </c>
      <c r="AU64" s="1932">
        <f t="shared" si="17"/>
        <v>22.268710477147767</v>
      </c>
      <c r="AV64" s="1933">
        <f t="shared" si="18"/>
        <v>-701.24979467432877</v>
      </c>
      <c r="AX64" s="3213" t="s">
        <v>861</v>
      </c>
      <c r="AY64" s="2500" t="s">
        <v>1981</v>
      </c>
      <c r="AZ64" s="1931">
        <v>2812641.8020161302</v>
      </c>
      <c r="BA64" s="1932">
        <v>2479348.3616008041</v>
      </c>
      <c r="BB64" s="1932">
        <v>1303735.7454055897</v>
      </c>
      <c r="BC64" s="1932">
        <v>291882.09801719856</v>
      </c>
      <c r="BD64" s="1932">
        <v>15432.514146637377</v>
      </c>
      <c r="BE64" s="1932">
        <v>868298.00403137691</v>
      </c>
      <c r="BF64" s="1932">
        <v>333293.4404153272</v>
      </c>
      <c r="BG64" s="1932">
        <v>82024.495575231864</v>
      </c>
      <c r="BH64" s="1932">
        <v>25838.198243646973</v>
      </c>
      <c r="BI64" s="1932">
        <v>251268.94484009512</v>
      </c>
      <c r="BJ64" s="1932">
        <v>225430.74659644827</v>
      </c>
      <c r="BK64" s="1932">
        <v>864684.78667931387</v>
      </c>
      <c r="BL64" s="1932">
        <v>33589.681572664296</v>
      </c>
      <c r="BM64" s="1932">
        <v>278.92974891142825</v>
      </c>
      <c r="BN64" s="1932">
        <v>50395.853747035413</v>
      </c>
      <c r="BO64" s="1932">
        <v>23487.506851009737</v>
      </c>
      <c r="BP64" s="1932">
        <v>26908.346896025647</v>
      </c>
      <c r="BQ64" s="1932">
        <v>22268.710477147768</v>
      </c>
      <c r="BR64" s="1933">
        <v>-701249.79467432876</v>
      </c>
    </row>
    <row r="65" spans="28:70" ht="26.1" customHeight="1">
      <c r="AB65" s="3213"/>
      <c r="AC65" s="1930" t="s">
        <v>1982</v>
      </c>
      <c r="AD65" s="1931">
        <f t="shared" si="19"/>
        <v>8468.7119525865255</v>
      </c>
      <c r="AE65" s="1932">
        <f t="shared" si="1"/>
        <v>5826.2108699815826</v>
      </c>
      <c r="AF65" s="1932">
        <f t="shared" si="2"/>
        <v>3466.3986890619694</v>
      </c>
      <c r="AG65" s="1932">
        <f t="shared" si="3"/>
        <v>594.64626333318881</v>
      </c>
      <c r="AH65" s="1932">
        <f t="shared" si="4"/>
        <v>40.277398528286234</v>
      </c>
      <c r="AI65" s="1932">
        <f t="shared" si="5"/>
        <v>1724.8885190581384</v>
      </c>
      <c r="AJ65" s="1932">
        <f t="shared" si="6"/>
        <v>2610.8782064989432</v>
      </c>
      <c r="AK65" s="1942">
        <f t="shared" si="7"/>
        <v>181.79096477652391</v>
      </c>
      <c r="AL65" s="1947">
        <f t="shared" si="8"/>
        <v>51.500570255374321</v>
      </c>
      <c r="AM65" s="1932">
        <f t="shared" si="9"/>
        <v>2428.8936621421162</v>
      </c>
      <c r="AN65" s="1932">
        <f t="shared" si="10"/>
        <v>2376.701645226914</v>
      </c>
      <c r="AO65" s="1932">
        <f t="shared" si="11"/>
        <v>1781.6165669292354</v>
      </c>
      <c r="AP65" s="1932">
        <f t="shared" si="12"/>
        <v>50.93546918668995</v>
      </c>
      <c r="AQ65" s="1932">
        <f t="shared" si="13"/>
        <v>7.0298557143056314E-2</v>
      </c>
      <c r="AR65" s="1932">
        <f t="shared" si="14"/>
        <v>68.698740369935194</v>
      </c>
      <c r="AS65" s="1932">
        <f t="shared" si="15"/>
        <v>17.167149890806787</v>
      </c>
      <c r="AT65" s="1932">
        <f t="shared" si="16"/>
        <v>51.531590479128425</v>
      </c>
      <c r="AU65" s="1932">
        <f t="shared" si="17"/>
        <v>27.821795137399203</v>
      </c>
      <c r="AV65" s="1933">
        <f t="shared" si="18"/>
        <v>508.97577297646438</v>
      </c>
      <c r="AX65" s="3213"/>
      <c r="AY65" s="2500" t="s">
        <v>1982</v>
      </c>
      <c r="AZ65" s="1931">
        <v>8468711.9525865261</v>
      </c>
      <c r="BA65" s="1932">
        <v>5826210.8699815823</v>
      </c>
      <c r="BB65" s="1932">
        <v>3466398.6890619695</v>
      </c>
      <c r="BC65" s="1932">
        <v>594646.26333318884</v>
      </c>
      <c r="BD65" s="1932">
        <v>40277.398528286234</v>
      </c>
      <c r="BE65" s="1932">
        <v>1724888.5190581384</v>
      </c>
      <c r="BF65" s="1932">
        <v>2610878.2064989433</v>
      </c>
      <c r="BG65" s="1932">
        <v>181790.96477652391</v>
      </c>
      <c r="BH65" s="1932">
        <v>51500.570255374318</v>
      </c>
      <c r="BI65" s="1932">
        <v>2428893.6621421161</v>
      </c>
      <c r="BJ65" s="1932">
        <v>2376701.645226914</v>
      </c>
      <c r="BK65" s="1932">
        <v>1781616.5669292354</v>
      </c>
      <c r="BL65" s="1932">
        <v>50935.469186689952</v>
      </c>
      <c r="BM65" s="1932">
        <v>70.298557143056314</v>
      </c>
      <c r="BN65" s="1932">
        <v>68698.7403699352</v>
      </c>
      <c r="BO65" s="1932">
        <v>17167.149890806788</v>
      </c>
      <c r="BP65" s="1932">
        <v>51531.590479128427</v>
      </c>
      <c r="BQ65" s="1932">
        <v>27821.795137399204</v>
      </c>
      <c r="BR65" s="1933">
        <v>508975.77297646436</v>
      </c>
    </row>
    <row r="66" spans="28:70" ht="26.1" customHeight="1">
      <c r="AB66" s="3213"/>
      <c r="AC66" s="1930" t="s">
        <v>1983</v>
      </c>
      <c r="AD66" s="1931">
        <f t="shared" si="19"/>
        <v>15973.121040985909</v>
      </c>
      <c r="AE66" s="1932">
        <f t="shared" si="1"/>
        <v>11780.258359528372</v>
      </c>
      <c r="AF66" s="1932">
        <f t="shared" si="2"/>
        <v>7337.3016074653551</v>
      </c>
      <c r="AG66" s="1932">
        <f t="shared" si="3"/>
        <v>1268.019838105218</v>
      </c>
      <c r="AH66" s="1932">
        <f t="shared" si="4"/>
        <v>96.403776229993014</v>
      </c>
      <c r="AI66" s="1932">
        <f t="shared" si="5"/>
        <v>3078.5331377278026</v>
      </c>
      <c r="AJ66" s="1932">
        <f t="shared" si="6"/>
        <v>4192.8626814575346</v>
      </c>
      <c r="AK66" s="1942">
        <f t="shared" si="7"/>
        <v>208.66537272247857</v>
      </c>
      <c r="AL66" s="1947">
        <f t="shared" si="8"/>
        <v>68.363143263716296</v>
      </c>
      <c r="AM66" s="1932">
        <f t="shared" si="9"/>
        <v>3984.1973087350548</v>
      </c>
      <c r="AN66" s="1932">
        <f t="shared" si="10"/>
        <v>3915.8341654713404</v>
      </c>
      <c r="AO66" s="1932">
        <f t="shared" si="11"/>
        <v>2817.724994738594</v>
      </c>
      <c r="AP66" s="1932">
        <f t="shared" si="12"/>
        <v>209.10076989170847</v>
      </c>
      <c r="AQ66" s="1932">
        <f t="shared" si="13"/>
        <v>3.3499632394521393</v>
      </c>
      <c r="AR66" s="1932">
        <f t="shared" si="14"/>
        <v>142.85035193000166</v>
      </c>
      <c r="AS66" s="1932">
        <f t="shared" si="15"/>
        <v>102.87864967569926</v>
      </c>
      <c r="AT66" s="1932">
        <f t="shared" si="16"/>
        <v>39.971702254302379</v>
      </c>
      <c r="AU66" s="1932">
        <f t="shared" si="17"/>
        <v>131.55958621009475</v>
      </c>
      <c r="AV66" s="1933">
        <f t="shared" si="18"/>
        <v>874.36767188167801</v>
      </c>
      <c r="AX66" s="3213"/>
      <c r="AY66" s="2500" t="s">
        <v>1983</v>
      </c>
      <c r="AZ66" s="1931">
        <v>15973121.040985908</v>
      </c>
      <c r="BA66" s="1932">
        <v>11780258.359528372</v>
      </c>
      <c r="BB66" s="1932">
        <v>7337301.6074653547</v>
      </c>
      <c r="BC66" s="1932">
        <v>1268019.838105218</v>
      </c>
      <c r="BD66" s="1932">
        <v>96403.776229993018</v>
      </c>
      <c r="BE66" s="1932">
        <v>3078533.1377278026</v>
      </c>
      <c r="BF66" s="1932">
        <v>4192862.6814575349</v>
      </c>
      <c r="BG66" s="1932">
        <v>208665.37272247855</v>
      </c>
      <c r="BH66" s="1932">
        <v>68363.143263716294</v>
      </c>
      <c r="BI66" s="1932">
        <v>3984197.3087350549</v>
      </c>
      <c r="BJ66" s="1932">
        <v>3915834.1654713405</v>
      </c>
      <c r="BK66" s="1932">
        <v>2817724.9947385942</v>
      </c>
      <c r="BL66" s="1932">
        <v>209100.76989170848</v>
      </c>
      <c r="BM66" s="1932">
        <v>3349.9632394521391</v>
      </c>
      <c r="BN66" s="1932">
        <v>142850.35193000166</v>
      </c>
      <c r="BO66" s="1932">
        <v>102878.64967569927</v>
      </c>
      <c r="BP66" s="1932">
        <v>39971.702254302378</v>
      </c>
      <c r="BQ66" s="1932">
        <v>131559.58621009474</v>
      </c>
      <c r="BR66" s="1933">
        <v>874367.67188167805</v>
      </c>
    </row>
    <row r="67" spans="28:70" ht="26.1" customHeight="1">
      <c r="AB67" s="3213"/>
      <c r="AC67" s="1930" t="s">
        <v>1984</v>
      </c>
      <c r="AD67" s="1931">
        <f t="shared" si="19"/>
        <v>36960.359760830819</v>
      </c>
      <c r="AE67" s="1932">
        <f t="shared" si="1"/>
        <v>28043.453877736622</v>
      </c>
      <c r="AF67" s="1932">
        <f t="shared" si="2"/>
        <v>17560.97971144674</v>
      </c>
      <c r="AG67" s="1932">
        <f t="shared" si="3"/>
        <v>3213.681334077261</v>
      </c>
      <c r="AH67" s="1932">
        <f t="shared" si="4"/>
        <v>265.11000895851743</v>
      </c>
      <c r="AI67" s="1932">
        <f t="shared" si="5"/>
        <v>7003.682823254092</v>
      </c>
      <c r="AJ67" s="1932">
        <f t="shared" si="6"/>
        <v>8916.9058830942195</v>
      </c>
      <c r="AK67" s="1942">
        <f t="shared" si="7"/>
        <v>559.98629191311022</v>
      </c>
      <c r="AL67" s="1947">
        <f t="shared" si="8"/>
        <v>161.56945555395316</v>
      </c>
      <c r="AM67" s="1932">
        <f t="shared" si="9"/>
        <v>8356.9195911811112</v>
      </c>
      <c r="AN67" s="1932">
        <f t="shared" si="10"/>
        <v>8195.3501356271554</v>
      </c>
      <c r="AO67" s="1932">
        <f t="shared" si="11"/>
        <v>5260.4611375365521</v>
      </c>
      <c r="AP67" s="1932">
        <f t="shared" si="12"/>
        <v>185.15441906137602</v>
      </c>
      <c r="AQ67" s="1932">
        <f t="shared" si="13"/>
        <v>1.5904704091568933</v>
      </c>
      <c r="AR67" s="1932">
        <f t="shared" si="14"/>
        <v>227.33086515337476</v>
      </c>
      <c r="AS67" s="1932">
        <f t="shared" si="15"/>
        <v>39.153665713119821</v>
      </c>
      <c r="AT67" s="1932">
        <f t="shared" si="16"/>
        <v>188.17719944025501</v>
      </c>
      <c r="AU67" s="1932">
        <f t="shared" si="17"/>
        <v>272.23033714456835</v>
      </c>
      <c r="AV67" s="1933">
        <f t="shared" si="18"/>
        <v>2793.0435806112682</v>
      </c>
      <c r="AX67" s="3213"/>
      <c r="AY67" s="2500" t="s">
        <v>1984</v>
      </c>
      <c r="AZ67" s="1931">
        <v>36960359.76083082</v>
      </c>
      <c r="BA67" s="1932">
        <v>28043453.877736621</v>
      </c>
      <c r="BB67" s="1932">
        <v>17560979.71144674</v>
      </c>
      <c r="BC67" s="1932">
        <v>3213681.3340772609</v>
      </c>
      <c r="BD67" s="1932">
        <v>265110.0089585174</v>
      </c>
      <c r="BE67" s="1932">
        <v>7003682.8232540917</v>
      </c>
      <c r="BF67" s="1932">
        <v>8916905.8830942195</v>
      </c>
      <c r="BG67" s="1932">
        <v>559986.29191311018</v>
      </c>
      <c r="BH67" s="1932">
        <v>161569.45555395316</v>
      </c>
      <c r="BI67" s="1932">
        <v>8356919.5911811115</v>
      </c>
      <c r="BJ67" s="1932">
        <v>8195350.1356271561</v>
      </c>
      <c r="BK67" s="1932">
        <v>5260461.1375365518</v>
      </c>
      <c r="BL67" s="1932">
        <v>185154.41906137601</v>
      </c>
      <c r="BM67" s="1932">
        <v>1590.4704091568933</v>
      </c>
      <c r="BN67" s="1932">
        <v>227330.86515337476</v>
      </c>
      <c r="BO67" s="1932">
        <v>39153.665713119823</v>
      </c>
      <c r="BP67" s="1932">
        <v>188177.199440255</v>
      </c>
      <c r="BQ67" s="1932">
        <v>272230.33714456833</v>
      </c>
      <c r="BR67" s="1933">
        <v>2793043.5806112681</v>
      </c>
    </row>
    <row r="68" spans="28:70" ht="26.1" customHeight="1">
      <c r="AB68" s="3213"/>
      <c r="AC68" s="1930" t="s">
        <v>1985</v>
      </c>
      <c r="AD68" s="1931">
        <f t="shared" si="19"/>
        <v>74645.448092017992</v>
      </c>
      <c r="AE68" s="1932">
        <f t="shared" si="1"/>
        <v>55887.572402695696</v>
      </c>
      <c r="AF68" s="1932">
        <f t="shared" si="2"/>
        <v>36600.509602115962</v>
      </c>
      <c r="AG68" s="1932">
        <f t="shared" si="3"/>
        <v>4193.6521889919268</v>
      </c>
      <c r="AH68" s="1932">
        <f t="shared" si="4"/>
        <v>323.52104688872754</v>
      </c>
      <c r="AI68" s="1932">
        <f t="shared" si="5"/>
        <v>14769.889564699059</v>
      </c>
      <c r="AJ68" s="1932">
        <f t="shared" si="6"/>
        <v>18757.875689322311</v>
      </c>
      <c r="AK68" s="1942">
        <f t="shared" si="7"/>
        <v>974.95878328889762</v>
      </c>
      <c r="AL68" s="1947">
        <f t="shared" si="8"/>
        <v>264.96601824250627</v>
      </c>
      <c r="AM68" s="1932">
        <f t="shared" si="9"/>
        <v>17782.916906033402</v>
      </c>
      <c r="AN68" s="1932">
        <f t="shared" si="10"/>
        <v>17517.950887790888</v>
      </c>
      <c r="AO68" s="1932">
        <f t="shared" si="11"/>
        <v>11742.796191250309</v>
      </c>
      <c r="AP68" s="1932">
        <f t="shared" si="12"/>
        <v>237.54949968890895</v>
      </c>
      <c r="AQ68" s="1932">
        <f t="shared" si="13"/>
        <v>19.476159405755016</v>
      </c>
      <c r="AR68" s="1932">
        <f t="shared" si="14"/>
        <v>644.80625472577435</v>
      </c>
      <c r="AS68" s="1932">
        <f t="shared" si="15"/>
        <v>346.58107326213189</v>
      </c>
      <c r="AT68" s="1932">
        <f t="shared" si="16"/>
        <v>298.22518146364263</v>
      </c>
      <c r="AU68" s="1932">
        <f t="shared" si="17"/>
        <v>488.35493538372805</v>
      </c>
      <c r="AV68" s="1933">
        <f t="shared" si="18"/>
        <v>5361.6777181038779</v>
      </c>
      <c r="AX68" s="3213"/>
      <c r="AY68" s="2500" t="s">
        <v>1985</v>
      </c>
      <c r="AZ68" s="1931">
        <v>74645448.092017993</v>
      </c>
      <c r="BA68" s="1932">
        <v>55887572.402695693</v>
      </c>
      <c r="BB68" s="1932">
        <v>36600509.602115959</v>
      </c>
      <c r="BC68" s="1932">
        <v>4193652.1889919266</v>
      </c>
      <c r="BD68" s="1932">
        <v>323521.04688872752</v>
      </c>
      <c r="BE68" s="1932">
        <v>14769889.564699059</v>
      </c>
      <c r="BF68" s="1932">
        <v>18757875.689322311</v>
      </c>
      <c r="BG68" s="1932">
        <v>974958.7832888976</v>
      </c>
      <c r="BH68" s="1932">
        <v>264966.01824250625</v>
      </c>
      <c r="BI68" s="1932">
        <v>17782916.906033404</v>
      </c>
      <c r="BJ68" s="1932">
        <v>17517950.887790889</v>
      </c>
      <c r="BK68" s="1932">
        <v>11742796.191250309</v>
      </c>
      <c r="BL68" s="1932">
        <v>237549.49968890895</v>
      </c>
      <c r="BM68" s="1932">
        <v>19476.159405755017</v>
      </c>
      <c r="BN68" s="1932">
        <v>644806.2547257744</v>
      </c>
      <c r="BO68" s="1932">
        <v>346581.07326213189</v>
      </c>
      <c r="BP68" s="1932">
        <v>298225.18146364263</v>
      </c>
      <c r="BQ68" s="1932">
        <v>488354.93538372807</v>
      </c>
      <c r="BR68" s="1933">
        <v>5361677.7181038782</v>
      </c>
    </row>
    <row r="69" spans="28:70" ht="26.1" customHeight="1">
      <c r="AB69" s="3213"/>
      <c r="AC69" s="1930" t="s">
        <v>1986</v>
      </c>
      <c r="AD69" s="1931">
        <f t="shared" si="19"/>
        <v>169922.2153115726</v>
      </c>
      <c r="AE69" s="1932">
        <f t="shared" si="1"/>
        <v>135082.26608584102</v>
      </c>
      <c r="AF69" s="1932">
        <f t="shared" si="2"/>
        <v>86246.677275099399</v>
      </c>
      <c r="AG69" s="1932">
        <f t="shared" si="3"/>
        <v>7239.2702896566998</v>
      </c>
      <c r="AH69" s="1932">
        <f t="shared" si="4"/>
        <v>1210.9031019865217</v>
      </c>
      <c r="AI69" s="1932">
        <f t="shared" si="5"/>
        <v>40385.415419098354</v>
      </c>
      <c r="AJ69" s="1932">
        <f t="shared" si="6"/>
        <v>34839.949225731543</v>
      </c>
      <c r="AK69" s="1942">
        <f t="shared" si="7"/>
        <v>2196.8903734537957</v>
      </c>
      <c r="AL69" s="1947">
        <f t="shared" si="8"/>
        <v>532.99087593952356</v>
      </c>
      <c r="AM69" s="1932">
        <f t="shared" si="9"/>
        <v>32643.058852277725</v>
      </c>
      <c r="AN69" s="1932">
        <f t="shared" si="10"/>
        <v>32110.067976338225</v>
      </c>
      <c r="AO69" s="1932">
        <f t="shared" si="11"/>
        <v>28982.613278894394</v>
      </c>
      <c r="AP69" s="1932">
        <f t="shared" si="12"/>
        <v>1201.4167617198634</v>
      </c>
      <c r="AQ69" s="1932">
        <f t="shared" si="13"/>
        <v>3.2241161484288821</v>
      </c>
      <c r="AR69" s="1932">
        <f t="shared" si="14"/>
        <v>952.55424961974472</v>
      </c>
      <c r="AS69" s="1932">
        <f t="shared" si="15"/>
        <v>360.33158928546851</v>
      </c>
      <c r="AT69" s="1932">
        <f t="shared" si="16"/>
        <v>592.22266033427627</v>
      </c>
      <c r="AU69" s="1932">
        <f t="shared" si="17"/>
        <v>2965.6170313320717</v>
      </c>
      <c r="AV69" s="1933">
        <f t="shared" si="18"/>
        <v>3935.8766012878923</v>
      </c>
      <c r="AX69" s="3213"/>
      <c r="AY69" s="2500" t="s">
        <v>1986</v>
      </c>
      <c r="AZ69" s="1931">
        <v>169922215.31157258</v>
      </c>
      <c r="BA69" s="1932">
        <v>135082266.08584103</v>
      </c>
      <c r="BB69" s="1932">
        <v>86246677.275099397</v>
      </c>
      <c r="BC69" s="1932">
        <v>7239270.2896566996</v>
      </c>
      <c r="BD69" s="1932">
        <v>1210903.1019865216</v>
      </c>
      <c r="BE69" s="1932">
        <v>40385415.419098355</v>
      </c>
      <c r="BF69" s="1932">
        <v>34839949.225731544</v>
      </c>
      <c r="BG69" s="1932">
        <v>2196890.3734537959</v>
      </c>
      <c r="BH69" s="1932">
        <v>532990.87593952357</v>
      </c>
      <c r="BI69" s="1932">
        <v>32643058.852277726</v>
      </c>
      <c r="BJ69" s="1932">
        <v>32110067.976338226</v>
      </c>
      <c r="BK69" s="1932">
        <v>28982613.278894395</v>
      </c>
      <c r="BL69" s="1932">
        <v>1201416.7617198634</v>
      </c>
      <c r="BM69" s="1932">
        <v>3224.1161484288818</v>
      </c>
      <c r="BN69" s="1932">
        <v>952554.24961974472</v>
      </c>
      <c r="BO69" s="1932">
        <v>360331.58928546851</v>
      </c>
      <c r="BP69" s="1932">
        <v>592222.66033427627</v>
      </c>
      <c r="BQ69" s="1932">
        <v>2965617.0313320719</v>
      </c>
      <c r="BR69" s="1933">
        <v>3935876.6012878921</v>
      </c>
    </row>
    <row r="70" spans="28:70" ht="26.1" customHeight="1">
      <c r="AB70" s="3213"/>
      <c r="AC70" s="1930" t="s">
        <v>1987</v>
      </c>
      <c r="AD70" s="1931">
        <f t="shared" si="19"/>
        <v>399645.30987214122</v>
      </c>
      <c r="AE70" s="1932">
        <f t="shared" si="1"/>
        <v>303771.64675532695</v>
      </c>
      <c r="AF70" s="1932">
        <f t="shared" si="2"/>
        <v>178934.84427257962</v>
      </c>
      <c r="AG70" s="1932">
        <f t="shared" si="3"/>
        <v>2378.4895451911748</v>
      </c>
      <c r="AH70" s="1932">
        <f t="shared" si="4"/>
        <v>2330.416364875764</v>
      </c>
      <c r="AI70" s="1932">
        <f t="shared" si="5"/>
        <v>120127.89657268053</v>
      </c>
      <c r="AJ70" s="1932">
        <f t="shared" si="6"/>
        <v>95873.663116814219</v>
      </c>
      <c r="AK70" s="1942">
        <f t="shared" si="7"/>
        <v>18009.232182851134</v>
      </c>
      <c r="AL70" s="1947">
        <f t="shared" si="8"/>
        <v>885.24432054592012</v>
      </c>
      <c r="AM70" s="1932">
        <f t="shared" si="9"/>
        <v>77864.430933963085</v>
      </c>
      <c r="AN70" s="1932">
        <f t="shared" si="10"/>
        <v>76979.186613417158</v>
      </c>
      <c r="AO70" s="1932">
        <f t="shared" si="11"/>
        <v>59650.520519674465</v>
      </c>
      <c r="AP70" s="1932">
        <f t="shared" si="12"/>
        <v>5416.0633523313154</v>
      </c>
      <c r="AQ70" s="1932">
        <f t="shared" si="13"/>
        <v>66.633127418601944</v>
      </c>
      <c r="AR70" s="1932">
        <f t="shared" si="14"/>
        <v>2316.0307110546705</v>
      </c>
      <c r="AS70" s="1932">
        <f t="shared" si="15"/>
        <v>925.07610985652752</v>
      </c>
      <c r="AT70" s="1932">
        <f t="shared" si="16"/>
        <v>1390.9546011981429</v>
      </c>
      <c r="AU70" s="1932">
        <f t="shared" si="17"/>
        <v>7294.9323268428852</v>
      </c>
      <c r="AV70" s="1933">
        <f t="shared" si="18"/>
        <v>16824.871229781005</v>
      </c>
      <c r="AX70" s="3213"/>
      <c r="AY70" s="2500" t="s">
        <v>1987</v>
      </c>
      <c r="AZ70" s="1931">
        <v>399645309.87214124</v>
      </c>
      <c r="BA70" s="1932">
        <v>303771646.75532693</v>
      </c>
      <c r="BB70" s="1932">
        <v>178934844.27257961</v>
      </c>
      <c r="BC70" s="1932">
        <v>2378489.5451911748</v>
      </c>
      <c r="BD70" s="1932">
        <v>2330416.3648757641</v>
      </c>
      <c r="BE70" s="1932">
        <v>120127896.57268053</v>
      </c>
      <c r="BF70" s="1932">
        <v>95873663.116814226</v>
      </c>
      <c r="BG70" s="1932">
        <v>18009232.182851136</v>
      </c>
      <c r="BH70" s="1932">
        <v>885244.32054592017</v>
      </c>
      <c r="BI70" s="1932">
        <v>77864430.93396309</v>
      </c>
      <c r="BJ70" s="1932">
        <v>76979186.613417163</v>
      </c>
      <c r="BK70" s="1932">
        <v>59650520.519674465</v>
      </c>
      <c r="BL70" s="1932">
        <v>5416063.3523313152</v>
      </c>
      <c r="BM70" s="1932">
        <v>66633.127418601944</v>
      </c>
      <c r="BN70" s="1932">
        <v>2316030.7110546706</v>
      </c>
      <c r="BO70" s="1932">
        <v>925076.10985652753</v>
      </c>
      <c r="BP70" s="1932">
        <v>1390954.6011981429</v>
      </c>
      <c r="BQ70" s="1932">
        <v>7294932.3268428855</v>
      </c>
      <c r="BR70" s="1933">
        <v>16824871.229781006</v>
      </c>
    </row>
    <row r="71" spans="28:70" ht="26.1" customHeight="1">
      <c r="AB71" s="3213"/>
      <c r="AC71" s="1930" t="s">
        <v>1988</v>
      </c>
      <c r="AD71" s="1931">
        <f t="shared" si="19"/>
        <v>824093.60304975859</v>
      </c>
      <c r="AE71" s="1932">
        <f t="shared" si="1"/>
        <v>630420.62876952719</v>
      </c>
      <c r="AF71" s="1932">
        <f t="shared" si="2"/>
        <v>352997.14438481932</v>
      </c>
      <c r="AG71" s="1932">
        <f t="shared" si="3"/>
        <v>144988.00488113609</v>
      </c>
      <c r="AH71" s="1932">
        <f t="shared" si="4"/>
        <v>3338.7756633382551</v>
      </c>
      <c r="AI71" s="1932">
        <f t="shared" si="5"/>
        <v>129096.70384023347</v>
      </c>
      <c r="AJ71" s="1932">
        <f t="shared" si="6"/>
        <v>193672.97428023114</v>
      </c>
      <c r="AK71" s="1942">
        <f t="shared" si="7"/>
        <v>8786.79258865269</v>
      </c>
      <c r="AL71" s="1947">
        <f t="shared" si="8"/>
        <v>3609.5710765395688</v>
      </c>
      <c r="AM71" s="1932">
        <f t="shared" si="9"/>
        <v>184886.18169157839</v>
      </c>
      <c r="AN71" s="1932">
        <f t="shared" si="10"/>
        <v>181276.6106150389</v>
      </c>
      <c r="AO71" s="1932">
        <f t="shared" si="11"/>
        <v>122726.75027210274</v>
      </c>
      <c r="AP71" s="1932">
        <f t="shared" si="12"/>
        <v>8052.7831801646771</v>
      </c>
      <c r="AQ71" s="1932">
        <f t="shared" si="13"/>
        <v>60.581034845338557</v>
      </c>
      <c r="AR71" s="1932">
        <f t="shared" si="14"/>
        <v>1990.6474065607674</v>
      </c>
      <c r="AS71" s="1932">
        <f t="shared" si="15"/>
        <v>1355.9696430542836</v>
      </c>
      <c r="AT71" s="1932">
        <f t="shared" si="16"/>
        <v>634.67776350648398</v>
      </c>
      <c r="AU71" s="1932">
        <f t="shared" si="17"/>
        <v>5358.2832829008457</v>
      </c>
      <c r="AV71" s="1933">
        <f t="shared" si="18"/>
        <v>53804.132004266212</v>
      </c>
      <c r="AX71" s="3213"/>
      <c r="AY71" s="2500" t="s">
        <v>1988</v>
      </c>
      <c r="AZ71" s="1931">
        <v>824093603.04975855</v>
      </c>
      <c r="BA71" s="1932">
        <v>630420628.7695272</v>
      </c>
      <c r="BB71" s="1932">
        <v>352997144.38481933</v>
      </c>
      <c r="BC71" s="1932">
        <v>144988004.88113609</v>
      </c>
      <c r="BD71" s="1932">
        <v>3338775.6633382551</v>
      </c>
      <c r="BE71" s="1932">
        <v>129096703.84023347</v>
      </c>
      <c r="BF71" s="1932">
        <v>193672974.28023115</v>
      </c>
      <c r="BG71" s="1932">
        <v>8786792.5886526909</v>
      </c>
      <c r="BH71" s="1932">
        <v>3609571.0765395686</v>
      </c>
      <c r="BI71" s="1932">
        <v>184886181.69157839</v>
      </c>
      <c r="BJ71" s="1932">
        <v>181276610.6150389</v>
      </c>
      <c r="BK71" s="1932">
        <v>122726750.27210274</v>
      </c>
      <c r="BL71" s="1932">
        <v>8052783.1801646771</v>
      </c>
      <c r="BM71" s="1932">
        <v>60581.03484533856</v>
      </c>
      <c r="BN71" s="1932">
        <v>1990647.4065607674</v>
      </c>
      <c r="BO71" s="1932">
        <v>1355969.6430542835</v>
      </c>
      <c r="BP71" s="1932">
        <v>634677.76350648399</v>
      </c>
      <c r="BQ71" s="1932">
        <v>5358283.2829008456</v>
      </c>
      <c r="BR71" s="1933">
        <v>53804132.00426621</v>
      </c>
    </row>
    <row r="72" spans="28:70" ht="26.1" customHeight="1">
      <c r="AB72" s="3213"/>
      <c r="AC72" s="1930" t="s">
        <v>1989</v>
      </c>
      <c r="AD72" s="1931">
        <f t="shared" si="19"/>
        <v>1726298.1770245894</v>
      </c>
      <c r="AE72" s="1932">
        <f t="shared" si="1"/>
        <v>1281455.445128615</v>
      </c>
      <c r="AF72" s="1932">
        <f t="shared" si="2"/>
        <v>824590.5223369028</v>
      </c>
      <c r="AG72" s="1932">
        <f t="shared" si="3"/>
        <v>44261.248030864677</v>
      </c>
      <c r="AH72" s="1932">
        <f t="shared" si="4"/>
        <v>13985.123205942215</v>
      </c>
      <c r="AI72" s="1932">
        <f t="shared" si="5"/>
        <v>398618.55155490519</v>
      </c>
      <c r="AJ72" s="1932">
        <f t="shared" si="6"/>
        <v>444842.7318959749</v>
      </c>
      <c r="AK72" s="1942">
        <f t="shared" si="7"/>
        <v>21392.997693434794</v>
      </c>
      <c r="AL72" s="1947">
        <f t="shared" si="8"/>
        <v>7190.2916092247315</v>
      </c>
      <c r="AM72" s="1932">
        <f t="shared" si="9"/>
        <v>423449.73420254001</v>
      </c>
      <c r="AN72" s="1932">
        <f t="shared" si="10"/>
        <v>416259.44259331544</v>
      </c>
      <c r="AO72" s="1932">
        <f t="shared" si="11"/>
        <v>352835.81414323649</v>
      </c>
      <c r="AP72" s="1932">
        <f t="shared" si="12"/>
        <v>13211.797299906755</v>
      </c>
      <c r="AQ72" s="1932">
        <f t="shared" si="13"/>
        <v>824.86539309124532</v>
      </c>
      <c r="AR72" s="1932">
        <f t="shared" si="14"/>
        <v>4656.5835864702376</v>
      </c>
      <c r="AS72" s="1932">
        <f t="shared" si="15"/>
        <v>-1388.5644862128929</v>
      </c>
      <c r="AT72" s="1932">
        <f t="shared" si="16"/>
        <v>6045.1480726831333</v>
      </c>
      <c r="AU72" s="1932">
        <f t="shared" si="17"/>
        <v>66017.446973087222</v>
      </c>
      <c r="AV72" s="1933">
        <f t="shared" si="18"/>
        <v>110747.82914369782</v>
      </c>
      <c r="AX72" s="3213"/>
      <c r="AY72" s="2500" t="s">
        <v>1989</v>
      </c>
      <c r="AZ72" s="1931">
        <v>1726298177.0245893</v>
      </c>
      <c r="BA72" s="1932">
        <v>1281455445.1286149</v>
      </c>
      <c r="BB72" s="1932">
        <v>824590522.33690274</v>
      </c>
      <c r="BC72" s="1932">
        <v>44261248.030864678</v>
      </c>
      <c r="BD72" s="1932">
        <v>13985123.205942215</v>
      </c>
      <c r="BE72" s="1932">
        <v>398618551.55490518</v>
      </c>
      <c r="BF72" s="1932">
        <v>444842731.89597487</v>
      </c>
      <c r="BG72" s="1932">
        <v>21392997.693434794</v>
      </c>
      <c r="BH72" s="1932">
        <v>7190291.6092247311</v>
      </c>
      <c r="BI72" s="1932">
        <v>423449734.20254004</v>
      </c>
      <c r="BJ72" s="1932">
        <v>416259442.59331542</v>
      </c>
      <c r="BK72" s="1932">
        <v>352835814.14323652</v>
      </c>
      <c r="BL72" s="1932">
        <v>13211797.299906755</v>
      </c>
      <c r="BM72" s="1932">
        <v>824865.39309124532</v>
      </c>
      <c r="BN72" s="1932">
        <v>4656583.5864702379</v>
      </c>
      <c r="BO72" s="1932">
        <v>-1388564.4862128929</v>
      </c>
      <c r="BP72" s="1932">
        <v>6045148.0726831332</v>
      </c>
      <c r="BQ72" s="1932">
        <v>66017446.973087229</v>
      </c>
      <c r="BR72" s="1933">
        <v>110747829.14369781</v>
      </c>
    </row>
    <row r="73" spans="28:70" ht="26.1" customHeight="1">
      <c r="AB73" s="3213"/>
      <c r="AC73" s="1930" t="s">
        <v>1990</v>
      </c>
      <c r="AD73" s="1931">
        <f t="shared" si="19"/>
        <v>5482764.8450673074</v>
      </c>
      <c r="AE73" s="1932">
        <f t="shared" si="1"/>
        <v>3969621.648505745</v>
      </c>
      <c r="AF73" s="1932">
        <f t="shared" si="2"/>
        <v>2651816.2089807657</v>
      </c>
      <c r="AG73" s="1932">
        <f t="shared" si="3"/>
        <v>266997.4141394085</v>
      </c>
      <c r="AH73" s="1932">
        <f t="shared" si="4"/>
        <v>55816.924241209214</v>
      </c>
      <c r="AI73" s="1932">
        <f t="shared" si="5"/>
        <v>994991.10114436049</v>
      </c>
      <c r="AJ73" s="1932">
        <f t="shared" si="6"/>
        <v>1513143.1965615635</v>
      </c>
      <c r="AK73" s="1942">
        <f t="shared" si="7"/>
        <v>68483.897979022324</v>
      </c>
      <c r="AL73" s="1947">
        <f t="shared" si="8"/>
        <v>19021.440838149894</v>
      </c>
      <c r="AM73" s="1932">
        <f t="shared" si="9"/>
        <v>1444659.2985825413</v>
      </c>
      <c r="AN73" s="1932">
        <f t="shared" si="10"/>
        <v>1425637.8577443911</v>
      </c>
      <c r="AO73" s="1932">
        <f t="shared" si="11"/>
        <v>826897.52607004158</v>
      </c>
      <c r="AP73" s="1932">
        <f t="shared" si="12"/>
        <v>42854.026441922571</v>
      </c>
      <c r="AQ73" s="1932">
        <f t="shared" si="13"/>
        <v>1897.5073351452966</v>
      </c>
      <c r="AR73" s="1932">
        <f t="shared" si="14"/>
        <v>13592.900438126084</v>
      </c>
      <c r="AS73" s="1932">
        <f t="shared" si="15"/>
        <v>-5424.5433813313248</v>
      </c>
      <c r="AT73" s="1932">
        <f t="shared" si="16"/>
        <v>19017.443819457407</v>
      </c>
      <c r="AU73" s="1932">
        <f t="shared" si="17"/>
        <v>128395.64151741381</v>
      </c>
      <c r="AV73" s="1933">
        <f t="shared" si="18"/>
        <v>668791.53897656954</v>
      </c>
      <c r="AX73" s="3213"/>
      <c r="AY73" s="2500" t="s">
        <v>1990</v>
      </c>
      <c r="AZ73" s="1931">
        <v>5482764845.0673075</v>
      </c>
      <c r="BA73" s="1932">
        <v>3969621648.5057449</v>
      </c>
      <c r="BB73" s="1932">
        <v>2651816208.9807658</v>
      </c>
      <c r="BC73" s="1932">
        <v>266997414.13940853</v>
      </c>
      <c r="BD73" s="1932">
        <v>55816924.241209216</v>
      </c>
      <c r="BE73" s="1932">
        <v>994991101.14436054</v>
      </c>
      <c r="BF73" s="1932">
        <v>1513143196.5615635</v>
      </c>
      <c r="BG73" s="1932">
        <v>68483897.979022324</v>
      </c>
      <c r="BH73" s="1932">
        <v>19021440.838149894</v>
      </c>
      <c r="BI73" s="1932">
        <v>1444659298.5825412</v>
      </c>
      <c r="BJ73" s="1932">
        <v>1425637857.744391</v>
      </c>
      <c r="BK73" s="1932">
        <v>826897526.07004154</v>
      </c>
      <c r="BL73" s="1932">
        <v>42854026.441922568</v>
      </c>
      <c r="BM73" s="1932">
        <v>1897507.3351452965</v>
      </c>
      <c r="BN73" s="1932">
        <v>13592900.438126083</v>
      </c>
      <c r="BO73" s="1932">
        <v>-5424543.3813313246</v>
      </c>
      <c r="BP73" s="1932">
        <v>19017443.819457408</v>
      </c>
      <c r="BQ73" s="1932">
        <v>128395641.51741381</v>
      </c>
      <c r="BR73" s="1933">
        <v>668791538.97656953</v>
      </c>
    </row>
    <row r="74" spans="28:70" ht="26.1" customHeight="1">
      <c r="AB74" s="3213" t="s">
        <v>96</v>
      </c>
      <c r="AC74" s="1930" t="s">
        <v>1981</v>
      </c>
      <c r="AD74" s="1931">
        <f t="shared" si="19"/>
        <v>303.47651348564051</v>
      </c>
      <c r="AE74" s="1932">
        <f t="shared" si="1"/>
        <v>2720.7672056348406</v>
      </c>
      <c r="AF74" s="1932">
        <f t="shared" si="2"/>
        <v>1594.0593123053629</v>
      </c>
      <c r="AG74" s="1932">
        <f t="shared" si="3"/>
        <v>37.300318695131246</v>
      </c>
      <c r="AH74" s="1932">
        <f t="shared" si="4"/>
        <v>25.783185059973064</v>
      </c>
      <c r="AI74" s="1932">
        <f t="shared" si="5"/>
        <v>1063.6243895743708</v>
      </c>
      <c r="AJ74" s="1932">
        <f t="shared" si="6"/>
        <v>-2417.2906921491995</v>
      </c>
      <c r="AK74" s="1942">
        <f t="shared" si="7"/>
        <v>160.66161952176466</v>
      </c>
      <c r="AL74" s="1947">
        <f t="shared" si="8"/>
        <v>39.771433698507124</v>
      </c>
      <c r="AM74" s="1932">
        <f t="shared" si="9"/>
        <v>-2577.9523116709638</v>
      </c>
      <c r="AN74" s="1932">
        <f t="shared" si="10"/>
        <v>-2617.723745369472</v>
      </c>
      <c r="AO74" s="1932">
        <f t="shared" si="11"/>
        <v>1081.1174360906718</v>
      </c>
      <c r="AP74" s="1932">
        <f t="shared" si="12"/>
        <v>62.084122378553779</v>
      </c>
      <c r="AQ74" s="1932">
        <f t="shared" si="13"/>
        <v>0.53103134680186692</v>
      </c>
      <c r="AR74" s="1932">
        <f t="shared" si="14"/>
        <v>-31.77105086555046</v>
      </c>
      <c r="AS74" s="1932">
        <f t="shared" si="15"/>
        <v>-73.544152761760216</v>
      </c>
      <c r="AT74" s="1932">
        <f t="shared" si="16"/>
        <v>41.773101896209724</v>
      </c>
      <c r="AU74" s="1932">
        <f t="shared" si="17"/>
        <v>431.30583452158743</v>
      </c>
      <c r="AV74" s="1933">
        <f t="shared" si="18"/>
        <v>-3298.3794497983581</v>
      </c>
      <c r="AX74" s="3213" t="s">
        <v>96</v>
      </c>
      <c r="AY74" s="2500" t="s">
        <v>1981</v>
      </c>
      <c r="AZ74" s="1931">
        <v>303476.51348564052</v>
      </c>
      <c r="BA74" s="1932">
        <v>2720767.2056348408</v>
      </c>
      <c r="BB74" s="1932">
        <v>1594059.3123053629</v>
      </c>
      <c r="BC74" s="1932">
        <v>37300.318695131245</v>
      </c>
      <c r="BD74" s="1932">
        <v>25783.185059973064</v>
      </c>
      <c r="BE74" s="1932">
        <v>1063624.3895743708</v>
      </c>
      <c r="BF74" s="1932">
        <v>-2417290.6921491995</v>
      </c>
      <c r="BG74" s="1932">
        <v>160661.61952176466</v>
      </c>
      <c r="BH74" s="1932">
        <v>39771.433698507128</v>
      </c>
      <c r="BI74" s="1932">
        <v>-2577952.3116709637</v>
      </c>
      <c r="BJ74" s="1932">
        <v>-2617723.7453694721</v>
      </c>
      <c r="BK74" s="1932">
        <v>1081117.4360906719</v>
      </c>
      <c r="BL74" s="1932">
        <v>62084.12237855378</v>
      </c>
      <c r="BM74" s="1932">
        <v>531.0313468018669</v>
      </c>
      <c r="BN74" s="1932">
        <v>-31771.05086555046</v>
      </c>
      <c r="BO74" s="1932">
        <v>-73544.152761760211</v>
      </c>
      <c r="BP74" s="1932">
        <v>41773.101896209722</v>
      </c>
      <c r="BQ74" s="1932">
        <v>431305.83452158741</v>
      </c>
      <c r="BR74" s="1933">
        <v>-3298379.4497983581</v>
      </c>
    </row>
    <row r="75" spans="28:70" ht="26.1" customHeight="1">
      <c r="AB75" s="3213"/>
      <c r="AC75" s="1930" t="s">
        <v>1982</v>
      </c>
      <c r="AD75" s="1931">
        <f t="shared" si="19"/>
        <v>7626.58349231588</v>
      </c>
      <c r="AE75" s="1932">
        <f t="shared" si="1"/>
        <v>4933.901926315385</v>
      </c>
      <c r="AF75" s="1932">
        <f t="shared" si="2"/>
        <v>3132.8966139503009</v>
      </c>
      <c r="AG75" s="1932">
        <f t="shared" si="3"/>
        <v>68.5352303822105</v>
      </c>
      <c r="AH75" s="1932">
        <f t="shared" si="4"/>
        <v>43.028194931963718</v>
      </c>
      <c r="AI75" s="1932">
        <f t="shared" si="5"/>
        <v>1689.4418870509112</v>
      </c>
      <c r="AJ75" s="1932">
        <f t="shared" si="6"/>
        <v>2674.5075433417478</v>
      </c>
      <c r="AK75" s="1942">
        <f t="shared" si="7"/>
        <v>176.24328016748638</v>
      </c>
      <c r="AL75" s="1947">
        <f t="shared" si="8"/>
        <v>53.508209236110673</v>
      </c>
      <c r="AM75" s="1932">
        <f t="shared" si="9"/>
        <v>2498.1545075316558</v>
      </c>
      <c r="AN75" s="1932">
        <f t="shared" si="10"/>
        <v>2443.8718361191673</v>
      </c>
      <c r="AO75" s="1932">
        <f t="shared" si="11"/>
        <v>1790.0039837888032</v>
      </c>
      <c r="AP75" s="1932">
        <f t="shared" si="12"/>
        <v>66.595588427638077</v>
      </c>
      <c r="AQ75" s="1932">
        <f t="shared" si="13"/>
        <v>0.82470505706839814</v>
      </c>
      <c r="AR75" s="1932">
        <f t="shared" si="14"/>
        <v>69.895967838535796</v>
      </c>
      <c r="AS75" s="1932">
        <f t="shared" si="15"/>
        <v>21.438737557402433</v>
      </c>
      <c r="AT75" s="1932">
        <f t="shared" si="16"/>
        <v>48.457230281133349</v>
      </c>
      <c r="AU75" s="1932">
        <f t="shared" si="17"/>
        <v>53.209075211337847</v>
      </c>
      <c r="AV75" s="1933">
        <f t="shared" si="18"/>
        <v>575.92275597153753</v>
      </c>
      <c r="AX75" s="3213"/>
      <c r="AY75" s="2500" t="s">
        <v>1982</v>
      </c>
      <c r="AZ75" s="1931">
        <v>7626583.49231588</v>
      </c>
      <c r="BA75" s="1932">
        <v>4933901.9263153849</v>
      </c>
      <c r="BB75" s="1932">
        <v>3132896.613950301</v>
      </c>
      <c r="BC75" s="1932">
        <v>68535.230382210502</v>
      </c>
      <c r="BD75" s="1932">
        <v>43028.194931963721</v>
      </c>
      <c r="BE75" s="1932">
        <v>1689441.8870509111</v>
      </c>
      <c r="BF75" s="1932">
        <v>2674507.543341748</v>
      </c>
      <c r="BG75" s="1932">
        <v>176243.28016748637</v>
      </c>
      <c r="BH75" s="1932">
        <v>53508.20923611067</v>
      </c>
      <c r="BI75" s="1932">
        <v>2498154.507531656</v>
      </c>
      <c r="BJ75" s="1932">
        <v>2443871.836119167</v>
      </c>
      <c r="BK75" s="1932">
        <v>1790003.9837888032</v>
      </c>
      <c r="BL75" s="1932">
        <v>66595.588427638082</v>
      </c>
      <c r="BM75" s="1932">
        <v>824.70505706839811</v>
      </c>
      <c r="BN75" s="1932">
        <v>69895.967838535798</v>
      </c>
      <c r="BO75" s="1932">
        <v>21438.737557402434</v>
      </c>
      <c r="BP75" s="1932">
        <v>48457.23028113335</v>
      </c>
      <c r="BQ75" s="1932">
        <v>53209.075211337848</v>
      </c>
      <c r="BR75" s="1933">
        <v>575922.75597153755</v>
      </c>
    </row>
    <row r="76" spans="28:70" ht="26.1" customHeight="1">
      <c r="AB76" s="3213"/>
      <c r="AC76" s="1930" t="s">
        <v>1983</v>
      </c>
      <c r="AD76" s="1931">
        <f t="shared" si="19"/>
        <v>14503.374668607819</v>
      </c>
      <c r="AE76" s="1932">
        <f t="shared" si="1"/>
        <v>10713.781581204837</v>
      </c>
      <c r="AF76" s="1932">
        <f t="shared" si="2"/>
        <v>7140.920836567786</v>
      </c>
      <c r="AG76" s="1932">
        <f t="shared" si="3"/>
        <v>625.44535605740884</v>
      </c>
      <c r="AH76" s="1932">
        <f t="shared" si="4"/>
        <v>59.306943457357782</v>
      </c>
      <c r="AI76" s="1932">
        <f t="shared" si="5"/>
        <v>2888.1084451222837</v>
      </c>
      <c r="AJ76" s="1932">
        <f t="shared" si="6"/>
        <v>3789.5930874029832</v>
      </c>
      <c r="AK76" s="1942">
        <f t="shared" si="7"/>
        <v>192.98715824310236</v>
      </c>
      <c r="AL76" s="1947">
        <f t="shared" si="8"/>
        <v>64.778520285744733</v>
      </c>
      <c r="AM76" s="1932">
        <f t="shared" si="9"/>
        <v>3596.6059291598817</v>
      </c>
      <c r="AN76" s="1932">
        <f t="shared" si="10"/>
        <v>3531.8274088741368</v>
      </c>
      <c r="AO76" s="1932">
        <f t="shared" si="11"/>
        <v>2502.1630847496604</v>
      </c>
      <c r="AP76" s="1932">
        <f t="shared" si="12"/>
        <v>36.694090620322314</v>
      </c>
      <c r="AQ76" s="1932">
        <f t="shared" si="13"/>
        <v>3.4034860110102625</v>
      </c>
      <c r="AR76" s="1932">
        <f t="shared" si="14"/>
        <v>111.87226339616284</v>
      </c>
      <c r="AS76" s="1932">
        <f t="shared" si="15"/>
        <v>89.067126853484481</v>
      </c>
      <c r="AT76" s="1932">
        <f t="shared" si="16"/>
        <v>22.805136542678305</v>
      </c>
      <c r="AU76" s="1932">
        <f t="shared" si="17"/>
        <v>62.478986436244178</v>
      </c>
      <c r="AV76" s="1933">
        <f t="shared" si="18"/>
        <v>940.17347053322453</v>
      </c>
      <c r="AX76" s="3213"/>
      <c r="AY76" s="2500" t="s">
        <v>1983</v>
      </c>
      <c r="AZ76" s="1931">
        <v>14503374.66860782</v>
      </c>
      <c r="BA76" s="1932">
        <v>10713781.581204837</v>
      </c>
      <c r="BB76" s="1932">
        <v>7140920.8365677856</v>
      </c>
      <c r="BC76" s="1932">
        <v>625445.35605740885</v>
      </c>
      <c r="BD76" s="1932">
        <v>59306.943457357782</v>
      </c>
      <c r="BE76" s="1932">
        <v>2888108.4451222839</v>
      </c>
      <c r="BF76" s="1932">
        <v>3789593.0874029831</v>
      </c>
      <c r="BG76" s="1932">
        <v>192987.15824310237</v>
      </c>
      <c r="BH76" s="1932">
        <v>64778.520285744729</v>
      </c>
      <c r="BI76" s="1932">
        <v>3596605.9291598815</v>
      </c>
      <c r="BJ76" s="1932">
        <v>3531827.4088741369</v>
      </c>
      <c r="BK76" s="1932">
        <v>2502163.0847496605</v>
      </c>
      <c r="BL76" s="1932">
        <v>36694.090620322313</v>
      </c>
      <c r="BM76" s="1932">
        <v>3403.4860110102627</v>
      </c>
      <c r="BN76" s="1932">
        <v>111872.26339616283</v>
      </c>
      <c r="BO76" s="1932">
        <v>89067.126853484486</v>
      </c>
      <c r="BP76" s="1932">
        <v>22805.136542678305</v>
      </c>
      <c r="BQ76" s="1932">
        <v>62478.98643624418</v>
      </c>
      <c r="BR76" s="1933">
        <v>940173.47053322452</v>
      </c>
    </row>
    <row r="77" spans="28:70" ht="26.1" customHeight="1">
      <c r="AB77" s="3213"/>
      <c r="AC77" s="1930" t="s">
        <v>1984</v>
      </c>
      <c r="AD77" s="1931">
        <f t="shared" si="19"/>
        <v>32355.757987754612</v>
      </c>
      <c r="AE77" s="1932">
        <f t="shared" si="1"/>
        <v>23279.733005874907</v>
      </c>
      <c r="AF77" s="1932">
        <f t="shared" si="2"/>
        <v>15067.059992625689</v>
      </c>
      <c r="AG77" s="1932">
        <f t="shared" si="3"/>
        <v>1461.6382917330652</v>
      </c>
      <c r="AH77" s="1932">
        <f t="shared" si="4"/>
        <v>281.04267158976512</v>
      </c>
      <c r="AI77" s="1932">
        <f t="shared" si="5"/>
        <v>6469.9920499263853</v>
      </c>
      <c r="AJ77" s="1932">
        <f t="shared" si="6"/>
        <v>9076.0249818797129</v>
      </c>
      <c r="AK77" s="1942">
        <f t="shared" si="7"/>
        <v>439.32798055193194</v>
      </c>
      <c r="AL77" s="1947">
        <f t="shared" si="8"/>
        <v>135.55370352986543</v>
      </c>
      <c r="AM77" s="1932">
        <f t="shared" si="9"/>
        <v>8636.6970013277787</v>
      </c>
      <c r="AN77" s="1932">
        <f t="shared" si="10"/>
        <v>8501.1432977979093</v>
      </c>
      <c r="AO77" s="1932">
        <f t="shared" si="11"/>
        <v>4810.1556782394382</v>
      </c>
      <c r="AP77" s="1932">
        <f t="shared" si="12"/>
        <v>136.94519871034205</v>
      </c>
      <c r="AQ77" s="1932">
        <f t="shared" si="13"/>
        <v>2.8508610661033305</v>
      </c>
      <c r="AR77" s="1932">
        <f t="shared" si="14"/>
        <v>359.4174224692847</v>
      </c>
      <c r="AS77" s="1932">
        <f t="shared" si="15"/>
        <v>152.40459623833445</v>
      </c>
      <c r="AT77" s="1932">
        <f t="shared" si="16"/>
        <v>207.01282623095045</v>
      </c>
      <c r="AU77" s="1932">
        <f t="shared" si="17"/>
        <v>367.52418546722066</v>
      </c>
      <c r="AV77" s="1933">
        <f t="shared" si="18"/>
        <v>3559.2983227799659</v>
      </c>
      <c r="AX77" s="3213"/>
      <c r="AY77" s="2500" t="s">
        <v>1984</v>
      </c>
      <c r="AZ77" s="1931">
        <v>32355757.987754613</v>
      </c>
      <c r="BA77" s="1932">
        <v>23279733.005874906</v>
      </c>
      <c r="BB77" s="1932">
        <v>15067059.992625689</v>
      </c>
      <c r="BC77" s="1932">
        <v>1461638.2917330652</v>
      </c>
      <c r="BD77" s="1932">
        <v>281042.67158976512</v>
      </c>
      <c r="BE77" s="1932">
        <v>6469992.0499263853</v>
      </c>
      <c r="BF77" s="1932">
        <v>9076024.981879713</v>
      </c>
      <c r="BG77" s="1932">
        <v>439327.98055193195</v>
      </c>
      <c r="BH77" s="1932">
        <v>135553.70352986542</v>
      </c>
      <c r="BI77" s="1932">
        <v>8636697.0013277791</v>
      </c>
      <c r="BJ77" s="1932">
        <v>8501143.297797909</v>
      </c>
      <c r="BK77" s="1932">
        <v>4810155.6782394378</v>
      </c>
      <c r="BL77" s="1932">
        <v>136945.19871034205</v>
      </c>
      <c r="BM77" s="1932">
        <v>2850.8610661033304</v>
      </c>
      <c r="BN77" s="1932">
        <v>359417.42246928468</v>
      </c>
      <c r="BO77" s="1932">
        <v>152404.59623833446</v>
      </c>
      <c r="BP77" s="1932">
        <v>207012.82623095045</v>
      </c>
      <c r="BQ77" s="1932">
        <v>367524.18546722067</v>
      </c>
      <c r="BR77" s="1933">
        <v>3559298.3227799661</v>
      </c>
    </row>
    <row r="78" spans="28:70" ht="26.1" customHeight="1">
      <c r="AB78" s="3213"/>
      <c r="AC78" s="1930" t="s">
        <v>1985</v>
      </c>
      <c r="AD78" s="1931">
        <f t="shared" si="19"/>
        <v>69949.460989734333</v>
      </c>
      <c r="AE78" s="1932">
        <f t="shared" si="1"/>
        <v>52463.449053737706</v>
      </c>
      <c r="AF78" s="1932">
        <f t="shared" si="2"/>
        <v>34839.926996036709</v>
      </c>
      <c r="AG78" s="1932">
        <f t="shared" si="3"/>
        <v>4903.0711164523746</v>
      </c>
      <c r="AH78" s="1932">
        <f t="shared" si="4"/>
        <v>296.92648017482531</v>
      </c>
      <c r="AI78" s="1932">
        <f t="shared" si="5"/>
        <v>12423.524461073806</v>
      </c>
      <c r="AJ78" s="1932">
        <f t="shared" si="6"/>
        <v>17486.011935996601</v>
      </c>
      <c r="AK78" s="1942">
        <f t="shared" si="7"/>
        <v>896.24633789380721</v>
      </c>
      <c r="AL78" s="1947">
        <f t="shared" si="8"/>
        <v>243.8132011594513</v>
      </c>
      <c r="AM78" s="1932">
        <f t="shared" si="9"/>
        <v>16589.765598102793</v>
      </c>
      <c r="AN78" s="1932">
        <f t="shared" si="10"/>
        <v>16345.952396943343</v>
      </c>
      <c r="AO78" s="1932">
        <f t="shared" si="11"/>
        <v>11299.492268032718</v>
      </c>
      <c r="AP78" s="1932">
        <f t="shared" si="12"/>
        <v>535.80661532087174</v>
      </c>
      <c r="AQ78" s="1932">
        <f t="shared" si="13"/>
        <v>15.582187732930768</v>
      </c>
      <c r="AR78" s="1932">
        <f t="shared" si="14"/>
        <v>604.8065635089456</v>
      </c>
      <c r="AS78" s="1932">
        <f t="shared" si="15"/>
        <v>335.34880661692046</v>
      </c>
      <c r="AT78" s="1932">
        <f t="shared" si="16"/>
        <v>269.45775689202532</v>
      </c>
      <c r="AU78" s="1932">
        <f t="shared" si="17"/>
        <v>583.29104734278633</v>
      </c>
      <c r="AV78" s="1933">
        <f t="shared" si="18"/>
        <v>4473.555809690658</v>
      </c>
      <c r="AX78" s="3213"/>
      <c r="AY78" s="2500" t="s">
        <v>1985</v>
      </c>
      <c r="AZ78" s="1931">
        <v>69949460.989734337</v>
      </c>
      <c r="BA78" s="1932">
        <v>52463449.053737707</v>
      </c>
      <c r="BB78" s="1932">
        <v>34839926.996036708</v>
      </c>
      <c r="BC78" s="1932">
        <v>4903071.1164523745</v>
      </c>
      <c r="BD78" s="1932">
        <v>296926.48017482529</v>
      </c>
      <c r="BE78" s="1932">
        <v>12423524.461073807</v>
      </c>
      <c r="BF78" s="1932">
        <v>17486011.935996599</v>
      </c>
      <c r="BG78" s="1932">
        <v>896246.33789380721</v>
      </c>
      <c r="BH78" s="1932">
        <v>243813.2011594513</v>
      </c>
      <c r="BI78" s="1932">
        <v>16589765.598102791</v>
      </c>
      <c r="BJ78" s="1932">
        <v>16345952.396943344</v>
      </c>
      <c r="BK78" s="1932">
        <v>11299492.268032718</v>
      </c>
      <c r="BL78" s="1932">
        <v>535806.6153208717</v>
      </c>
      <c r="BM78" s="1932">
        <v>15582.187732930768</v>
      </c>
      <c r="BN78" s="1932">
        <v>604806.56350894563</v>
      </c>
      <c r="BO78" s="1932">
        <v>335348.80661692045</v>
      </c>
      <c r="BP78" s="1932">
        <v>269457.7568920253</v>
      </c>
      <c r="BQ78" s="1932">
        <v>583291.04734278633</v>
      </c>
      <c r="BR78" s="1933">
        <v>4473555.809690658</v>
      </c>
    </row>
    <row r="79" spans="28:70" ht="26.1" customHeight="1">
      <c r="AB79" s="3213"/>
      <c r="AC79" s="1930" t="s">
        <v>1986</v>
      </c>
      <c r="AD79" s="1931">
        <f t="shared" si="19"/>
        <v>165626.80952540293</v>
      </c>
      <c r="AE79" s="1932">
        <f t="shared" si="1"/>
        <v>126545.35933650906</v>
      </c>
      <c r="AF79" s="1932">
        <f t="shared" si="2"/>
        <v>80822.233398103039</v>
      </c>
      <c r="AG79" s="1932">
        <f t="shared" si="3"/>
        <v>8430.2484250316284</v>
      </c>
      <c r="AH79" s="1932">
        <f t="shared" si="4"/>
        <v>1029.4891172371993</v>
      </c>
      <c r="AI79" s="1932">
        <f t="shared" si="5"/>
        <v>36263.388396137212</v>
      </c>
      <c r="AJ79" s="1932">
        <f t="shared" si="6"/>
        <v>39081.450188893767</v>
      </c>
      <c r="AK79" s="1942">
        <f t="shared" si="7"/>
        <v>2186.0867320206544</v>
      </c>
      <c r="AL79" s="1947">
        <f t="shared" si="8"/>
        <v>531.79376629494527</v>
      </c>
      <c r="AM79" s="1932">
        <f t="shared" si="9"/>
        <v>36895.363456873121</v>
      </c>
      <c r="AN79" s="1932">
        <f t="shared" si="10"/>
        <v>36363.56969057821</v>
      </c>
      <c r="AO79" s="1932">
        <f t="shared" si="11"/>
        <v>27219.105558249375</v>
      </c>
      <c r="AP79" s="1932">
        <f t="shared" si="12"/>
        <v>1641.40483824936</v>
      </c>
      <c r="AQ79" s="1932">
        <f t="shared" si="13"/>
        <v>3.6731933288341283</v>
      </c>
      <c r="AR79" s="1932">
        <f t="shared" si="14"/>
        <v>939.74824068873238</v>
      </c>
      <c r="AS79" s="1932">
        <f t="shared" si="15"/>
        <v>393.44147119235237</v>
      </c>
      <c r="AT79" s="1932">
        <f t="shared" si="16"/>
        <v>546.30676949637984</v>
      </c>
      <c r="AU79" s="1932">
        <f t="shared" si="17"/>
        <v>1799.6559931037464</v>
      </c>
      <c r="AV79" s="1933">
        <f t="shared" si="18"/>
        <v>8359.2938531656691</v>
      </c>
      <c r="AX79" s="3213"/>
      <c r="AY79" s="2500" t="s">
        <v>1986</v>
      </c>
      <c r="AZ79" s="1931">
        <v>165626809.52540293</v>
      </c>
      <c r="BA79" s="1932">
        <v>126545359.33650906</v>
      </c>
      <c r="BB79" s="1932">
        <v>80822233.398103043</v>
      </c>
      <c r="BC79" s="1932">
        <v>8430248.4250316285</v>
      </c>
      <c r="BD79" s="1932">
        <v>1029489.1172371992</v>
      </c>
      <c r="BE79" s="1932">
        <v>36263388.396137215</v>
      </c>
      <c r="BF79" s="1932">
        <v>39081450.188893765</v>
      </c>
      <c r="BG79" s="1932">
        <v>2186086.7320206542</v>
      </c>
      <c r="BH79" s="1932">
        <v>531793.76629494526</v>
      </c>
      <c r="BI79" s="1932">
        <v>36895363.456873119</v>
      </c>
      <c r="BJ79" s="1932">
        <v>36363569.690578207</v>
      </c>
      <c r="BK79" s="1932">
        <v>27219105.558249377</v>
      </c>
      <c r="BL79" s="1932">
        <v>1641404.83824936</v>
      </c>
      <c r="BM79" s="1932">
        <v>3673.1933288341284</v>
      </c>
      <c r="BN79" s="1932">
        <v>939748.24068873236</v>
      </c>
      <c r="BO79" s="1932">
        <v>393441.47119235236</v>
      </c>
      <c r="BP79" s="1932">
        <v>546306.76949637989</v>
      </c>
      <c r="BQ79" s="1932">
        <v>1799655.9931037463</v>
      </c>
      <c r="BR79" s="1933">
        <v>8359293.8531656694</v>
      </c>
    </row>
    <row r="80" spans="28:70" ht="26.1" customHeight="1">
      <c r="AB80" s="3213"/>
      <c r="AC80" s="1930" t="s">
        <v>1987</v>
      </c>
      <c r="AD80" s="1931">
        <f t="shared" si="19"/>
        <v>397845.4129612259</v>
      </c>
      <c r="AE80" s="1932">
        <f t="shared" si="1"/>
        <v>312539.98248078238</v>
      </c>
      <c r="AF80" s="1932">
        <f t="shared" si="2"/>
        <v>167203.07387424257</v>
      </c>
      <c r="AG80" s="1932">
        <f t="shared" si="3"/>
        <v>24506.639443183401</v>
      </c>
      <c r="AH80" s="1932">
        <f t="shared" si="4"/>
        <v>2398.5944692564717</v>
      </c>
      <c r="AI80" s="1932">
        <f t="shared" si="5"/>
        <v>118431.67469410003</v>
      </c>
      <c r="AJ80" s="1932">
        <f t="shared" si="6"/>
        <v>85305.430480443567</v>
      </c>
      <c r="AK80" s="1942">
        <f t="shared" si="7"/>
        <v>14063.301613306347</v>
      </c>
      <c r="AL80" s="1947">
        <f t="shared" si="8"/>
        <v>754.78214113776778</v>
      </c>
      <c r="AM80" s="1932">
        <f t="shared" si="9"/>
        <v>71242.128867137217</v>
      </c>
      <c r="AN80" s="1932">
        <f t="shared" si="10"/>
        <v>70487.34672599945</v>
      </c>
      <c r="AO80" s="1932">
        <f t="shared" si="11"/>
        <v>52121.21358619778</v>
      </c>
      <c r="AP80" s="1932">
        <f t="shared" si="12"/>
        <v>1462.9732108037861</v>
      </c>
      <c r="AQ80" s="1932">
        <f t="shared" si="13"/>
        <v>4.4837259995554</v>
      </c>
      <c r="AR80" s="1932">
        <f t="shared" si="14"/>
        <v>2119.6732369346487</v>
      </c>
      <c r="AS80" s="1932">
        <f t="shared" si="15"/>
        <v>826.06745492716846</v>
      </c>
      <c r="AT80" s="1932">
        <f t="shared" si="16"/>
        <v>1293.6057820074798</v>
      </c>
      <c r="AU80" s="1932">
        <f t="shared" si="17"/>
        <v>2689.0764984000953</v>
      </c>
      <c r="AV80" s="1933">
        <f t="shared" si="18"/>
        <v>17468.079464463779</v>
      </c>
      <c r="AX80" s="3213"/>
      <c r="AY80" s="2500" t="s">
        <v>1987</v>
      </c>
      <c r="AZ80" s="1931">
        <v>397845412.96122593</v>
      </c>
      <c r="BA80" s="1932">
        <v>312539982.48078239</v>
      </c>
      <c r="BB80" s="1932">
        <v>167203073.87424257</v>
      </c>
      <c r="BC80" s="1932">
        <v>24506639.4431834</v>
      </c>
      <c r="BD80" s="1932">
        <v>2398594.4692564718</v>
      </c>
      <c r="BE80" s="1932">
        <v>118431674.69410004</v>
      </c>
      <c r="BF80" s="1932">
        <v>85305430.480443567</v>
      </c>
      <c r="BG80" s="1932">
        <v>14063301.613306347</v>
      </c>
      <c r="BH80" s="1932">
        <v>754782.14113776782</v>
      </c>
      <c r="BI80" s="1932">
        <v>71242128.867137223</v>
      </c>
      <c r="BJ80" s="1932">
        <v>70487346.725999445</v>
      </c>
      <c r="BK80" s="1932">
        <v>52121213.586197779</v>
      </c>
      <c r="BL80" s="1932">
        <v>1462973.2108037861</v>
      </c>
      <c r="BM80" s="1932">
        <v>4483.7259995553995</v>
      </c>
      <c r="BN80" s="1932">
        <v>2119673.2369346488</v>
      </c>
      <c r="BO80" s="1932">
        <v>826067.45492716844</v>
      </c>
      <c r="BP80" s="1932">
        <v>1293605.7820074798</v>
      </c>
      <c r="BQ80" s="1932">
        <v>2689076.4984000954</v>
      </c>
      <c r="BR80" s="1933">
        <v>17468079.464463778</v>
      </c>
    </row>
    <row r="81" spans="28:70" ht="26.1" customHeight="1">
      <c r="AB81" s="3213"/>
      <c r="AC81" s="1930" t="s">
        <v>1988</v>
      </c>
      <c r="AD81" s="1931">
        <f t="shared" si="19"/>
        <v>714532.04215492692</v>
      </c>
      <c r="AE81" s="1932">
        <f t="shared" si="1"/>
        <v>532279.68566013721</v>
      </c>
      <c r="AF81" s="1932">
        <f t="shared" si="2"/>
        <v>367702.10802516044</v>
      </c>
      <c r="AG81" s="1932">
        <f t="shared" si="3"/>
        <v>32925.297375458074</v>
      </c>
      <c r="AH81" s="1932">
        <f t="shared" si="4"/>
        <v>3388.9326383594689</v>
      </c>
      <c r="AI81" s="1932">
        <f t="shared" si="5"/>
        <v>128263.34762115916</v>
      </c>
      <c r="AJ81" s="1932">
        <f t="shared" si="6"/>
        <v>182252.35649478948</v>
      </c>
      <c r="AK81" s="1942">
        <f t="shared" si="7"/>
        <v>8832.0135888334953</v>
      </c>
      <c r="AL81" s="1947">
        <f t="shared" si="8"/>
        <v>2149.377650428487</v>
      </c>
      <c r="AM81" s="1932">
        <f t="shared" si="9"/>
        <v>173420.34290595597</v>
      </c>
      <c r="AN81" s="1932">
        <f t="shared" si="10"/>
        <v>171270.96525552755</v>
      </c>
      <c r="AO81" s="1932">
        <f t="shared" si="11"/>
        <v>114346.14774807855</v>
      </c>
      <c r="AP81" s="1932">
        <f t="shared" si="12"/>
        <v>2881.30749162849</v>
      </c>
      <c r="AQ81" s="1932">
        <f t="shared" si="13"/>
        <v>135.14566651570752</v>
      </c>
      <c r="AR81" s="1932">
        <f t="shared" si="14"/>
        <v>2222.0977426467916</v>
      </c>
      <c r="AS81" s="1932">
        <f t="shared" si="15"/>
        <v>1485.426778885462</v>
      </c>
      <c r="AT81" s="1932">
        <f t="shared" si="16"/>
        <v>736.67096376132997</v>
      </c>
      <c r="AU81" s="1932">
        <f t="shared" si="17"/>
        <v>5552.6673584988248</v>
      </c>
      <c r="AV81" s="1933">
        <f t="shared" si="18"/>
        <v>57238.933965156793</v>
      </c>
      <c r="AX81" s="3213"/>
      <c r="AY81" s="2500" t="s">
        <v>1988</v>
      </c>
      <c r="AZ81" s="1931">
        <v>714532042.1549269</v>
      </c>
      <c r="BA81" s="1932">
        <v>532279685.66013724</v>
      </c>
      <c r="BB81" s="1932">
        <v>367702108.02516043</v>
      </c>
      <c r="BC81" s="1932">
        <v>32925297.375458077</v>
      </c>
      <c r="BD81" s="1932">
        <v>3388932.6383594689</v>
      </c>
      <c r="BE81" s="1932">
        <v>128263347.62115917</v>
      </c>
      <c r="BF81" s="1932">
        <v>182252356.49478948</v>
      </c>
      <c r="BG81" s="1932">
        <v>8832013.588833496</v>
      </c>
      <c r="BH81" s="1932">
        <v>2149377.650428487</v>
      </c>
      <c r="BI81" s="1932">
        <v>173420342.90595597</v>
      </c>
      <c r="BJ81" s="1932">
        <v>171270965.25552756</v>
      </c>
      <c r="BK81" s="1932">
        <v>114346147.74807855</v>
      </c>
      <c r="BL81" s="1932">
        <v>2881307.4916284899</v>
      </c>
      <c r="BM81" s="1932">
        <v>135145.6665157075</v>
      </c>
      <c r="BN81" s="1932">
        <v>2222097.7426467915</v>
      </c>
      <c r="BO81" s="1932">
        <v>1485426.7788854621</v>
      </c>
      <c r="BP81" s="1932">
        <v>736670.96376133</v>
      </c>
      <c r="BQ81" s="1932">
        <v>5552667.3584988248</v>
      </c>
      <c r="BR81" s="1933">
        <v>57238933.965156794</v>
      </c>
    </row>
    <row r="82" spans="28:70" ht="33.75">
      <c r="AB82" s="3213"/>
      <c r="AC82" s="1930" t="s">
        <v>1989</v>
      </c>
      <c r="AD82" s="1931">
        <f t="shared" si="19"/>
        <v>1661795.0470912</v>
      </c>
      <c r="AE82" s="1932">
        <f t="shared" si="1"/>
        <v>1164101.3832268966</v>
      </c>
      <c r="AF82" s="1932">
        <f t="shared" si="2"/>
        <v>771380.20335896802</v>
      </c>
      <c r="AG82" s="1932">
        <f t="shared" si="3"/>
        <v>68000.389341865462</v>
      </c>
      <c r="AH82" s="1932">
        <f t="shared" si="4"/>
        <v>14790.610672934274</v>
      </c>
      <c r="AI82" s="1932">
        <f t="shared" si="5"/>
        <v>309930.17985312885</v>
      </c>
      <c r="AJ82" s="1932">
        <f t="shared" si="6"/>
        <v>497693.66386430425</v>
      </c>
      <c r="AK82" s="1942">
        <f t="shared" si="7"/>
        <v>19085.868585030126</v>
      </c>
      <c r="AL82" s="1947">
        <f t="shared" si="8"/>
        <v>6792.5140644911062</v>
      </c>
      <c r="AM82" s="1932">
        <f t="shared" si="9"/>
        <v>478607.79527927411</v>
      </c>
      <c r="AN82" s="1932">
        <f t="shared" si="10"/>
        <v>471815.28121478314</v>
      </c>
      <c r="AO82" s="1932">
        <f t="shared" si="11"/>
        <v>303950.59487745562</v>
      </c>
      <c r="AP82" s="1932">
        <f t="shared" si="12"/>
        <v>19610.943797581032</v>
      </c>
      <c r="AQ82" s="1932">
        <f t="shared" si="13"/>
        <v>832.47519985923952</v>
      </c>
      <c r="AR82" s="1932">
        <f t="shared" si="14"/>
        <v>5814.6162646243438</v>
      </c>
      <c r="AS82" s="1932">
        <f t="shared" si="15"/>
        <v>1475.9327142510394</v>
      </c>
      <c r="AT82" s="1932">
        <f t="shared" si="16"/>
        <v>4338.6835503733037</v>
      </c>
      <c r="AU82" s="1932">
        <f t="shared" si="17"/>
        <v>39807.785106530755</v>
      </c>
      <c r="AV82" s="1933">
        <f t="shared" si="18"/>
        <v>181414.43618179357</v>
      </c>
      <c r="AX82" s="3213"/>
      <c r="AY82" s="2500" t="s">
        <v>1989</v>
      </c>
      <c r="AZ82" s="1931">
        <v>1661795047.0912001</v>
      </c>
      <c r="BA82" s="1932">
        <v>1164101383.2268965</v>
      </c>
      <c r="BB82" s="1932">
        <v>771380203.35896802</v>
      </c>
      <c r="BC82" s="1932">
        <v>68000389.341865465</v>
      </c>
      <c r="BD82" s="1932">
        <v>14790610.672934273</v>
      </c>
      <c r="BE82" s="1932">
        <v>309930179.85312885</v>
      </c>
      <c r="BF82" s="1932">
        <v>497693663.86430424</v>
      </c>
      <c r="BG82" s="1932">
        <v>19085868.585030127</v>
      </c>
      <c r="BH82" s="1932">
        <v>6792514.0644911062</v>
      </c>
      <c r="BI82" s="1932">
        <v>478607795.27927411</v>
      </c>
      <c r="BJ82" s="1932">
        <v>471815281.21478313</v>
      </c>
      <c r="BK82" s="1932">
        <v>303950594.87745559</v>
      </c>
      <c r="BL82" s="1932">
        <v>19610943.797581032</v>
      </c>
      <c r="BM82" s="1932">
        <v>832475.19985923951</v>
      </c>
      <c r="BN82" s="1932">
        <v>5814616.2646243442</v>
      </c>
      <c r="BO82" s="1932">
        <v>1475932.7142510395</v>
      </c>
      <c r="BP82" s="1932">
        <v>4338683.5503733037</v>
      </c>
      <c r="BQ82" s="1932">
        <v>39807785.106530756</v>
      </c>
      <c r="BR82" s="1933">
        <v>181414436.18179357</v>
      </c>
    </row>
    <row r="83" spans="28:70" ht="22.5">
      <c r="AB83" s="3213"/>
      <c r="AC83" s="1930" t="s">
        <v>1990</v>
      </c>
      <c r="AD83" s="1931">
        <f t="shared" si="19"/>
        <v>5149350.9839172279</v>
      </c>
      <c r="AE83" s="1932">
        <f t="shared" si="1"/>
        <v>3812830.1858774689</v>
      </c>
      <c r="AF83" s="1932">
        <f t="shared" si="2"/>
        <v>2190045.9252781156</v>
      </c>
      <c r="AG83" s="1932">
        <f t="shared" si="3"/>
        <v>548500.32874861348</v>
      </c>
      <c r="AH83" s="1932">
        <f t="shared" si="4"/>
        <v>40286.62675111393</v>
      </c>
      <c r="AI83" s="1932">
        <f t="shared" si="5"/>
        <v>1033997.3050996249</v>
      </c>
      <c r="AJ83" s="1932">
        <f t="shared" si="6"/>
        <v>1336520.7980397595</v>
      </c>
      <c r="AK83" s="1942">
        <f t="shared" si="7"/>
        <v>53064.171561295574</v>
      </c>
      <c r="AL83" s="1947">
        <f t="shared" si="8"/>
        <v>19596.182737780837</v>
      </c>
      <c r="AM83" s="1932">
        <f t="shared" si="9"/>
        <v>1283456.6264784639</v>
      </c>
      <c r="AN83" s="1932">
        <f t="shared" si="10"/>
        <v>1263860.4437406831</v>
      </c>
      <c r="AO83" s="1932">
        <f t="shared" si="11"/>
        <v>806699.51637486671</v>
      </c>
      <c r="AP83" s="1932">
        <f t="shared" si="12"/>
        <v>31752.400989090274</v>
      </c>
      <c r="AQ83" s="1932">
        <f t="shared" si="13"/>
        <v>1367.7230820345558</v>
      </c>
      <c r="AR83" s="1932">
        <f t="shared" si="14"/>
        <v>12464.936670944158</v>
      </c>
      <c r="AS83" s="1932">
        <f t="shared" si="15"/>
        <v>-3959.3681473875854</v>
      </c>
      <c r="AT83" s="1932">
        <f t="shared" si="16"/>
        <v>16424.304818331744</v>
      </c>
      <c r="AU83" s="1932">
        <f t="shared" si="17"/>
        <v>137338.04591211452</v>
      </c>
      <c r="AV83" s="1933">
        <f t="shared" si="18"/>
        <v>548913.91253586195</v>
      </c>
      <c r="AX83" s="3213"/>
      <c r="AY83" s="2500" t="s">
        <v>1990</v>
      </c>
      <c r="AZ83" s="1931">
        <v>5149350983.9172277</v>
      </c>
      <c r="BA83" s="1932">
        <v>3812830185.8774691</v>
      </c>
      <c r="BB83" s="1932">
        <v>2190045925.2781157</v>
      </c>
      <c r="BC83" s="1932">
        <v>548500328.74861348</v>
      </c>
      <c r="BD83" s="1932">
        <v>40286626.751113929</v>
      </c>
      <c r="BE83" s="1932">
        <v>1033997305.0996249</v>
      </c>
      <c r="BF83" s="1932">
        <v>1336520798.0397594</v>
      </c>
      <c r="BG83" s="1932">
        <v>53064171.561295576</v>
      </c>
      <c r="BH83" s="1932">
        <v>19596182.737780835</v>
      </c>
      <c r="BI83" s="1932">
        <v>1283456626.4784639</v>
      </c>
      <c r="BJ83" s="1932">
        <v>1263860443.7406831</v>
      </c>
      <c r="BK83" s="1932">
        <v>806699516.37486672</v>
      </c>
      <c r="BL83" s="1932">
        <v>31752400.989090275</v>
      </c>
      <c r="BM83" s="1932">
        <v>1367723.0820345557</v>
      </c>
      <c r="BN83" s="1932">
        <v>12464936.670944158</v>
      </c>
      <c r="BO83" s="1932">
        <v>-3959368.1473875856</v>
      </c>
      <c r="BP83" s="1932">
        <v>16424304.818331745</v>
      </c>
      <c r="BQ83" s="1932">
        <v>137338045.91211453</v>
      </c>
      <c r="BR83" s="1933">
        <v>548913912.53586197</v>
      </c>
    </row>
    <row r="84" spans="28:70" ht="22.5">
      <c r="AB84" s="3213" t="s">
        <v>322</v>
      </c>
      <c r="AC84" s="1930" t="s">
        <v>1981</v>
      </c>
      <c r="AD84" s="1931">
        <f t="shared" si="19"/>
        <v>5750.1498399589955</v>
      </c>
      <c r="AE84" s="1932">
        <f t="shared" si="1"/>
        <v>3949.5343997200521</v>
      </c>
      <c r="AF84" s="1932">
        <f t="shared" si="2"/>
        <v>2541.0853517072028</v>
      </c>
      <c r="AG84" s="1932">
        <f t="shared" si="3"/>
        <v>237.37374075936694</v>
      </c>
      <c r="AH84" s="1932">
        <f t="shared" si="4"/>
        <v>13.328459409277507</v>
      </c>
      <c r="AI84" s="1932">
        <f t="shared" si="5"/>
        <v>1157.7468478442054</v>
      </c>
      <c r="AJ84" s="1932">
        <f t="shared" si="6"/>
        <v>1800.3053387304444</v>
      </c>
      <c r="AK84" s="1942">
        <f t="shared" si="7"/>
        <v>83.583149730166923</v>
      </c>
      <c r="AL84" s="1947">
        <f t="shared" si="8"/>
        <v>24.641761387021855</v>
      </c>
      <c r="AM84" s="1932">
        <f t="shared" si="9"/>
        <v>1717.2301345981984</v>
      </c>
      <c r="AN84" s="1932">
        <f t="shared" si="10"/>
        <v>1692.4982521379679</v>
      </c>
      <c r="AO84" s="1932">
        <f t="shared" si="11"/>
        <v>843.88716741420603</v>
      </c>
      <c r="AP84" s="1932">
        <f t="shared" si="12"/>
        <v>11.048124191952233</v>
      </c>
      <c r="AQ84" s="1932">
        <f t="shared" si="13"/>
        <v>1.0451701503741419E-2</v>
      </c>
      <c r="AR84" s="1932">
        <f t="shared" si="14"/>
        <v>7.2564212899111551</v>
      </c>
      <c r="AS84" s="1932">
        <f t="shared" si="15"/>
        <v>4.8327803076203111</v>
      </c>
      <c r="AT84" s="1932">
        <f t="shared" si="16"/>
        <v>2.4236409822908418</v>
      </c>
      <c r="AU84" s="1932">
        <f t="shared" si="17"/>
        <v>14.869658644162868</v>
      </c>
      <c r="AV84" s="1933">
        <f t="shared" si="18"/>
        <v>853.26978742844756</v>
      </c>
      <c r="AX84" s="3213" t="s">
        <v>322</v>
      </c>
      <c r="AY84" s="2500" t="s">
        <v>1981</v>
      </c>
      <c r="AZ84" s="1931">
        <v>5750149.8399589956</v>
      </c>
      <c r="BA84" s="1932">
        <v>3949534.3997200523</v>
      </c>
      <c r="BB84" s="1932">
        <v>2541085.3517072028</v>
      </c>
      <c r="BC84" s="1932">
        <v>237373.74075936695</v>
      </c>
      <c r="BD84" s="1932">
        <v>13328.459409277506</v>
      </c>
      <c r="BE84" s="1932">
        <v>1157746.8478442053</v>
      </c>
      <c r="BF84" s="1932">
        <v>1800305.3387304444</v>
      </c>
      <c r="BG84" s="1932">
        <v>83583.14973016693</v>
      </c>
      <c r="BH84" s="1932">
        <v>24641.761387021856</v>
      </c>
      <c r="BI84" s="1932">
        <v>1717230.1345981983</v>
      </c>
      <c r="BJ84" s="1932">
        <v>1692498.2521379679</v>
      </c>
      <c r="BK84" s="1932">
        <v>843887.16741420608</v>
      </c>
      <c r="BL84" s="1932">
        <v>11048.124191952233</v>
      </c>
      <c r="BM84" s="1932">
        <v>10.451701503741418</v>
      </c>
      <c r="BN84" s="1932">
        <v>7256.4212899111553</v>
      </c>
      <c r="BO84" s="1932">
        <v>4832.7803076203109</v>
      </c>
      <c r="BP84" s="1932">
        <v>2423.6409822908417</v>
      </c>
      <c r="BQ84" s="1932">
        <v>14869.658644162868</v>
      </c>
      <c r="BR84" s="1933">
        <v>853269.78742844751</v>
      </c>
    </row>
    <row r="85" spans="28:70" ht="33.75">
      <c r="AB85" s="3213"/>
      <c r="AC85" s="1930" t="s">
        <v>1982</v>
      </c>
      <c r="AD85" s="1931">
        <f t="shared" si="19"/>
        <v>11573.103088720018</v>
      </c>
      <c r="AE85" s="1932">
        <f t="shared" si="1"/>
        <v>9101.5256814527729</v>
      </c>
      <c r="AF85" s="1932">
        <f t="shared" si="2"/>
        <v>5694.7611946479619</v>
      </c>
      <c r="AG85" s="1932">
        <f t="shared" si="3"/>
        <v>733.77561621591497</v>
      </c>
      <c r="AH85" s="1932">
        <f t="shared" si="4"/>
        <v>25.239756973426733</v>
      </c>
      <c r="AI85" s="1932">
        <f t="shared" si="5"/>
        <v>2647.7491136154717</v>
      </c>
      <c r="AJ85" s="1932">
        <f t="shared" si="6"/>
        <v>2471.5774072672411</v>
      </c>
      <c r="AK85" s="1942">
        <f t="shared" si="7"/>
        <v>117.91097738219584</v>
      </c>
      <c r="AL85" s="1947">
        <f t="shared" si="8"/>
        <v>37.632378710572254</v>
      </c>
      <c r="AM85" s="1932">
        <f t="shared" si="9"/>
        <v>2353.6664298850446</v>
      </c>
      <c r="AN85" s="1932">
        <f t="shared" si="10"/>
        <v>2316.0340511744739</v>
      </c>
      <c r="AO85" s="1932">
        <f t="shared" si="11"/>
        <v>1293.1156268562393</v>
      </c>
      <c r="AP85" s="1932">
        <f t="shared" si="12"/>
        <v>8.3529649569092896</v>
      </c>
      <c r="AQ85" s="1932">
        <f t="shared" si="13"/>
        <v>0</v>
      </c>
      <c r="AR85" s="1932">
        <f t="shared" si="14"/>
        <v>34.664568064571931</v>
      </c>
      <c r="AS85" s="1932">
        <f t="shared" si="15"/>
        <v>26.490962527409287</v>
      </c>
      <c r="AT85" s="1932">
        <f t="shared" si="16"/>
        <v>8.1736055371626382</v>
      </c>
      <c r="AU85" s="1932">
        <f t="shared" si="17"/>
        <v>7.2016623290392516</v>
      </c>
      <c r="AV85" s="1933">
        <f t="shared" si="18"/>
        <v>987.1025536257921</v>
      </c>
      <c r="AX85" s="3213"/>
      <c r="AY85" s="2500" t="s">
        <v>1982</v>
      </c>
      <c r="AZ85" s="1931">
        <v>11573103.088720018</v>
      </c>
      <c r="BA85" s="1932">
        <v>9101525.6814527735</v>
      </c>
      <c r="BB85" s="1932">
        <v>5694761.1946479622</v>
      </c>
      <c r="BC85" s="1932">
        <v>733775.61621591495</v>
      </c>
      <c r="BD85" s="1932">
        <v>25239.756973426734</v>
      </c>
      <c r="BE85" s="1932">
        <v>2647749.1136154719</v>
      </c>
      <c r="BF85" s="1932">
        <v>2471577.4072672413</v>
      </c>
      <c r="BG85" s="1932">
        <v>117910.97738219584</v>
      </c>
      <c r="BH85" s="1932">
        <v>37632.378710572251</v>
      </c>
      <c r="BI85" s="1932">
        <v>2353666.4298850447</v>
      </c>
      <c r="BJ85" s="1932">
        <v>2316034.0511744739</v>
      </c>
      <c r="BK85" s="1932">
        <v>1293115.6268562393</v>
      </c>
      <c r="BL85" s="1932">
        <v>8352.964956909289</v>
      </c>
      <c r="BM85" s="1932">
        <v>0</v>
      </c>
      <c r="BN85" s="1932">
        <v>34664.568064571933</v>
      </c>
      <c r="BO85" s="1932">
        <v>26490.962527409287</v>
      </c>
      <c r="BP85" s="1932">
        <v>8173.605537162638</v>
      </c>
      <c r="BQ85" s="1932">
        <v>7201.6623290392517</v>
      </c>
      <c r="BR85" s="1933">
        <v>987102.55362579215</v>
      </c>
    </row>
    <row r="86" spans="28:70" ht="33.75">
      <c r="AB86" s="3213"/>
      <c r="AC86" s="1930" t="s">
        <v>1983</v>
      </c>
      <c r="AD86" s="1931">
        <f t="shared" si="19"/>
        <v>13476.710359869416</v>
      </c>
      <c r="AE86" s="1932">
        <f t="shared" si="1"/>
        <v>10266.958618102573</v>
      </c>
      <c r="AF86" s="1932">
        <f t="shared" si="2"/>
        <v>6806.1864270946144</v>
      </c>
      <c r="AG86" s="1932">
        <f t="shared" si="3"/>
        <v>875.73651095928574</v>
      </c>
      <c r="AH86" s="1932">
        <f t="shared" si="4"/>
        <v>65.152818429551928</v>
      </c>
      <c r="AI86" s="1932">
        <f t="shared" si="5"/>
        <v>2519.8828616191158</v>
      </c>
      <c r="AJ86" s="1932">
        <f t="shared" si="6"/>
        <v>3209.751741766846</v>
      </c>
      <c r="AK86" s="1942">
        <f t="shared" si="7"/>
        <v>262.06048879212335</v>
      </c>
      <c r="AL86" s="1947">
        <f t="shared" si="8"/>
        <v>84.203992563651781</v>
      </c>
      <c r="AM86" s="1932">
        <f t="shared" si="9"/>
        <v>2947.6912529747237</v>
      </c>
      <c r="AN86" s="1932">
        <f t="shared" si="10"/>
        <v>2863.4872604110719</v>
      </c>
      <c r="AO86" s="1932">
        <f t="shared" si="11"/>
        <v>1912.2913444916328</v>
      </c>
      <c r="AP86" s="1932">
        <f t="shared" si="12"/>
        <v>39.263929613687218</v>
      </c>
      <c r="AQ86" s="1932">
        <f t="shared" si="13"/>
        <v>4.0942069732207305</v>
      </c>
      <c r="AR86" s="1932">
        <f t="shared" si="14"/>
        <v>-59.694953220631724</v>
      </c>
      <c r="AS86" s="1932">
        <f t="shared" si="15"/>
        <v>-90.721557130575107</v>
      </c>
      <c r="AT86" s="1932">
        <f t="shared" si="16"/>
        <v>31.02660390994334</v>
      </c>
      <c r="AU86" s="1932">
        <f t="shared" si="17"/>
        <v>10.012324027604654</v>
      </c>
      <c r="AV86" s="1933">
        <f t="shared" si="18"/>
        <v>977.54505658076755</v>
      </c>
      <c r="AX86" s="3213"/>
      <c r="AY86" s="2500" t="s">
        <v>1983</v>
      </c>
      <c r="AZ86" s="1931">
        <v>13476710.359869415</v>
      </c>
      <c r="BA86" s="1932">
        <v>10266958.618102573</v>
      </c>
      <c r="BB86" s="1932">
        <v>6806186.4270946141</v>
      </c>
      <c r="BC86" s="1932">
        <v>875736.51095928578</v>
      </c>
      <c r="BD86" s="1932">
        <v>65152.818429551931</v>
      </c>
      <c r="BE86" s="1932">
        <v>2519882.8616191158</v>
      </c>
      <c r="BF86" s="1932">
        <v>3209751.7417668458</v>
      </c>
      <c r="BG86" s="1932">
        <v>262060.48879212336</v>
      </c>
      <c r="BH86" s="1932">
        <v>84203.992563651787</v>
      </c>
      <c r="BI86" s="1932">
        <v>2947691.2529747239</v>
      </c>
      <c r="BJ86" s="1932">
        <v>2863487.2604110721</v>
      </c>
      <c r="BK86" s="1932">
        <v>1912291.3444916329</v>
      </c>
      <c r="BL86" s="1932">
        <v>39263.929613687214</v>
      </c>
      <c r="BM86" s="1932">
        <v>4094.2069732207301</v>
      </c>
      <c r="BN86" s="1932">
        <v>-59694.953220631724</v>
      </c>
      <c r="BO86" s="1932">
        <v>-90721.557130575107</v>
      </c>
      <c r="BP86" s="1932">
        <v>31026.60390994334</v>
      </c>
      <c r="BQ86" s="1932">
        <v>10012.324027604654</v>
      </c>
      <c r="BR86" s="1933">
        <v>977545.0565807675</v>
      </c>
    </row>
    <row r="87" spans="28:70" ht="33.75">
      <c r="AB87" s="3213"/>
      <c r="AC87" s="1930" t="s">
        <v>1984</v>
      </c>
      <c r="AD87" s="1931">
        <f t="shared" si="19"/>
        <v>24892.24461285118</v>
      </c>
      <c r="AE87" s="1932">
        <f t="shared" si="1"/>
        <v>18508.714836430514</v>
      </c>
      <c r="AF87" s="1932">
        <f t="shared" si="2"/>
        <v>10875.67210812038</v>
      </c>
      <c r="AG87" s="1932">
        <f t="shared" si="3"/>
        <v>2129.6364254202126</v>
      </c>
      <c r="AH87" s="1932">
        <f t="shared" si="4"/>
        <v>136.68137203710026</v>
      </c>
      <c r="AI87" s="1932">
        <f t="shared" si="5"/>
        <v>5366.7249308528235</v>
      </c>
      <c r="AJ87" s="1932">
        <f t="shared" si="6"/>
        <v>6383.5297764206543</v>
      </c>
      <c r="AK87" s="1942">
        <f t="shared" si="7"/>
        <v>379.82978866573933</v>
      </c>
      <c r="AL87" s="1947">
        <f t="shared" si="8"/>
        <v>79.593833791672935</v>
      </c>
      <c r="AM87" s="1932">
        <f t="shared" si="9"/>
        <v>6003.6999877549188</v>
      </c>
      <c r="AN87" s="1932">
        <f t="shared" si="10"/>
        <v>5924.1061539632456</v>
      </c>
      <c r="AO87" s="1932">
        <f t="shared" si="11"/>
        <v>4249.9302339329834</v>
      </c>
      <c r="AP87" s="1932">
        <f t="shared" si="12"/>
        <v>82.439876912115565</v>
      </c>
      <c r="AQ87" s="1932">
        <f t="shared" si="13"/>
        <v>0.3195328881929162</v>
      </c>
      <c r="AR87" s="1932">
        <f t="shared" si="14"/>
        <v>252.26065576105478</v>
      </c>
      <c r="AS87" s="1932">
        <f t="shared" si="15"/>
        <v>120.75416208818106</v>
      </c>
      <c r="AT87" s="1932">
        <f t="shared" si="16"/>
        <v>131.50649367287377</v>
      </c>
      <c r="AU87" s="1932">
        <f t="shared" si="17"/>
        <v>96.378692856624696</v>
      </c>
      <c r="AV87" s="1933">
        <f t="shared" si="18"/>
        <v>1435.5345473255197</v>
      </c>
      <c r="AX87" s="3213"/>
      <c r="AY87" s="2500" t="s">
        <v>1984</v>
      </c>
      <c r="AZ87" s="1931">
        <v>24892244.61285118</v>
      </c>
      <c r="BA87" s="1932">
        <v>18508714.836430512</v>
      </c>
      <c r="BB87" s="1932">
        <v>10875672.10812038</v>
      </c>
      <c r="BC87" s="1932">
        <v>2129636.4254202126</v>
      </c>
      <c r="BD87" s="1932">
        <v>136681.37203710026</v>
      </c>
      <c r="BE87" s="1932">
        <v>5366724.9308528239</v>
      </c>
      <c r="BF87" s="1932">
        <v>6383529.7764206547</v>
      </c>
      <c r="BG87" s="1932">
        <v>379829.78866573935</v>
      </c>
      <c r="BH87" s="1932">
        <v>79593.833791672936</v>
      </c>
      <c r="BI87" s="1932">
        <v>6003699.9877549186</v>
      </c>
      <c r="BJ87" s="1932">
        <v>5924106.1539632455</v>
      </c>
      <c r="BK87" s="1932">
        <v>4249930.2339329831</v>
      </c>
      <c r="BL87" s="1932">
        <v>82439.876912115564</v>
      </c>
      <c r="BM87" s="1932">
        <v>319.53288819291618</v>
      </c>
      <c r="BN87" s="1932">
        <v>252260.65576105478</v>
      </c>
      <c r="BO87" s="1932">
        <v>120754.16208818107</v>
      </c>
      <c r="BP87" s="1932">
        <v>131506.49367287377</v>
      </c>
      <c r="BQ87" s="1932">
        <v>96378.692856624693</v>
      </c>
      <c r="BR87" s="1933">
        <v>1435534.5473255196</v>
      </c>
    </row>
    <row r="88" spans="28:70" ht="33.75">
      <c r="AB88" s="3213"/>
      <c r="AC88" s="1930" t="s">
        <v>1985</v>
      </c>
      <c r="AD88" s="1931">
        <f t="shared" si="19"/>
        <v>44634.634658628711</v>
      </c>
      <c r="AE88" s="1932">
        <f t="shared" si="1"/>
        <v>34910.994436454319</v>
      </c>
      <c r="AF88" s="1932">
        <f t="shared" si="2"/>
        <v>22821.182594268084</v>
      </c>
      <c r="AG88" s="1932">
        <f t="shared" si="3"/>
        <v>1453.2336344835567</v>
      </c>
      <c r="AH88" s="1932">
        <f t="shared" si="4"/>
        <v>341.88447325272375</v>
      </c>
      <c r="AI88" s="1932">
        <f t="shared" si="5"/>
        <v>10294.693734449964</v>
      </c>
      <c r="AJ88" s="1932">
        <f t="shared" si="6"/>
        <v>9723.6402221743756</v>
      </c>
      <c r="AK88" s="1942">
        <f t="shared" si="7"/>
        <v>609.75402122517892</v>
      </c>
      <c r="AL88" s="1947">
        <f t="shared" si="8"/>
        <v>145.50700355553431</v>
      </c>
      <c r="AM88" s="1932">
        <f t="shared" si="9"/>
        <v>9113.8862009492041</v>
      </c>
      <c r="AN88" s="1932">
        <f t="shared" si="10"/>
        <v>8968.3791973936568</v>
      </c>
      <c r="AO88" s="1932">
        <f t="shared" si="11"/>
        <v>6905.0536686037331</v>
      </c>
      <c r="AP88" s="1932">
        <f t="shared" si="12"/>
        <v>181.56307090413867</v>
      </c>
      <c r="AQ88" s="1932">
        <f t="shared" si="13"/>
        <v>12.441219509103263</v>
      </c>
      <c r="AR88" s="1932">
        <f t="shared" si="14"/>
        <v>432.81064252952825</v>
      </c>
      <c r="AS88" s="1932">
        <f t="shared" si="15"/>
        <v>269.33849205954971</v>
      </c>
      <c r="AT88" s="1932">
        <f t="shared" si="16"/>
        <v>163.47215046997849</v>
      </c>
      <c r="AU88" s="1932">
        <f t="shared" si="17"/>
        <v>157.03877311038738</v>
      </c>
      <c r="AV88" s="1933">
        <f t="shared" si="18"/>
        <v>1593.5493689575521</v>
      </c>
      <c r="AX88" s="3213"/>
      <c r="AY88" s="2500" t="s">
        <v>1985</v>
      </c>
      <c r="AZ88" s="1931">
        <v>44634634.65862871</v>
      </c>
      <c r="BA88" s="1932">
        <v>34910994.436454318</v>
      </c>
      <c r="BB88" s="1932">
        <v>22821182.594268084</v>
      </c>
      <c r="BC88" s="1932">
        <v>1453233.6344835567</v>
      </c>
      <c r="BD88" s="1932">
        <v>341884.47325272375</v>
      </c>
      <c r="BE88" s="1932">
        <v>10294693.734449964</v>
      </c>
      <c r="BF88" s="1932">
        <v>9723640.2221743762</v>
      </c>
      <c r="BG88" s="1932">
        <v>609754.02122517896</v>
      </c>
      <c r="BH88" s="1932">
        <v>145507.00355553432</v>
      </c>
      <c r="BI88" s="1932">
        <v>9113886.2009492032</v>
      </c>
      <c r="BJ88" s="1932">
        <v>8968379.1973936576</v>
      </c>
      <c r="BK88" s="1932">
        <v>6905053.6686037332</v>
      </c>
      <c r="BL88" s="1932">
        <v>181563.07090413867</v>
      </c>
      <c r="BM88" s="1932">
        <v>12441.219509103263</v>
      </c>
      <c r="BN88" s="1932">
        <v>432810.64252952824</v>
      </c>
      <c r="BO88" s="1932">
        <v>269338.49205954972</v>
      </c>
      <c r="BP88" s="1932">
        <v>163472.15046997849</v>
      </c>
      <c r="BQ88" s="1932">
        <v>157038.77311038738</v>
      </c>
      <c r="BR88" s="1933">
        <v>1593549.3689575521</v>
      </c>
    </row>
    <row r="89" spans="28:70" ht="33.75">
      <c r="AB89" s="3213"/>
      <c r="AC89" s="1930" t="s">
        <v>1986</v>
      </c>
      <c r="AD89" s="1931">
        <f t="shared" si="19"/>
        <v>86037.286662646933</v>
      </c>
      <c r="AE89" s="1932">
        <f t="shared" si="1"/>
        <v>71361.870966316885</v>
      </c>
      <c r="AF89" s="1932">
        <f t="shared" si="2"/>
        <v>39282.602324908185</v>
      </c>
      <c r="AG89" s="1932">
        <f t="shared" si="3"/>
        <v>15960.279875061007</v>
      </c>
      <c r="AH89" s="1932">
        <f t="shared" si="4"/>
        <v>580.89063696448329</v>
      </c>
      <c r="AI89" s="1932">
        <f t="shared" si="5"/>
        <v>15538.098129383276</v>
      </c>
      <c r="AJ89" s="1932">
        <f t="shared" si="6"/>
        <v>14675.415696329987</v>
      </c>
      <c r="AK89" s="1942">
        <f t="shared" si="7"/>
        <v>929.21404118335886</v>
      </c>
      <c r="AL89" s="1947">
        <f t="shared" si="8"/>
        <v>375.7054303728616</v>
      </c>
      <c r="AM89" s="1932">
        <f t="shared" si="9"/>
        <v>13746.201655146615</v>
      </c>
      <c r="AN89" s="1932">
        <f t="shared" si="10"/>
        <v>13370.496224773748</v>
      </c>
      <c r="AO89" s="1932">
        <f t="shared" si="11"/>
        <v>12889.042249290213</v>
      </c>
      <c r="AP89" s="1932">
        <f t="shared" si="12"/>
        <v>364.54728119019649</v>
      </c>
      <c r="AQ89" s="1932">
        <f t="shared" si="13"/>
        <v>8.0839598226001641</v>
      </c>
      <c r="AR89" s="1932">
        <f t="shared" si="14"/>
        <v>530.4324826660544</v>
      </c>
      <c r="AS89" s="1932">
        <f t="shared" si="15"/>
        <v>295.9787646830851</v>
      </c>
      <c r="AT89" s="1932">
        <f t="shared" si="16"/>
        <v>234.45371798296935</v>
      </c>
      <c r="AU89" s="1932">
        <f t="shared" si="17"/>
        <v>1252.4768780438417</v>
      </c>
      <c r="AV89" s="1933">
        <f t="shared" si="18"/>
        <v>830.8671298485425</v>
      </c>
      <c r="AX89" s="3213"/>
      <c r="AY89" s="2500" t="s">
        <v>1986</v>
      </c>
      <c r="AZ89" s="1931">
        <v>86037286.662646934</v>
      </c>
      <c r="BA89" s="1932">
        <v>71361870.966316879</v>
      </c>
      <c r="BB89" s="1932">
        <v>39282602.324908182</v>
      </c>
      <c r="BC89" s="1932">
        <v>15960279.875061007</v>
      </c>
      <c r="BD89" s="1932">
        <v>580890.6369644833</v>
      </c>
      <c r="BE89" s="1932">
        <v>15538098.129383275</v>
      </c>
      <c r="BF89" s="1932">
        <v>14675415.696329987</v>
      </c>
      <c r="BG89" s="1932">
        <v>929214.04118335887</v>
      </c>
      <c r="BH89" s="1932">
        <v>375705.43037286162</v>
      </c>
      <c r="BI89" s="1932">
        <v>13746201.655146616</v>
      </c>
      <c r="BJ89" s="1932">
        <v>13370496.224773748</v>
      </c>
      <c r="BK89" s="1932">
        <v>12889042.249290213</v>
      </c>
      <c r="BL89" s="1932">
        <v>364547.28119019646</v>
      </c>
      <c r="BM89" s="1932">
        <v>8083.9598226001644</v>
      </c>
      <c r="BN89" s="1932">
        <v>530432.48266605439</v>
      </c>
      <c r="BO89" s="1932">
        <v>295978.76468308509</v>
      </c>
      <c r="BP89" s="1932">
        <v>234453.71798296936</v>
      </c>
      <c r="BQ89" s="1932">
        <v>1252476.8780438416</v>
      </c>
      <c r="BR89" s="1933">
        <v>830867.12984854251</v>
      </c>
    </row>
    <row r="90" spans="28:70" ht="33.75">
      <c r="AB90" s="3213"/>
      <c r="AC90" s="1930" t="s">
        <v>1987</v>
      </c>
      <c r="AD90" s="1931">
        <f t="shared" si="19"/>
        <v>125753.16379781545</v>
      </c>
      <c r="AE90" s="1932">
        <f t="shared" ref="AE90:AE93" si="54">BA90/1000</f>
        <v>95854.219371634899</v>
      </c>
      <c r="AF90" s="1932">
        <f t="shared" ref="AF90:AF93" si="55">BB90/1000</f>
        <v>59932.209988890005</v>
      </c>
      <c r="AG90" s="1932">
        <f t="shared" ref="AG90:AG93" si="56">BC90/1000</f>
        <v>5145.2338085508927</v>
      </c>
      <c r="AH90" s="1932">
        <f t="shared" ref="AH90:AH93" si="57">BD90/1000</f>
        <v>726.93486190695262</v>
      </c>
      <c r="AI90" s="1932">
        <f t="shared" ref="AI90:AI93" si="58">BE90/1000</f>
        <v>30049.840712287005</v>
      </c>
      <c r="AJ90" s="1932">
        <f t="shared" ref="AJ90:AJ93" si="59">BF90/1000</f>
        <v>29898.944426180577</v>
      </c>
      <c r="AK90" s="1942">
        <f t="shared" ref="AK90:AK93" si="60">BG90/1000</f>
        <v>1859.3898793329549</v>
      </c>
      <c r="AL90" s="1947">
        <f t="shared" ref="AL90:AL93" si="61">BH90/1000</f>
        <v>386.93832582472095</v>
      </c>
      <c r="AM90" s="1932">
        <f t="shared" ref="AM90:AM93" si="62">BI90/1000</f>
        <v>28039.554546847605</v>
      </c>
      <c r="AN90" s="1932">
        <f t="shared" ref="AN90:AN93" si="63">BJ90/1000</f>
        <v>27652.616221022894</v>
      </c>
      <c r="AO90" s="1932">
        <f t="shared" ref="AO90:AO93" si="64">BK90/1000</f>
        <v>22099.761869083206</v>
      </c>
      <c r="AP90" s="1932">
        <f t="shared" ref="AP90:AP93" si="65">BL90/1000</f>
        <v>446.60219566163056</v>
      </c>
      <c r="AQ90" s="1932">
        <f t="shared" ref="AQ90:AQ93" si="66">BM90/1000</f>
        <v>2.129513352101033</v>
      </c>
      <c r="AR90" s="1932">
        <f t="shared" ref="AR90:AR93" si="67">BN90/1000</f>
        <v>1005.9373169746948</v>
      </c>
      <c r="AS90" s="1932">
        <f t="shared" ref="AS90:AS93" si="68">BO90/1000</f>
        <v>321.18333538867097</v>
      </c>
      <c r="AT90" s="1932">
        <f t="shared" ref="AT90:AT93" si="69">BP90/1000</f>
        <v>684.75398158602309</v>
      </c>
      <c r="AU90" s="1932">
        <f t="shared" ref="AU90:AU93" si="70">BQ90/1000</f>
        <v>1843.2342385981769</v>
      </c>
      <c r="AV90" s="1933">
        <f t="shared" ref="AV90:AV93" si="71">BR90/1000</f>
        <v>5941.4195645494337</v>
      </c>
      <c r="AX90" s="3213"/>
      <c r="AY90" s="2500" t="s">
        <v>1987</v>
      </c>
      <c r="AZ90" s="1931">
        <v>125753163.79781544</v>
      </c>
      <c r="BA90" s="1932">
        <v>95854219.371634901</v>
      </c>
      <c r="BB90" s="1932">
        <v>59932209.988890007</v>
      </c>
      <c r="BC90" s="1932">
        <v>5145233.8085508924</v>
      </c>
      <c r="BD90" s="1932">
        <v>726934.86190695257</v>
      </c>
      <c r="BE90" s="1932">
        <v>30049840.712287005</v>
      </c>
      <c r="BF90" s="1932">
        <v>29898944.426180575</v>
      </c>
      <c r="BG90" s="1932">
        <v>1859389.879332955</v>
      </c>
      <c r="BH90" s="1932">
        <v>386938.32582472096</v>
      </c>
      <c r="BI90" s="1932">
        <v>28039554.546847604</v>
      </c>
      <c r="BJ90" s="1932">
        <v>27652616.221022893</v>
      </c>
      <c r="BK90" s="1932">
        <v>22099761.869083207</v>
      </c>
      <c r="BL90" s="1932">
        <v>446602.19566163054</v>
      </c>
      <c r="BM90" s="1932">
        <v>2129.513352101033</v>
      </c>
      <c r="BN90" s="1932">
        <v>1005937.3169746948</v>
      </c>
      <c r="BO90" s="1932">
        <v>321183.33538867097</v>
      </c>
      <c r="BP90" s="1932">
        <v>684753.98158602312</v>
      </c>
      <c r="BQ90" s="1932">
        <v>1843234.238598177</v>
      </c>
      <c r="BR90" s="1933">
        <v>5941419.564549434</v>
      </c>
    </row>
    <row r="91" spans="28:70" ht="33.75">
      <c r="AB91" s="3213"/>
      <c r="AC91" s="1930" t="s">
        <v>1988</v>
      </c>
      <c r="AD91" s="1931">
        <f t="shared" ref="AD91:AD93" si="72">AZ91/1000</f>
        <v>227709.60977403531</v>
      </c>
      <c r="AE91" s="1932">
        <f t="shared" si="54"/>
        <v>166563.82825389525</v>
      </c>
      <c r="AF91" s="1932">
        <f t="shared" si="55"/>
        <v>100814.53506018493</v>
      </c>
      <c r="AG91" s="1932">
        <f t="shared" si="56"/>
        <v>3943.0963168121666</v>
      </c>
      <c r="AH91" s="1932">
        <f t="shared" si="57"/>
        <v>1429.9153752084303</v>
      </c>
      <c r="AI91" s="1932">
        <f t="shared" si="58"/>
        <v>60376.281501689817</v>
      </c>
      <c r="AJ91" s="1932">
        <f t="shared" si="59"/>
        <v>61145.781520139884</v>
      </c>
      <c r="AK91" s="1942">
        <f t="shared" si="60"/>
        <v>8224.1057612866189</v>
      </c>
      <c r="AL91" s="1947">
        <f t="shared" si="61"/>
        <v>852.0003076110803</v>
      </c>
      <c r="AM91" s="1932">
        <f t="shared" si="62"/>
        <v>52921.675758853227</v>
      </c>
      <c r="AN91" s="1932">
        <f t="shared" si="63"/>
        <v>52069.675451242147</v>
      </c>
      <c r="AO91" s="1932">
        <f t="shared" si="64"/>
        <v>39070.004214647037</v>
      </c>
      <c r="AP91" s="1932">
        <f t="shared" si="65"/>
        <v>2300.3918478242199</v>
      </c>
      <c r="AQ91" s="1932">
        <f t="shared" si="66"/>
        <v>7.1297781858783837</v>
      </c>
      <c r="AR91" s="1932">
        <f t="shared" si="67"/>
        <v>1706.3520920461515</v>
      </c>
      <c r="AS91" s="1932">
        <f t="shared" si="68"/>
        <v>546.28969351045282</v>
      </c>
      <c r="AT91" s="1932">
        <f t="shared" si="69"/>
        <v>1160.0623985356983</v>
      </c>
      <c r="AU91" s="1932">
        <f t="shared" si="70"/>
        <v>2438.9574803475439</v>
      </c>
      <c r="AV91" s="1933">
        <f t="shared" si="71"/>
        <v>11424.754998886436</v>
      </c>
      <c r="AX91" s="3213"/>
      <c r="AY91" s="2500" t="s">
        <v>1988</v>
      </c>
      <c r="AZ91" s="1931">
        <v>227709609.7740353</v>
      </c>
      <c r="BA91" s="1932">
        <v>166563828.25389525</v>
      </c>
      <c r="BB91" s="1932">
        <v>100814535.06018494</v>
      </c>
      <c r="BC91" s="1932">
        <v>3943096.3168121665</v>
      </c>
      <c r="BD91" s="1932">
        <v>1429915.3752084302</v>
      </c>
      <c r="BE91" s="1932">
        <v>60376281.501689814</v>
      </c>
      <c r="BF91" s="1932">
        <v>61145781.520139888</v>
      </c>
      <c r="BG91" s="1932">
        <v>8224105.7612866182</v>
      </c>
      <c r="BH91" s="1932">
        <v>852000.30761108035</v>
      </c>
      <c r="BI91" s="1932">
        <v>52921675.758853227</v>
      </c>
      <c r="BJ91" s="1932">
        <v>52069675.451242149</v>
      </c>
      <c r="BK91" s="1932">
        <v>39070004.21464704</v>
      </c>
      <c r="BL91" s="1932">
        <v>2300391.8478242201</v>
      </c>
      <c r="BM91" s="1932">
        <v>7129.7781858783837</v>
      </c>
      <c r="BN91" s="1932">
        <v>1706352.0920461514</v>
      </c>
      <c r="BO91" s="1932">
        <v>546289.69351045287</v>
      </c>
      <c r="BP91" s="1932">
        <v>1160062.3985356984</v>
      </c>
      <c r="BQ91" s="1932">
        <v>2438957.480347544</v>
      </c>
      <c r="BR91" s="1933">
        <v>11424754.998886436</v>
      </c>
    </row>
    <row r="92" spans="28:70" ht="33.75">
      <c r="AB92" s="3213"/>
      <c r="AC92" s="1930" t="s">
        <v>1989</v>
      </c>
      <c r="AD92" s="1931">
        <f t="shared" si="72"/>
        <v>513010.2338777426</v>
      </c>
      <c r="AE92" s="1932">
        <f t="shared" si="54"/>
        <v>389791.82123258489</v>
      </c>
      <c r="AF92" s="1932">
        <f t="shared" si="55"/>
        <v>235592.67360412914</v>
      </c>
      <c r="AG92" s="1932">
        <f t="shared" si="56"/>
        <v>32297.331549485636</v>
      </c>
      <c r="AH92" s="1932">
        <f t="shared" si="57"/>
        <v>2201.679453645012</v>
      </c>
      <c r="AI92" s="1932">
        <f t="shared" si="58"/>
        <v>119700.13662532518</v>
      </c>
      <c r="AJ92" s="1932">
        <f t="shared" si="59"/>
        <v>123218.41264515766</v>
      </c>
      <c r="AK92" s="1942">
        <f t="shared" si="60"/>
        <v>4451.8081386877284</v>
      </c>
      <c r="AL92" s="1947">
        <f t="shared" si="61"/>
        <v>1442.9455160057778</v>
      </c>
      <c r="AM92" s="1932">
        <f t="shared" si="62"/>
        <v>118766.60450646993</v>
      </c>
      <c r="AN92" s="1932">
        <f t="shared" si="63"/>
        <v>117323.65899046416</v>
      </c>
      <c r="AO92" s="1932">
        <f t="shared" si="64"/>
        <v>92422.387286419689</v>
      </c>
      <c r="AP92" s="1932">
        <f t="shared" si="65"/>
        <v>8306.4538979870049</v>
      </c>
      <c r="AQ92" s="1932">
        <f t="shared" si="66"/>
        <v>40.721830941642381</v>
      </c>
      <c r="AR92" s="1932">
        <f t="shared" si="67"/>
        <v>2388.1866010570752</v>
      </c>
      <c r="AS92" s="1932">
        <f t="shared" si="68"/>
        <v>1219.6948683803557</v>
      </c>
      <c r="AT92" s="1932">
        <f t="shared" si="69"/>
        <v>1168.4917326767188</v>
      </c>
      <c r="AU92" s="1932">
        <f t="shared" si="70"/>
        <v>6019.3206310676505</v>
      </c>
      <c r="AV92" s="1933">
        <f t="shared" si="71"/>
        <v>20185.230005126403</v>
      </c>
      <c r="AX92" s="3213"/>
      <c r="AY92" s="2500" t="s">
        <v>1989</v>
      </c>
      <c r="AZ92" s="1931">
        <v>513010233.87774259</v>
      </c>
      <c r="BA92" s="1932">
        <v>389791821.23258489</v>
      </c>
      <c r="BB92" s="1932">
        <v>235592673.60412914</v>
      </c>
      <c r="BC92" s="1932">
        <v>32297331.549485635</v>
      </c>
      <c r="BD92" s="1932">
        <v>2201679.4536450119</v>
      </c>
      <c r="BE92" s="1932">
        <v>119700136.62532517</v>
      </c>
      <c r="BF92" s="1932">
        <v>123218412.64515767</v>
      </c>
      <c r="BG92" s="1932">
        <v>4451808.138687728</v>
      </c>
      <c r="BH92" s="1932">
        <v>1442945.5160057778</v>
      </c>
      <c r="BI92" s="1932">
        <v>118766604.50646994</v>
      </c>
      <c r="BJ92" s="1932">
        <v>117323658.99046417</v>
      </c>
      <c r="BK92" s="1932">
        <v>92422387.28641969</v>
      </c>
      <c r="BL92" s="1932">
        <v>8306453.8979870053</v>
      </c>
      <c r="BM92" s="1932">
        <v>40721.83094164238</v>
      </c>
      <c r="BN92" s="1932">
        <v>2388186.6010570754</v>
      </c>
      <c r="BO92" s="1932">
        <v>1219694.8683803556</v>
      </c>
      <c r="BP92" s="1932">
        <v>1168491.7326767188</v>
      </c>
      <c r="BQ92" s="1932">
        <v>6019320.6310676504</v>
      </c>
      <c r="BR92" s="1933">
        <v>20185230.005126402</v>
      </c>
    </row>
    <row r="93" spans="28:70" ht="23.25" thickBot="1">
      <c r="AB93" s="3214"/>
      <c r="AC93" s="1934" t="s">
        <v>1990</v>
      </c>
      <c r="AD93" s="1935">
        <f t="shared" si="72"/>
        <v>1854771.8077674834</v>
      </c>
      <c r="AE93" s="1936">
        <f t="shared" si="54"/>
        <v>1359140.0251953728</v>
      </c>
      <c r="AF93" s="1936">
        <f t="shared" si="55"/>
        <v>931200.76195302466</v>
      </c>
      <c r="AG93" s="1936">
        <f t="shared" si="56"/>
        <v>53308.90579756572</v>
      </c>
      <c r="AH93" s="1936">
        <f t="shared" si="57"/>
        <v>18523.932539674181</v>
      </c>
      <c r="AI93" s="1936">
        <f t="shared" si="58"/>
        <v>356106.42490510846</v>
      </c>
      <c r="AJ93" s="1936">
        <f t="shared" si="59"/>
        <v>495631.78257210954</v>
      </c>
      <c r="AK93" s="1943">
        <f t="shared" si="60"/>
        <v>25488.554558988115</v>
      </c>
      <c r="AL93" s="1948">
        <f t="shared" si="61"/>
        <v>7943.0657551312252</v>
      </c>
      <c r="AM93" s="1936">
        <f t="shared" si="62"/>
        <v>470143.22801312158</v>
      </c>
      <c r="AN93" s="1936">
        <f t="shared" si="63"/>
        <v>462200.16225799033</v>
      </c>
      <c r="AO93" s="1936">
        <f t="shared" si="64"/>
        <v>342410.79990982049</v>
      </c>
      <c r="AP93" s="1936">
        <f t="shared" si="65"/>
        <v>15711.375706644376</v>
      </c>
      <c r="AQ93" s="1936">
        <f t="shared" si="66"/>
        <v>889.32304136264929</v>
      </c>
      <c r="AR93" s="1936">
        <f t="shared" si="67"/>
        <v>5547.3542662743948</v>
      </c>
      <c r="AS93" s="1936">
        <f t="shared" si="68"/>
        <v>-1679.3064513980175</v>
      </c>
      <c r="AT93" s="1936">
        <f t="shared" si="69"/>
        <v>7226.6607176724101</v>
      </c>
      <c r="AU93" s="1936">
        <f t="shared" si="70"/>
        <v>68687.587695986105</v>
      </c>
      <c r="AV93" s="1937">
        <f t="shared" si="71"/>
        <v>166328.89702987461</v>
      </c>
      <c r="AX93" s="3214"/>
      <c r="AY93" s="1934" t="s">
        <v>1990</v>
      </c>
      <c r="AZ93" s="1935">
        <v>1854771807.7674835</v>
      </c>
      <c r="BA93" s="1936">
        <v>1359140025.1953728</v>
      </c>
      <c r="BB93" s="1936">
        <v>931200761.95302463</v>
      </c>
      <c r="BC93" s="1936">
        <v>53308905.797565721</v>
      </c>
      <c r="BD93" s="1936">
        <v>18523932.539674181</v>
      </c>
      <c r="BE93" s="1936">
        <v>356106424.90510845</v>
      </c>
      <c r="BF93" s="1936">
        <v>495631782.57210952</v>
      </c>
      <c r="BG93" s="1936">
        <v>25488554.558988117</v>
      </c>
      <c r="BH93" s="1936">
        <v>7943065.7551312251</v>
      </c>
      <c r="BI93" s="1936">
        <v>470143228.0131216</v>
      </c>
      <c r="BJ93" s="1936">
        <v>462200162.25799036</v>
      </c>
      <c r="BK93" s="1936">
        <v>342410799.9098205</v>
      </c>
      <c r="BL93" s="1936">
        <v>15711375.706644377</v>
      </c>
      <c r="BM93" s="1936">
        <v>889323.0413626493</v>
      </c>
      <c r="BN93" s="1936">
        <v>5547354.2662743945</v>
      </c>
      <c r="BO93" s="1936">
        <v>-1679306.4513980176</v>
      </c>
      <c r="BP93" s="1936">
        <v>7226660.7176724104</v>
      </c>
      <c r="BQ93" s="1936">
        <v>68687587.695986107</v>
      </c>
      <c r="BR93" s="1937">
        <v>166328897.02987462</v>
      </c>
    </row>
    <row r="94" spans="28:70" ht="16.5" thickTop="1"/>
  </sheetData>
  <mergeCells count="122">
    <mergeCell ref="AX84:AX93"/>
    <mergeCell ref="AX24:AY25"/>
    <mergeCell ref="AX26:AX27"/>
    <mergeCell ref="AX28:AY28"/>
    <mergeCell ref="AX29:AY29"/>
    <mergeCell ref="AX30:AY30"/>
    <mergeCell ref="AX31:AY31"/>
    <mergeCell ref="AX32:AY32"/>
    <mergeCell ref="AX33:AY33"/>
    <mergeCell ref="AX34:AX35"/>
    <mergeCell ref="AX36:AX46"/>
    <mergeCell ref="AX47:AX51"/>
    <mergeCell ref="AX52:AX53"/>
    <mergeCell ref="AX54:AX57"/>
    <mergeCell ref="AX58:AX63"/>
    <mergeCell ref="AX64:AX73"/>
    <mergeCell ref="AX74:AX83"/>
    <mergeCell ref="A28:D28"/>
    <mergeCell ref="M28:P28"/>
    <mergeCell ref="A27:D27"/>
    <mergeCell ref="M27:P27"/>
    <mergeCell ref="AO13:AQ13"/>
    <mergeCell ref="AC13:AE13"/>
    <mergeCell ref="M13:O13"/>
    <mergeCell ref="M22:P22"/>
    <mergeCell ref="M23:P23"/>
    <mergeCell ref="M24:P24"/>
    <mergeCell ref="M25:P25"/>
    <mergeCell ref="M26:P26"/>
    <mergeCell ref="AB24:AC25"/>
    <mergeCell ref="AB26:AB27"/>
    <mergeCell ref="AB28:AC28"/>
    <mergeCell ref="A25:D25"/>
    <mergeCell ref="A26:D26"/>
    <mergeCell ref="A22:D22"/>
    <mergeCell ref="A23:D23"/>
    <mergeCell ref="A24:D24"/>
    <mergeCell ref="A21:C21"/>
    <mergeCell ref="M19:O19"/>
    <mergeCell ref="A13:C13"/>
    <mergeCell ref="A15:C15"/>
    <mergeCell ref="A16:C16"/>
    <mergeCell ref="M17:O17"/>
    <mergeCell ref="A18:C18"/>
    <mergeCell ref="M21:O21"/>
    <mergeCell ref="A20:C20"/>
    <mergeCell ref="M20:O20"/>
    <mergeCell ref="M18:O18"/>
    <mergeCell ref="A17:C17"/>
    <mergeCell ref="A19:C19"/>
    <mergeCell ref="M16:O16"/>
    <mergeCell ref="M12:O12"/>
    <mergeCell ref="M15:O15"/>
    <mergeCell ref="M7:O7"/>
    <mergeCell ref="M9:O9"/>
    <mergeCell ref="M10:O10"/>
    <mergeCell ref="M6:O6"/>
    <mergeCell ref="M8:O8"/>
    <mergeCell ref="M11:O11"/>
    <mergeCell ref="A10:C10"/>
    <mergeCell ref="A11:C11"/>
    <mergeCell ref="A12:C12"/>
    <mergeCell ref="A8:C8"/>
    <mergeCell ref="A6:C6"/>
    <mergeCell ref="A9:C9"/>
    <mergeCell ref="A14:C14"/>
    <mergeCell ref="M14:O14"/>
    <mergeCell ref="H1:J1"/>
    <mergeCell ref="H4:H5"/>
    <mergeCell ref="I4:I5"/>
    <mergeCell ref="L3:L5"/>
    <mergeCell ref="K3:K5"/>
    <mergeCell ref="S4:S5"/>
    <mergeCell ref="H3:J3"/>
    <mergeCell ref="E3:E5"/>
    <mergeCell ref="F4:F5"/>
    <mergeCell ref="A3:C5"/>
    <mergeCell ref="A7:C7"/>
    <mergeCell ref="F3:G3"/>
    <mergeCell ref="G4:G5"/>
    <mergeCell ref="AA3:AA5"/>
    <mergeCell ref="X4:X5"/>
    <mergeCell ref="Y4:Y5"/>
    <mergeCell ref="U3:U5"/>
    <mergeCell ref="W4:W5"/>
    <mergeCell ref="Z3:Z5"/>
    <mergeCell ref="V3:V5"/>
    <mergeCell ref="J4:J5"/>
    <mergeCell ref="Q3:Q5"/>
    <mergeCell ref="R4:R5"/>
    <mergeCell ref="M3:O5"/>
    <mergeCell ref="T3:T5"/>
    <mergeCell ref="A55:B55"/>
    <mergeCell ref="A59:B59"/>
    <mergeCell ref="A54:C54"/>
    <mergeCell ref="M54:O54"/>
    <mergeCell ref="M29:O29"/>
    <mergeCell ref="M55:N55"/>
    <mergeCell ref="M39:N39"/>
    <mergeCell ref="M53:N53"/>
    <mergeCell ref="A53:B53"/>
    <mergeCell ref="A39:B39"/>
    <mergeCell ref="A38:C38"/>
    <mergeCell ref="A32:C32"/>
    <mergeCell ref="M59:N59"/>
    <mergeCell ref="M32:O32"/>
    <mergeCell ref="M38:O38"/>
    <mergeCell ref="A29:C29"/>
    <mergeCell ref="AB64:AB73"/>
    <mergeCell ref="AB74:AB83"/>
    <mergeCell ref="AB84:AB93"/>
    <mergeCell ref="AB34:AB35"/>
    <mergeCell ref="AB36:AB46"/>
    <mergeCell ref="AB47:AB51"/>
    <mergeCell ref="AB52:AB53"/>
    <mergeCell ref="AB54:AB57"/>
    <mergeCell ref="AB29:AC29"/>
    <mergeCell ref="AB30:AC30"/>
    <mergeCell ref="AB31:AC31"/>
    <mergeCell ref="AB32:AC32"/>
    <mergeCell ref="AB33:AC33"/>
    <mergeCell ref="AB58:AB63"/>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7" max="1048575" man="1"/>
    <brk id="12" max="1048575" man="1"/>
    <brk id="20" max="5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0"/>
  <sheetViews>
    <sheetView view="pageBreakPreview" zoomScaleNormal="50" zoomScaleSheetLayoutView="100" workbookViewId="0">
      <selection activeCell="R53" sqref="R53"/>
    </sheetView>
  </sheetViews>
  <sheetFormatPr defaultColWidth="9.140625" defaultRowHeight="15.75"/>
  <cols>
    <col min="1" max="1" width="2.28515625" style="123" customWidth="1"/>
    <col min="2" max="2" width="18.7109375" style="123" customWidth="1"/>
    <col min="3" max="3" width="2.28515625" style="123" customWidth="1"/>
    <col min="4" max="4" width="1.7109375" style="124" customWidth="1"/>
    <col min="5" max="8" width="6.42578125" style="807" customWidth="1"/>
    <col min="9" max="18" width="6.28515625" style="807" customWidth="1"/>
    <col min="19" max="30" width="5.7109375" style="807" customWidth="1"/>
    <col min="31" max="31" width="5.7109375" style="814" customWidth="1"/>
    <col min="32" max="38" width="5.7109375" style="807" customWidth="1"/>
    <col min="39" max="40" width="9.140625" style="807"/>
    <col min="41" max="75" width="9.140625" style="807" customWidth="1"/>
    <col min="76" max="16384" width="9.140625" style="807"/>
  </cols>
  <sheetData>
    <row r="1" spans="1:77" s="1323" customFormat="1" ht="35.1" customHeight="1">
      <c r="A1" s="2733" t="s">
        <v>363</v>
      </c>
      <c r="B1" s="2733"/>
      <c r="C1" s="2733"/>
      <c r="D1" s="2733"/>
      <c r="E1" s="2733"/>
      <c r="F1" s="2733"/>
      <c r="G1" s="2733"/>
      <c r="H1" s="2733"/>
      <c r="I1" s="2733"/>
      <c r="J1" s="2733"/>
      <c r="K1" s="2733"/>
      <c r="L1" s="2733"/>
      <c r="M1" s="2733"/>
      <c r="N1" s="2733"/>
      <c r="O1" s="2733"/>
      <c r="P1" s="2733"/>
      <c r="Q1" s="2733"/>
      <c r="R1" s="2733"/>
      <c r="S1" s="1324" t="s">
        <v>1423</v>
      </c>
      <c r="T1" s="1325"/>
      <c r="U1" s="1325"/>
      <c r="V1" s="1325"/>
      <c r="W1" s="1325"/>
      <c r="X1" s="1325"/>
      <c r="Y1" s="1325"/>
      <c r="Z1" s="1325"/>
      <c r="AA1" s="1325"/>
      <c r="AB1" s="1325"/>
      <c r="AC1" s="1325"/>
      <c r="AD1" s="1325"/>
      <c r="AE1" s="1325"/>
      <c r="AF1" s="1325"/>
      <c r="AG1" s="1325"/>
      <c r="AH1" s="1325"/>
      <c r="AI1" s="1325"/>
      <c r="AJ1" s="1349"/>
      <c r="AK1" s="1349"/>
      <c r="AL1" s="1349"/>
    </row>
    <row r="2" spans="1:77" ht="15" customHeight="1" thickBot="1">
      <c r="A2" s="807"/>
      <c r="B2" s="103"/>
      <c r="C2" s="103"/>
      <c r="D2" s="104"/>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612"/>
      <c r="AJ2" s="612"/>
      <c r="AK2" s="612"/>
      <c r="AL2" s="612" t="s">
        <v>36</v>
      </c>
    </row>
    <row r="3" spans="1:77" s="478" customFormat="1" ht="15" customHeight="1">
      <c r="A3" s="2621" t="s">
        <v>1</v>
      </c>
      <c r="B3" s="2621"/>
      <c r="C3" s="2621"/>
      <c r="D3" s="1227"/>
      <c r="E3" s="2719" t="s">
        <v>1418</v>
      </c>
      <c r="F3" s="2720"/>
      <c r="G3" s="2721"/>
      <c r="H3" s="1376"/>
      <c r="I3" s="1472"/>
      <c r="J3" s="477"/>
      <c r="N3" s="2718"/>
      <c r="O3" s="2718"/>
      <c r="Q3" s="2718" t="s">
        <v>1421</v>
      </c>
      <c r="R3" s="2718"/>
      <c r="S3" s="479" t="s">
        <v>329</v>
      </c>
      <c r="T3" s="479"/>
      <c r="U3" s="479"/>
      <c r="Z3" s="1233"/>
      <c r="AA3" s="1233"/>
      <c r="AB3" s="1233"/>
      <c r="AC3" s="1233"/>
      <c r="AD3" s="1233"/>
      <c r="AE3" s="479"/>
      <c r="AF3" s="479"/>
      <c r="AG3" s="479"/>
      <c r="AH3" s="479"/>
      <c r="AI3" s="1234"/>
      <c r="AJ3" s="2720" t="s">
        <v>1420</v>
      </c>
      <c r="AK3" s="2720"/>
      <c r="AL3" s="2720"/>
      <c r="AM3" s="484"/>
      <c r="AT3" s="485"/>
    </row>
    <row r="4" spans="1:77" s="478" customFormat="1" ht="15" customHeight="1">
      <c r="A4" s="2622"/>
      <c r="B4" s="2622"/>
      <c r="C4" s="2622"/>
      <c r="D4" s="1228"/>
      <c r="E4" s="2706"/>
      <c r="F4" s="2722"/>
      <c r="G4" s="2723"/>
      <c r="H4" s="2705" t="s">
        <v>1924</v>
      </c>
      <c r="J4" s="481"/>
      <c r="K4" s="482"/>
      <c r="L4" s="482"/>
      <c r="M4" s="482"/>
      <c r="N4" s="482"/>
      <c r="O4" s="481"/>
      <c r="P4" s="482"/>
      <c r="Q4" s="482"/>
      <c r="R4" s="481" t="s">
        <v>361</v>
      </c>
      <c r="S4" s="482" t="s">
        <v>360</v>
      </c>
      <c r="T4" s="482"/>
      <c r="U4" s="482"/>
      <c r="V4" s="482"/>
      <c r="W4" s="482"/>
      <c r="X4" s="483"/>
      <c r="Y4" s="2705" t="s">
        <v>1922</v>
      </c>
      <c r="Z4" s="2711" t="s">
        <v>1414</v>
      </c>
      <c r="AA4" s="2711"/>
      <c r="AB4" s="2711"/>
      <c r="AC4" s="2711"/>
      <c r="AD4" s="2711"/>
      <c r="AE4" s="2711"/>
      <c r="AF4" s="2711"/>
      <c r="AG4" s="2711"/>
      <c r="AH4" s="2711"/>
      <c r="AI4" s="2712"/>
      <c r="AJ4" s="2722"/>
      <c r="AK4" s="2737"/>
      <c r="AL4" s="2737"/>
      <c r="AM4" s="484"/>
      <c r="AT4" s="485"/>
    </row>
    <row r="5" spans="1:77" s="478" customFormat="1" ht="15" customHeight="1">
      <c r="A5" s="2622"/>
      <c r="B5" s="2622"/>
      <c r="C5" s="2622"/>
      <c r="D5" s="1228"/>
      <c r="E5" s="1469"/>
      <c r="F5" s="2710" t="s">
        <v>1403</v>
      </c>
      <c r="G5" s="2710" t="s">
        <v>1404</v>
      </c>
      <c r="H5" s="2706"/>
      <c r="I5" s="2705" t="s">
        <v>1406</v>
      </c>
      <c r="J5" s="2716"/>
      <c r="K5" s="2717"/>
      <c r="L5" s="1468"/>
      <c r="M5" s="1232"/>
      <c r="N5" s="1232"/>
      <c r="O5" s="2736" t="s">
        <v>1405</v>
      </c>
      <c r="P5" s="2736"/>
      <c r="Q5" s="2736"/>
      <c r="R5" s="2736"/>
      <c r="S5" s="2734" t="s">
        <v>368</v>
      </c>
      <c r="T5" s="2734"/>
      <c r="U5" s="2735"/>
      <c r="V5" s="2705" t="s">
        <v>2525</v>
      </c>
      <c r="W5" s="2713"/>
      <c r="X5" s="2714"/>
      <c r="Y5" s="2706"/>
      <c r="Z5" s="2705" t="s">
        <v>2524</v>
      </c>
      <c r="AA5" s="2713"/>
      <c r="AB5" s="2714"/>
      <c r="AC5" s="2705" t="s">
        <v>2363</v>
      </c>
      <c r="AD5" s="2713"/>
      <c r="AE5" s="2713"/>
      <c r="AF5" s="2713"/>
      <c r="AG5" s="2713"/>
      <c r="AH5" s="2713"/>
      <c r="AI5" s="2714"/>
      <c r="AJ5" s="2706"/>
      <c r="AK5" s="2710" t="s">
        <v>1409</v>
      </c>
      <c r="AL5" s="2704" t="s">
        <v>1419</v>
      </c>
      <c r="AM5" s="484"/>
    </row>
    <row r="6" spans="1:77" s="478" customFormat="1" ht="15" customHeight="1" thickBot="1">
      <c r="A6" s="2622"/>
      <c r="B6" s="2622"/>
      <c r="C6" s="2622"/>
      <c r="D6" s="1228"/>
      <c r="E6" s="1469"/>
      <c r="F6" s="2710"/>
      <c r="G6" s="2710"/>
      <c r="H6" s="2706"/>
      <c r="I6" s="2708" t="s">
        <v>47</v>
      </c>
      <c r="J6" s="2715" t="s">
        <v>1403</v>
      </c>
      <c r="K6" s="2715" t="s">
        <v>1404</v>
      </c>
      <c r="L6" s="2706" t="s">
        <v>1923</v>
      </c>
      <c r="M6" s="2715" t="s">
        <v>1407</v>
      </c>
      <c r="N6" s="2710"/>
      <c r="O6" s="2710"/>
      <c r="P6" s="2705" t="s">
        <v>1411</v>
      </c>
      <c r="Q6" s="2716"/>
      <c r="R6" s="2717"/>
      <c r="S6" s="2716" t="s">
        <v>1412</v>
      </c>
      <c r="T6" s="2713"/>
      <c r="U6" s="2714"/>
      <c r="V6" s="2708" t="s">
        <v>47</v>
      </c>
      <c r="W6" s="2715" t="s">
        <v>1403</v>
      </c>
      <c r="X6" s="2715" t="s">
        <v>1404</v>
      </c>
      <c r="Y6" s="2706"/>
      <c r="Z6" s="2708" t="s">
        <v>1926</v>
      </c>
      <c r="AA6" s="2715" t="s">
        <v>1409</v>
      </c>
      <c r="AB6" s="2717" t="s">
        <v>1410</v>
      </c>
      <c r="AC6" s="2706" t="s">
        <v>144</v>
      </c>
      <c r="AD6" s="2705" t="s">
        <v>1416</v>
      </c>
      <c r="AE6" s="2716"/>
      <c r="AF6" s="2717"/>
      <c r="AG6" s="2705" t="s">
        <v>1417</v>
      </c>
      <c r="AH6" s="2713"/>
      <c r="AI6" s="2714"/>
      <c r="AJ6" s="2706"/>
      <c r="AK6" s="2710"/>
      <c r="AL6" s="2704"/>
      <c r="AM6" s="484"/>
    </row>
    <row r="7" spans="1:77" s="478" customFormat="1" ht="48.75" customHeight="1" thickTop="1" thickBot="1">
      <c r="A7" s="2623"/>
      <c r="B7" s="2623"/>
      <c r="C7" s="2623"/>
      <c r="D7" s="1226"/>
      <c r="E7" s="1470"/>
      <c r="F7" s="2710"/>
      <c r="G7" s="2710"/>
      <c r="H7" s="2707"/>
      <c r="I7" s="2709"/>
      <c r="J7" s="2709"/>
      <c r="K7" s="2709"/>
      <c r="L7" s="2707"/>
      <c r="M7" s="1374" t="s">
        <v>1408</v>
      </c>
      <c r="N7" s="1225" t="s">
        <v>1409</v>
      </c>
      <c r="O7" s="1225" t="s">
        <v>1410</v>
      </c>
      <c r="P7" s="1374" t="s">
        <v>1925</v>
      </c>
      <c r="Q7" s="1225" t="s">
        <v>1409</v>
      </c>
      <c r="R7" s="1225" t="s">
        <v>1410</v>
      </c>
      <c r="S7" s="1374" t="s">
        <v>47</v>
      </c>
      <c r="T7" s="1225" t="s">
        <v>1409</v>
      </c>
      <c r="U7" s="1225" t="s">
        <v>1410</v>
      </c>
      <c r="V7" s="2709"/>
      <c r="W7" s="2709"/>
      <c r="X7" s="2709"/>
      <c r="Y7" s="2707"/>
      <c r="Z7" s="2709"/>
      <c r="AA7" s="2709"/>
      <c r="AB7" s="2738"/>
      <c r="AC7" s="2707"/>
      <c r="AD7" s="2708" t="s">
        <v>47</v>
      </c>
      <c r="AE7" s="1375" t="s">
        <v>1409</v>
      </c>
      <c r="AF7" s="1375" t="s">
        <v>1410</v>
      </c>
      <c r="AG7" s="2708" t="s">
        <v>47</v>
      </c>
      <c r="AH7" s="1225" t="s">
        <v>1409</v>
      </c>
      <c r="AI7" s="1225" t="s">
        <v>1410</v>
      </c>
      <c r="AJ7" s="2707"/>
      <c r="AK7" s="2710"/>
      <c r="AL7" s="2704"/>
      <c r="AM7" s="484"/>
      <c r="AP7" s="1494" t="str">
        <f>AP30</f>
        <v>員工人數合計119(計)</v>
      </c>
      <c r="AQ7" s="1494" t="str">
        <f t="shared" ref="AQ7:BY7" si="0">AQ30</f>
        <v>員工人數合計119(男)</v>
      </c>
      <c r="AR7" s="1494" t="str">
        <f t="shared" si="0"/>
        <v>員工人數合計119(女)</v>
      </c>
      <c r="AS7" s="1494" t="str">
        <f t="shared" si="0"/>
        <v>職員</v>
      </c>
      <c r="AT7" s="1494" t="str">
        <f t="shared" si="0"/>
        <v>管理合計</v>
      </c>
      <c r="AU7" s="1494" t="str">
        <f t="shared" si="0"/>
        <v>管理男</v>
      </c>
      <c r="AV7" s="1494" t="str">
        <f t="shared" si="0"/>
        <v>管理女</v>
      </c>
      <c r="AW7" s="1494" t="str">
        <f t="shared" si="0"/>
        <v>職員中的專技人員</v>
      </c>
      <c r="AX7" s="1494" t="str">
        <f t="shared" si="0"/>
        <v>專任工程合計</v>
      </c>
      <c r="AY7" s="1494" t="str">
        <f t="shared" si="0"/>
        <v>專任工程男</v>
      </c>
      <c r="AZ7" s="1494" t="str">
        <f t="shared" si="0"/>
        <v>專任工程女</v>
      </c>
      <c r="BA7" s="1494" t="str">
        <f t="shared" si="0"/>
        <v>工地主任合計</v>
      </c>
      <c r="BB7" s="1494" t="str">
        <f t="shared" si="0"/>
        <v>工地主任男</v>
      </c>
      <c r="BC7" s="1494" t="str">
        <f t="shared" si="0"/>
        <v>工地主任女</v>
      </c>
      <c r="BD7" s="1494" t="str">
        <f t="shared" si="0"/>
        <v>工程師技術員合計</v>
      </c>
      <c r="BE7" s="1494" t="str">
        <f t="shared" si="0"/>
        <v>工程師技術員男</v>
      </c>
      <c r="BF7" s="1494" t="str">
        <f t="shared" si="0"/>
        <v>工程師技術員女</v>
      </c>
      <c r="BG7" s="1494" t="str">
        <f t="shared" si="0"/>
        <v>事務支援人力合計</v>
      </c>
      <c r="BH7" s="1494" t="str">
        <f t="shared" si="0"/>
        <v>事務支援人力男</v>
      </c>
      <c r="BI7" s="1494" t="str">
        <f t="shared" si="0"/>
        <v>事務支援人力女</v>
      </c>
      <c r="BJ7" s="1494" t="str">
        <f t="shared" si="0"/>
        <v>工員</v>
      </c>
      <c r="BK7" s="1494" t="str">
        <f t="shared" si="0"/>
        <v>技術士合計</v>
      </c>
      <c r="BL7" s="1494" t="str">
        <f t="shared" si="0"/>
        <v>技術士男</v>
      </c>
      <c r="BM7" s="1494" t="str">
        <f t="shared" si="0"/>
        <v>技術士女</v>
      </c>
      <c r="BN7" s="1494" t="str">
        <f t="shared" si="0"/>
        <v>技術工、普通工</v>
      </c>
      <c r="BO7" s="1494" t="str">
        <f t="shared" si="0"/>
        <v>技術工合計</v>
      </c>
      <c r="BP7" s="1494" t="str">
        <f t="shared" si="0"/>
        <v>技術工男</v>
      </c>
      <c r="BQ7" s="1494" t="str">
        <f t="shared" si="0"/>
        <v>技術工女</v>
      </c>
      <c r="BR7" s="1494" t="str">
        <f t="shared" si="0"/>
        <v>普通工合計</v>
      </c>
      <c r="BS7" s="1494" t="str">
        <f t="shared" si="0"/>
        <v>普通工男</v>
      </c>
      <c r="BT7" s="1494" t="str">
        <f t="shared" si="0"/>
        <v>普通工女</v>
      </c>
      <c r="BU7" s="1494" t="str">
        <f t="shared" si="0"/>
        <v>自營作業者及無酬家屬工作者員工人數118(計)</v>
      </c>
      <c r="BV7" s="1494" t="str">
        <f t="shared" si="0"/>
        <v>自營作業者及無酬家屬工作者員工人數118(男)</v>
      </c>
      <c r="BW7" s="1494" t="str">
        <f t="shared" si="0"/>
        <v>自營作業者及無酬家屬工作者員工人數118(女)</v>
      </c>
      <c r="BX7" s="1494" t="str">
        <f t="shared" si="0"/>
        <v>B201使用土地面積(平方公尺)</v>
      </c>
      <c r="BY7" s="1494" t="str">
        <f t="shared" si="0"/>
        <v>B202使用樓地板面積(平方公尺)</v>
      </c>
    </row>
    <row r="8" spans="1:77" s="111" customFormat="1" ht="12.75" hidden="1" customHeight="1">
      <c r="A8" s="2617" t="s">
        <v>796</v>
      </c>
      <c r="B8" s="2617"/>
      <c r="C8" s="2617"/>
      <c r="D8" s="607"/>
      <c r="E8" s="109">
        <v>299953</v>
      </c>
      <c r="F8" s="110"/>
      <c r="G8" s="110"/>
      <c r="H8" s="110"/>
      <c r="I8" s="110">
        <v>37490</v>
      </c>
      <c r="J8" s="110"/>
      <c r="K8" s="110"/>
      <c r="L8" s="110"/>
      <c r="M8" s="110"/>
      <c r="N8" s="110"/>
      <c r="O8" s="110"/>
      <c r="P8" s="110"/>
      <c r="Q8" s="110"/>
      <c r="R8" s="110"/>
      <c r="S8" s="110"/>
      <c r="T8" s="110"/>
      <c r="U8" s="110"/>
      <c r="V8" s="110">
        <v>37490</v>
      </c>
      <c r="W8" s="110"/>
      <c r="X8" s="110"/>
      <c r="Y8" s="110"/>
      <c r="Z8" s="110"/>
      <c r="AA8" s="110"/>
      <c r="AB8" s="110"/>
      <c r="AC8" s="110"/>
      <c r="AD8" s="2709"/>
      <c r="AE8" s="1473"/>
      <c r="AF8" s="1473"/>
      <c r="AG8" s="2709"/>
      <c r="AH8" s="110"/>
      <c r="AI8" s="110"/>
      <c r="AJ8" s="110"/>
      <c r="AK8" s="110"/>
      <c r="AL8" s="110"/>
      <c r="AM8" s="638"/>
    </row>
    <row r="9" spans="1:77" s="111" customFormat="1" ht="12.75" hidden="1" customHeight="1">
      <c r="A9" s="2612" t="s">
        <v>793</v>
      </c>
      <c r="B9" s="2612"/>
      <c r="C9" s="2612"/>
      <c r="D9" s="607"/>
      <c r="E9" s="112">
        <v>245028.31251835014</v>
      </c>
      <c r="F9" s="113"/>
      <c r="G9" s="113"/>
      <c r="H9" s="113"/>
      <c r="I9" s="113">
        <v>35483.060334576927</v>
      </c>
      <c r="J9" s="113"/>
      <c r="K9" s="113"/>
      <c r="L9" s="113"/>
      <c r="M9" s="113"/>
      <c r="N9" s="113"/>
      <c r="O9" s="113"/>
      <c r="P9" s="113"/>
      <c r="Q9" s="113"/>
      <c r="R9" s="113"/>
      <c r="S9" s="113"/>
      <c r="T9" s="113"/>
      <c r="U9" s="113"/>
      <c r="V9" s="113">
        <v>35483.060334576927</v>
      </c>
      <c r="W9" s="113"/>
      <c r="X9" s="113"/>
      <c r="Y9" s="113"/>
      <c r="Z9" s="113"/>
      <c r="AA9" s="113"/>
      <c r="AB9" s="113"/>
      <c r="AC9" s="113"/>
      <c r="AD9" s="113"/>
      <c r="AE9" s="113"/>
      <c r="AF9" s="113"/>
      <c r="AG9" s="113"/>
      <c r="AH9" s="113"/>
      <c r="AI9" s="113"/>
      <c r="AJ9" s="113"/>
      <c r="AK9" s="113"/>
      <c r="AL9" s="113"/>
      <c r="AM9" s="638"/>
    </row>
    <row r="10" spans="1:77" s="111" customFormat="1" ht="12.75" hidden="1" customHeight="1">
      <c r="A10" s="2612" t="s">
        <v>989</v>
      </c>
      <c r="B10" s="2612"/>
      <c r="C10" s="2612"/>
      <c r="D10" s="607"/>
      <c r="E10" s="112">
        <v>227442</v>
      </c>
      <c r="F10" s="113"/>
      <c r="G10" s="113"/>
      <c r="H10" s="113"/>
      <c r="I10" s="113">
        <v>24036.959999997744</v>
      </c>
      <c r="J10" s="113"/>
      <c r="K10" s="113"/>
      <c r="L10" s="113"/>
      <c r="M10" s="113"/>
      <c r="N10" s="113"/>
      <c r="O10" s="113"/>
      <c r="P10" s="113"/>
      <c r="Q10" s="113"/>
      <c r="R10" s="113"/>
      <c r="S10" s="113"/>
      <c r="T10" s="113"/>
      <c r="U10" s="113"/>
      <c r="V10" s="113">
        <v>24036.959999997744</v>
      </c>
      <c r="W10" s="113"/>
      <c r="X10" s="113"/>
      <c r="Y10" s="113"/>
      <c r="Z10" s="113"/>
      <c r="AA10" s="113"/>
      <c r="AB10" s="113"/>
      <c r="AC10" s="113"/>
      <c r="AD10" s="113"/>
      <c r="AE10" s="113"/>
      <c r="AF10" s="113"/>
      <c r="AG10" s="113"/>
      <c r="AH10" s="113"/>
      <c r="AI10" s="113"/>
      <c r="AJ10" s="113"/>
      <c r="AK10" s="113"/>
      <c r="AL10" s="113"/>
      <c r="AM10" s="638"/>
    </row>
    <row r="11" spans="1:77" s="111" customFormat="1" ht="12.75" hidden="1" customHeight="1">
      <c r="A11" s="2612" t="s">
        <v>969</v>
      </c>
      <c r="B11" s="2612"/>
      <c r="C11" s="2612"/>
      <c r="D11" s="607"/>
      <c r="E11" s="112">
        <v>228813.06455282218</v>
      </c>
      <c r="F11" s="113"/>
      <c r="G11" s="113"/>
      <c r="H11" s="113"/>
      <c r="I11" s="113">
        <v>28234.936240150477</v>
      </c>
      <c r="J11" s="113"/>
      <c r="K11" s="113"/>
      <c r="L11" s="113"/>
      <c r="M11" s="113"/>
      <c r="N11" s="113"/>
      <c r="O11" s="113"/>
      <c r="P11" s="113"/>
      <c r="Q11" s="113"/>
      <c r="R11" s="113"/>
      <c r="S11" s="113"/>
      <c r="T11" s="113"/>
      <c r="U11" s="113"/>
      <c r="V11" s="113">
        <v>28234.936240150477</v>
      </c>
      <c r="W11" s="113"/>
      <c r="X11" s="113"/>
      <c r="Y11" s="113"/>
      <c r="Z11" s="113"/>
      <c r="AA11" s="113"/>
      <c r="AB11" s="113"/>
      <c r="AC11" s="113"/>
      <c r="AD11" s="113"/>
      <c r="AE11" s="113"/>
      <c r="AF11" s="113"/>
      <c r="AG11" s="113"/>
      <c r="AH11" s="113"/>
      <c r="AI11" s="113"/>
      <c r="AJ11" s="113"/>
      <c r="AK11" s="113"/>
      <c r="AL11" s="113"/>
      <c r="AM11" s="638"/>
    </row>
    <row r="12" spans="1:77" s="111" customFormat="1" ht="12.75" hidden="1" customHeight="1">
      <c r="A12" s="2612" t="s">
        <v>978</v>
      </c>
      <c r="B12" s="2612"/>
      <c r="C12" s="2612"/>
      <c r="D12" s="607"/>
      <c r="E12" s="112">
        <v>228948.67022142731</v>
      </c>
      <c r="F12" s="113"/>
      <c r="G12" s="113"/>
      <c r="H12" s="113"/>
      <c r="I12" s="113">
        <v>34878.675153735967</v>
      </c>
      <c r="J12" s="113"/>
      <c r="K12" s="113"/>
      <c r="L12" s="113"/>
      <c r="M12" s="113"/>
      <c r="N12" s="113"/>
      <c r="O12" s="113"/>
      <c r="P12" s="113"/>
      <c r="Q12" s="113"/>
      <c r="R12" s="113"/>
      <c r="S12" s="113"/>
      <c r="T12" s="113"/>
      <c r="U12" s="113"/>
      <c r="V12" s="113">
        <v>34878.675153735967</v>
      </c>
      <c r="W12" s="113"/>
      <c r="X12" s="113"/>
      <c r="Y12" s="113"/>
      <c r="Z12" s="113"/>
      <c r="AA12" s="113"/>
      <c r="AB12" s="113"/>
      <c r="AC12" s="113"/>
      <c r="AD12" s="113"/>
      <c r="AE12" s="113"/>
      <c r="AF12" s="113"/>
      <c r="AG12" s="113"/>
      <c r="AH12" s="113"/>
      <c r="AI12" s="113"/>
      <c r="AJ12" s="113"/>
      <c r="AK12" s="113"/>
      <c r="AL12" s="113"/>
      <c r="AM12" s="638"/>
    </row>
    <row r="13" spans="1:77" s="111" customFormat="1" ht="13.7" hidden="1" customHeight="1">
      <c r="A13" s="2612" t="s">
        <v>794</v>
      </c>
      <c r="B13" s="2612"/>
      <c r="C13" s="2612"/>
      <c r="D13" s="607"/>
      <c r="E13" s="112">
        <v>193925.71732453088</v>
      </c>
      <c r="F13" s="113"/>
      <c r="G13" s="113"/>
      <c r="H13" s="113"/>
      <c r="I13" s="108">
        <v>29297.654461531027</v>
      </c>
      <c r="J13" s="108"/>
      <c r="K13" s="108"/>
      <c r="L13" s="108"/>
      <c r="M13" s="108"/>
      <c r="N13" s="108"/>
      <c r="O13" s="108"/>
      <c r="P13" s="108"/>
      <c r="Q13" s="108"/>
      <c r="R13" s="108"/>
      <c r="S13" s="108"/>
      <c r="T13" s="108"/>
      <c r="U13" s="108"/>
      <c r="V13" s="108">
        <v>29297.654461531027</v>
      </c>
      <c r="W13" s="108"/>
      <c r="X13" s="108"/>
      <c r="Y13" s="108"/>
      <c r="Z13" s="108"/>
      <c r="AA13" s="108"/>
      <c r="AB13" s="108"/>
      <c r="AC13" s="108"/>
      <c r="AD13" s="108"/>
      <c r="AE13" s="108"/>
      <c r="AF13" s="108"/>
      <c r="AG13" s="108"/>
      <c r="AH13" s="108"/>
      <c r="AI13" s="108"/>
      <c r="AJ13" s="113"/>
      <c r="AK13" s="113"/>
      <c r="AL13" s="113"/>
      <c r="AM13" s="638"/>
    </row>
    <row r="14" spans="1:77" s="111" customFormat="1" ht="0.75" hidden="1" customHeight="1">
      <c r="A14" s="2612" t="s">
        <v>908</v>
      </c>
      <c r="B14" s="2612"/>
      <c r="C14" s="2612"/>
      <c r="D14" s="607"/>
      <c r="E14" s="112">
        <v>166140.25630622066</v>
      </c>
      <c r="F14" s="113"/>
      <c r="G14" s="113"/>
      <c r="H14" s="113"/>
      <c r="I14" s="108">
        <v>32255.88805542449</v>
      </c>
      <c r="J14" s="108"/>
      <c r="K14" s="108"/>
      <c r="L14" s="108"/>
      <c r="M14" s="108"/>
      <c r="N14" s="108"/>
      <c r="O14" s="108"/>
      <c r="P14" s="108"/>
      <c r="Q14" s="108"/>
      <c r="R14" s="108"/>
      <c r="S14" s="108"/>
      <c r="T14" s="108"/>
      <c r="U14" s="108"/>
      <c r="V14" s="108">
        <v>32255.88805542449</v>
      </c>
      <c r="W14" s="108"/>
      <c r="X14" s="108"/>
      <c r="Y14" s="108"/>
      <c r="Z14" s="108"/>
      <c r="AA14" s="108"/>
      <c r="AB14" s="108"/>
      <c r="AC14" s="108"/>
      <c r="AD14" s="108"/>
      <c r="AE14" s="108"/>
      <c r="AF14" s="108"/>
      <c r="AG14" s="108"/>
      <c r="AH14" s="108"/>
      <c r="AI14" s="108"/>
      <c r="AJ14" s="113"/>
      <c r="AK14" s="113"/>
      <c r="AL14" s="113"/>
      <c r="AM14" s="638"/>
    </row>
    <row r="15" spans="1:77" s="111" customFormat="1" ht="13.7" hidden="1" customHeight="1">
      <c r="A15" s="2612" t="s">
        <v>5</v>
      </c>
      <c r="B15" s="2612"/>
      <c r="C15" s="2612"/>
      <c r="D15" s="107"/>
      <c r="E15" s="639">
        <v>155909.24169496537</v>
      </c>
      <c r="F15" s="114" t="s">
        <v>295</v>
      </c>
      <c r="G15" s="114" t="s">
        <v>295</v>
      </c>
      <c r="H15" s="114"/>
      <c r="I15" s="639">
        <v>26183.888044999865</v>
      </c>
      <c r="J15" s="639"/>
      <c r="K15" s="639"/>
      <c r="L15" s="639"/>
      <c r="M15" s="639"/>
      <c r="N15" s="639"/>
      <c r="O15" s="639"/>
      <c r="P15" s="639"/>
      <c r="Q15" s="114" t="s">
        <v>295</v>
      </c>
      <c r="R15" s="114"/>
      <c r="S15" s="114"/>
      <c r="T15" s="114"/>
      <c r="U15" s="114" t="s">
        <v>295</v>
      </c>
      <c r="V15" s="639">
        <v>26183.888044999865</v>
      </c>
      <c r="W15" s="639"/>
      <c r="X15" s="639"/>
      <c r="Y15" s="639"/>
      <c r="Z15" s="639"/>
      <c r="AA15" s="639"/>
      <c r="AB15" s="639"/>
      <c r="AC15" s="639"/>
      <c r="AD15" s="639"/>
      <c r="AE15" s="114" t="s">
        <v>295</v>
      </c>
      <c r="AF15" s="114"/>
      <c r="AG15" s="114"/>
      <c r="AH15" s="114"/>
      <c r="AI15" s="114" t="s">
        <v>295</v>
      </c>
      <c r="AJ15" s="448"/>
      <c r="AK15" s="448"/>
      <c r="AL15" s="448"/>
      <c r="AM15" s="638"/>
    </row>
    <row r="16" spans="1:77" s="111" customFormat="1" ht="13.7" hidden="1" customHeight="1">
      <c r="A16" s="2612" t="s">
        <v>979</v>
      </c>
      <c r="B16" s="2612"/>
      <c r="C16" s="2612"/>
      <c r="D16" s="107"/>
      <c r="E16" s="639">
        <v>145594.46687390516</v>
      </c>
      <c r="F16" s="114" t="s">
        <v>295</v>
      </c>
      <c r="G16" s="114" t="s">
        <v>295</v>
      </c>
      <c r="H16" s="114"/>
      <c r="I16" s="640">
        <v>36044.047107477432</v>
      </c>
      <c r="J16" s="640"/>
      <c r="K16" s="640"/>
      <c r="L16" s="640"/>
      <c r="M16" s="640"/>
      <c r="N16" s="640"/>
      <c r="O16" s="640"/>
      <c r="P16" s="640"/>
      <c r="Q16" s="114" t="s">
        <v>295</v>
      </c>
      <c r="R16" s="114"/>
      <c r="S16" s="114"/>
      <c r="T16" s="114"/>
      <c r="U16" s="114" t="s">
        <v>295</v>
      </c>
      <c r="V16" s="640">
        <v>36044.047107477432</v>
      </c>
      <c r="W16" s="640"/>
      <c r="X16" s="640"/>
      <c r="Y16" s="640"/>
      <c r="Z16" s="640"/>
      <c r="AA16" s="640"/>
      <c r="AB16" s="640"/>
      <c r="AC16" s="640"/>
      <c r="AD16" s="640"/>
      <c r="AE16" s="114" t="s">
        <v>295</v>
      </c>
      <c r="AF16" s="114"/>
      <c r="AG16" s="114"/>
      <c r="AH16" s="114"/>
      <c r="AI16" s="114" t="s">
        <v>295</v>
      </c>
      <c r="AJ16" s="448"/>
      <c r="AK16" s="448"/>
      <c r="AL16" s="448"/>
      <c r="AM16" s="638"/>
    </row>
    <row r="17" spans="1:77" s="111" customFormat="1" ht="13.7" hidden="1" customHeight="1">
      <c r="A17" s="2612" t="s">
        <v>980</v>
      </c>
      <c r="B17" s="2612"/>
      <c r="C17" s="2612"/>
      <c r="D17" s="107"/>
      <c r="E17" s="639">
        <v>138340.60233372761</v>
      </c>
      <c r="F17" s="114" t="s">
        <v>295</v>
      </c>
      <c r="G17" s="114" t="s">
        <v>295</v>
      </c>
      <c r="H17" s="114"/>
      <c r="I17" s="639">
        <v>32854.434926279362</v>
      </c>
      <c r="J17" s="639"/>
      <c r="K17" s="639"/>
      <c r="L17" s="639"/>
      <c r="M17" s="639"/>
      <c r="N17" s="639"/>
      <c r="O17" s="639"/>
      <c r="P17" s="639"/>
      <c r="Q17" s="114" t="s">
        <v>295</v>
      </c>
      <c r="R17" s="114"/>
      <c r="S17" s="114"/>
      <c r="T17" s="114"/>
      <c r="U17" s="114" t="s">
        <v>295</v>
      </c>
      <c r="V17" s="639">
        <v>32854.434926279362</v>
      </c>
      <c r="W17" s="639"/>
      <c r="X17" s="639"/>
      <c r="Y17" s="639"/>
      <c r="Z17" s="639"/>
      <c r="AA17" s="639"/>
      <c r="AB17" s="639"/>
      <c r="AC17" s="639"/>
      <c r="AD17" s="639"/>
      <c r="AE17" s="114" t="s">
        <v>295</v>
      </c>
      <c r="AF17" s="114"/>
      <c r="AG17" s="114"/>
      <c r="AH17" s="114"/>
      <c r="AI17" s="114" t="s">
        <v>295</v>
      </c>
      <c r="AJ17" s="448"/>
      <c r="AK17" s="448"/>
      <c r="AL17" s="448"/>
      <c r="AM17" s="638"/>
    </row>
    <row r="18" spans="1:77" s="111" customFormat="1" ht="14.25" hidden="1" customHeight="1">
      <c r="A18" s="2612" t="s">
        <v>982</v>
      </c>
      <c r="B18" s="2612"/>
      <c r="C18" s="2612"/>
      <c r="D18" s="107"/>
      <c r="E18" s="641">
        <v>138234.84637123178</v>
      </c>
      <c r="F18" s="114" t="s">
        <v>295</v>
      </c>
      <c r="G18" s="114" t="s">
        <v>295</v>
      </c>
      <c r="H18" s="114"/>
      <c r="I18" s="639">
        <v>32837.650380455758</v>
      </c>
      <c r="J18" s="639"/>
      <c r="K18" s="639"/>
      <c r="L18" s="639"/>
      <c r="M18" s="639"/>
      <c r="N18" s="639"/>
      <c r="O18" s="639"/>
      <c r="P18" s="639"/>
      <c r="Q18" s="114" t="s">
        <v>295</v>
      </c>
      <c r="R18" s="114"/>
      <c r="S18" s="114"/>
      <c r="T18" s="114"/>
      <c r="U18" s="114" t="s">
        <v>295</v>
      </c>
      <c r="V18" s="639">
        <v>32837.650380455758</v>
      </c>
      <c r="W18" s="639"/>
      <c r="X18" s="639"/>
      <c r="Y18" s="639"/>
      <c r="Z18" s="639"/>
      <c r="AA18" s="639"/>
      <c r="AB18" s="639"/>
      <c r="AC18" s="639"/>
      <c r="AD18" s="639"/>
      <c r="AE18" s="114" t="s">
        <v>295</v>
      </c>
      <c r="AF18" s="114"/>
      <c r="AG18" s="114"/>
      <c r="AH18" s="114"/>
      <c r="AI18" s="114" t="s">
        <v>295</v>
      </c>
      <c r="AJ18" s="448"/>
      <c r="AK18" s="448"/>
      <c r="AL18" s="448"/>
      <c r="AM18" s="638"/>
      <c r="BC18" s="111" t="e">
        <f>#REF!/E18</f>
        <v>#REF!</v>
      </c>
      <c r="BD18" s="111" t="e">
        <f>BC18/12</f>
        <v>#REF!</v>
      </c>
    </row>
    <row r="19" spans="1:77" s="111" customFormat="1" ht="15.75" hidden="1" customHeight="1">
      <c r="A19" s="2612" t="s">
        <v>795</v>
      </c>
      <c r="B19" s="2612"/>
      <c r="C19" s="2612"/>
      <c r="D19" s="107"/>
      <c r="E19" s="640">
        <v>148534.99487466394</v>
      </c>
      <c r="F19" s="114" t="s">
        <v>295</v>
      </c>
      <c r="G19" s="114" t="s">
        <v>295</v>
      </c>
      <c r="H19" s="114"/>
      <c r="I19" s="639">
        <v>36143.985217942514</v>
      </c>
      <c r="J19" s="114" t="s">
        <v>295</v>
      </c>
      <c r="K19" s="114" t="s">
        <v>295</v>
      </c>
      <c r="L19" s="114"/>
      <c r="M19" s="114" t="s">
        <v>295</v>
      </c>
      <c r="N19" s="114" t="s">
        <v>295</v>
      </c>
      <c r="O19" s="114" t="s">
        <v>295</v>
      </c>
      <c r="P19" s="114" t="s">
        <v>295</v>
      </c>
      <c r="Q19" s="114" t="s">
        <v>295</v>
      </c>
      <c r="R19" s="114" t="s">
        <v>295</v>
      </c>
      <c r="S19" s="114"/>
      <c r="T19" s="114" t="s">
        <v>295</v>
      </c>
      <c r="U19" s="114" t="s">
        <v>295</v>
      </c>
      <c r="V19" s="639">
        <v>29886.464678443583</v>
      </c>
      <c r="W19" s="114" t="s">
        <v>112</v>
      </c>
      <c r="X19" s="114" t="s">
        <v>405</v>
      </c>
      <c r="Y19" s="114"/>
      <c r="Z19" s="114" t="s">
        <v>405</v>
      </c>
      <c r="AA19" s="114"/>
      <c r="AB19" s="114" t="s">
        <v>405</v>
      </c>
      <c r="AC19" s="114" t="s">
        <v>405</v>
      </c>
      <c r="AD19" s="114" t="s">
        <v>112</v>
      </c>
      <c r="AE19" s="114" t="s">
        <v>405</v>
      </c>
      <c r="AF19" s="114" t="s">
        <v>405</v>
      </c>
      <c r="AG19" s="114"/>
      <c r="AH19" s="114" t="s">
        <v>405</v>
      </c>
      <c r="AI19" s="114" t="s">
        <v>405</v>
      </c>
      <c r="AJ19" s="448"/>
      <c r="AK19" s="448"/>
      <c r="AL19" s="448"/>
      <c r="AM19" s="638"/>
      <c r="BC19" s="111" t="e">
        <f>#REF!/E19</f>
        <v>#REF!</v>
      </c>
      <c r="BD19" s="111" t="e">
        <f>BC19/12</f>
        <v>#REF!</v>
      </c>
    </row>
    <row r="20" spans="1:77" s="111" customFormat="1" ht="15.75" hidden="1" customHeight="1">
      <c r="A20" s="2612" t="s">
        <v>983</v>
      </c>
      <c r="B20" s="2612"/>
      <c r="C20" s="2612"/>
      <c r="D20" s="107"/>
      <c r="E20" s="640">
        <v>159165.50983377962</v>
      </c>
      <c r="F20" s="114" t="s">
        <v>405</v>
      </c>
      <c r="G20" s="114" t="s">
        <v>405</v>
      </c>
      <c r="H20" s="114"/>
      <c r="I20" s="639">
        <v>24130.375383116003</v>
      </c>
      <c r="J20" s="114" t="s">
        <v>405</v>
      </c>
      <c r="K20" s="114" t="s">
        <v>405</v>
      </c>
      <c r="L20" s="114"/>
      <c r="M20" s="114" t="s">
        <v>405</v>
      </c>
      <c r="N20" s="114" t="s">
        <v>405</v>
      </c>
      <c r="O20" s="114" t="s">
        <v>405</v>
      </c>
      <c r="P20" s="114" t="s">
        <v>405</v>
      </c>
      <c r="Q20" s="114" t="s">
        <v>405</v>
      </c>
      <c r="R20" s="114" t="s">
        <v>405</v>
      </c>
      <c r="S20" s="114"/>
      <c r="T20" s="114" t="s">
        <v>405</v>
      </c>
      <c r="U20" s="114" t="s">
        <v>405</v>
      </c>
      <c r="V20" s="639">
        <v>21702.780418727059</v>
      </c>
      <c r="W20" s="114" t="s">
        <v>112</v>
      </c>
      <c r="X20" s="114" t="s">
        <v>405</v>
      </c>
      <c r="Y20" s="114"/>
      <c r="Z20" s="114" t="s">
        <v>405</v>
      </c>
      <c r="AA20" s="114"/>
      <c r="AB20" s="114" t="s">
        <v>405</v>
      </c>
      <c r="AC20" s="114" t="s">
        <v>405</v>
      </c>
      <c r="AD20" s="114" t="s">
        <v>112</v>
      </c>
      <c r="AE20" s="114" t="s">
        <v>405</v>
      </c>
      <c r="AF20" s="114" t="s">
        <v>405</v>
      </c>
      <c r="AG20" s="114"/>
      <c r="AH20" s="114" t="s">
        <v>405</v>
      </c>
      <c r="AI20" s="114" t="s">
        <v>405</v>
      </c>
      <c r="AJ20" s="448"/>
      <c r="AK20" s="448"/>
      <c r="AL20" s="448"/>
      <c r="AM20" s="638"/>
    </row>
    <row r="21" spans="1:77" s="111" customFormat="1" ht="15.75" hidden="1" customHeight="1">
      <c r="A21" s="2612" t="s">
        <v>909</v>
      </c>
      <c r="B21" s="2612"/>
      <c r="C21" s="2612"/>
      <c r="D21" s="107"/>
      <c r="E21" s="642">
        <v>140111.07516775819</v>
      </c>
      <c r="F21" s="642">
        <v>108761.0742814828</v>
      </c>
      <c r="G21" s="642">
        <v>31350.000886275262</v>
      </c>
      <c r="H21" s="642"/>
      <c r="I21" s="643">
        <v>32600.239730219186</v>
      </c>
      <c r="J21" s="642">
        <v>29167.719711512444</v>
      </c>
      <c r="K21" s="644" t="s">
        <v>405</v>
      </c>
      <c r="L21" s="644" t="s">
        <v>112</v>
      </c>
      <c r="M21" s="644" t="s">
        <v>405</v>
      </c>
      <c r="N21" s="644" t="s">
        <v>405</v>
      </c>
      <c r="O21" s="644" t="s">
        <v>405</v>
      </c>
      <c r="P21" s="642">
        <v>3432.5200187067494</v>
      </c>
      <c r="Q21" s="644" t="s">
        <v>405</v>
      </c>
      <c r="R21" s="644" t="s">
        <v>405</v>
      </c>
      <c r="S21" s="644" t="s">
        <v>295</v>
      </c>
      <c r="T21" s="644" t="s">
        <v>405</v>
      </c>
      <c r="U21" s="644" t="s">
        <v>405</v>
      </c>
      <c r="V21" s="643">
        <v>33082.296229559637</v>
      </c>
      <c r="W21" s="643">
        <v>15740.066361534833</v>
      </c>
      <c r="X21" s="644" t="s">
        <v>405</v>
      </c>
      <c r="Y21" s="644"/>
      <c r="Z21" s="644" t="s">
        <v>405</v>
      </c>
      <c r="AA21" s="644" t="s">
        <v>295</v>
      </c>
      <c r="AB21" s="644" t="s">
        <v>405</v>
      </c>
      <c r="AC21" s="644" t="s">
        <v>405</v>
      </c>
      <c r="AD21" s="643">
        <v>17342.22986802481</v>
      </c>
      <c r="AE21" s="644" t="s">
        <v>405</v>
      </c>
      <c r="AF21" s="644" t="s">
        <v>405</v>
      </c>
      <c r="AG21" s="644" t="s">
        <v>295</v>
      </c>
      <c r="AH21" s="644" t="s">
        <v>405</v>
      </c>
      <c r="AI21" s="644" t="s">
        <v>405</v>
      </c>
      <c r="AJ21" s="553"/>
      <c r="AK21" s="553"/>
      <c r="AL21" s="553"/>
      <c r="AM21" s="638"/>
    </row>
    <row r="22" spans="1:77" s="111" customFormat="1" ht="15.75" hidden="1" customHeight="1">
      <c r="A22" s="2612" t="s">
        <v>984</v>
      </c>
      <c r="B22" s="2612"/>
      <c r="C22" s="2612"/>
      <c r="D22" s="107"/>
      <c r="E22" s="642">
        <v>123945.6041718116</v>
      </c>
      <c r="F22" s="642">
        <v>96355.270638620423</v>
      </c>
      <c r="G22" s="642">
        <v>27590.333533190998</v>
      </c>
      <c r="H22" s="642"/>
      <c r="I22" s="643">
        <v>33082.427888563296</v>
      </c>
      <c r="J22" s="643">
        <v>29776.207046652322</v>
      </c>
      <c r="K22" s="644" t="s">
        <v>405</v>
      </c>
      <c r="L22" s="644" t="s">
        <v>112</v>
      </c>
      <c r="M22" s="644" t="s">
        <v>405</v>
      </c>
      <c r="N22" s="644" t="s">
        <v>405</v>
      </c>
      <c r="O22" s="644" t="s">
        <v>405</v>
      </c>
      <c r="P22" s="643">
        <v>3306.2208419109734</v>
      </c>
      <c r="Q22" s="644" t="s">
        <v>405</v>
      </c>
      <c r="R22" s="644" t="s">
        <v>405</v>
      </c>
      <c r="S22" s="644" t="s">
        <v>295</v>
      </c>
      <c r="T22" s="644" t="s">
        <v>405</v>
      </c>
      <c r="U22" s="644" t="s">
        <v>405</v>
      </c>
      <c r="V22" s="643">
        <v>33113.970969643662</v>
      </c>
      <c r="W22" s="643">
        <v>16252.332541638199</v>
      </c>
      <c r="X22" s="644" t="s">
        <v>405</v>
      </c>
      <c r="Y22" s="644"/>
      <c r="Z22" s="644" t="s">
        <v>405</v>
      </c>
      <c r="AA22" s="644" t="s">
        <v>295</v>
      </c>
      <c r="AB22" s="644" t="s">
        <v>405</v>
      </c>
      <c r="AC22" s="644" t="s">
        <v>405</v>
      </c>
      <c r="AD22" s="643">
        <v>16861.638428005441</v>
      </c>
      <c r="AE22" s="644" t="s">
        <v>405</v>
      </c>
      <c r="AF22" s="644" t="s">
        <v>405</v>
      </c>
      <c r="AG22" s="644" t="s">
        <v>295</v>
      </c>
      <c r="AH22" s="644" t="s">
        <v>405</v>
      </c>
      <c r="AI22" s="644" t="s">
        <v>405</v>
      </c>
      <c r="AJ22" s="553"/>
      <c r="AK22" s="553"/>
      <c r="AL22" s="553"/>
      <c r="AM22" s="638"/>
    </row>
    <row r="23" spans="1:77" s="111" customFormat="1" ht="15.75" hidden="1" customHeight="1">
      <c r="A23" s="2612" t="s">
        <v>985</v>
      </c>
      <c r="B23" s="2612"/>
      <c r="C23" s="2612"/>
      <c r="D23" s="107"/>
      <c r="E23" s="643">
        <v>129748.91678256127</v>
      </c>
      <c r="F23" s="643">
        <v>100458.06187200011</v>
      </c>
      <c r="G23" s="643">
        <v>29290.854910561215</v>
      </c>
      <c r="H23" s="643"/>
      <c r="I23" s="643">
        <v>34351.564106684236</v>
      </c>
      <c r="J23" s="643">
        <v>30675.988261580143</v>
      </c>
      <c r="K23" s="644" t="s">
        <v>295</v>
      </c>
      <c r="L23" s="644" t="s">
        <v>112</v>
      </c>
      <c r="M23" s="644" t="s">
        <v>295</v>
      </c>
      <c r="N23" s="644" t="s">
        <v>295</v>
      </c>
      <c r="O23" s="644" t="s">
        <v>295</v>
      </c>
      <c r="P23" s="553">
        <v>3675.5758451040906</v>
      </c>
      <c r="Q23" s="644" t="s">
        <v>295</v>
      </c>
      <c r="R23" s="644" t="s">
        <v>295</v>
      </c>
      <c r="S23" s="644" t="s">
        <v>295</v>
      </c>
      <c r="T23" s="644" t="s">
        <v>295</v>
      </c>
      <c r="U23" s="644" t="s">
        <v>295</v>
      </c>
      <c r="V23" s="553">
        <v>34030.799470842823</v>
      </c>
      <c r="W23" s="553">
        <v>16483.941524405644</v>
      </c>
      <c r="X23" s="644" t="s">
        <v>295</v>
      </c>
      <c r="Y23" s="644"/>
      <c r="Z23" s="644" t="s">
        <v>295</v>
      </c>
      <c r="AA23" s="644" t="s">
        <v>295</v>
      </c>
      <c r="AB23" s="644" t="s">
        <v>295</v>
      </c>
      <c r="AC23" s="644" t="s">
        <v>295</v>
      </c>
      <c r="AD23" s="553">
        <v>17546.857946437238</v>
      </c>
      <c r="AE23" s="644" t="s">
        <v>295</v>
      </c>
      <c r="AF23" s="644" t="s">
        <v>295</v>
      </c>
      <c r="AG23" s="644" t="s">
        <v>295</v>
      </c>
      <c r="AH23" s="644" t="s">
        <v>295</v>
      </c>
      <c r="AI23" s="644" t="s">
        <v>295</v>
      </c>
      <c r="AJ23" s="553"/>
      <c r="AK23" s="553"/>
      <c r="AL23" s="553"/>
      <c r="AM23" s="638"/>
    </row>
    <row r="24" spans="1:77" s="111" customFormat="1" ht="17.100000000000001" hidden="1" customHeight="1">
      <c r="A24" s="2618" t="s">
        <v>990</v>
      </c>
      <c r="B24" s="2619"/>
      <c r="C24" s="2619"/>
      <c r="D24" s="2620"/>
      <c r="E24" s="648">
        <v>130399.44559872786</v>
      </c>
      <c r="F24" s="648">
        <v>101399.88593268413</v>
      </c>
      <c r="G24" s="648">
        <v>28999.559666043951</v>
      </c>
      <c r="H24" s="648"/>
      <c r="I24" s="648">
        <v>34413.227221651199</v>
      </c>
      <c r="J24" s="648">
        <v>30753.340979085129</v>
      </c>
      <c r="K24" s="649"/>
      <c r="L24" s="646" t="s">
        <v>112</v>
      </c>
      <c r="M24" s="646" t="s">
        <v>295</v>
      </c>
      <c r="N24" s="646" t="s">
        <v>295</v>
      </c>
      <c r="O24" s="646" t="s">
        <v>295</v>
      </c>
      <c r="P24" s="645">
        <v>3659.8862425659786</v>
      </c>
      <c r="Q24" s="646" t="s">
        <v>295</v>
      </c>
      <c r="R24" s="646" t="s">
        <v>295</v>
      </c>
      <c r="S24" s="646" t="s">
        <v>295</v>
      </c>
      <c r="T24" s="646" t="s">
        <v>295</v>
      </c>
      <c r="U24" s="646" t="s">
        <v>295</v>
      </c>
      <c r="V24" s="645">
        <v>33781.319954418243</v>
      </c>
      <c r="W24" s="645">
        <v>16414.002091678325</v>
      </c>
      <c r="X24" s="646" t="s">
        <v>295</v>
      </c>
      <c r="Y24" s="646"/>
      <c r="Z24" s="646" t="s">
        <v>295</v>
      </c>
      <c r="AA24" s="646" t="s">
        <v>295</v>
      </c>
      <c r="AB24" s="646" t="s">
        <v>295</v>
      </c>
      <c r="AC24" s="646" t="s">
        <v>295</v>
      </c>
      <c r="AD24" s="645">
        <v>17367.31786273987</v>
      </c>
      <c r="AE24" s="646" t="s">
        <v>295</v>
      </c>
      <c r="AF24" s="646" t="s">
        <v>295</v>
      </c>
      <c r="AG24" s="646" t="s">
        <v>295</v>
      </c>
      <c r="AH24" s="646" t="s">
        <v>295</v>
      </c>
      <c r="AI24" s="646" t="s">
        <v>295</v>
      </c>
      <c r="AJ24" s="645"/>
      <c r="AK24" s="645"/>
      <c r="AL24" s="645"/>
      <c r="AM24" s="638"/>
    </row>
    <row r="25" spans="1:77" s="111" customFormat="1" ht="17.100000000000001" hidden="1" customHeight="1">
      <c r="A25" s="2618" t="s">
        <v>1001</v>
      </c>
      <c r="B25" s="2619"/>
      <c r="C25" s="2619"/>
      <c r="D25" s="2620"/>
      <c r="E25" s="648">
        <v>134428.16111243397</v>
      </c>
      <c r="F25" s="648">
        <v>103546.86898278544</v>
      </c>
      <c r="G25" s="648">
        <v>30881.292129648624</v>
      </c>
      <c r="H25" s="648"/>
      <c r="I25" s="646" t="s">
        <v>295</v>
      </c>
      <c r="J25" s="646" t="s">
        <v>295</v>
      </c>
      <c r="K25" s="646" t="s">
        <v>295</v>
      </c>
      <c r="L25" s="646" t="s">
        <v>295</v>
      </c>
      <c r="M25" s="646" t="s">
        <v>295</v>
      </c>
      <c r="N25" s="646" t="s">
        <v>295</v>
      </c>
      <c r="O25" s="646" t="s">
        <v>295</v>
      </c>
      <c r="P25" s="646" t="s">
        <v>295</v>
      </c>
      <c r="Q25" s="646" t="s">
        <v>295</v>
      </c>
      <c r="R25" s="646" t="s">
        <v>295</v>
      </c>
      <c r="S25" s="646" t="s">
        <v>295</v>
      </c>
      <c r="T25" s="646" t="s">
        <v>295</v>
      </c>
      <c r="U25" s="646" t="s">
        <v>295</v>
      </c>
      <c r="V25" s="646" t="s">
        <v>295</v>
      </c>
      <c r="W25" s="646" t="s">
        <v>295</v>
      </c>
      <c r="X25" s="646" t="s">
        <v>295</v>
      </c>
      <c r="Y25" s="646"/>
      <c r="Z25" s="646" t="s">
        <v>295</v>
      </c>
      <c r="AA25" s="646" t="s">
        <v>295</v>
      </c>
      <c r="AB25" s="646" t="s">
        <v>295</v>
      </c>
      <c r="AC25" s="646" t="s">
        <v>295</v>
      </c>
      <c r="AD25" s="646" t="s">
        <v>295</v>
      </c>
      <c r="AE25" s="646" t="s">
        <v>295</v>
      </c>
      <c r="AF25" s="646" t="s">
        <v>295</v>
      </c>
      <c r="AG25" s="646" t="s">
        <v>295</v>
      </c>
      <c r="AH25" s="646" t="s">
        <v>295</v>
      </c>
      <c r="AI25" s="646" t="s">
        <v>295</v>
      </c>
      <c r="AJ25" s="645"/>
      <c r="AK25" s="645"/>
      <c r="AL25" s="645"/>
      <c r="AM25" s="638"/>
    </row>
    <row r="26" spans="1:77" s="111" customFormat="1" ht="17.100000000000001" hidden="1" customHeight="1">
      <c r="A26" s="2618" t="s">
        <v>1002</v>
      </c>
      <c r="B26" s="2619"/>
      <c r="C26" s="2619"/>
      <c r="D26" s="2620"/>
      <c r="E26" s="648">
        <v>133471.69626538767</v>
      </c>
      <c r="F26" s="648">
        <v>103784.429826194</v>
      </c>
      <c r="G26" s="648">
        <v>29687.266439194005</v>
      </c>
      <c r="H26" s="648"/>
      <c r="I26" s="648">
        <v>36777.200435699982</v>
      </c>
      <c r="J26" s="648">
        <v>32622.690048071905</v>
      </c>
      <c r="K26" s="646" t="s">
        <v>295</v>
      </c>
      <c r="L26" s="646" t="s">
        <v>295</v>
      </c>
      <c r="M26" s="646" t="s">
        <v>295</v>
      </c>
      <c r="N26" s="646" t="s">
        <v>295</v>
      </c>
      <c r="O26" s="646" t="s">
        <v>295</v>
      </c>
      <c r="P26" s="645">
        <v>4154.5103876281082</v>
      </c>
      <c r="Q26" s="646" t="s">
        <v>295</v>
      </c>
      <c r="R26" s="646" t="s">
        <v>295</v>
      </c>
      <c r="S26" s="646" t="s">
        <v>295</v>
      </c>
      <c r="T26" s="646" t="s">
        <v>295</v>
      </c>
      <c r="U26" s="646" t="s">
        <v>295</v>
      </c>
      <c r="V26" s="645">
        <v>37221.85817660774</v>
      </c>
      <c r="W26" s="645">
        <v>18723.234325073427</v>
      </c>
      <c r="X26" s="646" t="s">
        <v>295</v>
      </c>
      <c r="Y26" s="646"/>
      <c r="Z26" s="646" t="s">
        <v>295</v>
      </c>
      <c r="AA26" s="646" t="s">
        <v>295</v>
      </c>
      <c r="AB26" s="646" t="s">
        <v>295</v>
      </c>
      <c r="AC26" s="646" t="s">
        <v>295</v>
      </c>
      <c r="AD26" s="645">
        <v>18498.623851534325</v>
      </c>
      <c r="AE26" s="646" t="s">
        <v>295</v>
      </c>
      <c r="AF26" s="646" t="s">
        <v>295</v>
      </c>
      <c r="AG26" s="646" t="s">
        <v>295</v>
      </c>
      <c r="AH26" s="646" t="s">
        <v>295</v>
      </c>
      <c r="AI26" s="646" t="s">
        <v>295</v>
      </c>
      <c r="AJ26" s="645"/>
      <c r="AK26" s="645"/>
      <c r="AL26" s="645"/>
      <c r="AM26" s="638"/>
    </row>
    <row r="27" spans="1:77" s="111" customFormat="1" ht="17.100000000000001" hidden="1" customHeight="1">
      <c r="A27" s="2618" t="s">
        <v>1003</v>
      </c>
      <c r="B27" s="2619"/>
      <c r="C27" s="2619"/>
      <c r="D27" s="2620"/>
      <c r="E27" s="648">
        <v>131242.65344171703</v>
      </c>
      <c r="F27" s="648">
        <v>101362.41762153729</v>
      </c>
      <c r="G27" s="648">
        <v>29880.235820179703</v>
      </c>
      <c r="H27" s="648"/>
      <c r="I27" s="648">
        <v>35738.166060879819</v>
      </c>
      <c r="J27" s="648">
        <v>31520.722917181229</v>
      </c>
      <c r="K27" s="648" t="s">
        <v>1402</v>
      </c>
      <c r="L27" s="648">
        <v>6189.6597568765692</v>
      </c>
      <c r="M27" s="648">
        <v>11456.13340277295</v>
      </c>
      <c r="N27" s="648">
        <v>11981.805100268384</v>
      </c>
      <c r="O27" s="648">
        <v>1329.9881353357021</v>
      </c>
      <c r="P27" s="645">
        <v>4217.443143698637</v>
      </c>
      <c r="Q27" s="645">
        <v>146.00364825908406</v>
      </c>
      <c r="R27" s="645">
        <v>1312.5096055855486</v>
      </c>
      <c r="S27" s="645">
        <v>1641.8558302225567</v>
      </c>
      <c r="T27" s="645">
        <v>1066.4417437993507</v>
      </c>
      <c r="U27" s="645">
        <v>50.632315832097888</v>
      </c>
      <c r="V27" s="645">
        <v>36952.056864284896</v>
      </c>
      <c r="W27" s="645">
        <v>18007.42992330237</v>
      </c>
      <c r="X27" s="645">
        <v>299.46391409939594</v>
      </c>
      <c r="Y27" s="645"/>
      <c r="Z27" s="645">
        <v>3358.7463562394632</v>
      </c>
      <c r="AA27" s="645">
        <v>5996.2304408118398</v>
      </c>
      <c r="AB27" s="645">
        <v>7662.7471868962266</v>
      </c>
      <c r="AC27" s="645">
        <v>690.24202525543592</v>
      </c>
      <c r="AD27" s="645">
        <v>18944.626940982682</v>
      </c>
      <c r="AE27" s="645">
        <v>586.4619130306005</v>
      </c>
      <c r="AF27" s="645">
        <v>5038.5874307746826</v>
      </c>
      <c r="AG27" s="645">
        <v>7232.9697450579442</v>
      </c>
      <c r="AH27" s="645">
        <v>5853.1535932033694</v>
      </c>
      <c r="AI27" s="645">
        <v>233.45425891607707</v>
      </c>
      <c r="AJ27" s="645"/>
      <c r="AK27" s="645"/>
      <c r="AL27" s="645"/>
      <c r="AM27" s="638"/>
    </row>
    <row r="28" spans="1:77" s="111" customFormat="1" ht="17.100000000000001" hidden="1" customHeight="1">
      <c r="A28" s="2618" t="s">
        <v>1004</v>
      </c>
      <c r="B28" s="2618"/>
      <c r="C28" s="2618"/>
      <c r="D28" s="2668"/>
      <c r="E28" s="648">
        <v>141368.27721894893</v>
      </c>
      <c r="F28" s="648">
        <v>110944.81227269485</v>
      </c>
      <c r="G28" s="648">
        <v>30423.464946254113</v>
      </c>
      <c r="H28" s="648"/>
      <c r="I28" s="648">
        <v>40376.421066085597</v>
      </c>
      <c r="J28" s="648">
        <v>35481.219288156077</v>
      </c>
      <c r="K28" s="648">
        <v>766.84876545175212</v>
      </c>
      <c r="L28" s="648">
        <v>7430.4396595193593</v>
      </c>
      <c r="M28" s="648">
        <v>11876.941514670014</v>
      </c>
      <c r="N28" s="648">
        <v>14003.729006123716</v>
      </c>
      <c r="O28" s="648">
        <v>1403.2603423912194</v>
      </c>
      <c r="P28" s="645">
        <v>4895.2017779295138</v>
      </c>
      <c r="Q28" s="645">
        <v>203.90579710144925</v>
      </c>
      <c r="R28" s="645">
        <v>1618.725244026419</v>
      </c>
      <c r="S28" s="645">
        <v>1755.9675311506728</v>
      </c>
      <c r="T28" s="645">
        <v>1287.7909992042919</v>
      </c>
      <c r="U28" s="645">
        <v>28.812206446684453</v>
      </c>
      <c r="V28" s="645">
        <v>37269.232333056541</v>
      </c>
      <c r="W28" s="645">
        <v>18920.560850909438</v>
      </c>
      <c r="X28" s="645">
        <v>421.38736193261479</v>
      </c>
      <c r="Y28" s="645"/>
      <c r="Z28" s="645">
        <v>3049.4091506434647</v>
      </c>
      <c r="AA28" s="645">
        <v>6190.5230020553863</v>
      </c>
      <c r="AB28" s="645">
        <v>8429.8469094916763</v>
      </c>
      <c r="AC28" s="645">
        <v>829.39442678630144</v>
      </c>
      <c r="AD28" s="645">
        <v>18348.671482147132</v>
      </c>
      <c r="AE28" s="645">
        <v>643.92939221555935</v>
      </c>
      <c r="AF28" s="645">
        <v>4959.295271592463</v>
      </c>
      <c r="AG28" s="645">
        <v>6852.5584430575373</v>
      </c>
      <c r="AH28" s="645">
        <v>5701.1728290389619</v>
      </c>
      <c r="AI28" s="645">
        <v>191.71554624257877</v>
      </c>
      <c r="AJ28" s="645"/>
      <c r="AK28" s="645"/>
      <c r="AL28" s="645"/>
      <c r="AM28" s="638"/>
    </row>
    <row r="29" spans="1:77" s="111" customFormat="1" ht="17.100000000000001" hidden="1" customHeight="1">
      <c r="A29" s="2618" t="s">
        <v>1005</v>
      </c>
      <c r="B29" s="2618"/>
      <c r="C29" s="2618"/>
      <c r="D29" s="2668"/>
      <c r="E29" s="648">
        <v>138847.41528557913</v>
      </c>
      <c r="F29" s="648">
        <v>108691.57973497582</v>
      </c>
      <c r="G29" s="648">
        <v>30155.835550603053</v>
      </c>
      <c r="H29" s="648"/>
      <c r="I29" s="648">
        <v>41197.054414681719</v>
      </c>
      <c r="J29" s="648">
        <v>36038.912502070314</v>
      </c>
      <c r="K29" s="648">
        <v>983.79901210529624</v>
      </c>
      <c r="L29" s="648">
        <v>6946.7841732304105</v>
      </c>
      <c r="M29" s="648">
        <v>11703.358702067888</v>
      </c>
      <c r="N29" s="648">
        <v>14699.864745677465</v>
      </c>
      <c r="O29" s="648">
        <v>1705.1058689892645</v>
      </c>
      <c r="P29" s="645">
        <v>5158.1419126114051</v>
      </c>
      <c r="Q29" s="645">
        <v>309.45418184058059</v>
      </c>
      <c r="R29" s="645">
        <v>1768.2635013987331</v>
      </c>
      <c r="S29" s="645">
        <v>1658.7305922706355</v>
      </c>
      <c r="T29" s="645">
        <v>1374.6080998577568</v>
      </c>
      <c r="U29" s="645">
        <v>47.085537243702632</v>
      </c>
      <c r="V29" s="645">
        <v>39327.460588000205</v>
      </c>
      <c r="W29" s="645">
        <v>21666.432123699178</v>
      </c>
      <c r="X29" s="645">
        <v>736.19499679151363</v>
      </c>
      <c r="Y29" s="645"/>
      <c r="Z29" s="645">
        <v>3307.9935318721459</v>
      </c>
      <c r="AA29" s="645">
        <v>6619.8707735134749</v>
      </c>
      <c r="AB29" s="645">
        <v>9979.5479325617016</v>
      </c>
      <c r="AC29" s="645">
        <v>1022.8248889603675</v>
      </c>
      <c r="AD29" s="645">
        <v>17661.028464300958</v>
      </c>
      <c r="AE29" s="645">
        <v>691.05851796347542</v>
      </c>
      <c r="AF29" s="645">
        <v>4751.6715609288749</v>
      </c>
      <c r="AG29" s="645">
        <v>6287.7301288130038</v>
      </c>
      <c r="AH29" s="645">
        <v>5613.9694110910705</v>
      </c>
      <c r="AI29" s="645">
        <v>316.59884550457059</v>
      </c>
      <c r="AJ29" s="645"/>
      <c r="AK29" s="645"/>
      <c r="AL29" s="645"/>
      <c r="AM29" s="638"/>
    </row>
    <row r="30" spans="1:77" s="111" customFormat="1" ht="17.100000000000001" customHeight="1" thickTop="1">
      <c r="A30" s="2618" t="s">
        <v>1422</v>
      </c>
      <c r="B30" s="2618"/>
      <c r="C30" s="2618"/>
      <c r="D30" s="2668"/>
      <c r="E30" s="648">
        <f>AP34</f>
        <v>146209.3526603998</v>
      </c>
      <c r="F30" s="648">
        <f t="shared" ref="F30" si="1">AQ34</f>
        <v>112998.37695169564</v>
      </c>
      <c r="G30" s="648">
        <f t="shared" ref="G30" si="2">AR34</f>
        <v>33210.975708704318</v>
      </c>
      <c r="H30" s="648">
        <f t="shared" ref="H30" si="3">AS34</f>
        <v>102630.66174849079</v>
      </c>
      <c r="I30" s="648">
        <f t="shared" ref="I30" si="4">AT34</f>
        <v>25548.162876907318</v>
      </c>
      <c r="J30" s="648">
        <f t="shared" ref="J30" si="5">AU34</f>
        <v>16974.455212540583</v>
      </c>
      <c r="K30" s="648">
        <f t="shared" ref="K30" si="6">AV34</f>
        <v>8573.7076643666223</v>
      </c>
      <c r="L30" s="648">
        <f t="shared" ref="L30" si="7">AW34</f>
        <v>57702.355363871473</v>
      </c>
      <c r="M30" s="648">
        <f t="shared" ref="M30" si="8">AX34</f>
        <v>13154.607633103036</v>
      </c>
      <c r="N30" s="648">
        <f t="shared" ref="N30" si="9">AY34</f>
        <v>12102.560347835475</v>
      </c>
      <c r="O30" s="648">
        <f t="shared" ref="O30" si="10">AZ34</f>
        <v>1052.0472852675634</v>
      </c>
      <c r="P30" s="648">
        <f t="shared" ref="P30" si="11">BA34</f>
        <v>16297.122141336638</v>
      </c>
      <c r="Q30" s="648">
        <f t="shared" ref="Q30" si="12">BB34</f>
        <v>15695.986330475571</v>
      </c>
      <c r="R30" s="648">
        <f t="shared" ref="R30" si="13">BC34</f>
        <v>601.13581086105978</v>
      </c>
      <c r="S30" s="648">
        <f t="shared" ref="S30" si="14">BD34</f>
        <v>28250.625589431831</v>
      </c>
      <c r="T30" s="648">
        <f t="shared" ref="T30" si="15">BE34</f>
        <v>23879.096935156307</v>
      </c>
      <c r="U30" s="648">
        <f t="shared" ref="U30" si="16">BF34</f>
        <v>4371.5286542755084</v>
      </c>
      <c r="V30" s="648">
        <f t="shared" ref="V30" si="17">BG34</f>
        <v>19380.143507712324</v>
      </c>
      <c r="W30" s="648">
        <f t="shared" ref="W30" si="18">BH34</f>
        <v>4106.9901724078527</v>
      </c>
      <c r="X30" s="648">
        <f t="shared" ref="X30" si="19">BI34</f>
        <v>15273.153335304425</v>
      </c>
      <c r="Y30" s="648">
        <f t="shared" ref="Y30" si="20">BJ34</f>
        <v>41112.850369528962</v>
      </c>
      <c r="Z30" s="648">
        <f t="shared" ref="Z30" si="21">BK34</f>
        <v>6034.0017115500605</v>
      </c>
      <c r="AA30" s="648">
        <f t="shared" ref="AA30" si="22">BL34</f>
        <v>5445.9533150156367</v>
      </c>
      <c r="AB30" s="648">
        <f t="shared" ref="AB30" si="23">BM34</f>
        <v>588.0483965344265</v>
      </c>
      <c r="AC30" s="1788">
        <f t="shared" ref="AC30" si="24">BN34</f>
        <v>35078.84865797891</v>
      </c>
      <c r="AD30" s="1788">
        <f t="shared" ref="AD30" si="25">BO34</f>
        <v>17113.277673603094</v>
      </c>
      <c r="AE30" s="1788">
        <f t="shared" ref="AE30" si="26">BP34</f>
        <v>16003.208822645181</v>
      </c>
      <c r="AF30" s="1788">
        <f t="shared" ref="AF30" si="27">BQ34</f>
        <v>1110.0688509579113</v>
      </c>
      <c r="AG30" s="1788">
        <f t="shared" ref="AG30" si="28">BR34</f>
        <v>17965.570984375845</v>
      </c>
      <c r="AH30" s="1788">
        <f t="shared" ref="AH30" si="29">BS34</f>
        <v>16724.400305042738</v>
      </c>
      <c r="AI30" s="1788">
        <f t="shared" ref="AI30" si="30">BT34</f>
        <v>1241.1706793331105</v>
      </c>
      <c r="AJ30" s="1788">
        <f t="shared" ref="AJ30" si="31">BU34</f>
        <v>2465.8405423799145</v>
      </c>
      <c r="AK30" s="648">
        <f t="shared" ref="AK30" si="32">BV34</f>
        <v>2065.7255105763484</v>
      </c>
      <c r="AL30" s="648">
        <f t="shared" ref="AL30" si="33">BW34</f>
        <v>400.11503180356624</v>
      </c>
      <c r="AM30" s="2724"/>
      <c r="AN30" s="2725"/>
      <c r="AO30" s="2728" t="s">
        <v>1927</v>
      </c>
      <c r="AP30" s="1494" t="s">
        <v>1991</v>
      </c>
      <c r="AQ30" s="1494" t="s">
        <v>1992</v>
      </c>
      <c r="AR30" s="1494" t="s">
        <v>1993</v>
      </c>
      <c r="AS30" s="1494" t="s">
        <v>922</v>
      </c>
      <c r="AT30" s="1494" t="s">
        <v>1994</v>
      </c>
      <c r="AU30" s="1494" t="s">
        <v>1995</v>
      </c>
      <c r="AV30" s="1494" t="s">
        <v>1996</v>
      </c>
      <c r="AW30" s="1494" t="s">
        <v>1997</v>
      </c>
      <c r="AX30" s="1494" t="s">
        <v>1998</v>
      </c>
      <c r="AY30" s="1494" t="s">
        <v>1999</v>
      </c>
      <c r="AZ30" s="1494" t="s">
        <v>2000</v>
      </c>
      <c r="BA30" s="1494" t="s">
        <v>2001</v>
      </c>
      <c r="BB30" s="1494" t="s">
        <v>2002</v>
      </c>
      <c r="BC30" s="1494" t="s">
        <v>2003</v>
      </c>
      <c r="BD30" s="1494" t="s">
        <v>2004</v>
      </c>
      <c r="BE30" s="1494" t="s">
        <v>2005</v>
      </c>
      <c r="BF30" s="1494" t="s">
        <v>2006</v>
      </c>
      <c r="BG30" s="1494" t="s">
        <v>2007</v>
      </c>
      <c r="BH30" s="1494" t="s">
        <v>2008</v>
      </c>
      <c r="BI30" s="1494" t="s">
        <v>2009</v>
      </c>
      <c r="BJ30" s="1494" t="s">
        <v>925</v>
      </c>
      <c r="BK30" s="1494" t="s">
        <v>2010</v>
      </c>
      <c r="BL30" s="1494" t="s">
        <v>2011</v>
      </c>
      <c r="BM30" s="1494" t="s">
        <v>2012</v>
      </c>
      <c r="BN30" s="1494" t="s">
        <v>2013</v>
      </c>
      <c r="BO30" s="1494" t="s">
        <v>2014</v>
      </c>
      <c r="BP30" s="1494" t="s">
        <v>2015</v>
      </c>
      <c r="BQ30" s="1494" t="s">
        <v>2016</v>
      </c>
      <c r="BR30" s="1494" t="s">
        <v>2017</v>
      </c>
      <c r="BS30" s="1494" t="s">
        <v>2018</v>
      </c>
      <c r="BT30" s="1494" t="s">
        <v>2019</v>
      </c>
      <c r="BU30" s="1494" t="s">
        <v>2020</v>
      </c>
      <c r="BV30" s="1494" t="s">
        <v>2021</v>
      </c>
      <c r="BW30" s="1494" t="s">
        <v>2022</v>
      </c>
      <c r="BX30" s="1494" t="s">
        <v>2023</v>
      </c>
      <c r="BY30" s="1495" t="s">
        <v>2024</v>
      </c>
    </row>
    <row r="31" spans="1:77" ht="17.100000000000001" customHeight="1" thickBot="1">
      <c r="A31" s="2641" t="s">
        <v>43</v>
      </c>
      <c r="B31" s="2641"/>
      <c r="C31" s="2641"/>
      <c r="D31" s="107"/>
      <c r="E31" s="650"/>
      <c r="F31" s="651"/>
      <c r="G31" s="651"/>
      <c r="H31" s="651"/>
      <c r="I31" s="652"/>
      <c r="J31" s="652"/>
      <c r="K31" s="652"/>
      <c r="L31" s="652"/>
      <c r="M31" s="652"/>
      <c r="N31" s="652"/>
      <c r="O31" s="652"/>
      <c r="P31" s="653"/>
      <c r="Q31" s="653"/>
      <c r="R31" s="653"/>
      <c r="S31" s="653"/>
      <c r="T31" s="653"/>
      <c r="U31" s="653"/>
      <c r="V31" s="653"/>
      <c r="W31" s="653"/>
      <c r="X31" s="653"/>
      <c r="Y31" s="653"/>
      <c r="Z31" s="653"/>
      <c r="AA31" s="653"/>
      <c r="AB31" s="653"/>
      <c r="AC31" s="653"/>
      <c r="AD31" s="653"/>
      <c r="AE31" s="653"/>
      <c r="AF31" s="653"/>
      <c r="AG31" s="653"/>
      <c r="AH31" s="653"/>
      <c r="AI31" s="653"/>
      <c r="AJ31" s="654"/>
      <c r="AK31" s="654"/>
      <c r="AL31" s="654"/>
      <c r="AM31" s="2726"/>
      <c r="AN31" s="2727"/>
      <c r="AO31" s="2729"/>
      <c r="AP31" s="1496" t="s">
        <v>2025</v>
      </c>
      <c r="AQ31" s="1496" t="s">
        <v>2025</v>
      </c>
      <c r="AR31" s="1496" t="s">
        <v>2025</v>
      </c>
      <c r="AS31" s="1496" t="s">
        <v>2025</v>
      </c>
      <c r="AT31" s="1496" t="s">
        <v>2025</v>
      </c>
      <c r="AU31" s="1496" t="s">
        <v>2025</v>
      </c>
      <c r="AV31" s="1496" t="s">
        <v>2025</v>
      </c>
      <c r="AW31" s="1496" t="s">
        <v>2025</v>
      </c>
      <c r="AX31" s="1496" t="s">
        <v>2025</v>
      </c>
      <c r="AY31" s="1496" t="s">
        <v>2025</v>
      </c>
      <c r="AZ31" s="1496" t="s">
        <v>2025</v>
      </c>
      <c r="BA31" s="1496" t="s">
        <v>2025</v>
      </c>
      <c r="BB31" s="1496" t="s">
        <v>2025</v>
      </c>
      <c r="BC31" s="1496" t="s">
        <v>2025</v>
      </c>
      <c r="BD31" s="1496" t="s">
        <v>2025</v>
      </c>
      <c r="BE31" s="1496" t="s">
        <v>2025</v>
      </c>
      <c r="BF31" s="1496" t="s">
        <v>2025</v>
      </c>
      <c r="BG31" s="1496" t="s">
        <v>2025</v>
      </c>
      <c r="BH31" s="1496" t="s">
        <v>2025</v>
      </c>
      <c r="BI31" s="1496" t="s">
        <v>2025</v>
      </c>
      <c r="BJ31" s="1496" t="s">
        <v>2025</v>
      </c>
      <c r="BK31" s="1496" t="s">
        <v>2025</v>
      </c>
      <c r="BL31" s="1496" t="s">
        <v>2025</v>
      </c>
      <c r="BM31" s="1496" t="s">
        <v>2025</v>
      </c>
      <c r="BN31" s="1496" t="s">
        <v>2025</v>
      </c>
      <c r="BO31" s="1496" t="s">
        <v>2025</v>
      </c>
      <c r="BP31" s="1496" t="s">
        <v>2025</v>
      </c>
      <c r="BQ31" s="1496" t="s">
        <v>2025</v>
      </c>
      <c r="BR31" s="1496" t="s">
        <v>2025</v>
      </c>
      <c r="BS31" s="1496" t="s">
        <v>2025</v>
      </c>
      <c r="BT31" s="1496" t="s">
        <v>2025</v>
      </c>
      <c r="BU31" s="1496" t="s">
        <v>2025</v>
      </c>
      <c r="BV31" s="1496" t="s">
        <v>2025</v>
      </c>
      <c r="BW31" s="1496" t="s">
        <v>2025</v>
      </c>
      <c r="BX31" s="1496" t="s">
        <v>2025</v>
      </c>
      <c r="BY31" s="1497" t="s">
        <v>2025</v>
      </c>
    </row>
    <row r="32" spans="1:77" ht="17.100000000000001" customHeight="1" thickTop="1">
      <c r="A32" s="1219"/>
      <c r="B32" s="1219" t="s">
        <v>44</v>
      </c>
      <c r="C32" s="1219"/>
      <c r="D32" s="811"/>
      <c r="E32" s="650">
        <f>AP32</f>
        <v>133567.76031710987</v>
      </c>
      <c r="F32" s="650">
        <f t="shared" ref="F32:R33" si="34">AQ32</f>
        <v>102601.54320850842</v>
      </c>
      <c r="G32" s="650">
        <f t="shared" si="34"/>
        <v>30966.217108601497</v>
      </c>
      <c r="H32" s="650">
        <f t="shared" si="34"/>
        <v>97321.046357606931</v>
      </c>
      <c r="I32" s="650">
        <f t="shared" si="34"/>
        <v>23140.136738555957</v>
      </c>
      <c r="J32" s="650">
        <f t="shared" si="34"/>
        <v>15254.399676936024</v>
      </c>
      <c r="K32" s="650">
        <f t="shared" si="34"/>
        <v>7885.7370616198514</v>
      </c>
      <c r="L32" s="650">
        <f t="shared" si="34"/>
        <v>55897.593230981693</v>
      </c>
      <c r="M32" s="650">
        <f t="shared" si="34"/>
        <v>12684.765797470931</v>
      </c>
      <c r="N32" s="650">
        <f t="shared" si="34"/>
        <v>11662.468512203388</v>
      </c>
      <c r="O32" s="650">
        <f t="shared" si="34"/>
        <v>1022.2972852675477</v>
      </c>
      <c r="P32" s="650">
        <f t="shared" si="34"/>
        <v>15264.805184321005</v>
      </c>
      <c r="Q32" s="650">
        <f t="shared" si="34"/>
        <v>14778.669373460896</v>
      </c>
      <c r="R32" s="650">
        <f t="shared" si="34"/>
        <v>486.13581086010129</v>
      </c>
      <c r="S32" s="650">
        <f t="shared" ref="S32:S33" si="35">BD32</f>
        <v>27948.022249189795</v>
      </c>
      <c r="T32" s="650">
        <f t="shared" ref="T32:T33" si="36">BE32</f>
        <v>23601.993594914271</v>
      </c>
      <c r="U32" s="650">
        <f t="shared" ref="U32:U33" si="37">BF32</f>
        <v>4346.0286542755084</v>
      </c>
      <c r="V32" s="650">
        <f t="shared" ref="V32:V33" si="38">BG32</f>
        <v>18283.316388069528</v>
      </c>
      <c r="W32" s="650">
        <f t="shared" ref="W32:W33" si="39">BH32</f>
        <v>3771.2271715631427</v>
      </c>
      <c r="X32" s="650">
        <f t="shared" ref="X32:X33" si="40">BI32</f>
        <v>14512.089216506361</v>
      </c>
      <c r="Y32" s="650">
        <f t="shared" ref="Y32:Y33" si="41">BJ32</f>
        <v>36246.713959502747</v>
      </c>
      <c r="Z32" s="650">
        <f t="shared" ref="Z32:Z33" si="42">BK32</f>
        <v>5275.1166738385891</v>
      </c>
      <c r="AA32" s="650">
        <f t="shared" ref="AA32:AA33" si="43">BL32</f>
        <v>4687.0682773041608</v>
      </c>
      <c r="AB32" s="650">
        <f t="shared" ref="AB32:AB33" si="44">BM32</f>
        <v>588.0483965344265</v>
      </c>
      <c r="AC32" s="650">
        <f t="shared" ref="AC32:AC33" si="45">BN32</f>
        <v>30971.597285664178</v>
      </c>
      <c r="AD32" s="650">
        <f t="shared" ref="AD32:AD33" si="46">BO32</f>
        <v>15005.961867551705</v>
      </c>
      <c r="AE32" s="650">
        <f t="shared" ref="AE32:AE33" si="47">BP32</f>
        <v>14021.334124636027</v>
      </c>
      <c r="AF32" s="650">
        <f t="shared" ref="AF32:AF33" si="48">BQ32</f>
        <v>984.62774291566996</v>
      </c>
      <c r="AG32" s="650">
        <f t="shared" ref="AG32:AG33" si="49">BR32</f>
        <v>15965.63541811247</v>
      </c>
      <c r="AH32" s="650">
        <f t="shared" ref="AH32:AH33" si="50">BS32</f>
        <v>14824.382477490588</v>
      </c>
      <c r="AI32" s="650">
        <f t="shared" ref="AI32:AI33" si="51">BT32</f>
        <v>1141.25294062189</v>
      </c>
      <c r="AJ32" s="651">
        <f t="shared" ref="AJ32:AJ33" si="52">BU32</f>
        <v>0</v>
      </c>
      <c r="AK32" s="651">
        <f t="shared" ref="AK32:AK33" si="53">BV32</f>
        <v>0</v>
      </c>
      <c r="AL32" s="651">
        <f t="shared" ref="AL32:AL33" si="54">BW32</f>
        <v>0</v>
      </c>
      <c r="AM32" s="2730" t="s">
        <v>1936</v>
      </c>
      <c r="AN32" s="1498" t="s">
        <v>1937</v>
      </c>
      <c r="AO32" s="1499">
        <v>11874.180779833943</v>
      </c>
      <c r="AP32" s="1500">
        <v>133567.76031710987</v>
      </c>
      <c r="AQ32" s="1500">
        <v>102601.54320850842</v>
      </c>
      <c r="AR32" s="1500">
        <v>30966.217108601497</v>
      </c>
      <c r="AS32" s="1500">
        <v>97321.046357606931</v>
      </c>
      <c r="AT32" s="1500">
        <v>23140.136738555957</v>
      </c>
      <c r="AU32" s="1500">
        <v>15254.399676936024</v>
      </c>
      <c r="AV32" s="1500">
        <v>7885.7370616198514</v>
      </c>
      <c r="AW32" s="1500">
        <v>55897.593230981693</v>
      </c>
      <c r="AX32" s="1500">
        <v>12684.765797470931</v>
      </c>
      <c r="AY32" s="1500">
        <v>11662.468512203388</v>
      </c>
      <c r="AZ32" s="1500">
        <v>1022.2972852675477</v>
      </c>
      <c r="BA32" s="1500">
        <v>15264.805184321005</v>
      </c>
      <c r="BB32" s="1500">
        <v>14778.669373460896</v>
      </c>
      <c r="BC32" s="1500">
        <v>486.13581086010129</v>
      </c>
      <c r="BD32" s="1500">
        <v>27948.022249189795</v>
      </c>
      <c r="BE32" s="1500">
        <v>23601.993594914271</v>
      </c>
      <c r="BF32" s="1500">
        <v>4346.0286542755084</v>
      </c>
      <c r="BG32" s="1500">
        <v>18283.316388069528</v>
      </c>
      <c r="BH32" s="1500">
        <v>3771.2271715631427</v>
      </c>
      <c r="BI32" s="1500">
        <v>14512.089216506361</v>
      </c>
      <c r="BJ32" s="1500">
        <v>36246.713959502747</v>
      </c>
      <c r="BK32" s="1500">
        <v>5275.1166738385891</v>
      </c>
      <c r="BL32" s="1500">
        <v>4687.0682773041608</v>
      </c>
      <c r="BM32" s="1500">
        <v>588.0483965344265</v>
      </c>
      <c r="BN32" s="1500">
        <v>30971.597285664178</v>
      </c>
      <c r="BO32" s="1500">
        <v>15005.961867551705</v>
      </c>
      <c r="BP32" s="1500">
        <v>14021.334124636027</v>
      </c>
      <c r="BQ32" s="1500">
        <v>984.62774291566996</v>
      </c>
      <c r="BR32" s="1500">
        <v>15965.63541811247</v>
      </c>
      <c r="BS32" s="1500">
        <v>14824.382477490588</v>
      </c>
      <c r="BT32" s="1500">
        <v>1141.25294062189</v>
      </c>
      <c r="BU32" s="1500">
        <v>0</v>
      </c>
      <c r="BV32" s="1500">
        <v>0</v>
      </c>
      <c r="BW32" s="1500">
        <v>0</v>
      </c>
      <c r="BX32" s="1500">
        <v>1584000.8760742114</v>
      </c>
      <c r="BY32" s="1501">
        <v>1830790.4119741186</v>
      </c>
    </row>
    <row r="33" spans="1:77" ht="17.100000000000001" customHeight="1">
      <c r="A33" s="1219"/>
      <c r="B33" s="1219" t="s">
        <v>12</v>
      </c>
      <c r="C33" s="1219"/>
      <c r="D33" s="811"/>
      <c r="E33" s="650">
        <f>AP33</f>
        <v>12641.592343290034</v>
      </c>
      <c r="F33" s="650">
        <f t="shared" si="34"/>
        <v>10396.833743187193</v>
      </c>
      <c r="G33" s="650">
        <f t="shared" si="34"/>
        <v>2244.7586001028362</v>
      </c>
      <c r="H33" s="650">
        <f t="shared" si="34"/>
        <v>5309.6153908838705</v>
      </c>
      <c r="I33" s="650">
        <f t="shared" si="34"/>
        <v>2408.0261383513243</v>
      </c>
      <c r="J33" s="650">
        <f t="shared" si="34"/>
        <v>1720.0555356045547</v>
      </c>
      <c r="K33" s="650">
        <f t="shared" si="34"/>
        <v>687.97060274676949</v>
      </c>
      <c r="L33" s="650">
        <f t="shared" si="34"/>
        <v>1804.7621328897733</v>
      </c>
      <c r="M33" s="650">
        <f t="shared" si="34"/>
        <v>469.84183563210138</v>
      </c>
      <c r="N33" s="650">
        <f t="shared" si="34"/>
        <v>440.0918356320858</v>
      </c>
      <c r="O33" s="650">
        <f t="shared" si="34"/>
        <v>29.750000000015572</v>
      </c>
      <c r="P33" s="650">
        <f t="shared" si="34"/>
        <v>1032.3169570156319</v>
      </c>
      <c r="Q33" s="650">
        <f t="shared" si="34"/>
        <v>917.31695701467356</v>
      </c>
      <c r="R33" s="650">
        <f t="shared" si="34"/>
        <v>115.00000000095832</v>
      </c>
      <c r="S33" s="650">
        <f t="shared" si="35"/>
        <v>302.60334024204008</v>
      </c>
      <c r="T33" s="650">
        <f t="shared" si="36"/>
        <v>277.10334024204008</v>
      </c>
      <c r="U33" s="650">
        <f t="shared" si="37"/>
        <v>25.5</v>
      </c>
      <c r="V33" s="650">
        <f t="shared" si="38"/>
        <v>1096.8271196427747</v>
      </c>
      <c r="W33" s="650">
        <f t="shared" si="39"/>
        <v>335.76300084470955</v>
      </c>
      <c r="X33" s="650">
        <f t="shared" si="40"/>
        <v>761.06411879806512</v>
      </c>
      <c r="Y33" s="650">
        <f t="shared" si="41"/>
        <v>4866.1364100262381</v>
      </c>
      <c r="Z33" s="650">
        <f t="shared" si="42"/>
        <v>758.88503771147646</v>
      </c>
      <c r="AA33" s="650">
        <f t="shared" si="43"/>
        <v>758.88503771147646</v>
      </c>
      <c r="AB33" s="650">
        <f t="shared" si="44"/>
        <v>0</v>
      </c>
      <c r="AC33" s="650">
        <f t="shared" si="45"/>
        <v>4107.2513723147631</v>
      </c>
      <c r="AD33" s="650">
        <f t="shared" si="46"/>
        <v>2107.3158060513942</v>
      </c>
      <c r="AE33" s="650">
        <f t="shared" si="47"/>
        <v>1981.874698009153</v>
      </c>
      <c r="AF33" s="650">
        <f t="shared" si="48"/>
        <v>125.44110804224124</v>
      </c>
      <c r="AG33" s="650">
        <f t="shared" si="49"/>
        <v>1999.9355662633684</v>
      </c>
      <c r="AH33" s="650">
        <f t="shared" si="50"/>
        <v>1900.0178275521478</v>
      </c>
      <c r="AI33" s="650">
        <f t="shared" si="51"/>
        <v>99.917738711220665</v>
      </c>
      <c r="AJ33" s="651">
        <f t="shared" si="52"/>
        <v>2465.8405423799145</v>
      </c>
      <c r="AK33" s="651">
        <f t="shared" si="53"/>
        <v>2065.7255105763484</v>
      </c>
      <c r="AL33" s="651">
        <f t="shared" si="54"/>
        <v>400.11503180356624</v>
      </c>
      <c r="AM33" s="2731"/>
      <c r="AN33" s="2481" t="s">
        <v>1938</v>
      </c>
      <c r="AO33" s="1502">
        <v>4627.841477725583</v>
      </c>
      <c r="AP33" s="1503">
        <v>12641.592343290034</v>
      </c>
      <c r="AQ33" s="1503">
        <v>10396.833743187193</v>
      </c>
      <c r="AR33" s="1503">
        <v>2244.7586001028362</v>
      </c>
      <c r="AS33" s="1503">
        <v>5309.6153908838705</v>
      </c>
      <c r="AT33" s="1503">
        <v>2408.0261383513243</v>
      </c>
      <c r="AU33" s="1503">
        <v>1720.0555356045547</v>
      </c>
      <c r="AV33" s="1503">
        <v>687.97060274676949</v>
      </c>
      <c r="AW33" s="1503">
        <v>1804.7621328897733</v>
      </c>
      <c r="AX33" s="1503">
        <v>469.84183563210138</v>
      </c>
      <c r="AY33" s="1503">
        <v>440.0918356320858</v>
      </c>
      <c r="AZ33" s="1503">
        <v>29.750000000015572</v>
      </c>
      <c r="BA33" s="1503">
        <v>1032.3169570156319</v>
      </c>
      <c r="BB33" s="1503">
        <v>917.31695701467356</v>
      </c>
      <c r="BC33" s="1503">
        <v>115.00000000095832</v>
      </c>
      <c r="BD33" s="1503">
        <v>302.60334024204008</v>
      </c>
      <c r="BE33" s="1503">
        <v>277.10334024204008</v>
      </c>
      <c r="BF33" s="1503">
        <v>25.5</v>
      </c>
      <c r="BG33" s="1503">
        <v>1096.8271196427747</v>
      </c>
      <c r="BH33" s="1503">
        <v>335.76300084470955</v>
      </c>
      <c r="BI33" s="1503">
        <v>761.06411879806512</v>
      </c>
      <c r="BJ33" s="1503">
        <v>4866.1364100262381</v>
      </c>
      <c r="BK33" s="1503">
        <v>758.88503771147646</v>
      </c>
      <c r="BL33" s="1503">
        <v>758.88503771147646</v>
      </c>
      <c r="BM33" s="1503">
        <v>0</v>
      </c>
      <c r="BN33" s="1503">
        <v>4107.2513723147631</v>
      </c>
      <c r="BO33" s="1503">
        <v>2107.3158060513942</v>
      </c>
      <c r="BP33" s="1503">
        <v>1981.874698009153</v>
      </c>
      <c r="BQ33" s="1503">
        <v>125.44110804224124</v>
      </c>
      <c r="BR33" s="1503">
        <v>1999.9355662633684</v>
      </c>
      <c r="BS33" s="1503">
        <v>1900.0178275521478</v>
      </c>
      <c r="BT33" s="1503">
        <v>99.917738711220665</v>
      </c>
      <c r="BU33" s="1503">
        <v>2465.8405423799145</v>
      </c>
      <c r="BV33" s="1503">
        <v>2065.7255105763484</v>
      </c>
      <c r="BW33" s="1503">
        <v>400.11503180356624</v>
      </c>
      <c r="BX33" s="1503">
        <v>209904.33848018781</v>
      </c>
      <c r="BY33" s="1504">
        <v>257814.70544537564</v>
      </c>
    </row>
    <row r="34" spans="1:77" ht="17.100000000000001" customHeight="1">
      <c r="A34" s="2641" t="s">
        <v>13</v>
      </c>
      <c r="B34" s="2641"/>
      <c r="C34" s="2641"/>
      <c r="D34" s="107"/>
      <c r="E34" s="650"/>
      <c r="F34" s="650"/>
      <c r="G34" s="650"/>
      <c r="H34" s="650"/>
      <c r="I34" s="650"/>
      <c r="J34" s="650"/>
      <c r="K34" s="650"/>
      <c r="L34" s="650"/>
      <c r="M34" s="650"/>
      <c r="N34" s="650"/>
      <c r="O34" s="650"/>
      <c r="P34" s="650"/>
      <c r="Q34" s="650"/>
      <c r="R34" s="650"/>
      <c r="S34" s="650"/>
      <c r="T34" s="650"/>
      <c r="U34" s="650"/>
      <c r="V34" s="650"/>
      <c r="W34" s="650"/>
      <c r="X34" s="650"/>
      <c r="Y34" s="650"/>
      <c r="Z34" s="650"/>
      <c r="AA34" s="650"/>
      <c r="AB34" s="650"/>
      <c r="AC34" s="650"/>
      <c r="AD34" s="650"/>
      <c r="AE34" s="650"/>
      <c r="AF34" s="650"/>
      <c r="AG34" s="650"/>
      <c r="AH34" s="650"/>
      <c r="AI34" s="650"/>
      <c r="AJ34" s="651"/>
      <c r="AK34" s="651"/>
      <c r="AL34" s="651"/>
      <c r="AM34" s="2731" t="s">
        <v>1939</v>
      </c>
      <c r="AN34" s="2732"/>
      <c r="AO34" s="1502">
        <v>16502.022257559547</v>
      </c>
      <c r="AP34" s="1503">
        <v>146209.3526603998</v>
      </c>
      <c r="AQ34" s="1503">
        <v>112998.37695169564</v>
      </c>
      <c r="AR34" s="1503">
        <v>33210.975708704318</v>
      </c>
      <c r="AS34" s="1503">
        <v>102630.66174849079</v>
      </c>
      <c r="AT34" s="1503">
        <v>25548.162876907318</v>
      </c>
      <c r="AU34" s="1503">
        <v>16974.455212540583</v>
      </c>
      <c r="AV34" s="1503">
        <v>8573.7076643666223</v>
      </c>
      <c r="AW34" s="1503">
        <v>57702.355363871473</v>
      </c>
      <c r="AX34" s="1503">
        <v>13154.607633103036</v>
      </c>
      <c r="AY34" s="1503">
        <v>12102.560347835475</v>
      </c>
      <c r="AZ34" s="1503">
        <v>1052.0472852675634</v>
      </c>
      <c r="BA34" s="1503">
        <v>16297.122141336638</v>
      </c>
      <c r="BB34" s="1503">
        <v>15695.986330475571</v>
      </c>
      <c r="BC34" s="1503">
        <v>601.13581086105978</v>
      </c>
      <c r="BD34" s="1503">
        <v>28250.625589431831</v>
      </c>
      <c r="BE34" s="1503">
        <v>23879.096935156307</v>
      </c>
      <c r="BF34" s="1503">
        <v>4371.5286542755084</v>
      </c>
      <c r="BG34" s="1503">
        <v>19380.143507712324</v>
      </c>
      <c r="BH34" s="1503">
        <v>4106.9901724078527</v>
      </c>
      <c r="BI34" s="1503">
        <v>15273.153335304425</v>
      </c>
      <c r="BJ34" s="1503">
        <v>41112.850369528962</v>
      </c>
      <c r="BK34" s="1503">
        <v>6034.0017115500605</v>
      </c>
      <c r="BL34" s="1503">
        <v>5445.9533150156367</v>
      </c>
      <c r="BM34" s="1503">
        <v>588.0483965344265</v>
      </c>
      <c r="BN34" s="1503">
        <v>35078.84865797891</v>
      </c>
      <c r="BO34" s="1503">
        <v>17113.277673603094</v>
      </c>
      <c r="BP34" s="1503">
        <v>16003.208822645181</v>
      </c>
      <c r="BQ34" s="1503">
        <v>1110.0688509579113</v>
      </c>
      <c r="BR34" s="1503">
        <v>17965.570984375845</v>
      </c>
      <c r="BS34" s="1503">
        <v>16724.400305042738</v>
      </c>
      <c r="BT34" s="1503">
        <v>1241.1706793331105</v>
      </c>
      <c r="BU34" s="1503">
        <v>2465.8405423799145</v>
      </c>
      <c r="BV34" s="1503">
        <v>2065.7255105763484</v>
      </c>
      <c r="BW34" s="1503">
        <v>400.11503180356624</v>
      </c>
      <c r="BX34" s="1503">
        <v>1793905.2145544011</v>
      </c>
      <c r="BY34" s="1504">
        <v>2088605.1174194941</v>
      </c>
    </row>
    <row r="35" spans="1:77" ht="17.100000000000001" customHeight="1">
      <c r="A35" s="1219"/>
      <c r="B35" s="1219" t="s">
        <v>52</v>
      </c>
      <c r="C35" s="1219"/>
      <c r="D35" s="811"/>
      <c r="E35" s="650">
        <f>AP35</f>
        <v>74538.234729013056</v>
      </c>
      <c r="F35" s="650">
        <f t="shared" ref="F35:AL39" si="55">AQ35</f>
        <v>56967.51466321847</v>
      </c>
      <c r="G35" s="650">
        <f t="shared" si="55"/>
        <v>17570.72006579462</v>
      </c>
      <c r="H35" s="650">
        <f t="shared" si="55"/>
        <v>58694.892334229378</v>
      </c>
      <c r="I35" s="650">
        <f t="shared" si="55"/>
        <v>11460.858129125692</v>
      </c>
      <c r="J35" s="650">
        <f t="shared" si="55"/>
        <v>7636.895882466647</v>
      </c>
      <c r="K35" s="650">
        <f t="shared" si="55"/>
        <v>3823.9622466590354</v>
      </c>
      <c r="L35" s="650">
        <f t="shared" si="55"/>
        <v>36734.367782294961</v>
      </c>
      <c r="M35" s="650">
        <f t="shared" si="55"/>
        <v>6087.3344774821753</v>
      </c>
      <c r="N35" s="650">
        <f t="shared" si="55"/>
        <v>5427.8153595012118</v>
      </c>
      <c r="O35" s="650">
        <f t="shared" si="55"/>
        <v>659.51911798097251</v>
      </c>
      <c r="P35" s="650">
        <f t="shared" si="55"/>
        <v>10433.78450144829</v>
      </c>
      <c r="Q35" s="650">
        <f t="shared" si="55"/>
        <v>10149.771356733834</v>
      </c>
      <c r="R35" s="650">
        <f t="shared" si="55"/>
        <v>284.01314471445602</v>
      </c>
      <c r="S35" s="650">
        <f t="shared" si="55"/>
        <v>20213.248803364484</v>
      </c>
      <c r="T35" s="650">
        <f t="shared" si="55"/>
        <v>16977.183581158042</v>
      </c>
      <c r="U35" s="650">
        <f t="shared" si="55"/>
        <v>3236.0652222064209</v>
      </c>
      <c r="V35" s="650">
        <f t="shared" si="55"/>
        <v>10499.666422808627</v>
      </c>
      <c r="W35" s="650">
        <f t="shared" si="55"/>
        <v>2226.7009297387895</v>
      </c>
      <c r="X35" s="650">
        <f t="shared" si="55"/>
        <v>8272.9654930698471</v>
      </c>
      <c r="Y35" s="650">
        <f t="shared" si="55"/>
        <v>15843.342394783871</v>
      </c>
      <c r="Z35" s="650">
        <f t="shared" si="55"/>
        <v>2631.9617760960691</v>
      </c>
      <c r="AA35" s="650">
        <f t="shared" si="55"/>
        <v>2259.4855742002633</v>
      </c>
      <c r="AB35" s="650">
        <f t="shared" si="55"/>
        <v>372.47620189580795</v>
      </c>
      <c r="AC35" s="650">
        <f t="shared" si="55"/>
        <v>13211.38061868781</v>
      </c>
      <c r="AD35" s="650">
        <f t="shared" si="55"/>
        <v>6037.2876636890451</v>
      </c>
      <c r="AE35" s="650">
        <f t="shared" si="55"/>
        <v>5560.0402039174778</v>
      </c>
      <c r="AF35" s="650">
        <f t="shared" si="55"/>
        <v>477.24745977157039</v>
      </c>
      <c r="AG35" s="650">
        <f t="shared" si="55"/>
        <v>7174.0929549987668</v>
      </c>
      <c r="AH35" s="650">
        <f t="shared" si="55"/>
        <v>6729.6217755022371</v>
      </c>
      <c r="AI35" s="650">
        <f t="shared" si="55"/>
        <v>444.47117949652505</v>
      </c>
      <c r="AJ35" s="651">
        <f t="shared" si="55"/>
        <v>0</v>
      </c>
      <c r="AK35" s="651">
        <f t="shared" si="55"/>
        <v>0</v>
      </c>
      <c r="AL35" s="651">
        <f t="shared" si="55"/>
        <v>0</v>
      </c>
      <c r="AM35" s="2731" t="s">
        <v>1940</v>
      </c>
      <c r="AN35" s="2732"/>
      <c r="AO35" s="1502">
        <v>2820.0222575432908</v>
      </c>
      <c r="AP35" s="1503">
        <v>74538.234729013056</v>
      </c>
      <c r="AQ35" s="1503">
        <v>56967.51466321847</v>
      </c>
      <c r="AR35" s="1503">
        <v>17570.72006579462</v>
      </c>
      <c r="AS35" s="1503">
        <v>58694.892334229378</v>
      </c>
      <c r="AT35" s="1503">
        <v>11460.858129125692</v>
      </c>
      <c r="AU35" s="1503">
        <v>7636.895882466647</v>
      </c>
      <c r="AV35" s="1503">
        <v>3823.9622466590354</v>
      </c>
      <c r="AW35" s="1503">
        <v>36734.367782294961</v>
      </c>
      <c r="AX35" s="1503">
        <v>6087.3344774821753</v>
      </c>
      <c r="AY35" s="1503">
        <v>5427.8153595012118</v>
      </c>
      <c r="AZ35" s="1503">
        <v>659.51911798097251</v>
      </c>
      <c r="BA35" s="1503">
        <v>10433.78450144829</v>
      </c>
      <c r="BB35" s="1503">
        <v>10149.771356733834</v>
      </c>
      <c r="BC35" s="1503">
        <v>284.01314471445602</v>
      </c>
      <c r="BD35" s="1503">
        <v>20213.248803364484</v>
      </c>
      <c r="BE35" s="1503">
        <v>16977.183581158042</v>
      </c>
      <c r="BF35" s="1503">
        <v>3236.0652222064209</v>
      </c>
      <c r="BG35" s="1503">
        <v>10499.666422808627</v>
      </c>
      <c r="BH35" s="1503">
        <v>2226.7009297387895</v>
      </c>
      <c r="BI35" s="1503">
        <v>8272.9654930698471</v>
      </c>
      <c r="BJ35" s="1503">
        <v>15843.342394783871</v>
      </c>
      <c r="BK35" s="1503">
        <v>2631.9617760960691</v>
      </c>
      <c r="BL35" s="1503">
        <v>2259.4855742002633</v>
      </c>
      <c r="BM35" s="1503">
        <v>372.47620189580795</v>
      </c>
      <c r="BN35" s="1503">
        <v>13211.38061868781</v>
      </c>
      <c r="BO35" s="1503">
        <v>6037.2876636890451</v>
      </c>
      <c r="BP35" s="1503">
        <v>5560.0402039174778</v>
      </c>
      <c r="BQ35" s="1503">
        <v>477.24745977157039</v>
      </c>
      <c r="BR35" s="1503">
        <v>7174.0929549987668</v>
      </c>
      <c r="BS35" s="1503">
        <v>6729.6217755022371</v>
      </c>
      <c r="BT35" s="1503">
        <v>444.47117949652505</v>
      </c>
      <c r="BU35" s="1503">
        <v>0</v>
      </c>
      <c r="BV35" s="1503">
        <v>0</v>
      </c>
      <c r="BW35" s="1503">
        <v>0</v>
      </c>
      <c r="BX35" s="1503">
        <v>547377.44953530584</v>
      </c>
      <c r="BY35" s="1504">
        <v>764925.64668010839</v>
      </c>
    </row>
    <row r="36" spans="1:77" ht="17.100000000000001" customHeight="1">
      <c r="A36" s="1219"/>
      <c r="B36" s="1219" t="s">
        <v>53</v>
      </c>
      <c r="C36" s="1219"/>
      <c r="D36" s="811"/>
      <c r="E36" s="650">
        <f t="shared" ref="E36:E39" si="56">AP36</f>
        <v>9807.5255046155089</v>
      </c>
      <c r="F36" s="650">
        <f t="shared" si="55"/>
        <v>7411.4988618764983</v>
      </c>
      <c r="G36" s="650">
        <f t="shared" si="55"/>
        <v>2396.0266427390156</v>
      </c>
      <c r="H36" s="650">
        <f t="shared" si="55"/>
        <v>6078.3246276415839</v>
      </c>
      <c r="I36" s="650">
        <f t="shared" si="55"/>
        <v>1679.8879191632309</v>
      </c>
      <c r="J36" s="650">
        <f t="shared" si="55"/>
        <v>931.33717158432137</v>
      </c>
      <c r="K36" s="650">
        <f t="shared" si="55"/>
        <v>748.550747578911</v>
      </c>
      <c r="L36" s="650">
        <f t="shared" si="55"/>
        <v>3009.598655732842</v>
      </c>
      <c r="M36" s="650">
        <f t="shared" si="55"/>
        <v>997.08178516810688</v>
      </c>
      <c r="N36" s="650">
        <f t="shared" si="55"/>
        <v>922.32439966580898</v>
      </c>
      <c r="O36" s="650">
        <f t="shared" si="55"/>
        <v>74.757385502297907</v>
      </c>
      <c r="P36" s="650">
        <f t="shared" si="55"/>
        <v>1233.1404262183576</v>
      </c>
      <c r="Q36" s="650">
        <f t="shared" si="55"/>
        <v>1197.4023309804343</v>
      </c>
      <c r="R36" s="650">
        <f t="shared" si="55"/>
        <v>35.738095237923325</v>
      </c>
      <c r="S36" s="650">
        <f t="shared" si="55"/>
        <v>779.37644434637787</v>
      </c>
      <c r="T36" s="650">
        <f t="shared" si="55"/>
        <v>703.98234342191267</v>
      </c>
      <c r="U36" s="650">
        <f t="shared" si="55"/>
        <v>75.394100924465079</v>
      </c>
      <c r="V36" s="650">
        <f t="shared" si="55"/>
        <v>1388.8380527455088</v>
      </c>
      <c r="W36" s="650">
        <f t="shared" si="55"/>
        <v>259.01255420480157</v>
      </c>
      <c r="X36" s="650">
        <f t="shared" si="55"/>
        <v>1129.8254985407082</v>
      </c>
      <c r="Y36" s="650">
        <f t="shared" si="55"/>
        <v>3729.2008769739291</v>
      </c>
      <c r="Z36" s="650">
        <f t="shared" si="55"/>
        <v>649.26398153169259</v>
      </c>
      <c r="AA36" s="650">
        <f t="shared" si="55"/>
        <v>578.1060463687794</v>
      </c>
      <c r="AB36" s="650">
        <f t="shared" si="55"/>
        <v>71.157935162913176</v>
      </c>
      <c r="AC36" s="650">
        <f t="shared" si="55"/>
        <v>3079.9368954422371</v>
      </c>
      <c r="AD36" s="650">
        <f t="shared" si="55"/>
        <v>1353.7202595342501</v>
      </c>
      <c r="AE36" s="650">
        <f t="shared" si="55"/>
        <v>1283.1188954489114</v>
      </c>
      <c r="AF36" s="650">
        <f t="shared" si="55"/>
        <v>70.601364085338545</v>
      </c>
      <c r="AG36" s="650">
        <f t="shared" si="55"/>
        <v>1726.2166359079872</v>
      </c>
      <c r="AH36" s="650">
        <f t="shared" si="55"/>
        <v>1536.2151202015282</v>
      </c>
      <c r="AI36" s="650">
        <f t="shared" si="55"/>
        <v>190.00151570645872</v>
      </c>
      <c r="AJ36" s="651">
        <f t="shared" si="55"/>
        <v>0</v>
      </c>
      <c r="AK36" s="651">
        <f t="shared" si="55"/>
        <v>0</v>
      </c>
      <c r="AL36" s="651">
        <f t="shared" si="55"/>
        <v>0</v>
      </c>
      <c r="AM36" s="2731" t="s">
        <v>1941</v>
      </c>
      <c r="AN36" s="2732"/>
      <c r="AO36" s="1502">
        <v>1066.9999999998956</v>
      </c>
      <c r="AP36" s="1503">
        <v>9807.5255046155089</v>
      </c>
      <c r="AQ36" s="1503">
        <v>7411.4988618764983</v>
      </c>
      <c r="AR36" s="1503">
        <v>2396.0266427390156</v>
      </c>
      <c r="AS36" s="1503">
        <v>6078.3246276415839</v>
      </c>
      <c r="AT36" s="1503">
        <v>1679.8879191632309</v>
      </c>
      <c r="AU36" s="1503">
        <v>931.33717158432137</v>
      </c>
      <c r="AV36" s="1503">
        <v>748.550747578911</v>
      </c>
      <c r="AW36" s="1503">
        <v>3009.598655732842</v>
      </c>
      <c r="AX36" s="1503">
        <v>997.08178516810688</v>
      </c>
      <c r="AY36" s="1503">
        <v>922.32439966580898</v>
      </c>
      <c r="AZ36" s="1503">
        <v>74.757385502297907</v>
      </c>
      <c r="BA36" s="1503">
        <v>1233.1404262183576</v>
      </c>
      <c r="BB36" s="1503">
        <v>1197.4023309804343</v>
      </c>
      <c r="BC36" s="1503">
        <v>35.738095237923325</v>
      </c>
      <c r="BD36" s="1503">
        <v>779.37644434637787</v>
      </c>
      <c r="BE36" s="1503">
        <v>703.98234342191267</v>
      </c>
      <c r="BF36" s="1503">
        <v>75.394100924465079</v>
      </c>
      <c r="BG36" s="1503">
        <v>1388.8380527455088</v>
      </c>
      <c r="BH36" s="1503">
        <v>259.01255420480157</v>
      </c>
      <c r="BI36" s="1503">
        <v>1129.8254985407082</v>
      </c>
      <c r="BJ36" s="1503">
        <v>3729.2008769739291</v>
      </c>
      <c r="BK36" s="1503">
        <v>649.26398153169259</v>
      </c>
      <c r="BL36" s="1503">
        <v>578.1060463687794</v>
      </c>
      <c r="BM36" s="1503">
        <v>71.157935162913176</v>
      </c>
      <c r="BN36" s="1503">
        <v>3079.9368954422371</v>
      </c>
      <c r="BO36" s="1503">
        <v>1353.7202595342501</v>
      </c>
      <c r="BP36" s="1503">
        <v>1283.1188954489114</v>
      </c>
      <c r="BQ36" s="1503">
        <v>70.601364085338545</v>
      </c>
      <c r="BR36" s="1503">
        <v>1726.2166359079872</v>
      </c>
      <c r="BS36" s="1503">
        <v>1536.2151202015282</v>
      </c>
      <c r="BT36" s="1503">
        <v>190.00151570645872</v>
      </c>
      <c r="BU36" s="1503">
        <v>0</v>
      </c>
      <c r="BV36" s="1503">
        <v>0</v>
      </c>
      <c r="BW36" s="1503">
        <v>0</v>
      </c>
      <c r="BX36" s="1503">
        <v>99518.734802016756</v>
      </c>
      <c r="BY36" s="1504">
        <v>138556.41101886419</v>
      </c>
    </row>
    <row r="37" spans="1:77" ht="17.100000000000001" customHeight="1">
      <c r="A37" s="1219"/>
      <c r="B37" s="1219" t="s">
        <v>54</v>
      </c>
      <c r="C37" s="1219"/>
      <c r="D37" s="811"/>
      <c r="E37" s="650">
        <f t="shared" si="56"/>
        <v>30637.786690973033</v>
      </c>
      <c r="F37" s="650">
        <f t="shared" si="55"/>
        <v>24008.982519134457</v>
      </c>
      <c r="G37" s="650">
        <f t="shared" si="55"/>
        <v>6628.8041718385766</v>
      </c>
      <c r="H37" s="650">
        <f t="shared" si="55"/>
        <v>20186.371743697651</v>
      </c>
      <c r="I37" s="650">
        <f t="shared" si="55"/>
        <v>7093.4580608780434</v>
      </c>
      <c r="J37" s="650">
        <f t="shared" si="55"/>
        <v>4586.8964118669574</v>
      </c>
      <c r="K37" s="650">
        <f t="shared" si="55"/>
        <v>2506.5616490110906</v>
      </c>
      <c r="L37" s="650">
        <f t="shared" si="55"/>
        <v>9227.4376529003475</v>
      </c>
      <c r="M37" s="650">
        <f t="shared" si="55"/>
        <v>4309.5420269644555</v>
      </c>
      <c r="N37" s="650">
        <f t="shared" si="55"/>
        <v>4145.5212451801781</v>
      </c>
      <c r="O37" s="650">
        <f t="shared" si="55"/>
        <v>164.02078178427737</v>
      </c>
      <c r="P37" s="650">
        <f t="shared" si="55"/>
        <v>2573.5036450641578</v>
      </c>
      <c r="Q37" s="650">
        <f t="shared" si="55"/>
        <v>2444.119074156436</v>
      </c>
      <c r="R37" s="650">
        <f t="shared" si="55"/>
        <v>129.38457090772192</v>
      </c>
      <c r="S37" s="650">
        <f t="shared" si="55"/>
        <v>2344.3919808717446</v>
      </c>
      <c r="T37" s="650">
        <f t="shared" si="55"/>
        <v>2080.6226497272041</v>
      </c>
      <c r="U37" s="650">
        <f t="shared" si="55"/>
        <v>263.76933114454124</v>
      </c>
      <c r="V37" s="650">
        <f t="shared" si="55"/>
        <v>3865.476029919254</v>
      </c>
      <c r="W37" s="650">
        <f t="shared" si="55"/>
        <v>757.09864784821957</v>
      </c>
      <c r="X37" s="650">
        <f t="shared" si="55"/>
        <v>3108.3773820710335</v>
      </c>
      <c r="Y37" s="650">
        <f t="shared" si="55"/>
        <v>10426.55780441901</v>
      </c>
      <c r="Z37" s="650">
        <f t="shared" si="55"/>
        <v>996.81653578050305</v>
      </c>
      <c r="AA37" s="650">
        <f t="shared" si="55"/>
        <v>973.40227630479762</v>
      </c>
      <c r="AB37" s="650">
        <f t="shared" si="55"/>
        <v>23.41425947570546</v>
      </c>
      <c r="AC37" s="650">
        <f t="shared" si="55"/>
        <v>9429.7412686385087</v>
      </c>
      <c r="AD37" s="650">
        <f t="shared" si="55"/>
        <v>4938.3653658787853</v>
      </c>
      <c r="AE37" s="650">
        <f t="shared" si="55"/>
        <v>4772.5479852816552</v>
      </c>
      <c r="AF37" s="650">
        <f t="shared" si="55"/>
        <v>165.81738059713106</v>
      </c>
      <c r="AG37" s="650">
        <f t="shared" si="55"/>
        <v>4491.3759027597262</v>
      </c>
      <c r="AH37" s="650">
        <f t="shared" si="55"/>
        <v>4236.3456573408221</v>
      </c>
      <c r="AI37" s="650">
        <f t="shared" si="55"/>
        <v>255.03024541890591</v>
      </c>
      <c r="AJ37" s="651">
        <f t="shared" si="55"/>
        <v>24.857142856351793</v>
      </c>
      <c r="AK37" s="651">
        <f t="shared" si="55"/>
        <v>12.428571428175896</v>
      </c>
      <c r="AL37" s="651">
        <f t="shared" si="55"/>
        <v>12.428571428175896</v>
      </c>
      <c r="AM37" s="2731" t="s">
        <v>1942</v>
      </c>
      <c r="AN37" s="2732"/>
      <c r="AO37" s="1502">
        <v>6161.0000000040782</v>
      </c>
      <c r="AP37" s="1503">
        <v>30637.786690973033</v>
      </c>
      <c r="AQ37" s="1503">
        <v>24008.982519134457</v>
      </c>
      <c r="AR37" s="1503">
        <v>6628.8041718385766</v>
      </c>
      <c r="AS37" s="1503">
        <v>20186.371743697651</v>
      </c>
      <c r="AT37" s="1503">
        <v>7093.4580608780434</v>
      </c>
      <c r="AU37" s="1503">
        <v>4586.8964118669574</v>
      </c>
      <c r="AV37" s="1503">
        <v>2506.5616490110906</v>
      </c>
      <c r="AW37" s="1503">
        <v>9227.4376529003475</v>
      </c>
      <c r="AX37" s="1503">
        <v>4309.5420269644555</v>
      </c>
      <c r="AY37" s="1503">
        <v>4145.5212451801781</v>
      </c>
      <c r="AZ37" s="1503">
        <v>164.02078178427737</v>
      </c>
      <c r="BA37" s="1503">
        <v>2573.5036450641578</v>
      </c>
      <c r="BB37" s="1503">
        <v>2444.119074156436</v>
      </c>
      <c r="BC37" s="1503">
        <v>129.38457090772192</v>
      </c>
      <c r="BD37" s="1503">
        <v>2344.3919808717446</v>
      </c>
      <c r="BE37" s="1503">
        <v>2080.6226497272041</v>
      </c>
      <c r="BF37" s="1503">
        <v>263.76933114454124</v>
      </c>
      <c r="BG37" s="1503">
        <v>3865.476029919254</v>
      </c>
      <c r="BH37" s="1503">
        <v>757.09864784821957</v>
      </c>
      <c r="BI37" s="1503">
        <v>3108.3773820710335</v>
      </c>
      <c r="BJ37" s="1503">
        <v>10426.55780441901</v>
      </c>
      <c r="BK37" s="1503">
        <v>996.81653578050305</v>
      </c>
      <c r="BL37" s="1503">
        <v>973.40227630479762</v>
      </c>
      <c r="BM37" s="1503">
        <v>23.41425947570546</v>
      </c>
      <c r="BN37" s="1503">
        <v>9429.7412686385087</v>
      </c>
      <c r="BO37" s="1503">
        <v>4938.3653658787853</v>
      </c>
      <c r="BP37" s="1503">
        <v>4772.5479852816552</v>
      </c>
      <c r="BQ37" s="1503">
        <v>165.81738059713106</v>
      </c>
      <c r="BR37" s="1503">
        <v>4491.3759027597262</v>
      </c>
      <c r="BS37" s="1503">
        <v>4236.3456573408221</v>
      </c>
      <c r="BT37" s="1503">
        <v>255.03024541890591</v>
      </c>
      <c r="BU37" s="1503">
        <v>24.857142856351793</v>
      </c>
      <c r="BV37" s="1503">
        <v>12.428571428175896</v>
      </c>
      <c r="BW37" s="1503">
        <v>12.428571428175896</v>
      </c>
      <c r="BX37" s="1503">
        <v>429260.64823148056</v>
      </c>
      <c r="BY37" s="1504">
        <v>520889.1524093562</v>
      </c>
    </row>
    <row r="38" spans="1:77" ht="17.100000000000001" customHeight="1">
      <c r="A38" s="1219"/>
      <c r="B38" s="1219" t="s">
        <v>254</v>
      </c>
      <c r="C38" s="1219"/>
      <c r="D38" s="811"/>
      <c r="E38" s="650">
        <f t="shared" si="56"/>
        <v>16981.805735798283</v>
      </c>
      <c r="F38" s="650">
        <f t="shared" si="55"/>
        <v>13693.380907466273</v>
      </c>
      <c r="G38" s="650">
        <f t="shared" si="55"/>
        <v>3288.4248283319916</v>
      </c>
      <c r="H38" s="650">
        <f t="shared" si="55"/>
        <v>7892.0730429225214</v>
      </c>
      <c r="I38" s="650">
        <f t="shared" si="55"/>
        <v>3357.9587677402569</v>
      </c>
      <c r="J38" s="650">
        <f t="shared" si="55"/>
        <v>2394.3257466226573</v>
      </c>
      <c r="K38" s="650">
        <f t="shared" si="55"/>
        <v>963.6330211175997</v>
      </c>
      <c r="L38" s="650">
        <f t="shared" si="55"/>
        <v>2787.9512729433682</v>
      </c>
      <c r="M38" s="650">
        <f t="shared" si="55"/>
        <v>898.64934348833003</v>
      </c>
      <c r="N38" s="650">
        <f t="shared" si="55"/>
        <v>868.89934348831434</v>
      </c>
      <c r="O38" s="650">
        <f t="shared" si="55"/>
        <v>29.750000000015572</v>
      </c>
      <c r="P38" s="650">
        <f t="shared" si="55"/>
        <v>1346.6935686058448</v>
      </c>
      <c r="Q38" s="650">
        <f t="shared" si="55"/>
        <v>1230.6935686048867</v>
      </c>
      <c r="R38" s="650">
        <f t="shared" si="55"/>
        <v>116.00000000095832</v>
      </c>
      <c r="S38" s="650">
        <f t="shared" si="55"/>
        <v>542.60836084919379</v>
      </c>
      <c r="T38" s="650">
        <f t="shared" si="55"/>
        <v>480.30836084911425</v>
      </c>
      <c r="U38" s="650">
        <f t="shared" si="55"/>
        <v>62.300000000079557</v>
      </c>
      <c r="V38" s="650">
        <f t="shared" si="55"/>
        <v>1746.1630022388986</v>
      </c>
      <c r="W38" s="650">
        <f t="shared" si="55"/>
        <v>413.17804061604102</v>
      </c>
      <c r="X38" s="650">
        <f t="shared" si="55"/>
        <v>1332.9849616228576</v>
      </c>
      <c r="Y38" s="650">
        <f t="shared" si="55"/>
        <v>6648.7492933521771</v>
      </c>
      <c r="Z38" s="650">
        <f t="shared" si="55"/>
        <v>901.95941814179866</v>
      </c>
      <c r="AA38" s="650">
        <f t="shared" si="55"/>
        <v>900.95941814179866</v>
      </c>
      <c r="AB38" s="650">
        <f t="shared" si="55"/>
        <v>1</v>
      </c>
      <c r="AC38" s="650">
        <f t="shared" si="55"/>
        <v>5746.7898752103793</v>
      </c>
      <c r="AD38" s="650">
        <f t="shared" si="55"/>
        <v>2832.9043845010101</v>
      </c>
      <c r="AE38" s="650">
        <f t="shared" si="55"/>
        <v>2605.5017379971391</v>
      </c>
      <c r="AF38" s="650">
        <f t="shared" si="55"/>
        <v>227.40264650387107</v>
      </c>
      <c r="AG38" s="650">
        <f t="shared" si="55"/>
        <v>2913.8854907093696</v>
      </c>
      <c r="AH38" s="650">
        <f t="shared" si="55"/>
        <v>2746.2177519981483</v>
      </c>
      <c r="AI38" s="650">
        <f t="shared" si="55"/>
        <v>167.66773871122064</v>
      </c>
      <c r="AJ38" s="651">
        <f t="shared" si="55"/>
        <v>2440.9833995235626</v>
      </c>
      <c r="AK38" s="651">
        <f t="shared" si="55"/>
        <v>2053.2969391481724</v>
      </c>
      <c r="AL38" s="651">
        <f t="shared" si="55"/>
        <v>387.68646037539037</v>
      </c>
      <c r="AM38" s="2731" t="s">
        <v>1943</v>
      </c>
      <c r="AN38" s="2732"/>
      <c r="AO38" s="1502">
        <v>6013.0000000123009</v>
      </c>
      <c r="AP38" s="1503">
        <v>16981.805735798283</v>
      </c>
      <c r="AQ38" s="1503">
        <v>13693.380907466273</v>
      </c>
      <c r="AR38" s="1503">
        <v>3288.4248283319916</v>
      </c>
      <c r="AS38" s="1503">
        <v>7892.0730429225214</v>
      </c>
      <c r="AT38" s="1503">
        <v>3357.9587677402569</v>
      </c>
      <c r="AU38" s="1503">
        <v>2394.3257466226573</v>
      </c>
      <c r="AV38" s="1503">
        <v>963.6330211175997</v>
      </c>
      <c r="AW38" s="1503">
        <v>2787.9512729433682</v>
      </c>
      <c r="AX38" s="1503">
        <v>898.64934348833003</v>
      </c>
      <c r="AY38" s="1503">
        <v>868.89934348831434</v>
      </c>
      <c r="AZ38" s="1503">
        <v>29.750000000015572</v>
      </c>
      <c r="BA38" s="1503">
        <v>1346.6935686058448</v>
      </c>
      <c r="BB38" s="1503">
        <v>1230.6935686048867</v>
      </c>
      <c r="BC38" s="1503">
        <v>116.00000000095832</v>
      </c>
      <c r="BD38" s="1503">
        <v>542.60836084919379</v>
      </c>
      <c r="BE38" s="1503">
        <v>480.30836084911425</v>
      </c>
      <c r="BF38" s="1503">
        <v>62.300000000079557</v>
      </c>
      <c r="BG38" s="1503">
        <v>1746.1630022388986</v>
      </c>
      <c r="BH38" s="1503">
        <v>413.17804061604102</v>
      </c>
      <c r="BI38" s="1503">
        <v>1332.9849616228576</v>
      </c>
      <c r="BJ38" s="1503">
        <v>6648.7492933521771</v>
      </c>
      <c r="BK38" s="1503">
        <v>901.95941814179866</v>
      </c>
      <c r="BL38" s="1503">
        <v>900.95941814179866</v>
      </c>
      <c r="BM38" s="1503">
        <v>1</v>
      </c>
      <c r="BN38" s="1503">
        <v>5746.7898752103793</v>
      </c>
      <c r="BO38" s="1503">
        <v>2832.9043845010101</v>
      </c>
      <c r="BP38" s="1503">
        <v>2605.5017379971391</v>
      </c>
      <c r="BQ38" s="1503">
        <v>227.40264650387107</v>
      </c>
      <c r="BR38" s="1503">
        <v>2913.8854907093696</v>
      </c>
      <c r="BS38" s="1503">
        <v>2746.2177519981483</v>
      </c>
      <c r="BT38" s="1503">
        <v>167.66773871122064</v>
      </c>
      <c r="BU38" s="1503">
        <v>2440.9833995235626</v>
      </c>
      <c r="BV38" s="1503">
        <v>2053.2969391481724</v>
      </c>
      <c r="BW38" s="1503">
        <v>387.68646037539037</v>
      </c>
      <c r="BX38" s="1503">
        <v>301751.55198559945</v>
      </c>
      <c r="BY38" s="1504">
        <v>320963.90731116955</v>
      </c>
    </row>
    <row r="39" spans="1:77" ht="17.100000000000001" customHeight="1">
      <c r="A39" s="1219"/>
      <c r="B39" s="1219" t="s">
        <v>253</v>
      </c>
      <c r="C39" s="1219"/>
      <c r="D39" s="811"/>
      <c r="E39" s="650">
        <f t="shared" si="56"/>
        <v>14244</v>
      </c>
      <c r="F39" s="650">
        <f t="shared" si="55"/>
        <v>10917</v>
      </c>
      <c r="G39" s="650">
        <f t="shared" si="55"/>
        <v>3327</v>
      </c>
      <c r="H39" s="650">
        <f t="shared" si="55"/>
        <v>9779</v>
      </c>
      <c r="I39" s="650">
        <f t="shared" si="55"/>
        <v>1956</v>
      </c>
      <c r="J39" s="650">
        <f t="shared" si="55"/>
        <v>1425</v>
      </c>
      <c r="K39" s="650">
        <f t="shared" si="55"/>
        <v>531</v>
      </c>
      <c r="L39" s="650">
        <f t="shared" si="55"/>
        <v>5943</v>
      </c>
      <c r="M39" s="650">
        <f t="shared" si="55"/>
        <v>862</v>
      </c>
      <c r="N39" s="650">
        <f t="shared" si="55"/>
        <v>738</v>
      </c>
      <c r="O39" s="650">
        <f t="shared" si="55"/>
        <v>124</v>
      </c>
      <c r="P39" s="650">
        <f t="shared" si="55"/>
        <v>710</v>
      </c>
      <c r="Q39" s="650">
        <f t="shared" si="55"/>
        <v>674</v>
      </c>
      <c r="R39" s="650">
        <f t="shared" si="55"/>
        <v>36</v>
      </c>
      <c r="S39" s="650">
        <f t="shared" si="55"/>
        <v>4371</v>
      </c>
      <c r="T39" s="650">
        <f t="shared" si="55"/>
        <v>3637</v>
      </c>
      <c r="U39" s="650">
        <f t="shared" si="55"/>
        <v>734</v>
      </c>
      <c r="V39" s="650">
        <f t="shared" si="55"/>
        <v>1880</v>
      </c>
      <c r="W39" s="650">
        <f t="shared" si="55"/>
        <v>451</v>
      </c>
      <c r="X39" s="650">
        <f t="shared" si="55"/>
        <v>1429</v>
      </c>
      <c r="Y39" s="650">
        <f t="shared" si="55"/>
        <v>4465</v>
      </c>
      <c r="Z39" s="650">
        <f t="shared" si="55"/>
        <v>854</v>
      </c>
      <c r="AA39" s="650">
        <f t="shared" si="55"/>
        <v>734</v>
      </c>
      <c r="AB39" s="650">
        <f t="shared" si="55"/>
        <v>120</v>
      </c>
      <c r="AC39" s="650">
        <f t="shared" si="55"/>
        <v>3611</v>
      </c>
      <c r="AD39" s="650">
        <f t="shared" si="55"/>
        <v>1951</v>
      </c>
      <c r="AE39" s="650">
        <f t="shared" si="55"/>
        <v>1782</v>
      </c>
      <c r="AF39" s="650">
        <f t="shared" si="55"/>
        <v>169</v>
      </c>
      <c r="AG39" s="650">
        <f t="shared" si="55"/>
        <v>1660</v>
      </c>
      <c r="AH39" s="650">
        <f t="shared" si="55"/>
        <v>1476</v>
      </c>
      <c r="AI39" s="650">
        <f t="shared" si="55"/>
        <v>184</v>
      </c>
      <c r="AJ39" s="651">
        <f t="shared" si="55"/>
        <v>0</v>
      </c>
      <c r="AK39" s="651">
        <f t="shared" si="55"/>
        <v>0</v>
      </c>
      <c r="AL39" s="651">
        <f t="shared" si="55"/>
        <v>0</v>
      </c>
      <c r="AM39" s="2731" t="s">
        <v>1944</v>
      </c>
      <c r="AN39" s="2732"/>
      <c r="AO39" s="1502">
        <v>441</v>
      </c>
      <c r="AP39" s="1503">
        <v>14244</v>
      </c>
      <c r="AQ39" s="1503">
        <v>10917</v>
      </c>
      <c r="AR39" s="1503">
        <v>3327</v>
      </c>
      <c r="AS39" s="1503">
        <v>9779</v>
      </c>
      <c r="AT39" s="1503">
        <v>1956</v>
      </c>
      <c r="AU39" s="1503">
        <v>1425</v>
      </c>
      <c r="AV39" s="1503">
        <v>531</v>
      </c>
      <c r="AW39" s="1503">
        <v>5943</v>
      </c>
      <c r="AX39" s="1503">
        <v>862</v>
      </c>
      <c r="AY39" s="1503">
        <v>738</v>
      </c>
      <c r="AZ39" s="1503">
        <v>124</v>
      </c>
      <c r="BA39" s="1503">
        <v>710</v>
      </c>
      <c r="BB39" s="1503">
        <v>674</v>
      </c>
      <c r="BC39" s="1503">
        <v>36</v>
      </c>
      <c r="BD39" s="1503">
        <v>4371</v>
      </c>
      <c r="BE39" s="1503">
        <v>3637</v>
      </c>
      <c r="BF39" s="1503">
        <v>734</v>
      </c>
      <c r="BG39" s="1503">
        <v>1880</v>
      </c>
      <c r="BH39" s="1503">
        <v>451</v>
      </c>
      <c r="BI39" s="1503">
        <v>1429</v>
      </c>
      <c r="BJ39" s="1503">
        <v>4465</v>
      </c>
      <c r="BK39" s="1503">
        <v>854</v>
      </c>
      <c r="BL39" s="1503">
        <v>734</v>
      </c>
      <c r="BM39" s="1503">
        <v>120</v>
      </c>
      <c r="BN39" s="1503">
        <v>3611</v>
      </c>
      <c r="BO39" s="1503">
        <v>1951</v>
      </c>
      <c r="BP39" s="1503">
        <v>1782</v>
      </c>
      <c r="BQ39" s="1503">
        <v>169</v>
      </c>
      <c r="BR39" s="1503">
        <v>1660</v>
      </c>
      <c r="BS39" s="1503">
        <v>1476</v>
      </c>
      <c r="BT39" s="1503">
        <v>184</v>
      </c>
      <c r="BU39" s="1503">
        <v>0</v>
      </c>
      <c r="BV39" s="1503">
        <v>0</v>
      </c>
      <c r="BW39" s="1503">
        <v>0</v>
      </c>
      <c r="BX39" s="1503">
        <v>415996.83</v>
      </c>
      <c r="BY39" s="1504">
        <v>343270</v>
      </c>
    </row>
    <row r="40" spans="1:77" ht="17.100000000000001" customHeight="1">
      <c r="A40" s="2641" t="s">
        <v>14</v>
      </c>
      <c r="B40" s="2641"/>
      <c r="C40" s="2641"/>
      <c r="D40" s="107"/>
      <c r="E40" s="650"/>
      <c r="F40" s="651"/>
      <c r="G40" s="651"/>
      <c r="H40" s="651"/>
      <c r="I40" s="652"/>
      <c r="J40" s="652"/>
      <c r="K40" s="652"/>
      <c r="L40" s="652"/>
      <c r="M40" s="652"/>
      <c r="N40" s="652"/>
      <c r="O40" s="652"/>
      <c r="P40" s="653"/>
      <c r="Q40" s="653"/>
      <c r="R40" s="653"/>
      <c r="S40" s="653"/>
      <c r="T40" s="653"/>
      <c r="U40" s="653"/>
      <c r="V40" s="653"/>
      <c r="W40" s="653"/>
      <c r="X40" s="653"/>
      <c r="Y40" s="653"/>
      <c r="Z40" s="653"/>
      <c r="AA40" s="653"/>
      <c r="AB40" s="653"/>
      <c r="AC40" s="653"/>
      <c r="AD40" s="653"/>
      <c r="AE40" s="653"/>
      <c r="AF40" s="653"/>
      <c r="AG40" s="653"/>
      <c r="AH40" s="653"/>
      <c r="AI40" s="653"/>
      <c r="AJ40" s="654"/>
      <c r="AK40" s="654"/>
      <c r="AL40" s="654"/>
      <c r="AM40" s="2731" t="s">
        <v>1945</v>
      </c>
      <c r="AN40" s="2481" t="s">
        <v>1946</v>
      </c>
      <c r="AO40" s="1502">
        <v>16069.02225756834</v>
      </c>
      <c r="AP40" s="1503">
        <v>143333.27486377512</v>
      </c>
      <c r="AQ40" s="1503">
        <v>110587.27927059162</v>
      </c>
      <c r="AR40" s="1503">
        <v>32745.995593183525</v>
      </c>
      <c r="AS40" s="1503">
        <v>101326.42359022777</v>
      </c>
      <c r="AT40" s="1503">
        <v>25014.518649822705</v>
      </c>
      <c r="AU40" s="1503">
        <v>16615.803183058637</v>
      </c>
      <c r="AV40" s="1503">
        <v>8398.7154667639588</v>
      </c>
      <c r="AW40" s="1503">
        <v>57138.090809072615</v>
      </c>
      <c r="AX40" s="1503">
        <v>12944.199035452291</v>
      </c>
      <c r="AY40" s="1503">
        <v>11894.072204729666</v>
      </c>
      <c r="AZ40" s="1503">
        <v>1050.1268307226246</v>
      </c>
      <c r="BA40" s="1503">
        <v>16058.661743014378</v>
      </c>
      <c r="BB40" s="1503">
        <v>15485.379222967837</v>
      </c>
      <c r="BC40" s="1503">
        <v>573.28252004653507</v>
      </c>
      <c r="BD40" s="1503">
        <v>28135.230030605984</v>
      </c>
      <c r="BE40" s="1503">
        <v>23764.701376330457</v>
      </c>
      <c r="BF40" s="1503">
        <v>4370.5286542755084</v>
      </c>
      <c r="BG40" s="1503">
        <v>19173.814131332754</v>
      </c>
      <c r="BH40" s="1503">
        <v>4077.5279322550596</v>
      </c>
      <c r="BI40" s="1503">
        <v>15096.286199077658</v>
      </c>
      <c r="BJ40" s="1503">
        <v>39545.010731167225</v>
      </c>
      <c r="BK40" s="1503">
        <v>5888.6761967272405</v>
      </c>
      <c r="BL40" s="1503">
        <v>5333.3914212977052</v>
      </c>
      <c r="BM40" s="1503">
        <v>555.28477542953544</v>
      </c>
      <c r="BN40" s="1503">
        <v>33656.334534439993</v>
      </c>
      <c r="BO40" s="1503">
        <v>16402.835194272739</v>
      </c>
      <c r="BP40" s="1503">
        <v>15340.429303996903</v>
      </c>
      <c r="BQ40" s="1503">
        <v>1062.4058902758293</v>
      </c>
      <c r="BR40" s="1503">
        <v>17253.499340167258</v>
      </c>
      <c r="BS40" s="1503">
        <v>16014.249115379089</v>
      </c>
      <c r="BT40" s="1503">
        <v>1239.2502247881719</v>
      </c>
      <c r="BU40" s="1503">
        <v>2461.8405423799145</v>
      </c>
      <c r="BV40" s="1503">
        <v>2061.7255105763484</v>
      </c>
      <c r="BW40" s="1503">
        <v>400.11503180356624</v>
      </c>
      <c r="BX40" s="1503">
        <v>1743724.1489704151</v>
      </c>
      <c r="BY40" s="1504">
        <v>2048960.6655841586</v>
      </c>
    </row>
    <row r="41" spans="1:77" ht="17.100000000000001" customHeight="1">
      <c r="A41" s="2639" t="s">
        <v>45</v>
      </c>
      <c r="B41" s="2639"/>
      <c r="C41" s="6"/>
      <c r="D41" s="107"/>
      <c r="E41" s="650">
        <f>AP40</f>
        <v>143333.27486377512</v>
      </c>
      <c r="F41" s="650">
        <f t="shared" ref="F41:S41" si="57">AQ40</f>
        <v>110587.27927059162</v>
      </c>
      <c r="G41" s="650">
        <f t="shared" si="57"/>
        <v>32745.995593183525</v>
      </c>
      <c r="H41" s="650">
        <f t="shared" si="57"/>
        <v>101326.42359022777</v>
      </c>
      <c r="I41" s="650">
        <f t="shared" si="57"/>
        <v>25014.518649822705</v>
      </c>
      <c r="J41" s="650">
        <f t="shared" si="57"/>
        <v>16615.803183058637</v>
      </c>
      <c r="K41" s="650">
        <f t="shared" si="57"/>
        <v>8398.7154667639588</v>
      </c>
      <c r="L41" s="650">
        <f t="shared" si="57"/>
        <v>57138.090809072615</v>
      </c>
      <c r="M41" s="650">
        <f t="shared" si="57"/>
        <v>12944.199035452291</v>
      </c>
      <c r="N41" s="650">
        <f t="shared" si="57"/>
        <v>11894.072204729666</v>
      </c>
      <c r="O41" s="650">
        <f t="shared" si="57"/>
        <v>1050.1268307226246</v>
      </c>
      <c r="P41" s="650">
        <f t="shared" si="57"/>
        <v>16058.661743014378</v>
      </c>
      <c r="Q41" s="650">
        <f t="shared" si="57"/>
        <v>15485.379222967837</v>
      </c>
      <c r="R41" s="650">
        <f t="shared" si="57"/>
        <v>573.28252004653507</v>
      </c>
      <c r="S41" s="650">
        <f t="shared" si="57"/>
        <v>28135.230030605984</v>
      </c>
      <c r="T41" s="650">
        <f t="shared" ref="T41" si="58">BE40</f>
        <v>23764.701376330457</v>
      </c>
      <c r="U41" s="650">
        <f t="shared" ref="U41" si="59">BF40</f>
        <v>4370.5286542755084</v>
      </c>
      <c r="V41" s="650">
        <f t="shared" ref="V41" si="60">BG40</f>
        <v>19173.814131332754</v>
      </c>
      <c r="W41" s="650">
        <f t="shared" ref="W41" si="61">BH40</f>
        <v>4077.5279322550596</v>
      </c>
      <c r="X41" s="650">
        <f t="shared" ref="X41" si="62">BI40</f>
        <v>15096.286199077658</v>
      </c>
      <c r="Y41" s="650">
        <f t="shared" ref="Y41" si="63">BJ40</f>
        <v>39545.010731167225</v>
      </c>
      <c r="Z41" s="650">
        <f t="shared" ref="Z41" si="64">BK40</f>
        <v>5888.6761967272405</v>
      </c>
      <c r="AA41" s="650">
        <f t="shared" ref="AA41" si="65">BL40</f>
        <v>5333.3914212977052</v>
      </c>
      <c r="AB41" s="650">
        <f t="shared" ref="AB41" si="66">BM40</f>
        <v>555.28477542953544</v>
      </c>
      <c r="AC41" s="650">
        <f t="shared" ref="AC41" si="67">BN40</f>
        <v>33656.334534439993</v>
      </c>
      <c r="AD41" s="650">
        <f t="shared" ref="AD41" si="68">BO40</f>
        <v>16402.835194272739</v>
      </c>
      <c r="AE41" s="650">
        <f t="shared" ref="AE41" si="69">BP40</f>
        <v>15340.429303996903</v>
      </c>
      <c r="AF41" s="650">
        <f t="shared" ref="AF41:AG41" si="70">BQ40</f>
        <v>1062.4058902758293</v>
      </c>
      <c r="AG41" s="650">
        <f t="shared" si="70"/>
        <v>17253.499340167258</v>
      </c>
      <c r="AH41" s="650">
        <f t="shared" ref="AH41" si="71">BS40</f>
        <v>16014.249115379089</v>
      </c>
      <c r="AI41" s="650">
        <f t="shared" ref="AI41" si="72">BT40</f>
        <v>1239.2502247881719</v>
      </c>
      <c r="AJ41" s="651">
        <f t="shared" ref="AJ41" si="73">BU40</f>
        <v>2461.8405423799145</v>
      </c>
      <c r="AK41" s="651">
        <f t="shared" ref="AK41" si="74">BV40</f>
        <v>2061.7255105763484</v>
      </c>
      <c r="AL41" s="651">
        <f t="shared" ref="AL41" si="75">BW40</f>
        <v>400.11503180356624</v>
      </c>
      <c r="AM41" s="2731"/>
      <c r="AN41" s="2481" t="s">
        <v>1947</v>
      </c>
      <c r="AO41" s="1502">
        <v>432.99999999120064</v>
      </c>
      <c r="AP41" s="1503">
        <v>2876.0777966247751</v>
      </c>
      <c r="AQ41" s="1503">
        <v>2411.0976811039677</v>
      </c>
      <c r="AR41" s="1503">
        <v>464.98011552080811</v>
      </c>
      <c r="AS41" s="1503">
        <v>1304.2381582630117</v>
      </c>
      <c r="AT41" s="1503">
        <v>533.64422708459972</v>
      </c>
      <c r="AU41" s="1503">
        <v>358.65202948193519</v>
      </c>
      <c r="AV41" s="1503">
        <v>174.99219760266456</v>
      </c>
      <c r="AW41" s="1503">
        <v>564.26455479885033</v>
      </c>
      <c r="AX41" s="1503">
        <v>210.40859765074461</v>
      </c>
      <c r="AY41" s="1503">
        <v>208.48814310580588</v>
      </c>
      <c r="AZ41" s="1503">
        <v>1.9204545449387209</v>
      </c>
      <c r="BA41" s="1503">
        <v>238.46039832225841</v>
      </c>
      <c r="BB41" s="1503">
        <v>210.6071075077337</v>
      </c>
      <c r="BC41" s="1503">
        <v>27.853290814524708</v>
      </c>
      <c r="BD41" s="1503">
        <v>115.3955588258473</v>
      </c>
      <c r="BE41" s="1503">
        <v>114.3955588258473</v>
      </c>
      <c r="BF41" s="1503">
        <v>1</v>
      </c>
      <c r="BG41" s="1503">
        <v>206.32937637956158</v>
      </c>
      <c r="BH41" s="1503">
        <v>29.462240152792987</v>
      </c>
      <c r="BI41" s="1503">
        <v>176.86713622676862</v>
      </c>
      <c r="BJ41" s="1503">
        <v>1567.8396383617646</v>
      </c>
      <c r="BK41" s="1503">
        <v>145.32551482282153</v>
      </c>
      <c r="BL41" s="1503">
        <v>112.56189371793053</v>
      </c>
      <c r="BM41" s="1503">
        <v>32.763621104891001</v>
      </c>
      <c r="BN41" s="1503">
        <v>1422.5141235389431</v>
      </c>
      <c r="BO41" s="1503">
        <v>710.44247933035922</v>
      </c>
      <c r="BP41" s="1503">
        <v>662.7795186482773</v>
      </c>
      <c r="BQ41" s="1503">
        <v>47.662960682081916</v>
      </c>
      <c r="BR41" s="1503">
        <v>712.07164420858373</v>
      </c>
      <c r="BS41" s="1503">
        <v>710.15118966364503</v>
      </c>
      <c r="BT41" s="1503">
        <v>1.9204545449387209</v>
      </c>
      <c r="BU41" s="1503">
        <v>4</v>
      </c>
      <c r="BV41" s="1503">
        <v>4</v>
      </c>
      <c r="BW41" s="1503">
        <v>0</v>
      </c>
      <c r="BX41" s="1503">
        <v>50181.065583986121</v>
      </c>
      <c r="BY41" s="1504">
        <v>39644.451835335465</v>
      </c>
    </row>
    <row r="42" spans="1:77" ht="17.100000000000001" customHeight="1">
      <c r="A42" s="7"/>
      <c r="B42" s="1219" t="s">
        <v>15</v>
      </c>
      <c r="C42" s="7"/>
      <c r="D42" s="107"/>
      <c r="E42" s="650">
        <f>AP53</f>
        <v>70324.049854232813</v>
      </c>
      <c r="F42" s="650">
        <f t="shared" ref="F42:S42" si="76">AQ53</f>
        <v>54423.763989566993</v>
      </c>
      <c r="G42" s="650">
        <f t="shared" si="76"/>
        <v>15900.285864665831</v>
      </c>
      <c r="H42" s="650">
        <f t="shared" si="76"/>
        <v>52345.070525315474</v>
      </c>
      <c r="I42" s="650">
        <f t="shared" si="76"/>
        <v>12474.202925908965</v>
      </c>
      <c r="J42" s="650">
        <f t="shared" si="76"/>
        <v>8983.0176781287882</v>
      </c>
      <c r="K42" s="650">
        <f t="shared" si="76"/>
        <v>3491.1852477801708</v>
      </c>
      <c r="L42" s="650">
        <f t="shared" si="76"/>
        <v>30338.371192475919</v>
      </c>
      <c r="M42" s="650">
        <f t="shared" si="76"/>
        <v>5849.2867017125627</v>
      </c>
      <c r="N42" s="650">
        <f t="shared" si="76"/>
        <v>5415.9236531998522</v>
      </c>
      <c r="O42" s="650">
        <f t="shared" si="76"/>
        <v>433.36304851271154</v>
      </c>
      <c r="P42" s="650">
        <f t="shared" si="76"/>
        <v>7590.1682777258593</v>
      </c>
      <c r="Q42" s="650">
        <f t="shared" si="76"/>
        <v>7344.4610319775684</v>
      </c>
      <c r="R42" s="650">
        <f t="shared" si="76"/>
        <v>245.70724574829228</v>
      </c>
      <c r="S42" s="650">
        <f t="shared" si="76"/>
        <v>16898.916213037486</v>
      </c>
      <c r="T42" s="650">
        <f t="shared" ref="T42" si="77">BE53</f>
        <v>14085.396617438071</v>
      </c>
      <c r="U42" s="650">
        <f t="shared" ref="U42" si="78">BF53</f>
        <v>2813.5195955994122</v>
      </c>
      <c r="V42" s="650">
        <f t="shared" ref="V42" si="79">BG53</f>
        <v>9532.4964069305752</v>
      </c>
      <c r="W42" s="650">
        <f t="shared" ref="W42" si="80">BH53</f>
        <v>2108.7169374557434</v>
      </c>
      <c r="X42" s="650">
        <f t="shared" ref="X42" si="81">BI53</f>
        <v>7423.7794694748582</v>
      </c>
      <c r="Y42" s="650">
        <f t="shared" ref="Y42" si="82">BJ53</f>
        <v>17633.442579818926</v>
      </c>
      <c r="Z42" s="650">
        <f t="shared" ref="Z42" si="83">BK53</f>
        <v>2941.7938692557932</v>
      </c>
      <c r="AA42" s="650">
        <f t="shared" ref="AA42" si="84">BL53</f>
        <v>2630.0681896846313</v>
      </c>
      <c r="AB42" s="650">
        <f t="shared" ref="AB42" si="85">BM53</f>
        <v>311.72567957116121</v>
      </c>
      <c r="AC42" s="650">
        <f t="shared" ref="AC42" si="86">BN53</f>
        <v>14691.648710563124</v>
      </c>
      <c r="AD42" s="650">
        <f t="shared" ref="AD42" si="87">BO53</f>
        <v>6673.3460886990451</v>
      </c>
      <c r="AE42" s="650">
        <f t="shared" ref="AE42" si="88">BP53</f>
        <v>6189.0397136825095</v>
      </c>
      <c r="AF42" s="650">
        <f t="shared" ref="AF42:AG42" si="89">BQ53</f>
        <v>484.30637501653484</v>
      </c>
      <c r="AG42" s="650">
        <f t="shared" si="89"/>
        <v>8018.302621864088</v>
      </c>
      <c r="AH42" s="650">
        <f t="shared" ref="AH42" si="90">BS53</f>
        <v>7428.8534189021566</v>
      </c>
      <c r="AI42" s="650">
        <f t="shared" ref="AI42" si="91">BT53</f>
        <v>589.44920296193425</v>
      </c>
      <c r="AJ42" s="651">
        <f t="shared" ref="AJ42" si="92">BU53</f>
        <v>345.53674909844227</v>
      </c>
      <c r="AK42" s="651">
        <f t="shared" ref="AK42" si="93">BV53</f>
        <v>238.28674909767389</v>
      </c>
      <c r="AL42" s="651">
        <f t="shared" ref="AL42" si="94">BW53</f>
        <v>107.25000000076838</v>
      </c>
      <c r="AM42" s="2731" t="s">
        <v>1948</v>
      </c>
      <c r="AN42" s="2481" t="s">
        <v>1949</v>
      </c>
      <c r="AO42" s="1502">
        <v>1491.9999999998579</v>
      </c>
      <c r="AP42" s="1503">
        <v>19205.176360792295</v>
      </c>
      <c r="AQ42" s="1503">
        <v>15049.008138632484</v>
      </c>
      <c r="AR42" s="1503">
        <v>4156.1682221598176</v>
      </c>
      <c r="AS42" s="1503">
        <v>13127.368783917511</v>
      </c>
      <c r="AT42" s="1503">
        <v>4007.0500502757236</v>
      </c>
      <c r="AU42" s="1503">
        <v>2899.0683227135391</v>
      </c>
      <c r="AV42" s="1503">
        <v>1107.9817275621856</v>
      </c>
      <c r="AW42" s="1503">
        <v>6489.2886426312052</v>
      </c>
      <c r="AX42" s="1503">
        <v>1300.1057017664773</v>
      </c>
      <c r="AY42" s="1503">
        <v>1229.7886477652798</v>
      </c>
      <c r="AZ42" s="1503">
        <v>70.317054001197278</v>
      </c>
      <c r="BA42" s="1503">
        <v>2019.8866885204347</v>
      </c>
      <c r="BB42" s="1503">
        <v>1930.2076302303055</v>
      </c>
      <c r="BC42" s="1503">
        <v>89.679058290128651</v>
      </c>
      <c r="BD42" s="1503">
        <v>3169.296252344292</v>
      </c>
      <c r="BE42" s="1503">
        <v>2739.2500738732983</v>
      </c>
      <c r="BF42" s="1503">
        <v>430.04617847099416</v>
      </c>
      <c r="BG42" s="1503">
        <v>2631.0300910105848</v>
      </c>
      <c r="BH42" s="1503">
        <v>594.00567611654503</v>
      </c>
      <c r="BI42" s="1503">
        <v>2037.0244148940401</v>
      </c>
      <c r="BJ42" s="1503">
        <v>5990.3075768747931</v>
      </c>
      <c r="BK42" s="1503">
        <v>898.86768758649566</v>
      </c>
      <c r="BL42" s="1503">
        <v>845.85861729170347</v>
      </c>
      <c r="BM42" s="1503">
        <v>53.009070294792288</v>
      </c>
      <c r="BN42" s="1503">
        <v>5091.4398892882964</v>
      </c>
      <c r="BO42" s="1503">
        <v>2104.7903258732476</v>
      </c>
      <c r="BP42" s="1503">
        <v>1993.5582658697465</v>
      </c>
      <c r="BQ42" s="1503">
        <v>111.23206000350137</v>
      </c>
      <c r="BR42" s="1503">
        <v>2986.6495634150488</v>
      </c>
      <c r="BS42" s="1503">
        <v>2760.7709047720709</v>
      </c>
      <c r="BT42" s="1503">
        <v>225.87865864297788</v>
      </c>
      <c r="BU42" s="1503">
        <v>87.5</v>
      </c>
      <c r="BV42" s="1503">
        <v>56.5</v>
      </c>
      <c r="BW42" s="1503">
        <v>30.999999999999996</v>
      </c>
      <c r="BX42" s="1503">
        <v>135922.40357945615</v>
      </c>
      <c r="BY42" s="1504">
        <v>159068.25065667051</v>
      </c>
    </row>
    <row r="43" spans="1:77" ht="17.100000000000001" customHeight="1">
      <c r="A43" s="813"/>
      <c r="B43" s="813" t="s">
        <v>342</v>
      </c>
      <c r="C43" s="813"/>
      <c r="D43" s="811"/>
      <c r="E43" s="650">
        <f>AP42</f>
        <v>19205.176360792295</v>
      </c>
      <c r="F43" s="650">
        <f t="shared" ref="F43:R46" si="95">AQ42</f>
        <v>15049.008138632484</v>
      </c>
      <c r="G43" s="650">
        <f t="shared" si="95"/>
        <v>4156.1682221598176</v>
      </c>
      <c r="H43" s="650">
        <f t="shared" si="95"/>
        <v>13127.368783917511</v>
      </c>
      <c r="I43" s="650">
        <f t="shared" si="95"/>
        <v>4007.0500502757236</v>
      </c>
      <c r="J43" s="650">
        <f t="shared" si="95"/>
        <v>2899.0683227135391</v>
      </c>
      <c r="K43" s="650">
        <f t="shared" si="95"/>
        <v>1107.9817275621856</v>
      </c>
      <c r="L43" s="650">
        <f t="shared" si="95"/>
        <v>6489.2886426312052</v>
      </c>
      <c r="M43" s="650">
        <f t="shared" si="95"/>
        <v>1300.1057017664773</v>
      </c>
      <c r="N43" s="650">
        <f t="shared" si="95"/>
        <v>1229.7886477652798</v>
      </c>
      <c r="O43" s="650">
        <f t="shared" si="95"/>
        <v>70.317054001197278</v>
      </c>
      <c r="P43" s="650">
        <f t="shared" si="95"/>
        <v>2019.8866885204347</v>
      </c>
      <c r="Q43" s="650">
        <f t="shared" si="95"/>
        <v>1930.2076302303055</v>
      </c>
      <c r="R43" s="650">
        <f t="shared" si="95"/>
        <v>89.679058290128651</v>
      </c>
      <c r="S43" s="650">
        <f t="shared" ref="S43:S46" si="96">BD42</f>
        <v>3169.296252344292</v>
      </c>
      <c r="T43" s="650">
        <f t="shared" ref="T43:T46" si="97">BE42</f>
        <v>2739.2500738732983</v>
      </c>
      <c r="U43" s="650">
        <f t="shared" ref="U43:U46" si="98">BF42</f>
        <v>430.04617847099416</v>
      </c>
      <c r="V43" s="650">
        <f t="shared" ref="V43:V46" si="99">BG42</f>
        <v>2631.0300910105848</v>
      </c>
      <c r="W43" s="650">
        <f t="shared" ref="W43:W46" si="100">BH42</f>
        <v>594.00567611654503</v>
      </c>
      <c r="X43" s="650">
        <f t="shared" ref="X43:X46" si="101">BI42</f>
        <v>2037.0244148940401</v>
      </c>
      <c r="Y43" s="650">
        <f t="shared" ref="Y43:Y46" si="102">BJ42</f>
        <v>5990.3075768747931</v>
      </c>
      <c r="Z43" s="650">
        <f t="shared" ref="Z43:Z46" si="103">BK42</f>
        <v>898.86768758649566</v>
      </c>
      <c r="AA43" s="650">
        <f t="shared" ref="AA43:AA46" si="104">BL42</f>
        <v>845.85861729170347</v>
      </c>
      <c r="AB43" s="650">
        <f t="shared" ref="AB43:AB46" si="105">BM42</f>
        <v>53.009070294792288</v>
      </c>
      <c r="AC43" s="650">
        <f t="shared" ref="AC43:AC46" si="106">BN42</f>
        <v>5091.4398892882964</v>
      </c>
      <c r="AD43" s="650">
        <f t="shared" ref="AD43:AD46" si="107">BO42</f>
        <v>2104.7903258732476</v>
      </c>
      <c r="AE43" s="650">
        <f t="shared" ref="AE43:AE46" si="108">BP42</f>
        <v>1993.5582658697465</v>
      </c>
      <c r="AF43" s="650">
        <f t="shared" ref="AF43:AF46" si="109">BQ42</f>
        <v>111.23206000350137</v>
      </c>
      <c r="AG43" s="650">
        <f t="shared" ref="AG43:AG46" si="110">BR42</f>
        <v>2986.6495634150488</v>
      </c>
      <c r="AH43" s="650">
        <f t="shared" ref="AH43:AH46" si="111">BS42</f>
        <v>2760.7709047720709</v>
      </c>
      <c r="AI43" s="650">
        <f t="shared" ref="AI43:AI46" si="112">BT42</f>
        <v>225.87865864297788</v>
      </c>
      <c r="AJ43" s="651">
        <f t="shared" ref="AJ43:AJ46" si="113">BU42</f>
        <v>87.5</v>
      </c>
      <c r="AK43" s="651">
        <f t="shared" ref="AK43:AK46" si="114">BV42</f>
        <v>56.5</v>
      </c>
      <c r="AL43" s="651">
        <f t="shared" ref="AL43:AL46" si="115">BW42</f>
        <v>30.999999999999996</v>
      </c>
      <c r="AM43" s="2731"/>
      <c r="AN43" s="2481" t="s">
        <v>1950</v>
      </c>
      <c r="AO43" s="1502">
        <v>1089.0000000000198</v>
      </c>
      <c r="AP43" s="1503">
        <v>32737.140079352677</v>
      </c>
      <c r="AQ43" s="1503">
        <v>24974.607142846839</v>
      </c>
      <c r="AR43" s="1503">
        <v>7762.5329365058287</v>
      </c>
      <c r="AS43" s="1503">
        <v>27079.172222211739</v>
      </c>
      <c r="AT43" s="1503">
        <v>5382.7996031721113</v>
      </c>
      <c r="AU43" s="1503">
        <v>3902.5007936484226</v>
      </c>
      <c r="AV43" s="1503">
        <v>1480.2988095236899</v>
      </c>
      <c r="AW43" s="1503">
        <v>17424.677777771016</v>
      </c>
      <c r="AX43" s="1503">
        <v>2450.061111110389</v>
      </c>
      <c r="AY43" s="1503">
        <v>2243.2849206341498</v>
      </c>
      <c r="AZ43" s="1503">
        <v>206.77619047623952</v>
      </c>
      <c r="BA43" s="1503">
        <v>3488.7527777758814</v>
      </c>
      <c r="BB43" s="1503">
        <v>3407.0083333316834</v>
      </c>
      <c r="BC43" s="1503">
        <v>81.744444444198052</v>
      </c>
      <c r="BD43" s="1503">
        <v>11485.863888884747</v>
      </c>
      <c r="BE43" s="1503">
        <v>9294.5952380919825</v>
      </c>
      <c r="BF43" s="1503">
        <v>2191.2686507927665</v>
      </c>
      <c r="BG43" s="1503">
        <v>4271.6948412685997</v>
      </c>
      <c r="BH43" s="1503">
        <v>1039.0242063492572</v>
      </c>
      <c r="BI43" s="1503">
        <v>3232.6706349193414</v>
      </c>
      <c r="BJ43" s="1503">
        <v>5657.9678571409358</v>
      </c>
      <c r="BK43" s="1503">
        <v>925.31309523770585</v>
      </c>
      <c r="BL43" s="1503">
        <v>790.67777777742447</v>
      </c>
      <c r="BM43" s="1503">
        <v>134.63531746028147</v>
      </c>
      <c r="BN43" s="1503">
        <v>4732.6547619032299</v>
      </c>
      <c r="BO43" s="1503">
        <v>2116.8174603172115</v>
      </c>
      <c r="BP43" s="1503">
        <v>1892.1841269838769</v>
      </c>
      <c r="BQ43" s="1503">
        <v>224.63333333333472</v>
      </c>
      <c r="BR43" s="1503">
        <v>2615.837301586017</v>
      </c>
      <c r="BS43" s="1503">
        <v>2405.3317460300364</v>
      </c>
      <c r="BT43" s="1503">
        <v>210.50555555598041</v>
      </c>
      <c r="BU43" s="1503">
        <v>0</v>
      </c>
      <c r="BV43" s="1503">
        <v>0</v>
      </c>
      <c r="BW43" s="1503">
        <v>0</v>
      </c>
      <c r="BX43" s="1503">
        <v>259758.981745992</v>
      </c>
      <c r="BY43" s="1504">
        <v>377067.65595233341</v>
      </c>
    </row>
    <row r="44" spans="1:77" ht="17.100000000000001" customHeight="1">
      <c r="A44" s="813"/>
      <c r="B44" s="813" t="s">
        <v>1007</v>
      </c>
      <c r="C44" s="813"/>
      <c r="D44" s="811"/>
      <c r="E44" s="650">
        <f t="shared" ref="E44:E46" si="116">AP43</f>
        <v>32737.140079352677</v>
      </c>
      <c r="F44" s="650">
        <f t="shared" si="95"/>
        <v>24974.607142846839</v>
      </c>
      <c r="G44" s="650">
        <f t="shared" si="95"/>
        <v>7762.5329365058287</v>
      </c>
      <c r="H44" s="650">
        <f t="shared" si="95"/>
        <v>27079.172222211739</v>
      </c>
      <c r="I44" s="650">
        <f t="shared" si="95"/>
        <v>5382.7996031721113</v>
      </c>
      <c r="J44" s="650">
        <f t="shared" si="95"/>
        <v>3902.5007936484226</v>
      </c>
      <c r="K44" s="650">
        <f t="shared" si="95"/>
        <v>1480.2988095236899</v>
      </c>
      <c r="L44" s="650">
        <f t="shared" si="95"/>
        <v>17424.677777771016</v>
      </c>
      <c r="M44" s="650">
        <f t="shared" si="95"/>
        <v>2450.061111110389</v>
      </c>
      <c r="N44" s="650">
        <f t="shared" si="95"/>
        <v>2243.2849206341498</v>
      </c>
      <c r="O44" s="650">
        <f t="shared" si="95"/>
        <v>206.77619047623952</v>
      </c>
      <c r="P44" s="650">
        <f t="shared" si="95"/>
        <v>3488.7527777758814</v>
      </c>
      <c r="Q44" s="650">
        <f t="shared" si="95"/>
        <v>3407.0083333316834</v>
      </c>
      <c r="R44" s="650">
        <f t="shared" si="95"/>
        <v>81.744444444198052</v>
      </c>
      <c r="S44" s="650">
        <f t="shared" si="96"/>
        <v>11485.863888884747</v>
      </c>
      <c r="T44" s="650">
        <f t="shared" si="97"/>
        <v>9294.5952380919825</v>
      </c>
      <c r="U44" s="650">
        <f t="shared" si="98"/>
        <v>2191.2686507927665</v>
      </c>
      <c r="V44" s="650">
        <f t="shared" si="99"/>
        <v>4271.6948412685997</v>
      </c>
      <c r="W44" s="650">
        <f t="shared" si="100"/>
        <v>1039.0242063492572</v>
      </c>
      <c r="X44" s="650">
        <f t="shared" si="101"/>
        <v>3232.6706349193414</v>
      </c>
      <c r="Y44" s="650">
        <f t="shared" si="102"/>
        <v>5657.9678571409358</v>
      </c>
      <c r="Z44" s="650">
        <f t="shared" si="103"/>
        <v>925.31309523770585</v>
      </c>
      <c r="AA44" s="650">
        <f t="shared" si="104"/>
        <v>790.67777777742447</v>
      </c>
      <c r="AB44" s="650">
        <f t="shared" si="105"/>
        <v>134.63531746028147</v>
      </c>
      <c r="AC44" s="650">
        <f t="shared" si="106"/>
        <v>4732.6547619032299</v>
      </c>
      <c r="AD44" s="650">
        <f t="shared" si="107"/>
        <v>2116.8174603172115</v>
      </c>
      <c r="AE44" s="650">
        <f t="shared" si="108"/>
        <v>1892.1841269838769</v>
      </c>
      <c r="AF44" s="650">
        <f t="shared" si="109"/>
        <v>224.63333333333472</v>
      </c>
      <c r="AG44" s="650">
        <f t="shared" si="110"/>
        <v>2615.837301586017</v>
      </c>
      <c r="AH44" s="650">
        <f t="shared" si="111"/>
        <v>2405.3317460300364</v>
      </c>
      <c r="AI44" s="650">
        <f t="shared" si="112"/>
        <v>210.50555555598041</v>
      </c>
      <c r="AJ44" s="651">
        <f t="shared" si="113"/>
        <v>0</v>
      </c>
      <c r="AK44" s="651">
        <f t="shared" si="114"/>
        <v>0</v>
      </c>
      <c r="AL44" s="651">
        <f t="shared" si="115"/>
        <v>0</v>
      </c>
      <c r="AM44" s="2731"/>
      <c r="AN44" s="2481" t="s">
        <v>1951</v>
      </c>
      <c r="AO44" s="1502">
        <v>1286.0000000024863</v>
      </c>
      <c r="AP44" s="1503">
        <v>9742.5666666871857</v>
      </c>
      <c r="AQ44" s="1503">
        <v>7576.8238095398501</v>
      </c>
      <c r="AR44" s="1503">
        <v>2165.7428571473374</v>
      </c>
      <c r="AS44" s="1503">
        <v>6629.5357143017045</v>
      </c>
      <c r="AT44" s="1503">
        <v>1694.0261904795759</v>
      </c>
      <c r="AU44" s="1503">
        <v>1304.2047619072782</v>
      </c>
      <c r="AV44" s="1503">
        <v>389.82142857229815</v>
      </c>
      <c r="AW44" s="1503">
        <v>3539.858333342906</v>
      </c>
      <c r="AX44" s="1503">
        <v>1065.8297619080952</v>
      </c>
      <c r="AY44" s="1503">
        <v>976.85833333647895</v>
      </c>
      <c r="AZ44" s="1503">
        <v>88.971428571616187</v>
      </c>
      <c r="BA44" s="1503">
        <v>1175.3059523837649</v>
      </c>
      <c r="BB44" s="1503">
        <v>1109.5988095264975</v>
      </c>
      <c r="BC44" s="1503">
        <v>65.707142857267456</v>
      </c>
      <c r="BD44" s="1503">
        <v>1298.7226190510462</v>
      </c>
      <c r="BE44" s="1503">
        <v>1203.9190476222134</v>
      </c>
      <c r="BF44" s="1503">
        <v>94.803571428832967</v>
      </c>
      <c r="BG44" s="1503">
        <v>1395.6511904792221</v>
      </c>
      <c r="BH44" s="1503">
        <v>155.64523809553882</v>
      </c>
      <c r="BI44" s="1503">
        <v>1240.0059523836831</v>
      </c>
      <c r="BJ44" s="1503">
        <v>3065.5309523857259</v>
      </c>
      <c r="BK44" s="1503">
        <v>594.60952381062839</v>
      </c>
      <c r="BL44" s="1503">
        <v>525.22857142952637</v>
      </c>
      <c r="BM44" s="1503">
        <v>69.380952381101821</v>
      </c>
      <c r="BN44" s="1503">
        <v>2470.9214285750986</v>
      </c>
      <c r="BO44" s="1503">
        <v>1110.9750000018259</v>
      </c>
      <c r="BP44" s="1503">
        <v>1030.9750000015972</v>
      </c>
      <c r="BQ44" s="1503">
        <v>80.000000000228965</v>
      </c>
      <c r="BR44" s="1503">
        <v>1359.9464285732722</v>
      </c>
      <c r="BS44" s="1503">
        <v>1270.3940476207183</v>
      </c>
      <c r="BT44" s="1503">
        <v>89.55238095255423</v>
      </c>
      <c r="BU44" s="1503">
        <v>47.499999999755161</v>
      </c>
      <c r="BV44" s="1503">
        <v>0</v>
      </c>
      <c r="BW44" s="1503">
        <v>47.499999999755161</v>
      </c>
      <c r="BX44" s="1503">
        <v>322602.86526282545</v>
      </c>
      <c r="BY44" s="1504">
        <v>245970.81645404844</v>
      </c>
    </row>
    <row r="45" spans="1:77" ht="17.100000000000001" customHeight="1">
      <c r="A45" s="813"/>
      <c r="B45" s="813" t="s">
        <v>1008</v>
      </c>
      <c r="C45" s="813"/>
      <c r="D45" s="811"/>
      <c r="E45" s="650">
        <f t="shared" si="116"/>
        <v>9742.5666666871857</v>
      </c>
      <c r="F45" s="650">
        <f t="shared" si="95"/>
        <v>7576.8238095398501</v>
      </c>
      <c r="G45" s="650">
        <f t="shared" si="95"/>
        <v>2165.7428571473374</v>
      </c>
      <c r="H45" s="650">
        <f t="shared" si="95"/>
        <v>6629.5357143017045</v>
      </c>
      <c r="I45" s="650">
        <f t="shared" si="95"/>
        <v>1694.0261904795759</v>
      </c>
      <c r="J45" s="650">
        <f t="shared" si="95"/>
        <v>1304.2047619072782</v>
      </c>
      <c r="K45" s="650">
        <f t="shared" si="95"/>
        <v>389.82142857229815</v>
      </c>
      <c r="L45" s="650">
        <f t="shared" si="95"/>
        <v>3539.858333342906</v>
      </c>
      <c r="M45" s="650">
        <f t="shared" si="95"/>
        <v>1065.8297619080952</v>
      </c>
      <c r="N45" s="650">
        <f t="shared" si="95"/>
        <v>976.85833333647895</v>
      </c>
      <c r="O45" s="650">
        <f t="shared" si="95"/>
        <v>88.971428571616187</v>
      </c>
      <c r="P45" s="650">
        <f t="shared" si="95"/>
        <v>1175.3059523837649</v>
      </c>
      <c r="Q45" s="650">
        <f t="shared" si="95"/>
        <v>1109.5988095264975</v>
      </c>
      <c r="R45" s="650">
        <f t="shared" si="95"/>
        <v>65.707142857267456</v>
      </c>
      <c r="S45" s="650">
        <f t="shared" si="96"/>
        <v>1298.7226190510462</v>
      </c>
      <c r="T45" s="650">
        <f t="shared" si="97"/>
        <v>1203.9190476222134</v>
      </c>
      <c r="U45" s="650">
        <f t="shared" si="98"/>
        <v>94.803571428832967</v>
      </c>
      <c r="V45" s="650">
        <f t="shared" si="99"/>
        <v>1395.6511904792221</v>
      </c>
      <c r="W45" s="650">
        <f t="shared" si="100"/>
        <v>155.64523809553882</v>
      </c>
      <c r="X45" s="650">
        <f t="shared" si="101"/>
        <v>1240.0059523836831</v>
      </c>
      <c r="Y45" s="650">
        <f t="shared" si="102"/>
        <v>3065.5309523857259</v>
      </c>
      <c r="Z45" s="650">
        <f t="shared" si="103"/>
        <v>594.60952381062839</v>
      </c>
      <c r="AA45" s="650">
        <f t="shared" si="104"/>
        <v>525.22857142952637</v>
      </c>
      <c r="AB45" s="650">
        <f t="shared" si="105"/>
        <v>69.380952381101821</v>
      </c>
      <c r="AC45" s="650">
        <f t="shared" si="106"/>
        <v>2470.9214285750986</v>
      </c>
      <c r="AD45" s="650">
        <f t="shared" si="107"/>
        <v>1110.9750000018259</v>
      </c>
      <c r="AE45" s="650">
        <f t="shared" si="108"/>
        <v>1030.9750000015972</v>
      </c>
      <c r="AF45" s="650">
        <f t="shared" si="109"/>
        <v>80.000000000228965</v>
      </c>
      <c r="AG45" s="650">
        <f t="shared" si="110"/>
        <v>1359.9464285732722</v>
      </c>
      <c r="AH45" s="650">
        <f t="shared" si="111"/>
        <v>1270.3940476207183</v>
      </c>
      <c r="AI45" s="650">
        <f t="shared" si="112"/>
        <v>89.55238095255423</v>
      </c>
      <c r="AJ45" s="651">
        <f t="shared" si="113"/>
        <v>47.499999999755161</v>
      </c>
      <c r="AK45" s="651">
        <f t="shared" si="114"/>
        <v>0</v>
      </c>
      <c r="AL45" s="651">
        <f t="shared" si="115"/>
        <v>47.499999999755161</v>
      </c>
      <c r="AM45" s="2731"/>
      <c r="AN45" s="2481" t="s">
        <v>1952</v>
      </c>
      <c r="AO45" s="1502">
        <v>1347.0000000048844</v>
      </c>
      <c r="AP45" s="1503">
        <v>8639.1667474006772</v>
      </c>
      <c r="AQ45" s="1503">
        <v>6823.324898547824</v>
      </c>
      <c r="AR45" s="1503">
        <v>1815.8418488528514</v>
      </c>
      <c r="AS45" s="1503">
        <v>5508.9938048845288</v>
      </c>
      <c r="AT45" s="1503">
        <v>1390.3270819815602</v>
      </c>
      <c r="AU45" s="1503">
        <v>877.24379985956557</v>
      </c>
      <c r="AV45" s="1503">
        <v>513.08328212199558</v>
      </c>
      <c r="AW45" s="1503">
        <v>2884.546438730772</v>
      </c>
      <c r="AX45" s="1503">
        <v>1033.2901269276049</v>
      </c>
      <c r="AY45" s="1503">
        <v>965.99175146394634</v>
      </c>
      <c r="AZ45" s="1503">
        <v>67.298375463658601</v>
      </c>
      <c r="BA45" s="1503">
        <v>906.22285904577802</v>
      </c>
      <c r="BB45" s="1503">
        <v>897.64625888907972</v>
      </c>
      <c r="BC45" s="1503">
        <v>8.5766001566981345</v>
      </c>
      <c r="BD45" s="1503">
        <v>945.03345275738832</v>
      </c>
      <c r="BE45" s="1503">
        <v>847.63225785057023</v>
      </c>
      <c r="BF45" s="1503">
        <v>97.401194906818148</v>
      </c>
      <c r="BG45" s="1503">
        <v>1234.1202841721927</v>
      </c>
      <c r="BH45" s="1503">
        <v>320.04181689440117</v>
      </c>
      <c r="BI45" s="1503">
        <v>914.07846727779156</v>
      </c>
      <c r="BJ45" s="1503">
        <v>2919.6361934174652</v>
      </c>
      <c r="BK45" s="1503">
        <v>523.00356262096227</v>
      </c>
      <c r="BL45" s="1503">
        <v>468.30322318597655</v>
      </c>
      <c r="BM45" s="1503">
        <v>54.700339434985679</v>
      </c>
      <c r="BN45" s="1503">
        <v>2396.6326307965023</v>
      </c>
      <c r="BO45" s="1503">
        <v>1340.7633025067555</v>
      </c>
      <c r="BP45" s="1503">
        <v>1272.3223208272859</v>
      </c>
      <c r="BQ45" s="1503">
        <v>68.4409816794699</v>
      </c>
      <c r="BR45" s="1503">
        <v>1055.8693282897473</v>
      </c>
      <c r="BS45" s="1503">
        <v>992.35672047932565</v>
      </c>
      <c r="BT45" s="1503">
        <v>63.512607810421542</v>
      </c>
      <c r="BU45" s="1503">
        <v>210.53674909868715</v>
      </c>
      <c r="BV45" s="1503">
        <v>181.78674909767392</v>
      </c>
      <c r="BW45" s="1503">
        <v>28.750000001013213</v>
      </c>
      <c r="BX45" s="1503">
        <v>116692.11622534475</v>
      </c>
      <c r="BY45" s="1504">
        <v>176436.71229880245</v>
      </c>
    </row>
    <row r="46" spans="1:77" ht="17.100000000000001" customHeight="1">
      <c r="A46" s="813"/>
      <c r="B46" s="813" t="s">
        <v>16</v>
      </c>
      <c r="C46" s="813"/>
      <c r="D46" s="811"/>
      <c r="E46" s="650">
        <f t="shared" si="116"/>
        <v>8639.1667474006772</v>
      </c>
      <c r="F46" s="650">
        <f t="shared" si="95"/>
        <v>6823.324898547824</v>
      </c>
      <c r="G46" s="650">
        <f t="shared" si="95"/>
        <v>1815.8418488528514</v>
      </c>
      <c r="H46" s="650">
        <f t="shared" si="95"/>
        <v>5508.9938048845288</v>
      </c>
      <c r="I46" s="650">
        <f t="shared" si="95"/>
        <v>1390.3270819815602</v>
      </c>
      <c r="J46" s="650">
        <f t="shared" si="95"/>
        <v>877.24379985956557</v>
      </c>
      <c r="K46" s="650">
        <f t="shared" si="95"/>
        <v>513.08328212199558</v>
      </c>
      <c r="L46" s="650">
        <f t="shared" si="95"/>
        <v>2884.546438730772</v>
      </c>
      <c r="M46" s="650">
        <f t="shared" si="95"/>
        <v>1033.2901269276049</v>
      </c>
      <c r="N46" s="650">
        <f t="shared" si="95"/>
        <v>965.99175146394634</v>
      </c>
      <c r="O46" s="650">
        <f t="shared" si="95"/>
        <v>67.298375463658601</v>
      </c>
      <c r="P46" s="650">
        <f t="shared" si="95"/>
        <v>906.22285904577802</v>
      </c>
      <c r="Q46" s="650">
        <f t="shared" si="95"/>
        <v>897.64625888907972</v>
      </c>
      <c r="R46" s="650">
        <f t="shared" si="95"/>
        <v>8.5766001566981345</v>
      </c>
      <c r="S46" s="650">
        <f t="shared" si="96"/>
        <v>945.03345275738832</v>
      </c>
      <c r="T46" s="650">
        <f t="shared" si="97"/>
        <v>847.63225785057023</v>
      </c>
      <c r="U46" s="650">
        <f t="shared" si="98"/>
        <v>97.401194906818148</v>
      </c>
      <c r="V46" s="650">
        <f t="shared" si="99"/>
        <v>1234.1202841721927</v>
      </c>
      <c r="W46" s="650">
        <f t="shared" si="100"/>
        <v>320.04181689440117</v>
      </c>
      <c r="X46" s="650">
        <f t="shared" si="101"/>
        <v>914.07846727779156</v>
      </c>
      <c r="Y46" s="650">
        <f t="shared" si="102"/>
        <v>2919.6361934174652</v>
      </c>
      <c r="Z46" s="650">
        <f t="shared" si="103"/>
        <v>523.00356262096227</v>
      </c>
      <c r="AA46" s="650">
        <f t="shared" si="104"/>
        <v>468.30322318597655</v>
      </c>
      <c r="AB46" s="650">
        <f t="shared" si="105"/>
        <v>54.700339434985679</v>
      </c>
      <c r="AC46" s="650">
        <f t="shared" si="106"/>
        <v>2396.6326307965023</v>
      </c>
      <c r="AD46" s="650">
        <f t="shared" si="107"/>
        <v>1340.7633025067555</v>
      </c>
      <c r="AE46" s="650">
        <f t="shared" si="108"/>
        <v>1272.3223208272859</v>
      </c>
      <c r="AF46" s="650">
        <f t="shared" si="109"/>
        <v>68.4409816794699</v>
      </c>
      <c r="AG46" s="650">
        <f t="shared" si="110"/>
        <v>1055.8693282897473</v>
      </c>
      <c r="AH46" s="650">
        <f t="shared" si="111"/>
        <v>992.35672047932565</v>
      </c>
      <c r="AI46" s="650">
        <f t="shared" si="112"/>
        <v>63.512607810421542</v>
      </c>
      <c r="AJ46" s="651">
        <f t="shared" si="113"/>
        <v>210.53674909868715</v>
      </c>
      <c r="AK46" s="651">
        <f t="shared" si="114"/>
        <v>181.78674909767392</v>
      </c>
      <c r="AL46" s="651">
        <f t="shared" si="115"/>
        <v>28.750000001013213</v>
      </c>
      <c r="AM46" s="2731"/>
      <c r="AN46" s="2481" t="s">
        <v>1953</v>
      </c>
      <c r="AO46" s="1502">
        <v>2447.0222575517532</v>
      </c>
      <c r="AP46" s="1503">
        <v>20926.076362072301</v>
      </c>
      <c r="AQ46" s="1503">
        <v>15548.300463316888</v>
      </c>
      <c r="AR46" s="1503">
        <v>5377.7758987553862</v>
      </c>
      <c r="AS46" s="1503">
        <v>16434.556925830148</v>
      </c>
      <c r="AT46" s="1503">
        <v>3852.1378731672394</v>
      </c>
      <c r="AU46" s="1503">
        <v>2165.2754488102337</v>
      </c>
      <c r="AV46" s="1503">
        <v>1686.8624243570043</v>
      </c>
      <c r="AW46" s="1503">
        <v>9612.935285030464</v>
      </c>
      <c r="AX46" s="1503">
        <v>2271.818164635552</v>
      </c>
      <c r="AY46" s="1503">
        <v>2017.4475869987671</v>
      </c>
      <c r="AZ46" s="1503">
        <v>254.37057763678357</v>
      </c>
      <c r="BA46" s="1503">
        <v>2929.5583655080968</v>
      </c>
      <c r="BB46" s="1503">
        <v>2852.5405276702882</v>
      </c>
      <c r="BC46" s="1503">
        <v>77.017837837808372</v>
      </c>
      <c r="BD46" s="1503">
        <v>4411.5587548868361</v>
      </c>
      <c r="BE46" s="1503">
        <v>3746.0645764229116</v>
      </c>
      <c r="BF46" s="1503">
        <v>665.49417846392953</v>
      </c>
      <c r="BG46" s="1503">
        <v>2969.4837676324428</v>
      </c>
      <c r="BH46" s="1503">
        <v>528.93682615355954</v>
      </c>
      <c r="BI46" s="1503">
        <v>2440.5469414788831</v>
      </c>
      <c r="BJ46" s="1503">
        <v>4432.0194362420989</v>
      </c>
      <c r="BK46" s="1503">
        <v>759.84729174503821</v>
      </c>
      <c r="BL46" s="1503">
        <v>721.98493880379624</v>
      </c>
      <c r="BM46" s="1503">
        <v>37.862352941242079</v>
      </c>
      <c r="BN46" s="1503">
        <v>3672.1721444970613</v>
      </c>
      <c r="BO46" s="1503">
        <v>1761.4318795266554</v>
      </c>
      <c r="BP46" s="1503">
        <v>1681.0152128600212</v>
      </c>
      <c r="BQ46" s="1503">
        <v>80.416666666634384</v>
      </c>
      <c r="BR46" s="1503">
        <v>1910.7402649704043</v>
      </c>
      <c r="BS46" s="1503">
        <v>1775.5353455972991</v>
      </c>
      <c r="BT46" s="1503">
        <v>135.20491937310587</v>
      </c>
      <c r="BU46" s="1503">
        <v>59.500000000031143</v>
      </c>
      <c r="BV46" s="1503">
        <v>59.500000000031143</v>
      </c>
      <c r="BW46" s="1503">
        <v>0</v>
      </c>
      <c r="BX46" s="1503">
        <v>180651.74236054253</v>
      </c>
      <c r="BY46" s="1504">
        <v>296493.00844840857</v>
      </c>
    </row>
    <row r="47" spans="1:77" ht="17.100000000000001" customHeight="1">
      <c r="A47" s="813"/>
      <c r="B47" s="1219" t="s">
        <v>380</v>
      </c>
      <c r="C47" s="813"/>
      <c r="D47" s="811"/>
      <c r="E47" s="650">
        <f>AP54</f>
        <v>32613.761650441331</v>
      </c>
      <c r="F47" s="650">
        <f t="shared" ref="F47:S47" si="117">AQ54</f>
        <v>24457.769999675991</v>
      </c>
      <c r="G47" s="650">
        <f t="shared" si="117"/>
        <v>8155.9916507653652</v>
      </c>
      <c r="H47" s="650">
        <f t="shared" si="117"/>
        <v>23316.066114895897</v>
      </c>
      <c r="I47" s="650">
        <f t="shared" si="117"/>
        <v>6232.6980653114706</v>
      </c>
      <c r="J47" s="650">
        <f t="shared" si="117"/>
        <v>3493.6590541105088</v>
      </c>
      <c r="K47" s="650">
        <f t="shared" si="117"/>
        <v>2739.0390112009741</v>
      </c>
      <c r="L47" s="650">
        <f t="shared" si="117"/>
        <v>12771.905680934262</v>
      </c>
      <c r="M47" s="650">
        <f t="shared" si="117"/>
        <v>3530.1156175286051</v>
      </c>
      <c r="N47" s="650">
        <f t="shared" si="117"/>
        <v>3244.5991074049489</v>
      </c>
      <c r="O47" s="650">
        <f t="shared" si="117"/>
        <v>285.51651012365392</v>
      </c>
      <c r="P47" s="650">
        <f t="shared" si="117"/>
        <v>3988.0318754194973</v>
      </c>
      <c r="Q47" s="650">
        <f t="shared" si="117"/>
        <v>3859.5515706868036</v>
      </c>
      <c r="R47" s="650">
        <f t="shared" si="117"/>
        <v>128.48030473269259</v>
      </c>
      <c r="S47" s="650">
        <f t="shared" si="117"/>
        <v>5253.7581879861928</v>
      </c>
      <c r="T47" s="650">
        <f t="shared" ref="T47" si="118">BE54</f>
        <v>4524.6926945779715</v>
      </c>
      <c r="U47" s="650">
        <f t="shared" ref="U47" si="119">BF54</f>
        <v>729.0654934082263</v>
      </c>
      <c r="V47" s="650">
        <f t="shared" ref="V47" si="120">BG54</f>
        <v>4311.46236865014</v>
      </c>
      <c r="W47" s="650">
        <f t="shared" ref="W47" si="121">BH54</f>
        <v>723.16758599674358</v>
      </c>
      <c r="X47" s="650">
        <f t="shared" ref="X47" si="122">BI54</f>
        <v>3588.2947826533978</v>
      </c>
      <c r="Y47" s="650">
        <f t="shared" ref="Y47" si="123">BJ54</f>
        <v>8483.1163474818859</v>
      </c>
      <c r="Z47" s="650">
        <f t="shared" ref="Z47" si="124">BK54</f>
        <v>1144.6494504042348</v>
      </c>
      <c r="AA47" s="650">
        <f t="shared" ref="AA47" si="125">BL54</f>
        <v>1066.5512157428761</v>
      </c>
      <c r="AB47" s="650">
        <f t="shared" ref="AB47" si="126">BM54</f>
        <v>78.098234661358688</v>
      </c>
      <c r="AC47" s="650">
        <f t="shared" ref="AC47" si="127">BN54</f>
        <v>7338.4668970776465</v>
      </c>
      <c r="AD47" s="650">
        <f t="shared" ref="AD47" si="128">BO54</f>
        <v>3148.8739215231058</v>
      </c>
      <c r="AE47" s="650">
        <f t="shared" ref="AE47" si="129">BP54</f>
        <v>2916.1209705246647</v>
      </c>
      <c r="AF47" s="650">
        <f t="shared" ref="AF47:AG47" si="130">BQ54</f>
        <v>232.75295099844021</v>
      </c>
      <c r="AG47" s="650">
        <f t="shared" si="130"/>
        <v>4189.5929755545467</v>
      </c>
      <c r="AH47" s="650">
        <f t="shared" ref="AH47" si="131">BS54</f>
        <v>3920.8522345633833</v>
      </c>
      <c r="AI47" s="650">
        <f t="shared" ref="AI47" si="132">BT54</f>
        <v>268.74074099116314</v>
      </c>
      <c r="AJ47" s="651">
        <f t="shared" ref="AJ47" si="133">BU54</f>
        <v>814.5791880635561</v>
      </c>
      <c r="AK47" s="651">
        <f t="shared" ref="AK47" si="134">BV54</f>
        <v>708.57556606808771</v>
      </c>
      <c r="AL47" s="651">
        <f t="shared" ref="AL47" si="135">BW54</f>
        <v>106.00362199546839</v>
      </c>
      <c r="AM47" s="2731"/>
      <c r="AN47" s="2481" t="s">
        <v>1954</v>
      </c>
      <c r="AO47" s="1502">
        <v>2472.0000000184391</v>
      </c>
      <c r="AP47" s="1503">
        <v>11687.685288369055</v>
      </c>
      <c r="AQ47" s="1503">
        <v>8909.469536359069</v>
      </c>
      <c r="AR47" s="1503">
        <v>2778.215752009984</v>
      </c>
      <c r="AS47" s="1503">
        <v>6881.5091890657459</v>
      </c>
      <c r="AT47" s="1503">
        <v>2380.5601921442412</v>
      </c>
      <c r="AU47" s="1503">
        <v>1328.3836053002733</v>
      </c>
      <c r="AV47" s="1503">
        <v>1052.1765868439684</v>
      </c>
      <c r="AW47" s="1503">
        <v>3158.9703959038061</v>
      </c>
      <c r="AX47" s="1503">
        <v>1258.297452893049</v>
      </c>
      <c r="AY47" s="1503">
        <v>1227.1515204061784</v>
      </c>
      <c r="AZ47" s="1503">
        <v>31.145932486870393</v>
      </c>
      <c r="BA47" s="1503">
        <v>1058.4735099113982</v>
      </c>
      <c r="BB47" s="1503">
        <v>1007.0110430165141</v>
      </c>
      <c r="BC47" s="1503">
        <v>51.462466894884223</v>
      </c>
      <c r="BD47" s="1503">
        <v>842.19943309935888</v>
      </c>
      <c r="BE47" s="1503">
        <v>778.62811815506234</v>
      </c>
      <c r="BF47" s="1503">
        <v>63.571314944296688</v>
      </c>
      <c r="BG47" s="1503">
        <v>1341.9786010176999</v>
      </c>
      <c r="BH47" s="1503">
        <v>194.23075984318419</v>
      </c>
      <c r="BI47" s="1503">
        <v>1147.747841174516</v>
      </c>
      <c r="BJ47" s="1503">
        <v>4051.0969112397861</v>
      </c>
      <c r="BK47" s="1503">
        <v>384.80215865919672</v>
      </c>
      <c r="BL47" s="1503">
        <v>344.56627693908007</v>
      </c>
      <c r="BM47" s="1503">
        <v>40.235881720116609</v>
      </c>
      <c r="BN47" s="1503">
        <v>3666.2947525805898</v>
      </c>
      <c r="BO47" s="1503">
        <v>1387.442041996449</v>
      </c>
      <c r="BP47" s="1503">
        <v>1235.1057576646431</v>
      </c>
      <c r="BQ47" s="1503">
        <v>152.33628433180584</v>
      </c>
      <c r="BR47" s="1503">
        <v>2278.8527105841404</v>
      </c>
      <c r="BS47" s="1503">
        <v>2145.3168889660828</v>
      </c>
      <c r="BT47" s="1503">
        <v>133.53582161805735</v>
      </c>
      <c r="BU47" s="1503">
        <v>755.07918806352495</v>
      </c>
      <c r="BV47" s="1503">
        <v>649.07556606805656</v>
      </c>
      <c r="BW47" s="1503">
        <v>106.00362199546839</v>
      </c>
      <c r="BX47" s="1503">
        <v>172813.96042592023</v>
      </c>
      <c r="BY47" s="1504">
        <v>167102.95106887489</v>
      </c>
    </row>
    <row r="48" spans="1:77" ht="17.100000000000001" customHeight="1">
      <c r="A48" s="813"/>
      <c r="B48" s="813" t="s">
        <v>344</v>
      </c>
      <c r="C48" s="813"/>
      <c r="D48" s="811"/>
      <c r="E48" s="650">
        <f>AP46</f>
        <v>20926.076362072301</v>
      </c>
      <c r="F48" s="650">
        <f t="shared" ref="F48:S48" si="136">AQ46</f>
        <v>15548.300463316888</v>
      </c>
      <c r="G48" s="650">
        <f t="shared" si="136"/>
        <v>5377.7758987553862</v>
      </c>
      <c r="H48" s="650">
        <f t="shared" si="136"/>
        <v>16434.556925830148</v>
      </c>
      <c r="I48" s="650">
        <f t="shared" si="136"/>
        <v>3852.1378731672394</v>
      </c>
      <c r="J48" s="650">
        <f t="shared" si="136"/>
        <v>2165.2754488102337</v>
      </c>
      <c r="K48" s="650">
        <f t="shared" si="136"/>
        <v>1686.8624243570043</v>
      </c>
      <c r="L48" s="650">
        <f t="shared" si="136"/>
        <v>9612.935285030464</v>
      </c>
      <c r="M48" s="650">
        <f t="shared" si="136"/>
        <v>2271.818164635552</v>
      </c>
      <c r="N48" s="650">
        <f t="shared" si="136"/>
        <v>2017.4475869987671</v>
      </c>
      <c r="O48" s="650">
        <f t="shared" si="136"/>
        <v>254.37057763678357</v>
      </c>
      <c r="P48" s="650">
        <f t="shared" si="136"/>
        <v>2929.5583655080968</v>
      </c>
      <c r="Q48" s="650">
        <f t="shared" si="136"/>
        <v>2852.5405276702882</v>
      </c>
      <c r="R48" s="650">
        <f t="shared" si="136"/>
        <v>77.017837837808372</v>
      </c>
      <c r="S48" s="650">
        <f t="shared" si="136"/>
        <v>4411.5587548868361</v>
      </c>
      <c r="T48" s="650">
        <f t="shared" ref="T48:T49" si="137">BE46</f>
        <v>3746.0645764229116</v>
      </c>
      <c r="U48" s="650">
        <f t="shared" ref="U48:U49" si="138">BF46</f>
        <v>665.49417846392953</v>
      </c>
      <c r="V48" s="650">
        <f t="shared" ref="V48:V49" si="139">BG46</f>
        <v>2969.4837676324428</v>
      </c>
      <c r="W48" s="650">
        <f t="shared" ref="W48:W49" si="140">BH46</f>
        <v>528.93682615355954</v>
      </c>
      <c r="X48" s="650">
        <f t="shared" ref="X48:X49" si="141">BI46</f>
        <v>2440.5469414788831</v>
      </c>
      <c r="Y48" s="650">
        <f t="shared" ref="Y48:Y49" si="142">BJ46</f>
        <v>4432.0194362420989</v>
      </c>
      <c r="Z48" s="650">
        <f t="shared" ref="Z48:Z49" si="143">BK46</f>
        <v>759.84729174503821</v>
      </c>
      <c r="AA48" s="650">
        <f t="shared" ref="AA48:AA49" si="144">BL46</f>
        <v>721.98493880379624</v>
      </c>
      <c r="AB48" s="650">
        <f t="shared" ref="AB48:AB49" si="145">BM46</f>
        <v>37.862352941242079</v>
      </c>
      <c r="AC48" s="650">
        <f t="shared" ref="AC48:AC49" si="146">BN46</f>
        <v>3672.1721444970613</v>
      </c>
      <c r="AD48" s="650">
        <f t="shared" ref="AD48:AD49" si="147">BO46</f>
        <v>1761.4318795266554</v>
      </c>
      <c r="AE48" s="650">
        <f t="shared" ref="AE48:AE49" si="148">BP46</f>
        <v>1681.0152128600212</v>
      </c>
      <c r="AF48" s="650">
        <f t="shared" ref="AF48:AG49" si="149">BQ46</f>
        <v>80.416666666634384</v>
      </c>
      <c r="AG48" s="650">
        <f t="shared" si="149"/>
        <v>1910.7402649704043</v>
      </c>
      <c r="AH48" s="650">
        <f t="shared" ref="AH48:AH49" si="150">BS46</f>
        <v>1775.5353455972991</v>
      </c>
      <c r="AI48" s="650">
        <f t="shared" ref="AI48:AI49" si="151">BT46</f>
        <v>135.20491937310587</v>
      </c>
      <c r="AJ48" s="651">
        <f t="shared" ref="AJ48:AJ49" si="152">BU46</f>
        <v>59.500000000031143</v>
      </c>
      <c r="AK48" s="651">
        <f t="shared" ref="AK48:AK49" si="153">BV46</f>
        <v>59.500000000031143</v>
      </c>
      <c r="AL48" s="651">
        <f t="shared" ref="AL48:AL49" si="154">BW46</f>
        <v>0</v>
      </c>
      <c r="AM48" s="2731"/>
      <c r="AN48" s="2481" t="s">
        <v>1955</v>
      </c>
      <c r="AO48" s="1502">
        <v>1480.999999999857</v>
      </c>
      <c r="AP48" s="1503">
        <v>8598.1465619166902</v>
      </c>
      <c r="AQ48" s="1503">
        <v>6802.4994730396456</v>
      </c>
      <c r="AR48" s="1503">
        <v>1795.6470888770418</v>
      </c>
      <c r="AS48" s="1503">
        <v>5236.3870863051925</v>
      </c>
      <c r="AT48" s="1503">
        <v>1251.6606387767918</v>
      </c>
      <c r="AU48" s="1503">
        <v>792.06200758323268</v>
      </c>
      <c r="AV48" s="1503">
        <v>459.59863119355913</v>
      </c>
      <c r="AW48" s="1503">
        <v>2804.4057676240218</v>
      </c>
      <c r="AX48" s="1503">
        <v>694.7827067670803</v>
      </c>
      <c r="AY48" s="1503">
        <v>623.90685045960754</v>
      </c>
      <c r="AZ48" s="1503">
        <v>70.875856307472716</v>
      </c>
      <c r="BA48" s="1503">
        <v>1165.9815982256453</v>
      </c>
      <c r="BB48" s="1503">
        <v>1123.368899812923</v>
      </c>
      <c r="BC48" s="1503">
        <v>42.612698412722018</v>
      </c>
      <c r="BD48" s="1503">
        <v>943.64146263129464</v>
      </c>
      <c r="BE48" s="1503">
        <v>779.68511342497288</v>
      </c>
      <c r="BF48" s="1503">
        <v>163.95634920632162</v>
      </c>
      <c r="BG48" s="1503">
        <v>1180.3206799043828</v>
      </c>
      <c r="BH48" s="1503">
        <v>258.14691857765428</v>
      </c>
      <c r="BI48" s="1503">
        <v>922.17376132672894</v>
      </c>
      <c r="BJ48" s="1503">
        <v>3016.5799884316602</v>
      </c>
      <c r="BK48" s="1503">
        <v>337.25741918942686</v>
      </c>
      <c r="BL48" s="1503">
        <v>336.25741918942686</v>
      </c>
      <c r="BM48" s="1503">
        <v>1</v>
      </c>
      <c r="BN48" s="1503">
        <v>2679.3225692422334</v>
      </c>
      <c r="BO48" s="1503">
        <v>1443.4741790351918</v>
      </c>
      <c r="BP48" s="1503">
        <v>1356.6126405735465</v>
      </c>
      <c r="BQ48" s="1503">
        <v>86.861538461645168</v>
      </c>
      <c r="BR48" s="1503">
        <v>1235.8483902070418</v>
      </c>
      <c r="BS48" s="1503">
        <v>1187.2801362384507</v>
      </c>
      <c r="BT48" s="1503">
        <v>48.568253968591115</v>
      </c>
      <c r="BU48" s="1503">
        <v>345.17948717983421</v>
      </c>
      <c r="BV48" s="1503">
        <v>345.17948717983421</v>
      </c>
      <c r="BW48" s="1503">
        <v>0</v>
      </c>
      <c r="BX48" s="1503">
        <v>132323.15541097111</v>
      </c>
      <c r="BY48" s="1504">
        <v>133573.70151986947</v>
      </c>
    </row>
    <row r="49" spans="1:77" ht="17.100000000000001" customHeight="1">
      <c r="A49" s="813"/>
      <c r="B49" s="813" t="s">
        <v>1011</v>
      </c>
      <c r="C49" s="813"/>
      <c r="D49" s="811"/>
      <c r="E49" s="650">
        <f>AP47</f>
        <v>11687.685288369055</v>
      </c>
      <c r="F49" s="650">
        <f t="shared" ref="F49:S49" si="155">AQ47</f>
        <v>8909.469536359069</v>
      </c>
      <c r="G49" s="650">
        <f t="shared" si="155"/>
        <v>2778.215752009984</v>
      </c>
      <c r="H49" s="650">
        <f t="shared" si="155"/>
        <v>6881.5091890657459</v>
      </c>
      <c r="I49" s="650">
        <f t="shared" si="155"/>
        <v>2380.5601921442412</v>
      </c>
      <c r="J49" s="650">
        <f t="shared" si="155"/>
        <v>1328.3836053002733</v>
      </c>
      <c r="K49" s="650">
        <f t="shared" si="155"/>
        <v>1052.1765868439684</v>
      </c>
      <c r="L49" s="650">
        <f t="shared" si="155"/>
        <v>3158.9703959038061</v>
      </c>
      <c r="M49" s="650">
        <f t="shared" si="155"/>
        <v>1258.297452893049</v>
      </c>
      <c r="N49" s="650">
        <f t="shared" si="155"/>
        <v>1227.1515204061784</v>
      </c>
      <c r="O49" s="650">
        <f t="shared" si="155"/>
        <v>31.145932486870393</v>
      </c>
      <c r="P49" s="650">
        <f t="shared" si="155"/>
        <v>1058.4735099113982</v>
      </c>
      <c r="Q49" s="650">
        <f t="shared" si="155"/>
        <v>1007.0110430165141</v>
      </c>
      <c r="R49" s="650">
        <f t="shared" si="155"/>
        <v>51.462466894884223</v>
      </c>
      <c r="S49" s="650">
        <f t="shared" si="155"/>
        <v>842.19943309935888</v>
      </c>
      <c r="T49" s="650">
        <f t="shared" si="137"/>
        <v>778.62811815506234</v>
      </c>
      <c r="U49" s="650">
        <f t="shared" si="138"/>
        <v>63.571314944296688</v>
      </c>
      <c r="V49" s="650">
        <f t="shared" si="139"/>
        <v>1341.9786010176999</v>
      </c>
      <c r="W49" s="650">
        <f t="shared" si="140"/>
        <v>194.23075984318419</v>
      </c>
      <c r="X49" s="650">
        <f t="shared" si="141"/>
        <v>1147.747841174516</v>
      </c>
      <c r="Y49" s="650">
        <f t="shared" si="142"/>
        <v>4051.0969112397861</v>
      </c>
      <c r="Z49" s="650">
        <f t="shared" si="143"/>
        <v>384.80215865919672</v>
      </c>
      <c r="AA49" s="650">
        <f t="shared" si="144"/>
        <v>344.56627693908007</v>
      </c>
      <c r="AB49" s="650">
        <f t="shared" si="145"/>
        <v>40.235881720116609</v>
      </c>
      <c r="AC49" s="650">
        <f t="shared" si="146"/>
        <v>3666.2947525805898</v>
      </c>
      <c r="AD49" s="650">
        <f t="shared" si="147"/>
        <v>1387.442041996449</v>
      </c>
      <c r="AE49" s="650">
        <f t="shared" si="148"/>
        <v>1235.1057576646431</v>
      </c>
      <c r="AF49" s="650">
        <f t="shared" si="149"/>
        <v>152.33628433180584</v>
      </c>
      <c r="AG49" s="650">
        <f t="shared" ref="AG49" si="156">BR47</f>
        <v>2278.8527105841404</v>
      </c>
      <c r="AH49" s="650">
        <f t="shared" si="150"/>
        <v>2145.3168889660828</v>
      </c>
      <c r="AI49" s="650">
        <f t="shared" si="151"/>
        <v>133.53582161805735</v>
      </c>
      <c r="AJ49" s="651">
        <f t="shared" si="152"/>
        <v>755.07918806352495</v>
      </c>
      <c r="AK49" s="651">
        <f t="shared" si="153"/>
        <v>649.07556606805656</v>
      </c>
      <c r="AL49" s="651">
        <f t="shared" si="154"/>
        <v>106.00362199546839</v>
      </c>
      <c r="AM49" s="2731"/>
      <c r="AN49" s="2481" t="s">
        <v>1956</v>
      </c>
      <c r="AO49" s="1502">
        <v>1982.0000000002171</v>
      </c>
      <c r="AP49" s="1503">
        <v>18201.161471978437</v>
      </c>
      <c r="AQ49" s="1503">
        <v>13950.518974061573</v>
      </c>
      <c r="AR49" s="1503">
        <v>4250.6424979168623</v>
      </c>
      <c r="AS49" s="1503">
        <v>13083.577283993018</v>
      </c>
      <c r="AT49" s="1503">
        <v>2583.9334971537783</v>
      </c>
      <c r="AU49" s="1503">
        <v>1778.5576008935436</v>
      </c>
      <c r="AV49" s="1503">
        <v>805.37589626023862</v>
      </c>
      <c r="AW49" s="1503">
        <v>7956.6553706416325</v>
      </c>
      <c r="AX49" s="1503">
        <v>1900.332024477726</v>
      </c>
      <c r="AY49" s="1503">
        <v>1747.9799511124156</v>
      </c>
      <c r="AZ49" s="1503">
        <v>152.35207336531033</v>
      </c>
      <c r="BA49" s="1503">
        <v>2112.2073798648908</v>
      </c>
      <c r="BB49" s="1503">
        <v>1972.5359285082911</v>
      </c>
      <c r="BC49" s="1503">
        <v>139.67145135660076</v>
      </c>
      <c r="BD49" s="1503">
        <v>3944.1159662990062</v>
      </c>
      <c r="BE49" s="1503">
        <v>3335.1459624855006</v>
      </c>
      <c r="BF49" s="1503">
        <v>608.97000381350699</v>
      </c>
      <c r="BG49" s="1503">
        <v>2542.988416197612</v>
      </c>
      <c r="BH49" s="1503">
        <v>578.93213109319311</v>
      </c>
      <c r="BI49" s="1503">
        <v>1964.0562851044192</v>
      </c>
      <c r="BJ49" s="1503">
        <v>4717.3091879849799</v>
      </c>
      <c r="BK49" s="1503">
        <v>585.63985247196592</v>
      </c>
      <c r="BL49" s="1503">
        <v>482.33283492821528</v>
      </c>
      <c r="BM49" s="1503">
        <v>103.3070175437507</v>
      </c>
      <c r="BN49" s="1503">
        <v>4131.6693355130128</v>
      </c>
      <c r="BO49" s="1503">
        <v>2488.0848242126117</v>
      </c>
      <c r="BP49" s="1503">
        <v>2302.0832293164685</v>
      </c>
      <c r="BQ49" s="1503">
        <v>186.0015948961429</v>
      </c>
      <c r="BR49" s="1503">
        <v>1643.5845113004018</v>
      </c>
      <c r="BS49" s="1503">
        <v>1441.7263357236272</v>
      </c>
      <c r="BT49" s="1503">
        <v>201.85817557677427</v>
      </c>
      <c r="BU49" s="1503">
        <v>400.27500000044199</v>
      </c>
      <c r="BV49" s="1503">
        <v>311.22500000032545</v>
      </c>
      <c r="BW49" s="1503">
        <v>89.050000000116526</v>
      </c>
      <c r="BX49" s="1503">
        <v>233359.01199247767</v>
      </c>
      <c r="BY49" s="1504">
        <v>275407.17299434729</v>
      </c>
    </row>
    <row r="50" spans="1:77" ht="17.100000000000001" customHeight="1">
      <c r="A50" s="813"/>
      <c r="B50" s="1219" t="s">
        <v>381</v>
      </c>
      <c r="C50" s="813"/>
      <c r="D50" s="811"/>
      <c r="E50" s="650">
        <f>AP55</f>
        <v>36634.678909515707</v>
      </c>
      <c r="F50" s="650">
        <f t="shared" ref="F50:S50" si="157">AQ55</f>
        <v>28819.507442258466</v>
      </c>
      <c r="G50" s="650">
        <f t="shared" si="157"/>
        <v>7815.1714672572716</v>
      </c>
      <c r="H50" s="650">
        <f t="shared" si="157"/>
        <v>23586.605370264591</v>
      </c>
      <c r="I50" s="650">
        <f t="shared" si="157"/>
        <v>5587.3965837860142</v>
      </c>
      <c r="J50" s="650">
        <f t="shared" si="157"/>
        <v>3727.6244430993156</v>
      </c>
      <c r="K50" s="650">
        <f t="shared" si="157"/>
        <v>1859.7721406866931</v>
      </c>
      <c r="L50" s="650">
        <f t="shared" si="157"/>
        <v>13257.245505521691</v>
      </c>
      <c r="M50" s="650">
        <f t="shared" si="157"/>
        <v>3381.2054839223979</v>
      </c>
      <c r="N50" s="650">
        <f t="shared" si="157"/>
        <v>3053.1485136663014</v>
      </c>
      <c r="O50" s="650">
        <f t="shared" si="157"/>
        <v>328.0569702560968</v>
      </c>
      <c r="P50" s="650">
        <f t="shared" si="157"/>
        <v>4151.8784749625738</v>
      </c>
      <c r="Q50" s="650">
        <f t="shared" si="157"/>
        <v>3963.6890555427999</v>
      </c>
      <c r="R50" s="650">
        <f t="shared" si="157"/>
        <v>188.18941941977289</v>
      </c>
      <c r="S50" s="650">
        <f t="shared" si="157"/>
        <v>5724.1615466367221</v>
      </c>
      <c r="T50" s="650">
        <f t="shared" ref="T50" si="158">BE55</f>
        <v>4899.0809626190367</v>
      </c>
      <c r="U50" s="650">
        <f t="shared" ref="U50" si="159">BF55</f>
        <v>825.08058401768324</v>
      </c>
      <c r="V50" s="650">
        <f t="shared" ref="V50" si="160">BG55</f>
        <v>4741.9632809568593</v>
      </c>
      <c r="W50" s="650">
        <f t="shared" ref="W50" si="161">BH55</f>
        <v>1083.8599481516405</v>
      </c>
      <c r="X50" s="650">
        <f t="shared" ref="X50" si="162">BI55</f>
        <v>3658.1033328052204</v>
      </c>
      <c r="Y50" s="650">
        <f t="shared" ref="Y50" si="163">BJ55</f>
        <v>11950.587829155371</v>
      </c>
      <c r="Z50" s="650">
        <f t="shared" ref="Z50" si="164">BK55</f>
        <v>1646.7941143463158</v>
      </c>
      <c r="AA50" s="650">
        <f t="shared" ref="AA50" si="165">BL55</f>
        <v>1486.1873966040612</v>
      </c>
      <c r="AB50" s="650">
        <f t="shared" ref="AB50" si="166">BM55</f>
        <v>160.60671774225494</v>
      </c>
      <c r="AC50" s="650">
        <f t="shared" ref="AC50" si="167">BN55</f>
        <v>10303.793714809053</v>
      </c>
      <c r="AD50" s="650">
        <f t="shared" ref="AD50" si="168">BO55</f>
        <v>5807.0678714213936</v>
      </c>
      <c r="AE50" s="650">
        <f t="shared" ref="AE50" si="169">BP55</f>
        <v>5509.6047331045602</v>
      </c>
      <c r="AF50" s="650">
        <f t="shared" ref="AF50:AG50" si="170">BQ55</f>
        <v>297.4631383168329</v>
      </c>
      <c r="AG50" s="650">
        <f t="shared" si="170"/>
        <v>4496.7258433876568</v>
      </c>
      <c r="AH50" s="650">
        <f t="shared" ref="AH50" si="171">BS55</f>
        <v>4185.6880891822693</v>
      </c>
      <c r="AI50" s="650">
        <f t="shared" ref="AI50" si="172">BT55</f>
        <v>311.03775420538767</v>
      </c>
      <c r="AJ50" s="651">
        <f t="shared" ref="AJ50" si="173">BU55</f>
        <v>1097.485710095779</v>
      </c>
      <c r="AK50" s="651">
        <f t="shared" ref="AK50" si="174">BV55</f>
        <v>910.62430028844972</v>
      </c>
      <c r="AL50" s="651">
        <f t="shared" ref="AL50" si="175">BW55</f>
        <v>186.86140980732947</v>
      </c>
      <c r="AM50" s="2731"/>
      <c r="AN50" s="2481" t="s">
        <v>1957</v>
      </c>
      <c r="AO50" s="1502">
        <v>1716.9999999907363</v>
      </c>
      <c r="AP50" s="1503">
        <v>9835.3708756205815</v>
      </c>
      <c r="AQ50" s="1503">
        <v>8066.4889951572086</v>
      </c>
      <c r="AR50" s="1503">
        <v>1768.8818804633688</v>
      </c>
      <c r="AS50" s="1503">
        <v>5266.6409999663501</v>
      </c>
      <c r="AT50" s="1503">
        <v>1751.8024478554366</v>
      </c>
      <c r="AU50" s="1503">
        <v>1157.0048346225421</v>
      </c>
      <c r="AV50" s="1503">
        <v>594.79761323289472</v>
      </c>
      <c r="AW50" s="1503">
        <v>2496.1843672560526</v>
      </c>
      <c r="AX50" s="1503">
        <v>786.09075267759465</v>
      </c>
      <c r="AY50" s="1503">
        <v>681.26171209428082</v>
      </c>
      <c r="AZ50" s="1503">
        <v>104.82904058331371</v>
      </c>
      <c r="BA50" s="1503">
        <v>873.68949687203633</v>
      </c>
      <c r="BB50" s="1503">
        <v>867.78422722158621</v>
      </c>
      <c r="BC50" s="1503">
        <v>5.9052696504500979</v>
      </c>
      <c r="BD50" s="1503">
        <v>836.40411770642231</v>
      </c>
      <c r="BE50" s="1503">
        <v>784.2498867085676</v>
      </c>
      <c r="BF50" s="1503">
        <v>52.154230997854654</v>
      </c>
      <c r="BG50" s="1503">
        <v>1018.6541848548638</v>
      </c>
      <c r="BH50" s="1503">
        <v>246.78089848079301</v>
      </c>
      <c r="BI50" s="1503">
        <v>771.87328637407074</v>
      </c>
      <c r="BJ50" s="1503">
        <v>4216.6986527387262</v>
      </c>
      <c r="BK50" s="1503">
        <v>723.8968426849226</v>
      </c>
      <c r="BL50" s="1503">
        <v>667.59714248641831</v>
      </c>
      <c r="BM50" s="1503">
        <v>56.299700198504262</v>
      </c>
      <c r="BN50" s="1503">
        <v>3492.8018100538034</v>
      </c>
      <c r="BO50" s="1503">
        <v>1875.5088681735899</v>
      </c>
      <c r="BP50" s="1503">
        <v>1850.9088632145451</v>
      </c>
      <c r="BQ50" s="1503">
        <v>24.60000495904487</v>
      </c>
      <c r="BR50" s="1503">
        <v>1617.2929418802134</v>
      </c>
      <c r="BS50" s="1503">
        <v>1556.6816172201909</v>
      </c>
      <c r="BT50" s="1503">
        <v>60.611324660022241</v>
      </c>
      <c r="BU50" s="1503">
        <v>352.03122291550278</v>
      </c>
      <c r="BV50" s="1503">
        <v>254.21981310828986</v>
      </c>
      <c r="BW50" s="1503">
        <v>97.811409807212954</v>
      </c>
      <c r="BX50" s="1503">
        <v>122782.84663507529</v>
      </c>
      <c r="BY50" s="1504">
        <v>160756.44990246568</v>
      </c>
    </row>
    <row r="51" spans="1:77" ht="17.100000000000001" customHeight="1">
      <c r="A51" s="813"/>
      <c r="B51" s="813" t="s">
        <v>1012</v>
      </c>
      <c r="C51" s="6"/>
      <c r="D51" s="107"/>
      <c r="E51" s="650">
        <f>AP48</f>
        <v>8598.1465619166902</v>
      </c>
      <c r="F51" s="650">
        <f t="shared" ref="F51:R53" si="176">AQ48</f>
        <v>6802.4994730396456</v>
      </c>
      <c r="G51" s="650">
        <f t="shared" si="176"/>
        <v>1795.6470888770418</v>
      </c>
      <c r="H51" s="650">
        <f t="shared" si="176"/>
        <v>5236.3870863051925</v>
      </c>
      <c r="I51" s="650">
        <f t="shared" si="176"/>
        <v>1251.6606387767918</v>
      </c>
      <c r="J51" s="650">
        <f t="shared" si="176"/>
        <v>792.06200758323268</v>
      </c>
      <c r="K51" s="650">
        <f t="shared" si="176"/>
        <v>459.59863119355913</v>
      </c>
      <c r="L51" s="650">
        <f t="shared" si="176"/>
        <v>2804.4057676240218</v>
      </c>
      <c r="M51" s="650">
        <f t="shared" si="176"/>
        <v>694.7827067670803</v>
      </c>
      <c r="N51" s="650">
        <f t="shared" si="176"/>
        <v>623.90685045960754</v>
      </c>
      <c r="O51" s="650">
        <f t="shared" si="176"/>
        <v>70.875856307472716</v>
      </c>
      <c r="P51" s="650">
        <f t="shared" si="176"/>
        <v>1165.9815982256453</v>
      </c>
      <c r="Q51" s="650">
        <f t="shared" si="176"/>
        <v>1123.368899812923</v>
      </c>
      <c r="R51" s="650">
        <f t="shared" si="176"/>
        <v>42.612698412722018</v>
      </c>
      <c r="S51" s="650">
        <f t="shared" ref="S51:S55" si="177">BD48</f>
        <v>943.64146263129464</v>
      </c>
      <c r="T51" s="650">
        <f t="shared" ref="T51:T55" si="178">BE48</f>
        <v>779.68511342497288</v>
      </c>
      <c r="U51" s="650">
        <f t="shared" ref="U51:U55" si="179">BF48</f>
        <v>163.95634920632162</v>
      </c>
      <c r="V51" s="650">
        <f t="shared" ref="V51:V55" si="180">BG48</f>
        <v>1180.3206799043828</v>
      </c>
      <c r="W51" s="650">
        <f t="shared" ref="W51:W55" si="181">BH48</f>
        <v>258.14691857765428</v>
      </c>
      <c r="X51" s="650">
        <f t="shared" ref="X51:X55" si="182">BI48</f>
        <v>922.17376132672894</v>
      </c>
      <c r="Y51" s="650">
        <f t="shared" ref="Y51:Y55" si="183">BJ48</f>
        <v>3016.5799884316602</v>
      </c>
      <c r="Z51" s="650">
        <f t="shared" ref="Z51:Z55" si="184">BK48</f>
        <v>337.25741918942686</v>
      </c>
      <c r="AA51" s="650">
        <f t="shared" ref="AA51:AA55" si="185">BL48</f>
        <v>336.25741918942686</v>
      </c>
      <c r="AB51" s="650">
        <f t="shared" ref="AB51:AB55" si="186">BM48</f>
        <v>1</v>
      </c>
      <c r="AC51" s="650">
        <f t="shared" ref="AC51:AC55" si="187">BN48</f>
        <v>2679.3225692422334</v>
      </c>
      <c r="AD51" s="650">
        <f t="shared" ref="AD51:AD55" si="188">BO48</f>
        <v>1443.4741790351918</v>
      </c>
      <c r="AE51" s="650">
        <f t="shared" ref="AE51:AE55" si="189">BP48</f>
        <v>1356.6126405735465</v>
      </c>
      <c r="AF51" s="650">
        <f t="shared" ref="AF51:AG55" si="190">BQ48</f>
        <v>86.861538461645168</v>
      </c>
      <c r="AG51" s="650">
        <f t="shared" si="190"/>
        <v>1235.8483902070418</v>
      </c>
      <c r="AH51" s="650">
        <f t="shared" ref="AH51:AH55" si="191">BS48</f>
        <v>1187.2801362384507</v>
      </c>
      <c r="AI51" s="650">
        <f t="shared" ref="AI51:AI55" si="192">BT48</f>
        <v>48.568253968591115</v>
      </c>
      <c r="AJ51" s="651">
        <f t="shared" ref="AJ51:AJ55" si="193">BU48</f>
        <v>345.17948717983421</v>
      </c>
      <c r="AK51" s="651">
        <f t="shared" ref="AK51:AK55" si="194">BV48</f>
        <v>345.17948717983421</v>
      </c>
      <c r="AL51" s="651">
        <f t="shared" ref="AL51:AL55" si="195">BW48</f>
        <v>0</v>
      </c>
      <c r="AM51" s="2731"/>
      <c r="AN51" s="2481" t="s">
        <v>1958</v>
      </c>
      <c r="AO51" s="1502">
        <v>756.00000000012335</v>
      </c>
      <c r="AP51" s="1503">
        <v>3760.7844495852632</v>
      </c>
      <c r="AQ51" s="1503">
        <v>2886.2378390903295</v>
      </c>
      <c r="AR51" s="1503">
        <v>874.54661049493382</v>
      </c>
      <c r="AS51" s="1503">
        <v>2078.6815797520562</v>
      </c>
      <c r="AT51" s="1503">
        <v>720.22107481615922</v>
      </c>
      <c r="AU51" s="1503">
        <v>411.50200772002563</v>
      </c>
      <c r="AV51" s="1503">
        <v>308.71906709613381</v>
      </c>
      <c r="AW51" s="1503">
        <v>770.56843014075719</v>
      </c>
      <c r="AX51" s="1503">
        <v>183.59123228876712</v>
      </c>
      <c r="AY51" s="1503">
        <v>180.40093045860488</v>
      </c>
      <c r="AZ51" s="1503">
        <v>3.1903018301622104</v>
      </c>
      <c r="BA51" s="1503">
        <v>328.58311490646469</v>
      </c>
      <c r="BB51" s="1503">
        <v>317.67756476068752</v>
      </c>
      <c r="BC51" s="1503">
        <v>10.905550145777216</v>
      </c>
      <c r="BD51" s="1503">
        <v>258.39408294552567</v>
      </c>
      <c r="BE51" s="1503">
        <v>255.53110169534116</v>
      </c>
      <c r="BF51" s="1503">
        <v>2.8629812501844993</v>
      </c>
      <c r="BG51" s="1503">
        <v>587.89207479513948</v>
      </c>
      <c r="BH51" s="1503">
        <v>161.78346065093183</v>
      </c>
      <c r="BI51" s="1503">
        <v>426.10861414420765</v>
      </c>
      <c r="BJ51" s="1503">
        <v>1477.8639747110694</v>
      </c>
      <c r="BK51" s="1503">
        <v>155.43876272089923</v>
      </c>
      <c r="BL51" s="1503">
        <v>150.58461926613856</v>
      </c>
      <c r="BM51" s="1503">
        <v>4.8541434547606634</v>
      </c>
      <c r="BN51" s="1503">
        <v>1322.4252119901703</v>
      </c>
      <c r="BO51" s="1503">
        <v>773.54731262919472</v>
      </c>
      <c r="BP51" s="1503">
        <v>725.66388668517357</v>
      </c>
      <c r="BQ51" s="1503">
        <v>47.883425944021241</v>
      </c>
      <c r="BR51" s="1503">
        <v>548.87789936097533</v>
      </c>
      <c r="BS51" s="1503">
        <v>478.85537273128875</v>
      </c>
      <c r="BT51" s="1503">
        <v>70.022526629686652</v>
      </c>
      <c r="BU51" s="1503">
        <v>204.23889512213751</v>
      </c>
      <c r="BV51" s="1503">
        <v>204.23889512213751</v>
      </c>
      <c r="BW51" s="1503">
        <v>0</v>
      </c>
      <c r="BX51" s="1503">
        <v>66817.065331810431</v>
      </c>
      <c r="BY51" s="1504">
        <v>57083.946288343432</v>
      </c>
    </row>
    <row r="52" spans="1:77" ht="17.100000000000001" customHeight="1">
      <c r="A52" s="813"/>
      <c r="B52" s="813" t="s">
        <v>1013</v>
      </c>
      <c r="C52" s="6"/>
      <c r="D52" s="107"/>
      <c r="E52" s="650">
        <f t="shared" ref="E52:E53" si="196">AP49</f>
        <v>18201.161471978437</v>
      </c>
      <c r="F52" s="650">
        <f t="shared" si="176"/>
        <v>13950.518974061573</v>
      </c>
      <c r="G52" s="650">
        <f t="shared" si="176"/>
        <v>4250.6424979168623</v>
      </c>
      <c r="H52" s="650">
        <f t="shared" si="176"/>
        <v>13083.577283993018</v>
      </c>
      <c r="I52" s="650">
        <f t="shared" si="176"/>
        <v>2583.9334971537783</v>
      </c>
      <c r="J52" s="650">
        <f t="shared" si="176"/>
        <v>1778.5576008935436</v>
      </c>
      <c r="K52" s="650">
        <f t="shared" si="176"/>
        <v>805.37589626023862</v>
      </c>
      <c r="L52" s="650">
        <f t="shared" si="176"/>
        <v>7956.6553706416325</v>
      </c>
      <c r="M52" s="650">
        <f t="shared" si="176"/>
        <v>1900.332024477726</v>
      </c>
      <c r="N52" s="650">
        <f t="shared" si="176"/>
        <v>1747.9799511124156</v>
      </c>
      <c r="O52" s="650">
        <f t="shared" si="176"/>
        <v>152.35207336531033</v>
      </c>
      <c r="P52" s="650">
        <f t="shared" si="176"/>
        <v>2112.2073798648908</v>
      </c>
      <c r="Q52" s="650">
        <f t="shared" si="176"/>
        <v>1972.5359285082911</v>
      </c>
      <c r="R52" s="650">
        <f t="shared" si="176"/>
        <v>139.67145135660076</v>
      </c>
      <c r="S52" s="650">
        <f t="shared" si="177"/>
        <v>3944.1159662990062</v>
      </c>
      <c r="T52" s="650">
        <f t="shared" si="178"/>
        <v>3335.1459624855006</v>
      </c>
      <c r="U52" s="650">
        <f t="shared" si="179"/>
        <v>608.97000381350699</v>
      </c>
      <c r="V52" s="650">
        <f t="shared" si="180"/>
        <v>2542.988416197612</v>
      </c>
      <c r="W52" s="650">
        <f t="shared" si="181"/>
        <v>578.93213109319311</v>
      </c>
      <c r="X52" s="650">
        <f t="shared" si="182"/>
        <v>1964.0562851044192</v>
      </c>
      <c r="Y52" s="650">
        <f t="shared" si="183"/>
        <v>4717.3091879849799</v>
      </c>
      <c r="Z52" s="650">
        <f t="shared" si="184"/>
        <v>585.63985247196592</v>
      </c>
      <c r="AA52" s="650">
        <f t="shared" si="185"/>
        <v>482.33283492821528</v>
      </c>
      <c r="AB52" s="650">
        <f t="shared" si="186"/>
        <v>103.3070175437507</v>
      </c>
      <c r="AC52" s="650">
        <f t="shared" si="187"/>
        <v>4131.6693355130128</v>
      </c>
      <c r="AD52" s="650">
        <f t="shared" si="188"/>
        <v>2488.0848242126117</v>
      </c>
      <c r="AE52" s="650">
        <f t="shared" si="189"/>
        <v>2302.0832293164685</v>
      </c>
      <c r="AF52" s="650">
        <f t="shared" si="190"/>
        <v>186.0015948961429</v>
      </c>
      <c r="AG52" s="650">
        <f t="shared" si="190"/>
        <v>1643.5845113004018</v>
      </c>
      <c r="AH52" s="650">
        <f t="shared" si="191"/>
        <v>1441.7263357236272</v>
      </c>
      <c r="AI52" s="650">
        <f t="shared" si="192"/>
        <v>201.85817557677427</v>
      </c>
      <c r="AJ52" s="651">
        <f t="shared" si="193"/>
        <v>400.27500000044199</v>
      </c>
      <c r="AK52" s="651">
        <f t="shared" si="194"/>
        <v>311.22500000032545</v>
      </c>
      <c r="AL52" s="651">
        <f t="shared" si="195"/>
        <v>89.050000000116526</v>
      </c>
      <c r="AM52" s="2731"/>
      <c r="AN52" s="2481" t="s">
        <v>1959</v>
      </c>
      <c r="AO52" s="1502">
        <v>432.99999999120064</v>
      </c>
      <c r="AP52" s="1503">
        <v>2876.0777966247751</v>
      </c>
      <c r="AQ52" s="1503">
        <v>2411.0976811039677</v>
      </c>
      <c r="AR52" s="1503">
        <v>464.98011552080811</v>
      </c>
      <c r="AS52" s="1503">
        <v>1304.2381582630117</v>
      </c>
      <c r="AT52" s="1503">
        <v>533.64422708459972</v>
      </c>
      <c r="AU52" s="1503">
        <v>358.65202948193519</v>
      </c>
      <c r="AV52" s="1503">
        <v>174.99219760266456</v>
      </c>
      <c r="AW52" s="1503">
        <v>564.26455479885033</v>
      </c>
      <c r="AX52" s="1503">
        <v>210.40859765074461</v>
      </c>
      <c r="AY52" s="1503">
        <v>208.48814310580588</v>
      </c>
      <c r="AZ52" s="1503">
        <v>1.9204545449387209</v>
      </c>
      <c r="BA52" s="1503">
        <v>238.46039832225841</v>
      </c>
      <c r="BB52" s="1503">
        <v>210.6071075077337</v>
      </c>
      <c r="BC52" s="1503">
        <v>27.853290814524708</v>
      </c>
      <c r="BD52" s="1503">
        <v>115.3955588258473</v>
      </c>
      <c r="BE52" s="1503">
        <v>114.3955588258473</v>
      </c>
      <c r="BF52" s="1503">
        <v>1</v>
      </c>
      <c r="BG52" s="1503">
        <v>206.32937637956158</v>
      </c>
      <c r="BH52" s="1503">
        <v>29.462240152792987</v>
      </c>
      <c r="BI52" s="1503">
        <v>176.86713622676862</v>
      </c>
      <c r="BJ52" s="1503">
        <v>1567.8396383617646</v>
      </c>
      <c r="BK52" s="1503">
        <v>145.32551482282153</v>
      </c>
      <c r="BL52" s="1503">
        <v>112.56189371793053</v>
      </c>
      <c r="BM52" s="1503">
        <v>32.763621104891001</v>
      </c>
      <c r="BN52" s="1503">
        <v>1422.5141235389431</v>
      </c>
      <c r="BO52" s="1503">
        <v>710.44247933035922</v>
      </c>
      <c r="BP52" s="1503">
        <v>662.7795186482773</v>
      </c>
      <c r="BQ52" s="1503">
        <v>47.662960682081916</v>
      </c>
      <c r="BR52" s="1503">
        <v>712.07164420858373</v>
      </c>
      <c r="BS52" s="1503">
        <v>710.15118966364503</v>
      </c>
      <c r="BT52" s="1503">
        <v>1.9204545449387209</v>
      </c>
      <c r="BU52" s="1503">
        <v>4</v>
      </c>
      <c r="BV52" s="1503">
        <v>4</v>
      </c>
      <c r="BW52" s="1503">
        <v>0</v>
      </c>
      <c r="BX52" s="1503">
        <v>50181.065583986121</v>
      </c>
      <c r="BY52" s="1504">
        <v>39644.451835335465</v>
      </c>
    </row>
    <row r="53" spans="1:77" ht="17.100000000000001" customHeight="1">
      <c r="A53" s="813"/>
      <c r="B53" s="813" t="s">
        <v>19</v>
      </c>
      <c r="C53" s="6"/>
      <c r="D53" s="107"/>
      <c r="E53" s="650">
        <f t="shared" si="196"/>
        <v>9835.3708756205815</v>
      </c>
      <c r="F53" s="650">
        <f t="shared" si="176"/>
        <v>8066.4889951572086</v>
      </c>
      <c r="G53" s="650">
        <f t="shared" si="176"/>
        <v>1768.8818804633688</v>
      </c>
      <c r="H53" s="650">
        <f t="shared" si="176"/>
        <v>5266.6409999663501</v>
      </c>
      <c r="I53" s="650">
        <f t="shared" si="176"/>
        <v>1751.8024478554366</v>
      </c>
      <c r="J53" s="650">
        <f t="shared" si="176"/>
        <v>1157.0048346225421</v>
      </c>
      <c r="K53" s="650">
        <f t="shared" si="176"/>
        <v>594.79761323289472</v>
      </c>
      <c r="L53" s="650">
        <f t="shared" si="176"/>
        <v>2496.1843672560526</v>
      </c>
      <c r="M53" s="650">
        <f t="shared" si="176"/>
        <v>786.09075267759465</v>
      </c>
      <c r="N53" s="650">
        <f t="shared" si="176"/>
        <v>681.26171209428082</v>
      </c>
      <c r="O53" s="650">
        <f t="shared" si="176"/>
        <v>104.82904058331371</v>
      </c>
      <c r="P53" s="650">
        <f t="shared" si="176"/>
        <v>873.68949687203633</v>
      </c>
      <c r="Q53" s="650">
        <f t="shared" si="176"/>
        <v>867.78422722158621</v>
      </c>
      <c r="R53" s="650">
        <f t="shared" si="176"/>
        <v>5.9052696504500979</v>
      </c>
      <c r="S53" s="650">
        <f t="shared" si="177"/>
        <v>836.40411770642231</v>
      </c>
      <c r="T53" s="650">
        <f t="shared" si="178"/>
        <v>784.2498867085676</v>
      </c>
      <c r="U53" s="650">
        <f t="shared" si="179"/>
        <v>52.154230997854654</v>
      </c>
      <c r="V53" s="650">
        <f t="shared" si="180"/>
        <v>1018.6541848548638</v>
      </c>
      <c r="W53" s="650">
        <f t="shared" si="181"/>
        <v>246.78089848079301</v>
      </c>
      <c r="X53" s="650">
        <f t="shared" si="182"/>
        <v>771.87328637407074</v>
      </c>
      <c r="Y53" s="650">
        <f t="shared" si="183"/>
        <v>4216.6986527387262</v>
      </c>
      <c r="Z53" s="650">
        <f t="shared" si="184"/>
        <v>723.8968426849226</v>
      </c>
      <c r="AA53" s="650">
        <f t="shared" si="185"/>
        <v>667.59714248641831</v>
      </c>
      <c r="AB53" s="650">
        <f t="shared" si="186"/>
        <v>56.299700198504262</v>
      </c>
      <c r="AC53" s="650">
        <f t="shared" si="187"/>
        <v>3492.8018100538034</v>
      </c>
      <c r="AD53" s="650">
        <f t="shared" si="188"/>
        <v>1875.5088681735899</v>
      </c>
      <c r="AE53" s="650">
        <f t="shared" si="189"/>
        <v>1850.9088632145451</v>
      </c>
      <c r="AF53" s="650">
        <f t="shared" si="190"/>
        <v>24.60000495904487</v>
      </c>
      <c r="AG53" s="650">
        <f t="shared" si="190"/>
        <v>1617.2929418802134</v>
      </c>
      <c r="AH53" s="650">
        <f t="shared" si="191"/>
        <v>1556.6816172201909</v>
      </c>
      <c r="AI53" s="650">
        <f t="shared" si="192"/>
        <v>60.611324660022241</v>
      </c>
      <c r="AJ53" s="651">
        <f t="shared" si="193"/>
        <v>352.03122291550278</v>
      </c>
      <c r="AK53" s="651">
        <f t="shared" si="194"/>
        <v>254.21981310828986</v>
      </c>
      <c r="AL53" s="651">
        <f t="shared" si="195"/>
        <v>97.811409807212954</v>
      </c>
      <c r="AM53" s="2731" t="s">
        <v>1960</v>
      </c>
      <c r="AN53" s="2481" t="s">
        <v>1961</v>
      </c>
      <c r="AO53" s="1502">
        <v>5214.0000000072541</v>
      </c>
      <c r="AP53" s="1503">
        <v>70324.049854232813</v>
      </c>
      <c r="AQ53" s="1503">
        <v>54423.763989566993</v>
      </c>
      <c r="AR53" s="1503">
        <v>15900.285864665831</v>
      </c>
      <c r="AS53" s="1503">
        <v>52345.070525315474</v>
      </c>
      <c r="AT53" s="1503">
        <v>12474.202925908965</v>
      </c>
      <c r="AU53" s="1503">
        <v>8983.0176781287882</v>
      </c>
      <c r="AV53" s="1503">
        <v>3491.1852477801708</v>
      </c>
      <c r="AW53" s="1503">
        <v>30338.371192475919</v>
      </c>
      <c r="AX53" s="1503">
        <v>5849.2867017125627</v>
      </c>
      <c r="AY53" s="1503">
        <v>5415.9236531998522</v>
      </c>
      <c r="AZ53" s="1503">
        <v>433.36304851271154</v>
      </c>
      <c r="BA53" s="1503">
        <v>7590.1682777258593</v>
      </c>
      <c r="BB53" s="1503">
        <v>7344.4610319775684</v>
      </c>
      <c r="BC53" s="1503">
        <v>245.70724574829228</v>
      </c>
      <c r="BD53" s="1503">
        <v>16898.916213037486</v>
      </c>
      <c r="BE53" s="1503">
        <v>14085.396617438071</v>
      </c>
      <c r="BF53" s="1503">
        <v>2813.5195955994122</v>
      </c>
      <c r="BG53" s="1503">
        <v>9532.4964069305752</v>
      </c>
      <c r="BH53" s="1503">
        <v>2108.7169374557434</v>
      </c>
      <c r="BI53" s="1503">
        <v>7423.7794694748582</v>
      </c>
      <c r="BJ53" s="1503">
        <v>17633.442579818926</v>
      </c>
      <c r="BK53" s="1503">
        <v>2941.7938692557932</v>
      </c>
      <c r="BL53" s="1503">
        <v>2630.0681896846313</v>
      </c>
      <c r="BM53" s="1503">
        <v>311.72567957116121</v>
      </c>
      <c r="BN53" s="1503">
        <v>14691.648710563124</v>
      </c>
      <c r="BO53" s="1503">
        <v>6673.3460886990451</v>
      </c>
      <c r="BP53" s="1503">
        <v>6189.0397136825095</v>
      </c>
      <c r="BQ53" s="1503">
        <v>484.30637501653484</v>
      </c>
      <c r="BR53" s="1503">
        <v>8018.302621864088</v>
      </c>
      <c r="BS53" s="1503">
        <v>7428.8534189021566</v>
      </c>
      <c r="BT53" s="1503">
        <v>589.44920296193425</v>
      </c>
      <c r="BU53" s="1503">
        <v>345.53674909844227</v>
      </c>
      <c r="BV53" s="1503">
        <v>238.28674909767389</v>
      </c>
      <c r="BW53" s="1503">
        <v>107.25000000076838</v>
      </c>
      <c r="BX53" s="1503">
        <v>834976.36681361857</v>
      </c>
      <c r="BY53" s="1504">
        <v>958543.43536185508</v>
      </c>
    </row>
    <row r="54" spans="1:77" ht="17.100000000000001" customHeight="1">
      <c r="A54" s="813"/>
      <c r="B54" s="1219" t="s">
        <v>20</v>
      </c>
      <c r="C54" s="6"/>
      <c r="D54" s="107"/>
      <c r="E54" s="650">
        <f>AP51</f>
        <v>3760.7844495852632</v>
      </c>
      <c r="F54" s="650">
        <f t="shared" ref="F54:R54" si="197">AQ51</f>
        <v>2886.2378390903295</v>
      </c>
      <c r="G54" s="650">
        <f t="shared" si="197"/>
        <v>874.54661049493382</v>
      </c>
      <c r="H54" s="650">
        <f t="shared" si="197"/>
        <v>2078.6815797520562</v>
      </c>
      <c r="I54" s="650">
        <f t="shared" si="197"/>
        <v>720.22107481615922</v>
      </c>
      <c r="J54" s="650">
        <f t="shared" si="197"/>
        <v>411.50200772002563</v>
      </c>
      <c r="K54" s="650">
        <f t="shared" si="197"/>
        <v>308.71906709613381</v>
      </c>
      <c r="L54" s="650">
        <f t="shared" si="197"/>
        <v>770.56843014075719</v>
      </c>
      <c r="M54" s="650">
        <f t="shared" si="197"/>
        <v>183.59123228876712</v>
      </c>
      <c r="N54" s="650">
        <f t="shared" si="197"/>
        <v>180.40093045860488</v>
      </c>
      <c r="O54" s="650">
        <f t="shared" si="197"/>
        <v>3.1903018301622104</v>
      </c>
      <c r="P54" s="650">
        <f t="shared" si="197"/>
        <v>328.58311490646469</v>
      </c>
      <c r="Q54" s="650">
        <f t="shared" si="197"/>
        <v>317.67756476068752</v>
      </c>
      <c r="R54" s="650">
        <f t="shared" si="197"/>
        <v>10.905550145777216</v>
      </c>
      <c r="S54" s="650">
        <f t="shared" si="177"/>
        <v>258.39408294552567</v>
      </c>
      <c r="T54" s="650">
        <f t="shared" si="178"/>
        <v>255.53110169534116</v>
      </c>
      <c r="U54" s="650">
        <f t="shared" si="179"/>
        <v>2.8629812501844993</v>
      </c>
      <c r="V54" s="650">
        <f t="shared" si="180"/>
        <v>587.89207479513948</v>
      </c>
      <c r="W54" s="650">
        <f t="shared" si="181"/>
        <v>161.78346065093183</v>
      </c>
      <c r="X54" s="650">
        <f t="shared" si="182"/>
        <v>426.10861414420765</v>
      </c>
      <c r="Y54" s="650">
        <f t="shared" si="183"/>
        <v>1477.8639747110694</v>
      </c>
      <c r="Z54" s="650">
        <f t="shared" si="184"/>
        <v>155.43876272089923</v>
      </c>
      <c r="AA54" s="650">
        <f t="shared" si="185"/>
        <v>150.58461926613856</v>
      </c>
      <c r="AB54" s="650">
        <f t="shared" si="186"/>
        <v>4.8541434547606634</v>
      </c>
      <c r="AC54" s="650">
        <f t="shared" si="187"/>
        <v>1322.4252119901703</v>
      </c>
      <c r="AD54" s="650">
        <f t="shared" si="188"/>
        <v>773.54731262919472</v>
      </c>
      <c r="AE54" s="650">
        <f t="shared" si="189"/>
        <v>725.66388668517357</v>
      </c>
      <c r="AF54" s="650">
        <f t="shared" si="190"/>
        <v>47.883425944021241</v>
      </c>
      <c r="AG54" s="650">
        <f t="shared" ref="AG54:AG55" si="198">BR51</f>
        <v>548.87789936097533</v>
      </c>
      <c r="AH54" s="650">
        <f t="shared" si="191"/>
        <v>478.85537273128875</v>
      </c>
      <c r="AI54" s="650">
        <f t="shared" si="192"/>
        <v>70.022526629686652</v>
      </c>
      <c r="AJ54" s="651">
        <f t="shared" si="193"/>
        <v>204.23889512213751</v>
      </c>
      <c r="AK54" s="651">
        <f t="shared" si="194"/>
        <v>204.23889512213751</v>
      </c>
      <c r="AL54" s="651">
        <f t="shared" si="195"/>
        <v>0</v>
      </c>
      <c r="AM54" s="2731"/>
      <c r="AN54" s="2481" t="s">
        <v>1962</v>
      </c>
      <c r="AO54" s="1502">
        <v>4919.0222575701837</v>
      </c>
      <c r="AP54" s="1503">
        <v>32613.761650441331</v>
      </c>
      <c r="AQ54" s="1503">
        <v>24457.769999675991</v>
      </c>
      <c r="AR54" s="1503">
        <v>8155.9916507653652</v>
      </c>
      <c r="AS54" s="1503">
        <v>23316.066114895897</v>
      </c>
      <c r="AT54" s="1503">
        <v>6232.6980653114706</v>
      </c>
      <c r="AU54" s="1503">
        <v>3493.6590541105088</v>
      </c>
      <c r="AV54" s="1503">
        <v>2739.0390112009741</v>
      </c>
      <c r="AW54" s="1503">
        <v>12771.905680934262</v>
      </c>
      <c r="AX54" s="1503">
        <v>3530.1156175286051</v>
      </c>
      <c r="AY54" s="1503">
        <v>3244.5991074049489</v>
      </c>
      <c r="AZ54" s="1503">
        <v>285.51651012365392</v>
      </c>
      <c r="BA54" s="1503">
        <v>3988.0318754194973</v>
      </c>
      <c r="BB54" s="1503">
        <v>3859.5515706868036</v>
      </c>
      <c r="BC54" s="1503">
        <v>128.48030473269259</v>
      </c>
      <c r="BD54" s="1503">
        <v>5253.7581879861928</v>
      </c>
      <c r="BE54" s="1503">
        <v>4524.6926945779715</v>
      </c>
      <c r="BF54" s="1503">
        <v>729.0654934082263</v>
      </c>
      <c r="BG54" s="1503">
        <v>4311.46236865014</v>
      </c>
      <c r="BH54" s="1503">
        <v>723.16758599674358</v>
      </c>
      <c r="BI54" s="1503">
        <v>3588.2947826533978</v>
      </c>
      <c r="BJ54" s="1503">
        <v>8483.1163474818859</v>
      </c>
      <c r="BK54" s="1503">
        <v>1144.6494504042348</v>
      </c>
      <c r="BL54" s="1503">
        <v>1066.5512157428761</v>
      </c>
      <c r="BM54" s="1503">
        <v>78.098234661358688</v>
      </c>
      <c r="BN54" s="1503">
        <v>7338.4668970776465</v>
      </c>
      <c r="BO54" s="1503">
        <v>3148.8739215231058</v>
      </c>
      <c r="BP54" s="1503">
        <v>2916.1209705246647</v>
      </c>
      <c r="BQ54" s="1503">
        <v>232.75295099844021</v>
      </c>
      <c r="BR54" s="1503">
        <v>4189.5929755545467</v>
      </c>
      <c r="BS54" s="1503">
        <v>3920.8522345633833</v>
      </c>
      <c r="BT54" s="1503">
        <v>268.74074099116314</v>
      </c>
      <c r="BU54" s="1503">
        <v>814.5791880635561</v>
      </c>
      <c r="BV54" s="1503">
        <v>708.57556606808771</v>
      </c>
      <c r="BW54" s="1503">
        <v>106.00362199546839</v>
      </c>
      <c r="BX54" s="1503">
        <v>353465.70278646279</v>
      </c>
      <c r="BY54" s="1504">
        <v>463595.95951728337</v>
      </c>
    </row>
    <row r="55" spans="1:77" ht="17.100000000000001" customHeight="1">
      <c r="A55" s="2639" t="s">
        <v>21</v>
      </c>
      <c r="B55" s="2639"/>
      <c r="C55" s="6"/>
      <c r="D55" s="107"/>
      <c r="E55" s="650">
        <f>AP52</f>
        <v>2876.0777966247751</v>
      </c>
      <c r="F55" s="650">
        <f t="shared" ref="F55:R55" si="199">AQ52</f>
        <v>2411.0976811039677</v>
      </c>
      <c r="G55" s="650">
        <f t="shared" si="199"/>
        <v>464.98011552080811</v>
      </c>
      <c r="H55" s="650">
        <f t="shared" si="199"/>
        <v>1304.2381582630117</v>
      </c>
      <c r="I55" s="650">
        <f t="shared" si="199"/>
        <v>533.64422708459972</v>
      </c>
      <c r="J55" s="650">
        <f t="shared" si="199"/>
        <v>358.65202948193519</v>
      </c>
      <c r="K55" s="650">
        <f t="shared" si="199"/>
        <v>174.99219760266456</v>
      </c>
      <c r="L55" s="650">
        <f t="shared" si="199"/>
        <v>564.26455479885033</v>
      </c>
      <c r="M55" s="650">
        <f t="shared" si="199"/>
        <v>210.40859765074461</v>
      </c>
      <c r="N55" s="650">
        <f t="shared" si="199"/>
        <v>208.48814310580588</v>
      </c>
      <c r="O55" s="650">
        <f t="shared" si="199"/>
        <v>1.9204545449387209</v>
      </c>
      <c r="P55" s="650">
        <f t="shared" si="199"/>
        <v>238.46039832225841</v>
      </c>
      <c r="Q55" s="650">
        <f t="shared" si="199"/>
        <v>210.6071075077337</v>
      </c>
      <c r="R55" s="650">
        <f t="shared" si="199"/>
        <v>27.853290814524708</v>
      </c>
      <c r="S55" s="650">
        <f t="shared" si="177"/>
        <v>115.3955588258473</v>
      </c>
      <c r="T55" s="650">
        <f t="shared" si="178"/>
        <v>114.3955588258473</v>
      </c>
      <c r="U55" s="650">
        <f t="shared" si="179"/>
        <v>1</v>
      </c>
      <c r="V55" s="650">
        <f t="shared" si="180"/>
        <v>206.32937637956158</v>
      </c>
      <c r="W55" s="650">
        <f t="shared" si="181"/>
        <v>29.462240152792987</v>
      </c>
      <c r="X55" s="650">
        <f t="shared" si="182"/>
        <v>176.86713622676862</v>
      </c>
      <c r="Y55" s="650">
        <f t="shared" si="183"/>
        <v>1567.8396383617646</v>
      </c>
      <c r="Z55" s="650">
        <f t="shared" si="184"/>
        <v>145.32551482282153</v>
      </c>
      <c r="AA55" s="650">
        <f t="shared" si="185"/>
        <v>112.56189371793053</v>
      </c>
      <c r="AB55" s="650">
        <f t="shared" si="186"/>
        <v>32.763621104891001</v>
      </c>
      <c r="AC55" s="650">
        <f t="shared" si="187"/>
        <v>1422.5141235389431</v>
      </c>
      <c r="AD55" s="650">
        <f t="shared" si="188"/>
        <v>710.44247933035922</v>
      </c>
      <c r="AE55" s="650">
        <f t="shared" si="189"/>
        <v>662.7795186482773</v>
      </c>
      <c r="AF55" s="650">
        <f t="shared" si="190"/>
        <v>47.662960682081916</v>
      </c>
      <c r="AG55" s="650">
        <f t="shared" si="198"/>
        <v>712.07164420858373</v>
      </c>
      <c r="AH55" s="650">
        <f t="shared" si="191"/>
        <v>710.15118966364503</v>
      </c>
      <c r="AI55" s="650">
        <f t="shared" si="192"/>
        <v>1.9204545449387209</v>
      </c>
      <c r="AJ55" s="651">
        <f t="shared" si="193"/>
        <v>4</v>
      </c>
      <c r="AK55" s="651">
        <f t="shared" si="194"/>
        <v>4</v>
      </c>
      <c r="AL55" s="651">
        <f t="shared" si="195"/>
        <v>0</v>
      </c>
      <c r="AM55" s="2731"/>
      <c r="AN55" s="2481" t="s">
        <v>1963</v>
      </c>
      <c r="AO55" s="1502">
        <v>5179.999999990805</v>
      </c>
      <c r="AP55" s="1503">
        <v>36634.678909515707</v>
      </c>
      <c r="AQ55" s="1503">
        <v>28819.507442258466</v>
      </c>
      <c r="AR55" s="1503">
        <v>7815.1714672572716</v>
      </c>
      <c r="AS55" s="1503">
        <v>23586.605370264591</v>
      </c>
      <c r="AT55" s="1503">
        <v>5587.3965837860142</v>
      </c>
      <c r="AU55" s="1503">
        <v>3727.6244430993156</v>
      </c>
      <c r="AV55" s="1503">
        <v>1859.7721406866931</v>
      </c>
      <c r="AW55" s="1503">
        <v>13257.245505521691</v>
      </c>
      <c r="AX55" s="1503">
        <v>3381.2054839223979</v>
      </c>
      <c r="AY55" s="1503">
        <v>3053.1485136663014</v>
      </c>
      <c r="AZ55" s="1503">
        <v>328.0569702560968</v>
      </c>
      <c r="BA55" s="1503">
        <v>4151.8784749625738</v>
      </c>
      <c r="BB55" s="1503">
        <v>3963.6890555427999</v>
      </c>
      <c r="BC55" s="1503">
        <v>188.18941941977289</v>
      </c>
      <c r="BD55" s="1503">
        <v>5724.1615466367221</v>
      </c>
      <c r="BE55" s="1503">
        <v>4899.0809626190367</v>
      </c>
      <c r="BF55" s="1503">
        <v>825.08058401768324</v>
      </c>
      <c r="BG55" s="1503">
        <v>4741.9632809568593</v>
      </c>
      <c r="BH55" s="1503">
        <v>1083.8599481516405</v>
      </c>
      <c r="BI55" s="1503">
        <v>3658.1033328052204</v>
      </c>
      <c r="BJ55" s="1503">
        <v>11950.587829155371</v>
      </c>
      <c r="BK55" s="1503">
        <v>1646.7941143463158</v>
      </c>
      <c r="BL55" s="1503">
        <v>1486.1873966040612</v>
      </c>
      <c r="BM55" s="1503">
        <v>160.60671774225494</v>
      </c>
      <c r="BN55" s="1503">
        <v>10303.793714809053</v>
      </c>
      <c r="BO55" s="1503">
        <v>5807.0678714213936</v>
      </c>
      <c r="BP55" s="1503">
        <v>5509.6047331045602</v>
      </c>
      <c r="BQ55" s="1503">
        <v>297.4631383168329</v>
      </c>
      <c r="BR55" s="1503">
        <v>4496.7258433876568</v>
      </c>
      <c r="BS55" s="1503">
        <v>4185.6880891822693</v>
      </c>
      <c r="BT55" s="1503">
        <v>311.03775420538767</v>
      </c>
      <c r="BU55" s="1503">
        <v>1097.485710095779</v>
      </c>
      <c r="BV55" s="1503">
        <v>910.62430028844972</v>
      </c>
      <c r="BW55" s="1503">
        <v>186.86140980732947</v>
      </c>
      <c r="BX55" s="1503">
        <v>488465.01403852436</v>
      </c>
      <c r="BY55" s="1504">
        <v>569737.32441668329</v>
      </c>
    </row>
    <row r="56" spans="1:77" ht="17.100000000000001" customHeight="1">
      <c r="A56" s="2641" t="s">
        <v>118</v>
      </c>
      <c r="B56" s="2641"/>
      <c r="C56" s="2641"/>
      <c r="D56" s="107"/>
      <c r="E56" s="650"/>
      <c r="F56" s="651"/>
      <c r="G56" s="651"/>
      <c r="H56" s="651"/>
      <c r="I56" s="652"/>
      <c r="J56" s="652"/>
      <c r="K56" s="652"/>
      <c r="L56" s="652"/>
      <c r="M56" s="652"/>
      <c r="N56" s="652"/>
      <c r="O56" s="652"/>
      <c r="P56" s="653"/>
      <c r="Q56" s="653"/>
      <c r="R56" s="653"/>
      <c r="S56" s="653"/>
      <c r="T56" s="653"/>
      <c r="U56" s="653"/>
      <c r="V56" s="653"/>
      <c r="W56" s="653"/>
      <c r="X56" s="653"/>
      <c r="Y56" s="653"/>
      <c r="Z56" s="653"/>
      <c r="AA56" s="653"/>
      <c r="AB56" s="653"/>
      <c r="AC56" s="653"/>
      <c r="AD56" s="653"/>
      <c r="AE56" s="653"/>
      <c r="AF56" s="653"/>
      <c r="AG56" s="653"/>
      <c r="AH56" s="653"/>
      <c r="AI56" s="653"/>
      <c r="AJ56" s="654"/>
      <c r="AK56" s="654"/>
      <c r="AL56" s="654"/>
      <c r="AM56" s="2731"/>
      <c r="AN56" s="2481" t="s">
        <v>1964</v>
      </c>
      <c r="AO56" s="1502">
        <v>756.00000000012335</v>
      </c>
      <c r="AP56" s="1503">
        <v>3760.7844495852632</v>
      </c>
      <c r="AQ56" s="1503">
        <v>2886.2378390903295</v>
      </c>
      <c r="AR56" s="1503">
        <v>874.54661049493382</v>
      </c>
      <c r="AS56" s="1503">
        <v>2078.6815797520562</v>
      </c>
      <c r="AT56" s="1503">
        <v>720.22107481615922</v>
      </c>
      <c r="AU56" s="1503">
        <v>411.50200772002563</v>
      </c>
      <c r="AV56" s="1503">
        <v>308.71906709613381</v>
      </c>
      <c r="AW56" s="1503">
        <v>770.56843014075719</v>
      </c>
      <c r="AX56" s="1503">
        <v>183.59123228876712</v>
      </c>
      <c r="AY56" s="1503">
        <v>180.40093045860488</v>
      </c>
      <c r="AZ56" s="1503">
        <v>3.1903018301622104</v>
      </c>
      <c r="BA56" s="1503">
        <v>328.58311490646469</v>
      </c>
      <c r="BB56" s="1503">
        <v>317.67756476068752</v>
      </c>
      <c r="BC56" s="1503">
        <v>10.905550145777216</v>
      </c>
      <c r="BD56" s="1503">
        <v>258.39408294552567</v>
      </c>
      <c r="BE56" s="1503">
        <v>255.53110169534116</v>
      </c>
      <c r="BF56" s="1503">
        <v>2.8629812501844993</v>
      </c>
      <c r="BG56" s="1503">
        <v>587.89207479513948</v>
      </c>
      <c r="BH56" s="1503">
        <v>161.78346065093183</v>
      </c>
      <c r="BI56" s="1503">
        <v>426.10861414420765</v>
      </c>
      <c r="BJ56" s="1503">
        <v>1477.8639747110694</v>
      </c>
      <c r="BK56" s="1503">
        <v>155.43876272089923</v>
      </c>
      <c r="BL56" s="1503">
        <v>150.58461926613856</v>
      </c>
      <c r="BM56" s="1503">
        <v>4.8541434547606634</v>
      </c>
      <c r="BN56" s="1503">
        <v>1322.4252119901703</v>
      </c>
      <c r="BO56" s="1503">
        <v>773.54731262919472</v>
      </c>
      <c r="BP56" s="1503">
        <v>725.66388668517357</v>
      </c>
      <c r="BQ56" s="1503">
        <v>47.883425944021241</v>
      </c>
      <c r="BR56" s="1503">
        <v>548.87789936097533</v>
      </c>
      <c r="BS56" s="1503">
        <v>478.85537273128875</v>
      </c>
      <c r="BT56" s="1503">
        <v>70.022526629686652</v>
      </c>
      <c r="BU56" s="1503">
        <v>204.23889512213751</v>
      </c>
      <c r="BV56" s="1503">
        <v>204.23889512213751</v>
      </c>
      <c r="BW56" s="1503">
        <v>0</v>
      </c>
      <c r="BX56" s="1503">
        <v>66817.065331810431</v>
      </c>
      <c r="BY56" s="1504">
        <v>57083.946288343432</v>
      </c>
    </row>
    <row r="57" spans="1:77" ht="17.100000000000001" customHeight="1">
      <c r="A57" s="2639" t="s">
        <v>22</v>
      </c>
      <c r="B57" s="2639" t="s">
        <v>22</v>
      </c>
      <c r="C57" s="1221"/>
      <c r="D57" s="107"/>
      <c r="E57" s="1444">
        <f>AP58</f>
        <v>86320.016545759514</v>
      </c>
      <c r="F57" s="651">
        <f t="shared" ref="F57:AL57" si="200">AQ58</f>
        <v>67003.071129976815</v>
      </c>
      <c r="G57" s="651">
        <f t="shared" si="200"/>
        <v>19316.945415782862</v>
      </c>
      <c r="H57" s="651">
        <f t="shared" si="200"/>
        <v>55686.412221539096</v>
      </c>
      <c r="I57" s="651">
        <f t="shared" si="200"/>
        <v>12836.034947990531</v>
      </c>
      <c r="J57" s="651">
        <f t="shared" si="200"/>
        <v>8576.3894137479128</v>
      </c>
      <c r="K57" s="651">
        <f t="shared" si="200"/>
        <v>4259.6455342426289</v>
      </c>
      <c r="L57" s="651">
        <f t="shared" si="200"/>
        <v>32089.794805162328</v>
      </c>
      <c r="M57" s="651">
        <f t="shared" si="200"/>
        <v>6540.6303874209598</v>
      </c>
      <c r="N57" s="651">
        <f t="shared" si="200"/>
        <v>5939.089647339556</v>
      </c>
      <c r="O57" s="651">
        <f t="shared" si="200"/>
        <v>601.54074008140515</v>
      </c>
      <c r="P57" s="651">
        <f t="shared" si="200"/>
        <v>7831.3815688795448</v>
      </c>
      <c r="Q57" s="651">
        <f t="shared" si="200"/>
        <v>7437.7614898355496</v>
      </c>
      <c r="R57" s="651">
        <f t="shared" si="200"/>
        <v>393.62007904399667</v>
      </c>
      <c r="S57" s="651">
        <f t="shared" si="200"/>
        <v>17717.782848861778</v>
      </c>
      <c r="T57" s="651">
        <f t="shared" si="200"/>
        <v>14652.741888866147</v>
      </c>
      <c r="U57" s="651">
        <f t="shared" si="200"/>
        <v>3065.0409599956215</v>
      </c>
      <c r="V57" s="651">
        <f t="shared" si="200"/>
        <v>10760.582468386301</v>
      </c>
      <c r="W57" s="651">
        <f t="shared" si="200"/>
        <v>2244.3929645004068</v>
      </c>
      <c r="X57" s="651">
        <f t="shared" si="200"/>
        <v>8516.1895038859111</v>
      </c>
      <c r="Y57" s="651">
        <f t="shared" si="200"/>
        <v>29213.258742604321</v>
      </c>
      <c r="Z57" s="651">
        <f t="shared" si="200"/>
        <v>4090.9175187214505</v>
      </c>
      <c r="AA57" s="651">
        <f t="shared" si="200"/>
        <v>3611.5129545626546</v>
      </c>
      <c r="AB57" s="651">
        <f t="shared" si="200"/>
        <v>479.40456415879487</v>
      </c>
      <c r="AC57" s="651">
        <f t="shared" si="200"/>
        <v>25122.341223882875</v>
      </c>
      <c r="AD57" s="651">
        <f t="shared" si="200"/>
        <v>12750.758778980566</v>
      </c>
      <c r="AE57" s="651">
        <f t="shared" si="200"/>
        <v>11955.095528877877</v>
      </c>
      <c r="AF57" s="651">
        <f t="shared" si="200"/>
        <v>795.66325010268099</v>
      </c>
      <c r="AG57" s="651">
        <f t="shared" si="200"/>
        <v>12371.582444902318</v>
      </c>
      <c r="AH57" s="651">
        <f t="shared" si="200"/>
        <v>11478.771724625254</v>
      </c>
      <c r="AI57" s="651">
        <f t="shared" si="200"/>
        <v>892.81072027706489</v>
      </c>
      <c r="AJ57" s="651">
        <f t="shared" si="200"/>
        <v>1420.3455816162013</v>
      </c>
      <c r="AK57" s="651">
        <f t="shared" si="200"/>
        <v>1107.31551762144</v>
      </c>
      <c r="AL57" s="651">
        <f t="shared" si="200"/>
        <v>313.03006399476135</v>
      </c>
      <c r="AM57" s="2731"/>
      <c r="AN57" s="2481" t="s">
        <v>1965</v>
      </c>
      <c r="AO57" s="1502">
        <v>432.99999999120064</v>
      </c>
      <c r="AP57" s="1503">
        <v>2876.0777966247751</v>
      </c>
      <c r="AQ57" s="1503">
        <v>2411.0976811039677</v>
      </c>
      <c r="AR57" s="1503">
        <v>464.98011552080811</v>
      </c>
      <c r="AS57" s="1503">
        <v>1304.2381582630117</v>
      </c>
      <c r="AT57" s="1503">
        <v>533.64422708459972</v>
      </c>
      <c r="AU57" s="1503">
        <v>358.65202948193519</v>
      </c>
      <c r="AV57" s="1503">
        <v>174.99219760266456</v>
      </c>
      <c r="AW57" s="1503">
        <v>564.26455479885033</v>
      </c>
      <c r="AX57" s="1503">
        <v>210.40859765074461</v>
      </c>
      <c r="AY57" s="1503">
        <v>208.48814310580588</v>
      </c>
      <c r="AZ57" s="1503">
        <v>1.9204545449387209</v>
      </c>
      <c r="BA57" s="1503">
        <v>238.46039832225841</v>
      </c>
      <c r="BB57" s="1503">
        <v>210.6071075077337</v>
      </c>
      <c r="BC57" s="1503">
        <v>27.853290814524708</v>
      </c>
      <c r="BD57" s="1503">
        <v>115.3955588258473</v>
      </c>
      <c r="BE57" s="1503">
        <v>114.3955588258473</v>
      </c>
      <c r="BF57" s="1503">
        <v>1</v>
      </c>
      <c r="BG57" s="1503">
        <v>206.32937637956158</v>
      </c>
      <c r="BH57" s="1503">
        <v>29.462240152792987</v>
      </c>
      <c r="BI57" s="1503">
        <v>176.86713622676862</v>
      </c>
      <c r="BJ57" s="1503">
        <v>1567.8396383617646</v>
      </c>
      <c r="BK57" s="1503">
        <v>145.32551482282153</v>
      </c>
      <c r="BL57" s="1503">
        <v>112.56189371793053</v>
      </c>
      <c r="BM57" s="1503">
        <v>32.763621104891001</v>
      </c>
      <c r="BN57" s="1503">
        <v>1422.5141235389431</v>
      </c>
      <c r="BO57" s="1503">
        <v>710.44247933035922</v>
      </c>
      <c r="BP57" s="1503">
        <v>662.7795186482773</v>
      </c>
      <c r="BQ57" s="1503">
        <v>47.662960682081916</v>
      </c>
      <c r="BR57" s="1503">
        <v>712.07164420858373</v>
      </c>
      <c r="BS57" s="1503">
        <v>710.15118966364503</v>
      </c>
      <c r="BT57" s="1503">
        <v>1.9204545449387209</v>
      </c>
      <c r="BU57" s="1503">
        <v>4</v>
      </c>
      <c r="BV57" s="1503">
        <v>4</v>
      </c>
      <c r="BW57" s="1503">
        <v>0</v>
      </c>
      <c r="BX57" s="1503">
        <v>50181.065583986121</v>
      </c>
      <c r="BY57" s="1504">
        <v>39644.451835335465</v>
      </c>
    </row>
    <row r="58" spans="1:77" ht="17.100000000000001" customHeight="1">
      <c r="A58" s="1219"/>
      <c r="B58" s="1219" t="s">
        <v>385</v>
      </c>
      <c r="C58" s="1219"/>
      <c r="D58" s="811"/>
      <c r="E58" s="1444">
        <f>AP60</f>
        <v>50899.84787277798</v>
      </c>
      <c r="F58" s="651">
        <f t="shared" ref="F58:AL61" si="201">AQ60</f>
        <v>39732.342723945738</v>
      </c>
      <c r="G58" s="651">
        <f t="shared" si="201"/>
        <v>11167.505148832239</v>
      </c>
      <c r="H58" s="651">
        <f t="shared" si="201"/>
        <v>29986.582297745885</v>
      </c>
      <c r="I58" s="651">
        <f t="shared" si="201"/>
        <v>7815.2809686957953</v>
      </c>
      <c r="J58" s="651">
        <f t="shared" si="201"/>
        <v>4951.276061951552</v>
      </c>
      <c r="K58" s="651">
        <f t="shared" si="201"/>
        <v>2864.0049067442496</v>
      </c>
      <c r="L58" s="651">
        <f t="shared" si="201"/>
        <v>16056.75564677078</v>
      </c>
      <c r="M58" s="651">
        <f t="shared" si="201"/>
        <v>4643.459508212426</v>
      </c>
      <c r="N58" s="651">
        <f t="shared" si="201"/>
        <v>4272.1035868679546</v>
      </c>
      <c r="O58" s="651">
        <f t="shared" si="201"/>
        <v>371.35592134447637</v>
      </c>
      <c r="P58" s="651">
        <f t="shared" si="201"/>
        <v>4574.7293693719503</v>
      </c>
      <c r="Q58" s="651">
        <f t="shared" si="201"/>
        <v>4299.859034583551</v>
      </c>
      <c r="R58" s="651">
        <f t="shared" si="201"/>
        <v>274.87033478840112</v>
      </c>
      <c r="S58" s="651">
        <f t="shared" si="201"/>
        <v>6838.5667691864164</v>
      </c>
      <c r="T58" s="651">
        <f t="shared" si="201"/>
        <v>5844.9969492425253</v>
      </c>
      <c r="U58" s="651">
        <f t="shared" si="201"/>
        <v>993.56981994388855</v>
      </c>
      <c r="V58" s="651">
        <f t="shared" si="201"/>
        <v>6114.5456822792894</v>
      </c>
      <c r="W58" s="651">
        <f t="shared" si="201"/>
        <v>1124.7609324894927</v>
      </c>
      <c r="X58" s="651">
        <f t="shared" si="201"/>
        <v>4989.7847497897956</v>
      </c>
      <c r="Y58" s="651">
        <f t="shared" si="201"/>
        <v>19621.964716150418</v>
      </c>
      <c r="Z58" s="651">
        <f t="shared" si="201"/>
        <v>2366.783463310886</v>
      </c>
      <c r="AA58" s="651">
        <f t="shared" si="201"/>
        <v>2133.007104877966</v>
      </c>
      <c r="AB58" s="651">
        <f t="shared" si="201"/>
        <v>233.77635843292012</v>
      </c>
      <c r="AC58" s="651">
        <f t="shared" si="201"/>
        <v>17255.181252839531</v>
      </c>
      <c r="AD58" s="651">
        <f t="shared" si="201"/>
        <v>9123.0251162171171</v>
      </c>
      <c r="AE58" s="651">
        <f t="shared" si="201"/>
        <v>8588.0153746752039</v>
      </c>
      <c r="AF58" s="651">
        <f t="shared" si="201"/>
        <v>535.00974154191192</v>
      </c>
      <c r="AG58" s="651">
        <f t="shared" si="201"/>
        <v>8132.1561366224114</v>
      </c>
      <c r="AH58" s="651">
        <f t="shared" si="201"/>
        <v>7507.0278610478135</v>
      </c>
      <c r="AI58" s="651">
        <f t="shared" si="201"/>
        <v>625.12827557459821</v>
      </c>
      <c r="AJ58" s="651">
        <f t="shared" si="201"/>
        <v>1291.3008588817117</v>
      </c>
      <c r="AK58" s="651">
        <f t="shared" si="201"/>
        <v>1011.2958182097069</v>
      </c>
      <c r="AL58" s="651">
        <f t="shared" si="201"/>
        <v>280.00504067200495</v>
      </c>
      <c r="AM58" s="2731" t="s">
        <v>1966</v>
      </c>
      <c r="AN58" s="2481" t="s">
        <v>1967</v>
      </c>
      <c r="AO58" s="1502">
        <v>7605.5027625785933</v>
      </c>
      <c r="AP58" s="1503">
        <v>86320.016545759514</v>
      </c>
      <c r="AQ58" s="1503">
        <v>67003.071129976815</v>
      </c>
      <c r="AR58" s="1503">
        <v>19316.945415782862</v>
      </c>
      <c r="AS58" s="1503">
        <v>55686.412221539096</v>
      </c>
      <c r="AT58" s="1503">
        <v>12836.034947990531</v>
      </c>
      <c r="AU58" s="1503">
        <v>8576.3894137479128</v>
      </c>
      <c r="AV58" s="1503">
        <v>4259.6455342426289</v>
      </c>
      <c r="AW58" s="1503">
        <v>32089.794805162328</v>
      </c>
      <c r="AX58" s="1503">
        <v>6540.6303874209598</v>
      </c>
      <c r="AY58" s="1503">
        <v>5939.089647339556</v>
      </c>
      <c r="AZ58" s="1503">
        <v>601.54074008140515</v>
      </c>
      <c r="BA58" s="1503">
        <v>7831.3815688795448</v>
      </c>
      <c r="BB58" s="1503">
        <v>7437.7614898355496</v>
      </c>
      <c r="BC58" s="1503">
        <v>393.62007904399667</v>
      </c>
      <c r="BD58" s="1503">
        <v>17717.782848861778</v>
      </c>
      <c r="BE58" s="1503">
        <v>14652.741888866147</v>
      </c>
      <c r="BF58" s="1503">
        <v>3065.0409599956215</v>
      </c>
      <c r="BG58" s="1503">
        <v>10760.582468386301</v>
      </c>
      <c r="BH58" s="1503">
        <v>2244.3929645004068</v>
      </c>
      <c r="BI58" s="1503">
        <v>8516.1895038859111</v>
      </c>
      <c r="BJ58" s="1503">
        <v>29213.258742604321</v>
      </c>
      <c r="BK58" s="1503">
        <v>4090.9175187214505</v>
      </c>
      <c r="BL58" s="1503">
        <v>3611.5129545626546</v>
      </c>
      <c r="BM58" s="1503">
        <v>479.40456415879487</v>
      </c>
      <c r="BN58" s="1503">
        <v>25122.341223882875</v>
      </c>
      <c r="BO58" s="1503">
        <v>12750.758778980566</v>
      </c>
      <c r="BP58" s="1503">
        <v>11955.095528877877</v>
      </c>
      <c r="BQ58" s="1503">
        <v>795.66325010268099</v>
      </c>
      <c r="BR58" s="1503">
        <v>12371.582444902318</v>
      </c>
      <c r="BS58" s="1503">
        <v>11478.771724625254</v>
      </c>
      <c r="BT58" s="1503">
        <v>892.81072027706489</v>
      </c>
      <c r="BU58" s="1503">
        <v>1420.3455816162013</v>
      </c>
      <c r="BV58" s="1503">
        <v>1107.31551762144</v>
      </c>
      <c r="BW58" s="1503">
        <v>313.03006399476135</v>
      </c>
      <c r="BX58" s="1503">
        <v>1051331.4217367999</v>
      </c>
      <c r="BY58" s="1504">
        <v>917280.77308227296</v>
      </c>
    </row>
    <row r="59" spans="1:77" ht="17.100000000000001" customHeight="1">
      <c r="A59" s="1219"/>
      <c r="B59" s="1219" t="s">
        <v>24</v>
      </c>
      <c r="C59" s="1219"/>
      <c r="D59" s="811"/>
      <c r="E59" s="1444">
        <f t="shared" ref="E59:E61" si="202">AP61</f>
        <v>22468.105345626107</v>
      </c>
      <c r="F59" s="651">
        <f t="shared" si="201"/>
        <v>17321.641924535234</v>
      </c>
      <c r="G59" s="651">
        <f t="shared" si="201"/>
        <v>5146.4634210908926</v>
      </c>
      <c r="H59" s="651">
        <f t="shared" si="201"/>
        <v>16304.358949381</v>
      </c>
      <c r="I59" s="651">
        <f t="shared" si="201"/>
        <v>3202.1096015278067</v>
      </c>
      <c r="J59" s="651">
        <f t="shared" si="201"/>
        <v>2268.104546818387</v>
      </c>
      <c r="K59" s="651">
        <f t="shared" si="201"/>
        <v>934.00505470942016</v>
      </c>
      <c r="L59" s="651">
        <f t="shared" si="201"/>
        <v>10388.867263991708</v>
      </c>
      <c r="M59" s="651">
        <f t="shared" si="201"/>
        <v>1097.4685794358122</v>
      </c>
      <c r="N59" s="651">
        <f t="shared" si="201"/>
        <v>961.89405084865996</v>
      </c>
      <c r="O59" s="651">
        <f t="shared" si="201"/>
        <v>135.57452858715223</v>
      </c>
      <c r="P59" s="651">
        <f t="shared" si="201"/>
        <v>1945.2477689428399</v>
      </c>
      <c r="Q59" s="651">
        <f t="shared" si="201"/>
        <v>1865.9268092075311</v>
      </c>
      <c r="R59" s="651">
        <f t="shared" si="201"/>
        <v>79.320959735309273</v>
      </c>
      <c r="S59" s="651">
        <f t="shared" si="201"/>
        <v>7346.1509156130514</v>
      </c>
      <c r="T59" s="651">
        <f t="shared" si="201"/>
        <v>5840.3920826630874</v>
      </c>
      <c r="U59" s="651">
        <f t="shared" si="201"/>
        <v>1505.7588329499624</v>
      </c>
      <c r="V59" s="651">
        <f t="shared" si="201"/>
        <v>2713.3820838614924</v>
      </c>
      <c r="W59" s="651">
        <f t="shared" si="201"/>
        <v>696.35091616852287</v>
      </c>
      <c r="X59" s="651">
        <f t="shared" si="201"/>
        <v>2017.0311676929707</v>
      </c>
      <c r="Y59" s="651">
        <f t="shared" si="201"/>
        <v>6061.3266735106499</v>
      </c>
      <c r="Z59" s="651">
        <f t="shared" si="201"/>
        <v>1080.0389084414755</v>
      </c>
      <c r="AA59" s="651">
        <f t="shared" si="201"/>
        <v>948.14049249472123</v>
      </c>
      <c r="AB59" s="651">
        <f t="shared" si="201"/>
        <v>131.89841594675434</v>
      </c>
      <c r="AC59" s="651">
        <f t="shared" si="201"/>
        <v>4981.2877650691735</v>
      </c>
      <c r="AD59" s="651">
        <f t="shared" si="201"/>
        <v>2304.1598000784147</v>
      </c>
      <c r="AE59" s="651">
        <f t="shared" si="201"/>
        <v>2163.8653689925818</v>
      </c>
      <c r="AF59" s="651">
        <f t="shared" si="201"/>
        <v>140.29443108583234</v>
      </c>
      <c r="AG59" s="651">
        <f t="shared" si="201"/>
        <v>2677.1279649907574</v>
      </c>
      <c r="AH59" s="651">
        <f t="shared" si="201"/>
        <v>2507.5729579300209</v>
      </c>
      <c r="AI59" s="651">
        <f t="shared" si="201"/>
        <v>169.5550070607365</v>
      </c>
      <c r="AJ59" s="651">
        <f t="shared" si="201"/>
        <v>102.41972273447115</v>
      </c>
      <c r="AK59" s="651">
        <f t="shared" si="201"/>
        <v>69.394699411714797</v>
      </c>
      <c r="AL59" s="651">
        <f t="shared" si="201"/>
        <v>33.025023322756354</v>
      </c>
      <c r="AM59" s="2731"/>
      <c r="AN59" s="2481" t="s">
        <v>1968</v>
      </c>
      <c r="AO59" s="1502">
        <v>8896.5194949809447</v>
      </c>
      <c r="AP59" s="1503">
        <v>59889.336114640209</v>
      </c>
      <c r="AQ59" s="1503">
        <v>45995.305821718859</v>
      </c>
      <c r="AR59" s="1503">
        <v>13894.030292921338</v>
      </c>
      <c r="AS59" s="1503">
        <v>46944.249526951891</v>
      </c>
      <c r="AT59" s="1503">
        <v>12712.127928916649</v>
      </c>
      <c r="AU59" s="1503">
        <v>8398.0657987926716</v>
      </c>
      <c r="AV59" s="1503">
        <v>4314.0621301240044</v>
      </c>
      <c r="AW59" s="1503">
        <v>25612.560558709276</v>
      </c>
      <c r="AX59" s="1503">
        <v>6613.9772456821011</v>
      </c>
      <c r="AY59" s="1503">
        <v>6163.4707004959446</v>
      </c>
      <c r="AZ59" s="1503">
        <v>450.50654518615789</v>
      </c>
      <c r="BA59" s="1503">
        <v>8465.7405724570926</v>
      </c>
      <c r="BB59" s="1503">
        <v>8258.2248406400304</v>
      </c>
      <c r="BC59" s="1503">
        <v>207.51573181706297</v>
      </c>
      <c r="BD59" s="1503">
        <v>10532.842740569993</v>
      </c>
      <c r="BE59" s="1503">
        <v>9226.3550462901076</v>
      </c>
      <c r="BF59" s="1503">
        <v>1306.487694279886</v>
      </c>
      <c r="BG59" s="1503">
        <v>8619.5610393259867</v>
      </c>
      <c r="BH59" s="1503">
        <v>1862.5972079074461</v>
      </c>
      <c r="BI59" s="1503">
        <v>6756.9638314185422</v>
      </c>
      <c r="BJ59" s="1503">
        <v>11899.591626924661</v>
      </c>
      <c r="BK59" s="1503">
        <v>1943.0841928286131</v>
      </c>
      <c r="BL59" s="1503">
        <v>1834.4403604529816</v>
      </c>
      <c r="BM59" s="1503">
        <v>108.64383237563165</v>
      </c>
      <c r="BN59" s="1503">
        <v>9956.5074340960509</v>
      </c>
      <c r="BO59" s="1503">
        <v>4362.5188946225308</v>
      </c>
      <c r="BP59" s="1503">
        <v>4048.113293767301</v>
      </c>
      <c r="BQ59" s="1503">
        <v>314.40560085523015</v>
      </c>
      <c r="BR59" s="1503">
        <v>5593.9885394735338</v>
      </c>
      <c r="BS59" s="1503">
        <v>5245.6285804174868</v>
      </c>
      <c r="BT59" s="1503">
        <v>348.35995905604557</v>
      </c>
      <c r="BU59" s="1503">
        <v>1045.4949607637136</v>
      </c>
      <c r="BV59" s="1503">
        <v>958.4099929549086</v>
      </c>
      <c r="BW59" s="1503">
        <v>87.084967808804947</v>
      </c>
      <c r="BX59" s="1503">
        <v>742573.79281760321</v>
      </c>
      <c r="BY59" s="1504">
        <v>1171324.3443372252</v>
      </c>
    </row>
    <row r="60" spans="1:77" ht="17.100000000000001" customHeight="1">
      <c r="A60" s="1219"/>
      <c r="B60" s="1219" t="s">
        <v>25</v>
      </c>
      <c r="C60" s="1219"/>
      <c r="D60" s="811"/>
      <c r="E60" s="1444">
        <f t="shared" si="202"/>
        <v>12952.06332735554</v>
      </c>
      <c r="F60" s="651">
        <f t="shared" si="201"/>
        <v>9949.0864814958186</v>
      </c>
      <c r="G60" s="651">
        <f t="shared" si="201"/>
        <v>3002.9768458597214</v>
      </c>
      <c r="H60" s="651">
        <f t="shared" si="201"/>
        <v>9395.4709744122465</v>
      </c>
      <c r="I60" s="651">
        <f t="shared" si="201"/>
        <v>1818.6443777669369</v>
      </c>
      <c r="J60" s="651">
        <f t="shared" si="201"/>
        <v>1357.0088049779752</v>
      </c>
      <c r="K60" s="651">
        <f t="shared" si="201"/>
        <v>461.63557278896224</v>
      </c>
      <c r="L60" s="651">
        <f t="shared" si="201"/>
        <v>5644.1718943997812</v>
      </c>
      <c r="M60" s="651">
        <f t="shared" si="201"/>
        <v>799.70229977272697</v>
      </c>
      <c r="N60" s="651">
        <f t="shared" si="201"/>
        <v>705.0920096229504</v>
      </c>
      <c r="O60" s="651">
        <f t="shared" si="201"/>
        <v>94.610290149776631</v>
      </c>
      <c r="P60" s="651">
        <f t="shared" si="201"/>
        <v>1311.4044305647517</v>
      </c>
      <c r="Q60" s="651">
        <f t="shared" si="201"/>
        <v>1271.9756460444653</v>
      </c>
      <c r="R60" s="651">
        <f t="shared" si="201"/>
        <v>39.4287845202863</v>
      </c>
      <c r="S60" s="651">
        <f t="shared" si="201"/>
        <v>3533.065164062305</v>
      </c>
      <c r="T60" s="651">
        <f t="shared" si="201"/>
        <v>2967.3528569605373</v>
      </c>
      <c r="U60" s="651">
        <f t="shared" si="201"/>
        <v>565.71230710176769</v>
      </c>
      <c r="V60" s="651">
        <f t="shared" si="201"/>
        <v>1932.6547022455295</v>
      </c>
      <c r="W60" s="651">
        <f t="shared" si="201"/>
        <v>423.28111584238843</v>
      </c>
      <c r="X60" s="651">
        <f t="shared" si="201"/>
        <v>1509.373586403141</v>
      </c>
      <c r="Y60" s="651">
        <f t="shared" si="201"/>
        <v>3529.9673529432748</v>
      </c>
      <c r="Z60" s="651">
        <f t="shared" si="201"/>
        <v>644.0951469690898</v>
      </c>
      <c r="AA60" s="651">
        <f t="shared" si="201"/>
        <v>530.36535718996913</v>
      </c>
      <c r="AB60" s="651">
        <f t="shared" si="201"/>
        <v>113.72978977912057</v>
      </c>
      <c r="AC60" s="651">
        <f t="shared" si="201"/>
        <v>2885.8722059741845</v>
      </c>
      <c r="AD60" s="651">
        <f t="shared" si="201"/>
        <v>1323.5738626850355</v>
      </c>
      <c r="AE60" s="651">
        <f t="shared" si="201"/>
        <v>1203.2147852100986</v>
      </c>
      <c r="AF60" s="651">
        <f t="shared" si="201"/>
        <v>120.35907747493685</v>
      </c>
      <c r="AG60" s="651">
        <f t="shared" si="201"/>
        <v>1562.2983432891497</v>
      </c>
      <c r="AH60" s="651">
        <f t="shared" si="201"/>
        <v>1464.1709056474197</v>
      </c>
      <c r="AI60" s="651">
        <f t="shared" si="201"/>
        <v>98.127437641730182</v>
      </c>
      <c r="AJ60" s="651">
        <f t="shared" si="201"/>
        <v>26.625000000018485</v>
      </c>
      <c r="AK60" s="651">
        <f t="shared" si="201"/>
        <v>26.625000000018485</v>
      </c>
      <c r="AL60" s="651">
        <f t="shared" si="201"/>
        <v>0</v>
      </c>
      <c r="AM60" s="2731" t="s">
        <v>1969</v>
      </c>
      <c r="AN60" s="2481" t="s">
        <v>1970</v>
      </c>
      <c r="AO60" s="1502">
        <v>6101.5923167991759</v>
      </c>
      <c r="AP60" s="1503">
        <v>50899.84787277798</v>
      </c>
      <c r="AQ60" s="1503">
        <v>39732.342723945738</v>
      </c>
      <c r="AR60" s="1503">
        <v>11167.505148832239</v>
      </c>
      <c r="AS60" s="1503">
        <v>29986.582297745885</v>
      </c>
      <c r="AT60" s="1503">
        <v>7815.2809686957953</v>
      </c>
      <c r="AU60" s="1503">
        <v>4951.276061951552</v>
      </c>
      <c r="AV60" s="1503">
        <v>2864.0049067442496</v>
      </c>
      <c r="AW60" s="1503">
        <v>16056.75564677078</v>
      </c>
      <c r="AX60" s="1503">
        <v>4643.459508212426</v>
      </c>
      <c r="AY60" s="1503">
        <v>4272.1035868679546</v>
      </c>
      <c r="AZ60" s="1503">
        <v>371.35592134447637</v>
      </c>
      <c r="BA60" s="1503">
        <v>4574.7293693719503</v>
      </c>
      <c r="BB60" s="1503">
        <v>4299.859034583551</v>
      </c>
      <c r="BC60" s="1503">
        <v>274.87033478840112</v>
      </c>
      <c r="BD60" s="1503">
        <v>6838.5667691864164</v>
      </c>
      <c r="BE60" s="1503">
        <v>5844.9969492425253</v>
      </c>
      <c r="BF60" s="1503">
        <v>993.56981994388855</v>
      </c>
      <c r="BG60" s="1503">
        <v>6114.5456822792894</v>
      </c>
      <c r="BH60" s="1503">
        <v>1124.7609324894927</v>
      </c>
      <c r="BI60" s="1503">
        <v>4989.7847497897956</v>
      </c>
      <c r="BJ60" s="1503">
        <v>19621.964716150418</v>
      </c>
      <c r="BK60" s="1503">
        <v>2366.783463310886</v>
      </c>
      <c r="BL60" s="1503">
        <v>2133.007104877966</v>
      </c>
      <c r="BM60" s="1503">
        <v>233.77635843292012</v>
      </c>
      <c r="BN60" s="1503">
        <v>17255.181252839531</v>
      </c>
      <c r="BO60" s="1503">
        <v>9123.0251162171171</v>
      </c>
      <c r="BP60" s="1503">
        <v>8588.0153746752039</v>
      </c>
      <c r="BQ60" s="1503">
        <v>535.00974154191192</v>
      </c>
      <c r="BR60" s="1503">
        <v>8132.1561366224114</v>
      </c>
      <c r="BS60" s="1503">
        <v>7507.0278610478135</v>
      </c>
      <c r="BT60" s="1503">
        <v>625.12827557459821</v>
      </c>
      <c r="BU60" s="1503">
        <v>1291.3008588817117</v>
      </c>
      <c r="BV60" s="1503">
        <v>1011.2958182097069</v>
      </c>
      <c r="BW60" s="1503">
        <v>280.00504067200495</v>
      </c>
      <c r="BX60" s="1503">
        <v>602855.96934949886</v>
      </c>
      <c r="BY60" s="1504">
        <v>625076.8223025623</v>
      </c>
    </row>
    <row r="61" spans="1:77" ht="17.100000000000001" customHeight="1" thickBot="1">
      <c r="A61" s="2640" t="s">
        <v>26</v>
      </c>
      <c r="B61" s="2640"/>
      <c r="C61" s="1220"/>
      <c r="D61" s="816"/>
      <c r="E61" s="1445">
        <f t="shared" si="202"/>
        <v>59889.336114640209</v>
      </c>
      <c r="F61" s="655">
        <f t="shared" si="201"/>
        <v>45995.305821718859</v>
      </c>
      <c r="G61" s="655">
        <f t="shared" si="201"/>
        <v>13894.030292921338</v>
      </c>
      <c r="H61" s="655">
        <f t="shared" si="201"/>
        <v>46944.249526951891</v>
      </c>
      <c r="I61" s="655">
        <f t="shared" si="201"/>
        <v>12712.127928916649</v>
      </c>
      <c r="J61" s="655">
        <f t="shared" si="201"/>
        <v>8398.0657987926716</v>
      </c>
      <c r="K61" s="655">
        <f t="shared" si="201"/>
        <v>4314.0621301240044</v>
      </c>
      <c r="L61" s="655">
        <f t="shared" si="201"/>
        <v>25612.560558709276</v>
      </c>
      <c r="M61" s="655">
        <f t="shared" si="201"/>
        <v>6613.9772456821011</v>
      </c>
      <c r="N61" s="655">
        <f t="shared" si="201"/>
        <v>6163.4707004959446</v>
      </c>
      <c r="O61" s="655">
        <f t="shared" si="201"/>
        <v>450.50654518615789</v>
      </c>
      <c r="P61" s="655">
        <f t="shared" si="201"/>
        <v>8465.7405724570926</v>
      </c>
      <c r="Q61" s="655">
        <f t="shared" si="201"/>
        <v>8258.2248406400304</v>
      </c>
      <c r="R61" s="655">
        <f t="shared" si="201"/>
        <v>207.51573181706297</v>
      </c>
      <c r="S61" s="655">
        <f t="shared" si="201"/>
        <v>10532.842740569993</v>
      </c>
      <c r="T61" s="655">
        <f t="shared" si="201"/>
        <v>9226.3550462901076</v>
      </c>
      <c r="U61" s="655">
        <f t="shared" si="201"/>
        <v>1306.487694279886</v>
      </c>
      <c r="V61" s="655">
        <f t="shared" si="201"/>
        <v>8619.5610393259867</v>
      </c>
      <c r="W61" s="655">
        <f t="shared" si="201"/>
        <v>1862.5972079074461</v>
      </c>
      <c r="X61" s="655">
        <f t="shared" si="201"/>
        <v>6756.9638314185422</v>
      </c>
      <c r="Y61" s="655">
        <f t="shared" si="201"/>
        <v>11899.591626924661</v>
      </c>
      <c r="Z61" s="655">
        <f t="shared" si="201"/>
        <v>1943.0841928286131</v>
      </c>
      <c r="AA61" s="655">
        <f t="shared" si="201"/>
        <v>1834.4403604529816</v>
      </c>
      <c r="AB61" s="655">
        <f t="shared" si="201"/>
        <v>108.64383237563165</v>
      </c>
      <c r="AC61" s="655">
        <f t="shared" si="201"/>
        <v>9956.5074340960509</v>
      </c>
      <c r="AD61" s="655">
        <f t="shared" si="201"/>
        <v>4362.5188946225308</v>
      </c>
      <c r="AE61" s="655">
        <f t="shared" si="201"/>
        <v>4048.113293767301</v>
      </c>
      <c r="AF61" s="655">
        <f t="shared" si="201"/>
        <v>314.40560085523015</v>
      </c>
      <c r="AG61" s="655">
        <f t="shared" si="201"/>
        <v>5593.9885394735338</v>
      </c>
      <c r="AH61" s="655">
        <f t="shared" si="201"/>
        <v>5245.6285804174868</v>
      </c>
      <c r="AI61" s="655">
        <f t="shared" si="201"/>
        <v>348.35995905604557</v>
      </c>
      <c r="AJ61" s="655">
        <f t="shared" si="201"/>
        <v>1045.4949607637136</v>
      </c>
      <c r="AK61" s="655">
        <f t="shared" si="201"/>
        <v>958.4099929549086</v>
      </c>
      <c r="AL61" s="655">
        <f t="shared" si="201"/>
        <v>87.084967808804947</v>
      </c>
      <c r="AM61" s="2731"/>
      <c r="AN61" s="2481" t="s">
        <v>1971</v>
      </c>
      <c r="AO61" s="1502">
        <v>892.94053870772802</v>
      </c>
      <c r="AP61" s="1503">
        <v>22468.105345626107</v>
      </c>
      <c r="AQ61" s="1503">
        <v>17321.641924535234</v>
      </c>
      <c r="AR61" s="1503">
        <v>5146.4634210908926</v>
      </c>
      <c r="AS61" s="1503">
        <v>16304.358949381</v>
      </c>
      <c r="AT61" s="1503">
        <v>3202.1096015278067</v>
      </c>
      <c r="AU61" s="1503">
        <v>2268.104546818387</v>
      </c>
      <c r="AV61" s="1503">
        <v>934.00505470942016</v>
      </c>
      <c r="AW61" s="1503">
        <v>10388.867263991708</v>
      </c>
      <c r="AX61" s="1503">
        <v>1097.4685794358122</v>
      </c>
      <c r="AY61" s="1503">
        <v>961.89405084865996</v>
      </c>
      <c r="AZ61" s="1503">
        <v>135.57452858715223</v>
      </c>
      <c r="BA61" s="1503">
        <v>1945.2477689428399</v>
      </c>
      <c r="BB61" s="1503">
        <v>1865.9268092075311</v>
      </c>
      <c r="BC61" s="1503">
        <v>79.320959735309273</v>
      </c>
      <c r="BD61" s="1503">
        <v>7346.1509156130514</v>
      </c>
      <c r="BE61" s="1503">
        <v>5840.3920826630874</v>
      </c>
      <c r="BF61" s="1503">
        <v>1505.7588329499624</v>
      </c>
      <c r="BG61" s="1503">
        <v>2713.3820838614924</v>
      </c>
      <c r="BH61" s="1503">
        <v>696.35091616852287</v>
      </c>
      <c r="BI61" s="1503">
        <v>2017.0311676929707</v>
      </c>
      <c r="BJ61" s="1503">
        <v>6061.3266735106499</v>
      </c>
      <c r="BK61" s="1503">
        <v>1080.0389084414755</v>
      </c>
      <c r="BL61" s="1503">
        <v>948.14049249472123</v>
      </c>
      <c r="BM61" s="1503">
        <v>131.89841594675434</v>
      </c>
      <c r="BN61" s="1503">
        <v>4981.2877650691735</v>
      </c>
      <c r="BO61" s="1503">
        <v>2304.1598000784147</v>
      </c>
      <c r="BP61" s="1503">
        <v>2163.8653689925818</v>
      </c>
      <c r="BQ61" s="1503">
        <v>140.29443108583234</v>
      </c>
      <c r="BR61" s="1503">
        <v>2677.1279649907574</v>
      </c>
      <c r="BS61" s="1503">
        <v>2507.5729579300209</v>
      </c>
      <c r="BT61" s="1503">
        <v>169.5550070607365</v>
      </c>
      <c r="BU61" s="1503">
        <v>102.41972273447115</v>
      </c>
      <c r="BV61" s="1503">
        <v>69.394699411714797</v>
      </c>
      <c r="BW61" s="1503">
        <v>33.025023322756354</v>
      </c>
      <c r="BX61" s="1503">
        <v>124141.69072761737</v>
      </c>
      <c r="BY61" s="1504">
        <v>164429.21208388256</v>
      </c>
    </row>
    <row r="62" spans="1:77" ht="15" customHeight="1">
      <c r="A62" s="119" t="s">
        <v>2548</v>
      </c>
      <c r="B62" s="807"/>
      <c r="C62" s="2344"/>
      <c r="D62" s="2344"/>
      <c r="E62" s="2344"/>
      <c r="F62" s="2344"/>
      <c r="G62" s="2344"/>
      <c r="H62" s="2344"/>
      <c r="I62" s="2344"/>
      <c r="J62" s="2344"/>
      <c r="K62" s="2344"/>
      <c r="L62" s="2344"/>
      <c r="M62" s="2344"/>
      <c r="N62" s="2344"/>
      <c r="O62" s="2344"/>
      <c r="P62" s="2344"/>
      <c r="Q62" s="2344"/>
      <c r="R62" s="2344"/>
      <c r="AJ62" s="814"/>
      <c r="AK62" s="814"/>
      <c r="AL62" s="814"/>
      <c r="AM62" s="2731"/>
      <c r="AN62" s="2481" t="s">
        <v>1972</v>
      </c>
      <c r="AO62" s="1502">
        <v>610.96990707169539</v>
      </c>
      <c r="AP62" s="1503">
        <v>12952.06332735554</v>
      </c>
      <c r="AQ62" s="1503">
        <v>9949.0864814958186</v>
      </c>
      <c r="AR62" s="1503">
        <v>3002.9768458597214</v>
      </c>
      <c r="AS62" s="1503">
        <v>9395.4709744122465</v>
      </c>
      <c r="AT62" s="1503">
        <v>1818.6443777669369</v>
      </c>
      <c r="AU62" s="1503">
        <v>1357.0088049779752</v>
      </c>
      <c r="AV62" s="1503">
        <v>461.63557278896224</v>
      </c>
      <c r="AW62" s="1503">
        <v>5644.1718943997812</v>
      </c>
      <c r="AX62" s="1503">
        <v>799.70229977272697</v>
      </c>
      <c r="AY62" s="1503">
        <v>705.0920096229504</v>
      </c>
      <c r="AZ62" s="1503">
        <v>94.610290149776631</v>
      </c>
      <c r="BA62" s="1503">
        <v>1311.4044305647517</v>
      </c>
      <c r="BB62" s="1503">
        <v>1271.9756460444653</v>
      </c>
      <c r="BC62" s="1503">
        <v>39.4287845202863</v>
      </c>
      <c r="BD62" s="1503">
        <v>3533.065164062305</v>
      </c>
      <c r="BE62" s="1503">
        <v>2967.3528569605373</v>
      </c>
      <c r="BF62" s="1503">
        <v>565.71230710176769</v>
      </c>
      <c r="BG62" s="1503">
        <v>1932.6547022455295</v>
      </c>
      <c r="BH62" s="1503">
        <v>423.28111584238843</v>
      </c>
      <c r="BI62" s="1503">
        <v>1509.373586403141</v>
      </c>
      <c r="BJ62" s="1503">
        <v>3529.9673529432748</v>
      </c>
      <c r="BK62" s="1503">
        <v>644.0951469690898</v>
      </c>
      <c r="BL62" s="1503">
        <v>530.36535718996913</v>
      </c>
      <c r="BM62" s="1503">
        <v>113.72978977912057</v>
      </c>
      <c r="BN62" s="1503">
        <v>2885.8722059741845</v>
      </c>
      <c r="BO62" s="1503">
        <v>1323.5738626850355</v>
      </c>
      <c r="BP62" s="1503">
        <v>1203.2147852100986</v>
      </c>
      <c r="BQ62" s="1503">
        <v>120.35907747493685</v>
      </c>
      <c r="BR62" s="1503">
        <v>1562.2983432891497</v>
      </c>
      <c r="BS62" s="1503">
        <v>1464.1709056474197</v>
      </c>
      <c r="BT62" s="1503">
        <v>98.127437641730182</v>
      </c>
      <c r="BU62" s="1503">
        <v>26.625000000018485</v>
      </c>
      <c r="BV62" s="1503">
        <v>26.625000000018485</v>
      </c>
      <c r="BW62" s="1503">
        <v>0</v>
      </c>
      <c r="BX62" s="1503">
        <v>324333.76165968407</v>
      </c>
      <c r="BY62" s="1504">
        <v>127774.73869582874</v>
      </c>
    </row>
    <row r="63" spans="1:77" ht="15" customHeight="1">
      <c r="A63" s="119" t="s">
        <v>2549</v>
      </c>
      <c r="B63" s="807"/>
      <c r="C63" s="2345"/>
      <c r="D63" s="2345"/>
      <c r="E63" s="2345"/>
      <c r="F63" s="2345"/>
      <c r="G63" s="2345"/>
      <c r="H63" s="2345"/>
      <c r="I63" s="2345"/>
      <c r="J63" s="2345"/>
      <c r="K63" s="2345"/>
      <c r="L63" s="2345"/>
      <c r="M63" s="2345"/>
      <c r="N63" s="2345"/>
      <c r="O63" s="2345"/>
      <c r="P63" s="2345"/>
      <c r="Q63" s="2345"/>
      <c r="R63" s="2345"/>
      <c r="AJ63" s="814"/>
      <c r="AK63" s="814"/>
      <c r="AL63" s="814"/>
      <c r="AM63" s="2731"/>
      <c r="AN63" s="2481" t="s">
        <v>1973</v>
      </c>
      <c r="AO63" s="1502">
        <v>8896.5194949809447</v>
      </c>
      <c r="AP63" s="1503">
        <v>59889.336114640209</v>
      </c>
      <c r="AQ63" s="1503">
        <v>45995.305821718859</v>
      </c>
      <c r="AR63" s="1503">
        <v>13894.030292921338</v>
      </c>
      <c r="AS63" s="1503">
        <v>46944.249526951891</v>
      </c>
      <c r="AT63" s="1503">
        <v>12712.127928916649</v>
      </c>
      <c r="AU63" s="1503">
        <v>8398.0657987926716</v>
      </c>
      <c r="AV63" s="1503">
        <v>4314.0621301240044</v>
      </c>
      <c r="AW63" s="1503">
        <v>25612.560558709276</v>
      </c>
      <c r="AX63" s="1503">
        <v>6613.9772456821011</v>
      </c>
      <c r="AY63" s="1503">
        <v>6163.4707004959446</v>
      </c>
      <c r="AZ63" s="1503">
        <v>450.50654518615789</v>
      </c>
      <c r="BA63" s="1503">
        <v>8465.7405724570926</v>
      </c>
      <c r="BB63" s="1503">
        <v>8258.2248406400304</v>
      </c>
      <c r="BC63" s="1503">
        <v>207.51573181706297</v>
      </c>
      <c r="BD63" s="1503">
        <v>10532.842740569993</v>
      </c>
      <c r="BE63" s="1503">
        <v>9226.3550462901076</v>
      </c>
      <c r="BF63" s="1503">
        <v>1306.487694279886</v>
      </c>
      <c r="BG63" s="1503">
        <v>8619.5610393259867</v>
      </c>
      <c r="BH63" s="1503">
        <v>1862.5972079074461</v>
      </c>
      <c r="BI63" s="1503">
        <v>6756.9638314185422</v>
      </c>
      <c r="BJ63" s="1503">
        <v>11899.591626924661</v>
      </c>
      <c r="BK63" s="1503">
        <v>1943.0841928286131</v>
      </c>
      <c r="BL63" s="1503">
        <v>1834.4403604529816</v>
      </c>
      <c r="BM63" s="1503">
        <v>108.64383237563165</v>
      </c>
      <c r="BN63" s="1503">
        <v>9956.5074340960509</v>
      </c>
      <c r="BO63" s="1503">
        <v>4362.5188946225308</v>
      </c>
      <c r="BP63" s="1503">
        <v>4048.113293767301</v>
      </c>
      <c r="BQ63" s="1503">
        <v>314.40560085523015</v>
      </c>
      <c r="BR63" s="1503">
        <v>5593.9885394735338</v>
      </c>
      <c r="BS63" s="1503">
        <v>5245.6285804174868</v>
      </c>
      <c r="BT63" s="1503">
        <v>348.35995905604557</v>
      </c>
      <c r="BU63" s="1503">
        <v>1045.4949607637136</v>
      </c>
      <c r="BV63" s="1503">
        <v>958.4099929549086</v>
      </c>
      <c r="BW63" s="1503">
        <v>87.084967808804947</v>
      </c>
      <c r="BX63" s="1503">
        <v>742573.79281760321</v>
      </c>
      <c r="BY63" s="1504">
        <v>1171324.3443372252</v>
      </c>
    </row>
    <row r="64" spans="1:77" ht="20.25" customHeight="1" thickBot="1">
      <c r="B64" s="807"/>
      <c r="C64" s="807"/>
      <c r="D64" s="807"/>
      <c r="E64" s="2363"/>
      <c r="F64" s="2364" t="s">
        <v>2358</v>
      </c>
      <c r="G64" s="2364" t="s">
        <v>2364</v>
      </c>
      <c r="H64" s="2364" t="s">
        <v>2360</v>
      </c>
      <c r="I64" s="2364" t="s">
        <v>2268</v>
      </c>
      <c r="J64" s="2364" t="s">
        <v>2255</v>
      </c>
      <c r="K64" s="2365" t="s">
        <v>2365</v>
      </c>
      <c r="L64" s="814"/>
      <c r="M64" s="814"/>
      <c r="N64" s="814"/>
      <c r="O64" s="2366"/>
      <c r="P64" s="2167"/>
      <c r="Q64" s="2167"/>
      <c r="S64" s="2171" t="s">
        <v>2642</v>
      </c>
      <c r="T64" s="2167"/>
      <c r="AM64" s="2731" t="s">
        <v>1974</v>
      </c>
      <c r="AN64" s="2481" t="s">
        <v>1975</v>
      </c>
      <c r="AO64" s="1502">
        <v>13179.744560735511</v>
      </c>
      <c r="AP64" s="1503">
        <v>38393.826882345857</v>
      </c>
      <c r="AQ64" s="1503">
        <v>29249.250651379734</v>
      </c>
      <c r="AR64" s="1503">
        <v>9144.5762309661568</v>
      </c>
      <c r="AS64" s="1503">
        <v>27122.140985983293</v>
      </c>
      <c r="AT64" s="1503">
        <v>9090.5153199309152</v>
      </c>
      <c r="AU64" s="1503">
        <v>5797.7899499706837</v>
      </c>
      <c r="AV64" s="1503">
        <v>3292.7253699602434</v>
      </c>
      <c r="AW64" s="1503">
        <v>12581.027332209558</v>
      </c>
      <c r="AX64" s="1503">
        <v>5814.1144389741175</v>
      </c>
      <c r="AY64" s="1503">
        <v>5574.2633755203587</v>
      </c>
      <c r="AZ64" s="1503">
        <v>239.85106345375942</v>
      </c>
      <c r="BA64" s="1503">
        <v>4187.4585467786483</v>
      </c>
      <c r="BB64" s="1503">
        <v>3983.4715968193004</v>
      </c>
      <c r="BC64" s="1503">
        <v>203.9869499593475</v>
      </c>
      <c r="BD64" s="1503">
        <v>2579.4543464568128</v>
      </c>
      <c r="BE64" s="1503">
        <v>2327.6467062065667</v>
      </c>
      <c r="BF64" s="1503">
        <v>251.80764025024564</v>
      </c>
      <c r="BG64" s="1503">
        <v>5450.5983338427686</v>
      </c>
      <c r="BH64" s="1503">
        <v>1065.2033441715585</v>
      </c>
      <c r="BI64" s="1503">
        <v>4385.3949896712102</v>
      </c>
      <c r="BJ64" s="1503">
        <v>8911.1032891854666</v>
      </c>
      <c r="BK64" s="1503">
        <v>1552.2263954279279</v>
      </c>
      <c r="BL64" s="1503">
        <v>1538.3623090091983</v>
      </c>
      <c r="BM64" s="1503">
        <v>13.864086418729126</v>
      </c>
      <c r="BN64" s="1503">
        <v>7358.8768937575378</v>
      </c>
      <c r="BO64" s="1503">
        <v>3593.4611489999875</v>
      </c>
      <c r="BP64" s="1503">
        <v>3404.7712062357455</v>
      </c>
      <c r="BQ64" s="1503">
        <v>188.68994276424229</v>
      </c>
      <c r="BR64" s="1503">
        <v>3765.4157447575558</v>
      </c>
      <c r="BS64" s="1503">
        <v>3597.2745880727371</v>
      </c>
      <c r="BT64" s="1503">
        <v>168.14115668481929</v>
      </c>
      <c r="BU64" s="1503">
        <v>2360.5826071771153</v>
      </c>
      <c r="BV64" s="1503">
        <v>1960.4675753735492</v>
      </c>
      <c r="BW64" s="1503">
        <v>400.11503180356624</v>
      </c>
      <c r="BX64" s="1503">
        <v>852984.95471883914</v>
      </c>
      <c r="BY64" s="1504">
        <v>1089161.2297713105</v>
      </c>
    </row>
    <row r="65" spans="2:77" ht="20.25" customHeight="1" thickTop="1" thickBot="1">
      <c r="B65" s="807"/>
      <c r="C65" s="807"/>
      <c r="D65" s="807"/>
      <c r="E65" s="2363" t="s">
        <v>2366</v>
      </c>
      <c r="F65" s="2210">
        <f>SUM(F66:F70)</f>
        <v>25548.162876907223</v>
      </c>
      <c r="G65" s="2210">
        <f t="shared" ref="G65:L65" si="203">SUM(G66:G70)</f>
        <v>57702.355363871524</v>
      </c>
      <c r="H65" s="2210">
        <f t="shared" si="203"/>
        <v>19380.143507712288</v>
      </c>
      <c r="I65" s="2210">
        <f t="shared" si="203"/>
        <v>6034.0017115500632</v>
      </c>
      <c r="J65" s="2210">
        <f t="shared" si="203"/>
        <v>35078.848657978931</v>
      </c>
      <c r="K65" s="2210">
        <f>SUM(K66:K70)</f>
        <v>2465.8405423799145</v>
      </c>
      <c r="L65" s="2211">
        <f t="shared" si="203"/>
        <v>146209.35266039995</v>
      </c>
      <c r="M65" s="814"/>
      <c r="N65" s="814"/>
      <c r="O65" s="2366"/>
      <c r="P65" s="1370"/>
      <c r="Q65" s="1370"/>
      <c r="S65" s="2688" t="s">
        <v>2526</v>
      </c>
      <c r="T65" s="2691" t="s">
        <v>785</v>
      </c>
      <c r="U65" s="2692"/>
      <c r="V65" s="2695" t="s">
        <v>2527</v>
      </c>
      <c r="W65" s="2696"/>
      <c r="X65" s="2696"/>
      <c r="Y65" s="2696"/>
      <c r="Z65" s="2696"/>
      <c r="AA65" s="2696"/>
      <c r="AB65" s="2696"/>
      <c r="AC65" s="2697"/>
      <c r="AD65" s="2698" t="s">
        <v>926</v>
      </c>
      <c r="AM65" s="2731"/>
      <c r="AN65" s="2481" t="s">
        <v>1976</v>
      </c>
      <c r="AO65" s="1502">
        <v>1890.7276667529941</v>
      </c>
      <c r="AP65" s="1503">
        <v>25041.839505551052</v>
      </c>
      <c r="AQ65" s="1503">
        <v>19027.022794365337</v>
      </c>
      <c r="AR65" s="1503">
        <v>6014.8167111857065</v>
      </c>
      <c r="AS65" s="1503">
        <v>16399.355427467639</v>
      </c>
      <c r="AT65" s="1503">
        <v>4580.7819667125541</v>
      </c>
      <c r="AU65" s="1503">
        <v>2544.6510119357431</v>
      </c>
      <c r="AV65" s="1503">
        <v>2036.1309547768133</v>
      </c>
      <c r="AW65" s="1503">
        <v>8573.2043264766435</v>
      </c>
      <c r="AX65" s="1503">
        <v>2280.2240211929138</v>
      </c>
      <c r="AY65" s="1503">
        <v>2085.3444080970539</v>
      </c>
      <c r="AZ65" s="1503">
        <v>194.87961309586004</v>
      </c>
      <c r="BA65" s="1503">
        <v>3436.7815583305246</v>
      </c>
      <c r="BB65" s="1503">
        <v>3298.69348239497</v>
      </c>
      <c r="BC65" s="1503">
        <v>138.08807593555434</v>
      </c>
      <c r="BD65" s="1503">
        <v>2856.1987469532046</v>
      </c>
      <c r="BE65" s="1503">
        <v>2536.2870666852486</v>
      </c>
      <c r="BF65" s="1503">
        <v>319.91168026795657</v>
      </c>
      <c r="BG65" s="1503">
        <v>3245.3691342784491</v>
      </c>
      <c r="BH65" s="1503">
        <v>540.00931564883888</v>
      </c>
      <c r="BI65" s="1503">
        <v>2705.3598186296103</v>
      </c>
      <c r="BJ65" s="1503">
        <v>8642.4840780834038</v>
      </c>
      <c r="BK65" s="1503">
        <v>987.80837260347312</v>
      </c>
      <c r="BL65" s="1503">
        <v>878.45359258862038</v>
      </c>
      <c r="BM65" s="1503">
        <v>109.35478001485288</v>
      </c>
      <c r="BN65" s="1503">
        <v>7654.6757054799282</v>
      </c>
      <c r="BO65" s="1503">
        <v>3496.2169620363952</v>
      </c>
      <c r="BP65" s="1503">
        <v>3267.2796799603771</v>
      </c>
      <c r="BQ65" s="1503">
        <v>228.93728207601677</v>
      </c>
      <c r="BR65" s="1503">
        <v>4158.4587434435325</v>
      </c>
      <c r="BS65" s="1503">
        <v>3876.3042370544931</v>
      </c>
      <c r="BT65" s="1503">
        <v>282.15450638903917</v>
      </c>
      <c r="BU65" s="1503">
        <v>0</v>
      </c>
      <c r="BV65" s="1503">
        <v>0</v>
      </c>
      <c r="BW65" s="1503">
        <v>0</v>
      </c>
      <c r="BX65" s="1503">
        <v>211447.59496195224</v>
      </c>
      <c r="BY65" s="1504">
        <v>283248.69407691469</v>
      </c>
    </row>
    <row r="66" spans="2:77" ht="20.25" customHeight="1" thickBot="1">
      <c r="B66" s="807"/>
      <c r="C66" s="807"/>
      <c r="D66" s="807"/>
      <c r="E66" s="2363" t="s">
        <v>2367</v>
      </c>
      <c r="F66" s="2367">
        <f>I35</f>
        <v>11460.858129125692</v>
      </c>
      <c r="G66" s="2368">
        <f>L35</f>
        <v>36734.367782294961</v>
      </c>
      <c r="H66" s="2368">
        <f>V35</f>
        <v>10499.666422808627</v>
      </c>
      <c r="I66" s="2368">
        <f>Z35</f>
        <v>2631.9617760960691</v>
      </c>
      <c r="J66" s="2369">
        <f>AC35</f>
        <v>13211.38061868781</v>
      </c>
      <c r="K66" s="2367">
        <f>AJ35</f>
        <v>0</v>
      </c>
      <c r="L66" s="2367">
        <f>SUM(F66:K66)</f>
        <v>74538.234729013158</v>
      </c>
      <c r="M66" s="814"/>
      <c r="N66" s="814"/>
      <c r="O66" s="2366"/>
      <c r="P66" s="1370"/>
      <c r="Q66" s="1370"/>
      <c r="S66" s="2689"/>
      <c r="T66" s="2693"/>
      <c r="U66" s="2694"/>
      <c r="V66" s="2701" t="s">
        <v>2536</v>
      </c>
      <c r="W66" s="2702"/>
      <c r="X66" s="2702"/>
      <c r="Y66" s="2703"/>
      <c r="Z66" s="2701" t="s">
        <v>2537</v>
      </c>
      <c r="AA66" s="2702"/>
      <c r="AB66" s="2702"/>
      <c r="AC66" s="2703"/>
      <c r="AD66" s="2699"/>
      <c r="AM66" s="2731"/>
      <c r="AN66" s="2481" t="s">
        <v>1977</v>
      </c>
      <c r="AO66" s="1502">
        <v>1037.2995587676819</v>
      </c>
      <c r="AP66" s="1503">
        <v>30950.323657047145</v>
      </c>
      <c r="AQ66" s="1503">
        <v>24152.807470904329</v>
      </c>
      <c r="AR66" s="1503">
        <v>6797.5161861428187</v>
      </c>
      <c r="AS66" s="1503">
        <v>19945.820078893354</v>
      </c>
      <c r="AT66" s="1503">
        <v>5615.5437303866884</v>
      </c>
      <c r="AU66" s="1503">
        <v>3925.5329243661563</v>
      </c>
      <c r="AV66" s="1503">
        <v>1690.0108060205309</v>
      </c>
      <c r="AW66" s="1503">
        <v>10455.164201417909</v>
      </c>
      <c r="AX66" s="1503">
        <v>1796.545729051426</v>
      </c>
      <c r="AY66" s="1503">
        <v>1586.7974172603876</v>
      </c>
      <c r="AZ66" s="1503">
        <v>209.74831179103839</v>
      </c>
      <c r="BA66" s="1503">
        <v>3765.8512999414206</v>
      </c>
      <c r="BB66" s="1503">
        <v>3663.5182721688943</v>
      </c>
      <c r="BC66" s="1503">
        <v>102.33302777252597</v>
      </c>
      <c r="BD66" s="1503">
        <v>4892.7671724250531</v>
      </c>
      <c r="BE66" s="1503">
        <v>4200.5458848115077</v>
      </c>
      <c r="BF66" s="1503">
        <v>692.22128761354543</v>
      </c>
      <c r="BG66" s="1503">
        <v>3875.112147088782</v>
      </c>
      <c r="BH66" s="1503">
        <v>791.01365639214691</v>
      </c>
      <c r="BI66" s="1503">
        <v>3084.0984906966323</v>
      </c>
      <c r="BJ66" s="1503">
        <v>10899.245642950984</v>
      </c>
      <c r="BK66" s="1503">
        <v>1509.5216553313987</v>
      </c>
      <c r="BL66" s="1503">
        <v>1353.3934396356055</v>
      </c>
      <c r="BM66" s="1503">
        <v>156.12821569579307</v>
      </c>
      <c r="BN66" s="1503">
        <v>9389.7239876195836</v>
      </c>
      <c r="BO66" s="1503">
        <v>4820.9034735327477</v>
      </c>
      <c r="BP66" s="1503">
        <v>4464.8968463361171</v>
      </c>
      <c r="BQ66" s="1503">
        <v>356.00662719663285</v>
      </c>
      <c r="BR66" s="1503">
        <v>4568.8205140868313</v>
      </c>
      <c r="BS66" s="1503">
        <v>4061.8510947307127</v>
      </c>
      <c r="BT66" s="1503">
        <v>506.96941935611915</v>
      </c>
      <c r="BU66" s="1503">
        <v>105.25793520279925</v>
      </c>
      <c r="BV66" s="1503">
        <v>105.25793520279925</v>
      </c>
      <c r="BW66" s="1503">
        <v>0</v>
      </c>
      <c r="BX66" s="1503">
        <v>153607.63156199522</v>
      </c>
      <c r="BY66" s="1504">
        <v>194742.71353305815</v>
      </c>
    </row>
    <row r="67" spans="2:77" ht="20.25" customHeight="1" thickBot="1">
      <c r="B67" s="807"/>
      <c r="C67" s="807"/>
      <c r="D67" s="807"/>
      <c r="E67" s="2363" t="s">
        <v>2368</v>
      </c>
      <c r="F67" s="2367">
        <f>I36</f>
        <v>1679.8879191632309</v>
      </c>
      <c r="G67" s="2368">
        <f>L36</f>
        <v>3009.598655732842</v>
      </c>
      <c r="H67" s="2368">
        <f>V36</f>
        <v>1388.8380527455088</v>
      </c>
      <c r="I67" s="2368">
        <f>Z36</f>
        <v>649.26398153169259</v>
      </c>
      <c r="J67" s="2369">
        <f>AC36</f>
        <v>3079.9368954422371</v>
      </c>
      <c r="K67" s="2367">
        <f>AJ36</f>
        <v>0</v>
      </c>
      <c r="L67" s="2367">
        <f t="shared" ref="L67:L70" si="204">SUM(F67:K67)</f>
        <v>9807.5255046155107</v>
      </c>
      <c r="M67" s="814"/>
      <c r="N67" s="814"/>
      <c r="O67" s="2366"/>
      <c r="P67" s="1370"/>
      <c r="Q67" s="1370"/>
      <c r="S67" s="2690"/>
      <c r="T67" s="2427" t="s">
        <v>2528</v>
      </c>
      <c r="U67" s="2428" t="s">
        <v>2529</v>
      </c>
      <c r="V67" s="2428" t="s">
        <v>923</v>
      </c>
      <c r="W67" s="2428" t="s">
        <v>2530</v>
      </c>
      <c r="X67" s="2428" t="s">
        <v>2531</v>
      </c>
      <c r="Y67" s="2428" t="s">
        <v>2532</v>
      </c>
      <c r="Z67" s="2428" t="s">
        <v>923</v>
      </c>
      <c r="AA67" s="2428" t="s">
        <v>2268</v>
      </c>
      <c r="AB67" s="2428" t="s">
        <v>2259</v>
      </c>
      <c r="AC67" s="2428" t="s">
        <v>2256</v>
      </c>
      <c r="AD67" s="2700"/>
      <c r="AM67" s="2731"/>
      <c r="AN67" s="2481" t="s">
        <v>1978</v>
      </c>
      <c r="AO67" s="1502">
        <v>255.88325401682465</v>
      </c>
      <c r="AP67" s="1503">
        <v>16524.024097403686</v>
      </c>
      <c r="AQ67" s="1503">
        <v>12996.894534093464</v>
      </c>
      <c r="AR67" s="1503">
        <v>3527.1295633102254</v>
      </c>
      <c r="AS67" s="1503">
        <v>11664.82692696408</v>
      </c>
      <c r="AT67" s="1503">
        <v>2298.9478992496197</v>
      </c>
      <c r="AU67" s="1503">
        <v>1461.7462080881708</v>
      </c>
      <c r="AV67" s="1503">
        <v>837.20169116144905</v>
      </c>
      <c r="AW67" s="1503">
        <v>7292.1759280087845</v>
      </c>
      <c r="AX67" s="1503">
        <v>1350.8512082841771</v>
      </c>
      <c r="AY67" s="1503">
        <v>1194.1255097764149</v>
      </c>
      <c r="AZ67" s="1503">
        <v>156.72569850776168</v>
      </c>
      <c r="BA67" s="1503">
        <v>2062.7927378210452</v>
      </c>
      <c r="BB67" s="1503">
        <v>1971.6468853892927</v>
      </c>
      <c r="BC67" s="1503">
        <v>91.145852431752459</v>
      </c>
      <c r="BD67" s="1503">
        <v>3878.5319819035608</v>
      </c>
      <c r="BE67" s="1503">
        <v>3355.8496561352104</v>
      </c>
      <c r="BF67" s="1503">
        <v>522.68232576835101</v>
      </c>
      <c r="BG67" s="1503">
        <v>2073.703099705675</v>
      </c>
      <c r="BH67" s="1503">
        <v>480.78077945631753</v>
      </c>
      <c r="BI67" s="1503">
        <v>1592.9223202493574</v>
      </c>
      <c r="BJ67" s="1503">
        <v>4859.1971704396083</v>
      </c>
      <c r="BK67" s="1503">
        <v>658.25607541600095</v>
      </c>
      <c r="BL67" s="1503">
        <v>572.32136698915394</v>
      </c>
      <c r="BM67" s="1503">
        <v>85.934708426846939</v>
      </c>
      <c r="BN67" s="1503">
        <v>4200.9410950236079</v>
      </c>
      <c r="BO67" s="1503">
        <v>2459.6692335636576</v>
      </c>
      <c r="BP67" s="1503">
        <v>2335.2695766282632</v>
      </c>
      <c r="BQ67" s="1503">
        <v>124.39965693539418</v>
      </c>
      <c r="BR67" s="1503">
        <v>1741.2718614599507</v>
      </c>
      <c r="BS67" s="1503">
        <v>1625.1545516306373</v>
      </c>
      <c r="BT67" s="1503">
        <v>116.1173098293133</v>
      </c>
      <c r="BU67" s="1503">
        <v>0</v>
      </c>
      <c r="BV67" s="1503">
        <v>0</v>
      </c>
      <c r="BW67" s="1503">
        <v>0</v>
      </c>
      <c r="BX67" s="1503">
        <v>97127.71909599741</v>
      </c>
      <c r="BY67" s="1504">
        <v>120707.09026841467</v>
      </c>
    </row>
    <row r="68" spans="2:77" ht="20.25" customHeight="1" thickTop="1">
      <c r="B68" s="807"/>
      <c r="C68" s="807"/>
      <c r="D68" s="807"/>
      <c r="E68" s="2363" t="s">
        <v>2369</v>
      </c>
      <c r="F68" s="2367">
        <f>I37</f>
        <v>7093.4580608780434</v>
      </c>
      <c r="G68" s="2368">
        <f>L37</f>
        <v>9227.4376529003475</v>
      </c>
      <c r="H68" s="2368">
        <f>V37</f>
        <v>3865.476029919254</v>
      </c>
      <c r="I68" s="2368">
        <f>Z37</f>
        <v>996.81653578050305</v>
      </c>
      <c r="J68" s="2369">
        <f>AC37</f>
        <v>9429.7412686385087</v>
      </c>
      <c r="K68" s="2367">
        <f>AJ37</f>
        <v>24.857142856351793</v>
      </c>
      <c r="L68" s="2367">
        <f t="shared" si="204"/>
        <v>30637.786690973007</v>
      </c>
      <c r="M68" s="814"/>
      <c r="N68" s="814"/>
      <c r="O68" s="2366"/>
      <c r="P68" s="1370"/>
      <c r="Q68" s="1370"/>
      <c r="S68" s="2437" t="s">
        <v>2543</v>
      </c>
      <c r="T68" s="2429">
        <v>133472</v>
      </c>
      <c r="U68" s="2430">
        <v>2.4</v>
      </c>
      <c r="V68" s="2429">
        <v>73999</v>
      </c>
      <c r="W68" s="2431">
        <v>37222</v>
      </c>
      <c r="X68" s="2431">
        <v>36777</v>
      </c>
      <c r="Y68" s="2430" t="s">
        <v>2534</v>
      </c>
      <c r="Z68" s="2429">
        <v>54253</v>
      </c>
      <c r="AA68" s="2430" t="s">
        <v>2534</v>
      </c>
      <c r="AB68" s="2431">
        <v>25554</v>
      </c>
      <c r="AC68" s="2431">
        <v>28700</v>
      </c>
      <c r="AD68" s="2429">
        <v>5219</v>
      </c>
      <c r="AE68" s="807"/>
      <c r="AM68" s="2731"/>
      <c r="AN68" s="2481" t="s">
        <v>1979</v>
      </c>
      <c r="AO68" s="1502">
        <v>100.95166173098397</v>
      </c>
      <c r="AP68" s="1503">
        <v>16337.302962504476</v>
      </c>
      <c r="AQ68" s="1503">
        <v>13104.130389847627</v>
      </c>
      <c r="AR68" s="1503">
        <v>3233.1725726568457</v>
      </c>
      <c r="AS68" s="1503">
        <v>11722.909440300618</v>
      </c>
      <c r="AT68" s="1503">
        <v>1643.376182850576</v>
      </c>
      <c r="AU68" s="1503">
        <v>1321.7462292917523</v>
      </c>
      <c r="AV68" s="1503">
        <v>321.62995355882379</v>
      </c>
      <c r="AW68" s="1503">
        <v>7852.7457979857008</v>
      </c>
      <c r="AX68" s="1503">
        <v>1100.4011244893966</v>
      </c>
      <c r="AY68" s="1503">
        <v>943.55852607025315</v>
      </c>
      <c r="AZ68" s="1503">
        <v>156.84259841914374</v>
      </c>
      <c r="BA68" s="1503">
        <v>1356.8313317993229</v>
      </c>
      <c r="BB68" s="1503">
        <v>1346.40276037074</v>
      </c>
      <c r="BC68" s="1503">
        <v>10.428571428582973</v>
      </c>
      <c r="BD68" s="1503">
        <v>5395.5133416969802</v>
      </c>
      <c r="BE68" s="1503">
        <v>4726.4698435428463</v>
      </c>
      <c r="BF68" s="1503">
        <v>669.04349815413502</v>
      </c>
      <c r="BG68" s="1503">
        <v>2226.787459464339</v>
      </c>
      <c r="BH68" s="1503">
        <v>534.92307673916741</v>
      </c>
      <c r="BI68" s="1503">
        <v>1691.8643827251715</v>
      </c>
      <c r="BJ68" s="1503">
        <v>4614.393522203859</v>
      </c>
      <c r="BK68" s="1503">
        <v>691.89143499356749</v>
      </c>
      <c r="BL68" s="1503">
        <v>568.12482901536305</v>
      </c>
      <c r="BM68" s="1503">
        <v>123.76660597820454</v>
      </c>
      <c r="BN68" s="1503">
        <v>3922.5020872102909</v>
      </c>
      <c r="BO68" s="1503">
        <v>1437.4246332485204</v>
      </c>
      <c r="BP68" s="1503">
        <v>1305.3892912628955</v>
      </c>
      <c r="BQ68" s="1503">
        <v>132.03534198562514</v>
      </c>
      <c r="BR68" s="1503">
        <v>2485.0774539617705</v>
      </c>
      <c r="BS68" s="1503">
        <v>2357.5158335546121</v>
      </c>
      <c r="BT68" s="1503">
        <v>127.56162040715893</v>
      </c>
      <c r="BU68" s="1503">
        <v>0</v>
      </c>
      <c r="BV68" s="1503">
        <v>0</v>
      </c>
      <c r="BW68" s="1503">
        <v>0</v>
      </c>
      <c r="BX68" s="1503">
        <v>265775.75088232872</v>
      </c>
      <c r="BY68" s="1504">
        <v>160956.61421428554</v>
      </c>
    </row>
    <row r="69" spans="2:77" ht="20.25" customHeight="1">
      <c r="B69" s="807"/>
      <c r="C69" s="807"/>
      <c r="D69" s="807"/>
      <c r="E69" s="2363" t="s">
        <v>830</v>
      </c>
      <c r="F69" s="2367">
        <f>I38</f>
        <v>3357.9587677402569</v>
      </c>
      <c r="G69" s="2368">
        <f>L38</f>
        <v>2787.9512729433682</v>
      </c>
      <c r="H69" s="2368">
        <f>V38</f>
        <v>1746.1630022388986</v>
      </c>
      <c r="I69" s="2368">
        <f>Z38</f>
        <v>901.95941814179866</v>
      </c>
      <c r="J69" s="2369">
        <f>AC38</f>
        <v>5746.7898752103793</v>
      </c>
      <c r="K69" s="2367">
        <f>AJ38</f>
        <v>2440.9833995235626</v>
      </c>
      <c r="L69" s="2367">
        <f t="shared" si="204"/>
        <v>16981.805735798265</v>
      </c>
      <c r="M69" s="814"/>
      <c r="N69" s="814"/>
      <c r="O69" s="2366"/>
      <c r="P69" s="1370"/>
      <c r="Q69" s="1370"/>
      <c r="S69" s="2437" t="s">
        <v>2544</v>
      </c>
      <c r="T69" s="2429">
        <v>131243</v>
      </c>
      <c r="U69" s="2430">
        <v>-1.7</v>
      </c>
      <c r="V69" s="2429">
        <v>72690</v>
      </c>
      <c r="W69" s="2431">
        <v>36952</v>
      </c>
      <c r="X69" s="2431">
        <v>35738</v>
      </c>
      <c r="Y69" s="2430" t="s">
        <v>2534</v>
      </c>
      <c r="Z69" s="2429">
        <v>54060</v>
      </c>
      <c r="AA69" s="2430" t="s">
        <v>2534</v>
      </c>
      <c r="AB69" s="2431">
        <v>23876</v>
      </c>
      <c r="AC69" s="2431">
        <v>30184</v>
      </c>
      <c r="AD69" s="2429">
        <v>4493</v>
      </c>
      <c r="AM69" s="2731"/>
      <c r="AN69" s="2481" t="s">
        <v>1980</v>
      </c>
      <c r="AO69" s="1502">
        <v>37.415555555537644</v>
      </c>
      <c r="AP69" s="1503">
        <v>18962.035555547707</v>
      </c>
      <c r="AQ69" s="1503">
        <v>14468.271111105236</v>
      </c>
      <c r="AR69" s="1503">
        <v>4493.7644444424677</v>
      </c>
      <c r="AS69" s="1503">
        <v>15775.608888882018</v>
      </c>
      <c r="AT69" s="1503">
        <v>2318.9977777768522</v>
      </c>
      <c r="AU69" s="1503">
        <v>1922.9888888880796</v>
      </c>
      <c r="AV69" s="1503">
        <v>396.00888888877284</v>
      </c>
      <c r="AW69" s="1503">
        <v>10948.037777772877</v>
      </c>
      <c r="AX69" s="1503">
        <v>812.47111111103641</v>
      </c>
      <c r="AY69" s="1503">
        <v>718.47111111103641</v>
      </c>
      <c r="AZ69" s="1503">
        <v>94</v>
      </c>
      <c r="BA69" s="1503">
        <v>1487.4066666656886</v>
      </c>
      <c r="BB69" s="1503">
        <v>1432.253333332392</v>
      </c>
      <c r="BC69" s="1503">
        <v>55.15333333329643</v>
      </c>
      <c r="BD69" s="1503">
        <v>8648.1599999961545</v>
      </c>
      <c r="BE69" s="1503">
        <v>6732.297777774882</v>
      </c>
      <c r="BF69" s="1503">
        <v>1915.8622222212716</v>
      </c>
      <c r="BG69" s="1503">
        <v>2508.5733333322878</v>
      </c>
      <c r="BH69" s="1503">
        <v>695.0599999998218</v>
      </c>
      <c r="BI69" s="1503">
        <v>1813.5133333324657</v>
      </c>
      <c r="BJ69" s="1503">
        <v>3186.4266666656849</v>
      </c>
      <c r="BK69" s="1503">
        <v>634.29777777769596</v>
      </c>
      <c r="BL69" s="1503">
        <v>535.29777777769596</v>
      </c>
      <c r="BM69" s="1503">
        <v>99</v>
      </c>
      <c r="BN69" s="1503">
        <v>2552.128888887989</v>
      </c>
      <c r="BO69" s="1503">
        <v>1305.6022222217834</v>
      </c>
      <c r="BP69" s="1503">
        <v>1225.6022222217834</v>
      </c>
      <c r="BQ69" s="1503">
        <v>80</v>
      </c>
      <c r="BR69" s="1503">
        <v>1246.526666666206</v>
      </c>
      <c r="BS69" s="1503">
        <v>1206.2999999995454</v>
      </c>
      <c r="BT69" s="1503">
        <v>40.226666666660563</v>
      </c>
      <c r="BU69" s="1503">
        <v>0</v>
      </c>
      <c r="BV69" s="1503">
        <v>0</v>
      </c>
      <c r="BW69" s="1503">
        <v>0</v>
      </c>
      <c r="BX69" s="1503">
        <v>212961.56333329095</v>
      </c>
      <c r="BY69" s="1504">
        <v>239788.77555551627</v>
      </c>
    </row>
    <row r="70" spans="2:77" ht="20.25" customHeight="1">
      <c r="B70" s="807"/>
      <c r="C70" s="807"/>
      <c r="D70" s="807"/>
      <c r="E70" s="2363" t="s">
        <v>2370</v>
      </c>
      <c r="F70" s="2367">
        <f>I39</f>
        <v>1956</v>
      </c>
      <c r="G70" s="2368">
        <f>L39</f>
        <v>5943</v>
      </c>
      <c r="H70" s="2368">
        <f>V39</f>
        <v>1880</v>
      </c>
      <c r="I70" s="2368">
        <f>Z39</f>
        <v>854</v>
      </c>
      <c r="J70" s="2369">
        <f>AC39</f>
        <v>3611</v>
      </c>
      <c r="K70" s="2367">
        <f>AJ39</f>
        <v>0</v>
      </c>
      <c r="L70" s="2367">
        <f t="shared" si="204"/>
        <v>14244</v>
      </c>
      <c r="M70" s="814"/>
      <c r="N70" s="814"/>
      <c r="O70" s="2366"/>
      <c r="P70" s="1370"/>
      <c r="Q70" s="1370"/>
      <c r="S70" s="2437" t="s">
        <v>2545</v>
      </c>
      <c r="T70" s="2429">
        <v>141368</v>
      </c>
      <c r="U70" s="2430">
        <v>7.7</v>
      </c>
      <c r="V70" s="2429">
        <v>77646</v>
      </c>
      <c r="W70" s="2431">
        <v>37269</v>
      </c>
      <c r="X70" s="2431">
        <v>40376</v>
      </c>
      <c r="Y70" s="2430" t="s">
        <v>2534</v>
      </c>
      <c r="Z70" s="2429">
        <v>59015</v>
      </c>
      <c r="AA70" s="2430" t="s">
        <v>2534</v>
      </c>
      <c r="AB70" s="2431">
        <v>28643</v>
      </c>
      <c r="AC70" s="2431">
        <v>30371</v>
      </c>
      <c r="AD70" s="2429">
        <v>4708</v>
      </c>
      <c r="AM70" s="2731" t="s">
        <v>861</v>
      </c>
      <c r="AN70" s="2481" t="s">
        <v>1981</v>
      </c>
      <c r="AO70" s="1502">
        <v>6528.2726643055867</v>
      </c>
      <c r="AP70" s="1503">
        <v>16868.034801584756</v>
      </c>
      <c r="AQ70" s="1503">
        <v>13298.807549933124</v>
      </c>
      <c r="AR70" s="1503">
        <v>3569.2272516516259</v>
      </c>
      <c r="AS70" s="1503">
        <v>10718.981296547085</v>
      </c>
      <c r="AT70" s="1503">
        <v>3868.1197655827827</v>
      </c>
      <c r="AU70" s="1503">
        <v>2326.3800892599174</v>
      </c>
      <c r="AV70" s="1503">
        <v>1541.739676322866</v>
      </c>
      <c r="AW70" s="1503">
        <v>5138.2731051655001</v>
      </c>
      <c r="AX70" s="1503">
        <v>2404.5853182649075</v>
      </c>
      <c r="AY70" s="1503">
        <v>2345.793885567813</v>
      </c>
      <c r="AZ70" s="1503">
        <v>58.791432697094983</v>
      </c>
      <c r="BA70" s="1503">
        <v>1845.8106632453212</v>
      </c>
      <c r="BB70" s="1503">
        <v>1671.7691677322262</v>
      </c>
      <c r="BC70" s="1503">
        <v>174.04149551309476</v>
      </c>
      <c r="BD70" s="1503">
        <v>887.87712365527761</v>
      </c>
      <c r="BE70" s="1503">
        <v>785.93413720366391</v>
      </c>
      <c r="BF70" s="1503">
        <v>101.94298645161371</v>
      </c>
      <c r="BG70" s="1503">
        <v>1712.5884257988059</v>
      </c>
      <c r="BH70" s="1503">
        <v>290.58685366011127</v>
      </c>
      <c r="BI70" s="1503">
        <v>1422.0015721386944</v>
      </c>
      <c r="BJ70" s="1503">
        <v>4871.8449792322936</v>
      </c>
      <c r="BK70" s="1503">
        <v>861.27519455827235</v>
      </c>
      <c r="BL70" s="1503">
        <v>860.27519455827235</v>
      </c>
      <c r="BM70" s="1503">
        <v>1</v>
      </c>
      <c r="BN70" s="1503">
        <v>4010.5697846740227</v>
      </c>
      <c r="BO70" s="1503">
        <v>1828.8538995344165</v>
      </c>
      <c r="BP70" s="1503">
        <v>1747.3923610741506</v>
      </c>
      <c r="BQ70" s="1503">
        <v>81.461538460266212</v>
      </c>
      <c r="BR70" s="1503">
        <v>2181.7158851396061</v>
      </c>
      <c r="BS70" s="1503">
        <v>2133.2434075422116</v>
      </c>
      <c r="BT70" s="1503">
        <v>48.472477597394423</v>
      </c>
      <c r="BU70" s="1503">
        <v>1277.2085258053744</v>
      </c>
      <c r="BV70" s="1503">
        <v>1137.4324533347735</v>
      </c>
      <c r="BW70" s="1503">
        <v>139.7760724706007</v>
      </c>
      <c r="BX70" s="1503">
        <v>363744.47441961674</v>
      </c>
      <c r="BY70" s="1504">
        <v>455606.01078346279</v>
      </c>
    </row>
    <row r="71" spans="2:77" ht="20.25" customHeight="1" thickBot="1">
      <c r="B71" s="807"/>
      <c r="C71" s="807"/>
      <c r="D71" s="807"/>
      <c r="E71" s="2370" t="s">
        <v>2380</v>
      </c>
      <c r="F71" s="808"/>
      <c r="G71" s="808"/>
      <c r="H71" s="808"/>
      <c r="I71" s="808"/>
      <c r="J71" s="808"/>
      <c r="K71" s="808"/>
      <c r="L71" s="808"/>
      <c r="M71" s="808"/>
      <c r="N71" s="808"/>
      <c r="O71" s="2371"/>
      <c r="S71" s="2437" t="s">
        <v>2546</v>
      </c>
      <c r="T71" s="2429">
        <v>138847</v>
      </c>
      <c r="U71" s="2430">
        <v>-1.8</v>
      </c>
      <c r="V71" s="2429">
        <v>80525</v>
      </c>
      <c r="W71" s="2431">
        <v>39327</v>
      </c>
      <c r="X71" s="2431">
        <v>41197</v>
      </c>
      <c r="Y71" s="2430" t="s">
        <v>2534</v>
      </c>
      <c r="Z71" s="2429">
        <v>55003</v>
      </c>
      <c r="AA71" s="2430" t="s">
        <v>2534</v>
      </c>
      <c r="AB71" s="2431">
        <v>25450</v>
      </c>
      <c r="AC71" s="2431">
        <v>29553</v>
      </c>
      <c r="AD71" s="2429">
        <v>3320</v>
      </c>
      <c r="AM71" s="2731"/>
      <c r="AN71" s="2481" t="s">
        <v>1982</v>
      </c>
      <c r="AO71" s="1502">
        <v>2047.9967811726433</v>
      </c>
      <c r="AP71" s="1503">
        <v>8352.6441423146316</v>
      </c>
      <c r="AQ71" s="1503">
        <v>6660.4219737999329</v>
      </c>
      <c r="AR71" s="1503">
        <v>1692.2221685146992</v>
      </c>
      <c r="AS71" s="1503">
        <v>4417.4890404533862</v>
      </c>
      <c r="AT71" s="1503">
        <v>1660.60108288846</v>
      </c>
      <c r="AU71" s="1503">
        <v>1120.5430646975126</v>
      </c>
      <c r="AV71" s="1503">
        <v>540.05801819094688</v>
      </c>
      <c r="AW71" s="1503">
        <v>1805.9714738577791</v>
      </c>
      <c r="AX71" s="1503">
        <v>794.67543765547202</v>
      </c>
      <c r="AY71" s="1503">
        <v>752.63747111737723</v>
      </c>
      <c r="AZ71" s="1503">
        <v>42.037966538094835</v>
      </c>
      <c r="BA71" s="1503">
        <v>665.22543033464478</v>
      </c>
      <c r="BB71" s="1503">
        <v>656.65400176321612</v>
      </c>
      <c r="BC71" s="1503">
        <v>8.5714285714285712</v>
      </c>
      <c r="BD71" s="1503">
        <v>346.0706058676621</v>
      </c>
      <c r="BE71" s="1503">
        <v>341.47060586763115</v>
      </c>
      <c r="BF71" s="1503">
        <v>4.6000000000309509</v>
      </c>
      <c r="BG71" s="1503">
        <v>950.916483707152</v>
      </c>
      <c r="BH71" s="1503">
        <v>226.13804910979221</v>
      </c>
      <c r="BI71" s="1503">
        <v>724.77843459735971</v>
      </c>
      <c r="BJ71" s="1503">
        <v>3416.0911769985942</v>
      </c>
      <c r="BK71" s="1503">
        <v>367.6213893372701</v>
      </c>
      <c r="BL71" s="1503">
        <v>365.6213893372701</v>
      </c>
      <c r="BM71" s="1503">
        <v>2</v>
      </c>
      <c r="BN71" s="1503">
        <v>3048.4697876613245</v>
      </c>
      <c r="BO71" s="1503">
        <v>1501.149353909439</v>
      </c>
      <c r="BP71" s="1503">
        <v>1376.1259845779787</v>
      </c>
      <c r="BQ71" s="1503">
        <v>125.02336933145997</v>
      </c>
      <c r="BR71" s="1503">
        <v>1547.3204337518844</v>
      </c>
      <c r="BS71" s="1503">
        <v>1443.1897874938825</v>
      </c>
      <c r="BT71" s="1503">
        <v>104.1306462580021</v>
      </c>
      <c r="BU71" s="1503">
        <v>519.06392486264633</v>
      </c>
      <c r="BV71" s="1503">
        <v>378.0416198352699</v>
      </c>
      <c r="BW71" s="1503">
        <v>141.0223050273764</v>
      </c>
      <c r="BX71" s="1503">
        <v>132473.94612418982</v>
      </c>
      <c r="BY71" s="1504">
        <v>143462.33032756066</v>
      </c>
    </row>
    <row r="72" spans="2:77" ht="20.25" customHeight="1" thickBot="1">
      <c r="B72" s="807"/>
      <c r="C72" s="807"/>
      <c r="D72" s="807"/>
      <c r="E72" s="2207"/>
      <c r="F72" s="2208" t="s">
        <v>2358</v>
      </c>
      <c r="G72" s="2208" t="s">
        <v>2371</v>
      </c>
      <c r="H72" s="2208" t="s">
        <v>2360</v>
      </c>
      <c r="I72" s="2208" t="s">
        <v>2268</v>
      </c>
      <c r="J72" s="2208" t="s">
        <v>2255</v>
      </c>
      <c r="K72" s="2209" t="s">
        <v>2372</v>
      </c>
      <c r="L72" s="2207" t="s">
        <v>2373</v>
      </c>
      <c r="O72" s="2167" t="s">
        <v>2513</v>
      </c>
      <c r="P72" s="2167" t="s">
        <v>2375</v>
      </c>
      <c r="Q72" s="2167" t="s">
        <v>2376</v>
      </c>
      <c r="S72" s="2438" t="s">
        <v>2547</v>
      </c>
      <c r="T72" s="2432">
        <f>E30</f>
        <v>146209.3526603998</v>
      </c>
      <c r="U72" s="2434">
        <f>(T72-T71)/T71*100</f>
        <v>5.3024931474211208</v>
      </c>
      <c r="V72" s="2432">
        <f>H30</f>
        <v>102630.66174849079</v>
      </c>
      <c r="W72" s="2433">
        <f>I30</f>
        <v>25548.162876907318</v>
      </c>
      <c r="X72" s="2433">
        <f>L30</f>
        <v>57702.355363871473</v>
      </c>
      <c r="Y72" s="2433">
        <f>V30</f>
        <v>19380.143507712324</v>
      </c>
      <c r="Z72" s="2432">
        <f>Y30</f>
        <v>41112.850369528962</v>
      </c>
      <c r="AA72" s="2433">
        <f>Z30</f>
        <v>6034.0017115500605</v>
      </c>
      <c r="AB72" s="2433">
        <f>AD30</f>
        <v>17113.277673603094</v>
      </c>
      <c r="AC72" s="2433">
        <f>AG30</f>
        <v>17965.570984375845</v>
      </c>
      <c r="AD72" s="2432">
        <f>AJ30</f>
        <v>2465.8405423799145</v>
      </c>
      <c r="AM72" s="2731"/>
      <c r="AN72" s="2481" t="s">
        <v>1983</v>
      </c>
      <c r="AO72" s="1502">
        <v>2663.6763201341555</v>
      </c>
      <c r="AP72" s="1503">
        <v>13944.015365498737</v>
      </c>
      <c r="AQ72" s="1503">
        <v>10707.798407194978</v>
      </c>
      <c r="AR72" s="1503">
        <v>3236.2169583037689</v>
      </c>
      <c r="AS72" s="1503">
        <v>8862.8089753603308</v>
      </c>
      <c r="AT72" s="1503">
        <v>2928.4482385059364</v>
      </c>
      <c r="AU72" s="1503">
        <v>1908.9641443842893</v>
      </c>
      <c r="AV72" s="1503">
        <v>1019.4840941216482</v>
      </c>
      <c r="AW72" s="1503">
        <v>4120.7168068818328</v>
      </c>
      <c r="AX72" s="1503">
        <v>1788.529089120055</v>
      </c>
      <c r="AY72" s="1503">
        <v>1672.4957706340563</v>
      </c>
      <c r="AZ72" s="1503">
        <v>116.03331848599845</v>
      </c>
      <c r="BA72" s="1503">
        <v>1174.9340237714828</v>
      </c>
      <c r="BB72" s="1503">
        <v>1150.8484381861228</v>
      </c>
      <c r="BC72" s="1503">
        <v>24.085585585359937</v>
      </c>
      <c r="BD72" s="1503">
        <v>1157.2536939902939</v>
      </c>
      <c r="BE72" s="1503">
        <v>1052.7499491872752</v>
      </c>
      <c r="BF72" s="1503">
        <v>104.503744803019</v>
      </c>
      <c r="BG72" s="1503">
        <v>1813.6439299725655</v>
      </c>
      <c r="BH72" s="1503">
        <v>336.67760679201035</v>
      </c>
      <c r="BI72" s="1503">
        <v>1476.9663231805553</v>
      </c>
      <c r="BJ72" s="1503">
        <v>4570.1376788573061</v>
      </c>
      <c r="BK72" s="1503">
        <v>323.59421962395584</v>
      </c>
      <c r="BL72" s="1503">
        <v>285.78474297103048</v>
      </c>
      <c r="BM72" s="1503">
        <v>37.809476652925376</v>
      </c>
      <c r="BN72" s="1503">
        <v>4246.5434592333504</v>
      </c>
      <c r="BO72" s="1503">
        <v>2167.6158656615339</v>
      </c>
      <c r="BP72" s="1503">
        <v>1966.8807463535243</v>
      </c>
      <c r="BQ72" s="1503">
        <v>200.73511930800947</v>
      </c>
      <c r="BR72" s="1503">
        <v>2078.9275935718174</v>
      </c>
      <c r="BS72" s="1503">
        <v>1941.6449517111528</v>
      </c>
      <c r="BT72" s="1503">
        <v>137.2826418606646</v>
      </c>
      <c r="BU72" s="1503">
        <v>511.06871128110072</v>
      </c>
      <c r="BV72" s="1503">
        <v>391.75205697551155</v>
      </c>
      <c r="BW72" s="1503">
        <v>119.31665430558917</v>
      </c>
      <c r="BX72" s="1503">
        <v>172835.16318279761</v>
      </c>
      <c r="BY72" s="1504">
        <v>228581.50035046317</v>
      </c>
    </row>
    <row r="73" spans="2:77" ht="20.25" customHeight="1" thickTop="1" thickBot="1">
      <c r="B73" s="807"/>
      <c r="C73" s="807"/>
      <c r="D73" s="807"/>
      <c r="E73" s="2213" t="s">
        <v>2366</v>
      </c>
      <c r="F73" s="2212">
        <f>F65/$L65*100</f>
        <v>17.4736857882463</v>
      </c>
      <c r="G73" s="2212">
        <f t="shared" ref="F73:L78" si="205">G65/$L65*100</f>
        <v>39.465570645057582</v>
      </c>
      <c r="H73" s="2212">
        <f t="shared" si="205"/>
        <v>13.255064163184208</v>
      </c>
      <c r="I73" s="2212">
        <f t="shared" si="205"/>
        <v>4.1269601443111661</v>
      </c>
      <c r="J73" s="2212">
        <f t="shared" si="205"/>
        <v>23.992205710298489</v>
      </c>
      <c r="K73" s="2212">
        <f t="shared" si="205"/>
        <v>1.6865135489022478</v>
      </c>
      <c r="L73" s="2212">
        <f t="shared" si="205"/>
        <v>100</v>
      </c>
      <c r="O73" s="657">
        <f>SUM(F73:H73)</f>
        <v>70.194320596488097</v>
      </c>
      <c r="P73" s="657">
        <f>SUM(I73:J73)</f>
        <v>28.119165854609655</v>
      </c>
      <c r="Q73" s="657">
        <f>K73</f>
        <v>1.6865135489022478</v>
      </c>
      <c r="S73" s="2171" t="s">
        <v>2643</v>
      </c>
      <c r="AM73" s="2731"/>
      <c r="AN73" s="2481" t="s">
        <v>1984</v>
      </c>
      <c r="AO73" s="1502">
        <v>2469.2058916596588</v>
      </c>
      <c r="AP73" s="1503">
        <v>17763.480630535647</v>
      </c>
      <c r="AQ73" s="1503">
        <v>13287.279929680932</v>
      </c>
      <c r="AR73" s="1503">
        <v>4476.2007008547216</v>
      </c>
      <c r="AS73" s="1503">
        <v>12110.79997847388</v>
      </c>
      <c r="AT73" s="1503">
        <v>3413.5874829383888</v>
      </c>
      <c r="AU73" s="1503">
        <v>1978.7440078366258</v>
      </c>
      <c r="AV73" s="1503">
        <v>1434.8434751017614</v>
      </c>
      <c r="AW73" s="1503">
        <v>6072.9778017714934</v>
      </c>
      <c r="AX73" s="1503">
        <v>2055.9663473715282</v>
      </c>
      <c r="AY73" s="1503">
        <v>1953.3299040962966</v>
      </c>
      <c r="AZ73" s="1503">
        <v>102.63644327523146</v>
      </c>
      <c r="BA73" s="1503">
        <v>2108.6510413561537</v>
      </c>
      <c r="BB73" s="1503">
        <v>2044.8825270814634</v>
      </c>
      <c r="BC73" s="1503">
        <v>63.768514274689508</v>
      </c>
      <c r="BD73" s="1503">
        <v>1908.3604130438073</v>
      </c>
      <c r="BE73" s="1503">
        <v>1722.8852914798324</v>
      </c>
      <c r="BF73" s="1503">
        <v>185.47512156397505</v>
      </c>
      <c r="BG73" s="1503">
        <v>2624.2346937640168</v>
      </c>
      <c r="BH73" s="1503">
        <v>391.74096811265605</v>
      </c>
      <c r="BI73" s="1503">
        <v>2232.4937256513595</v>
      </c>
      <c r="BJ73" s="1503">
        <v>5521.0248828304739</v>
      </c>
      <c r="BK73" s="1503">
        <v>823.43074325432076</v>
      </c>
      <c r="BL73" s="1503">
        <v>763.16613093637795</v>
      </c>
      <c r="BM73" s="1503">
        <v>60.264612317942749</v>
      </c>
      <c r="BN73" s="1503">
        <v>4697.5941395761565</v>
      </c>
      <c r="BO73" s="1503">
        <v>2164.868893116809</v>
      </c>
      <c r="BP73" s="1503">
        <v>2054.8615435133838</v>
      </c>
      <c r="BQ73" s="1503">
        <v>110.00734960342494</v>
      </c>
      <c r="BR73" s="1503">
        <v>2532.7252464593466</v>
      </c>
      <c r="BS73" s="1503">
        <v>2246.0137873930112</v>
      </c>
      <c r="BT73" s="1503">
        <v>286.71145906633512</v>
      </c>
      <c r="BU73" s="1503">
        <v>131.6557692312862</v>
      </c>
      <c r="BV73" s="1503">
        <v>131.6557692312862</v>
      </c>
      <c r="BW73" s="1503">
        <v>0</v>
      </c>
      <c r="BX73" s="1503">
        <v>231649.72990682971</v>
      </c>
      <c r="BY73" s="1504">
        <v>280640.32140839624</v>
      </c>
    </row>
    <row r="74" spans="2:77" ht="20.25" customHeight="1" thickTop="1" thickBot="1">
      <c r="B74" s="807"/>
      <c r="C74" s="807"/>
      <c r="D74" s="807"/>
      <c r="E74" s="2213" t="s">
        <v>2367</v>
      </c>
      <c r="F74" s="2212">
        <f t="shared" si="205"/>
        <v>15.375811046226298</v>
      </c>
      <c r="G74" s="2212">
        <f t="shared" si="205"/>
        <v>49.282583516827678</v>
      </c>
      <c r="H74" s="2212">
        <f t="shared" si="205"/>
        <v>14.086282645384077</v>
      </c>
      <c r="I74" s="2212">
        <f t="shared" si="205"/>
        <v>3.5310224150929721</v>
      </c>
      <c r="J74" s="2212">
        <f t="shared" si="205"/>
        <v>17.724300376468978</v>
      </c>
      <c r="K74" s="2212">
        <f t="shared" si="205"/>
        <v>0</v>
      </c>
      <c r="L74" s="2212">
        <f t="shared" si="205"/>
        <v>100</v>
      </c>
      <c r="O74" s="828">
        <f t="shared" ref="O74:O78" si="206">SUM(F74:H74)</f>
        <v>78.744677208438048</v>
      </c>
      <c r="P74" s="828">
        <f t="shared" ref="P74:P78" si="207">SUM(I74:J74)</f>
        <v>21.255322791561952</v>
      </c>
      <c r="Q74" s="828">
        <f t="shared" ref="Q74:Q78" si="208">K74</f>
        <v>0</v>
      </c>
      <c r="S74" s="2685" t="s">
        <v>2526</v>
      </c>
      <c r="T74" s="2683" t="s">
        <v>52</v>
      </c>
      <c r="U74" s="2687"/>
      <c r="V74" s="2683" t="s">
        <v>53</v>
      </c>
      <c r="W74" s="2687"/>
      <c r="X74" s="2683" t="s">
        <v>54</v>
      </c>
      <c r="Y74" s="2687"/>
      <c r="Z74" s="2683" t="s">
        <v>830</v>
      </c>
      <c r="AA74" s="2687"/>
      <c r="AB74" s="2683" t="s">
        <v>831</v>
      </c>
      <c r="AC74" s="2684"/>
      <c r="AM74" s="2731"/>
      <c r="AN74" s="2481" t="s">
        <v>1985</v>
      </c>
      <c r="AO74" s="1502">
        <v>1347.3094287678121</v>
      </c>
      <c r="AP74" s="1503">
        <v>20529.364414236821</v>
      </c>
      <c r="AQ74" s="1503">
        <v>16026.026378224633</v>
      </c>
      <c r="AR74" s="1503">
        <v>4503.3380360121837</v>
      </c>
      <c r="AS74" s="1503">
        <v>13119.339497703057</v>
      </c>
      <c r="AT74" s="1503">
        <v>4237.6348382745364</v>
      </c>
      <c r="AU74" s="1503">
        <v>2935.5262810562185</v>
      </c>
      <c r="AV74" s="1503">
        <v>1302.1085572183172</v>
      </c>
      <c r="AW74" s="1503">
        <v>6129.638917131887</v>
      </c>
      <c r="AX74" s="1503">
        <v>1489.3001123375029</v>
      </c>
      <c r="AY74" s="1503">
        <v>1367.6387361666875</v>
      </c>
      <c r="AZ74" s="1503">
        <v>121.66137617081608</v>
      </c>
      <c r="BA74" s="1503">
        <v>2252.1370231325131</v>
      </c>
      <c r="BB74" s="1503">
        <v>2170.7286532082753</v>
      </c>
      <c r="BC74" s="1503">
        <v>81.40836992423732</v>
      </c>
      <c r="BD74" s="1503">
        <v>2388.2017816618722</v>
      </c>
      <c r="BE74" s="1503">
        <v>2028.574107179131</v>
      </c>
      <c r="BF74" s="1503">
        <v>359.62767448274224</v>
      </c>
      <c r="BG74" s="1503">
        <v>2752.065742296636</v>
      </c>
      <c r="BH74" s="1503">
        <v>671.34599312167438</v>
      </c>
      <c r="BI74" s="1503">
        <v>2080.7197491749612</v>
      </c>
      <c r="BJ74" s="1503">
        <v>7383.1813053342585</v>
      </c>
      <c r="BK74" s="1503">
        <v>1099.3387411012141</v>
      </c>
      <c r="BL74" s="1503">
        <v>972.33347156473224</v>
      </c>
      <c r="BM74" s="1503">
        <v>127.00526953648162</v>
      </c>
      <c r="BN74" s="1503">
        <v>6283.8425642330421</v>
      </c>
      <c r="BO74" s="1503">
        <v>3209.0013817034724</v>
      </c>
      <c r="BP74" s="1503">
        <v>3010.786444936226</v>
      </c>
      <c r="BQ74" s="1503">
        <v>198.21493676724592</v>
      </c>
      <c r="BR74" s="1503">
        <v>3074.8411825295702</v>
      </c>
      <c r="BS74" s="1503">
        <v>2842.2490797921923</v>
      </c>
      <c r="BT74" s="1503">
        <v>232.59210273737833</v>
      </c>
      <c r="BU74" s="1503">
        <v>26.843611199507297</v>
      </c>
      <c r="BV74" s="1503">
        <v>26.843611199507297</v>
      </c>
      <c r="BW74" s="1503">
        <v>0</v>
      </c>
      <c r="BX74" s="1503">
        <v>114769.22193801292</v>
      </c>
      <c r="BY74" s="1504">
        <v>162175.21625290025</v>
      </c>
    </row>
    <row r="75" spans="2:77" ht="20.25" customHeight="1" thickBot="1">
      <c r="B75" s="807"/>
      <c r="C75" s="807"/>
      <c r="D75" s="807"/>
      <c r="E75" s="2213" t="s">
        <v>2368</v>
      </c>
      <c r="F75" s="2212">
        <f t="shared" si="205"/>
        <v>17.128560291509416</v>
      </c>
      <c r="G75" s="2212">
        <f t="shared" si="205"/>
        <v>30.686625839682979</v>
      </c>
      <c r="H75" s="2212">
        <f t="shared" si="205"/>
        <v>14.160942554693424</v>
      </c>
      <c r="I75" s="2212">
        <f t="shared" si="205"/>
        <v>6.6200590681731395</v>
      </c>
      <c r="J75" s="2212">
        <f t="shared" si="205"/>
        <v>31.403812245941044</v>
      </c>
      <c r="K75" s="2212">
        <f t="shared" si="205"/>
        <v>0</v>
      </c>
      <c r="L75" s="2212">
        <f t="shared" si="205"/>
        <v>100</v>
      </c>
      <c r="O75" s="828">
        <f t="shared" si="206"/>
        <v>61.976128685885811</v>
      </c>
      <c r="P75" s="828">
        <f t="shared" si="207"/>
        <v>38.023871314114182</v>
      </c>
      <c r="Q75" s="828">
        <f t="shared" si="208"/>
        <v>0</v>
      </c>
      <c r="S75" s="2686"/>
      <c r="T75" s="2215" t="s">
        <v>922</v>
      </c>
      <c r="U75" s="2215" t="s">
        <v>925</v>
      </c>
      <c r="V75" s="2215" t="s">
        <v>922</v>
      </c>
      <c r="W75" s="2215" t="s">
        <v>925</v>
      </c>
      <c r="X75" s="2215" t="s">
        <v>922</v>
      </c>
      <c r="Y75" s="2215" t="s">
        <v>925</v>
      </c>
      <c r="Z75" s="2215" t="s">
        <v>922</v>
      </c>
      <c r="AA75" s="2215" t="s">
        <v>925</v>
      </c>
      <c r="AB75" s="2215" t="s">
        <v>922</v>
      </c>
      <c r="AC75" s="2439" t="s">
        <v>925</v>
      </c>
      <c r="AM75" s="2731"/>
      <c r="AN75" s="2481" t="s">
        <v>1986</v>
      </c>
      <c r="AO75" s="1502">
        <v>1036.5263355110235</v>
      </c>
      <c r="AP75" s="1503">
        <v>23820.646403381405</v>
      </c>
      <c r="AQ75" s="1503">
        <v>18111.567111263612</v>
      </c>
      <c r="AR75" s="1503">
        <v>5709.0792921177854</v>
      </c>
      <c r="AS75" s="1503">
        <v>17721.031755813041</v>
      </c>
      <c r="AT75" s="1503">
        <v>4077.4440709804635</v>
      </c>
      <c r="AU75" s="1503">
        <v>2577.9917698672161</v>
      </c>
      <c r="AV75" s="1503">
        <v>1499.452301113248</v>
      </c>
      <c r="AW75" s="1503">
        <v>10290.73932615378</v>
      </c>
      <c r="AX75" s="1503">
        <v>1758.3137404735899</v>
      </c>
      <c r="AY75" s="1503">
        <v>1524.340468915665</v>
      </c>
      <c r="AZ75" s="1503">
        <v>233.97327155792328</v>
      </c>
      <c r="BA75" s="1503">
        <v>3619.4752918259956</v>
      </c>
      <c r="BB75" s="1503">
        <v>3523.8897985976314</v>
      </c>
      <c r="BC75" s="1503">
        <v>95.585493228364172</v>
      </c>
      <c r="BD75" s="1503">
        <v>4912.9502938541955</v>
      </c>
      <c r="BE75" s="1503">
        <v>4279.5527336926007</v>
      </c>
      <c r="BF75" s="1503">
        <v>633.39756016159356</v>
      </c>
      <c r="BG75" s="1503">
        <v>3352.8483586788152</v>
      </c>
      <c r="BH75" s="1503">
        <v>641.06727547187018</v>
      </c>
      <c r="BI75" s="1503">
        <v>2711.7810832069445</v>
      </c>
      <c r="BJ75" s="1503">
        <v>6099.6146475683317</v>
      </c>
      <c r="BK75" s="1503">
        <v>1080.4913182028367</v>
      </c>
      <c r="BL75" s="1503">
        <v>941.14602901113028</v>
      </c>
      <c r="BM75" s="1503">
        <v>139.34528919170634</v>
      </c>
      <c r="BN75" s="1503">
        <v>5019.1233293654923</v>
      </c>
      <c r="BO75" s="1503">
        <v>2788.7191813625614</v>
      </c>
      <c r="BP75" s="1503">
        <v>2656.2812857771896</v>
      </c>
      <c r="BQ75" s="1503">
        <v>132.43789558537134</v>
      </c>
      <c r="BR75" s="1503">
        <v>2230.4041480029337</v>
      </c>
      <c r="BS75" s="1503">
        <v>1967.2977499303029</v>
      </c>
      <c r="BT75" s="1503">
        <v>263.10639807263033</v>
      </c>
      <c r="BU75" s="1503">
        <v>0</v>
      </c>
      <c r="BV75" s="1503">
        <v>0</v>
      </c>
      <c r="BW75" s="1503">
        <v>0</v>
      </c>
      <c r="BX75" s="1503">
        <v>233758.17575169317</v>
      </c>
      <c r="BY75" s="1504">
        <v>306403.27629685641</v>
      </c>
    </row>
    <row r="76" spans="2:77" ht="20.25" customHeight="1">
      <c r="B76" s="807"/>
      <c r="C76" s="807"/>
      <c r="D76" s="807"/>
      <c r="E76" s="2213" t="s">
        <v>2369</v>
      </c>
      <c r="F76" s="2212">
        <f t="shared" si="205"/>
        <v>23.152645236504735</v>
      </c>
      <c r="G76" s="2212">
        <f t="shared" si="205"/>
        <v>30.117833725956068</v>
      </c>
      <c r="H76" s="2212">
        <f t="shared" si="205"/>
        <v>12.61669476619916</v>
      </c>
      <c r="I76" s="2212">
        <f t="shared" si="205"/>
        <v>3.2535526989428418</v>
      </c>
      <c r="J76" s="2212">
        <f t="shared" si="205"/>
        <v>30.778141266375648</v>
      </c>
      <c r="K76" s="2212">
        <f t="shared" si="205"/>
        <v>8.1132306021556064E-2</v>
      </c>
      <c r="L76" s="2212">
        <f t="shared" si="205"/>
        <v>100</v>
      </c>
      <c r="O76" s="828">
        <f t="shared" si="206"/>
        <v>65.88717372865996</v>
      </c>
      <c r="P76" s="828">
        <f t="shared" si="207"/>
        <v>34.031693965318489</v>
      </c>
      <c r="Q76" s="828">
        <f t="shared" si="208"/>
        <v>8.1132306021556064E-2</v>
      </c>
      <c r="S76" s="2435" t="s">
        <v>2538</v>
      </c>
      <c r="T76" s="2440">
        <v>37817</v>
      </c>
      <c r="U76" s="2440">
        <v>18518</v>
      </c>
      <c r="V76" s="2440">
        <v>5630</v>
      </c>
      <c r="W76" s="2440">
        <v>5186</v>
      </c>
      <c r="X76" s="2440">
        <v>15226</v>
      </c>
      <c r="Y76" s="2440">
        <v>16460</v>
      </c>
      <c r="Z76" s="2440">
        <v>3978</v>
      </c>
      <c r="AA76" s="2440">
        <v>8612</v>
      </c>
      <c r="AB76" s="2440">
        <v>11348</v>
      </c>
      <c r="AC76" s="2440">
        <v>5477</v>
      </c>
      <c r="AM76" s="2731"/>
      <c r="AN76" s="2481" t="s">
        <v>1987</v>
      </c>
      <c r="AO76" s="1502">
        <v>152.01114157974544</v>
      </c>
      <c r="AP76" s="1503">
        <v>6001.9308607365847</v>
      </c>
      <c r="AQ76" s="1503">
        <v>4636.0878288173117</v>
      </c>
      <c r="AR76" s="1503">
        <v>1365.8430319192732</v>
      </c>
      <c r="AS76" s="1503">
        <v>4542.0025411589704</v>
      </c>
      <c r="AT76" s="1503">
        <v>679.41676137828915</v>
      </c>
      <c r="AU76" s="1503">
        <v>457.61154796067865</v>
      </c>
      <c r="AV76" s="1503">
        <v>221.8052134176107</v>
      </c>
      <c r="AW76" s="1503">
        <v>3120.6106949906675</v>
      </c>
      <c r="AX76" s="1503">
        <v>575.07004445470909</v>
      </c>
      <c r="AY76" s="1503">
        <v>509.80301165902284</v>
      </c>
      <c r="AZ76" s="1503">
        <v>65.267032795686305</v>
      </c>
      <c r="BA76" s="1503">
        <v>644.63590150534901</v>
      </c>
      <c r="BB76" s="1503">
        <v>621.83130355593426</v>
      </c>
      <c r="BC76" s="1503">
        <v>22.80459794941472</v>
      </c>
      <c r="BD76" s="1503">
        <v>1900.9047490306091</v>
      </c>
      <c r="BE76" s="1503">
        <v>1585.1517354407265</v>
      </c>
      <c r="BF76" s="1503">
        <v>315.75301358988258</v>
      </c>
      <c r="BG76" s="1503">
        <v>741.97508479001442</v>
      </c>
      <c r="BH76" s="1503">
        <v>113.2805282856372</v>
      </c>
      <c r="BI76" s="1503">
        <v>628.6945565043776</v>
      </c>
      <c r="BJ76" s="1503">
        <v>1459.928319577614</v>
      </c>
      <c r="BK76" s="1503">
        <v>154.76771046896181</v>
      </c>
      <c r="BL76" s="1503">
        <v>142.91056761179587</v>
      </c>
      <c r="BM76" s="1503">
        <v>11.857142857165947</v>
      </c>
      <c r="BN76" s="1503">
        <v>1305.1606091086526</v>
      </c>
      <c r="BO76" s="1503">
        <v>630.86536553085125</v>
      </c>
      <c r="BP76" s="1503">
        <v>585.71498959095027</v>
      </c>
      <c r="BQ76" s="1503">
        <v>45.150375939900961</v>
      </c>
      <c r="BR76" s="1503">
        <v>674.2952435778011</v>
      </c>
      <c r="BS76" s="1503">
        <v>619.78414471256588</v>
      </c>
      <c r="BT76" s="1503">
        <v>54.511098865235155</v>
      </c>
      <c r="BU76" s="1503">
        <v>0</v>
      </c>
      <c r="BV76" s="1503">
        <v>0</v>
      </c>
      <c r="BW76" s="1503">
        <v>0</v>
      </c>
      <c r="BX76" s="1503">
        <v>32375.123770093694</v>
      </c>
      <c r="BY76" s="1504">
        <v>51613.845693235919</v>
      </c>
    </row>
    <row r="77" spans="2:77" ht="20.25" customHeight="1">
      <c r="B77" s="807"/>
      <c r="C77" s="807"/>
      <c r="D77" s="807"/>
      <c r="E77" s="2213" t="s">
        <v>830</v>
      </c>
      <c r="F77" s="2212">
        <f t="shared" si="205"/>
        <v>19.77386162569012</v>
      </c>
      <c r="G77" s="2212">
        <f t="shared" si="205"/>
        <v>16.417283982151943</v>
      </c>
      <c r="H77" s="2212">
        <f t="shared" si="205"/>
        <v>10.282551981842092</v>
      </c>
      <c r="I77" s="2212">
        <f t="shared" si="205"/>
        <v>5.3113280894530277</v>
      </c>
      <c r="J77" s="2212">
        <f t="shared" si="205"/>
        <v>33.840864538309589</v>
      </c>
      <c r="K77" s="2212">
        <f t="shared" si="205"/>
        <v>14.374109782553221</v>
      </c>
      <c r="L77" s="2212">
        <f t="shared" si="205"/>
        <v>100</v>
      </c>
      <c r="O77" s="828">
        <f t="shared" si="206"/>
        <v>46.47369758968415</v>
      </c>
      <c r="P77" s="828">
        <f t="shared" si="207"/>
        <v>39.152192627762616</v>
      </c>
      <c r="Q77" s="828">
        <f t="shared" si="208"/>
        <v>14.374109782553221</v>
      </c>
      <c r="S77" s="2435" t="s">
        <v>2539</v>
      </c>
      <c r="T77" s="2440">
        <v>38341</v>
      </c>
      <c r="U77" s="2440">
        <v>20068</v>
      </c>
      <c r="V77" s="2440">
        <v>5439</v>
      </c>
      <c r="W77" s="2440">
        <v>4306</v>
      </c>
      <c r="X77" s="2440">
        <v>14486</v>
      </c>
      <c r="Y77" s="2440">
        <v>13136</v>
      </c>
      <c r="Z77" s="2440">
        <v>4929</v>
      </c>
      <c r="AA77" s="2440">
        <v>9878</v>
      </c>
      <c r="AB77" s="2440">
        <v>9495</v>
      </c>
      <c r="AC77" s="2440">
        <v>6672</v>
      </c>
      <c r="AM77" s="2731"/>
      <c r="AN77" s="2481" t="s">
        <v>1988</v>
      </c>
      <c r="AO77" s="1502">
        <v>125.28467067914418</v>
      </c>
      <c r="AP77" s="1503">
        <v>10313.187862150173</v>
      </c>
      <c r="AQ77" s="1503">
        <v>7989.566008856943</v>
      </c>
      <c r="AR77" s="1503">
        <v>2323.6218532932321</v>
      </c>
      <c r="AS77" s="1503">
        <v>7246.9358428467558</v>
      </c>
      <c r="AT77" s="1503">
        <v>1307.8841439383489</v>
      </c>
      <c r="AU77" s="1503">
        <v>948.89168664155545</v>
      </c>
      <c r="AV77" s="1503">
        <v>358.99245729679319</v>
      </c>
      <c r="AW77" s="1503">
        <v>4576.7381437619388</v>
      </c>
      <c r="AX77" s="1503">
        <v>797.57748733275582</v>
      </c>
      <c r="AY77" s="1503">
        <v>648.96600002476157</v>
      </c>
      <c r="AZ77" s="1503">
        <v>148.61148730799414</v>
      </c>
      <c r="BA77" s="1503">
        <v>1195.0674361749961</v>
      </c>
      <c r="BB77" s="1503">
        <v>1143.3827243955702</v>
      </c>
      <c r="BC77" s="1503">
        <v>51.684711779426138</v>
      </c>
      <c r="BD77" s="1503">
        <v>2584.0932202541862</v>
      </c>
      <c r="BE77" s="1503">
        <v>2105.8823254622312</v>
      </c>
      <c r="BF77" s="1503">
        <v>478.21089479195513</v>
      </c>
      <c r="BG77" s="1503">
        <v>1362.3135551464673</v>
      </c>
      <c r="BH77" s="1503">
        <v>317.79067085855002</v>
      </c>
      <c r="BI77" s="1503">
        <v>1044.5228842879173</v>
      </c>
      <c r="BJ77" s="1503">
        <v>3066.2520193034175</v>
      </c>
      <c r="BK77" s="1503">
        <v>424.42092227380624</v>
      </c>
      <c r="BL77" s="1503">
        <v>356.18063208509625</v>
      </c>
      <c r="BM77" s="1503">
        <v>68.24029018871002</v>
      </c>
      <c r="BN77" s="1503">
        <v>2641.831097029612</v>
      </c>
      <c r="BO77" s="1503">
        <v>1067.9809735054375</v>
      </c>
      <c r="BP77" s="1503">
        <v>941.94270754320507</v>
      </c>
      <c r="BQ77" s="1503">
        <v>126.03826596223246</v>
      </c>
      <c r="BR77" s="1503">
        <v>1573.8501235241743</v>
      </c>
      <c r="BS77" s="1503">
        <v>1526.5292618459705</v>
      </c>
      <c r="BT77" s="1503">
        <v>47.32086167820394</v>
      </c>
      <c r="BU77" s="1503">
        <v>0</v>
      </c>
      <c r="BV77" s="1503">
        <v>0</v>
      </c>
      <c r="BW77" s="1503">
        <v>0</v>
      </c>
      <c r="BX77" s="1503">
        <v>30440.850214289974</v>
      </c>
      <c r="BY77" s="1504">
        <v>78118.055595365746</v>
      </c>
    </row>
    <row r="78" spans="2:77" ht="20.25" customHeight="1">
      <c r="B78" s="807"/>
      <c r="C78" s="807"/>
      <c r="D78" s="807"/>
      <c r="E78" s="2213" t="s">
        <v>2374</v>
      </c>
      <c r="F78" s="2212">
        <f t="shared" si="205"/>
        <v>13.732097725358045</v>
      </c>
      <c r="G78" s="2212">
        <f t="shared" si="205"/>
        <v>41.722830665543384</v>
      </c>
      <c r="H78" s="2212">
        <f t="shared" si="205"/>
        <v>13.198539736029206</v>
      </c>
      <c r="I78" s="2212">
        <f t="shared" si="205"/>
        <v>5.995506880089863</v>
      </c>
      <c r="J78" s="2212">
        <f t="shared" si="205"/>
        <v>25.351024992979497</v>
      </c>
      <c r="K78" s="2212">
        <f t="shared" si="205"/>
        <v>0</v>
      </c>
      <c r="L78" s="2212">
        <f t="shared" si="205"/>
        <v>100</v>
      </c>
      <c r="O78" s="828">
        <f t="shared" si="206"/>
        <v>68.653468126930633</v>
      </c>
      <c r="P78" s="828">
        <f t="shared" si="207"/>
        <v>31.34653187306936</v>
      </c>
      <c r="Q78" s="828">
        <f t="shared" si="208"/>
        <v>0</v>
      </c>
      <c r="S78" s="2435" t="s">
        <v>2540</v>
      </c>
      <c r="T78" s="2440">
        <v>41261</v>
      </c>
      <c r="U78" s="2440">
        <v>20021</v>
      </c>
      <c r="V78" s="2440">
        <v>5907</v>
      </c>
      <c r="W78" s="2440">
        <v>6340</v>
      </c>
      <c r="X78" s="2440">
        <v>15636</v>
      </c>
      <c r="Y78" s="2440">
        <v>16446</v>
      </c>
      <c r="Z78" s="2440">
        <v>4136</v>
      </c>
      <c r="AA78" s="2440">
        <v>9316</v>
      </c>
      <c r="AB78" s="2440">
        <v>10706</v>
      </c>
      <c r="AC78" s="2440">
        <v>6892</v>
      </c>
      <c r="AM78" s="2731"/>
      <c r="AN78" s="2481" t="s">
        <v>1989</v>
      </c>
      <c r="AO78" s="1502">
        <v>104.74569041647501</v>
      </c>
      <c r="AP78" s="1503">
        <v>14828.779291077992</v>
      </c>
      <c r="AQ78" s="1503">
        <v>11644.828430595275</v>
      </c>
      <c r="AR78" s="1503">
        <v>3183.9508604827147</v>
      </c>
      <c r="AS78" s="1503">
        <v>12640.430597916962</v>
      </c>
      <c r="AT78" s="1503">
        <v>1930.5953813093297</v>
      </c>
      <c r="AU78" s="1503">
        <v>1563.4248430591499</v>
      </c>
      <c r="AV78" s="1503">
        <v>367.17053825017945</v>
      </c>
      <c r="AW78" s="1503">
        <v>8258.9846497158433</v>
      </c>
      <c r="AX78" s="1503">
        <v>898.96338942595298</v>
      </c>
      <c r="AY78" s="1503">
        <v>819.92843298722937</v>
      </c>
      <c r="AZ78" s="1503">
        <v>79.034956438723739</v>
      </c>
      <c r="BA78" s="1503">
        <v>1709.5231077686269</v>
      </c>
      <c r="BB78" s="1503">
        <v>1677.857493733555</v>
      </c>
      <c r="BC78" s="1503">
        <v>31.665614035072025</v>
      </c>
      <c r="BD78" s="1503">
        <v>5650.4981525212625</v>
      </c>
      <c r="BE78" s="1503">
        <v>4947.776049645392</v>
      </c>
      <c r="BF78" s="1503">
        <v>702.72210287587063</v>
      </c>
      <c r="BG78" s="1503">
        <v>2450.850566891791</v>
      </c>
      <c r="BH78" s="1503">
        <v>604.83556032902311</v>
      </c>
      <c r="BI78" s="1503">
        <v>1846.0150065627679</v>
      </c>
      <c r="BJ78" s="1503">
        <v>2188.3486931610269</v>
      </c>
      <c r="BK78" s="1503">
        <v>403.76369495172986</v>
      </c>
      <c r="BL78" s="1503">
        <v>328.23737916223536</v>
      </c>
      <c r="BM78" s="1503">
        <v>75.526315789494518</v>
      </c>
      <c r="BN78" s="1503">
        <v>1784.5849982092966</v>
      </c>
      <c r="BO78" s="1503">
        <v>901.62053705678966</v>
      </c>
      <c r="BP78" s="1503">
        <v>850.62053705678966</v>
      </c>
      <c r="BQ78" s="1503">
        <v>51</v>
      </c>
      <c r="BR78" s="1503">
        <v>882.96446115250706</v>
      </c>
      <c r="BS78" s="1503">
        <v>852.14813462190136</v>
      </c>
      <c r="BT78" s="1503">
        <v>30.816326530605789</v>
      </c>
      <c r="BU78" s="1503">
        <v>0</v>
      </c>
      <c r="BV78" s="1503">
        <v>0</v>
      </c>
      <c r="BW78" s="1503">
        <v>0</v>
      </c>
      <c r="BX78" s="1503">
        <v>306052.64258024556</v>
      </c>
      <c r="BY78" s="1504">
        <v>230845.65182239041</v>
      </c>
    </row>
    <row r="79" spans="2:77" ht="22.5">
      <c r="B79" s="807"/>
      <c r="C79" s="807"/>
      <c r="D79" s="807"/>
      <c r="E79" s="2207"/>
      <c r="F79" s="2207"/>
      <c r="G79" s="2207"/>
      <c r="H79" s="2207"/>
      <c r="I79" s="2207"/>
      <c r="J79" s="2207"/>
      <c r="K79" s="2207"/>
      <c r="L79" s="2207"/>
      <c r="S79" s="2435" t="s">
        <v>2541</v>
      </c>
      <c r="T79" s="2440">
        <v>45362</v>
      </c>
      <c r="U79" s="2440">
        <v>18983</v>
      </c>
      <c r="V79" s="2440">
        <v>5579</v>
      </c>
      <c r="W79" s="2440">
        <v>4814</v>
      </c>
      <c r="X79" s="2440">
        <v>17392</v>
      </c>
      <c r="Y79" s="2440">
        <v>14371</v>
      </c>
      <c r="Z79" s="2440">
        <v>4646</v>
      </c>
      <c r="AA79" s="2440">
        <v>10506</v>
      </c>
      <c r="AB79" s="2440">
        <v>7546</v>
      </c>
      <c r="AC79" s="2440">
        <v>6328</v>
      </c>
      <c r="AM79" s="2731"/>
      <c r="AN79" s="2481" t="s">
        <v>1990</v>
      </c>
      <c r="AO79" s="1502">
        <v>26.993333333321718</v>
      </c>
      <c r="AP79" s="1503">
        <v>13787.268888883182</v>
      </c>
      <c r="AQ79" s="1503">
        <v>10635.993333328954</v>
      </c>
      <c r="AR79" s="1503">
        <v>3151.2755555542271</v>
      </c>
      <c r="AS79" s="1503">
        <v>11250.842222217494</v>
      </c>
      <c r="AT79" s="1503">
        <v>1444.4311111106858</v>
      </c>
      <c r="AU79" s="1503">
        <v>1156.3777777774249</v>
      </c>
      <c r="AV79" s="1503">
        <v>288.05333333326132</v>
      </c>
      <c r="AW79" s="1503">
        <v>8187.7044444407729</v>
      </c>
      <c r="AX79" s="1503">
        <v>591.62666666660448</v>
      </c>
      <c r="AY79" s="1503">
        <v>507.62666666660436</v>
      </c>
      <c r="AZ79" s="1503">
        <v>84</v>
      </c>
      <c r="BA79" s="1503">
        <v>1081.6622222215683</v>
      </c>
      <c r="BB79" s="1503">
        <v>1034.1422222215956</v>
      </c>
      <c r="BC79" s="1503">
        <v>47.519999999972541</v>
      </c>
      <c r="BD79" s="1503">
        <v>6514.4155555526004</v>
      </c>
      <c r="BE79" s="1503">
        <v>5029.119999997778</v>
      </c>
      <c r="BF79" s="1503">
        <v>1485.2955555548222</v>
      </c>
      <c r="BG79" s="1503">
        <v>1618.7066666660364</v>
      </c>
      <c r="BH79" s="1503">
        <v>513.52666666652613</v>
      </c>
      <c r="BI79" s="1503">
        <v>1105.1799999995101</v>
      </c>
      <c r="BJ79" s="1503">
        <v>2536.4266666656849</v>
      </c>
      <c r="BK79" s="1503">
        <v>495.2977777776959</v>
      </c>
      <c r="BL79" s="1503">
        <v>430.2977777776959</v>
      </c>
      <c r="BM79" s="1503">
        <v>65</v>
      </c>
      <c r="BN79" s="1503">
        <v>2041.1288888879892</v>
      </c>
      <c r="BO79" s="1503">
        <v>852.60222222178334</v>
      </c>
      <c r="BP79" s="1503">
        <v>812.60222222178334</v>
      </c>
      <c r="BQ79" s="1503">
        <v>40</v>
      </c>
      <c r="BR79" s="1503">
        <v>1188.526666666206</v>
      </c>
      <c r="BS79" s="1503">
        <v>1152.2999999995454</v>
      </c>
      <c r="BT79" s="1503">
        <v>36.226666666660563</v>
      </c>
      <c r="BU79" s="1503">
        <v>0</v>
      </c>
      <c r="BV79" s="1503">
        <v>0</v>
      </c>
      <c r="BW79" s="1503">
        <v>0</v>
      </c>
      <c r="BX79" s="1503">
        <v>175805.88666663232</v>
      </c>
      <c r="BY79" s="1504">
        <v>151158.90888886759</v>
      </c>
    </row>
    <row r="80" spans="2:77" ht="23.25" thickBot="1">
      <c r="B80" s="807"/>
      <c r="C80" s="807"/>
      <c r="D80" s="807"/>
      <c r="S80" s="2436" t="s">
        <v>2542</v>
      </c>
      <c r="T80" s="2441">
        <f>H35</f>
        <v>58694.892334229378</v>
      </c>
      <c r="U80" s="2441">
        <f>Y35</f>
        <v>15843.342394783871</v>
      </c>
      <c r="V80" s="2441">
        <f>H36</f>
        <v>6078.3246276415839</v>
      </c>
      <c r="W80" s="2441">
        <f>Y36</f>
        <v>3729.2008769739291</v>
      </c>
      <c r="X80" s="2441">
        <f>H37</f>
        <v>20186.371743697651</v>
      </c>
      <c r="Y80" s="2441">
        <f>Y37</f>
        <v>10426.55780441901</v>
      </c>
      <c r="Z80" s="2441">
        <f>H38</f>
        <v>7892.0730429225214</v>
      </c>
      <c r="AA80" s="2441">
        <f>Y38</f>
        <v>6648.7492933521771</v>
      </c>
      <c r="AB80" s="2441">
        <f>H39</f>
        <v>9779</v>
      </c>
      <c r="AC80" s="2441">
        <f>Y39</f>
        <v>4465</v>
      </c>
      <c r="AM80" s="2731" t="s">
        <v>96</v>
      </c>
      <c r="AN80" s="2481" t="s">
        <v>1981</v>
      </c>
      <c r="AO80" s="1502">
        <v>6459.2308671121928</v>
      </c>
      <c r="AP80" s="1503">
        <v>18154.535429296004</v>
      </c>
      <c r="AQ80" s="1503">
        <v>14210.582057174654</v>
      </c>
      <c r="AR80" s="1503">
        <v>3943.9533721213338</v>
      </c>
      <c r="AS80" s="1503">
        <v>11686.737653344244</v>
      </c>
      <c r="AT80" s="1503">
        <v>4160.3759304048726</v>
      </c>
      <c r="AU80" s="1503">
        <v>2486.9362219597074</v>
      </c>
      <c r="AV80" s="1503">
        <v>1673.4397084451659</v>
      </c>
      <c r="AW80" s="1503">
        <v>5625.2903037212609</v>
      </c>
      <c r="AX80" s="1503">
        <v>2362.6509833767223</v>
      </c>
      <c r="AY80" s="1503">
        <v>2303.8595506796269</v>
      </c>
      <c r="AZ80" s="1503">
        <v>58.791432697094983</v>
      </c>
      <c r="BA80" s="1503">
        <v>1965.2151021619241</v>
      </c>
      <c r="BB80" s="1503">
        <v>1782.5602733154785</v>
      </c>
      <c r="BC80" s="1503">
        <v>182.65482884644524</v>
      </c>
      <c r="BD80" s="1503">
        <v>1297.4242181826237</v>
      </c>
      <c r="BE80" s="1503">
        <v>1143.8449171474856</v>
      </c>
      <c r="BF80" s="1503">
        <v>153.57930103513763</v>
      </c>
      <c r="BG80" s="1503">
        <v>1901.071419218114</v>
      </c>
      <c r="BH80" s="1503">
        <v>357.34896220442499</v>
      </c>
      <c r="BI80" s="1503">
        <v>1543.7224570136891</v>
      </c>
      <c r="BJ80" s="1503">
        <v>5210.740218622469</v>
      </c>
      <c r="BK80" s="1503">
        <v>1034.2874753431038</v>
      </c>
      <c r="BL80" s="1503">
        <v>1001.2874753431037</v>
      </c>
      <c r="BM80" s="1503">
        <v>33</v>
      </c>
      <c r="BN80" s="1503">
        <v>4176.4527432793675</v>
      </c>
      <c r="BO80" s="1503">
        <v>1877.7512706357024</v>
      </c>
      <c r="BP80" s="1503">
        <v>1780.2341766198963</v>
      </c>
      <c r="BQ80" s="1503">
        <v>97.517094015806023</v>
      </c>
      <c r="BR80" s="1503">
        <v>2298.7014726436641</v>
      </c>
      <c r="BS80" s="1503">
        <v>2237.2289950462705</v>
      </c>
      <c r="BT80" s="1503">
        <v>61.472477597394423</v>
      </c>
      <c r="BU80" s="1503">
        <v>1257.0575573292758</v>
      </c>
      <c r="BV80" s="1503">
        <v>1117.2814848586752</v>
      </c>
      <c r="BW80" s="1503">
        <v>139.7760724706007</v>
      </c>
      <c r="BX80" s="1503">
        <v>354399.45296114532</v>
      </c>
      <c r="BY80" s="1504">
        <v>456260.56246292673</v>
      </c>
    </row>
    <row r="81" spans="2:77" ht="34.5" thickTop="1">
      <c r="B81" s="807"/>
      <c r="C81" s="807"/>
      <c r="D81" s="807"/>
      <c r="AM81" s="2731"/>
      <c r="AN81" s="2481" t="s">
        <v>1982</v>
      </c>
      <c r="AO81" s="1502">
        <v>1917.620372575889</v>
      </c>
      <c r="AP81" s="1503">
        <v>7774.1456210727874</v>
      </c>
      <c r="AQ81" s="1503">
        <v>6280.6003505518574</v>
      </c>
      <c r="AR81" s="1503">
        <v>1493.5452705209304</v>
      </c>
      <c r="AS81" s="1503">
        <v>4114.7526881531085</v>
      </c>
      <c r="AT81" s="1503">
        <v>1560.5903930371694</v>
      </c>
      <c r="AU81" s="1503">
        <v>1079.4767726571019</v>
      </c>
      <c r="AV81" s="1503">
        <v>481.11362038006718</v>
      </c>
      <c r="AW81" s="1503">
        <v>1729.0406045715035</v>
      </c>
      <c r="AX81" s="1503">
        <v>768.30671660333167</v>
      </c>
      <c r="AY81" s="1503">
        <v>726.26875006523687</v>
      </c>
      <c r="AZ81" s="1503">
        <v>42.037966538094835</v>
      </c>
      <c r="BA81" s="1503">
        <v>635.41748504950965</v>
      </c>
      <c r="BB81" s="1503">
        <v>626.84605647808098</v>
      </c>
      <c r="BC81" s="1503">
        <v>8.5714285714285712</v>
      </c>
      <c r="BD81" s="1503">
        <v>325.31640291866216</v>
      </c>
      <c r="BE81" s="1503">
        <v>320.71640291863122</v>
      </c>
      <c r="BF81" s="1503">
        <v>4.6000000000309509</v>
      </c>
      <c r="BG81" s="1503">
        <v>825.12169054443768</v>
      </c>
      <c r="BH81" s="1503">
        <v>177.32575612996675</v>
      </c>
      <c r="BI81" s="1503">
        <v>647.79593441447071</v>
      </c>
      <c r="BJ81" s="1503">
        <v>3166.95400805705</v>
      </c>
      <c r="BK81" s="1503">
        <v>349.80321940622161</v>
      </c>
      <c r="BL81" s="1503">
        <v>347.80321940622161</v>
      </c>
      <c r="BM81" s="1503">
        <v>2</v>
      </c>
      <c r="BN81" s="1503">
        <v>2817.150788650828</v>
      </c>
      <c r="BO81" s="1503">
        <v>1521.2563300592374</v>
      </c>
      <c r="BP81" s="1503">
        <v>1395.2329607277775</v>
      </c>
      <c r="BQ81" s="1503">
        <v>126.02336933145997</v>
      </c>
      <c r="BR81" s="1503">
        <v>1295.894458591591</v>
      </c>
      <c r="BS81" s="1503">
        <v>1255.5138123335892</v>
      </c>
      <c r="BT81" s="1503">
        <v>40.380646258002102</v>
      </c>
      <c r="BU81" s="1503">
        <v>492.43892486262786</v>
      </c>
      <c r="BV81" s="1503">
        <v>351.41661983525142</v>
      </c>
      <c r="BW81" s="1503">
        <v>141.0223050273764</v>
      </c>
      <c r="BX81" s="1503">
        <v>132929.80753735109</v>
      </c>
      <c r="BY81" s="1504">
        <v>106276.04591307954</v>
      </c>
    </row>
    <row r="82" spans="2:77" ht="33.75">
      <c r="B82" s="807"/>
      <c r="C82" s="807"/>
      <c r="D82" s="807"/>
      <c r="AM82" s="2731"/>
      <c r="AN82" s="2481" t="s">
        <v>1983</v>
      </c>
      <c r="AO82" s="1502">
        <v>2684.512797964022</v>
      </c>
      <c r="AP82" s="1503">
        <v>13214.76318361093</v>
      </c>
      <c r="AQ82" s="1503">
        <v>10130.103089498829</v>
      </c>
      <c r="AR82" s="1503">
        <v>3084.6600941121019</v>
      </c>
      <c r="AS82" s="1503">
        <v>8211.9052918357265</v>
      </c>
      <c r="AT82" s="1503">
        <v>2734.5879627169829</v>
      </c>
      <c r="AU82" s="1503">
        <v>1777.6471807387475</v>
      </c>
      <c r="AV82" s="1503">
        <v>956.94078197823751</v>
      </c>
      <c r="AW82" s="1503">
        <v>3761.5079509037982</v>
      </c>
      <c r="AX82" s="1503">
        <v>1773.2977860682649</v>
      </c>
      <c r="AY82" s="1503">
        <v>1667.9207941128629</v>
      </c>
      <c r="AZ82" s="1503">
        <v>105.37699195540181</v>
      </c>
      <c r="BA82" s="1503">
        <v>982.613450025558</v>
      </c>
      <c r="BB82" s="1503">
        <v>968.44678335912579</v>
      </c>
      <c r="BC82" s="1503">
        <v>14.166666666432251</v>
      </c>
      <c r="BD82" s="1503">
        <v>1005.5967148099745</v>
      </c>
      <c r="BE82" s="1503">
        <v>901.74472737655083</v>
      </c>
      <c r="BF82" s="1503">
        <v>103.85198743342374</v>
      </c>
      <c r="BG82" s="1503">
        <v>1715.809378214946</v>
      </c>
      <c r="BH82" s="1503">
        <v>339.73794995777916</v>
      </c>
      <c r="BI82" s="1503">
        <v>1376.0714282571669</v>
      </c>
      <c r="BJ82" s="1503">
        <v>4591.2939441660656</v>
      </c>
      <c r="BK82" s="1503">
        <v>293.97745329666009</v>
      </c>
      <c r="BL82" s="1503">
        <v>255.16797664373462</v>
      </c>
      <c r="BM82" s="1503">
        <v>38.809476652925376</v>
      </c>
      <c r="BN82" s="1503">
        <v>4297.3164908694052</v>
      </c>
      <c r="BO82" s="1503">
        <v>2108.1378267612304</v>
      </c>
      <c r="BP82" s="1503">
        <v>1907.4027074532207</v>
      </c>
      <c r="BQ82" s="1503">
        <v>200.73511930800947</v>
      </c>
      <c r="BR82" s="1503">
        <v>2189.1786641081767</v>
      </c>
      <c r="BS82" s="1503">
        <v>1983.7710222475057</v>
      </c>
      <c r="BT82" s="1503">
        <v>205.40764186067079</v>
      </c>
      <c r="BU82" s="1503">
        <v>411.56394760913963</v>
      </c>
      <c r="BV82" s="1503">
        <v>328.26394760930492</v>
      </c>
      <c r="BW82" s="1503">
        <v>83.299999999834711</v>
      </c>
      <c r="BX82" s="1503">
        <v>169614.93269076548</v>
      </c>
      <c r="BY82" s="1504">
        <v>257040.25766439346</v>
      </c>
    </row>
    <row r="83" spans="2:77" ht="33.75">
      <c r="B83" s="807"/>
      <c r="C83" s="807"/>
      <c r="D83" s="807"/>
      <c r="AM83" s="2731"/>
      <c r="AN83" s="2481" t="s">
        <v>1984</v>
      </c>
      <c r="AO83" s="1502">
        <v>2543.2737767277918</v>
      </c>
      <c r="AP83" s="1503">
        <v>17438.950692697614</v>
      </c>
      <c r="AQ83" s="1503">
        <v>12962.107250483332</v>
      </c>
      <c r="AR83" s="1503">
        <v>4476.8434422142855</v>
      </c>
      <c r="AS83" s="1503">
        <v>11648.51752359778</v>
      </c>
      <c r="AT83" s="1503">
        <v>3367.0804421197054</v>
      </c>
      <c r="AU83" s="1503">
        <v>1967.3562104365258</v>
      </c>
      <c r="AV83" s="1503">
        <v>1399.724231683178</v>
      </c>
      <c r="AW83" s="1503">
        <v>5769.4848970140083</v>
      </c>
      <c r="AX83" s="1503">
        <v>1844.1905297878366</v>
      </c>
      <c r="AY83" s="1503">
        <v>1732.0487201554988</v>
      </c>
      <c r="AZ83" s="1503">
        <v>112.14180963233748</v>
      </c>
      <c r="BA83" s="1503">
        <v>2095.6156425591103</v>
      </c>
      <c r="BB83" s="1503">
        <v>2010.2391337352462</v>
      </c>
      <c r="BC83" s="1503">
        <v>85.376508823863702</v>
      </c>
      <c r="BD83" s="1503">
        <v>1829.678724667056</v>
      </c>
      <c r="BE83" s="1503">
        <v>1607.4384837849789</v>
      </c>
      <c r="BF83" s="1503">
        <v>222.24024088207713</v>
      </c>
      <c r="BG83" s="1503">
        <v>2511.9521844640863</v>
      </c>
      <c r="BH83" s="1503">
        <v>342.78365598738856</v>
      </c>
      <c r="BI83" s="1503">
        <v>2169.1685284766968</v>
      </c>
      <c r="BJ83" s="1503">
        <v>5512.4966677204629</v>
      </c>
      <c r="BK83" s="1503">
        <v>758.98798360990247</v>
      </c>
      <c r="BL83" s="1503">
        <v>692.44521275821603</v>
      </c>
      <c r="BM83" s="1503">
        <v>66.542770851686413</v>
      </c>
      <c r="BN83" s="1503">
        <v>4753.5086841105622</v>
      </c>
      <c r="BO83" s="1503">
        <v>2110.9715075241911</v>
      </c>
      <c r="BP83" s="1503">
        <v>2017.6308245873947</v>
      </c>
      <c r="BQ83" s="1503">
        <v>93.34068293679637</v>
      </c>
      <c r="BR83" s="1503">
        <v>2642.5371765863711</v>
      </c>
      <c r="BS83" s="1503">
        <v>2350.2451619644758</v>
      </c>
      <c r="BT83" s="1503">
        <v>292.29201462189513</v>
      </c>
      <c r="BU83" s="1503">
        <v>277.93650137936442</v>
      </c>
      <c r="BV83" s="1503">
        <v>241.91984707361001</v>
      </c>
      <c r="BW83" s="1503">
        <v>36.016654305754436</v>
      </c>
      <c r="BX83" s="1503">
        <v>253006.69757841688</v>
      </c>
      <c r="BY83" s="1504">
        <v>272165.10688182886</v>
      </c>
    </row>
    <row r="84" spans="2:77" ht="33.75">
      <c r="B84" s="807"/>
      <c r="C84" s="807"/>
      <c r="D84" s="807"/>
      <c r="AM84" s="2731"/>
      <c r="AN84" s="2481" t="s">
        <v>1985</v>
      </c>
      <c r="AO84" s="1502">
        <v>1373.2692712139831</v>
      </c>
      <c r="AP84" s="1503">
        <v>20048.885912033304</v>
      </c>
      <c r="AQ84" s="1503">
        <v>15730.433175492184</v>
      </c>
      <c r="AR84" s="1503">
        <v>4318.4527365411241</v>
      </c>
      <c r="AS84" s="1503">
        <v>13243.130870813251</v>
      </c>
      <c r="AT84" s="1503">
        <v>4107.8242644450202</v>
      </c>
      <c r="AU84" s="1503">
        <v>2866.1377032030055</v>
      </c>
      <c r="AV84" s="1503">
        <v>1241.6865612420136</v>
      </c>
      <c r="AW84" s="1503">
        <v>6308.1514027052181</v>
      </c>
      <c r="AX84" s="1503">
        <v>1568.4586940210852</v>
      </c>
      <c r="AY84" s="1503">
        <v>1453.3281745391077</v>
      </c>
      <c r="AZ84" s="1503">
        <v>115.13051948197817</v>
      </c>
      <c r="BA84" s="1503">
        <v>2300.0424215181179</v>
      </c>
      <c r="BB84" s="1503">
        <v>2242.0992656094827</v>
      </c>
      <c r="BC84" s="1503">
        <v>57.943155908635305</v>
      </c>
      <c r="BD84" s="1503">
        <v>2439.6502871660132</v>
      </c>
      <c r="BE84" s="1503">
        <v>2160.6300783940646</v>
      </c>
      <c r="BF84" s="1503">
        <v>279.02020877195025</v>
      </c>
      <c r="BG84" s="1503">
        <v>2827.1552036630178</v>
      </c>
      <c r="BH84" s="1503">
        <v>679.91986139444157</v>
      </c>
      <c r="BI84" s="1503">
        <v>2147.235342268576</v>
      </c>
      <c r="BJ84" s="1503">
        <v>6778.9114300205511</v>
      </c>
      <c r="BK84" s="1503">
        <v>1086.6045519587801</v>
      </c>
      <c r="BL84" s="1503">
        <v>970.25719091907047</v>
      </c>
      <c r="BM84" s="1503">
        <v>116.34736103970974</v>
      </c>
      <c r="BN84" s="1503">
        <v>5692.3068780617723</v>
      </c>
      <c r="BO84" s="1503">
        <v>3124.6233752459971</v>
      </c>
      <c r="BP84" s="1503">
        <v>2941.8811376574454</v>
      </c>
      <c r="BQ84" s="1503">
        <v>182.74223758855157</v>
      </c>
      <c r="BR84" s="1503">
        <v>2567.6835028157707</v>
      </c>
      <c r="BS84" s="1503">
        <v>2389.3361525760661</v>
      </c>
      <c r="BT84" s="1503">
        <v>178.34735023970566</v>
      </c>
      <c r="BU84" s="1503">
        <v>26.843611199507297</v>
      </c>
      <c r="BV84" s="1503">
        <v>26.843611199507297</v>
      </c>
      <c r="BW84" s="1503">
        <v>0</v>
      </c>
      <c r="BX84" s="1503">
        <v>121679.85002686255</v>
      </c>
      <c r="BY84" s="1504">
        <v>174472.60881988725</v>
      </c>
    </row>
    <row r="85" spans="2:77" ht="33.75">
      <c r="B85" s="807"/>
      <c r="C85" s="807"/>
      <c r="D85" s="807"/>
      <c r="AM85" s="2731"/>
      <c r="AN85" s="2481" t="s">
        <v>1986</v>
      </c>
      <c r="AO85" s="1502">
        <v>1064.242107866233</v>
      </c>
      <c r="AP85" s="1503">
        <v>24152.095483076453</v>
      </c>
      <c r="AQ85" s="1503">
        <v>18375.336358813871</v>
      </c>
      <c r="AR85" s="1503">
        <v>5776.7591242625776</v>
      </c>
      <c r="AS85" s="1503">
        <v>17462.446273700705</v>
      </c>
      <c r="AT85" s="1503">
        <v>3989.4826474717165</v>
      </c>
      <c r="AU85" s="1503">
        <v>2483.7497557252314</v>
      </c>
      <c r="AV85" s="1503">
        <v>1505.7328917464877</v>
      </c>
      <c r="AW85" s="1503">
        <v>10101.151064524034</v>
      </c>
      <c r="AX85" s="1503">
        <v>1704.3260433996265</v>
      </c>
      <c r="AY85" s="1503">
        <v>1475.9784737763671</v>
      </c>
      <c r="AZ85" s="1503">
        <v>228.34756962325829</v>
      </c>
      <c r="BA85" s="1503">
        <v>3542.1971520634243</v>
      </c>
      <c r="BB85" s="1503">
        <v>3446.7704912099484</v>
      </c>
      <c r="BC85" s="1503">
        <v>95.426660853476321</v>
      </c>
      <c r="BD85" s="1503">
        <v>4854.6278690609861</v>
      </c>
      <c r="BE85" s="1503">
        <v>4189.5769975819112</v>
      </c>
      <c r="BF85" s="1503">
        <v>665.05087147907227</v>
      </c>
      <c r="BG85" s="1503">
        <v>3371.8125617049695</v>
      </c>
      <c r="BH85" s="1503">
        <v>677.17506351810891</v>
      </c>
      <c r="BI85" s="1503">
        <v>2694.6374981868594</v>
      </c>
      <c r="BJ85" s="1503">
        <v>6689.6492093757215</v>
      </c>
      <c r="BK85" s="1503">
        <v>1128.7826746341846</v>
      </c>
      <c r="BL85" s="1503">
        <v>988.0576354794498</v>
      </c>
      <c r="BM85" s="1503">
        <v>140.72503915473462</v>
      </c>
      <c r="BN85" s="1503">
        <v>5560.8665347415354</v>
      </c>
      <c r="BO85" s="1503">
        <v>3077.0998440093472</v>
      </c>
      <c r="BP85" s="1503">
        <v>2903.0518223446979</v>
      </c>
      <c r="BQ85" s="1503">
        <v>174.04802166464893</v>
      </c>
      <c r="BR85" s="1503">
        <v>2483.7666907321923</v>
      </c>
      <c r="BS85" s="1503">
        <v>2210.9761191781545</v>
      </c>
      <c r="BT85" s="1503">
        <v>272.79057155403723</v>
      </c>
      <c r="BU85" s="1503">
        <v>0</v>
      </c>
      <c r="BV85" s="1503">
        <v>0</v>
      </c>
      <c r="BW85" s="1503">
        <v>0</v>
      </c>
      <c r="BX85" s="1503">
        <v>210947.61774460992</v>
      </c>
      <c r="BY85" s="1504">
        <v>303586.10048317449</v>
      </c>
    </row>
    <row r="86" spans="2:77" ht="33.75">
      <c r="B86" s="807"/>
      <c r="C86" s="807"/>
      <c r="D86" s="807"/>
      <c r="AM86" s="2731"/>
      <c r="AN86" s="2481" t="s">
        <v>1987</v>
      </c>
      <c r="AO86" s="1502">
        <v>197.42079824192885</v>
      </c>
      <c r="AP86" s="1503">
        <v>7420.4503716890149</v>
      </c>
      <c r="AQ86" s="1503">
        <v>5780.8975735912536</v>
      </c>
      <c r="AR86" s="1503">
        <v>1639.5527980977627</v>
      </c>
      <c r="AS86" s="1503">
        <v>5540.6599269213903</v>
      </c>
      <c r="AT86" s="1503">
        <v>1047.8895477217907</v>
      </c>
      <c r="AU86" s="1503">
        <v>747.44633352509584</v>
      </c>
      <c r="AV86" s="1503">
        <v>300.4432141966949</v>
      </c>
      <c r="AW86" s="1503">
        <v>3629.6775416103692</v>
      </c>
      <c r="AX86" s="1503">
        <v>775.02347175905356</v>
      </c>
      <c r="AY86" s="1503">
        <v>688.88069961504686</v>
      </c>
      <c r="AZ86" s="1503">
        <v>86.142772144006699</v>
      </c>
      <c r="BA86" s="1503">
        <v>836.09153031508572</v>
      </c>
      <c r="BB86" s="1503">
        <v>806.17582125456465</v>
      </c>
      <c r="BC86" s="1503">
        <v>29.915709060521102</v>
      </c>
      <c r="BD86" s="1503">
        <v>2018.5625395362292</v>
      </c>
      <c r="BE86" s="1503">
        <v>1684.4653989622393</v>
      </c>
      <c r="BF86" s="1503">
        <v>334.09714057398986</v>
      </c>
      <c r="BG86" s="1503">
        <v>863.09283758923141</v>
      </c>
      <c r="BH86" s="1503">
        <v>118.99935869496319</v>
      </c>
      <c r="BI86" s="1503">
        <v>744.09347889426829</v>
      </c>
      <c r="BJ86" s="1503">
        <v>1879.790444767626</v>
      </c>
      <c r="BK86" s="1503">
        <v>164.07595829797876</v>
      </c>
      <c r="BL86" s="1503">
        <v>153.21881544081282</v>
      </c>
      <c r="BM86" s="1503">
        <v>10.857142857165947</v>
      </c>
      <c r="BN86" s="1503">
        <v>1715.714486469647</v>
      </c>
      <c r="BO86" s="1503">
        <v>768.84711991693518</v>
      </c>
      <c r="BP86" s="1503">
        <v>700.95990187175323</v>
      </c>
      <c r="BQ86" s="1503">
        <v>67.887218045181982</v>
      </c>
      <c r="BR86" s="1503">
        <v>946.86736655271204</v>
      </c>
      <c r="BS86" s="1503">
        <v>880.75124422677766</v>
      </c>
      <c r="BT86" s="1503">
        <v>66.116122325934597</v>
      </c>
      <c r="BU86" s="1503">
        <v>0</v>
      </c>
      <c r="BV86" s="1503">
        <v>0</v>
      </c>
      <c r="BW86" s="1503">
        <v>0</v>
      </c>
      <c r="BX86" s="1503">
        <v>30551.007280896978</v>
      </c>
      <c r="BY86" s="1504">
        <v>52782.068411385284</v>
      </c>
    </row>
    <row r="87" spans="2:77" ht="33.75">
      <c r="B87" s="807"/>
      <c r="C87" s="807"/>
      <c r="D87" s="807"/>
      <c r="AM87" s="2731"/>
      <c r="AN87" s="2481" t="s">
        <v>1988</v>
      </c>
      <c r="AO87" s="1502">
        <v>124.13429473930015</v>
      </c>
      <c r="AP87" s="1503">
        <v>9022.2742781903253</v>
      </c>
      <c r="AQ87" s="1503">
        <v>6973.1859754400211</v>
      </c>
      <c r="AR87" s="1503">
        <v>2049.0883027503014</v>
      </c>
      <c r="AS87" s="1503">
        <v>6321.824664902193</v>
      </c>
      <c r="AT87" s="1503">
        <v>1115.9361907219275</v>
      </c>
      <c r="AU87" s="1503">
        <v>796.58603918956965</v>
      </c>
      <c r="AV87" s="1503">
        <v>319.35015153235798</v>
      </c>
      <c r="AW87" s="1503">
        <v>3939.6332648983011</v>
      </c>
      <c r="AX87" s="1503">
        <v>691.50077889503245</v>
      </c>
      <c r="AY87" s="1503">
        <v>558.0364595067922</v>
      </c>
      <c r="AZ87" s="1503">
        <v>133.46431938824017</v>
      </c>
      <c r="BA87" s="1503">
        <v>1118.4329165425324</v>
      </c>
      <c r="BB87" s="1503">
        <v>1070.5376784473199</v>
      </c>
      <c r="BC87" s="1503">
        <v>47.895238095212633</v>
      </c>
      <c r="BD87" s="1503">
        <v>2129.6995694607358</v>
      </c>
      <c r="BE87" s="1503">
        <v>1763.1540547857785</v>
      </c>
      <c r="BF87" s="1503">
        <v>366.5455146749573</v>
      </c>
      <c r="BG87" s="1503">
        <v>1266.2552092819642</v>
      </c>
      <c r="BH87" s="1503">
        <v>287.75839015680191</v>
      </c>
      <c r="BI87" s="1503">
        <v>978.49681912516223</v>
      </c>
      <c r="BJ87" s="1503">
        <v>2700.4496132881291</v>
      </c>
      <c r="BK87" s="1503">
        <v>433.42092227380624</v>
      </c>
      <c r="BL87" s="1503">
        <v>364.18063208509625</v>
      </c>
      <c r="BM87" s="1503">
        <v>69.24029018871002</v>
      </c>
      <c r="BN87" s="1503">
        <v>2267.0286910143232</v>
      </c>
      <c r="BO87" s="1503">
        <v>797.57816648766743</v>
      </c>
      <c r="BP87" s="1503">
        <v>720.8030584202105</v>
      </c>
      <c r="BQ87" s="1503">
        <v>76.775108067456927</v>
      </c>
      <c r="BR87" s="1503">
        <v>1469.450524526656</v>
      </c>
      <c r="BS87" s="1503">
        <v>1412.129662848452</v>
      </c>
      <c r="BT87" s="1503">
        <v>57.320861678203947</v>
      </c>
      <c r="BU87" s="1503">
        <v>0</v>
      </c>
      <c r="BV87" s="1503">
        <v>0</v>
      </c>
      <c r="BW87" s="1503">
        <v>0</v>
      </c>
      <c r="BX87" s="1503">
        <v>35213.66451671275</v>
      </c>
      <c r="BY87" s="1504">
        <v>71501.028293781899</v>
      </c>
    </row>
    <row r="88" spans="2:77" ht="33.75">
      <c r="B88" s="807"/>
      <c r="C88" s="807"/>
      <c r="D88" s="807"/>
      <c r="AM88" s="2731"/>
      <c r="AN88" s="2481" t="s">
        <v>1989</v>
      </c>
      <c r="AO88" s="1502">
        <v>100.53457930536705</v>
      </c>
      <c r="AP88" s="1503">
        <v>14053.748881722011</v>
      </c>
      <c r="AQ88" s="1503">
        <v>10942.863518315244</v>
      </c>
      <c r="AR88" s="1503">
        <v>3110.8853634067664</v>
      </c>
      <c r="AS88" s="1503">
        <v>12011.400188560981</v>
      </c>
      <c r="AT88" s="1503">
        <v>1898.321697098881</v>
      </c>
      <c r="AU88" s="1503">
        <v>1532.2043752229552</v>
      </c>
      <c r="AV88" s="1503">
        <v>366.11732187592548</v>
      </c>
      <c r="AW88" s="1503">
        <v>7766.0858193070808</v>
      </c>
      <c r="AX88" s="1503">
        <v>1061.2247929348773</v>
      </c>
      <c r="AY88" s="1503">
        <v>974.61088912772675</v>
      </c>
      <c r="AZ88" s="1503">
        <v>86.613903807150749</v>
      </c>
      <c r="BA88" s="1503">
        <v>1438.6102422715262</v>
      </c>
      <c r="BB88" s="1503">
        <v>1406.9446282364543</v>
      </c>
      <c r="BC88" s="1503">
        <v>31.665614035072025</v>
      </c>
      <c r="BD88" s="1503">
        <v>5266.2507841006754</v>
      </c>
      <c r="BE88" s="1503">
        <v>4554.2175701136703</v>
      </c>
      <c r="BF88" s="1503">
        <v>712.033213987007</v>
      </c>
      <c r="BG88" s="1503">
        <v>2346.9926721550223</v>
      </c>
      <c r="BH88" s="1503">
        <v>559.88000477351159</v>
      </c>
      <c r="BI88" s="1503">
        <v>1787.1126673815104</v>
      </c>
      <c r="BJ88" s="1503">
        <v>2042.3486931610264</v>
      </c>
      <c r="BK88" s="1503">
        <v>288.76369495172986</v>
      </c>
      <c r="BL88" s="1503">
        <v>243.23737916223536</v>
      </c>
      <c r="BM88" s="1503">
        <v>45.526315789494518</v>
      </c>
      <c r="BN88" s="1503">
        <v>1753.5849982092966</v>
      </c>
      <c r="BO88" s="1503">
        <v>870.62053705678966</v>
      </c>
      <c r="BP88" s="1503">
        <v>819.62053705678966</v>
      </c>
      <c r="BQ88" s="1503">
        <v>51</v>
      </c>
      <c r="BR88" s="1503">
        <v>882.96446115250706</v>
      </c>
      <c r="BS88" s="1503">
        <v>852.14813462190136</v>
      </c>
      <c r="BT88" s="1503">
        <v>30.816326530605789</v>
      </c>
      <c r="BU88" s="1503">
        <v>0</v>
      </c>
      <c r="BV88" s="1503">
        <v>0</v>
      </c>
      <c r="BW88" s="1503">
        <v>0</v>
      </c>
      <c r="BX88" s="1503">
        <v>309153.78936387366</v>
      </c>
      <c r="BY88" s="1504">
        <v>239052.44305046674</v>
      </c>
    </row>
    <row r="89" spans="2:77" ht="22.5">
      <c r="B89" s="807"/>
      <c r="C89" s="807"/>
      <c r="D89" s="807"/>
      <c r="AM89" s="2731"/>
      <c r="AN89" s="2481" t="s">
        <v>1990</v>
      </c>
      <c r="AO89" s="1502">
        <v>37.783391812856692</v>
      </c>
      <c r="AP89" s="1503">
        <v>14929.502807011484</v>
      </c>
      <c r="AQ89" s="1503">
        <v>11612.267602334439</v>
      </c>
      <c r="AR89" s="1503">
        <v>3317.2352046770452</v>
      </c>
      <c r="AS89" s="1503">
        <v>12389.286666661586</v>
      </c>
      <c r="AT89" s="1503">
        <v>1566.0738011691535</v>
      </c>
      <c r="AU89" s="1503">
        <v>1236.914619882649</v>
      </c>
      <c r="AV89" s="1503">
        <v>329.15918128650429</v>
      </c>
      <c r="AW89" s="1503">
        <v>9072.3325146159204</v>
      </c>
      <c r="AX89" s="1503">
        <v>605.62783625724728</v>
      </c>
      <c r="AY89" s="1503">
        <v>521.62783625724728</v>
      </c>
      <c r="AZ89" s="1503">
        <v>84</v>
      </c>
      <c r="BA89" s="1503">
        <v>1382.8861988298615</v>
      </c>
      <c r="BB89" s="1503">
        <v>1335.3661988298891</v>
      </c>
      <c r="BC89" s="1503">
        <v>47.519999999972541</v>
      </c>
      <c r="BD89" s="1503">
        <v>7083.8184795288107</v>
      </c>
      <c r="BE89" s="1503">
        <v>5553.3083040909523</v>
      </c>
      <c r="BF89" s="1503">
        <v>1530.5101754378591</v>
      </c>
      <c r="BG89" s="1503">
        <v>1750.8803508765134</v>
      </c>
      <c r="BH89" s="1503">
        <v>566.06116959046471</v>
      </c>
      <c r="BI89" s="1503">
        <v>1184.8191812860487</v>
      </c>
      <c r="BJ89" s="1503">
        <v>2540.2161403498985</v>
      </c>
      <c r="BK89" s="1503">
        <v>495.2977777776959</v>
      </c>
      <c r="BL89" s="1503">
        <v>430.2977777776959</v>
      </c>
      <c r="BM89" s="1503">
        <v>65</v>
      </c>
      <c r="BN89" s="1503">
        <v>2044.9183625722028</v>
      </c>
      <c r="BO89" s="1503">
        <v>856.39169590599681</v>
      </c>
      <c r="BP89" s="1503">
        <v>816.39169590599681</v>
      </c>
      <c r="BQ89" s="1503">
        <v>40</v>
      </c>
      <c r="BR89" s="1503">
        <v>1188.526666666206</v>
      </c>
      <c r="BS89" s="1503">
        <v>1152.2999999995454</v>
      </c>
      <c r="BT89" s="1503">
        <v>36.226666666660563</v>
      </c>
      <c r="BU89" s="1503">
        <v>0</v>
      </c>
      <c r="BV89" s="1503">
        <v>0</v>
      </c>
      <c r="BW89" s="1503">
        <v>0</v>
      </c>
      <c r="BX89" s="1503">
        <v>176408.39485376695</v>
      </c>
      <c r="BY89" s="1504">
        <v>155468.89543857513</v>
      </c>
    </row>
    <row r="90" spans="2:77" ht="22.5">
      <c r="B90" s="807"/>
      <c r="C90" s="807"/>
      <c r="D90" s="807"/>
      <c r="AM90" s="2731" t="s">
        <v>322</v>
      </c>
      <c r="AN90" s="2481" t="s">
        <v>1981</v>
      </c>
      <c r="AO90" s="1502">
        <v>5650.2761754973526</v>
      </c>
      <c r="AP90" s="1503">
        <v>14324.576709519431</v>
      </c>
      <c r="AQ90" s="1503">
        <v>11754.226406744794</v>
      </c>
      <c r="AR90" s="1503">
        <v>2570.3503027746378</v>
      </c>
      <c r="AS90" s="1503">
        <v>6712.3197867548415</v>
      </c>
      <c r="AT90" s="1503">
        <v>2802.0427151020472</v>
      </c>
      <c r="AU90" s="1503">
        <v>1888.8483936819846</v>
      </c>
      <c r="AV90" s="1503">
        <v>913.19432142006178</v>
      </c>
      <c r="AW90" s="1503">
        <v>2912.1238925953726</v>
      </c>
      <c r="AX90" s="1503">
        <v>1315.2124126777126</v>
      </c>
      <c r="AY90" s="1503">
        <v>1285.4624126776969</v>
      </c>
      <c r="AZ90" s="1503">
        <v>29.750000000015572</v>
      </c>
      <c r="BA90" s="1503">
        <v>1197.5736187548334</v>
      </c>
      <c r="BB90" s="1503">
        <v>1081.5736187538746</v>
      </c>
      <c r="BC90" s="1503">
        <v>116.00000000095832</v>
      </c>
      <c r="BD90" s="1503">
        <v>399.33786116282795</v>
      </c>
      <c r="BE90" s="1503">
        <v>379.33786116282795</v>
      </c>
      <c r="BF90" s="1503">
        <v>20</v>
      </c>
      <c r="BG90" s="1503">
        <v>998.15317905742563</v>
      </c>
      <c r="BH90" s="1503">
        <v>182.74104709777853</v>
      </c>
      <c r="BI90" s="1503">
        <v>815.41213195964701</v>
      </c>
      <c r="BJ90" s="1503">
        <v>5506.6265859312261</v>
      </c>
      <c r="BK90" s="1503">
        <v>904.18804880210064</v>
      </c>
      <c r="BL90" s="1503">
        <v>904.18804880210064</v>
      </c>
      <c r="BM90" s="1503">
        <v>0</v>
      </c>
      <c r="BN90" s="1503">
        <v>4602.4385371291255</v>
      </c>
      <c r="BO90" s="1503">
        <v>2624.2483424907541</v>
      </c>
      <c r="BP90" s="1503">
        <v>2385.1148472268387</v>
      </c>
      <c r="BQ90" s="1503">
        <v>239.13349526391519</v>
      </c>
      <c r="BR90" s="1503">
        <v>1978.1901946383716</v>
      </c>
      <c r="BS90" s="1503">
        <v>1876.1849045030324</v>
      </c>
      <c r="BT90" s="1503">
        <v>102.00529013533922</v>
      </c>
      <c r="BU90" s="1503">
        <v>2105.6303368333611</v>
      </c>
      <c r="BV90" s="1503">
        <v>1770.7752728386611</v>
      </c>
      <c r="BW90" s="1503">
        <v>334.85506399470023</v>
      </c>
      <c r="BX90" s="1503">
        <v>268009.39325441269</v>
      </c>
      <c r="BY90" s="1504">
        <v>305057.4531231295</v>
      </c>
    </row>
    <row r="91" spans="2:77" ht="33.75">
      <c r="B91" s="807"/>
      <c r="C91" s="807"/>
      <c r="D91" s="807"/>
      <c r="AM91" s="2731"/>
      <c r="AN91" s="2481" t="s">
        <v>1982</v>
      </c>
      <c r="AO91" s="1502">
        <v>1810.9429078927215</v>
      </c>
      <c r="AP91" s="1503">
        <v>6823.8753513183838</v>
      </c>
      <c r="AQ91" s="1503">
        <v>5324.5151077139917</v>
      </c>
      <c r="AR91" s="1503">
        <v>1499.360243604395</v>
      </c>
      <c r="AS91" s="1503">
        <v>4115.0727508068512</v>
      </c>
      <c r="AT91" s="1503">
        <v>1322.7907289765274</v>
      </c>
      <c r="AU91" s="1503">
        <v>843.10695575277452</v>
      </c>
      <c r="AV91" s="1503">
        <v>479.68377322375227</v>
      </c>
      <c r="AW91" s="1503">
        <v>1745.7703483040073</v>
      </c>
      <c r="AX91" s="1503">
        <v>812.0356813897954</v>
      </c>
      <c r="AY91" s="1503">
        <v>799.21316761168089</v>
      </c>
      <c r="AZ91" s="1503">
        <v>12.822513778114455</v>
      </c>
      <c r="BA91" s="1503">
        <v>543.12396861826812</v>
      </c>
      <c r="BB91" s="1503">
        <v>543.12396861826812</v>
      </c>
      <c r="BC91" s="1503">
        <v>0</v>
      </c>
      <c r="BD91" s="1503">
        <v>390.61069829594351</v>
      </c>
      <c r="BE91" s="1503">
        <v>360.89641258160191</v>
      </c>
      <c r="BF91" s="1503">
        <v>29.714285714341571</v>
      </c>
      <c r="BG91" s="1503">
        <v>1046.5116735263177</v>
      </c>
      <c r="BH91" s="1503">
        <v>229.42056330065921</v>
      </c>
      <c r="BI91" s="1503">
        <v>817.09111022565833</v>
      </c>
      <c r="BJ91" s="1503">
        <v>2484.4501691633563</v>
      </c>
      <c r="BK91" s="1503">
        <v>152.94216434027783</v>
      </c>
      <c r="BL91" s="1503">
        <v>151.94216434027783</v>
      </c>
      <c r="BM91" s="1503">
        <v>1</v>
      </c>
      <c r="BN91" s="1503">
        <v>2331.5080048230789</v>
      </c>
      <c r="BO91" s="1503">
        <v>718.76205266843749</v>
      </c>
      <c r="BP91" s="1503">
        <v>665.4929014280624</v>
      </c>
      <c r="BQ91" s="1503">
        <v>53.269151240375081</v>
      </c>
      <c r="BR91" s="1503">
        <v>1612.7459521546407</v>
      </c>
      <c r="BS91" s="1503">
        <v>1559.7979391131776</v>
      </c>
      <c r="BT91" s="1503">
        <v>52.948013041463412</v>
      </c>
      <c r="BU91" s="1503">
        <v>224.3524313481787</v>
      </c>
      <c r="BV91" s="1503">
        <v>171.52103496748859</v>
      </c>
      <c r="BW91" s="1503">
        <v>52.831396380690123</v>
      </c>
      <c r="BX91" s="1503">
        <v>106294.26793210334</v>
      </c>
      <c r="BY91" s="1504">
        <v>111341.71237222958</v>
      </c>
    </row>
    <row r="92" spans="2:77" ht="33.75">
      <c r="AM92" s="2731"/>
      <c r="AN92" s="2481" t="s">
        <v>1983</v>
      </c>
      <c r="AO92" s="1502">
        <v>2510.0020257632418</v>
      </c>
      <c r="AP92" s="1503">
        <v>9339.9738778850024</v>
      </c>
      <c r="AQ92" s="1503">
        <v>7141.9066418426719</v>
      </c>
      <c r="AR92" s="1503">
        <v>2198.06723604233</v>
      </c>
      <c r="AS92" s="1503">
        <v>5718.3371760229875</v>
      </c>
      <c r="AT92" s="1503">
        <v>2076.068660680934</v>
      </c>
      <c r="AU92" s="1503">
        <v>1241.1324787538383</v>
      </c>
      <c r="AV92" s="1503">
        <v>834.93618192709494</v>
      </c>
      <c r="AW92" s="1503">
        <v>2347.2501707842166</v>
      </c>
      <c r="AX92" s="1503">
        <v>1273.0501439631403</v>
      </c>
      <c r="AY92" s="1503">
        <v>1241.307124502589</v>
      </c>
      <c r="AZ92" s="1503">
        <v>31.743019460551153</v>
      </c>
      <c r="BA92" s="1503">
        <v>550.92157127513462</v>
      </c>
      <c r="BB92" s="1503">
        <v>489.5745256174211</v>
      </c>
      <c r="BC92" s="1503">
        <v>61.347045657713331</v>
      </c>
      <c r="BD92" s="1503">
        <v>523.2784555459408</v>
      </c>
      <c r="BE92" s="1503">
        <v>428.31015350883536</v>
      </c>
      <c r="BF92" s="1503">
        <v>94.968302037105559</v>
      </c>
      <c r="BG92" s="1503">
        <v>1295.0183445578446</v>
      </c>
      <c r="BH92" s="1503">
        <v>283.69619321956122</v>
      </c>
      <c r="BI92" s="1503">
        <v>1011.322151338283</v>
      </c>
      <c r="BJ92" s="1503">
        <v>3485.7789276636368</v>
      </c>
      <c r="BK92" s="1503">
        <v>255.99575923948925</v>
      </c>
      <c r="BL92" s="1503">
        <v>254.99575923948925</v>
      </c>
      <c r="BM92" s="1503">
        <v>1</v>
      </c>
      <c r="BN92" s="1503">
        <v>3229.7831684241473</v>
      </c>
      <c r="BO92" s="1503">
        <v>1608.345622084199</v>
      </c>
      <c r="BP92" s="1503">
        <v>1529.1635119144123</v>
      </c>
      <c r="BQ92" s="1503">
        <v>79.182110169786895</v>
      </c>
      <c r="BR92" s="1503">
        <v>1621.4375463399474</v>
      </c>
      <c r="BS92" s="1503">
        <v>1550.2976923163283</v>
      </c>
      <c r="BT92" s="1503">
        <v>71.139854023619051</v>
      </c>
      <c r="BU92" s="1503">
        <v>135.85777419837501</v>
      </c>
      <c r="BV92" s="1503">
        <v>123.42920277019913</v>
      </c>
      <c r="BW92" s="1503">
        <v>12.428571428175896</v>
      </c>
      <c r="BX92" s="1503">
        <v>181937.02947133541</v>
      </c>
      <c r="BY92" s="1504">
        <v>221148.86118611434</v>
      </c>
    </row>
    <row r="93" spans="2:77" ht="33.75">
      <c r="AM93" s="2731"/>
      <c r="AN93" s="2481" t="s">
        <v>1984</v>
      </c>
      <c r="AO93" s="1502">
        <v>2231.2144582768105</v>
      </c>
      <c r="AP93" s="1503">
        <v>14729.534362746796</v>
      </c>
      <c r="AQ93" s="1503">
        <v>11106.458839206456</v>
      </c>
      <c r="AR93" s="1503">
        <v>3623.0755235403494</v>
      </c>
      <c r="AS93" s="1503">
        <v>9811.8462304294026</v>
      </c>
      <c r="AT93" s="1503">
        <v>2992.0884181118358</v>
      </c>
      <c r="AU93" s="1503">
        <v>1693.1875006540997</v>
      </c>
      <c r="AV93" s="1503">
        <v>1298.900917457737</v>
      </c>
      <c r="AW93" s="1503">
        <v>4816.4367901818687</v>
      </c>
      <c r="AX93" s="1503">
        <v>1875.3581830585395</v>
      </c>
      <c r="AY93" s="1503">
        <v>1735.9732866744864</v>
      </c>
      <c r="AZ93" s="1503">
        <v>139.38489638405318</v>
      </c>
      <c r="BA93" s="1503">
        <v>1514.0758214289574</v>
      </c>
      <c r="BB93" s="1503">
        <v>1434.2892765712625</v>
      </c>
      <c r="BC93" s="1503">
        <v>79.786544857694892</v>
      </c>
      <c r="BD93" s="1503">
        <v>1427.0027856943748</v>
      </c>
      <c r="BE93" s="1503">
        <v>1299.6345527151975</v>
      </c>
      <c r="BF93" s="1503">
        <v>127.36823297917707</v>
      </c>
      <c r="BG93" s="1503">
        <v>2003.3210221356926</v>
      </c>
      <c r="BH93" s="1503">
        <v>347.36076611319072</v>
      </c>
      <c r="BI93" s="1503">
        <v>1655.9602560225019</v>
      </c>
      <c r="BJ93" s="1503">
        <v>4917.6881323174048</v>
      </c>
      <c r="BK93" s="1503">
        <v>731.13314908389714</v>
      </c>
      <c r="BL93" s="1503">
        <v>666.90985708097128</v>
      </c>
      <c r="BM93" s="1503">
        <v>64.223292002925717</v>
      </c>
      <c r="BN93" s="1503">
        <v>4186.5549832335082</v>
      </c>
      <c r="BO93" s="1503">
        <v>2045.7244206247424</v>
      </c>
      <c r="BP93" s="1503">
        <v>1988.5179703534218</v>
      </c>
      <c r="BQ93" s="1503">
        <v>57.206450271320804</v>
      </c>
      <c r="BR93" s="1503">
        <v>2140.8305626087658</v>
      </c>
      <c r="BS93" s="1503">
        <v>1940.5856290438276</v>
      </c>
      <c r="BT93" s="1503">
        <v>200.2449335649377</v>
      </c>
      <c r="BU93" s="1503">
        <v>0</v>
      </c>
      <c r="BV93" s="1503">
        <v>0</v>
      </c>
      <c r="BW93" s="1503">
        <v>0</v>
      </c>
      <c r="BX93" s="1503">
        <v>166843.63497397094</v>
      </c>
      <c r="BY93" s="1504">
        <v>185945.52959205749</v>
      </c>
    </row>
    <row r="94" spans="2:77" ht="33.75">
      <c r="AM94" s="2731"/>
      <c r="AN94" s="2481" t="s">
        <v>1985</v>
      </c>
      <c r="AO94" s="1502">
        <v>1431.1710887745019</v>
      </c>
      <c r="AP94" s="1503">
        <v>13689.75761648297</v>
      </c>
      <c r="AQ94" s="1503">
        <v>10736.257680467219</v>
      </c>
      <c r="AR94" s="1503">
        <v>2953.4999360157449</v>
      </c>
      <c r="AS94" s="1503">
        <v>8438.176721056212</v>
      </c>
      <c r="AT94" s="1503">
        <v>2809.1933246868994</v>
      </c>
      <c r="AU94" s="1503">
        <v>1872.9660371267146</v>
      </c>
      <c r="AV94" s="1503">
        <v>936.22728756018296</v>
      </c>
      <c r="AW94" s="1503">
        <v>3806.1023930624915</v>
      </c>
      <c r="AX94" s="1503">
        <v>1176.2895502482966</v>
      </c>
      <c r="AY94" s="1503">
        <v>1090.0276883515319</v>
      </c>
      <c r="AZ94" s="1503">
        <v>86.261861896765168</v>
      </c>
      <c r="BA94" s="1503">
        <v>1393.4181952622923</v>
      </c>
      <c r="BB94" s="1503">
        <v>1381.1724146846479</v>
      </c>
      <c r="BC94" s="1503">
        <v>12.24578057764438</v>
      </c>
      <c r="BD94" s="1503">
        <v>1236.3946475519001</v>
      </c>
      <c r="BE94" s="1503">
        <v>1088.3160813252257</v>
      </c>
      <c r="BF94" s="1503">
        <v>148.0785662266743</v>
      </c>
      <c r="BG94" s="1503">
        <v>1822.8810033068251</v>
      </c>
      <c r="BH94" s="1503">
        <v>399.75730185235273</v>
      </c>
      <c r="BI94" s="1503">
        <v>1423.123701454472</v>
      </c>
      <c r="BJ94" s="1503">
        <v>5251.5808954267532</v>
      </c>
      <c r="BK94" s="1503">
        <v>734.60291768083641</v>
      </c>
      <c r="BL94" s="1503">
        <v>685.39379244769236</v>
      </c>
      <c r="BM94" s="1503">
        <v>49.209125233144199</v>
      </c>
      <c r="BN94" s="1503">
        <v>4516.9779777459162</v>
      </c>
      <c r="BO94" s="1503">
        <v>2291.0654282277119</v>
      </c>
      <c r="BP94" s="1503">
        <v>2183.6770490990621</v>
      </c>
      <c r="BQ94" s="1503">
        <v>107.38837912864983</v>
      </c>
      <c r="BR94" s="1503">
        <v>2225.9125495182043</v>
      </c>
      <c r="BS94" s="1503">
        <v>2034.9473155799931</v>
      </c>
      <c r="BT94" s="1503">
        <v>190.96523393821113</v>
      </c>
      <c r="BU94" s="1503">
        <v>0</v>
      </c>
      <c r="BV94" s="1503">
        <v>0</v>
      </c>
      <c r="BW94" s="1503">
        <v>0</v>
      </c>
      <c r="BX94" s="1503">
        <v>146950.99863480116</v>
      </c>
      <c r="BY94" s="1504">
        <v>179154.89926358245</v>
      </c>
    </row>
    <row r="95" spans="2:77" ht="33.75">
      <c r="AM95" s="2731"/>
      <c r="AN95" s="2481" t="s">
        <v>1986</v>
      </c>
      <c r="AO95" s="1502">
        <v>1541.2008400105642</v>
      </c>
      <c r="AP95" s="1503">
        <v>21054.096205398291</v>
      </c>
      <c r="AQ95" s="1503">
        <v>15918.958420960835</v>
      </c>
      <c r="AR95" s="1503">
        <v>5135.137784437451</v>
      </c>
      <c r="AS95" s="1503">
        <v>15044.25740031888</v>
      </c>
      <c r="AT95" s="1503">
        <v>4385.4913169384663</v>
      </c>
      <c r="AU95" s="1503">
        <v>2911.0235396745247</v>
      </c>
      <c r="AV95" s="1503">
        <v>1474.4677772639402</v>
      </c>
      <c r="AW95" s="1503">
        <v>7766.6490228429857</v>
      </c>
      <c r="AX95" s="1503">
        <v>1803.2276738796279</v>
      </c>
      <c r="AY95" s="1503">
        <v>1621.0596400692832</v>
      </c>
      <c r="AZ95" s="1503">
        <v>182.1680338103443</v>
      </c>
      <c r="BA95" s="1503">
        <v>2982.0679067372876</v>
      </c>
      <c r="BB95" s="1503">
        <v>2902.2982475024037</v>
      </c>
      <c r="BC95" s="1503">
        <v>79.76965923488298</v>
      </c>
      <c r="BD95" s="1503">
        <v>2981.3534422260677</v>
      </c>
      <c r="BE95" s="1503">
        <v>2558.4177771786949</v>
      </c>
      <c r="BF95" s="1503">
        <v>422.93566504737345</v>
      </c>
      <c r="BG95" s="1503">
        <v>2892.11706053744</v>
      </c>
      <c r="BH95" s="1503">
        <v>486.07546035465987</v>
      </c>
      <c r="BI95" s="1503">
        <v>2406.0416001827789</v>
      </c>
      <c r="BJ95" s="1503">
        <v>6009.8388050794038</v>
      </c>
      <c r="BK95" s="1503">
        <v>867.80503387592876</v>
      </c>
      <c r="BL95" s="1503">
        <v>757.24496546278829</v>
      </c>
      <c r="BM95" s="1503">
        <v>110.5600684131403</v>
      </c>
      <c r="BN95" s="1503">
        <v>5142.0337712034734</v>
      </c>
      <c r="BO95" s="1503">
        <v>2527.297557730647</v>
      </c>
      <c r="BP95" s="1503">
        <v>2364.9243669552561</v>
      </c>
      <c r="BQ95" s="1503">
        <v>162.37319077539027</v>
      </c>
      <c r="BR95" s="1503">
        <v>2614.7362134728282</v>
      </c>
      <c r="BS95" s="1503">
        <v>2317.9144237632322</v>
      </c>
      <c r="BT95" s="1503">
        <v>296.82178970959598</v>
      </c>
      <c r="BU95" s="1503">
        <v>0</v>
      </c>
      <c r="BV95" s="1503">
        <v>0</v>
      </c>
      <c r="BW95" s="1503">
        <v>0</v>
      </c>
      <c r="BX95" s="1503">
        <v>191822.79724675126</v>
      </c>
      <c r="BY95" s="1504">
        <v>267814.72973297082</v>
      </c>
    </row>
    <row r="96" spans="2:77" ht="33.75">
      <c r="AM96" s="2731"/>
      <c r="AN96" s="2481" t="s">
        <v>1987</v>
      </c>
      <c r="AO96" s="1502">
        <v>433.15289098998005</v>
      </c>
      <c r="AP96" s="1503">
        <v>8343.3286544967614</v>
      </c>
      <c r="AQ96" s="1503">
        <v>6275.0797102496508</v>
      </c>
      <c r="AR96" s="1503">
        <v>2068.2489442471092</v>
      </c>
      <c r="AS96" s="1503">
        <v>6070.8237251703267</v>
      </c>
      <c r="AT96" s="1503">
        <v>1485.6045015654067</v>
      </c>
      <c r="AU96" s="1503">
        <v>904.19077619191864</v>
      </c>
      <c r="AV96" s="1503">
        <v>581.41372537348855</v>
      </c>
      <c r="AW96" s="1503">
        <v>3508.0866149124063</v>
      </c>
      <c r="AX96" s="1503">
        <v>850.0086046061615</v>
      </c>
      <c r="AY96" s="1503">
        <v>782.43273134799188</v>
      </c>
      <c r="AZ96" s="1503">
        <v>67.575873258169779</v>
      </c>
      <c r="BA96" s="1503">
        <v>1279.2383856808551</v>
      </c>
      <c r="BB96" s="1503">
        <v>1224.8564887862753</v>
      </c>
      <c r="BC96" s="1503">
        <v>54.381896894579519</v>
      </c>
      <c r="BD96" s="1503">
        <v>1378.8396246253894</v>
      </c>
      <c r="BE96" s="1503">
        <v>1202.9300785458713</v>
      </c>
      <c r="BF96" s="1503">
        <v>175.90954607951815</v>
      </c>
      <c r="BG96" s="1503">
        <v>1077.1326086925151</v>
      </c>
      <c r="BH96" s="1503">
        <v>151.0262307377684</v>
      </c>
      <c r="BI96" s="1503">
        <v>926.10637795474668</v>
      </c>
      <c r="BJ96" s="1503">
        <v>2272.5049293264296</v>
      </c>
      <c r="BK96" s="1503">
        <v>315.13096867328181</v>
      </c>
      <c r="BL96" s="1503">
        <v>241.23853482232943</v>
      </c>
      <c r="BM96" s="1503">
        <v>73.892433850952415</v>
      </c>
      <c r="BN96" s="1503">
        <v>1957.3739606531476</v>
      </c>
      <c r="BO96" s="1503">
        <v>1229.6890060523065</v>
      </c>
      <c r="BP96" s="1503">
        <v>1116.0955888321901</v>
      </c>
      <c r="BQ96" s="1503">
        <v>113.59341722011661</v>
      </c>
      <c r="BR96" s="1503">
        <v>727.68495460084159</v>
      </c>
      <c r="BS96" s="1503">
        <v>652.30928098530364</v>
      </c>
      <c r="BT96" s="1503">
        <v>75.375673615537906</v>
      </c>
      <c r="BU96" s="1503">
        <v>0</v>
      </c>
      <c r="BV96" s="1503">
        <v>0</v>
      </c>
      <c r="BW96" s="1503">
        <v>0</v>
      </c>
      <c r="BX96" s="1503">
        <v>76507.919511154483</v>
      </c>
      <c r="BY96" s="1504">
        <v>111598.77188138575</v>
      </c>
    </row>
    <row r="97" spans="39:77" ht="33.75">
      <c r="AM97" s="2731"/>
      <c r="AN97" s="2481" t="s">
        <v>1988</v>
      </c>
      <c r="AO97" s="1502">
        <v>452.02348707596508</v>
      </c>
      <c r="AP97" s="1503">
        <v>11847.661344985065</v>
      </c>
      <c r="AQ97" s="1503">
        <v>9003.9858897990725</v>
      </c>
      <c r="AR97" s="1503">
        <v>2843.6754551859945</v>
      </c>
      <c r="AS97" s="1503">
        <v>9516.131394189495</v>
      </c>
      <c r="AT97" s="1503">
        <v>1676.8132750968264</v>
      </c>
      <c r="AU97" s="1503">
        <v>1025.7964033224439</v>
      </c>
      <c r="AV97" s="1503">
        <v>651.01687177438225</v>
      </c>
      <c r="AW97" s="1503">
        <v>5954.5264884747294</v>
      </c>
      <c r="AX97" s="1503">
        <v>986.04914793564944</v>
      </c>
      <c r="AY97" s="1503">
        <v>872.03744661813835</v>
      </c>
      <c r="AZ97" s="1503">
        <v>114.01170131751105</v>
      </c>
      <c r="BA97" s="1503">
        <v>1977.1031789570432</v>
      </c>
      <c r="BB97" s="1503">
        <v>1924.9771925625184</v>
      </c>
      <c r="BC97" s="1503">
        <v>52.12598639452488</v>
      </c>
      <c r="BD97" s="1503">
        <v>2991.3741615820345</v>
      </c>
      <c r="BE97" s="1503">
        <v>2577.5830754063149</v>
      </c>
      <c r="BF97" s="1503">
        <v>413.79108617572047</v>
      </c>
      <c r="BG97" s="1503">
        <v>1884.7916306179416</v>
      </c>
      <c r="BH97" s="1503">
        <v>440.37263244078815</v>
      </c>
      <c r="BI97" s="1503">
        <v>1444.4189981771535</v>
      </c>
      <c r="BJ97" s="1503">
        <v>2331.5299507955647</v>
      </c>
      <c r="BK97" s="1503">
        <v>432.03847890619465</v>
      </c>
      <c r="BL97" s="1503">
        <v>409.4479078528297</v>
      </c>
      <c r="BM97" s="1503">
        <v>22.590571053364961</v>
      </c>
      <c r="BN97" s="1503">
        <v>1899.4914718893704</v>
      </c>
      <c r="BO97" s="1503">
        <v>1032.6513220998218</v>
      </c>
      <c r="BP97" s="1503">
        <v>957.26307629844212</v>
      </c>
      <c r="BQ97" s="1503">
        <v>75.388245801379554</v>
      </c>
      <c r="BR97" s="1503">
        <v>866.84014978954872</v>
      </c>
      <c r="BS97" s="1503">
        <v>796.50815529759268</v>
      </c>
      <c r="BT97" s="1503">
        <v>70.331994491956195</v>
      </c>
      <c r="BU97" s="1503">
        <v>0</v>
      </c>
      <c r="BV97" s="1503">
        <v>0</v>
      </c>
      <c r="BW97" s="1503">
        <v>0</v>
      </c>
      <c r="BX97" s="1503">
        <v>85471.649545963912</v>
      </c>
      <c r="BY97" s="1504">
        <v>165763.5037567071</v>
      </c>
    </row>
    <row r="98" spans="39:77" ht="33.75">
      <c r="AM98" s="2731"/>
      <c r="AN98" s="2481" t="s">
        <v>1989</v>
      </c>
      <c r="AO98" s="1502">
        <v>281.44613675216436</v>
      </c>
      <c r="AP98" s="1503">
        <v>14040.61046109696</v>
      </c>
      <c r="AQ98" s="1503">
        <v>10880.234726071032</v>
      </c>
      <c r="AR98" s="1503">
        <v>3160.375735025928</v>
      </c>
      <c r="AS98" s="1503">
        <v>11014.707689151017</v>
      </c>
      <c r="AT98" s="1503">
        <v>2095.2521465019249</v>
      </c>
      <c r="AU98" s="1503">
        <v>1434.8544658203127</v>
      </c>
      <c r="AV98" s="1503">
        <v>660.39768068161197</v>
      </c>
      <c r="AW98" s="1503">
        <v>6819.3995769223575</v>
      </c>
      <c r="AX98" s="1503">
        <v>998.91972954515506</v>
      </c>
      <c r="AY98" s="1503">
        <v>913.74808044681015</v>
      </c>
      <c r="AZ98" s="1503">
        <v>85.171649098345114</v>
      </c>
      <c r="BA98" s="1503">
        <v>1830.2170015872673</v>
      </c>
      <c r="BB98" s="1503">
        <v>1777.2900675856085</v>
      </c>
      <c r="BC98" s="1503">
        <v>52.926934001658736</v>
      </c>
      <c r="BD98" s="1503">
        <v>3990.2628457899327</v>
      </c>
      <c r="BE98" s="1503">
        <v>3466.5398770900756</v>
      </c>
      <c r="BF98" s="1503">
        <v>523.72296869985723</v>
      </c>
      <c r="BG98" s="1503">
        <v>2100.0559657267327</v>
      </c>
      <c r="BH98" s="1503">
        <v>476.89094996141131</v>
      </c>
      <c r="BI98" s="1503">
        <v>1623.1650157653212</v>
      </c>
      <c r="BJ98" s="1503">
        <v>3025.9027719459373</v>
      </c>
      <c r="BK98" s="1503">
        <v>518.9416184677533</v>
      </c>
      <c r="BL98" s="1503">
        <v>446.87001234263573</v>
      </c>
      <c r="BM98" s="1503">
        <v>72.071606125117611</v>
      </c>
      <c r="BN98" s="1503">
        <v>2506.9611534781848</v>
      </c>
      <c r="BO98" s="1503">
        <v>833.02307522439287</v>
      </c>
      <c r="BP98" s="1503">
        <v>765.89135306182948</v>
      </c>
      <c r="BQ98" s="1503">
        <v>67.131722162563491</v>
      </c>
      <c r="BR98" s="1503">
        <v>1673.9380782537917</v>
      </c>
      <c r="BS98" s="1503">
        <v>1598.1499197623398</v>
      </c>
      <c r="BT98" s="1503">
        <v>75.788158491451966</v>
      </c>
      <c r="BU98" s="1503">
        <v>0</v>
      </c>
      <c r="BV98" s="1503">
        <v>0</v>
      </c>
      <c r="BW98" s="1503">
        <v>0</v>
      </c>
      <c r="BX98" s="1503">
        <v>86469.644472916596</v>
      </c>
      <c r="BY98" s="1504">
        <v>137862.34547409293</v>
      </c>
    </row>
    <row r="99" spans="39:77" ht="23.25" thickBot="1">
      <c r="AM99" s="2739"/>
      <c r="AN99" s="1505" t="s">
        <v>1990</v>
      </c>
      <c r="AO99" s="1506">
        <v>160.59224652626636</v>
      </c>
      <c r="AP99" s="1507">
        <v>32015.938076470269</v>
      </c>
      <c r="AQ99" s="1507">
        <v>24856.75352863998</v>
      </c>
      <c r="AR99" s="1507">
        <v>7159.1845478302903</v>
      </c>
      <c r="AS99" s="1507">
        <v>26188.988874590981</v>
      </c>
      <c r="AT99" s="1507">
        <v>3902.8177892463536</v>
      </c>
      <c r="AU99" s="1507">
        <v>3159.3486615619731</v>
      </c>
      <c r="AV99" s="1507">
        <v>743.46912768437994</v>
      </c>
      <c r="AW99" s="1507">
        <v>18026.010065791059</v>
      </c>
      <c r="AX99" s="1507">
        <v>2064.4565057989967</v>
      </c>
      <c r="AY99" s="1507">
        <v>1761.2987695353031</v>
      </c>
      <c r="AZ99" s="1507">
        <v>303.15773626369349</v>
      </c>
      <c r="BA99" s="1507">
        <v>3029.3824930347105</v>
      </c>
      <c r="BB99" s="1507">
        <v>2936.830529793308</v>
      </c>
      <c r="BC99" s="1507">
        <v>92.551963241402646</v>
      </c>
      <c r="BD99" s="1507">
        <v>12932.171066957359</v>
      </c>
      <c r="BE99" s="1507">
        <v>10517.131065641619</v>
      </c>
      <c r="BF99" s="1507">
        <v>2415.0400013157382</v>
      </c>
      <c r="BG99" s="1507">
        <v>4260.161019553565</v>
      </c>
      <c r="BH99" s="1507">
        <v>1109.6490273296806</v>
      </c>
      <c r="BI99" s="1507">
        <v>3150.5119922238837</v>
      </c>
      <c r="BJ99" s="1507">
        <v>5826.9492018792907</v>
      </c>
      <c r="BK99" s="1507">
        <v>1121.2235724803036</v>
      </c>
      <c r="BL99" s="1507">
        <v>927.72227262452225</v>
      </c>
      <c r="BM99" s="1507">
        <v>193.50129985578138</v>
      </c>
      <c r="BN99" s="1507">
        <v>4705.7256293989876</v>
      </c>
      <c r="BO99" s="1507">
        <v>2202.4708464000814</v>
      </c>
      <c r="BP99" s="1507">
        <v>2047.0681574756672</v>
      </c>
      <c r="BQ99" s="1507">
        <v>155.40268892441355</v>
      </c>
      <c r="BR99" s="1507">
        <v>2503.2547829989062</v>
      </c>
      <c r="BS99" s="1507">
        <v>2397.7050446779085</v>
      </c>
      <c r="BT99" s="1507">
        <v>105.54973832099773</v>
      </c>
      <c r="BU99" s="1507">
        <v>0</v>
      </c>
      <c r="BV99" s="1507">
        <v>0</v>
      </c>
      <c r="BW99" s="1507">
        <v>0</v>
      </c>
      <c r="BX99" s="1507">
        <v>483597.87951099238</v>
      </c>
      <c r="BY99" s="1508">
        <v>402917.31103722949</v>
      </c>
    </row>
    <row r="100" spans="39:77" ht="16.5" thickTop="1"/>
  </sheetData>
  <mergeCells count="99">
    <mergeCell ref="AM70:AM79"/>
    <mergeCell ref="AM80:AM89"/>
    <mergeCell ref="AM90:AM99"/>
    <mergeCell ref="AM36:AN36"/>
    <mergeCell ref="AM37:AN37"/>
    <mergeCell ref="AM38:AN38"/>
    <mergeCell ref="AM39:AN39"/>
    <mergeCell ref="AM40:AM41"/>
    <mergeCell ref="AM42:AM52"/>
    <mergeCell ref="AM53:AM57"/>
    <mergeCell ref="AM58:AM59"/>
    <mergeCell ref="AM60:AM63"/>
    <mergeCell ref="AM64:AM69"/>
    <mergeCell ref="A1:R1"/>
    <mergeCell ref="S5:U5"/>
    <mergeCell ref="O5:R5"/>
    <mergeCell ref="Q3:R3"/>
    <mergeCell ref="AJ3:AL4"/>
    <mergeCell ref="AJ5:AJ7"/>
    <mergeCell ref="AB6:AB7"/>
    <mergeCell ref="AC5:AI5"/>
    <mergeCell ref="AC6:AC7"/>
    <mergeCell ref="P6:R6"/>
    <mergeCell ref="S6:U6"/>
    <mergeCell ref="Z6:Z7"/>
    <mergeCell ref="I5:K5"/>
    <mergeCell ref="V5:X5"/>
    <mergeCell ref="F5:F7"/>
    <mergeCell ref="X6:X7"/>
    <mergeCell ref="AM30:AN31"/>
    <mergeCell ref="AO30:AO31"/>
    <mergeCell ref="AM32:AM33"/>
    <mergeCell ref="AM34:AN34"/>
    <mergeCell ref="AM35:AN35"/>
    <mergeCell ref="A56:C56"/>
    <mergeCell ref="A57:B57"/>
    <mergeCell ref="A61:B61"/>
    <mergeCell ref="A40:C40"/>
    <mergeCell ref="A41:B41"/>
    <mergeCell ref="A55:B55"/>
    <mergeCell ref="K6:K7"/>
    <mergeCell ref="L6:L7"/>
    <mergeCell ref="M6:O6"/>
    <mergeCell ref="W6:W7"/>
    <mergeCell ref="V6:V7"/>
    <mergeCell ref="A14:C14"/>
    <mergeCell ref="A15:C15"/>
    <mergeCell ref="A16:C16"/>
    <mergeCell ref="A31:C31"/>
    <mergeCell ref="A34:C34"/>
    <mergeCell ref="A30:D30"/>
    <mergeCell ref="A26:D26"/>
    <mergeCell ref="A27:D27"/>
    <mergeCell ref="A28:D28"/>
    <mergeCell ref="A23:C23"/>
    <mergeCell ref="A24:D24"/>
    <mergeCell ref="A25:D25"/>
    <mergeCell ref="A29:D29"/>
    <mergeCell ref="A20:C20"/>
    <mergeCell ref="A21:C21"/>
    <mergeCell ref="A22:C22"/>
    <mergeCell ref="A17:C17"/>
    <mergeCell ref="A18:C18"/>
    <mergeCell ref="A19:C19"/>
    <mergeCell ref="A3:C7"/>
    <mergeCell ref="N3:O3"/>
    <mergeCell ref="I6:I7"/>
    <mergeCell ref="J6:J7"/>
    <mergeCell ref="E3:G4"/>
    <mergeCell ref="G5:G7"/>
    <mergeCell ref="H4:H7"/>
    <mergeCell ref="A11:C11"/>
    <mergeCell ref="A12:C12"/>
    <mergeCell ref="A13:C13"/>
    <mergeCell ref="A8:C8"/>
    <mergeCell ref="A9:C9"/>
    <mergeCell ref="A10:C10"/>
    <mergeCell ref="AL5:AL7"/>
    <mergeCell ref="Y4:Y7"/>
    <mergeCell ref="AD7:AD8"/>
    <mergeCell ref="AG7:AG8"/>
    <mergeCell ref="AK5:AK7"/>
    <mergeCell ref="Z4:AI4"/>
    <mergeCell ref="Z5:AB5"/>
    <mergeCell ref="AA6:AA7"/>
    <mergeCell ref="AD6:AF6"/>
    <mergeCell ref="AG6:AI6"/>
    <mergeCell ref="S65:S67"/>
    <mergeCell ref="T65:U66"/>
    <mergeCell ref="V65:AC65"/>
    <mergeCell ref="AD65:AD67"/>
    <mergeCell ref="V66:Y66"/>
    <mergeCell ref="Z66:AC66"/>
    <mergeCell ref="AB74:AC74"/>
    <mergeCell ref="S74:S75"/>
    <mergeCell ref="T74:U74"/>
    <mergeCell ref="V74:W74"/>
    <mergeCell ref="X74:Y74"/>
    <mergeCell ref="Z74:AA74"/>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8" max="62"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68"/>
  <sheetViews>
    <sheetView view="pageBreakPreview" topLeftCell="A53" zoomScaleNormal="50" zoomScaleSheetLayoutView="100" workbookViewId="0">
      <selection activeCell="L37" sqref="L37"/>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7" width="26.140625" style="838" customWidth="1"/>
    <col min="8" max="8" width="20.85546875" style="838" customWidth="1"/>
    <col min="9" max="10" width="21.85546875" style="838" customWidth="1"/>
    <col min="11" max="11" width="20.85546875" style="838" customWidth="1"/>
    <col min="12" max="12" width="20.85546875" style="850" customWidth="1"/>
    <col min="13" max="13" width="2.28515625" style="37" customWidth="1"/>
    <col min="14" max="14" width="28.7109375" style="37" customWidth="1"/>
    <col min="15" max="15" width="2.28515625" style="37" customWidth="1"/>
    <col min="16" max="16" width="1.7109375" style="38" customWidth="1"/>
    <col min="17" max="20" width="19.85546875" style="838" customWidth="1"/>
    <col min="21" max="22" width="15.5703125" style="838" customWidth="1"/>
    <col min="23" max="25" width="14.140625" style="838" customWidth="1"/>
    <col min="26" max="26" width="15.140625" style="838" customWidth="1"/>
    <col min="27" max="27" width="18" style="838" customWidth="1"/>
    <col min="28" max="16384" width="9.140625" style="838"/>
  </cols>
  <sheetData>
    <row r="1" spans="1:29" s="1286" customFormat="1" ht="35.1" customHeight="1">
      <c r="A1" s="1300"/>
      <c r="B1" s="1300"/>
      <c r="C1" s="1300"/>
      <c r="D1" s="1300"/>
      <c r="E1" s="1300"/>
      <c r="F1" s="1300"/>
      <c r="G1" s="1293" t="s">
        <v>1531</v>
      </c>
      <c r="H1" s="3230" t="s">
        <v>210</v>
      </c>
      <c r="I1" s="3230"/>
      <c r="J1" s="3230"/>
      <c r="K1" s="1300"/>
      <c r="L1" s="1310"/>
      <c r="M1" s="1297"/>
      <c r="N1" s="1297"/>
      <c r="O1" s="1297"/>
      <c r="P1" s="1297"/>
      <c r="Q1" s="1297"/>
      <c r="T1" s="1315" t="s">
        <v>1531</v>
      </c>
      <c r="U1" s="1294" t="s">
        <v>211</v>
      </c>
      <c r="V1" s="1294"/>
      <c r="W1" s="1294"/>
      <c r="X1" s="1294"/>
      <c r="Y1" s="1294"/>
      <c r="Z1" s="1298"/>
      <c r="AA1" s="1298"/>
    </row>
    <row r="2" spans="1:29" ht="15" customHeight="1" thickBot="1">
      <c r="A2" s="913"/>
      <c r="B2" s="295"/>
      <c r="C2" s="295"/>
      <c r="D2" s="296"/>
      <c r="E2" s="913"/>
      <c r="F2" s="913"/>
      <c r="G2" s="913"/>
      <c r="H2" s="1011"/>
      <c r="I2" s="913"/>
      <c r="J2" s="913"/>
      <c r="L2" s="28" t="s">
        <v>527</v>
      </c>
      <c r="M2" s="913"/>
      <c r="N2" s="295"/>
      <c r="O2" s="295"/>
      <c r="P2" s="296"/>
      <c r="Q2" s="913"/>
      <c r="R2" s="913"/>
      <c r="S2" s="913"/>
      <c r="T2" s="913"/>
      <c r="U2" s="913"/>
      <c r="V2" s="913"/>
      <c r="W2" s="913"/>
      <c r="X2" s="913"/>
      <c r="Y2" s="913"/>
      <c r="Z2" s="913"/>
      <c r="AA2" s="28" t="s">
        <v>527</v>
      </c>
    </row>
    <row r="3" spans="1:29" s="127" customFormat="1" ht="20.100000000000001" customHeight="1">
      <c r="A3" s="3204" t="s">
        <v>1</v>
      </c>
      <c r="B3" s="3204"/>
      <c r="C3" s="3204"/>
      <c r="D3" s="30"/>
      <c r="E3" s="3226" t="s">
        <v>1160</v>
      </c>
      <c r="F3" s="3216" t="s">
        <v>778</v>
      </c>
      <c r="G3" s="3217"/>
      <c r="H3" s="3232" t="s">
        <v>779</v>
      </c>
      <c r="I3" s="3233"/>
      <c r="J3" s="3234"/>
      <c r="K3" s="3226" t="s">
        <v>1161</v>
      </c>
      <c r="L3" s="3220" t="s">
        <v>1162</v>
      </c>
      <c r="M3" s="3164" t="s">
        <v>1163</v>
      </c>
      <c r="N3" s="3164"/>
      <c r="O3" s="3164"/>
      <c r="P3" s="1136"/>
      <c r="Q3" s="3226" t="s">
        <v>1164</v>
      </c>
      <c r="R3" s="1012" t="s">
        <v>1165</v>
      </c>
      <c r="S3" s="1013"/>
      <c r="T3" s="3223" t="s">
        <v>1166</v>
      </c>
      <c r="U3" s="3223" t="s">
        <v>1167</v>
      </c>
      <c r="V3" s="3226" t="s">
        <v>1168</v>
      </c>
      <c r="W3" s="1012" t="s">
        <v>1169</v>
      </c>
      <c r="X3" s="1012"/>
      <c r="Y3" s="1012"/>
      <c r="Z3" s="3223" t="s">
        <v>1170</v>
      </c>
      <c r="AA3" s="3220" t="s">
        <v>1171</v>
      </c>
      <c r="AB3" s="1014"/>
      <c r="AC3" s="1014"/>
    </row>
    <row r="4" spans="1:29" s="127" customFormat="1" ht="20.100000000000001" customHeight="1">
      <c r="A4" s="3205"/>
      <c r="B4" s="3205"/>
      <c r="C4" s="3205"/>
      <c r="D4" s="30"/>
      <c r="E4" s="3227"/>
      <c r="F4" s="3218" t="s">
        <v>1172</v>
      </c>
      <c r="G4" s="3218" t="s">
        <v>981</v>
      </c>
      <c r="H4" s="3231" t="s">
        <v>1173</v>
      </c>
      <c r="I4" s="3218" t="s">
        <v>1174</v>
      </c>
      <c r="J4" s="3228" t="s">
        <v>797</v>
      </c>
      <c r="K4" s="3227"/>
      <c r="L4" s="3221"/>
      <c r="M4" s="3165"/>
      <c r="N4" s="3165"/>
      <c r="O4" s="3165"/>
      <c r="P4" s="1136"/>
      <c r="Q4" s="3227"/>
      <c r="R4" s="3218" t="s">
        <v>1175</v>
      </c>
      <c r="S4" s="3218" t="s">
        <v>1176</v>
      </c>
      <c r="T4" s="3224"/>
      <c r="U4" s="3224"/>
      <c r="V4" s="3227"/>
      <c r="W4" s="3218" t="s">
        <v>1177</v>
      </c>
      <c r="X4" s="3218" t="s">
        <v>1178</v>
      </c>
      <c r="Y4" s="3218" t="s">
        <v>1179</v>
      </c>
      <c r="Z4" s="3224"/>
      <c r="AA4" s="3221"/>
      <c r="AB4" s="1014"/>
      <c r="AC4" s="1014"/>
    </row>
    <row r="5" spans="1:29" s="127" customFormat="1" ht="39.950000000000003" customHeight="1">
      <c r="A5" s="3206"/>
      <c r="B5" s="3206"/>
      <c r="C5" s="3206"/>
      <c r="D5" s="31"/>
      <c r="E5" s="3219"/>
      <c r="F5" s="3219"/>
      <c r="G5" s="3219"/>
      <c r="H5" s="3225"/>
      <c r="I5" s="3219"/>
      <c r="J5" s="3229"/>
      <c r="K5" s="3219"/>
      <c r="L5" s="3222"/>
      <c r="M5" s="3166"/>
      <c r="N5" s="3166"/>
      <c r="O5" s="3166"/>
      <c r="P5" s="1015"/>
      <c r="Q5" s="3219"/>
      <c r="R5" s="3219"/>
      <c r="S5" s="3219"/>
      <c r="T5" s="3225"/>
      <c r="U5" s="3225"/>
      <c r="V5" s="3219"/>
      <c r="W5" s="3219"/>
      <c r="X5" s="3219"/>
      <c r="Y5" s="3219"/>
      <c r="Z5" s="3225"/>
      <c r="AA5" s="3222"/>
      <c r="AB5" s="1014"/>
      <c r="AC5" s="1014"/>
    </row>
    <row r="6" spans="1:29" s="33" customFormat="1" ht="12" hidden="1" customHeight="1">
      <c r="A6" s="3207" t="s">
        <v>149</v>
      </c>
      <c r="B6" s="3207"/>
      <c r="C6" s="3207"/>
      <c r="D6" s="32"/>
      <c r="E6" s="57">
        <v>38000283</v>
      </c>
      <c r="F6" s="58">
        <v>23119731</v>
      </c>
      <c r="G6" s="58">
        <v>18735446</v>
      </c>
      <c r="H6" s="58">
        <v>1337340</v>
      </c>
      <c r="I6" s="58">
        <v>283593</v>
      </c>
      <c r="J6" s="58">
        <v>2763352</v>
      </c>
      <c r="K6" s="58">
        <v>14880553</v>
      </c>
      <c r="L6" s="58">
        <v>466136</v>
      </c>
      <c r="M6" s="3207" t="s">
        <v>149</v>
      </c>
      <c r="N6" s="3207"/>
      <c r="O6" s="3207"/>
      <c r="P6" s="32"/>
      <c r="Q6" s="57">
        <v>144874</v>
      </c>
      <c r="R6" s="58">
        <v>14414416</v>
      </c>
      <c r="S6" s="58">
        <v>14269542</v>
      </c>
      <c r="T6" s="58">
        <v>8469278</v>
      </c>
      <c r="U6" s="58">
        <v>749352</v>
      </c>
      <c r="V6" s="58"/>
      <c r="W6" s="58">
        <v>440975</v>
      </c>
      <c r="X6" s="58">
        <v>15847</v>
      </c>
      <c r="Y6" s="58">
        <v>425127</v>
      </c>
      <c r="Z6" s="58"/>
      <c r="AA6" s="58">
        <v>4609938</v>
      </c>
    </row>
    <row r="7" spans="1:29" s="33" customFormat="1" ht="12" hidden="1" customHeight="1">
      <c r="A7" s="3198" t="s">
        <v>150</v>
      </c>
      <c r="B7" s="3198"/>
      <c r="C7" s="3198"/>
      <c r="D7" s="32"/>
      <c r="E7" s="60">
        <v>32226756</v>
      </c>
      <c r="F7" s="59">
        <v>22138842</v>
      </c>
      <c r="G7" s="59">
        <v>16632055</v>
      </c>
      <c r="H7" s="59">
        <v>1170289</v>
      </c>
      <c r="I7" s="59">
        <v>234783</v>
      </c>
      <c r="J7" s="59">
        <v>4101716</v>
      </c>
      <c r="K7" s="59">
        <v>10087914</v>
      </c>
      <c r="L7" s="59">
        <v>460044</v>
      </c>
      <c r="M7" s="3198" t="s">
        <v>150</v>
      </c>
      <c r="N7" s="3198"/>
      <c r="O7" s="3198"/>
      <c r="P7" s="32"/>
      <c r="Q7" s="60">
        <v>143678</v>
      </c>
      <c r="R7" s="59">
        <v>9627870</v>
      </c>
      <c r="S7" s="59">
        <v>9484193</v>
      </c>
      <c r="T7" s="59">
        <v>8025685</v>
      </c>
      <c r="U7" s="59">
        <v>1170156</v>
      </c>
      <c r="V7" s="59"/>
      <c r="W7" s="59">
        <v>602330</v>
      </c>
      <c r="X7" s="59">
        <v>28678</v>
      </c>
      <c r="Y7" s="59">
        <v>573652</v>
      </c>
      <c r="Z7" s="59"/>
      <c r="AA7" s="59">
        <v>-313979</v>
      </c>
    </row>
    <row r="8" spans="1:29" s="33" customFormat="1" ht="12" hidden="1" customHeight="1">
      <c r="A8" s="3198" t="s">
        <v>1114</v>
      </c>
      <c r="B8" s="3198"/>
      <c r="C8" s="3198"/>
      <c r="D8" s="32"/>
      <c r="E8" s="60">
        <v>29069572.076642986</v>
      </c>
      <c r="F8" s="59">
        <v>21647931.534650508</v>
      </c>
      <c r="G8" s="59">
        <v>18772155.554229092</v>
      </c>
      <c r="H8" s="59">
        <v>172756.46152927834</v>
      </c>
      <c r="I8" s="59">
        <v>163522.35420521698</v>
      </c>
      <c r="J8" s="59">
        <v>2539497.1646869215</v>
      </c>
      <c r="K8" s="59">
        <v>7421640.541992479</v>
      </c>
      <c r="L8" s="59">
        <v>302709.06703277025</v>
      </c>
      <c r="M8" s="3198" t="s">
        <v>1114</v>
      </c>
      <c r="N8" s="3198"/>
      <c r="O8" s="3198"/>
      <c r="P8" s="32"/>
      <c r="Q8" s="60">
        <v>130730.91386617321</v>
      </c>
      <c r="R8" s="59">
        <v>7118931.4749597088</v>
      </c>
      <c r="S8" s="59">
        <v>6988200.5610935353</v>
      </c>
      <c r="T8" s="59">
        <v>5637055.8108995399</v>
      </c>
      <c r="U8" s="59">
        <v>420523.60771205154</v>
      </c>
      <c r="V8" s="59"/>
      <c r="W8" s="59">
        <v>333007.1628961977</v>
      </c>
      <c r="X8" s="59">
        <v>59684.474422491498</v>
      </c>
      <c r="Y8" s="59">
        <v>273322.68847370619</v>
      </c>
      <c r="Z8" s="59"/>
      <c r="AA8" s="59">
        <v>597613.97958574584</v>
      </c>
    </row>
    <row r="9" spans="1:29" s="33" customFormat="1" ht="12" hidden="1" customHeight="1">
      <c r="A9" s="3198" t="s">
        <v>1115</v>
      </c>
      <c r="B9" s="3198"/>
      <c r="C9" s="3198"/>
      <c r="D9" s="32"/>
      <c r="E9" s="60">
        <v>24819993.317398854</v>
      </c>
      <c r="F9" s="59">
        <v>17844294.803962823</v>
      </c>
      <c r="G9" s="59">
        <v>12882690.68080934</v>
      </c>
      <c r="H9" s="59">
        <v>1125089.9624543297</v>
      </c>
      <c r="I9" s="59">
        <v>190551.19871767136</v>
      </c>
      <c r="J9" s="59">
        <v>3645962.9619814614</v>
      </c>
      <c r="K9" s="59">
        <v>6975698.5134360427</v>
      </c>
      <c r="L9" s="59">
        <v>426892.1730062422</v>
      </c>
      <c r="M9" s="3198" t="s">
        <v>1115</v>
      </c>
      <c r="N9" s="3198"/>
      <c r="O9" s="3198"/>
      <c r="P9" s="32"/>
      <c r="Q9" s="60">
        <v>131103.87391954917</v>
      </c>
      <c r="R9" s="59">
        <v>6548806.340429808</v>
      </c>
      <c r="S9" s="59">
        <v>6417702.4665102568</v>
      </c>
      <c r="T9" s="59">
        <v>5466864.7140928665</v>
      </c>
      <c r="U9" s="59">
        <v>1034012.4360963171</v>
      </c>
      <c r="V9" s="59"/>
      <c r="W9" s="59">
        <v>303980.92521621432</v>
      </c>
      <c r="X9" s="59">
        <v>16098.013782967242</v>
      </c>
      <c r="Y9" s="59">
        <v>287882.91143324785</v>
      </c>
      <c r="Z9" s="59"/>
      <c r="AA9" s="59">
        <v>-387155.60889514175</v>
      </c>
    </row>
    <row r="10" spans="1:29" s="33" customFormat="1" ht="12" hidden="1" customHeight="1">
      <c r="A10" s="3198" t="s">
        <v>1116</v>
      </c>
      <c r="B10" s="3198"/>
      <c r="C10" s="3198"/>
      <c r="D10" s="32"/>
      <c r="E10" s="60">
        <v>29102293.856366757</v>
      </c>
      <c r="F10" s="59">
        <v>20837046.898252077</v>
      </c>
      <c r="G10" s="59">
        <v>15872061.056433925</v>
      </c>
      <c r="H10" s="59">
        <v>1056363.8837436531</v>
      </c>
      <c r="I10" s="59">
        <v>250388.18022977101</v>
      </c>
      <c r="J10" s="59">
        <v>3658233.7778447401</v>
      </c>
      <c r="K10" s="59">
        <v>8265246.9581146343</v>
      </c>
      <c r="L10" s="59">
        <v>406804.5686220582</v>
      </c>
      <c r="M10" s="3198" t="s">
        <v>1116</v>
      </c>
      <c r="N10" s="3198"/>
      <c r="O10" s="3198"/>
      <c r="P10" s="32"/>
      <c r="Q10" s="60">
        <v>145916.38920010332</v>
      </c>
      <c r="R10" s="59">
        <v>7858442.3894925797</v>
      </c>
      <c r="S10" s="59">
        <v>7712526.0002924874</v>
      </c>
      <c r="T10" s="59">
        <v>6094944.5022909548</v>
      </c>
      <c r="U10" s="59">
        <v>877922.28213486751</v>
      </c>
      <c r="V10" s="59"/>
      <c r="W10" s="59">
        <v>261568.78730754051</v>
      </c>
      <c r="X10" s="59">
        <v>20638.930407842308</v>
      </c>
      <c r="Y10" s="59">
        <v>240929.85689969809</v>
      </c>
      <c r="Z10" s="59"/>
      <c r="AA10" s="59">
        <v>478090.42855911684</v>
      </c>
    </row>
    <row r="11" spans="1:29" s="266" customFormat="1" ht="13.7" hidden="1" customHeight="1">
      <c r="A11" s="3103" t="s">
        <v>1117</v>
      </c>
      <c r="B11" s="3103"/>
      <c r="C11" s="3103"/>
      <c r="D11" s="22"/>
      <c r="E11" s="50">
        <v>40672262.673198916</v>
      </c>
      <c r="F11" s="50">
        <v>29879911.075867962</v>
      </c>
      <c r="G11" s="50">
        <v>21851352.915336061</v>
      </c>
      <c r="H11" s="50">
        <v>2729894.3008566457</v>
      </c>
      <c r="I11" s="50">
        <v>305068.77746287436</v>
      </c>
      <c r="J11" s="50">
        <v>4993595.0822123019</v>
      </c>
      <c r="K11" s="50">
        <v>10792351.597330956</v>
      </c>
      <c r="L11" s="283">
        <v>478745.22864931426</v>
      </c>
      <c r="M11" s="3103" t="s">
        <v>1117</v>
      </c>
      <c r="N11" s="3103"/>
      <c r="O11" s="3103"/>
      <c r="P11" s="22"/>
      <c r="Q11" s="50">
        <v>156163.99964706821</v>
      </c>
      <c r="R11" s="50">
        <v>10313606.368681652</v>
      </c>
      <c r="S11" s="50">
        <v>10157442.369034547</v>
      </c>
      <c r="T11" s="50">
        <v>8039996.3683346724</v>
      </c>
      <c r="U11" s="50">
        <v>820930.84080894408</v>
      </c>
      <c r="V11" s="50"/>
      <c r="W11" s="50">
        <v>277984.27922400029</v>
      </c>
      <c r="X11" s="50">
        <v>14150.299261085354</v>
      </c>
      <c r="Y11" s="50">
        <v>263833.97996291541</v>
      </c>
      <c r="Z11" s="50"/>
      <c r="AA11" s="50">
        <v>1018530.8806669471</v>
      </c>
    </row>
    <row r="12" spans="1:29" s="33" customFormat="1" ht="13.7" hidden="1" customHeight="1">
      <c r="A12" s="3198" t="s">
        <v>1118</v>
      </c>
      <c r="B12" s="3198"/>
      <c r="C12" s="3198"/>
      <c r="D12" s="32"/>
      <c r="E12" s="50">
        <v>43572072.339658655</v>
      </c>
      <c r="F12" s="50">
        <v>32445530.334238995</v>
      </c>
      <c r="G12" s="50">
        <v>24005055.943400685</v>
      </c>
      <c r="H12" s="50">
        <v>2157245.336804044</v>
      </c>
      <c r="I12" s="50">
        <v>352598.90561494918</v>
      </c>
      <c r="J12" s="50">
        <v>5930630.1484193057</v>
      </c>
      <c r="K12" s="50">
        <v>11126542.005419679</v>
      </c>
      <c r="L12" s="283">
        <v>525200.69083238707</v>
      </c>
      <c r="M12" s="3198" t="s">
        <v>1118</v>
      </c>
      <c r="N12" s="3198"/>
      <c r="O12" s="3198"/>
      <c r="P12" s="32"/>
      <c r="Q12" s="50">
        <v>187165.6268912231</v>
      </c>
      <c r="R12" s="50">
        <v>10601341.314587303</v>
      </c>
      <c r="S12" s="50">
        <v>10414175.687696068</v>
      </c>
      <c r="T12" s="50">
        <v>7963101.510900951</v>
      </c>
      <c r="U12" s="50">
        <v>1026322.270136049</v>
      </c>
      <c r="V12" s="50"/>
      <c r="W12" s="50">
        <v>284959.71915315912</v>
      </c>
      <c r="X12" s="50">
        <v>294.78718647963939</v>
      </c>
      <c r="Y12" s="50">
        <v>284664.93196667929</v>
      </c>
      <c r="Z12" s="50"/>
      <c r="AA12" s="50">
        <v>1139792.187505922</v>
      </c>
    </row>
    <row r="13" spans="1:29" s="33" customFormat="1" ht="13.7" hidden="1" customHeight="1">
      <c r="A13" s="3103" t="s">
        <v>1119</v>
      </c>
      <c r="B13" s="3103"/>
      <c r="C13" s="3103"/>
      <c r="D13" s="32"/>
      <c r="E13" s="50">
        <v>47259483.913721323</v>
      </c>
      <c r="F13" s="50">
        <v>33684656.768799976</v>
      </c>
      <c r="G13" s="50">
        <v>24484406.996289901</v>
      </c>
      <c r="H13" s="50">
        <v>2807794.2384844734</v>
      </c>
      <c r="I13" s="50">
        <v>350158.01139242103</v>
      </c>
      <c r="J13" s="50">
        <v>6042297.522633181</v>
      </c>
      <c r="K13" s="50">
        <v>13574827.144921239</v>
      </c>
      <c r="L13" s="283">
        <v>512396.6005255112</v>
      </c>
      <c r="M13" s="3103" t="s">
        <v>1119</v>
      </c>
      <c r="N13" s="3103"/>
      <c r="O13" s="3103"/>
      <c r="P13" s="32"/>
      <c r="Q13" s="50">
        <v>190731.49778242438</v>
      </c>
      <c r="R13" s="50">
        <v>13062430.544395834</v>
      </c>
      <c r="S13" s="50">
        <v>12871699.04661341</v>
      </c>
      <c r="T13" s="50">
        <v>7929324.4792687837</v>
      </c>
      <c r="U13" s="50">
        <v>954502.41136458144</v>
      </c>
      <c r="V13" s="50"/>
      <c r="W13" s="50">
        <v>218356.26018903914</v>
      </c>
      <c r="X13" s="50">
        <v>17186.755236599158</v>
      </c>
      <c r="Y13" s="50">
        <v>201169.50495243998</v>
      </c>
      <c r="Z13" s="50"/>
      <c r="AA13" s="50">
        <v>3769515.8957910049</v>
      </c>
    </row>
    <row r="14" spans="1:29" s="33" customFormat="1" ht="13.7" hidden="1" customHeight="1">
      <c r="A14" s="3198" t="s">
        <v>1120</v>
      </c>
      <c r="B14" s="3198"/>
      <c r="C14" s="3198"/>
      <c r="D14" s="32"/>
      <c r="E14" s="50">
        <v>42939979.18236322</v>
      </c>
      <c r="F14" s="50">
        <v>33110843.958381366</v>
      </c>
      <c r="G14" s="50">
        <v>24497213.916754019</v>
      </c>
      <c r="H14" s="50">
        <v>1687337.6618944022</v>
      </c>
      <c r="I14" s="50">
        <v>348765.98541615397</v>
      </c>
      <c r="J14" s="50">
        <v>6577526.3943167655</v>
      </c>
      <c r="K14" s="50">
        <v>9829135.2239819486</v>
      </c>
      <c r="L14" s="283">
        <v>470354.49927135644</v>
      </c>
      <c r="M14" s="3198" t="s">
        <v>1120</v>
      </c>
      <c r="N14" s="3198"/>
      <c r="O14" s="3198"/>
      <c r="P14" s="32"/>
      <c r="Q14" s="50">
        <v>204279.10741063021</v>
      </c>
      <c r="R14" s="50">
        <v>9358780.7247105837</v>
      </c>
      <c r="S14" s="50">
        <v>9154501.617299946</v>
      </c>
      <c r="T14" s="50">
        <v>6822570.1342531554</v>
      </c>
      <c r="U14" s="50">
        <v>554887.74471714802</v>
      </c>
      <c r="V14" s="50"/>
      <c r="W14" s="50">
        <v>291466.69882874022</v>
      </c>
      <c r="X14" s="50">
        <v>55883.958693366752</v>
      </c>
      <c r="Y14" s="50">
        <v>235582.74013537337</v>
      </c>
      <c r="Z14" s="50"/>
      <c r="AA14" s="50">
        <v>1485577.0395008938</v>
      </c>
    </row>
    <row r="15" spans="1:29" s="33" customFormat="1" ht="13.7" hidden="1" customHeight="1">
      <c r="A15" s="3198" t="s">
        <v>1121</v>
      </c>
      <c r="B15" s="3198"/>
      <c r="C15" s="3198"/>
      <c r="D15" s="32"/>
      <c r="E15" s="60">
        <v>44155190.766599782</v>
      </c>
      <c r="F15" s="59">
        <v>35150760.57344158</v>
      </c>
      <c r="G15" s="59">
        <v>25220554.404049248</v>
      </c>
      <c r="H15" s="59">
        <v>2793894.5958751007</v>
      </c>
      <c r="I15" s="59">
        <v>306626.31201307115</v>
      </c>
      <c r="J15" s="59">
        <v>6829685.2615041435</v>
      </c>
      <c r="K15" s="59">
        <v>9004430.1931582335</v>
      </c>
      <c r="L15" s="59">
        <v>416609.59113136854</v>
      </c>
      <c r="M15" s="3198" t="s">
        <v>1121</v>
      </c>
      <c r="N15" s="3198"/>
      <c r="O15" s="3198"/>
      <c r="P15" s="32"/>
      <c r="Q15" s="59">
        <v>160089.07022375771</v>
      </c>
      <c r="R15" s="59">
        <v>8587820.6020268314</v>
      </c>
      <c r="S15" s="59">
        <v>8427731.5318030715</v>
      </c>
      <c r="T15" s="59">
        <v>6206733.0816315329</v>
      </c>
      <c r="U15" s="59">
        <v>880763.92955649877</v>
      </c>
      <c r="V15" s="59"/>
      <c r="W15" s="59">
        <v>352645.20162932383</v>
      </c>
      <c r="X15" s="59">
        <v>50505.260158107929</v>
      </c>
      <c r="Y15" s="59">
        <v>302139.94147121679</v>
      </c>
      <c r="Z15" s="59"/>
      <c r="AA15" s="59">
        <v>987589.31898573868</v>
      </c>
    </row>
    <row r="16" spans="1:29" s="33" customFormat="1" ht="15" hidden="1" customHeight="1">
      <c r="A16" s="3198" t="s">
        <v>1106</v>
      </c>
      <c r="B16" s="3198"/>
      <c r="C16" s="3198"/>
      <c r="D16" s="32"/>
      <c r="E16" s="60">
        <v>38200211.007092766</v>
      </c>
      <c r="F16" s="59">
        <v>29839983.225627497</v>
      </c>
      <c r="G16" s="59">
        <v>21903701.178061981</v>
      </c>
      <c r="H16" s="59">
        <v>1587918.6961343121</v>
      </c>
      <c r="I16" s="59">
        <v>391515.31883234152</v>
      </c>
      <c r="J16" s="59">
        <v>5956848.0325988736</v>
      </c>
      <c r="K16" s="59">
        <v>8360227.7814652566</v>
      </c>
      <c r="L16" s="59">
        <v>386255.52875019697</v>
      </c>
      <c r="M16" s="3198" t="s">
        <v>1106</v>
      </c>
      <c r="N16" s="3198"/>
      <c r="O16" s="3198"/>
      <c r="P16" s="32"/>
      <c r="Q16" s="59">
        <v>153814.07765949456</v>
      </c>
      <c r="R16" s="59">
        <v>7973972.2527150605</v>
      </c>
      <c r="S16" s="59">
        <v>7820158.1750555597</v>
      </c>
      <c r="T16" s="59">
        <v>6240397.617036419</v>
      </c>
      <c r="U16" s="59">
        <v>469184.90094950888</v>
      </c>
      <c r="V16" s="59"/>
      <c r="W16" s="59">
        <v>177901.72788285004</v>
      </c>
      <c r="X16" s="59">
        <v>37428.602537775529</v>
      </c>
      <c r="Y16" s="59">
        <v>140473.12534507443</v>
      </c>
      <c r="Z16" s="59">
        <v>698810.94877439819</v>
      </c>
      <c r="AA16" s="59">
        <v>1631484.8779611802</v>
      </c>
      <c r="AB16" s="59"/>
    </row>
    <row r="17" spans="1:38" s="33" customFormat="1" ht="15.75" hidden="1" customHeight="1">
      <c r="A17" s="3198" t="s">
        <v>1107</v>
      </c>
      <c r="B17" s="3198"/>
      <c r="C17" s="3198"/>
      <c r="D17" s="32"/>
      <c r="E17" s="289">
        <v>42535953.206094816</v>
      </c>
      <c r="F17" s="289">
        <v>32984351.575203873</v>
      </c>
      <c r="G17" s="289">
        <v>23847461.748577144</v>
      </c>
      <c r="H17" s="289">
        <v>1330696.5802223696</v>
      </c>
      <c r="I17" s="289">
        <v>368448.10162745614</v>
      </c>
      <c r="J17" s="289">
        <v>7437745.1447769366</v>
      </c>
      <c r="K17" s="289">
        <v>9551601.6308908071</v>
      </c>
      <c r="L17" s="289">
        <v>393136.82161523093</v>
      </c>
      <c r="M17" s="3198" t="s">
        <v>1107</v>
      </c>
      <c r="N17" s="3198"/>
      <c r="O17" s="3198"/>
      <c r="P17" s="32"/>
      <c r="Q17" s="289">
        <v>160801.54447288672</v>
      </c>
      <c r="R17" s="289">
        <v>9158464.8092755899</v>
      </c>
      <c r="S17" s="289">
        <v>8997663.2648026906</v>
      </c>
      <c r="T17" s="289">
        <v>6698070.0509349806</v>
      </c>
      <c r="U17" s="289">
        <v>399418.84543911496</v>
      </c>
      <c r="V17" s="289"/>
      <c r="W17" s="289">
        <v>166875.6576911516</v>
      </c>
      <c r="X17" s="289">
        <v>40803.719260268968</v>
      </c>
      <c r="Y17" s="289">
        <v>126071.93843088293</v>
      </c>
      <c r="Z17" s="289">
        <v>767729.69575696322</v>
      </c>
      <c r="AA17" s="289">
        <v>2501028.4064944121</v>
      </c>
      <c r="AB17" s="59"/>
    </row>
    <row r="18" spans="1:38" s="33" customFormat="1" ht="13.5" hidden="1" customHeight="1">
      <c r="A18" s="3198" t="s">
        <v>1108</v>
      </c>
      <c r="B18" s="3198"/>
      <c r="C18" s="3198"/>
      <c r="D18" s="32"/>
      <c r="E18" s="386">
        <f>'[1]17'!E18/'[1]1'!$E$19*1000</f>
        <v>42829781.066332154</v>
      </c>
      <c r="F18" s="386">
        <f>'[1]17'!F18/'[1]1'!$E$19*1000</f>
        <v>30822729.441170719</v>
      </c>
      <c r="G18" s="386">
        <f>'[1]17'!G18/'[1]1'!$E$19*1000</f>
        <v>23131522.16182119</v>
      </c>
      <c r="H18" s="386">
        <f>'[1]17'!H18/'[1]1'!$E$19*1000</f>
        <v>491797.58857126185</v>
      </c>
      <c r="I18" s="386">
        <f>'[1]17'!I18/'[1]1'!$E$19*1000</f>
        <v>379357.30632263271</v>
      </c>
      <c r="J18" s="386">
        <f>'[1]17'!J18/'[1]1'!$E$19*1000</f>
        <v>6820052.3844556333</v>
      </c>
      <c r="K18" s="386">
        <f>'[1]17'!K18/'[1]1'!$E$19*1000</f>
        <v>12007051.62516146</v>
      </c>
      <c r="L18" s="386">
        <f>'[1]17'!L18/'[1]1'!$E$19*1000</f>
        <v>422378.55025672872</v>
      </c>
      <c r="M18" s="3198" t="s">
        <v>1108</v>
      </c>
      <c r="N18" s="3198"/>
      <c r="O18" s="3198"/>
      <c r="P18" s="32"/>
      <c r="Q18" s="386">
        <f>'[1]17'!Q18/'[1]1'!$E$19*1000</f>
        <v>164009.22569706439</v>
      </c>
      <c r="R18" s="386">
        <f>'[1]17'!R18/'[1]1'!$E$19*1000</f>
        <v>11584673.074904718</v>
      </c>
      <c r="S18" s="386">
        <f>'[1]17'!S18/'[1]1'!$E$19*1000</f>
        <v>11420663.849207671</v>
      </c>
      <c r="T18" s="386">
        <f>'[1]17'!T18/'[1]1'!$E$19*1000</f>
        <v>6540541.8101217076</v>
      </c>
      <c r="U18" s="386">
        <f>'[1]17'!U18/'[1]1'!$E$19*1000</f>
        <v>546047.34631011297</v>
      </c>
      <c r="V18" s="386"/>
      <c r="W18" s="386">
        <f>'[1]17'!V18/'[1]1'!$E$19*1000</f>
        <v>292932.33256116108</v>
      </c>
      <c r="X18" s="386">
        <f>'[1]17'!W18/'[1]1'!$E$19*1000</f>
        <v>58984.401423427909</v>
      </c>
      <c r="Y18" s="386">
        <f>'[1]17'!X18/'[1]1'!$E$19*1000</f>
        <v>233947.93113773337</v>
      </c>
      <c r="Z18" s="386">
        <f>'[1]17'!Y18/'[1]1'!$E$19*1000</f>
        <v>903045.21547892829</v>
      </c>
      <c r="AA18" s="386">
        <f>'[1]17'!Z18/'[1]1'!$E$19*1000</f>
        <v>4944187.5756936148</v>
      </c>
      <c r="AB18" s="59"/>
    </row>
    <row r="19" spans="1:38" s="33" customFormat="1" ht="13.5" hidden="1" customHeight="1">
      <c r="A19" s="3198" t="s">
        <v>1143</v>
      </c>
      <c r="B19" s="3198"/>
      <c r="C19" s="3198"/>
      <c r="D19" s="32"/>
      <c r="E19" s="386">
        <v>39879561.30494196</v>
      </c>
      <c r="F19" s="386">
        <v>30763919.153899413</v>
      </c>
      <c r="G19" s="386">
        <v>21944892.469442315</v>
      </c>
      <c r="H19" s="386">
        <v>1847499.4126173984</v>
      </c>
      <c r="I19" s="386">
        <v>349479.779129092</v>
      </c>
      <c r="J19" s="386">
        <v>6622047.4927106174</v>
      </c>
      <c r="K19" s="386">
        <v>9115642.151042521</v>
      </c>
      <c r="L19" s="386">
        <v>455179.01328053768</v>
      </c>
      <c r="M19" s="3198" t="s">
        <v>1143</v>
      </c>
      <c r="N19" s="3198"/>
      <c r="O19" s="3198"/>
      <c r="P19" s="32"/>
      <c r="Q19" s="386">
        <v>166669.67732713802</v>
      </c>
      <c r="R19" s="386">
        <v>8660463.1377619859</v>
      </c>
      <c r="S19" s="386">
        <v>8493793.4604348596</v>
      </c>
      <c r="T19" s="386">
        <v>6259954.0290331859</v>
      </c>
      <c r="U19" s="386">
        <v>441496.79137618473</v>
      </c>
      <c r="V19" s="386"/>
      <c r="W19" s="386">
        <v>225356.77840503046</v>
      </c>
      <c r="X19" s="386">
        <v>71523.054672957034</v>
      </c>
      <c r="Y19" s="386">
        <v>153833.72373207353</v>
      </c>
      <c r="Z19" s="386">
        <v>710274.7934427039</v>
      </c>
      <c r="AA19" s="386">
        <v>2277260.6550631449</v>
      </c>
      <c r="AB19" s="59"/>
    </row>
    <row r="20" spans="1:38" s="33" customFormat="1" ht="13.5" hidden="1" customHeight="1">
      <c r="A20" s="3198" t="s">
        <v>1123</v>
      </c>
      <c r="B20" s="3198"/>
      <c r="C20" s="3198"/>
      <c r="D20" s="32"/>
      <c r="E20" s="59">
        <v>38989204.94335188</v>
      </c>
      <c r="F20" s="59">
        <v>30049961.714410122</v>
      </c>
      <c r="G20" s="59">
        <v>21430915.401220392</v>
      </c>
      <c r="H20" s="59">
        <v>1329168.027627296</v>
      </c>
      <c r="I20" s="59">
        <v>552082.55035323929</v>
      </c>
      <c r="J20" s="59">
        <v>6737795.7352091745</v>
      </c>
      <c r="K20" s="59">
        <v>8939243.2289417535</v>
      </c>
      <c r="L20" s="59">
        <v>617969.16522890236</v>
      </c>
      <c r="M20" s="3198" t="s">
        <v>1123</v>
      </c>
      <c r="N20" s="3198"/>
      <c r="O20" s="3198"/>
      <c r="P20" s="32"/>
      <c r="Q20" s="59">
        <v>200759.96015979673</v>
      </c>
      <c r="R20" s="59">
        <v>8321274.0637128521</v>
      </c>
      <c r="S20" s="59">
        <v>8120514.1035530707</v>
      </c>
      <c r="T20" s="59">
        <v>5752775.2306968449</v>
      </c>
      <c r="U20" s="59">
        <v>438507.44451847661</v>
      </c>
      <c r="V20" s="59"/>
      <c r="W20" s="59">
        <v>229718.89473650686</v>
      </c>
      <c r="X20" s="59">
        <v>63420.301921035483</v>
      </c>
      <c r="Y20" s="59">
        <v>166298.59281547114</v>
      </c>
      <c r="Z20" s="59">
        <v>790628.31351001584</v>
      </c>
      <c r="AA20" s="59">
        <v>2490140.8471112638</v>
      </c>
      <c r="AB20" s="59"/>
    </row>
    <row r="21" spans="1:38" s="33" customFormat="1" ht="15" hidden="1" customHeight="1">
      <c r="A21" s="3198" t="s">
        <v>1111</v>
      </c>
      <c r="B21" s="3198"/>
      <c r="C21" s="3198"/>
      <c r="D21" s="32"/>
      <c r="E21" s="386">
        <v>41210969.153543569</v>
      </c>
      <c r="F21" s="386">
        <v>31666531.501319483</v>
      </c>
      <c r="G21" s="386">
        <v>23358123.538604774</v>
      </c>
      <c r="H21" s="386">
        <v>1357875.6190478087</v>
      </c>
      <c r="I21" s="386">
        <v>372284.03011080495</v>
      </c>
      <c r="J21" s="386">
        <v>6578248.3135560788</v>
      </c>
      <c r="K21" s="386">
        <v>9544437.6522240601</v>
      </c>
      <c r="L21" s="386">
        <v>519935.52803058136</v>
      </c>
      <c r="M21" s="3198" t="s">
        <v>1111</v>
      </c>
      <c r="N21" s="3198"/>
      <c r="O21" s="3198"/>
      <c r="P21" s="32"/>
      <c r="Q21" s="386">
        <v>196925.17551325093</v>
      </c>
      <c r="R21" s="386">
        <v>9024502.1241934709</v>
      </c>
      <c r="S21" s="386">
        <v>8827576.9486802239</v>
      </c>
      <c r="T21" s="386">
        <v>6113501.9775059745</v>
      </c>
      <c r="U21" s="386">
        <v>427950.25335864007</v>
      </c>
      <c r="V21" s="386"/>
      <c r="W21" s="386">
        <v>239485.73987594302</v>
      </c>
      <c r="X21" s="386">
        <v>64533.18992866527</v>
      </c>
      <c r="Y21" s="386">
        <v>174952.54994727779</v>
      </c>
      <c r="Z21" s="386">
        <v>660674.52366251207</v>
      </c>
      <c r="AA21" s="386">
        <v>2707313.5016021822</v>
      </c>
      <c r="AB21" s="59"/>
    </row>
    <row r="22" spans="1:38" s="33" customFormat="1" ht="14.45" hidden="1" customHeight="1">
      <c r="A22" s="2618" t="s">
        <v>1180</v>
      </c>
      <c r="B22" s="2619"/>
      <c r="C22" s="2619"/>
      <c r="D22" s="2620"/>
      <c r="E22" s="401">
        <v>36010.509158527559</v>
      </c>
      <c r="F22" s="401">
        <v>26993.179241819689</v>
      </c>
      <c r="G22" s="401">
        <v>21504.880880754568</v>
      </c>
      <c r="H22" s="401">
        <v>636.69884430383365</v>
      </c>
      <c r="I22" s="401">
        <v>164.57344105603497</v>
      </c>
      <c r="J22" s="401">
        <v>4687.0260757051874</v>
      </c>
      <c r="K22" s="401">
        <v>9017.3299167078403</v>
      </c>
      <c r="L22" s="401">
        <v>508.6308864027709</v>
      </c>
      <c r="M22" s="2618" t="s">
        <v>1180</v>
      </c>
      <c r="N22" s="2619"/>
      <c r="O22" s="2619"/>
      <c r="P22" s="2620"/>
      <c r="Q22" s="401">
        <v>223.04666529703846</v>
      </c>
      <c r="R22" s="401">
        <v>8508.6990303050716</v>
      </c>
      <c r="S22" s="401">
        <v>8285.6523650080362</v>
      </c>
      <c r="T22" s="401">
        <v>5276.4094781992389</v>
      </c>
      <c r="U22" s="401">
        <v>320.61831819126564</v>
      </c>
      <c r="V22" s="429" t="s">
        <v>503</v>
      </c>
      <c r="W22" s="401">
        <v>361.15204668645043</v>
      </c>
      <c r="X22" s="401">
        <v>156.52626969897057</v>
      </c>
      <c r="Y22" s="401">
        <v>204.62577698747918</v>
      </c>
      <c r="Z22" s="401">
        <v>484.16278704406841</v>
      </c>
      <c r="AA22" s="401">
        <v>2327.4725219310703</v>
      </c>
      <c r="AB22" s="59"/>
      <c r="AC22" s="59"/>
      <c r="AD22" s="59"/>
      <c r="AE22" s="59"/>
      <c r="AF22" s="59"/>
      <c r="AG22" s="59"/>
      <c r="AH22" s="59"/>
      <c r="AI22" s="59"/>
      <c r="AJ22" s="59"/>
      <c r="AK22" s="59"/>
      <c r="AL22" s="59"/>
    </row>
    <row r="23" spans="1:38" s="33" customFormat="1" ht="14.45" customHeight="1">
      <c r="A23" s="2618" t="s">
        <v>1002</v>
      </c>
      <c r="B23" s="2619"/>
      <c r="C23" s="2619"/>
      <c r="D23" s="2620"/>
      <c r="E23" s="401">
        <v>35826.800760368416</v>
      </c>
      <c r="F23" s="401">
        <v>27414.269686491061</v>
      </c>
      <c r="G23" s="401">
        <v>18008.699757196668</v>
      </c>
      <c r="H23" s="401">
        <v>2110.2214786554923</v>
      </c>
      <c r="I23" s="401">
        <v>434.86036959828976</v>
      </c>
      <c r="J23" s="401">
        <v>6860.4880810406439</v>
      </c>
      <c r="K23" s="401">
        <v>8412.5310738773424</v>
      </c>
      <c r="L23" s="401">
        <v>540.06315447246322</v>
      </c>
      <c r="M23" s="2618" t="s">
        <v>1002</v>
      </c>
      <c r="N23" s="2619"/>
      <c r="O23" s="2619"/>
      <c r="P23" s="2620"/>
      <c r="Q23" s="401">
        <v>165.37307037028941</v>
      </c>
      <c r="R23" s="401">
        <v>7872.4679194049013</v>
      </c>
      <c r="S23" s="401">
        <v>7707.0948490345936</v>
      </c>
      <c r="T23" s="401">
        <v>5954.0012618598457</v>
      </c>
      <c r="U23" s="401">
        <v>378.08658404042961</v>
      </c>
      <c r="V23" s="429" t="s">
        <v>503</v>
      </c>
      <c r="W23" s="401">
        <v>251.52396538343797</v>
      </c>
      <c r="X23" s="401">
        <v>110.36123180969764</v>
      </c>
      <c r="Y23" s="401">
        <v>141.16273357374021</v>
      </c>
      <c r="Z23" s="401">
        <v>617.42572295338778</v>
      </c>
      <c r="AA23" s="401">
        <v>1740.9087607042652</v>
      </c>
      <c r="AB23" s="59"/>
      <c r="AC23" s="59"/>
      <c r="AD23" s="59"/>
      <c r="AE23" s="59"/>
      <c r="AF23" s="59"/>
      <c r="AG23" s="59"/>
      <c r="AH23" s="59"/>
      <c r="AI23" s="59"/>
      <c r="AJ23" s="59"/>
      <c r="AK23" s="59"/>
      <c r="AL23" s="59"/>
    </row>
    <row r="24" spans="1:38" s="33" customFormat="1" ht="14.45" customHeight="1">
      <c r="A24" s="2618" t="s">
        <v>1003</v>
      </c>
      <c r="B24" s="2619"/>
      <c r="C24" s="2619"/>
      <c r="D24" s="2620"/>
      <c r="E24" s="401">
        <v>38464.977872487347</v>
      </c>
      <c r="F24" s="401">
        <v>28772.810937767183</v>
      </c>
      <c r="G24" s="401">
        <v>20658.589825140683</v>
      </c>
      <c r="H24" s="401">
        <v>889.93746278202434</v>
      </c>
      <c r="I24" s="401">
        <v>379.7729587015279</v>
      </c>
      <c r="J24" s="401">
        <v>6844.5106911429584</v>
      </c>
      <c r="K24" s="401">
        <v>9692.1669347200113</v>
      </c>
      <c r="L24" s="401">
        <v>599.46575533570854</v>
      </c>
      <c r="M24" s="2618" t="s">
        <v>1003</v>
      </c>
      <c r="N24" s="2619"/>
      <c r="O24" s="2619"/>
      <c r="P24" s="2620"/>
      <c r="Q24" s="401">
        <v>193.77713231803511</v>
      </c>
      <c r="R24" s="401">
        <v>9092.7011793842994</v>
      </c>
      <c r="S24" s="401">
        <v>8898.9240470662626</v>
      </c>
      <c r="T24" s="401">
        <v>6366.9164051820326</v>
      </c>
      <c r="U24" s="401">
        <v>330.07878066208485</v>
      </c>
      <c r="V24" s="429" t="s">
        <v>503</v>
      </c>
      <c r="W24" s="401">
        <v>272.41545395346134</v>
      </c>
      <c r="X24" s="401">
        <v>108.84597743069628</v>
      </c>
      <c r="Y24" s="401">
        <v>163.56947652276494</v>
      </c>
      <c r="Z24" s="401">
        <v>733.95076668852391</v>
      </c>
      <c r="AA24" s="401">
        <v>2663.4641739572226</v>
      </c>
      <c r="AB24" s="59"/>
      <c r="AC24" s="59"/>
      <c r="AD24" s="59"/>
      <c r="AE24" s="59"/>
      <c r="AF24" s="59"/>
      <c r="AG24" s="59"/>
      <c r="AH24" s="59"/>
      <c r="AI24" s="59"/>
      <c r="AJ24" s="59"/>
      <c r="AK24" s="59"/>
      <c r="AL24" s="59"/>
    </row>
    <row r="25" spans="1:38" s="33" customFormat="1" ht="14.45" customHeight="1">
      <c r="A25" s="2618" t="s">
        <v>1004</v>
      </c>
      <c r="B25" s="2619"/>
      <c r="C25" s="2619"/>
      <c r="D25" s="2620"/>
      <c r="E25" s="401">
        <v>41233.863143888579</v>
      </c>
      <c r="F25" s="401">
        <v>30783.09636123927</v>
      </c>
      <c r="G25" s="401">
        <v>20484.664434093465</v>
      </c>
      <c r="H25" s="401">
        <v>1318.0869428098795</v>
      </c>
      <c r="I25" s="401">
        <v>355.23483746698048</v>
      </c>
      <c r="J25" s="401">
        <v>8625.1101468690085</v>
      </c>
      <c r="K25" s="401">
        <v>10450.766782649252</v>
      </c>
      <c r="L25" s="401">
        <v>610.24430983561604</v>
      </c>
      <c r="M25" s="2618" t="s">
        <v>1004</v>
      </c>
      <c r="N25" s="2619"/>
      <c r="O25" s="2619"/>
      <c r="P25" s="2620"/>
      <c r="Q25" s="401">
        <v>180.81276940458005</v>
      </c>
      <c r="R25" s="401">
        <v>9840.5224728136345</v>
      </c>
      <c r="S25" s="401">
        <v>9659.7097034090475</v>
      </c>
      <c r="T25" s="401">
        <v>7235.1611961234858</v>
      </c>
      <c r="U25" s="401">
        <v>285.74184700340021</v>
      </c>
      <c r="V25" s="429">
        <v>18.784893408062025</v>
      </c>
      <c r="W25" s="401">
        <v>266.18174026943058</v>
      </c>
      <c r="X25" s="401">
        <v>110.9716354860027</v>
      </c>
      <c r="Y25" s="401">
        <v>155.21010478342754</v>
      </c>
      <c r="Z25" s="401">
        <v>668.97926542263497</v>
      </c>
      <c r="AA25" s="401">
        <v>2522.8192920273195</v>
      </c>
      <c r="AB25" s="59"/>
      <c r="AC25" s="59"/>
      <c r="AD25" s="59"/>
      <c r="AE25" s="59"/>
      <c r="AF25" s="59"/>
      <c r="AG25" s="59"/>
      <c r="AH25" s="59"/>
      <c r="AI25" s="59"/>
      <c r="AJ25" s="59"/>
      <c r="AK25" s="59"/>
      <c r="AL25" s="59"/>
    </row>
    <row r="26" spans="1:38" s="33" customFormat="1" ht="15.75" customHeight="1">
      <c r="A26" s="2618" t="s">
        <v>1005</v>
      </c>
      <c r="B26" s="2619"/>
      <c r="C26" s="2619"/>
      <c r="D26" s="2620"/>
      <c r="E26" s="388">
        <v>43861.141283343059</v>
      </c>
      <c r="F26" s="388">
        <v>33535.684010456614</v>
      </c>
      <c r="G26" s="388">
        <v>21644.296147188164</v>
      </c>
      <c r="H26" s="388">
        <v>1957.1243594168623</v>
      </c>
      <c r="I26" s="388">
        <v>369.26158046569077</v>
      </c>
      <c r="J26" s="388">
        <v>9565.0019233859584</v>
      </c>
      <c r="K26" s="388">
        <v>10325.457272886364</v>
      </c>
      <c r="L26" s="388">
        <v>660.60190471393832</v>
      </c>
      <c r="M26" s="2618" t="s">
        <v>1005</v>
      </c>
      <c r="N26" s="2619"/>
      <c r="O26" s="2619"/>
      <c r="P26" s="2620"/>
      <c r="Q26" s="388">
        <v>203.9445726073109</v>
      </c>
      <c r="R26" s="388">
        <v>9664.8553681724316</v>
      </c>
      <c r="S26" s="388">
        <v>9460.910795565118</v>
      </c>
      <c r="T26" s="388">
        <v>7545.2527669907195</v>
      </c>
      <c r="U26" s="388">
        <v>396.55566982954167</v>
      </c>
      <c r="V26" s="142">
        <v>26.816464043230738</v>
      </c>
      <c r="W26" s="388">
        <v>231.23221607639522</v>
      </c>
      <c r="X26" s="388">
        <v>74.09500020631927</v>
      </c>
      <c r="Y26" s="388">
        <v>157.13721587007598</v>
      </c>
      <c r="Z26" s="388">
        <v>927.78260572449904</v>
      </c>
      <c r="AA26" s="388">
        <v>2188.836284349738</v>
      </c>
      <c r="AB26" s="59"/>
      <c r="AC26" s="59"/>
      <c r="AD26" s="59"/>
      <c r="AE26" s="59"/>
      <c r="AF26" s="59"/>
      <c r="AG26" s="59"/>
      <c r="AH26" s="59"/>
      <c r="AI26" s="59"/>
      <c r="AJ26" s="59"/>
      <c r="AK26" s="59"/>
      <c r="AL26" s="59"/>
    </row>
    <row r="27" spans="1:38" s="33" customFormat="1" ht="15.75" customHeight="1">
      <c r="A27" s="2618" t="s">
        <v>1526</v>
      </c>
      <c r="B27" s="2619"/>
      <c r="C27" s="2619"/>
      <c r="D27" s="2620"/>
      <c r="E27" s="388">
        <f>'47.'!E28</f>
        <v>57001.191578761027</v>
      </c>
      <c r="F27" s="388">
        <f>'47.'!F28</f>
        <v>43061.081836201702</v>
      </c>
      <c r="G27" s="388">
        <f>'47.'!G28</f>
        <v>27063.606346547633</v>
      </c>
      <c r="H27" s="388">
        <f>'47.'!H28</f>
        <v>3512.2757640554714</v>
      </c>
      <c r="I27" s="388">
        <f>'47.'!I28</f>
        <v>395.69478174044656</v>
      </c>
      <c r="J27" s="388">
        <f>'47.'!J28</f>
        <v>12089.504943858106</v>
      </c>
      <c r="K27" s="388">
        <f>'47.'!K28</f>
        <v>13861.57419689511</v>
      </c>
      <c r="L27" s="388">
        <f>'47.'!L28</f>
        <v>870.49435943914489</v>
      </c>
      <c r="M27" s="2618" t="s">
        <v>1526</v>
      </c>
      <c r="N27" s="2619"/>
      <c r="O27" s="2619"/>
      <c r="P27" s="2620"/>
      <c r="Q27" s="388">
        <f>'47.'!Q28</f>
        <v>219.24844457526262</v>
      </c>
      <c r="R27" s="388">
        <f>'47.'!R28</f>
        <v>12989.675106935392</v>
      </c>
      <c r="S27" s="388">
        <f>'47.'!S28</f>
        <v>12770.00568208703</v>
      </c>
      <c r="T27" s="388">
        <f>'47.'!T28</f>
        <v>9657.7744973960762</v>
      </c>
      <c r="U27" s="388">
        <f>'47.'!U28</f>
        <v>440.913011832319</v>
      </c>
      <c r="V27" s="142">
        <f>'47.'!V28</f>
        <v>12.103826099704914</v>
      </c>
      <c r="W27" s="388">
        <f>'47.'!W28</f>
        <v>286.25354856321013</v>
      </c>
      <c r="X27" s="388">
        <f>'47.'!X28</f>
        <v>85.945924773706082</v>
      </c>
      <c r="Y27" s="388">
        <f>'47.'!Y28</f>
        <v>200.30762378950459</v>
      </c>
      <c r="Z27" s="388">
        <f>'47.'!Z28</f>
        <v>1037.3259909291264</v>
      </c>
      <c r="AA27" s="388">
        <f>'47.'!AA28</f>
        <v>3395.9811625831348</v>
      </c>
      <c r="AB27" s="59"/>
      <c r="AC27" s="59"/>
      <c r="AD27" s="59"/>
      <c r="AE27" s="59"/>
      <c r="AF27" s="59"/>
      <c r="AG27" s="59"/>
      <c r="AH27" s="59"/>
      <c r="AI27" s="59"/>
      <c r="AJ27" s="59"/>
      <c r="AK27" s="59"/>
      <c r="AL27" s="59"/>
    </row>
    <row r="28" spans="1:38" ht="14.45" customHeight="1">
      <c r="A28" s="2641" t="s">
        <v>371</v>
      </c>
      <c r="B28" s="2641"/>
      <c r="C28" s="2641"/>
      <c r="D28" s="32"/>
      <c r="E28" s="430"/>
      <c r="F28" s="430"/>
      <c r="G28" s="430"/>
      <c r="H28" s="430"/>
      <c r="I28" s="430"/>
      <c r="J28" s="430"/>
      <c r="K28" s="430"/>
      <c r="L28" s="131"/>
      <c r="M28" s="2641" t="s">
        <v>371</v>
      </c>
      <c r="N28" s="2641"/>
      <c r="O28" s="2641"/>
      <c r="P28" s="32"/>
      <c r="Q28" s="431"/>
      <c r="R28" s="431"/>
      <c r="S28" s="431"/>
      <c r="T28" s="431"/>
      <c r="U28" s="431"/>
      <c r="V28" s="431"/>
      <c r="W28" s="431"/>
      <c r="X28" s="431"/>
      <c r="Y28" s="431"/>
      <c r="Z28" s="431"/>
      <c r="AA28" s="431"/>
    </row>
    <row r="29" spans="1:38" ht="14.45" customHeight="1">
      <c r="A29" s="1137"/>
      <c r="B29" s="813" t="s">
        <v>1022</v>
      </c>
      <c r="C29" s="1137"/>
      <c r="D29" s="840"/>
      <c r="E29" s="1016">
        <f>'47.'!AD58</f>
        <v>19770.640447318605</v>
      </c>
      <c r="F29" s="1016">
        <f>'47.'!AE58</f>
        <v>15640.714200387867</v>
      </c>
      <c r="G29" s="1016">
        <f>'47.'!AF58</f>
        <v>9815.4552710460684</v>
      </c>
      <c r="H29" s="1016">
        <f>'47.'!AG58</f>
        <v>1085.8834604367771</v>
      </c>
      <c r="I29" s="1016">
        <f>'47.'!AH58</f>
        <v>121.53654531538017</v>
      </c>
      <c r="J29" s="1016">
        <f>'47.'!AI58</f>
        <v>4617.8389235896402</v>
      </c>
      <c r="K29" s="1016">
        <f>'47.'!AJ58</f>
        <v>4100.4250924762146</v>
      </c>
      <c r="L29" s="1002">
        <f>'47.'!AK58</f>
        <v>396.60187365436502</v>
      </c>
      <c r="M29" s="1137"/>
      <c r="N29" s="813" t="s">
        <v>1022</v>
      </c>
      <c r="O29" s="1137"/>
      <c r="P29" s="840"/>
      <c r="Q29" s="1016">
        <f>'47.'!AL58</f>
        <v>66.463366737810304</v>
      </c>
      <c r="R29" s="1016">
        <f>'47.'!AM58</f>
        <v>3703.2539366795131</v>
      </c>
      <c r="S29" s="1016">
        <f>'47.'!AN58</f>
        <v>3636.647006204078</v>
      </c>
      <c r="T29" s="1016">
        <f>'47.'!AO58</f>
        <v>2617.9852813695593</v>
      </c>
      <c r="U29" s="1016">
        <f>'47.'!AP58</f>
        <v>59.378361594935733</v>
      </c>
      <c r="V29" s="1016">
        <f>'47.'!AQ58</f>
        <v>2.3100485135740749</v>
      </c>
      <c r="W29" s="1016">
        <f>'47.'!AR58</f>
        <v>95.535413542363372</v>
      </c>
      <c r="X29" s="1016">
        <f>'47.'!AS58</f>
        <v>33.189791794274186</v>
      </c>
      <c r="Y29" s="1016">
        <f>'47.'!AT58</f>
        <v>62.345621748089243</v>
      </c>
      <c r="Z29" s="1016">
        <f>'47.'!AU58</f>
        <v>61.584823292364277</v>
      </c>
      <c r="AA29" s="1016">
        <f>'47.'!AV58</f>
        <v>921.79717962722066</v>
      </c>
    </row>
    <row r="30" spans="1:38" ht="14.45" customHeight="1">
      <c r="A30" s="1137"/>
      <c r="B30" s="813" t="s">
        <v>1023</v>
      </c>
      <c r="C30" s="1137"/>
      <c r="D30" s="840"/>
      <c r="E30" s="1016">
        <f>'47.'!AD59</f>
        <v>64936.371190787191</v>
      </c>
      <c r="F30" s="1016">
        <f>'47.'!AE59</f>
        <v>49024.811795478316</v>
      </c>
      <c r="G30" s="1016">
        <f>'47.'!AF59</f>
        <v>32794.159277176055</v>
      </c>
      <c r="H30" s="1016">
        <f>'47.'!AG59</f>
        <v>4064.5783921402963</v>
      </c>
      <c r="I30" s="1016">
        <f>'47.'!AH59</f>
        <v>269.53396852379382</v>
      </c>
      <c r="J30" s="1016">
        <f>'47.'!AI59</f>
        <v>11896.540157638168</v>
      </c>
      <c r="K30" s="1016">
        <f>'47.'!AJ59</f>
        <v>15911.559395308941</v>
      </c>
      <c r="L30" s="1002">
        <f>'47.'!AK59</f>
        <v>881.7932990064495</v>
      </c>
      <c r="M30" s="1137"/>
      <c r="N30" s="813" t="s">
        <v>1023</v>
      </c>
      <c r="O30" s="1137"/>
      <c r="P30" s="840"/>
      <c r="Q30" s="1016">
        <f>'47.'!AL59</f>
        <v>265.85278606736875</v>
      </c>
      <c r="R30" s="1016">
        <f>'47.'!AM59</f>
        <v>15029.766096302483</v>
      </c>
      <c r="S30" s="1016">
        <f>'47.'!AN59</f>
        <v>14763.91331023511</v>
      </c>
      <c r="T30" s="1016">
        <f>'47.'!AO59</f>
        <v>10358.692341155052</v>
      </c>
      <c r="U30" s="1016">
        <f>'47.'!AP59</f>
        <v>240.96133982449521</v>
      </c>
      <c r="V30" s="1016">
        <f>'47.'!AQ59</f>
        <v>6.9249980076954953</v>
      </c>
      <c r="W30" s="1016">
        <f>'47.'!AR59</f>
        <v>511.54039104356985</v>
      </c>
      <c r="X30" s="1016">
        <f>'47.'!AS59</f>
        <v>241.88160631664155</v>
      </c>
      <c r="Y30" s="1016">
        <f>'47.'!AT59</f>
        <v>269.65878472692827</v>
      </c>
      <c r="Z30" s="1016">
        <f>'47.'!AU59</f>
        <v>1384.8122947768172</v>
      </c>
      <c r="AA30" s="1016">
        <f>'47.'!AV59</f>
        <v>5030.6065349811151</v>
      </c>
    </row>
    <row r="31" spans="1:38" ht="14.45" customHeight="1">
      <c r="A31" s="1137"/>
      <c r="B31" s="813" t="s">
        <v>1024</v>
      </c>
      <c r="C31" s="1137"/>
      <c r="D31" s="840"/>
      <c r="E31" s="1016">
        <f>'47.'!AD60</f>
        <v>145593.5085080631</v>
      </c>
      <c r="F31" s="1016">
        <f>'47.'!AE60</f>
        <v>110429.33345109067</v>
      </c>
      <c r="G31" s="1016">
        <f>'47.'!AF60</f>
        <v>70788.002894974023</v>
      </c>
      <c r="H31" s="1016">
        <f>'47.'!AG60</f>
        <v>8546.367573419524</v>
      </c>
      <c r="I31" s="1016">
        <f>'47.'!AH60</f>
        <v>922.5768404183716</v>
      </c>
      <c r="J31" s="1016">
        <f>'47.'!AI60</f>
        <v>30172.386142278767</v>
      </c>
      <c r="K31" s="1016">
        <f>'47.'!AJ60</f>
        <v>35164.175056972439</v>
      </c>
      <c r="L31" s="1002">
        <f>'47.'!AK60</f>
        <v>1991.6484259198724</v>
      </c>
      <c r="M31" s="1137"/>
      <c r="N31" s="813" t="s">
        <v>1024</v>
      </c>
      <c r="O31" s="1137"/>
      <c r="P31" s="840"/>
      <c r="Q31" s="1016">
        <f>'47.'!AL60</f>
        <v>488.49547014097885</v>
      </c>
      <c r="R31" s="1016">
        <f>'47.'!AM60</f>
        <v>33172.526631052511</v>
      </c>
      <c r="S31" s="1016">
        <f>'47.'!AN60</f>
        <v>32684.031160911552</v>
      </c>
      <c r="T31" s="1016">
        <f>'47.'!AO60</f>
        <v>26513.301846123239</v>
      </c>
      <c r="U31" s="1016">
        <f>'47.'!AP60</f>
        <v>1230.6140205919912</v>
      </c>
      <c r="V31" s="1016">
        <f>'47.'!AQ60</f>
        <v>11.413323200839102</v>
      </c>
      <c r="W31" s="1016">
        <f>'47.'!AR60</f>
        <v>974.36575610686532</v>
      </c>
      <c r="X31" s="1016">
        <f>'47.'!AS60</f>
        <v>474.95875104088384</v>
      </c>
      <c r="Y31" s="1016">
        <f>'47.'!AT60</f>
        <v>499.4070050659821</v>
      </c>
      <c r="Z31" s="1016">
        <f>'47.'!AU60</f>
        <v>1790.1099039965932</v>
      </c>
      <c r="AA31" s="1016">
        <f>'47.'!AV60</f>
        <v>5744.4461188852265</v>
      </c>
    </row>
    <row r="32" spans="1:38" ht="14.45" customHeight="1">
      <c r="A32" s="1137"/>
      <c r="B32" s="813" t="s">
        <v>1025</v>
      </c>
      <c r="C32" s="1137"/>
      <c r="D32" s="840"/>
      <c r="E32" s="1016">
        <f>'47.'!AD61</f>
        <v>507697.85617335932</v>
      </c>
      <c r="F32" s="1016">
        <f>'47.'!AE61</f>
        <v>377876.59280557389</v>
      </c>
      <c r="G32" s="1016">
        <f>'47.'!AF61</f>
        <v>194507.86458197341</v>
      </c>
      <c r="H32" s="1016">
        <f>'47.'!AG61</f>
        <v>59063.120494333067</v>
      </c>
      <c r="I32" s="1016">
        <f>'47.'!AH61</f>
        <v>4935.4216991639469</v>
      </c>
      <c r="J32" s="1016">
        <f>'47.'!AI61</f>
        <v>119370.18603010362</v>
      </c>
      <c r="K32" s="1016">
        <f>'47.'!AJ61</f>
        <v>129821.26336778529</v>
      </c>
      <c r="L32" s="1002">
        <f>'47.'!AK61</f>
        <v>6650.0234946861183</v>
      </c>
      <c r="M32" s="1137"/>
      <c r="N32" s="813" t="s">
        <v>1025</v>
      </c>
      <c r="O32" s="1137"/>
      <c r="P32" s="840"/>
      <c r="Q32" s="1016">
        <f>'47.'!AL61</f>
        <v>2347.8198767114986</v>
      </c>
      <c r="R32" s="1016">
        <f>'47.'!AM61</f>
        <v>123171.23987309923</v>
      </c>
      <c r="S32" s="1016">
        <f>'47.'!AN61</f>
        <v>120823.4199963877</v>
      </c>
      <c r="T32" s="1016">
        <f>'47.'!AO61</f>
        <v>101999.86468069811</v>
      </c>
      <c r="U32" s="1016">
        <f>'47.'!AP61</f>
        <v>6228.9824966001697</v>
      </c>
      <c r="V32" s="1016">
        <f>'47.'!AQ61</f>
        <v>63.288841951418483</v>
      </c>
      <c r="W32" s="1016">
        <f>'47.'!AR61</f>
        <v>2519.1070089719728</v>
      </c>
      <c r="X32" s="1016">
        <f>'47.'!AS61</f>
        <v>220.11192342431534</v>
      </c>
      <c r="Y32" s="1016">
        <f>'47.'!AT61</f>
        <v>2298.9950855476573</v>
      </c>
      <c r="Z32" s="1016">
        <f>'47.'!AU61</f>
        <v>12777.251699729921</v>
      </c>
      <c r="AA32" s="1016">
        <f>'47.'!AV61</f>
        <v>22789.428667895991</v>
      </c>
    </row>
    <row r="33" spans="1:27" ht="14.45" customHeight="1">
      <c r="A33" s="1137"/>
      <c r="B33" s="813" t="s">
        <v>1026</v>
      </c>
      <c r="C33" s="1137"/>
      <c r="D33" s="840"/>
      <c r="E33" s="1016">
        <f>'47.'!AD62</f>
        <v>1211548.4598900012</v>
      </c>
      <c r="F33" s="1016">
        <f>'47.'!AE62</f>
        <v>825741.83849306323</v>
      </c>
      <c r="G33" s="1016">
        <f>'47.'!AF62</f>
        <v>536388.83052300941</v>
      </c>
      <c r="H33" s="1016">
        <f>'47.'!AG62</f>
        <v>46237.665112699578</v>
      </c>
      <c r="I33" s="1016">
        <f>'47.'!AH62</f>
        <v>5654.6205997810393</v>
      </c>
      <c r="J33" s="1016">
        <f>'47.'!AI62</f>
        <v>237460.72225757316</v>
      </c>
      <c r="K33" s="1016">
        <f>'47.'!AJ62</f>
        <v>385806.62139693822</v>
      </c>
      <c r="L33" s="1002">
        <f>'47.'!AK62</f>
        <v>15210.082277825739</v>
      </c>
      <c r="M33" s="1137"/>
      <c r="N33" s="813" t="s">
        <v>1026</v>
      </c>
      <c r="O33" s="1137"/>
      <c r="P33" s="840"/>
      <c r="Q33" s="1016">
        <f>'47.'!AL62</f>
        <v>4898.8683503731154</v>
      </c>
      <c r="R33" s="1016">
        <f>'47.'!AM62</f>
        <v>370596.53911911248</v>
      </c>
      <c r="S33" s="1016">
        <f>'47.'!AN62</f>
        <v>365697.67076873942</v>
      </c>
      <c r="T33" s="1016">
        <f>'47.'!AO62</f>
        <v>259814.26498922319</v>
      </c>
      <c r="U33" s="1016">
        <f>'47.'!AP62</f>
        <v>8121.0793204827296</v>
      </c>
      <c r="V33" s="1016">
        <f>'47.'!AQ62</f>
        <v>327.34879776483149</v>
      </c>
      <c r="W33" s="1016">
        <f>'47.'!AR62</f>
        <v>3915.2592179949943</v>
      </c>
      <c r="X33" s="1016">
        <f>'47.'!AS62</f>
        <v>335.75079019937505</v>
      </c>
      <c r="Y33" s="1016">
        <f>'47.'!AT62</f>
        <v>3579.5084277956184</v>
      </c>
      <c r="Z33" s="1016">
        <f>'47.'!AU62</f>
        <v>43345.414953768457</v>
      </c>
      <c r="AA33" s="1016">
        <f>'47.'!AV62</f>
        <v>136865.1333970422</v>
      </c>
    </row>
    <row r="34" spans="1:27" ht="14.45" customHeight="1">
      <c r="A34" s="1137"/>
      <c r="B34" s="813" t="s">
        <v>1027</v>
      </c>
      <c r="C34" s="1137"/>
      <c r="D34" s="840"/>
      <c r="E34" s="1016">
        <f>'47.'!AD63</f>
        <v>4084213.4679447026</v>
      </c>
      <c r="F34" s="1016">
        <f>'47.'!AE63</f>
        <v>3131348.4839121569</v>
      </c>
      <c r="G34" s="1016">
        <f>'47.'!AF63</f>
        <v>2081626.2756445964</v>
      </c>
      <c r="H34" s="1016">
        <f>'47.'!AG63</f>
        <v>195555.01363969687</v>
      </c>
      <c r="I34" s="1016">
        <f>'47.'!AH63</f>
        <v>43500.743421214771</v>
      </c>
      <c r="J34" s="1016">
        <f>'47.'!AI63</f>
        <v>810666.45120664861</v>
      </c>
      <c r="K34" s="1016">
        <f>'47.'!AJ63</f>
        <v>952864.98403254559</v>
      </c>
      <c r="L34" s="1002">
        <f>'47.'!AK63</f>
        <v>57931.149837339202</v>
      </c>
      <c r="M34" s="1137"/>
      <c r="N34" s="813" t="s">
        <v>1027</v>
      </c>
      <c r="O34" s="1137"/>
      <c r="P34" s="840"/>
      <c r="Q34" s="1016">
        <f>'47.'!AL63</f>
        <v>17035.280182099101</v>
      </c>
      <c r="R34" s="1016">
        <f>'47.'!AM63</f>
        <v>894933.83419520629</v>
      </c>
      <c r="S34" s="1016">
        <f>'47.'!AN63</f>
        <v>877898.5540131072</v>
      </c>
      <c r="T34" s="1016">
        <f>'47.'!AO63</f>
        <v>680251.5820302153</v>
      </c>
      <c r="U34" s="1016">
        <f>'47.'!AP63</f>
        <v>62742.039948346115</v>
      </c>
      <c r="V34" s="1016">
        <f>'47.'!AQ63</f>
        <v>2542.2174437263466</v>
      </c>
      <c r="W34" s="1016">
        <f>'47.'!AR63</f>
        <v>11943.91248066295</v>
      </c>
      <c r="X34" s="1016">
        <f>'47.'!AS63</f>
        <v>-1586.9259956084281</v>
      </c>
      <c r="Y34" s="1016">
        <f>'47.'!AT63</f>
        <v>13530.838476271379</v>
      </c>
      <c r="Z34" s="1016">
        <f>'47.'!AU63</f>
        <v>111874.45290652917</v>
      </c>
      <c r="AA34" s="1016">
        <f>'47.'!AV63</f>
        <v>232293.25501668575</v>
      </c>
    </row>
    <row r="35" spans="1:27" ht="14.45" customHeight="1">
      <c r="A35" s="2641" t="s">
        <v>397</v>
      </c>
      <c r="B35" s="2641"/>
      <c r="C35" s="2641"/>
      <c r="D35" s="2"/>
      <c r="E35" s="1016"/>
      <c r="F35" s="1016"/>
      <c r="G35" s="1016"/>
      <c r="H35" s="1016"/>
      <c r="I35" s="1016"/>
      <c r="J35" s="1016"/>
      <c r="K35" s="1016"/>
      <c r="L35" s="1002"/>
      <c r="M35" s="2641" t="s">
        <v>397</v>
      </c>
      <c r="N35" s="2641"/>
      <c r="O35" s="2641"/>
      <c r="P35" s="2"/>
      <c r="Q35" s="1016"/>
      <c r="R35" s="1016"/>
      <c r="S35" s="1016"/>
      <c r="T35" s="1016"/>
      <c r="U35" s="1016"/>
      <c r="V35" s="1016"/>
      <c r="W35" s="1016"/>
      <c r="X35" s="1016"/>
      <c r="Y35" s="1016"/>
      <c r="Z35" s="1016"/>
      <c r="AA35" s="1016"/>
    </row>
    <row r="36" spans="1:27" ht="14.45" customHeight="1">
      <c r="A36" s="1137"/>
      <c r="B36" s="813" t="s">
        <v>1028</v>
      </c>
      <c r="C36" s="1137"/>
      <c r="D36" s="843"/>
      <c r="E36" s="1016">
        <f>'47.'!AD64</f>
        <v>2812.64180201613</v>
      </c>
      <c r="F36" s="1016">
        <f>'47.'!AE64</f>
        <v>2479.3483616008043</v>
      </c>
      <c r="G36" s="1016">
        <f>'47.'!AF64</f>
        <v>1303.7357454055898</v>
      </c>
      <c r="H36" s="1016">
        <f>'47.'!AG64</f>
        <v>291.88209801719853</v>
      </c>
      <c r="I36" s="1016">
        <f>'47.'!AH64</f>
        <v>15.432514146637377</v>
      </c>
      <c r="J36" s="1016">
        <f>'47.'!AI64</f>
        <v>868.29800403137688</v>
      </c>
      <c r="K36" s="1016">
        <f>'47.'!AJ64</f>
        <v>333.29344041532721</v>
      </c>
      <c r="L36" s="1002">
        <f>'47.'!AK64</f>
        <v>82.024495575231867</v>
      </c>
      <c r="M36" s="1137"/>
      <c r="N36" s="813" t="s">
        <v>1028</v>
      </c>
      <c r="O36" s="1137"/>
      <c r="P36" s="843"/>
      <c r="Q36" s="1016">
        <f>'47.'!AL64</f>
        <v>25.838198243646975</v>
      </c>
      <c r="R36" s="1016">
        <f>'47.'!AM64</f>
        <v>251.26894484009512</v>
      </c>
      <c r="S36" s="1016">
        <f>'47.'!AN64</f>
        <v>225.43074659644827</v>
      </c>
      <c r="T36" s="1016">
        <f>'47.'!AO64</f>
        <v>864.6847866793139</v>
      </c>
      <c r="U36" s="1016">
        <f>'47.'!AP64</f>
        <v>33.589681572664297</v>
      </c>
      <c r="V36" s="1016">
        <f>'47.'!AQ64</f>
        <v>0.27892974891142824</v>
      </c>
      <c r="W36" s="1016">
        <f>'47.'!AR64</f>
        <v>50.39585374703541</v>
      </c>
      <c r="X36" s="1016">
        <f>'47.'!AS64</f>
        <v>23.487506851009737</v>
      </c>
      <c r="Y36" s="1016">
        <f>'47.'!AT64</f>
        <v>26.908346896025648</v>
      </c>
      <c r="Z36" s="1016">
        <f>'47.'!AU64</f>
        <v>22.268710477147767</v>
      </c>
      <c r="AA36" s="1016">
        <f>'47.'!AV64</f>
        <v>-701.24979467432877</v>
      </c>
    </row>
    <row r="37" spans="1:27" ht="14.45" customHeight="1">
      <c r="A37" s="1137"/>
      <c r="B37" s="813" t="s">
        <v>1038</v>
      </c>
      <c r="C37" s="1137"/>
      <c r="D37" s="843"/>
      <c r="E37" s="1016">
        <f>'47.'!AD65</f>
        <v>8468.7119525865255</v>
      </c>
      <c r="F37" s="1016">
        <f>'47.'!AE65</f>
        <v>5826.2108699815826</v>
      </c>
      <c r="G37" s="1016">
        <f>'47.'!AF65</f>
        <v>3466.3986890619694</v>
      </c>
      <c r="H37" s="1016">
        <f>'47.'!AG65</f>
        <v>594.64626333318881</v>
      </c>
      <c r="I37" s="1016">
        <f>'47.'!AH65</f>
        <v>40.277398528286234</v>
      </c>
      <c r="J37" s="1016">
        <f>'47.'!AI65</f>
        <v>1724.8885190581384</v>
      </c>
      <c r="K37" s="1016">
        <f>'47.'!AJ65</f>
        <v>2610.8782064989432</v>
      </c>
      <c r="L37" s="1002">
        <f>'47.'!AK65</f>
        <v>181.79096477652391</v>
      </c>
      <c r="M37" s="1137"/>
      <c r="N37" s="813" t="s">
        <v>1038</v>
      </c>
      <c r="O37" s="1137"/>
      <c r="P37" s="843"/>
      <c r="Q37" s="1016">
        <f>'47.'!AL65</f>
        <v>51.500570255374321</v>
      </c>
      <c r="R37" s="1016">
        <f>'47.'!AM65</f>
        <v>2428.8936621421162</v>
      </c>
      <c r="S37" s="1016">
        <f>'47.'!AN65</f>
        <v>2376.701645226914</v>
      </c>
      <c r="T37" s="1016">
        <f>'47.'!AO65</f>
        <v>1781.6165669292354</v>
      </c>
      <c r="U37" s="1016">
        <f>'47.'!AP65</f>
        <v>50.93546918668995</v>
      </c>
      <c r="V37" s="1016">
        <f>'47.'!AQ65</f>
        <v>7.0298557143056314E-2</v>
      </c>
      <c r="W37" s="1016">
        <f>'47.'!AR65</f>
        <v>68.698740369935194</v>
      </c>
      <c r="X37" s="1016">
        <f>'47.'!AS65</f>
        <v>17.167149890806787</v>
      </c>
      <c r="Y37" s="1016">
        <f>'47.'!AT65</f>
        <v>51.531590479128425</v>
      </c>
      <c r="Z37" s="1016">
        <f>'47.'!AU65</f>
        <v>27.821795137399203</v>
      </c>
      <c r="AA37" s="1016">
        <f>'47.'!AV65</f>
        <v>508.97577297646438</v>
      </c>
    </row>
    <row r="38" spans="1:27" ht="14.45" customHeight="1">
      <c r="A38" s="813"/>
      <c r="B38" s="813" t="s">
        <v>1039</v>
      </c>
      <c r="C38" s="813"/>
      <c r="D38" s="843"/>
      <c r="E38" s="1016">
        <f>'47.'!AD66</f>
        <v>15973.121040985909</v>
      </c>
      <c r="F38" s="1016">
        <f>'47.'!AE66</f>
        <v>11780.258359528372</v>
      </c>
      <c r="G38" s="1016">
        <f>'47.'!AF66</f>
        <v>7337.3016074653551</v>
      </c>
      <c r="H38" s="1016">
        <f>'47.'!AG66</f>
        <v>1268.019838105218</v>
      </c>
      <c r="I38" s="1016">
        <f>'47.'!AH66</f>
        <v>96.403776229993014</v>
      </c>
      <c r="J38" s="1016">
        <f>'47.'!AI66</f>
        <v>3078.5331377278026</v>
      </c>
      <c r="K38" s="1016">
        <f>'47.'!AJ66</f>
        <v>4192.8626814575346</v>
      </c>
      <c r="L38" s="1002">
        <f>'47.'!AK66</f>
        <v>208.66537272247857</v>
      </c>
      <c r="M38" s="813"/>
      <c r="N38" s="813" t="s">
        <v>1039</v>
      </c>
      <c r="O38" s="813"/>
      <c r="P38" s="843"/>
      <c r="Q38" s="1016">
        <f>'47.'!AL66</f>
        <v>68.363143263716296</v>
      </c>
      <c r="R38" s="1016">
        <f>'47.'!AM66</f>
        <v>3984.1973087350548</v>
      </c>
      <c r="S38" s="1016">
        <f>'47.'!AN66</f>
        <v>3915.8341654713404</v>
      </c>
      <c r="T38" s="1016">
        <f>'47.'!AO66</f>
        <v>2817.724994738594</v>
      </c>
      <c r="U38" s="1016">
        <f>'47.'!AP66</f>
        <v>209.10076989170847</v>
      </c>
      <c r="V38" s="1016">
        <f>'47.'!AQ66</f>
        <v>3.3499632394521393</v>
      </c>
      <c r="W38" s="1016">
        <f>'47.'!AR66</f>
        <v>142.85035193000166</v>
      </c>
      <c r="X38" s="1016">
        <f>'47.'!AS66</f>
        <v>102.87864967569926</v>
      </c>
      <c r="Y38" s="1016">
        <f>'47.'!AT66</f>
        <v>39.971702254302379</v>
      </c>
      <c r="Z38" s="1016">
        <f>'47.'!AU66</f>
        <v>131.55958621009475</v>
      </c>
      <c r="AA38" s="1016">
        <f>'47.'!AV66</f>
        <v>874.36767188167801</v>
      </c>
    </row>
    <row r="39" spans="1:27" ht="14.45" customHeight="1">
      <c r="A39" s="813"/>
      <c r="B39" s="813" t="s">
        <v>1040</v>
      </c>
      <c r="C39" s="813"/>
      <c r="D39" s="843"/>
      <c r="E39" s="1016">
        <f>'47.'!AD67</f>
        <v>36960.359760830819</v>
      </c>
      <c r="F39" s="1016">
        <f>'47.'!AE67</f>
        <v>28043.453877736622</v>
      </c>
      <c r="G39" s="1016">
        <f>'47.'!AF67</f>
        <v>17560.97971144674</v>
      </c>
      <c r="H39" s="1016">
        <f>'47.'!AG67</f>
        <v>3213.681334077261</v>
      </c>
      <c r="I39" s="1016">
        <f>'47.'!AH67</f>
        <v>265.11000895851743</v>
      </c>
      <c r="J39" s="1016">
        <f>'47.'!AI67</f>
        <v>7003.682823254092</v>
      </c>
      <c r="K39" s="1016">
        <f>'47.'!AJ67</f>
        <v>8916.9058830942195</v>
      </c>
      <c r="L39" s="1002">
        <f>'47.'!AK67</f>
        <v>559.98629191311022</v>
      </c>
      <c r="M39" s="813"/>
      <c r="N39" s="813" t="s">
        <v>1040</v>
      </c>
      <c r="O39" s="813"/>
      <c r="P39" s="843"/>
      <c r="Q39" s="1016">
        <f>'47.'!AL67</f>
        <v>161.56945555395316</v>
      </c>
      <c r="R39" s="1016">
        <f>'47.'!AM67</f>
        <v>8356.9195911811112</v>
      </c>
      <c r="S39" s="1016">
        <f>'47.'!AN67</f>
        <v>8195.3501356271554</v>
      </c>
      <c r="T39" s="1016">
        <f>'47.'!AO67</f>
        <v>5260.4611375365521</v>
      </c>
      <c r="U39" s="1016">
        <f>'47.'!AP67</f>
        <v>185.15441906137602</v>
      </c>
      <c r="V39" s="1016">
        <f>'47.'!AQ67</f>
        <v>1.5904704091568933</v>
      </c>
      <c r="W39" s="1016">
        <f>'47.'!AR67</f>
        <v>227.33086515337476</v>
      </c>
      <c r="X39" s="1016">
        <f>'47.'!AS67</f>
        <v>39.153665713119821</v>
      </c>
      <c r="Y39" s="1016">
        <f>'47.'!AT67</f>
        <v>188.17719944025501</v>
      </c>
      <c r="Z39" s="1016">
        <f>'47.'!AU67</f>
        <v>272.23033714456835</v>
      </c>
      <c r="AA39" s="1016">
        <f>'47.'!AV67</f>
        <v>2793.0435806112682</v>
      </c>
    </row>
    <row r="40" spans="1:27" ht="14.45" customHeight="1">
      <c r="A40" s="813"/>
      <c r="B40" s="813" t="s">
        <v>1041</v>
      </c>
      <c r="C40" s="813"/>
      <c r="D40" s="843"/>
      <c r="E40" s="1016">
        <f>'47.'!AD68</f>
        <v>74645.448092017992</v>
      </c>
      <c r="F40" s="1016">
        <f>'47.'!AE68</f>
        <v>55887.572402695696</v>
      </c>
      <c r="G40" s="1016">
        <f>'47.'!AF68</f>
        <v>36600.509602115962</v>
      </c>
      <c r="H40" s="1016">
        <f>'47.'!AG68</f>
        <v>4193.6521889919268</v>
      </c>
      <c r="I40" s="1016">
        <f>'47.'!AH68</f>
        <v>323.52104688872754</v>
      </c>
      <c r="J40" s="1016">
        <f>'47.'!AI68</f>
        <v>14769.889564699059</v>
      </c>
      <c r="K40" s="1016">
        <f>'47.'!AJ68</f>
        <v>18757.875689322311</v>
      </c>
      <c r="L40" s="1002">
        <f>'47.'!AK68</f>
        <v>974.95878328889762</v>
      </c>
      <c r="M40" s="813"/>
      <c r="N40" s="813" t="s">
        <v>1041</v>
      </c>
      <c r="O40" s="813"/>
      <c r="P40" s="843"/>
      <c r="Q40" s="1016">
        <f>'47.'!AL68</f>
        <v>264.96601824250627</v>
      </c>
      <c r="R40" s="1016">
        <f>'47.'!AM68</f>
        <v>17782.916906033402</v>
      </c>
      <c r="S40" s="1016">
        <f>'47.'!AN68</f>
        <v>17517.950887790888</v>
      </c>
      <c r="T40" s="1016">
        <f>'47.'!AO68</f>
        <v>11742.796191250309</v>
      </c>
      <c r="U40" s="1016">
        <f>'47.'!AP68</f>
        <v>237.54949968890895</v>
      </c>
      <c r="V40" s="1016">
        <f>'47.'!AQ68</f>
        <v>19.476159405755016</v>
      </c>
      <c r="W40" s="1016">
        <f>'47.'!AR68</f>
        <v>644.80625472577435</v>
      </c>
      <c r="X40" s="1016">
        <f>'47.'!AS68</f>
        <v>346.58107326213189</v>
      </c>
      <c r="Y40" s="1016">
        <f>'47.'!AT68</f>
        <v>298.22518146364263</v>
      </c>
      <c r="Z40" s="1016">
        <f>'47.'!AU68</f>
        <v>488.35493538372805</v>
      </c>
      <c r="AA40" s="1016">
        <f>'47.'!AV68</f>
        <v>5361.6777181038779</v>
      </c>
    </row>
    <row r="41" spans="1:27" ht="14.45" customHeight="1">
      <c r="A41" s="813"/>
      <c r="B41" s="813" t="s">
        <v>1042</v>
      </c>
      <c r="C41" s="813"/>
      <c r="D41" s="843"/>
      <c r="E41" s="1016">
        <f>'47.'!AD69</f>
        <v>169922.2153115726</v>
      </c>
      <c r="F41" s="1016">
        <f>'47.'!AE69</f>
        <v>135082.26608584102</v>
      </c>
      <c r="G41" s="1016">
        <f>'47.'!AF69</f>
        <v>86246.677275099399</v>
      </c>
      <c r="H41" s="1016">
        <f>'47.'!AG69</f>
        <v>7239.2702896566998</v>
      </c>
      <c r="I41" s="1016">
        <f>'47.'!AH69</f>
        <v>1210.9031019865217</v>
      </c>
      <c r="J41" s="1016">
        <f>'47.'!AI69</f>
        <v>40385.415419098354</v>
      </c>
      <c r="K41" s="1016">
        <f>'47.'!AJ69</f>
        <v>34839.949225731543</v>
      </c>
      <c r="L41" s="1002">
        <f>'47.'!AK69</f>
        <v>2196.8903734537957</v>
      </c>
      <c r="M41" s="813"/>
      <c r="N41" s="813" t="s">
        <v>1042</v>
      </c>
      <c r="O41" s="813"/>
      <c r="P41" s="843"/>
      <c r="Q41" s="1016">
        <f>'47.'!AL69</f>
        <v>532.99087593952356</v>
      </c>
      <c r="R41" s="1016">
        <f>'47.'!AM69</f>
        <v>32643.058852277725</v>
      </c>
      <c r="S41" s="1016">
        <f>'47.'!AN69</f>
        <v>32110.067976338225</v>
      </c>
      <c r="T41" s="1016">
        <f>'47.'!AO69</f>
        <v>28982.613278894394</v>
      </c>
      <c r="U41" s="1016">
        <f>'47.'!AP69</f>
        <v>1201.4167617198634</v>
      </c>
      <c r="V41" s="1016">
        <f>'47.'!AQ69</f>
        <v>3.2241161484288821</v>
      </c>
      <c r="W41" s="1016">
        <f>'47.'!AR69</f>
        <v>952.55424961974472</v>
      </c>
      <c r="X41" s="1016">
        <f>'47.'!AS69</f>
        <v>360.33158928546851</v>
      </c>
      <c r="Y41" s="1016">
        <f>'47.'!AT69</f>
        <v>592.22266033427627</v>
      </c>
      <c r="Z41" s="1016">
        <f>'47.'!AU69</f>
        <v>2965.6170313320717</v>
      </c>
      <c r="AA41" s="1016">
        <f>'47.'!AV69</f>
        <v>3935.8766012878923</v>
      </c>
    </row>
    <row r="42" spans="1:27" ht="14.45" customHeight="1">
      <c r="A42" s="813"/>
      <c r="B42" s="813" t="s">
        <v>1043</v>
      </c>
      <c r="C42" s="813"/>
      <c r="D42" s="843"/>
      <c r="E42" s="1016">
        <f>'47.'!AD70</f>
        <v>399645.30987214122</v>
      </c>
      <c r="F42" s="1016">
        <f>'47.'!AE70</f>
        <v>303771.64675532695</v>
      </c>
      <c r="G42" s="1016">
        <f>'47.'!AF70</f>
        <v>178934.84427257962</v>
      </c>
      <c r="H42" s="1016">
        <f>'47.'!AG70</f>
        <v>2378.4895451911748</v>
      </c>
      <c r="I42" s="1016">
        <f>'47.'!AH70</f>
        <v>2330.416364875764</v>
      </c>
      <c r="J42" s="1016">
        <f>'47.'!AI70</f>
        <v>120127.89657268053</v>
      </c>
      <c r="K42" s="1016">
        <f>'47.'!AJ70</f>
        <v>95873.663116814219</v>
      </c>
      <c r="L42" s="1002">
        <f>'47.'!AK70</f>
        <v>18009.232182851134</v>
      </c>
      <c r="M42" s="813"/>
      <c r="N42" s="813" t="s">
        <v>1043</v>
      </c>
      <c r="O42" s="813"/>
      <c r="P42" s="843"/>
      <c r="Q42" s="1016">
        <f>'47.'!AL70</f>
        <v>885.24432054592012</v>
      </c>
      <c r="R42" s="1016">
        <f>'47.'!AM70</f>
        <v>77864.430933963085</v>
      </c>
      <c r="S42" s="1016">
        <f>'47.'!AN70</f>
        <v>76979.186613417158</v>
      </c>
      <c r="T42" s="1016">
        <f>'47.'!AO70</f>
        <v>59650.520519674465</v>
      </c>
      <c r="U42" s="1016">
        <f>'47.'!AP70</f>
        <v>5416.0633523313154</v>
      </c>
      <c r="V42" s="1016">
        <f>'47.'!AQ70</f>
        <v>66.633127418601944</v>
      </c>
      <c r="W42" s="1016">
        <f>'47.'!AR70</f>
        <v>2316.0307110546705</v>
      </c>
      <c r="X42" s="1016">
        <f>'47.'!AS70</f>
        <v>925.07610985652752</v>
      </c>
      <c r="Y42" s="1016">
        <f>'47.'!AT70</f>
        <v>1390.9546011981429</v>
      </c>
      <c r="Z42" s="1016">
        <f>'47.'!AU70</f>
        <v>7294.9323268428852</v>
      </c>
      <c r="AA42" s="1016">
        <f>'47.'!AV70</f>
        <v>16824.871229781005</v>
      </c>
    </row>
    <row r="43" spans="1:27" ht="14.45" customHeight="1">
      <c r="A43" s="813"/>
      <c r="B43" s="813" t="s">
        <v>1044</v>
      </c>
      <c r="C43" s="813"/>
      <c r="D43" s="843"/>
      <c r="E43" s="1016">
        <f>'47.'!AD71</f>
        <v>824093.60304975859</v>
      </c>
      <c r="F43" s="1016">
        <f>'47.'!AE71</f>
        <v>630420.62876952719</v>
      </c>
      <c r="G43" s="1016">
        <f>'47.'!AF71</f>
        <v>352997.14438481932</v>
      </c>
      <c r="H43" s="1016">
        <f>'47.'!AG71</f>
        <v>144988.00488113609</v>
      </c>
      <c r="I43" s="1016">
        <f>'47.'!AH71</f>
        <v>3338.7756633382551</v>
      </c>
      <c r="J43" s="1016">
        <f>'47.'!AI71</f>
        <v>129096.70384023347</v>
      </c>
      <c r="K43" s="1016">
        <f>'47.'!AJ71</f>
        <v>193672.97428023114</v>
      </c>
      <c r="L43" s="1002">
        <f>'47.'!AK71</f>
        <v>8786.79258865269</v>
      </c>
      <c r="M43" s="813"/>
      <c r="N43" s="813" t="s">
        <v>1044</v>
      </c>
      <c r="O43" s="813"/>
      <c r="P43" s="843"/>
      <c r="Q43" s="1016">
        <f>'47.'!AL71</f>
        <v>3609.5710765395688</v>
      </c>
      <c r="R43" s="1016">
        <f>'47.'!AM71</f>
        <v>184886.18169157839</v>
      </c>
      <c r="S43" s="1016">
        <f>'47.'!AN71</f>
        <v>181276.6106150389</v>
      </c>
      <c r="T43" s="1016">
        <f>'47.'!AO71</f>
        <v>122726.75027210274</v>
      </c>
      <c r="U43" s="1016">
        <f>'47.'!AP71</f>
        <v>8052.7831801646771</v>
      </c>
      <c r="V43" s="1016">
        <f>'47.'!AQ71</f>
        <v>60.581034845338557</v>
      </c>
      <c r="W43" s="1016">
        <f>'47.'!AR71</f>
        <v>1990.6474065607674</v>
      </c>
      <c r="X43" s="1016">
        <f>'47.'!AS71</f>
        <v>1355.9696430542836</v>
      </c>
      <c r="Y43" s="1016">
        <f>'47.'!AT71</f>
        <v>634.67776350648398</v>
      </c>
      <c r="Z43" s="1016">
        <f>'47.'!AU71</f>
        <v>5358.2832829008457</v>
      </c>
      <c r="AA43" s="1016">
        <f>'47.'!AV71</f>
        <v>53804.132004266212</v>
      </c>
    </row>
    <row r="44" spans="1:27" ht="14.45" customHeight="1">
      <c r="A44" s="813"/>
      <c r="B44" s="813" t="s">
        <v>1045</v>
      </c>
      <c r="C44" s="813"/>
      <c r="D44" s="843"/>
      <c r="E44" s="1016">
        <f>'47.'!AD72</f>
        <v>1726298.1770245894</v>
      </c>
      <c r="F44" s="1016">
        <f>'47.'!AE72</f>
        <v>1281455.445128615</v>
      </c>
      <c r="G44" s="1016">
        <f>'47.'!AF72</f>
        <v>824590.5223369028</v>
      </c>
      <c r="H44" s="1016">
        <f>'47.'!AG72</f>
        <v>44261.248030864677</v>
      </c>
      <c r="I44" s="1016">
        <f>'47.'!AH72</f>
        <v>13985.123205942215</v>
      </c>
      <c r="J44" s="1016">
        <f>'47.'!AI72</f>
        <v>398618.55155490519</v>
      </c>
      <c r="K44" s="1016">
        <f>'47.'!AJ72</f>
        <v>444842.7318959749</v>
      </c>
      <c r="L44" s="1002">
        <f>'47.'!AK72</f>
        <v>21392.997693434794</v>
      </c>
      <c r="M44" s="813"/>
      <c r="N44" s="813" t="s">
        <v>1045</v>
      </c>
      <c r="O44" s="813"/>
      <c r="P44" s="843"/>
      <c r="Q44" s="1016">
        <f>'47.'!AL72</f>
        <v>7190.2916092247315</v>
      </c>
      <c r="R44" s="1016">
        <f>'47.'!AM72</f>
        <v>423449.73420254001</v>
      </c>
      <c r="S44" s="1016">
        <f>'47.'!AN72</f>
        <v>416259.44259331544</v>
      </c>
      <c r="T44" s="1016">
        <f>'47.'!AO72</f>
        <v>352835.81414323649</v>
      </c>
      <c r="U44" s="1016">
        <f>'47.'!AP72</f>
        <v>13211.797299906755</v>
      </c>
      <c r="V44" s="1016">
        <f>'47.'!AQ72</f>
        <v>824.86539309124532</v>
      </c>
      <c r="W44" s="1016">
        <f>'47.'!AR72</f>
        <v>4656.5835864702376</v>
      </c>
      <c r="X44" s="1016">
        <f>'47.'!AS72</f>
        <v>-1388.5644862128929</v>
      </c>
      <c r="Y44" s="1016">
        <f>'47.'!AT72</f>
        <v>6045.1480726831333</v>
      </c>
      <c r="Z44" s="1016">
        <f>'47.'!AU72</f>
        <v>66017.446973087222</v>
      </c>
      <c r="AA44" s="1016">
        <f>'47.'!AV72</f>
        <v>110747.82914369782</v>
      </c>
    </row>
    <row r="45" spans="1:27" ht="14.45" customHeight="1">
      <c r="A45" s="813"/>
      <c r="B45" s="813" t="s">
        <v>1046</v>
      </c>
      <c r="C45" s="813"/>
      <c r="D45" s="843"/>
      <c r="E45" s="1016">
        <f>'47.'!AD73</f>
        <v>5482764.8450673074</v>
      </c>
      <c r="F45" s="1016">
        <f>'47.'!AE73</f>
        <v>3969621.648505745</v>
      </c>
      <c r="G45" s="1016">
        <f>'47.'!AF73</f>
        <v>2651816.2089807657</v>
      </c>
      <c r="H45" s="1016">
        <f>'47.'!AG73</f>
        <v>266997.4141394085</v>
      </c>
      <c r="I45" s="1016">
        <f>'47.'!AH73</f>
        <v>55816.924241209214</v>
      </c>
      <c r="J45" s="1016">
        <f>'47.'!AI73</f>
        <v>994991.10114436049</v>
      </c>
      <c r="K45" s="1016">
        <f>'47.'!AJ73</f>
        <v>1513143.1965615635</v>
      </c>
      <c r="L45" s="1002">
        <f>'47.'!AK73</f>
        <v>68483.897979022324</v>
      </c>
      <c r="M45" s="813"/>
      <c r="N45" s="813" t="s">
        <v>1046</v>
      </c>
      <c r="O45" s="813"/>
      <c r="P45" s="843"/>
      <c r="Q45" s="1016">
        <f>'47.'!AL73</f>
        <v>19021.440838149894</v>
      </c>
      <c r="R45" s="1016">
        <f>'47.'!AM73</f>
        <v>1444659.2985825413</v>
      </c>
      <c r="S45" s="1016">
        <f>'47.'!AN73</f>
        <v>1425637.8577443911</v>
      </c>
      <c r="T45" s="1016">
        <f>'47.'!AO73</f>
        <v>826897.52607004158</v>
      </c>
      <c r="U45" s="1016">
        <f>'47.'!AP73</f>
        <v>42854.026441922571</v>
      </c>
      <c r="V45" s="1016">
        <f>'47.'!AQ73</f>
        <v>1897.5073351452966</v>
      </c>
      <c r="W45" s="1016">
        <f>'47.'!AR73</f>
        <v>13592.900438126084</v>
      </c>
      <c r="X45" s="1016">
        <f>'47.'!AS73</f>
        <v>-5424.5433813313248</v>
      </c>
      <c r="Y45" s="1016">
        <f>'47.'!AT73</f>
        <v>19017.443819457407</v>
      </c>
      <c r="Z45" s="1016">
        <f>'47.'!AU73</f>
        <v>128395.64151741381</v>
      </c>
      <c r="AA45" s="1016">
        <f>'47.'!AV73</f>
        <v>668791.53897656954</v>
      </c>
    </row>
    <row r="46" spans="1:27" ht="14.45" customHeight="1">
      <c r="A46" s="2641" t="s">
        <v>372</v>
      </c>
      <c r="B46" s="2641"/>
      <c r="C46" s="2641"/>
      <c r="D46" s="843"/>
      <c r="E46" s="1016"/>
      <c r="F46" s="1016"/>
      <c r="G46" s="1016"/>
      <c r="H46" s="1016"/>
      <c r="I46" s="1016"/>
      <c r="J46" s="1016"/>
      <c r="K46" s="1016"/>
      <c r="L46" s="1002"/>
      <c r="M46" s="2641" t="s">
        <v>372</v>
      </c>
      <c r="N46" s="2641"/>
      <c r="O46" s="2641"/>
      <c r="P46" s="843"/>
      <c r="Q46" s="1016"/>
      <c r="R46" s="1016"/>
      <c r="S46" s="1016"/>
      <c r="T46" s="1016"/>
      <c r="U46" s="1016"/>
      <c r="V46" s="1016"/>
      <c r="W46" s="1016"/>
      <c r="X46" s="1016"/>
      <c r="Y46" s="1016"/>
      <c r="Z46" s="1016"/>
      <c r="AA46" s="1016"/>
    </row>
    <row r="47" spans="1:27" ht="14.45" customHeight="1">
      <c r="A47" s="813"/>
      <c r="B47" s="813" t="s">
        <v>1028</v>
      </c>
      <c r="C47" s="813"/>
      <c r="D47" s="843"/>
      <c r="E47" s="1016">
        <f>'47.'!AD74</f>
        <v>303.47651348564051</v>
      </c>
      <c r="F47" s="1016">
        <f>'47.'!AE74</f>
        <v>2720.7672056348406</v>
      </c>
      <c r="G47" s="1016">
        <f>'47.'!AF74</f>
        <v>1594.0593123053629</v>
      </c>
      <c r="H47" s="1016">
        <f>'47.'!AG74</f>
        <v>37.300318695131246</v>
      </c>
      <c r="I47" s="1016">
        <f>'47.'!AH74</f>
        <v>25.783185059973064</v>
      </c>
      <c r="J47" s="1016">
        <f>'47.'!AI74</f>
        <v>1063.6243895743708</v>
      </c>
      <c r="K47" s="1016">
        <f>'47.'!AJ74</f>
        <v>-2417.2906921491995</v>
      </c>
      <c r="L47" s="1002">
        <f>'47.'!AK74</f>
        <v>160.66161952176466</v>
      </c>
      <c r="M47" s="813"/>
      <c r="N47" s="813" t="s">
        <v>1028</v>
      </c>
      <c r="O47" s="813"/>
      <c r="P47" s="843"/>
      <c r="Q47" s="1016">
        <f>'47.'!AL74</f>
        <v>39.771433698507124</v>
      </c>
      <c r="R47" s="1016">
        <f>'47.'!AM74</f>
        <v>-2577.9523116709638</v>
      </c>
      <c r="S47" s="1016">
        <f>'47.'!AN74</f>
        <v>-2617.723745369472</v>
      </c>
      <c r="T47" s="1016">
        <f>'47.'!AO74</f>
        <v>1081.1174360906718</v>
      </c>
      <c r="U47" s="1016">
        <f>'47.'!AP74</f>
        <v>62.084122378553779</v>
      </c>
      <c r="V47" s="1016">
        <f>'47.'!AQ74</f>
        <v>0.53103134680186692</v>
      </c>
      <c r="W47" s="1016">
        <f>'47.'!AR74</f>
        <v>-31.77105086555046</v>
      </c>
      <c r="X47" s="1016">
        <f>'47.'!AS74</f>
        <v>-73.544152761760216</v>
      </c>
      <c r="Y47" s="1016">
        <f>'47.'!AT74</f>
        <v>41.773101896209724</v>
      </c>
      <c r="Z47" s="1016">
        <f>'47.'!AU74</f>
        <v>431.30583452158743</v>
      </c>
      <c r="AA47" s="1016">
        <f>'47.'!AV74</f>
        <v>-3298.3794497983581</v>
      </c>
    </row>
    <row r="48" spans="1:27" ht="14.45" customHeight="1">
      <c r="A48" s="813"/>
      <c r="B48" s="813" t="s">
        <v>1038</v>
      </c>
      <c r="C48" s="813"/>
      <c r="D48" s="843"/>
      <c r="E48" s="1016">
        <f>'47.'!AD75</f>
        <v>7626.58349231588</v>
      </c>
      <c r="F48" s="1016">
        <f>'47.'!AE75</f>
        <v>4933.901926315385</v>
      </c>
      <c r="G48" s="1016">
        <f>'47.'!AF75</f>
        <v>3132.8966139503009</v>
      </c>
      <c r="H48" s="1016">
        <f>'47.'!AG75</f>
        <v>68.5352303822105</v>
      </c>
      <c r="I48" s="1016">
        <f>'47.'!AH75</f>
        <v>43.028194931963718</v>
      </c>
      <c r="J48" s="1016">
        <f>'47.'!AI75</f>
        <v>1689.4418870509112</v>
      </c>
      <c r="K48" s="1016">
        <f>'47.'!AJ75</f>
        <v>2674.5075433417478</v>
      </c>
      <c r="L48" s="1002">
        <f>'47.'!AK75</f>
        <v>176.24328016748638</v>
      </c>
      <c r="M48" s="813"/>
      <c r="N48" s="813" t="s">
        <v>1038</v>
      </c>
      <c r="O48" s="813"/>
      <c r="P48" s="843"/>
      <c r="Q48" s="1016">
        <f>'47.'!AL75</f>
        <v>53.508209236110673</v>
      </c>
      <c r="R48" s="1016">
        <f>'47.'!AM75</f>
        <v>2498.1545075316558</v>
      </c>
      <c r="S48" s="1016">
        <f>'47.'!AN75</f>
        <v>2443.8718361191673</v>
      </c>
      <c r="T48" s="1016">
        <f>'47.'!AO75</f>
        <v>1790.0039837888032</v>
      </c>
      <c r="U48" s="1016">
        <f>'47.'!AP75</f>
        <v>66.595588427638077</v>
      </c>
      <c r="V48" s="1016">
        <f>'47.'!AQ75</f>
        <v>0.82470505706839814</v>
      </c>
      <c r="W48" s="1016">
        <f>'47.'!AR75</f>
        <v>69.895967838535796</v>
      </c>
      <c r="X48" s="1016">
        <f>'47.'!AS75</f>
        <v>21.438737557402433</v>
      </c>
      <c r="Y48" s="1016">
        <f>'47.'!AT75</f>
        <v>48.457230281133349</v>
      </c>
      <c r="Z48" s="1016">
        <f>'47.'!AU75</f>
        <v>53.209075211337847</v>
      </c>
      <c r="AA48" s="1016">
        <f>'47.'!AV75</f>
        <v>575.92275597153753</v>
      </c>
    </row>
    <row r="49" spans="1:27" ht="14.45" customHeight="1">
      <c r="A49" s="813"/>
      <c r="B49" s="813" t="s">
        <v>1039</v>
      </c>
      <c r="C49" s="813"/>
      <c r="D49" s="843"/>
      <c r="E49" s="1016">
        <f>'47.'!AD76</f>
        <v>14503.374668607819</v>
      </c>
      <c r="F49" s="1016">
        <f>'47.'!AE76</f>
        <v>10713.781581204837</v>
      </c>
      <c r="G49" s="1016">
        <f>'47.'!AF76</f>
        <v>7140.920836567786</v>
      </c>
      <c r="H49" s="1016">
        <f>'47.'!AG76</f>
        <v>625.44535605740884</v>
      </c>
      <c r="I49" s="1016">
        <f>'47.'!AH76</f>
        <v>59.306943457357782</v>
      </c>
      <c r="J49" s="1016">
        <f>'47.'!AI76</f>
        <v>2888.1084451222837</v>
      </c>
      <c r="K49" s="1016">
        <f>'47.'!AJ76</f>
        <v>3789.5930874029832</v>
      </c>
      <c r="L49" s="1002">
        <f>'47.'!AK76</f>
        <v>192.98715824310236</v>
      </c>
      <c r="M49" s="813"/>
      <c r="N49" s="813" t="s">
        <v>1039</v>
      </c>
      <c r="O49" s="813"/>
      <c r="P49" s="843"/>
      <c r="Q49" s="1016">
        <f>'47.'!AL76</f>
        <v>64.778520285744733</v>
      </c>
      <c r="R49" s="1016">
        <f>'47.'!AM76</f>
        <v>3596.6059291598817</v>
      </c>
      <c r="S49" s="1016">
        <f>'47.'!AN76</f>
        <v>3531.8274088741368</v>
      </c>
      <c r="T49" s="1016">
        <f>'47.'!AO76</f>
        <v>2502.1630847496604</v>
      </c>
      <c r="U49" s="1016">
        <f>'47.'!AP76</f>
        <v>36.694090620322314</v>
      </c>
      <c r="V49" s="1016">
        <f>'47.'!AQ76</f>
        <v>3.4034860110102625</v>
      </c>
      <c r="W49" s="1016">
        <f>'47.'!AR76</f>
        <v>111.87226339616284</v>
      </c>
      <c r="X49" s="1016">
        <f>'47.'!AS76</f>
        <v>89.067126853484481</v>
      </c>
      <c r="Y49" s="1016">
        <f>'47.'!AT76</f>
        <v>22.805136542678305</v>
      </c>
      <c r="Z49" s="1016">
        <f>'47.'!AU76</f>
        <v>62.478986436244178</v>
      </c>
      <c r="AA49" s="1016">
        <f>'47.'!AV76</f>
        <v>940.17347053322453</v>
      </c>
    </row>
    <row r="50" spans="1:27" ht="14.45" customHeight="1">
      <c r="A50" s="1137"/>
      <c r="B50" s="813" t="s">
        <v>1040</v>
      </c>
      <c r="C50" s="1137"/>
      <c r="D50" s="843"/>
      <c r="E50" s="1016">
        <f>'47.'!AD77</f>
        <v>32355.757987754612</v>
      </c>
      <c r="F50" s="1016">
        <f>'47.'!AE77</f>
        <v>23279.733005874907</v>
      </c>
      <c r="G50" s="1016">
        <f>'47.'!AF77</f>
        <v>15067.059992625689</v>
      </c>
      <c r="H50" s="1016">
        <f>'47.'!AG77</f>
        <v>1461.6382917330652</v>
      </c>
      <c r="I50" s="1016">
        <f>'47.'!AH77</f>
        <v>281.04267158976512</v>
      </c>
      <c r="J50" s="1016">
        <f>'47.'!AI77</f>
        <v>6469.9920499263853</v>
      </c>
      <c r="K50" s="1016">
        <f>'47.'!AJ77</f>
        <v>9076.0249818797129</v>
      </c>
      <c r="L50" s="1002">
        <f>'47.'!AK77</f>
        <v>439.32798055193194</v>
      </c>
      <c r="M50" s="1137"/>
      <c r="N50" s="813" t="s">
        <v>1040</v>
      </c>
      <c r="O50" s="1137"/>
      <c r="P50" s="843"/>
      <c r="Q50" s="1016">
        <f>'47.'!AL77</f>
        <v>135.55370352986543</v>
      </c>
      <c r="R50" s="1016">
        <f>'47.'!AM77</f>
        <v>8636.6970013277787</v>
      </c>
      <c r="S50" s="1016">
        <f>'47.'!AN77</f>
        <v>8501.1432977979093</v>
      </c>
      <c r="T50" s="1016">
        <f>'47.'!AO77</f>
        <v>4810.1556782394382</v>
      </c>
      <c r="U50" s="1016">
        <f>'47.'!AP77</f>
        <v>136.94519871034205</v>
      </c>
      <c r="V50" s="1016">
        <f>'47.'!AQ77</f>
        <v>2.8508610661033305</v>
      </c>
      <c r="W50" s="1016">
        <f>'47.'!AR77</f>
        <v>359.4174224692847</v>
      </c>
      <c r="X50" s="1016">
        <f>'47.'!AS77</f>
        <v>152.40459623833445</v>
      </c>
      <c r="Y50" s="1016">
        <f>'47.'!AT77</f>
        <v>207.01282623095045</v>
      </c>
      <c r="Z50" s="1016">
        <f>'47.'!AU77</f>
        <v>367.52418546722066</v>
      </c>
      <c r="AA50" s="1016">
        <f>'47.'!AV77</f>
        <v>3559.2983227799659</v>
      </c>
    </row>
    <row r="51" spans="1:27" ht="14.45" customHeight="1">
      <c r="A51" s="1137"/>
      <c r="B51" s="813" t="s">
        <v>1041</v>
      </c>
      <c r="C51" s="1137"/>
      <c r="D51" s="843"/>
      <c r="E51" s="1016">
        <f>'47.'!AD78</f>
        <v>69949.460989734333</v>
      </c>
      <c r="F51" s="1016">
        <f>'47.'!AE78</f>
        <v>52463.449053737706</v>
      </c>
      <c r="G51" s="1016">
        <f>'47.'!AF78</f>
        <v>34839.926996036709</v>
      </c>
      <c r="H51" s="1016">
        <f>'47.'!AG78</f>
        <v>4903.0711164523746</v>
      </c>
      <c r="I51" s="1016">
        <f>'47.'!AH78</f>
        <v>296.92648017482531</v>
      </c>
      <c r="J51" s="1016">
        <f>'47.'!AI78</f>
        <v>12423.524461073806</v>
      </c>
      <c r="K51" s="1016">
        <f>'47.'!AJ78</f>
        <v>17486.011935996601</v>
      </c>
      <c r="L51" s="1002">
        <f>'47.'!AK78</f>
        <v>896.24633789380721</v>
      </c>
      <c r="M51" s="1137"/>
      <c r="N51" s="813" t="s">
        <v>1041</v>
      </c>
      <c r="O51" s="1137"/>
      <c r="P51" s="843"/>
      <c r="Q51" s="1016">
        <f>'47.'!AL78</f>
        <v>243.8132011594513</v>
      </c>
      <c r="R51" s="1016">
        <f>'47.'!AM78</f>
        <v>16589.765598102793</v>
      </c>
      <c r="S51" s="1016">
        <f>'47.'!AN78</f>
        <v>16345.952396943343</v>
      </c>
      <c r="T51" s="1016">
        <f>'47.'!AO78</f>
        <v>11299.492268032718</v>
      </c>
      <c r="U51" s="1016">
        <f>'47.'!AP78</f>
        <v>535.80661532087174</v>
      </c>
      <c r="V51" s="1016">
        <f>'47.'!AQ78</f>
        <v>15.582187732930768</v>
      </c>
      <c r="W51" s="1016">
        <f>'47.'!AR78</f>
        <v>604.8065635089456</v>
      </c>
      <c r="X51" s="1016">
        <f>'47.'!AS78</f>
        <v>335.34880661692046</v>
      </c>
      <c r="Y51" s="1016">
        <f>'47.'!AT78</f>
        <v>269.45775689202532</v>
      </c>
      <c r="Z51" s="1016">
        <f>'47.'!AU78</f>
        <v>583.29104734278633</v>
      </c>
      <c r="AA51" s="1016">
        <f>'47.'!AV78</f>
        <v>4473.555809690658</v>
      </c>
    </row>
    <row r="52" spans="1:27" ht="14.45" customHeight="1">
      <c r="A52" s="1137"/>
      <c r="B52" s="813" t="s">
        <v>1042</v>
      </c>
      <c r="C52" s="1137"/>
      <c r="D52" s="843"/>
      <c r="E52" s="1016">
        <f>'47.'!AD79</f>
        <v>165626.80952540293</v>
      </c>
      <c r="F52" s="1016">
        <f>'47.'!AE79</f>
        <v>126545.35933650906</v>
      </c>
      <c r="G52" s="1016">
        <f>'47.'!AF79</f>
        <v>80822.233398103039</v>
      </c>
      <c r="H52" s="1016">
        <f>'47.'!AG79</f>
        <v>8430.2484250316284</v>
      </c>
      <c r="I52" s="1016">
        <f>'47.'!AH79</f>
        <v>1029.4891172371993</v>
      </c>
      <c r="J52" s="1016">
        <f>'47.'!AI79</f>
        <v>36263.388396137212</v>
      </c>
      <c r="K52" s="1016">
        <f>'47.'!AJ79</f>
        <v>39081.450188893767</v>
      </c>
      <c r="L52" s="1002">
        <f>'47.'!AK79</f>
        <v>2186.0867320206544</v>
      </c>
      <c r="M52" s="1137"/>
      <c r="N52" s="813" t="s">
        <v>1042</v>
      </c>
      <c r="O52" s="1137"/>
      <c r="P52" s="843"/>
      <c r="Q52" s="1016">
        <f>'47.'!AL79</f>
        <v>531.79376629494527</v>
      </c>
      <c r="R52" s="1016">
        <f>'47.'!AM79</f>
        <v>36895.363456873121</v>
      </c>
      <c r="S52" s="1016">
        <f>'47.'!AN79</f>
        <v>36363.56969057821</v>
      </c>
      <c r="T52" s="1016">
        <f>'47.'!AO79</f>
        <v>27219.105558249375</v>
      </c>
      <c r="U52" s="1016">
        <f>'47.'!AP79</f>
        <v>1641.40483824936</v>
      </c>
      <c r="V52" s="1016">
        <f>'47.'!AQ79</f>
        <v>3.6731933288341283</v>
      </c>
      <c r="W52" s="1016">
        <f>'47.'!AR79</f>
        <v>939.74824068873238</v>
      </c>
      <c r="X52" s="1016">
        <f>'47.'!AS79</f>
        <v>393.44147119235237</v>
      </c>
      <c r="Y52" s="1016">
        <f>'47.'!AT79</f>
        <v>546.30676949637984</v>
      </c>
      <c r="Z52" s="1016">
        <f>'47.'!AU79</f>
        <v>1799.6559931037464</v>
      </c>
      <c r="AA52" s="1016">
        <f>'47.'!AV79</f>
        <v>8359.2938531656691</v>
      </c>
    </row>
    <row r="53" spans="1:27" ht="14.45" customHeight="1">
      <c r="A53" s="1137"/>
      <c r="B53" s="813" t="s">
        <v>1043</v>
      </c>
      <c r="C53" s="1137"/>
      <c r="D53" s="843"/>
      <c r="E53" s="1016">
        <f>'47.'!AD80</f>
        <v>397845.4129612259</v>
      </c>
      <c r="F53" s="1016">
        <f>'47.'!AE80</f>
        <v>312539.98248078238</v>
      </c>
      <c r="G53" s="1016">
        <f>'47.'!AF80</f>
        <v>167203.07387424257</v>
      </c>
      <c r="H53" s="1016">
        <f>'47.'!AG80</f>
        <v>24506.639443183401</v>
      </c>
      <c r="I53" s="1016">
        <f>'47.'!AH80</f>
        <v>2398.5944692564717</v>
      </c>
      <c r="J53" s="1016">
        <f>'47.'!AI80</f>
        <v>118431.67469410003</v>
      </c>
      <c r="K53" s="1016">
        <f>'47.'!AJ80</f>
        <v>85305.430480443567</v>
      </c>
      <c r="L53" s="1002">
        <f>'47.'!AK80</f>
        <v>14063.301613306347</v>
      </c>
      <c r="M53" s="1137"/>
      <c r="N53" s="813" t="s">
        <v>1043</v>
      </c>
      <c r="O53" s="1137"/>
      <c r="P53" s="843"/>
      <c r="Q53" s="1016">
        <f>'47.'!AL80</f>
        <v>754.78214113776778</v>
      </c>
      <c r="R53" s="1016">
        <f>'47.'!AM80</f>
        <v>71242.128867137217</v>
      </c>
      <c r="S53" s="1016">
        <f>'47.'!AN80</f>
        <v>70487.34672599945</v>
      </c>
      <c r="T53" s="1016">
        <f>'47.'!AO80</f>
        <v>52121.21358619778</v>
      </c>
      <c r="U53" s="1016">
        <f>'47.'!AP80</f>
        <v>1462.9732108037861</v>
      </c>
      <c r="V53" s="1016">
        <f>'47.'!AQ80</f>
        <v>4.4837259995554</v>
      </c>
      <c r="W53" s="1016">
        <f>'47.'!AR80</f>
        <v>2119.6732369346487</v>
      </c>
      <c r="X53" s="1016">
        <f>'47.'!AS80</f>
        <v>826.06745492716846</v>
      </c>
      <c r="Y53" s="1016">
        <f>'47.'!AT80</f>
        <v>1293.6057820074798</v>
      </c>
      <c r="Z53" s="1016">
        <f>'47.'!AU80</f>
        <v>2689.0764984000953</v>
      </c>
      <c r="AA53" s="1016">
        <f>'47.'!AV80</f>
        <v>17468.079464463779</v>
      </c>
    </row>
    <row r="54" spans="1:27" ht="14.45" customHeight="1">
      <c r="A54" s="1137"/>
      <c r="B54" s="813" t="s">
        <v>1044</v>
      </c>
      <c r="C54" s="1137"/>
      <c r="D54" s="843"/>
      <c r="E54" s="1016">
        <f>'47.'!AD81</f>
        <v>714532.04215492692</v>
      </c>
      <c r="F54" s="1016">
        <f>'47.'!AE81</f>
        <v>532279.68566013721</v>
      </c>
      <c r="G54" s="1016">
        <f>'47.'!AF81</f>
        <v>367702.10802516044</v>
      </c>
      <c r="H54" s="1016">
        <f>'47.'!AG81</f>
        <v>32925.297375458074</v>
      </c>
      <c r="I54" s="1016">
        <f>'47.'!AH81</f>
        <v>3388.9326383594689</v>
      </c>
      <c r="J54" s="1016">
        <f>'47.'!AI81</f>
        <v>128263.34762115916</v>
      </c>
      <c r="K54" s="1016">
        <f>'47.'!AJ81</f>
        <v>182252.35649478948</v>
      </c>
      <c r="L54" s="1002">
        <f>'47.'!AK81</f>
        <v>8832.0135888334953</v>
      </c>
      <c r="M54" s="1137"/>
      <c r="N54" s="813" t="s">
        <v>1044</v>
      </c>
      <c r="O54" s="1137"/>
      <c r="P54" s="843"/>
      <c r="Q54" s="1016">
        <f>'47.'!AL81</f>
        <v>2149.377650428487</v>
      </c>
      <c r="R54" s="1016">
        <f>'47.'!AM81</f>
        <v>173420.34290595597</v>
      </c>
      <c r="S54" s="1016">
        <f>'47.'!AN81</f>
        <v>171270.96525552755</v>
      </c>
      <c r="T54" s="1016">
        <f>'47.'!AO81</f>
        <v>114346.14774807855</v>
      </c>
      <c r="U54" s="1016">
        <f>'47.'!AP81</f>
        <v>2881.30749162849</v>
      </c>
      <c r="V54" s="1016">
        <f>'47.'!AQ81</f>
        <v>135.14566651570752</v>
      </c>
      <c r="W54" s="1016">
        <f>'47.'!AR81</f>
        <v>2222.0977426467916</v>
      </c>
      <c r="X54" s="1016">
        <f>'47.'!AS81</f>
        <v>1485.426778885462</v>
      </c>
      <c r="Y54" s="1016">
        <f>'47.'!AT81</f>
        <v>736.67096376132997</v>
      </c>
      <c r="Z54" s="1016">
        <f>'47.'!AU81</f>
        <v>5552.6673584988248</v>
      </c>
      <c r="AA54" s="1016">
        <f>'47.'!AV81</f>
        <v>57238.933965156793</v>
      </c>
    </row>
    <row r="55" spans="1:27" ht="14.45" customHeight="1">
      <c r="A55" s="1137"/>
      <c r="B55" s="813" t="s">
        <v>1045</v>
      </c>
      <c r="C55" s="1137"/>
      <c r="D55" s="843"/>
      <c r="E55" s="1016">
        <f>'47.'!AD82</f>
        <v>1661795.0470912</v>
      </c>
      <c r="F55" s="1016">
        <f>'47.'!AE82</f>
        <v>1164101.3832268966</v>
      </c>
      <c r="G55" s="1016">
        <f>'47.'!AF82</f>
        <v>771380.20335896802</v>
      </c>
      <c r="H55" s="1016">
        <f>'47.'!AG82</f>
        <v>68000.389341865462</v>
      </c>
      <c r="I55" s="1016">
        <f>'47.'!AH82</f>
        <v>14790.610672934274</v>
      </c>
      <c r="J55" s="1016">
        <f>'47.'!AI82</f>
        <v>309930.17985312885</v>
      </c>
      <c r="K55" s="1016">
        <f>'47.'!AJ82</f>
        <v>497693.66386430425</v>
      </c>
      <c r="L55" s="1002">
        <f>'47.'!AK82</f>
        <v>19085.868585030126</v>
      </c>
      <c r="M55" s="1137"/>
      <c r="N55" s="813" t="s">
        <v>1045</v>
      </c>
      <c r="O55" s="1137"/>
      <c r="P55" s="843"/>
      <c r="Q55" s="1016">
        <f>'47.'!AL82</f>
        <v>6792.5140644911062</v>
      </c>
      <c r="R55" s="1016">
        <f>'47.'!AM82</f>
        <v>478607.79527927411</v>
      </c>
      <c r="S55" s="1016">
        <f>'47.'!AN82</f>
        <v>471815.28121478314</v>
      </c>
      <c r="T55" s="1016">
        <f>'47.'!AO82</f>
        <v>303950.59487745562</v>
      </c>
      <c r="U55" s="1016">
        <f>'47.'!AP82</f>
        <v>19610.943797581032</v>
      </c>
      <c r="V55" s="1016">
        <f>'47.'!AQ82</f>
        <v>832.47519985923952</v>
      </c>
      <c r="W55" s="1016">
        <f>'47.'!AR82</f>
        <v>5814.6162646243438</v>
      </c>
      <c r="X55" s="1016">
        <f>'47.'!AS82</f>
        <v>1475.9327142510394</v>
      </c>
      <c r="Y55" s="1016">
        <f>'47.'!AT82</f>
        <v>4338.6835503733037</v>
      </c>
      <c r="Z55" s="1016">
        <f>'47.'!AU82</f>
        <v>39807.785106530755</v>
      </c>
      <c r="AA55" s="1016">
        <f>'47.'!AV82</f>
        <v>181414.43618179357</v>
      </c>
    </row>
    <row r="56" spans="1:27" ht="14.45" customHeight="1">
      <c r="A56" s="1137"/>
      <c r="B56" s="813" t="s">
        <v>1046</v>
      </c>
      <c r="C56" s="1137"/>
      <c r="D56" s="843"/>
      <c r="E56" s="1016">
        <f>'47.'!AD83</f>
        <v>5149350.9839172279</v>
      </c>
      <c r="F56" s="1016">
        <f>'47.'!AE83</f>
        <v>3812830.1858774689</v>
      </c>
      <c r="G56" s="1016">
        <f>'47.'!AF83</f>
        <v>2190045.9252781156</v>
      </c>
      <c r="H56" s="1016">
        <f>'47.'!AG83</f>
        <v>548500.32874861348</v>
      </c>
      <c r="I56" s="1016">
        <f>'47.'!AH83</f>
        <v>40286.62675111393</v>
      </c>
      <c r="J56" s="1016">
        <f>'47.'!AI83</f>
        <v>1033997.3050996249</v>
      </c>
      <c r="K56" s="1016">
        <f>'47.'!AJ83</f>
        <v>1336520.7980397595</v>
      </c>
      <c r="L56" s="1002">
        <f>'47.'!AK83</f>
        <v>53064.171561295574</v>
      </c>
      <c r="M56" s="1137"/>
      <c r="N56" s="813" t="s">
        <v>1046</v>
      </c>
      <c r="O56" s="1137"/>
      <c r="P56" s="843"/>
      <c r="Q56" s="1016">
        <f>'47.'!AL83</f>
        <v>19596.182737780837</v>
      </c>
      <c r="R56" s="1016">
        <f>'47.'!AM83</f>
        <v>1283456.6264784639</v>
      </c>
      <c r="S56" s="1016">
        <f>'47.'!AN83</f>
        <v>1263860.4437406831</v>
      </c>
      <c r="T56" s="1016">
        <f>'47.'!AO83</f>
        <v>806699.51637486671</v>
      </c>
      <c r="U56" s="1016">
        <f>'47.'!AP83</f>
        <v>31752.400989090274</v>
      </c>
      <c r="V56" s="1016">
        <f>'47.'!AQ83</f>
        <v>1367.7230820345558</v>
      </c>
      <c r="W56" s="1016">
        <f>'47.'!AR83</f>
        <v>12464.936670944158</v>
      </c>
      <c r="X56" s="1016">
        <f>'47.'!AS83</f>
        <v>-3959.3681473875854</v>
      </c>
      <c r="Y56" s="1016">
        <f>'47.'!AT83</f>
        <v>16424.304818331744</v>
      </c>
      <c r="Z56" s="1016">
        <f>'47.'!AU83</f>
        <v>137338.04591211452</v>
      </c>
      <c r="AA56" s="1016">
        <f>'47.'!AV83</f>
        <v>548913.91253586195</v>
      </c>
    </row>
    <row r="57" spans="1:27" ht="14.45" customHeight="1">
      <c r="A57" s="2641" t="s">
        <v>373</v>
      </c>
      <c r="B57" s="2641"/>
      <c r="C57" s="2641"/>
      <c r="D57" s="2"/>
      <c r="E57" s="1016"/>
      <c r="F57" s="1016"/>
      <c r="G57" s="1016"/>
      <c r="H57" s="1016"/>
      <c r="I57" s="1016"/>
      <c r="J57" s="1016"/>
      <c r="K57" s="1016"/>
      <c r="L57" s="1002"/>
      <c r="M57" s="2641" t="s">
        <v>373</v>
      </c>
      <c r="N57" s="2641"/>
      <c r="O57" s="2641"/>
      <c r="P57" s="2"/>
      <c r="Q57" s="1016"/>
      <c r="R57" s="1016"/>
      <c r="S57" s="1016"/>
      <c r="T57" s="1016"/>
      <c r="U57" s="1016"/>
      <c r="V57" s="1016"/>
      <c r="W57" s="1016"/>
      <c r="X57" s="1016"/>
      <c r="Y57" s="1016"/>
      <c r="Z57" s="1016"/>
      <c r="AA57" s="1016"/>
    </row>
    <row r="58" spans="1:27" ht="14.45" customHeight="1">
      <c r="A58" s="6"/>
      <c r="B58" s="813" t="s">
        <v>1028</v>
      </c>
      <c r="C58" s="6"/>
      <c r="D58" s="845"/>
      <c r="E58" s="1016">
        <f>'47.'!AD84</f>
        <v>5750.1498399589955</v>
      </c>
      <c r="F58" s="1016">
        <f>'47.'!AE84</f>
        <v>3949.5343997200521</v>
      </c>
      <c r="G58" s="1016">
        <f>'47.'!AF84</f>
        <v>2541.0853517072028</v>
      </c>
      <c r="H58" s="1016">
        <f>'47.'!AG84</f>
        <v>237.37374075936694</v>
      </c>
      <c r="I58" s="1016">
        <f>'47.'!AH84</f>
        <v>13.328459409277507</v>
      </c>
      <c r="J58" s="1016">
        <f>'47.'!AI84</f>
        <v>1157.7468478442054</v>
      </c>
      <c r="K58" s="1016">
        <f>'47.'!AJ84</f>
        <v>1800.3053387304444</v>
      </c>
      <c r="L58" s="1002">
        <f>'47.'!AK84</f>
        <v>83.583149730166923</v>
      </c>
      <c r="M58" s="6"/>
      <c r="N58" s="813" t="s">
        <v>1028</v>
      </c>
      <c r="O58" s="6"/>
      <c r="P58" s="845"/>
      <c r="Q58" s="1016">
        <f>'47.'!AL84</f>
        <v>24.641761387021855</v>
      </c>
      <c r="R58" s="1016">
        <f>'47.'!AM84</f>
        <v>1717.2301345981984</v>
      </c>
      <c r="S58" s="1016">
        <f>'47.'!AN84</f>
        <v>1692.4982521379679</v>
      </c>
      <c r="T58" s="1016">
        <f>'47.'!AO84</f>
        <v>843.88716741420603</v>
      </c>
      <c r="U58" s="1016">
        <f>'47.'!AP84</f>
        <v>11.048124191952233</v>
      </c>
      <c r="V58" s="1016">
        <f>'47.'!AQ84</f>
        <v>1.0451701503741419E-2</v>
      </c>
      <c r="W58" s="1016">
        <f>'47.'!AR84</f>
        <v>7.2564212899111551</v>
      </c>
      <c r="X58" s="1016">
        <f>'47.'!AS84</f>
        <v>4.8327803076203111</v>
      </c>
      <c r="Y58" s="1016">
        <f>'47.'!AT84</f>
        <v>2.4236409822908418</v>
      </c>
      <c r="Z58" s="1016">
        <f>'47.'!AU84</f>
        <v>14.869658644162868</v>
      </c>
      <c r="AA58" s="1016">
        <f>'47.'!AV84</f>
        <v>853.26978742844756</v>
      </c>
    </row>
    <row r="59" spans="1:27" ht="14.45" customHeight="1">
      <c r="A59" s="6"/>
      <c r="B59" s="813" t="s">
        <v>1038</v>
      </c>
      <c r="C59" s="6"/>
      <c r="D59" s="2"/>
      <c r="E59" s="1016">
        <f>'47.'!AD85</f>
        <v>11573.103088720018</v>
      </c>
      <c r="F59" s="1016">
        <f>'47.'!AE85</f>
        <v>9101.5256814527729</v>
      </c>
      <c r="G59" s="1016">
        <f>'47.'!AF85</f>
        <v>5694.7611946479619</v>
      </c>
      <c r="H59" s="1016">
        <f>'47.'!AG85</f>
        <v>733.77561621591497</v>
      </c>
      <c r="I59" s="1016">
        <f>'47.'!AH85</f>
        <v>25.239756973426733</v>
      </c>
      <c r="J59" s="1016">
        <f>'47.'!AI85</f>
        <v>2647.7491136154717</v>
      </c>
      <c r="K59" s="1016">
        <f>'47.'!AJ85</f>
        <v>2471.5774072672411</v>
      </c>
      <c r="L59" s="1002">
        <f>'47.'!AK85</f>
        <v>117.91097738219584</v>
      </c>
      <c r="M59" s="6"/>
      <c r="N59" s="813" t="s">
        <v>1038</v>
      </c>
      <c r="O59" s="6"/>
      <c r="P59" s="2"/>
      <c r="Q59" s="1016">
        <f>'47.'!AL85</f>
        <v>37.632378710572254</v>
      </c>
      <c r="R59" s="1016">
        <f>'47.'!AM85</f>
        <v>2353.6664298850446</v>
      </c>
      <c r="S59" s="1016">
        <f>'47.'!AN85</f>
        <v>2316.0340511744739</v>
      </c>
      <c r="T59" s="1016">
        <f>'47.'!AO85</f>
        <v>1293.1156268562393</v>
      </c>
      <c r="U59" s="1016">
        <f>'47.'!AP85</f>
        <v>8.3529649569092896</v>
      </c>
      <c r="V59" s="1016">
        <f>'47.'!AQ85</f>
        <v>0</v>
      </c>
      <c r="W59" s="1016">
        <f>'47.'!AR85</f>
        <v>34.664568064571931</v>
      </c>
      <c r="X59" s="1016">
        <f>'47.'!AS85</f>
        <v>26.490962527409287</v>
      </c>
      <c r="Y59" s="1016">
        <f>'47.'!AT85</f>
        <v>8.1736055371626382</v>
      </c>
      <c r="Z59" s="1016">
        <f>'47.'!AU85</f>
        <v>7.2016623290392516</v>
      </c>
      <c r="AA59" s="1016">
        <f>'47.'!AV85</f>
        <v>987.1025536257921</v>
      </c>
    </row>
    <row r="60" spans="1:27" ht="14.45" customHeight="1">
      <c r="A60" s="1137"/>
      <c r="B60" s="813" t="s">
        <v>1039</v>
      </c>
      <c r="C60" s="1137"/>
      <c r="D60" s="843"/>
      <c r="E60" s="1016">
        <f>'47.'!AD86</f>
        <v>13476.710359869416</v>
      </c>
      <c r="F60" s="1016">
        <f>'47.'!AE86</f>
        <v>10266.958618102573</v>
      </c>
      <c r="G60" s="1016">
        <f>'47.'!AF86</f>
        <v>6806.1864270946144</v>
      </c>
      <c r="H60" s="1016">
        <f>'47.'!AG86</f>
        <v>875.73651095928574</v>
      </c>
      <c r="I60" s="1016">
        <f>'47.'!AH86</f>
        <v>65.152818429551928</v>
      </c>
      <c r="J60" s="1016">
        <f>'47.'!AI86</f>
        <v>2519.8828616191158</v>
      </c>
      <c r="K60" s="1016">
        <f>'47.'!AJ86</f>
        <v>3209.751741766846</v>
      </c>
      <c r="L60" s="1002">
        <f>'47.'!AK86</f>
        <v>262.06048879212335</v>
      </c>
      <c r="M60" s="1137"/>
      <c r="N60" s="813" t="s">
        <v>1039</v>
      </c>
      <c r="O60" s="1137"/>
      <c r="P60" s="843"/>
      <c r="Q60" s="1016">
        <f>'47.'!AL86</f>
        <v>84.203992563651781</v>
      </c>
      <c r="R60" s="1016">
        <f>'47.'!AM86</f>
        <v>2947.6912529747237</v>
      </c>
      <c r="S60" s="1016">
        <f>'47.'!AN86</f>
        <v>2863.4872604110719</v>
      </c>
      <c r="T60" s="1016">
        <f>'47.'!AO86</f>
        <v>1912.2913444916328</v>
      </c>
      <c r="U60" s="1016">
        <f>'47.'!AP86</f>
        <v>39.263929613687218</v>
      </c>
      <c r="V60" s="1016">
        <f>'47.'!AQ86</f>
        <v>4.0942069732207305</v>
      </c>
      <c r="W60" s="1016">
        <f>'47.'!AR86</f>
        <v>-59.694953220631724</v>
      </c>
      <c r="X60" s="1016">
        <f>'47.'!AS86</f>
        <v>-90.721557130575107</v>
      </c>
      <c r="Y60" s="1016">
        <f>'47.'!AT86</f>
        <v>31.02660390994334</v>
      </c>
      <c r="Z60" s="1016">
        <f>'47.'!AU86</f>
        <v>10.012324027604654</v>
      </c>
      <c r="AA60" s="1016">
        <f>'47.'!AV86</f>
        <v>977.54505658076755</v>
      </c>
    </row>
    <row r="61" spans="1:27" ht="14.45" customHeight="1">
      <c r="A61" s="1137"/>
      <c r="B61" s="813" t="s">
        <v>1040</v>
      </c>
      <c r="C61" s="1137"/>
      <c r="D61" s="843"/>
      <c r="E61" s="1016">
        <f>'47.'!AD87</f>
        <v>24892.24461285118</v>
      </c>
      <c r="F61" s="1016">
        <f>'47.'!AE87</f>
        <v>18508.714836430514</v>
      </c>
      <c r="G61" s="1016">
        <f>'47.'!AF87</f>
        <v>10875.67210812038</v>
      </c>
      <c r="H61" s="1016">
        <f>'47.'!AG87</f>
        <v>2129.6364254202126</v>
      </c>
      <c r="I61" s="1016">
        <f>'47.'!AH87</f>
        <v>136.68137203710026</v>
      </c>
      <c r="J61" s="1016">
        <f>'47.'!AI87</f>
        <v>5366.7249308528235</v>
      </c>
      <c r="K61" s="1016">
        <f>'47.'!AJ87</f>
        <v>6383.5297764206543</v>
      </c>
      <c r="L61" s="1002">
        <f>'47.'!AK87</f>
        <v>379.82978866573933</v>
      </c>
      <c r="M61" s="1137"/>
      <c r="N61" s="813" t="s">
        <v>1040</v>
      </c>
      <c r="O61" s="1137"/>
      <c r="P61" s="843"/>
      <c r="Q61" s="1016">
        <f>'47.'!AL87</f>
        <v>79.593833791672935</v>
      </c>
      <c r="R61" s="1016">
        <f>'47.'!AM87</f>
        <v>6003.6999877549188</v>
      </c>
      <c r="S61" s="1016">
        <f>'47.'!AN87</f>
        <v>5924.1061539632456</v>
      </c>
      <c r="T61" s="1016">
        <f>'47.'!AO87</f>
        <v>4249.9302339329834</v>
      </c>
      <c r="U61" s="1016">
        <f>'47.'!AP87</f>
        <v>82.439876912115565</v>
      </c>
      <c r="V61" s="1016">
        <f>'47.'!AQ87</f>
        <v>0.3195328881929162</v>
      </c>
      <c r="W61" s="1016">
        <f>'47.'!AR87</f>
        <v>252.26065576105478</v>
      </c>
      <c r="X61" s="1016">
        <f>'47.'!AS87</f>
        <v>120.75416208818106</v>
      </c>
      <c r="Y61" s="1016">
        <f>'47.'!AT87</f>
        <v>131.50649367287377</v>
      </c>
      <c r="Z61" s="1016">
        <f>'47.'!AU87</f>
        <v>96.378692856624696</v>
      </c>
      <c r="AA61" s="1016">
        <f>'47.'!AV87</f>
        <v>1435.5345473255197</v>
      </c>
    </row>
    <row r="62" spans="1:27" ht="14.45" customHeight="1">
      <c r="A62" s="1137"/>
      <c r="B62" s="813" t="s">
        <v>1041</v>
      </c>
      <c r="C62" s="1137"/>
      <c r="D62" s="843"/>
      <c r="E62" s="1016">
        <f>'47.'!AD88</f>
        <v>44634.634658628711</v>
      </c>
      <c r="F62" s="1016">
        <f>'47.'!AE88</f>
        <v>34910.994436454319</v>
      </c>
      <c r="G62" s="1016">
        <f>'47.'!AF88</f>
        <v>22821.182594268084</v>
      </c>
      <c r="H62" s="1016">
        <f>'47.'!AG88</f>
        <v>1453.2336344835567</v>
      </c>
      <c r="I62" s="1016">
        <f>'47.'!AH88</f>
        <v>341.88447325272375</v>
      </c>
      <c r="J62" s="1016">
        <f>'47.'!AI88</f>
        <v>10294.693734449964</v>
      </c>
      <c r="K62" s="1016">
        <f>'47.'!AJ88</f>
        <v>9723.6402221743756</v>
      </c>
      <c r="L62" s="1002">
        <f>'47.'!AK88</f>
        <v>609.75402122517892</v>
      </c>
      <c r="M62" s="1137"/>
      <c r="N62" s="813" t="s">
        <v>1041</v>
      </c>
      <c r="O62" s="1137"/>
      <c r="P62" s="843"/>
      <c r="Q62" s="1016">
        <f>'47.'!AL88</f>
        <v>145.50700355553431</v>
      </c>
      <c r="R62" s="1016">
        <f>'47.'!AM88</f>
        <v>9113.8862009492041</v>
      </c>
      <c r="S62" s="1016">
        <f>'47.'!AN88</f>
        <v>8968.3791973936568</v>
      </c>
      <c r="T62" s="1016">
        <f>'47.'!AO88</f>
        <v>6905.0536686037331</v>
      </c>
      <c r="U62" s="1016">
        <f>'47.'!AP88</f>
        <v>181.56307090413867</v>
      </c>
      <c r="V62" s="1016">
        <f>'47.'!AQ88</f>
        <v>12.441219509103263</v>
      </c>
      <c r="W62" s="1016">
        <f>'47.'!AR88</f>
        <v>432.81064252952825</v>
      </c>
      <c r="X62" s="1016">
        <f>'47.'!AS88</f>
        <v>269.33849205954971</v>
      </c>
      <c r="Y62" s="1016">
        <f>'47.'!AT88</f>
        <v>163.47215046997849</v>
      </c>
      <c r="Z62" s="1016">
        <f>'47.'!AU88</f>
        <v>157.03877311038738</v>
      </c>
      <c r="AA62" s="1016">
        <f>'47.'!AV88</f>
        <v>1593.5493689575521</v>
      </c>
    </row>
    <row r="63" spans="1:27" ht="14.45" customHeight="1">
      <c r="A63" s="1137"/>
      <c r="B63" s="813" t="s">
        <v>1042</v>
      </c>
      <c r="C63" s="1137"/>
      <c r="D63" s="843"/>
      <c r="E63" s="1016">
        <f>'47.'!AD89</f>
        <v>86037.286662646933</v>
      </c>
      <c r="F63" s="1016">
        <f>'47.'!AE89</f>
        <v>71361.870966316885</v>
      </c>
      <c r="G63" s="1016">
        <f>'47.'!AF89</f>
        <v>39282.602324908185</v>
      </c>
      <c r="H63" s="1016">
        <f>'47.'!AG89</f>
        <v>15960.279875061007</v>
      </c>
      <c r="I63" s="1016">
        <f>'47.'!AH89</f>
        <v>580.89063696448329</v>
      </c>
      <c r="J63" s="1016">
        <f>'47.'!AI89</f>
        <v>15538.098129383276</v>
      </c>
      <c r="K63" s="1016">
        <f>'47.'!AJ89</f>
        <v>14675.415696329987</v>
      </c>
      <c r="L63" s="1002">
        <f>'47.'!AK89</f>
        <v>929.21404118335886</v>
      </c>
      <c r="M63" s="1137"/>
      <c r="N63" s="813" t="s">
        <v>1042</v>
      </c>
      <c r="O63" s="1137"/>
      <c r="P63" s="843"/>
      <c r="Q63" s="1016">
        <f>'47.'!AL89</f>
        <v>375.7054303728616</v>
      </c>
      <c r="R63" s="1016">
        <f>'47.'!AM89</f>
        <v>13746.201655146615</v>
      </c>
      <c r="S63" s="1016">
        <f>'47.'!AN89</f>
        <v>13370.496224773748</v>
      </c>
      <c r="T63" s="1016">
        <f>'47.'!AO89</f>
        <v>12889.042249290213</v>
      </c>
      <c r="U63" s="1016">
        <f>'47.'!AP89</f>
        <v>364.54728119019649</v>
      </c>
      <c r="V63" s="1016">
        <f>'47.'!AQ89</f>
        <v>8.0839598226001641</v>
      </c>
      <c r="W63" s="1016">
        <f>'47.'!AR89</f>
        <v>530.4324826660544</v>
      </c>
      <c r="X63" s="1016">
        <f>'47.'!AS89</f>
        <v>295.9787646830851</v>
      </c>
      <c r="Y63" s="1016">
        <f>'47.'!AT89</f>
        <v>234.45371798296935</v>
      </c>
      <c r="Z63" s="1016">
        <f>'47.'!AU89</f>
        <v>1252.4768780438417</v>
      </c>
      <c r="AA63" s="1016">
        <f>'47.'!AV89</f>
        <v>830.8671298485425</v>
      </c>
    </row>
    <row r="64" spans="1:27" ht="14.45" customHeight="1">
      <c r="A64" s="1137"/>
      <c r="B64" s="813" t="s">
        <v>1043</v>
      </c>
      <c r="C64" s="1137"/>
      <c r="D64" s="843"/>
      <c r="E64" s="1016">
        <f>'47.'!AD90</f>
        <v>125753.16379781545</v>
      </c>
      <c r="F64" s="1016">
        <f>'47.'!AE90</f>
        <v>95854.219371634899</v>
      </c>
      <c r="G64" s="1016">
        <f>'47.'!AF90</f>
        <v>59932.209988890005</v>
      </c>
      <c r="H64" s="1016">
        <f>'47.'!AG90</f>
        <v>5145.2338085508927</v>
      </c>
      <c r="I64" s="1016">
        <f>'47.'!AH90</f>
        <v>726.93486190695262</v>
      </c>
      <c r="J64" s="1016">
        <f>'47.'!AI90</f>
        <v>30049.840712287005</v>
      </c>
      <c r="K64" s="1016">
        <f>'47.'!AJ90</f>
        <v>29898.944426180577</v>
      </c>
      <c r="L64" s="1002">
        <f>'47.'!AK90</f>
        <v>1859.3898793329549</v>
      </c>
      <c r="M64" s="1137"/>
      <c r="N64" s="813" t="s">
        <v>1043</v>
      </c>
      <c r="O64" s="1137"/>
      <c r="P64" s="843"/>
      <c r="Q64" s="1016">
        <f>'47.'!AL90</f>
        <v>386.93832582472095</v>
      </c>
      <c r="R64" s="1016">
        <f>'47.'!AM90</f>
        <v>28039.554546847605</v>
      </c>
      <c r="S64" s="1016">
        <f>'47.'!AN90</f>
        <v>27652.616221022894</v>
      </c>
      <c r="T64" s="1016">
        <f>'47.'!AO90</f>
        <v>22099.761869083206</v>
      </c>
      <c r="U64" s="1016">
        <f>'47.'!AP90</f>
        <v>446.60219566163056</v>
      </c>
      <c r="V64" s="1016">
        <f>'47.'!AQ90</f>
        <v>2.129513352101033</v>
      </c>
      <c r="W64" s="1016">
        <f>'47.'!AR90</f>
        <v>1005.9373169746948</v>
      </c>
      <c r="X64" s="1016">
        <f>'47.'!AS90</f>
        <v>321.18333538867097</v>
      </c>
      <c r="Y64" s="1016">
        <f>'47.'!AT90</f>
        <v>684.75398158602309</v>
      </c>
      <c r="Z64" s="1016">
        <f>'47.'!AU90</f>
        <v>1843.2342385981769</v>
      </c>
      <c r="AA64" s="1016">
        <f>'47.'!AV90</f>
        <v>5941.4195645494337</v>
      </c>
    </row>
    <row r="65" spans="1:27" ht="14.45" customHeight="1">
      <c r="A65" s="1137"/>
      <c r="B65" s="813" t="s">
        <v>1044</v>
      </c>
      <c r="C65" s="1137"/>
      <c r="D65" s="843"/>
      <c r="E65" s="1016">
        <f>'47.'!AD91</f>
        <v>227709.60977403531</v>
      </c>
      <c r="F65" s="1016">
        <f>'47.'!AE91</f>
        <v>166563.82825389525</v>
      </c>
      <c r="G65" s="1016">
        <f>'47.'!AF91</f>
        <v>100814.53506018493</v>
      </c>
      <c r="H65" s="1016">
        <f>'47.'!AG91</f>
        <v>3943.0963168121666</v>
      </c>
      <c r="I65" s="1016">
        <f>'47.'!AH91</f>
        <v>1429.9153752084303</v>
      </c>
      <c r="J65" s="1016">
        <f>'47.'!AI91</f>
        <v>60376.281501689817</v>
      </c>
      <c r="K65" s="1016">
        <f>'47.'!AJ91</f>
        <v>61145.781520139884</v>
      </c>
      <c r="L65" s="1002">
        <f>'47.'!AK91</f>
        <v>8224.1057612866189</v>
      </c>
      <c r="M65" s="1137"/>
      <c r="N65" s="813" t="s">
        <v>1044</v>
      </c>
      <c r="O65" s="1137"/>
      <c r="P65" s="843"/>
      <c r="Q65" s="1016">
        <f>'47.'!AL91</f>
        <v>852.0003076110803</v>
      </c>
      <c r="R65" s="1016">
        <f>'47.'!AM91</f>
        <v>52921.675758853227</v>
      </c>
      <c r="S65" s="1016">
        <f>'47.'!AN91</f>
        <v>52069.675451242147</v>
      </c>
      <c r="T65" s="1016">
        <f>'47.'!AO91</f>
        <v>39070.004214647037</v>
      </c>
      <c r="U65" s="1016">
        <f>'47.'!AP91</f>
        <v>2300.3918478242199</v>
      </c>
      <c r="V65" s="1016">
        <f>'47.'!AQ91</f>
        <v>7.1297781858783837</v>
      </c>
      <c r="W65" s="1016">
        <f>'47.'!AR91</f>
        <v>1706.3520920461515</v>
      </c>
      <c r="X65" s="1016">
        <f>'47.'!AS91</f>
        <v>546.28969351045282</v>
      </c>
      <c r="Y65" s="1016">
        <f>'47.'!AT91</f>
        <v>1160.0623985356983</v>
      </c>
      <c r="Z65" s="1016">
        <f>'47.'!AU91</f>
        <v>2438.9574803475439</v>
      </c>
      <c r="AA65" s="1016">
        <f>'47.'!AV91</f>
        <v>11424.754998886436</v>
      </c>
    </row>
    <row r="66" spans="1:27" ht="14.45" customHeight="1">
      <c r="A66" s="1137"/>
      <c r="B66" s="813" t="s">
        <v>1045</v>
      </c>
      <c r="C66" s="1137"/>
      <c r="D66" s="843"/>
      <c r="E66" s="1016">
        <f>'47.'!AD92</f>
        <v>513010.2338777426</v>
      </c>
      <c r="F66" s="1016">
        <f>'47.'!AE92</f>
        <v>389791.82123258489</v>
      </c>
      <c r="G66" s="1016">
        <f>'47.'!AF92</f>
        <v>235592.67360412914</v>
      </c>
      <c r="H66" s="1016">
        <f>'47.'!AG92</f>
        <v>32297.331549485636</v>
      </c>
      <c r="I66" s="1016">
        <f>'47.'!AH92</f>
        <v>2201.679453645012</v>
      </c>
      <c r="J66" s="1016">
        <f>'47.'!AI92</f>
        <v>119700.13662532518</v>
      </c>
      <c r="K66" s="1016">
        <f>'47.'!AJ92</f>
        <v>123218.41264515766</v>
      </c>
      <c r="L66" s="1002">
        <f>'47.'!AK92</f>
        <v>4451.8081386877284</v>
      </c>
      <c r="M66" s="1137"/>
      <c r="N66" s="813" t="s">
        <v>1045</v>
      </c>
      <c r="O66" s="1137"/>
      <c r="P66" s="843"/>
      <c r="Q66" s="1016">
        <f>'47.'!AL92</f>
        <v>1442.9455160057778</v>
      </c>
      <c r="R66" s="1016">
        <f>'47.'!AM92</f>
        <v>118766.60450646993</v>
      </c>
      <c r="S66" s="1016">
        <f>'47.'!AN92</f>
        <v>117323.65899046416</v>
      </c>
      <c r="T66" s="1016">
        <f>'47.'!AO92</f>
        <v>92422.387286419689</v>
      </c>
      <c r="U66" s="1016">
        <f>'47.'!AP92</f>
        <v>8306.4538979870049</v>
      </c>
      <c r="V66" s="1016">
        <f>'47.'!AQ92</f>
        <v>40.721830941642381</v>
      </c>
      <c r="W66" s="1016">
        <f>'47.'!AR92</f>
        <v>2388.1866010570752</v>
      </c>
      <c r="X66" s="1016">
        <f>'47.'!AS92</f>
        <v>1219.6948683803557</v>
      </c>
      <c r="Y66" s="1016">
        <f>'47.'!AT92</f>
        <v>1168.4917326767188</v>
      </c>
      <c r="Z66" s="1016">
        <f>'47.'!AU92</f>
        <v>6019.3206310676505</v>
      </c>
      <c r="AA66" s="1016">
        <f>'47.'!AV92</f>
        <v>20185.230005126403</v>
      </c>
    </row>
    <row r="67" spans="1:27" ht="14.45" customHeight="1" thickBot="1">
      <c r="A67" s="1138"/>
      <c r="B67" s="1126" t="s">
        <v>1046</v>
      </c>
      <c r="C67" s="1138"/>
      <c r="D67" s="847"/>
      <c r="E67" s="1938">
        <f>'47.'!AD93</f>
        <v>1854771.8077674834</v>
      </c>
      <c r="F67" s="1017">
        <f>'47.'!AE93</f>
        <v>1359140.0251953728</v>
      </c>
      <c r="G67" s="1017">
        <f>'47.'!AF93</f>
        <v>931200.76195302466</v>
      </c>
      <c r="H67" s="1017">
        <f>'47.'!AG93</f>
        <v>53308.90579756572</v>
      </c>
      <c r="I67" s="1017">
        <f>'47.'!AH93</f>
        <v>18523.932539674181</v>
      </c>
      <c r="J67" s="1017">
        <f>'47.'!AI93</f>
        <v>356106.42490510846</v>
      </c>
      <c r="K67" s="1017">
        <f>'47.'!AJ93</f>
        <v>495631.78257210954</v>
      </c>
      <c r="L67" s="1017">
        <f>'47.'!AK93</f>
        <v>25488.554558988115</v>
      </c>
      <c r="M67" s="1138"/>
      <c r="N67" s="1126" t="s">
        <v>1046</v>
      </c>
      <c r="O67" s="1138"/>
      <c r="P67" s="847"/>
      <c r="Q67" s="1938">
        <f>'47.'!AL93</f>
        <v>7943.0657551312252</v>
      </c>
      <c r="R67" s="1017">
        <f>'47.'!AM93</f>
        <v>470143.22801312158</v>
      </c>
      <c r="S67" s="1017">
        <f>'47.'!AN93</f>
        <v>462200.16225799033</v>
      </c>
      <c r="T67" s="1017">
        <f>'47.'!AO93</f>
        <v>342410.79990982049</v>
      </c>
      <c r="U67" s="1017">
        <f>'47.'!AP93</f>
        <v>15711.375706644376</v>
      </c>
      <c r="V67" s="1017">
        <f>'47.'!AQ93</f>
        <v>889.32304136264929</v>
      </c>
      <c r="W67" s="1017">
        <f>'47.'!AR93</f>
        <v>5547.3542662743948</v>
      </c>
      <c r="X67" s="1017">
        <f>'47.'!AS93</f>
        <v>-1679.3064513980175</v>
      </c>
      <c r="Y67" s="1017">
        <f>'47.'!AT93</f>
        <v>7226.6607176724101</v>
      </c>
      <c r="Z67" s="1017">
        <f>'47.'!AU93</f>
        <v>68687.587695986105</v>
      </c>
      <c r="AA67" s="1017">
        <f>'47.'!AV93</f>
        <v>166328.89702987461</v>
      </c>
    </row>
    <row r="68" spans="1:27" ht="13.7" customHeight="1"/>
  </sheetData>
  <mergeCells count="76">
    <mergeCell ref="A27:D27"/>
    <mergeCell ref="M27:P27"/>
    <mergeCell ref="M23:P23"/>
    <mergeCell ref="M24:P24"/>
    <mergeCell ref="M25:P25"/>
    <mergeCell ref="A26:D26"/>
    <mergeCell ref="M26:P26"/>
    <mergeCell ref="M18:O18"/>
    <mergeCell ref="M20:O20"/>
    <mergeCell ref="M19:O19"/>
    <mergeCell ref="A16:C16"/>
    <mergeCell ref="A15:C15"/>
    <mergeCell ref="A19:C19"/>
    <mergeCell ref="A21:C21"/>
    <mergeCell ref="A24:D24"/>
    <mergeCell ref="A25:D25"/>
    <mergeCell ref="M22:P22"/>
    <mergeCell ref="A20:C20"/>
    <mergeCell ref="A22:D22"/>
    <mergeCell ref="A23:D23"/>
    <mergeCell ref="AA3:AA5"/>
    <mergeCell ref="X4:X5"/>
    <mergeCell ref="Z3:Z5"/>
    <mergeCell ref="E3:E5"/>
    <mergeCell ref="W4:W5"/>
    <mergeCell ref="U3:U5"/>
    <mergeCell ref="T3:T5"/>
    <mergeCell ref="Q3:Q5"/>
    <mergeCell ref="I4:I5"/>
    <mergeCell ref="Y4:Y5"/>
    <mergeCell ref="S4:S5"/>
    <mergeCell ref="H4:H5"/>
    <mergeCell ref="M3:O5"/>
    <mergeCell ref="F4:F5"/>
    <mergeCell ref="G4:G5"/>
    <mergeCell ref="V3:V5"/>
    <mergeCell ref="M57:O57"/>
    <mergeCell ref="A6:C6"/>
    <mergeCell ref="M28:O28"/>
    <mergeCell ref="A28:C28"/>
    <mergeCell ref="A57:C57"/>
    <mergeCell ref="A35:C35"/>
    <mergeCell ref="A46:C46"/>
    <mergeCell ref="M16:O16"/>
    <mergeCell ref="A14:C14"/>
    <mergeCell ref="A11:C11"/>
    <mergeCell ref="M46:O46"/>
    <mergeCell ref="M15:O15"/>
    <mergeCell ref="M17:O17"/>
    <mergeCell ref="M8:O8"/>
    <mergeCell ref="M35:O35"/>
    <mergeCell ref="M21:O21"/>
    <mergeCell ref="H1:J1"/>
    <mergeCell ref="A18:C18"/>
    <mergeCell ref="L3:L5"/>
    <mergeCell ref="K3:K5"/>
    <mergeCell ref="A17:C17"/>
    <mergeCell ref="A12:C12"/>
    <mergeCell ref="A9:C9"/>
    <mergeCell ref="A8:C8"/>
    <mergeCell ref="A10:C10"/>
    <mergeCell ref="A13:C13"/>
    <mergeCell ref="A3:C5"/>
    <mergeCell ref="J4:J5"/>
    <mergeCell ref="A7:C7"/>
    <mergeCell ref="H3:J3"/>
    <mergeCell ref="F3:G3"/>
    <mergeCell ref="R4:R5"/>
    <mergeCell ref="M6:O6"/>
    <mergeCell ref="M14:O14"/>
    <mergeCell ref="M12:O12"/>
    <mergeCell ref="M7:O7"/>
    <mergeCell ref="M11:O11"/>
    <mergeCell ref="M13:O13"/>
    <mergeCell ref="M9:O9"/>
    <mergeCell ref="M10:O10"/>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7" max="1048575" man="1"/>
    <brk id="12" max="1048575" man="1"/>
    <brk id="20" max="66"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B95"/>
  <sheetViews>
    <sheetView view="pageBreakPreview" topLeftCell="V1" zoomScaleNormal="50" zoomScaleSheetLayoutView="100" workbookViewId="0">
      <selection activeCell="L37" sqref="L37"/>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13.85546875" style="838" customWidth="1"/>
    <col min="6" max="6" width="13.85546875" style="1010" customWidth="1"/>
    <col min="7" max="7" width="13.85546875" style="838" customWidth="1"/>
    <col min="8" max="8" width="13.85546875" style="1010" customWidth="1"/>
    <col min="9" max="10" width="13.85546875" style="838" customWidth="1"/>
    <col min="11" max="15" width="18" style="838" customWidth="1"/>
    <col min="16" max="16" width="18" style="850" customWidth="1"/>
    <col min="17" max="18" width="9.140625" style="838"/>
    <col min="19" max="24" width="9.140625" style="838" customWidth="1"/>
    <col min="25" max="16384" width="9.140625" style="838"/>
  </cols>
  <sheetData>
    <row r="1" spans="1:34" s="1286" customFormat="1" ht="35.1" customHeight="1">
      <c r="A1" s="1293"/>
      <c r="B1" s="1293"/>
      <c r="C1" s="1293"/>
      <c r="D1" s="1293"/>
      <c r="E1" s="1293"/>
      <c r="F1" s="1293"/>
      <c r="G1" s="1293"/>
      <c r="H1" s="1293"/>
      <c r="J1" s="1293" t="s">
        <v>1532</v>
      </c>
      <c r="K1" s="1298" t="s">
        <v>1398</v>
      </c>
      <c r="L1" s="1298"/>
      <c r="M1" s="1298"/>
      <c r="N1" s="1298"/>
      <c r="O1" s="1298"/>
      <c r="P1" s="1298"/>
    </row>
    <row r="2" spans="1:34" ht="15" customHeight="1" thickBot="1">
      <c r="A2" s="913"/>
      <c r="B2" s="295"/>
      <c r="C2" s="295"/>
      <c r="D2" s="296"/>
      <c r="E2" s="913"/>
      <c r="F2" s="1009"/>
      <c r="G2" s="913"/>
      <c r="H2" s="1009"/>
      <c r="I2" s="913"/>
      <c r="J2" s="913"/>
      <c r="K2" s="913"/>
      <c r="P2" s="403" t="s">
        <v>259</v>
      </c>
    </row>
    <row r="3" spans="1:34" ht="15" customHeight="1">
      <c r="A3" s="3204" t="s">
        <v>10</v>
      </c>
      <c r="B3" s="3204"/>
      <c r="C3" s="3204"/>
      <c r="D3" s="30"/>
      <c r="E3" s="3136" t="s">
        <v>49</v>
      </c>
      <c r="F3" s="3253"/>
      <c r="G3" s="3136" t="s">
        <v>134</v>
      </c>
      <c r="H3" s="3137"/>
      <c r="I3" s="3256" t="s">
        <v>330</v>
      </c>
      <c r="J3" s="3251" t="s">
        <v>331</v>
      </c>
      <c r="K3" s="3249" t="s">
        <v>136</v>
      </c>
      <c r="L3" s="3137"/>
      <c r="M3" s="3136" t="s">
        <v>137</v>
      </c>
      <c r="N3" s="3137"/>
      <c r="O3" s="3136" t="s">
        <v>307</v>
      </c>
      <c r="P3" s="3249"/>
    </row>
    <row r="4" spans="1:34" ht="15" customHeight="1">
      <c r="A4" s="3205"/>
      <c r="B4" s="3205"/>
      <c r="C4" s="3205"/>
      <c r="D4" s="30"/>
      <c r="E4" s="3254"/>
      <c r="F4" s="3255"/>
      <c r="G4" s="3138"/>
      <c r="H4" s="3139"/>
      <c r="I4" s="3257"/>
      <c r="J4" s="3252"/>
      <c r="K4" s="3250"/>
      <c r="L4" s="3139"/>
      <c r="M4" s="3138"/>
      <c r="N4" s="3139"/>
      <c r="O4" s="3138"/>
      <c r="P4" s="3250"/>
    </row>
    <row r="5" spans="1:34" ht="30" customHeight="1" thickBot="1">
      <c r="A5" s="3206"/>
      <c r="B5" s="3206"/>
      <c r="C5" s="3206"/>
      <c r="D5" s="31"/>
      <c r="E5" s="1177"/>
      <c r="F5" s="404" t="s">
        <v>138</v>
      </c>
      <c r="G5" s="1177"/>
      <c r="H5" s="404" t="s">
        <v>138</v>
      </c>
      <c r="I5" s="405"/>
      <c r="J5" s="406" t="s">
        <v>138</v>
      </c>
      <c r="K5" s="407"/>
      <c r="L5" s="404" t="s">
        <v>138</v>
      </c>
      <c r="M5" s="1177"/>
      <c r="N5" s="408" t="s">
        <v>138</v>
      </c>
      <c r="O5" s="1177"/>
      <c r="P5" s="408" t="s">
        <v>138</v>
      </c>
      <c r="S5" s="1968" t="str">
        <f>S25</f>
        <v>B315  合計-直接營建工程收入</v>
      </c>
      <c r="T5" s="1968" t="str">
        <f t="shared" ref="T5:AH5" si="0">T25</f>
        <v>B310  住宅工程-直接營建工程收入</v>
      </c>
      <c r="U5" s="1968" t="str">
        <f t="shared" si="0"/>
        <v>B311  其他房屋工程-直接營建工程收入</v>
      </c>
      <c r="V5" s="1968" t="str">
        <f t="shared" si="0"/>
        <v>B312  公共設備工程-直接營建工程收入</v>
      </c>
      <c r="W5" s="1968" t="str">
        <f t="shared" si="0"/>
        <v>B313  機電、電路、管道工程-直接營建工程收入</v>
      </c>
      <c r="X5" s="1968" t="str">
        <f t="shared" si="0"/>
        <v>B314  其他營建工程-直接營建工程收入</v>
      </c>
      <c r="Y5" s="1968" t="str">
        <f t="shared" si="0"/>
        <v>收入總額-發包工程款</v>
      </c>
      <c r="Z5" s="1968" t="str">
        <f t="shared" si="0"/>
        <v>營業收入-發包工程款</v>
      </c>
      <c r="AA5" s="1968" t="str">
        <f t="shared" si="0"/>
        <v>B601  承包工程收入值</v>
      </c>
      <c r="AB5" s="1968" t="str">
        <f t="shared" si="0"/>
        <v>B602  出售自地自建及合件房地產收入</v>
      </c>
      <c r="AC5" s="1968" t="str">
        <f t="shared" si="0"/>
        <v>B603  其他營業收入</v>
      </c>
      <c r="AD5" s="1968" t="str">
        <f t="shared" si="0"/>
        <v>B503  發包工程款</v>
      </c>
      <c r="AE5" s="1968" t="str">
        <f t="shared" si="0"/>
        <v>B608  非營業收益小計</v>
      </c>
      <c r="AF5" s="1968" t="str">
        <f t="shared" si="0"/>
        <v>B605  租金收入</v>
      </c>
      <c r="AG5" s="1968" t="str">
        <f t="shared" si="0"/>
        <v>B606  利息收入</v>
      </c>
      <c r="AH5" s="1968" t="str">
        <f t="shared" si="0"/>
        <v>B607  其他非營業收益</v>
      </c>
    </row>
    <row r="6" spans="1:34" s="33" customFormat="1" ht="24" hidden="1" customHeight="1">
      <c r="A6" s="3207" t="s">
        <v>149</v>
      </c>
      <c r="B6" s="3207"/>
      <c r="C6" s="3207"/>
      <c r="D6" s="32"/>
      <c r="E6" s="57">
        <v>32198687</v>
      </c>
      <c r="F6" s="260">
        <v>100</v>
      </c>
      <c r="G6" s="58">
        <v>8297188</v>
      </c>
      <c r="H6" s="260">
        <f t="shared" ref="H6:H11" si="1">G6/$E6*100</f>
        <v>25.768715351653938</v>
      </c>
      <c r="I6" s="58">
        <v>5919204</v>
      </c>
      <c r="J6" s="260">
        <f t="shared" ref="J6:J11" si="2">I6/$E6*100</f>
        <v>18.383370725644806</v>
      </c>
      <c r="K6" s="58">
        <v>12427306</v>
      </c>
      <c r="L6" s="260">
        <f t="shared" ref="L6:L11" si="3">K6/$E6*100</f>
        <v>38.595691805693818</v>
      </c>
      <c r="M6" s="425" t="s">
        <v>3</v>
      </c>
      <c r="N6" s="426" t="s">
        <v>3</v>
      </c>
      <c r="O6" s="59">
        <v>5554989</v>
      </c>
      <c r="P6" s="260">
        <f t="shared" ref="P6:P17" si="4">O6/$E6*100</f>
        <v>17.252222117007442</v>
      </c>
    </row>
    <row r="7" spans="1:34" s="33" customFormat="1" ht="24" hidden="1" customHeight="1">
      <c r="A7" s="3198" t="s">
        <v>150</v>
      </c>
      <c r="B7" s="3198"/>
      <c r="C7" s="3198"/>
      <c r="D7" s="32"/>
      <c r="E7" s="60">
        <v>28100746</v>
      </c>
      <c r="F7" s="134">
        <v>100</v>
      </c>
      <c r="G7" s="59">
        <v>5330947</v>
      </c>
      <c r="H7" s="134">
        <f t="shared" si="1"/>
        <v>18.970837998393353</v>
      </c>
      <c r="I7" s="59">
        <v>5986121</v>
      </c>
      <c r="J7" s="134">
        <f t="shared" si="2"/>
        <v>21.30235617232368</v>
      </c>
      <c r="K7" s="59">
        <v>11435730</v>
      </c>
      <c r="L7" s="134">
        <f t="shared" si="3"/>
        <v>40.695467657691367</v>
      </c>
      <c r="M7" s="427" t="s">
        <v>3</v>
      </c>
      <c r="N7" s="428" t="s">
        <v>3</v>
      </c>
      <c r="O7" s="59">
        <v>5347949</v>
      </c>
      <c r="P7" s="134">
        <f t="shared" si="4"/>
        <v>19.031341730215985</v>
      </c>
    </row>
    <row r="8" spans="1:34" s="33" customFormat="1" ht="24" hidden="1" customHeight="1">
      <c r="A8" s="3198" t="s">
        <v>1124</v>
      </c>
      <c r="B8" s="3198"/>
      <c r="C8" s="3198"/>
      <c r="D8" s="32"/>
      <c r="E8" s="60">
        <v>35086996.896078318</v>
      </c>
      <c r="F8" s="134">
        <v>100</v>
      </c>
      <c r="G8" s="59">
        <v>7707378.2009192379</v>
      </c>
      <c r="H8" s="134">
        <f t="shared" si="1"/>
        <v>21.966480128656134</v>
      </c>
      <c r="I8" s="59">
        <v>8170539.0676296782</v>
      </c>
      <c r="J8" s="134">
        <f t="shared" si="2"/>
        <v>23.28651577628435</v>
      </c>
      <c r="K8" s="59">
        <v>16834105.175192505</v>
      </c>
      <c r="L8" s="134">
        <f t="shared" si="3"/>
        <v>47.978187546378628</v>
      </c>
      <c r="M8" s="427" t="s">
        <v>3</v>
      </c>
      <c r="N8" s="428" t="s">
        <v>3</v>
      </c>
      <c r="O8" s="59">
        <v>2374974.4523368948</v>
      </c>
      <c r="P8" s="134">
        <f t="shared" si="4"/>
        <v>6.7688165486808769</v>
      </c>
    </row>
    <row r="9" spans="1:34" s="33" customFormat="1" ht="19.5" hidden="1" customHeight="1">
      <c r="A9" s="3198" t="s">
        <v>1125</v>
      </c>
      <c r="B9" s="3198"/>
      <c r="C9" s="3198"/>
      <c r="D9" s="32"/>
      <c r="E9" s="60">
        <v>21665551.311437823</v>
      </c>
      <c r="F9" s="134">
        <v>100</v>
      </c>
      <c r="G9" s="59">
        <v>3219079.0328189093</v>
      </c>
      <c r="H9" s="134">
        <f t="shared" si="1"/>
        <v>14.858052705630765</v>
      </c>
      <c r="I9" s="59">
        <v>3103887.2689146963</v>
      </c>
      <c r="J9" s="134">
        <f t="shared" si="2"/>
        <v>14.326371040814786</v>
      </c>
      <c r="K9" s="59">
        <v>10776715.824428687</v>
      </c>
      <c r="L9" s="134">
        <f t="shared" si="3"/>
        <v>49.741248997155083</v>
      </c>
      <c r="M9" s="284" t="s">
        <v>4</v>
      </c>
      <c r="N9" s="284" t="s">
        <v>4</v>
      </c>
      <c r="O9" s="59">
        <v>4565869.1852755612</v>
      </c>
      <c r="P9" s="134">
        <f t="shared" si="4"/>
        <v>21.074327256399503</v>
      </c>
    </row>
    <row r="10" spans="1:34" s="33" customFormat="1" ht="19.5" hidden="1" customHeight="1">
      <c r="A10" s="3198" t="s">
        <v>1126</v>
      </c>
      <c r="B10" s="3198"/>
      <c r="C10" s="3198"/>
      <c r="D10" s="32"/>
      <c r="E10" s="60">
        <v>23363332.619412925</v>
      </c>
      <c r="F10" s="134">
        <v>100</v>
      </c>
      <c r="G10" s="59">
        <v>3922537.7750137374</v>
      </c>
      <c r="H10" s="134">
        <f t="shared" si="1"/>
        <v>16.789290461731667</v>
      </c>
      <c r="I10" s="59">
        <v>3889845.125342906</v>
      </c>
      <c r="J10" s="134">
        <f t="shared" si="2"/>
        <v>16.649359013580018</v>
      </c>
      <c r="K10" s="59">
        <v>10510168.08400299</v>
      </c>
      <c r="L10" s="134">
        <f t="shared" si="3"/>
        <v>44.985740070617929</v>
      </c>
      <c r="M10" s="59">
        <v>679800.57929895772</v>
      </c>
      <c r="N10" s="134">
        <f>M10/$E10*100</f>
        <v>2.9096901130196717</v>
      </c>
      <c r="O10" s="59">
        <v>4360981.0557542937</v>
      </c>
      <c r="P10" s="134">
        <f t="shared" si="4"/>
        <v>18.665920341050544</v>
      </c>
    </row>
    <row r="11" spans="1:34" s="266" customFormat="1" ht="19.5" hidden="1" customHeight="1">
      <c r="A11" s="3103" t="s">
        <v>1127</v>
      </c>
      <c r="B11" s="3103"/>
      <c r="C11" s="3103"/>
      <c r="D11" s="22"/>
      <c r="E11" s="283">
        <v>33505537.74453152</v>
      </c>
      <c r="F11" s="265">
        <v>100</v>
      </c>
      <c r="G11" s="283">
        <v>7773856.3402123302</v>
      </c>
      <c r="H11" s="265">
        <f t="shared" si="1"/>
        <v>23.201705937344972</v>
      </c>
      <c r="I11" s="283">
        <v>4908066.0315940725</v>
      </c>
      <c r="J11" s="265">
        <f t="shared" si="2"/>
        <v>14.648521892161314</v>
      </c>
      <c r="K11" s="283">
        <v>13707536.385727454</v>
      </c>
      <c r="L11" s="265">
        <f t="shared" si="3"/>
        <v>40.911256193656158</v>
      </c>
      <c r="M11" s="283">
        <v>982934.12707634305</v>
      </c>
      <c r="N11" s="265">
        <f>M11/$E11*100</f>
        <v>2.9336467737688197</v>
      </c>
      <c r="O11" s="283">
        <v>6133144.8599213213</v>
      </c>
      <c r="P11" s="265">
        <f t="shared" si="4"/>
        <v>18.304869203068737</v>
      </c>
    </row>
    <row r="12" spans="1:34" s="266" customFormat="1" ht="19.5" hidden="1" customHeight="1">
      <c r="A12" s="1189"/>
      <c r="B12" s="1189"/>
      <c r="C12" s="1189"/>
      <c r="D12" s="22"/>
      <c r="E12" s="283"/>
      <c r="F12" s="265"/>
      <c r="G12" s="283"/>
      <c r="H12" s="265"/>
      <c r="I12" s="283"/>
      <c r="J12" s="265"/>
      <c r="K12" s="283"/>
      <c r="L12" s="265"/>
      <c r="M12" s="283"/>
      <c r="N12" s="265"/>
      <c r="O12" s="283"/>
      <c r="P12" s="265"/>
    </row>
    <row r="13" spans="1:34" s="33" customFormat="1" ht="19.5" hidden="1" customHeight="1">
      <c r="A13" s="3198" t="s">
        <v>1128</v>
      </c>
      <c r="B13" s="3198"/>
      <c r="C13" s="3198"/>
      <c r="D13" s="32"/>
      <c r="E13" s="50">
        <v>41648427.2220985</v>
      </c>
      <c r="F13" s="134">
        <v>100</v>
      </c>
      <c r="G13" s="50">
        <v>11685922.374203442</v>
      </c>
      <c r="H13" s="134">
        <f>G13/$E13*100</f>
        <v>28.058496211359778</v>
      </c>
      <c r="I13" s="50">
        <v>8968124.2302039769</v>
      </c>
      <c r="J13" s="134">
        <f>I13/$E13*100</f>
        <v>21.532924118309861</v>
      </c>
      <c r="K13" s="50">
        <v>12620721.899748748</v>
      </c>
      <c r="L13" s="134">
        <f>K13/$E13*100</f>
        <v>30.302997595674491</v>
      </c>
      <c r="M13" s="50">
        <v>1758413.2227317698</v>
      </c>
      <c r="N13" s="134">
        <f>M13/$E13*100</f>
        <v>4.222039918469628</v>
      </c>
      <c r="O13" s="50">
        <v>6615245.4952105721</v>
      </c>
      <c r="P13" s="134">
        <f t="shared" si="4"/>
        <v>15.883542156186268</v>
      </c>
    </row>
    <row r="14" spans="1:34" s="33" customFormat="1" ht="18" hidden="1" customHeight="1">
      <c r="A14" s="3103" t="s">
        <v>1129</v>
      </c>
      <c r="B14" s="3103"/>
      <c r="C14" s="3103"/>
      <c r="D14" s="32"/>
      <c r="E14" s="284" t="s">
        <v>4</v>
      </c>
      <c r="F14" s="284" t="s">
        <v>4</v>
      </c>
      <c r="G14" s="284" t="s">
        <v>4</v>
      </c>
      <c r="H14" s="284" t="s">
        <v>4</v>
      </c>
      <c r="I14" s="284" t="s">
        <v>4</v>
      </c>
      <c r="J14" s="284" t="s">
        <v>4</v>
      </c>
      <c r="K14" s="284" t="s">
        <v>4</v>
      </c>
      <c r="L14" s="284" t="s">
        <v>4</v>
      </c>
      <c r="M14" s="284" t="s">
        <v>4</v>
      </c>
      <c r="N14" s="284" t="s">
        <v>4</v>
      </c>
      <c r="O14" s="284" t="s">
        <v>4</v>
      </c>
      <c r="P14" s="284" t="s">
        <v>4</v>
      </c>
    </row>
    <row r="15" spans="1:34" s="33" customFormat="1" ht="18" hidden="1" customHeight="1">
      <c r="A15" s="3198" t="s">
        <v>1130</v>
      </c>
      <c r="B15" s="3198"/>
      <c r="C15" s="3198"/>
      <c r="D15" s="32"/>
      <c r="E15" s="50">
        <v>40621245.407513522</v>
      </c>
      <c r="F15" s="134">
        <v>100</v>
      </c>
      <c r="G15" s="50">
        <v>11804801.163737483</v>
      </c>
      <c r="H15" s="134">
        <f t="shared" ref="H15:H20" si="5">G15/$E15*100</f>
        <v>29.060657902807691</v>
      </c>
      <c r="I15" s="50">
        <v>7010291.5008406602</v>
      </c>
      <c r="J15" s="134">
        <f t="shared" ref="J15:J21" si="6">I15/$E15*100</f>
        <v>17.257697125022169</v>
      </c>
      <c r="K15" s="50">
        <v>14489990.119470151</v>
      </c>
      <c r="L15" s="134">
        <f t="shared" ref="L15:L21" si="7">K15/$E15*100</f>
        <v>35.670964723277557</v>
      </c>
      <c r="M15" s="50">
        <v>1395028.9446636634</v>
      </c>
      <c r="N15" s="134">
        <f>M15/$E15*100</f>
        <v>3.4342347967638416</v>
      </c>
      <c r="O15" s="50">
        <v>5921133.6788015626</v>
      </c>
      <c r="P15" s="134">
        <f t="shared" si="4"/>
        <v>14.576445452128747</v>
      </c>
    </row>
    <row r="16" spans="1:34" s="33" customFormat="1" ht="18" hidden="1" customHeight="1">
      <c r="A16" s="3198" t="s">
        <v>1131</v>
      </c>
      <c r="B16" s="3198"/>
      <c r="C16" s="3198"/>
      <c r="D16" s="32"/>
      <c r="E16" s="60">
        <f>('21.'!E15/'1'!$E$16)*1000</f>
        <v>46216254.071116991</v>
      </c>
      <c r="F16" s="134">
        <v>100</v>
      </c>
      <c r="G16" s="59">
        <f>('21.'!G15/'1'!$E$16)*1000</f>
        <v>16518394.765011886</v>
      </c>
      <c r="H16" s="134">
        <f t="shared" si="5"/>
        <v>35.741526649030419</v>
      </c>
      <c r="I16" s="59">
        <f>('21.'!I15/'1'!$E$16)*1000</f>
        <v>8146466.9616821352</v>
      </c>
      <c r="J16" s="134">
        <f t="shared" si="6"/>
        <v>17.626843900300649</v>
      </c>
      <c r="K16" s="59">
        <f>('21.'!K15/'1'!$E$16)*1000</f>
        <v>14951368.80044858</v>
      </c>
      <c r="L16" s="134">
        <f t="shared" si="7"/>
        <v>32.350888450287648</v>
      </c>
      <c r="M16" s="59">
        <f>('21.'!M15/'1'!$E$16)*1000</f>
        <v>2125787.7455276372</v>
      </c>
      <c r="N16" s="134">
        <f>M16/$E16*100</f>
        <v>4.5996539275045993</v>
      </c>
      <c r="O16" s="59">
        <f>('21.'!O15/'1'!$E$16)*1000</f>
        <v>4474235.7984467587</v>
      </c>
      <c r="P16" s="134">
        <f t="shared" si="4"/>
        <v>9.6810870728767</v>
      </c>
    </row>
    <row r="17" spans="1:54" s="33" customFormat="1" ht="17.25" hidden="1" customHeight="1">
      <c r="A17" s="3198" t="s">
        <v>1095</v>
      </c>
      <c r="B17" s="3198"/>
      <c r="C17" s="3198"/>
      <c r="D17" s="32"/>
      <c r="E17" s="60">
        <v>41547121.616053052</v>
      </c>
      <c r="F17" s="134">
        <v>100</v>
      </c>
      <c r="G17" s="59">
        <v>9400563.0490085129</v>
      </c>
      <c r="H17" s="134">
        <f t="shared" si="5"/>
        <v>22.626267917862947</v>
      </c>
      <c r="I17" s="59">
        <f>('21.'!I16/'1'!$E$17)*1000</f>
        <v>8793249.2718918063</v>
      </c>
      <c r="J17" s="134">
        <f t="shared" si="6"/>
        <v>21.164520982108794</v>
      </c>
      <c r="K17" s="59">
        <f>('21.'!K16/'1'!$E$17)*1000</f>
        <v>15774321.715834245</v>
      </c>
      <c r="L17" s="134">
        <f t="shared" si="7"/>
        <v>37.967303394946462</v>
      </c>
      <c r="M17" s="59">
        <f>('21.'!M16/'1'!$E$17)*1000</f>
        <v>1393352.2115215114</v>
      </c>
      <c r="N17" s="134">
        <f>M17/$E17*100</f>
        <v>3.3536672513629573</v>
      </c>
      <c r="O17" s="59">
        <f>('21.'!O16/'1'!$E$17)*1000</f>
        <v>6185635.3677969202</v>
      </c>
      <c r="P17" s="134">
        <f t="shared" si="4"/>
        <v>14.888240453718707</v>
      </c>
    </row>
    <row r="18" spans="1:54" s="33" customFormat="1" ht="16.5" hidden="1" customHeight="1">
      <c r="A18" s="3198" t="s">
        <v>1050</v>
      </c>
      <c r="B18" s="3198"/>
      <c r="C18" s="3198"/>
      <c r="D18" s="32"/>
      <c r="E18" s="386">
        <v>47047310.036471196</v>
      </c>
      <c r="F18" s="269">
        <v>100</v>
      </c>
      <c r="G18" s="386">
        <v>11153694.498743866</v>
      </c>
      <c r="H18" s="269">
        <f t="shared" si="5"/>
        <v>23.707401103479654</v>
      </c>
      <c r="I18" s="386">
        <v>9570474.5907081123</v>
      </c>
      <c r="J18" s="269">
        <f t="shared" si="6"/>
        <v>20.342235471675334</v>
      </c>
      <c r="K18" s="386">
        <v>18346067.487314988</v>
      </c>
      <c r="L18" s="269">
        <f t="shared" si="7"/>
        <v>38.994933978357253</v>
      </c>
      <c r="M18" s="386">
        <v>2375732.4777737176</v>
      </c>
      <c r="N18" s="269">
        <f>M18/$E18*100</f>
        <v>5.049666975501987</v>
      </c>
      <c r="O18" s="386">
        <v>5601340.9819304869</v>
      </c>
      <c r="P18" s="269">
        <f t="shared" ref="P18:P28" si="8">O18/$E18*100</f>
        <v>11.905762470985723</v>
      </c>
      <c r="Q18" s="902"/>
      <c r="R18" s="902"/>
      <c r="S18" s="902"/>
      <c r="T18" s="902"/>
      <c r="U18" s="902"/>
    </row>
    <row r="19" spans="1:54" s="33" customFormat="1" ht="16.5" hidden="1" customHeight="1">
      <c r="A19" s="3198" t="s">
        <v>1051</v>
      </c>
      <c r="B19" s="3198"/>
      <c r="C19" s="3198"/>
      <c r="D19" s="32"/>
      <c r="E19" s="413">
        <f>'[1]19'!E18/'[1]1'!E19*1000</f>
        <v>57591841.808187589</v>
      </c>
      <c r="F19" s="269">
        <v>100</v>
      </c>
      <c r="G19" s="413">
        <f>'[1]19'!G18/'[1]1'!E19*1000</f>
        <v>19335674.163574621</v>
      </c>
      <c r="H19" s="269">
        <f t="shared" si="5"/>
        <v>33.573633967069533</v>
      </c>
      <c r="I19" s="413">
        <f>'[1]19'!I18/'[1]1'!E19*1000</f>
        <v>10070082.403748445</v>
      </c>
      <c r="J19" s="269">
        <f t="shared" si="6"/>
        <v>17.485258480337095</v>
      </c>
      <c r="K19" s="413">
        <f>'[1]19'!K18/'[1]1'!E19*1000</f>
        <v>22582538.431206848</v>
      </c>
      <c r="L19" s="269">
        <f t="shared" si="7"/>
        <v>39.211349597776511</v>
      </c>
      <c r="M19" s="413" t="s">
        <v>446</v>
      </c>
      <c r="N19" s="290" t="s">
        <v>446</v>
      </c>
      <c r="O19" s="413">
        <f>'[1]19'!O18/'[1]1'!E19*1000</f>
        <v>5603546.809657651</v>
      </c>
      <c r="P19" s="269">
        <f t="shared" si="8"/>
        <v>9.7297579548168205</v>
      </c>
      <c r="Q19" s="902"/>
      <c r="R19" s="902"/>
      <c r="S19" s="902"/>
      <c r="T19" s="902"/>
      <c r="U19" s="902"/>
    </row>
    <row r="20" spans="1:54" s="33" customFormat="1" ht="17.25" hidden="1" customHeight="1">
      <c r="A20" s="3198" t="s">
        <v>1145</v>
      </c>
      <c r="B20" s="3198"/>
      <c r="C20" s="3198"/>
      <c r="D20" s="32"/>
      <c r="E20" s="386">
        <v>45849745.77783455</v>
      </c>
      <c r="F20" s="269">
        <v>100</v>
      </c>
      <c r="G20" s="386">
        <v>14642938.481223373</v>
      </c>
      <c r="H20" s="269">
        <f t="shared" si="5"/>
        <v>31.936793176947791</v>
      </c>
      <c r="I20" s="386">
        <v>9583696.2672598306</v>
      </c>
      <c r="J20" s="269">
        <f t="shared" si="6"/>
        <v>20.902397831599188</v>
      </c>
      <c r="K20" s="386">
        <v>15088597.206603512</v>
      </c>
      <c r="L20" s="269">
        <f t="shared" si="7"/>
        <v>32.908791424309044</v>
      </c>
      <c r="M20" s="386">
        <v>1718480.0702073735</v>
      </c>
      <c r="N20" s="269">
        <f>M20/$E20*100</f>
        <v>3.7480689174031365</v>
      </c>
      <c r="O20" s="386">
        <v>4816033.75254039</v>
      </c>
      <c r="P20" s="269">
        <f t="shared" si="8"/>
        <v>10.503948649740687</v>
      </c>
      <c r="Q20" s="902"/>
      <c r="R20" s="902"/>
      <c r="S20" s="902"/>
      <c r="T20" s="902"/>
      <c r="U20" s="902"/>
    </row>
    <row r="21" spans="1:54" s="33" customFormat="1" ht="18" hidden="1" customHeight="1">
      <c r="A21" s="3198" t="s">
        <v>1053</v>
      </c>
      <c r="B21" s="3198"/>
      <c r="C21" s="3198"/>
      <c r="D21" s="32"/>
      <c r="E21" s="386">
        <v>44034925.446197607</v>
      </c>
      <c r="F21" s="269">
        <v>100</v>
      </c>
      <c r="G21" s="386">
        <v>13721861.603871504</v>
      </c>
      <c r="H21" s="269">
        <f t="shared" ref="H21:H28" si="9">G21/$E21*100</f>
        <v>31.161314490328902</v>
      </c>
      <c r="I21" s="386">
        <v>9400690.8177297637</v>
      </c>
      <c r="J21" s="269">
        <f t="shared" si="6"/>
        <v>21.348261005268736</v>
      </c>
      <c r="K21" s="386">
        <v>14858731.494227903</v>
      </c>
      <c r="L21" s="269">
        <f t="shared" si="7"/>
        <v>33.743060408680556</v>
      </c>
      <c r="M21" s="386">
        <v>1232925.3157325799</v>
      </c>
      <c r="N21" s="269">
        <f>M21/$E21*100</f>
        <v>2.7998805567162428</v>
      </c>
      <c r="O21" s="386">
        <v>4820716.2146358686</v>
      </c>
      <c r="P21" s="269">
        <f t="shared" si="8"/>
        <v>10.947483539005594</v>
      </c>
      <c r="Q21" s="902"/>
      <c r="R21" s="902"/>
      <c r="S21" s="902"/>
      <c r="T21" s="902"/>
      <c r="U21" s="902"/>
    </row>
    <row r="22" spans="1:54" s="33" customFormat="1" ht="18" hidden="1" customHeight="1">
      <c r="A22" s="3198" t="s">
        <v>1054</v>
      </c>
      <c r="B22" s="3198"/>
      <c r="C22" s="3198"/>
      <c r="D22" s="32"/>
      <c r="E22" s="386">
        <v>46656612.553916804</v>
      </c>
      <c r="F22" s="269">
        <v>100</v>
      </c>
      <c r="G22" s="386">
        <v>15981878.101324512</v>
      </c>
      <c r="H22" s="269">
        <f t="shared" si="9"/>
        <v>34.254261564436781</v>
      </c>
      <c r="I22" s="386">
        <v>8841195.4042346776</v>
      </c>
      <c r="J22" s="269">
        <f t="shared" ref="J22:J28" si="10">I22/$E22*100</f>
        <v>18.949501303845647</v>
      </c>
      <c r="K22" s="386">
        <v>14817051.715843376</v>
      </c>
      <c r="L22" s="269">
        <f t="shared" ref="L22:L28" si="11">K22/$E22*100</f>
        <v>31.757667144653194</v>
      </c>
      <c r="M22" s="386">
        <v>1470659.81421081</v>
      </c>
      <c r="N22" s="269">
        <f>M22/$E22*100</f>
        <v>3.1520929911302544</v>
      </c>
      <c r="O22" s="386">
        <v>5545827.5183034139</v>
      </c>
      <c r="P22" s="269">
        <f t="shared" si="8"/>
        <v>11.886476995934082</v>
      </c>
      <c r="Q22" s="902"/>
      <c r="R22" s="902"/>
      <c r="S22" s="902"/>
      <c r="T22" s="902"/>
      <c r="U22" s="902"/>
    </row>
    <row r="23" spans="1:54" s="33" customFormat="1" ht="18" hidden="1" customHeight="1">
      <c r="A23" s="2618" t="s">
        <v>1055</v>
      </c>
      <c r="B23" s="2619"/>
      <c r="C23" s="2619"/>
      <c r="D23" s="2620"/>
      <c r="E23" s="388">
        <v>47302.369296844925</v>
      </c>
      <c r="F23" s="269">
        <v>100</v>
      </c>
      <c r="G23" s="388">
        <v>18238.96774277628</v>
      </c>
      <c r="H23" s="269">
        <f t="shared" si="9"/>
        <v>38.558254087270043</v>
      </c>
      <c r="I23" s="388">
        <v>9325.3163973269311</v>
      </c>
      <c r="J23" s="269">
        <f t="shared" si="10"/>
        <v>19.714269149619383</v>
      </c>
      <c r="K23" s="388">
        <v>12659.494991834354</v>
      </c>
      <c r="L23" s="269">
        <f t="shared" si="11"/>
        <v>26.762919447839884</v>
      </c>
      <c r="M23" s="388">
        <v>1431.5459689299776</v>
      </c>
      <c r="N23" s="269">
        <f>M23/$E23*100</f>
        <v>3.026372653653655</v>
      </c>
      <c r="O23" s="388">
        <v>5647.0441959773589</v>
      </c>
      <c r="P23" s="269">
        <f t="shared" si="8"/>
        <v>11.938184661616976</v>
      </c>
      <c r="Q23" s="902"/>
      <c r="R23" s="902"/>
      <c r="S23" s="902"/>
      <c r="T23" s="902"/>
      <c r="U23" s="902"/>
    </row>
    <row r="24" spans="1:54" s="33" customFormat="1" ht="18" hidden="1" customHeight="1">
      <c r="A24" s="2618" t="s">
        <v>1001</v>
      </c>
      <c r="B24" s="2619"/>
      <c r="C24" s="2619"/>
      <c r="D24" s="2620"/>
      <c r="E24" s="388">
        <v>43028.134651915396</v>
      </c>
      <c r="F24" s="269">
        <v>100</v>
      </c>
      <c r="G24" s="388">
        <v>16902.153006143482</v>
      </c>
      <c r="H24" s="269">
        <f t="shared" si="9"/>
        <v>39.281630828007749</v>
      </c>
      <c r="I24" s="388">
        <v>7247.9719848907125</v>
      </c>
      <c r="J24" s="269">
        <f t="shared" si="10"/>
        <v>16.844727394121577</v>
      </c>
      <c r="K24" s="388">
        <v>15289.742746372218</v>
      </c>
      <c r="L24" s="269">
        <f t="shared" si="11"/>
        <v>35.534291388789256</v>
      </c>
      <c r="M24" s="142" t="s">
        <v>441</v>
      </c>
      <c r="N24" s="269" t="s">
        <v>452</v>
      </c>
      <c r="O24" s="388">
        <v>3588.2669145086356</v>
      </c>
      <c r="P24" s="269">
        <f t="shared" si="8"/>
        <v>8.3393503890806109</v>
      </c>
      <c r="Q24" s="902"/>
      <c r="R24" s="902"/>
      <c r="S24" s="902"/>
      <c r="T24" s="902"/>
      <c r="U24" s="902"/>
    </row>
    <row r="25" spans="1:54" s="33" customFormat="1" ht="18" customHeight="1" thickTop="1">
      <c r="A25" s="2618" t="s">
        <v>1002</v>
      </c>
      <c r="B25" s="2619"/>
      <c r="C25" s="2619"/>
      <c r="D25" s="2620"/>
      <c r="E25" s="388">
        <v>42766.062527757749</v>
      </c>
      <c r="F25" s="269">
        <v>100</v>
      </c>
      <c r="G25" s="388">
        <v>13874.69289855872</v>
      </c>
      <c r="H25" s="269">
        <f t="shared" si="9"/>
        <v>32.443232036040747</v>
      </c>
      <c r="I25" s="388">
        <v>8263.5508235154084</v>
      </c>
      <c r="J25" s="269">
        <f t="shared" si="10"/>
        <v>19.32268330326615</v>
      </c>
      <c r="K25" s="388">
        <v>12813.228537518786</v>
      </c>
      <c r="L25" s="269">
        <f t="shared" si="11"/>
        <v>29.961207041686922</v>
      </c>
      <c r="M25" s="388">
        <v>1085.0984210567017</v>
      </c>
      <c r="N25" s="269">
        <f>M25/$E25*100</f>
        <v>2.5372885809920134</v>
      </c>
      <c r="O25" s="388">
        <v>6729.4918471080691</v>
      </c>
      <c r="P25" s="269">
        <f t="shared" si="8"/>
        <v>15.73558903801402</v>
      </c>
      <c r="Q25" s="3242"/>
      <c r="R25" s="3243"/>
      <c r="S25" s="1949" t="s">
        <v>2135</v>
      </c>
      <c r="T25" s="1950" t="s">
        <v>2136</v>
      </c>
      <c r="U25" s="1950" t="s">
        <v>2137</v>
      </c>
      <c r="V25" s="1950" t="s">
        <v>2138</v>
      </c>
      <c r="W25" s="1950" t="s">
        <v>2139</v>
      </c>
      <c r="X25" s="1950" t="s">
        <v>2140</v>
      </c>
      <c r="Y25" s="1950" t="s">
        <v>318</v>
      </c>
      <c r="Z25" s="1950" t="s">
        <v>313</v>
      </c>
      <c r="AA25" s="1950" t="s">
        <v>2141</v>
      </c>
      <c r="AB25" s="1950" t="s">
        <v>2142</v>
      </c>
      <c r="AC25" s="1950" t="s">
        <v>2143</v>
      </c>
      <c r="AD25" s="1950" t="s">
        <v>2122</v>
      </c>
      <c r="AE25" s="1950" t="s">
        <v>2144</v>
      </c>
      <c r="AF25" s="1950" t="s">
        <v>2145</v>
      </c>
      <c r="AG25" s="1950" t="s">
        <v>2146</v>
      </c>
      <c r="AH25" s="1951" t="s">
        <v>2134</v>
      </c>
      <c r="AI25" s="1952"/>
      <c r="AJ25" s="3242"/>
      <c r="AK25" s="3243"/>
      <c r="AL25" s="1949" t="s">
        <v>2135</v>
      </c>
      <c r="AM25" s="1950" t="s">
        <v>2136</v>
      </c>
      <c r="AN25" s="1950" t="s">
        <v>2137</v>
      </c>
      <c r="AO25" s="1950" t="s">
        <v>2138</v>
      </c>
      <c r="AP25" s="1950" t="s">
        <v>2139</v>
      </c>
      <c r="AQ25" s="1950" t="s">
        <v>2140</v>
      </c>
      <c r="AR25" s="1950" t="s">
        <v>318</v>
      </c>
      <c r="AS25" s="1950" t="s">
        <v>313</v>
      </c>
      <c r="AT25" s="1950" t="s">
        <v>2141</v>
      </c>
      <c r="AU25" s="1950" t="s">
        <v>2142</v>
      </c>
      <c r="AV25" s="1950" t="s">
        <v>2143</v>
      </c>
      <c r="AW25" s="1950" t="s">
        <v>2122</v>
      </c>
      <c r="AX25" s="1950" t="s">
        <v>2144</v>
      </c>
      <c r="AY25" s="1950" t="s">
        <v>2145</v>
      </c>
      <c r="AZ25" s="1950" t="s">
        <v>2146</v>
      </c>
      <c r="BA25" s="1951" t="s">
        <v>2134</v>
      </c>
      <c r="BB25" s="1952"/>
    </row>
    <row r="26" spans="1:54" s="33" customFormat="1" ht="18" customHeight="1" thickBot="1">
      <c r="A26" s="2618" t="s">
        <v>1003</v>
      </c>
      <c r="B26" s="2619"/>
      <c r="C26" s="2619"/>
      <c r="D26" s="2620"/>
      <c r="E26" s="388">
        <v>46881.086656216525</v>
      </c>
      <c r="F26" s="269">
        <v>100</v>
      </c>
      <c r="G26" s="388">
        <v>14652.954319778239</v>
      </c>
      <c r="H26" s="269">
        <f t="shared" si="9"/>
        <v>31.255577387166277</v>
      </c>
      <c r="I26" s="388">
        <v>10362.397358350379</v>
      </c>
      <c r="J26" s="269">
        <f t="shared" si="10"/>
        <v>22.10357757775289</v>
      </c>
      <c r="K26" s="388">
        <v>13431.896662727277</v>
      </c>
      <c r="L26" s="269">
        <f t="shared" si="11"/>
        <v>28.65099258731918</v>
      </c>
      <c r="M26" s="388">
        <v>1892.9106012070645</v>
      </c>
      <c r="N26" s="269">
        <f>M26/$E26*100</f>
        <v>4.03768499456499</v>
      </c>
      <c r="O26" s="388">
        <v>6540.9277141533512</v>
      </c>
      <c r="P26" s="269">
        <f t="shared" si="8"/>
        <v>13.952167453196203</v>
      </c>
      <c r="Q26" s="3244"/>
      <c r="R26" s="3245"/>
      <c r="S26" s="1953" t="s">
        <v>2160</v>
      </c>
      <c r="T26" s="1954" t="s">
        <v>2160</v>
      </c>
      <c r="U26" s="1954" t="s">
        <v>2160</v>
      </c>
      <c r="V26" s="1954" t="s">
        <v>2160</v>
      </c>
      <c r="W26" s="1954" t="s">
        <v>2160</v>
      </c>
      <c r="X26" s="1954" t="s">
        <v>2160</v>
      </c>
      <c r="Y26" s="1954" t="s">
        <v>2160</v>
      </c>
      <c r="Z26" s="1954" t="s">
        <v>2160</v>
      </c>
      <c r="AA26" s="1954" t="s">
        <v>2160</v>
      </c>
      <c r="AB26" s="1954" t="s">
        <v>2160</v>
      </c>
      <c r="AC26" s="1954" t="s">
        <v>2160</v>
      </c>
      <c r="AD26" s="1954" t="s">
        <v>2160</v>
      </c>
      <c r="AE26" s="1954" t="s">
        <v>2160</v>
      </c>
      <c r="AF26" s="1954" t="s">
        <v>2160</v>
      </c>
      <c r="AG26" s="1954" t="s">
        <v>2160</v>
      </c>
      <c r="AH26" s="1955" t="s">
        <v>2160</v>
      </c>
      <c r="AI26" s="1952"/>
      <c r="AJ26" s="3244"/>
      <c r="AK26" s="3245"/>
      <c r="AL26" s="1953" t="s">
        <v>2160</v>
      </c>
      <c r="AM26" s="1954" t="s">
        <v>2160</v>
      </c>
      <c r="AN26" s="1954" t="s">
        <v>2160</v>
      </c>
      <c r="AO26" s="1954" t="s">
        <v>2160</v>
      </c>
      <c r="AP26" s="1954" t="s">
        <v>2160</v>
      </c>
      <c r="AQ26" s="1954" t="s">
        <v>2160</v>
      </c>
      <c r="AR26" s="1954" t="s">
        <v>2160</v>
      </c>
      <c r="AS26" s="1954" t="s">
        <v>2160</v>
      </c>
      <c r="AT26" s="1954" t="s">
        <v>2160</v>
      </c>
      <c r="AU26" s="1954" t="s">
        <v>2160</v>
      </c>
      <c r="AV26" s="1954" t="s">
        <v>2160</v>
      </c>
      <c r="AW26" s="1954" t="s">
        <v>2160</v>
      </c>
      <c r="AX26" s="1954" t="s">
        <v>2160</v>
      </c>
      <c r="AY26" s="1954" t="s">
        <v>2160</v>
      </c>
      <c r="AZ26" s="1954" t="s">
        <v>2160</v>
      </c>
      <c r="BA26" s="1955" t="s">
        <v>2160</v>
      </c>
      <c r="BB26" s="1952"/>
    </row>
    <row r="27" spans="1:54" s="33" customFormat="1" ht="18" customHeight="1" thickTop="1">
      <c r="A27" s="2618" t="s">
        <v>1004</v>
      </c>
      <c r="B27" s="2618"/>
      <c r="C27" s="2618"/>
      <c r="D27" s="2668"/>
      <c r="E27" s="388">
        <v>49759.302594058558</v>
      </c>
      <c r="F27" s="269">
        <v>100</v>
      </c>
      <c r="G27" s="388">
        <v>15487.556949723934</v>
      </c>
      <c r="H27" s="269">
        <f t="shared" si="9"/>
        <v>31.124947783277822</v>
      </c>
      <c r="I27" s="388">
        <v>10353.740688274251</v>
      </c>
      <c r="J27" s="269">
        <f t="shared" si="10"/>
        <v>20.807648316016643</v>
      </c>
      <c r="K27" s="388">
        <v>14216.530984071469</v>
      </c>
      <c r="L27" s="269">
        <f t="shared" si="11"/>
        <v>28.570599351143187</v>
      </c>
      <c r="M27" s="388">
        <v>1766.8954792890293</v>
      </c>
      <c r="N27" s="269">
        <f>M27/$E27*100</f>
        <v>3.5508847334608808</v>
      </c>
      <c r="O27" s="388">
        <v>7934.5784927000304</v>
      </c>
      <c r="P27" s="269">
        <f t="shared" si="8"/>
        <v>15.94591981610178</v>
      </c>
      <c r="Q27" s="3246" t="s">
        <v>1936</v>
      </c>
      <c r="R27" s="1956" t="s">
        <v>1937</v>
      </c>
      <c r="S27" s="1957">
        <f>AL27/1000</f>
        <v>74952.365161074995</v>
      </c>
      <c r="T27" s="1958">
        <f t="shared" ref="T27:T90" si="12">AM27/1000</f>
        <v>27127.333130737992</v>
      </c>
      <c r="U27" s="1958">
        <f t="shared" ref="U27:U90" si="13">AN27/1000</f>
        <v>16427.710440976371</v>
      </c>
      <c r="V27" s="1958">
        <f t="shared" ref="V27:V90" si="14">AO27/1000</f>
        <v>18468.872035894405</v>
      </c>
      <c r="W27" s="1958">
        <f t="shared" ref="W27:W90" si="15">AP27/1000</f>
        <v>2759.4737267691426</v>
      </c>
      <c r="X27" s="1958">
        <f t="shared" ref="X27:X90" si="16">AQ27/1000</f>
        <v>10168.97582705354</v>
      </c>
      <c r="Y27" s="1958">
        <f t="shared" ref="Y27:Y90" si="17">AR27/1000</f>
        <v>70999.757029219516</v>
      </c>
      <c r="Z27" s="1958">
        <f t="shared" ref="Z27:Z90" si="18">AS27/1000</f>
        <v>69277.128513800315</v>
      </c>
      <c r="AA27" s="1958">
        <f t="shared" ref="AA27:AA90" si="19">AT27/1000</f>
        <v>137026.1995389197</v>
      </c>
      <c r="AB27" s="1958">
        <f t="shared" ref="AB27:AB90" si="20">AU27/1000</f>
        <v>1674.208265063892</v>
      </c>
      <c r="AC27" s="1958">
        <f t="shared" ref="AC27:AC90" si="21">AV27/1000</f>
        <v>1379.1741591242396</v>
      </c>
      <c r="AD27" s="1958">
        <f t="shared" ref="AD27:AD90" si="22">AW27/1000</f>
        <v>70805.769467543636</v>
      </c>
      <c r="AE27" s="1958">
        <f t="shared" ref="AE27:AE90" si="23">AX27/1000</f>
        <v>1725.9445336548197</v>
      </c>
      <c r="AF27" s="1958">
        <f t="shared" ref="AF27:AF90" si="24">AY27/1000</f>
        <v>141.35724147476469</v>
      </c>
      <c r="AG27" s="1958">
        <f t="shared" ref="AG27:AG90" si="25">AZ27/1000</f>
        <v>143.92383494706903</v>
      </c>
      <c r="AH27" s="1959">
        <f t="shared" ref="AH27:AH90" si="26">BA27/1000</f>
        <v>1440.6634572329924</v>
      </c>
      <c r="AI27" s="1952"/>
      <c r="AJ27" s="3246" t="s">
        <v>1936</v>
      </c>
      <c r="AK27" s="1956" t="s">
        <v>1937</v>
      </c>
      <c r="AL27" s="1957">
        <v>74952365.161074996</v>
      </c>
      <c r="AM27" s="1958">
        <v>27127333.130737994</v>
      </c>
      <c r="AN27" s="1958">
        <v>16427710.44097637</v>
      </c>
      <c r="AO27" s="1958">
        <v>18468872.035894405</v>
      </c>
      <c r="AP27" s="1958">
        <v>2759473.7267691428</v>
      </c>
      <c r="AQ27" s="1958">
        <v>10168975.827053539</v>
      </c>
      <c r="AR27" s="1958">
        <v>70999757.029219523</v>
      </c>
      <c r="AS27" s="1958">
        <v>69277128.513800308</v>
      </c>
      <c r="AT27" s="1958">
        <v>137026199.53891969</v>
      </c>
      <c r="AU27" s="1958">
        <v>1674208.2650638919</v>
      </c>
      <c r="AV27" s="1958">
        <v>1379174.1591242396</v>
      </c>
      <c r="AW27" s="1958">
        <v>70805769.467543632</v>
      </c>
      <c r="AX27" s="1958">
        <v>1725944.5336548197</v>
      </c>
      <c r="AY27" s="1958">
        <v>141357.24147476468</v>
      </c>
      <c r="AZ27" s="1958">
        <v>143923.83494706903</v>
      </c>
      <c r="BA27" s="1959">
        <v>1440663.4572329924</v>
      </c>
      <c r="BB27" s="1952"/>
    </row>
    <row r="28" spans="1:54" ht="18" customHeight="1">
      <c r="A28" s="2618" t="s">
        <v>1005</v>
      </c>
      <c r="B28" s="2618"/>
      <c r="C28" s="2618"/>
      <c r="D28" s="2668"/>
      <c r="E28" s="108">
        <v>48752.465134444727</v>
      </c>
      <c r="F28" s="269">
        <v>100</v>
      </c>
      <c r="G28" s="108">
        <v>16007.39365677163</v>
      </c>
      <c r="H28" s="269">
        <f t="shared" si="9"/>
        <v>32.834018982687383</v>
      </c>
      <c r="I28" s="108">
        <v>10460.37910899489</v>
      </c>
      <c r="J28" s="269">
        <f t="shared" si="10"/>
        <v>21.456102948124347</v>
      </c>
      <c r="K28" s="108">
        <v>14062.64217361905</v>
      </c>
      <c r="L28" s="269">
        <f t="shared" si="11"/>
        <v>28.844986883921635</v>
      </c>
      <c r="M28" s="108">
        <v>1447.5289409586489</v>
      </c>
      <c r="N28" s="269">
        <f>M28/$E28*100</f>
        <v>2.9691399952121329</v>
      </c>
      <c r="O28" s="108">
        <v>6774.5212540746752</v>
      </c>
      <c r="P28" s="269">
        <f t="shared" si="8"/>
        <v>13.895751190001512</v>
      </c>
      <c r="Q28" s="3240"/>
      <c r="R28" s="1960" t="s">
        <v>1938</v>
      </c>
      <c r="S28" s="1961">
        <f t="shared" ref="S28:S91" si="27">AL28/1000</f>
        <v>8072.7470153509603</v>
      </c>
      <c r="T28" s="1962">
        <f t="shared" si="12"/>
        <v>1674.7886567896551</v>
      </c>
      <c r="U28" s="1962">
        <f t="shared" si="13"/>
        <v>411.17066991981051</v>
      </c>
      <c r="V28" s="1962">
        <f t="shared" si="14"/>
        <v>3542.9697670268351</v>
      </c>
      <c r="W28" s="1962">
        <f t="shared" si="15"/>
        <v>203.96961556887067</v>
      </c>
      <c r="X28" s="1962">
        <f t="shared" si="16"/>
        <v>2239.8483063169638</v>
      </c>
      <c r="Y28" s="1962">
        <f t="shared" si="17"/>
        <v>8347.3752905542315</v>
      </c>
      <c r="Z28" s="1962">
        <f t="shared" si="18"/>
        <v>8341.7853099729</v>
      </c>
      <c r="AA28" s="1962">
        <f t="shared" si="19"/>
        <v>8718.6757141949583</v>
      </c>
      <c r="AB28" s="1962">
        <f t="shared" si="20"/>
        <v>0</v>
      </c>
      <c r="AC28" s="1962">
        <f t="shared" si="21"/>
        <v>1281.6823738847283</v>
      </c>
      <c r="AD28" s="1962">
        <f t="shared" si="22"/>
        <v>1658.572778106781</v>
      </c>
      <c r="AE28" s="1962">
        <f t="shared" si="23"/>
        <v>5.5899805813256629</v>
      </c>
      <c r="AF28" s="1962">
        <f t="shared" si="24"/>
        <v>1.2528702156522926</v>
      </c>
      <c r="AG28" s="1962">
        <f t="shared" si="25"/>
        <v>1.900065659923857</v>
      </c>
      <c r="AH28" s="1963">
        <f t="shared" si="26"/>
        <v>2.437044705749507</v>
      </c>
      <c r="AI28" s="1952"/>
      <c r="AJ28" s="3240"/>
      <c r="AK28" s="2501" t="s">
        <v>1938</v>
      </c>
      <c r="AL28" s="1961">
        <v>8072747.0153509602</v>
      </c>
      <c r="AM28" s="1962">
        <v>1674788.6567896551</v>
      </c>
      <c r="AN28" s="1962">
        <v>411170.66991981049</v>
      </c>
      <c r="AO28" s="1962">
        <v>3542969.7670268351</v>
      </c>
      <c r="AP28" s="1962">
        <v>203969.61556887068</v>
      </c>
      <c r="AQ28" s="1962">
        <v>2239848.3063169639</v>
      </c>
      <c r="AR28" s="1962">
        <v>8347375.290554231</v>
      </c>
      <c r="AS28" s="1962">
        <v>8341785.3099729</v>
      </c>
      <c r="AT28" s="1962">
        <v>8718675.714194959</v>
      </c>
      <c r="AU28" s="1962">
        <v>0</v>
      </c>
      <c r="AV28" s="1962">
        <v>1281682.3738847284</v>
      </c>
      <c r="AW28" s="1962">
        <v>1658572.778106781</v>
      </c>
      <c r="AX28" s="1962">
        <v>5589.9805813256626</v>
      </c>
      <c r="AY28" s="1962">
        <v>1252.8702156522927</v>
      </c>
      <c r="AZ28" s="1962">
        <v>1900.0656599238571</v>
      </c>
      <c r="BA28" s="1963">
        <v>2437.0447057495071</v>
      </c>
      <c r="BB28" s="1952"/>
    </row>
    <row r="29" spans="1:54" ht="18" customHeight="1">
      <c r="A29" s="2618" t="s">
        <v>1400</v>
      </c>
      <c r="B29" s="2618"/>
      <c r="C29" s="2618"/>
      <c r="D29" s="2668"/>
      <c r="E29" s="108">
        <f>S29</f>
        <v>56196.586866845195</v>
      </c>
      <c r="F29" s="269">
        <v>100</v>
      </c>
      <c r="G29" s="108">
        <f>T29</f>
        <v>19989.399416205866</v>
      </c>
      <c r="H29" s="269">
        <f>G29/$E29*100</f>
        <v>35.570486626829627</v>
      </c>
      <c r="I29" s="108">
        <f>U29</f>
        <v>11936.018094107663</v>
      </c>
      <c r="J29" s="269">
        <f>I29/$E29*100</f>
        <v>21.239756290518887</v>
      </c>
      <c r="K29" s="108">
        <f>V29</f>
        <v>14283.039018931831</v>
      </c>
      <c r="L29" s="269">
        <f>K29/$E29*100</f>
        <v>25.41620375054935</v>
      </c>
      <c r="M29" s="108">
        <f>W29</f>
        <v>2042.8059306817122</v>
      </c>
      <c r="N29" s="269">
        <f>M29/$E29*100</f>
        <v>3.6351067646190534</v>
      </c>
      <c r="O29" s="108">
        <f>X29</f>
        <v>7945.3244072506986</v>
      </c>
      <c r="P29" s="269">
        <f>O29/$E29*100</f>
        <v>14.138446568074889</v>
      </c>
      <c r="Q29" s="3240" t="s">
        <v>1939</v>
      </c>
      <c r="R29" s="3247"/>
      <c r="S29" s="1961">
        <f t="shared" si="27"/>
        <v>56196.586866845195</v>
      </c>
      <c r="T29" s="1962">
        <f t="shared" si="12"/>
        <v>19989.399416205866</v>
      </c>
      <c r="U29" s="1962">
        <f t="shared" si="13"/>
        <v>11936.018094107663</v>
      </c>
      <c r="V29" s="1962">
        <f t="shared" si="14"/>
        <v>14283.039018931831</v>
      </c>
      <c r="W29" s="1962">
        <f t="shared" si="15"/>
        <v>2042.8059306817122</v>
      </c>
      <c r="X29" s="1962">
        <f t="shared" si="16"/>
        <v>7945.3244072506986</v>
      </c>
      <c r="Y29" s="1962">
        <f t="shared" si="17"/>
        <v>53429.468590439203</v>
      </c>
      <c r="Z29" s="1962">
        <f t="shared" si="18"/>
        <v>52188.367855455224</v>
      </c>
      <c r="AA29" s="1962">
        <f t="shared" si="19"/>
        <v>101043.52593730614</v>
      </c>
      <c r="AB29" s="1962">
        <f t="shared" si="20"/>
        <v>1204.6918427439323</v>
      </c>
      <c r="AC29" s="1962">
        <f t="shared" si="21"/>
        <v>1351.8334780593925</v>
      </c>
      <c r="AD29" s="1962">
        <f t="shared" si="22"/>
        <v>51414.069473851407</v>
      </c>
      <c r="AE29" s="1962">
        <f t="shared" si="23"/>
        <v>1243.4868061808147</v>
      </c>
      <c r="AF29" s="1962">
        <f t="shared" si="24"/>
        <v>102.06624971606885</v>
      </c>
      <c r="AG29" s="1962">
        <f t="shared" si="25"/>
        <v>104.09456553562515</v>
      </c>
      <c r="AH29" s="1963">
        <f t="shared" si="26"/>
        <v>1037.3259909291264</v>
      </c>
      <c r="AI29" s="1952"/>
      <c r="AJ29" s="3240" t="s">
        <v>1939</v>
      </c>
      <c r="AK29" s="3247"/>
      <c r="AL29" s="1961">
        <v>56196586.866845198</v>
      </c>
      <c r="AM29" s="1962">
        <v>19989399.416205864</v>
      </c>
      <c r="AN29" s="1962">
        <v>11936018.094107663</v>
      </c>
      <c r="AO29" s="1962">
        <v>14283039.018931832</v>
      </c>
      <c r="AP29" s="1962">
        <v>2042805.9306817122</v>
      </c>
      <c r="AQ29" s="1962">
        <v>7945324.4072506987</v>
      </c>
      <c r="AR29" s="1962">
        <v>53429468.5904392</v>
      </c>
      <c r="AS29" s="1962">
        <v>52188367.855455227</v>
      </c>
      <c r="AT29" s="1962">
        <v>101043525.93730614</v>
      </c>
      <c r="AU29" s="1962">
        <v>1204691.8427439323</v>
      </c>
      <c r="AV29" s="1962">
        <v>1351833.4780593924</v>
      </c>
      <c r="AW29" s="1962">
        <v>51414069.473851405</v>
      </c>
      <c r="AX29" s="1962">
        <v>1243486.8061808147</v>
      </c>
      <c r="AY29" s="1962">
        <v>102066.24971606885</v>
      </c>
      <c r="AZ29" s="1962">
        <v>104094.56553562515</v>
      </c>
      <c r="BA29" s="1963">
        <v>1037325.9909291264</v>
      </c>
      <c r="BB29" s="1952"/>
    </row>
    <row r="30" spans="1:54" ht="18" customHeight="1">
      <c r="A30" s="3198" t="s">
        <v>43</v>
      </c>
      <c r="B30" s="3198"/>
      <c r="C30" s="3198"/>
      <c r="D30" s="32"/>
      <c r="E30" s="573"/>
      <c r="F30" s="574"/>
      <c r="G30" s="573"/>
      <c r="H30" s="574"/>
      <c r="I30" s="573"/>
      <c r="J30" s="574"/>
      <c r="K30" s="573"/>
      <c r="L30" s="574"/>
      <c r="M30" s="573"/>
      <c r="N30" s="574"/>
      <c r="O30" s="573"/>
      <c r="P30" s="574"/>
      <c r="Q30" s="3240" t="s">
        <v>1940</v>
      </c>
      <c r="R30" s="3247"/>
      <c r="S30" s="1961">
        <f t="shared" si="27"/>
        <v>203607.42081418351</v>
      </c>
      <c r="T30" s="1962">
        <f t="shared" si="12"/>
        <v>77409.799180329763</v>
      </c>
      <c r="U30" s="1962">
        <f t="shared" si="13"/>
        <v>49837.135043093862</v>
      </c>
      <c r="V30" s="1962">
        <f t="shared" si="14"/>
        <v>53992.02145620071</v>
      </c>
      <c r="W30" s="1962">
        <f t="shared" si="15"/>
        <v>5311.4405842421984</v>
      </c>
      <c r="X30" s="1962">
        <f t="shared" si="16"/>
        <v>17057.024551411163</v>
      </c>
      <c r="Y30" s="1962">
        <f t="shared" si="17"/>
        <v>199653.46908731986</v>
      </c>
      <c r="Z30" s="1962">
        <f t="shared" si="18"/>
        <v>193878.81108321363</v>
      </c>
      <c r="AA30" s="1962">
        <f t="shared" si="19"/>
        <v>432256.77469693735</v>
      </c>
      <c r="AB30" s="1962">
        <f t="shared" si="20"/>
        <v>6064.3393813152052</v>
      </c>
      <c r="AC30" s="1962">
        <f t="shared" si="21"/>
        <v>1370.8420213036304</v>
      </c>
      <c r="AD30" s="1962">
        <f t="shared" si="22"/>
        <v>245827.10767209571</v>
      </c>
      <c r="AE30" s="1962">
        <f t="shared" si="23"/>
        <v>5788.6206598596427</v>
      </c>
      <c r="AF30" s="1962">
        <f t="shared" si="24"/>
        <v>375.44801799889427</v>
      </c>
      <c r="AG30" s="1962">
        <f t="shared" si="25"/>
        <v>505.34698938248317</v>
      </c>
      <c r="AH30" s="1963">
        <f t="shared" si="26"/>
        <v>4907.8256524782764</v>
      </c>
      <c r="AI30" s="1952"/>
      <c r="AJ30" s="3240" t="s">
        <v>1940</v>
      </c>
      <c r="AK30" s="3247"/>
      <c r="AL30" s="1961">
        <v>203607420.8141835</v>
      </c>
      <c r="AM30" s="1962">
        <v>77409799.18032977</v>
      </c>
      <c r="AN30" s="1962">
        <v>49837135.04309386</v>
      </c>
      <c r="AO30" s="1962">
        <v>53992021.456200711</v>
      </c>
      <c r="AP30" s="1962">
        <v>5311440.5842421986</v>
      </c>
      <c r="AQ30" s="1962">
        <v>17057024.551411163</v>
      </c>
      <c r="AR30" s="1962">
        <v>199653469.08731985</v>
      </c>
      <c r="AS30" s="1962">
        <v>193878811.08321363</v>
      </c>
      <c r="AT30" s="1962">
        <v>432256774.69693738</v>
      </c>
      <c r="AU30" s="1962">
        <v>6064339.3813152052</v>
      </c>
      <c r="AV30" s="1962">
        <v>1370842.0213036304</v>
      </c>
      <c r="AW30" s="1962">
        <v>245827107.67209572</v>
      </c>
      <c r="AX30" s="1962">
        <v>5788620.6598596424</v>
      </c>
      <c r="AY30" s="1962">
        <v>375448.01799889427</v>
      </c>
      <c r="AZ30" s="1962">
        <v>505346.98938248318</v>
      </c>
      <c r="BA30" s="1963">
        <v>4907825.6524782768</v>
      </c>
      <c r="BB30" s="1952"/>
    </row>
    <row r="31" spans="1:54" ht="18" customHeight="1">
      <c r="A31" s="34"/>
      <c r="B31" s="34" t="s">
        <v>44</v>
      </c>
      <c r="C31" s="34"/>
      <c r="D31" s="840"/>
      <c r="E31" s="573">
        <f>S27</f>
        <v>74952.365161074995</v>
      </c>
      <c r="F31" s="576">
        <v>100</v>
      </c>
      <c r="G31" s="573">
        <f>T27</f>
        <v>27127.333130737992</v>
      </c>
      <c r="H31" s="576">
        <f>G31/$E31*100</f>
        <v>36.192764661182473</v>
      </c>
      <c r="I31" s="573">
        <f>U27</f>
        <v>16427.710440976371</v>
      </c>
      <c r="J31" s="576">
        <f>I31/$E31*100</f>
        <v>21.917534430931838</v>
      </c>
      <c r="K31" s="573">
        <f>V27</f>
        <v>18468.872035894405</v>
      </c>
      <c r="L31" s="576">
        <f>K31/$E31*100</f>
        <v>24.64081286321548</v>
      </c>
      <c r="M31" s="573">
        <f>W27</f>
        <v>2759.4737267691426</v>
      </c>
      <c r="N31" s="576">
        <f>M31/$E31*100</f>
        <v>3.6816366245934291</v>
      </c>
      <c r="O31" s="573">
        <f>X27</f>
        <v>10168.97582705354</v>
      </c>
      <c r="P31" s="576">
        <f>O31/$E31*100</f>
        <v>13.567251420552362</v>
      </c>
      <c r="Q31" s="3240" t="s">
        <v>1941</v>
      </c>
      <c r="R31" s="3247"/>
      <c r="S31" s="1961">
        <f t="shared" si="27"/>
        <v>60271.884757857493</v>
      </c>
      <c r="T31" s="1962">
        <f t="shared" si="12"/>
        <v>22959.253783336615</v>
      </c>
      <c r="U31" s="1962">
        <f t="shared" si="13"/>
        <v>7711.6342868888123</v>
      </c>
      <c r="V31" s="1962">
        <f t="shared" si="14"/>
        <v>17615.587445327124</v>
      </c>
      <c r="W31" s="1962">
        <f t="shared" si="15"/>
        <v>1114.9175502642602</v>
      </c>
      <c r="X31" s="1962">
        <f t="shared" si="16"/>
        <v>10870.491692347654</v>
      </c>
      <c r="Y31" s="1962">
        <f t="shared" si="17"/>
        <v>47055.532541366236</v>
      </c>
      <c r="Z31" s="1962">
        <f t="shared" si="18"/>
        <v>46600.958765857438</v>
      </c>
      <c r="AA31" s="1962">
        <f t="shared" si="19"/>
        <v>78813.274484759779</v>
      </c>
      <c r="AB31" s="1962">
        <f t="shared" si="20"/>
        <v>617.84264225471293</v>
      </c>
      <c r="AC31" s="1962">
        <f t="shared" si="21"/>
        <v>370.38786152288367</v>
      </c>
      <c r="AD31" s="1962">
        <f t="shared" si="22"/>
        <v>33200.546222679848</v>
      </c>
      <c r="AE31" s="1962">
        <f t="shared" si="23"/>
        <v>454.57377550878192</v>
      </c>
      <c r="AF31" s="1962">
        <f t="shared" si="24"/>
        <v>337.1385786665644</v>
      </c>
      <c r="AG31" s="1962">
        <f t="shared" si="25"/>
        <v>30.11776525096117</v>
      </c>
      <c r="AH31" s="1963">
        <f t="shared" si="26"/>
        <v>87.317431591256522</v>
      </c>
      <c r="AI31" s="1952"/>
      <c r="AJ31" s="3240" t="s">
        <v>1941</v>
      </c>
      <c r="AK31" s="3247"/>
      <c r="AL31" s="1961">
        <v>60271884.757857494</v>
      </c>
      <c r="AM31" s="1962">
        <v>22959253.783336613</v>
      </c>
      <c r="AN31" s="1962">
        <v>7711634.2868888127</v>
      </c>
      <c r="AO31" s="1962">
        <v>17615587.445327125</v>
      </c>
      <c r="AP31" s="1962">
        <v>1114917.5502642603</v>
      </c>
      <c r="AQ31" s="1962">
        <v>10870491.692347653</v>
      </c>
      <c r="AR31" s="1962">
        <v>47055532.541366234</v>
      </c>
      <c r="AS31" s="1962">
        <v>46600958.765857436</v>
      </c>
      <c r="AT31" s="1962">
        <v>78813274.484759778</v>
      </c>
      <c r="AU31" s="1962">
        <v>617842.64225471288</v>
      </c>
      <c r="AV31" s="1962">
        <v>370387.86152288364</v>
      </c>
      <c r="AW31" s="1962">
        <v>33200546.222679846</v>
      </c>
      <c r="AX31" s="1962">
        <v>454573.7755087819</v>
      </c>
      <c r="AY31" s="1962">
        <v>337138.57866656443</v>
      </c>
      <c r="AZ31" s="1962">
        <v>30117.765250961169</v>
      </c>
      <c r="BA31" s="1963">
        <v>87317.431591256522</v>
      </c>
      <c r="BB31" s="1952"/>
    </row>
    <row r="32" spans="1:54" ht="18" customHeight="1">
      <c r="A32" s="34"/>
      <c r="B32" s="34" t="s">
        <v>12</v>
      </c>
      <c r="C32" s="34"/>
      <c r="D32" s="840"/>
      <c r="E32" s="573">
        <f>S28</f>
        <v>8072.7470153509603</v>
      </c>
      <c r="F32" s="576">
        <v>100</v>
      </c>
      <c r="G32" s="573">
        <f>T28</f>
        <v>1674.7886567896551</v>
      </c>
      <c r="H32" s="576">
        <f>G32/$E32*100</f>
        <v>20.746205146834324</v>
      </c>
      <c r="I32" s="573">
        <f>U28</f>
        <v>411.17066991981051</v>
      </c>
      <c r="J32" s="576">
        <f>I32/$E32*100</f>
        <v>5.0933179144340492</v>
      </c>
      <c r="K32" s="573">
        <f>V28</f>
        <v>3542.9697670268351</v>
      </c>
      <c r="L32" s="576">
        <f>K32/$E32*100</f>
        <v>43.888031673600089</v>
      </c>
      <c r="M32" s="573">
        <f>W28</f>
        <v>203.96961556887067</v>
      </c>
      <c r="N32" s="576">
        <f>M32/$E32*100</f>
        <v>2.5266444641583155</v>
      </c>
      <c r="O32" s="573">
        <f>X28</f>
        <v>2239.8483063169638</v>
      </c>
      <c r="P32" s="576">
        <f>O32/$E32*100</f>
        <v>27.745800804332365</v>
      </c>
      <c r="Q32" s="3240" t="s">
        <v>1942</v>
      </c>
      <c r="R32" s="3247"/>
      <c r="S32" s="1961">
        <f t="shared" si="27"/>
        <v>26840.589625844859</v>
      </c>
      <c r="T32" s="1962">
        <f t="shared" si="12"/>
        <v>10099.41017551285</v>
      </c>
      <c r="U32" s="1962">
        <f t="shared" si="13"/>
        <v>4239.8313151867069</v>
      </c>
      <c r="V32" s="1962">
        <f t="shared" si="14"/>
        <v>6518.0259731513788</v>
      </c>
      <c r="W32" s="1962">
        <f t="shared" si="15"/>
        <v>1042.4481350522522</v>
      </c>
      <c r="X32" s="1962">
        <f t="shared" si="16"/>
        <v>4940.8740270455464</v>
      </c>
      <c r="Y32" s="1962">
        <f t="shared" si="17"/>
        <v>21534.842120520065</v>
      </c>
      <c r="Z32" s="1962">
        <f t="shared" si="18"/>
        <v>21453.63780410793</v>
      </c>
      <c r="AA32" s="1962">
        <f t="shared" si="19"/>
        <v>31820.436638769894</v>
      </c>
      <c r="AB32" s="1962">
        <f t="shared" si="20"/>
        <v>343.94440359819714</v>
      </c>
      <c r="AC32" s="1962">
        <f t="shared" si="21"/>
        <v>219.69424067537435</v>
      </c>
      <c r="AD32" s="1962">
        <f t="shared" si="22"/>
        <v>10930.437478935544</v>
      </c>
      <c r="AE32" s="1962">
        <f t="shared" si="23"/>
        <v>81.204316412150007</v>
      </c>
      <c r="AF32" s="1962">
        <f t="shared" si="24"/>
        <v>27.529458576905984</v>
      </c>
      <c r="AG32" s="1962">
        <f t="shared" si="25"/>
        <v>14.877904738382671</v>
      </c>
      <c r="AH32" s="1963">
        <f t="shared" si="26"/>
        <v>38.796953096861451</v>
      </c>
      <c r="AI32" s="1952"/>
      <c r="AJ32" s="3240" t="s">
        <v>1942</v>
      </c>
      <c r="AK32" s="3247"/>
      <c r="AL32" s="1961">
        <v>26840589.625844859</v>
      </c>
      <c r="AM32" s="1962">
        <v>10099410.17551285</v>
      </c>
      <c r="AN32" s="1962">
        <v>4239831.3151867073</v>
      </c>
      <c r="AO32" s="1962">
        <v>6518025.9731513793</v>
      </c>
      <c r="AP32" s="1962">
        <v>1042448.1350522521</v>
      </c>
      <c r="AQ32" s="1962">
        <v>4940874.0270455461</v>
      </c>
      <c r="AR32" s="1962">
        <v>21534842.120520066</v>
      </c>
      <c r="AS32" s="1962">
        <v>21453637.804107931</v>
      </c>
      <c r="AT32" s="1962">
        <v>31820436.638769895</v>
      </c>
      <c r="AU32" s="1962">
        <v>343944.40359819715</v>
      </c>
      <c r="AV32" s="1962">
        <v>219694.24067537434</v>
      </c>
      <c r="AW32" s="1962">
        <v>10930437.478935543</v>
      </c>
      <c r="AX32" s="1962">
        <v>81204.316412150001</v>
      </c>
      <c r="AY32" s="1962">
        <v>27529.458576905985</v>
      </c>
      <c r="AZ32" s="1962">
        <v>14877.904738382671</v>
      </c>
      <c r="BA32" s="1963">
        <v>38796.953096861449</v>
      </c>
      <c r="BB32" s="1952"/>
    </row>
    <row r="33" spans="1:54" ht="18" customHeight="1">
      <c r="A33" s="3198" t="s">
        <v>13</v>
      </c>
      <c r="B33" s="3198"/>
      <c r="C33" s="3198"/>
      <c r="D33" s="32"/>
      <c r="E33" s="573"/>
      <c r="F33" s="574"/>
      <c r="G33" s="573"/>
      <c r="H33" s="574"/>
      <c r="I33" s="573"/>
      <c r="J33" s="574"/>
      <c r="K33" s="573"/>
      <c r="L33" s="574"/>
      <c r="M33" s="573"/>
      <c r="N33" s="574"/>
      <c r="O33" s="573"/>
      <c r="P33" s="574"/>
      <c r="Q33" s="3240" t="s">
        <v>1943</v>
      </c>
      <c r="R33" s="3247"/>
      <c r="S33" s="1961">
        <f t="shared" si="27"/>
        <v>7993.410586880128</v>
      </c>
      <c r="T33" s="1962">
        <f t="shared" si="12"/>
        <v>1875.5920151645096</v>
      </c>
      <c r="U33" s="1962">
        <f t="shared" si="13"/>
        <v>766.33126219143651</v>
      </c>
      <c r="V33" s="1962">
        <f t="shared" si="14"/>
        <v>3079.2758415932467</v>
      </c>
      <c r="W33" s="1962">
        <f t="shared" si="15"/>
        <v>348.12211648481764</v>
      </c>
      <c r="X33" s="1962">
        <f t="shared" si="16"/>
        <v>1924.0893516548288</v>
      </c>
      <c r="Y33" s="1962">
        <f t="shared" si="17"/>
        <v>7929.7400219008041</v>
      </c>
      <c r="Z33" s="1962">
        <f t="shared" si="18"/>
        <v>7924.8208768126733</v>
      </c>
      <c r="AA33" s="1962">
        <f t="shared" si="19"/>
        <v>8634.60351215013</v>
      </c>
      <c r="AB33" s="1962">
        <f t="shared" si="20"/>
        <v>0</v>
      </c>
      <c r="AC33" s="1962">
        <f t="shared" si="21"/>
        <v>1139.4816596935941</v>
      </c>
      <c r="AD33" s="1962">
        <f t="shared" si="22"/>
        <v>1849.2642950310405</v>
      </c>
      <c r="AE33" s="1962">
        <f t="shared" si="23"/>
        <v>4.9191450881259344</v>
      </c>
      <c r="AF33" s="1962">
        <f t="shared" si="24"/>
        <v>1.0496756233445077</v>
      </c>
      <c r="AG33" s="1962">
        <f t="shared" si="25"/>
        <v>1.8982190092714464</v>
      </c>
      <c r="AH33" s="1963">
        <f t="shared" si="26"/>
        <v>1.9712504555099732</v>
      </c>
      <c r="AI33" s="1952"/>
      <c r="AJ33" s="3240" t="s">
        <v>1943</v>
      </c>
      <c r="AK33" s="3247"/>
      <c r="AL33" s="1961">
        <v>7993410.5868801279</v>
      </c>
      <c r="AM33" s="1962">
        <v>1875592.0151645096</v>
      </c>
      <c r="AN33" s="1962">
        <v>766331.26219143649</v>
      </c>
      <c r="AO33" s="1962">
        <v>3079275.8415932469</v>
      </c>
      <c r="AP33" s="1962">
        <v>348122.11648481764</v>
      </c>
      <c r="AQ33" s="1962">
        <v>1924089.3516548288</v>
      </c>
      <c r="AR33" s="1962">
        <v>7929740.0219008038</v>
      </c>
      <c r="AS33" s="1962">
        <v>7924820.8768126732</v>
      </c>
      <c r="AT33" s="1962">
        <v>8634603.5121501293</v>
      </c>
      <c r="AU33" s="1962">
        <v>0</v>
      </c>
      <c r="AV33" s="1962">
        <v>1139481.6596935941</v>
      </c>
      <c r="AW33" s="1962">
        <v>1849264.2950310404</v>
      </c>
      <c r="AX33" s="1962">
        <v>4919.1450881259343</v>
      </c>
      <c r="AY33" s="1962">
        <v>1049.6756233445078</v>
      </c>
      <c r="AZ33" s="1962">
        <v>1898.2190092714463</v>
      </c>
      <c r="BA33" s="1963">
        <v>1971.2504555099733</v>
      </c>
      <c r="BB33" s="1952"/>
    </row>
    <row r="34" spans="1:54" ht="18" customHeight="1">
      <c r="A34" s="34"/>
      <c r="B34" s="1137" t="s">
        <v>52</v>
      </c>
      <c r="C34" s="34"/>
      <c r="D34" s="840"/>
      <c r="E34" s="573">
        <f>S30</f>
        <v>203607.42081418351</v>
      </c>
      <c r="F34" s="576">
        <v>100</v>
      </c>
      <c r="G34" s="573">
        <f>T30</f>
        <v>77409.799180329763</v>
      </c>
      <c r="H34" s="576">
        <f>G34/$E34*100</f>
        <v>38.019144327247091</v>
      </c>
      <c r="I34" s="573">
        <f>U30</f>
        <v>49837.135043093862</v>
      </c>
      <c r="J34" s="576">
        <f>I34/$E34*100</f>
        <v>24.477072026061514</v>
      </c>
      <c r="K34" s="573">
        <f>V30</f>
        <v>53992.02145620071</v>
      </c>
      <c r="L34" s="576">
        <f>K34/$E34*100</f>
        <v>26.517708067956413</v>
      </c>
      <c r="M34" s="573">
        <f>W30</f>
        <v>5311.4405842421984</v>
      </c>
      <c r="N34" s="576">
        <f>M34/$E34*100</f>
        <v>2.6086674852040548</v>
      </c>
      <c r="O34" s="573">
        <f>X30</f>
        <v>17057.024551411163</v>
      </c>
      <c r="P34" s="576">
        <f>O34/$E34*100</f>
        <v>8.3774080940683238</v>
      </c>
      <c r="Q34" s="3240" t="s">
        <v>1944</v>
      </c>
      <c r="R34" s="3247"/>
      <c r="S34" s="1961">
        <f t="shared" si="27"/>
        <v>171066.9324217687</v>
      </c>
      <c r="T34" s="1962">
        <f t="shared" si="12"/>
        <v>30771.502892494333</v>
      </c>
      <c r="U34" s="1962">
        <f t="shared" si="13"/>
        <v>39611.659377151918</v>
      </c>
      <c r="V34" s="1962">
        <f t="shared" si="14"/>
        <v>13540.249658619046</v>
      </c>
      <c r="W34" s="1962">
        <f t="shared" si="15"/>
        <v>20468.594095650795</v>
      </c>
      <c r="X34" s="1962">
        <f t="shared" si="16"/>
        <v>66674.92639826439</v>
      </c>
      <c r="Y34" s="1962">
        <f t="shared" si="17"/>
        <v>199775.7618798186</v>
      </c>
      <c r="Z34" s="1962">
        <f t="shared" si="18"/>
        <v>192562.38541723357</v>
      </c>
      <c r="AA34" s="1962">
        <f t="shared" si="19"/>
        <v>263921.64048752835</v>
      </c>
      <c r="AB34" s="1962">
        <f t="shared" si="20"/>
        <v>0</v>
      </c>
      <c r="AC34" s="1962">
        <f t="shared" si="21"/>
        <v>22316.865866213149</v>
      </c>
      <c r="AD34" s="1962">
        <f t="shared" si="22"/>
        <v>93676.120936507941</v>
      </c>
      <c r="AE34" s="1962">
        <f t="shared" si="23"/>
        <v>7213.3764625850336</v>
      </c>
      <c r="AF34" s="1962">
        <f t="shared" si="24"/>
        <v>203.80997732426306</v>
      </c>
      <c r="AG34" s="1962">
        <f t="shared" si="25"/>
        <v>357.07179591836734</v>
      </c>
      <c r="AH34" s="1963">
        <f t="shared" si="26"/>
        <v>6652.4946893424039</v>
      </c>
      <c r="AI34" s="1952"/>
      <c r="AJ34" s="3240" t="s">
        <v>1944</v>
      </c>
      <c r="AK34" s="3247"/>
      <c r="AL34" s="1961">
        <v>171066932.4217687</v>
      </c>
      <c r="AM34" s="1962">
        <v>30771502.892494332</v>
      </c>
      <c r="AN34" s="1962">
        <v>39611659.377151921</v>
      </c>
      <c r="AO34" s="1962">
        <v>13540249.658619046</v>
      </c>
      <c r="AP34" s="1962">
        <v>20468594.095650796</v>
      </c>
      <c r="AQ34" s="1962">
        <v>66674926.398264393</v>
      </c>
      <c r="AR34" s="1962">
        <v>199775761.87981859</v>
      </c>
      <c r="AS34" s="1962">
        <v>192562385.41723356</v>
      </c>
      <c r="AT34" s="1962">
        <v>263921640.48752835</v>
      </c>
      <c r="AU34" s="1962">
        <v>0</v>
      </c>
      <c r="AV34" s="1962">
        <v>22316865.86621315</v>
      </c>
      <c r="AW34" s="1962">
        <v>93676120.93650794</v>
      </c>
      <c r="AX34" s="1962">
        <v>7213376.4625850338</v>
      </c>
      <c r="AY34" s="1962">
        <v>203809.97732426305</v>
      </c>
      <c r="AZ34" s="1962">
        <v>357071.79591836734</v>
      </c>
      <c r="BA34" s="1963">
        <v>6652494.6893424038</v>
      </c>
      <c r="BB34" s="1952"/>
    </row>
    <row r="35" spans="1:54" ht="18" customHeight="1">
      <c r="A35" s="34"/>
      <c r="B35" s="1137" t="s">
        <v>53</v>
      </c>
      <c r="C35" s="34"/>
      <c r="D35" s="840"/>
      <c r="E35" s="573">
        <f t="shared" ref="E35:E38" si="28">S31</f>
        <v>60271.884757857493</v>
      </c>
      <c r="F35" s="576">
        <v>100</v>
      </c>
      <c r="G35" s="573">
        <f t="shared" ref="G35:G38" si="29">T31</f>
        <v>22959.253783336615</v>
      </c>
      <c r="H35" s="576">
        <f>G35/$E35*100</f>
        <v>38.092808737565612</v>
      </c>
      <c r="I35" s="573">
        <f t="shared" ref="I35:I38" si="30">U31</f>
        <v>7711.6342868888123</v>
      </c>
      <c r="J35" s="576">
        <f>I35/$E35*100</f>
        <v>12.79474553993181</v>
      </c>
      <c r="K35" s="573">
        <f t="shared" ref="K35:K38" si="31">V31</f>
        <v>17615.587445327124</v>
      </c>
      <c r="L35" s="576">
        <f>K35/$E35*100</f>
        <v>29.226873385655367</v>
      </c>
      <c r="M35" s="573">
        <f t="shared" ref="M35:M38" si="32">W31</f>
        <v>1114.9175502642602</v>
      </c>
      <c r="N35" s="576">
        <f>M35/$E35*100</f>
        <v>1.8498136481768328</v>
      </c>
      <c r="O35" s="573">
        <f t="shared" ref="O35:O38" si="33">X31</f>
        <v>10870.491692347654</v>
      </c>
      <c r="P35" s="576">
        <f>O35/$E35*100</f>
        <v>18.035758689179694</v>
      </c>
      <c r="Q35" s="3240" t="s">
        <v>1945</v>
      </c>
      <c r="R35" s="1960" t="s">
        <v>1946</v>
      </c>
      <c r="S35" s="1961">
        <f t="shared" si="27"/>
        <v>57241.490366267426</v>
      </c>
      <c r="T35" s="1962">
        <f t="shared" si="12"/>
        <v>20280.374177613307</v>
      </c>
      <c r="U35" s="1962">
        <f t="shared" si="13"/>
        <v>12219.793735064326</v>
      </c>
      <c r="V35" s="1962">
        <f t="shared" si="14"/>
        <v>14540.942764536427</v>
      </c>
      <c r="W35" s="1962">
        <f t="shared" si="15"/>
        <v>2064.1549260835463</v>
      </c>
      <c r="X35" s="1962">
        <f t="shared" si="16"/>
        <v>8136.2247633130146</v>
      </c>
      <c r="Y35" s="1962">
        <f t="shared" si="17"/>
        <v>54456.209226953171</v>
      </c>
      <c r="Z35" s="1962">
        <f t="shared" si="18"/>
        <v>53183.938058084779</v>
      </c>
      <c r="AA35" s="1962">
        <f t="shared" si="19"/>
        <v>103210.26578035901</v>
      </c>
      <c r="AB35" s="1962">
        <f t="shared" si="20"/>
        <v>1237.1537784819234</v>
      </c>
      <c r="AC35" s="1962">
        <f t="shared" si="21"/>
        <v>1382.5654089825375</v>
      </c>
      <c r="AD35" s="1962">
        <f t="shared" si="22"/>
        <v>52648.497276623049</v>
      </c>
      <c r="AE35" s="1962">
        <f t="shared" si="23"/>
        <v>1274.7215357524203</v>
      </c>
      <c r="AF35" s="1962">
        <f t="shared" si="24"/>
        <v>104.81061165354024</v>
      </c>
      <c r="AG35" s="1962">
        <f t="shared" si="25"/>
        <v>106.22571912963048</v>
      </c>
      <c r="AH35" s="1963">
        <f t="shared" si="26"/>
        <v>1063.6852049692554</v>
      </c>
      <c r="AI35" s="1952"/>
      <c r="AJ35" s="3240" t="s">
        <v>1945</v>
      </c>
      <c r="AK35" s="2501" t="s">
        <v>1946</v>
      </c>
      <c r="AL35" s="1961">
        <v>57241490.366267428</v>
      </c>
      <c r="AM35" s="1962">
        <v>20280374.177613307</v>
      </c>
      <c r="AN35" s="1962">
        <v>12219793.735064326</v>
      </c>
      <c r="AO35" s="1962">
        <v>14540942.764536427</v>
      </c>
      <c r="AP35" s="1962">
        <v>2064154.9260835464</v>
      </c>
      <c r="AQ35" s="1962">
        <v>8136224.763313015</v>
      </c>
      <c r="AR35" s="1962">
        <v>54456209.226953171</v>
      </c>
      <c r="AS35" s="1962">
        <v>53183938.058084778</v>
      </c>
      <c r="AT35" s="1962">
        <v>103210265.78035901</v>
      </c>
      <c r="AU35" s="1962">
        <v>1237153.7784819233</v>
      </c>
      <c r="AV35" s="1962">
        <v>1382565.4089825375</v>
      </c>
      <c r="AW35" s="1962">
        <v>52648497.276623048</v>
      </c>
      <c r="AX35" s="1962">
        <v>1274721.5357524203</v>
      </c>
      <c r="AY35" s="1962">
        <v>104810.61165354024</v>
      </c>
      <c r="AZ35" s="1962">
        <v>106225.71912963048</v>
      </c>
      <c r="BA35" s="1963">
        <v>1063685.2049692555</v>
      </c>
      <c r="BB35" s="1952"/>
    </row>
    <row r="36" spans="1:54" ht="18" customHeight="1">
      <c r="A36" s="34"/>
      <c r="B36" s="1137" t="s">
        <v>54</v>
      </c>
      <c r="C36" s="34"/>
      <c r="D36" s="840"/>
      <c r="E36" s="573">
        <f t="shared" si="28"/>
        <v>26840.589625844859</v>
      </c>
      <c r="F36" s="576">
        <v>100</v>
      </c>
      <c r="G36" s="573">
        <f t="shared" si="29"/>
        <v>10099.41017551285</v>
      </c>
      <c r="H36" s="576">
        <f>G36/$E36*100</f>
        <v>37.627378221930371</v>
      </c>
      <c r="I36" s="573">
        <f t="shared" si="30"/>
        <v>4239.8313151867069</v>
      </c>
      <c r="J36" s="576">
        <f>I36/$E36*100</f>
        <v>15.796341936930345</v>
      </c>
      <c r="K36" s="573">
        <f t="shared" si="31"/>
        <v>6518.0259731513788</v>
      </c>
      <c r="L36" s="576">
        <f>K36/$E36*100</f>
        <v>24.284213066896111</v>
      </c>
      <c r="M36" s="573">
        <f t="shared" si="32"/>
        <v>1042.4481350522522</v>
      </c>
      <c r="N36" s="576">
        <f>M36/$E36*100</f>
        <v>3.8838496083129135</v>
      </c>
      <c r="O36" s="573">
        <f t="shared" si="33"/>
        <v>4940.8740270455464</v>
      </c>
      <c r="P36" s="576">
        <f>O36/$E36*100</f>
        <v>18.408217166317272</v>
      </c>
      <c r="Q36" s="3240"/>
      <c r="R36" s="1960" t="s">
        <v>1947</v>
      </c>
      <c r="S36" s="1961">
        <f t="shared" si="27"/>
        <v>17419.271417497348</v>
      </c>
      <c r="T36" s="1962">
        <f t="shared" si="12"/>
        <v>9191.0624241926853</v>
      </c>
      <c r="U36" s="1962">
        <f t="shared" si="13"/>
        <v>1404.8469837591217</v>
      </c>
      <c r="V36" s="1962">
        <f t="shared" si="14"/>
        <v>4711.9973826395008</v>
      </c>
      <c r="W36" s="1962">
        <f t="shared" si="15"/>
        <v>1250.5253711072191</v>
      </c>
      <c r="X36" s="1962">
        <f t="shared" si="16"/>
        <v>860.83925573715055</v>
      </c>
      <c r="Y36" s="1962">
        <f t="shared" si="17"/>
        <v>15326.193437488084</v>
      </c>
      <c r="Z36" s="1962">
        <f t="shared" si="18"/>
        <v>15241.855741481513</v>
      </c>
      <c r="AA36" s="1962">
        <f t="shared" si="19"/>
        <v>20633.847496003906</v>
      </c>
      <c r="AB36" s="1962">
        <f t="shared" si="20"/>
        <v>0</v>
      </c>
      <c r="AC36" s="1962">
        <f t="shared" si="21"/>
        <v>211.3436812185227</v>
      </c>
      <c r="AD36" s="1962">
        <f t="shared" si="22"/>
        <v>5603.3354357409116</v>
      </c>
      <c r="AE36" s="1962">
        <f t="shared" si="23"/>
        <v>84.337696006565764</v>
      </c>
      <c r="AF36" s="1962">
        <f t="shared" si="24"/>
        <v>0.22049207877893204</v>
      </c>
      <c r="AG36" s="1962">
        <f t="shared" si="25"/>
        <v>25.005525034321423</v>
      </c>
      <c r="AH36" s="1963">
        <f t="shared" si="26"/>
        <v>59.111678893465395</v>
      </c>
      <c r="AI36" s="1952"/>
      <c r="AJ36" s="3240"/>
      <c r="AK36" s="2501" t="s">
        <v>1947</v>
      </c>
      <c r="AL36" s="1961">
        <v>17419271.417497348</v>
      </c>
      <c r="AM36" s="1962">
        <v>9191062.4241926856</v>
      </c>
      <c r="AN36" s="1962">
        <v>1404846.9837591217</v>
      </c>
      <c r="AO36" s="1962">
        <v>4711997.3826395003</v>
      </c>
      <c r="AP36" s="1962">
        <v>1250525.3711072193</v>
      </c>
      <c r="AQ36" s="1962">
        <v>860839.25573715055</v>
      </c>
      <c r="AR36" s="1962">
        <v>15326193.437488085</v>
      </c>
      <c r="AS36" s="1962">
        <v>15241855.741481513</v>
      </c>
      <c r="AT36" s="1962">
        <v>20633847.496003907</v>
      </c>
      <c r="AU36" s="1962">
        <v>0</v>
      </c>
      <c r="AV36" s="1962">
        <v>211343.68121852272</v>
      </c>
      <c r="AW36" s="1962">
        <v>5603335.4357409114</v>
      </c>
      <c r="AX36" s="1962">
        <v>84337.696006565762</v>
      </c>
      <c r="AY36" s="1962">
        <v>220.49207877893204</v>
      </c>
      <c r="AZ36" s="1962">
        <v>25005.525034321421</v>
      </c>
      <c r="BA36" s="1963">
        <v>59111.678893465396</v>
      </c>
      <c r="BB36" s="1952"/>
    </row>
    <row r="37" spans="1:54" ht="13.5" customHeight="1">
      <c r="A37" s="34"/>
      <c r="B37" s="1137" t="s">
        <v>254</v>
      </c>
      <c r="C37" s="34"/>
      <c r="D37" s="840"/>
      <c r="E37" s="573">
        <f t="shared" si="28"/>
        <v>7993.410586880128</v>
      </c>
      <c r="F37" s="576">
        <v>100</v>
      </c>
      <c r="G37" s="573">
        <f t="shared" si="29"/>
        <v>1875.5920151645096</v>
      </c>
      <c r="H37" s="576">
        <f>G37/$E37*100</f>
        <v>23.464227125314771</v>
      </c>
      <c r="I37" s="573">
        <f t="shared" si="30"/>
        <v>766.33126219143651</v>
      </c>
      <c r="J37" s="576">
        <f>I37/$E37*100</f>
        <v>9.5870373961428133</v>
      </c>
      <c r="K37" s="573">
        <f t="shared" si="31"/>
        <v>3079.2758415932467</v>
      </c>
      <c r="L37" s="576">
        <f>K37/$E37*100</f>
        <v>38.522678250099816</v>
      </c>
      <c r="M37" s="573">
        <f t="shared" si="32"/>
        <v>348.12211648481764</v>
      </c>
      <c r="N37" s="576">
        <f>M37/$E37*100</f>
        <v>4.3551136614476302</v>
      </c>
      <c r="O37" s="573">
        <f t="shared" si="33"/>
        <v>1924.0893516548288</v>
      </c>
      <c r="P37" s="576">
        <f>O37/$E37*100</f>
        <v>24.070943569606019</v>
      </c>
      <c r="Q37" s="3240" t="s">
        <v>1948</v>
      </c>
      <c r="R37" s="1960" t="s">
        <v>1949</v>
      </c>
      <c r="S37" s="1961">
        <f t="shared" si="27"/>
        <v>72779.043833597243</v>
      </c>
      <c r="T37" s="1962">
        <f t="shared" si="12"/>
        <v>29780.957740883128</v>
      </c>
      <c r="U37" s="1962">
        <f t="shared" si="13"/>
        <v>15674.673529175945</v>
      </c>
      <c r="V37" s="1962">
        <f t="shared" si="14"/>
        <v>13546.132578944129</v>
      </c>
      <c r="W37" s="1962">
        <f t="shared" si="15"/>
        <v>2294.8158358633532</v>
      </c>
      <c r="X37" s="1962">
        <f t="shared" si="16"/>
        <v>11482.464149639693</v>
      </c>
      <c r="Y37" s="1962">
        <f t="shared" si="17"/>
        <v>66905.594767014016</v>
      </c>
      <c r="Z37" s="1962">
        <f t="shared" si="18"/>
        <v>65316.018226646505</v>
      </c>
      <c r="AA37" s="1962">
        <f t="shared" si="19"/>
        <v>150535.57231804068</v>
      </c>
      <c r="AB37" s="1962">
        <f t="shared" si="20"/>
        <v>1405.5197630059088</v>
      </c>
      <c r="AC37" s="1962">
        <f t="shared" si="21"/>
        <v>881.74368410686282</v>
      </c>
      <c r="AD37" s="1962">
        <f t="shared" si="22"/>
        <v>87506.817538507035</v>
      </c>
      <c r="AE37" s="1962">
        <f t="shared" si="23"/>
        <v>1589.5765403674802</v>
      </c>
      <c r="AF37" s="1962">
        <f t="shared" si="24"/>
        <v>70.12640730510698</v>
      </c>
      <c r="AG37" s="1962">
        <f t="shared" si="25"/>
        <v>121.01966415714342</v>
      </c>
      <c r="AH37" s="1963">
        <f t="shared" si="26"/>
        <v>1398.4304689052303</v>
      </c>
      <c r="AI37" s="1952"/>
      <c r="AJ37" s="3240" t="s">
        <v>1948</v>
      </c>
      <c r="AK37" s="2501" t="s">
        <v>1949</v>
      </c>
      <c r="AL37" s="1961">
        <v>72779043.833597243</v>
      </c>
      <c r="AM37" s="1962">
        <v>29780957.740883127</v>
      </c>
      <c r="AN37" s="1962">
        <v>15674673.529175945</v>
      </c>
      <c r="AO37" s="1962">
        <v>13546132.578944128</v>
      </c>
      <c r="AP37" s="1962">
        <v>2294815.8358633532</v>
      </c>
      <c r="AQ37" s="1962">
        <v>11482464.149639692</v>
      </c>
      <c r="AR37" s="1962">
        <v>66905594.767014019</v>
      </c>
      <c r="AS37" s="1962">
        <v>65316018.226646505</v>
      </c>
      <c r="AT37" s="1962">
        <v>150535572.31804067</v>
      </c>
      <c r="AU37" s="1962">
        <v>1405519.7630059088</v>
      </c>
      <c r="AV37" s="1962">
        <v>881743.68410686287</v>
      </c>
      <c r="AW37" s="1962">
        <v>87506817.538507029</v>
      </c>
      <c r="AX37" s="1962">
        <v>1589576.5403674801</v>
      </c>
      <c r="AY37" s="1962">
        <v>70126.407305106986</v>
      </c>
      <c r="AZ37" s="1962">
        <v>121019.66415714343</v>
      </c>
      <c r="BA37" s="1963">
        <v>1398430.4689052303</v>
      </c>
      <c r="BB37" s="1952"/>
    </row>
    <row r="38" spans="1:54" ht="18" customHeight="1">
      <c r="A38" s="34"/>
      <c r="B38" s="1137" t="s">
        <v>253</v>
      </c>
      <c r="C38" s="34"/>
      <c r="D38" s="840"/>
      <c r="E38" s="573">
        <f t="shared" si="28"/>
        <v>171066.9324217687</v>
      </c>
      <c r="F38" s="576">
        <v>100</v>
      </c>
      <c r="G38" s="573">
        <f t="shared" si="29"/>
        <v>30771.502892494333</v>
      </c>
      <c r="H38" s="576">
        <f>G38/$E38*100</f>
        <v>17.987990114083896</v>
      </c>
      <c r="I38" s="573">
        <f t="shared" si="30"/>
        <v>39611.659377151918</v>
      </c>
      <c r="J38" s="576">
        <f>I38/$E38*100</f>
        <v>23.155649555630443</v>
      </c>
      <c r="K38" s="573">
        <f t="shared" si="31"/>
        <v>13540.249658619046</v>
      </c>
      <c r="L38" s="576">
        <f>K38/$E38*100</f>
        <v>7.9151765142051591</v>
      </c>
      <c r="M38" s="573">
        <f t="shared" si="32"/>
        <v>20468.594095650795</v>
      </c>
      <c r="N38" s="576">
        <f>M38/$E38*100</f>
        <v>11.965254655519921</v>
      </c>
      <c r="O38" s="573">
        <f t="shared" si="33"/>
        <v>66674.92639826439</v>
      </c>
      <c r="P38" s="576">
        <f>O38/$E38*100</f>
        <v>38.975929160801293</v>
      </c>
      <c r="Q38" s="3240"/>
      <c r="R38" s="1960" t="s">
        <v>1950</v>
      </c>
      <c r="S38" s="1961">
        <f t="shared" si="27"/>
        <v>207975.58041598968</v>
      </c>
      <c r="T38" s="1962">
        <f t="shared" si="12"/>
        <v>85324.31977825574</v>
      </c>
      <c r="U38" s="1962">
        <f t="shared" si="13"/>
        <v>59850.149089141567</v>
      </c>
      <c r="V38" s="1962">
        <f t="shared" si="14"/>
        <v>40200.445973903945</v>
      </c>
      <c r="W38" s="1962">
        <f t="shared" si="15"/>
        <v>8701.2039085522938</v>
      </c>
      <c r="X38" s="1962">
        <f t="shared" si="16"/>
        <v>13899.461667144831</v>
      </c>
      <c r="Y38" s="1962">
        <f t="shared" si="17"/>
        <v>214760.94301078425</v>
      </c>
      <c r="Z38" s="1962">
        <f t="shared" si="18"/>
        <v>206710.48452627947</v>
      </c>
      <c r="AA38" s="1962">
        <f t="shared" si="19"/>
        <v>469231.40587516286</v>
      </c>
      <c r="AB38" s="1962">
        <f t="shared" si="20"/>
        <v>1261.994672890165</v>
      </c>
      <c r="AC38" s="1962">
        <f t="shared" si="21"/>
        <v>4981.3590645940603</v>
      </c>
      <c r="AD38" s="1962">
        <f t="shared" si="22"/>
        <v>268800.43211116153</v>
      </c>
      <c r="AE38" s="1962">
        <f t="shared" si="23"/>
        <v>8086.6155092982162</v>
      </c>
      <c r="AF38" s="1962">
        <f t="shared" si="24"/>
        <v>671.48171053750798</v>
      </c>
      <c r="AG38" s="1962">
        <f t="shared" si="25"/>
        <v>612.39299790442533</v>
      </c>
      <c r="AH38" s="1963">
        <f t="shared" si="26"/>
        <v>6802.7408008562907</v>
      </c>
      <c r="AI38" s="1952"/>
      <c r="AJ38" s="3240"/>
      <c r="AK38" s="2501" t="s">
        <v>1950</v>
      </c>
      <c r="AL38" s="1961">
        <v>207975580.41598967</v>
      </c>
      <c r="AM38" s="1962">
        <v>85324319.778255746</v>
      </c>
      <c r="AN38" s="1962">
        <v>59850149.08914157</v>
      </c>
      <c r="AO38" s="1962">
        <v>40200445.973903947</v>
      </c>
      <c r="AP38" s="1962">
        <v>8701203.9085522946</v>
      </c>
      <c r="AQ38" s="1962">
        <v>13899461.667144831</v>
      </c>
      <c r="AR38" s="1962">
        <v>214760943.01078424</v>
      </c>
      <c r="AS38" s="1962">
        <v>206710484.52627948</v>
      </c>
      <c r="AT38" s="1962">
        <v>469231405.87516284</v>
      </c>
      <c r="AU38" s="1962">
        <v>1261994.6728901651</v>
      </c>
      <c r="AV38" s="1962">
        <v>4981359.0645940602</v>
      </c>
      <c r="AW38" s="1962">
        <v>268800432.11116153</v>
      </c>
      <c r="AX38" s="1962">
        <v>8086615.5092982166</v>
      </c>
      <c r="AY38" s="1962">
        <v>671481.71053750801</v>
      </c>
      <c r="AZ38" s="1962">
        <v>612392.99790442537</v>
      </c>
      <c r="BA38" s="1963">
        <v>6802740.8008562904</v>
      </c>
      <c r="BB38" s="1952"/>
    </row>
    <row r="39" spans="1:54" ht="18" customHeight="1">
      <c r="A39" s="3198" t="s">
        <v>14</v>
      </c>
      <c r="B39" s="3198"/>
      <c r="C39" s="3198"/>
      <c r="D39" s="32"/>
      <c r="E39" s="573"/>
      <c r="F39" s="574"/>
      <c r="G39" s="573"/>
      <c r="H39" s="574"/>
      <c r="I39" s="573"/>
      <c r="J39" s="574"/>
      <c r="K39" s="573"/>
      <c r="L39" s="574"/>
      <c r="M39" s="573"/>
      <c r="N39" s="574"/>
      <c r="O39" s="573"/>
      <c r="P39" s="574"/>
      <c r="Q39" s="3240"/>
      <c r="R39" s="1960" t="s">
        <v>1951</v>
      </c>
      <c r="S39" s="1961">
        <f t="shared" si="27"/>
        <v>48344.491293101404</v>
      </c>
      <c r="T39" s="1962">
        <f t="shared" si="12"/>
        <v>17130.4296471913</v>
      </c>
      <c r="U39" s="1962">
        <f t="shared" si="13"/>
        <v>13537.915858816265</v>
      </c>
      <c r="V39" s="1962">
        <f t="shared" si="14"/>
        <v>8546.3690179537371</v>
      </c>
      <c r="W39" s="1962">
        <f t="shared" si="15"/>
        <v>983.01424643042742</v>
      </c>
      <c r="X39" s="1962">
        <f t="shared" si="16"/>
        <v>8146.7625232195533</v>
      </c>
      <c r="Y39" s="1962">
        <f t="shared" si="17"/>
        <v>43161.499612556203</v>
      </c>
      <c r="Z39" s="1962">
        <f t="shared" si="18"/>
        <v>42581.942806015453</v>
      </c>
      <c r="AA39" s="1962">
        <f t="shared" si="19"/>
        <v>84997.201492411041</v>
      </c>
      <c r="AB39" s="1962">
        <f t="shared" si="20"/>
        <v>137.73952954918659</v>
      </c>
      <c r="AC39" s="1962">
        <f t="shared" si="21"/>
        <v>2113.2724174787027</v>
      </c>
      <c r="AD39" s="1962">
        <f t="shared" si="22"/>
        <v>44666.270633423526</v>
      </c>
      <c r="AE39" s="1962">
        <f t="shared" si="23"/>
        <v>579.55680654074115</v>
      </c>
      <c r="AF39" s="1962">
        <f t="shared" si="24"/>
        <v>40.178133683237064</v>
      </c>
      <c r="AG39" s="1962">
        <f t="shared" si="25"/>
        <v>54.906033808268326</v>
      </c>
      <c r="AH39" s="1963">
        <f t="shared" si="26"/>
        <v>484.47263904923602</v>
      </c>
      <c r="AI39" s="1952"/>
      <c r="AJ39" s="3240"/>
      <c r="AK39" s="2501" t="s">
        <v>1951</v>
      </c>
      <c r="AL39" s="1961">
        <v>48344491.293101408</v>
      </c>
      <c r="AM39" s="1962">
        <v>17130429.647191301</v>
      </c>
      <c r="AN39" s="1962">
        <v>13537915.858816264</v>
      </c>
      <c r="AO39" s="1962">
        <v>8546369.0179537367</v>
      </c>
      <c r="AP39" s="1962">
        <v>983014.24643042742</v>
      </c>
      <c r="AQ39" s="1962">
        <v>8146762.5232195528</v>
      </c>
      <c r="AR39" s="1962">
        <v>43161499.612556204</v>
      </c>
      <c r="AS39" s="1962">
        <v>42581942.806015454</v>
      </c>
      <c r="AT39" s="1962">
        <v>84997201.492411047</v>
      </c>
      <c r="AU39" s="1962">
        <v>137739.52954918658</v>
      </c>
      <c r="AV39" s="1962">
        <v>2113272.4174787025</v>
      </c>
      <c r="AW39" s="1962">
        <v>44666270.63342353</v>
      </c>
      <c r="AX39" s="1962">
        <v>579556.80654074112</v>
      </c>
      <c r="AY39" s="1962">
        <v>40178.133683237065</v>
      </c>
      <c r="AZ39" s="1962">
        <v>54906.033808268323</v>
      </c>
      <c r="BA39" s="1963">
        <v>484472.63904923602</v>
      </c>
      <c r="BB39" s="1952"/>
    </row>
    <row r="40" spans="1:54" ht="18" customHeight="1">
      <c r="A40" s="2639" t="s">
        <v>45</v>
      </c>
      <c r="B40" s="2639"/>
      <c r="C40" s="35"/>
      <c r="D40" s="32"/>
      <c r="E40" s="573">
        <f>S35</f>
        <v>57241.490366267426</v>
      </c>
      <c r="F40" s="576">
        <v>100</v>
      </c>
      <c r="G40" s="573">
        <f>T35</f>
        <v>20280.374177613307</v>
      </c>
      <c r="H40" s="576">
        <f t="shared" ref="H40:H54" si="34">G40/$E40*100</f>
        <v>35.429500608468764</v>
      </c>
      <c r="I40" s="573">
        <f>U35</f>
        <v>12219.793735064326</v>
      </c>
      <c r="J40" s="576">
        <f t="shared" ref="J40:J54" si="35">I40/$E40*100</f>
        <v>21.347791011160474</v>
      </c>
      <c r="K40" s="573">
        <f>V35</f>
        <v>14540.942764536427</v>
      </c>
      <c r="L40" s="576">
        <f t="shared" ref="L40:L54" si="36">K40/$E40*100</f>
        <v>25.402802532733226</v>
      </c>
      <c r="M40" s="573">
        <f>W35</f>
        <v>2064.1549260835463</v>
      </c>
      <c r="N40" s="576">
        <f t="shared" ref="N40:N54" si="37">M40/$E40*100</f>
        <v>3.6060467903190001</v>
      </c>
      <c r="O40" s="573">
        <f>X35</f>
        <v>8136.2247633130146</v>
      </c>
      <c r="P40" s="576">
        <f t="shared" ref="P40:P54" si="38">O40/$E40*100</f>
        <v>14.213859057918093</v>
      </c>
      <c r="Q40" s="3240"/>
      <c r="R40" s="1960" t="s">
        <v>1952</v>
      </c>
      <c r="S40" s="1961">
        <f t="shared" si="27"/>
        <v>32467.460181146685</v>
      </c>
      <c r="T40" s="1962">
        <f t="shared" si="12"/>
        <v>12353.800351095309</v>
      </c>
      <c r="U40" s="1962">
        <f t="shared" si="13"/>
        <v>4286.2702639861636</v>
      </c>
      <c r="V40" s="1962">
        <f t="shared" si="14"/>
        <v>9186.7883397925252</v>
      </c>
      <c r="W40" s="1962">
        <f t="shared" si="15"/>
        <v>1378.7505999743437</v>
      </c>
      <c r="X40" s="1962">
        <f t="shared" si="16"/>
        <v>5261.8506264620046</v>
      </c>
      <c r="Y40" s="1962">
        <f t="shared" si="17"/>
        <v>27901.265067024011</v>
      </c>
      <c r="Z40" s="1962">
        <f t="shared" si="18"/>
        <v>27680.127869028969</v>
      </c>
      <c r="AA40" s="1962">
        <f t="shared" si="19"/>
        <v>52706.110111854825</v>
      </c>
      <c r="AB40" s="1962">
        <f t="shared" si="20"/>
        <v>0</v>
      </c>
      <c r="AC40" s="1962">
        <f t="shared" si="21"/>
        <v>1188.4281994336304</v>
      </c>
      <c r="AD40" s="1962">
        <f t="shared" si="22"/>
        <v>26214.410442259457</v>
      </c>
      <c r="AE40" s="1962">
        <f t="shared" si="23"/>
        <v>221.13719799502095</v>
      </c>
      <c r="AF40" s="1962">
        <f t="shared" si="24"/>
        <v>49.361596149350355</v>
      </c>
      <c r="AG40" s="1962">
        <f t="shared" si="25"/>
        <v>28.328583632043916</v>
      </c>
      <c r="AH40" s="1963">
        <f t="shared" si="26"/>
        <v>143.44701821362665</v>
      </c>
      <c r="AI40" s="1952"/>
      <c r="AJ40" s="3240"/>
      <c r="AK40" s="2501" t="s">
        <v>1952</v>
      </c>
      <c r="AL40" s="1961">
        <v>32467460.181146685</v>
      </c>
      <c r="AM40" s="1962">
        <v>12353800.351095309</v>
      </c>
      <c r="AN40" s="1962">
        <v>4286270.2639861638</v>
      </c>
      <c r="AO40" s="1962">
        <v>9186788.3397925254</v>
      </c>
      <c r="AP40" s="1962">
        <v>1378750.5999743438</v>
      </c>
      <c r="AQ40" s="1962">
        <v>5261850.6264620041</v>
      </c>
      <c r="AR40" s="1962">
        <v>27901265.067024011</v>
      </c>
      <c r="AS40" s="1962">
        <v>27680127.869028971</v>
      </c>
      <c r="AT40" s="1962">
        <v>52706110.111854821</v>
      </c>
      <c r="AU40" s="1962">
        <v>0</v>
      </c>
      <c r="AV40" s="1962">
        <v>1188428.1994336303</v>
      </c>
      <c r="AW40" s="1962">
        <v>26214410.442259457</v>
      </c>
      <c r="AX40" s="1962">
        <v>221137.19799502095</v>
      </c>
      <c r="AY40" s="1962">
        <v>49361.596149350356</v>
      </c>
      <c r="AZ40" s="1962">
        <v>28328.583632043916</v>
      </c>
      <c r="BA40" s="1963">
        <v>143447.01821362664</v>
      </c>
      <c r="BB40" s="1952"/>
    </row>
    <row r="41" spans="1:54" ht="18" customHeight="1">
      <c r="A41" s="7"/>
      <c r="B41" s="1137" t="s">
        <v>15</v>
      </c>
      <c r="C41" s="36"/>
      <c r="D41" s="32"/>
      <c r="E41" s="573">
        <f>S48</f>
        <v>84575.455531133732</v>
      </c>
      <c r="F41" s="576">
        <v>100</v>
      </c>
      <c r="G41" s="573">
        <f>T48</f>
        <v>33759.431297849456</v>
      </c>
      <c r="H41" s="576">
        <f t="shared" si="34"/>
        <v>39.91634580723246</v>
      </c>
      <c r="I41" s="573">
        <f>U48</f>
        <v>21432.065804282862</v>
      </c>
      <c r="J41" s="576">
        <f t="shared" si="35"/>
        <v>25.340763073269336</v>
      </c>
      <c r="K41" s="573">
        <f>V48</f>
        <v>16753.807043363737</v>
      </c>
      <c r="L41" s="576">
        <f t="shared" si="36"/>
        <v>19.809301573547376</v>
      </c>
      <c r="M41" s="573">
        <f>W48</f>
        <v>3072.6524093945682</v>
      </c>
      <c r="N41" s="576">
        <f t="shared" si="37"/>
        <v>3.6330308717798987</v>
      </c>
      <c r="O41" s="573">
        <f>X48</f>
        <v>9557.4989768820615</v>
      </c>
      <c r="P41" s="576">
        <f t="shared" si="38"/>
        <v>11.30055867492641</v>
      </c>
      <c r="Q41" s="3240"/>
      <c r="R41" s="1960" t="s">
        <v>1953</v>
      </c>
      <c r="S41" s="1961">
        <f t="shared" si="27"/>
        <v>56138.145466113339</v>
      </c>
      <c r="T41" s="1962">
        <f t="shared" si="12"/>
        <v>18549.811813636716</v>
      </c>
      <c r="U41" s="1962">
        <f t="shared" si="13"/>
        <v>15824.234614695464</v>
      </c>
      <c r="V41" s="1962">
        <f t="shared" si="14"/>
        <v>14468.639496089152</v>
      </c>
      <c r="W41" s="1962">
        <f t="shared" si="15"/>
        <v>1363.7024974768503</v>
      </c>
      <c r="X41" s="1962">
        <f t="shared" si="16"/>
        <v>5931.757043986926</v>
      </c>
      <c r="Y41" s="1962">
        <f t="shared" si="17"/>
        <v>52545.839583003799</v>
      </c>
      <c r="Z41" s="1962">
        <f t="shared" si="18"/>
        <v>51686.813668394345</v>
      </c>
      <c r="AA41" s="1962">
        <f t="shared" si="19"/>
        <v>99516.512455359174</v>
      </c>
      <c r="AB41" s="1962">
        <f t="shared" si="20"/>
        <v>1659.9226901812547</v>
      </c>
      <c r="AC41" s="1962">
        <f t="shared" si="21"/>
        <v>356.80023600096615</v>
      </c>
      <c r="AD41" s="1962">
        <f t="shared" si="22"/>
        <v>49846.421713147007</v>
      </c>
      <c r="AE41" s="1962">
        <f t="shared" si="23"/>
        <v>859.02591460951101</v>
      </c>
      <c r="AF41" s="1962">
        <f t="shared" si="24"/>
        <v>229.97983929662351</v>
      </c>
      <c r="AG41" s="1962">
        <f t="shared" si="25"/>
        <v>96.559917147213923</v>
      </c>
      <c r="AH41" s="1963">
        <f t="shared" si="26"/>
        <v>532.4861581656736</v>
      </c>
      <c r="AI41" s="1952"/>
      <c r="AJ41" s="3240"/>
      <c r="AK41" s="2501" t="s">
        <v>1953</v>
      </c>
      <c r="AL41" s="1961">
        <v>56138145.466113336</v>
      </c>
      <c r="AM41" s="1962">
        <v>18549811.813636716</v>
      </c>
      <c r="AN41" s="1962">
        <v>15824234.614695463</v>
      </c>
      <c r="AO41" s="1962">
        <v>14468639.496089153</v>
      </c>
      <c r="AP41" s="1962">
        <v>1363702.4974768504</v>
      </c>
      <c r="AQ41" s="1962">
        <v>5931757.0439869259</v>
      </c>
      <c r="AR41" s="1962">
        <v>52545839.583003797</v>
      </c>
      <c r="AS41" s="1962">
        <v>51686813.668394342</v>
      </c>
      <c r="AT41" s="1962">
        <v>99516512.455359176</v>
      </c>
      <c r="AU41" s="1962">
        <v>1659922.6901812546</v>
      </c>
      <c r="AV41" s="1962">
        <v>356800.23600096616</v>
      </c>
      <c r="AW41" s="1962">
        <v>49846421.713147007</v>
      </c>
      <c r="AX41" s="1962">
        <v>859025.91460951103</v>
      </c>
      <c r="AY41" s="1962">
        <v>229979.83929662351</v>
      </c>
      <c r="AZ41" s="1962">
        <v>96559.917147213928</v>
      </c>
      <c r="BA41" s="1963">
        <v>532486.15816567361</v>
      </c>
      <c r="BB41" s="1952"/>
    </row>
    <row r="42" spans="1:54" ht="18" customHeight="1">
      <c r="A42" s="813"/>
      <c r="B42" s="813" t="s">
        <v>1006</v>
      </c>
      <c r="C42" s="839"/>
      <c r="D42" s="840"/>
      <c r="E42" s="573">
        <f>S37</f>
        <v>72779.043833597243</v>
      </c>
      <c r="F42" s="576">
        <v>100</v>
      </c>
      <c r="G42" s="573">
        <f>T37</f>
        <v>29780.957740883128</v>
      </c>
      <c r="H42" s="576">
        <f t="shared" si="34"/>
        <v>40.919688102765704</v>
      </c>
      <c r="I42" s="573">
        <f>U37</f>
        <v>15674.673529175945</v>
      </c>
      <c r="J42" s="576">
        <f t="shared" si="35"/>
        <v>21.537344685394164</v>
      </c>
      <c r="K42" s="573">
        <f>V37</f>
        <v>13546.132578944129</v>
      </c>
      <c r="L42" s="576">
        <f t="shared" si="36"/>
        <v>18.612682807314901</v>
      </c>
      <c r="M42" s="573">
        <f>W37</f>
        <v>2294.8158358633532</v>
      </c>
      <c r="N42" s="576">
        <f t="shared" si="37"/>
        <v>3.1531272121549767</v>
      </c>
      <c r="O42" s="573">
        <f>X37</f>
        <v>11482.464149639693</v>
      </c>
      <c r="P42" s="576">
        <f t="shared" si="38"/>
        <v>15.777157193619248</v>
      </c>
      <c r="Q42" s="3240"/>
      <c r="R42" s="1960" t="s">
        <v>1954</v>
      </c>
      <c r="S42" s="1961">
        <f t="shared" si="27"/>
        <v>23098.367634218019</v>
      </c>
      <c r="T42" s="1962">
        <f t="shared" si="12"/>
        <v>6569.0121623043669</v>
      </c>
      <c r="U42" s="1962">
        <f t="shared" si="13"/>
        <v>2047.7989318585107</v>
      </c>
      <c r="V42" s="1962">
        <f t="shared" si="14"/>
        <v>9784.6164857449767</v>
      </c>
      <c r="W42" s="1962">
        <f t="shared" si="15"/>
        <v>234.03566254457238</v>
      </c>
      <c r="X42" s="1962">
        <f t="shared" si="16"/>
        <v>4462.9043918005937</v>
      </c>
      <c r="Y42" s="1962">
        <f t="shared" si="17"/>
        <v>19630.407706872247</v>
      </c>
      <c r="Z42" s="1962">
        <f t="shared" si="18"/>
        <v>19584.810656701728</v>
      </c>
      <c r="AA42" s="1962">
        <f t="shared" si="19"/>
        <v>29302.382604843209</v>
      </c>
      <c r="AB42" s="1962">
        <f t="shared" si="20"/>
        <v>254.6392140905609</v>
      </c>
      <c r="AC42" s="1962">
        <f t="shared" si="21"/>
        <v>463.23646704735063</v>
      </c>
      <c r="AD42" s="1962">
        <f t="shared" si="22"/>
        <v>10435.447629279413</v>
      </c>
      <c r="AE42" s="1962">
        <f t="shared" si="23"/>
        <v>45.597050170516439</v>
      </c>
      <c r="AF42" s="1962">
        <f t="shared" si="24"/>
        <v>6.4250289971203411</v>
      </c>
      <c r="AG42" s="1962">
        <f t="shared" si="25"/>
        <v>15.079920271215441</v>
      </c>
      <c r="AH42" s="1963">
        <f t="shared" si="26"/>
        <v>24.092100902180682</v>
      </c>
      <c r="AI42" s="1952"/>
      <c r="AJ42" s="3240"/>
      <c r="AK42" s="2501" t="s">
        <v>1954</v>
      </c>
      <c r="AL42" s="1961">
        <v>23098367.634218019</v>
      </c>
      <c r="AM42" s="1962">
        <v>6569012.1623043669</v>
      </c>
      <c r="AN42" s="1962">
        <v>2047798.9318585107</v>
      </c>
      <c r="AO42" s="1962">
        <v>9784616.4857449774</v>
      </c>
      <c r="AP42" s="1962">
        <v>234035.66254457238</v>
      </c>
      <c r="AQ42" s="1962">
        <v>4462904.3918005936</v>
      </c>
      <c r="AR42" s="1962">
        <v>19630407.706872247</v>
      </c>
      <c r="AS42" s="1962">
        <v>19584810.656701729</v>
      </c>
      <c r="AT42" s="1962">
        <v>29302382.60484321</v>
      </c>
      <c r="AU42" s="1962">
        <v>254639.21409056091</v>
      </c>
      <c r="AV42" s="1962">
        <v>463236.46704735066</v>
      </c>
      <c r="AW42" s="1962">
        <v>10435447.629279414</v>
      </c>
      <c r="AX42" s="1962">
        <v>45597.050170516442</v>
      </c>
      <c r="AY42" s="1962">
        <v>6425.028997120341</v>
      </c>
      <c r="AZ42" s="1962">
        <v>15079.92027121544</v>
      </c>
      <c r="BA42" s="1963">
        <v>24092.100902180682</v>
      </c>
      <c r="BB42" s="1952"/>
    </row>
    <row r="43" spans="1:54" ht="18" customHeight="1">
      <c r="A43" s="813"/>
      <c r="B43" s="813" t="s">
        <v>1007</v>
      </c>
      <c r="C43" s="839"/>
      <c r="D43" s="840"/>
      <c r="E43" s="573">
        <f t="shared" ref="E43:E45" si="39">S38</f>
        <v>207975.58041598968</v>
      </c>
      <c r="F43" s="576">
        <v>100</v>
      </c>
      <c r="G43" s="573">
        <f t="shared" ref="G43:G45" si="40">T38</f>
        <v>85324.31977825574</v>
      </c>
      <c r="H43" s="576">
        <f t="shared" si="34"/>
        <v>41.026124128415127</v>
      </c>
      <c r="I43" s="573">
        <f t="shared" ref="I43:I45" si="41">U38</f>
        <v>59850.149089141567</v>
      </c>
      <c r="J43" s="576">
        <f t="shared" si="35"/>
        <v>28.777488669309243</v>
      </c>
      <c r="K43" s="573">
        <f t="shared" ref="K43:K45" si="42">V38</f>
        <v>40200.445973903945</v>
      </c>
      <c r="L43" s="576">
        <f t="shared" si="36"/>
        <v>19.329406795497629</v>
      </c>
      <c r="M43" s="573">
        <f t="shared" ref="M43:M45" si="43">W38</f>
        <v>8701.2039085522938</v>
      </c>
      <c r="N43" s="576">
        <f t="shared" si="37"/>
        <v>4.1837622912979855</v>
      </c>
      <c r="O43" s="573">
        <f t="shared" ref="O43:O45" si="44">X38</f>
        <v>13899.461667144831</v>
      </c>
      <c r="P43" s="576">
        <f t="shared" si="38"/>
        <v>6.6832181159650252</v>
      </c>
      <c r="Q43" s="3240"/>
      <c r="R43" s="1960" t="s">
        <v>1955</v>
      </c>
      <c r="S43" s="1961">
        <f t="shared" si="27"/>
        <v>44700.774721905531</v>
      </c>
      <c r="T43" s="1962">
        <f t="shared" si="12"/>
        <v>8825.063706508814</v>
      </c>
      <c r="U43" s="1962">
        <f t="shared" si="13"/>
        <v>8980.2763987637827</v>
      </c>
      <c r="V43" s="1962">
        <f t="shared" si="14"/>
        <v>8003.4091495966968</v>
      </c>
      <c r="W43" s="1962">
        <f t="shared" si="15"/>
        <v>1733.3690148296484</v>
      </c>
      <c r="X43" s="1962">
        <f t="shared" si="16"/>
        <v>17158.656452364914</v>
      </c>
      <c r="Y43" s="1962">
        <f t="shared" si="17"/>
        <v>41788.633880023954</v>
      </c>
      <c r="Z43" s="1962">
        <f t="shared" si="18"/>
        <v>40532.002569527431</v>
      </c>
      <c r="AA43" s="1962">
        <f t="shared" si="19"/>
        <v>65220.290556525586</v>
      </c>
      <c r="AB43" s="1962">
        <f t="shared" si="20"/>
        <v>438.40079797464159</v>
      </c>
      <c r="AC43" s="1962">
        <f t="shared" si="21"/>
        <v>838.47654227142095</v>
      </c>
      <c r="AD43" s="1962">
        <f t="shared" si="22"/>
        <v>25965.165327244231</v>
      </c>
      <c r="AE43" s="1962">
        <f t="shared" si="23"/>
        <v>1256.6313104965059</v>
      </c>
      <c r="AF43" s="1962">
        <f t="shared" si="24"/>
        <v>21.728540149822642</v>
      </c>
      <c r="AG43" s="1962">
        <f t="shared" si="25"/>
        <v>119.43633410151701</v>
      </c>
      <c r="AH43" s="1963">
        <f t="shared" si="26"/>
        <v>1115.4664362451665</v>
      </c>
      <c r="AI43" s="1952"/>
      <c r="AJ43" s="3240"/>
      <c r="AK43" s="2501" t="s">
        <v>1955</v>
      </c>
      <c r="AL43" s="1961">
        <v>44700774.721905529</v>
      </c>
      <c r="AM43" s="1962">
        <v>8825063.7065088134</v>
      </c>
      <c r="AN43" s="1962">
        <v>8980276.3987637833</v>
      </c>
      <c r="AO43" s="1962">
        <v>8003409.1495966967</v>
      </c>
      <c r="AP43" s="1962">
        <v>1733369.0148296484</v>
      </c>
      <c r="AQ43" s="1962">
        <v>17158656.452364914</v>
      </c>
      <c r="AR43" s="1962">
        <v>41788633.880023956</v>
      </c>
      <c r="AS43" s="1962">
        <v>40532002.569527432</v>
      </c>
      <c r="AT43" s="1962">
        <v>65220290.556525588</v>
      </c>
      <c r="AU43" s="1962">
        <v>438400.79797464161</v>
      </c>
      <c r="AV43" s="1962">
        <v>838476.54227142094</v>
      </c>
      <c r="AW43" s="1962">
        <v>25965165.32724423</v>
      </c>
      <c r="AX43" s="1962">
        <v>1256631.3104965058</v>
      </c>
      <c r="AY43" s="1962">
        <v>21728.540149822642</v>
      </c>
      <c r="AZ43" s="1962">
        <v>119436.334101517</v>
      </c>
      <c r="BA43" s="1963">
        <v>1115466.4362451665</v>
      </c>
      <c r="BB43" s="1952"/>
    </row>
    <row r="44" spans="1:54" ht="18" customHeight="1">
      <c r="A44" s="813"/>
      <c r="B44" s="813" t="s">
        <v>1008</v>
      </c>
      <c r="C44" s="839"/>
      <c r="D44" s="840"/>
      <c r="E44" s="573">
        <f t="shared" si="39"/>
        <v>48344.491293101404</v>
      </c>
      <c r="F44" s="576">
        <v>100</v>
      </c>
      <c r="G44" s="573">
        <f t="shared" si="40"/>
        <v>17130.4296471913</v>
      </c>
      <c r="H44" s="576">
        <f t="shared" si="34"/>
        <v>35.434088122540146</v>
      </c>
      <c r="I44" s="573">
        <f t="shared" si="41"/>
        <v>13537.915858816265</v>
      </c>
      <c r="J44" s="576">
        <f t="shared" si="35"/>
        <v>28.003016469320219</v>
      </c>
      <c r="K44" s="573">
        <f t="shared" si="42"/>
        <v>8546.3690179537371</v>
      </c>
      <c r="L44" s="576">
        <f t="shared" si="36"/>
        <v>17.678061738490719</v>
      </c>
      <c r="M44" s="573">
        <f t="shared" si="43"/>
        <v>983.01424643042742</v>
      </c>
      <c r="N44" s="576">
        <f t="shared" si="37"/>
        <v>2.0333531704173713</v>
      </c>
      <c r="O44" s="573">
        <f t="shared" si="44"/>
        <v>8146.7625232195533</v>
      </c>
      <c r="P44" s="576">
        <f t="shared" si="38"/>
        <v>16.851480500286222</v>
      </c>
      <c r="Q44" s="3240"/>
      <c r="R44" s="1960" t="s">
        <v>1956</v>
      </c>
      <c r="S44" s="1961">
        <f t="shared" si="27"/>
        <v>75553.638457229143</v>
      </c>
      <c r="T44" s="1962">
        <f t="shared" si="12"/>
        <v>28702.688497035251</v>
      </c>
      <c r="U44" s="1962">
        <f t="shared" si="13"/>
        <v>10224.277516123215</v>
      </c>
      <c r="V44" s="1962">
        <f t="shared" si="14"/>
        <v>21598.36062642153</v>
      </c>
      <c r="W44" s="1962">
        <f t="shared" si="15"/>
        <v>3376.3876329073037</v>
      </c>
      <c r="X44" s="1962">
        <f t="shared" si="16"/>
        <v>11651.924185243744</v>
      </c>
      <c r="Y44" s="1962">
        <f t="shared" si="17"/>
        <v>75958.732177954909</v>
      </c>
      <c r="Z44" s="1962">
        <f t="shared" si="18"/>
        <v>74517.064423293283</v>
      </c>
      <c r="AA44" s="1962">
        <f t="shared" si="19"/>
        <v>121434.71550771812</v>
      </c>
      <c r="AB44" s="1962">
        <f t="shared" si="20"/>
        <v>5280.5444439995326</v>
      </c>
      <c r="AC44" s="1962">
        <f t="shared" si="21"/>
        <v>3272.1687041991345</v>
      </c>
      <c r="AD44" s="1962">
        <f t="shared" si="22"/>
        <v>55470.364232623433</v>
      </c>
      <c r="AE44" s="1962">
        <f t="shared" si="23"/>
        <v>1441.6677546616647</v>
      </c>
      <c r="AF44" s="1962">
        <f t="shared" si="24"/>
        <v>48.584286878415128</v>
      </c>
      <c r="AG44" s="1962">
        <f t="shared" si="25"/>
        <v>96.595708124025407</v>
      </c>
      <c r="AH44" s="1963">
        <f t="shared" si="26"/>
        <v>1296.4877596592264</v>
      </c>
      <c r="AI44" s="1952"/>
      <c r="AJ44" s="3240"/>
      <c r="AK44" s="2501" t="s">
        <v>1956</v>
      </c>
      <c r="AL44" s="1961">
        <v>75553638.457229137</v>
      </c>
      <c r="AM44" s="1962">
        <v>28702688.49703525</v>
      </c>
      <c r="AN44" s="1962">
        <v>10224277.516123215</v>
      </c>
      <c r="AO44" s="1962">
        <v>21598360.62642153</v>
      </c>
      <c r="AP44" s="1962">
        <v>3376387.6329073035</v>
      </c>
      <c r="AQ44" s="1962">
        <v>11651924.185243744</v>
      </c>
      <c r="AR44" s="1962">
        <v>75958732.177954912</v>
      </c>
      <c r="AS44" s="1962">
        <v>74517064.423293278</v>
      </c>
      <c r="AT44" s="1962">
        <v>121434715.50771812</v>
      </c>
      <c r="AU44" s="1962">
        <v>5280544.4439995326</v>
      </c>
      <c r="AV44" s="1962">
        <v>3272168.7041991344</v>
      </c>
      <c r="AW44" s="1962">
        <v>55470364.232623436</v>
      </c>
      <c r="AX44" s="1962">
        <v>1441667.7546616648</v>
      </c>
      <c r="AY44" s="1962">
        <v>48584.286878415129</v>
      </c>
      <c r="AZ44" s="1962">
        <v>96595.708124025405</v>
      </c>
      <c r="BA44" s="1963">
        <v>1296487.7596592265</v>
      </c>
      <c r="BB44" s="1952"/>
    </row>
    <row r="45" spans="1:54" ht="18" customHeight="1">
      <c r="A45" s="813"/>
      <c r="B45" s="813" t="s">
        <v>1009</v>
      </c>
      <c r="C45" s="839"/>
      <c r="D45" s="840"/>
      <c r="E45" s="573">
        <f t="shared" si="39"/>
        <v>32467.460181146685</v>
      </c>
      <c r="F45" s="576">
        <v>100</v>
      </c>
      <c r="G45" s="573">
        <f t="shared" si="40"/>
        <v>12353.800351095309</v>
      </c>
      <c r="H45" s="576">
        <f t="shared" si="34"/>
        <v>38.049789796212501</v>
      </c>
      <c r="I45" s="573">
        <f t="shared" si="41"/>
        <v>4286.2702639861636</v>
      </c>
      <c r="J45" s="576">
        <f t="shared" si="35"/>
        <v>13.20174180570838</v>
      </c>
      <c r="K45" s="573">
        <f t="shared" si="42"/>
        <v>9186.7883397925252</v>
      </c>
      <c r="L45" s="576">
        <f t="shared" si="36"/>
        <v>28.295371083960369</v>
      </c>
      <c r="M45" s="573">
        <f t="shared" si="43"/>
        <v>1378.7505999743437</v>
      </c>
      <c r="N45" s="576">
        <f t="shared" si="37"/>
        <v>4.2465613025528901</v>
      </c>
      <c r="O45" s="573">
        <f t="shared" si="44"/>
        <v>5261.8506264620046</v>
      </c>
      <c r="P45" s="576">
        <f t="shared" si="38"/>
        <v>16.206536012069936</v>
      </c>
      <c r="Q45" s="3240"/>
      <c r="R45" s="1960" t="s">
        <v>1957</v>
      </c>
      <c r="S45" s="1961">
        <f t="shared" si="27"/>
        <v>29645.712599132967</v>
      </c>
      <c r="T45" s="1962">
        <f t="shared" si="12"/>
        <v>8532.4618478553111</v>
      </c>
      <c r="U45" s="1962">
        <f t="shared" si="13"/>
        <v>2183.0780536159591</v>
      </c>
      <c r="V45" s="1962">
        <f t="shared" si="14"/>
        <v>13249.013435859672</v>
      </c>
      <c r="W45" s="1962">
        <f t="shared" si="15"/>
        <v>2289.264047786125</v>
      </c>
      <c r="X45" s="1962">
        <f t="shared" si="16"/>
        <v>3391.8952147837444</v>
      </c>
      <c r="Y45" s="1962">
        <f t="shared" si="17"/>
        <v>25645.539064248693</v>
      </c>
      <c r="Z45" s="1962">
        <f t="shared" si="18"/>
        <v>24985.707437303488</v>
      </c>
      <c r="AA45" s="1962">
        <f t="shared" si="19"/>
        <v>39900.121784584691</v>
      </c>
      <c r="AB45" s="1962">
        <f t="shared" si="20"/>
        <v>247.3641855250923</v>
      </c>
      <c r="AC45" s="1962">
        <f t="shared" si="21"/>
        <v>433.74900382592455</v>
      </c>
      <c r="AD45" s="1962">
        <f t="shared" si="22"/>
        <v>15595.527536632218</v>
      </c>
      <c r="AE45" s="1962">
        <f t="shared" si="23"/>
        <v>659.83162694518421</v>
      </c>
      <c r="AF45" s="1962">
        <f t="shared" si="24"/>
        <v>9.251955375369219</v>
      </c>
      <c r="AG45" s="1962">
        <f t="shared" si="25"/>
        <v>57.766113167077322</v>
      </c>
      <c r="AH45" s="1963">
        <f t="shared" si="26"/>
        <v>592.81355840273739</v>
      </c>
      <c r="AI45" s="1952"/>
      <c r="AJ45" s="3240"/>
      <c r="AK45" s="2501" t="s">
        <v>1957</v>
      </c>
      <c r="AL45" s="1961">
        <v>29645712.599132966</v>
      </c>
      <c r="AM45" s="1962">
        <v>8532461.8478553109</v>
      </c>
      <c r="AN45" s="1962">
        <v>2183078.0536159589</v>
      </c>
      <c r="AO45" s="1962">
        <v>13249013.435859671</v>
      </c>
      <c r="AP45" s="1962">
        <v>2289264.047786125</v>
      </c>
      <c r="AQ45" s="1962">
        <v>3391895.2147837444</v>
      </c>
      <c r="AR45" s="1962">
        <v>25645539.064248692</v>
      </c>
      <c r="AS45" s="1962">
        <v>24985707.437303487</v>
      </c>
      <c r="AT45" s="1962">
        <v>39900121.784584694</v>
      </c>
      <c r="AU45" s="1962">
        <v>247364.1855250923</v>
      </c>
      <c r="AV45" s="1962">
        <v>433749.00382592453</v>
      </c>
      <c r="AW45" s="1962">
        <v>15595527.536632219</v>
      </c>
      <c r="AX45" s="1962">
        <v>659831.62694518419</v>
      </c>
      <c r="AY45" s="1962">
        <v>9251.9553753692198</v>
      </c>
      <c r="AZ45" s="1962">
        <v>57766.113167077325</v>
      </c>
      <c r="BA45" s="1963">
        <v>592813.55840273737</v>
      </c>
      <c r="BB45" s="1952"/>
    </row>
    <row r="46" spans="1:54" ht="18" customHeight="1">
      <c r="A46" s="813"/>
      <c r="B46" s="1137" t="s">
        <v>17</v>
      </c>
      <c r="C46" s="839"/>
      <c r="D46" s="840"/>
      <c r="E46" s="573">
        <f>S49</f>
        <v>39534.372089125609</v>
      </c>
      <c r="F46" s="576">
        <v>100</v>
      </c>
      <c r="G46" s="573">
        <f>T49</f>
        <v>12528.994019463162</v>
      </c>
      <c r="H46" s="576">
        <f t="shared" si="34"/>
        <v>31.691394999819426</v>
      </c>
      <c r="I46" s="573">
        <f>U49</f>
        <v>8901.0398769979511</v>
      </c>
      <c r="J46" s="576">
        <f t="shared" si="35"/>
        <v>22.514686351743745</v>
      </c>
      <c r="K46" s="573">
        <f>V49</f>
        <v>12114.735757630244</v>
      </c>
      <c r="L46" s="576">
        <f t="shared" si="36"/>
        <v>30.643551718284513</v>
      </c>
      <c r="M46" s="573">
        <f>W49</f>
        <v>796.00097677813733</v>
      </c>
      <c r="N46" s="576">
        <f t="shared" si="37"/>
        <v>2.0134402918646246</v>
      </c>
      <c r="O46" s="573">
        <f>X49</f>
        <v>5193.6014581601557</v>
      </c>
      <c r="P46" s="576">
        <f t="shared" si="38"/>
        <v>13.136926638044965</v>
      </c>
      <c r="Q46" s="3240"/>
      <c r="R46" s="1960" t="s">
        <v>1958</v>
      </c>
      <c r="S46" s="1961">
        <f t="shared" si="27"/>
        <v>23170.706413622964</v>
      </c>
      <c r="T46" s="1962">
        <f t="shared" si="12"/>
        <v>4794.7405751191427</v>
      </c>
      <c r="U46" s="1962">
        <f t="shared" si="13"/>
        <v>4651.164994601224</v>
      </c>
      <c r="V46" s="1962">
        <f t="shared" si="14"/>
        <v>12304.460829900663</v>
      </c>
      <c r="W46" s="1962">
        <f t="shared" si="15"/>
        <v>56.625788978780449</v>
      </c>
      <c r="X46" s="1962">
        <f t="shared" si="16"/>
        <v>1363.7142251670682</v>
      </c>
      <c r="Y46" s="1962">
        <f t="shared" si="17"/>
        <v>19433.544805681478</v>
      </c>
      <c r="Z46" s="1962">
        <f t="shared" si="18"/>
        <v>19174.000389661691</v>
      </c>
      <c r="AA46" s="1962">
        <f t="shared" si="19"/>
        <v>27587.930384924945</v>
      </c>
      <c r="AB46" s="1962">
        <f t="shared" si="20"/>
        <v>0</v>
      </c>
      <c r="AC46" s="1962">
        <f t="shared" si="21"/>
        <v>882.99442062463288</v>
      </c>
      <c r="AD46" s="1962">
        <f t="shared" si="22"/>
        <v>9296.9244158878955</v>
      </c>
      <c r="AE46" s="1962">
        <f t="shared" si="23"/>
        <v>259.54441601978965</v>
      </c>
      <c r="AF46" s="1962">
        <f t="shared" si="24"/>
        <v>9.4770237076855519</v>
      </c>
      <c r="AG46" s="1962">
        <f t="shared" si="25"/>
        <v>12.743676956321746</v>
      </c>
      <c r="AH46" s="1963">
        <f t="shared" si="26"/>
        <v>237.32371535578235</v>
      </c>
      <c r="AI46" s="1952"/>
      <c r="AJ46" s="3240"/>
      <c r="AK46" s="2501" t="s">
        <v>1958</v>
      </c>
      <c r="AL46" s="1961">
        <v>23170706.413622964</v>
      </c>
      <c r="AM46" s="1962">
        <v>4794740.5751191424</v>
      </c>
      <c r="AN46" s="1962">
        <v>4651164.9946012236</v>
      </c>
      <c r="AO46" s="1962">
        <v>12304460.829900663</v>
      </c>
      <c r="AP46" s="1962">
        <v>56625.788978780445</v>
      </c>
      <c r="AQ46" s="1962">
        <v>1363714.2251670682</v>
      </c>
      <c r="AR46" s="1962">
        <v>19433544.805681478</v>
      </c>
      <c r="AS46" s="1962">
        <v>19174000.389661692</v>
      </c>
      <c r="AT46" s="1962">
        <v>27587930.384924944</v>
      </c>
      <c r="AU46" s="1962">
        <v>0</v>
      </c>
      <c r="AV46" s="1962">
        <v>882994.42062463285</v>
      </c>
      <c r="AW46" s="1962">
        <v>9296924.415887896</v>
      </c>
      <c r="AX46" s="1962">
        <v>259544.41601978964</v>
      </c>
      <c r="AY46" s="1962">
        <v>9477.0237076855519</v>
      </c>
      <c r="AZ46" s="1962">
        <v>12743.676956321746</v>
      </c>
      <c r="BA46" s="1963">
        <v>237323.71535578236</v>
      </c>
      <c r="BB46" s="1952"/>
    </row>
    <row r="47" spans="1:54" ht="18" customHeight="1">
      <c r="A47" s="813"/>
      <c r="B47" s="813" t="s">
        <v>1010</v>
      </c>
      <c r="C47" s="839"/>
      <c r="D47" s="840"/>
      <c r="E47" s="573">
        <f>S41</f>
        <v>56138.145466113339</v>
      </c>
      <c r="F47" s="576">
        <v>100</v>
      </c>
      <c r="G47" s="573">
        <f>T41</f>
        <v>18549.811813636716</v>
      </c>
      <c r="H47" s="576">
        <f t="shared" si="34"/>
        <v>33.043150356354282</v>
      </c>
      <c r="I47" s="573">
        <f>U41</f>
        <v>15824.234614695464</v>
      </c>
      <c r="J47" s="576">
        <f t="shared" si="35"/>
        <v>28.188025242564247</v>
      </c>
      <c r="K47" s="573">
        <f>V41</f>
        <v>14468.639496089152</v>
      </c>
      <c r="L47" s="576">
        <f t="shared" si="36"/>
        <v>25.77327657683821</v>
      </c>
      <c r="M47" s="573">
        <f>W41</f>
        <v>1363.7024974768503</v>
      </c>
      <c r="N47" s="576">
        <f t="shared" si="37"/>
        <v>2.4291905016706012</v>
      </c>
      <c r="O47" s="573">
        <f>X41</f>
        <v>5931.757043986926</v>
      </c>
      <c r="P47" s="576">
        <f t="shared" si="38"/>
        <v>10.566357322166105</v>
      </c>
      <c r="Q47" s="3240"/>
      <c r="R47" s="1960" t="s">
        <v>1959</v>
      </c>
      <c r="S47" s="1961">
        <f t="shared" si="27"/>
        <v>17419.271417497348</v>
      </c>
      <c r="T47" s="1962">
        <f t="shared" si="12"/>
        <v>9191.0624241926853</v>
      </c>
      <c r="U47" s="1962">
        <f t="shared" si="13"/>
        <v>1404.8469837591217</v>
      </c>
      <c r="V47" s="1962">
        <f t="shared" si="14"/>
        <v>4711.9973826395008</v>
      </c>
      <c r="W47" s="1962">
        <f t="shared" si="15"/>
        <v>1250.5253711072191</v>
      </c>
      <c r="X47" s="1962">
        <f t="shared" si="16"/>
        <v>860.83925573715055</v>
      </c>
      <c r="Y47" s="1962">
        <f t="shared" si="17"/>
        <v>15326.193437488084</v>
      </c>
      <c r="Z47" s="1962">
        <f t="shared" si="18"/>
        <v>15241.855741481513</v>
      </c>
      <c r="AA47" s="1962">
        <f t="shared" si="19"/>
        <v>20633.847496003906</v>
      </c>
      <c r="AB47" s="1962">
        <f t="shared" si="20"/>
        <v>0</v>
      </c>
      <c r="AC47" s="1962">
        <f t="shared" si="21"/>
        <v>211.3436812185227</v>
      </c>
      <c r="AD47" s="1962">
        <f t="shared" si="22"/>
        <v>5603.3354357409116</v>
      </c>
      <c r="AE47" s="1962">
        <f t="shared" si="23"/>
        <v>84.337696006565764</v>
      </c>
      <c r="AF47" s="1962">
        <f t="shared" si="24"/>
        <v>0.22049207877893204</v>
      </c>
      <c r="AG47" s="1962">
        <f t="shared" si="25"/>
        <v>25.005525034321423</v>
      </c>
      <c r="AH47" s="1963">
        <f t="shared" si="26"/>
        <v>59.111678893465395</v>
      </c>
      <c r="AI47" s="1952"/>
      <c r="AJ47" s="3240"/>
      <c r="AK47" s="2501" t="s">
        <v>1959</v>
      </c>
      <c r="AL47" s="1961">
        <v>17419271.417497348</v>
      </c>
      <c r="AM47" s="1962">
        <v>9191062.4241926856</v>
      </c>
      <c r="AN47" s="1962">
        <v>1404846.9837591217</v>
      </c>
      <c r="AO47" s="1962">
        <v>4711997.3826395003</v>
      </c>
      <c r="AP47" s="1962">
        <v>1250525.3711072193</v>
      </c>
      <c r="AQ47" s="1962">
        <v>860839.25573715055</v>
      </c>
      <c r="AR47" s="1962">
        <v>15326193.437488085</v>
      </c>
      <c r="AS47" s="1962">
        <v>15241855.741481513</v>
      </c>
      <c r="AT47" s="1962">
        <v>20633847.496003907</v>
      </c>
      <c r="AU47" s="1962">
        <v>0</v>
      </c>
      <c r="AV47" s="1962">
        <v>211343.68121852272</v>
      </c>
      <c r="AW47" s="1962">
        <v>5603335.4357409114</v>
      </c>
      <c r="AX47" s="1962">
        <v>84337.696006565762</v>
      </c>
      <c r="AY47" s="1962">
        <v>220.49207877893204</v>
      </c>
      <c r="AZ47" s="1962">
        <v>25005.525034321421</v>
      </c>
      <c r="BA47" s="1963">
        <v>59111.678893465396</v>
      </c>
      <c r="BB47" s="1952"/>
    </row>
    <row r="48" spans="1:54" ht="18" customHeight="1">
      <c r="A48" s="813"/>
      <c r="B48" s="813" t="s">
        <v>1011</v>
      </c>
      <c r="C48" s="839"/>
      <c r="D48" s="840"/>
      <c r="E48" s="573">
        <f>S42</f>
        <v>23098.367634218019</v>
      </c>
      <c r="F48" s="576">
        <v>100</v>
      </c>
      <c r="G48" s="573">
        <f>T42</f>
        <v>6569.0121623043669</v>
      </c>
      <c r="H48" s="576">
        <f t="shared" si="34"/>
        <v>28.439291755721317</v>
      </c>
      <c r="I48" s="573">
        <f>U42</f>
        <v>2047.7989318585107</v>
      </c>
      <c r="J48" s="576">
        <f t="shared" si="35"/>
        <v>8.8655569271695747</v>
      </c>
      <c r="K48" s="573">
        <f>V42</f>
        <v>9784.6164857449767</v>
      </c>
      <c r="L48" s="576">
        <f t="shared" si="36"/>
        <v>42.360640546953647</v>
      </c>
      <c r="M48" s="573">
        <f>W42</f>
        <v>234.03566254457238</v>
      </c>
      <c r="N48" s="576">
        <f t="shared" si="37"/>
        <v>1.013212995180971</v>
      </c>
      <c r="O48" s="573">
        <f>X42</f>
        <v>4462.9043918005937</v>
      </c>
      <c r="P48" s="576">
        <f t="shared" si="38"/>
        <v>19.321297775126016</v>
      </c>
      <c r="Q48" s="3240" t="s">
        <v>1960</v>
      </c>
      <c r="R48" s="1960" t="s">
        <v>1961</v>
      </c>
      <c r="S48" s="1961">
        <f t="shared" si="27"/>
        <v>84575.455531133732</v>
      </c>
      <c r="T48" s="1962">
        <f t="shared" si="12"/>
        <v>33759.431297849456</v>
      </c>
      <c r="U48" s="1962">
        <f t="shared" si="13"/>
        <v>21432.065804282862</v>
      </c>
      <c r="V48" s="1962">
        <f t="shared" si="14"/>
        <v>16753.807043363737</v>
      </c>
      <c r="W48" s="1962">
        <f t="shared" si="15"/>
        <v>3072.6524093945682</v>
      </c>
      <c r="X48" s="1962">
        <f t="shared" si="16"/>
        <v>9557.4989768820615</v>
      </c>
      <c r="Y48" s="1962">
        <f t="shared" si="17"/>
        <v>81853.952220521882</v>
      </c>
      <c r="Z48" s="1962">
        <f t="shared" si="18"/>
        <v>79517.592545272666</v>
      </c>
      <c r="AA48" s="1962">
        <f t="shared" si="19"/>
        <v>175660.4538426662</v>
      </c>
      <c r="AB48" s="1962">
        <f t="shared" si="20"/>
        <v>699.74697356684908</v>
      </c>
      <c r="AC48" s="1962">
        <f t="shared" si="21"/>
        <v>2120.9709841850254</v>
      </c>
      <c r="AD48" s="1962">
        <f t="shared" si="22"/>
        <v>98971.13103880464</v>
      </c>
      <c r="AE48" s="1962">
        <f t="shared" si="23"/>
        <v>2343.9114589087417</v>
      </c>
      <c r="AF48" s="1962">
        <f t="shared" si="24"/>
        <v>182.97493908772552</v>
      </c>
      <c r="AG48" s="1962">
        <f t="shared" si="25"/>
        <v>183.39567995188207</v>
      </c>
      <c r="AH48" s="1963">
        <f t="shared" si="26"/>
        <v>1977.5408398691363</v>
      </c>
      <c r="AI48" s="1952"/>
      <c r="AJ48" s="3240" t="s">
        <v>1960</v>
      </c>
      <c r="AK48" s="2501" t="s">
        <v>1961</v>
      </c>
      <c r="AL48" s="1961">
        <v>84575455.531133726</v>
      </c>
      <c r="AM48" s="1962">
        <v>33759431.297849454</v>
      </c>
      <c r="AN48" s="1962">
        <v>21432065.804282863</v>
      </c>
      <c r="AO48" s="1962">
        <v>16753807.043363737</v>
      </c>
      <c r="AP48" s="1962">
        <v>3072652.4093945683</v>
      </c>
      <c r="AQ48" s="1962">
        <v>9557498.976882061</v>
      </c>
      <c r="AR48" s="1962">
        <v>81853952.220521882</v>
      </c>
      <c r="AS48" s="1962">
        <v>79517592.545272663</v>
      </c>
      <c r="AT48" s="1962">
        <v>175660453.84266621</v>
      </c>
      <c r="AU48" s="1962">
        <v>699746.97356684913</v>
      </c>
      <c r="AV48" s="1962">
        <v>2120970.9841850256</v>
      </c>
      <c r="AW48" s="1962">
        <v>98971131.038804635</v>
      </c>
      <c r="AX48" s="1962">
        <v>2343911.4589087418</v>
      </c>
      <c r="AY48" s="1962">
        <v>182974.93908772551</v>
      </c>
      <c r="AZ48" s="1962">
        <v>183395.67995188208</v>
      </c>
      <c r="BA48" s="1963">
        <v>1977540.8398691362</v>
      </c>
      <c r="BB48" s="1952"/>
    </row>
    <row r="49" spans="1:54" ht="18" customHeight="1">
      <c r="A49" s="813"/>
      <c r="B49" s="1137" t="s">
        <v>18</v>
      </c>
      <c r="C49" s="839"/>
      <c r="D49" s="840"/>
      <c r="E49" s="573">
        <f>S50</f>
        <v>51515.607590403612</v>
      </c>
      <c r="F49" s="576">
        <v>100</v>
      </c>
      <c r="G49" s="573">
        <f>T50</f>
        <v>16333.761572067004</v>
      </c>
      <c r="H49" s="576">
        <f t="shared" si="34"/>
        <v>31.706432935694767</v>
      </c>
      <c r="I49" s="573">
        <f>U50</f>
        <v>7203.2147493496032</v>
      </c>
      <c r="J49" s="576">
        <f t="shared" si="35"/>
        <v>13.982587193034343</v>
      </c>
      <c r="K49" s="573">
        <f>V50</f>
        <v>14943.929687550086</v>
      </c>
      <c r="L49" s="576">
        <f t="shared" si="36"/>
        <v>29.008547868382045</v>
      </c>
      <c r="M49" s="573">
        <f>W50</f>
        <v>2546.2907663004735</v>
      </c>
      <c r="N49" s="576">
        <f t="shared" si="37"/>
        <v>4.9427559634855198</v>
      </c>
      <c r="O49" s="573">
        <f>X50</f>
        <v>10488.410815628247</v>
      </c>
      <c r="P49" s="576">
        <f t="shared" si="38"/>
        <v>20.359676040357993</v>
      </c>
      <c r="Q49" s="3240"/>
      <c r="R49" s="1960" t="s">
        <v>1962</v>
      </c>
      <c r="S49" s="1961">
        <f t="shared" si="27"/>
        <v>39534.372089125609</v>
      </c>
      <c r="T49" s="1962">
        <f t="shared" si="12"/>
        <v>12528.994019463162</v>
      </c>
      <c r="U49" s="1962">
        <f t="shared" si="13"/>
        <v>8901.0398769979511</v>
      </c>
      <c r="V49" s="1962">
        <f t="shared" si="14"/>
        <v>12114.735757630244</v>
      </c>
      <c r="W49" s="1962">
        <f t="shared" si="15"/>
        <v>796.00097677813733</v>
      </c>
      <c r="X49" s="1962">
        <f t="shared" si="16"/>
        <v>5193.6014581601557</v>
      </c>
      <c r="Y49" s="1962">
        <f t="shared" si="17"/>
        <v>36004.554884976045</v>
      </c>
      <c r="Z49" s="1962">
        <f t="shared" si="18"/>
        <v>35554.30861144534</v>
      </c>
      <c r="AA49" s="1962">
        <f t="shared" si="19"/>
        <v>64231.181366512617</v>
      </c>
      <c r="AB49" s="1962">
        <f t="shared" si="20"/>
        <v>953.71308773923352</v>
      </c>
      <c r="AC49" s="1962">
        <f t="shared" si="21"/>
        <v>410.28858172733732</v>
      </c>
      <c r="AD49" s="1962">
        <f t="shared" si="22"/>
        <v>30040.874424533871</v>
      </c>
      <c r="AE49" s="1962">
        <f t="shared" si="23"/>
        <v>450.24627353070719</v>
      </c>
      <c r="AF49" s="1962">
        <f t="shared" si="24"/>
        <v>117.63485240130709</v>
      </c>
      <c r="AG49" s="1962">
        <f t="shared" si="25"/>
        <v>55.613049714566223</v>
      </c>
      <c r="AH49" s="1963">
        <f t="shared" si="26"/>
        <v>276.9983714148342</v>
      </c>
      <c r="AI49" s="1952"/>
      <c r="AJ49" s="3240"/>
      <c r="AK49" s="2501" t="s">
        <v>1962</v>
      </c>
      <c r="AL49" s="1961">
        <v>39534372.089125611</v>
      </c>
      <c r="AM49" s="1962">
        <v>12528994.019463161</v>
      </c>
      <c r="AN49" s="1962">
        <v>8901039.8769979514</v>
      </c>
      <c r="AO49" s="1962">
        <v>12114735.757630244</v>
      </c>
      <c r="AP49" s="1962">
        <v>796000.97677813738</v>
      </c>
      <c r="AQ49" s="1962">
        <v>5193601.4581601555</v>
      </c>
      <c r="AR49" s="1962">
        <v>36004554.884976044</v>
      </c>
      <c r="AS49" s="1962">
        <v>35554308.611445338</v>
      </c>
      <c r="AT49" s="1962">
        <v>64231181.366512619</v>
      </c>
      <c r="AU49" s="1962">
        <v>953713.08773923351</v>
      </c>
      <c r="AV49" s="1962">
        <v>410288.58172733732</v>
      </c>
      <c r="AW49" s="1962">
        <v>30040874.42453387</v>
      </c>
      <c r="AX49" s="1962">
        <v>450246.27353070717</v>
      </c>
      <c r="AY49" s="1962">
        <v>117634.85240130709</v>
      </c>
      <c r="AZ49" s="1962">
        <v>55613.049714566223</v>
      </c>
      <c r="BA49" s="1963">
        <v>276998.37141483417</v>
      </c>
      <c r="BB49" s="1952"/>
    </row>
    <row r="50" spans="1:54" ht="18" customHeight="1">
      <c r="A50" s="813"/>
      <c r="B50" s="813" t="s">
        <v>1012</v>
      </c>
      <c r="C50" s="35"/>
      <c r="D50" s="32"/>
      <c r="E50" s="573">
        <f>S43</f>
        <v>44700.774721905531</v>
      </c>
      <c r="F50" s="576">
        <v>100</v>
      </c>
      <c r="G50" s="573">
        <f>T43</f>
        <v>8825.063706508814</v>
      </c>
      <c r="H50" s="576">
        <f t="shared" si="34"/>
        <v>19.742529657286028</v>
      </c>
      <c r="I50" s="573">
        <f>U43</f>
        <v>8980.2763987637827</v>
      </c>
      <c r="J50" s="576">
        <f t="shared" si="35"/>
        <v>20.089755613034185</v>
      </c>
      <c r="K50" s="573">
        <f>V43</f>
        <v>8003.4091495966968</v>
      </c>
      <c r="L50" s="576">
        <f t="shared" si="36"/>
        <v>17.904408143679536</v>
      </c>
      <c r="M50" s="573">
        <f>W43</f>
        <v>1733.3690148296484</v>
      </c>
      <c r="N50" s="576">
        <f t="shared" si="37"/>
        <v>3.8777158239725411</v>
      </c>
      <c r="O50" s="573">
        <f>X43</f>
        <v>17158.656452364914</v>
      </c>
      <c r="P50" s="576">
        <f t="shared" si="38"/>
        <v>38.385590762381902</v>
      </c>
      <c r="Q50" s="3240"/>
      <c r="R50" s="1960" t="s">
        <v>1963</v>
      </c>
      <c r="S50" s="1961">
        <f t="shared" si="27"/>
        <v>51515.607590403612</v>
      </c>
      <c r="T50" s="1962">
        <f t="shared" si="12"/>
        <v>16333.761572067004</v>
      </c>
      <c r="U50" s="1962">
        <f t="shared" si="13"/>
        <v>7203.2147493496032</v>
      </c>
      <c r="V50" s="1962">
        <f t="shared" si="14"/>
        <v>14943.929687550086</v>
      </c>
      <c r="W50" s="1962">
        <f t="shared" si="15"/>
        <v>2546.2907663004735</v>
      </c>
      <c r="X50" s="1962">
        <f t="shared" si="16"/>
        <v>10488.410815628247</v>
      </c>
      <c r="Y50" s="1962">
        <f t="shared" si="17"/>
        <v>49512.078093931566</v>
      </c>
      <c r="Z50" s="1962">
        <f t="shared" si="18"/>
        <v>48382.466633689466</v>
      </c>
      <c r="AA50" s="1962">
        <f t="shared" si="19"/>
        <v>78336.557056951948</v>
      </c>
      <c r="AB50" s="1962">
        <f t="shared" si="20"/>
        <v>2227.805979994861</v>
      </c>
      <c r="AC50" s="1962">
        <f t="shared" si="21"/>
        <v>1635.5152838624285</v>
      </c>
      <c r="AD50" s="1962">
        <f t="shared" si="22"/>
        <v>33817.41168711982</v>
      </c>
      <c r="AE50" s="1962">
        <f t="shared" si="23"/>
        <v>1129.611460242093</v>
      </c>
      <c r="AF50" s="1962">
        <f t="shared" si="24"/>
        <v>27.868654813627991</v>
      </c>
      <c r="AG50" s="1962">
        <f t="shared" si="25"/>
        <v>90.255274249871817</v>
      </c>
      <c r="AH50" s="1963">
        <f t="shared" si="26"/>
        <v>1011.487531178592</v>
      </c>
      <c r="AI50" s="1952"/>
      <c r="AJ50" s="3240"/>
      <c r="AK50" s="2501" t="s">
        <v>1963</v>
      </c>
      <c r="AL50" s="1961">
        <v>51515607.590403609</v>
      </c>
      <c r="AM50" s="1962">
        <v>16333761.572067004</v>
      </c>
      <c r="AN50" s="1962">
        <v>7203214.7493496034</v>
      </c>
      <c r="AO50" s="1962">
        <v>14943929.687550087</v>
      </c>
      <c r="AP50" s="1962">
        <v>2546290.7663004734</v>
      </c>
      <c r="AQ50" s="1962">
        <v>10488410.815628247</v>
      </c>
      <c r="AR50" s="1962">
        <v>49512078.093931563</v>
      </c>
      <c r="AS50" s="1962">
        <v>48382466.633689463</v>
      </c>
      <c r="AT50" s="1962">
        <v>78336557.056951955</v>
      </c>
      <c r="AU50" s="1962">
        <v>2227805.9799948609</v>
      </c>
      <c r="AV50" s="1962">
        <v>1635515.2838624285</v>
      </c>
      <c r="AW50" s="1962">
        <v>33817411.687119819</v>
      </c>
      <c r="AX50" s="1962">
        <v>1129611.4602420931</v>
      </c>
      <c r="AY50" s="1962">
        <v>27868.654813627993</v>
      </c>
      <c r="AZ50" s="1962">
        <v>90255.274249871814</v>
      </c>
      <c r="BA50" s="1963">
        <v>1011487.531178592</v>
      </c>
      <c r="BB50" s="1952"/>
    </row>
    <row r="51" spans="1:54" ht="18" customHeight="1">
      <c r="A51" s="813"/>
      <c r="B51" s="813" t="s">
        <v>1013</v>
      </c>
      <c r="C51" s="35"/>
      <c r="D51" s="32"/>
      <c r="E51" s="573">
        <f t="shared" ref="E51:E52" si="45">S44</f>
        <v>75553.638457229143</v>
      </c>
      <c r="F51" s="576">
        <v>100</v>
      </c>
      <c r="G51" s="573">
        <f t="shared" ref="G51:G52" si="46">T44</f>
        <v>28702.688497035251</v>
      </c>
      <c r="H51" s="576">
        <f t="shared" si="34"/>
        <v>37.989816351840979</v>
      </c>
      <c r="I51" s="573">
        <f t="shared" ref="I51:I52" si="47">U44</f>
        <v>10224.277516123215</v>
      </c>
      <c r="J51" s="576">
        <f t="shared" si="35"/>
        <v>13.532475371005686</v>
      </c>
      <c r="K51" s="573">
        <f t="shared" ref="K51:K52" si="48">V44</f>
        <v>21598.36062642153</v>
      </c>
      <c r="L51" s="576">
        <f t="shared" si="36"/>
        <v>28.58679087791165</v>
      </c>
      <c r="M51" s="573">
        <f t="shared" ref="M51:M52" si="49">W44</f>
        <v>3376.3876329073037</v>
      </c>
      <c r="N51" s="576">
        <f t="shared" si="37"/>
        <v>4.4688617277097435</v>
      </c>
      <c r="O51" s="573">
        <f t="shared" ref="O51:O52" si="50">X44</f>
        <v>11651.924185243744</v>
      </c>
      <c r="P51" s="576">
        <f t="shared" si="38"/>
        <v>15.422055672196237</v>
      </c>
      <c r="Q51" s="3240"/>
      <c r="R51" s="1960" t="s">
        <v>1964</v>
      </c>
      <c r="S51" s="1961">
        <f t="shared" si="27"/>
        <v>23170.706413622964</v>
      </c>
      <c r="T51" s="1962">
        <f t="shared" si="12"/>
        <v>4794.7405751191427</v>
      </c>
      <c r="U51" s="1962">
        <f t="shared" si="13"/>
        <v>4651.164994601224</v>
      </c>
      <c r="V51" s="1962">
        <f t="shared" si="14"/>
        <v>12304.460829900663</v>
      </c>
      <c r="W51" s="1962">
        <f t="shared" si="15"/>
        <v>56.625788978780449</v>
      </c>
      <c r="X51" s="1962">
        <f t="shared" si="16"/>
        <v>1363.7142251670682</v>
      </c>
      <c r="Y51" s="1962">
        <f t="shared" si="17"/>
        <v>19433.544805681478</v>
      </c>
      <c r="Z51" s="1962">
        <f t="shared" si="18"/>
        <v>19174.000389661691</v>
      </c>
      <c r="AA51" s="1962">
        <f t="shared" si="19"/>
        <v>27587.930384924945</v>
      </c>
      <c r="AB51" s="1962">
        <f t="shared" si="20"/>
        <v>0</v>
      </c>
      <c r="AC51" s="1962">
        <f t="shared" si="21"/>
        <v>882.99442062463288</v>
      </c>
      <c r="AD51" s="1962">
        <f t="shared" si="22"/>
        <v>9296.9244158878955</v>
      </c>
      <c r="AE51" s="1962">
        <f t="shared" si="23"/>
        <v>259.54441601978965</v>
      </c>
      <c r="AF51" s="1962">
        <f t="shared" si="24"/>
        <v>9.4770237076855519</v>
      </c>
      <c r="AG51" s="1962">
        <f t="shared" si="25"/>
        <v>12.743676956321746</v>
      </c>
      <c r="AH51" s="1963">
        <f t="shared" si="26"/>
        <v>237.32371535578235</v>
      </c>
      <c r="AI51" s="1952"/>
      <c r="AJ51" s="3240"/>
      <c r="AK51" s="2501" t="s">
        <v>1964</v>
      </c>
      <c r="AL51" s="1961">
        <v>23170706.413622964</v>
      </c>
      <c r="AM51" s="1962">
        <v>4794740.5751191424</v>
      </c>
      <c r="AN51" s="1962">
        <v>4651164.9946012236</v>
      </c>
      <c r="AO51" s="1962">
        <v>12304460.829900663</v>
      </c>
      <c r="AP51" s="1962">
        <v>56625.788978780445</v>
      </c>
      <c r="AQ51" s="1962">
        <v>1363714.2251670682</v>
      </c>
      <c r="AR51" s="1962">
        <v>19433544.805681478</v>
      </c>
      <c r="AS51" s="1962">
        <v>19174000.389661692</v>
      </c>
      <c r="AT51" s="1962">
        <v>27587930.384924944</v>
      </c>
      <c r="AU51" s="1962">
        <v>0</v>
      </c>
      <c r="AV51" s="1962">
        <v>882994.42062463285</v>
      </c>
      <c r="AW51" s="1962">
        <v>9296924.415887896</v>
      </c>
      <c r="AX51" s="1962">
        <v>259544.41601978964</v>
      </c>
      <c r="AY51" s="1962">
        <v>9477.0237076855519</v>
      </c>
      <c r="AZ51" s="1962">
        <v>12743.676956321746</v>
      </c>
      <c r="BA51" s="1963">
        <v>237323.71535578236</v>
      </c>
      <c r="BB51" s="1952"/>
    </row>
    <row r="52" spans="1:54" ht="18" customHeight="1">
      <c r="A52" s="813"/>
      <c r="B52" s="813" t="s">
        <v>1014</v>
      </c>
      <c r="C52" s="35"/>
      <c r="D52" s="32"/>
      <c r="E52" s="573">
        <f t="shared" si="45"/>
        <v>29645.712599132967</v>
      </c>
      <c r="F52" s="576">
        <v>100</v>
      </c>
      <c r="G52" s="573">
        <f t="shared" si="46"/>
        <v>8532.4618478553111</v>
      </c>
      <c r="H52" s="576">
        <f t="shared" si="34"/>
        <v>28.781436166607293</v>
      </c>
      <c r="I52" s="573">
        <f t="shared" si="47"/>
        <v>2183.0780536159591</v>
      </c>
      <c r="J52" s="576">
        <f t="shared" si="35"/>
        <v>7.3638913091257807</v>
      </c>
      <c r="K52" s="573">
        <f t="shared" si="48"/>
        <v>13249.013435859672</v>
      </c>
      <c r="L52" s="576">
        <f t="shared" si="36"/>
        <v>44.691161973442185</v>
      </c>
      <c r="M52" s="573">
        <f t="shared" si="49"/>
        <v>2289.264047786125</v>
      </c>
      <c r="N52" s="576">
        <f t="shared" si="37"/>
        <v>7.7220746174712556</v>
      </c>
      <c r="O52" s="573">
        <f t="shared" si="50"/>
        <v>3391.8952147837444</v>
      </c>
      <c r="P52" s="576">
        <f t="shared" si="38"/>
        <v>11.441435935943552</v>
      </c>
      <c r="Q52" s="3240"/>
      <c r="R52" s="1960" t="s">
        <v>1965</v>
      </c>
      <c r="S52" s="1961">
        <f t="shared" si="27"/>
        <v>17419.271417497348</v>
      </c>
      <c r="T52" s="1962">
        <f t="shared" si="12"/>
        <v>9191.0624241926853</v>
      </c>
      <c r="U52" s="1962">
        <f t="shared" si="13"/>
        <v>1404.8469837591217</v>
      </c>
      <c r="V52" s="1962">
        <f t="shared" si="14"/>
        <v>4711.9973826395008</v>
      </c>
      <c r="W52" s="1962">
        <f t="shared" si="15"/>
        <v>1250.5253711072191</v>
      </c>
      <c r="X52" s="1962">
        <f t="shared" si="16"/>
        <v>860.83925573715055</v>
      </c>
      <c r="Y52" s="1962">
        <f t="shared" si="17"/>
        <v>15326.193437488084</v>
      </c>
      <c r="Z52" s="1962">
        <f t="shared" si="18"/>
        <v>15241.855741481513</v>
      </c>
      <c r="AA52" s="1962">
        <f t="shared" si="19"/>
        <v>20633.847496003906</v>
      </c>
      <c r="AB52" s="1962">
        <f t="shared" si="20"/>
        <v>0</v>
      </c>
      <c r="AC52" s="1962">
        <f t="shared" si="21"/>
        <v>211.3436812185227</v>
      </c>
      <c r="AD52" s="1962">
        <f t="shared" si="22"/>
        <v>5603.3354357409116</v>
      </c>
      <c r="AE52" s="1962">
        <f t="shared" si="23"/>
        <v>84.337696006565764</v>
      </c>
      <c r="AF52" s="1962">
        <f t="shared" si="24"/>
        <v>0.22049207877893204</v>
      </c>
      <c r="AG52" s="1962">
        <f t="shared" si="25"/>
        <v>25.005525034321423</v>
      </c>
      <c r="AH52" s="1963">
        <f t="shared" si="26"/>
        <v>59.111678893465395</v>
      </c>
      <c r="AI52" s="1952"/>
      <c r="AJ52" s="3240"/>
      <c r="AK52" s="2501" t="s">
        <v>1965</v>
      </c>
      <c r="AL52" s="1961">
        <v>17419271.417497348</v>
      </c>
      <c r="AM52" s="1962">
        <v>9191062.4241926856</v>
      </c>
      <c r="AN52" s="1962">
        <v>1404846.9837591217</v>
      </c>
      <c r="AO52" s="1962">
        <v>4711997.3826395003</v>
      </c>
      <c r="AP52" s="1962">
        <v>1250525.3711072193</v>
      </c>
      <c r="AQ52" s="1962">
        <v>860839.25573715055</v>
      </c>
      <c r="AR52" s="1962">
        <v>15326193.437488085</v>
      </c>
      <c r="AS52" s="1962">
        <v>15241855.741481513</v>
      </c>
      <c r="AT52" s="1962">
        <v>20633847.496003907</v>
      </c>
      <c r="AU52" s="1962">
        <v>0</v>
      </c>
      <c r="AV52" s="1962">
        <v>211343.68121852272</v>
      </c>
      <c r="AW52" s="1962">
        <v>5603335.4357409114</v>
      </c>
      <c r="AX52" s="1962">
        <v>84337.696006565762</v>
      </c>
      <c r="AY52" s="1962">
        <v>220.49207877893204</v>
      </c>
      <c r="AZ52" s="1962">
        <v>25005.525034321421</v>
      </c>
      <c r="BA52" s="1963">
        <v>59111.678893465396</v>
      </c>
      <c r="BB52" s="1952"/>
    </row>
    <row r="53" spans="1:54" ht="18" customHeight="1">
      <c r="A53" s="813"/>
      <c r="B53" s="1137" t="s">
        <v>20</v>
      </c>
      <c r="C53" s="35"/>
      <c r="D53" s="32"/>
      <c r="E53" s="573">
        <f>S51</f>
        <v>23170.706413622964</v>
      </c>
      <c r="F53" s="576">
        <v>100</v>
      </c>
      <c r="G53" s="573">
        <f>T51</f>
        <v>4794.7405751191427</v>
      </c>
      <c r="H53" s="576">
        <f t="shared" si="34"/>
        <v>20.693113492215875</v>
      </c>
      <c r="I53" s="573">
        <f>U51</f>
        <v>4651.164994601224</v>
      </c>
      <c r="J53" s="576">
        <f t="shared" si="35"/>
        <v>20.073470836722624</v>
      </c>
      <c r="K53" s="573">
        <f>V51</f>
        <v>12304.460829900663</v>
      </c>
      <c r="L53" s="576">
        <f t="shared" si="36"/>
        <v>53.103520498047438</v>
      </c>
      <c r="M53" s="573">
        <f>W51</f>
        <v>56.625788978780449</v>
      </c>
      <c r="N53" s="576">
        <f t="shared" si="37"/>
        <v>0.24438525079014395</v>
      </c>
      <c r="O53" s="573">
        <f>X51</f>
        <v>1363.7142251670682</v>
      </c>
      <c r="P53" s="576">
        <f t="shared" si="38"/>
        <v>5.8855099228450252</v>
      </c>
      <c r="Q53" s="3240" t="s">
        <v>1966</v>
      </c>
      <c r="R53" s="1960" t="s">
        <v>1967</v>
      </c>
      <c r="S53" s="1961">
        <f t="shared" si="27"/>
        <v>67323.576654325196</v>
      </c>
      <c r="T53" s="1962">
        <f t="shared" si="12"/>
        <v>7976.461061013355</v>
      </c>
      <c r="U53" s="1962">
        <f t="shared" si="13"/>
        <v>13844.025657820535</v>
      </c>
      <c r="V53" s="1962">
        <f t="shared" si="14"/>
        <v>30990.591306562412</v>
      </c>
      <c r="W53" s="1962">
        <f t="shared" si="15"/>
        <v>3998.5270945158318</v>
      </c>
      <c r="X53" s="1962">
        <f t="shared" si="16"/>
        <v>10513.971534965851</v>
      </c>
      <c r="Y53" s="1962">
        <f t="shared" si="17"/>
        <v>65540.405601698061</v>
      </c>
      <c r="Z53" s="1962">
        <f t="shared" si="18"/>
        <v>63817.406993404533</v>
      </c>
      <c r="AA53" s="1962">
        <f t="shared" si="19"/>
        <v>114293.9906835135</v>
      </c>
      <c r="AB53" s="1962">
        <f t="shared" si="20"/>
        <v>1670.3220644286628</v>
      </c>
      <c r="AC53" s="1962">
        <f t="shared" si="21"/>
        <v>1388.5347175029683</v>
      </c>
      <c r="AD53" s="1962">
        <f t="shared" si="22"/>
        <v>53540.617644573191</v>
      </c>
      <c r="AE53" s="1962">
        <f t="shared" si="23"/>
        <v>1728.175780826203</v>
      </c>
      <c r="AF53" s="1962">
        <f t="shared" si="24"/>
        <v>106.98916809588437</v>
      </c>
      <c r="AG53" s="1962">
        <f t="shared" si="25"/>
        <v>153.91456672239468</v>
      </c>
      <c r="AH53" s="1963">
        <f t="shared" si="26"/>
        <v>1467.2720460079265</v>
      </c>
      <c r="AI53" s="1952"/>
      <c r="AJ53" s="3240" t="s">
        <v>1966</v>
      </c>
      <c r="AK53" s="2501" t="s">
        <v>1967</v>
      </c>
      <c r="AL53" s="1961">
        <v>67323576.654325202</v>
      </c>
      <c r="AM53" s="1962">
        <v>7976461.0610133549</v>
      </c>
      <c r="AN53" s="1962">
        <v>13844025.657820536</v>
      </c>
      <c r="AO53" s="1962">
        <v>30990591.306562413</v>
      </c>
      <c r="AP53" s="1962">
        <v>3998527.0945158317</v>
      </c>
      <c r="AQ53" s="1962">
        <v>10513971.53496585</v>
      </c>
      <c r="AR53" s="1962">
        <v>65540405.601698063</v>
      </c>
      <c r="AS53" s="1962">
        <v>63817406.99340453</v>
      </c>
      <c r="AT53" s="1962">
        <v>114293990.68351351</v>
      </c>
      <c r="AU53" s="1962">
        <v>1670322.0644286629</v>
      </c>
      <c r="AV53" s="1962">
        <v>1388534.7175029684</v>
      </c>
      <c r="AW53" s="1962">
        <v>53540617.644573189</v>
      </c>
      <c r="AX53" s="1962">
        <v>1728175.7808262031</v>
      </c>
      <c r="AY53" s="1962">
        <v>106989.16809588436</v>
      </c>
      <c r="AZ53" s="1962">
        <v>153914.56672239469</v>
      </c>
      <c r="BA53" s="1963">
        <v>1467272.0460079266</v>
      </c>
      <c r="BB53" s="1952"/>
    </row>
    <row r="54" spans="1:54" ht="18" customHeight="1">
      <c r="A54" s="2639" t="s">
        <v>21</v>
      </c>
      <c r="B54" s="2639"/>
      <c r="C54" s="35"/>
      <c r="D54" s="32"/>
      <c r="E54" s="573">
        <f>S52</f>
        <v>17419.271417497348</v>
      </c>
      <c r="F54" s="576">
        <v>100</v>
      </c>
      <c r="G54" s="573">
        <f>T52</f>
        <v>9191.0624241926853</v>
      </c>
      <c r="H54" s="576">
        <f t="shared" si="34"/>
        <v>52.763759194660842</v>
      </c>
      <c r="I54" s="573">
        <f>U52</f>
        <v>1404.8469837591217</v>
      </c>
      <c r="J54" s="576">
        <f t="shared" si="35"/>
        <v>8.0649009369472129</v>
      </c>
      <c r="K54" s="573">
        <f>V52</f>
        <v>4711.9973826395008</v>
      </c>
      <c r="L54" s="576">
        <f t="shared" si="36"/>
        <v>27.050484889433342</v>
      </c>
      <c r="M54" s="573">
        <f>W52</f>
        <v>1250.5253711072191</v>
      </c>
      <c r="N54" s="576">
        <f t="shared" si="37"/>
        <v>7.178976325330626</v>
      </c>
      <c r="O54" s="573">
        <f>X52</f>
        <v>860.83925573715055</v>
      </c>
      <c r="P54" s="576">
        <f t="shared" si="38"/>
        <v>4.9418786532739416</v>
      </c>
      <c r="Q54" s="3240"/>
      <c r="R54" s="1960" t="s">
        <v>1968</v>
      </c>
      <c r="S54" s="1961">
        <f t="shared" si="27"/>
        <v>46684.288083528176</v>
      </c>
      <c r="T54" s="1962">
        <f t="shared" si="12"/>
        <v>30259.082509537744</v>
      </c>
      <c r="U54" s="1962">
        <f t="shared" si="13"/>
        <v>10304.89068467234</v>
      </c>
      <c r="V54" s="1962">
        <f t="shared" si="14"/>
        <v>0</v>
      </c>
      <c r="W54" s="1962">
        <f t="shared" si="15"/>
        <v>370.88887112091936</v>
      </c>
      <c r="X54" s="1962">
        <f t="shared" si="16"/>
        <v>5749.4260183415972</v>
      </c>
      <c r="Y54" s="1962">
        <f t="shared" si="17"/>
        <v>43076.007897354699</v>
      </c>
      <c r="Z54" s="1962">
        <f t="shared" si="18"/>
        <v>42246.874517560071</v>
      </c>
      <c r="AA54" s="1962">
        <f t="shared" si="19"/>
        <v>89715.899859537254</v>
      </c>
      <c r="AB54" s="1962">
        <f t="shared" si="20"/>
        <v>806.63146201176176</v>
      </c>
      <c r="AC54" s="1962">
        <f t="shared" si="21"/>
        <v>1320.4581319888705</v>
      </c>
      <c r="AD54" s="1962">
        <f t="shared" si="22"/>
        <v>49596.114935977705</v>
      </c>
      <c r="AE54" s="1962">
        <f t="shared" si="23"/>
        <v>829.13337979463495</v>
      </c>
      <c r="AF54" s="1962">
        <f t="shared" si="24"/>
        <v>97.857719699498006</v>
      </c>
      <c r="AG54" s="1962">
        <f t="shared" si="25"/>
        <v>61.504184334144348</v>
      </c>
      <c r="AH54" s="1963">
        <f t="shared" si="26"/>
        <v>669.7714757609923</v>
      </c>
      <c r="AI54" s="1952"/>
      <c r="AJ54" s="3240"/>
      <c r="AK54" s="2501" t="s">
        <v>1968</v>
      </c>
      <c r="AL54" s="1961">
        <v>46684288.083528176</v>
      </c>
      <c r="AM54" s="1962">
        <v>30259082.509537745</v>
      </c>
      <c r="AN54" s="1962">
        <v>10304890.684672341</v>
      </c>
      <c r="AO54" s="1962">
        <v>0</v>
      </c>
      <c r="AP54" s="1962">
        <v>370888.87112091936</v>
      </c>
      <c r="AQ54" s="1962">
        <v>5749426.0183415972</v>
      </c>
      <c r="AR54" s="1962">
        <v>43076007.8973547</v>
      </c>
      <c r="AS54" s="1962">
        <v>42246874.517560072</v>
      </c>
      <c r="AT54" s="1962">
        <v>89715899.859537259</v>
      </c>
      <c r="AU54" s="1962">
        <v>806631.46201176173</v>
      </c>
      <c r="AV54" s="1962">
        <v>1320458.1319888704</v>
      </c>
      <c r="AW54" s="1962">
        <v>49596114.935977705</v>
      </c>
      <c r="AX54" s="1962">
        <v>829133.379794635</v>
      </c>
      <c r="AY54" s="1962">
        <v>97857.719699498004</v>
      </c>
      <c r="AZ54" s="1962">
        <v>61504.184334144345</v>
      </c>
      <c r="BA54" s="1963">
        <v>669771.47576099227</v>
      </c>
      <c r="BB54" s="1952"/>
    </row>
    <row r="55" spans="1:54" ht="18" customHeight="1">
      <c r="A55" s="2641" t="s">
        <v>118</v>
      </c>
      <c r="B55" s="2641"/>
      <c r="C55" s="2641"/>
      <c r="D55" s="840"/>
      <c r="E55" s="1663"/>
      <c r="F55" s="574"/>
      <c r="G55" s="573"/>
      <c r="H55" s="574"/>
      <c r="I55" s="573"/>
      <c r="J55" s="574"/>
      <c r="K55" s="573"/>
      <c r="L55" s="574"/>
      <c r="M55" s="573"/>
      <c r="N55" s="574"/>
      <c r="O55" s="573"/>
      <c r="P55" s="574"/>
      <c r="Q55" s="3240" t="s">
        <v>1969</v>
      </c>
      <c r="R55" s="1960" t="s">
        <v>1970</v>
      </c>
      <c r="S55" s="1961">
        <f t="shared" si="27"/>
        <v>45998.092892731271</v>
      </c>
      <c r="T55" s="1962">
        <f t="shared" si="12"/>
        <v>2815.2113459386505</v>
      </c>
      <c r="U55" s="1962">
        <f t="shared" si="13"/>
        <v>5141.153283964778</v>
      </c>
      <c r="V55" s="1962">
        <f t="shared" si="14"/>
        <v>25950.923479242771</v>
      </c>
      <c r="W55" s="1962">
        <f t="shared" si="15"/>
        <v>3549.2348912827697</v>
      </c>
      <c r="X55" s="1962">
        <f t="shared" si="16"/>
        <v>8541.5698923022828</v>
      </c>
      <c r="Y55" s="1962">
        <f t="shared" si="17"/>
        <v>42842.885688780203</v>
      </c>
      <c r="Z55" s="1962">
        <f t="shared" si="18"/>
        <v>41968.67163132994</v>
      </c>
      <c r="AA55" s="1962">
        <f t="shared" si="19"/>
        <v>65921.247617793648</v>
      </c>
      <c r="AB55" s="1962">
        <f t="shared" si="20"/>
        <v>258.35658955125598</v>
      </c>
      <c r="AC55" s="1962">
        <f t="shared" si="21"/>
        <v>783.46470332581737</v>
      </c>
      <c r="AD55" s="1962">
        <f t="shared" si="22"/>
        <v>24994.39727934081</v>
      </c>
      <c r="AE55" s="1962">
        <f t="shared" si="23"/>
        <v>874.21405745027471</v>
      </c>
      <c r="AF55" s="1962">
        <f t="shared" si="24"/>
        <v>19.658252425387072</v>
      </c>
      <c r="AG55" s="1962">
        <f t="shared" si="25"/>
        <v>82.546570100300968</v>
      </c>
      <c r="AH55" s="1963">
        <f t="shared" si="26"/>
        <v>772.00923492458583</v>
      </c>
      <c r="AI55" s="1952"/>
      <c r="AJ55" s="3240" t="s">
        <v>1969</v>
      </c>
      <c r="AK55" s="2501" t="s">
        <v>1970</v>
      </c>
      <c r="AL55" s="1961">
        <v>45998092.892731272</v>
      </c>
      <c r="AM55" s="1962">
        <v>2815211.3459386504</v>
      </c>
      <c r="AN55" s="1962">
        <v>5141153.2839647783</v>
      </c>
      <c r="AO55" s="1962">
        <v>25950923.479242772</v>
      </c>
      <c r="AP55" s="1962">
        <v>3549234.8912827699</v>
      </c>
      <c r="AQ55" s="1962">
        <v>8541569.8923022822</v>
      </c>
      <c r="AR55" s="1962">
        <v>42842885.688780203</v>
      </c>
      <c r="AS55" s="1962">
        <v>41968671.631329939</v>
      </c>
      <c r="AT55" s="1962">
        <v>65921247.617793649</v>
      </c>
      <c r="AU55" s="1962">
        <v>258356.58955125598</v>
      </c>
      <c r="AV55" s="1962">
        <v>783464.70332581736</v>
      </c>
      <c r="AW55" s="1962">
        <v>24994397.279340811</v>
      </c>
      <c r="AX55" s="1962">
        <v>874214.0574502747</v>
      </c>
      <c r="AY55" s="1962">
        <v>19658.252425387072</v>
      </c>
      <c r="AZ55" s="1962">
        <v>82546.570100300974</v>
      </c>
      <c r="BA55" s="1963">
        <v>772009.23492458579</v>
      </c>
      <c r="BB55" s="1952"/>
    </row>
    <row r="56" spans="1:54" ht="18" customHeight="1">
      <c r="A56" s="2639" t="s">
        <v>22</v>
      </c>
      <c r="B56" s="2639" t="s">
        <v>22</v>
      </c>
      <c r="C56" s="1141"/>
      <c r="D56" s="840"/>
      <c r="E56" s="573">
        <f>S53</f>
        <v>67323.576654325196</v>
      </c>
      <c r="F56" s="576">
        <v>100</v>
      </c>
      <c r="G56" s="573">
        <f>T53</f>
        <v>7976.461061013355</v>
      </c>
      <c r="H56" s="576">
        <f>G56/$E56*100</f>
        <v>11.847946079823892</v>
      </c>
      <c r="I56" s="573">
        <f>U53</f>
        <v>13844.025657820535</v>
      </c>
      <c r="J56" s="576">
        <f>I56/$E56*100</f>
        <v>20.563413808067679</v>
      </c>
      <c r="K56" s="573">
        <f>V53</f>
        <v>30990.591306562412</v>
      </c>
      <c r="L56" s="576">
        <f>K56/$E56*100</f>
        <v>46.032300787708408</v>
      </c>
      <c r="M56" s="573">
        <f>W53</f>
        <v>3998.5270945158318</v>
      </c>
      <c r="N56" s="576">
        <f>M56/$E56*100</f>
        <v>5.9392671827974652</v>
      </c>
      <c r="O56" s="573">
        <f>X53</f>
        <v>10513.971534965851</v>
      </c>
      <c r="P56" s="576">
        <f>O56/$E56*100</f>
        <v>15.617072142423648</v>
      </c>
      <c r="Q56" s="3240"/>
      <c r="R56" s="1960" t="s">
        <v>1971</v>
      </c>
      <c r="S56" s="1961">
        <f t="shared" si="27"/>
        <v>169803.13683024189</v>
      </c>
      <c r="T56" s="1962">
        <f t="shared" si="12"/>
        <v>25023.539642133539</v>
      </c>
      <c r="U56" s="1962">
        <f t="shared" si="13"/>
        <v>43708.325449690608</v>
      </c>
      <c r="V56" s="1962">
        <f t="shared" si="14"/>
        <v>75314.686574305291</v>
      </c>
      <c r="W56" s="1962">
        <f t="shared" si="15"/>
        <v>4414.5765814761053</v>
      </c>
      <c r="X56" s="1962">
        <f t="shared" si="16"/>
        <v>21342.008586350086</v>
      </c>
      <c r="Y56" s="1962">
        <f t="shared" si="17"/>
        <v>177157.48133488127</v>
      </c>
      <c r="Z56" s="1962">
        <f t="shared" si="18"/>
        <v>171594.7285676405</v>
      </c>
      <c r="AA56" s="1962">
        <f t="shared" si="19"/>
        <v>340492.96646233648</v>
      </c>
      <c r="AB56" s="1962">
        <f t="shared" si="20"/>
        <v>11577.997298969927</v>
      </c>
      <c r="AC56" s="1962">
        <f t="shared" si="21"/>
        <v>2470.8771227321313</v>
      </c>
      <c r="AD56" s="1962">
        <f t="shared" si="22"/>
        <v>182991.20819769497</v>
      </c>
      <c r="AE56" s="1962">
        <f t="shared" si="23"/>
        <v>5606.8486485378298</v>
      </c>
      <c r="AF56" s="1962">
        <f t="shared" si="24"/>
        <v>661.00405644120156</v>
      </c>
      <c r="AG56" s="1962">
        <f t="shared" si="25"/>
        <v>389.56954059604141</v>
      </c>
      <c r="AH56" s="1963">
        <f t="shared" si="26"/>
        <v>4556.2750515005828</v>
      </c>
      <c r="AI56" s="1952"/>
      <c r="AJ56" s="3240"/>
      <c r="AK56" s="2501" t="s">
        <v>1971</v>
      </c>
      <c r="AL56" s="1961">
        <v>169803136.83024189</v>
      </c>
      <c r="AM56" s="1962">
        <v>25023539.642133538</v>
      </c>
      <c r="AN56" s="1962">
        <v>43708325.44969061</v>
      </c>
      <c r="AO56" s="1962">
        <v>75314686.574305296</v>
      </c>
      <c r="AP56" s="1962">
        <v>4414576.5814761054</v>
      </c>
      <c r="AQ56" s="1962">
        <v>21342008.586350087</v>
      </c>
      <c r="AR56" s="1962">
        <v>177157481.33488128</v>
      </c>
      <c r="AS56" s="1962">
        <v>171594728.56764051</v>
      </c>
      <c r="AT56" s="1962">
        <v>340492966.46233648</v>
      </c>
      <c r="AU56" s="1962">
        <v>11577997.298969926</v>
      </c>
      <c r="AV56" s="1962">
        <v>2470877.1227321313</v>
      </c>
      <c r="AW56" s="1962">
        <v>182991208.19769496</v>
      </c>
      <c r="AX56" s="1962">
        <v>5606848.6485378295</v>
      </c>
      <c r="AY56" s="1962">
        <v>661004.0564412016</v>
      </c>
      <c r="AZ56" s="1962">
        <v>389569.54059604142</v>
      </c>
      <c r="BA56" s="1963">
        <v>4556275.0515005831</v>
      </c>
      <c r="BB56" s="1952"/>
    </row>
    <row r="57" spans="1:54" ht="18" customHeight="1">
      <c r="A57" s="1137"/>
      <c r="B57" s="1137" t="s">
        <v>23</v>
      </c>
      <c r="C57" s="1137"/>
      <c r="D57" s="840"/>
      <c r="E57" s="1664">
        <f>S55</f>
        <v>45998.092892731271</v>
      </c>
      <c r="F57" s="576">
        <v>100</v>
      </c>
      <c r="G57" s="1666">
        <f>T55</f>
        <v>2815.2113459386505</v>
      </c>
      <c r="H57" s="576">
        <f>G57/$E57*100</f>
        <v>6.120278404810815</v>
      </c>
      <c r="I57" s="1666">
        <f>U55</f>
        <v>5141.153283964778</v>
      </c>
      <c r="J57" s="576">
        <f>I57/$E57*100</f>
        <v>11.176883563312243</v>
      </c>
      <c r="K57" s="1666">
        <f>V55</f>
        <v>25950.923479242771</v>
      </c>
      <c r="L57" s="576">
        <f>K57/$E57*100</f>
        <v>56.417390042150195</v>
      </c>
      <c r="M57" s="1666">
        <f>W55</f>
        <v>3549.2348912827697</v>
      </c>
      <c r="N57" s="576">
        <f>M57/$E57*100</f>
        <v>7.7160479230294969</v>
      </c>
      <c r="O57" s="1666">
        <f>X55</f>
        <v>8541.5698923022828</v>
      </c>
      <c r="P57" s="576">
        <f>O57/$E57*100</f>
        <v>18.569400066697206</v>
      </c>
      <c r="Q57" s="3240"/>
      <c r="R57" s="1960" t="s">
        <v>1972</v>
      </c>
      <c r="S57" s="1961">
        <f t="shared" si="27"/>
        <v>130520.23127650132</v>
      </c>
      <c r="T57" s="1962">
        <f t="shared" si="12"/>
        <v>34605.94622328999</v>
      </c>
      <c r="U57" s="1962">
        <f t="shared" si="13"/>
        <v>57110.207772774505</v>
      </c>
      <c r="V57" s="1962">
        <f t="shared" si="14"/>
        <v>16540.152897847565</v>
      </c>
      <c r="W57" s="1962">
        <f t="shared" si="15"/>
        <v>7877.4258337153251</v>
      </c>
      <c r="X57" s="1962">
        <f t="shared" si="16"/>
        <v>14386.498550326818</v>
      </c>
      <c r="Y57" s="1962">
        <f t="shared" si="17"/>
        <v>129084.61772658399</v>
      </c>
      <c r="Z57" s="1962">
        <f t="shared" si="18"/>
        <v>124496.88694967076</v>
      </c>
      <c r="AA57" s="1962">
        <f t="shared" si="19"/>
        <v>266786.80754214141</v>
      </c>
      <c r="AB57" s="1962">
        <f t="shared" si="20"/>
        <v>1291.044516561444</v>
      </c>
      <c r="AC57" s="1962">
        <f t="shared" si="21"/>
        <v>5849.3487571010037</v>
      </c>
      <c r="AD57" s="1962">
        <f t="shared" si="22"/>
        <v>149430.31386613313</v>
      </c>
      <c r="AE57" s="1962">
        <f t="shared" si="23"/>
        <v>4587.7307769132067</v>
      </c>
      <c r="AF57" s="1962">
        <f t="shared" si="24"/>
        <v>169.43952904057687</v>
      </c>
      <c r="AG57" s="1962">
        <f t="shared" si="25"/>
        <v>522.23473753634062</v>
      </c>
      <c r="AH57" s="1963">
        <f t="shared" si="26"/>
        <v>3896.0565103362892</v>
      </c>
      <c r="AI57" s="1952"/>
      <c r="AJ57" s="3240"/>
      <c r="AK57" s="2501" t="s">
        <v>1972</v>
      </c>
      <c r="AL57" s="1961">
        <v>130520231.27650131</v>
      </c>
      <c r="AM57" s="1962">
        <v>34605946.223289989</v>
      </c>
      <c r="AN57" s="1962">
        <v>57110207.772774503</v>
      </c>
      <c r="AO57" s="1962">
        <v>16540152.897847565</v>
      </c>
      <c r="AP57" s="1962">
        <v>7877425.8337153252</v>
      </c>
      <c r="AQ57" s="1962">
        <v>14386498.550326819</v>
      </c>
      <c r="AR57" s="1962">
        <v>129084617.72658399</v>
      </c>
      <c r="AS57" s="1962">
        <v>124496886.94967076</v>
      </c>
      <c r="AT57" s="1962">
        <v>266786807.54214141</v>
      </c>
      <c r="AU57" s="1962">
        <v>1291044.5165614439</v>
      </c>
      <c r="AV57" s="1962">
        <v>5849348.757101004</v>
      </c>
      <c r="AW57" s="1962">
        <v>149430313.86613312</v>
      </c>
      <c r="AX57" s="1962">
        <v>4587730.776913207</v>
      </c>
      <c r="AY57" s="1962">
        <v>169439.52904057686</v>
      </c>
      <c r="AZ57" s="1962">
        <v>522234.73753634066</v>
      </c>
      <c r="BA57" s="1963">
        <v>3896056.5103362892</v>
      </c>
      <c r="BB57" s="1952"/>
    </row>
    <row r="58" spans="1:54" ht="18" customHeight="1">
      <c r="A58" s="1137"/>
      <c r="B58" s="3212" t="s">
        <v>24</v>
      </c>
      <c r="C58" s="3212"/>
      <c r="D58" s="840"/>
      <c r="E58" s="1664">
        <f t="shared" ref="E58:E60" si="51">S56</f>
        <v>169803.13683024189</v>
      </c>
      <c r="F58" s="576">
        <v>100</v>
      </c>
      <c r="G58" s="1666">
        <f t="shared" ref="G58:G60" si="52">T56</f>
        <v>25023.539642133539</v>
      </c>
      <c r="H58" s="576">
        <f>G58/$E58*100</f>
        <v>14.736794684276324</v>
      </c>
      <c r="I58" s="1666">
        <f t="shared" ref="I58:I60" si="53">U56</f>
        <v>43708.325449690608</v>
      </c>
      <c r="J58" s="576">
        <f>I58/$E58*100</f>
        <v>25.740587756860666</v>
      </c>
      <c r="K58" s="1666">
        <f t="shared" ref="K58:K60" si="54">V56</f>
        <v>75314.686574305291</v>
      </c>
      <c r="L58" s="576">
        <f>K58/$E58*100</f>
        <v>44.354119706045246</v>
      </c>
      <c r="M58" s="1666">
        <f t="shared" ref="M58:M60" si="55">W56</f>
        <v>4414.5765814761053</v>
      </c>
      <c r="N58" s="576">
        <f>M58/$E58*100</f>
        <v>2.5998203943013793</v>
      </c>
      <c r="O58" s="1666">
        <f t="shared" ref="O58:O60" si="56">X56</f>
        <v>21342.008586350086</v>
      </c>
      <c r="P58" s="576">
        <f>O58/$E58*100</f>
        <v>12.568677460703469</v>
      </c>
      <c r="Q58" s="3240"/>
      <c r="R58" s="1960" t="s">
        <v>1973</v>
      </c>
      <c r="S58" s="1961">
        <f t="shared" si="27"/>
        <v>46684.288083528176</v>
      </c>
      <c r="T58" s="1962">
        <f t="shared" si="12"/>
        <v>30259.082509537744</v>
      </c>
      <c r="U58" s="1962">
        <f t="shared" si="13"/>
        <v>10304.89068467234</v>
      </c>
      <c r="V58" s="1962">
        <f t="shared" si="14"/>
        <v>0</v>
      </c>
      <c r="W58" s="1962">
        <f t="shared" si="15"/>
        <v>370.88887112091936</v>
      </c>
      <c r="X58" s="1962">
        <f t="shared" si="16"/>
        <v>5749.4260183415972</v>
      </c>
      <c r="Y58" s="1962">
        <f t="shared" si="17"/>
        <v>43076.007897354699</v>
      </c>
      <c r="Z58" s="1962">
        <f t="shared" si="18"/>
        <v>42246.874517560071</v>
      </c>
      <c r="AA58" s="1962">
        <f t="shared" si="19"/>
        <v>89715.899859537254</v>
      </c>
      <c r="AB58" s="1962">
        <f t="shared" si="20"/>
        <v>806.63146201176176</v>
      </c>
      <c r="AC58" s="1962">
        <f t="shared" si="21"/>
        <v>1320.4581319888705</v>
      </c>
      <c r="AD58" s="1962">
        <f t="shared" si="22"/>
        <v>49596.114935977705</v>
      </c>
      <c r="AE58" s="1962">
        <f t="shared" si="23"/>
        <v>829.13337979463495</v>
      </c>
      <c r="AF58" s="1962">
        <f t="shared" si="24"/>
        <v>97.857719699498006</v>
      </c>
      <c r="AG58" s="1962">
        <f t="shared" si="25"/>
        <v>61.504184334144348</v>
      </c>
      <c r="AH58" s="1963">
        <f t="shared" si="26"/>
        <v>669.7714757609923</v>
      </c>
      <c r="AI58" s="1952"/>
      <c r="AJ58" s="3240"/>
      <c r="AK58" s="2501" t="s">
        <v>1973</v>
      </c>
      <c r="AL58" s="1961">
        <v>46684288.083528176</v>
      </c>
      <c r="AM58" s="1962">
        <v>30259082.509537745</v>
      </c>
      <c r="AN58" s="1962">
        <v>10304890.684672341</v>
      </c>
      <c r="AO58" s="1962">
        <v>0</v>
      </c>
      <c r="AP58" s="1962">
        <v>370888.87112091936</v>
      </c>
      <c r="AQ58" s="1962">
        <v>5749426.0183415972</v>
      </c>
      <c r="AR58" s="1962">
        <v>43076007.8973547</v>
      </c>
      <c r="AS58" s="1962">
        <v>42246874.517560072</v>
      </c>
      <c r="AT58" s="1962">
        <v>89715899.859537259</v>
      </c>
      <c r="AU58" s="1962">
        <v>806631.46201176173</v>
      </c>
      <c r="AV58" s="1962">
        <v>1320458.1319888704</v>
      </c>
      <c r="AW58" s="1962">
        <v>49596114.935977705</v>
      </c>
      <c r="AX58" s="1962">
        <v>829133.379794635</v>
      </c>
      <c r="AY58" s="1962">
        <v>97857.719699498004</v>
      </c>
      <c r="AZ58" s="1962">
        <v>61504.184334144345</v>
      </c>
      <c r="BA58" s="1963">
        <v>669771.47576099227</v>
      </c>
      <c r="BB58" s="1952"/>
    </row>
    <row r="59" spans="1:54" ht="18" customHeight="1">
      <c r="A59" s="1137"/>
      <c r="B59" s="3212" t="s">
        <v>25</v>
      </c>
      <c r="C59" s="3212"/>
      <c r="D59" s="840"/>
      <c r="E59" s="1664">
        <f t="shared" si="51"/>
        <v>130520.23127650132</v>
      </c>
      <c r="F59" s="576">
        <v>100</v>
      </c>
      <c r="G59" s="1666">
        <f t="shared" si="52"/>
        <v>34605.94622328999</v>
      </c>
      <c r="H59" s="576">
        <f>G59/$E59*100</f>
        <v>26.513856039665473</v>
      </c>
      <c r="I59" s="1666">
        <f t="shared" si="53"/>
        <v>57110.207772774505</v>
      </c>
      <c r="J59" s="576">
        <f>I59/$E59*100</f>
        <v>43.755827900572029</v>
      </c>
      <c r="K59" s="1666">
        <f t="shared" si="54"/>
        <v>16540.152897847565</v>
      </c>
      <c r="L59" s="576">
        <f>K59/$E59*100</f>
        <v>12.672482063572188</v>
      </c>
      <c r="M59" s="1666">
        <f t="shared" si="55"/>
        <v>7877.4258337153251</v>
      </c>
      <c r="N59" s="576">
        <f>M59/$E59*100</f>
        <v>6.0354059724483236</v>
      </c>
      <c r="O59" s="1666">
        <f t="shared" si="56"/>
        <v>14386.498550326818</v>
      </c>
      <c r="P59" s="576">
        <f>O59/$E59*100</f>
        <v>11.022428024855135</v>
      </c>
      <c r="Q59" s="3240" t="s">
        <v>1974</v>
      </c>
      <c r="R59" s="1960" t="s">
        <v>1975</v>
      </c>
      <c r="S59" s="1961">
        <f t="shared" si="27"/>
        <v>22071.38492133977</v>
      </c>
      <c r="T59" s="1962">
        <f t="shared" si="12"/>
        <v>9177.0215923201595</v>
      </c>
      <c r="U59" s="1962">
        <f t="shared" si="13"/>
        <v>3516.4268228806427</v>
      </c>
      <c r="V59" s="1962">
        <f t="shared" si="14"/>
        <v>5551.6194583799688</v>
      </c>
      <c r="W59" s="1962">
        <f t="shared" si="15"/>
        <v>362.41897531795263</v>
      </c>
      <c r="X59" s="1962">
        <f t="shared" si="16"/>
        <v>3463.8980726132418</v>
      </c>
      <c r="Y59" s="1962">
        <f t="shared" si="17"/>
        <v>18705.51286121902</v>
      </c>
      <c r="Z59" s="1962">
        <f t="shared" si="18"/>
        <v>18581.522661461993</v>
      </c>
      <c r="AA59" s="1962">
        <f t="shared" si="19"/>
        <v>30089.5181348806</v>
      </c>
      <c r="AB59" s="1962">
        <f t="shared" si="20"/>
        <v>238.61305446648808</v>
      </c>
      <c r="AC59" s="1962">
        <f t="shared" si="21"/>
        <v>825.98389852730622</v>
      </c>
      <c r="AD59" s="1962">
        <f t="shared" si="22"/>
        <v>12572.59242641237</v>
      </c>
      <c r="AE59" s="1962">
        <f t="shared" si="23"/>
        <v>123.99019975701195</v>
      </c>
      <c r="AF59" s="1962">
        <f t="shared" si="24"/>
        <v>46.436027382569257</v>
      </c>
      <c r="AG59" s="1962">
        <f t="shared" si="25"/>
        <v>15.969349082078406</v>
      </c>
      <c r="AH59" s="1963">
        <f t="shared" si="26"/>
        <v>61.584823292364277</v>
      </c>
      <c r="AI59" s="1952"/>
      <c r="AJ59" s="3240" t="s">
        <v>1974</v>
      </c>
      <c r="AK59" s="2501" t="s">
        <v>1975</v>
      </c>
      <c r="AL59" s="1961">
        <v>22071384.921339769</v>
      </c>
      <c r="AM59" s="1962">
        <v>9177021.5923201591</v>
      </c>
      <c r="AN59" s="1962">
        <v>3516426.8228806425</v>
      </c>
      <c r="AO59" s="1962">
        <v>5551619.458379969</v>
      </c>
      <c r="AP59" s="1962">
        <v>362418.97531795263</v>
      </c>
      <c r="AQ59" s="1962">
        <v>3463898.0726132416</v>
      </c>
      <c r="AR59" s="1962">
        <v>18705512.861219019</v>
      </c>
      <c r="AS59" s="1962">
        <v>18581522.661461994</v>
      </c>
      <c r="AT59" s="1962">
        <v>30089518.134880599</v>
      </c>
      <c r="AU59" s="1962">
        <v>238613.05446648807</v>
      </c>
      <c r="AV59" s="1962">
        <v>825983.89852730627</v>
      </c>
      <c r="AW59" s="1962">
        <v>12572592.42641237</v>
      </c>
      <c r="AX59" s="1962">
        <v>123990.19975701196</v>
      </c>
      <c r="AY59" s="1962">
        <v>46436.027382569257</v>
      </c>
      <c r="AZ59" s="1962">
        <v>15969.349082078406</v>
      </c>
      <c r="BA59" s="1963">
        <v>61584.823292364279</v>
      </c>
      <c r="BB59" s="1952"/>
    </row>
    <row r="60" spans="1:54" ht="18" customHeight="1" thickBot="1">
      <c r="A60" s="2640" t="s">
        <v>26</v>
      </c>
      <c r="B60" s="2640"/>
      <c r="C60" s="1138"/>
      <c r="D60" s="911"/>
      <c r="E60" s="1665">
        <f t="shared" si="51"/>
        <v>46684.288083528176</v>
      </c>
      <c r="F60" s="580">
        <v>100</v>
      </c>
      <c r="G60" s="579">
        <f t="shared" si="52"/>
        <v>30259.082509537744</v>
      </c>
      <c r="H60" s="580">
        <f>G60/$E60*100</f>
        <v>64.816416297058595</v>
      </c>
      <c r="I60" s="579">
        <f t="shared" si="53"/>
        <v>10304.89068467234</v>
      </c>
      <c r="J60" s="580">
        <f>I60/$E60*100</f>
        <v>22.07357358911565</v>
      </c>
      <c r="K60" s="579">
        <f t="shared" si="54"/>
        <v>0</v>
      </c>
      <c r="L60" s="580">
        <f>K60/$E60*100</f>
        <v>0</v>
      </c>
      <c r="M60" s="579">
        <f t="shared" si="55"/>
        <v>370.88887112091936</v>
      </c>
      <c r="N60" s="580">
        <f>M60/$E60*100</f>
        <v>0.79446187646113364</v>
      </c>
      <c r="O60" s="579">
        <f t="shared" si="56"/>
        <v>5749.4260183415972</v>
      </c>
      <c r="P60" s="580">
        <f>O60/$E60*100</f>
        <v>12.315548237673978</v>
      </c>
      <c r="Q60" s="3240"/>
      <c r="R60" s="1960" t="s">
        <v>1976</v>
      </c>
      <c r="S60" s="1961">
        <f t="shared" si="27"/>
        <v>71190.742065889135</v>
      </c>
      <c r="T60" s="1962">
        <f t="shared" si="12"/>
        <v>25423.434498480387</v>
      </c>
      <c r="U60" s="1962">
        <f t="shared" si="13"/>
        <v>12497.352790110666</v>
      </c>
      <c r="V60" s="1962">
        <f t="shared" si="14"/>
        <v>19020.848075005506</v>
      </c>
      <c r="W60" s="1962">
        <f t="shared" si="15"/>
        <v>2603.2346847150307</v>
      </c>
      <c r="X60" s="1962">
        <f t="shared" si="16"/>
        <v>11645.87201816286</v>
      </c>
      <c r="Y60" s="1962">
        <f t="shared" si="17"/>
        <v>61798.034909538997</v>
      </c>
      <c r="Z60" s="1962">
        <f t="shared" si="18"/>
        <v>60313.453336629696</v>
      </c>
      <c r="AA60" s="1962">
        <f t="shared" si="19"/>
        <v>101807.40351982927</v>
      </c>
      <c r="AB60" s="1962">
        <f t="shared" si="20"/>
        <v>1531.408361291104</v>
      </c>
      <c r="AC60" s="1962">
        <f t="shared" si="21"/>
        <v>422.93583233801934</v>
      </c>
      <c r="AD60" s="1962">
        <f t="shared" si="22"/>
        <v>43469.11969223107</v>
      </c>
      <c r="AE60" s="1962">
        <f t="shared" si="23"/>
        <v>1505.4068883116456</v>
      </c>
      <c r="AF60" s="1962">
        <f t="shared" si="24"/>
        <v>37.75923404362598</v>
      </c>
      <c r="AG60" s="1962">
        <f t="shared" si="25"/>
        <v>82.83535949120153</v>
      </c>
      <c r="AH60" s="1963">
        <f t="shared" si="26"/>
        <v>1384.8122947768172</v>
      </c>
      <c r="AI60" s="1952"/>
      <c r="AJ60" s="3240"/>
      <c r="AK60" s="2501" t="s">
        <v>1976</v>
      </c>
      <c r="AL60" s="1961">
        <v>71190742.065889135</v>
      </c>
      <c r="AM60" s="1962">
        <v>25423434.498480387</v>
      </c>
      <c r="AN60" s="1962">
        <v>12497352.790110666</v>
      </c>
      <c r="AO60" s="1962">
        <v>19020848.075005505</v>
      </c>
      <c r="AP60" s="1962">
        <v>2603234.6847150307</v>
      </c>
      <c r="AQ60" s="1962">
        <v>11645872.01816286</v>
      </c>
      <c r="AR60" s="1962">
        <v>61798034.909538999</v>
      </c>
      <c r="AS60" s="1962">
        <v>60313453.336629696</v>
      </c>
      <c r="AT60" s="1962">
        <v>101807403.51982927</v>
      </c>
      <c r="AU60" s="1962">
        <v>1531408.361291104</v>
      </c>
      <c r="AV60" s="1962">
        <v>422935.83233801933</v>
      </c>
      <c r="AW60" s="1962">
        <v>43469119.692231067</v>
      </c>
      <c r="AX60" s="1962">
        <v>1505406.8883116457</v>
      </c>
      <c r="AY60" s="1962">
        <v>37759.234043625984</v>
      </c>
      <c r="AZ60" s="1962">
        <v>82835.359491201525</v>
      </c>
      <c r="BA60" s="1963">
        <v>1384812.2947768173</v>
      </c>
      <c r="BB60" s="1952"/>
    </row>
    <row r="61" spans="1:54" s="416" customFormat="1" ht="14.25" customHeight="1">
      <c r="A61" s="415" t="s">
        <v>551</v>
      </c>
      <c r="D61" s="417"/>
      <c r="F61" s="418"/>
      <c r="H61" s="419"/>
      <c r="J61" s="419"/>
      <c r="L61" s="419"/>
      <c r="N61" s="419"/>
      <c r="P61" s="419"/>
      <c r="Q61" s="3240"/>
      <c r="R61" s="1960" t="s">
        <v>1977</v>
      </c>
      <c r="S61" s="1961">
        <f t="shared" si="27"/>
        <v>150082.88414770807</v>
      </c>
      <c r="T61" s="1962">
        <f t="shared" si="12"/>
        <v>61116.419927922885</v>
      </c>
      <c r="U61" s="1962">
        <f t="shared" si="13"/>
        <v>26761.775467260773</v>
      </c>
      <c r="V61" s="1962">
        <f t="shared" si="14"/>
        <v>33763.157471998769</v>
      </c>
      <c r="W61" s="1962">
        <f t="shared" si="15"/>
        <v>7784.6835505000527</v>
      </c>
      <c r="X61" s="1962">
        <f t="shared" si="16"/>
        <v>20656.847729816127</v>
      </c>
      <c r="Y61" s="1962">
        <f t="shared" si="17"/>
        <v>139052.9104820558</v>
      </c>
      <c r="Z61" s="1962">
        <f t="shared" si="18"/>
        <v>136872.47838257768</v>
      </c>
      <c r="AA61" s="1962">
        <f t="shared" si="19"/>
        <v>259098.31923685846</v>
      </c>
      <c r="AB61" s="1962">
        <f t="shared" si="20"/>
        <v>156.4140936226685</v>
      </c>
      <c r="AC61" s="1962">
        <f t="shared" si="21"/>
        <v>1464.2477266893427</v>
      </c>
      <c r="AD61" s="1962">
        <f t="shared" si="22"/>
        <v>123846.50267459278</v>
      </c>
      <c r="AE61" s="1962">
        <f t="shared" si="23"/>
        <v>2180.432099478151</v>
      </c>
      <c r="AF61" s="1962">
        <f t="shared" si="24"/>
        <v>133.78708986953205</v>
      </c>
      <c r="AG61" s="1962">
        <f t="shared" si="25"/>
        <v>256.53510561202722</v>
      </c>
      <c r="AH61" s="1963">
        <f t="shared" si="26"/>
        <v>1790.1099039965932</v>
      </c>
      <c r="AI61" s="1952"/>
      <c r="AJ61" s="3240"/>
      <c r="AK61" s="2501" t="s">
        <v>1977</v>
      </c>
      <c r="AL61" s="1961">
        <v>150082884.14770806</v>
      </c>
      <c r="AM61" s="1962">
        <v>61116419.927922882</v>
      </c>
      <c r="AN61" s="1962">
        <v>26761775.467260774</v>
      </c>
      <c r="AO61" s="1962">
        <v>33763157.471998766</v>
      </c>
      <c r="AP61" s="1962">
        <v>7784683.550500053</v>
      </c>
      <c r="AQ61" s="1962">
        <v>20656847.729816128</v>
      </c>
      <c r="AR61" s="1962">
        <v>139052910.48205581</v>
      </c>
      <c r="AS61" s="1962">
        <v>136872478.38257769</v>
      </c>
      <c r="AT61" s="1962">
        <v>259098319.23685846</v>
      </c>
      <c r="AU61" s="1962">
        <v>156414.0936226685</v>
      </c>
      <c r="AV61" s="1962">
        <v>1464247.7266893426</v>
      </c>
      <c r="AW61" s="1962">
        <v>123846502.67459278</v>
      </c>
      <c r="AX61" s="1962">
        <v>2180432.0994781512</v>
      </c>
      <c r="AY61" s="1962">
        <v>133787.08986953206</v>
      </c>
      <c r="AZ61" s="1962">
        <v>256535.1056120272</v>
      </c>
      <c r="BA61" s="1963">
        <v>1790109.9039965931</v>
      </c>
      <c r="BB61" s="1952"/>
    </row>
    <row r="62" spans="1:54" s="422" customFormat="1" ht="14.25" customHeight="1">
      <c r="A62" s="421" t="s">
        <v>552</v>
      </c>
      <c r="D62" s="423"/>
      <c r="H62" s="424"/>
      <c r="Q62" s="3240"/>
      <c r="R62" s="1960" t="s">
        <v>1978</v>
      </c>
      <c r="S62" s="1961">
        <f t="shared" si="27"/>
        <v>405731.5414340226</v>
      </c>
      <c r="T62" s="1962">
        <f t="shared" si="12"/>
        <v>158436.62838630614</v>
      </c>
      <c r="U62" s="1962">
        <f t="shared" si="13"/>
        <v>77659.970533380983</v>
      </c>
      <c r="V62" s="1962">
        <f t="shared" si="14"/>
        <v>100097.58832321942</v>
      </c>
      <c r="W62" s="1962">
        <f t="shared" si="15"/>
        <v>16834.566725143744</v>
      </c>
      <c r="X62" s="1962">
        <f t="shared" si="16"/>
        <v>52702.787472670898</v>
      </c>
      <c r="Y62" s="1962">
        <f t="shared" si="17"/>
        <v>443597.40919145482</v>
      </c>
      <c r="Z62" s="1962">
        <f t="shared" si="18"/>
        <v>428230.87298241467</v>
      </c>
      <c r="AA62" s="1962">
        <f t="shared" si="19"/>
        <v>852524.60327607347</v>
      </c>
      <c r="AB62" s="1962">
        <f t="shared" si="20"/>
        <v>46688.032352551752</v>
      </c>
      <c r="AC62" s="1962">
        <f t="shared" si="21"/>
        <v>828.6574547694147</v>
      </c>
      <c r="AD62" s="1962">
        <f t="shared" si="22"/>
        <v>471810.42010097991</v>
      </c>
      <c r="AE62" s="1962">
        <f t="shared" si="23"/>
        <v>15366.536209040327</v>
      </c>
      <c r="AF62" s="1962">
        <f t="shared" si="24"/>
        <v>1675.1496757276163</v>
      </c>
      <c r="AG62" s="1962">
        <f t="shared" si="25"/>
        <v>914.13483358277824</v>
      </c>
      <c r="AH62" s="1963">
        <f t="shared" si="26"/>
        <v>12777.251699729921</v>
      </c>
      <c r="AI62" s="1952"/>
      <c r="AJ62" s="3240"/>
      <c r="AK62" s="2501" t="s">
        <v>1978</v>
      </c>
      <c r="AL62" s="1961">
        <v>405731541.43402261</v>
      </c>
      <c r="AM62" s="1962">
        <v>158436628.38630614</v>
      </c>
      <c r="AN62" s="1962">
        <v>77659970.533380985</v>
      </c>
      <c r="AO62" s="1962">
        <v>100097588.32321942</v>
      </c>
      <c r="AP62" s="1962">
        <v>16834566.725143746</v>
      </c>
      <c r="AQ62" s="1962">
        <v>52702787.472670898</v>
      </c>
      <c r="AR62" s="1962">
        <v>443597409.19145483</v>
      </c>
      <c r="AS62" s="1962">
        <v>428230872.98241466</v>
      </c>
      <c r="AT62" s="1962">
        <v>852524603.27607346</v>
      </c>
      <c r="AU62" s="1962">
        <v>46688032.352551751</v>
      </c>
      <c r="AV62" s="1962">
        <v>828657.45476941473</v>
      </c>
      <c r="AW62" s="1962">
        <v>471810420.10097992</v>
      </c>
      <c r="AX62" s="1962">
        <v>15366536.209040327</v>
      </c>
      <c r="AY62" s="1962">
        <v>1675149.6757276163</v>
      </c>
      <c r="AZ62" s="1962">
        <v>914134.83358277823</v>
      </c>
      <c r="BA62" s="1963">
        <v>12777251.699729921</v>
      </c>
      <c r="BB62" s="1952"/>
    </row>
    <row r="63" spans="1:54" s="416" customFormat="1" ht="14.25" customHeight="1">
      <c r="A63" s="3248" t="s">
        <v>2519</v>
      </c>
      <c r="B63" s="3248"/>
      <c r="C63" s="3248"/>
      <c r="D63" s="3248"/>
      <c r="E63" s="3248"/>
      <c r="F63" s="3248"/>
      <c r="G63" s="3248"/>
      <c r="H63" s="3248"/>
      <c r="I63" s="3248"/>
      <c r="J63" s="3248"/>
      <c r="L63" s="418"/>
      <c r="N63" s="418"/>
      <c r="P63" s="418"/>
      <c r="Q63" s="3240"/>
      <c r="R63" s="1960" t="s">
        <v>1979</v>
      </c>
      <c r="S63" s="1961">
        <f t="shared" si="27"/>
        <v>954309.73991572123</v>
      </c>
      <c r="T63" s="1962">
        <f t="shared" si="12"/>
        <v>224944.20605417891</v>
      </c>
      <c r="U63" s="1962">
        <f t="shared" si="13"/>
        <v>251857.96154958959</v>
      </c>
      <c r="V63" s="1962">
        <f t="shared" si="14"/>
        <v>320764.54382523621</v>
      </c>
      <c r="W63" s="1962">
        <f t="shared" si="15"/>
        <v>40865.809224897625</v>
      </c>
      <c r="X63" s="1962">
        <f t="shared" si="16"/>
        <v>115877.21927468096</v>
      </c>
      <c r="Y63" s="1962">
        <f t="shared" si="17"/>
        <v>1027689.4383965497</v>
      </c>
      <c r="Z63" s="1962">
        <f t="shared" si="18"/>
        <v>979098.93811314134</v>
      </c>
      <c r="AA63" s="1962">
        <f t="shared" si="19"/>
        <v>2541082.188818262</v>
      </c>
      <c r="AB63" s="1962">
        <f t="shared" si="20"/>
        <v>7958.9321449029012</v>
      </c>
      <c r="AC63" s="1962">
        <f t="shared" si="21"/>
        <v>39197.820294127974</v>
      </c>
      <c r="AD63" s="1962">
        <f t="shared" si="22"/>
        <v>1609140.0031441515</v>
      </c>
      <c r="AE63" s="1962">
        <f t="shared" si="23"/>
        <v>48590.500283408321</v>
      </c>
      <c r="AF63" s="1962">
        <f t="shared" si="24"/>
        <v>1286.1032403965421</v>
      </c>
      <c r="AG63" s="1962">
        <f t="shared" si="25"/>
        <v>3958.9820892433286</v>
      </c>
      <c r="AH63" s="1963">
        <f t="shared" si="26"/>
        <v>43345.414953768457</v>
      </c>
      <c r="AI63" s="1952"/>
      <c r="AJ63" s="3240"/>
      <c r="AK63" s="2501" t="s">
        <v>1979</v>
      </c>
      <c r="AL63" s="1961">
        <v>954309739.91572118</v>
      </c>
      <c r="AM63" s="1962">
        <v>224944206.05417892</v>
      </c>
      <c r="AN63" s="1962">
        <v>251857961.54958957</v>
      </c>
      <c r="AO63" s="1962">
        <v>320764543.8252362</v>
      </c>
      <c r="AP63" s="1962">
        <v>40865809.224897623</v>
      </c>
      <c r="AQ63" s="1962">
        <v>115877219.27468096</v>
      </c>
      <c r="AR63" s="1962">
        <v>1027689438.3965497</v>
      </c>
      <c r="AS63" s="1962">
        <v>979098938.1131413</v>
      </c>
      <c r="AT63" s="1962">
        <v>2541082188.8182621</v>
      </c>
      <c r="AU63" s="1962">
        <v>7958932.1449029008</v>
      </c>
      <c r="AV63" s="1962">
        <v>39197820.294127971</v>
      </c>
      <c r="AW63" s="1962">
        <v>1609140003.1441514</v>
      </c>
      <c r="AX63" s="1962">
        <v>48590500.283408321</v>
      </c>
      <c r="AY63" s="1962">
        <v>1286103.240396542</v>
      </c>
      <c r="AZ63" s="1962">
        <v>3958982.0892433287</v>
      </c>
      <c r="BA63" s="1963">
        <v>43345414.953768454</v>
      </c>
      <c r="BB63" s="1952"/>
    </row>
    <row r="64" spans="1:54" s="849" customFormat="1" ht="22.5">
      <c r="A64" s="849" t="s">
        <v>139</v>
      </c>
      <c r="B64" s="14"/>
      <c r="C64" s="14"/>
      <c r="D64" s="15"/>
      <c r="H64" s="844"/>
      <c r="Q64" s="3240"/>
      <c r="R64" s="1960" t="s">
        <v>1980</v>
      </c>
      <c r="S64" s="1961">
        <f t="shared" si="27"/>
        <v>3902650.4743001754</v>
      </c>
      <c r="T64" s="1962">
        <f t="shared" si="12"/>
        <v>914061.41961076751</v>
      </c>
      <c r="U64" s="1962">
        <f t="shared" si="13"/>
        <v>1441550.0155395619</v>
      </c>
      <c r="V64" s="1962">
        <f t="shared" si="14"/>
        <v>896668.20514269511</v>
      </c>
      <c r="W64" s="1962">
        <f t="shared" si="15"/>
        <v>200548.34385240567</v>
      </c>
      <c r="X64" s="1962">
        <f t="shared" si="16"/>
        <v>449822.4901364923</v>
      </c>
      <c r="Y64" s="1962">
        <f t="shared" si="17"/>
        <v>4191345.3921089452</v>
      </c>
      <c r="Z64" s="1962">
        <f t="shared" si="18"/>
        <v>4059301.8884340446</v>
      </c>
      <c r="AA64" s="1962">
        <f t="shared" si="19"/>
        <v>8951476.4686648268</v>
      </c>
      <c r="AB64" s="1962">
        <f t="shared" si="20"/>
        <v>24778.864999714897</v>
      </c>
      <c r="AC64" s="1962">
        <f t="shared" si="21"/>
        <v>131872.54913415402</v>
      </c>
      <c r="AD64" s="1962">
        <f t="shared" si="22"/>
        <v>5048825.9943646509</v>
      </c>
      <c r="AE64" s="1962">
        <f t="shared" si="23"/>
        <v>132043.5036749003</v>
      </c>
      <c r="AF64" s="1962">
        <f t="shared" si="24"/>
        <v>8115.2829002820599</v>
      </c>
      <c r="AG64" s="1962">
        <f t="shared" si="25"/>
        <v>12053.767868089055</v>
      </c>
      <c r="AH64" s="1963">
        <f t="shared" si="26"/>
        <v>111874.45290652917</v>
      </c>
      <c r="AI64" s="1952"/>
      <c r="AJ64" s="3240"/>
      <c r="AK64" s="2501" t="s">
        <v>1980</v>
      </c>
      <c r="AL64" s="1961">
        <v>3902650474.3001757</v>
      </c>
      <c r="AM64" s="1962">
        <v>914061419.61076748</v>
      </c>
      <c r="AN64" s="1962">
        <v>1441550015.5395617</v>
      </c>
      <c r="AO64" s="1962">
        <v>896668205.14269507</v>
      </c>
      <c r="AP64" s="1962">
        <v>200548343.85240567</v>
      </c>
      <c r="AQ64" s="1962">
        <v>449822490.13649231</v>
      </c>
      <c r="AR64" s="1962">
        <v>4191345392.1089454</v>
      </c>
      <c r="AS64" s="1962">
        <v>4059301888.4340444</v>
      </c>
      <c r="AT64" s="1962">
        <v>8951476468.6648273</v>
      </c>
      <c r="AU64" s="1962">
        <v>24778864.999714896</v>
      </c>
      <c r="AV64" s="1962">
        <v>131872549.13415401</v>
      </c>
      <c r="AW64" s="1962">
        <v>5048825994.3646507</v>
      </c>
      <c r="AX64" s="1962">
        <v>132043503.67490029</v>
      </c>
      <c r="AY64" s="1962">
        <v>8115282.9002820598</v>
      </c>
      <c r="AZ64" s="1962">
        <v>12053767.868089056</v>
      </c>
      <c r="BA64" s="1963">
        <v>111874452.90652917</v>
      </c>
      <c r="BB64" s="1952"/>
    </row>
    <row r="65" spans="5:54" ht="26.1" customHeight="1">
      <c r="Q65" s="3240" t="s">
        <v>861</v>
      </c>
      <c r="R65" s="1960" t="s">
        <v>1981</v>
      </c>
      <c r="S65" s="1961">
        <f t="shared" si="27"/>
        <v>4194.0859297748066</v>
      </c>
      <c r="T65" s="1962">
        <f t="shared" si="12"/>
        <v>1832.4637412214834</v>
      </c>
      <c r="U65" s="1962">
        <f t="shared" si="13"/>
        <v>592.35724387730261</v>
      </c>
      <c r="V65" s="1962">
        <f t="shared" si="14"/>
        <v>781.83328033612065</v>
      </c>
      <c r="W65" s="1962">
        <f t="shared" si="15"/>
        <v>111.28289646304061</v>
      </c>
      <c r="X65" s="1962">
        <f t="shared" si="16"/>
        <v>876.14876787824733</v>
      </c>
      <c r="Y65" s="1962">
        <f t="shared" si="17"/>
        <v>2378.2333370273473</v>
      </c>
      <c r="Z65" s="1962">
        <f t="shared" si="18"/>
        <v>2335.1484303897741</v>
      </c>
      <c r="AA65" s="1962">
        <f t="shared" si="19"/>
        <v>5229.8657584496696</v>
      </c>
      <c r="AB65" s="1962">
        <f t="shared" si="20"/>
        <v>75.050845789407035</v>
      </c>
      <c r="AC65" s="1962">
        <f t="shared" si="21"/>
        <v>104.00748080339896</v>
      </c>
      <c r="AD65" s="1962">
        <f t="shared" si="22"/>
        <v>3073.7756546527021</v>
      </c>
      <c r="AE65" s="1962">
        <f t="shared" si="23"/>
        <v>43.084906637573212</v>
      </c>
      <c r="AF65" s="1962">
        <f t="shared" si="24"/>
        <v>16.699105317217914</v>
      </c>
      <c r="AG65" s="1962">
        <f t="shared" si="25"/>
        <v>4.1170908432075377</v>
      </c>
      <c r="AH65" s="1963">
        <f t="shared" si="26"/>
        <v>22.268710477147767</v>
      </c>
      <c r="AI65" s="1952"/>
      <c r="AJ65" s="3240" t="s">
        <v>861</v>
      </c>
      <c r="AK65" s="2501" t="s">
        <v>1981</v>
      </c>
      <c r="AL65" s="1961">
        <v>4194085.9297748064</v>
      </c>
      <c r="AM65" s="1962">
        <v>1832463.7412214833</v>
      </c>
      <c r="AN65" s="1962">
        <v>592357.24387730262</v>
      </c>
      <c r="AO65" s="1962">
        <v>781833.28033612063</v>
      </c>
      <c r="AP65" s="1962">
        <v>111282.89646304061</v>
      </c>
      <c r="AQ65" s="1962">
        <v>876148.76787824731</v>
      </c>
      <c r="AR65" s="1962">
        <v>2378233.3370273472</v>
      </c>
      <c r="AS65" s="1962">
        <v>2335148.430389774</v>
      </c>
      <c r="AT65" s="1962">
        <v>5229865.7584496699</v>
      </c>
      <c r="AU65" s="1962">
        <v>75050.845789407031</v>
      </c>
      <c r="AV65" s="1962">
        <v>104007.48080339897</v>
      </c>
      <c r="AW65" s="1962">
        <v>3073775.6546527022</v>
      </c>
      <c r="AX65" s="1962">
        <v>43084.906637573215</v>
      </c>
      <c r="AY65" s="1962">
        <v>16699.105317217913</v>
      </c>
      <c r="AZ65" s="1962">
        <v>4117.0908432075375</v>
      </c>
      <c r="BA65" s="1963">
        <v>22268.710477147768</v>
      </c>
      <c r="BB65" s="1952"/>
    </row>
    <row r="66" spans="5:54" ht="26.1" customHeight="1">
      <c r="Q66" s="3240"/>
      <c r="R66" s="1960" t="s">
        <v>1982</v>
      </c>
      <c r="S66" s="1961">
        <f t="shared" si="27"/>
        <v>10951.050927958624</v>
      </c>
      <c r="T66" s="1962">
        <f t="shared" si="12"/>
        <v>4363.7009979475097</v>
      </c>
      <c r="U66" s="1962">
        <f t="shared" si="13"/>
        <v>1002.5807655747909</v>
      </c>
      <c r="V66" s="1962">
        <f t="shared" si="14"/>
        <v>2641.3413723117251</v>
      </c>
      <c r="W66" s="1962">
        <f t="shared" si="15"/>
        <v>483.02912637235266</v>
      </c>
      <c r="X66" s="1962">
        <f t="shared" si="16"/>
        <v>2460.3986663664191</v>
      </c>
      <c r="Y66" s="1962">
        <f t="shared" si="17"/>
        <v>7686.3767938882011</v>
      </c>
      <c r="Z66" s="1962">
        <f t="shared" si="18"/>
        <v>7626.2046213872163</v>
      </c>
      <c r="AA66" s="1962">
        <f t="shared" si="19"/>
        <v>13029.846320987181</v>
      </c>
      <c r="AB66" s="1962">
        <f t="shared" si="20"/>
        <v>0</v>
      </c>
      <c r="AC66" s="1962">
        <f t="shared" si="21"/>
        <v>100.44908187477094</v>
      </c>
      <c r="AD66" s="1962">
        <f t="shared" si="22"/>
        <v>5504.0907814747297</v>
      </c>
      <c r="AE66" s="1962">
        <f t="shared" si="23"/>
        <v>60.172172500980992</v>
      </c>
      <c r="AF66" s="1962">
        <f t="shared" si="24"/>
        <v>20.176950722230231</v>
      </c>
      <c r="AG66" s="1962">
        <f t="shared" si="25"/>
        <v>12.173426641351584</v>
      </c>
      <c r="AH66" s="1963">
        <f t="shared" si="26"/>
        <v>27.821795137399203</v>
      </c>
      <c r="AI66" s="1952"/>
      <c r="AJ66" s="3240"/>
      <c r="AK66" s="2501" t="s">
        <v>1982</v>
      </c>
      <c r="AL66" s="1961">
        <v>10951050.927958624</v>
      </c>
      <c r="AM66" s="1962">
        <v>4363700.9979475094</v>
      </c>
      <c r="AN66" s="1962">
        <v>1002580.7655747909</v>
      </c>
      <c r="AO66" s="1962">
        <v>2641341.3723117253</v>
      </c>
      <c r="AP66" s="1962">
        <v>483029.12637235265</v>
      </c>
      <c r="AQ66" s="1962">
        <v>2460398.6663664193</v>
      </c>
      <c r="AR66" s="1962">
        <v>7686376.793888201</v>
      </c>
      <c r="AS66" s="1962">
        <v>7626204.6213872163</v>
      </c>
      <c r="AT66" s="1962">
        <v>13029846.32098718</v>
      </c>
      <c r="AU66" s="1962">
        <v>0</v>
      </c>
      <c r="AV66" s="1962">
        <v>100449.08187477094</v>
      </c>
      <c r="AW66" s="1962">
        <v>5504090.78147473</v>
      </c>
      <c r="AX66" s="1962">
        <v>60172.172500980989</v>
      </c>
      <c r="AY66" s="1962">
        <v>20176.950722230231</v>
      </c>
      <c r="AZ66" s="1962">
        <v>12173.426641351585</v>
      </c>
      <c r="BA66" s="1963">
        <v>27821.795137399204</v>
      </c>
      <c r="BB66" s="1952"/>
    </row>
    <row r="67" spans="5:54" ht="26.1" customHeight="1">
      <c r="Q67" s="3240"/>
      <c r="R67" s="1960" t="s">
        <v>1983</v>
      </c>
      <c r="S67" s="1961">
        <f t="shared" si="27"/>
        <v>20010.309743176327</v>
      </c>
      <c r="T67" s="1962">
        <f t="shared" si="12"/>
        <v>8840.2169895914121</v>
      </c>
      <c r="U67" s="1962">
        <f t="shared" si="13"/>
        <v>3385.4634643915047</v>
      </c>
      <c r="V67" s="1962">
        <f t="shared" si="14"/>
        <v>4688.9894155872744</v>
      </c>
      <c r="W67" s="1962">
        <f t="shared" si="15"/>
        <v>238.97795262775645</v>
      </c>
      <c r="X67" s="1962">
        <f t="shared" si="16"/>
        <v>2856.6619210943536</v>
      </c>
      <c r="Y67" s="1962">
        <f t="shared" si="17"/>
        <v>14511.536157493059</v>
      </c>
      <c r="Z67" s="1962">
        <f t="shared" si="18"/>
        <v>14352.234406982438</v>
      </c>
      <c r="AA67" s="1962">
        <f t="shared" si="19"/>
        <v>25390.486604800641</v>
      </c>
      <c r="AB67" s="1962">
        <f t="shared" si="20"/>
        <v>29.098906217067135</v>
      </c>
      <c r="AC67" s="1962">
        <f t="shared" si="21"/>
        <v>395.55378921331584</v>
      </c>
      <c r="AD67" s="1962">
        <f t="shared" si="22"/>
        <v>11462.90489324858</v>
      </c>
      <c r="AE67" s="1962">
        <f t="shared" si="23"/>
        <v>159.30175051062659</v>
      </c>
      <c r="AF67" s="1962">
        <f t="shared" si="24"/>
        <v>6.2479637690038317</v>
      </c>
      <c r="AG67" s="1962">
        <f t="shared" si="25"/>
        <v>21.49420053152808</v>
      </c>
      <c r="AH67" s="1963">
        <f t="shared" si="26"/>
        <v>131.55958621009475</v>
      </c>
      <c r="AI67" s="1952"/>
      <c r="AJ67" s="3240"/>
      <c r="AK67" s="2501" t="s">
        <v>1983</v>
      </c>
      <c r="AL67" s="1961">
        <v>20010309.743176326</v>
      </c>
      <c r="AM67" s="1962">
        <v>8840216.9895914122</v>
      </c>
      <c r="AN67" s="1962">
        <v>3385463.4643915049</v>
      </c>
      <c r="AO67" s="1962">
        <v>4688989.4155872744</v>
      </c>
      <c r="AP67" s="1962">
        <v>238977.95262775646</v>
      </c>
      <c r="AQ67" s="1962">
        <v>2856661.9210943538</v>
      </c>
      <c r="AR67" s="1962">
        <v>14511536.157493059</v>
      </c>
      <c r="AS67" s="1962">
        <v>14352234.406982437</v>
      </c>
      <c r="AT67" s="1962">
        <v>25390486.604800642</v>
      </c>
      <c r="AU67" s="1962">
        <v>29098.906217067135</v>
      </c>
      <c r="AV67" s="1962">
        <v>395553.78921331582</v>
      </c>
      <c r="AW67" s="1962">
        <v>11462904.89324858</v>
      </c>
      <c r="AX67" s="1962">
        <v>159301.75051062659</v>
      </c>
      <c r="AY67" s="1962">
        <v>6247.9637690038317</v>
      </c>
      <c r="AZ67" s="1962">
        <v>21494.20053152808</v>
      </c>
      <c r="BA67" s="1963">
        <v>131559.58621009474</v>
      </c>
      <c r="BB67" s="1952"/>
    </row>
    <row r="68" spans="5:54" ht="26.1" customHeight="1">
      <c r="Q68" s="3240"/>
      <c r="R68" s="1960" t="s">
        <v>1984</v>
      </c>
      <c r="S68" s="1961">
        <f t="shared" si="27"/>
        <v>39758.79037825852</v>
      </c>
      <c r="T68" s="1962">
        <f t="shared" si="12"/>
        <v>14323.307335979036</v>
      </c>
      <c r="U68" s="1962">
        <f t="shared" si="13"/>
        <v>5844.812708719156</v>
      </c>
      <c r="V68" s="1962">
        <f t="shared" si="14"/>
        <v>10756.686460144119</v>
      </c>
      <c r="W68" s="1962">
        <f t="shared" si="15"/>
        <v>1216.8852529024359</v>
      </c>
      <c r="X68" s="1962">
        <f t="shared" si="16"/>
        <v>7617.098620655408</v>
      </c>
      <c r="Y68" s="1962">
        <f t="shared" si="17"/>
        <v>32430.25955016206</v>
      </c>
      <c r="Z68" s="1962">
        <f t="shared" si="18"/>
        <v>31931.280597732046</v>
      </c>
      <c r="AA68" s="1962">
        <f t="shared" si="19"/>
        <v>53813.716860830718</v>
      </c>
      <c r="AB68" s="1962">
        <f t="shared" si="20"/>
        <v>289.06700367724847</v>
      </c>
      <c r="AC68" s="1962">
        <f t="shared" si="21"/>
        <v>1018.5325341627181</v>
      </c>
      <c r="AD68" s="1962">
        <f t="shared" si="22"/>
        <v>23190.035800938596</v>
      </c>
      <c r="AE68" s="1962">
        <f t="shared" si="23"/>
        <v>498.97895243003836</v>
      </c>
      <c r="AF68" s="1962">
        <f t="shared" si="24"/>
        <v>165.71316895303272</v>
      </c>
      <c r="AG68" s="1962">
        <f t="shared" si="25"/>
        <v>61.035446332438092</v>
      </c>
      <c r="AH68" s="1963">
        <f t="shared" si="26"/>
        <v>272.23033714456835</v>
      </c>
      <c r="AI68" s="1952"/>
      <c r="AJ68" s="3240"/>
      <c r="AK68" s="2501" t="s">
        <v>1984</v>
      </c>
      <c r="AL68" s="1961">
        <v>39758790.378258519</v>
      </c>
      <c r="AM68" s="1962">
        <v>14323307.335979035</v>
      </c>
      <c r="AN68" s="1962">
        <v>5844812.7087191558</v>
      </c>
      <c r="AO68" s="1962">
        <v>10756686.460144119</v>
      </c>
      <c r="AP68" s="1962">
        <v>1216885.2529024358</v>
      </c>
      <c r="AQ68" s="1962">
        <v>7617098.6206554081</v>
      </c>
      <c r="AR68" s="1962">
        <v>32430259.550162058</v>
      </c>
      <c r="AS68" s="1962">
        <v>31931280.597732045</v>
      </c>
      <c r="AT68" s="1962">
        <v>53813716.860830717</v>
      </c>
      <c r="AU68" s="1962">
        <v>289067.00367724849</v>
      </c>
      <c r="AV68" s="1962">
        <v>1018532.5341627181</v>
      </c>
      <c r="AW68" s="1962">
        <v>23190035.800938595</v>
      </c>
      <c r="AX68" s="1962">
        <v>498978.95243003836</v>
      </c>
      <c r="AY68" s="1962">
        <v>165713.16895303273</v>
      </c>
      <c r="AZ68" s="1962">
        <v>61035.446332438092</v>
      </c>
      <c r="BA68" s="1963">
        <v>272230.33714456833</v>
      </c>
      <c r="BB68" s="1952"/>
    </row>
    <row r="69" spans="5:54" ht="26.1" customHeight="1">
      <c r="E69" s="902"/>
      <c r="F69" s="902"/>
      <c r="G69" s="902"/>
      <c r="H69" s="902"/>
      <c r="I69" s="902"/>
      <c r="J69" s="902"/>
      <c r="Q69" s="3240"/>
      <c r="R69" s="1960" t="s">
        <v>1985</v>
      </c>
      <c r="S69" s="1961">
        <f t="shared" si="27"/>
        <v>78765.666905920792</v>
      </c>
      <c r="T69" s="1962">
        <f t="shared" si="12"/>
        <v>23074.490579750716</v>
      </c>
      <c r="U69" s="1962">
        <f t="shared" si="13"/>
        <v>12136.076312961637</v>
      </c>
      <c r="V69" s="1962">
        <f t="shared" si="14"/>
        <v>23400.402492418441</v>
      </c>
      <c r="W69" s="1962">
        <f t="shared" si="15"/>
        <v>4151.0427116473193</v>
      </c>
      <c r="X69" s="1962">
        <f t="shared" si="16"/>
        <v>16003.654809869795</v>
      </c>
      <c r="Y69" s="1962">
        <f t="shared" si="17"/>
        <v>68353.268757350714</v>
      </c>
      <c r="Z69" s="1962">
        <f t="shared" si="18"/>
        <v>67752.009725066222</v>
      </c>
      <c r="AA69" s="1962">
        <f t="shared" si="19"/>
        <v>118298.65787518147</v>
      </c>
      <c r="AB69" s="1962">
        <f t="shared" si="20"/>
        <v>567.61819414627644</v>
      </c>
      <c r="AC69" s="1962">
        <f t="shared" si="21"/>
        <v>3292.0096275441902</v>
      </c>
      <c r="AD69" s="1962">
        <f t="shared" si="22"/>
        <v>54435.500884182504</v>
      </c>
      <c r="AE69" s="1962">
        <f t="shared" si="23"/>
        <v>630.48394466118691</v>
      </c>
      <c r="AF69" s="1962">
        <f t="shared" si="24"/>
        <v>26.550104882420833</v>
      </c>
      <c r="AG69" s="1962">
        <f t="shared" si="25"/>
        <v>115.57890439503714</v>
      </c>
      <c r="AH69" s="1963">
        <f t="shared" si="26"/>
        <v>488.35493538372805</v>
      </c>
      <c r="AI69" s="1952"/>
      <c r="AJ69" s="3240"/>
      <c r="AK69" s="2501" t="s">
        <v>1985</v>
      </c>
      <c r="AL69" s="1961">
        <v>78765666.905920789</v>
      </c>
      <c r="AM69" s="1962">
        <v>23074490.579750717</v>
      </c>
      <c r="AN69" s="1962">
        <v>12136076.312961638</v>
      </c>
      <c r="AO69" s="1962">
        <v>23400402.492418442</v>
      </c>
      <c r="AP69" s="1962">
        <v>4151042.7116473191</v>
      </c>
      <c r="AQ69" s="1962">
        <v>16003654.809869794</v>
      </c>
      <c r="AR69" s="1962">
        <v>68353268.757350713</v>
      </c>
      <c r="AS69" s="1962">
        <v>67752009.725066215</v>
      </c>
      <c r="AT69" s="1962">
        <v>118298657.87518147</v>
      </c>
      <c r="AU69" s="1962">
        <v>567618.19414627645</v>
      </c>
      <c r="AV69" s="1962">
        <v>3292009.6275441903</v>
      </c>
      <c r="AW69" s="1962">
        <v>54435500.884182505</v>
      </c>
      <c r="AX69" s="1962">
        <v>630483.94466118689</v>
      </c>
      <c r="AY69" s="1962">
        <v>26550.104882420834</v>
      </c>
      <c r="AZ69" s="1962">
        <v>115578.90439503714</v>
      </c>
      <c r="BA69" s="1963">
        <v>488354.93538372807</v>
      </c>
      <c r="BB69" s="1952"/>
    </row>
    <row r="70" spans="5:54" ht="26.1" customHeight="1">
      <c r="E70" s="902"/>
      <c r="F70" s="902"/>
      <c r="G70" s="902"/>
      <c r="H70" s="902"/>
      <c r="I70" s="902"/>
      <c r="J70" s="902"/>
      <c r="Q70" s="3240"/>
      <c r="R70" s="1960" t="s">
        <v>1986</v>
      </c>
      <c r="S70" s="1961">
        <f t="shared" si="27"/>
        <v>182755.89867570979</v>
      </c>
      <c r="T70" s="1962">
        <f t="shared" si="12"/>
        <v>71022.680917503836</v>
      </c>
      <c r="U70" s="1962">
        <f t="shared" si="13"/>
        <v>24065.385185075171</v>
      </c>
      <c r="V70" s="1962">
        <f t="shared" si="14"/>
        <v>57804.983429453234</v>
      </c>
      <c r="W70" s="1962">
        <f t="shared" si="15"/>
        <v>5243.1751280059225</v>
      </c>
      <c r="X70" s="1962">
        <f t="shared" si="16"/>
        <v>24619.674016165638</v>
      </c>
      <c r="Y70" s="1962">
        <f t="shared" si="17"/>
        <v>168652.17843006316</v>
      </c>
      <c r="Z70" s="1962">
        <f t="shared" si="18"/>
        <v>165203.47316283803</v>
      </c>
      <c r="AA70" s="1962">
        <f t="shared" si="19"/>
        <v>325860.27441576641</v>
      </c>
      <c r="AB70" s="1962">
        <f t="shared" si="20"/>
        <v>1986.9850209691556</v>
      </c>
      <c r="AC70" s="1962">
        <f t="shared" si="21"/>
        <v>1519.9224028050057</v>
      </c>
      <c r="AD70" s="1962">
        <f t="shared" si="22"/>
        <v>164163.70867670278</v>
      </c>
      <c r="AE70" s="1962">
        <f t="shared" si="23"/>
        <v>3448.7052672252735</v>
      </c>
      <c r="AF70" s="1962">
        <f t="shared" si="24"/>
        <v>234.9609677710443</v>
      </c>
      <c r="AG70" s="1962">
        <f t="shared" si="25"/>
        <v>248.12726812216104</v>
      </c>
      <c r="AH70" s="1963">
        <f t="shared" si="26"/>
        <v>2965.6170313320717</v>
      </c>
      <c r="AI70" s="1952"/>
      <c r="AJ70" s="3240"/>
      <c r="AK70" s="2501" t="s">
        <v>1986</v>
      </c>
      <c r="AL70" s="1961">
        <v>182755898.67570978</v>
      </c>
      <c r="AM70" s="1962">
        <v>71022680.917503834</v>
      </c>
      <c r="AN70" s="1962">
        <v>24065385.185075171</v>
      </c>
      <c r="AO70" s="1962">
        <v>57804983.429453231</v>
      </c>
      <c r="AP70" s="1962">
        <v>5243175.1280059228</v>
      </c>
      <c r="AQ70" s="1962">
        <v>24619674.016165636</v>
      </c>
      <c r="AR70" s="1962">
        <v>168652178.43006316</v>
      </c>
      <c r="AS70" s="1962">
        <v>165203473.16283801</v>
      </c>
      <c r="AT70" s="1962">
        <v>325860274.41576642</v>
      </c>
      <c r="AU70" s="1962">
        <v>1986985.0209691555</v>
      </c>
      <c r="AV70" s="1962">
        <v>1519922.4028050057</v>
      </c>
      <c r="AW70" s="1962">
        <v>164163708.67670277</v>
      </c>
      <c r="AX70" s="1962">
        <v>3448705.2672252734</v>
      </c>
      <c r="AY70" s="1962">
        <v>234960.96777104429</v>
      </c>
      <c r="AZ70" s="1962">
        <v>248127.26812216104</v>
      </c>
      <c r="BA70" s="1963">
        <v>2965617.0313320719</v>
      </c>
      <c r="BB70" s="1952"/>
    </row>
    <row r="71" spans="5:54" ht="26.1" customHeight="1">
      <c r="E71" s="902"/>
      <c r="F71" s="902"/>
      <c r="G71" s="902"/>
      <c r="H71" s="902"/>
      <c r="I71" s="902"/>
      <c r="J71" s="902"/>
      <c r="Q71" s="3240"/>
      <c r="R71" s="1960" t="s">
        <v>1987</v>
      </c>
      <c r="S71" s="1961">
        <f t="shared" si="27"/>
        <v>410150.37379435869</v>
      </c>
      <c r="T71" s="1962">
        <f t="shared" si="12"/>
        <v>201917.34252446314</v>
      </c>
      <c r="U71" s="1962">
        <f t="shared" si="13"/>
        <v>98854.08346692413</v>
      </c>
      <c r="V71" s="1962">
        <f t="shared" si="14"/>
        <v>60537.813600046451</v>
      </c>
      <c r="W71" s="1962">
        <f t="shared" si="15"/>
        <v>1909.4237750179934</v>
      </c>
      <c r="X71" s="1962">
        <f t="shared" si="16"/>
        <v>46931.710436967238</v>
      </c>
      <c r="Y71" s="1962">
        <f t="shared" si="17"/>
        <v>399834.49825560069</v>
      </c>
      <c r="Z71" s="1962">
        <f t="shared" si="18"/>
        <v>391754.04315862845</v>
      </c>
      <c r="AA71" s="1962">
        <f t="shared" si="19"/>
        <v>721420.98405470338</v>
      </c>
      <c r="AB71" s="1962">
        <f t="shared" si="20"/>
        <v>210.88260549076691</v>
      </c>
      <c r="AC71" s="1962">
        <f t="shared" si="21"/>
        <v>3206.4899933799406</v>
      </c>
      <c r="AD71" s="1962">
        <f t="shared" si="22"/>
        <v>333084.31349494553</v>
      </c>
      <c r="AE71" s="1962">
        <f t="shared" si="23"/>
        <v>8080.4550969722532</v>
      </c>
      <c r="AF71" s="1962">
        <f t="shared" si="24"/>
        <v>230.72181102934886</v>
      </c>
      <c r="AG71" s="1962">
        <f t="shared" si="25"/>
        <v>554.80095910001603</v>
      </c>
      <c r="AH71" s="1963">
        <f t="shared" si="26"/>
        <v>7294.9323268428852</v>
      </c>
      <c r="AI71" s="1952"/>
      <c r="AJ71" s="3240"/>
      <c r="AK71" s="2501" t="s">
        <v>1987</v>
      </c>
      <c r="AL71" s="1961">
        <v>410150373.79435867</v>
      </c>
      <c r="AM71" s="1962">
        <v>201917342.52446315</v>
      </c>
      <c r="AN71" s="1962">
        <v>98854083.466924131</v>
      </c>
      <c r="AO71" s="1962">
        <v>60537813.600046448</v>
      </c>
      <c r="AP71" s="1962">
        <v>1909423.7750179935</v>
      </c>
      <c r="AQ71" s="1962">
        <v>46931710.436967239</v>
      </c>
      <c r="AR71" s="1962">
        <v>399834498.25560069</v>
      </c>
      <c r="AS71" s="1962">
        <v>391754043.15862846</v>
      </c>
      <c r="AT71" s="1962">
        <v>721420984.05470335</v>
      </c>
      <c r="AU71" s="1962">
        <v>210882.6054907669</v>
      </c>
      <c r="AV71" s="1962">
        <v>3206489.9933799407</v>
      </c>
      <c r="AW71" s="1962">
        <v>333084313.49494553</v>
      </c>
      <c r="AX71" s="1962">
        <v>8080455.0969722532</v>
      </c>
      <c r="AY71" s="1962">
        <v>230721.81102934884</v>
      </c>
      <c r="AZ71" s="1962">
        <v>554800.95910001604</v>
      </c>
      <c r="BA71" s="1963">
        <v>7294932.3268428855</v>
      </c>
      <c r="BB71" s="1952"/>
    </row>
    <row r="72" spans="5:54" ht="26.1" customHeight="1">
      <c r="E72" s="902"/>
      <c r="F72" s="902"/>
      <c r="G72" s="902"/>
      <c r="H72" s="902"/>
      <c r="I72" s="902"/>
      <c r="J72" s="902"/>
      <c r="Q72" s="3240"/>
      <c r="R72" s="1960" t="s">
        <v>1988</v>
      </c>
      <c r="S72" s="1961">
        <f t="shared" si="27"/>
        <v>675493.95467903453</v>
      </c>
      <c r="T72" s="1962">
        <f t="shared" si="12"/>
        <v>181282.09601450543</v>
      </c>
      <c r="U72" s="1962">
        <f t="shared" si="13"/>
        <v>189138.33982379065</v>
      </c>
      <c r="V72" s="1962">
        <f t="shared" si="14"/>
        <v>157181.92394454795</v>
      </c>
      <c r="W72" s="1962">
        <f t="shared" si="15"/>
        <v>64236.993653618592</v>
      </c>
      <c r="X72" s="1962">
        <f t="shared" si="16"/>
        <v>83654.601245361308</v>
      </c>
      <c r="Y72" s="1962">
        <f t="shared" si="17"/>
        <v>711548.47129906039</v>
      </c>
      <c r="Z72" s="1962">
        <f t="shared" si="18"/>
        <v>703967.67455055204</v>
      </c>
      <c r="AA72" s="1962">
        <f t="shared" si="19"/>
        <v>1326255.4425527307</v>
      </c>
      <c r="AB72" s="1962">
        <f t="shared" si="20"/>
        <v>21380.663645034736</v>
      </c>
      <c r="AC72" s="1962">
        <f t="shared" si="21"/>
        <v>14775.810748192458</v>
      </c>
      <c r="AD72" s="1962">
        <f t="shared" si="22"/>
        <v>658444.24239540566</v>
      </c>
      <c r="AE72" s="1962">
        <f t="shared" si="23"/>
        <v>7580.7967485084655</v>
      </c>
      <c r="AF72" s="1962">
        <f t="shared" si="24"/>
        <v>662.89163301148085</v>
      </c>
      <c r="AG72" s="1962">
        <f t="shared" si="25"/>
        <v>1559.6218325961372</v>
      </c>
      <c r="AH72" s="1963">
        <f t="shared" si="26"/>
        <v>5358.2832829008457</v>
      </c>
      <c r="AI72" s="1952"/>
      <c r="AJ72" s="3240"/>
      <c r="AK72" s="2501" t="s">
        <v>1988</v>
      </c>
      <c r="AL72" s="1961">
        <v>675493954.67903459</v>
      </c>
      <c r="AM72" s="1962">
        <v>181282096.01450542</v>
      </c>
      <c r="AN72" s="1962">
        <v>189138339.82379064</v>
      </c>
      <c r="AO72" s="1962">
        <v>157181923.94454795</v>
      </c>
      <c r="AP72" s="1962">
        <v>64236993.653618589</v>
      </c>
      <c r="AQ72" s="1962">
        <v>83654601.245361313</v>
      </c>
      <c r="AR72" s="1962">
        <v>711548471.29906034</v>
      </c>
      <c r="AS72" s="1962">
        <v>703967674.55055201</v>
      </c>
      <c r="AT72" s="1962">
        <v>1326255442.5527306</v>
      </c>
      <c r="AU72" s="1962">
        <v>21380663.645034734</v>
      </c>
      <c r="AV72" s="1962">
        <v>14775810.748192457</v>
      </c>
      <c r="AW72" s="1962">
        <v>658444242.39540565</v>
      </c>
      <c r="AX72" s="1962">
        <v>7580796.7485084655</v>
      </c>
      <c r="AY72" s="1962">
        <v>662891.63301148079</v>
      </c>
      <c r="AZ72" s="1962">
        <v>1559621.8325961372</v>
      </c>
      <c r="BA72" s="1963">
        <v>5358283.2829008456</v>
      </c>
      <c r="BB72" s="1952"/>
    </row>
    <row r="73" spans="5:54" ht="26.1" customHeight="1">
      <c r="E73" s="902"/>
      <c r="F73" s="902"/>
      <c r="G73" s="902"/>
      <c r="H73" s="902"/>
      <c r="I73" s="902"/>
      <c r="J73" s="902"/>
      <c r="Q73" s="3240"/>
      <c r="R73" s="1960" t="s">
        <v>1989</v>
      </c>
      <c r="S73" s="1961">
        <f t="shared" si="27"/>
        <v>1423011.9679398395</v>
      </c>
      <c r="T73" s="1962">
        <f t="shared" si="12"/>
        <v>621039.08487884165</v>
      </c>
      <c r="U73" s="1962">
        <f t="shared" si="13"/>
        <v>383100.20703692239</v>
      </c>
      <c r="V73" s="1962">
        <f t="shared" si="14"/>
        <v>283016.38868406555</v>
      </c>
      <c r="W73" s="1962">
        <f t="shared" si="15"/>
        <v>28653.989477431762</v>
      </c>
      <c r="X73" s="1962">
        <f t="shared" si="16"/>
        <v>107202.29786616228</v>
      </c>
      <c r="Y73" s="1962">
        <f t="shared" si="17"/>
        <v>1637729.8494700948</v>
      </c>
      <c r="Z73" s="1962">
        <f t="shared" si="18"/>
        <v>1564056.3368688268</v>
      </c>
      <c r="AA73" s="1962">
        <f t="shared" si="19"/>
        <v>3396639.3072583117</v>
      </c>
      <c r="AB73" s="1962">
        <f t="shared" si="20"/>
        <v>123285.36198897992</v>
      </c>
      <c r="AC73" s="1962">
        <f t="shared" si="21"/>
        <v>47422.840493646821</v>
      </c>
      <c r="AD73" s="1962">
        <f t="shared" si="22"/>
        <v>2003291.1728721124</v>
      </c>
      <c r="AE73" s="1962">
        <f t="shared" si="23"/>
        <v>73673.512601267576</v>
      </c>
      <c r="AF73" s="1962">
        <f t="shared" si="24"/>
        <v>4102.7345163377367</v>
      </c>
      <c r="AG73" s="1962">
        <f t="shared" si="25"/>
        <v>3553.3311118426172</v>
      </c>
      <c r="AH73" s="1963">
        <f t="shared" si="26"/>
        <v>66017.446973087222</v>
      </c>
      <c r="AI73" s="1952"/>
      <c r="AJ73" s="3240"/>
      <c r="AK73" s="2501" t="s">
        <v>1989</v>
      </c>
      <c r="AL73" s="1961">
        <v>1423011967.9398394</v>
      </c>
      <c r="AM73" s="1962">
        <v>621039084.87884164</v>
      </c>
      <c r="AN73" s="1962">
        <v>383100207.0369224</v>
      </c>
      <c r="AO73" s="1962">
        <v>283016388.68406552</v>
      </c>
      <c r="AP73" s="1962">
        <v>28653989.477431763</v>
      </c>
      <c r="AQ73" s="1962">
        <v>107202297.86616227</v>
      </c>
      <c r="AR73" s="1962">
        <v>1637729849.4700947</v>
      </c>
      <c r="AS73" s="1962">
        <v>1564056336.8688269</v>
      </c>
      <c r="AT73" s="1962">
        <v>3396639307.2583117</v>
      </c>
      <c r="AU73" s="1962">
        <v>123285361.98897992</v>
      </c>
      <c r="AV73" s="1962">
        <v>47422840.493646823</v>
      </c>
      <c r="AW73" s="1962">
        <v>2003291172.8721123</v>
      </c>
      <c r="AX73" s="1962">
        <v>73673512.601267576</v>
      </c>
      <c r="AY73" s="1962">
        <v>4102734.5163377365</v>
      </c>
      <c r="AZ73" s="1962">
        <v>3553331.1118426174</v>
      </c>
      <c r="BA73" s="1963">
        <v>66017446.973087229</v>
      </c>
      <c r="BB73" s="1952"/>
    </row>
    <row r="74" spans="5:54" ht="26.1" customHeight="1">
      <c r="E74" s="902"/>
      <c r="F74" s="902"/>
      <c r="G74" s="902"/>
      <c r="H74" s="902"/>
      <c r="I74" s="902"/>
      <c r="J74" s="902"/>
      <c r="Q74" s="3240"/>
      <c r="R74" s="1960" t="s">
        <v>1990</v>
      </c>
      <c r="S74" s="1961">
        <f t="shared" si="27"/>
        <v>4982414.7868245887</v>
      </c>
      <c r="T74" s="1962">
        <f t="shared" si="12"/>
        <v>996138.36518000218</v>
      </c>
      <c r="U74" s="1962">
        <f t="shared" si="13"/>
        <v>1757902.6311464279</v>
      </c>
      <c r="V74" s="1962">
        <f t="shared" si="14"/>
        <v>1339275.1057378224</v>
      </c>
      <c r="W74" s="1962">
        <f t="shared" si="15"/>
        <v>221774.28941652234</v>
      </c>
      <c r="X74" s="1962">
        <f t="shared" si="16"/>
        <v>667324.39534267585</v>
      </c>
      <c r="Y74" s="1962">
        <f t="shared" si="17"/>
        <v>5309453.1947620204</v>
      </c>
      <c r="Z74" s="1962">
        <f t="shared" si="18"/>
        <v>5156084.0709521016</v>
      </c>
      <c r="AA74" s="1962">
        <f t="shared" si="19"/>
        <v>10274083.848758832</v>
      </c>
      <c r="AB74" s="1962">
        <f t="shared" si="20"/>
        <v>5555.7156705383259</v>
      </c>
      <c r="AC74" s="1962">
        <f t="shared" si="21"/>
        <v>168113.56845697414</v>
      </c>
      <c r="AD74" s="1962">
        <f t="shared" si="22"/>
        <v>5291669.061934243</v>
      </c>
      <c r="AE74" s="1962">
        <f t="shared" si="23"/>
        <v>153369.12380991856</v>
      </c>
      <c r="AF74" s="1962">
        <f t="shared" si="24"/>
        <v>10408.41266502331</v>
      </c>
      <c r="AG74" s="1962">
        <f t="shared" si="25"/>
        <v>14565.069627481424</v>
      </c>
      <c r="AH74" s="1963">
        <f t="shared" si="26"/>
        <v>128395.64151741381</v>
      </c>
      <c r="AI74" s="1952"/>
      <c r="AJ74" s="3240"/>
      <c r="AK74" s="2501" t="s">
        <v>1990</v>
      </c>
      <c r="AL74" s="1961">
        <v>4982414786.8245888</v>
      </c>
      <c r="AM74" s="1962">
        <v>996138365.18000221</v>
      </c>
      <c r="AN74" s="1962">
        <v>1757902631.1464279</v>
      </c>
      <c r="AO74" s="1962">
        <v>1339275105.7378223</v>
      </c>
      <c r="AP74" s="1962">
        <v>221774289.41652235</v>
      </c>
      <c r="AQ74" s="1962">
        <v>667324395.34267581</v>
      </c>
      <c r="AR74" s="1962">
        <v>5309453194.7620201</v>
      </c>
      <c r="AS74" s="1962">
        <v>5156084070.9521017</v>
      </c>
      <c r="AT74" s="1962">
        <v>10274083848.758831</v>
      </c>
      <c r="AU74" s="1962">
        <v>5555715.6705383258</v>
      </c>
      <c r="AV74" s="1962">
        <v>168113568.45697415</v>
      </c>
      <c r="AW74" s="1962">
        <v>5291669061.9342432</v>
      </c>
      <c r="AX74" s="1962">
        <v>153369123.80991855</v>
      </c>
      <c r="AY74" s="1962">
        <v>10408412.66502331</v>
      </c>
      <c r="AZ74" s="1962">
        <v>14565069.627481423</v>
      </c>
      <c r="BA74" s="1963">
        <v>128395641.51741381</v>
      </c>
      <c r="BB74" s="1952"/>
    </row>
    <row r="75" spans="5:54" ht="26.1" customHeight="1">
      <c r="E75" s="902"/>
      <c r="F75" s="902"/>
      <c r="G75" s="902"/>
      <c r="H75" s="902"/>
      <c r="I75" s="902"/>
      <c r="J75" s="902"/>
      <c r="Q75" s="3240" t="s">
        <v>96</v>
      </c>
      <c r="R75" s="1960" t="s">
        <v>1981</v>
      </c>
      <c r="S75" s="1961">
        <f t="shared" si="27"/>
        <v>4564.4322622832797</v>
      </c>
      <c r="T75" s="1962">
        <f t="shared" si="12"/>
        <v>1896.5126181664702</v>
      </c>
      <c r="U75" s="1962">
        <f t="shared" si="13"/>
        <v>638.59325065089979</v>
      </c>
      <c r="V75" s="1962">
        <f t="shared" si="14"/>
        <v>1002.6658484918729</v>
      </c>
      <c r="W75" s="1962">
        <f t="shared" si="15"/>
        <v>97.690684917354588</v>
      </c>
      <c r="X75" s="1962">
        <f t="shared" si="16"/>
        <v>928.96986005808617</v>
      </c>
      <c r="Y75" s="1962">
        <f t="shared" si="17"/>
        <v>3572.6074855497009</v>
      </c>
      <c r="Z75" s="1962">
        <f t="shared" si="18"/>
        <v>3007.8372113015762</v>
      </c>
      <c r="AA75" s="1962">
        <f t="shared" si="19"/>
        <v>6875.7902063206784</v>
      </c>
      <c r="AB75" s="1962">
        <f t="shared" si="20"/>
        <v>101.0953742000888</v>
      </c>
      <c r="AC75" s="1962">
        <f t="shared" si="21"/>
        <v>104.77376956228562</v>
      </c>
      <c r="AD75" s="1962">
        <f t="shared" si="22"/>
        <v>4073.8221387814742</v>
      </c>
      <c r="AE75" s="1962">
        <f t="shared" si="23"/>
        <v>564.77027424812479</v>
      </c>
      <c r="AF75" s="1962">
        <f t="shared" si="24"/>
        <v>117.27624578789961</v>
      </c>
      <c r="AG75" s="1962">
        <f t="shared" si="25"/>
        <v>16.188193938638019</v>
      </c>
      <c r="AH75" s="1963">
        <f t="shared" si="26"/>
        <v>431.30583452158743</v>
      </c>
      <c r="AI75" s="1952"/>
      <c r="AJ75" s="3240" t="s">
        <v>96</v>
      </c>
      <c r="AK75" s="2501" t="s">
        <v>1981</v>
      </c>
      <c r="AL75" s="1961">
        <v>4564432.2622832796</v>
      </c>
      <c r="AM75" s="1962">
        <v>1896512.6181664702</v>
      </c>
      <c r="AN75" s="1962">
        <v>638593.25065089983</v>
      </c>
      <c r="AO75" s="1962">
        <v>1002665.8484918729</v>
      </c>
      <c r="AP75" s="1962">
        <v>97690.684917354592</v>
      </c>
      <c r="AQ75" s="1962">
        <v>928969.86005808623</v>
      </c>
      <c r="AR75" s="1962">
        <v>3572607.4855497009</v>
      </c>
      <c r="AS75" s="1962">
        <v>3007837.2113015763</v>
      </c>
      <c r="AT75" s="1962">
        <v>6875790.2063206788</v>
      </c>
      <c r="AU75" s="1962">
        <v>101095.3742000888</v>
      </c>
      <c r="AV75" s="1962">
        <v>104773.76956228563</v>
      </c>
      <c r="AW75" s="1962">
        <v>4073822.1387814744</v>
      </c>
      <c r="AX75" s="1962">
        <v>564770.2742481248</v>
      </c>
      <c r="AY75" s="1962">
        <v>117276.24578789961</v>
      </c>
      <c r="AZ75" s="1962">
        <v>16188.193938638018</v>
      </c>
      <c r="BA75" s="1963">
        <v>431305.83452158741</v>
      </c>
      <c r="BB75" s="1952"/>
    </row>
    <row r="76" spans="5:54" ht="26.1" customHeight="1">
      <c r="E76" s="902"/>
      <c r="F76" s="902"/>
      <c r="G76" s="902"/>
      <c r="H76" s="902"/>
      <c r="I76" s="902"/>
      <c r="J76" s="902"/>
      <c r="Q76" s="3240"/>
      <c r="R76" s="1960" t="s">
        <v>1982</v>
      </c>
      <c r="S76" s="1961">
        <f t="shared" si="27"/>
        <v>10865.539189506462</v>
      </c>
      <c r="T76" s="1962">
        <f t="shared" si="12"/>
        <v>4456.3044321832085</v>
      </c>
      <c r="U76" s="1962">
        <f t="shared" si="13"/>
        <v>935.33968951220925</v>
      </c>
      <c r="V76" s="1962">
        <f t="shared" si="14"/>
        <v>2458.0307274826278</v>
      </c>
      <c r="W76" s="1962">
        <f t="shared" si="15"/>
        <v>587.98373867581768</v>
      </c>
      <c r="X76" s="1962">
        <f t="shared" si="16"/>
        <v>2427.8806023085317</v>
      </c>
      <c r="Y76" s="1962">
        <f t="shared" si="17"/>
        <v>7715.3011496062263</v>
      </c>
      <c r="Z76" s="1962">
        <f t="shared" si="18"/>
        <v>7635.3881471855211</v>
      </c>
      <c r="AA76" s="1962">
        <f t="shared" si="19"/>
        <v>12904.631513477514</v>
      </c>
      <c r="AB76" s="1962">
        <f t="shared" si="20"/>
        <v>0</v>
      </c>
      <c r="AC76" s="1962">
        <f t="shared" si="21"/>
        <v>117.8879478083868</v>
      </c>
      <c r="AD76" s="1962">
        <f t="shared" si="22"/>
        <v>5387.1313141003784</v>
      </c>
      <c r="AE76" s="1962">
        <f t="shared" si="23"/>
        <v>79.91300242070362</v>
      </c>
      <c r="AF76" s="1962">
        <f t="shared" si="24"/>
        <v>20.051652212389918</v>
      </c>
      <c r="AG76" s="1962">
        <f t="shared" si="25"/>
        <v>6.6522749969758754</v>
      </c>
      <c r="AH76" s="1963">
        <f t="shared" si="26"/>
        <v>53.209075211337847</v>
      </c>
      <c r="AI76" s="1952"/>
      <c r="AJ76" s="3240"/>
      <c r="AK76" s="2501" t="s">
        <v>1982</v>
      </c>
      <c r="AL76" s="1961">
        <v>10865539.189506462</v>
      </c>
      <c r="AM76" s="1962">
        <v>4456304.4321832089</v>
      </c>
      <c r="AN76" s="1962">
        <v>935339.68951220927</v>
      </c>
      <c r="AO76" s="1962">
        <v>2458030.7274826276</v>
      </c>
      <c r="AP76" s="1962">
        <v>587983.73867581773</v>
      </c>
      <c r="AQ76" s="1962">
        <v>2427880.6023085318</v>
      </c>
      <c r="AR76" s="1962">
        <v>7715301.149606226</v>
      </c>
      <c r="AS76" s="1962">
        <v>7635388.1471855212</v>
      </c>
      <c r="AT76" s="1962">
        <v>12904631.513477514</v>
      </c>
      <c r="AU76" s="1962">
        <v>0</v>
      </c>
      <c r="AV76" s="1962">
        <v>117887.9478083868</v>
      </c>
      <c r="AW76" s="1962">
        <v>5387131.3141003782</v>
      </c>
      <c r="AX76" s="1962">
        <v>79913.002420703619</v>
      </c>
      <c r="AY76" s="1962">
        <v>20051.652212389919</v>
      </c>
      <c r="AZ76" s="1962">
        <v>6652.2749969758752</v>
      </c>
      <c r="BA76" s="1963">
        <v>53209.075211337848</v>
      </c>
      <c r="BB76" s="1952"/>
    </row>
    <row r="77" spans="5:54" ht="26.1" customHeight="1">
      <c r="E77" s="902"/>
      <c r="F77" s="902"/>
      <c r="G77" s="902"/>
      <c r="H77" s="902"/>
      <c r="I77" s="902"/>
      <c r="J77" s="902"/>
      <c r="Q77" s="3240"/>
      <c r="R77" s="1960" t="s">
        <v>1983</v>
      </c>
      <c r="S77" s="1961">
        <f t="shared" si="27"/>
        <v>18578.445131684239</v>
      </c>
      <c r="T77" s="1962">
        <f t="shared" si="12"/>
        <v>7723.033924522706</v>
      </c>
      <c r="U77" s="1962">
        <f t="shared" si="13"/>
        <v>3372.7498142182972</v>
      </c>
      <c r="V77" s="1962">
        <f t="shared" si="14"/>
        <v>4429.3373884780167</v>
      </c>
      <c r="W77" s="1962">
        <f t="shared" si="15"/>
        <v>209.94426158837049</v>
      </c>
      <c r="X77" s="1962">
        <f t="shared" si="16"/>
        <v>2843.379742991935</v>
      </c>
      <c r="Y77" s="1962">
        <f t="shared" si="17"/>
        <v>13880.514440062956</v>
      </c>
      <c r="Z77" s="1962">
        <f t="shared" si="18"/>
        <v>13801.457060584669</v>
      </c>
      <c r="AA77" s="1962">
        <f t="shared" si="19"/>
        <v>22860.488767421801</v>
      </c>
      <c r="AB77" s="1962">
        <f t="shared" si="20"/>
        <v>77.291051691020755</v>
      </c>
      <c r="AC77" s="1962">
        <f t="shared" si="21"/>
        <v>266.2698239943727</v>
      </c>
      <c r="AD77" s="1962">
        <f t="shared" si="22"/>
        <v>9402.5925825225277</v>
      </c>
      <c r="AE77" s="1962">
        <f t="shared" si="23"/>
        <v>79.057379478298415</v>
      </c>
      <c r="AF77" s="1962">
        <f t="shared" si="24"/>
        <v>6.7068730935916463</v>
      </c>
      <c r="AG77" s="1962">
        <f t="shared" si="25"/>
        <v>9.871519948462586</v>
      </c>
      <c r="AH77" s="1963">
        <f t="shared" si="26"/>
        <v>62.478986436244178</v>
      </c>
      <c r="AI77" s="1952"/>
      <c r="AJ77" s="3240"/>
      <c r="AK77" s="2501" t="s">
        <v>1983</v>
      </c>
      <c r="AL77" s="1961">
        <v>18578445.13168424</v>
      </c>
      <c r="AM77" s="1962">
        <v>7723033.9245227063</v>
      </c>
      <c r="AN77" s="1962">
        <v>3372749.8142182971</v>
      </c>
      <c r="AO77" s="1962">
        <v>4429337.3884780165</v>
      </c>
      <c r="AP77" s="1962">
        <v>209944.26158837049</v>
      </c>
      <c r="AQ77" s="1962">
        <v>2843379.742991935</v>
      </c>
      <c r="AR77" s="1962">
        <v>13880514.440062957</v>
      </c>
      <c r="AS77" s="1962">
        <v>13801457.06058467</v>
      </c>
      <c r="AT77" s="1962">
        <v>22860488.767421801</v>
      </c>
      <c r="AU77" s="1962">
        <v>77291.051691020752</v>
      </c>
      <c r="AV77" s="1962">
        <v>266269.82399437268</v>
      </c>
      <c r="AW77" s="1962">
        <v>9402592.5825225282</v>
      </c>
      <c r="AX77" s="1962">
        <v>79057.379478298419</v>
      </c>
      <c r="AY77" s="1962">
        <v>6706.8730935916465</v>
      </c>
      <c r="AZ77" s="1962">
        <v>9871.5199484625864</v>
      </c>
      <c r="BA77" s="1963">
        <v>62478.98643624418</v>
      </c>
      <c r="BB77" s="1952"/>
    </row>
    <row r="78" spans="5:54" ht="26.1" customHeight="1">
      <c r="E78" s="902"/>
      <c r="F78" s="902"/>
      <c r="G78" s="902"/>
      <c r="H78" s="902"/>
      <c r="I78" s="902"/>
      <c r="J78" s="902"/>
      <c r="Q78" s="3240"/>
      <c r="R78" s="1960" t="s">
        <v>1984</v>
      </c>
      <c r="S78" s="1961">
        <f t="shared" si="27"/>
        <v>37750.211669132426</v>
      </c>
      <c r="T78" s="1962">
        <f t="shared" si="12"/>
        <v>13445.910751798478</v>
      </c>
      <c r="U78" s="1962">
        <f t="shared" si="13"/>
        <v>5263.1110757401239</v>
      </c>
      <c r="V78" s="1962">
        <f t="shared" si="14"/>
        <v>10865.463385558331</v>
      </c>
      <c r="W78" s="1962">
        <f t="shared" si="15"/>
        <v>1190.2141217807555</v>
      </c>
      <c r="X78" s="1962">
        <f t="shared" si="16"/>
        <v>6985.5123343622681</v>
      </c>
      <c r="Y78" s="1962">
        <f t="shared" si="17"/>
        <v>31788.891879965337</v>
      </c>
      <c r="Z78" s="1962">
        <f t="shared" si="18"/>
        <v>31347.54009481514</v>
      </c>
      <c r="AA78" s="1962">
        <f t="shared" si="19"/>
        <v>49054.903939954856</v>
      </c>
      <c r="AB78" s="1962">
        <f t="shared" si="20"/>
        <v>962.31004569292463</v>
      </c>
      <c r="AC78" s="1962">
        <f t="shared" si="21"/>
        <v>1123.9450800664392</v>
      </c>
      <c r="AD78" s="1962">
        <f t="shared" si="22"/>
        <v>19793.618970899057</v>
      </c>
      <c r="AE78" s="1962">
        <f t="shared" si="23"/>
        <v>441.35178515022596</v>
      </c>
      <c r="AF78" s="1962">
        <f t="shared" si="24"/>
        <v>39.707627707937696</v>
      </c>
      <c r="AG78" s="1962">
        <f t="shared" si="25"/>
        <v>34.119971975067372</v>
      </c>
      <c r="AH78" s="1963">
        <f t="shared" si="26"/>
        <v>367.52418546722066</v>
      </c>
      <c r="AI78" s="1952"/>
      <c r="AJ78" s="3240"/>
      <c r="AK78" s="2501" t="s">
        <v>1984</v>
      </c>
      <c r="AL78" s="1961">
        <v>37750211.669132426</v>
      </c>
      <c r="AM78" s="1962">
        <v>13445910.751798477</v>
      </c>
      <c r="AN78" s="1962">
        <v>5263111.0757401241</v>
      </c>
      <c r="AO78" s="1962">
        <v>10865463.385558331</v>
      </c>
      <c r="AP78" s="1962">
        <v>1190214.1217807555</v>
      </c>
      <c r="AQ78" s="1962">
        <v>6985512.3343622684</v>
      </c>
      <c r="AR78" s="1962">
        <v>31788891.879965335</v>
      </c>
      <c r="AS78" s="1962">
        <v>31347540.094815139</v>
      </c>
      <c r="AT78" s="1962">
        <v>49054903.939954855</v>
      </c>
      <c r="AU78" s="1962">
        <v>962310.04569292464</v>
      </c>
      <c r="AV78" s="1962">
        <v>1123945.0800664392</v>
      </c>
      <c r="AW78" s="1962">
        <v>19793618.970899057</v>
      </c>
      <c r="AX78" s="1962">
        <v>441351.78515022597</v>
      </c>
      <c r="AY78" s="1962">
        <v>39707.627707937696</v>
      </c>
      <c r="AZ78" s="1962">
        <v>34119.971975067376</v>
      </c>
      <c r="BA78" s="1963">
        <v>367524.18546722067</v>
      </c>
      <c r="BB78" s="1952"/>
    </row>
    <row r="79" spans="5:54" ht="26.1" customHeight="1">
      <c r="E79" s="902"/>
      <c r="F79" s="902"/>
      <c r="G79" s="902"/>
      <c r="H79" s="902"/>
      <c r="I79" s="902"/>
      <c r="J79" s="902"/>
      <c r="Q79" s="3240"/>
      <c r="R79" s="1960" t="s">
        <v>1985</v>
      </c>
      <c r="S79" s="1961">
        <f t="shared" si="27"/>
        <v>78451.009633132548</v>
      </c>
      <c r="T79" s="1962">
        <f t="shared" si="12"/>
        <v>24495.102861700787</v>
      </c>
      <c r="U79" s="1962">
        <f t="shared" si="13"/>
        <v>12706.00009297551</v>
      </c>
      <c r="V79" s="1962">
        <f t="shared" si="14"/>
        <v>22601.749323289874</v>
      </c>
      <c r="W79" s="1962">
        <f t="shared" si="15"/>
        <v>3252.839784286849</v>
      </c>
      <c r="X79" s="1962">
        <f t="shared" si="16"/>
        <v>15395.317571647061</v>
      </c>
      <c r="Y79" s="1962">
        <f t="shared" si="17"/>
        <v>65034.177424231893</v>
      </c>
      <c r="Z79" s="1962">
        <f t="shared" si="18"/>
        <v>64307.015855444821</v>
      </c>
      <c r="AA79" s="1962">
        <f t="shared" si="19"/>
        <v>115165.37467576256</v>
      </c>
      <c r="AB79" s="1962">
        <f t="shared" si="20"/>
        <v>98.516154488243899</v>
      </c>
      <c r="AC79" s="1962">
        <f t="shared" si="21"/>
        <v>3201.8035561674319</v>
      </c>
      <c r="AD79" s="1962">
        <f t="shared" si="22"/>
        <v>54187.350984967365</v>
      </c>
      <c r="AE79" s="1962">
        <f t="shared" si="23"/>
        <v>755.83402278092774</v>
      </c>
      <c r="AF79" s="1962">
        <f t="shared" si="24"/>
        <v>26.941838806178524</v>
      </c>
      <c r="AG79" s="1962">
        <f t="shared" si="25"/>
        <v>145.6011366319625</v>
      </c>
      <c r="AH79" s="1963">
        <f t="shared" si="26"/>
        <v>583.29104734278633</v>
      </c>
      <c r="AI79" s="1952"/>
      <c r="AJ79" s="3240"/>
      <c r="AK79" s="2501" t="s">
        <v>1985</v>
      </c>
      <c r="AL79" s="1961">
        <v>78451009.633132547</v>
      </c>
      <c r="AM79" s="1962">
        <v>24495102.861700788</v>
      </c>
      <c r="AN79" s="1962">
        <v>12706000.09297551</v>
      </c>
      <c r="AO79" s="1962">
        <v>22601749.323289875</v>
      </c>
      <c r="AP79" s="1962">
        <v>3252839.7842868487</v>
      </c>
      <c r="AQ79" s="1962">
        <v>15395317.571647061</v>
      </c>
      <c r="AR79" s="1962">
        <v>65034177.424231894</v>
      </c>
      <c r="AS79" s="1962">
        <v>64307015.855444819</v>
      </c>
      <c r="AT79" s="1962">
        <v>115165374.67576256</v>
      </c>
      <c r="AU79" s="1962">
        <v>98516.154488243905</v>
      </c>
      <c r="AV79" s="1962">
        <v>3201803.5561674321</v>
      </c>
      <c r="AW79" s="1962">
        <v>54187350.984967366</v>
      </c>
      <c r="AX79" s="1962">
        <v>755834.02278092771</v>
      </c>
      <c r="AY79" s="1962">
        <v>26941.838806178523</v>
      </c>
      <c r="AZ79" s="1962">
        <v>145601.13663196249</v>
      </c>
      <c r="BA79" s="1963">
        <v>583291.04734278633</v>
      </c>
      <c r="BB79" s="1952"/>
    </row>
    <row r="80" spans="5:54" ht="26.1" customHeight="1">
      <c r="E80" s="902"/>
      <c r="F80" s="902"/>
      <c r="G80" s="902"/>
      <c r="H80" s="902"/>
      <c r="I80" s="902"/>
      <c r="J80" s="902"/>
      <c r="Q80" s="3240"/>
      <c r="R80" s="1960" t="s">
        <v>1986</v>
      </c>
      <c r="S80" s="1961">
        <f t="shared" si="27"/>
        <v>176517.70451913003</v>
      </c>
      <c r="T80" s="1962">
        <f t="shared" si="12"/>
        <v>66450.533215003335</v>
      </c>
      <c r="U80" s="1962">
        <f t="shared" si="13"/>
        <v>21219.840515203508</v>
      </c>
      <c r="V80" s="1962">
        <f t="shared" si="14"/>
        <v>55587.858485279525</v>
      </c>
      <c r="W80" s="1962">
        <f t="shared" si="15"/>
        <v>9137.7085823770449</v>
      </c>
      <c r="X80" s="1962">
        <f t="shared" si="16"/>
        <v>24121.763721424722</v>
      </c>
      <c r="Y80" s="1962">
        <f t="shared" si="17"/>
        <v>158983.88009115253</v>
      </c>
      <c r="Z80" s="1962">
        <f t="shared" si="18"/>
        <v>156848.96202418517</v>
      </c>
      <c r="AA80" s="1962">
        <f t="shared" si="19"/>
        <v>306410.57094402902</v>
      </c>
      <c r="AB80" s="1962">
        <f t="shared" si="20"/>
        <v>542.19468379230943</v>
      </c>
      <c r="AC80" s="1962">
        <f t="shared" si="21"/>
        <v>1509.889211523991</v>
      </c>
      <c r="AD80" s="1962">
        <f t="shared" si="22"/>
        <v>151613.69281516029</v>
      </c>
      <c r="AE80" s="1962">
        <f t="shared" si="23"/>
        <v>2134.9180669673647</v>
      </c>
      <c r="AF80" s="1962">
        <f t="shared" si="24"/>
        <v>138.69649479589123</v>
      </c>
      <c r="AG80" s="1962">
        <f t="shared" si="25"/>
        <v>196.56557906772903</v>
      </c>
      <c r="AH80" s="1963">
        <f t="shared" si="26"/>
        <v>1799.6559931037464</v>
      </c>
      <c r="AI80" s="1952"/>
      <c r="AJ80" s="3240"/>
      <c r="AK80" s="2501" t="s">
        <v>1986</v>
      </c>
      <c r="AL80" s="1961">
        <v>176517704.51913002</v>
      </c>
      <c r="AM80" s="1962">
        <v>66450533.215003334</v>
      </c>
      <c r="AN80" s="1962">
        <v>21219840.515203509</v>
      </c>
      <c r="AO80" s="1962">
        <v>55587858.485279523</v>
      </c>
      <c r="AP80" s="1962">
        <v>9137708.5823770445</v>
      </c>
      <c r="AQ80" s="1962">
        <v>24121763.721424721</v>
      </c>
      <c r="AR80" s="1962">
        <v>158983880.09115252</v>
      </c>
      <c r="AS80" s="1962">
        <v>156848962.02418518</v>
      </c>
      <c r="AT80" s="1962">
        <v>306410570.94402903</v>
      </c>
      <c r="AU80" s="1962">
        <v>542194.68379230949</v>
      </c>
      <c r="AV80" s="1962">
        <v>1509889.2115239911</v>
      </c>
      <c r="AW80" s="1962">
        <v>151613692.8151603</v>
      </c>
      <c r="AX80" s="1962">
        <v>2134918.0669673649</v>
      </c>
      <c r="AY80" s="1962">
        <v>138696.49479589122</v>
      </c>
      <c r="AZ80" s="1962">
        <v>196565.57906772904</v>
      </c>
      <c r="BA80" s="1963">
        <v>1799655.9931037463</v>
      </c>
      <c r="BB80" s="1952"/>
    </row>
    <row r="81" spans="5:54" ht="26.1" customHeight="1">
      <c r="E81" s="902"/>
      <c r="F81" s="902"/>
      <c r="G81" s="902"/>
      <c r="H81" s="902"/>
      <c r="I81" s="902"/>
      <c r="J81" s="902"/>
      <c r="Q81" s="3240"/>
      <c r="R81" s="1960" t="s">
        <v>1987</v>
      </c>
      <c r="S81" s="1961">
        <f t="shared" si="27"/>
        <v>358981.48406267661</v>
      </c>
      <c r="T81" s="1962">
        <f t="shared" si="12"/>
        <v>188035.86550608018</v>
      </c>
      <c r="U81" s="1962">
        <f t="shared" si="13"/>
        <v>74177.361548216359</v>
      </c>
      <c r="V81" s="1962">
        <f t="shared" si="14"/>
        <v>46498.781955009414</v>
      </c>
      <c r="W81" s="1962">
        <f t="shared" si="15"/>
        <v>817.82244038005229</v>
      </c>
      <c r="X81" s="1962">
        <f t="shared" si="16"/>
        <v>49451.652622477653</v>
      </c>
      <c r="Y81" s="1962">
        <f t="shared" si="17"/>
        <v>359427.96539290174</v>
      </c>
      <c r="Z81" s="1962">
        <f t="shared" si="18"/>
        <v>356012.40484457859</v>
      </c>
      <c r="AA81" s="1962">
        <f t="shared" si="19"/>
        <v>672147.16181164549</v>
      </c>
      <c r="AB81" s="1962">
        <f t="shared" si="20"/>
        <v>14552.540589208094</v>
      </c>
      <c r="AC81" s="1962">
        <f t="shared" si="21"/>
        <v>887.09200234693537</v>
      </c>
      <c r="AD81" s="1962">
        <f t="shared" si="22"/>
        <v>331574.38955862186</v>
      </c>
      <c r="AE81" s="1962">
        <f t="shared" si="23"/>
        <v>3415.5605483230665</v>
      </c>
      <c r="AF81" s="1962">
        <f t="shared" si="24"/>
        <v>255.42422089276536</v>
      </c>
      <c r="AG81" s="1962">
        <f t="shared" si="25"/>
        <v>471.05982903020345</v>
      </c>
      <c r="AH81" s="1963">
        <f t="shared" si="26"/>
        <v>2689.0764984000953</v>
      </c>
      <c r="AI81" s="1952"/>
      <c r="AJ81" s="3240"/>
      <c r="AK81" s="2501" t="s">
        <v>1987</v>
      </c>
      <c r="AL81" s="1961">
        <v>358981484.06267661</v>
      </c>
      <c r="AM81" s="1962">
        <v>188035865.50608018</v>
      </c>
      <c r="AN81" s="1962">
        <v>74177361.548216358</v>
      </c>
      <c r="AO81" s="1962">
        <v>46498781.955009416</v>
      </c>
      <c r="AP81" s="1962">
        <v>817822.44038005231</v>
      </c>
      <c r="AQ81" s="1962">
        <v>49451652.622477651</v>
      </c>
      <c r="AR81" s="1962">
        <v>359427965.39290172</v>
      </c>
      <c r="AS81" s="1962">
        <v>356012404.84457856</v>
      </c>
      <c r="AT81" s="1962">
        <v>672147161.81164551</v>
      </c>
      <c r="AU81" s="1962">
        <v>14552540.589208094</v>
      </c>
      <c r="AV81" s="1962">
        <v>887092.00234693533</v>
      </c>
      <c r="AW81" s="1962">
        <v>331574389.55862188</v>
      </c>
      <c r="AX81" s="1962">
        <v>3415560.5483230664</v>
      </c>
      <c r="AY81" s="1962">
        <v>255424.22089276536</v>
      </c>
      <c r="AZ81" s="1962">
        <v>471059.82903020346</v>
      </c>
      <c r="BA81" s="1963">
        <v>2689076.4984000954</v>
      </c>
      <c r="BB81" s="1952"/>
    </row>
    <row r="82" spans="5:54" ht="26.1" customHeight="1">
      <c r="E82" s="902"/>
      <c r="F82" s="902"/>
      <c r="G82" s="902"/>
      <c r="H82" s="902"/>
      <c r="I82" s="902"/>
      <c r="J82" s="902"/>
      <c r="Q82" s="3240"/>
      <c r="R82" s="1960" t="s">
        <v>1988</v>
      </c>
      <c r="S82" s="1961">
        <f t="shared" si="27"/>
        <v>655809.06180035195</v>
      </c>
      <c r="T82" s="1962">
        <f t="shared" si="12"/>
        <v>171434.84435899885</v>
      </c>
      <c r="U82" s="1962">
        <f t="shared" si="13"/>
        <v>216421.46938204442</v>
      </c>
      <c r="V82" s="1962">
        <f t="shared" si="14"/>
        <v>160142.68204089897</v>
      </c>
      <c r="W82" s="1962">
        <f t="shared" si="15"/>
        <v>40441.931777533202</v>
      </c>
      <c r="X82" s="1962">
        <f t="shared" si="16"/>
        <v>67368.134242470507</v>
      </c>
      <c r="Y82" s="1962">
        <f t="shared" si="17"/>
        <v>668348.17331018893</v>
      </c>
      <c r="Z82" s="1962">
        <f t="shared" si="18"/>
        <v>660600.26494932349</v>
      </c>
      <c r="AA82" s="1962">
        <f t="shared" si="19"/>
        <v>1272646.8439741821</v>
      </c>
      <c r="AB82" s="1962">
        <f t="shared" si="20"/>
        <v>0</v>
      </c>
      <c r="AC82" s="1962">
        <f t="shared" si="21"/>
        <v>17394.003885976446</v>
      </c>
      <c r="AD82" s="1962">
        <f t="shared" si="22"/>
        <v>629440.58291083504</v>
      </c>
      <c r="AE82" s="1962">
        <f t="shared" si="23"/>
        <v>7747.9083608651454</v>
      </c>
      <c r="AF82" s="1962">
        <f t="shared" si="24"/>
        <v>696.48192696416368</v>
      </c>
      <c r="AG82" s="1962">
        <f t="shared" si="25"/>
        <v>1498.7590754021555</v>
      </c>
      <c r="AH82" s="1963">
        <f t="shared" si="26"/>
        <v>5552.6673584988248</v>
      </c>
      <c r="AI82" s="1952"/>
      <c r="AJ82" s="3240"/>
      <c r="AK82" s="2501" t="s">
        <v>1988</v>
      </c>
      <c r="AL82" s="1961">
        <v>655809061.80035198</v>
      </c>
      <c r="AM82" s="1962">
        <v>171434844.35899884</v>
      </c>
      <c r="AN82" s="1962">
        <v>216421469.38204443</v>
      </c>
      <c r="AO82" s="1962">
        <v>160142682.04089898</v>
      </c>
      <c r="AP82" s="1962">
        <v>40441931.777533203</v>
      </c>
      <c r="AQ82" s="1962">
        <v>67368134.242470503</v>
      </c>
      <c r="AR82" s="1962">
        <v>668348173.31018889</v>
      </c>
      <c r="AS82" s="1962">
        <v>660600264.94932353</v>
      </c>
      <c r="AT82" s="1962">
        <v>1272646843.9741821</v>
      </c>
      <c r="AU82" s="1962">
        <v>0</v>
      </c>
      <c r="AV82" s="1962">
        <v>17394003.885976445</v>
      </c>
      <c r="AW82" s="1962">
        <v>629440582.91083503</v>
      </c>
      <c r="AX82" s="1962">
        <v>7747908.360865145</v>
      </c>
      <c r="AY82" s="1962">
        <v>696481.92696416366</v>
      </c>
      <c r="AZ82" s="1962">
        <v>1498759.0754021555</v>
      </c>
      <c r="BA82" s="1963">
        <v>5552667.3584988248</v>
      </c>
      <c r="BB82" s="1952"/>
    </row>
    <row r="83" spans="5:54" ht="26.1" customHeight="1">
      <c r="E83" s="902"/>
      <c r="F83" s="902"/>
      <c r="G83" s="902"/>
      <c r="H83" s="902"/>
      <c r="I83" s="902"/>
      <c r="J83" s="902"/>
      <c r="Q83" s="3240"/>
      <c r="R83" s="1960" t="s">
        <v>1989</v>
      </c>
      <c r="S83" s="1961">
        <f t="shared" si="27"/>
        <v>1339971.5500974073</v>
      </c>
      <c r="T83" s="1962">
        <f t="shared" si="12"/>
        <v>518181.84969097807</v>
      </c>
      <c r="U83" s="1962">
        <f t="shared" si="13"/>
        <v>377319.25601176737</v>
      </c>
      <c r="V83" s="1962">
        <f t="shared" si="14"/>
        <v>294195.23701444414</v>
      </c>
      <c r="W83" s="1962">
        <f t="shared" si="15"/>
        <v>29854.224603491937</v>
      </c>
      <c r="X83" s="1962">
        <f t="shared" si="16"/>
        <v>120420.9827804763</v>
      </c>
      <c r="Y83" s="1962">
        <f t="shared" si="17"/>
        <v>1532034.5257441103</v>
      </c>
      <c r="Z83" s="1962">
        <f t="shared" si="18"/>
        <v>1486704.8504424654</v>
      </c>
      <c r="AA83" s="1962">
        <f t="shared" si="19"/>
        <v>3271017.4296688312</v>
      </c>
      <c r="AB83" s="1962">
        <f t="shared" si="20"/>
        <v>127684.32038483159</v>
      </c>
      <c r="AC83" s="1962">
        <f t="shared" si="21"/>
        <v>48099.902112137504</v>
      </c>
      <c r="AD83" s="1962">
        <f t="shared" si="22"/>
        <v>1960096.8017233347</v>
      </c>
      <c r="AE83" s="1962">
        <f t="shared" si="23"/>
        <v>45329.675301644893</v>
      </c>
      <c r="AF83" s="1962">
        <f t="shared" si="24"/>
        <v>1548.4228779858081</v>
      </c>
      <c r="AG83" s="1962">
        <f t="shared" si="25"/>
        <v>3973.4673171283189</v>
      </c>
      <c r="AH83" s="1963">
        <f t="shared" si="26"/>
        <v>39807.785106530755</v>
      </c>
      <c r="AI83" s="1952"/>
      <c r="AJ83" s="3240"/>
      <c r="AK83" s="2501" t="s">
        <v>1989</v>
      </c>
      <c r="AL83" s="1961">
        <v>1339971550.0974073</v>
      </c>
      <c r="AM83" s="1962">
        <v>518181849.69097805</v>
      </c>
      <c r="AN83" s="1962">
        <v>377319256.01176739</v>
      </c>
      <c r="AO83" s="1962">
        <v>294195237.01444411</v>
      </c>
      <c r="AP83" s="1962">
        <v>29854224.603491936</v>
      </c>
      <c r="AQ83" s="1962">
        <v>120420982.7804763</v>
      </c>
      <c r="AR83" s="1962">
        <v>1532034525.7441103</v>
      </c>
      <c r="AS83" s="1962">
        <v>1486704850.4424653</v>
      </c>
      <c r="AT83" s="1962">
        <v>3271017429.6688313</v>
      </c>
      <c r="AU83" s="1962">
        <v>127684320.38483159</v>
      </c>
      <c r="AV83" s="1962">
        <v>48099902.112137504</v>
      </c>
      <c r="AW83" s="1962">
        <v>1960096801.7233348</v>
      </c>
      <c r="AX83" s="1962">
        <v>45329675.301644892</v>
      </c>
      <c r="AY83" s="1962">
        <v>1548422.8779858081</v>
      </c>
      <c r="AZ83" s="1962">
        <v>3973467.3171283188</v>
      </c>
      <c r="BA83" s="1963">
        <v>39807785.106530756</v>
      </c>
      <c r="BB83" s="1952"/>
    </row>
    <row r="84" spans="5:54" ht="26.1" customHeight="1">
      <c r="E84" s="902"/>
      <c r="F84" s="902"/>
      <c r="G84" s="902"/>
      <c r="H84" s="902"/>
      <c r="I84" s="902"/>
      <c r="J84" s="902"/>
      <c r="Q84" s="3240"/>
      <c r="R84" s="1960" t="s">
        <v>1990</v>
      </c>
      <c r="S84" s="1961">
        <f t="shared" si="27"/>
        <v>3932183.0205379962</v>
      </c>
      <c r="T84" s="1962">
        <f t="shared" si="12"/>
        <v>1039732.7381012385</v>
      </c>
      <c r="U84" s="1962">
        <f t="shared" si="13"/>
        <v>1300448.2510657541</v>
      </c>
      <c r="V84" s="1962">
        <f t="shared" si="14"/>
        <v>956809.2651200078</v>
      </c>
      <c r="W84" s="1962">
        <f t="shared" si="15"/>
        <v>158440.70719304052</v>
      </c>
      <c r="X84" s="1962">
        <f t="shared" si="16"/>
        <v>476752.05905714253</v>
      </c>
      <c r="Y84" s="1962">
        <f t="shared" si="17"/>
        <v>4215079.0246679299</v>
      </c>
      <c r="Z84" s="1962">
        <f t="shared" si="18"/>
        <v>4059434.0096384929</v>
      </c>
      <c r="AA84" s="1962">
        <f t="shared" si="19"/>
        <v>8161291.5679824427</v>
      </c>
      <c r="AB84" s="1962">
        <f t="shared" si="20"/>
        <v>3969.132409890477</v>
      </c>
      <c r="AC84" s="1962">
        <f t="shared" si="21"/>
        <v>123281.85669060638</v>
      </c>
      <c r="AD84" s="1962">
        <f t="shared" si="22"/>
        <v>4229108.5474444451</v>
      </c>
      <c r="AE84" s="1962">
        <f t="shared" si="23"/>
        <v>155645.01502943717</v>
      </c>
      <c r="AF84" s="1962">
        <f t="shared" si="24"/>
        <v>7733.1127174852936</v>
      </c>
      <c r="AG84" s="1962">
        <f t="shared" si="25"/>
        <v>10573.856399837383</v>
      </c>
      <c r="AH84" s="1963">
        <f t="shared" si="26"/>
        <v>137338.04591211452</v>
      </c>
      <c r="AI84" s="1952"/>
      <c r="AJ84" s="3240"/>
      <c r="AK84" s="2501" t="s">
        <v>1990</v>
      </c>
      <c r="AL84" s="1961">
        <v>3932183020.5379963</v>
      </c>
      <c r="AM84" s="1962">
        <v>1039732738.1012385</v>
      </c>
      <c r="AN84" s="1962">
        <v>1300448251.0657542</v>
      </c>
      <c r="AO84" s="1962">
        <v>956809265.12000775</v>
      </c>
      <c r="AP84" s="1962">
        <v>158440707.19304052</v>
      </c>
      <c r="AQ84" s="1962">
        <v>476752059.05714256</v>
      </c>
      <c r="AR84" s="1962">
        <v>4215079024.6679301</v>
      </c>
      <c r="AS84" s="1962">
        <v>4059434009.6384931</v>
      </c>
      <c r="AT84" s="1962">
        <v>8161291567.9824429</v>
      </c>
      <c r="AU84" s="1962">
        <v>3969132.4098904771</v>
      </c>
      <c r="AV84" s="1962">
        <v>123281856.69060639</v>
      </c>
      <c r="AW84" s="1962">
        <v>4229108547.4444451</v>
      </c>
      <c r="AX84" s="1962">
        <v>155645015.02943718</v>
      </c>
      <c r="AY84" s="1962">
        <v>7733112.7174852937</v>
      </c>
      <c r="AZ84" s="1962">
        <v>10573856.399837382</v>
      </c>
      <c r="BA84" s="1963">
        <v>137338045.91211453</v>
      </c>
      <c r="BB84" s="1952"/>
    </row>
    <row r="85" spans="5:54" ht="22.5">
      <c r="E85" s="902"/>
      <c r="F85" s="902"/>
      <c r="G85" s="902"/>
      <c r="H85" s="902"/>
      <c r="I85" s="902"/>
      <c r="J85" s="902"/>
      <c r="Q85" s="3240" t="s">
        <v>322</v>
      </c>
      <c r="R85" s="1960" t="s">
        <v>1981</v>
      </c>
      <c r="S85" s="1961">
        <f t="shared" si="27"/>
        <v>5715.5761316889602</v>
      </c>
      <c r="T85" s="1962">
        <f t="shared" si="12"/>
        <v>1317.9769988621288</v>
      </c>
      <c r="U85" s="1962">
        <f t="shared" si="13"/>
        <v>449.85138123306785</v>
      </c>
      <c r="V85" s="1962">
        <f t="shared" si="14"/>
        <v>2269.6912431952501</v>
      </c>
      <c r="W85" s="1962">
        <f t="shared" si="15"/>
        <v>190.14243630703302</v>
      </c>
      <c r="X85" s="1962">
        <f t="shared" si="16"/>
        <v>1487.9140723135845</v>
      </c>
      <c r="Y85" s="1962">
        <f t="shared" si="17"/>
        <v>5529.4552126900389</v>
      </c>
      <c r="Z85" s="1962">
        <f t="shared" si="18"/>
        <v>5508.4638704808203</v>
      </c>
      <c r="AA85" s="1962">
        <f t="shared" si="19"/>
        <v>6089.5607399780438</v>
      </c>
      <c r="AB85" s="1962">
        <f t="shared" si="20"/>
        <v>0</v>
      </c>
      <c r="AC85" s="1962">
        <f t="shared" si="21"/>
        <v>627.7070492486414</v>
      </c>
      <c r="AD85" s="1962">
        <f t="shared" si="22"/>
        <v>1208.8039187458635</v>
      </c>
      <c r="AE85" s="1962">
        <f t="shared" si="23"/>
        <v>20.991342209219464</v>
      </c>
      <c r="AF85" s="1962">
        <f t="shared" si="24"/>
        <v>4.9083510744688121</v>
      </c>
      <c r="AG85" s="1962">
        <f t="shared" si="25"/>
        <v>1.2133324905877858</v>
      </c>
      <c r="AH85" s="1963">
        <f t="shared" si="26"/>
        <v>14.869658644162868</v>
      </c>
      <c r="AI85" s="1952"/>
      <c r="AJ85" s="3240" t="s">
        <v>322</v>
      </c>
      <c r="AK85" s="2501" t="s">
        <v>1981</v>
      </c>
      <c r="AL85" s="1961">
        <v>5715576.1316889599</v>
      </c>
      <c r="AM85" s="1962">
        <v>1317976.9988621287</v>
      </c>
      <c r="AN85" s="1962">
        <v>449851.38123306783</v>
      </c>
      <c r="AO85" s="1962">
        <v>2269691.2431952502</v>
      </c>
      <c r="AP85" s="1962">
        <v>190142.43630703303</v>
      </c>
      <c r="AQ85" s="1962">
        <v>1487914.0723135844</v>
      </c>
      <c r="AR85" s="1962">
        <v>5529455.2126900386</v>
      </c>
      <c r="AS85" s="1962">
        <v>5508463.8704808205</v>
      </c>
      <c r="AT85" s="1962">
        <v>6089560.7399780434</v>
      </c>
      <c r="AU85" s="1962">
        <v>0</v>
      </c>
      <c r="AV85" s="1962">
        <v>627707.04924864136</v>
      </c>
      <c r="AW85" s="1962">
        <v>1208803.9187458635</v>
      </c>
      <c r="AX85" s="1962">
        <v>20991.342209219463</v>
      </c>
      <c r="AY85" s="1962">
        <v>4908.3510744688119</v>
      </c>
      <c r="AZ85" s="1962">
        <v>1213.3324905877857</v>
      </c>
      <c r="BA85" s="1963">
        <v>14869.658644162868</v>
      </c>
      <c r="BB85" s="1952"/>
    </row>
    <row r="86" spans="5:54" ht="33.75">
      <c r="E86" s="902"/>
      <c r="F86" s="902"/>
      <c r="G86" s="902"/>
      <c r="H86" s="902"/>
      <c r="I86" s="902"/>
      <c r="J86" s="902"/>
      <c r="Q86" s="3240"/>
      <c r="R86" s="1960" t="s">
        <v>1982</v>
      </c>
      <c r="S86" s="1961">
        <f t="shared" si="27"/>
        <v>10649.059034108792</v>
      </c>
      <c r="T86" s="1962">
        <f t="shared" si="12"/>
        <v>3501.7853632912456</v>
      </c>
      <c r="U86" s="1962">
        <f t="shared" si="13"/>
        <v>1905.8409173126033</v>
      </c>
      <c r="V86" s="1962">
        <f t="shared" si="14"/>
        <v>2362.8454536928812</v>
      </c>
      <c r="W86" s="1962">
        <f t="shared" si="15"/>
        <v>436.5692433217597</v>
      </c>
      <c r="X86" s="1962">
        <f t="shared" si="16"/>
        <v>2442.0180564921002</v>
      </c>
      <c r="Y86" s="1962">
        <f t="shared" si="17"/>
        <v>10877.970264597003</v>
      </c>
      <c r="Z86" s="1962">
        <f t="shared" si="18"/>
        <v>10866.71460263243</v>
      </c>
      <c r="AA86" s="1962">
        <f t="shared" si="19"/>
        <v>12031.288195318466</v>
      </c>
      <c r="AB86" s="1962">
        <f t="shared" si="20"/>
        <v>0</v>
      </c>
      <c r="AC86" s="1962">
        <f t="shared" si="21"/>
        <v>1933.8817986239287</v>
      </c>
      <c r="AD86" s="1962">
        <f t="shared" si="22"/>
        <v>3098.4553913099667</v>
      </c>
      <c r="AE86" s="1962">
        <f t="shared" si="23"/>
        <v>11.255661964577191</v>
      </c>
      <c r="AF86" s="1962">
        <f t="shared" si="24"/>
        <v>1.1460298808448801</v>
      </c>
      <c r="AG86" s="1962">
        <f t="shared" si="25"/>
        <v>2.9079697546930667</v>
      </c>
      <c r="AH86" s="1963">
        <f t="shared" si="26"/>
        <v>7.2016623290392516</v>
      </c>
      <c r="AI86" s="1952"/>
      <c r="AJ86" s="3240"/>
      <c r="AK86" s="2501" t="s">
        <v>1982</v>
      </c>
      <c r="AL86" s="1961">
        <v>10649059.034108792</v>
      </c>
      <c r="AM86" s="1962">
        <v>3501785.3632912454</v>
      </c>
      <c r="AN86" s="1962">
        <v>1905840.9173126032</v>
      </c>
      <c r="AO86" s="1962">
        <v>2362845.4536928814</v>
      </c>
      <c r="AP86" s="1962">
        <v>436569.24332175968</v>
      </c>
      <c r="AQ86" s="1962">
        <v>2442018.0564921</v>
      </c>
      <c r="AR86" s="1962">
        <v>10877970.264597002</v>
      </c>
      <c r="AS86" s="1962">
        <v>10866714.602632429</v>
      </c>
      <c r="AT86" s="1962">
        <v>12031288.195318466</v>
      </c>
      <c r="AU86" s="1962">
        <v>0</v>
      </c>
      <c r="AV86" s="1962">
        <v>1933881.7986239288</v>
      </c>
      <c r="AW86" s="1962">
        <v>3098455.3913099668</v>
      </c>
      <c r="AX86" s="1962">
        <v>11255.661964577192</v>
      </c>
      <c r="AY86" s="1962">
        <v>1146.0298808448802</v>
      </c>
      <c r="AZ86" s="1962">
        <v>2907.9697546930665</v>
      </c>
      <c r="BA86" s="1963">
        <v>7201.6623290392517</v>
      </c>
      <c r="BB86" s="1952"/>
    </row>
    <row r="87" spans="5:54" ht="33.75">
      <c r="E87" s="902"/>
      <c r="F87" s="902"/>
      <c r="G87" s="902"/>
      <c r="H87" s="902"/>
      <c r="I87" s="902"/>
      <c r="J87" s="902"/>
      <c r="Q87" s="3240"/>
      <c r="R87" s="1960" t="s">
        <v>1983</v>
      </c>
      <c r="S87" s="1961">
        <f t="shared" si="27"/>
        <v>15977.209066428499</v>
      </c>
      <c r="T87" s="1962">
        <f t="shared" si="12"/>
        <v>6454.1120350367219</v>
      </c>
      <c r="U87" s="1962">
        <f t="shared" si="13"/>
        <v>1951.0841691079181</v>
      </c>
      <c r="V87" s="1962">
        <f t="shared" si="14"/>
        <v>4113.5168519468516</v>
      </c>
      <c r="W87" s="1962">
        <f t="shared" si="15"/>
        <v>222.02921199799763</v>
      </c>
      <c r="X87" s="1962">
        <f t="shared" si="16"/>
        <v>3236.4667983731433</v>
      </c>
      <c r="Y87" s="1962">
        <f t="shared" si="17"/>
        <v>12663.573731282362</v>
      </c>
      <c r="Z87" s="1962">
        <f t="shared" si="18"/>
        <v>12500.844287371876</v>
      </c>
      <c r="AA87" s="1962">
        <f t="shared" si="19"/>
        <v>17475.994136561978</v>
      </c>
      <c r="AB87" s="1962">
        <f t="shared" si="20"/>
        <v>0</v>
      </c>
      <c r="AC87" s="1962">
        <f t="shared" si="21"/>
        <v>268.85198167489114</v>
      </c>
      <c r="AD87" s="1962">
        <f t="shared" si="22"/>
        <v>5244.0018308649996</v>
      </c>
      <c r="AE87" s="1962">
        <f t="shared" si="23"/>
        <v>162.7294439104879</v>
      </c>
      <c r="AF87" s="1962">
        <f t="shared" si="24"/>
        <v>145.36247756203582</v>
      </c>
      <c r="AG87" s="1962">
        <f t="shared" si="25"/>
        <v>7.3546423208475051</v>
      </c>
      <c r="AH87" s="1963">
        <f t="shared" si="26"/>
        <v>10.012324027604654</v>
      </c>
      <c r="AI87" s="1952"/>
      <c r="AJ87" s="3240"/>
      <c r="AK87" s="2501" t="s">
        <v>1983</v>
      </c>
      <c r="AL87" s="1961">
        <v>15977209.066428499</v>
      </c>
      <c r="AM87" s="1962">
        <v>6454112.0350367222</v>
      </c>
      <c r="AN87" s="1962">
        <v>1951084.1691079182</v>
      </c>
      <c r="AO87" s="1962">
        <v>4113516.8519468517</v>
      </c>
      <c r="AP87" s="1962">
        <v>222029.21199799763</v>
      </c>
      <c r="AQ87" s="1962">
        <v>3236466.7983731432</v>
      </c>
      <c r="AR87" s="1962">
        <v>12663573.731282363</v>
      </c>
      <c r="AS87" s="1962">
        <v>12500844.287371876</v>
      </c>
      <c r="AT87" s="1962">
        <v>17475994.136561979</v>
      </c>
      <c r="AU87" s="1962">
        <v>0</v>
      </c>
      <c r="AV87" s="1962">
        <v>268851.98167489114</v>
      </c>
      <c r="AW87" s="1962">
        <v>5244001.8308649994</v>
      </c>
      <c r="AX87" s="1962">
        <v>162729.4439104879</v>
      </c>
      <c r="AY87" s="1962">
        <v>145362.47756203581</v>
      </c>
      <c r="AZ87" s="1962">
        <v>7354.6423208475053</v>
      </c>
      <c r="BA87" s="1963">
        <v>10012.324027604654</v>
      </c>
      <c r="BB87" s="1952"/>
    </row>
    <row r="88" spans="5:54" ht="33.75">
      <c r="E88" s="902"/>
      <c r="F88" s="902"/>
      <c r="G88" s="902"/>
      <c r="H88" s="902"/>
      <c r="I88" s="902"/>
      <c r="J88" s="902"/>
      <c r="Q88" s="3240"/>
      <c r="R88" s="1960" t="s">
        <v>1984</v>
      </c>
      <c r="S88" s="1961">
        <f t="shared" si="27"/>
        <v>29119.096055930331</v>
      </c>
      <c r="T88" s="1962">
        <f t="shared" si="12"/>
        <v>6028.9232296840046</v>
      </c>
      <c r="U88" s="1962">
        <f t="shared" si="13"/>
        <v>4219.5765693711164</v>
      </c>
      <c r="V88" s="1962">
        <f t="shared" si="14"/>
        <v>10059.674242172376</v>
      </c>
      <c r="W88" s="1962">
        <f t="shared" si="15"/>
        <v>997.31573822178655</v>
      </c>
      <c r="X88" s="1962">
        <f t="shared" si="16"/>
        <v>7813.6062764896114</v>
      </c>
      <c r="Y88" s="1962">
        <f t="shared" si="17"/>
        <v>23396.40347849387</v>
      </c>
      <c r="Z88" s="1962">
        <f t="shared" si="18"/>
        <v>23275.232722182387</v>
      </c>
      <c r="AA88" s="1962">
        <f t="shared" si="19"/>
        <v>33584.651825989102</v>
      </c>
      <c r="AB88" s="1962">
        <f t="shared" si="20"/>
        <v>411.77847366001447</v>
      </c>
      <c r="AC88" s="1962">
        <f t="shared" si="21"/>
        <v>195.35636151211671</v>
      </c>
      <c r="AD88" s="1962">
        <f t="shared" si="22"/>
        <v>10916.553938978874</v>
      </c>
      <c r="AE88" s="1962">
        <f t="shared" si="23"/>
        <v>121.17075631148261</v>
      </c>
      <c r="AF88" s="1962">
        <f t="shared" si="24"/>
        <v>8.4274686048743277</v>
      </c>
      <c r="AG88" s="1962">
        <f t="shared" si="25"/>
        <v>16.36459484998359</v>
      </c>
      <c r="AH88" s="1963">
        <f t="shared" si="26"/>
        <v>96.378692856624696</v>
      </c>
      <c r="AI88" s="1952"/>
      <c r="AJ88" s="3240"/>
      <c r="AK88" s="2501" t="s">
        <v>1984</v>
      </c>
      <c r="AL88" s="1961">
        <v>29119096.055930331</v>
      </c>
      <c r="AM88" s="1962">
        <v>6028923.2296840046</v>
      </c>
      <c r="AN88" s="1962">
        <v>4219576.5693711163</v>
      </c>
      <c r="AO88" s="1962">
        <v>10059674.242172375</v>
      </c>
      <c r="AP88" s="1962">
        <v>997315.73822178657</v>
      </c>
      <c r="AQ88" s="1962">
        <v>7813606.2764896117</v>
      </c>
      <c r="AR88" s="1962">
        <v>23396403.478493869</v>
      </c>
      <c r="AS88" s="1962">
        <v>23275232.722182386</v>
      </c>
      <c r="AT88" s="1962">
        <v>33584651.825989105</v>
      </c>
      <c r="AU88" s="1962">
        <v>411778.47366001445</v>
      </c>
      <c r="AV88" s="1962">
        <v>195356.36151211671</v>
      </c>
      <c r="AW88" s="1962">
        <v>10916553.938978873</v>
      </c>
      <c r="AX88" s="1962">
        <v>121170.7563114826</v>
      </c>
      <c r="AY88" s="1962">
        <v>8427.4686048743279</v>
      </c>
      <c r="AZ88" s="1962">
        <v>16364.594849983589</v>
      </c>
      <c r="BA88" s="1963">
        <v>96378.692856624693</v>
      </c>
      <c r="BB88" s="1952"/>
    </row>
    <row r="89" spans="5:54" ht="33.75">
      <c r="E89" s="902"/>
      <c r="F89" s="902"/>
      <c r="G89" s="902"/>
      <c r="H89" s="902"/>
      <c r="I89" s="902"/>
      <c r="J89" s="902"/>
      <c r="Q89" s="3240"/>
      <c r="R89" s="1960" t="s">
        <v>1985</v>
      </c>
      <c r="S89" s="1961">
        <f t="shared" si="27"/>
        <v>54592.197244110415</v>
      </c>
      <c r="T89" s="1962">
        <f t="shared" si="12"/>
        <v>15656.330985922774</v>
      </c>
      <c r="U89" s="1962">
        <f t="shared" si="13"/>
        <v>5664.8621969853684</v>
      </c>
      <c r="V89" s="1962">
        <f t="shared" si="14"/>
        <v>21532.286582729554</v>
      </c>
      <c r="W89" s="1962">
        <f t="shared" si="15"/>
        <v>2968.9427693255934</v>
      </c>
      <c r="X89" s="1962">
        <f t="shared" si="16"/>
        <v>8769.7747092603804</v>
      </c>
      <c r="Y89" s="1962">
        <f t="shared" si="17"/>
        <v>43038.704317248565</v>
      </c>
      <c r="Z89" s="1962">
        <f t="shared" si="18"/>
        <v>42832.174914873009</v>
      </c>
      <c r="AA89" s="1962">
        <f t="shared" si="19"/>
        <v>67149.928022019187</v>
      </c>
      <c r="AB89" s="1962">
        <f t="shared" si="20"/>
        <v>54.158491629800473</v>
      </c>
      <c r="AC89" s="1962">
        <f t="shared" si="21"/>
        <v>213.11687951512775</v>
      </c>
      <c r="AD89" s="1962">
        <f t="shared" si="22"/>
        <v>24612.540912205448</v>
      </c>
      <c r="AE89" s="1962">
        <f t="shared" si="23"/>
        <v>234.04183628991487</v>
      </c>
      <c r="AF89" s="1962">
        <f t="shared" si="24"/>
        <v>36.861624865696307</v>
      </c>
      <c r="AG89" s="1962">
        <f t="shared" si="25"/>
        <v>40.141438313831287</v>
      </c>
      <c r="AH89" s="1963">
        <f t="shared" si="26"/>
        <v>157.03877311038738</v>
      </c>
      <c r="AI89" s="1952"/>
      <c r="AJ89" s="3240"/>
      <c r="AK89" s="2501" t="s">
        <v>1985</v>
      </c>
      <c r="AL89" s="1961">
        <v>54592197.244110413</v>
      </c>
      <c r="AM89" s="1962">
        <v>15656330.985922774</v>
      </c>
      <c r="AN89" s="1962">
        <v>5664862.1969853686</v>
      </c>
      <c r="AO89" s="1962">
        <v>21532286.582729552</v>
      </c>
      <c r="AP89" s="1962">
        <v>2968942.7693255935</v>
      </c>
      <c r="AQ89" s="1962">
        <v>8769774.7092603799</v>
      </c>
      <c r="AR89" s="1962">
        <v>43038704.317248568</v>
      </c>
      <c r="AS89" s="1962">
        <v>42832174.914873011</v>
      </c>
      <c r="AT89" s="1962">
        <v>67149928.022019193</v>
      </c>
      <c r="AU89" s="1962">
        <v>54158.491629800475</v>
      </c>
      <c r="AV89" s="1962">
        <v>213116.87951512774</v>
      </c>
      <c r="AW89" s="1962">
        <v>24612540.912205447</v>
      </c>
      <c r="AX89" s="1962">
        <v>234041.83628991488</v>
      </c>
      <c r="AY89" s="1962">
        <v>36861.624865696307</v>
      </c>
      <c r="AZ89" s="1962">
        <v>40141.438313831284</v>
      </c>
      <c r="BA89" s="1963">
        <v>157038.77311038738</v>
      </c>
      <c r="BB89" s="1952"/>
    </row>
    <row r="90" spans="5:54" ht="33.75">
      <c r="E90" s="902"/>
      <c r="F90" s="902"/>
      <c r="G90" s="902"/>
      <c r="H90" s="902"/>
      <c r="I90" s="902"/>
      <c r="J90" s="902"/>
      <c r="Q90" s="3240"/>
      <c r="R90" s="1960" t="s">
        <v>1986</v>
      </c>
      <c r="S90" s="1961">
        <f t="shared" si="27"/>
        <v>87304.657568562106</v>
      </c>
      <c r="T90" s="1962">
        <f t="shared" si="12"/>
        <v>35753.053068912588</v>
      </c>
      <c r="U90" s="1962">
        <f t="shared" si="13"/>
        <v>12740.399752426869</v>
      </c>
      <c r="V90" s="1962">
        <f t="shared" si="14"/>
        <v>22693.215018566734</v>
      </c>
      <c r="W90" s="1962">
        <f t="shared" si="15"/>
        <v>1983.8477710365762</v>
      </c>
      <c r="X90" s="1962">
        <f t="shared" si="16"/>
        <v>14134.141958415155</v>
      </c>
      <c r="Y90" s="1962">
        <f t="shared" si="17"/>
        <v>70998.607016185662</v>
      </c>
      <c r="Z90" s="1962">
        <f t="shared" si="18"/>
        <v>69596.101694439829</v>
      </c>
      <c r="AA90" s="1962">
        <f t="shared" si="19"/>
        <v>119927.89027177912</v>
      </c>
      <c r="AB90" s="1962">
        <f t="shared" si="20"/>
        <v>945.65890146907168</v>
      </c>
      <c r="AC90" s="1962">
        <f t="shared" si="21"/>
        <v>454.49754691028414</v>
      </c>
      <c r="AD90" s="1962">
        <f t="shared" si="22"/>
        <v>51731.945025718589</v>
      </c>
      <c r="AE90" s="1962">
        <f t="shared" si="23"/>
        <v>1402.5053217457425</v>
      </c>
      <c r="AF90" s="1962">
        <f t="shared" si="24"/>
        <v>44.50942959920053</v>
      </c>
      <c r="AG90" s="1962">
        <f t="shared" si="25"/>
        <v>105.51901410270163</v>
      </c>
      <c r="AH90" s="1963">
        <f t="shared" si="26"/>
        <v>1252.4768780438417</v>
      </c>
      <c r="AI90" s="1952"/>
      <c r="AJ90" s="3240"/>
      <c r="AK90" s="2501" t="s">
        <v>1986</v>
      </c>
      <c r="AL90" s="1961">
        <v>87304657.568562105</v>
      </c>
      <c r="AM90" s="1962">
        <v>35753053.068912588</v>
      </c>
      <c r="AN90" s="1962">
        <v>12740399.752426868</v>
      </c>
      <c r="AO90" s="1962">
        <v>22693215.018566735</v>
      </c>
      <c r="AP90" s="1962">
        <v>1983847.7710365762</v>
      </c>
      <c r="AQ90" s="1962">
        <v>14134141.958415156</v>
      </c>
      <c r="AR90" s="1962">
        <v>70998607.016185656</v>
      </c>
      <c r="AS90" s="1962">
        <v>69596101.694439828</v>
      </c>
      <c r="AT90" s="1962">
        <v>119927890.27177912</v>
      </c>
      <c r="AU90" s="1962">
        <v>945658.90146907163</v>
      </c>
      <c r="AV90" s="1962">
        <v>454497.54691028415</v>
      </c>
      <c r="AW90" s="1962">
        <v>51731945.025718592</v>
      </c>
      <c r="AX90" s="1962">
        <v>1402505.3217457426</v>
      </c>
      <c r="AY90" s="1962">
        <v>44509.429599200528</v>
      </c>
      <c r="AZ90" s="1962">
        <v>105519.01410270164</v>
      </c>
      <c r="BA90" s="1963">
        <v>1252476.8780438416</v>
      </c>
      <c r="BB90" s="1952"/>
    </row>
    <row r="91" spans="5:54" ht="33.75">
      <c r="E91" s="902"/>
      <c r="F91" s="902"/>
      <c r="G91" s="902"/>
      <c r="H91" s="902"/>
      <c r="I91" s="902"/>
      <c r="J91" s="902"/>
      <c r="Q91" s="3240"/>
      <c r="R91" s="1960" t="s">
        <v>1987</v>
      </c>
      <c r="S91" s="1961">
        <f t="shared" si="27"/>
        <v>138950.06885715376</v>
      </c>
      <c r="T91" s="1962">
        <f t="shared" ref="T91:T94" si="57">AM91/1000</f>
        <v>62275.790778587376</v>
      </c>
      <c r="U91" s="1962">
        <f t="shared" ref="U91:U94" si="58">AN91/1000</f>
        <v>20808.999518007782</v>
      </c>
      <c r="V91" s="1962">
        <f t="shared" ref="V91:V94" si="59">AO91/1000</f>
        <v>40936.817594736553</v>
      </c>
      <c r="W91" s="1962">
        <f t="shared" ref="W91:W94" si="60">AP91/1000</f>
        <v>2511.2794239718337</v>
      </c>
      <c r="X91" s="1962">
        <f t="shared" ref="X91:X94" si="61">AQ91/1000</f>
        <v>12417.181541271895</v>
      </c>
      <c r="Y91" s="1962">
        <f t="shared" ref="Y91:Y94" si="62">AR91/1000</f>
        <v>123170.09379188111</v>
      </c>
      <c r="Z91" s="1962">
        <f t="shared" ref="Z91:Z94" si="63">AS91/1000</f>
        <v>120797.6105300598</v>
      </c>
      <c r="AA91" s="1962">
        <f t="shared" ref="AA91:AA94" si="64">AT91/1000</f>
        <v>226410.51671938802</v>
      </c>
      <c r="AB91" s="1962">
        <f t="shared" ref="AB91:AB94" si="65">AU91/1000</f>
        <v>3438.9089033409937</v>
      </c>
      <c r="AC91" s="1962">
        <f t="shared" ref="AC91:AC94" si="66">AV91/1000</f>
        <v>646.52404097582234</v>
      </c>
      <c r="AD91" s="1962">
        <f t="shared" ref="AD91:AD94" si="67">AW91/1000</f>
        <v>109698.33913364515</v>
      </c>
      <c r="AE91" s="1962">
        <f t="shared" ref="AE91:AE94" si="68">AX91/1000</f>
        <v>2372.4832618214109</v>
      </c>
      <c r="AF91" s="1962">
        <f t="shared" ref="AF91:AF94" si="69">AY91/1000</f>
        <v>344.32584981032824</v>
      </c>
      <c r="AG91" s="1962">
        <f t="shared" ref="AG91:AG94" si="70">AZ91/1000</f>
        <v>184.92317341290732</v>
      </c>
      <c r="AH91" s="1963">
        <f t="shared" ref="AH91:AH94" si="71">BA91/1000</f>
        <v>1843.2342385981769</v>
      </c>
      <c r="AI91" s="1952"/>
      <c r="AJ91" s="3240"/>
      <c r="AK91" s="2501" t="s">
        <v>1987</v>
      </c>
      <c r="AL91" s="1961">
        <v>138950068.85715377</v>
      </c>
      <c r="AM91" s="1962">
        <v>62275790.778587379</v>
      </c>
      <c r="AN91" s="1962">
        <v>20808999.518007781</v>
      </c>
      <c r="AO91" s="1962">
        <v>40936817.594736554</v>
      </c>
      <c r="AP91" s="1962">
        <v>2511279.4239718337</v>
      </c>
      <c r="AQ91" s="1962">
        <v>12417181.541271895</v>
      </c>
      <c r="AR91" s="1962">
        <v>123170093.79188111</v>
      </c>
      <c r="AS91" s="1962">
        <v>120797610.5300598</v>
      </c>
      <c r="AT91" s="1962">
        <v>226410516.71938801</v>
      </c>
      <c r="AU91" s="1962">
        <v>3438908.9033409934</v>
      </c>
      <c r="AV91" s="1962">
        <v>646524.04097582237</v>
      </c>
      <c r="AW91" s="1962">
        <v>109698339.13364515</v>
      </c>
      <c r="AX91" s="1962">
        <v>2372483.2618214111</v>
      </c>
      <c r="AY91" s="1962">
        <v>344325.84981032822</v>
      </c>
      <c r="AZ91" s="1962">
        <v>184923.17341290732</v>
      </c>
      <c r="BA91" s="1963">
        <v>1843234.238598177</v>
      </c>
      <c r="BB91" s="1952"/>
    </row>
    <row r="92" spans="5:54" ht="33.75">
      <c r="E92" s="902"/>
      <c r="F92" s="902"/>
      <c r="G92" s="902"/>
      <c r="H92" s="902"/>
      <c r="I92" s="902"/>
      <c r="J92" s="902"/>
      <c r="Q92" s="3240"/>
      <c r="R92" s="1960" t="s">
        <v>1988</v>
      </c>
      <c r="S92" s="1961">
        <f t="shared" ref="S92:S94" si="72">AL92/1000</f>
        <v>232094.74291593005</v>
      </c>
      <c r="T92" s="1962">
        <f t="shared" si="57"/>
        <v>101229.49917327819</v>
      </c>
      <c r="U92" s="1962">
        <f t="shared" si="58"/>
        <v>57437.248251683806</v>
      </c>
      <c r="V92" s="1962">
        <f t="shared" si="59"/>
        <v>43669.74268128338</v>
      </c>
      <c r="W92" s="1962">
        <f t="shared" si="60"/>
        <v>5019.9692471450298</v>
      </c>
      <c r="X92" s="1962">
        <f t="shared" si="61"/>
        <v>24738.283564245696</v>
      </c>
      <c r="Y92" s="1962">
        <f t="shared" si="62"/>
        <v>220557.84196540707</v>
      </c>
      <c r="Z92" s="1962">
        <f t="shared" si="63"/>
        <v>217535.59140098502</v>
      </c>
      <c r="AA92" s="1962">
        <f t="shared" si="64"/>
        <v>423121.78231770825</v>
      </c>
      <c r="AB92" s="1962">
        <f t="shared" si="65"/>
        <v>3117.0761513436564</v>
      </c>
      <c r="AC92" s="1962">
        <f t="shared" si="66"/>
        <v>2984.4185460296271</v>
      </c>
      <c r="AD92" s="1962">
        <f t="shared" si="67"/>
        <v>211687.68561409652</v>
      </c>
      <c r="AE92" s="1962">
        <f t="shared" si="68"/>
        <v>3022.2505644220514</v>
      </c>
      <c r="AF92" s="1962">
        <f t="shared" si="69"/>
        <v>218.61782454677078</v>
      </c>
      <c r="AG92" s="1962">
        <f t="shared" si="70"/>
        <v>364.67525952773934</v>
      </c>
      <c r="AH92" s="1963">
        <f t="shared" si="71"/>
        <v>2438.9574803475439</v>
      </c>
      <c r="AI92" s="1952"/>
      <c r="AJ92" s="3240"/>
      <c r="AK92" s="2501" t="s">
        <v>1988</v>
      </c>
      <c r="AL92" s="1961">
        <v>232094742.91593006</v>
      </c>
      <c r="AM92" s="1962">
        <v>101229499.1732782</v>
      </c>
      <c r="AN92" s="1962">
        <v>57437248.251683809</v>
      </c>
      <c r="AO92" s="1962">
        <v>43669742.681283377</v>
      </c>
      <c r="AP92" s="1962">
        <v>5019969.2471450297</v>
      </c>
      <c r="AQ92" s="1962">
        <v>24738283.564245697</v>
      </c>
      <c r="AR92" s="1962">
        <v>220557841.96540707</v>
      </c>
      <c r="AS92" s="1962">
        <v>217535591.40098503</v>
      </c>
      <c r="AT92" s="1962">
        <v>423121782.31770825</v>
      </c>
      <c r="AU92" s="1962">
        <v>3117076.1513436562</v>
      </c>
      <c r="AV92" s="1962">
        <v>2984418.5460296273</v>
      </c>
      <c r="AW92" s="1962">
        <v>211687685.61409652</v>
      </c>
      <c r="AX92" s="1962">
        <v>3022250.5644220514</v>
      </c>
      <c r="AY92" s="1962">
        <v>218617.82454677077</v>
      </c>
      <c r="AZ92" s="1962">
        <v>364675.25952773937</v>
      </c>
      <c r="BA92" s="1963">
        <v>2438957.480347544</v>
      </c>
      <c r="BB92" s="1952"/>
    </row>
    <row r="93" spans="5:54" ht="33.75">
      <c r="E93" s="902"/>
      <c r="F93" s="902"/>
      <c r="G93" s="902"/>
      <c r="H93" s="902"/>
      <c r="I93" s="902"/>
      <c r="J93" s="902"/>
      <c r="Q93" s="3240"/>
      <c r="R93" s="1960" t="s">
        <v>1989</v>
      </c>
      <c r="S93" s="1961">
        <f t="shared" si="72"/>
        <v>443761.30790843483</v>
      </c>
      <c r="T93" s="1962">
        <f t="shared" si="57"/>
        <v>225432.03009183376</v>
      </c>
      <c r="U93" s="1962">
        <f t="shared" si="58"/>
        <v>98607.185283012048</v>
      </c>
      <c r="V93" s="1962">
        <f t="shared" si="59"/>
        <v>63128.97721655132</v>
      </c>
      <c r="W93" s="1962">
        <f t="shared" si="60"/>
        <v>23307.517125889277</v>
      </c>
      <c r="X93" s="1962">
        <f t="shared" si="61"/>
        <v>33285.598193179598</v>
      </c>
      <c r="Y93" s="1962">
        <f t="shared" si="62"/>
        <v>471145.09915100265</v>
      </c>
      <c r="Z93" s="1962">
        <f t="shared" si="63"/>
        <v>463561.01920820255</v>
      </c>
      <c r="AA93" s="1962">
        <f t="shared" si="64"/>
        <v>967007.02992137766</v>
      </c>
      <c r="AB93" s="1962">
        <f t="shared" si="65"/>
        <v>44618.869940520097</v>
      </c>
      <c r="AC93" s="1962">
        <f t="shared" si="66"/>
        <v>3910.8227189079885</v>
      </c>
      <c r="AD93" s="1962">
        <f t="shared" si="67"/>
        <v>551975.70337260293</v>
      </c>
      <c r="AE93" s="1962">
        <f t="shared" si="68"/>
        <v>7584.0799428001264</v>
      </c>
      <c r="AF93" s="1962">
        <f t="shared" si="69"/>
        <v>348.61738557075023</v>
      </c>
      <c r="AG93" s="1962">
        <f t="shared" si="70"/>
        <v>1216.141926161725</v>
      </c>
      <c r="AH93" s="1963">
        <f t="shared" si="71"/>
        <v>6019.3206310676505</v>
      </c>
      <c r="AI93" s="1952"/>
      <c r="AJ93" s="3240"/>
      <c r="AK93" s="2501" t="s">
        <v>1989</v>
      </c>
      <c r="AL93" s="1961">
        <v>443761307.90843481</v>
      </c>
      <c r="AM93" s="1962">
        <v>225432030.09183377</v>
      </c>
      <c r="AN93" s="1962">
        <v>98607185.283012047</v>
      </c>
      <c r="AO93" s="1962">
        <v>63128977.216551319</v>
      </c>
      <c r="AP93" s="1962">
        <v>23307517.125889275</v>
      </c>
      <c r="AQ93" s="1962">
        <v>33285598.1931796</v>
      </c>
      <c r="AR93" s="1962">
        <v>471145099.15100265</v>
      </c>
      <c r="AS93" s="1962">
        <v>463561019.20820254</v>
      </c>
      <c r="AT93" s="1962">
        <v>967007029.92137766</v>
      </c>
      <c r="AU93" s="1962">
        <v>44618869.9405201</v>
      </c>
      <c r="AV93" s="1962">
        <v>3910822.7189079886</v>
      </c>
      <c r="AW93" s="1962">
        <v>551975703.37260294</v>
      </c>
      <c r="AX93" s="1962">
        <v>7584079.942800126</v>
      </c>
      <c r="AY93" s="1962">
        <v>348617.38557075022</v>
      </c>
      <c r="AZ93" s="1962">
        <v>1216141.9261617251</v>
      </c>
      <c r="BA93" s="1963">
        <v>6019320.6310676504</v>
      </c>
      <c r="BB93" s="1952"/>
    </row>
    <row r="94" spans="5:54" ht="23.25" thickBot="1">
      <c r="E94" s="902"/>
      <c r="F94" s="902"/>
      <c r="G94" s="902"/>
      <c r="H94" s="902"/>
      <c r="I94" s="902"/>
      <c r="J94" s="902"/>
      <c r="Q94" s="3241"/>
      <c r="R94" s="1964" t="s">
        <v>1990</v>
      </c>
      <c r="S94" s="1965">
        <f t="shared" si="72"/>
        <v>1668981.818763386</v>
      </c>
      <c r="T94" s="1966">
        <f t="shared" si="57"/>
        <v>452922.51405650354</v>
      </c>
      <c r="U94" s="1966">
        <f t="shared" si="58"/>
        <v>536708.97769836639</v>
      </c>
      <c r="V94" s="1966">
        <f t="shared" si="59"/>
        <v>403476.48959175596</v>
      </c>
      <c r="W94" s="1966">
        <f t="shared" si="60"/>
        <v>73724.948538164856</v>
      </c>
      <c r="X94" s="1966">
        <f t="shared" si="61"/>
        <v>202148.88888883608</v>
      </c>
      <c r="Y94" s="1966">
        <f t="shared" si="62"/>
        <v>1806403.0328051825</v>
      </c>
      <c r="Z94" s="1966">
        <f t="shared" si="63"/>
        <v>1727461.083274368</v>
      </c>
      <c r="AA94" s="1966">
        <f t="shared" si="64"/>
        <v>4047516.3880436798</v>
      </c>
      <c r="AB94" s="1966">
        <f t="shared" si="65"/>
        <v>12265.54621744931</v>
      </c>
      <c r="AC94" s="1966">
        <f t="shared" si="66"/>
        <v>64842.369413286426</v>
      </c>
      <c r="AD94" s="1966">
        <f t="shared" si="67"/>
        <v>2397163.2204000489</v>
      </c>
      <c r="AE94" s="1966">
        <f t="shared" si="68"/>
        <v>78941.949530813828</v>
      </c>
      <c r="AF94" s="1966">
        <f t="shared" si="69"/>
        <v>5002.6735290018869</v>
      </c>
      <c r="AG94" s="1966">
        <f t="shared" si="70"/>
        <v>5251.6883058258863</v>
      </c>
      <c r="AH94" s="1967">
        <f t="shared" si="71"/>
        <v>68687.587695986105</v>
      </c>
      <c r="AI94" s="1952"/>
      <c r="AJ94" s="3241"/>
      <c r="AK94" s="1964" t="s">
        <v>1990</v>
      </c>
      <c r="AL94" s="1965">
        <v>1668981818.763386</v>
      </c>
      <c r="AM94" s="1966">
        <v>452922514.05650353</v>
      </c>
      <c r="AN94" s="1966">
        <v>536708977.6983664</v>
      </c>
      <c r="AO94" s="1966">
        <v>403476489.59175599</v>
      </c>
      <c r="AP94" s="1966">
        <v>73724948.538164854</v>
      </c>
      <c r="AQ94" s="1966">
        <v>202148888.88883609</v>
      </c>
      <c r="AR94" s="1966">
        <v>1806403032.8051825</v>
      </c>
      <c r="AS94" s="1966">
        <v>1727461083.274368</v>
      </c>
      <c r="AT94" s="1966">
        <v>4047516388.0436797</v>
      </c>
      <c r="AU94" s="1966">
        <v>12265546.217449309</v>
      </c>
      <c r="AV94" s="1966">
        <v>64842369.413286425</v>
      </c>
      <c r="AW94" s="1966">
        <v>2397163220.4000487</v>
      </c>
      <c r="AX94" s="1966">
        <v>78941949.530813828</v>
      </c>
      <c r="AY94" s="1966">
        <v>5002673.529001887</v>
      </c>
      <c r="AZ94" s="1966">
        <v>5251688.3058258863</v>
      </c>
      <c r="BA94" s="1967">
        <v>68687587.695986107</v>
      </c>
      <c r="BB94" s="1952"/>
    </row>
    <row r="95" spans="5:54" ht="16.5" thickTop="1">
      <c r="E95" s="902"/>
      <c r="F95" s="902"/>
      <c r="G95" s="902"/>
      <c r="H95" s="902"/>
      <c r="I95" s="902"/>
      <c r="J95" s="902"/>
    </row>
  </sheetData>
  <mergeCells count="76">
    <mergeCell ref="A9:C9"/>
    <mergeCell ref="A11:C11"/>
    <mergeCell ref="A15:C15"/>
    <mergeCell ref="A22:C22"/>
    <mergeCell ref="A60:B60"/>
    <mergeCell ref="A39:C39"/>
    <mergeCell ref="A55:C55"/>
    <mergeCell ref="A54:B54"/>
    <mergeCell ref="A40:B40"/>
    <mergeCell ref="B58:C58"/>
    <mergeCell ref="B59:C59"/>
    <mergeCell ref="A17:C17"/>
    <mergeCell ref="A21:C21"/>
    <mergeCell ref="A30:C30"/>
    <mergeCell ref="A10:C10"/>
    <mergeCell ref="A16:C16"/>
    <mergeCell ref="A63:J63"/>
    <mergeCell ref="O3:P4"/>
    <mergeCell ref="A7:C7"/>
    <mergeCell ref="M3:N4"/>
    <mergeCell ref="K3:L4"/>
    <mergeCell ref="A6:C6"/>
    <mergeCell ref="J3:J4"/>
    <mergeCell ref="E3:F4"/>
    <mergeCell ref="G3:H4"/>
    <mergeCell ref="I3:I4"/>
    <mergeCell ref="A3:C5"/>
    <mergeCell ref="A8:C8"/>
    <mergeCell ref="A18:C18"/>
    <mergeCell ref="A20:C20"/>
    <mergeCell ref="A13:C13"/>
    <mergeCell ref="A14:C14"/>
    <mergeCell ref="A56:B56"/>
    <mergeCell ref="A33:C33"/>
    <mergeCell ref="A19:C19"/>
    <mergeCell ref="A25:D25"/>
    <mergeCell ref="A26:D26"/>
    <mergeCell ref="A27:D27"/>
    <mergeCell ref="A23:D23"/>
    <mergeCell ref="A24:D24"/>
    <mergeCell ref="A28:D28"/>
    <mergeCell ref="A29:D29"/>
    <mergeCell ref="Q25:R26"/>
    <mergeCell ref="Q27:Q28"/>
    <mergeCell ref="Q29:R29"/>
    <mergeCell ref="Q30:R30"/>
    <mergeCell ref="Q31:R31"/>
    <mergeCell ref="Q32:R32"/>
    <mergeCell ref="Q33:R33"/>
    <mergeCell ref="Q34:R34"/>
    <mergeCell ref="Q35:Q36"/>
    <mergeCell ref="Q37:Q47"/>
    <mergeCell ref="Q48:Q52"/>
    <mergeCell ref="Q53:Q54"/>
    <mergeCell ref="Q55:Q58"/>
    <mergeCell ref="Q59:Q64"/>
    <mergeCell ref="AJ48:AJ52"/>
    <mergeCell ref="AJ53:AJ54"/>
    <mergeCell ref="AJ55:AJ58"/>
    <mergeCell ref="AJ59:AJ64"/>
    <mergeCell ref="AJ32:AK32"/>
    <mergeCell ref="AJ33:AK33"/>
    <mergeCell ref="AJ34:AK34"/>
    <mergeCell ref="AJ35:AJ36"/>
    <mergeCell ref="AJ37:AJ47"/>
    <mergeCell ref="AJ25:AK26"/>
    <mergeCell ref="AJ27:AJ28"/>
    <mergeCell ref="AJ29:AK29"/>
    <mergeCell ref="AJ30:AK30"/>
    <mergeCell ref="AJ31:AK31"/>
    <mergeCell ref="Q75:Q84"/>
    <mergeCell ref="Q85:Q94"/>
    <mergeCell ref="Q65:Q74"/>
    <mergeCell ref="AJ65:AJ74"/>
    <mergeCell ref="AJ75:AJ84"/>
    <mergeCell ref="AJ85:AJ94"/>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0" max="61"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O72"/>
  <sheetViews>
    <sheetView view="pageBreakPreview" topLeftCell="A55" zoomScaleNormal="50" zoomScaleSheetLayoutView="100" workbookViewId="0">
      <selection activeCell="L37" sqref="L37"/>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10" width="13.28515625" style="849" customWidth="1"/>
    <col min="11" max="16" width="17.5703125" style="849" customWidth="1"/>
    <col min="17" max="17" width="14.140625" style="849" bestFit="1" customWidth="1"/>
    <col min="18" max="16384" width="9.140625" style="849"/>
  </cols>
  <sheetData>
    <row r="1" spans="1:57" s="1314" customFormat="1" ht="34.5" customHeight="1">
      <c r="A1" s="2878" t="s">
        <v>1533</v>
      </c>
      <c r="B1" s="2878"/>
      <c r="C1" s="2878"/>
      <c r="D1" s="2878"/>
      <c r="E1" s="2878"/>
      <c r="F1" s="2878"/>
      <c r="G1" s="2878"/>
      <c r="H1" s="2878"/>
      <c r="I1" s="2878"/>
      <c r="J1" s="2878"/>
      <c r="K1" s="1313" t="s">
        <v>1399</v>
      </c>
      <c r="L1" s="1313"/>
      <c r="M1" s="1313"/>
      <c r="N1" s="1313"/>
      <c r="O1" s="1313"/>
      <c r="P1" s="1313"/>
    </row>
    <row r="2" spans="1:57" ht="15" customHeight="1" thickBot="1">
      <c r="A2" s="1004"/>
      <c r="B2" s="394"/>
      <c r="C2" s="394"/>
      <c r="D2" s="402"/>
      <c r="P2" s="403" t="s">
        <v>259</v>
      </c>
    </row>
    <row r="3" spans="1:57" s="838" customFormat="1" ht="15" customHeight="1">
      <c r="A3" s="3204" t="s">
        <v>10</v>
      </c>
      <c r="B3" s="3204"/>
      <c r="C3" s="3204"/>
      <c r="D3" s="30"/>
      <c r="E3" s="3136" t="s">
        <v>49</v>
      </c>
      <c r="F3" s="3253"/>
      <c r="G3" s="3136" t="s">
        <v>134</v>
      </c>
      <c r="H3" s="3137"/>
      <c r="I3" s="3256" t="s">
        <v>330</v>
      </c>
      <c r="J3" s="3251" t="s">
        <v>331</v>
      </c>
      <c r="K3" s="3249" t="s">
        <v>136</v>
      </c>
      <c r="L3" s="3137"/>
      <c r="M3" s="3136" t="s">
        <v>137</v>
      </c>
      <c r="N3" s="3137"/>
      <c r="O3" s="3136" t="s">
        <v>307</v>
      </c>
      <c r="P3" s="3249"/>
    </row>
    <row r="4" spans="1:57" s="838" customFormat="1" ht="15" customHeight="1">
      <c r="A4" s="3205"/>
      <c r="B4" s="3205"/>
      <c r="C4" s="3205"/>
      <c r="D4" s="30"/>
      <c r="E4" s="3254"/>
      <c r="F4" s="3255"/>
      <c r="G4" s="3138"/>
      <c r="H4" s="3139"/>
      <c r="I4" s="3257"/>
      <c r="J4" s="3252"/>
      <c r="K4" s="3250"/>
      <c r="L4" s="3139"/>
      <c r="M4" s="3138"/>
      <c r="N4" s="3139"/>
      <c r="O4" s="3138"/>
      <c r="P4" s="3250"/>
    </row>
    <row r="5" spans="1:57" s="838" customFormat="1" ht="30" customHeight="1">
      <c r="A5" s="3206"/>
      <c r="B5" s="3206"/>
      <c r="C5" s="3206"/>
      <c r="D5" s="31"/>
      <c r="E5" s="1177"/>
      <c r="F5" s="404" t="s">
        <v>138</v>
      </c>
      <c r="G5" s="1177"/>
      <c r="H5" s="404" t="s">
        <v>138</v>
      </c>
      <c r="I5" s="405"/>
      <c r="J5" s="406" t="s">
        <v>138</v>
      </c>
      <c r="K5" s="407"/>
      <c r="L5" s="404" t="s">
        <v>138</v>
      </c>
      <c r="M5" s="1177"/>
      <c r="N5" s="408" t="s">
        <v>138</v>
      </c>
      <c r="O5" s="1177"/>
      <c r="P5" s="408" t="s">
        <v>138</v>
      </c>
    </row>
    <row r="6" spans="1:57" s="365" customFormat="1" ht="12.75" hidden="1" customHeight="1">
      <c r="A6" s="2873" t="s">
        <v>796</v>
      </c>
      <c r="B6" s="2873"/>
      <c r="C6" s="2873"/>
      <c r="D6" s="2"/>
      <c r="E6" s="409">
        <f t="shared" ref="E6:E11" si="0">F6-G6+H6+I6-J6-M6</f>
        <v>-1360985419</v>
      </c>
      <c r="F6" s="409">
        <f t="shared" ref="F6:F11" si="1">G6-H6+I6+J6-M6-P6</f>
        <v>126226820</v>
      </c>
      <c r="G6" s="410">
        <v>741559210</v>
      </c>
      <c r="H6" s="410">
        <v>200806813</v>
      </c>
      <c r="I6" s="410">
        <v>134398980</v>
      </c>
      <c r="J6" s="410">
        <v>554575873</v>
      </c>
      <c r="K6" s="410">
        <v>526282949</v>
      </c>
      <c r="L6" s="410"/>
      <c r="M6" s="410">
        <v>526282949</v>
      </c>
      <c r="N6" s="410"/>
      <c r="O6" s="410"/>
      <c r="P6" s="410">
        <v>577217481</v>
      </c>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row>
    <row r="7" spans="1:57" s="365" customFormat="1" ht="12.75" hidden="1" customHeight="1">
      <c r="A7" s="2641" t="s">
        <v>793</v>
      </c>
      <c r="B7" s="2641"/>
      <c r="C7" s="2641"/>
      <c r="D7" s="2"/>
      <c r="E7" s="364">
        <f t="shared" si="0"/>
        <v>-1243916157.9331326</v>
      </c>
      <c r="F7" s="364">
        <f t="shared" si="1"/>
        <v>119186128.76965982</v>
      </c>
      <c r="G7" s="283">
        <v>756432558.290663</v>
      </c>
      <c r="H7" s="283">
        <v>271812621.98691934</v>
      </c>
      <c r="I7" s="283">
        <v>123272356.01037998</v>
      </c>
      <c r="J7" s="283">
        <v>501494769.53363603</v>
      </c>
      <c r="K7" s="283">
        <v>500259936.87579286</v>
      </c>
      <c r="L7" s="283"/>
      <c r="M7" s="283">
        <v>500259936.87579286</v>
      </c>
      <c r="N7" s="283"/>
      <c r="O7" s="283"/>
      <c r="P7" s="283">
        <v>489940996.20230705</v>
      </c>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row>
    <row r="8" spans="1:57" s="365" customFormat="1" ht="12.75" hidden="1" customHeight="1">
      <c r="A8" s="2641" t="s">
        <v>1087</v>
      </c>
      <c r="B8" s="2641"/>
      <c r="C8" s="2641"/>
      <c r="D8" s="2"/>
      <c r="E8" s="364">
        <f t="shared" si="0"/>
        <v>-1272689981</v>
      </c>
      <c r="F8" s="364">
        <f t="shared" si="1"/>
        <v>121896435</v>
      </c>
      <c r="G8" s="283">
        <v>664797824</v>
      </c>
      <c r="H8" s="283">
        <v>171446835</v>
      </c>
      <c r="I8" s="283">
        <v>94437596</v>
      </c>
      <c r="J8" s="283">
        <v>506459891</v>
      </c>
      <c r="K8" s="283">
        <v>489213132</v>
      </c>
      <c r="L8" s="283"/>
      <c r="M8" s="283">
        <v>489213132</v>
      </c>
      <c r="N8" s="283"/>
      <c r="O8" s="283"/>
      <c r="P8" s="283">
        <v>483138909</v>
      </c>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c r="AU8" s="411"/>
      <c r="AV8" s="411"/>
      <c r="AW8" s="411"/>
      <c r="AX8" s="411"/>
      <c r="AY8" s="411"/>
      <c r="AZ8" s="411"/>
      <c r="BA8" s="411"/>
      <c r="BB8" s="411"/>
      <c r="BC8" s="411"/>
      <c r="BD8" s="411"/>
      <c r="BE8" s="411"/>
    </row>
    <row r="9" spans="1:57" s="365" customFormat="1" ht="12.75" hidden="1" customHeight="1">
      <c r="A9" s="2641" t="s">
        <v>1088</v>
      </c>
      <c r="B9" s="2641"/>
      <c r="C9" s="2641"/>
      <c r="D9" s="2"/>
      <c r="E9" s="364">
        <f t="shared" si="0"/>
        <v>-1064502111.8444388</v>
      </c>
      <c r="F9" s="364">
        <f t="shared" si="1"/>
        <v>54053922.637355268</v>
      </c>
      <c r="G9" s="283">
        <v>618526174.8069942</v>
      </c>
      <c r="H9" s="283">
        <v>229549165.78038287</v>
      </c>
      <c r="I9" s="283">
        <v>91350274.64845255</v>
      </c>
      <c r="J9" s="283">
        <v>401820999.30479008</v>
      </c>
      <c r="K9" s="283">
        <v>419108300.79884535</v>
      </c>
      <c r="L9" s="283"/>
      <c r="M9" s="283">
        <v>419108300.79884535</v>
      </c>
      <c r="N9" s="283"/>
      <c r="O9" s="283"/>
      <c r="P9" s="283">
        <v>408986059.54365325</v>
      </c>
      <c r="Q9" s="411"/>
      <c r="R9" s="411"/>
      <c r="S9" s="411"/>
      <c r="T9" s="411"/>
      <c r="U9" s="411"/>
      <c r="V9" s="411"/>
      <c r="W9" s="411"/>
      <c r="X9" s="411"/>
      <c r="Y9" s="411"/>
      <c r="Z9" s="411"/>
      <c r="AA9" s="411"/>
      <c r="AB9" s="411"/>
      <c r="AC9" s="411"/>
      <c r="AD9" s="411"/>
      <c r="AE9" s="411"/>
      <c r="AF9" s="411"/>
      <c r="AG9" s="411"/>
      <c r="AH9" s="411"/>
      <c r="AI9" s="411"/>
      <c r="AJ9" s="411"/>
      <c r="AK9" s="411"/>
      <c r="AL9" s="411"/>
      <c r="AM9" s="411"/>
      <c r="AN9" s="411"/>
      <c r="AO9" s="411"/>
      <c r="AP9" s="411"/>
      <c r="AQ9" s="411"/>
      <c r="AR9" s="411"/>
      <c r="AS9" s="411"/>
      <c r="AT9" s="411"/>
      <c r="AU9" s="411"/>
      <c r="AV9" s="411"/>
      <c r="AW9" s="411"/>
      <c r="AX9" s="411"/>
      <c r="AY9" s="411"/>
      <c r="AZ9" s="411"/>
      <c r="BA9" s="411"/>
      <c r="BB9" s="411"/>
      <c r="BC9" s="411"/>
      <c r="BD9" s="411"/>
      <c r="BE9" s="411"/>
    </row>
    <row r="10" spans="1:57" s="365" customFormat="1" ht="12.75" hidden="1" customHeight="1">
      <c r="A10" s="2641" t="s">
        <v>1089</v>
      </c>
      <c r="B10" s="2641"/>
      <c r="C10" s="2641"/>
      <c r="D10" s="2"/>
      <c r="E10" s="364">
        <f t="shared" si="0"/>
        <v>-1227979088.485152</v>
      </c>
      <c r="F10" s="364">
        <f t="shared" si="1"/>
        <v>17516259.56893599</v>
      </c>
      <c r="G10" s="283">
        <v>702432333.95259309</v>
      </c>
      <c r="H10" s="283">
        <v>276989951.66201019</v>
      </c>
      <c r="I10" s="283">
        <v>100773783.08861336</v>
      </c>
      <c r="J10" s="283">
        <v>444122840.59282225</v>
      </c>
      <c r="K10" s="283">
        <v>476703908.25929618</v>
      </c>
      <c r="L10" s="283"/>
      <c r="M10" s="283">
        <v>476703908.25929618</v>
      </c>
      <c r="N10" s="283"/>
      <c r="O10" s="283"/>
      <c r="P10" s="283">
        <v>476118838.14378631</v>
      </c>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row>
    <row r="11" spans="1:57" s="365" customFormat="1" ht="13.35" hidden="1" customHeight="1">
      <c r="A11" s="2641" t="s">
        <v>1090</v>
      </c>
      <c r="B11" s="2641"/>
      <c r="C11" s="2641"/>
      <c r="D11" s="2"/>
      <c r="E11" s="364">
        <f t="shared" si="0"/>
        <v>-614163758.02412343</v>
      </c>
      <c r="F11" s="364">
        <f t="shared" si="1"/>
        <v>529227099.5126642</v>
      </c>
      <c r="G11" s="50">
        <v>774876938.08685613</v>
      </c>
      <c r="H11" s="284">
        <v>318129140.68098992</v>
      </c>
      <c r="I11" s="50">
        <v>35521358.976925708</v>
      </c>
      <c r="J11" s="50">
        <v>381497471.03714108</v>
      </c>
      <c r="K11" s="50">
        <v>340666948.07070595</v>
      </c>
      <c r="L11" s="50"/>
      <c r="M11" s="50">
        <v>340666948.07070595</v>
      </c>
      <c r="N11" s="50"/>
      <c r="O11" s="50"/>
      <c r="P11" s="50">
        <v>3872579.8365629241</v>
      </c>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row>
    <row r="12" spans="1:57" s="365" customFormat="1" ht="13.35" hidden="1" customHeight="1">
      <c r="A12" s="2641" t="s">
        <v>1091</v>
      </c>
      <c r="B12" s="2641"/>
      <c r="C12" s="2641"/>
      <c r="D12" s="2"/>
      <c r="E12" s="50">
        <v>552581020.29235148</v>
      </c>
      <c r="F12" s="50">
        <v>552581020.29235148</v>
      </c>
      <c r="G12" s="50">
        <v>894111596.32216477</v>
      </c>
      <c r="H12" s="284">
        <v>407598370.52959192</v>
      </c>
      <c r="I12" s="50">
        <v>27358185.305937532</v>
      </c>
      <c r="J12" s="50">
        <v>415806488.11875683</v>
      </c>
      <c r="K12" s="50">
        <v>372508410.50904661</v>
      </c>
      <c r="L12" s="50"/>
      <c r="M12" s="50">
        <v>372508410.50904661</v>
      </c>
      <c r="N12" s="50"/>
      <c r="O12" s="50"/>
      <c r="P12" s="50">
        <v>4588468.4158692267</v>
      </c>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row>
    <row r="13" spans="1:57" s="365" customFormat="1" ht="13.35" hidden="1" customHeight="1">
      <c r="A13" s="3103" t="s">
        <v>1129</v>
      </c>
      <c r="B13" s="3103"/>
      <c r="C13" s="3103"/>
      <c r="D13" s="2"/>
      <c r="E13" s="284" t="s">
        <v>112</v>
      </c>
      <c r="F13" s="284" t="s">
        <v>112</v>
      </c>
      <c r="G13" s="284" t="s">
        <v>112</v>
      </c>
      <c r="H13" s="284" t="s">
        <v>112</v>
      </c>
      <c r="I13" s="284" t="s">
        <v>112</v>
      </c>
      <c r="J13" s="284" t="s">
        <v>112</v>
      </c>
      <c r="K13" s="284" t="s">
        <v>112</v>
      </c>
      <c r="L13" s="284" t="s">
        <v>112</v>
      </c>
      <c r="M13" s="284" t="s">
        <v>112</v>
      </c>
      <c r="N13" s="284" t="s">
        <v>112</v>
      </c>
      <c r="O13" s="284" t="s">
        <v>112</v>
      </c>
      <c r="P13" s="284" t="s">
        <v>112</v>
      </c>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c r="AV13" s="411"/>
      <c r="AW13" s="411"/>
      <c r="AX13" s="411"/>
      <c r="AY13" s="411"/>
      <c r="AZ13" s="411"/>
      <c r="BA13" s="411"/>
      <c r="BB13" s="411"/>
      <c r="BC13" s="411"/>
      <c r="BD13" s="411"/>
      <c r="BE13" s="411"/>
    </row>
    <row r="14" spans="1:57" s="365" customFormat="1" ht="13.35" hidden="1" customHeight="1">
      <c r="A14" s="3198" t="s">
        <v>1130</v>
      </c>
      <c r="B14" s="3198"/>
      <c r="C14" s="3198"/>
      <c r="D14" s="2"/>
      <c r="E14" s="50">
        <v>40621245.407513522</v>
      </c>
      <c r="F14" s="412">
        <v>100</v>
      </c>
      <c r="G14" s="50">
        <v>11804801.163737483</v>
      </c>
      <c r="H14" s="412">
        <v>29.060657902807691</v>
      </c>
      <c r="I14" s="50">
        <v>7010291.5008406602</v>
      </c>
      <c r="J14" s="412">
        <v>17.257697125022169</v>
      </c>
      <c r="K14" s="50">
        <v>14489990.119470151</v>
      </c>
      <c r="L14" s="412">
        <v>35.670964723277557</v>
      </c>
      <c r="M14" s="50">
        <v>1395028.9446636634</v>
      </c>
      <c r="N14" s="412">
        <v>3.4342347967638416</v>
      </c>
      <c r="O14" s="50">
        <v>5921133.6788015626</v>
      </c>
      <c r="P14" s="412">
        <v>14.576445452128747</v>
      </c>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c r="BB14" s="411"/>
      <c r="BC14" s="411"/>
      <c r="BD14" s="411"/>
      <c r="BE14" s="411"/>
    </row>
    <row r="15" spans="1:57" s="365" customFormat="1" ht="13.35" hidden="1" customHeight="1">
      <c r="A15" s="3198" t="s">
        <v>1131</v>
      </c>
      <c r="B15" s="3198"/>
      <c r="C15" s="3198"/>
      <c r="D15" s="2"/>
      <c r="E15" s="362">
        <v>46216254.071116991</v>
      </c>
      <c r="F15" s="412">
        <v>100</v>
      </c>
      <c r="G15" s="328">
        <v>16518394.765011886</v>
      </c>
      <c r="H15" s="412">
        <f t="shared" ref="H15:H28" si="2">G15/$E15*100</f>
        <v>35.741526649030419</v>
      </c>
      <c r="I15" s="328">
        <v>8146466.9616821352</v>
      </c>
      <c r="J15" s="412">
        <f>I15/$E15*100</f>
        <v>17.626843900300649</v>
      </c>
      <c r="K15" s="328">
        <v>14951368.80044858</v>
      </c>
      <c r="L15" s="412">
        <f t="shared" ref="L15:L22" si="3">K15/$E15*100</f>
        <v>32.350888450287648</v>
      </c>
      <c r="M15" s="284">
        <v>2125787.7455276372</v>
      </c>
      <c r="N15" s="412">
        <f>M15/$E15*100</f>
        <v>4.5996539275045993</v>
      </c>
      <c r="O15" s="328">
        <v>4474235.7984467587</v>
      </c>
      <c r="P15" s="412">
        <f>O15/$E15*100</f>
        <v>9.6810870728767</v>
      </c>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c r="AU15" s="411"/>
      <c r="AV15" s="411"/>
      <c r="AW15" s="411"/>
      <c r="AX15" s="411"/>
      <c r="AY15" s="411"/>
      <c r="AZ15" s="411"/>
      <c r="BA15" s="411"/>
      <c r="BB15" s="411"/>
      <c r="BC15" s="411"/>
      <c r="BD15" s="411"/>
      <c r="BE15" s="411"/>
    </row>
    <row r="16" spans="1:57" s="365" customFormat="1" ht="13.35" hidden="1" customHeight="1">
      <c r="A16" s="3198" t="s">
        <v>1095</v>
      </c>
      <c r="B16" s="3198"/>
      <c r="C16" s="3198"/>
      <c r="D16" s="2"/>
      <c r="E16" s="362">
        <v>41547195.212533452</v>
      </c>
      <c r="F16" s="412">
        <v>100</v>
      </c>
      <c r="G16" s="328">
        <v>9400563.0490084719</v>
      </c>
      <c r="H16" s="134">
        <f t="shared" si="2"/>
        <v>22.626227837812323</v>
      </c>
      <c r="I16" s="328">
        <v>8793249.2718917634</v>
      </c>
      <c r="J16" s="412">
        <v>21.164483491388904</v>
      </c>
      <c r="K16" s="328">
        <v>15774321.715834169</v>
      </c>
      <c r="L16" s="134">
        <f t="shared" si="3"/>
        <v>37.967236139867182</v>
      </c>
      <c r="M16" s="284">
        <v>1393425.8080022295</v>
      </c>
      <c r="N16" s="134">
        <f>M16/$E16*100</f>
        <v>3.3538384501630034</v>
      </c>
      <c r="O16" s="328">
        <v>6185635.367796897</v>
      </c>
      <c r="P16" s="134">
        <f>O16/$E16*100</f>
        <v>14.888214080768778</v>
      </c>
      <c r="Q16" s="411"/>
      <c r="R16" s="411"/>
      <c r="S16" s="411"/>
      <c r="T16" s="411"/>
      <c r="U16" s="411"/>
      <c r="V16" s="411"/>
      <c r="W16" s="411"/>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c r="AU16" s="411"/>
      <c r="AV16" s="411"/>
      <c r="AW16" s="411"/>
      <c r="AX16" s="411"/>
      <c r="AY16" s="411"/>
      <c r="AZ16" s="411"/>
      <c r="BA16" s="411"/>
      <c r="BB16" s="411"/>
      <c r="BC16" s="411"/>
      <c r="BD16" s="411"/>
      <c r="BE16" s="411"/>
    </row>
    <row r="17" spans="1:67" s="33" customFormat="1" ht="15" hidden="1" customHeight="1">
      <c r="A17" s="3198" t="s">
        <v>1095</v>
      </c>
      <c r="B17" s="3198"/>
      <c r="C17" s="3198"/>
      <c r="D17" s="32"/>
      <c r="E17" s="60">
        <v>41547121.616053052</v>
      </c>
      <c r="F17" s="134">
        <v>100</v>
      </c>
      <c r="G17" s="59">
        <v>9400563.0490085129</v>
      </c>
      <c r="H17" s="134">
        <f t="shared" si="2"/>
        <v>22.626267917862947</v>
      </c>
      <c r="I17" s="59">
        <f>('21.'!I16/'1'!$E$17)*1000</f>
        <v>8793249.2718918063</v>
      </c>
      <c r="J17" s="134">
        <f t="shared" ref="J17:J22" si="4">I17/$E17*100</f>
        <v>21.164520982108794</v>
      </c>
      <c r="K17" s="59">
        <f>('21.'!K16/'1'!$E$17)*1000</f>
        <v>15774321.715834245</v>
      </c>
      <c r="L17" s="134">
        <f t="shared" si="3"/>
        <v>37.967303394946462</v>
      </c>
      <c r="M17" s="59">
        <f>('21.'!M16/'1'!$E$17)*1000</f>
        <v>1393352.2115215114</v>
      </c>
      <c r="N17" s="134">
        <f>M17/$E17*100</f>
        <v>3.3536672513629573</v>
      </c>
      <c r="O17" s="59">
        <f>('21.'!O16/'1'!$E$17)*1000</f>
        <v>6185635.3677969202</v>
      </c>
      <c r="P17" s="134">
        <f>O17/$E17*100</f>
        <v>14.888240453718707</v>
      </c>
      <c r="R17" s="902"/>
      <c r="S17" s="902"/>
      <c r="T17" s="902"/>
      <c r="U17" s="902"/>
      <c r="V17" s="902"/>
      <c r="W17" s="902"/>
    </row>
    <row r="18" spans="1:67" s="365" customFormat="1" ht="15" hidden="1" customHeight="1">
      <c r="A18" s="3198" t="s">
        <v>1050</v>
      </c>
      <c r="B18" s="3198"/>
      <c r="C18" s="3198"/>
      <c r="D18" s="2"/>
      <c r="E18" s="289">
        <v>47047310.036471196</v>
      </c>
      <c r="F18" s="269">
        <v>100</v>
      </c>
      <c r="G18" s="289">
        <v>11153694.498743866</v>
      </c>
      <c r="H18" s="269">
        <f t="shared" si="2"/>
        <v>23.707401103479654</v>
      </c>
      <c r="I18" s="289">
        <v>9570474.5907081123</v>
      </c>
      <c r="J18" s="269">
        <f t="shared" si="4"/>
        <v>20.342235471675334</v>
      </c>
      <c r="K18" s="289">
        <v>18346067.487314988</v>
      </c>
      <c r="L18" s="269">
        <f t="shared" si="3"/>
        <v>38.994933978357253</v>
      </c>
      <c r="M18" s="289">
        <v>2375732.4777737176</v>
      </c>
      <c r="N18" s="269">
        <f>M18/$E18*100</f>
        <v>5.049666975501987</v>
      </c>
      <c r="O18" s="289">
        <v>5601340.9819304869</v>
      </c>
      <c r="P18" s="269">
        <f t="shared" ref="P18:P28" si="5">O18/$E18*100</f>
        <v>11.905762470985723</v>
      </c>
      <c r="Q18" s="411"/>
      <c r="R18" s="411"/>
      <c r="S18" s="411"/>
      <c r="T18" s="411"/>
      <c r="U18" s="411"/>
      <c r="V18" s="411"/>
      <c r="W18" s="411"/>
      <c r="X18" s="411"/>
      <c r="Y18" s="411"/>
      <c r="Z18" s="411"/>
      <c r="AA18" s="411"/>
      <c r="AB18" s="411"/>
      <c r="AC18" s="411"/>
      <c r="AD18" s="411"/>
      <c r="AE18" s="411"/>
      <c r="AF18" s="411"/>
      <c r="AG18" s="411"/>
      <c r="AH18" s="411"/>
      <c r="AI18" s="411"/>
      <c r="AJ18" s="411"/>
      <c r="AK18" s="411"/>
      <c r="AL18" s="411"/>
      <c r="AM18" s="411"/>
      <c r="AN18" s="411"/>
      <c r="AO18" s="411"/>
      <c r="AP18" s="411"/>
      <c r="AQ18" s="411"/>
      <c r="AR18" s="411"/>
      <c r="AS18" s="411"/>
      <c r="AT18" s="411"/>
      <c r="AU18" s="411"/>
      <c r="AV18" s="411"/>
      <c r="AW18" s="411"/>
      <c r="AX18" s="411"/>
      <c r="AY18" s="411"/>
      <c r="AZ18" s="411"/>
      <c r="BA18" s="411"/>
      <c r="BB18" s="411"/>
      <c r="BC18" s="411"/>
      <c r="BD18" s="411"/>
      <c r="BE18" s="411"/>
    </row>
    <row r="19" spans="1:67" s="33" customFormat="1" ht="15" hidden="1" customHeight="1">
      <c r="A19" s="3198" t="s">
        <v>1051</v>
      </c>
      <c r="B19" s="3198"/>
      <c r="C19" s="3198"/>
      <c r="D19" s="32"/>
      <c r="E19" s="413">
        <f>'[1]19'!E18/'[1]1'!E19*1000</f>
        <v>57591841.808187589</v>
      </c>
      <c r="F19" s="269">
        <v>100</v>
      </c>
      <c r="G19" s="413">
        <f>'[1]19'!G18/'[1]1'!E19*1000</f>
        <v>19335674.163574621</v>
      </c>
      <c r="H19" s="269">
        <f t="shared" si="2"/>
        <v>33.573633967069533</v>
      </c>
      <c r="I19" s="413">
        <f>'[1]19'!I18/'[1]1'!E19*1000</f>
        <v>10070082.403748445</v>
      </c>
      <c r="J19" s="269">
        <f t="shared" si="4"/>
        <v>17.485258480337095</v>
      </c>
      <c r="K19" s="413">
        <f>'[1]19'!K18/'[1]1'!E19*1000</f>
        <v>22582538.431206848</v>
      </c>
      <c r="L19" s="269">
        <f t="shared" si="3"/>
        <v>39.211349597776511</v>
      </c>
      <c r="M19" s="413" t="s">
        <v>446</v>
      </c>
      <c r="N19" s="290" t="s">
        <v>446</v>
      </c>
      <c r="O19" s="413">
        <f>'[1]19'!O18/'[1]1'!E19*1000</f>
        <v>5603546.809657651</v>
      </c>
      <c r="P19" s="269">
        <f t="shared" si="5"/>
        <v>9.7297579548168205</v>
      </c>
      <c r="Q19" s="134"/>
      <c r="R19" s="59"/>
      <c r="S19" s="134"/>
      <c r="T19" s="59"/>
      <c r="U19" s="134"/>
      <c r="V19" s="134"/>
      <c r="W19" s="59"/>
      <c r="X19" s="134"/>
      <c r="Y19" s="59"/>
      <c r="Z19" s="134"/>
      <c r="AB19" s="902"/>
      <c r="AC19" s="902"/>
      <c r="AD19" s="902"/>
      <c r="AE19" s="902"/>
      <c r="AF19" s="902"/>
      <c r="AG19" s="902"/>
    </row>
    <row r="20" spans="1:67" s="33" customFormat="1" ht="15" hidden="1" customHeight="1">
      <c r="A20" s="3198" t="s">
        <v>1145</v>
      </c>
      <c r="B20" s="3198"/>
      <c r="C20" s="3198"/>
      <c r="D20" s="32"/>
      <c r="E20" s="386">
        <v>45849745.77783455</v>
      </c>
      <c r="F20" s="269">
        <v>100</v>
      </c>
      <c r="G20" s="386">
        <v>14642938.481223373</v>
      </c>
      <c r="H20" s="269">
        <f t="shared" si="2"/>
        <v>31.936793176947791</v>
      </c>
      <c r="I20" s="386">
        <v>9583696.2672598306</v>
      </c>
      <c r="J20" s="269">
        <f t="shared" si="4"/>
        <v>20.902397831599188</v>
      </c>
      <c r="K20" s="386">
        <v>15088597.206603512</v>
      </c>
      <c r="L20" s="269">
        <f t="shared" si="3"/>
        <v>32.908791424309044</v>
      </c>
      <c r="M20" s="386">
        <v>1718480.0702073735</v>
      </c>
      <c r="N20" s="269">
        <f>M20/$E20*100</f>
        <v>3.7480689174031365</v>
      </c>
      <c r="O20" s="386">
        <v>4816033.75254039</v>
      </c>
      <c r="P20" s="269">
        <f t="shared" si="5"/>
        <v>10.503948649740687</v>
      </c>
      <c r="Q20" s="134"/>
      <c r="R20" s="59"/>
      <c r="S20" s="134"/>
      <c r="T20" s="59"/>
      <c r="U20" s="134"/>
      <c r="V20" s="134"/>
      <c r="W20" s="59"/>
      <c r="X20" s="134"/>
      <c r="Y20" s="59"/>
      <c r="Z20" s="134"/>
      <c r="AB20" s="902"/>
      <c r="AC20" s="902"/>
      <c r="AD20" s="902"/>
      <c r="AE20" s="902"/>
      <c r="AF20" s="902"/>
      <c r="AG20" s="902"/>
    </row>
    <row r="21" spans="1:67" s="33" customFormat="1" ht="15" hidden="1" customHeight="1">
      <c r="A21" s="3198" t="s">
        <v>1053</v>
      </c>
      <c r="B21" s="3198"/>
      <c r="C21" s="3198"/>
      <c r="D21" s="32"/>
      <c r="E21" s="386">
        <v>44034925.446197607</v>
      </c>
      <c r="F21" s="269">
        <v>100</v>
      </c>
      <c r="G21" s="386">
        <v>13721861.603871504</v>
      </c>
      <c r="H21" s="269">
        <f t="shared" si="2"/>
        <v>31.161314490328902</v>
      </c>
      <c r="I21" s="386">
        <v>9400690.8177297637</v>
      </c>
      <c r="J21" s="269">
        <f t="shared" si="4"/>
        <v>21.348261005268736</v>
      </c>
      <c r="K21" s="386">
        <v>14858731.494227903</v>
      </c>
      <c r="L21" s="269">
        <f t="shared" si="3"/>
        <v>33.743060408680556</v>
      </c>
      <c r="M21" s="386">
        <v>1232925.3157325799</v>
      </c>
      <c r="N21" s="269">
        <f>M21/$E21*100</f>
        <v>2.7998805567162428</v>
      </c>
      <c r="O21" s="386">
        <v>4820716.2146358686</v>
      </c>
      <c r="P21" s="269">
        <f t="shared" si="5"/>
        <v>10.947483539005594</v>
      </c>
      <c r="Q21" s="134"/>
      <c r="R21" s="59"/>
      <c r="S21" s="134"/>
      <c r="T21" s="59"/>
      <c r="U21" s="134"/>
      <c r="V21" s="134"/>
      <c r="W21" s="59"/>
      <c r="X21" s="134"/>
      <c r="Y21" s="59"/>
      <c r="Z21" s="134"/>
      <c r="AB21" s="902"/>
      <c r="AC21" s="902"/>
      <c r="AD21" s="902"/>
      <c r="AE21" s="902"/>
      <c r="AF21" s="902"/>
      <c r="AG21" s="902"/>
    </row>
    <row r="22" spans="1:67" s="33" customFormat="1" ht="15.6" hidden="1" customHeight="1">
      <c r="A22" s="3198" t="s">
        <v>1054</v>
      </c>
      <c r="B22" s="3198"/>
      <c r="C22" s="3198"/>
      <c r="D22" s="32"/>
      <c r="E22" s="386">
        <v>46656612.553916804</v>
      </c>
      <c r="F22" s="269">
        <v>100</v>
      </c>
      <c r="G22" s="386">
        <v>15981878.101324512</v>
      </c>
      <c r="H22" s="269">
        <f t="shared" si="2"/>
        <v>34.254261564436781</v>
      </c>
      <c r="I22" s="386">
        <v>8841195.4042346776</v>
      </c>
      <c r="J22" s="269">
        <f t="shared" si="4"/>
        <v>18.949501303845647</v>
      </c>
      <c r="K22" s="386">
        <v>14817051.715843376</v>
      </c>
      <c r="L22" s="269">
        <f t="shared" si="3"/>
        <v>31.757667144653194</v>
      </c>
      <c r="M22" s="386">
        <v>1470659.81421081</v>
      </c>
      <c r="N22" s="269">
        <f>M22/$E22*100</f>
        <v>3.1520929911302544</v>
      </c>
      <c r="O22" s="386">
        <v>5545827.5183034139</v>
      </c>
      <c r="P22" s="269">
        <f t="shared" si="5"/>
        <v>11.886476995934082</v>
      </c>
      <c r="Q22" s="134"/>
      <c r="R22" s="59"/>
      <c r="S22" s="134"/>
      <c r="T22" s="59"/>
      <c r="U22" s="134"/>
      <c r="V22" s="134"/>
      <c r="W22" s="59"/>
      <c r="X22" s="134"/>
      <c r="Y22" s="59"/>
      <c r="Z22" s="134"/>
      <c r="AB22" s="902"/>
      <c r="AC22" s="902"/>
      <c r="AD22" s="902"/>
      <c r="AE22" s="902"/>
      <c r="AF22" s="902"/>
      <c r="AG22" s="902"/>
    </row>
    <row r="23" spans="1:67" s="33" customFormat="1" ht="14.45" hidden="1" customHeight="1">
      <c r="A23" s="2618" t="s">
        <v>1055</v>
      </c>
      <c r="B23" s="2619"/>
      <c r="C23" s="2619"/>
      <c r="D23" s="2620"/>
      <c r="E23" s="388">
        <v>47302.369296844925</v>
      </c>
      <c r="F23" s="269">
        <v>100</v>
      </c>
      <c r="G23" s="388">
        <v>18238.96774277628</v>
      </c>
      <c r="H23" s="269">
        <f t="shared" si="2"/>
        <v>38.558254087270043</v>
      </c>
      <c r="I23" s="388">
        <v>9325.3163973269311</v>
      </c>
      <c r="J23" s="269">
        <f t="shared" ref="J23:J28" si="6">I23/$E23*100</f>
        <v>19.714269149619383</v>
      </c>
      <c r="K23" s="388">
        <v>12659.494991834354</v>
      </c>
      <c r="L23" s="269">
        <f t="shared" ref="L23:L28" si="7">K23/$E23*100</f>
        <v>26.762919447839884</v>
      </c>
      <c r="M23" s="388">
        <v>1431.5459689299776</v>
      </c>
      <c r="N23" s="269">
        <f>M23/$E23*100</f>
        <v>3.026372653653655</v>
      </c>
      <c r="O23" s="388">
        <v>5647.0441959773589</v>
      </c>
      <c r="P23" s="269">
        <f t="shared" si="5"/>
        <v>11.938184661616976</v>
      </c>
      <c r="Q23" s="134"/>
      <c r="R23" s="59"/>
      <c r="S23" s="134"/>
      <c r="T23" s="59"/>
      <c r="U23" s="134"/>
      <c r="V23" s="134"/>
      <c r="W23" s="59"/>
      <c r="X23" s="134"/>
      <c r="Y23" s="59"/>
      <c r="Z23" s="134"/>
      <c r="AB23" s="902"/>
      <c r="AC23" s="902"/>
      <c r="AD23" s="902"/>
      <c r="AE23" s="902"/>
      <c r="AF23" s="902"/>
      <c r="AG23" s="902"/>
    </row>
    <row r="24" spans="1:67" s="33" customFormat="1" ht="14.45" hidden="1" customHeight="1">
      <c r="A24" s="2618" t="s">
        <v>1001</v>
      </c>
      <c r="B24" s="2619"/>
      <c r="C24" s="2619"/>
      <c r="D24" s="2620"/>
      <c r="E24" s="388">
        <v>43028.134651915396</v>
      </c>
      <c r="F24" s="269">
        <v>100</v>
      </c>
      <c r="G24" s="388">
        <v>16902.153006143482</v>
      </c>
      <c r="H24" s="269">
        <f t="shared" si="2"/>
        <v>39.281630828007749</v>
      </c>
      <c r="I24" s="388">
        <v>7247.9719848907125</v>
      </c>
      <c r="J24" s="269">
        <f t="shared" si="6"/>
        <v>16.844727394121577</v>
      </c>
      <c r="K24" s="388">
        <v>15289.742746372218</v>
      </c>
      <c r="L24" s="269">
        <f t="shared" si="7"/>
        <v>35.534291388789256</v>
      </c>
      <c r="M24" s="142" t="s">
        <v>441</v>
      </c>
      <c r="N24" s="269" t="s">
        <v>441</v>
      </c>
      <c r="O24" s="388">
        <v>3588.2669145086356</v>
      </c>
      <c r="P24" s="269">
        <f t="shared" si="5"/>
        <v>8.3393503890806109</v>
      </c>
      <c r="Q24" s="134"/>
      <c r="R24" s="59"/>
      <c r="S24" s="134"/>
      <c r="T24" s="59"/>
      <c r="U24" s="134"/>
      <c r="V24" s="134"/>
      <c r="W24" s="59"/>
      <c r="X24" s="134"/>
      <c r="Y24" s="59"/>
      <c r="Z24" s="134"/>
      <c r="AB24" s="902"/>
      <c r="AC24" s="902"/>
      <c r="AD24" s="902"/>
      <c r="AE24" s="902"/>
      <c r="AF24" s="902"/>
      <c r="AG24" s="902"/>
    </row>
    <row r="25" spans="1:67" s="33" customFormat="1" ht="14.45" customHeight="1">
      <c r="A25" s="2618" t="s">
        <v>1002</v>
      </c>
      <c r="B25" s="2619"/>
      <c r="C25" s="2619"/>
      <c r="D25" s="2620"/>
      <c r="E25" s="388">
        <v>42766.062527757749</v>
      </c>
      <c r="F25" s="269">
        <v>100</v>
      </c>
      <c r="G25" s="388">
        <v>13874.69289855872</v>
      </c>
      <c r="H25" s="269">
        <f t="shared" si="2"/>
        <v>32.443232036040747</v>
      </c>
      <c r="I25" s="388">
        <v>8263.5508235154084</v>
      </c>
      <c r="J25" s="269">
        <f t="shared" si="6"/>
        <v>19.32268330326615</v>
      </c>
      <c r="K25" s="388">
        <v>12813.228537518786</v>
      </c>
      <c r="L25" s="269">
        <f t="shared" si="7"/>
        <v>29.961207041686922</v>
      </c>
      <c r="M25" s="388">
        <v>1085.0984210567017</v>
      </c>
      <c r="N25" s="269">
        <f>M25/$E25*100</f>
        <v>2.5372885809920134</v>
      </c>
      <c r="O25" s="388">
        <v>6729.4918471080691</v>
      </c>
      <c r="P25" s="269">
        <f t="shared" si="5"/>
        <v>15.73558903801402</v>
      </c>
      <c r="Q25" s="134"/>
      <c r="R25" s="59"/>
      <c r="S25" s="134"/>
      <c r="T25" s="59"/>
      <c r="U25" s="134"/>
      <c r="V25" s="134"/>
      <c r="W25" s="59"/>
      <c r="X25" s="134"/>
      <c r="Y25" s="59"/>
      <c r="Z25" s="134"/>
      <c r="AB25" s="902"/>
      <c r="AC25" s="902"/>
      <c r="AD25" s="902"/>
      <c r="AE25" s="902"/>
      <c r="AF25" s="902"/>
      <c r="AG25" s="902"/>
    </row>
    <row r="26" spans="1:67" s="33" customFormat="1" ht="14.45" customHeight="1">
      <c r="A26" s="2618" t="s">
        <v>1003</v>
      </c>
      <c r="B26" s="2619"/>
      <c r="C26" s="2619"/>
      <c r="D26" s="2620"/>
      <c r="E26" s="388">
        <v>46881.086656216525</v>
      </c>
      <c r="F26" s="269">
        <v>100</v>
      </c>
      <c r="G26" s="388">
        <v>14652.954319778239</v>
      </c>
      <c r="H26" s="269">
        <f t="shared" si="2"/>
        <v>31.255577387166277</v>
      </c>
      <c r="I26" s="388">
        <v>10362.397358350379</v>
      </c>
      <c r="J26" s="269">
        <f t="shared" si="6"/>
        <v>22.10357757775289</v>
      </c>
      <c r="K26" s="388">
        <v>13431.896662727277</v>
      </c>
      <c r="L26" s="269">
        <f t="shared" si="7"/>
        <v>28.65099258731918</v>
      </c>
      <c r="M26" s="388">
        <v>1892.9106012070645</v>
      </c>
      <c r="N26" s="269">
        <f>M26/$E26*100</f>
        <v>4.03768499456499</v>
      </c>
      <c r="O26" s="388">
        <v>6540.9277141533512</v>
      </c>
      <c r="P26" s="269">
        <f t="shared" si="5"/>
        <v>13.952167453196203</v>
      </c>
      <c r="Q26" s="134"/>
      <c r="R26" s="59"/>
      <c r="S26" s="134"/>
      <c r="T26" s="59"/>
      <c r="U26" s="134"/>
      <c r="V26" s="134"/>
      <c r="W26" s="59"/>
      <c r="X26" s="134"/>
      <c r="Y26" s="59"/>
      <c r="Z26" s="134"/>
      <c r="AB26" s="902"/>
      <c r="AC26" s="902"/>
      <c r="AD26" s="902"/>
      <c r="AE26" s="902"/>
      <c r="AF26" s="902"/>
      <c r="AG26" s="902"/>
    </row>
    <row r="27" spans="1:67" s="33" customFormat="1" ht="14.45" customHeight="1">
      <c r="A27" s="2618" t="s">
        <v>1004</v>
      </c>
      <c r="B27" s="2619"/>
      <c r="C27" s="2619"/>
      <c r="D27" s="2620"/>
      <c r="E27" s="388">
        <v>49759.302594058558</v>
      </c>
      <c r="F27" s="269">
        <v>100</v>
      </c>
      <c r="G27" s="388">
        <v>15487.556949723934</v>
      </c>
      <c r="H27" s="269">
        <f t="shared" si="2"/>
        <v>31.124947783277822</v>
      </c>
      <c r="I27" s="388">
        <v>10353.740688274251</v>
      </c>
      <c r="J27" s="269">
        <f t="shared" si="6"/>
        <v>20.807648316016643</v>
      </c>
      <c r="K27" s="388">
        <v>14216.530984071469</v>
      </c>
      <c r="L27" s="269">
        <f t="shared" si="7"/>
        <v>28.570599351143187</v>
      </c>
      <c r="M27" s="388">
        <v>1766.8954792890293</v>
      </c>
      <c r="N27" s="269">
        <f>M27/$E27*100</f>
        <v>3.5508847334608808</v>
      </c>
      <c r="O27" s="388">
        <v>7934.5784927000304</v>
      </c>
      <c r="P27" s="269">
        <f t="shared" si="5"/>
        <v>15.94591981610178</v>
      </c>
      <c r="Q27" s="134"/>
      <c r="R27" s="59"/>
      <c r="S27" s="134"/>
      <c r="T27" s="59"/>
      <c r="U27" s="134"/>
      <c r="V27" s="134"/>
      <c r="W27" s="59"/>
      <c r="X27" s="134"/>
      <c r="Y27" s="59"/>
      <c r="Z27" s="134"/>
      <c r="AB27" s="902"/>
      <c r="AC27" s="902"/>
      <c r="AD27" s="902"/>
      <c r="AE27" s="902"/>
      <c r="AF27" s="902"/>
      <c r="AG27" s="902"/>
    </row>
    <row r="28" spans="1:67" s="33" customFormat="1" ht="14.45" customHeight="1">
      <c r="A28" s="2618" t="s">
        <v>1005</v>
      </c>
      <c r="B28" s="2619"/>
      <c r="C28" s="2619"/>
      <c r="D28" s="2620"/>
      <c r="E28" s="108">
        <v>48752.465134444719</v>
      </c>
      <c r="F28" s="269">
        <v>100</v>
      </c>
      <c r="G28" s="108">
        <v>16007.39365677163</v>
      </c>
      <c r="H28" s="269">
        <f t="shared" si="2"/>
        <v>32.83401898268739</v>
      </c>
      <c r="I28" s="108">
        <v>10460.37910899489</v>
      </c>
      <c r="J28" s="269">
        <f t="shared" si="6"/>
        <v>21.45610294812435</v>
      </c>
      <c r="K28" s="108">
        <v>14062.64217361905</v>
      </c>
      <c r="L28" s="269">
        <f t="shared" si="7"/>
        <v>28.844986883921642</v>
      </c>
      <c r="M28" s="108">
        <v>1447.5289409586489</v>
      </c>
      <c r="N28" s="269">
        <f>M28/$E28*100</f>
        <v>2.9691399952121333</v>
      </c>
      <c r="O28" s="108">
        <v>6774.5212540746752</v>
      </c>
      <c r="P28" s="269">
        <f t="shared" si="5"/>
        <v>13.895751190001516</v>
      </c>
      <c r="Q28" s="134"/>
      <c r="R28" s="59"/>
      <c r="S28" s="134"/>
      <c r="T28" s="59"/>
      <c r="U28" s="134"/>
      <c r="V28" s="134"/>
      <c r="W28" s="59"/>
      <c r="X28" s="134"/>
      <c r="Y28" s="59"/>
      <c r="Z28" s="134"/>
      <c r="AB28" s="902"/>
      <c r="AC28" s="902"/>
      <c r="AD28" s="902"/>
      <c r="AE28" s="902"/>
      <c r="AF28" s="902"/>
      <c r="AG28" s="902"/>
    </row>
    <row r="29" spans="1:67" s="33" customFormat="1" ht="14.45" customHeight="1">
      <c r="A29" s="2618" t="s">
        <v>1534</v>
      </c>
      <c r="B29" s="2619"/>
      <c r="C29" s="2619"/>
      <c r="D29" s="2620"/>
      <c r="E29" s="108">
        <f>'49.'!E29</f>
        <v>56196.586866845195</v>
      </c>
      <c r="F29" s="269">
        <f>'49.'!F29</f>
        <v>100</v>
      </c>
      <c r="G29" s="108">
        <f>'49.'!G29</f>
        <v>19989.399416205866</v>
      </c>
      <c r="H29" s="269">
        <f>'49.'!H29</f>
        <v>35.570486626829627</v>
      </c>
      <c r="I29" s="108">
        <f>'49.'!I29</f>
        <v>11936.018094107663</v>
      </c>
      <c r="J29" s="269">
        <f>'49.'!J29</f>
        <v>21.239756290518887</v>
      </c>
      <c r="K29" s="108">
        <f>'49.'!K29</f>
        <v>14283.039018931831</v>
      </c>
      <c r="L29" s="269">
        <f>'49.'!L29</f>
        <v>25.41620375054935</v>
      </c>
      <c r="M29" s="108">
        <f>'49.'!M29</f>
        <v>2042.8059306817122</v>
      </c>
      <c r="N29" s="269">
        <f>'49.'!N29</f>
        <v>3.6351067646190534</v>
      </c>
      <c r="O29" s="108">
        <f>'49.'!O29</f>
        <v>7945.3244072506986</v>
      </c>
      <c r="P29" s="269">
        <f>'49.'!P29</f>
        <v>14.138446568074889</v>
      </c>
      <c r="Q29" s="134"/>
      <c r="R29" s="59"/>
      <c r="S29" s="134"/>
      <c r="T29" s="59"/>
      <c r="U29" s="134"/>
      <c r="V29" s="134"/>
      <c r="W29" s="59"/>
      <c r="X29" s="134"/>
      <c r="Y29" s="59"/>
      <c r="Z29" s="134"/>
      <c r="AB29" s="902"/>
      <c r="AC29" s="902"/>
      <c r="AD29" s="902"/>
      <c r="AE29" s="902"/>
      <c r="AF29" s="902"/>
      <c r="AG29" s="902"/>
    </row>
    <row r="30" spans="1:67" ht="14.45" customHeight="1">
      <c r="A30" s="2641" t="s">
        <v>371</v>
      </c>
      <c r="B30" s="2641"/>
      <c r="C30" s="2641"/>
      <c r="D30" s="2"/>
      <c r="E30" s="108"/>
      <c r="F30" s="414"/>
      <c r="G30" s="108"/>
      <c r="H30" s="414"/>
      <c r="I30" s="108"/>
      <c r="J30" s="414"/>
      <c r="K30" s="108"/>
      <c r="L30" s="414"/>
      <c r="M30" s="108"/>
      <c r="N30" s="414"/>
      <c r="O30" s="108"/>
      <c r="P30" s="414"/>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row>
    <row r="31" spans="1:67" ht="14.45" customHeight="1">
      <c r="A31" s="1137"/>
      <c r="B31" s="813" t="s">
        <v>1022</v>
      </c>
      <c r="C31" s="1137"/>
      <c r="D31" s="843"/>
      <c r="E31" s="956">
        <f>'49.'!S59</f>
        <v>22071.38492133977</v>
      </c>
      <c r="F31" s="907">
        <v>100</v>
      </c>
      <c r="G31" s="956">
        <f>'49.'!T59</f>
        <v>9177.0215923201595</v>
      </c>
      <c r="H31" s="907">
        <f t="shared" ref="H31:J69" si="8">G31/$E31*100</f>
        <v>41.578820835331157</v>
      </c>
      <c r="I31" s="956">
        <f>'49.'!U59</f>
        <v>3516.4268228806427</v>
      </c>
      <c r="J31" s="907">
        <f t="shared" si="8"/>
        <v>15.932062421152274</v>
      </c>
      <c r="K31" s="956">
        <f>'49.'!V59</f>
        <v>5551.6194583799688</v>
      </c>
      <c r="L31" s="907">
        <f t="shared" ref="L31:L36" si="9">K31/$E31*100</f>
        <v>25.153018164312712</v>
      </c>
      <c r="M31" s="956">
        <f>'49.'!W59</f>
        <v>362.41897531795263</v>
      </c>
      <c r="N31" s="907">
        <f t="shared" ref="N31:N36" si="10">M31/$E31*100</f>
        <v>1.6420309672889943</v>
      </c>
      <c r="O31" s="956">
        <f>'49.'!X59</f>
        <v>3463.8980726132418</v>
      </c>
      <c r="P31" s="907">
        <f t="shared" ref="P31:P36" si="11">O31/$E31*100</f>
        <v>15.694067612695042</v>
      </c>
      <c r="Q31" s="1005"/>
      <c r="R31" s="908"/>
      <c r="S31" s="1005"/>
      <c r="T31" s="908"/>
      <c r="U31" s="1005"/>
      <c r="V31" s="908"/>
      <c r="W31" s="908"/>
      <c r="X31" s="908"/>
      <c r="Y31" s="908"/>
      <c r="Z31" s="908"/>
      <c r="AA31" s="1006"/>
      <c r="AB31" s="902"/>
      <c r="AC31" s="902"/>
      <c r="AD31" s="902"/>
      <c r="AE31" s="902"/>
      <c r="AF31" s="902"/>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ht="14.45" customHeight="1">
      <c r="A32" s="1137"/>
      <c r="B32" s="813" t="s">
        <v>1023</v>
      </c>
      <c r="C32" s="1137"/>
      <c r="D32" s="843"/>
      <c r="E32" s="956">
        <f>'49.'!S60</f>
        <v>71190.742065889135</v>
      </c>
      <c r="F32" s="907">
        <v>100</v>
      </c>
      <c r="G32" s="956">
        <f>'49.'!T60</f>
        <v>25423.434498480387</v>
      </c>
      <c r="H32" s="907">
        <f t="shared" si="8"/>
        <v>35.711714417796415</v>
      </c>
      <c r="I32" s="956">
        <f>'49.'!U60</f>
        <v>12497.352790110666</v>
      </c>
      <c r="J32" s="907">
        <f t="shared" si="8"/>
        <v>17.554744377497844</v>
      </c>
      <c r="K32" s="956">
        <f>'49.'!V60</f>
        <v>19020.848075005506</v>
      </c>
      <c r="L32" s="907">
        <f t="shared" si="9"/>
        <v>26.71814834771795</v>
      </c>
      <c r="M32" s="956">
        <f>'49.'!W60</f>
        <v>2603.2346847150307</v>
      </c>
      <c r="N32" s="907">
        <f t="shared" si="10"/>
        <v>3.6567039606156371</v>
      </c>
      <c r="O32" s="956">
        <f>'49.'!X60</f>
        <v>11645.87201816286</v>
      </c>
      <c r="P32" s="907">
        <f t="shared" si="11"/>
        <v>16.35868889719433</v>
      </c>
      <c r="Q32" s="1005"/>
      <c r="R32" s="908"/>
      <c r="S32" s="1005"/>
      <c r="T32" s="908"/>
      <c r="U32" s="1005"/>
      <c r="V32" s="908"/>
      <c r="W32" s="908"/>
      <c r="X32" s="908"/>
      <c r="Y32" s="908"/>
      <c r="Z32" s="908"/>
      <c r="AA32" s="1006"/>
      <c r="AB32" s="902"/>
      <c r="AC32" s="902"/>
      <c r="AD32" s="902"/>
      <c r="AE32" s="902"/>
      <c r="AF32" s="902"/>
      <c r="AG32" s="960"/>
      <c r="AH32" s="960"/>
      <c r="AI32" s="960"/>
      <c r="AJ32" s="960"/>
      <c r="AK32" s="960"/>
      <c r="AL32" s="960"/>
      <c r="AM32" s="960"/>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ht="14.45" customHeight="1">
      <c r="A33" s="1137"/>
      <c r="B33" s="813" t="s">
        <v>1024</v>
      </c>
      <c r="C33" s="1137"/>
      <c r="D33" s="843"/>
      <c r="E33" s="956">
        <f>'49.'!S61</f>
        <v>150082.88414770807</v>
      </c>
      <c r="F33" s="907">
        <v>100</v>
      </c>
      <c r="G33" s="956">
        <f>'49.'!T61</f>
        <v>61116.419927922885</v>
      </c>
      <c r="H33" s="907">
        <f t="shared" si="8"/>
        <v>40.721778685818386</v>
      </c>
      <c r="I33" s="956">
        <f>'49.'!U61</f>
        <v>26761.775467260773</v>
      </c>
      <c r="J33" s="907">
        <f t="shared" si="8"/>
        <v>17.831330747163989</v>
      </c>
      <c r="K33" s="956">
        <f>'49.'!V61</f>
        <v>33763.157471998769</v>
      </c>
      <c r="L33" s="907">
        <f t="shared" si="9"/>
        <v>22.496341047637287</v>
      </c>
      <c r="M33" s="956">
        <f>'49.'!W61</f>
        <v>7784.6835505000527</v>
      </c>
      <c r="N33" s="907">
        <f t="shared" si="10"/>
        <v>5.1869229424179704</v>
      </c>
      <c r="O33" s="956">
        <f>'49.'!X61</f>
        <v>20656.847729816127</v>
      </c>
      <c r="P33" s="907">
        <f t="shared" si="11"/>
        <v>13.763626576822805</v>
      </c>
      <c r="Q33" s="1005"/>
      <c r="R33" s="908"/>
      <c r="S33" s="1005"/>
      <c r="T33" s="908"/>
      <c r="U33" s="1005"/>
      <c r="V33" s="908"/>
      <c r="W33" s="908"/>
      <c r="X33" s="908"/>
      <c r="Y33" s="908"/>
      <c r="Z33" s="908"/>
      <c r="AA33" s="1006"/>
      <c r="AB33" s="902"/>
      <c r="AC33" s="902"/>
      <c r="AD33" s="902"/>
      <c r="AE33" s="902"/>
      <c r="AF33" s="902"/>
      <c r="AG33" s="960"/>
      <c r="AH33" s="960"/>
      <c r="AI33" s="960"/>
      <c r="AJ33" s="960"/>
      <c r="AK33" s="960"/>
      <c r="AL33" s="960"/>
      <c r="AM33" s="960"/>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ht="14.45" customHeight="1">
      <c r="A34" s="1137"/>
      <c r="B34" s="813" t="s">
        <v>1025</v>
      </c>
      <c r="C34" s="1137"/>
      <c r="D34" s="843"/>
      <c r="E34" s="956">
        <f>'49.'!S62</f>
        <v>405731.5414340226</v>
      </c>
      <c r="F34" s="907">
        <v>100</v>
      </c>
      <c r="G34" s="956">
        <f>'49.'!T62</f>
        <v>158436.62838630614</v>
      </c>
      <c r="H34" s="907">
        <f t="shared" si="8"/>
        <v>39.049620797615525</v>
      </c>
      <c r="I34" s="956">
        <f>'49.'!U62</f>
        <v>77659.970533380983</v>
      </c>
      <c r="J34" s="907">
        <f t="shared" si="8"/>
        <v>19.140727945108388</v>
      </c>
      <c r="K34" s="956">
        <f>'49.'!V62</f>
        <v>100097.58832321942</v>
      </c>
      <c r="L34" s="907">
        <f t="shared" si="9"/>
        <v>24.67089148884833</v>
      </c>
      <c r="M34" s="956">
        <f>'49.'!W62</f>
        <v>16834.566725143744</v>
      </c>
      <c r="N34" s="907">
        <f t="shared" si="10"/>
        <v>4.1491885658293768</v>
      </c>
      <c r="O34" s="956">
        <f>'49.'!X62</f>
        <v>52702.787472670898</v>
      </c>
      <c r="P34" s="907">
        <f t="shared" si="11"/>
        <v>12.989571204249369</v>
      </c>
      <c r="Q34" s="1005"/>
      <c r="R34" s="908"/>
      <c r="S34" s="1005"/>
      <c r="T34" s="908"/>
      <c r="U34" s="1005"/>
      <c r="V34" s="908"/>
      <c r="W34" s="908"/>
      <c r="X34" s="908"/>
      <c r="Y34" s="908"/>
      <c r="Z34" s="908"/>
      <c r="AA34" s="1006"/>
      <c r="AB34" s="902"/>
      <c r="AC34" s="902"/>
      <c r="AD34" s="902"/>
      <c r="AE34" s="902"/>
      <c r="AF34" s="902"/>
      <c r="AG34" s="960"/>
      <c r="AH34" s="960"/>
      <c r="AI34" s="960"/>
      <c r="AJ34" s="960"/>
      <c r="AK34" s="960"/>
      <c r="AL34" s="960"/>
      <c r="AM34" s="960"/>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ht="14.45" customHeight="1">
      <c r="A35" s="1137"/>
      <c r="B35" s="813" t="s">
        <v>1026</v>
      </c>
      <c r="C35" s="1137"/>
      <c r="D35" s="843"/>
      <c r="E35" s="956">
        <f>'49.'!S63</f>
        <v>954309.73991572123</v>
      </c>
      <c r="F35" s="907">
        <v>100</v>
      </c>
      <c r="G35" s="956">
        <f>'49.'!T63</f>
        <v>224944.20605417891</v>
      </c>
      <c r="H35" s="907">
        <f t="shared" si="8"/>
        <v>23.571404193573944</v>
      </c>
      <c r="I35" s="956">
        <f>'49.'!U63</f>
        <v>251857.96154958959</v>
      </c>
      <c r="J35" s="907">
        <f t="shared" si="8"/>
        <v>26.391636909399264</v>
      </c>
      <c r="K35" s="956">
        <f>'49.'!V63</f>
        <v>320764.54382523621</v>
      </c>
      <c r="L35" s="907">
        <f t="shared" si="9"/>
        <v>33.612204760014727</v>
      </c>
      <c r="M35" s="956">
        <f>'49.'!W63</f>
        <v>40865.809224897625</v>
      </c>
      <c r="N35" s="907">
        <f t="shared" si="10"/>
        <v>4.2822374660565279</v>
      </c>
      <c r="O35" s="956">
        <f>'49.'!X63</f>
        <v>115877.21927468096</v>
      </c>
      <c r="P35" s="907">
        <f t="shared" si="11"/>
        <v>12.142516672303326</v>
      </c>
      <c r="Q35" s="1005"/>
      <c r="R35" s="908"/>
      <c r="S35" s="1005"/>
      <c r="T35" s="908"/>
      <c r="U35" s="1005"/>
      <c r="V35" s="908"/>
      <c r="W35" s="908"/>
      <c r="X35" s="908"/>
      <c r="Y35" s="908"/>
      <c r="Z35" s="908"/>
      <c r="AA35" s="1006"/>
      <c r="AB35" s="902"/>
      <c r="AC35" s="902"/>
      <c r="AD35" s="902"/>
      <c r="AE35" s="902"/>
      <c r="AF35" s="902"/>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4.45" customHeight="1">
      <c r="A36" s="1137"/>
      <c r="B36" s="813" t="s">
        <v>1027</v>
      </c>
      <c r="C36" s="1137"/>
      <c r="D36" s="843"/>
      <c r="E36" s="956">
        <f>'49.'!S64</f>
        <v>3902650.4743001754</v>
      </c>
      <c r="F36" s="907">
        <v>100</v>
      </c>
      <c r="G36" s="956">
        <f>'49.'!T64</f>
        <v>914061.41961076751</v>
      </c>
      <c r="H36" s="907">
        <f t="shared" si="8"/>
        <v>23.421554803077189</v>
      </c>
      <c r="I36" s="956">
        <f>'49.'!U64</f>
        <v>1441550.0155395619</v>
      </c>
      <c r="J36" s="907">
        <f t="shared" si="8"/>
        <v>36.937717713448606</v>
      </c>
      <c r="K36" s="956">
        <f>'49.'!V64</f>
        <v>896668.20514269511</v>
      </c>
      <c r="L36" s="907">
        <f t="shared" si="9"/>
        <v>22.975877830911465</v>
      </c>
      <c r="M36" s="956">
        <f>'49.'!W64</f>
        <v>200548.34385240567</v>
      </c>
      <c r="N36" s="907">
        <f t="shared" si="10"/>
        <v>5.1387728717460428</v>
      </c>
      <c r="O36" s="956">
        <f>'49.'!X64</f>
        <v>449822.4901364923</v>
      </c>
      <c r="P36" s="907">
        <f t="shared" si="11"/>
        <v>11.526076780348991</v>
      </c>
      <c r="Q36" s="1005"/>
      <c r="R36" s="908"/>
      <c r="S36" s="1005"/>
      <c r="T36" s="908"/>
      <c r="U36" s="1005"/>
      <c r="V36" s="908"/>
      <c r="W36" s="908"/>
      <c r="X36" s="908"/>
      <c r="Y36" s="908"/>
      <c r="Z36" s="908"/>
      <c r="AA36" s="1006"/>
      <c r="AB36" s="902"/>
      <c r="AC36" s="902"/>
      <c r="AD36" s="902"/>
      <c r="AE36" s="902"/>
      <c r="AF36" s="902"/>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c r="BM36" s="960"/>
      <c r="BN36" s="960"/>
      <c r="BO36" s="960"/>
    </row>
    <row r="37" spans="1:67" ht="14.45" customHeight="1">
      <c r="A37" s="2641" t="s">
        <v>397</v>
      </c>
      <c r="B37" s="2641"/>
      <c r="C37" s="2641"/>
      <c r="D37" s="2"/>
      <c r="E37" s="956"/>
      <c r="F37" s="1007"/>
      <c r="G37" s="956"/>
      <c r="H37" s="907"/>
      <c r="I37" s="956"/>
      <c r="J37" s="907"/>
      <c r="K37" s="956"/>
      <c r="L37" s="907"/>
      <c r="M37" s="956"/>
      <c r="N37" s="907"/>
      <c r="O37" s="956"/>
      <c r="P37" s="907"/>
      <c r="Q37" s="908"/>
      <c r="R37" s="908"/>
      <c r="S37" s="908"/>
      <c r="T37" s="908"/>
      <c r="U37" s="908"/>
      <c r="V37" s="908"/>
      <c r="W37" s="908"/>
      <c r="X37" s="908"/>
      <c r="Y37" s="908"/>
      <c r="Z37" s="908"/>
      <c r="AA37" s="1006"/>
      <c r="AB37" s="902"/>
      <c r="AC37" s="902"/>
      <c r="AD37" s="902"/>
      <c r="AE37" s="902"/>
      <c r="AF37" s="902"/>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row>
    <row r="38" spans="1:67" ht="14.45" customHeight="1">
      <c r="A38" s="1137"/>
      <c r="B38" s="813" t="s">
        <v>1028</v>
      </c>
      <c r="C38" s="1137"/>
      <c r="D38" s="843"/>
      <c r="E38" s="956">
        <f>'49.'!S65</f>
        <v>4194.0859297748066</v>
      </c>
      <c r="F38" s="907">
        <v>100</v>
      </c>
      <c r="G38" s="956">
        <f>'49.'!T65</f>
        <v>1832.4637412214834</v>
      </c>
      <c r="H38" s="907">
        <f t="shared" si="8"/>
        <v>43.691611757698873</v>
      </c>
      <c r="I38" s="956">
        <f>'49.'!U65</f>
        <v>592.35724387730261</v>
      </c>
      <c r="J38" s="907">
        <f t="shared" si="8"/>
        <v>14.123631556330752</v>
      </c>
      <c r="K38" s="956">
        <f>'49.'!V65</f>
        <v>781.83328033612065</v>
      </c>
      <c r="L38" s="907">
        <f t="shared" ref="L38:L47" si="12">K38/$E38*100</f>
        <v>18.641327178961728</v>
      </c>
      <c r="M38" s="956">
        <f>'49.'!W65</f>
        <v>111.28289646304061</v>
      </c>
      <c r="N38" s="907">
        <f t="shared" ref="N38:N47" si="13">M38/$E38*100</f>
        <v>2.6533289571636347</v>
      </c>
      <c r="O38" s="956">
        <f>'49.'!X65</f>
        <v>876.14876787824733</v>
      </c>
      <c r="P38" s="907">
        <f t="shared" ref="P38:P47" si="14">O38/$E38*100</f>
        <v>20.89010054987811</v>
      </c>
      <c r="Q38" s="1005"/>
      <c r="R38" s="908"/>
      <c r="S38" s="1005"/>
      <c r="T38" s="908"/>
      <c r="U38" s="1005"/>
      <c r="V38" s="908"/>
      <c r="W38" s="908"/>
      <c r="X38" s="908"/>
      <c r="Y38" s="908"/>
      <c r="Z38" s="908"/>
      <c r="AA38" s="1006"/>
      <c r="AB38" s="902"/>
      <c r="AC38" s="902"/>
      <c r="AD38" s="902"/>
      <c r="AE38" s="902"/>
      <c r="AF38" s="902"/>
      <c r="AG38" s="960"/>
      <c r="AH38" s="960"/>
      <c r="AI38" s="960"/>
      <c r="AJ38" s="960"/>
      <c r="AK38" s="960"/>
      <c r="AL38" s="960"/>
      <c r="AM38" s="960"/>
      <c r="AN38" s="960"/>
      <c r="AO38" s="960"/>
      <c r="AP38" s="960"/>
      <c r="AQ38" s="960"/>
      <c r="AR38" s="960"/>
      <c r="AS38" s="960"/>
      <c r="AT38" s="960"/>
      <c r="AU38" s="960"/>
      <c r="AV38" s="960"/>
      <c r="AW38" s="960"/>
      <c r="AX38" s="960"/>
      <c r="AY38" s="960"/>
      <c r="AZ38" s="960"/>
      <c r="BA38" s="960"/>
      <c r="BB38" s="960"/>
      <c r="BC38" s="960"/>
      <c r="BD38" s="960"/>
      <c r="BE38" s="960"/>
      <c r="BF38" s="960"/>
      <c r="BG38" s="960"/>
      <c r="BH38" s="960"/>
      <c r="BI38" s="960"/>
      <c r="BJ38" s="960"/>
      <c r="BK38" s="960"/>
      <c r="BL38" s="960"/>
      <c r="BM38" s="960"/>
      <c r="BN38" s="960"/>
      <c r="BO38" s="960"/>
    </row>
    <row r="39" spans="1:67" ht="14.45" customHeight="1">
      <c r="A39" s="1137"/>
      <c r="B39" s="813" t="s">
        <v>1038</v>
      </c>
      <c r="C39" s="1137"/>
      <c r="D39" s="843"/>
      <c r="E39" s="956">
        <f>'49.'!S66</f>
        <v>10951.050927958624</v>
      </c>
      <c r="F39" s="907">
        <v>100</v>
      </c>
      <c r="G39" s="956">
        <f>'49.'!T66</f>
        <v>4363.7009979475097</v>
      </c>
      <c r="H39" s="907">
        <f t="shared" si="8"/>
        <v>39.847326312826702</v>
      </c>
      <c r="I39" s="956">
        <f>'49.'!U66</f>
        <v>1002.5807655747909</v>
      </c>
      <c r="J39" s="907">
        <f t="shared" si="8"/>
        <v>9.155110063593515</v>
      </c>
      <c r="K39" s="956">
        <f>'49.'!V66</f>
        <v>2641.3413723117251</v>
      </c>
      <c r="L39" s="907">
        <f t="shared" si="12"/>
        <v>24.119524141452377</v>
      </c>
      <c r="M39" s="956">
        <f>'49.'!W66</f>
        <v>483.02912637235266</v>
      </c>
      <c r="N39" s="907">
        <f t="shared" si="13"/>
        <v>4.4108015710086166</v>
      </c>
      <c r="O39" s="956">
        <f>'49.'!X66</f>
        <v>2460.3986663664191</v>
      </c>
      <c r="P39" s="907">
        <f t="shared" si="14"/>
        <v>22.467237916727136</v>
      </c>
      <c r="Q39" s="1005"/>
      <c r="R39" s="908"/>
      <c r="S39" s="1005"/>
      <c r="T39" s="908"/>
      <c r="U39" s="1005"/>
      <c r="V39" s="908"/>
      <c r="W39" s="908"/>
      <c r="X39" s="908"/>
      <c r="Y39" s="908"/>
      <c r="Z39" s="908"/>
      <c r="AA39" s="1006"/>
      <c r="AB39" s="902"/>
      <c r="AC39" s="902"/>
      <c r="AD39" s="902"/>
      <c r="AE39" s="902"/>
      <c r="AF39" s="902"/>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c r="BD39" s="960"/>
      <c r="BE39" s="960"/>
      <c r="BF39" s="960"/>
      <c r="BG39" s="960"/>
      <c r="BH39" s="960"/>
      <c r="BI39" s="960"/>
      <c r="BJ39" s="960"/>
      <c r="BK39" s="960"/>
      <c r="BL39" s="960"/>
      <c r="BM39" s="960"/>
      <c r="BN39" s="960"/>
      <c r="BO39" s="960"/>
    </row>
    <row r="40" spans="1:67" ht="14.45" customHeight="1">
      <c r="A40" s="813"/>
      <c r="B40" s="813" t="s">
        <v>1039</v>
      </c>
      <c r="C40" s="813"/>
      <c r="D40" s="843"/>
      <c r="E40" s="956">
        <f>'49.'!S67</f>
        <v>20010.309743176327</v>
      </c>
      <c r="F40" s="907">
        <v>100</v>
      </c>
      <c r="G40" s="956">
        <f>'49.'!T67</f>
        <v>8840.2169895914121</v>
      </c>
      <c r="H40" s="907">
        <f t="shared" si="8"/>
        <v>44.178311595631328</v>
      </c>
      <c r="I40" s="956">
        <f>'49.'!U67</f>
        <v>3385.4634643915047</v>
      </c>
      <c r="J40" s="907">
        <f t="shared" si="8"/>
        <v>16.918596002972787</v>
      </c>
      <c r="K40" s="956">
        <f>'49.'!V67</f>
        <v>4688.9894155872744</v>
      </c>
      <c r="L40" s="907">
        <f t="shared" si="12"/>
        <v>23.432867735524468</v>
      </c>
      <c r="M40" s="956">
        <f>'49.'!W67</f>
        <v>238.97795262775645</v>
      </c>
      <c r="N40" s="907">
        <f t="shared" si="13"/>
        <v>1.1942741301605779</v>
      </c>
      <c r="O40" s="956">
        <f>'49.'!X67</f>
        <v>2856.6619210943536</v>
      </c>
      <c r="P40" s="907">
        <f t="shared" si="14"/>
        <v>14.275950536290413</v>
      </c>
      <c r="Q40" s="1005"/>
      <c r="R40" s="908"/>
      <c r="S40" s="1005"/>
      <c r="T40" s="908"/>
      <c r="U40" s="1005"/>
      <c r="V40" s="908"/>
      <c r="W40" s="908"/>
      <c r="X40" s="908"/>
      <c r="Y40" s="908"/>
      <c r="Z40" s="908"/>
      <c r="AA40" s="1006"/>
      <c r="AB40" s="902"/>
      <c r="AC40" s="902"/>
      <c r="AD40" s="902"/>
      <c r="AE40" s="902"/>
      <c r="AF40" s="902"/>
      <c r="AG40" s="960"/>
      <c r="AH40" s="960"/>
      <c r="AI40" s="960"/>
      <c r="AJ40" s="960"/>
      <c r="AK40" s="960"/>
      <c r="AL40" s="960"/>
      <c r="AM40" s="960"/>
      <c r="AN40" s="960"/>
      <c r="AO40" s="960"/>
      <c r="AP40" s="960"/>
      <c r="AQ40" s="960"/>
      <c r="AR40" s="960"/>
      <c r="AS40" s="960"/>
      <c r="AT40" s="960"/>
      <c r="AU40" s="960"/>
      <c r="AV40" s="960"/>
      <c r="AW40" s="960"/>
      <c r="AX40" s="960"/>
      <c r="AY40" s="960"/>
      <c r="AZ40" s="960"/>
      <c r="BA40" s="960"/>
      <c r="BB40" s="960"/>
      <c r="BC40" s="960"/>
      <c r="BD40" s="960"/>
      <c r="BE40" s="960"/>
      <c r="BF40" s="960"/>
      <c r="BG40" s="960"/>
      <c r="BH40" s="960"/>
      <c r="BI40" s="960"/>
      <c r="BJ40" s="960"/>
      <c r="BK40" s="960"/>
      <c r="BL40" s="960"/>
      <c r="BM40" s="960"/>
      <c r="BN40" s="960"/>
      <c r="BO40" s="960"/>
    </row>
    <row r="41" spans="1:67" ht="14.45" customHeight="1">
      <c r="A41" s="813"/>
      <c r="B41" s="813" t="s">
        <v>1040</v>
      </c>
      <c r="C41" s="813"/>
      <c r="D41" s="843"/>
      <c r="E41" s="956">
        <f>'49.'!S68</f>
        <v>39758.79037825852</v>
      </c>
      <c r="F41" s="907">
        <v>100</v>
      </c>
      <c r="G41" s="956">
        <f>'49.'!T68</f>
        <v>14323.307335979036</v>
      </c>
      <c r="H41" s="907">
        <f t="shared" si="8"/>
        <v>36.025510835992428</v>
      </c>
      <c r="I41" s="956">
        <f>'49.'!U68</f>
        <v>5844.812708719156</v>
      </c>
      <c r="J41" s="907">
        <f t="shared" si="8"/>
        <v>14.70068041082885</v>
      </c>
      <c r="K41" s="956">
        <f>'49.'!V68</f>
        <v>10756.686460144119</v>
      </c>
      <c r="L41" s="907">
        <f t="shared" si="12"/>
        <v>27.054863485047694</v>
      </c>
      <c r="M41" s="956">
        <f>'49.'!W68</f>
        <v>1216.8852529024359</v>
      </c>
      <c r="N41" s="907">
        <f t="shared" si="13"/>
        <v>3.0606697068124857</v>
      </c>
      <c r="O41" s="956">
        <f>'49.'!X68</f>
        <v>7617.098620655408</v>
      </c>
      <c r="P41" s="907">
        <f t="shared" si="14"/>
        <v>19.158275561674785</v>
      </c>
      <c r="Q41" s="1005"/>
      <c r="R41" s="908"/>
      <c r="S41" s="1005"/>
      <c r="T41" s="908"/>
      <c r="U41" s="1005"/>
      <c r="V41" s="908"/>
      <c r="W41" s="908"/>
      <c r="X41" s="908"/>
      <c r="Y41" s="908"/>
      <c r="Z41" s="908"/>
      <c r="AA41" s="1006"/>
      <c r="AB41" s="902"/>
      <c r="AC41" s="902"/>
      <c r="AD41" s="902"/>
      <c r="AE41" s="902"/>
      <c r="AF41" s="902"/>
      <c r="AG41" s="960"/>
      <c r="AH41" s="960"/>
      <c r="AI41" s="960"/>
      <c r="AJ41" s="960"/>
      <c r="AK41" s="960"/>
      <c r="AL41" s="960"/>
      <c r="AM41" s="960"/>
      <c r="AN41" s="960"/>
      <c r="AO41" s="960"/>
      <c r="AP41" s="960"/>
      <c r="AQ41" s="960"/>
      <c r="AR41" s="960"/>
      <c r="AS41" s="960"/>
      <c r="AT41" s="960"/>
      <c r="AU41" s="960"/>
      <c r="AV41" s="960"/>
      <c r="AW41" s="960"/>
      <c r="AX41" s="960"/>
      <c r="AY41" s="960"/>
      <c r="AZ41" s="960"/>
      <c r="BA41" s="960"/>
      <c r="BB41" s="960"/>
      <c r="BC41" s="960"/>
      <c r="BD41" s="960"/>
      <c r="BE41" s="960"/>
      <c r="BF41" s="960"/>
      <c r="BG41" s="960"/>
      <c r="BH41" s="960"/>
      <c r="BI41" s="960"/>
      <c r="BJ41" s="960"/>
      <c r="BK41" s="960"/>
      <c r="BL41" s="960"/>
      <c r="BM41" s="960"/>
      <c r="BN41" s="960"/>
      <c r="BO41" s="960"/>
    </row>
    <row r="42" spans="1:67" ht="14.45" customHeight="1">
      <c r="A42" s="813"/>
      <c r="B42" s="813" t="s">
        <v>1041</v>
      </c>
      <c r="C42" s="813"/>
      <c r="D42" s="843"/>
      <c r="E42" s="956">
        <f>'49.'!S69</f>
        <v>78765.666905920792</v>
      </c>
      <c r="F42" s="907">
        <v>100</v>
      </c>
      <c r="G42" s="956">
        <f>'49.'!T69</f>
        <v>23074.490579750716</v>
      </c>
      <c r="H42" s="907">
        <f t="shared" si="8"/>
        <v>29.295112307385558</v>
      </c>
      <c r="I42" s="956">
        <f>'49.'!U69</f>
        <v>12136.076312961637</v>
      </c>
      <c r="J42" s="907">
        <f t="shared" si="8"/>
        <v>15.407825248857726</v>
      </c>
      <c r="K42" s="956">
        <f>'49.'!V69</f>
        <v>23400.402492418441</v>
      </c>
      <c r="L42" s="907">
        <f t="shared" si="12"/>
        <v>29.70888638620724</v>
      </c>
      <c r="M42" s="956">
        <f>'49.'!W69</f>
        <v>4151.0427116473193</v>
      </c>
      <c r="N42" s="907">
        <f t="shared" si="13"/>
        <v>5.2701168855783358</v>
      </c>
      <c r="O42" s="956">
        <f>'49.'!X69</f>
        <v>16003.654809869795</v>
      </c>
      <c r="P42" s="907">
        <f t="shared" si="14"/>
        <v>20.31805917289428</v>
      </c>
      <c r="Q42" s="1005"/>
      <c r="R42" s="908"/>
      <c r="S42" s="1005"/>
      <c r="T42" s="908"/>
      <c r="U42" s="1005"/>
      <c r="V42" s="908"/>
      <c r="W42" s="908"/>
      <c r="X42" s="908"/>
      <c r="Y42" s="908"/>
      <c r="Z42" s="908"/>
      <c r="AA42" s="1006"/>
      <c r="AB42" s="902"/>
      <c r="AC42" s="902"/>
      <c r="AD42" s="902"/>
      <c r="AE42" s="902"/>
      <c r="AF42" s="902"/>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row>
    <row r="43" spans="1:67" ht="14.45" customHeight="1">
      <c r="A43" s="813"/>
      <c r="B43" s="813" t="s">
        <v>1042</v>
      </c>
      <c r="C43" s="813"/>
      <c r="D43" s="843"/>
      <c r="E43" s="956">
        <f>'49.'!S70</f>
        <v>182755.89867570979</v>
      </c>
      <c r="F43" s="907">
        <v>100</v>
      </c>
      <c r="G43" s="956">
        <f>'49.'!T70</f>
        <v>71022.680917503836</v>
      </c>
      <c r="H43" s="907">
        <f t="shared" si="8"/>
        <v>38.862045729932717</v>
      </c>
      <c r="I43" s="956">
        <f>'49.'!U70</f>
        <v>24065.385185075171</v>
      </c>
      <c r="J43" s="907">
        <f t="shared" si="8"/>
        <v>13.168048396499564</v>
      </c>
      <c r="K43" s="956">
        <f>'49.'!V70</f>
        <v>57804.983429453234</v>
      </c>
      <c r="L43" s="907">
        <f t="shared" si="12"/>
        <v>31.629612969168768</v>
      </c>
      <c r="M43" s="956">
        <f>'49.'!W70</f>
        <v>5243.1751280059225</v>
      </c>
      <c r="N43" s="907">
        <f t="shared" si="13"/>
        <v>2.8689498757627772</v>
      </c>
      <c r="O43" s="956">
        <f>'49.'!X70</f>
        <v>24619.674016165638</v>
      </c>
      <c r="P43" s="907">
        <f t="shared" si="14"/>
        <v>13.471343028906491</v>
      </c>
      <c r="Q43" s="1005"/>
      <c r="R43" s="908"/>
      <c r="S43" s="1005"/>
      <c r="T43" s="908"/>
      <c r="U43" s="1005"/>
      <c r="V43" s="908"/>
      <c r="W43" s="908"/>
      <c r="X43" s="908"/>
      <c r="Y43" s="908"/>
      <c r="Z43" s="908"/>
      <c r="AA43" s="1006"/>
      <c r="AB43" s="902"/>
      <c r="AC43" s="902"/>
      <c r="AD43" s="902"/>
      <c r="AE43" s="902"/>
      <c r="AF43" s="902"/>
      <c r="AG43" s="960"/>
      <c r="AH43" s="960"/>
      <c r="AI43" s="960"/>
      <c r="AJ43" s="960"/>
      <c r="AK43" s="960"/>
      <c r="AL43" s="960"/>
      <c r="AM43" s="960"/>
      <c r="AN43" s="960"/>
      <c r="AO43" s="960"/>
      <c r="AP43" s="960"/>
      <c r="AQ43" s="960"/>
      <c r="AR43" s="960"/>
      <c r="AS43" s="960"/>
      <c r="AT43" s="960"/>
      <c r="AU43" s="960"/>
      <c r="AV43" s="960"/>
      <c r="AW43" s="960"/>
      <c r="AX43" s="960"/>
      <c r="AY43" s="960"/>
      <c r="AZ43" s="960"/>
      <c r="BA43" s="960"/>
      <c r="BB43" s="960"/>
      <c r="BC43" s="960"/>
      <c r="BD43" s="960"/>
      <c r="BE43" s="960"/>
      <c r="BF43" s="960"/>
      <c r="BG43" s="960"/>
      <c r="BH43" s="960"/>
      <c r="BI43" s="960"/>
      <c r="BJ43" s="960"/>
      <c r="BK43" s="960"/>
      <c r="BL43" s="960"/>
      <c r="BM43" s="960"/>
      <c r="BN43" s="960"/>
      <c r="BO43" s="960"/>
    </row>
    <row r="44" spans="1:67" ht="14.45" customHeight="1">
      <c r="A44" s="813"/>
      <c r="B44" s="813" t="s">
        <v>1043</v>
      </c>
      <c r="C44" s="813"/>
      <c r="D44" s="843"/>
      <c r="E44" s="956">
        <f>'49.'!S71</f>
        <v>410150.37379435869</v>
      </c>
      <c r="F44" s="907">
        <v>100</v>
      </c>
      <c r="G44" s="956">
        <f>'49.'!T71</f>
        <v>201917.34252446314</v>
      </c>
      <c r="H44" s="907">
        <f t="shared" si="8"/>
        <v>49.230076436721845</v>
      </c>
      <c r="I44" s="956">
        <f>'49.'!U71</f>
        <v>98854.08346692413</v>
      </c>
      <c r="J44" s="907">
        <f t="shared" si="8"/>
        <v>24.101912318745715</v>
      </c>
      <c r="K44" s="956">
        <f>'49.'!V71</f>
        <v>60537.813600046451</v>
      </c>
      <c r="L44" s="907">
        <f t="shared" si="12"/>
        <v>14.759906967779315</v>
      </c>
      <c r="M44" s="956">
        <f>'49.'!W71</f>
        <v>1909.4237750179934</v>
      </c>
      <c r="N44" s="907">
        <f t="shared" si="13"/>
        <v>0.46554237104641549</v>
      </c>
      <c r="O44" s="956">
        <f>'49.'!X71</f>
        <v>46931.710436967238</v>
      </c>
      <c r="P44" s="907">
        <f t="shared" si="14"/>
        <v>11.442561907915723</v>
      </c>
      <c r="Q44" s="1005"/>
      <c r="R44" s="908"/>
      <c r="S44" s="1005"/>
      <c r="T44" s="908"/>
      <c r="U44" s="1005"/>
      <c r="V44" s="908"/>
      <c r="W44" s="908"/>
      <c r="X44" s="908"/>
      <c r="Y44" s="908"/>
      <c r="Z44" s="908"/>
      <c r="AA44" s="1006"/>
      <c r="AB44" s="902"/>
      <c r="AC44" s="902"/>
      <c r="AD44" s="902"/>
      <c r="AE44" s="902"/>
      <c r="AF44" s="902"/>
      <c r="AG44" s="960"/>
      <c r="AH44" s="960"/>
      <c r="AI44" s="960"/>
      <c r="AJ44" s="960"/>
      <c r="AK44" s="960"/>
      <c r="AL44" s="960"/>
      <c r="AM44" s="960"/>
      <c r="AN44" s="960"/>
      <c r="AO44" s="960"/>
      <c r="AP44" s="960"/>
      <c r="AQ44" s="960"/>
      <c r="AR44" s="960"/>
      <c r="AS44" s="960"/>
      <c r="AT44" s="960"/>
      <c r="AU44" s="960"/>
      <c r="AV44" s="960"/>
      <c r="AW44" s="960"/>
      <c r="AX44" s="960"/>
      <c r="AY44" s="960"/>
      <c r="AZ44" s="960"/>
      <c r="BA44" s="960"/>
      <c r="BB44" s="960"/>
      <c r="BC44" s="960"/>
      <c r="BD44" s="960"/>
      <c r="BE44" s="960"/>
      <c r="BF44" s="960"/>
      <c r="BG44" s="960"/>
      <c r="BH44" s="960"/>
      <c r="BI44" s="960"/>
      <c r="BJ44" s="960"/>
      <c r="BK44" s="960"/>
      <c r="BL44" s="960"/>
      <c r="BM44" s="960"/>
      <c r="BN44" s="960"/>
      <c r="BO44" s="960"/>
    </row>
    <row r="45" spans="1:67" ht="14.45" customHeight="1">
      <c r="A45" s="813"/>
      <c r="B45" s="813" t="s">
        <v>1044</v>
      </c>
      <c r="C45" s="813"/>
      <c r="D45" s="843"/>
      <c r="E45" s="956">
        <f>'49.'!S72</f>
        <v>675493.95467903453</v>
      </c>
      <c r="F45" s="907">
        <v>100</v>
      </c>
      <c r="G45" s="956">
        <f>'49.'!T72</f>
        <v>181282.09601450543</v>
      </c>
      <c r="H45" s="907">
        <f t="shared" si="8"/>
        <v>26.836967934175345</v>
      </c>
      <c r="I45" s="956">
        <f>'49.'!U72</f>
        <v>189138.33982379065</v>
      </c>
      <c r="J45" s="907">
        <f t="shared" si="8"/>
        <v>28.000004813316355</v>
      </c>
      <c r="K45" s="956">
        <f>'49.'!V72</f>
        <v>157181.92394454795</v>
      </c>
      <c r="L45" s="907">
        <f t="shared" si="12"/>
        <v>23.269182922478411</v>
      </c>
      <c r="M45" s="956">
        <f>'49.'!W72</f>
        <v>64236.993653618592</v>
      </c>
      <c r="N45" s="907">
        <f t="shared" si="13"/>
        <v>9.5096326486209968</v>
      </c>
      <c r="O45" s="956">
        <f>'49.'!X72</f>
        <v>83654.601245361308</v>
      </c>
      <c r="P45" s="907">
        <f t="shared" si="14"/>
        <v>12.384211681821839</v>
      </c>
      <c r="Q45" s="1005"/>
      <c r="R45" s="908"/>
      <c r="S45" s="1005"/>
      <c r="T45" s="908"/>
      <c r="U45" s="1005"/>
      <c r="V45" s="908"/>
      <c r="W45" s="908"/>
      <c r="X45" s="908"/>
      <c r="Y45" s="908"/>
      <c r="Z45" s="908"/>
      <c r="AA45" s="1006"/>
      <c r="AB45" s="902"/>
      <c r="AC45" s="902"/>
      <c r="AD45" s="902"/>
      <c r="AE45" s="902"/>
      <c r="AF45" s="902"/>
      <c r="AG45" s="960"/>
      <c r="AH45" s="960"/>
      <c r="AI45" s="960"/>
      <c r="AJ45" s="960"/>
      <c r="AK45" s="960"/>
      <c r="AL45" s="960"/>
      <c r="AM45" s="960"/>
      <c r="AN45" s="960"/>
      <c r="AO45" s="960"/>
      <c r="AP45" s="960"/>
      <c r="AQ45" s="960"/>
      <c r="AR45" s="960"/>
      <c r="AS45" s="960"/>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960"/>
    </row>
    <row r="46" spans="1:67" ht="14.45" customHeight="1">
      <c r="A46" s="813"/>
      <c r="B46" s="813" t="s">
        <v>1045</v>
      </c>
      <c r="C46" s="813"/>
      <c r="D46" s="843"/>
      <c r="E46" s="956">
        <f>'49.'!S73</f>
        <v>1423011.9679398395</v>
      </c>
      <c r="F46" s="907">
        <v>100</v>
      </c>
      <c r="G46" s="956">
        <f>'49.'!T73</f>
        <v>621039.08487884165</v>
      </c>
      <c r="H46" s="907">
        <f t="shared" si="8"/>
        <v>43.642576371156508</v>
      </c>
      <c r="I46" s="956">
        <f>'49.'!U73</f>
        <v>383100.20703692239</v>
      </c>
      <c r="J46" s="907">
        <f t="shared" si="8"/>
        <v>26.921783911034446</v>
      </c>
      <c r="K46" s="956">
        <f>'49.'!V73</f>
        <v>283016.38868406555</v>
      </c>
      <c r="L46" s="907">
        <f t="shared" si="12"/>
        <v>19.888545919525999</v>
      </c>
      <c r="M46" s="956">
        <f>'49.'!W73</f>
        <v>28653.989477431762</v>
      </c>
      <c r="N46" s="907">
        <f t="shared" si="13"/>
        <v>2.0136154946690623</v>
      </c>
      <c r="O46" s="956">
        <f>'49.'!X73</f>
        <v>107202.29786616228</v>
      </c>
      <c r="P46" s="907">
        <f t="shared" si="14"/>
        <v>7.5334783038658513</v>
      </c>
      <c r="Q46" s="1005"/>
      <c r="R46" s="908"/>
      <c r="S46" s="1005"/>
      <c r="T46" s="908"/>
      <c r="U46" s="1005"/>
      <c r="V46" s="908"/>
      <c r="W46" s="908"/>
      <c r="X46" s="908"/>
      <c r="Y46" s="908"/>
      <c r="Z46" s="908"/>
      <c r="AA46" s="1006"/>
      <c r="AB46" s="902"/>
      <c r="AC46" s="902"/>
      <c r="AD46" s="902"/>
      <c r="AE46" s="902"/>
      <c r="AF46" s="902"/>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row>
    <row r="47" spans="1:67" ht="14.45" customHeight="1">
      <c r="A47" s="813"/>
      <c r="B47" s="813" t="s">
        <v>1046</v>
      </c>
      <c r="C47" s="813"/>
      <c r="D47" s="843"/>
      <c r="E47" s="956">
        <f>'49.'!S74</f>
        <v>4982414.7868245887</v>
      </c>
      <c r="F47" s="907">
        <v>100</v>
      </c>
      <c r="G47" s="956">
        <f>'49.'!T74</f>
        <v>996138.36518000218</v>
      </c>
      <c r="H47" s="907">
        <f t="shared" si="8"/>
        <v>19.993083831843411</v>
      </c>
      <c r="I47" s="956">
        <f>'49.'!U74</f>
        <v>1757902.6311464279</v>
      </c>
      <c r="J47" s="907">
        <f t="shared" si="8"/>
        <v>35.282141418554616</v>
      </c>
      <c r="K47" s="956">
        <f>'49.'!V74</f>
        <v>1339275.1057378224</v>
      </c>
      <c r="L47" s="907">
        <f t="shared" si="12"/>
        <v>26.880040362744957</v>
      </c>
      <c r="M47" s="956">
        <f>'49.'!W74</f>
        <v>221774.28941652234</v>
      </c>
      <c r="N47" s="907">
        <f t="shared" si="13"/>
        <v>4.4511406397351427</v>
      </c>
      <c r="O47" s="956">
        <f>'49.'!X74</f>
        <v>667324.39534267585</v>
      </c>
      <c r="P47" s="907">
        <f t="shared" si="14"/>
        <v>13.393593747099036</v>
      </c>
      <c r="Q47" s="1005"/>
      <c r="R47" s="908"/>
      <c r="S47" s="1005"/>
      <c r="T47" s="908"/>
      <c r="U47" s="1005"/>
      <c r="V47" s="908"/>
      <c r="W47" s="908"/>
      <c r="X47" s="908"/>
      <c r="Y47" s="908"/>
      <c r="Z47" s="908"/>
      <c r="AA47" s="1006"/>
      <c r="AB47" s="902"/>
      <c r="AC47" s="902"/>
      <c r="AD47" s="902"/>
      <c r="AE47" s="902"/>
      <c r="AF47" s="902"/>
      <c r="AG47" s="960"/>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row>
    <row r="48" spans="1:67" ht="14.45" customHeight="1">
      <c r="A48" s="2641" t="s">
        <v>372</v>
      </c>
      <c r="B48" s="2641"/>
      <c r="C48" s="2641"/>
      <c r="D48" s="843"/>
      <c r="E48" s="956"/>
      <c r="F48" s="1007"/>
      <c r="G48" s="956"/>
      <c r="H48" s="907"/>
      <c r="I48" s="956"/>
      <c r="J48" s="907"/>
      <c r="K48" s="956"/>
      <c r="L48" s="907"/>
      <c r="M48" s="956"/>
      <c r="N48" s="907"/>
      <c r="O48" s="956"/>
      <c r="P48" s="907"/>
      <c r="Q48" s="908"/>
      <c r="R48" s="908"/>
      <c r="S48" s="908"/>
      <c r="T48" s="908"/>
      <c r="U48" s="908"/>
      <c r="V48" s="908"/>
      <c r="W48" s="908"/>
      <c r="X48" s="908"/>
      <c r="Y48" s="908"/>
      <c r="Z48" s="908"/>
      <c r="AA48" s="1006"/>
      <c r="AB48" s="902"/>
      <c r="AC48" s="902"/>
      <c r="AD48" s="902"/>
      <c r="AE48" s="902"/>
      <c r="AF48" s="902"/>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c r="BH48" s="960"/>
      <c r="BI48" s="960"/>
      <c r="BJ48" s="960"/>
      <c r="BK48" s="960"/>
      <c r="BL48" s="960"/>
      <c r="BM48" s="960"/>
      <c r="BN48" s="960"/>
      <c r="BO48" s="960"/>
    </row>
    <row r="49" spans="1:67" ht="14.45" customHeight="1">
      <c r="A49" s="813"/>
      <c r="B49" s="813" t="s">
        <v>1028</v>
      </c>
      <c r="C49" s="813"/>
      <c r="D49" s="843"/>
      <c r="E49" s="956">
        <f>'49.'!S75</f>
        <v>4564.4322622832797</v>
      </c>
      <c r="F49" s="907">
        <v>100</v>
      </c>
      <c r="G49" s="956">
        <f>'49.'!T75</f>
        <v>1896.5126181664702</v>
      </c>
      <c r="H49" s="907">
        <f t="shared" si="8"/>
        <v>41.549803112156866</v>
      </c>
      <c r="I49" s="956">
        <f>'49.'!U75</f>
        <v>638.59325065089979</v>
      </c>
      <c r="J49" s="907">
        <f t="shared" si="8"/>
        <v>13.990639228622365</v>
      </c>
      <c r="K49" s="956">
        <f>'49.'!V75</f>
        <v>1002.6658484918729</v>
      </c>
      <c r="L49" s="907">
        <f t="shared" ref="L49:L58" si="15">K49/$E49*100</f>
        <v>21.966934568776058</v>
      </c>
      <c r="M49" s="956">
        <f>'49.'!W75</f>
        <v>97.690684917354588</v>
      </c>
      <c r="N49" s="907">
        <f t="shared" ref="N49:N58" si="16">M49/$E49*100</f>
        <v>2.1402592765937221</v>
      </c>
      <c r="O49" s="956">
        <f>'49.'!X75</f>
        <v>928.96986005808617</v>
      </c>
      <c r="P49" s="907">
        <f t="shared" ref="P49:P58" si="17">O49/$E49*100</f>
        <v>20.352363813881745</v>
      </c>
      <c r="Q49" s="1005"/>
      <c r="R49" s="908"/>
      <c r="S49" s="1005"/>
      <c r="T49" s="908"/>
      <c r="U49" s="1005"/>
      <c r="V49" s="908"/>
      <c r="W49" s="908"/>
      <c r="X49" s="908"/>
      <c r="Y49" s="908"/>
      <c r="Z49" s="908"/>
      <c r="AA49" s="1006"/>
      <c r="AB49" s="902"/>
      <c r="AC49" s="902"/>
      <c r="AD49" s="902"/>
      <c r="AE49" s="902"/>
      <c r="AF49" s="902"/>
      <c r="AG49" s="960"/>
      <c r="AH49" s="960"/>
      <c r="AI49" s="960"/>
      <c r="AJ49" s="960"/>
      <c r="AK49" s="960"/>
      <c r="AL49" s="960"/>
      <c r="AM49" s="960"/>
      <c r="AN49" s="960"/>
      <c r="AO49" s="960"/>
      <c r="AP49" s="960"/>
      <c r="AQ49" s="960"/>
      <c r="AR49" s="960"/>
      <c r="AS49" s="960"/>
      <c r="AT49" s="960"/>
      <c r="AU49" s="960"/>
      <c r="AV49" s="960"/>
      <c r="AW49" s="960"/>
      <c r="AX49" s="960"/>
      <c r="AY49" s="960"/>
      <c r="AZ49" s="960"/>
      <c r="BA49" s="960"/>
      <c r="BB49" s="960"/>
      <c r="BC49" s="960"/>
      <c r="BD49" s="960"/>
      <c r="BE49" s="960"/>
      <c r="BF49" s="960"/>
      <c r="BG49" s="960"/>
      <c r="BH49" s="960"/>
      <c r="BI49" s="960"/>
      <c r="BJ49" s="960"/>
      <c r="BK49" s="960"/>
      <c r="BL49" s="960"/>
      <c r="BM49" s="960"/>
      <c r="BN49" s="960"/>
      <c r="BO49" s="960"/>
    </row>
    <row r="50" spans="1:67" ht="14.45" customHeight="1">
      <c r="A50" s="813"/>
      <c r="B50" s="813" t="s">
        <v>1038</v>
      </c>
      <c r="C50" s="813"/>
      <c r="D50" s="843"/>
      <c r="E50" s="956">
        <f>'49.'!S76</f>
        <v>10865.539189506462</v>
      </c>
      <c r="F50" s="907">
        <v>100</v>
      </c>
      <c r="G50" s="956">
        <f>'49.'!T76</f>
        <v>4456.3044321832085</v>
      </c>
      <c r="H50" s="907">
        <f t="shared" si="8"/>
        <v>41.013191839452787</v>
      </c>
      <c r="I50" s="956">
        <f>'49.'!U76</f>
        <v>935.33968951220925</v>
      </c>
      <c r="J50" s="907">
        <f t="shared" si="8"/>
        <v>8.6083136160930316</v>
      </c>
      <c r="K50" s="956">
        <f>'49.'!V76</f>
        <v>2458.0307274826278</v>
      </c>
      <c r="L50" s="907">
        <f t="shared" si="15"/>
        <v>22.622261855688702</v>
      </c>
      <c r="M50" s="956">
        <f>'49.'!W76</f>
        <v>587.98373867581768</v>
      </c>
      <c r="N50" s="907">
        <f t="shared" si="16"/>
        <v>5.4114547692549921</v>
      </c>
      <c r="O50" s="956">
        <f>'49.'!X76</f>
        <v>2427.8806023085317</v>
      </c>
      <c r="P50" s="907">
        <f t="shared" si="17"/>
        <v>22.344777925547309</v>
      </c>
      <c r="Q50" s="1005"/>
      <c r="R50" s="908"/>
      <c r="S50" s="1005"/>
      <c r="T50" s="908"/>
      <c r="U50" s="1005"/>
      <c r="V50" s="908"/>
      <c r="W50" s="908"/>
      <c r="X50" s="908"/>
      <c r="Y50" s="908"/>
      <c r="Z50" s="908"/>
      <c r="AA50" s="1008"/>
      <c r="AB50" s="902"/>
      <c r="AC50" s="902"/>
      <c r="AD50" s="902"/>
      <c r="AE50" s="902"/>
      <c r="AF50" s="902"/>
      <c r="AG50" s="960"/>
      <c r="AH50" s="960"/>
      <c r="AI50" s="960"/>
      <c r="AJ50" s="960"/>
      <c r="AK50" s="960"/>
      <c r="AL50" s="960"/>
      <c r="AM50" s="960"/>
      <c r="AN50" s="960"/>
      <c r="AO50" s="960"/>
      <c r="AP50" s="960"/>
      <c r="AQ50" s="960"/>
      <c r="AR50" s="960"/>
      <c r="AS50" s="960"/>
      <c r="AT50" s="960"/>
      <c r="AU50" s="960"/>
      <c r="AV50" s="960"/>
      <c r="AW50" s="960"/>
      <c r="AX50" s="960"/>
      <c r="AY50" s="960"/>
      <c r="AZ50" s="960"/>
      <c r="BA50" s="960"/>
      <c r="BB50" s="960"/>
      <c r="BC50" s="960"/>
      <c r="BD50" s="960"/>
      <c r="BE50" s="960"/>
      <c r="BF50" s="960"/>
      <c r="BG50" s="960"/>
      <c r="BH50" s="960"/>
      <c r="BI50" s="960"/>
      <c r="BJ50" s="960"/>
      <c r="BK50" s="960"/>
      <c r="BL50" s="960"/>
      <c r="BM50" s="960"/>
      <c r="BN50" s="960"/>
      <c r="BO50" s="960"/>
    </row>
    <row r="51" spans="1:67" ht="14.45" customHeight="1">
      <c r="A51" s="813"/>
      <c r="B51" s="813" t="s">
        <v>1039</v>
      </c>
      <c r="C51" s="813"/>
      <c r="D51" s="843"/>
      <c r="E51" s="956">
        <f>'49.'!S77</f>
        <v>18578.445131684239</v>
      </c>
      <c r="F51" s="907">
        <v>100</v>
      </c>
      <c r="G51" s="956">
        <f>'49.'!T77</f>
        <v>7723.033924522706</v>
      </c>
      <c r="H51" s="907">
        <f t="shared" si="8"/>
        <v>41.569861577660291</v>
      </c>
      <c r="I51" s="956">
        <f>'49.'!U77</f>
        <v>3372.7498142182972</v>
      </c>
      <c r="J51" s="907">
        <f t="shared" si="8"/>
        <v>18.154101650123067</v>
      </c>
      <c r="K51" s="956">
        <f>'49.'!V77</f>
        <v>4429.3373884780167</v>
      </c>
      <c r="L51" s="907">
        <f t="shared" si="15"/>
        <v>23.841270661149633</v>
      </c>
      <c r="M51" s="956">
        <f>'49.'!W77</f>
        <v>209.94426158837049</v>
      </c>
      <c r="N51" s="907">
        <f t="shared" si="16"/>
        <v>1.1300421542291783</v>
      </c>
      <c r="O51" s="956">
        <f>'49.'!X77</f>
        <v>2843.379742991935</v>
      </c>
      <c r="P51" s="907">
        <f t="shared" si="17"/>
        <v>15.30472395745729</v>
      </c>
      <c r="Q51" s="1005"/>
      <c r="R51" s="908"/>
      <c r="S51" s="1005"/>
      <c r="T51" s="908"/>
      <c r="U51" s="1005"/>
      <c r="V51" s="908"/>
      <c r="W51" s="908"/>
      <c r="X51" s="908"/>
      <c r="Y51" s="908"/>
      <c r="Z51" s="908"/>
      <c r="AA51" s="1006"/>
      <c r="AB51" s="902"/>
      <c r="AC51" s="902"/>
      <c r="AD51" s="902"/>
      <c r="AE51" s="902"/>
      <c r="AF51" s="902"/>
      <c r="AG51" s="960"/>
      <c r="AH51" s="960"/>
      <c r="AI51" s="960"/>
      <c r="AJ51" s="960"/>
      <c r="AK51" s="960"/>
      <c r="AL51" s="960"/>
      <c r="AM51" s="960"/>
      <c r="AN51" s="960"/>
      <c r="AO51" s="960"/>
      <c r="AP51" s="960"/>
      <c r="AQ51" s="960"/>
      <c r="AR51" s="960"/>
      <c r="AS51" s="960"/>
      <c r="AT51" s="960"/>
      <c r="AU51" s="960"/>
      <c r="AV51" s="960"/>
      <c r="AW51" s="960"/>
      <c r="AX51" s="960"/>
      <c r="AY51" s="960"/>
      <c r="AZ51" s="960"/>
      <c r="BA51" s="960"/>
      <c r="BB51" s="960"/>
      <c r="BC51" s="960"/>
      <c r="BD51" s="960"/>
      <c r="BE51" s="960"/>
      <c r="BF51" s="960"/>
      <c r="BG51" s="960"/>
      <c r="BH51" s="960"/>
      <c r="BI51" s="960"/>
      <c r="BJ51" s="960"/>
      <c r="BK51" s="960"/>
      <c r="BL51" s="960"/>
      <c r="BM51" s="960"/>
      <c r="BN51" s="960"/>
      <c r="BO51" s="960"/>
    </row>
    <row r="52" spans="1:67" ht="14.45" customHeight="1">
      <c r="A52" s="1137"/>
      <c r="B52" s="813" t="s">
        <v>1040</v>
      </c>
      <c r="C52" s="1137"/>
      <c r="D52" s="843"/>
      <c r="E52" s="956">
        <f>'49.'!S78</f>
        <v>37750.211669132426</v>
      </c>
      <c r="F52" s="907">
        <v>100</v>
      </c>
      <c r="G52" s="956">
        <f>'49.'!T78</f>
        <v>13445.910751798478</v>
      </c>
      <c r="H52" s="907">
        <f t="shared" si="8"/>
        <v>35.61810691194858</v>
      </c>
      <c r="I52" s="956">
        <f>'49.'!U78</f>
        <v>5263.1110757401239</v>
      </c>
      <c r="J52" s="907">
        <f t="shared" si="8"/>
        <v>13.941937920426714</v>
      </c>
      <c r="K52" s="956">
        <f>'49.'!V78</f>
        <v>10865.463385558331</v>
      </c>
      <c r="L52" s="907">
        <f t="shared" si="15"/>
        <v>28.782523077725674</v>
      </c>
      <c r="M52" s="956">
        <f>'49.'!W78</f>
        <v>1190.2141217807555</v>
      </c>
      <c r="N52" s="907">
        <f t="shared" si="16"/>
        <v>3.1528674122745888</v>
      </c>
      <c r="O52" s="956">
        <f>'49.'!X78</f>
        <v>6985.5123343622681</v>
      </c>
      <c r="P52" s="907">
        <f t="shared" si="17"/>
        <v>18.504564677909286</v>
      </c>
      <c r="Q52" s="1005"/>
      <c r="R52" s="908"/>
      <c r="S52" s="1005"/>
      <c r="T52" s="908"/>
      <c r="U52" s="1005"/>
      <c r="V52" s="908"/>
      <c r="W52" s="908"/>
      <c r="X52" s="908"/>
      <c r="Y52" s="908"/>
      <c r="Z52" s="908"/>
      <c r="AA52" s="1006"/>
      <c r="AB52" s="902"/>
      <c r="AC52" s="902"/>
      <c r="AD52" s="902"/>
      <c r="AE52" s="902"/>
      <c r="AF52" s="902"/>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c r="BD52" s="960"/>
      <c r="BE52" s="960"/>
      <c r="BF52" s="960"/>
      <c r="BG52" s="960"/>
      <c r="BH52" s="960"/>
      <c r="BI52" s="960"/>
      <c r="BJ52" s="960"/>
      <c r="BK52" s="960"/>
      <c r="BL52" s="960"/>
      <c r="BM52" s="960"/>
      <c r="BN52" s="960"/>
      <c r="BO52" s="960"/>
    </row>
    <row r="53" spans="1:67" ht="14.45" customHeight="1">
      <c r="A53" s="1137"/>
      <c r="B53" s="813" t="s">
        <v>1041</v>
      </c>
      <c r="C53" s="1137"/>
      <c r="D53" s="843"/>
      <c r="E53" s="956">
        <f>'49.'!S79</f>
        <v>78451.009633132548</v>
      </c>
      <c r="F53" s="907">
        <v>100</v>
      </c>
      <c r="G53" s="956">
        <f>'49.'!T79</f>
        <v>24495.102861700787</v>
      </c>
      <c r="H53" s="907">
        <f t="shared" si="8"/>
        <v>31.223438648207868</v>
      </c>
      <c r="I53" s="956">
        <f>'49.'!U79</f>
        <v>12706.00009297551</v>
      </c>
      <c r="J53" s="907">
        <f t="shared" si="8"/>
        <v>16.196095056511968</v>
      </c>
      <c r="K53" s="956">
        <f>'49.'!V79</f>
        <v>22601.749323289874</v>
      </c>
      <c r="L53" s="907">
        <f t="shared" si="15"/>
        <v>28.810017141888235</v>
      </c>
      <c r="M53" s="956">
        <f>'49.'!W79</f>
        <v>3252.839784286849</v>
      </c>
      <c r="N53" s="907">
        <f t="shared" si="16"/>
        <v>4.1463325959709048</v>
      </c>
      <c r="O53" s="956">
        <f>'49.'!X79</f>
        <v>15395.317571647061</v>
      </c>
      <c r="P53" s="907">
        <f t="shared" si="17"/>
        <v>19.624116558399386</v>
      </c>
      <c r="Q53" s="1005"/>
      <c r="R53" s="908"/>
      <c r="S53" s="1005"/>
      <c r="T53" s="908"/>
      <c r="U53" s="1005"/>
      <c r="V53" s="908"/>
      <c r="W53" s="908"/>
      <c r="X53" s="908"/>
      <c r="Y53" s="908"/>
      <c r="Z53" s="908"/>
      <c r="AA53" s="1006"/>
      <c r="AB53" s="902"/>
      <c r="AC53" s="902"/>
      <c r="AD53" s="902"/>
      <c r="AE53" s="902"/>
      <c r="AF53" s="902"/>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row>
    <row r="54" spans="1:67" ht="14.45" customHeight="1">
      <c r="A54" s="1137"/>
      <c r="B54" s="813" t="s">
        <v>1042</v>
      </c>
      <c r="C54" s="1137"/>
      <c r="D54" s="843"/>
      <c r="E54" s="956">
        <f>'49.'!S80</f>
        <v>176517.70451913003</v>
      </c>
      <c r="F54" s="907">
        <v>100</v>
      </c>
      <c r="G54" s="956">
        <f>'49.'!T80</f>
        <v>66450.533215003335</v>
      </c>
      <c r="H54" s="907">
        <f t="shared" si="8"/>
        <v>37.645251163914715</v>
      </c>
      <c r="I54" s="956">
        <f>'49.'!U80</f>
        <v>21219.840515203508</v>
      </c>
      <c r="J54" s="907">
        <f t="shared" si="8"/>
        <v>12.021366679909333</v>
      </c>
      <c r="K54" s="956">
        <f>'49.'!V80</f>
        <v>55587.858485279525</v>
      </c>
      <c r="L54" s="907">
        <f t="shared" si="15"/>
        <v>31.491378520195529</v>
      </c>
      <c r="M54" s="956">
        <f>'49.'!W80</f>
        <v>9137.7085823770449</v>
      </c>
      <c r="N54" s="907">
        <f t="shared" si="16"/>
        <v>5.1766527370554778</v>
      </c>
      <c r="O54" s="956">
        <f>'49.'!X80</f>
        <v>24121.763721424722</v>
      </c>
      <c r="P54" s="907">
        <f t="shared" si="17"/>
        <v>13.665350899014516</v>
      </c>
      <c r="Q54" s="1005"/>
      <c r="R54" s="908"/>
      <c r="S54" s="1005"/>
      <c r="T54" s="908"/>
      <c r="U54" s="1005"/>
      <c r="V54" s="908"/>
      <c r="W54" s="908"/>
      <c r="X54" s="908"/>
      <c r="Y54" s="908"/>
      <c r="Z54" s="908"/>
      <c r="AA54" s="1006"/>
      <c r="AB54" s="902"/>
      <c r="AC54" s="902"/>
      <c r="AD54" s="902"/>
      <c r="AE54" s="902"/>
      <c r="AF54" s="902"/>
      <c r="AG54" s="960"/>
      <c r="AH54" s="960"/>
      <c r="AI54" s="960"/>
      <c r="AJ54" s="960"/>
      <c r="AK54" s="960"/>
      <c r="AL54" s="960"/>
      <c r="AM54" s="960"/>
      <c r="AN54" s="960"/>
      <c r="AO54" s="960"/>
      <c r="AP54" s="960"/>
      <c r="AQ54" s="960"/>
      <c r="AR54" s="960"/>
      <c r="AS54" s="960"/>
      <c r="AT54" s="960"/>
      <c r="AU54" s="960"/>
      <c r="AV54" s="960"/>
      <c r="AW54" s="960"/>
      <c r="AX54" s="960"/>
      <c r="AY54" s="960"/>
      <c r="AZ54" s="960"/>
      <c r="BA54" s="960"/>
      <c r="BB54" s="960"/>
      <c r="BC54" s="960"/>
      <c r="BD54" s="960"/>
      <c r="BE54" s="960"/>
      <c r="BF54" s="960"/>
      <c r="BG54" s="960"/>
      <c r="BH54" s="960"/>
      <c r="BI54" s="960"/>
      <c r="BJ54" s="960"/>
      <c r="BK54" s="960"/>
      <c r="BL54" s="960"/>
      <c r="BM54" s="960"/>
      <c r="BN54" s="960"/>
      <c r="BO54" s="960"/>
    </row>
    <row r="55" spans="1:67" ht="14.45" customHeight="1">
      <c r="A55" s="1137"/>
      <c r="B55" s="813" t="s">
        <v>1043</v>
      </c>
      <c r="C55" s="1137"/>
      <c r="D55" s="843"/>
      <c r="E55" s="956">
        <f>'49.'!S81</f>
        <v>358981.48406267661</v>
      </c>
      <c r="F55" s="907">
        <v>100</v>
      </c>
      <c r="G55" s="956">
        <f>'49.'!T81</f>
        <v>188035.86550608018</v>
      </c>
      <c r="H55" s="907">
        <f t="shared" si="8"/>
        <v>52.380380006799996</v>
      </c>
      <c r="I55" s="956">
        <f>'49.'!U81</f>
        <v>74177.361548216359</v>
      </c>
      <c r="J55" s="907">
        <f t="shared" si="8"/>
        <v>20.663283439784685</v>
      </c>
      <c r="K55" s="956">
        <f>'49.'!V81</f>
        <v>46498.781955009414</v>
      </c>
      <c r="L55" s="907">
        <f t="shared" si="15"/>
        <v>12.952975019427724</v>
      </c>
      <c r="M55" s="956">
        <f>'49.'!W81</f>
        <v>817.82244038005229</v>
      </c>
      <c r="N55" s="907">
        <f t="shared" si="16"/>
        <v>0.22781744370895299</v>
      </c>
      <c r="O55" s="956">
        <f>'49.'!X81</f>
        <v>49451.652622477653</v>
      </c>
      <c r="P55" s="907">
        <f t="shared" si="17"/>
        <v>13.775544092921407</v>
      </c>
      <c r="Q55" s="1005"/>
      <c r="R55" s="908"/>
      <c r="S55" s="1005"/>
      <c r="T55" s="908"/>
      <c r="U55" s="1005"/>
      <c r="V55" s="908"/>
      <c r="W55" s="908"/>
      <c r="X55" s="908"/>
      <c r="Y55" s="908"/>
      <c r="Z55" s="908"/>
      <c r="AA55" s="902"/>
      <c r="AB55" s="902"/>
      <c r="AC55" s="902"/>
      <c r="AD55" s="902"/>
      <c r="AE55" s="902"/>
      <c r="AF55" s="902"/>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c r="BH55" s="960"/>
      <c r="BI55" s="960"/>
      <c r="BJ55" s="960"/>
      <c r="BK55" s="960"/>
      <c r="BL55" s="960"/>
      <c r="BM55" s="960"/>
      <c r="BN55" s="960"/>
      <c r="BO55" s="960"/>
    </row>
    <row r="56" spans="1:67" ht="14.45" customHeight="1">
      <c r="A56" s="1137"/>
      <c r="B56" s="813" t="s">
        <v>1044</v>
      </c>
      <c r="C56" s="1137"/>
      <c r="D56" s="843"/>
      <c r="E56" s="956">
        <f>'49.'!S82</f>
        <v>655809.06180035195</v>
      </c>
      <c r="F56" s="907">
        <v>100</v>
      </c>
      <c r="G56" s="956">
        <f>'49.'!T82</f>
        <v>171434.84435899885</v>
      </c>
      <c r="H56" s="907">
        <f t="shared" si="8"/>
        <v>26.140969124209629</v>
      </c>
      <c r="I56" s="956">
        <f>'49.'!U82</f>
        <v>216421.46938204442</v>
      </c>
      <c r="J56" s="907">
        <f t="shared" si="8"/>
        <v>33.000682971338634</v>
      </c>
      <c r="K56" s="956">
        <f>'49.'!V82</f>
        <v>160142.68204089897</v>
      </c>
      <c r="L56" s="907">
        <f t="shared" si="15"/>
        <v>24.419101743008735</v>
      </c>
      <c r="M56" s="956">
        <f>'49.'!W82</f>
        <v>40441.931777533202</v>
      </c>
      <c r="N56" s="907">
        <f t="shared" si="16"/>
        <v>6.1667235378709879</v>
      </c>
      <c r="O56" s="956">
        <f>'49.'!X82</f>
        <v>67368.134242470507</v>
      </c>
      <c r="P56" s="907">
        <f t="shared" si="17"/>
        <v>10.272522623815069</v>
      </c>
      <c r="Q56" s="1005"/>
      <c r="R56" s="908"/>
      <c r="S56" s="1005"/>
      <c r="T56" s="908"/>
      <c r="U56" s="1005"/>
      <c r="V56" s="908"/>
      <c r="W56" s="908"/>
      <c r="X56" s="908"/>
      <c r="Y56" s="908"/>
      <c r="Z56" s="908"/>
      <c r="AA56" s="902"/>
      <c r="AB56" s="902"/>
      <c r="AC56" s="902"/>
      <c r="AD56" s="902"/>
      <c r="AE56" s="902"/>
      <c r="AF56" s="902"/>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c r="BM56" s="960"/>
      <c r="BN56" s="960"/>
      <c r="BO56" s="960"/>
    </row>
    <row r="57" spans="1:67" ht="14.45" customHeight="1">
      <c r="A57" s="1137"/>
      <c r="B57" s="813" t="s">
        <v>1045</v>
      </c>
      <c r="C57" s="1137"/>
      <c r="D57" s="843"/>
      <c r="E57" s="956">
        <f>'49.'!S83</f>
        <v>1339971.5500974073</v>
      </c>
      <c r="F57" s="907">
        <v>100</v>
      </c>
      <c r="G57" s="956">
        <f>'49.'!T83</f>
        <v>518181.84969097807</v>
      </c>
      <c r="H57" s="907">
        <f t="shared" si="8"/>
        <v>38.671108327136466</v>
      </c>
      <c r="I57" s="956">
        <f>'49.'!U83</f>
        <v>377319.25601176737</v>
      </c>
      <c r="J57" s="907">
        <f t="shared" si="8"/>
        <v>28.158751279781924</v>
      </c>
      <c r="K57" s="956">
        <f>'49.'!V83</f>
        <v>294195.23701444414</v>
      </c>
      <c r="L57" s="907">
        <f t="shared" si="15"/>
        <v>21.955334573563</v>
      </c>
      <c r="M57" s="956">
        <f>'49.'!W83</f>
        <v>29854.224603491937</v>
      </c>
      <c r="N57" s="907">
        <f t="shared" si="16"/>
        <v>2.2279745119455505</v>
      </c>
      <c r="O57" s="956">
        <f>'49.'!X83</f>
        <v>120420.9827804763</v>
      </c>
      <c r="P57" s="907">
        <f t="shared" si="17"/>
        <v>8.9868313078529525</v>
      </c>
      <c r="Q57" s="1005"/>
      <c r="R57" s="908"/>
      <c r="S57" s="1005"/>
      <c r="T57" s="908"/>
      <c r="U57" s="1005"/>
      <c r="V57" s="908"/>
      <c r="W57" s="908"/>
      <c r="X57" s="908"/>
      <c r="Y57" s="908"/>
      <c r="Z57" s="908"/>
      <c r="AA57" s="902"/>
      <c r="AB57" s="902"/>
      <c r="AC57" s="902"/>
      <c r="AD57" s="902"/>
      <c r="AE57" s="902"/>
      <c r="AF57" s="902"/>
      <c r="AG57" s="960"/>
      <c r="AH57" s="960"/>
      <c r="AI57" s="960"/>
      <c r="AJ57" s="960"/>
      <c r="AK57" s="960"/>
      <c r="AL57" s="960"/>
      <c r="AM57" s="960"/>
      <c r="AN57" s="960"/>
      <c r="AO57" s="960"/>
      <c r="AP57" s="960"/>
      <c r="AQ57" s="960"/>
      <c r="AR57" s="960"/>
      <c r="AS57" s="960"/>
      <c r="AT57" s="960"/>
      <c r="AU57" s="960"/>
      <c r="AV57" s="960"/>
      <c r="AW57" s="960"/>
      <c r="AX57" s="960"/>
      <c r="AY57" s="960"/>
      <c r="AZ57" s="960"/>
      <c r="BA57" s="960"/>
      <c r="BB57" s="960"/>
      <c r="BC57" s="960"/>
      <c r="BD57" s="960"/>
      <c r="BE57" s="960"/>
      <c r="BF57" s="960"/>
      <c r="BG57" s="960"/>
      <c r="BH57" s="960"/>
      <c r="BI57" s="960"/>
      <c r="BJ57" s="960"/>
      <c r="BK57" s="960"/>
      <c r="BL57" s="960"/>
      <c r="BM57" s="960"/>
      <c r="BN57" s="960"/>
      <c r="BO57" s="960"/>
    </row>
    <row r="58" spans="1:67" ht="14.45" customHeight="1">
      <c r="A58" s="1137"/>
      <c r="B58" s="813" t="s">
        <v>1046</v>
      </c>
      <c r="C58" s="1137"/>
      <c r="D58" s="843"/>
      <c r="E58" s="956">
        <f>'49.'!S84</f>
        <v>3932183.0205379962</v>
      </c>
      <c r="F58" s="907">
        <v>100</v>
      </c>
      <c r="G58" s="956">
        <f>'49.'!T84</f>
        <v>1039732.7381012385</v>
      </c>
      <c r="H58" s="907">
        <f t="shared" si="8"/>
        <v>26.441616086297621</v>
      </c>
      <c r="I58" s="956">
        <f>'49.'!U84</f>
        <v>1300448.2510657541</v>
      </c>
      <c r="J58" s="907">
        <f t="shared" si="8"/>
        <v>33.071915632447556</v>
      </c>
      <c r="K58" s="956">
        <f>'49.'!V84</f>
        <v>956809.2651200078</v>
      </c>
      <c r="L58" s="907">
        <f t="shared" si="15"/>
        <v>24.332775461430543</v>
      </c>
      <c r="M58" s="956">
        <f>'49.'!W84</f>
        <v>158440.70719304052</v>
      </c>
      <c r="N58" s="907">
        <f t="shared" si="16"/>
        <v>4.0293319605292144</v>
      </c>
      <c r="O58" s="956">
        <f>'49.'!X84</f>
        <v>476752.05905714253</v>
      </c>
      <c r="P58" s="907">
        <f t="shared" si="17"/>
        <v>12.124360859274397</v>
      </c>
      <c r="Q58" s="1005"/>
      <c r="R58" s="908"/>
      <c r="S58" s="1005"/>
      <c r="T58" s="908"/>
      <c r="U58" s="1005"/>
      <c r="V58" s="908"/>
      <c r="W58" s="908"/>
      <c r="X58" s="908"/>
      <c r="Y58" s="908"/>
      <c r="Z58" s="908"/>
      <c r="AA58" s="902"/>
      <c r="AB58" s="902"/>
      <c r="AC58" s="902"/>
      <c r="AD58" s="902"/>
      <c r="AE58" s="902"/>
      <c r="AF58" s="902"/>
      <c r="AG58" s="960"/>
      <c r="AH58" s="960"/>
      <c r="AI58" s="960"/>
      <c r="AJ58" s="960"/>
      <c r="AK58" s="960"/>
      <c r="AL58" s="960"/>
      <c r="AM58" s="960"/>
      <c r="AN58" s="960"/>
      <c r="AO58" s="960"/>
      <c r="AP58" s="960"/>
      <c r="AQ58" s="960"/>
      <c r="AR58" s="960"/>
      <c r="AS58" s="960"/>
      <c r="AT58" s="960"/>
      <c r="AU58" s="960"/>
      <c r="AV58" s="960"/>
      <c r="AW58" s="960"/>
      <c r="AX58" s="960"/>
      <c r="AY58" s="960"/>
      <c r="AZ58" s="960"/>
      <c r="BA58" s="960"/>
      <c r="BB58" s="960"/>
      <c r="BC58" s="960"/>
      <c r="BD58" s="960"/>
      <c r="BE58" s="960"/>
      <c r="BF58" s="960"/>
      <c r="BG58" s="960"/>
      <c r="BH58" s="960"/>
      <c r="BI58" s="960"/>
      <c r="BJ58" s="960"/>
      <c r="BK58" s="960"/>
      <c r="BL58" s="960"/>
      <c r="BM58" s="960"/>
      <c r="BN58" s="960"/>
      <c r="BO58" s="960"/>
    </row>
    <row r="59" spans="1:67" ht="14.45" customHeight="1">
      <c r="A59" s="2641" t="s">
        <v>373</v>
      </c>
      <c r="B59" s="2641"/>
      <c r="C59" s="2641"/>
      <c r="D59" s="2"/>
      <c r="E59" s="956"/>
      <c r="F59" s="1007"/>
      <c r="G59" s="956"/>
      <c r="H59" s="907"/>
      <c r="I59" s="956"/>
      <c r="J59" s="907"/>
      <c r="K59" s="956"/>
      <c r="L59" s="907"/>
      <c r="M59" s="956"/>
      <c r="N59" s="907"/>
      <c r="O59" s="956"/>
      <c r="P59" s="907"/>
      <c r="Q59" s="1005"/>
      <c r="R59" s="908"/>
      <c r="S59" s="1005"/>
      <c r="T59" s="908"/>
      <c r="U59" s="1005"/>
      <c r="V59" s="908"/>
      <c r="W59" s="908"/>
      <c r="X59" s="908"/>
      <c r="Y59" s="908"/>
      <c r="Z59" s="908"/>
      <c r="AA59" s="902"/>
      <c r="AB59" s="902"/>
      <c r="AC59" s="902"/>
      <c r="AD59" s="902"/>
      <c r="AE59" s="902"/>
      <c r="AF59" s="902"/>
      <c r="AG59" s="960"/>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960"/>
      <c r="BJ59" s="960"/>
      <c r="BK59" s="960"/>
      <c r="BL59" s="960"/>
      <c r="BM59" s="960"/>
      <c r="BN59" s="960"/>
      <c r="BO59" s="960"/>
    </row>
    <row r="60" spans="1:67" ht="14.45" customHeight="1">
      <c r="A60" s="6"/>
      <c r="B60" s="813" t="s">
        <v>1028</v>
      </c>
      <c r="C60" s="6"/>
      <c r="D60" s="845"/>
      <c r="E60" s="866">
        <f>'49.'!S85</f>
        <v>5715.5761316889602</v>
      </c>
      <c r="F60" s="907">
        <v>100</v>
      </c>
      <c r="G60" s="963">
        <f>'49.'!T85</f>
        <v>1317.9769988621288</v>
      </c>
      <c r="H60" s="907">
        <f t="shared" si="8"/>
        <v>23.059390138377264</v>
      </c>
      <c r="I60" s="963">
        <f>'49.'!U85</f>
        <v>449.85138123306785</v>
      </c>
      <c r="J60" s="907">
        <f t="shared" si="8"/>
        <v>7.8706218037924405</v>
      </c>
      <c r="K60" s="963">
        <f>'49.'!V85</f>
        <v>2269.6912431952501</v>
      </c>
      <c r="L60" s="907">
        <f t="shared" ref="L60:L69" si="18">K60/$E60*100</f>
        <v>39.710629180693871</v>
      </c>
      <c r="M60" s="963">
        <f>'49.'!W85</f>
        <v>190.14243630703302</v>
      </c>
      <c r="N60" s="907">
        <f t="shared" ref="N60:N69" si="19">M60/$E60*100</f>
        <v>3.3267413805027157</v>
      </c>
      <c r="O60" s="963">
        <f>'49.'!X85</f>
        <v>1487.9140723135845</v>
      </c>
      <c r="P60" s="907">
        <f t="shared" ref="P60:P69" si="20">O60/$E60*100</f>
        <v>26.032617500519656</v>
      </c>
      <c r="Q60" s="1005"/>
      <c r="R60" s="908"/>
      <c r="S60" s="1005"/>
      <c r="T60" s="908"/>
      <c r="U60" s="1005"/>
      <c r="V60" s="908"/>
      <c r="W60" s="908"/>
      <c r="X60" s="908"/>
      <c r="Y60" s="908"/>
      <c r="Z60" s="908"/>
      <c r="AA60" s="902"/>
      <c r="AB60" s="902"/>
      <c r="AC60" s="902"/>
      <c r="AD60" s="902"/>
      <c r="AE60" s="902"/>
      <c r="AF60" s="902"/>
    </row>
    <row r="61" spans="1:67" ht="14.45" customHeight="1">
      <c r="A61" s="6"/>
      <c r="B61" s="813" t="s">
        <v>1038</v>
      </c>
      <c r="C61" s="6"/>
      <c r="D61" s="2"/>
      <c r="E61" s="866">
        <f>'49.'!S86</f>
        <v>10649.059034108792</v>
      </c>
      <c r="F61" s="907">
        <v>100</v>
      </c>
      <c r="G61" s="963">
        <f>'49.'!T86</f>
        <v>3501.7853632912456</v>
      </c>
      <c r="H61" s="907">
        <f t="shared" si="8"/>
        <v>32.883519117276691</v>
      </c>
      <c r="I61" s="963">
        <f>'49.'!U86</f>
        <v>1905.8409173126033</v>
      </c>
      <c r="J61" s="907">
        <f t="shared" si="8"/>
        <v>17.896801127763691</v>
      </c>
      <c r="K61" s="963">
        <f>'49.'!V86</f>
        <v>2362.8454536928812</v>
      </c>
      <c r="L61" s="907">
        <f t="shared" si="18"/>
        <v>22.18830270472461</v>
      </c>
      <c r="M61" s="963">
        <f>'49.'!W86</f>
        <v>436.5692433217597</v>
      </c>
      <c r="N61" s="907">
        <f t="shared" si="19"/>
        <v>4.099603936117119</v>
      </c>
      <c r="O61" s="963">
        <f>'49.'!X86</f>
        <v>2442.0180564921002</v>
      </c>
      <c r="P61" s="907">
        <f t="shared" si="20"/>
        <v>22.931773114134774</v>
      </c>
      <c r="Q61" s="1005"/>
      <c r="R61" s="908"/>
      <c r="S61" s="1005"/>
      <c r="T61" s="908"/>
      <c r="U61" s="1005"/>
      <c r="V61" s="908"/>
      <c r="W61" s="908"/>
      <c r="X61" s="908"/>
      <c r="Y61" s="908"/>
      <c r="Z61" s="908"/>
      <c r="AA61" s="902"/>
      <c r="AB61" s="902"/>
      <c r="AC61" s="902"/>
      <c r="AD61" s="902"/>
      <c r="AE61" s="902"/>
      <c r="AF61" s="902"/>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c r="BM61" s="960"/>
      <c r="BN61" s="960"/>
      <c r="BO61" s="960"/>
    </row>
    <row r="62" spans="1:67" ht="14.45" customHeight="1">
      <c r="A62" s="1137"/>
      <c r="B62" s="813" t="s">
        <v>1039</v>
      </c>
      <c r="C62" s="1137"/>
      <c r="D62" s="843"/>
      <c r="E62" s="866">
        <f>'49.'!S87</f>
        <v>15977.209066428499</v>
      </c>
      <c r="F62" s="907">
        <v>100</v>
      </c>
      <c r="G62" s="963">
        <f>'49.'!T87</f>
        <v>6454.1120350367219</v>
      </c>
      <c r="H62" s="907">
        <f t="shared" si="8"/>
        <v>40.39574125995621</v>
      </c>
      <c r="I62" s="963">
        <f>'49.'!U87</f>
        <v>1951.0841691079181</v>
      </c>
      <c r="J62" s="907">
        <f t="shared" si="8"/>
        <v>12.211670768003902</v>
      </c>
      <c r="K62" s="963">
        <f>'49.'!V87</f>
        <v>4113.5168519468516</v>
      </c>
      <c r="L62" s="907">
        <f t="shared" si="18"/>
        <v>25.746154005020955</v>
      </c>
      <c r="M62" s="963">
        <f>'49.'!W87</f>
        <v>222.02921199799763</v>
      </c>
      <c r="N62" s="907">
        <f t="shared" si="19"/>
        <v>1.3896620559627528</v>
      </c>
      <c r="O62" s="963">
        <f>'49.'!X87</f>
        <v>3236.4667983731433</v>
      </c>
      <c r="P62" s="907">
        <f t="shared" si="20"/>
        <v>20.256771911269823</v>
      </c>
      <c r="Q62" s="1005"/>
      <c r="R62" s="908"/>
      <c r="S62" s="1005"/>
      <c r="T62" s="908"/>
      <c r="U62" s="1005"/>
      <c r="V62" s="908"/>
      <c r="W62" s="908"/>
      <c r="X62" s="908"/>
      <c r="Y62" s="908"/>
      <c r="Z62" s="908"/>
      <c r="AA62" s="902"/>
      <c r="AB62" s="902"/>
      <c r="AC62" s="902"/>
      <c r="AD62" s="902"/>
      <c r="AE62" s="902"/>
      <c r="AF62" s="902"/>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c r="BH62" s="960"/>
      <c r="BI62" s="960"/>
      <c r="BJ62" s="960"/>
      <c r="BK62" s="960"/>
      <c r="BL62" s="960"/>
      <c r="BM62" s="960"/>
      <c r="BN62" s="960"/>
      <c r="BO62" s="960"/>
    </row>
    <row r="63" spans="1:67" ht="14.45" customHeight="1">
      <c r="A63" s="1137"/>
      <c r="B63" s="813" t="s">
        <v>1040</v>
      </c>
      <c r="C63" s="1137"/>
      <c r="D63" s="843"/>
      <c r="E63" s="866">
        <f>'49.'!S88</f>
        <v>29119.096055930331</v>
      </c>
      <c r="F63" s="907">
        <v>100</v>
      </c>
      <c r="G63" s="963">
        <f>'49.'!T88</f>
        <v>6028.9232296840046</v>
      </c>
      <c r="H63" s="907">
        <f t="shared" si="8"/>
        <v>20.704362587712151</v>
      </c>
      <c r="I63" s="963">
        <f>'49.'!U88</f>
        <v>4219.5765693711164</v>
      </c>
      <c r="J63" s="907">
        <f t="shared" si="8"/>
        <v>14.490753975557446</v>
      </c>
      <c r="K63" s="963">
        <f>'49.'!V88</f>
        <v>10059.674242172376</v>
      </c>
      <c r="L63" s="907">
        <f t="shared" si="18"/>
        <v>34.546657021393507</v>
      </c>
      <c r="M63" s="963">
        <f>'49.'!W88</f>
        <v>997.31573822178655</v>
      </c>
      <c r="N63" s="907">
        <f t="shared" si="19"/>
        <v>3.4249543196883523</v>
      </c>
      <c r="O63" s="963">
        <f>'49.'!X88</f>
        <v>7813.6062764896114</v>
      </c>
      <c r="P63" s="907">
        <f t="shared" si="20"/>
        <v>26.833272095677945</v>
      </c>
      <c r="Q63" s="1005"/>
      <c r="R63" s="908"/>
      <c r="S63" s="1005"/>
      <c r="T63" s="908"/>
      <c r="U63" s="1005"/>
      <c r="V63" s="908"/>
      <c r="W63" s="908"/>
      <c r="X63" s="908"/>
      <c r="Y63" s="908"/>
      <c r="Z63" s="908"/>
      <c r="AA63" s="902"/>
      <c r="AB63" s="902"/>
      <c r="AC63" s="902"/>
      <c r="AD63" s="902"/>
      <c r="AE63" s="902"/>
      <c r="AF63" s="902"/>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c r="BH63" s="960"/>
      <c r="BI63" s="960"/>
      <c r="BJ63" s="960"/>
      <c r="BK63" s="960"/>
      <c r="BL63" s="960"/>
      <c r="BM63" s="960"/>
      <c r="BN63" s="960"/>
      <c r="BO63" s="960"/>
    </row>
    <row r="64" spans="1:67" ht="14.45" customHeight="1">
      <c r="A64" s="1137"/>
      <c r="B64" s="813" t="s">
        <v>1041</v>
      </c>
      <c r="C64" s="1137"/>
      <c r="D64" s="843"/>
      <c r="E64" s="866">
        <f>'49.'!S89</f>
        <v>54592.197244110415</v>
      </c>
      <c r="F64" s="907">
        <v>100</v>
      </c>
      <c r="G64" s="963">
        <f>'49.'!T89</f>
        <v>15656.330985922774</v>
      </c>
      <c r="H64" s="907">
        <f t="shared" si="8"/>
        <v>28.678697279604055</v>
      </c>
      <c r="I64" s="963">
        <f>'49.'!U89</f>
        <v>5664.8621969853684</v>
      </c>
      <c r="J64" s="907">
        <f t="shared" si="8"/>
        <v>10.376688396795592</v>
      </c>
      <c r="K64" s="963">
        <f>'49.'!V89</f>
        <v>21532.286582729554</v>
      </c>
      <c r="L64" s="907">
        <f t="shared" si="18"/>
        <v>39.442058883337083</v>
      </c>
      <c r="M64" s="963">
        <f>'49.'!W89</f>
        <v>2968.9427693255934</v>
      </c>
      <c r="N64" s="907">
        <f t="shared" si="19"/>
        <v>5.4384013086153855</v>
      </c>
      <c r="O64" s="963">
        <f>'49.'!X89</f>
        <v>8769.7747092603804</v>
      </c>
      <c r="P64" s="907">
        <f t="shared" si="20"/>
        <v>16.064154131855339</v>
      </c>
      <c r="Q64" s="1005"/>
      <c r="R64" s="908"/>
      <c r="S64" s="1005"/>
      <c r="T64" s="908"/>
      <c r="U64" s="1005"/>
      <c r="V64" s="908"/>
      <c r="W64" s="908"/>
      <c r="X64" s="908"/>
      <c r="Y64" s="908"/>
      <c r="Z64" s="908"/>
      <c r="AA64" s="902"/>
      <c r="AB64" s="902"/>
      <c r="AC64" s="902"/>
      <c r="AD64" s="902"/>
      <c r="AE64" s="902"/>
      <c r="AF64" s="902"/>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c r="BH64" s="960"/>
      <c r="BI64" s="960"/>
      <c r="BJ64" s="960"/>
      <c r="BK64" s="960"/>
      <c r="BL64" s="960"/>
      <c r="BM64" s="960"/>
      <c r="BN64" s="960"/>
      <c r="BO64" s="960"/>
    </row>
    <row r="65" spans="1:67" ht="14.45" customHeight="1">
      <c r="A65" s="1137"/>
      <c r="B65" s="813" t="s">
        <v>1042</v>
      </c>
      <c r="C65" s="1137"/>
      <c r="D65" s="843"/>
      <c r="E65" s="866">
        <f>'49.'!S90</f>
        <v>87304.657568562106</v>
      </c>
      <c r="F65" s="907">
        <v>100</v>
      </c>
      <c r="G65" s="963">
        <f>'49.'!T90</f>
        <v>35753.053068912588</v>
      </c>
      <c r="H65" s="907">
        <f t="shared" si="8"/>
        <v>40.952056928732574</v>
      </c>
      <c r="I65" s="963">
        <f>'49.'!U90</f>
        <v>12740.399752426869</v>
      </c>
      <c r="J65" s="907">
        <f t="shared" si="8"/>
        <v>14.593035591968937</v>
      </c>
      <c r="K65" s="963">
        <f>'49.'!V90</f>
        <v>22693.215018566734</v>
      </c>
      <c r="L65" s="907">
        <f t="shared" si="18"/>
        <v>25.993132154198413</v>
      </c>
      <c r="M65" s="963">
        <f>'49.'!W90</f>
        <v>1983.8477710365762</v>
      </c>
      <c r="N65" s="907">
        <f t="shared" si="19"/>
        <v>2.272327532444212</v>
      </c>
      <c r="O65" s="963">
        <f>'49.'!X90</f>
        <v>14134.141958415155</v>
      </c>
      <c r="P65" s="907">
        <f t="shared" si="20"/>
        <v>16.189447793567403</v>
      </c>
      <c r="Q65" s="1005"/>
      <c r="R65" s="908"/>
      <c r="S65" s="1005"/>
      <c r="T65" s="908"/>
      <c r="U65" s="1005"/>
      <c r="V65" s="908"/>
      <c r="W65" s="908"/>
      <c r="X65" s="908"/>
      <c r="Y65" s="908"/>
      <c r="Z65" s="908"/>
      <c r="AA65" s="902"/>
      <c r="AB65" s="902"/>
      <c r="AC65" s="902"/>
      <c r="AD65" s="902"/>
      <c r="AE65" s="902"/>
      <c r="AF65" s="902"/>
      <c r="AG65" s="960"/>
      <c r="AH65" s="960"/>
      <c r="AI65" s="960"/>
      <c r="AJ65" s="960"/>
      <c r="AK65" s="960"/>
      <c r="AL65" s="960"/>
      <c r="AM65" s="960"/>
      <c r="AN65" s="960"/>
      <c r="AO65" s="960"/>
      <c r="AP65" s="960"/>
      <c r="AQ65" s="960"/>
      <c r="AR65" s="960"/>
      <c r="AS65" s="960"/>
      <c r="AT65" s="960"/>
      <c r="AU65" s="960"/>
      <c r="AV65" s="960"/>
      <c r="AW65" s="960"/>
      <c r="AX65" s="960"/>
      <c r="AY65" s="960"/>
      <c r="AZ65" s="960"/>
      <c r="BA65" s="960"/>
      <c r="BB65" s="960"/>
      <c r="BC65" s="960"/>
      <c r="BD65" s="960"/>
      <c r="BE65" s="960"/>
      <c r="BF65" s="960"/>
      <c r="BG65" s="960"/>
      <c r="BH65" s="960"/>
      <c r="BI65" s="960"/>
      <c r="BJ65" s="960"/>
      <c r="BK65" s="960"/>
      <c r="BL65" s="960"/>
      <c r="BM65" s="960"/>
      <c r="BN65" s="960"/>
      <c r="BO65" s="960"/>
    </row>
    <row r="66" spans="1:67" ht="14.45" customHeight="1">
      <c r="A66" s="1137"/>
      <c r="B66" s="813" t="s">
        <v>1043</v>
      </c>
      <c r="C66" s="1137"/>
      <c r="D66" s="843"/>
      <c r="E66" s="866">
        <f>'49.'!S91</f>
        <v>138950.06885715376</v>
      </c>
      <c r="F66" s="907">
        <v>100</v>
      </c>
      <c r="G66" s="963">
        <f>'49.'!T91</f>
        <v>62275.790778587376</v>
      </c>
      <c r="H66" s="907">
        <f t="shared" si="8"/>
        <v>44.818826856868554</v>
      </c>
      <c r="I66" s="963">
        <f>'49.'!U91</f>
        <v>20808.999518007782</v>
      </c>
      <c r="J66" s="907">
        <f t="shared" si="8"/>
        <v>14.975882839900043</v>
      </c>
      <c r="K66" s="963">
        <f>'49.'!V91</f>
        <v>40936.817594736553</v>
      </c>
      <c r="L66" s="907">
        <f t="shared" si="18"/>
        <v>29.461530988387807</v>
      </c>
      <c r="M66" s="963">
        <f>'49.'!W91</f>
        <v>2511.2794239718337</v>
      </c>
      <c r="N66" s="907">
        <f t="shared" si="19"/>
        <v>1.807325066210316</v>
      </c>
      <c r="O66" s="963">
        <f>'49.'!X91</f>
        <v>12417.181541271895</v>
      </c>
      <c r="P66" s="907">
        <f t="shared" si="20"/>
        <v>8.9364342482170738</v>
      </c>
      <c r="Q66" s="1005"/>
      <c r="R66" s="908"/>
      <c r="S66" s="1005"/>
      <c r="T66" s="908"/>
      <c r="U66" s="1005"/>
      <c r="V66" s="908"/>
      <c r="W66" s="902"/>
      <c r="X66" s="902"/>
      <c r="Y66" s="902"/>
      <c r="Z66" s="902"/>
      <c r="AA66" s="902"/>
      <c r="AB66" s="902"/>
      <c r="AC66" s="902"/>
      <c r="AD66" s="902"/>
      <c r="AE66" s="902"/>
      <c r="AF66" s="902"/>
      <c r="AG66" s="960"/>
      <c r="AH66" s="960"/>
      <c r="AI66" s="960"/>
      <c r="AJ66" s="960"/>
      <c r="AK66" s="960"/>
      <c r="AL66" s="960"/>
      <c r="AM66" s="960"/>
      <c r="AN66" s="960"/>
      <c r="AO66" s="960"/>
      <c r="AP66" s="960"/>
      <c r="AQ66" s="960"/>
      <c r="AR66" s="960"/>
      <c r="AS66" s="960"/>
      <c r="AT66" s="960"/>
      <c r="AU66" s="960"/>
      <c r="AV66" s="960"/>
      <c r="AW66" s="960"/>
      <c r="AX66" s="960"/>
      <c r="AY66" s="960"/>
      <c r="AZ66" s="960"/>
      <c r="BA66" s="960"/>
      <c r="BB66" s="960"/>
      <c r="BC66" s="960"/>
      <c r="BD66" s="960"/>
      <c r="BE66" s="960"/>
      <c r="BF66" s="960"/>
      <c r="BG66" s="960"/>
      <c r="BH66" s="960"/>
      <c r="BI66" s="960"/>
      <c r="BJ66" s="960"/>
      <c r="BK66" s="960"/>
      <c r="BL66" s="960"/>
      <c r="BM66" s="960"/>
      <c r="BN66" s="960"/>
      <c r="BO66" s="960"/>
    </row>
    <row r="67" spans="1:67" ht="14.45" customHeight="1">
      <c r="A67" s="1137"/>
      <c r="B67" s="813" t="s">
        <v>1044</v>
      </c>
      <c r="C67" s="1137"/>
      <c r="D67" s="843"/>
      <c r="E67" s="866">
        <f>'49.'!S92</f>
        <v>232094.74291593005</v>
      </c>
      <c r="F67" s="907">
        <v>100</v>
      </c>
      <c r="G67" s="963">
        <f>'49.'!T92</f>
        <v>101229.49917327819</v>
      </c>
      <c r="H67" s="907">
        <f t="shared" si="8"/>
        <v>43.615593313953603</v>
      </c>
      <c r="I67" s="963">
        <f>'49.'!U92</f>
        <v>57437.248251683806</v>
      </c>
      <c r="J67" s="907">
        <f t="shared" si="8"/>
        <v>24.747328409971299</v>
      </c>
      <c r="K67" s="963">
        <f>'49.'!V92</f>
        <v>43669.74268128338</v>
      </c>
      <c r="L67" s="907">
        <f t="shared" si="18"/>
        <v>18.815481183518898</v>
      </c>
      <c r="M67" s="963">
        <f>'49.'!W92</f>
        <v>5019.9692471450298</v>
      </c>
      <c r="N67" s="907">
        <f t="shared" si="19"/>
        <v>2.1628965758019669</v>
      </c>
      <c r="O67" s="963">
        <f>'49.'!X92</f>
        <v>24738.283564245696</v>
      </c>
      <c r="P67" s="907">
        <f t="shared" si="20"/>
        <v>10.658700517489301</v>
      </c>
      <c r="Q67" s="1005"/>
      <c r="R67" s="908"/>
      <c r="S67" s="1005"/>
      <c r="T67" s="908"/>
      <c r="U67" s="1005"/>
      <c r="V67" s="908"/>
      <c r="W67" s="902"/>
      <c r="X67" s="902"/>
      <c r="Y67" s="902"/>
      <c r="Z67" s="902"/>
      <c r="AA67" s="902"/>
      <c r="AB67" s="902"/>
      <c r="AC67" s="902"/>
      <c r="AD67" s="902"/>
      <c r="AE67" s="902"/>
      <c r="AF67" s="902"/>
      <c r="AG67" s="960"/>
      <c r="AH67" s="960"/>
      <c r="AI67" s="960"/>
      <c r="AJ67" s="960"/>
      <c r="AK67" s="960"/>
      <c r="AL67" s="960"/>
      <c r="AM67" s="960"/>
      <c r="AN67" s="960"/>
      <c r="AO67" s="960"/>
      <c r="AP67" s="960"/>
      <c r="AQ67" s="960"/>
      <c r="AR67" s="960"/>
      <c r="AS67" s="960"/>
      <c r="AT67" s="960"/>
      <c r="AU67" s="960"/>
      <c r="AV67" s="960"/>
      <c r="AW67" s="960"/>
      <c r="AX67" s="960"/>
      <c r="AY67" s="960"/>
      <c r="AZ67" s="960"/>
      <c r="BA67" s="960"/>
      <c r="BB67" s="960"/>
      <c r="BC67" s="960"/>
      <c r="BD67" s="960"/>
      <c r="BE67" s="960"/>
      <c r="BF67" s="960"/>
      <c r="BG67" s="960"/>
      <c r="BH67" s="960"/>
      <c r="BI67" s="960"/>
      <c r="BJ67" s="960"/>
      <c r="BK67" s="960"/>
      <c r="BL67" s="960"/>
      <c r="BM67" s="960"/>
      <c r="BN67" s="960"/>
      <c r="BO67" s="960"/>
    </row>
    <row r="68" spans="1:67" s="844" customFormat="1" ht="14.45" customHeight="1">
      <c r="A68" s="1137"/>
      <c r="B68" s="813" t="s">
        <v>1045</v>
      </c>
      <c r="C68" s="1137"/>
      <c r="D68" s="843"/>
      <c r="E68" s="866">
        <f>'49.'!S93</f>
        <v>443761.30790843483</v>
      </c>
      <c r="F68" s="907">
        <v>100</v>
      </c>
      <c r="G68" s="963">
        <f>'49.'!T93</f>
        <v>225432.03009183376</v>
      </c>
      <c r="H68" s="907">
        <f t="shared" si="8"/>
        <v>50.80028972204785</v>
      </c>
      <c r="I68" s="963">
        <f>'49.'!U93</f>
        <v>98607.185283012048</v>
      </c>
      <c r="J68" s="907">
        <f t="shared" si="8"/>
        <v>22.220771285305148</v>
      </c>
      <c r="K68" s="963">
        <f>'49.'!V93</f>
        <v>63128.97721655132</v>
      </c>
      <c r="L68" s="907">
        <f t="shared" si="18"/>
        <v>14.225885874118905</v>
      </c>
      <c r="M68" s="963">
        <f>'49.'!W93</f>
        <v>23307.517125889277</v>
      </c>
      <c r="N68" s="907">
        <f t="shared" si="19"/>
        <v>5.2522643841446675</v>
      </c>
      <c r="O68" s="963">
        <f>'49.'!X93</f>
        <v>33285.598193179598</v>
      </c>
      <c r="P68" s="907">
        <f t="shared" si="20"/>
        <v>7.5007887348411435</v>
      </c>
      <c r="Q68" s="1005"/>
      <c r="R68" s="908"/>
      <c r="S68" s="1005"/>
      <c r="T68" s="908"/>
      <c r="U68" s="1005"/>
      <c r="V68" s="908"/>
      <c r="W68" s="902"/>
      <c r="X68" s="902"/>
      <c r="Y68" s="902"/>
      <c r="Z68" s="902"/>
      <c r="AA68" s="902"/>
      <c r="AB68" s="902"/>
      <c r="AC68" s="902"/>
      <c r="AD68" s="902"/>
      <c r="AE68" s="902"/>
      <c r="AF68" s="902"/>
      <c r="AG68" s="970"/>
      <c r="AH68" s="970"/>
      <c r="AI68" s="970"/>
      <c r="AJ68" s="970"/>
      <c r="AK68" s="970"/>
      <c r="AL68" s="970"/>
      <c r="AM68" s="970"/>
      <c r="AN68" s="970"/>
      <c r="AO68" s="970"/>
      <c r="AP68" s="970"/>
      <c r="AQ68" s="970"/>
      <c r="AR68" s="970"/>
      <c r="AS68" s="970"/>
      <c r="AT68" s="970"/>
      <c r="AU68" s="970"/>
      <c r="AV68" s="970"/>
      <c r="AW68" s="970"/>
      <c r="AX68" s="970"/>
      <c r="AY68" s="970"/>
      <c r="AZ68" s="970"/>
      <c r="BA68" s="970"/>
      <c r="BB68" s="970"/>
      <c r="BC68" s="970"/>
      <c r="BD68" s="970"/>
      <c r="BE68" s="970"/>
      <c r="BF68" s="970"/>
      <c r="BG68" s="970"/>
      <c r="BH68" s="970"/>
      <c r="BI68" s="970"/>
      <c r="BJ68" s="970"/>
      <c r="BK68" s="970"/>
      <c r="BL68" s="970"/>
      <c r="BM68" s="970"/>
      <c r="BN68" s="970"/>
      <c r="BO68" s="970"/>
    </row>
    <row r="69" spans="1:67" ht="14.45" customHeight="1" thickBot="1">
      <c r="A69" s="1138"/>
      <c r="B69" s="1126" t="s">
        <v>1046</v>
      </c>
      <c r="C69" s="1138"/>
      <c r="D69" s="847"/>
      <c r="E69" s="869">
        <f>'49.'!S94</f>
        <v>1668981.818763386</v>
      </c>
      <c r="F69" s="910">
        <v>100</v>
      </c>
      <c r="G69" s="967">
        <f>'49.'!T94</f>
        <v>452922.51405650354</v>
      </c>
      <c r="H69" s="910">
        <f t="shared" si="8"/>
        <v>27.137654165225811</v>
      </c>
      <c r="I69" s="967">
        <f>'49.'!U94</f>
        <v>536708.97769836639</v>
      </c>
      <c r="J69" s="910">
        <f t="shared" si="8"/>
        <v>32.157868447963992</v>
      </c>
      <c r="K69" s="967">
        <f>'49.'!V94</f>
        <v>403476.48959175596</v>
      </c>
      <c r="L69" s="910">
        <f t="shared" si="18"/>
        <v>24.17500808311426</v>
      </c>
      <c r="M69" s="967">
        <f>'49.'!W94</f>
        <v>73724.948538164856</v>
      </c>
      <c r="N69" s="910">
        <f t="shared" si="19"/>
        <v>4.4173607950259495</v>
      </c>
      <c r="O69" s="967">
        <f>'49.'!X94</f>
        <v>202148.88888883608</v>
      </c>
      <c r="P69" s="910">
        <f t="shared" si="20"/>
        <v>12.112108509283589</v>
      </c>
      <c r="Q69" s="1005"/>
      <c r="R69" s="908"/>
      <c r="S69" s="1005"/>
      <c r="T69" s="908"/>
      <c r="U69" s="1005"/>
      <c r="V69" s="908"/>
      <c r="W69" s="902"/>
      <c r="X69" s="902"/>
      <c r="Y69" s="902"/>
      <c r="Z69" s="902"/>
      <c r="AA69" s="902"/>
      <c r="AB69" s="902"/>
      <c r="AC69" s="902"/>
      <c r="AD69" s="902"/>
      <c r="AE69" s="902"/>
      <c r="AF69" s="902"/>
      <c r="AG69" s="960"/>
      <c r="AH69" s="960"/>
      <c r="AI69" s="960"/>
      <c r="AJ69" s="960"/>
      <c r="AK69" s="960"/>
      <c r="AL69" s="960"/>
      <c r="AM69" s="960"/>
      <c r="AN69" s="960"/>
      <c r="AO69" s="960"/>
      <c r="AP69" s="960"/>
      <c r="AQ69" s="960"/>
      <c r="AR69" s="960"/>
      <c r="AS69" s="960"/>
      <c r="AT69" s="960"/>
      <c r="AU69" s="960"/>
      <c r="AV69" s="960"/>
      <c r="AW69" s="960"/>
      <c r="AX69" s="960"/>
      <c r="AY69" s="960"/>
      <c r="AZ69" s="960"/>
      <c r="BA69" s="960"/>
      <c r="BB69" s="960"/>
      <c r="BC69" s="960"/>
      <c r="BD69" s="960"/>
      <c r="BE69" s="960"/>
      <c r="BF69" s="960"/>
      <c r="BG69" s="960"/>
      <c r="BH69" s="960"/>
      <c r="BI69" s="960"/>
      <c r="BJ69" s="960"/>
      <c r="BK69" s="960"/>
      <c r="BL69" s="960"/>
      <c r="BM69" s="960"/>
      <c r="BN69" s="960"/>
      <c r="BO69" s="960"/>
    </row>
    <row r="70" spans="1:67" s="416" customFormat="1" ht="15">
      <c r="A70" s="415" t="s">
        <v>551</v>
      </c>
      <c r="D70" s="417"/>
      <c r="F70" s="418"/>
      <c r="H70" s="419"/>
      <c r="J70" s="419"/>
      <c r="L70" s="419"/>
      <c r="N70" s="419"/>
      <c r="P70" s="419"/>
      <c r="Q70" s="420"/>
      <c r="W70" s="902"/>
      <c r="X70" s="902"/>
      <c r="Y70" s="902"/>
      <c r="Z70" s="902"/>
      <c r="AA70" s="902"/>
    </row>
    <row r="71" spans="1:67" s="422" customFormat="1" ht="15">
      <c r="A71" s="421" t="s">
        <v>552</v>
      </c>
      <c r="D71" s="423"/>
      <c r="H71" s="424"/>
      <c r="Q71" s="420"/>
      <c r="R71" s="416"/>
      <c r="S71" s="416"/>
      <c r="T71" s="416"/>
      <c r="U71" s="416"/>
      <c r="V71" s="416"/>
      <c r="W71" s="902"/>
      <c r="X71" s="902"/>
      <c r="Y71" s="902"/>
      <c r="Z71" s="902"/>
      <c r="AA71" s="902"/>
    </row>
    <row r="72" spans="1:67" s="416" customFormat="1" ht="15">
      <c r="A72" s="3248" t="s">
        <v>2519</v>
      </c>
      <c r="B72" s="3248"/>
      <c r="C72" s="3248"/>
      <c r="D72" s="3248"/>
      <c r="E72" s="3248"/>
      <c r="F72" s="3248"/>
      <c r="G72" s="3248"/>
      <c r="H72" s="3248"/>
      <c r="I72" s="3248"/>
      <c r="J72" s="3248"/>
      <c r="L72" s="418"/>
      <c r="N72" s="418"/>
      <c r="P72" s="418"/>
      <c r="Q72" s="422"/>
      <c r="R72" s="422"/>
      <c r="S72" s="422"/>
      <c r="T72" s="422"/>
      <c r="U72" s="422"/>
      <c r="V72" s="422"/>
      <c r="W72" s="902"/>
      <c r="X72" s="902"/>
      <c r="Y72" s="902"/>
      <c r="Z72" s="902"/>
      <c r="AA72" s="902"/>
    </row>
  </sheetData>
  <mergeCells count="38">
    <mergeCell ref="A1:J1"/>
    <mergeCell ref="A17:C17"/>
    <mergeCell ref="A6:C6"/>
    <mergeCell ref="A11:C11"/>
    <mergeCell ref="A10:C10"/>
    <mergeCell ref="A16:C16"/>
    <mergeCell ref="A13:C13"/>
    <mergeCell ref="A15:C15"/>
    <mergeCell ref="A9:C9"/>
    <mergeCell ref="A12:C12"/>
    <mergeCell ref="A14:C14"/>
    <mergeCell ref="A3:C5"/>
    <mergeCell ref="A8:C8"/>
    <mergeCell ref="A7:C7"/>
    <mergeCell ref="A72:J72"/>
    <mergeCell ref="A24:D24"/>
    <mergeCell ref="A25:D25"/>
    <mergeCell ref="A26:D26"/>
    <mergeCell ref="A27:D27"/>
    <mergeCell ref="A59:C59"/>
    <mergeCell ref="A30:C30"/>
    <mergeCell ref="A28:D28"/>
    <mergeCell ref="A29:D29"/>
    <mergeCell ref="M3:N4"/>
    <mergeCell ref="O3:P4"/>
    <mergeCell ref="E3:F4"/>
    <mergeCell ref="G3:H4"/>
    <mergeCell ref="K3:L4"/>
    <mergeCell ref="I3:I4"/>
    <mergeCell ref="J3:J4"/>
    <mergeCell ref="A18:C18"/>
    <mergeCell ref="A48:C48"/>
    <mergeCell ref="A37:C37"/>
    <mergeCell ref="A19:C19"/>
    <mergeCell ref="A21:C21"/>
    <mergeCell ref="A22:C22"/>
    <mergeCell ref="A23:D23"/>
    <mergeCell ref="A20:C20"/>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0" max="69"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Y81"/>
  <sheetViews>
    <sheetView view="pageBreakPreview" zoomScale="95" zoomScaleNormal="75" zoomScaleSheetLayoutView="95" workbookViewId="0">
      <selection activeCell="L37" sqref="L37"/>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6" width="19.5703125" style="838" customWidth="1"/>
    <col min="7" max="8" width="24.28515625" style="838" customWidth="1"/>
    <col min="9" max="9" width="17.7109375" style="838" customWidth="1"/>
    <col min="10" max="10" width="18.42578125" style="838" customWidth="1"/>
    <col min="11" max="14" width="17.7109375" style="838" customWidth="1"/>
    <col min="15" max="15" width="9.140625" style="838"/>
    <col min="16" max="18" width="14.85546875" style="838" bestFit="1" customWidth="1"/>
    <col min="19" max="20" width="12.28515625" style="838" bestFit="1" customWidth="1"/>
    <col min="21" max="21" width="14.85546875" style="838" bestFit="1" customWidth="1"/>
    <col min="22" max="22" width="13.5703125" style="838" bestFit="1" customWidth="1"/>
    <col min="23" max="24" width="12.28515625" style="838" bestFit="1" customWidth="1"/>
    <col min="25" max="25" width="13.5703125" style="838" bestFit="1" customWidth="1"/>
    <col min="26" max="16384" width="9.140625" style="838"/>
  </cols>
  <sheetData>
    <row r="1" spans="1:25" s="1286" customFormat="1" ht="35.1" customHeight="1">
      <c r="A1" s="1300"/>
      <c r="B1" s="1300"/>
      <c r="C1" s="1300"/>
      <c r="D1" s="1300"/>
      <c r="E1" s="1310"/>
      <c r="F1" s="1310"/>
      <c r="G1" s="1310"/>
      <c r="H1" s="1311" t="s">
        <v>1535</v>
      </c>
      <c r="I1" s="1312" t="s">
        <v>232</v>
      </c>
      <c r="J1" s="1312"/>
      <c r="K1" s="1312"/>
      <c r="L1" s="1310"/>
      <c r="M1" s="1310"/>
      <c r="N1" s="1310"/>
    </row>
    <row r="2" spans="1:25" ht="15" customHeight="1" thickBot="1">
      <c r="A2" s="838"/>
      <c r="B2" s="26"/>
      <c r="C2" s="26"/>
      <c r="D2" s="27"/>
      <c r="E2" s="913"/>
      <c r="F2" s="913"/>
      <c r="G2" s="913"/>
      <c r="H2" s="913"/>
      <c r="I2" s="913"/>
      <c r="J2" s="913"/>
      <c r="K2" s="913"/>
      <c r="L2" s="913"/>
      <c r="M2" s="913"/>
      <c r="N2" s="358" t="s">
        <v>258</v>
      </c>
    </row>
    <row r="3" spans="1:25" ht="18" customHeight="1">
      <c r="A3" s="3204" t="s">
        <v>10</v>
      </c>
      <c r="B3" s="3204"/>
      <c r="C3" s="3204"/>
      <c r="D3" s="29"/>
      <c r="E3" s="3137" t="s">
        <v>49</v>
      </c>
      <c r="F3" s="3258" t="s">
        <v>114</v>
      </c>
      <c r="G3" s="3259"/>
      <c r="H3" s="3259"/>
      <c r="I3" s="3260"/>
      <c r="J3" s="3261"/>
      <c r="K3" s="19" t="s">
        <v>468</v>
      </c>
      <c r="L3" s="19"/>
      <c r="M3" s="19"/>
      <c r="N3" s="20"/>
      <c r="U3" s="254"/>
    </row>
    <row r="4" spans="1:25" ht="15" customHeight="1">
      <c r="A4" s="3205"/>
      <c r="B4" s="3205"/>
      <c r="C4" s="3205"/>
      <c r="D4" s="30"/>
      <c r="E4" s="3139"/>
      <c r="F4" s="2982" t="s">
        <v>144</v>
      </c>
      <c r="G4" s="2982" t="s">
        <v>2167</v>
      </c>
      <c r="H4" s="2982" t="s">
        <v>2168</v>
      </c>
      <c r="I4" s="2989" t="s">
        <v>526</v>
      </c>
      <c r="J4" s="2984" t="s">
        <v>1159</v>
      </c>
      <c r="K4" s="2982" t="s">
        <v>144</v>
      </c>
      <c r="L4" s="2982" t="s">
        <v>145</v>
      </c>
      <c r="M4" s="2982" t="s">
        <v>146</v>
      </c>
      <c r="N4" s="2985" t="s">
        <v>469</v>
      </c>
    </row>
    <row r="5" spans="1:25" ht="46.5" customHeight="1">
      <c r="A5" s="3206"/>
      <c r="B5" s="3206"/>
      <c r="C5" s="3206"/>
      <c r="D5" s="31"/>
      <c r="E5" s="2990"/>
      <c r="F5" s="2983"/>
      <c r="G5" s="2983"/>
      <c r="H5" s="2983"/>
      <c r="I5" s="2990"/>
      <c r="J5" s="2906"/>
      <c r="K5" s="2983"/>
      <c r="L5" s="2983"/>
      <c r="M5" s="2983"/>
      <c r="N5" s="2986"/>
    </row>
    <row r="6" spans="1:25" s="40" customFormat="1" ht="18.75" hidden="1" customHeight="1">
      <c r="A6" s="3207" t="s">
        <v>149</v>
      </c>
      <c r="B6" s="3207"/>
      <c r="C6" s="3207"/>
      <c r="D6" s="32"/>
      <c r="E6" s="57">
        <v>34947120</v>
      </c>
      <c r="F6" s="58">
        <v>34076021</v>
      </c>
      <c r="G6" s="58">
        <v>46000497</v>
      </c>
      <c r="H6" s="58">
        <v>440516</v>
      </c>
      <c r="I6" s="58">
        <v>289039</v>
      </c>
      <c r="J6" s="58">
        <v>12654031</v>
      </c>
      <c r="K6" s="58">
        <v>871099</v>
      </c>
      <c r="L6" s="58">
        <v>69424</v>
      </c>
      <c r="M6" s="58">
        <v>283912</v>
      </c>
      <c r="N6" s="58">
        <v>517763</v>
      </c>
    </row>
    <row r="7" spans="1:25" s="40" customFormat="1" ht="18.75" hidden="1" customHeight="1">
      <c r="A7" s="3198" t="s">
        <v>150</v>
      </c>
      <c r="B7" s="3198"/>
      <c r="C7" s="3198"/>
      <c r="D7" s="32"/>
      <c r="E7" s="60">
        <v>32649973</v>
      </c>
      <c r="F7" s="59">
        <v>31551332</v>
      </c>
      <c r="G7" s="59">
        <v>48577440</v>
      </c>
      <c r="H7" s="59">
        <v>341342</v>
      </c>
      <c r="I7" s="59">
        <v>328995</v>
      </c>
      <c r="J7" s="59">
        <v>17696445</v>
      </c>
      <c r="K7" s="59">
        <v>1098641</v>
      </c>
      <c r="L7" s="59">
        <v>50673</v>
      </c>
      <c r="M7" s="59">
        <v>486427</v>
      </c>
      <c r="N7" s="59">
        <v>561542</v>
      </c>
    </row>
    <row r="8" spans="1:25" s="40" customFormat="1" ht="18.75" hidden="1" customHeight="1">
      <c r="A8" s="3198" t="s">
        <v>1124</v>
      </c>
      <c r="B8" s="3198"/>
      <c r="C8" s="3198"/>
      <c r="D8" s="32"/>
      <c r="E8" s="60">
        <v>30230996.896078315</v>
      </c>
      <c r="F8" s="59">
        <v>29448516.026980244</v>
      </c>
      <c r="G8" s="59">
        <v>39301360.532441951</v>
      </c>
      <c r="H8" s="59">
        <v>150331.2242583418</v>
      </c>
      <c r="I8" s="59">
        <v>230623.29135080284</v>
      </c>
      <c r="J8" s="59">
        <v>10233799.021070853</v>
      </c>
      <c r="K8" s="59">
        <v>782480.86909807194</v>
      </c>
      <c r="L8" s="59">
        <v>28820.390377842774</v>
      </c>
      <c r="M8" s="59">
        <v>294069.00256670447</v>
      </c>
      <c r="N8" s="59">
        <v>459591.47615352477</v>
      </c>
    </row>
    <row r="9" spans="1:25" s="40" customFormat="1" ht="18.75" hidden="1" customHeight="1">
      <c r="A9" s="3198" t="s">
        <v>1125</v>
      </c>
      <c r="B9" s="3198"/>
      <c r="C9" s="3198"/>
      <c r="D9" s="32"/>
      <c r="E9" s="60">
        <v>24047010.815616716</v>
      </c>
      <c r="F9" s="59">
        <v>23278361.159004904</v>
      </c>
      <c r="G9" s="59">
        <v>36368716.27196563</v>
      </c>
      <c r="H9" s="59">
        <v>302844.74791020888</v>
      </c>
      <c r="I9" s="59">
        <v>344188.88134766911</v>
      </c>
      <c r="J9" s="59">
        <v>13737388.742218625</v>
      </c>
      <c r="K9" s="59">
        <v>768649.65661186434</v>
      </c>
      <c r="L9" s="59">
        <v>45084.020470422343</v>
      </c>
      <c r="M9" s="59">
        <v>228503.8015179795</v>
      </c>
      <c r="N9" s="59">
        <v>495061.83462346229</v>
      </c>
    </row>
    <row r="10" spans="1:25" s="40" customFormat="1" ht="18.75" hidden="1" customHeight="1">
      <c r="A10" s="3198" t="s">
        <v>1126</v>
      </c>
      <c r="B10" s="3198"/>
      <c r="C10" s="3198"/>
      <c r="D10" s="32"/>
      <c r="E10" s="60">
        <v>26861193.28509086</v>
      </c>
      <c r="F10" s="59">
        <v>25731372.084180005</v>
      </c>
      <c r="G10" s="59">
        <v>41836615.632318392</v>
      </c>
      <c r="H10" s="59">
        <v>341574.05454934301</v>
      </c>
      <c r="I10" s="59">
        <v>305936.25183100556</v>
      </c>
      <c r="J10" s="59">
        <v>16752753.854518794</v>
      </c>
      <c r="K10" s="59">
        <v>1129821.2009108898</v>
      </c>
      <c r="L10" s="59">
        <v>44059.363946770325</v>
      </c>
      <c r="M10" s="59">
        <v>218969.50455015549</v>
      </c>
      <c r="N10" s="59">
        <v>866792.33241396456</v>
      </c>
    </row>
    <row r="11" spans="1:25" s="23" customFormat="1" ht="18.75" hidden="1" customHeight="1">
      <c r="A11" s="3103" t="s">
        <v>1127</v>
      </c>
      <c r="B11" s="3103"/>
      <c r="C11" s="3103"/>
      <c r="D11" s="22"/>
      <c r="E11" s="50">
        <v>36036883.255956419</v>
      </c>
      <c r="F11" s="50">
        <v>35102069.430312485</v>
      </c>
      <c r="G11" s="50">
        <v>58858545.063933872</v>
      </c>
      <c r="H11" s="50">
        <v>438645.43235744466</v>
      </c>
      <c r="I11" s="50">
        <v>253800.74035176329</v>
      </c>
      <c r="J11" s="50">
        <v>24448921.80633061</v>
      </c>
      <c r="K11" s="50">
        <v>934813.82564402907</v>
      </c>
      <c r="L11" s="50">
        <v>61007.252950212154</v>
      </c>
      <c r="M11" s="50">
        <v>186139.83651655164</v>
      </c>
      <c r="N11" s="50">
        <v>687666.73617726483</v>
      </c>
    </row>
    <row r="12" spans="1:25" s="40" customFormat="1" ht="18.75" hidden="1" customHeight="1">
      <c r="A12" s="3198" t="s">
        <v>1128</v>
      </c>
      <c r="B12" s="3198"/>
      <c r="C12" s="3198"/>
      <c r="D12" s="32"/>
      <c r="E12" s="50">
        <v>39498517.644465148</v>
      </c>
      <c r="F12" s="50">
        <v>38362500.140195437</v>
      </c>
      <c r="G12" s="50">
        <v>69327874.35485062</v>
      </c>
      <c r="H12" s="50">
        <v>519730.47177366278</v>
      </c>
      <c r="I12" s="50">
        <v>654807.89479992352</v>
      </c>
      <c r="J12" s="50">
        <v>32139912.581228737</v>
      </c>
      <c r="K12" s="50">
        <v>1136017.5042696854</v>
      </c>
      <c r="L12" s="50">
        <v>102855.99369780894</v>
      </c>
      <c r="M12" s="50">
        <v>148873.37036470359</v>
      </c>
      <c r="N12" s="50">
        <v>884288.14020717284</v>
      </c>
    </row>
    <row r="13" spans="1:25" s="40" customFormat="1" ht="18.75" hidden="1" customHeight="1">
      <c r="A13" s="3103" t="s">
        <v>1129</v>
      </c>
      <c r="B13" s="3103"/>
      <c r="C13" s="3103"/>
      <c r="D13" s="32"/>
      <c r="E13" s="50">
        <f>P13/12.737</f>
        <v>0</v>
      </c>
      <c r="F13" s="50">
        <f t="shared" ref="F13:N13" si="0">Q13/12.737</f>
        <v>0</v>
      </c>
      <c r="G13" s="50">
        <f t="shared" si="0"/>
        <v>0</v>
      </c>
      <c r="H13" s="50">
        <f t="shared" si="0"/>
        <v>0</v>
      </c>
      <c r="I13" s="50">
        <f t="shared" si="0"/>
        <v>0</v>
      </c>
      <c r="J13" s="50">
        <f t="shared" si="0"/>
        <v>0</v>
      </c>
      <c r="K13" s="50">
        <f t="shared" si="0"/>
        <v>0</v>
      </c>
      <c r="L13" s="50">
        <f t="shared" si="0"/>
        <v>0</v>
      </c>
      <c r="M13" s="50">
        <f t="shared" si="0"/>
        <v>0</v>
      </c>
      <c r="N13" s="50">
        <f t="shared" si="0"/>
        <v>904511.91262436588</v>
      </c>
      <c r="Y13" s="40">
        <v>11520768.231096549</v>
      </c>
    </row>
    <row r="14" spans="1:25" s="40" customFormat="1" ht="18.75" hidden="1" customHeight="1">
      <c r="A14" s="3198" t="s">
        <v>1130</v>
      </c>
      <c r="B14" s="3198"/>
      <c r="C14" s="3198"/>
      <c r="D14" s="32"/>
      <c r="E14" s="50">
        <v>42281520.224319451</v>
      </c>
      <c r="F14" s="50">
        <v>41163562.898208246</v>
      </c>
      <c r="G14" s="50">
        <v>71715949.750442654</v>
      </c>
      <c r="H14" s="50">
        <v>657354.55604591989</v>
      </c>
      <c r="I14" s="50">
        <v>800278.83544631395</v>
      </c>
      <c r="J14" s="50">
        <v>32010020.243726578</v>
      </c>
      <c r="K14" s="50">
        <v>1117957.3261112205</v>
      </c>
      <c r="L14" s="50">
        <v>73948.423965190101</v>
      </c>
      <c r="M14" s="50">
        <v>173070.84563356638</v>
      </c>
      <c r="N14" s="50">
        <v>870938.05651246116</v>
      </c>
    </row>
    <row r="15" spans="1:25" s="40" customFormat="1" ht="18.75" hidden="1" customHeight="1">
      <c r="A15" s="3198" t="s">
        <v>1131</v>
      </c>
      <c r="B15" s="3198"/>
      <c r="C15" s="3198"/>
      <c r="D15" s="32"/>
      <c r="E15" s="60">
        <f>('23.'!E15/'1'!$E$16)*1000</f>
        <v>41438903.097240709</v>
      </c>
      <c r="F15" s="59">
        <f>('23.'!F15/'1'!$E$16)*1000</f>
        <v>40508795.050827384</v>
      </c>
      <c r="G15" s="59">
        <f>('23.'!G15/'1'!$E$16)*1000</f>
        <v>70608156.593412459</v>
      </c>
      <c r="H15" s="59">
        <f>('23.'!H15/'1'!$E$16)*1000</f>
        <v>897135.63388862985</v>
      </c>
      <c r="I15" s="59">
        <f>('23.'!I15/'1'!$E$16)*1000</f>
        <v>817818.93199254863</v>
      </c>
      <c r="J15" s="59">
        <f>('23.'!J15/'1'!$E$16)*1000</f>
        <v>31814316.10846616</v>
      </c>
      <c r="K15" s="59">
        <f>('23.'!K15/'1'!$E$16)*1000</f>
        <v>930108.04641337227</v>
      </c>
      <c r="L15" s="59">
        <f>('23.'!L15/'1'!$E$16)*1000</f>
        <v>78975.728612209452</v>
      </c>
      <c r="M15" s="59">
        <f>('23.'!M15/'1'!$E$16)*1000</f>
        <v>129939.06762689176</v>
      </c>
      <c r="N15" s="59">
        <f>('23.'!N15/'1'!$E$16)*1000</f>
        <v>721193.25017427385</v>
      </c>
    </row>
    <row r="16" spans="1:25" s="40" customFormat="1" ht="16.5" hidden="1" customHeight="1">
      <c r="A16" s="3198" t="s">
        <v>1095</v>
      </c>
      <c r="B16" s="3198"/>
      <c r="C16" s="3198"/>
      <c r="D16" s="32"/>
      <c r="E16" s="60">
        <v>38246013.372758999</v>
      </c>
      <c r="F16" s="59">
        <v>37379270.592444606</v>
      </c>
      <c r="G16" s="59">
        <v>61975206.608392224</v>
      </c>
      <c r="H16" s="59">
        <v>937969.84337529377</v>
      </c>
      <c r="I16" s="59">
        <v>633062.88120677276</v>
      </c>
      <c r="J16" s="59">
        <v>26166968.740529701</v>
      </c>
      <c r="K16" s="59">
        <v>866742.78031446622</v>
      </c>
      <c r="L16" s="59">
        <v>84814.985839979679</v>
      </c>
      <c r="M16" s="59">
        <v>83116.845700088335</v>
      </c>
      <c r="N16" s="59">
        <v>698810.94877439819</v>
      </c>
    </row>
    <row r="17" spans="1:14" s="40" customFormat="1" ht="18.75" hidden="1" customHeight="1">
      <c r="A17" s="3198" t="s">
        <v>1050</v>
      </c>
      <c r="B17" s="3198"/>
      <c r="C17" s="3198"/>
      <c r="D17" s="32"/>
      <c r="E17" s="386">
        <v>40964835.446321748</v>
      </c>
      <c r="F17" s="386">
        <v>40029852.161319748</v>
      </c>
      <c r="G17" s="386">
        <v>65919247.596054628</v>
      </c>
      <c r="H17" s="386">
        <v>448536.17019597779</v>
      </c>
      <c r="I17" s="386">
        <v>1122119.6564317695</v>
      </c>
      <c r="J17" s="386">
        <v>27460051.261362851</v>
      </c>
      <c r="K17" s="386">
        <v>934983.28500213171</v>
      </c>
      <c r="L17" s="386">
        <v>90210.527869670492</v>
      </c>
      <c r="M17" s="386">
        <v>77043.061375499645</v>
      </c>
      <c r="N17" s="386">
        <v>767729.69575696322</v>
      </c>
    </row>
    <row r="18" spans="1:14" s="40" customFormat="1" ht="18.75" hidden="1" customHeight="1">
      <c r="A18" s="3198" t="s">
        <v>1051</v>
      </c>
      <c r="B18" s="3198"/>
      <c r="C18" s="3198"/>
      <c r="D18" s="32"/>
      <c r="E18" s="386">
        <f>'[1]21'!E18/'[1]1'!$E$19*1000</f>
        <v>43382558.55981715</v>
      </c>
      <c r="F18" s="386">
        <f>'[1]21'!F18/'[1]1'!$E$19*1000</f>
        <v>42313506.035672188</v>
      </c>
      <c r="G18" s="386">
        <f>'[1]21'!G18/'[1]1'!$E$19*1000</f>
        <v>69319831.213183433</v>
      </c>
      <c r="H18" s="386">
        <f>'[1]21'!H18/'[1]1'!$E$19*1000</f>
        <v>612537.07088333368</v>
      </c>
      <c r="I18" s="386">
        <f>'[1]21'!I18/'[1]1'!$E$19*1000</f>
        <v>827645.68785208429</v>
      </c>
      <c r="J18" s="386">
        <f>'[1]21'!J18/'[1]1'!$E$19*1000</f>
        <v>28446507.936246682</v>
      </c>
      <c r="K18" s="386">
        <f>'[1]21'!K18/'[1]1'!$E$19*1000</f>
        <v>1069052.5241449228</v>
      </c>
      <c r="L18" s="386">
        <f>'[1]21'!L18/'[1]1'!$E$19*1000</f>
        <v>78019.972878797911</v>
      </c>
      <c r="M18" s="386">
        <f>'[1]21'!M18/'[1]1'!$E$19*1000</f>
        <v>87987.335787196484</v>
      </c>
      <c r="N18" s="386">
        <f>'[1]21'!N18/'[1]1'!$E$19*1000</f>
        <v>903045.21547892829</v>
      </c>
    </row>
    <row r="19" spans="1:14" ht="18.75" hidden="1" customHeight="1">
      <c r="A19" s="3198" t="s">
        <v>1145</v>
      </c>
      <c r="B19" s="3198"/>
      <c r="C19" s="3198"/>
      <c r="D19" s="400"/>
      <c r="E19" s="386">
        <v>39096934.490936048</v>
      </c>
      <c r="F19" s="386">
        <v>38228265.658148304</v>
      </c>
      <c r="G19" s="386">
        <v>66260238.123602018</v>
      </c>
      <c r="H19" s="386">
        <v>326546.77680169232</v>
      </c>
      <c r="I19" s="386">
        <v>777166.45582599915</v>
      </c>
      <c r="J19" s="386">
        <v>29135685.698081363</v>
      </c>
      <c r="K19" s="386">
        <v>868668.83278770209</v>
      </c>
      <c r="L19" s="386">
        <v>77330.224084241898</v>
      </c>
      <c r="M19" s="386">
        <v>81063.815260754927</v>
      </c>
      <c r="N19" s="386">
        <v>710274.7934427039</v>
      </c>
    </row>
    <row r="20" spans="1:14" ht="18.75" hidden="1" customHeight="1">
      <c r="A20" s="3198" t="s">
        <v>1053</v>
      </c>
      <c r="B20" s="3198"/>
      <c r="C20" s="3198"/>
      <c r="D20" s="400"/>
      <c r="E20" s="386">
        <v>37552211.996995367</v>
      </c>
      <c r="F20" s="386">
        <v>36592047.034871571</v>
      </c>
      <c r="G20" s="386">
        <v>65720360.405909821</v>
      </c>
      <c r="H20" s="386">
        <v>518703.31944806885</v>
      </c>
      <c r="I20" s="386">
        <v>604116.02046766458</v>
      </c>
      <c r="J20" s="386">
        <v>30251132.710953962</v>
      </c>
      <c r="K20" s="386">
        <v>960164.96212380577</v>
      </c>
      <c r="L20" s="386">
        <v>79365.495135278732</v>
      </c>
      <c r="M20" s="386">
        <v>90171.153478515465</v>
      </c>
      <c r="N20" s="386">
        <v>790628.31351001363</v>
      </c>
    </row>
    <row r="21" spans="1:14" ht="18.75" hidden="1" customHeight="1">
      <c r="A21" s="3198" t="s">
        <v>1054</v>
      </c>
      <c r="B21" s="3198"/>
      <c r="C21" s="3198"/>
      <c r="D21" s="32"/>
      <c r="E21" s="386">
        <v>39670326.330035061</v>
      </c>
      <c r="F21" s="386">
        <v>38835906.446937293</v>
      </c>
      <c r="G21" s="386">
        <v>67873117.140379712</v>
      </c>
      <c r="H21" s="386">
        <v>679506.78004701179</v>
      </c>
      <c r="I21" s="386">
        <v>953297.77096545475</v>
      </c>
      <c r="J21" s="386">
        <v>30670015.244454861</v>
      </c>
      <c r="K21" s="386">
        <v>834419.88309775898</v>
      </c>
      <c r="L21" s="386">
        <v>85420.482741866159</v>
      </c>
      <c r="M21" s="386">
        <v>88324.876693380662</v>
      </c>
      <c r="N21" s="386">
        <v>660674.52366251207</v>
      </c>
    </row>
    <row r="22" spans="1:14" ht="18.75" hidden="1" customHeight="1">
      <c r="A22" s="2618" t="s">
        <v>1055</v>
      </c>
      <c r="B22" s="2619"/>
      <c r="C22" s="2619"/>
      <c r="D22" s="2620"/>
      <c r="E22" s="388">
        <v>38278.493919796383</v>
      </c>
      <c r="F22" s="388">
        <v>37319.589298189676</v>
      </c>
      <c r="G22" s="388">
        <v>67982.631940358566</v>
      </c>
      <c r="H22" s="388">
        <v>462.1247964828778</v>
      </c>
      <c r="I22" s="388">
        <v>681.44175683798107</v>
      </c>
      <c r="J22" s="388">
        <v>31806.609195489833</v>
      </c>
      <c r="K22" s="388">
        <v>958.90462160663401</v>
      </c>
      <c r="L22" s="388">
        <v>82.332207499315444</v>
      </c>
      <c r="M22" s="388">
        <v>84.41115423978124</v>
      </c>
      <c r="N22" s="388">
        <v>792.16125986754025</v>
      </c>
    </row>
    <row r="23" spans="1:14" ht="18.75" hidden="1" customHeight="1">
      <c r="A23" s="2618" t="s">
        <v>1001</v>
      </c>
      <c r="B23" s="2619"/>
      <c r="C23" s="2619"/>
      <c r="D23" s="2620"/>
      <c r="E23" s="388">
        <v>37922.584824932099</v>
      </c>
      <c r="F23" s="388">
        <v>37301.662497467609</v>
      </c>
      <c r="G23" s="388">
        <v>62426.165858571745</v>
      </c>
      <c r="H23" s="388">
        <v>583.86523650946378</v>
      </c>
      <c r="I23" s="388">
        <v>441.77261397827056</v>
      </c>
      <c r="J23" s="388">
        <v>26150.141211591948</v>
      </c>
      <c r="K23" s="388">
        <v>620.92232746448235</v>
      </c>
      <c r="L23" s="388">
        <v>61.14860586944841</v>
      </c>
      <c r="M23" s="388">
        <v>75.610934550964956</v>
      </c>
      <c r="N23" s="388">
        <v>484.16278704406841</v>
      </c>
    </row>
    <row r="24" spans="1:14" ht="18.75" customHeight="1">
      <c r="A24" s="2618" t="s">
        <v>1002</v>
      </c>
      <c r="B24" s="2619"/>
      <c r="C24" s="2619"/>
      <c r="D24" s="2620"/>
      <c r="E24" s="388">
        <v>34590.952917161187</v>
      </c>
      <c r="F24" s="388">
        <v>33827.326228730286</v>
      </c>
      <c r="G24" s="388">
        <v>61096.346422041628</v>
      </c>
      <c r="H24" s="388">
        <v>221.81629225732058</v>
      </c>
      <c r="I24" s="388">
        <v>891.37468833408025</v>
      </c>
      <c r="J24" s="388">
        <v>28382.211173902604</v>
      </c>
      <c r="K24" s="388">
        <v>763.62668843099493</v>
      </c>
      <c r="L24" s="388">
        <v>68.289697839853318</v>
      </c>
      <c r="M24" s="388">
        <v>77.911267637750882</v>
      </c>
      <c r="N24" s="388">
        <v>617.42572295339141</v>
      </c>
    </row>
    <row r="25" spans="1:14" ht="18.75" customHeight="1">
      <c r="A25" s="2618" t="s">
        <v>1003</v>
      </c>
      <c r="B25" s="2619"/>
      <c r="C25" s="2619"/>
      <c r="D25" s="2620"/>
      <c r="E25" s="388">
        <v>38633.573144521171</v>
      </c>
      <c r="F25" s="388">
        <v>37745.203533728447</v>
      </c>
      <c r="G25" s="388">
        <v>65437.317368981305</v>
      </c>
      <c r="H25" s="388">
        <v>476.00223168083841</v>
      </c>
      <c r="I25" s="388">
        <v>1389.0537988286658</v>
      </c>
      <c r="J25" s="388">
        <v>29557.169865762313</v>
      </c>
      <c r="K25" s="388">
        <v>888.3696107928165</v>
      </c>
      <c r="L25" s="388">
        <v>75.253167469010691</v>
      </c>
      <c r="M25" s="388">
        <v>79.165676635281415</v>
      </c>
      <c r="N25" s="388">
        <v>733.95076668852391</v>
      </c>
    </row>
    <row r="26" spans="1:14" ht="18.75" customHeight="1">
      <c r="A26" s="2618" t="s">
        <v>1004</v>
      </c>
      <c r="B26" s="2619"/>
      <c r="C26" s="2619"/>
      <c r="D26" s="2620"/>
      <c r="E26" s="388">
        <v>40640.015003846675</v>
      </c>
      <c r="F26" s="388">
        <v>39820.120628594719</v>
      </c>
      <c r="G26" s="388">
        <v>70236.365882754239</v>
      </c>
      <c r="H26" s="388">
        <v>453.02123973680546</v>
      </c>
      <c r="I26" s="388">
        <v>1297.2407817822157</v>
      </c>
      <c r="J26" s="388">
        <v>32166.507275678472</v>
      </c>
      <c r="K26" s="388">
        <v>819.89437525185133</v>
      </c>
      <c r="L26" s="388">
        <v>63.809571340417719</v>
      </c>
      <c r="M26" s="388">
        <v>87.105538488801031</v>
      </c>
      <c r="N26" s="388">
        <v>668.97926542263417</v>
      </c>
    </row>
    <row r="27" spans="1:14" ht="18.75" customHeight="1">
      <c r="A27" s="2618" t="s">
        <v>1005</v>
      </c>
      <c r="B27" s="2619"/>
      <c r="C27" s="2619"/>
      <c r="D27" s="2620"/>
      <c r="E27" s="388">
        <v>43110.097173507245</v>
      </c>
      <c r="F27" s="388">
        <v>42016.495004074379</v>
      </c>
      <c r="G27" s="388">
        <v>75521.510293589017</v>
      </c>
      <c r="H27" s="388">
        <v>864.70901991276162</v>
      </c>
      <c r="I27" s="388">
        <v>1214.8183852117866</v>
      </c>
      <c r="J27" s="388">
        <v>35584.542694639276</v>
      </c>
      <c r="K27" s="388">
        <v>1093.6021694328767</v>
      </c>
      <c r="L27" s="388">
        <v>97.097751184039794</v>
      </c>
      <c r="M27" s="388">
        <v>68.721812524336272</v>
      </c>
      <c r="N27" s="388">
        <v>927.78260572449904</v>
      </c>
    </row>
    <row r="28" spans="1:14" ht="18.75" customHeight="1">
      <c r="A28" s="2618" t="s">
        <v>1521</v>
      </c>
      <c r="B28" s="2619"/>
      <c r="C28" s="2619"/>
      <c r="D28" s="2620"/>
      <c r="E28" s="388">
        <f>'49.'!Y29</f>
        <v>53429.468590439203</v>
      </c>
      <c r="F28" s="388">
        <f>'49.'!Z29</f>
        <v>52188.367855455224</v>
      </c>
      <c r="G28" s="388">
        <f>'49.'!AA29</f>
        <v>101043.52593730614</v>
      </c>
      <c r="H28" s="388">
        <f>'49.'!AB29</f>
        <v>1204.6918427439323</v>
      </c>
      <c r="I28" s="388">
        <f>'49.'!AC29</f>
        <v>1351.8334780593925</v>
      </c>
      <c r="J28" s="388">
        <f>'49.'!AD29</f>
        <v>51414.069473851407</v>
      </c>
      <c r="K28" s="388">
        <f>'49.'!AE29</f>
        <v>1243.4868061808147</v>
      </c>
      <c r="L28" s="388">
        <f>'49.'!AF29</f>
        <v>102.06624971606885</v>
      </c>
      <c r="M28" s="388">
        <f>'49.'!AG29</f>
        <v>104.09456553562515</v>
      </c>
      <c r="N28" s="388">
        <f>'49.'!AH29</f>
        <v>1037.3259909291264</v>
      </c>
    </row>
    <row r="29" spans="1:14" s="850" customFormat="1" ht="18" customHeight="1">
      <c r="A29" s="3198" t="s">
        <v>43</v>
      </c>
      <c r="B29" s="3198"/>
      <c r="C29" s="3198"/>
      <c r="D29" s="32"/>
      <c r="E29" s="108"/>
      <c r="F29" s="108"/>
      <c r="G29" s="108"/>
      <c r="H29" s="108"/>
      <c r="I29" s="108"/>
      <c r="J29" s="108"/>
      <c r="K29" s="108"/>
      <c r="L29" s="108"/>
      <c r="M29" s="108"/>
      <c r="N29" s="108"/>
    </row>
    <row r="30" spans="1:14" ht="18" customHeight="1">
      <c r="A30" s="34"/>
      <c r="B30" s="34" t="s">
        <v>44</v>
      </c>
      <c r="C30" s="34"/>
      <c r="D30" s="840"/>
      <c r="E30" s="956">
        <f>'49.'!Y27</f>
        <v>70999.757029219516</v>
      </c>
      <c r="F30" s="956">
        <f>'49.'!Z27</f>
        <v>69277.128513800315</v>
      </c>
      <c r="G30" s="956">
        <f>'49.'!AA27</f>
        <v>137026.1995389197</v>
      </c>
      <c r="H30" s="956">
        <f>'49.'!AB27</f>
        <v>1674.208265063892</v>
      </c>
      <c r="I30" s="956">
        <f>'49.'!AC27</f>
        <v>1379.1741591242396</v>
      </c>
      <c r="J30" s="956">
        <f>'49.'!AD27</f>
        <v>70805.769467543636</v>
      </c>
      <c r="K30" s="956">
        <f>'49.'!AE27</f>
        <v>1725.9445336548197</v>
      </c>
      <c r="L30" s="956">
        <f>'49.'!AF27</f>
        <v>141.35724147476469</v>
      </c>
      <c r="M30" s="956">
        <f>'49.'!AG27</f>
        <v>143.92383494706903</v>
      </c>
      <c r="N30" s="956">
        <f>'49.'!AH27</f>
        <v>1440.6634572329924</v>
      </c>
    </row>
    <row r="31" spans="1:14" ht="18" customHeight="1">
      <c r="A31" s="34"/>
      <c r="B31" s="34" t="s">
        <v>12</v>
      </c>
      <c r="C31" s="34"/>
      <c r="D31" s="840"/>
      <c r="E31" s="956">
        <f>'49.'!Y28</f>
        <v>8347.3752905542315</v>
      </c>
      <c r="F31" s="956">
        <f>'49.'!Z28</f>
        <v>8341.7853099729</v>
      </c>
      <c r="G31" s="956">
        <f>'49.'!AA28</f>
        <v>8718.6757141949583</v>
      </c>
      <c r="H31" s="956">
        <f>'49.'!AB28</f>
        <v>0</v>
      </c>
      <c r="I31" s="956">
        <f>'49.'!AC28</f>
        <v>1281.6823738847283</v>
      </c>
      <c r="J31" s="956">
        <f>'49.'!AD28</f>
        <v>1658.572778106781</v>
      </c>
      <c r="K31" s="956">
        <f>'49.'!AE28</f>
        <v>5.5899805813256629</v>
      </c>
      <c r="L31" s="956">
        <f>'49.'!AF28</f>
        <v>1.2528702156522926</v>
      </c>
      <c r="M31" s="956">
        <f>'49.'!AG28</f>
        <v>1.900065659923857</v>
      </c>
      <c r="N31" s="956">
        <f>'49.'!AH28</f>
        <v>2.437044705749507</v>
      </c>
    </row>
    <row r="32" spans="1:14" ht="18" customHeight="1">
      <c r="A32" s="3198" t="s">
        <v>13</v>
      </c>
      <c r="B32" s="3198"/>
      <c r="C32" s="3198"/>
      <c r="D32" s="32"/>
      <c r="E32" s="956"/>
      <c r="F32" s="956"/>
      <c r="G32" s="956"/>
      <c r="H32" s="956"/>
      <c r="I32" s="956"/>
      <c r="J32" s="956"/>
      <c r="K32" s="956"/>
      <c r="L32" s="956"/>
      <c r="M32" s="956"/>
      <c r="N32" s="956"/>
    </row>
    <row r="33" spans="1:17" ht="18" customHeight="1">
      <c r="A33" s="34"/>
      <c r="B33" s="1137" t="s">
        <v>52</v>
      </c>
      <c r="C33" s="34"/>
      <c r="D33" s="840"/>
      <c r="E33" s="956">
        <f>'49.'!Y30</f>
        <v>199653.46908731986</v>
      </c>
      <c r="F33" s="956">
        <f>'49.'!Z30</f>
        <v>193878.81108321363</v>
      </c>
      <c r="G33" s="956">
        <f>'49.'!AA30</f>
        <v>432256.77469693735</v>
      </c>
      <c r="H33" s="956">
        <f>'49.'!AB30</f>
        <v>6064.3393813152052</v>
      </c>
      <c r="I33" s="956">
        <f>'49.'!AC30</f>
        <v>1370.8420213036304</v>
      </c>
      <c r="J33" s="956">
        <f>'49.'!AD30</f>
        <v>245827.10767209571</v>
      </c>
      <c r="K33" s="956">
        <f>'49.'!AE30</f>
        <v>5788.6206598596427</v>
      </c>
      <c r="L33" s="956">
        <f>'49.'!AF30</f>
        <v>375.44801799889427</v>
      </c>
      <c r="M33" s="956">
        <f>'49.'!AG30</f>
        <v>505.34698938248317</v>
      </c>
      <c r="N33" s="956">
        <f>'49.'!AH30</f>
        <v>4907.8256524782764</v>
      </c>
    </row>
    <row r="34" spans="1:17" ht="18" customHeight="1">
      <c r="A34" s="34"/>
      <c r="B34" s="1137" t="s">
        <v>53</v>
      </c>
      <c r="C34" s="34"/>
      <c r="D34" s="840"/>
      <c r="E34" s="956">
        <f>'49.'!Y31</f>
        <v>47055.532541366236</v>
      </c>
      <c r="F34" s="956">
        <f>'49.'!Z31</f>
        <v>46600.958765857438</v>
      </c>
      <c r="G34" s="956">
        <f>'49.'!AA31</f>
        <v>78813.274484759779</v>
      </c>
      <c r="H34" s="956">
        <f>'49.'!AB31</f>
        <v>617.84264225471293</v>
      </c>
      <c r="I34" s="956">
        <f>'49.'!AC31</f>
        <v>370.38786152288367</v>
      </c>
      <c r="J34" s="956">
        <f>'49.'!AD31</f>
        <v>33200.546222679848</v>
      </c>
      <c r="K34" s="956">
        <f>'49.'!AE31</f>
        <v>454.57377550878192</v>
      </c>
      <c r="L34" s="956">
        <f>'49.'!AF31</f>
        <v>337.1385786665644</v>
      </c>
      <c r="M34" s="956">
        <f>'49.'!AG31</f>
        <v>30.11776525096117</v>
      </c>
      <c r="N34" s="956">
        <f>'49.'!AH31</f>
        <v>87.317431591256522</v>
      </c>
    </row>
    <row r="35" spans="1:17" ht="18" customHeight="1">
      <c r="A35" s="34"/>
      <c r="B35" s="1137" t="s">
        <v>54</v>
      </c>
      <c r="C35" s="34"/>
      <c r="D35" s="840"/>
      <c r="E35" s="956">
        <f>'49.'!Y32</f>
        <v>21534.842120520065</v>
      </c>
      <c r="F35" s="956">
        <f>'49.'!Z32</f>
        <v>21453.63780410793</v>
      </c>
      <c r="G35" s="956">
        <f>'49.'!AA32</f>
        <v>31820.436638769894</v>
      </c>
      <c r="H35" s="956">
        <f>'49.'!AB32</f>
        <v>343.94440359819714</v>
      </c>
      <c r="I35" s="956">
        <f>'49.'!AC32</f>
        <v>219.69424067537435</v>
      </c>
      <c r="J35" s="956">
        <f>'49.'!AD32</f>
        <v>10930.437478935544</v>
      </c>
      <c r="K35" s="956">
        <f>'49.'!AE32</f>
        <v>81.204316412150007</v>
      </c>
      <c r="L35" s="956">
        <f>'49.'!AF32</f>
        <v>27.529458576905984</v>
      </c>
      <c r="M35" s="956">
        <f>'49.'!AG32</f>
        <v>14.877904738382671</v>
      </c>
      <c r="N35" s="956">
        <f>'49.'!AH32</f>
        <v>38.796953096861451</v>
      </c>
    </row>
    <row r="36" spans="1:17" ht="18" customHeight="1">
      <c r="A36" s="34"/>
      <c r="B36" s="1137" t="s">
        <v>254</v>
      </c>
      <c r="C36" s="34"/>
      <c r="D36" s="840"/>
      <c r="E36" s="956">
        <f>'49.'!Y33</f>
        <v>7929.7400219008041</v>
      </c>
      <c r="F36" s="956">
        <f>'49.'!Z33</f>
        <v>7924.8208768126733</v>
      </c>
      <c r="G36" s="956">
        <f>'49.'!AA33</f>
        <v>8634.60351215013</v>
      </c>
      <c r="H36" s="956">
        <f>'49.'!AB33</f>
        <v>0</v>
      </c>
      <c r="I36" s="956">
        <f>'49.'!AC33</f>
        <v>1139.4816596935941</v>
      </c>
      <c r="J36" s="956">
        <f>'49.'!AD33</f>
        <v>1849.2642950310405</v>
      </c>
      <c r="K36" s="956">
        <f>'49.'!AE33</f>
        <v>4.9191450881259344</v>
      </c>
      <c r="L36" s="956">
        <f>'49.'!AF33</f>
        <v>1.0496756233445077</v>
      </c>
      <c r="M36" s="956">
        <f>'49.'!AG33</f>
        <v>1.8982190092714464</v>
      </c>
      <c r="N36" s="956">
        <f>'49.'!AH33</f>
        <v>1.9712504555099732</v>
      </c>
    </row>
    <row r="37" spans="1:17" ht="13.5" customHeight="1">
      <c r="A37" s="34"/>
      <c r="B37" s="1137" t="s">
        <v>253</v>
      </c>
      <c r="C37" s="34"/>
      <c r="D37" s="840"/>
      <c r="E37" s="956">
        <f>'49.'!Y34</f>
        <v>199775.7618798186</v>
      </c>
      <c r="F37" s="956">
        <f>'49.'!Z34</f>
        <v>192562.38541723357</v>
      </c>
      <c r="G37" s="956">
        <f>'49.'!AA34</f>
        <v>263921.64048752835</v>
      </c>
      <c r="H37" s="956">
        <f>'49.'!AB34</f>
        <v>0</v>
      </c>
      <c r="I37" s="956">
        <f>'49.'!AC34</f>
        <v>22316.865866213149</v>
      </c>
      <c r="J37" s="956">
        <f>'49.'!AD34</f>
        <v>93676.120936507941</v>
      </c>
      <c r="K37" s="956">
        <f>'49.'!AE34</f>
        <v>7213.3764625850336</v>
      </c>
      <c r="L37" s="956">
        <f>'49.'!AF34</f>
        <v>203.80997732426306</v>
      </c>
      <c r="M37" s="956">
        <f>'49.'!AG34</f>
        <v>357.07179591836734</v>
      </c>
      <c r="N37" s="956">
        <f>'49.'!AH34</f>
        <v>6652.4946893424039</v>
      </c>
    </row>
    <row r="38" spans="1:17" ht="18" customHeight="1">
      <c r="A38" s="3198" t="s">
        <v>14</v>
      </c>
      <c r="B38" s="3198"/>
      <c r="C38" s="3198"/>
      <c r="D38" s="32"/>
      <c r="E38" s="956"/>
      <c r="F38" s="956"/>
      <c r="G38" s="956"/>
      <c r="H38" s="956"/>
      <c r="I38" s="956"/>
      <c r="J38" s="956"/>
      <c r="K38" s="956"/>
      <c r="L38" s="956"/>
      <c r="M38" s="956"/>
      <c r="N38" s="956"/>
      <c r="Q38" s="1003"/>
    </row>
    <row r="39" spans="1:17" ht="18" customHeight="1">
      <c r="A39" s="2639" t="s">
        <v>45</v>
      </c>
      <c r="B39" s="2639"/>
      <c r="C39" s="35"/>
      <c r="D39" s="32"/>
      <c r="E39" s="956">
        <f>'49.'!Y35</f>
        <v>54456.209226953171</v>
      </c>
      <c r="F39" s="956">
        <f>'49.'!Z35</f>
        <v>53183.938058084779</v>
      </c>
      <c r="G39" s="956">
        <f>'49.'!AA35</f>
        <v>103210.26578035901</v>
      </c>
      <c r="H39" s="956">
        <f>'49.'!AB35</f>
        <v>1237.1537784819234</v>
      </c>
      <c r="I39" s="956">
        <f>'49.'!AC35</f>
        <v>1382.5654089825375</v>
      </c>
      <c r="J39" s="956">
        <f>'49.'!AD35</f>
        <v>52648.497276623049</v>
      </c>
      <c r="K39" s="956">
        <f>'49.'!AE35</f>
        <v>1274.7215357524203</v>
      </c>
      <c r="L39" s="956">
        <f>'49.'!AF35</f>
        <v>104.81061165354024</v>
      </c>
      <c r="M39" s="956">
        <f>'49.'!AG35</f>
        <v>106.22571912963048</v>
      </c>
      <c r="N39" s="956">
        <f>'49.'!AH35</f>
        <v>1063.6852049692554</v>
      </c>
    </row>
    <row r="40" spans="1:17" ht="18" customHeight="1">
      <c r="A40" s="7"/>
      <c r="B40" s="1137" t="s">
        <v>15</v>
      </c>
      <c r="C40" s="36"/>
      <c r="D40" s="32"/>
      <c r="E40" s="956">
        <f>'49.'!Y48</f>
        <v>81853.952220521882</v>
      </c>
      <c r="F40" s="956">
        <f>'49.'!Z48</f>
        <v>79517.592545272666</v>
      </c>
      <c r="G40" s="956">
        <f>'49.'!AA48</f>
        <v>175660.4538426662</v>
      </c>
      <c r="H40" s="956">
        <f>'49.'!AB48</f>
        <v>699.74697356684908</v>
      </c>
      <c r="I40" s="956">
        <f>'49.'!AC48</f>
        <v>2120.9709841850254</v>
      </c>
      <c r="J40" s="956">
        <f>'49.'!AD48</f>
        <v>98971.13103880464</v>
      </c>
      <c r="K40" s="956">
        <f>'49.'!AE48</f>
        <v>2343.9114589087417</v>
      </c>
      <c r="L40" s="956">
        <f>'49.'!AF48</f>
        <v>182.97493908772552</v>
      </c>
      <c r="M40" s="956">
        <f>'49.'!AG48</f>
        <v>183.39567995188207</v>
      </c>
      <c r="N40" s="956">
        <f>'49.'!AH48</f>
        <v>1977.5408398691363</v>
      </c>
    </row>
    <row r="41" spans="1:17" ht="18" customHeight="1">
      <c r="A41" s="813"/>
      <c r="B41" s="813" t="s">
        <v>1006</v>
      </c>
      <c r="C41" s="839"/>
      <c r="D41" s="840"/>
      <c r="E41" s="956">
        <f>'49.'!Y37</f>
        <v>66905.594767014016</v>
      </c>
      <c r="F41" s="956">
        <f>'49.'!Z37</f>
        <v>65316.018226646505</v>
      </c>
      <c r="G41" s="956">
        <f>'49.'!AA37</f>
        <v>150535.57231804068</v>
      </c>
      <c r="H41" s="956">
        <f>'49.'!AB37</f>
        <v>1405.5197630059088</v>
      </c>
      <c r="I41" s="956">
        <f>'49.'!AC37</f>
        <v>881.74368410686282</v>
      </c>
      <c r="J41" s="956">
        <f>'49.'!AD37</f>
        <v>87506.817538507035</v>
      </c>
      <c r="K41" s="956">
        <f>'49.'!AE37</f>
        <v>1589.5765403674802</v>
      </c>
      <c r="L41" s="956">
        <f>'49.'!AF37</f>
        <v>70.12640730510698</v>
      </c>
      <c r="M41" s="956">
        <f>'49.'!AG37</f>
        <v>121.01966415714342</v>
      </c>
      <c r="N41" s="956">
        <f>'49.'!AH37</f>
        <v>1398.4304689052303</v>
      </c>
    </row>
    <row r="42" spans="1:17" ht="18" customHeight="1">
      <c r="A42" s="813"/>
      <c r="B42" s="813" t="s">
        <v>1007</v>
      </c>
      <c r="C42" s="839"/>
      <c r="D42" s="840"/>
      <c r="E42" s="956">
        <f>'49.'!Y38</f>
        <v>214760.94301078425</v>
      </c>
      <c r="F42" s="956">
        <f>'49.'!Z38</f>
        <v>206710.48452627947</v>
      </c>
      <c r="G42" s="956">
        <f>'49.'!AA38</f>
        <v>469231.40587516286</v>
      </c>
      <c r="H42" s="956">
        <f>'49.'!AB38</f>
        <v>1261.994672890165</v>
      </c>
      <c r="I42" s="956">
        <f>'49.'!AC38</f>
        <v>4981.3590645940603</v>
      </c>
      <c r="J42" s="956">
        <f>'49.'!AD38</f>
        <v>268800.43211116153</v>
      </c>
      <c r="K42" s="956">
        <f>'49.'!AE38</f>
        <v>8086.6155092982162</v>
      </c>
      <c r="L42" s="956">
        <f>'49.'!AF38</f>
        <v>671.48171053750798</v>
      </c>
      <c r="M42" s="956">
        <f>'49.'!AG38</f>
        <v>612.39299790442533</v>
      </c>
      <c r="N42" s="956">
        <f>'49.'!AH38</f>
        <v>6802.7408008562907</v>
      </c>
    </row>
    <row r="43" spans="1:17" ht="18" customHeight="1">
      <c r="A43" s="813"/>
      <c r="B43" s="813" t="s">
        <v>1008</v>
      </c>
      <c r="C43" s="839"/>
      <c r="D43" s="840"/>
      <c r="E43" s="956">
        <f>'49.'!Y39</f>
        <v>43161.499612556203</v>
      </c>
      <c r="F43" s="956">
        <f>'49.'!Z39</f>
        <v>42581.942806015453</v>
      </c>
      <c r="G43" s="956">
        <f>'49.'!AA39</f>
        <v>84997.201492411041</v>
      </c>
      <c r="H43" s="956">
        <f>'49.'!AB39</f>
        <v>137.73952954918659</v>
      </c>
      <c r="I43" s="956">
        <f>'49.'!AC39</f>
        <v>2113.2724174787027</v>
      </c>
      <c r="J43" s="956">
        <f>'49.'!AD39</f>
        <v>44666.270633423526</v>
      </c>
      <c r="K43" s="956">
        <f>'49.'!AE39</f>
        <v>579.55680654074115</v>
      </c>
      <c r="L43" s="956">
        <f>'49.'!AF39</f>
        <v>40.178133683237064</v>
      </c>
      <c r="M43" s="956">
        <f>'49.'!AG39</f>
        <v>54.906033808268326</v>
      </c>
      <c r="N43" s="956">
        <f>'49.'!AH39</f>
        <v>484.47263904923602</v>
      </c>
    </row>
    <row r="44" spans="1:17" ht="18" customHeight="1">
      <c r="A44" s="813"/>
      <c r="B44" s="813" t="s">
        <v>1009</v>
      </c>
      <c r="C44" s="839"/>
      <c r="D44" s="840"/>
      <c r="E44" s="956">
        <f>'49.'!Y40</f>
        <v>27901.265067024011</v>
      </c>
      <c r="F44" s="956">
        <f>'49.'!Z40</f>
        <v>27680.127869028969</v>
      </c>
      <c r="G44" s="956">
        <f>'49.'!AA40</f>
        <v>52706.110111854825</v>
      </c>
      <c r="H44" s="956">
        <f>'49.'!AB40</f>
        <v>0</v>
      </c>
      <c r="I44" s="956">
        <f>'49.'!AC40</f>
        <v>1188.4281994336304</v>
      </c>
      <c r="J44" s="956">
        <f>'49.'!AD40</f>
        <v>26214.410442259457</v>
      </c>
      <c r="K44" s="956">
        <f>'49.'!AE40</f>
        <v>221.13719799502095</v>
      </c>
      <c r="L44" s="956">
        <f>'49.'!AF40</f>
        <v>49.361596149350355</v>
      </c>
      <c r="M44" s="956">
        <f>'49.'!AG40</f>
        <v>28.328583632043916</v>
      </c>
      <c r="N44" s="956">
        <f>'49.'!AH40</f>
        <v>143.44701821362665</v>
      </c>
    </row>
    <row r="45" spans="1:17" ht="18" customHeight="1">
      <c r="A45" s="813"/>
      <c r="B45" s="1137" t="s">
        <v>17</v>
      </c>
      <c r="C45" s="839"/>
      <c r="D45" s="840"/>
      <c r="E45" s="956">
        <f>'49.'!Y49</f>
        <v>36004.554884976045</v>
      </c>
      <c r="F45" s="956">
        <f>'49.'!Z49</f>
        <v>35554.30861144534</v>
      </c>
      <c r="G45" s="956">
        <f>'49.'!AA49</f>
        <v>64231.181366512617</v>
      </c>
      <c r="H45" s="956">
        <f>'49.'!AB49</f>
        <v>953.71308773923352</v>
      </c>
      <c r="I45" s="956">
        <f>'49.'!AC49</f>
        <v>410.28858172733732</v>
      </c>
      <c r="J45" s="956">
        <f>'49.'!AD49</f>
        <v>30040.874424533871</v>
      </c>
      <c r="K45" s="956">
        <f>'49.'!AE49</f>
        <v>450.24627353070719</v>
      </c>
      <c r="L45" s="956">
        <f>'49.'!AF49</f>
        <v>117.63485240130709</v>
      </c>
      <c r="M45" s="956">
        <f>'49.'!AG49</f>
        <v>55.613049714566223</v>
      </c>
      <c r="N45" s="956">
        <f>'49.'!AH49</f>
        <v>276.9983714148342</v>
      </c>
    </row>
    <row r="46" spans="1:17" ht="18" customHeight="1">
      <c r="A46" s="813"/>
      <c r="B46" s="813" t="s">
        <v>1010</v>
      </c>
      <c r="C46" s="839"/>
      <c r="D46" s="840"/>
      <c r="E46" s="956">
        <f>'49.'!Y41</f>
        <v>52545.839583003799</v>
      </c>
      <c r="F46" s="956">
        <f>'49.'!Z41</f>
        <v>51686.813668394345</v>
      </c>
      <c r="G46" s="956">
        <f>'49.'!AA41</f>
        <v>99516.512455359174</v>
      </c>
      <c r="H46" s="956">
        <f>'49.'!AB41</f>
        <v>1659.9226901812547</v>
      </c>
      <c r="I46" s="956">
        <f>'49.'!AC41</f>
        <v>356.80023600096615</v>
      </c>
      <c r="J46" s="956">
        <f>'49.'!AD41</f>
        <v>49846.421713147007</v>
      </c>
      <c r="K46" s="956">
        <f>'49.'!AE41</f>
        <v>859.02591460951101</v>
      </c>
      <c r="L46" s="956">
        <f>'49.'!AF41</f>
        <v>229.97983929662351</v>
      </c>
      <c r="M46" s="956">
        <f>'49.'!AG41</f>
        <v>96.559917147213923</v>
      </c>
      <c r="N46" s="956">
        <f>'49.'!AH41</f>
        <v>532.4861581656736</v>
      </c>
    </row>
    <row r="47" spans="1:17" ht="18" customHeight="1">
      <c r="A47" s="813"/>
      <c r="B47" s="813" t="s">
        <v>1011</v>
      </c>
      <c r="C47" s="839"/>
      <c r="D47" s="840"/>
      <c r="E47" s="956">
        <f>'49.'!Y42</f>
        <v>19630.407706872247</v>
      </c>
      <c r="F47" s="956">
        <f>'49.'!Z42</f>
        <v>19584.810656701728</v>
      </c>
      <c r="G47" s="956">
        <f>'49.'!AA42</f>
        <v>29302.382604843209</v>
      </c>
      <c r="H47" s="956">
        <f>'49.'!AB42</f>
        <v>254.6392140905609</v>
      </c>
      <c r="I47" s="956">
        <f>'49.'!AC42</f>
        <v>463.23646704735063</v>
      </c>
      <c r="J47" s="956">
        <f>'49.'!AD42</f>
        <v>10435.447629279413</v>
      </c>
      <c r="K47" s="956">
        <f>'49.'!AE42</f>
        <v>45.597050170516439</v>
      </c>
      <c r="L47" s="956">
        <f>'49.'!AF42</f>
        <v>6.4250289971203411</v>
      </c>
      <c r="M47" s="956">
        <f>'49.'!AG42</f>
        <v>15.079920271215441</v>
      </c>
      <c r="N47" s="956">
        <f>'49.'!AH42</f>
        <v>24.092100902180682</v>
      </c>
    </row>
    <row r="48" spans="1:17" ht="18" customHeight="1">
      <c r="A48" s="813"/>
      <c r="B48" s="1137" t="s">
        <v>18</v>
      </c>
      <c r="C48" s="839"/>
      <c r="D48" s="840"/>
      <c r="E48" s="956">
        <f>'49.'!Y50</f>
        <v>49512.078093931566</v>
      </c>
      <c r="F48" s="956">
        <f>'49.'!Z50</f>
        <v>48382.466633689466</v>
      </c>
      <c r="G48" s="956">
        <f>'49.'!AA50</f>
        <v>78336.557056951948</v>
      </c>
      <c r="H48" s="956">
        <f>'49.'!AB50</f>
        <v>2227.805979994861</v>
      </c>
      <c r="I48" s="956">
        <f>'49.'!AC50</f>
        <v>1635.5152838624285</v>
      </c>
      <c r="J48" s="956">
        <f>'49.'!AD50</f>
        <v>33817.41168711982</v>
      </c>
      <c r="K48" s="956">
        <f>'49.'!AE50</f>
        <v>1129.611460242093</v>
      </c>
      <c r="L48" s="956">
        <f>'49.'!AF50</f>
        <v>27.868654813627991</v>
      </c>
      <c r="M48" s="956">
        <f>'49.'!AG50</f>
        <v>90.255274249871817</v>
      </c>
      <c r="N48" s="956">
        <f>'49.'!AH50</f>
        <v>1011.487531178592</v>
      </c>
    </row>
    <row r="49" spans="1:24" ht="18" customHeight="1">
      <c r="A49" s="813"/>
      <c r="B49" s="813" t="s">
        <v>1012</v>
      </c>
      <c r="C49" s="35"/>
      <c r="D49" s="32"/>
      <c r="E49" s="956">
        <f>'49.'!Y43</f>
        <v>41788.633880023954</v>
      </c>
      <c r="F49" s="956">
        <f>'49.'!Z43</f>
        <v>40532.002569527431</v>
      </c>
      <c r="G49" s="956">
        <f>'49.'!AA43</f>
        <v>65220.290556525586</v>
      </c>
      <c r="H49" s="956">
        <f>'49.'!AB43</f>
        <v>438.40079797464159</v>
      </c>
      <c r="I49" s="956">
        <f>'49.'!AC43</f>
        <v>838.47654227142095</v>
      </c>
      <c r="J49" s="956">
        <f>'49.'!AD43</f>
        <v>25965.165327244231</v>
      </c>
      <c r="K49" s="956">
        <f>'49.'!AE43</f>
        <v>1256.6313104965059</v>
      </c>
      <c r="L49" s="956">
        <f>'49.'!AF43</f>
        <v>21.728540149822642</v>
      </c>
      <c r="M49" s="956">
        <f>'49.'!AG43</f>
        <v>119.43633410151701</v>
      </c>
      <c r="N49" s="956">
        <f>'49.'!AH43</f>
        <v>1115.4664362451665</v>
      </c>
    </row>
    <row r="50" spans="1:24" ht="18" customHeight="1">
      <c r="A50" s="813"/>
      <c r="B50" s="813" t="s">
        <v>1013</v>
      </c>
      <c r="C50" s="35"/>
      <c r="D50" s="32"/>
      <c r="E50" s="956">
        <f>'49.'!Y44</f>
        <v>75958.732177954909</v>
      </c>
      <c r="F50" s="956">
        <f>'49.'!Z44</f>
        <v>74517.064423293283</v>
      </c>
      <c r="G50" s="956">
        <f>'49.'!AA44</f>
        <v>121434.71550771812</v>
      </c>
      <c r="H50" s="956">
        <f>'49.'!AB44</f>
        <v>5280.5444439995326</v>
      </c>
      <c r="I50" s="956">
        <f>'49.'!AC44</f>
        <v>3272.1687041991345</v>
      </c>
      <c r="J50" s="956">
        <f>'49.'!AD44</f>
        <v>55470.364232623433</v>
      </c>
      <c r="K50" s="956">
        <f>'49.'!AE44</f>
        <v>1441.6677546616647</v>
      </c>
      <c r="L50" s="956">
        <f>'49.'!AF44</f>
        <v>48.584286878415128</v>
      </c>
      <c r="M50" s="956">
        <f>'49.'!AG44</f>
        <v>96.595708124025407</v>
      </c>
      <c r="N50" s="956">
        <f>'49.'!AH44</f>
        <v>1296.4877596592264</v>
      </c>
    </row>
    <row r="51" spans="1:24" ht="18" customHeight="1">
      <c r="A51" s="813"/>
      <c r="B51" s="813" t="s">
        <v>1014</v>
      </c>
      <c r="C51" s="35"/>
      <c r="D51" s="32"/>
      <c r="E51" s="956">
        <f>'49.'!Y45</f>
        <v>25645.539064248693</v>
      </c>
      <c r="F51" s="956">
        <f>'49.'!Z45</f>
        <v>24985.707437303488</v>
      </c>
      <c r="G51" s="956">
        <f>'49.'!AA45</f>
        <v>39900.121784584691</v>
      </c>
      <c r="H51" s="956">
        <f>'49.'!AB45</f>
        <v>247.3641855250923</v>
      </c>
      <c r="I51" s="956">
        <f>'49.'!AC45</f>
        <v>433.74900382592455</v>
      </c>
      <c r="J51" s="956">
        <f>'49.'!AD45</f>
        <v>15595.527536632218</v>
      </c>
      <c r="K51" s="956">
        <f>'49.'!AE45</f>
        <v>659.83162694518421</v>
      </c>
      <c r="L51" s="956">
        <f>'49.'!AF45</f>
        <v>9.251955375369219</v>
      </c>
      <c r="M51" s="956">
        <f>'49.'!AG45</f>
        <v>57.766113167077322</v>
      </c>
      <c r="N51" s="956">
        <f>'49.'!AH45</f>
        <v>592.81355840273739</v>
      </c>
    </row>
    <row r="52" spans="1:24" ht="18" customHeight="1">
      <c r="A52" s="813"/>
      <c r="B52" s="1137" t="s">
        <v>20</v>
      </c>
      <c r="C52" s="35"/>
      <c r="D52" s="32"/>
      <c r="E52" s="956">
        <f>'49.'!Y51</f>
        <v>19433.544805681478</v>
      </c>
      <c r="F52" s="956">
        <f>'49.'!Z51</f>
        <v>19174.000389661691</v>
      </c>
      <c r="G52" s="956">
        <f>'49.'!AA51</f>
        <v>27587.930384924945</v>
      </c>
      <c r="H52" s="956">
        <f>'49.'!AB51</f>
        <v>0</v>
      </c>
      <c r="I52" s="956">
        <f>'49.'!AC51</f>
        <v>882.99442062463288</v>
      </c>
      <c r="J52" s="956">
        <f>'49.'!AD51</f>
        <v>9296.9244158878955</v>
      </c>
      <c r="K52" s="956">
        <f>'49.'!AE51</f>
        <v>259.54441601978965</v>
      </c>
      <c r="L52" s="956">
        <f>'49.'!AF51</f>
        <v>9.4770237076855519</v>
      </c>
      <c r="M52" s="956">
        <f>'49.'!AG51</f>
        <v>12.743676956321746</v>
      </c>
      <c r="N52" s="956">
        <f>'49.'!AH51</f>
        <v>237.32371535578235</v>
      </c>
    </row>
    <row r="53" spans="1:24" ht="18" customHeight="1">
      <c r="A53" s="2639" t="s">
        <v>21</v>
      </c>
      <c r="B53" s="2639"/>
      <c r="C53" s="35"/>
      <c r="D53" s="32"/>
      <c r="E53" s="956">
        <f>'49.'!Y52</f>
        <v>15326.193437488084</v>
      </c>
      <c r="F53" s="956">
        <f>'49.'!Z52</f>
        <v>15241.855741481513</v>
      </c>
      <c r="G53" s="956">
        <f>'49.'!AA52</f>
        <v>20633.847496003906</v>
      </c>
      <c r="H53" s="956">
        <f>'49.'!AB52</f>
        <v>0</v>
      </c>
      <c r="I53" s="956">
        <f>'49.'!AC52</f>
        <v>211.3436812185227</v>
      </c>
      <c r="J53" s="956">
        <f>'49.'!AD52</f>
        <v>5603.3354357409116</v>
      </c>
      <c r="K53" s="956">
        <f>'49.'!AE52</f>
        <v>84.337696006565764</v>
      </c>
      <c r="L53" s="956">
        <f>'49.'!AF52</f>
        <v>0.22049207877893204</v>
      </c>
      <c r="M53" s="956">
        <f>'49.'!AG52</f>
        <v>25.005525034321423</v>
      </c>
      <c r="N53" s="956">
        <f>'49.'!AH52</f>
        <v>59.111678893465395</v>
      </c>
    </row>
    <row r="54" spans="1:24" ht="18" customHeight="1">
      <c r="A54" s="2641" t="s">
        <v>118</v>
      </c>
      <c r="B54" s="2641"/>
      <c r="C54" s="2641"/>
      <c r="D54" s="840"/>
      <c r="E54" s="956"/>
      <c r="F54" s="956"/>
      <c r="G54" s="956"/>
      <c r="H54" s="956"/>
      <c r="I54" s="956"/>
      <c r="J54" s="956"/>
      <c r="K54" s="956"/>
      <c r="L54" s="956"/>
      <c r="M54" s="956"/>
      <c r="N54" s="956"/>
    </row>
    <row r="55" spans="1:24" ht="18" customHeight="1">
      <c r="A55" s="2639" t="s">
        <v>22</v>
      </c>
      <c r="B55" s="2639" t="s">
        <v>22</v>
      </c>
      <c r="C55" s="1141"/>
      <c r="D55" s="840"/>
      <c r="E55" s="866">
        <f>'49.'!Y53</f>
        <v>65540.405601698061</v>
      </c>
      <c r="F55" s="963">
        <f>'49.'!Z53</f>
        <v>63817.406993404533</v>
      </c>
      <c r="G55" s="963">
        <f>'49.'!AA53</f>
        <v>114293.9906835135</v>
      </c>
      <c r="H55" s="963">
        <f>'49.'!AB53</f>
        <v>1670.3220644286628</v>
      </c>
      <c r="I55" s="963">
        <f>'49.'!AC53</f>
        <v>1388.5347175029683</v>
      </c>
      <c r="J55" s="963">
        <f>'49.'!AD53</f>
        <v>53540.617644573191</v>
      </c>
      <c r="K55" s="963">
        <f>'49.'!AE53</f>
        <v>1728.175780826203</v>
      </c>
      <c r="L55" s="963">
        <f>'49.'!AF53</f>
        <v>106.98916809588437</v>
      </c>
      <c r="M55" s="963">
        <f>'49.'!AG53</f>
        <v>153.91456672239468</v>
      </c>
      <c r="N55" s="963">
        <f>'49.'!AH53</f>
        <v>1467.2720460079265</v>
      </c>
    </row>
    <row r="56" spans="1:24" ht="18" customHeight="1">
      <c r="A56" s="1137"/>
      <c r="B56" s="1137" t="s">
        <v>23</v>
      </c>
      <c r="C56" s="1137"/>
      <c r="D56" s="840"/>
      <c r="E56" s="866">
        <f>'49.'!Y55</f>
        <v>42842.885688780203</v>
      </c>
      <c r="F56" s="963">
        <f>'49.'!Z55</f>
        <v>41968.67163132994</v>
      </c>
      <c r="G56" s="963">
        <f>'49.'!AA55</f>
        <v>65921.247617793648</v>
      </c>
      <c r="H56" s="963">
        <f>'49.'!AB55</f>
        <v>258.35658955125598</v>
      </c>
      <c r="I56" s="963">
        <f>'49.'!AC55</f>
        <v>783.46470332581737</v>
      </c>
      <c r="J56" s="963">
        <f>'49.'!AD55</f>
        <v>24994.39727934081</v>
      </c>
      <c r="K56" s="963">
        <f>'49.'!AE55</f>
        <v>874.21405745027471</v>
      </c>
      <c r="L56" s="963">
        <f>'49.'!AF55</f>
        <v>19.658252425387072</v>
      </c>
      <c r="M56" s="963">
        <f>'49.'!AG55</f>
        <v>82.546570100300968</v>
      </c>
      <c r="N56" s="963">
        <f>'49.'!AH55</f>
        <v>772.00923492458583</v>
      </c>
    </row>
    <row r="57" spans="1:24" ht="18" customHeight="1">
      <c r="A57" s="1137"/>
      <c r="B57" s="3212" t="s">
        <v>24</v>
      </c>
      <c r="C57" s="3212"/>
      <c r="D57" s="840"/>
      <c r="E57" s="866">
        <f>'49.'!Y56</f>
        <v>177157.48133488127</v>
      </c>
      <c r="F57" s="963">
        <f>'49.'!Z56</f>
        <v>171594.7285676405</v>
      </c>
      <c r="G57" s="963">
        <f>'49.'!AA56</f>
        <v>340492.96646233648</v>
      </c>
      <c r="H57" s="963">
        <f>'49.'!AB56</f>
        <v>11577.997298969927</v>
      </c>
      <c r="I57" s="963">
        <f>'49.'!AC56</f>
        <v>2470.8771227321313</v>
      </c>
      <c r="J57" s="963">
        <f>'49.'!AD56</f>
        <v>182991.20819769497</v>
      </c>
      <c r="K57" s="963">
        <f>'49.'!AE56</f>
        <v>5606.8486485378298</v>
      </c>
      <c r="L57" s="963">
        <f>'49.'!AF56</f>
        <v>661.00405644120156</v>
      </c>
      <c r="M57" s="963">
        <f>'49.'!AG56</f>
        <v>389.56954059604141</v>
      </c>
      <c r="N57" s="963">
        <f>'49.'!AH56</f>
        <v>4556.2750515005828</v>
      </c>
    </row>
    <row r="58" spans="1:24" ht="18" customHeight="1">
      <c r="A58" s="1137"/>
      <c r="B58" s="3212" t="s">
        <v>25</v>
      </c>
      <c r="C58" s="3212"/>
      <c r="D58" s="840"/>
      <c r="E58" s="866">
        <f>'49.'!Y57</f>
        <v>129084.61772658399</v>
      </c>
      <c r="F58" s="963">
        <f>'49.'!Z57</f>
        <v>124496.88694967076</v>
      </c>
      <c r="G58" s="963">
        <f>'49.'!AA57</f>
        <v>266786.80754214141</v>
      </c>
      <c r="H58" s="963">
        <f>'49.'!AB57</f>
        <v>1291.044516561444</v>
      </c>
      <c r="I58" s="963">
        <f>'49.'!AC57</f>
        <v>5849.3487571010037</v>
      </c>
      <c r="J58" s="963">
        <f>'49.'!AD57</f>
        <v>149430.31386613313</v>
      </c>
      <c r="K58" s="963">
        <f>'49.'!AE57</f>
        <v>4587.7307769132067</v>
      </c>
      <c r="L58" s="963">
        <f>'49.'!AF57</f>
        <v>169.43952904057687</v>
      </c>
      <c r="M58" s="963">
        <f>'49.'!AG57</f>
        <v>522.23473753634062</v>
      </c>
      <c r="N58" s="963">
        <f>'49.'!AH57</f>
        <v>3896.0565103362892</v>
      </c>
    </row>
    <row r="59" spans="1:24" ht="18" customHeight="1" thickBot="1">
      <c r="A59" s="2640" t="s">
        <v>26</v>
      </c>
      <c r="B59" s="2640"/>
      <c r="C59" s="1138"/>
      <c r="D59" s="911"/>
      <c r="E59" s="869">
        <f>'49.'!Y58</f>
        <v>43076.007897354699</v>
      </c>
      <c r="F59" s="967">
        <f>'49.'!Z58</f>
        <v>42246.874517560071</v>
      </c>
      <c r="G59" s="967">
        <f>'49.'!AA58</f>
        <v>89715.899859537254</v>
      </c>
      <c r="H59" s="967">
        <f>'49.'!AB58</f>
        <v>806.63146201176176</v>
      </c>
      <c r="I59" s="967">
        <f>'49.'!AC58</f>
        <v>1320.4581319888705</v>
      </c>
      <c r="J59" s="967">
        <f>'49.'!AD58</f>
        <v>49596.114935977705</v>
      </c>
      <c r="K59" s="967">
        <f>'49.'!AE58</f>
        <v>829.13337979463495</v>
      </c>
      <c r="L59" s="967">
        <f>'49.'!AF58</f>
        <v>97.857719699498006</v>
      </c>
      <c r="M59" s="967">
        <f>'49.'!AG58</f>
        <v>61.504184334144348</v>
      </c>
      <c r="N59" s="967">
        <f>'49.'!AH58</f>
        <v>669.7714757609923</v>
      </c>
    </row>
    <row r="60" spans="1:24" s="849" customFormat="1" ht="18" customHeight="1">
      <c r="B60" s="14"/>
      <c r="C60" s="14"/>
      <c r="D60" s="15"/>
      <c r="H60" s="844"/>
      <c r="O60" s="838"/>
      <c r="P60" s="838"/>
      <c r="Q60" s="838"/>
      <c r="R60" s="838"/>
      <c r="S60" s="838"/>
      <c r="T60" s="838"/>
      <c r="U60" s="838"/>
      <c r="V60" s="838"/>
      <c r="W60" s="838"/>
      <c r="X60" s="838"/>
    </row>
    <row r="61" spans="1:24" ht="26.1" customHeight="1"/>
    <row r="62" spans="1:24" ht="26.1" customHeight="1"/>
    <row r="63" spans="1:24" ht="26.1" customHeight="1"/>
    <row r="64" spans="1:24"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row r="81" ht="26.1" customHeight="1"/>
  </sheetData>
  <mergeCells count="45">
    <mergeCell ref="A22:D22"/>
    <mergeCell ref="A23:D23"/>
    <mergeCell ref="A24:D24"/>
    <mergeCell ref="A20:C20"/>
    <mergeCell ref="A19:C19"/>
    <mergeCell ref="A21:C21"/>
    <mergeCell ref="A8:C8"/>
    <mergeCell ref="A15:C15"/>
    <mergeCell ref="A14:C14"/>
    <mergeCell ref="A18:C18"/>
    <mergeCell ref="A17:C17"/>
    <mergeCell ref="A16:C16"/>
    <mergeCell ref="A9:C9"/>
    <mergeCell ref="A10:C10"/>
    <mergeCell ref="A12:C12"/>
    <mergeCell ref="A11:C11"/>
    <mergeCell ref="A13:C13"/>
    <mergeCell ref="A3:C5"/>
    <mergeCell ref="A7:C7"/>
    <mergeCell ref="A6:C6"/>
    <mergeCell ref="N4:N5"/>
    <mergeCell ref="E3:E5"/>
    <mergeCell ref="I4:I5"/>
    <mergeCell ref="K4:K5"/>
    <mergeCell ref="L4:L5"/>
    <mergeCell ref="M4:M5"/>
    <mergeCell ref="F4:F5"/>
    <mergeCell ref="J4:J5"/>
    <mergeCell ref="G4:G5"/>
    <mergeCell ref="H4:H5"/>
    <mergeCell ref="F3:J3"/>
    <mergeCell ref="A27:D27"/>
    <mergeCell ref="A25:D25"/>
    <mergeCell ref="A59:B59"/>
    <mergeCell ref="A38:C38"/>
    <mergeCell ref="A29:C29"/>
    <mergeCell ref="A32:C32"/>
    <mergeCell ref="A39:B39"/>
    <mergeCell ref="A55:B55"/>
    <mergeCell ref="A54:C54"/>
    <mergeCell ref="A53:B53"/>
    <mergeCell ref="B57:C57"/>
    <mergeCell ref="B58:C58"/>
    <mergeCell ref="A26:D26"/>
    <mergeCell ref="A28:D28"/>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8" max="57"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J69"/>
  <sheetViews>
    <sheetView view="pageBreakPreview" topLeftCell="A24" zoomScaleNormal="100" zoomScaleSheetLayoutView="100" workbookViewId="0">
      <selection activeCell="L37" sqref="L37"/>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19.85546875" style="975" customWidth="1"/>
    <col min="9" max="14" width="17.7109375" style="975" customWidth="1"/>
    <col min="15" max="15" width="12.5703125" style="975" bestFit="1" customWidth="1"/>
    <col min="16" max="17" width="12.85546875" style="975" bestFit="1" customWidth="1"/>
    <col min="18" max="18" width="14.140625" style="975" bestFit="1" customWidth="1"/>
    <col min="19" max="16384" width="9.140625" style="975"/>
  </cols>
  <sheetData>
    <row r="1" spans="1:14" s="1281" customFormat="1" ht="35.1" customHeight="1">
      <c r="A1" s="1280"/>
      <c r="B1" s="1280"/>
      <c r="C1" s="1280"/>
      <c r="D1" s="1280"/>
      <c r="E1" s="1306"/>
      <c r="F1" s="1306"/>
      <c r="G1" s="1306"/>
      <c r="H1" s="1307" t="s">
        <v>1536</v>
      </c>
      <c r="I1" s="1308" t="s">
        <v>291</v>
      </c>
      <c r="J1" s="1306"/>
      <c r="K1" s="1306"/>
      <c r="L1" s="1306"/>
      <c r="M1" s="1306"/>
      <c r="N1" s="1309"/>
    </row>
    <row r="2" spans="1:14" ht="15" customHeight="1" thickBot="1">
      <c r="A2" s="849"/>
      <c r="B2" s="394"/>
      <c r="C2" s="394"/>
      <c r="D2" s="395"/>
      <c r="E2" s="974"/>
      <c r="F2" s="974"/>
      <c r="G2" s="974"/>
      <c r="H2" s="974"/>
      <c r="I2" s="974"/>
      <c r="J2" s="974"/>
      <c r="K2" s="974"/>
      <c r="L2" s="974"/>
      <c r="M2" s="974"/>
      <c r="N2" s="358" t="s">
        <v>258</v>
      </c>
    </row>
    <row r="3" spans="1:14" ht="15" customHeight="1">
      <c r="A3" s="3009" t="s">
        <v>1</v>
      </c>
      <c r="B3" s="3009"/>
      <c r="C3" s="3009"/>
      <c r="D3" s="396"/>
      <c r="E3" s="3137" t="s">
        <v>49</v>
      </c>
      <c r="F3" s="3258" t="s">
        <v>114</v>
      </c>
      <c r="G3" s="3259"/>
      <c r="H3" s="3259"/>
      <c r="I3" s="3260"/>
      <c r="J3" s="3261"/>
      <c r="K3" s="19" t="s">
        <v>468</v>
      </c>
      <c r="L3" s="19"/>
      <c r="M3" s="19"/>
      <c r="N3" s="20"/>
    </row>
    <row r="4" spans="1:14" ht="15" customHeight="1">
      <c r="A4" s="3010"/>
      <c r="B4" s="3010"/>
      <c r="C4" s="3010"/>
      <c r="D4" s="397"/>
      <c r="E4" s="3139"/>
      <c r="F4" s="2982" t="s">
        <v>144</v>
      </c>
      <c r="G4" s="2982" t="s">
        <v>2167</v>
      </c>
      <c r="H4" s="2982" t="s">
        <v>2168</v>
      </c>
      <c r="I4" s="2989" t="s">
        <v>526</v>
      </c>
      <c r="J4" s="2984" t="s">
        <v>1159</v>
      </c>
      <c r="K4" s="2982" t="s">
        <v>144</v>
      </c>
      <c r="L4" s="2982" t="s">
        <v>145</v>
      </c>
      <c r="M4" s="2982" t="s">
        <v>146</v>
      </c>
      <c r="N4" s="2985" t="s">
        <v>469</v>
      </c>
    </row>
    <row r="5" spans="1:14" ht="48.75" customHeight="1">
      <c r="A5" s="3011"/>
      <c r="B5" s="3011"/>
      <c r="C5" s="3011"/>
      <c r="D5" s="1196"/>
      <c r="E5" s="2990"/>
      <c r="F5" s="2983"/>
      <c r="G5" s="2983"/>
      <c r="H5" s="2983"/>
      <c r="I5" s="2990"/>
      <c r="J5" s="2906"/>
      <c r="K5" s="2983"/>
      <c r="L5" s="2983"/>
      <c r="M5" s="2983"/>
      <c r="N5" s="2986"/>
    </row>
    <row r="6" spans="1:14" s="398" customFormat="1" ht="18.75" hidden="1" customHeight="1">
      <c r="A6" s="2873" t="s">
        <v>796</v>
      </c>
      <c r="B6" s="2873"/>
      <c r="C6" s="2873"/>
      <c r="D6" s="2"/>
      <c r="E6" s="383">
        <v>554575873</v>
      </c>
      <c r="F6" s="383">
        <v>540752397</v>
      </c>
      <c r="G6" s="383">
        <v>729981893</v>
      </c>
      <c r="H6" s="383">
        <v>6990556</v>
      </c>
      <c r="I6" s="383">
        <v>4586761</v>
      </c>
      <c r="J6" s="383">
        <v>200806813</v>
      </c>
      <c r="K6" s="383">
        <v>13823476</v>
      </c>
      <c r="L6" s="383">
        <v>1101684</v>
      </c>
      <c r="M6" s="383">
        <v>4505404</v>
      </c>
      <c r="N6" s="383">
        <v>8216388</v>
      </c>
    </row>
    <row r="7" spans="1:14" s="398" customFormat="1" ht="18.75" hidden="1" customHeight="1">
      <c r="A7" s="2641" t="s">
        <v>793</v>
      </c>
      <c r="B7" s="2641"/>
      <c r="C7" s="2641"/>
      <c r="D7" s="2"/>
      <c r="E7" s="328">
        <v>501494769.53363603</v>
      </c>
      <c r="F7" s="328">
        <v>484619936.3037436</v>
      </c>
      <c r="G7" s="328">
        <v>746136357.95677531</v>
      </c>
      <c r="H7" s="328">
        <v>5242922.7555052396</v>
      </c>
      <c r="I7" s="328">
        <v>5053277.5783827025</v>
      </c>
      <c r="J7" s="328">
        <v>271812621.98691934</v>
      </c>
      <c r="K7" s="328">
        <v>16874833.229892705</v>
      </c>
      <c r="L7" s="328">
        <v>778317.23394817708</v>
      </c>
      <c r="M7" s="328">
        <v>7471380.3663401697</v>
      </c>
      <c r="N7" s="328">
        <v>8625135.6296043489</v>
      </c>
    </row>
    <row r="8" spans="1:14" s="398" customFormat="1" ht="18.75" hidden="1" customHeight="1">
      <c r="A8" s="2641" t="s">
        <v>1098</v>
      </c>
      <c r="B8" s="2641"/>
      <c r="C8" s="2641"/>
      <c r="D8" s="2"/>
      <c r="E8" s="328">
        <v>506459891</v>
      </c>
      <c r="F8" s="328">
        <v>493350989</v>
      </c>
      <c r="G8" s="328">
        <v>658415693</v>
      </c>
      <c r="H8" s="328">
        <v>2518499</v>
      </c>
      <c r="I8" s="328">
        <v>3863632</v>
      </c>
      <c r="J8" s="328">
        <v>171446835</v>
      </c>
      <c r="K8" s="328">
        <v>13108902</v>
      </c>
      <c r="L8" s="328">
        <v>482828</v>
      </c>
      <c r="M8" s="328">
        <v>4926538</v>
      </c>
      <c r="N8" s="328">
        <v>7699536</v>
      </c>
    </row>
    <row r="9" spans="1:14" s="398" customFormat="1" ht="18.75" hidden="1" customHeight="1">
      <c r="A9" s="2641" t="s">
        <v>1099</v>
      </c>
      <c r="B9" s="2641"/>
      <c r="C9" s="2641"/>
      <c r="D9" s="2"/>
      <c r="E9" s="328">
        <v>401820999.30479008</v>
      </c>
      <c r="F9" s="328">
        <v>388977009.02661127</v>
      </c>
      <c r="G9" s="328">
        <v>607714365.3273989</v>
      </c>
      <c r="H9" s="328">
        <v>5060478.4175694436</v>
      </c>
      <c r="I9" s="328">
        <v>5751331.0620254446</v>
      </c>
      <c r="J9" s="328">
        <v>229549165.78038287</v>
      </c>
      <c r="K9" s="328">
        <v>12843990.278179696</v>
      </c>
      <c r="L9" s="328">
        <v>753345.44892115809</v>
      </c>
      <c r="M9" s="328">
        <v>3818255.274009746</v>
      </c>
      <c r="N9" s="328">
        <v>8272389.5552487876</v>
      </c>
    </row>
    <row r="10" spans="1:14" s="398" customFormat="1" ht="18.75" hidden="1" customHeight="1">
      <c r="A10" s="2641" t="s">
        <v>1100</v>
      </c>
      <c r="B10" s="2641"/>
      <c r="C10" s="2641"/>
      <c r="D10" s="2"/>
      <c r="E10" s="328">
        <v>444122840.59282225</v>
      </c>
      <c r="F10" s="328">
        <v>425442382.2905829</v>
      </c>
      <c r="G10" s="328">
        <v>691726401.66095531</v>
      </c>
      <c r="H10" s="328">
        <v>5647583.7751952149</v>
      </c>
      <c r="I10" s="328">
        <v>5058348.5164422225</v>
      </c>
      <c r="J10" s="328">
        <v>276989951.66201019</v>
      </c>
      <c r="K10" s="328">
        <v>18680458.302239582</v>
      </c>
      <c r="L10" s="328">
        <v>728477.31160229456</v>
      </c>
      <c r="M10" s="328">
        <v>3620440.7351476639</v>
      </c>
      <c r="N10" s="328">
        <v>14331540.255489614</v>
      </c>
    </row>
    <row r="11" spans="1:14" s="399" customFormat="1" ht="18.75" hidden="1" customHeight="1">
      <c r="A11" s="2641" t="s">
        <v>1101</v>
      </c>
      <c r="B11" s="2641"/>
      <c r="C11" s="2641"/>
      <c r="D11" s="2"/>
      <c r="E11" s="50">
        <v>468911586.1162464</v>
      </c>
      <c r="F11" s="50">
        <v>456747797.40586615</v>
      </c>
      <c r="G11" s="50">
        <v>765866834.99777889</v>
      </c>
      <c r="H11" s="50">
        <v>5707650.2417943953</v>
      </c>
      <c r="I11" s="50">
        <v>3302452.8472825726</v>
      </c>
      <c r="J11" s="50">
        <v>318129140.68098992</v>
      </c>
      <c r="K11" s="50">
        <v>12163788.710381474</v>
      </c>
      <c r="L11" s="50">
        <v>793825.80181238824</v>
      </c>
      <c r="M11" s="50">
        <v>2422049.8027106239</v>
      </c>
      <c r="N11" s="50">
        <v>8947913.1058584563</v>
      </c>
    </row>
    <row r="12" spans="1:14" s="398" customFormat="1" ht="18.75" hidden="1" customHeight="1">
      <c r="A12" s="2641" t="s">
        <v>1102</v>
      </c>
      <c r="B12" s="2641"/>
      <c r="C12" s="2641"/>
      <c r="D12" s="2"/>
      <c r="E12" s="50">
        <v>500920199.75254083</v>
      </c>
      <c r="F12" s="50">
        <v>486513225.79257286</v>
      </c>
      <c r="G12" s="50">
        <v>879216100.78744769</v>
      </c>
      <c r="H12" s="50">
        <v>6591221.829683709</v>
      </c>
      <c r="I12" s="50">
        <v>8304273.7050331235</v>
      </c>
      <c r="J12" s="50">
        <v>407598370.52959192</v>
      </c>
      <c r="K12" s="50">
        <v>14406973.959968215</v>
      </c>
      <c r="L12" s="50">
        <v>1304419.7094336364</v>
      </c>
      <c r="M12" s="50">
        <v>1888012.0791411852</v>
      </c>
      <c r="N12" s="50">
        <v>11214542.171393394</v>
      </c>
    </row>
    <row r="13" spans="1:14" s="398" customFormat="1" ht="18.75" hidden="1" customHeight="1">
      <c r="A13" s="3103" t="s">
        <v>1119</v>
      </c>
      <c r="B13" s="3103"/>
      <c r="C13" s="3103"/>
      <c r="D13" s="2"/>
      <c r="E13" s="50">
        <v>43826792.517200515</v>
      </c>
      <c r="F13" s="50">
        <v>42707391.650127418</v>
      </c>
      <c r="G13" s="50">
        <v>74454591.507290483</v>
      </c>
      <c r="H13" s="50">
        <v>603122.52150919731</v>
      </c>
      <c r="I13" s="50">
        <v>638195.25280812557</v>
      </c>
      <c r="J13" s="50">
        <v>32988517.63148037</v>
      </c>
      <c r="K13" s="50">
        <v>1119400.8670730924</v>
      </c>
      <c r="L13" s="50">
        <v>90328.077827797184</v>
      </c>
      <c r="M13" s="50">
        <v>124560.87662092927</v>
      </c>
      <c r="N13" s="50">
        <v>904511.91262436588</v>
      </c>
    </row>
    <row r="14" spans="1:14" s="398" customFormat="1" ht="18.75" hidden="1" customHeight="1">
      <c r="A14" s="3198" t="s">
        <v>1120</v>
      </c>
      <c r="B14" s="3198"/>
      <c r="C14" s="3198"/>
      <c r="D14" s="2"/>
      <c r="E14" s="50">
        <v>42281520.224319451</v>
      </c>
      <c r="F14" s="50">
        <v>41163562.898208246</v>
      </c>
      <c r="G14" s="50">
        <v>71715949.750442654</v>
      </c>
      <c r="H14" s="50">
        <v>657354.55604591989</v>
      </c>
      <c r="I14" s="50">
        <v>800278.83544631395</v>
      </c>
      <c r="J14" s="50">
        <v>32010020.243726578</v>
      </c>
      <c r="K14" s="50">
        <v>1117957.3261112205</v>
      </c>
      <c r="L14" s="50">
        <v>73948.423965190101</v>
      </c>
      <c r="M14" s="50">
        <v>173070.84563356638</v>
      </c>
      <c r="N14" s="50">
        <v>870938.05651246116</v>
      </c>
    </row>
    <row r="15" spans="1:14" s="398" customFormat="1" ht="18.75" hidden="1" customHeight="1">
      <c r="A15" s="3198" t="s">
        <v>1121</v>
      </c>
      <c r="B15" s="3198"/>
      <c r="C15" s="3198"/>
      <c r="D15" s="2"/>
      <c r="E15" s="328">
        <v>41438903.097240709</v>
      </c>
      <c r="F15" s="328">
        <v>40508795.050827384</v>
      </c>
      <c r="G15" s="328">
        <v>70608156.593412459</v>
      </c>
      <c r="H15" s="328">
        <v>897135.63388862985</v>
      </c>
      <c r="I15" s="328">
        <v>817818.93199254863</v>
      </c>
      <c r="J15" s="328">
        <v>31814316.10846616</v>
      </c>
      <c r="K15" s="328">
        <v>930108.04641337227</v>
      </c>
      <c r="L15" s="328">
        <v>78975.728612209452</v>
      </c>
      <c r="M15" s="328">
        <v>129939.06762689176</v>
      </c>
      <c r="N15" s="328">
        <v>721193.25017427385</v>
      </c>
    </row>
    <row r="16" spans="1:14" s="40" customFormat="1" ht="16.5" hidden="1" customHeight="1">
      <c r="A16" s="3198" t="s">
        <v>1106</v>
      </c>
      <c r="B16" s="3198"/>
      <c r="C16" s="3198"/>
      <c r="D16" s="32"/>
      <c r="E16" s="60">
        <v>38246013.372758999</v>
      </c>
      <c r="F16" s="59">
        <v>37379270.592444606</v>
      </c>
      <c r="G16" s="59">
        <v>61975206.608392224</v>
      </c>
      <c r="H16" s="59">
        <v>937969.84337529377</v>
      </c>
      <c r="I16" s="59">
        <v>633062.88120677276</v>
      </c>
      <c r="J16" s="59">
        <v>26166968.740529701</v>
      </c>
      <c r="K16" s="59">
        <v>866742.78031446622</v>
      </c>
      <c r="L16" s="59">
        <v>84814.985839979679</v>
      </c>
      <c r="M16" s="59">
        <v>83116.845700088335</v>
      </c>
      <c r="N16" s="59">
        <v>698810.94877439819</v>
      </c>
    </row>
    <row r="17" spans="1:62" s="398" customFormat="1" ht="13.5" hidden="1" customHeight="1">
      <c r="A17" s="3198" t="s">
        <v>1107</v>
      </c>
      <c r="B17" s="3198"/>
      <c r="C17" s="3198"/>
      <c r="D17" s="2"/>
      <c r="E17" s="289">
        <v>40964835.446321748</v>
      </c>
      <c r="F17" s="289">
        <v>40029852.161319748</v>
      </c>
      <c r="G17" s="289">
        <v>65919247.596054628</v>
      </c>
      <c r="H17" s="289">
        <v>448536.17019597779</v>
      </c>
      <c r="I17" s="289">
        <v>1122119.6564317695</v>
      </c>
      <c r="J17" s="289">
        <v>27460051.261362851</v>
      </c>
      <c r="K17" s="289">
        <v>934983.28500213171</v>
      </c>
      <c r="L17" s="289">
        <v>90210.527869670492</v>
      </c>
      <c r="M17" s="289">
        <v>77043.061375499645</v>
      </c>
      <c r="N17" s="289">
        <v>767729.69575696322</v>
      </c>
    </row>
    <row r="18" spans="1:62" s="40" customFormat="1" ht="15" hidden="1" customHeight="1">
      <c r="A18" s="3198" t="s">
        <v>1108</v>
      </c>
      <c r="B18" s="3198"/>
      <c r="C18" s="3198"/>
      <c r="D18" s="32"/>
      <c r="E18" s="386">
        <f>'[1]21'!E18/'[1]1'!$E$19*1000</f>
        <v>43382558.55981715</v>
      </c>
      <c r="F18" s="386">
        <f>'[1]21'!F18/'[1]1'!$E$19*1000</f>
        <v>42313506.035672188</v>
      </c>
      <c r="G18" s="386">
        <f>'[1]21'!G18/'[1]1'!$E$19*1000</f>
        <v>69319831.213183433</v>
      </c>
      <c r="H18" s="386">
        <f>'[1]21'!H18/'[1]1'!$E$19*1000</f>
        <v>612537.07088333368</v>
      </c>
      <c r="I18" s="386">
        <f>'[1]21'!I18/'[1]1'!$E$19*1000</f>
        <v>827645.68785208429</v>
      </c>
      <c r="J18" s="386">
        <f>'[1]21'!J18/'[1]1'!$E$19*1000</f>
        <v>28446507.936246682</v>
      </c>
      <c r="K18" s="386">
        <f>'[1]21'!K18/'[1]1'!$E$19*1000</f>
        <v>1069052.5241449228</v>
      </c>
      <c r="L18" s="386">
        <f>'[1]21'!L18/'[1]1'!$E$19*1000</f>
        <v>78019.972878797911</v>
      </c>
      <c r="M18" s="386">
        <f>'[1]21'!M18/'[1]1'!$E$19*1000</f>
        <v>87987.335787196484</v>
      </c>
      <c r="N18" s="386">
        <f>'[1]21'!N18/'[1]1'!$E$19*1000</f>
        <v>903045.21547892829</v>
      </c>
    </row>
    <row r="19" spans="1:62" s="838" customFormat="1" ht="15" hidden="1" customHeight="1">
      <c r="A19" s="3198" t="s">
        <v>1143</v>
      </c>
      <c r="B19" s="3198"/>
      <c r="C19" s="3198"/>
      <c r="D19" s="400"/>
      <c r="E19" s="386">
        <v>39096934.490936048</v>
      </c>
      <c r="F19" s="386">
        <v>38228265.658148304</v>
      </c>
      <c r="G19" s="386">
        <v>66260238.123602018</v>
      </c>
      <c r="H19" s="386">
        <v>326546.77680169232</v>
      </c>
      <c r="I19" s="386">
        <v>777166.45582599915</v>
      </c>
      <c r="J19" s="386">
        <v>29135685.698081363</v>
      </c>
      <c r="K19" s="386">
        <v>868668.83278770209</v>
      </c>
      <c r="L19" s="386">
        <v>77330.224084241898</v>
      </c>
      <c r="M19" s="386">
        <v>81063.815260754927</v>
      </c>
      <c r="N19" s="386">
        <v>710274.7934427039</v>
      </c>
    </row>
    <row r="20" spans="1:62" s="838" customFormat="1" ht="15" hidden="1" customHeight="1">
      <c r="A20" s="3198" t="s">
        <v>1123</v>
      </c>
      <c r="B20" s="3198"/>
      <c r="C20" s="3198"/>
      <c r="D20" s="400"/>
      <c r="E20" s="386">
        <v>37552211.996995367</v>
      </c>
      <c r="F20" s="386">
        <v>36592047.034871571</v>
      </c>
      <c r="G20" s="386">
        <v>65720360.405909821</v>
      </c>
      <c r="H20" s="386">
        <v>518703.31944806885</v>
      </c>
      <c r="I20" s="386">
        <v>604116.02046766458</v>
      </c>
      <c r="J20" s="386">
        <v>30251132.710953962</v>
      </c>
      <c r="K20" s="386">
        <v>960164.96212380577</v>
      </c>
      <c r="L20" s="386">
        <v>79365.495135278732</v>
      </c>
      <c r="M20" s="386">
        <v>90171.153478515465</v>
      </c>
      <c r="N20" s="386">
        <v>790628.31351001363</v>
      </c>
    </row>
    <row r="21" spans="1:62" s="838" customFormat="1" ht="15.6" hidden="1" customHeight="1">
      <c r="A21" s="3198" t="s">
        <v>1111</v>
      </c>
      <c r="B21" s="3198"/>
      <c r="C21" s="3198"/>
      <c r="D21" s="32"/>
      <c r="E21" s="386">
        <v>39670326.330035061</v>
      </c>
      <c r="F21" s="386">
        <v>38835906.446937293</v>
      </c>
      <c r="G21" s="386">
        <v>67873117.140379712</v>
      </c>
      <c r="H21" s="386">
        <v>679506.78004701179</v>
      </c>
      <c r="I21" s="386">
        <v>953297.77096545475</v>
      </c>
      <c r="J21" s="386">
        <v>30670015.244454861</v>
      </c>
      <c r="K21" s="386">
        <v>834419.88309775898</v>
      </c>
      <c r="L21" s="386">
        <v>85420.482741866159</v>
      </c>
      <c r="M21" s="386">
        <v>88324.876693380662</v>
      </c>
      <c r="N21" s="386">
        <v>660674.52366251207</v>
      </c>
    </row>
    <row r="22" spans="1:62" s="838" customFormat="1" ht="14.45" hidden="1" customHeight="1">
      <c r="A22" s="2618" t="s">
        <v>1112</v>
      </c>
      <c r="B22" s="2619"/>
      <c r="C22" s="2619"/>
      <c r="D22" s="2620"/>
      <c r="E22" s="401">
        <v>38278.493919796383</v>
      </c>
      <c r="F22" s="401">
        <v>37319.589298189676</v>
      </c>
      <c r="G22" s="401">
        <v>67982.631940358566</v>
      </c>
      <c r="H22" s="401">
        <v>462.1247964828778</v>
      </c>
      <c r="I22" s="401">
        <v>681.44175683798107</v>
      </c>
      <c r="J22" s="401">
        <v>31806.609195489833</v>
      </c>
      <c r="K22" s="401">
        <v>958.90462160663401</v>
      </c>
      <c r="L22" s="401">
        <v>82.332207499315444</v>
      </c>
      <c r="M22" s="401">
        <v>84.41115423978124</v>
      </c>
      <c r="N22" s="401">
        <v>792.16125986754025</v>
      </c>
    </row>
    <row r="23" spans="1:62" s="838" customFormat="1" ht="15" hidden="1" customHeight="1">
      <c r="A23" s="2618" t="s">
        <v>1001</v>
      </c>
      <c r="B23" s="2619"/>
      <c r="C23" s="2619"/>
      <c r="D23" s="2620"/>
      <c r="E23" s="401">
        <v>37922.584824932099</v>
      </c>
      <c r="F23" s="401">
        <v>37301.662497467609</v>
      </c>
      <c r="G23" s="401">
        <v>62426.165858571745</v>
      </c>
      <c r="H23" s="401">
        <v>583.86523650946378</v>
      </c>
      <c r="I23" s="401">
        <v>441.77261397827056</v>
      </c>
      <c r="J23" s="401">
        <v>26150.141211591948</v>
      </c>
      <c r="K23" s="401">
        <v>620.92232746448235</v>
      </c>
      <c r="L23" s="401">
        <v>61.14860586944841</v>
      </c>
      <c r="M23" s="401">
        <v>75.610934550964956</v>
      </c>
      <c r="N23" s="401">
        <v>484.16278704406841</v>
      </c>
    </row>
    <row r="24" spans="1:62" s="838" customFormat="1" ht="15" customHeight="1">
      <c r="A24" s="2618" t="s">
        <v>1002</v>
      </c>
      <c r="B24" s="2619"/>
      <c r="C24" s="2619"/>
      <c r="D24" s="2620"/>
      <c r="E24" s="401">
        <v>34590.952917161187</v>
      </c>
      <c r="F24" s="401">
        <v>33827.326228730286</v>
      </c>
      <c r="G24" s="401">
        <v>61096.346422041628</v>
      </c>
      <c r="H24" s="401">
        <v>221.81629225732058</v>
      </c>
      <c r="I24" s="401">
        <v>891.37468833408025</v>
      </c>
      <c r="J24" s="401">
        <v>28382.211173902604</v>
      </c>
      <c r="K24" s="401">
        <v>763.62668843099493</v>
      </c>
      <c r="L24" s="401">
        <v>68.289697839853318</v>
      </c>
      <c r="M24" s="401">
        <v>77.911267637750882</v>
      </c>
      <c r="N24" s="401">
        <v>617.42572295339141</v>
      </c>
    </row>
    <row r="25" spans="1:62" s="838" customFormat="1" ht="15" customHeight="1">
      <c r="A25" s="2618" t="s">
        <v>1003</v>
      </c>
      <c r="B25" s="2619"/>
      <c r="C25" s="2619"/>
      <c r="D25" s="2620"/>
      <c r="E25" s="401">
        <v>38633.573144521171</v>
      </c>
      <c r="F25" s="401">
        <v>37745.203533728447</v>
      </c>
      <c r="G25" s="401">
        <v>65437.317368981305</v>
      </c>
      <c r="H25" s="401">
        <v>476.00223168083841</v>
      </c>
      <c r="I25" s="401">
        <v>1389.0537988286658</v>
      </c>
      <c r="J25" s="401">
        <v>29557.169865762313</v>
      </c>
      <c r="K25" s="401">
        <v>888.3696107928165</v>
      </c>
      <c r="L25" s="401">
        <v>75.253167469010691</v>
      </c>
      <c r="M25" s="401">
        <v>79.165676635281415</v>
      </c>
      <c r="N25" s="401">
        <v>733.95076668852391</v>
      </c>
    </row>
    <row r="26" spans="1:62" s="838" customFormat="1" ht="15" customHeight="1">
      <c r="A26" s="2618" t="s">
        <v>1004</v>
      </c>
      <c r="B26" s="2619"/>
      <c r="C26" s="2619"/>
      <c r="D26" s="2620"/>
      <c r="E26" s="401">
        <v>40640.015003846675</v>
      </c>
      <c r="F26" s="401">
        <v>39820.120628594719</v>
      </c>
      <c r="G26" s="401">
        <v>70236.365882754239</v>
      </c>
      <c r="H26" s="401">
        <v>453.02123973680546</v>
      </c>
      <c r="I26" s="401">
        <v>1297.2407817822157</v>
      </c>
      <c r="J26" s="401">
        <v>32166.507275678472</v>
      </c>
      <c r="K26" s="401">
        <v>819.89437525185133</v>
      </c>
      <c r="L26" s="401">
        <v>63.809571340417719</v>
      </c>
      <c r="M26" s="401">
        <v>87.105538488801031</v>
      </c>
      <c r="N26" s="401">
        <v>668.97926542263417</v>
      </c>
    </row>
    <row r="27" spans="1:62" s="838" customFormat="1" ht="15" customHeight="1">
      <c r="A27" s="2618" t="s">
        <v>1005</v>
      </c>
      <c r="B27" s="2619"/>
      <c r="C27" s="2619"/>
      <c r="D27" s="2620"/>
      <c r="E27" s="388">
        <v>43110.097173507245</v>
      </c>
      <c r="F27" s="388">
        <v>42016.495004074379</v>
      </c>
      <c r="G27" s="388">
        <v>75521.510293589017</v>
      </c>
      <c r="H27" s="388">
        <v>864.70901991276173</v>
      </c>
      <c r="I27" s="388">
        <v>1214.8183852117866</v>
      </c>
      <c r="J27" s="388">
        <v>35584.542694639276</v>
      </c>
      <c r="K27" s="388">
        <v>1093.6021694328767</v>
      </c>
      <c r="L27" s="388">
        <v>97.097751184039794</v>
      </c>
      <c r="M27" s="388">
        <v>68.721812524336272</v>
      </c>
      <c r="N27" s="388">
        <v>927.78260572449904</v>
      </c>
    </row>
    <row r="28" spans="1:62" s="838" customFormat="1" ht="15" customHeight="1">
      <c r="A28" s="2618" t="s">
        <v>1499</v>
      </c>
      <c r="B28" s="2619"/>
      <c r="C28" s="2619"/>
      <c r="D28" s="2620"/>
      <c r="E28" s="388">
        <f>'51.'!E28</f>
        <v>53429.468590439203</v>
      </c>
      <c r="F28" s="388">
        <f>'51.'!F28</f>
        <v>52188.367855455224</v>
      </c>
      <c r="G28" s="388">
        <f>'51.'!G28</f>
        <v>101043.52593730614</v>
      </c>
      <c r="H28" s="388">
        <f>'51.'!H28</f>
        <v>1204.6918427439323</v>
      </c>
      <c r="I28" s="388">
        <f>'51.'!I28</f>
        <v>1351.8334780593925</v>
      </c>
      <c r="J28" s="388">
        <f>'51.'!J28</f>
        <v>51414.069473851407</v>
      </c>
      <c r="K28" s="388">
        <f>'51.'!K28</f>
        <v>1243.4868061808147</v>
      </c>
      <c r="L28" s="388">
        <f>'51.'!L28</f>
        <v>102.06624971606885</v>
      </c>
      <c r="M28" s="388">
        <f>'51.'!M28</f>
        <v>104.09456553562515</v>
      </c>
      <c r="N28" s="388">
        <f>'51.'!N28</f>
        <v>1037.3259909291264</v>
      </c>
    </row>
    <row r="29" spans="1:62" s="977" customFormat="1" ht="14.45" customHeight="1">
      <c r="A29" s="2641" t="s">
        <v>371</v>
      </c>
      <c r="B29" s="2641"/>
      <c r="C29" s="2641"/>
      <c r="D29" s="2"/>
      <c r="E29" s="1001"/>
      <c r="F29" s="1002"/>
      <c r="G29" s="1002"/>
      <c r="H29" s="1002"/>
      <c r="I29" s="1002"/>
      <c r="J29" s="1002"/>
      <c r="K29" s="1002"/>
      <c r="L29" s="1002"/>
      <c r="M29" s="1002"/>
      <c r="N29" s="1002"/>
    </row>
    <row r="30" spans="1:62" s="849" customFormat="1" ht="14.45" customHeight="1">
      <c r="A30" s="1137"/>
      <c r="B30" s="813" t="s">
        <v>1022</v>
      </c>
      <c r="C30" s="1137"/>
      <c r="D30" s="843"/>
      <c r="E30" s="863">
        <f>'49.'!Y59</f>
        <v>18705.51286121902</v>
      </c>
      <c r="F30" s="961">
        <f>'49.'!Z59</f>
        <v>18581.522661461993</v>
      </c>
      <c r="G30" s="961">
        <f>'49.'!AA59</f>
        <v>30089.5181348806</v>
      </c>
      <c r="H30" s="961">
        <f>'49.'!AB59</f>
        <v>238.61305446648808</v>
      </c>
      <c r="I30" s="961">
        <f>'49.'!AC59</f>
        <v>825.98389852730622</v>
      </c>
      <c r="J30" s="961">
        <f>'49.'!AD59</f>
        <v>12572.59242641237</v>
      </c>
      <c r="K30" s="961">
        <f>'49.'!AE59</f>
        <v>123.99019975701195</v>
      </c>
      <c r="L30" s="961">
        <f>'49.'!AF59</f>
        <v>46.436027382569257</v>
      </c>
      <c r="M30" s="961">
        <f>'49.'!AG59</f>
        <v>15.969349082078406</v>
      </c>
      <c r="N30" s="961">
        <f>'49.'!AH59</f>
        <v>61.584823292364277</v>
      </c>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960"/>
      <c r="AQ30" s="960"/>
      <c r="AR30" s="960"/>
      <c r="AS30" s="960"/>
      <c r="AT30" s="960"/>
      <c r="AU30" s="960"/>
      <c r="AV30" s="960"/>
      <c r="AW30" s="960"/>
      <c r="AX30" s="960"/>
      <c r="AY30" s="960"/>
      <c r="AZ30" s="960"/>
      <c r="BA30" s="960"/>
      <c r="BB30" s="960"/>
      <c r="BC30" s="960"/>
      <c r="BD30" s="960"/>
      <c r="BE30" s="960"/>
      <c r="BF30" s="960"/>
      <c r="BG30" s="960"/>
      <c r="BH30" s="960"/>
      <c r="BI30" s="960"/>
      <c r="BJ30" s="960"/>
    </row>
    <row r="31" spans="1:62" s="849" customFormat="1" ht="14.45" customHeight="1">
      <c r="A31" s="1137"/>
      <c r="B31" s="813" t="s">
        <v>1023</v>
      </c>
      <c r="C31" s="1137"/>
      <c r="D31" s="843"/>
      <c r="E31" s="863">
        <f>'49.'!Y60</f>
        <v>61798.034909538997</v>
      </c>
      <c r="F31" s="961">
        <f>'49.'!Z60</f>
        <v>60313.453336629696</v>
      </c>
      <c r="G31" s="961">
        <f>'49.'!AA60</f>
        <v>101807.40351982927</v>
      </c>
      <c r="H31" s="961">
        <f>'49.'!AB60</f>
        <v>1531.408361291104</v>
      </c>
      <c r="I31" s="961">
        <f>'49.'!AC60</f>
        <v>422.93583233801934</v>
      </c>
      <c r="J31" s="961">
        <f>'49.'!AD60</f>
        <v>43469.11969223107</v>
      </c>
      <c r="K31" s="961">
        <f>'49.'!AE60</f>
        <v>1505.4068883116456</v>
      </c>
      <c r="L31" s="961">
        <f>'49.'!AF60</f>
        <v>37.75923404362598</v>
      </c>
      <c r="M31" s="961">
        <f>'49.'!AG60</f>
        <v>82.83535949120153</v>
      </c>
      <c r="N31" s="961">
        <f>'49.'!AH60</f>
        <v>1384.8122947768172</v>
      </c>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960"/>
      <c r="AQ31" s="960"/>
      <c r="AR31" s="960"/>
      <c r="AS31" s="960"/>
      <c r="AT31" s="960"/>
      <c r="AU31" s="960"/>
      <c r="AV31" s="960"/>
      <c r="AW31" s="960"/>
      <c r="AX31" s="960"/>
      <c r="AY31" s="960"/>
      <c r="AZ31" s="960"/>
      <c r="BA31" s="960"/>
      <c r="BB31" s="960"/>
      <c r="BC31" s="960"/>
      <c r="BD31" s="960"/>
      <c r="BE31" s="960"/>
      <c r="BF31" s="960"/>
      <c r="BG31" s="960"/>
      <c r="BH31" s="960"/>
      <c r="BI31" s="960"/>
      <c r="BJ31" s="960"/>
    </row>
    <row r="32" spans="1:62" s="849" customFormat="1" ht="14.45" customHeight="1">
      <c r="A32" s="1137"/>
      <c r="B32" s="813" t="s">
        <v>1024</v>
      </c>
      <c r="C32" s="1137"/>
      <c r="D32" s="843"/>
      <c r="E32" s="863">
        <f>'49.'!Y61</f>
        <v>139052.9104820558</v>
      </c>
      <c r="F32" s="961">
        <f>'49.'!Z61</f>
        <v>136872.47838257768</v>
      </c>
      <c r="G32" s="961">
        <f>'49.'!AA61</f>
        <v>259098.31923685846</v>
      </c>
      <c r="H32" s="961">
        <f>'49.'!AB61</f>
        <v>156.4140936226685</v>
      </c>
      <c r="I32" s="961">
        <f>'49.'!AC61</f>
        <v>1464.2477266893427</v>
      </c>
      <c r="J32" s="961">
        <f>'49.'!AD61</f>
        <v>123846.50267459278</v>
      </c>
      <c r="K32" s="961">
        <f>'49.'!AE61</f>
        <v>2180.432099478151</v>
      </c>
      <c r="L32" s="961">
        <f>'49.'!AF61</f>
        <v>133.78708986953205</v>
      </c>
      <c r="M32" s="961">
        <f>'49.'!AG61</f>
        <v>256.53510561202722</v>
      </c>
      <c r="N32" s="961">
        <f>'49.'!AH61</f>
        <v>1790.1099039965932</v>
      </c>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960"/>
      <c r="AQ32" s="960"/>
      <c r="AR32" s="960"/>
      <c r="AS32" s="960"/>
      <c r="AT32" s="960"/>
      <c r="AU32" s="960"/>
      <c r="AV32" s="960"/>
      <c r="AW32" s="960"/>
      <c r="AX32" s="960"/>
      <c r="AY32" s="960"/>
      <c r="AZ32" s="960"/>
      <c r="BA32" s="960"/>
      <c r="BB32" s="960"/>
      <c r="BC32" s="960"/>
      <c r="BD32" s="960"/>
      <c r="BE32" s="960"/>
      <c r="BF32" s="960"/>
      <c r="BG32" s="960"/>
      <c r="BH32" s="960"/>
      <c r="BI32" s="960"/>
      <c r="BJ32" s="960"/>
    </row>
    <row r="33" spans="1:62" s="849" customFormat="1" ht="14.45" customHeight="1">
      <c r="A33" s="1137"/>
      <c r="B33" s="813" t="s">
        <v>1025</v>
      </c>
      <c r="C33" s="1137"/>
      <c r="D33" s="843"/>
      <c r="E33" s="863">
        <f>'49.'!Y62</f>
        <v>443597.40919145482</v>
      </c>
      <c r="F33" s="961">
        <f>'49.'!Z62</f>
        <v>428230.87298241467</v>
      </c>
      <c r="G33" s="961">
        <f>'49.'!AA62</f>
        <v>852524.60327607347</v>
      </c>
      <c r="H33" s="961">
        <f>'49.'!AB62</f>
        <v>46688.032352551752</v>
      </c>
      <c r="I33" s="961">
        <f>'49.'!AC62</f>
        <v>828.6574547694147</v>
      </c>
      <c r="J33" s="961">
        <f>'49.'!AD62</f>
        <v>471810.42010097991</v>
      </c>
      <c r="K33" s="961">
        <f>'49.'!AE62</f>
        <v>15366.536209040327</v>
      </c>
      <c r="L33" s="961">
        <f>'49.'!AF62</f>
        <v>1675.1496757276163</v>
      </c>
      <c r="M33" s="961">
        <f>'49.'!AG62</f>
        <v>914.13483358277824</v>
      </c>
      <c r="N33" s="961">
        <f>'49.'!AH62</f>
        <v>12777.251699729921</v>
      </c>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960"/>
      <c r="AQ33" s="960"/>
      <c r="AR33" s="960"/>
      <c r="AS33" s="960"/>
      <c r="AT33" s="960"/>
      <c r="AU33" s="960"/>
      <c r="AV33" s="960"/>
      <c r="AW33" s="960"/>
      <c r="AX33" s="960"/>
      <c r="AY33" s="960"/>
      <c r="AZ33" s="960"/>
      <c r="BA33" s="960"/>
      <c r="BB33" s="960"/>
      <c r="BC33" s="960"/>
      <c r="BD33" s="960"/>
      <c r="BE33" s="960"/>
      <c r="BF33" s="960"/>
      <c r="BG33" s="960"/>
      <c r="BH33" s="960"/>
      <c r="BI33" s="960"/>
      <c r="BJ33" s="960"/>
    </row>
    <row r="34" spans="1:62" s="849" customFormat="1" ht="14.45" customHeight="1">
      <c r="A34" s="1137"/>
      <c r="B34" s="813" t="s">
        <v>1026</v>
      </c>
      <c r="C34" s="1137"/>
      <c r="D34" s="843"/>
      <c r="E34" s="863">
        <f>'49.'!Y63</f>
        <v>1027689.4383965497</v>
      </c>
      <c r="F34" s="961">
        <f>'49.'!Z63</f>
        <v>979098.93811314134</v>
      </c>
      <c r="G34" s="961">
        <f>'49.'!AA63</f>
        <v>2541082.188818262</v>
      </c>
      <c r="H34" s="961">
        <f>'49.'!AB63</f>
        <v>7958.9321449029012</v>
      </c>
      <c r="I34" s="961">
        <f>'49.'!AC63</f>
        <v>39197.820294127974</v>
      </c>
      <c r="J34" s="961">
        <f>'49.'!AD63</f>
        <v>1609140.0031441515</v>
      </c>
      <c r="K34" s="961">
        <f>'49.'!AE63</f>
        <v>48590.500283408321</v>
      </c>
      <c r="L34" s="961">
        <f>'49.'!AF63</f>
        <v>1286.1032403965421</v>
      </c>
      <c r="M34" s="961">
        <f>'49.'!AG63</f>
        <v>3958.9820892433286</v>
      </c>
      <c r="N34" s="961">
        <f>'49.'!AH63</f>
        <v>43345.414953768457</v>
      </c>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960"/>
      <c r="AQ34" s="960"/>
      <c r="AR34" s="960"/>
      <c r="AS34" s="960"/>
      <c r="AT34" s="960"/>
      <c r="AU34" s="960"/>
      <c r="AV34" s="960"/>
      <c r="AW34" s="960"/>
      <c r="AX34" s="960"/>
      <c r="AY34" s="960"/>
      <c r="AZ34" s="960"/>
      <c r="BA34" s="960"/>
      <c r="BB34" s="960"/>
      <c r="BC34" s="960"/>
      <c r="BD34" s="960"/>
      <c r="BE34" s="960"/>
      <c r="BF34" s="960"/>
      <c r="BG34" s="960"/>
      <c r="BH34" s="960"/>
      <c r="BI34" s="960"/>
      <c r="BJ34" s="960"/>
    </row>
    <row r="35" spans="1:62" s="849" customFormat="1" ht="14.45" customHeight="1">
      <c r="A35" s="1137"/>
      <c r="B35" s="813" t="s">
        <v>1027</v>
      </c>
      <c r="C35" s="1137"/>
      <c r="D35" s="843"/>
      <c r="E35" s="863">
        <f>'49.'!Y64</f>
        <v>4191345.3921089452</v>
      </c>
      <c r="F35" s="961">
        <f>'49.'!Z64</f>
        <v>4059301.8884340446</v>
      </c>
      <c r="G35" s="961">
        <f>'49.'!AA64</f>
        <v>8951476.4686648268</v>
      </c>
      <c r="H35" s="961">
        <f>'49.'!AB64</f>
        <v>24778.864999714897</v>
      </c>
      <c r="I35" s="961">
        <f>'49.'!AC64</f>
        <v>131872.54913415402</v>
      </c>
      <c r="J35" s="961">
        <f>'49.'!AD64</f>
        <v>5048825.9943646509</v>
      </c>
      <c r="K35" s="961">
        <f>'49.'!AE64</f>
        <v>132043.5036749003</v>
      </c>
      <c r="L35" s="961">
        <f>'49.'!AF64</f>
        <v>8115.2829002820599</v>
      </c>
      <c r="M35" s="961">
        <f>'49.'!AG64</f>
        <v>12053.767868089055</v>
      </c>
      <c r="N35" s="961">
        <f>'49.'!AH64</f>
        <v>111874.45290652917</v>
      </c>
      <c r="O35" s="1141"/>
      <c r="P35" s="1141"/>
      <c r="Q35" s="1141"/>
      <c r="R35" s="1141"/>
      <c r="S35" s="1141"/>
      <c r="T35" s="1141"/>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960"/>
      <c r="AQ35" s="960"/>
      <c r="AR35" s="960"/>
      <c r="AS35" s="960"/>
      <c r="AT35" s="960"/>
      <c r="AU35" s="960"/>
      <c r="AV35" s="960"/>
      <c r="AW35" s="960"/>
      <c r="AX35" s="960"/>
      <c r="AY35" s="960"/>
      <c r="AZ35" s="960"/>
      <c r="BA35" s="960"/>
      <c r="BB35" s="960"/>
      <c r="BC35" s="960"/>
      <c r="BD35" s="960"/>
      <c r="BE35" s="960"/>
      <c r="BF35" s="960"/>
      <c r="BG35" s="960"/>
      <c r="BH35" s="960"/>
      <c r="BI35" s="960"/>
      <c r="BJ35" s="960"/>
    </row>
    <row r="36" spans="1:62" s="849" customFormat="1" ht="14.45" customHeight="1">
      <c r="A36" s="2641" t="s">
        <v>397</v>
      </c>
      <c r="B36" s="2641"/>
      <c r="C36" s="2641"/>
      <c r="D36" s="2"/>
      <c r="E36" s="863"/>
      <c r="F36" s="961"/>
      <c r="G36" s="961"/>
      <c r="H36" s="961"/>
      <c r="I36" s="961"/>
      <c r="J36" s="961"/>
      <c r="K36" s="961"/>
      <c r="L36" s="961"/>
      <c r="M36" s="961"/>
      <c r="N36" s="961"/>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960"/>
      <c r="AQ36" s="960"/>
      <c r="AR36" s="960"/>
      <c r="AS36" s="960"/>
      <c r="AT36" s="960"/>
      <c r="AU36" s="960"/>
      <c r="AV36" s="960"/>
      <c r="AW36" s="960"/>
      <c r="AX36" s="960"/>
      <c r="AY36" s="960"/>
      <c r="AZ36" s="960"/>
      <c r="BA36" s="960"/>
      <c r="BB36" s="960"/>
      <c r="BC36" s="960"/>
      <c r="BD36" s="960"/>
      <c r="BE36" s="960"/>
      <c r="BF36" s="960"/>
      <c r="BG36" s="960"/>
      <c r="BH36" s="960"/>
      <c r="BI36" s="960"/>
      <c r="BJ36" s="960"/>
    </row>
    <row r="37" spans="1:62" s="849" customFormat="1" ht="14.45" customHeight="1">
      <c r="A37" s="1137"/>
      <c r="B37" s="813" t="s">
        <v>1028</v>
      </c>
      <c r="C37" s="1137"/>
      <c r="D37" s="843"/>
      <c r="E37" s="863">
        <f>'49.'!Y65</f>
        <v>2378.2333370273473</v>
      </c>
      <c r="F37" s="961">
        <f>'49.'!Z65</f>
        <v>2335.1484303897741</v>
      </c>
      <c r="G37" s="961">
        <f>'49.'!AA65</f>
        <v>5229.8657584496696</v>
      </c>
      <c r="H37" s="961">
        <f>'49.'!AB65</f>
        <v>75.050845789407035</v>
      </c>
      <c r="I37" s="961">
        <f>'49.'!AC65</f>
        <v>104.00748080339896</v>
      </c>
      <c r="J37" s="961">
        <f>'49.'!AD65</f>
        <v>3073.7756546527021</v>
      </c>
      <c r="K37" s="961">
        <f>'49.'!AE65</f>
        <v>43.084906637573212</v>
      </c>
      <c r="L37" s="961">
        <f>'49.'!AF65</f>
        <v>16.699105317217914</v>
      </c>
      <c r="M37" s="961">
        <f>'49.'!AG65</f>
        <v>4.1170908432075377</v>
      </c>
      <c r="N37" s="961">
        <f>'49.'!AH65</f>
        <v>22.268710477147767</v>
      </c>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960"/>
      <c r="AQ37" s="960"/>
      <c r="AR37" s="960"/>
      <c r="AS37" s="960"/>
      <c r="AT37" s="960"/>
      <c r="AU37" s="960"/>
      <c r="AV37" s="960"/>
      <c r="AW37" s="960"/>
      <c r="AX37" s="960"/>
      <c r="AY37" s="960"/>
      <c r="AZ37" s="960"/>
      <c r="BA37" s="960"/>
      <c r="BB37" s="960"/>
      <c r="BC37" s="960"/>
      <c r="BD37" s="960"/>
      <c r="BE37" s="960"/>
      <c r="BF37" s="960"/>
      <c r="BG37" s="960"/>
      <c r="BH37" s="960"/>
      <c r="BI37" s="960"/>
      <c r="BJ37" s="960"/>
    </row>
    <row r="38" spans="1:62" s="849" customFormat="1" ht="14.45" customHeight="1">
      <c r="A38" s="1137"/>
      <c r="B38" s="813" t="s">
        <v>1038</v>
      </c>
      <c r="C38" s="1137"/>
      <c r="D38" s="843"/>
      <c r="E38" s="863">
        <f>'49.'!Y66</f>
        <v>7686.3767938882011</v>
      </c>
      <c r="F38" s="961">
        <f>'49.'!Z66</f>
        <v>7626.2046213872163</v>
      </c>
      <c r="G38" s="961">
        <f>'49.'!AA66</f>
        <v>13029.846320987181</v>
      </c>
      <c r="H38" s="961">
        <f>'49.'!AB66</f>
        <v>0</v>
      </c>
      <c r="I38" s="961">
        <f>'49.'!AC66</f>
        <v>100.44908187477094</v>
      </c>
      <c r="J38" s="961">
        <f>'49.'!AD66</f>
        <v>5504.0907814747297</v>
      </c>
      <c r="K38" s="961">
        <f>'49.'!AE66</f>
        <v>60.172172500980992</v>
      </c>
      <c r="L38" s="961">
        <f>'49.'!AF66</f>
        <v>20.176950722230231</v>
      </c>
      <c r="M38" s="961">
        <f>'49.'!AG66</f>
        <v>12.173426641351584</v>
      </c>
      <c r="N38" s="961">
        <f>'49.'!AH66</f>
        <v>27.821795137399203</v>
      </c>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960"/>
      <c r="AQ38" s="960"/>
      <c r="AR38" s="960"/>
      <c r="AS38" s="960"/>
      <c r="AT38" s="960"/>
      <c r="AU38" s="960"/>
      <c r="AV38" s="960"/>
      <c r="AW38" s="960"/>
      <c r="AX38" s="960"/>
      <c r="AY38" s="960"/>
      <c r="AZ38" s="960"/>
      <c r="BA38" s="960"/>
      <c r="BB38" s="960"/>
      <c r="BC38" s="960"/>
      <c r="BD38" s="960"/>
      <c r="BE38" s="960"/>
      <c r="BF38" s="960"/>
      <c r="BG38" s="960"/>
      <c r="BH38" s="960"/>
      <c r="BI38" s="960"/>
      <c r="BJ38" s="960"/>
    </row>
    <row r="39" spans="1:62" s="849" customFormat="1" ht="14.45" customHeight="1">
      <c r="A39" s="813"/>
      <c r="B39" s="813" t="s">
        <v>1039</v>
      </c>
      <c r="C39" s="813"/>
      <c r="D39" s="843"/>
      <c r="E39" s="863">
        <f>'49.'!Y67</f>
        <v>14511.536157493059</v>
      </c>
      <c r="F39" s="961">
        <f>'49.'!Z67</f>
        <v>14352.234406982438</v>
      </c>
      <c r="G39" s="961">
        <f>'49.'!AA67</f>
        <v>25390.486604800641</v>
      </c>
      <c r="H39" s="961">
        <f>'49.'!AB67</f>
        <v>29.098906217067135</v>
      </c>
      <c r="I39" s="961">
        <f>'49.'!AC67</f>
        <v>395.55378921331584</v>
      </c>
      <c r="J39" s="961">
        <f>'49.'!AD67</f>
        <v>11462.90489324858</v>
      </c>
      <c r="K39" s="961">
        <f>'49.'!AE67</f>
        <v>159.30175051062659</v>
      </c>
      <c r="L39" s="961">
        <f>'49.'!AF67</f>
        <v>6.2479637690038317</v>
      </c>
      <c r="M39" s="961">
        <f>'49.'!AG67</f>
        <v>21.49420053152808</v>
      </c>
      <c r="N39" s="961">
        <f>'49.'!AH67</f>
        <v>131.55958621009475</v>
      </c>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960"/>
      <c r="AQ39" s="960"/>
      <c r="AR39" s="960"/>
      <c r="AS39" s="960"/>
      <c r="AT39" s="960"/>
      <c r="AU39" s="960"/>
      <c r="AV39" s="960"/>
      <c r="AW39" s="960"/>
      <c r="AX39" s="960"/>
      <c r="AY39" s="960"/>
      <c r="AZ39" s="960"/>
      <c r="BA39" s="960"/>
      <c r="BB39" s="960"/>
      <c r="BC39" s="960"/>
      <c r="BD39" s="960"/>
      <c r="BE39" s="960"/>
      <c r="BF39" s="960"/>
      <c r="BG39" s="960"/>
      <c r="BH39" s="960"/>
      <c r="BI39" s="960"/>
      <c r="BJ39" s="960"/>
    </row>
    <row r="40" spans="1:62" s="849" customFormat="1" ht="14.45" customHeight="1">
      <c r="A40" s="813"/>
      <c r="B40" s="813" t="s">
        <v>1040</v>
      </c>
      <c r="C40" s="813"/>
      <c r="D40" s="843"/>
      <c r="E40" s="863">
        <f>'49.'!Y68</f>
        <v>32430.25955016206</v>
      </c>
      <c r="F40" s="961">
        <f>'49.'!Z68</f>
        <v>31931.280597732046</v>
      </c>
      <c r="G40" s="961">
        <f>'49.'!AA68</f>
        <v>53813.716860830718</v>
      </c>
      <c r="H40" s="961">
        <f>'49.'!AB68</f>
        <v>289.06700367724847</v>
      </c>
      <c r="I40" s="961">
        <f>'49.'!AC68</f>
        <v>1018.5325341627181</v>
      </c>
      <c r="J40" s="961">
        <f>'49.'!AD68</f>
        <v>23190.035800938596</v>
      </c>
      <c r="K40" s="961">
        <f>'49.'!AE68</f>
        <v>498.97895243003836</v>
      </c>
      <c r="L40" s="961">
        <f>'49.'!AF68</f>
        <v>165.71316895303272</v>
      </c>
      <c r="M40" s="961">
        <f>'49.'!AG68</f>
        <v>61.035446332438092</v>
      </c>
      <c r="N40" s="961">
        <f>'49.'!AH68</f>
        <v>272.23033714456835</v>
      </c>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960"/>
      <c r="AQ40" s="960"/>
      <c r="AR40" s="960"/>
      <c r="AS40" s="960"/>
      <c r="AT40" s="960"/>
      <c r="AU40" s="960"/>
      <c r="AV40" s="960"/>
      <c r="AW40" s="960"/>
      <c r="AX40" s="960"/>
      <c r="AY40" s="960"/>
      <c r="AZ40" s="960"/>
      <c r="BA40" s="960"/>
      <c r="BB40" s="960"/>
      <c r="BC40" s="960"/>
      <c r="BD40" s="960"/>
      <c r="BE40" s="960"/>
      <c r="BF40" s="960"/>
      <c r="BG40" s="960"/>
      <c r="BH40" s="960"/>
      <c r="BI40" s="960"/>
      <c r="BJ40" s="960"/>
    </row>
    <row r="41" spans="1:62" s="849" customFormat="1" ht="14.45" customHeight="1">
      <c r="A41" s="813"/>
      <c r="B41" s="813" t="s">
        <v>1041</v>
      </c>
      <c r="C41" s="813"/>
      <c r="D41" s="843"/>
      <c r="E41" s="863">
        <f>'49.'!Y69</f>
        <v>68353.268757350714</v>
      </c>
      <c r="F41" s="961">
        <f>'49.'!Z69</f>
        <v>67752.009725066222</v>
      </c>
      <c r="G41" s="961">
        <f>'49.'!AA69</f>
        <v>118298.65787518147</v>
      </c>
      <c r="H41" s="961">
        <f>'49.'!AB69</f>
        <v>567.61819414627644</v>
      </c>
      <c r="I41" s="961">
        <f>'49.'!AC69</f>
        <v>3292.0096275441902</v>
      </c>
      <c r="J41" s="961">
        <f>'49.'!AD69</f>
        <v>54435.500884182504</v>
      </c>
      <c r="K41" s="961">
        <f>'49.'!AE69</f>
        <v>630.48394466118691</v>
      </c>
      <c r="L41" s="961">
        <f>'49.'!AF69</f>
        <v>26.550104882420833</v>
      </c>
      <c r="M41" s="961">
        <f>'49.'!AG69</f>
        <v>115.57890439503714</v>
      </c>
      <c r="N41" s="961">
        <f>'49.'!AH69</f>
        <v>488.35493538372805</v>
      </c>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960"/>
      <c r="AQ41" s="960"/>
      <c r="AR41" s="960"/>
      <c r="AS41" s="960"/>
      <c r="AT41" s="960"/>
      <c r="AU41" s="960"/>
      <c r="AV41" s="960"/>
      <c r="AW41" s="960"/>
      <c r="AX41" s="960"/>
      <c r="AY41" s="960"/>
      <c r="AZ41" s="960"/>
      <c r="BA41" s="960"/>
      <c r="BB41" s="960"/>
      <c r="BC41" s="960"/>
      <c r="BD41" s="960"/>
      <c r="BE41" s="960"/>
      <c r="BF41" s="960"/>
      <c r="BG41" s="960"/>
      <c r="BH41" s="960"/>
      <c r="BI41" s="960"/>
      <c r="BJ41" s="960"/>
    </row>
    <row r="42" spans="1:62" s="849" customFormat="1" ht="14.45" customHeight="1">
      <c r="A42" s="813"/>
      <c r="B42" s="813" t="s">
        <v>1042</v>
      </c>
      <c r="C42" s="813"/>
      <c r="D42" s="843"/>
      <c r="E42" s="863">
        <f>'49.'!Y70</f>
        <v>168652.17843006316</v>
      </c>
      <c r="F42" s="961">
        <f>'49.'!Z70</f>
        <v>165203.47316283803</v>
      </c>
      <c r="G42" s="961">
        <f>'49.'!AA70</f>
        <v>325860.27441576641</v>
      </c>
      <c r="H42" s="961">
        <f>'49.'!AB70</f>
        <v>1986.9850209691556</v>
      </c>
      <c r="I42" s="961">
        <f>'49.'!AC70</f>
        <v>1519.9224028050057</v>
      </c>
      <c r="J42" s="961">
        <f>'49.'!AD70</f>
        <v>164163.70867670278</v>
      </c>
      <c r="K42" s="961">
        <f>'49.'!AE70</f>
        <v>3448.7052672252735</v>
      </c>
      <c r="L42" s="961">
        <f>'49.'!AF70</f>
        <v>234.9609677710443</v>
      </c>
      <c r="M42" s="961">
        <f>'49.'!AG70</f>
        <v>248.12726812216104</v>
      </c>
      <c r="N42" s="961">
        <f>'49.'!AH70</f>
        <v>2965.6170313320717</v>
      </c>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960"/>
      <c r="AQ42" s="960"/>
      <c r="AR42" s="960"/>
      <c r="AS42" s="960"/>
      <c r="AT42" s="960"/>
      <c r="AU42" s="960"/>
      <c r="AV42" s="960"/>
      <c r="AW42" s="960"/>
      <c r="AX42" s="960"/>
      <c r="AY42" s="960"/>
      <c r="AZ42" s="960"/>
      <c r="BA42" s="960"/>
      <c r="BB42" s="960"/>
      <c r="BC42" s="960"/>
      <c r="BD42" s="960"/>
      <c r="BE42" s="960"/>
      <c r="BF42" s="960"/>
      <c r="BG42" s="960"/>
      <c r="BH42" s="960"/>
      <c r="BI42" s="960"/>
      <c r="BJ42" s="960"/>
    </row>
    <row r="43" spans="1:62" s="849" customFormat="1" ht="14.45" customHeight="1">
      <c r="A43" s="813"/>
      <c r="B43" s="813" t="s">
        <v>1043</v>
      </c>
      <c r="C43" s="813"/>
      <c r="D43" s="843"/>
      <c r="E43" s="863">
        <f>'49.'!Y71</f>
        <v>399834.49825560069</v>
      </c>
      <c r="F43" s="961">
        <f>'49.'!Z71</f>
        <v>391754.04315862845</v>
      </c>
      <c r="G43" s="961">
        <f>'49.'!AA71</f>
        <v>721420.98405470338</v>
      </c>
      <c r="H43" s="961">
        <f>'49.'!AB71</f>
        <v>210.88260549076691</v>
      </c>
      <c r="I43" s="961">
        <f>'49.'!AC71</f>
        <v>3206.4899933799406</v>
      </c>
      <c r="J43" s="961">
        <f>'49.'!AD71</f>
        <v>333084.31349494553</v>
      </c>
      <c r="K43" s="961">
        <f>'49.'!AE71</f>
        <v>8080.4550969722532</v>
      </c>
      <c r="L43" s="961">
        <f>'49.'!AF71</f>
        <v>230.72181102934886</v>
      </c>
      <c r="M43" s="961">
        <f>'49.'!AG71</f>
        <v>554.80095910001603</v>
      </c>
      <c r="N43" s="961">
        <f>'49.'!AH71</f>
        <v>7294.9323268428852</v>
      </c>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960"/>
      <c r="AQ43" s="960"/>
      <c r="AR43" s="960"/>
      <c r="AS43" s="960"/>
      <c r="AT43" s="960"/>
      <c r="AU43" s="960"/>
      <c r="AV43" s="960"/>
      <c r="AW43" s="960"/>
      <c r="AX43" s="960"/>
      <c r="AY43" s="960"/>
      <c r="AZ43" s="960"/>
      <c r="BA43" s="960"/>
      <c r="BB43" s="960"/>
      <c r="BC43" s="960"/>
      <c r="BD43" s="960"/>
      <c r="BE43" s="960"/>
      <c r="BF43" s="960"/>
      <c r="BG43" s="960"/>
      <c r="BH43" s="960"/>
      <c r="BI43" s="960"/>
      <c r="BJ43" s="960"/>
    </row>
    <row r="44" spans="1:62" s="849" customFormat="1" ht="14.45" customHeight="1">
      <c r="A44" s="813"/>
      <c r="B44" s="813" t="s">
        <v>1044</v>
      </c>
      <c r="C44" s="813"/>
      <c r="D44" s="843"/>
      <c r="E44" s="863">
        <f>'49.'!Y72</f>
        <v>711548.47129906039</v>
      </c>
      <c r="F44" s="961">
        <f>'49.'!Z72</f>
        <v>703967.67455055204</v>
      </c>
      <c r="G44" s="961">
        <f>'49.'!AA72</f>
        <v>1326255.4425527307</v>
      </c>
      <c r="H44" s="961">
        <f>'49.'!AB72</f>
        <v>21380.663645034736</v>
      </c>
      <c r="I44" s="961">
        <f>'49.'!AC72</f>
        <v>14775.810748192458</v>
      </c>
      <c r="J44" s="961">
        <f>'49.'!AD72</f>
        <v>658444.24239540566</v>
      </c>
      <c r="K44" s="961">
        <f>'49.'!AE72</f>
        <v>7580.7967485084655</v>
      </c>
      <c r="L44" s="961">
        <f>'49.'!AF72</f>
        <v>662.89163301148085</v>
      </c>
      <c r="M44" s="961">
        <f>'49.'!AG72</f>
        <v>1559.6218325961372</v>
      </c>
      <c r="N44" s="961">
        <f>'49.'!AH72</f>
        <v>5358.2832829008457</v>
      </c>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960"/>
      <c r="AQ44" s="960"/>
      <c r="AR44" s="960"/>
      <c r="AS44" s="960"/>
      <c r="AT44" s="960"/>
      <c r="AU44" s="960"/>
      <c r="AV44" s="960"/>
      <c r="AW44" s="960"/>
      <c r="AX44" s="960"/>
      <c r="AY44" s="960"/>
      <c r="AZ44" s="960"/>
      <c r="BA44" s="960"/>
      <c r="BB44" s="960"/>
      <c r="BC44" s="960"/>
      <c r="BD44" s="960"/>
      <c r="BE44" s="960"/>
      <c r="BF44" s="960"/>
      <c r="BG44" s="960"/>
      <c r="BH44" s="960"/>
      <c r="BI44" s="960"/>
      <c r="BJ44" s="960"/>
    </row>
    <row r="45" spans="1:62" s="849" customFormat="1" ht="14.45" customHeight="1">
      <c r="A45" s="813"/>
      <c r="B45" s="813" t="s">
        <v>1045</v>
      </c>
      <c r="C45" s="813"/>
      <c r="D45" s="843"/>
      <c r="E45" s="863">
        <f>'49.'!Y73</f>
        <v>1637729.8494700948</v>
      </c>
      <c r="F45" s="961">
        <f>'49.'!Z73</f>
        <v>1564056.3368688268</v>
      </c>
      <c r="G45" s="961">
        <f>'49.'!AA73</f>
        <v>3396639.3072583117</v>
      </c>
      <c r="H45" s="961">
        <f>'49.'!AB73</f>
        <v>123285.36198897992</v>
      </c>
      <c r="I45" s="961">
        <f>'49.'!AC73</f>
        <v>47422.840493646821</v>
      </c>
      <c r="J45" s="961">
        <f>'49.'!AD73</f>
        <v>2003291.1728721124</v>
      </c>
      <c r="K45" s="961">
        <f>'49.'!AE73</f>
        <v>73673.512601267576</v>
      </c>
      <c r="L45" s="961">
        <f>'49.'!AF73</f>
        <v>4102.7345163377367</v>
      </c>
      <c r="M45" s="961">
        <f>'49.'!AG73</f>
        <v>3553.3311118426172</v>
      </c>
      <c r="N45" s="961">
        <f>'49.'!AH73</f>
        <v>66017.446973087222</v>
      </c>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960"/>
      <c r="AQ45" s="960"/>
      <c r="AR45" s="960"/>
      <c r="AS45" s="960"/>
      <c r="AT45" s="960"/>
      <c r="AU45" s="960"/>
      <c r="AV45" s="960"/>
      <c r="AW45" s="960"/>
      <c r="AX45" s="960"/>
      <c r="AY45" s="960"/>
      <c r="AZ45" s="960"/>
      <c r="BA45" s="960"/>
      <c r="BB45" s="960"/>
      <c r="BC45" s="960"/>
      <c r="BD45" s="960"/>
      <c r="BE45" s="960"/>
      <c r="BF45" s="960"/>
      <c r="BG45" s="960"/>
      <c r="BH45" s="960"/>
      <c r="BI45" s="960"/>
      <c r="BJ45" s="960"/>
    </row>
    <row r="46" spans="1:62" s="849" customFormat="1" ht="14.45" customHeight="1">
      <c r="A46" s="813"/>
      <c r="B46" s="813" t="s">
        <v>1046</v>
      </c>
      <c r="C46" s="813"/>
      <c r="D46" s="843"/>
      <c r="E46" s="863">
        <f>'49.'!Y74</f>
        <v>5309453.1947620204</v>
      </c>
      <c r="F46" s="961">
        <f>'49.'!Z74</f>
        <v>5156084.0709521016</v>
      </c>
      <c r="G46" s="961">
        <f>'49.'!AA74</f>
        <v>10274083.848758832</v>
      </c>
      <c r="H46" s="961">
        <f>'49.'!AB74</f>
        <v>5555.7156705383259</v>
      </c>
      <c r="I46" s="961">
        <f>'49.'!AC74</f>
        <v>168113.56845697414</v>
      </c>
      <c r="J46" s="961">
        <f>'49.'!AD74</f>
        <v>5291669.061934243</v>
      </c>
      <c r="K46" s="961">
        <f>'49.'!AE74</f>
        <v>153369.12380991856</v>
      </c>
      <c r="L46" s="961">
        <f>'49.'!AF74</f>
        <v>10408.41266502331</v>
      </c>
      <c r="M46" s="961">
        <f>'49.'!AG74</f>
        <v>14565.069627481424</v>
      </c>
      <c r="N46" s="961">
        <f>'49.'!AH74</f>
        <v>128395.64151741381</v>
      </c>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960"/>
      <c r="AQ46" s="960"/>
      <c r="AR46" s="960"/>
      <c r="AS46" s="960"/>
      <c r="AT46" s="960"/>
      <c r="AU46" s="960"/>
      <c r="AV46" s="960"/>
      <c r="AW46" s="960"/>
      <c r="AX46" s="960"/>
      <c r="AY46" s="960"/>
      <c r="AZ46" s="960"/>
      <c r="BA46" s="960"/>
      <c r="BB46" s="960"/>
      <c r="BC46" s="960"/>
      <c r="BD46" s="960"/>
      <c r="BE46" s="960"/>
      <c r="BF46" s="960"/>
      <c r="BG46" s="960"/>
      <c r="BH46" s="960"/>
      <c r="BI46" s="960"/>
      <c r="BJ46" s="960"/>
    </row>
    <row r="47" spans="1:62" s="849" customFormat="1" ht="14.45" customHeight="1">
      <c r="A47" s="2641" t="s">
        <v>372</v>
      </c>
      <c r="B47" s="2641"/>
      <c r="C47" s="2641"/>
      <c r="D47" s="843"/>
      <c r="E47" s="863"/>
      <c r="F47" s="961"/>
      <c r="G47" s="961"/>
      <c r="H47" s="961"/>
      <c r="I47" s="961"/>
      <c r="J47" s="961"/>
      <c r="K47" s="961"/>
      <c r="L47" s="961"/>
      <c r="M47" s="961"/>
      <c r="N47" s="961"/>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960"/>
      <c r="AQ47" s="960"/>
      <c r="AR47" s="960"/>
      <c r="AS47" s="960"/>
      <c r="AT47" s="960"/>
      <c r="AU47" s="960"/>
      <c r="AV47" s="960"/>
      <c r="AW47" s="960"/>
      <c r="AX47" s="960"/>
      <c r="AY47" s="960"/>
      <c r="AZ47" s="960"/>
      <c r="BA47" s="960"/>
      <c r="BB47" s="960"/>
      <c r="BC47" s="960"/>
      <c r="BD47" s="960"/>
      <c r="BE47" s="960"/>
      <c r="BF47" s="960"/>
      <c r="BG47" s="960"/>
      <c r="BH47" s="960"/>
      <c r="BI47" s="960"/>
      <c r="BJ47" s="960"/>
    </row>
    <row r="48" spans="1:62" s="849" customFormat="1" ht="14.45" customHeight="1">
      <c r="A48" s="813"/>
      <c r="B48" s="813" t="s">
        <v>1028</v>
      </c>
      <c r="C48" s="813"/>
      <c r="D48" s="843"/>
      <c r="E48" s="863">
        <f>'49.'!Y75</f>
        <v>3572.6074855497009</v>
      </c>
      <c r="F48" s="961">
        <f>'49.'!Z75</f>
        <v>3007.8372113015762</v>
      </c>
      <c r="G48" s="961">
        <f>'49.'!AA75</f>
        <v>6875.7902063206784</v>
      </c>
      <c r="H48" s="961">
        <f>'49.'!AB75</f>
        <v>101.0953742000888</v>
      </c>
      <c r="I48" s="961">
        <f>'49.'!AC75</f>
        <v>104.77376956228562</v>
      </c>
      <c r="J48" s="961">
        <f>'49.'!AD75</f>
        <v>4073.8221387814742</v>
      </c>
      <c r="K48" s="961">
        <f>'49.'!AE75</f>
        <v>564.77027424812479</v>
      </c>
      <c r="L48" s="961">
        <f>'49.'!AF75</f>
        <v>117.27624578789961</v>
      </c>
      <c r="M48" s="961">
        <f>'49.'!AG75</f>
        <v>16.188193938638019</v>
      </c>
      <c r="N48" s="961">
        <f>'49.'!AH75</f>
        <v>431.30583452158743</v>
      </c>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960"/>
      <c r="AQ48" s="960"/>
      <c r="AR48" s="960"/>
      <c r="AS48" s="960"/>
      <c r="AT48" s="960"/>
      <c r="AU48" s="960"/>
      <c r="AV48" s="960"/>
      <c r="AW48" s="960"/>
      <c r="AX48" s="960"/>
      <c r="AY48" s="960"/>
      <c r="AZ48" s="960"/>
      <c r="BA48" s="960"/>
      <c r="BB48" s="960"/>
      <c r="BC48" s="960"/>
      <c r="BD48" s="960"/>
      <c r="BE48" s="960"/>
      <c r="BF48" s="960"/>
      <c r="BG48" s="960"/>
      <c r="BH48" s="960"/>
      <c r="BI48" s="960"/>
      <c r="BJ48" s="960"/>
    </row>
    <row r="49" spans="1:62" s="849" customFormat="1" ht="14.45" customHeight="1">
      <c r="A49" s="813"/>
      <c r="B49" s="813" t="s">
        <v>1038</v>
      </c>
      <c r="C49" s="813"/>
      <c r="D49" s="843"/>
      <c r="E49" s="863">
        <f>'49.'!Y76</f>
        <v>7715.3011496062263</v>
      </c>
      <c r="F49" s="961">
        <f>'49.'!Z76</f>
        <v>7635.3881471855211</v>
      </c>
      <c r="G49" s="961">
        <f>'49.'!AA76</f>
        <v>12904.631513477514</v>
      </c>
      <c r="H49" s="961">
        <f>'49.'!AB76</f>
        <v>0</v>
      </c>
      <c r="I49" s="961">
        <f>'49.'!AC76</f>
        <v>117.8879478083868</v>
      </c>
      <c r="J49" s="961">
        <f>'49.'!AD76</f>
        <v>5387.1313141003784</v>
      </c>
      <c r="K49" s="961">
        <f>'49.'!AE76</f>
        <v>79.91300242070362</v>
      </c>
      <c r="L49" s="961">
        <f>'49.'!AF76</f>
        <v>20.051652212389918</v>
      </c>
      <c r="M49" s="961">
        <f>'49.'!AG76</f>
        <v>6.6522749969758754</v>
      </c>
      <c r="N49" s="961">
        <f>'49.'!AH76</f>
        <v>53.209075211337847</v>
      </c>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960"/>
      <c r="AQ49" s="960"/>
      <c r="AR49" s="960"/>
      <c r="AS49" s="960"/>
      <c r="AT49" s="960"/>
      <c r="AU49" s="960"/>
      <c r="AV49" s="960"/>
      <c r="AW49" s="960"/>
      <c r="AX49" s="960"/>
      <c r="AY49" s="960"/>
      <c r="AZ49" s="960"/>
      <c r="BA49" s="960"/>
      <c r="BB49" s="960"/>
      <c r="BC49" s="960"/>
      <c r="BD49" s="960"/>
      <c r="BE49" s="960"/>
      <c r="BF49" s="960"/>
      <c r="BG49" s="960"/>
      <c r="BH49" s="960"/>
      <c r="BI49" s="960"/>
      <c r="BJ49" s="960"/>
    </row>
    <row r="50" spans="1:62" s="849" customFormat="1" ht="14.45" customHeight="1">
      <c r="A50" s="813"/>
      <c r="B50" s="813" t="s">
        <v>1039</v>
      </c>
      <c r="C50" s="813"/>
      <c r="D50" s="843"/>
      <c r="E50" s="863">
        <f>'49.'!Y77</f>
        <v>13880.514440062956</v>
      </c>
      <c r="F50" s="961">
        <f>'49.'!Z77</f>
        <v>13801.457060584669</v>
      </c>
      <c r="G50" s="961">
        <f>'49.'!AA77</f>
        <v>22860.488767421801</v>
      </c>
      <c r="H50" s="961">
        <f>'49.'!AB77</f>
        <v>77.291051691020755</v>
      </c>
      <c r="I50" s="961">
        <f>'49.'!AC77</f>
        <v>266.2698239943727</v>
      </c>
      <c r="J50" s="961">
        <f>'49.'!AD77</f>
        <v>9402.5925825225277</v>
      </c>
      <c r="K50" s="961">
        <f>'49.'!AE77</f>
        <v>79.057379478298415</v>
      </c>
      <c r="L50" s="961">
        <f>'49.'!AF77</f>
        <v>6.7068730935916463</v>
      </c>
      <c r="M50" s="961">
        <f>'49.'!AG77</f>
        <v>9.871519948462586</v>
      </c>
      <c r="N50" s="961">
        <f>'49.'!AH77</f>
        <v>62.478986436244178</v>
      </c>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960"/>
      <c r="AQ50" s="960"/>
      <c r="AR50" s="960"/>
      <c r="AS50" s="960"/>
      <c r="AT50" s="960"/>
      <c r="AU50" s="960"/>
      <c r="AV50" s="960"/>
      <c r="AW50" s="960"/>
      <c r="AX50" s="960"/>
      <c r="AY50" s="960"/>
      <c r="AZ50" s="960"/>
      <c r="BA50" s="960"/>
      <c r="BB50" s="960"/>
      <c r="BC50" s="960"/>
      <c r="BD50" s="960"/>
      <c r="BE50" s="960"/>
      <c r="BF50" s="960"/>
      <c r="BG50" s="960"/>
      <c r="BH50" s="960"/>
      <c r="BI50" s="960"/>
      <c r="BJ50" s="960"/>
    </row>
    <row r="51" spans="1:62" s="849" customFormat="1" ht="14.45" customHeight="1">
      <c r="A51" s="1137"/>
      <c r="B51" s="813" t="s">
        <v>1040</v>
      </c>
      <c r="C51" s="1137"/>
      <c r="D51" s="843"/>
      <c r="E51" s="863">
        <f>'49.'!Y78</f>
        <v>31788.891879965337</v>
      </c>
      <c r="F51" s="961">
        <f>'49.'!Z78</f>
        <v>31347.54009481514</v>
      </c>
      <c r="G51" s="961">
        <f>'49.'!AA78</f>
        <v>49054.903939954856</v>
      </c>
      <c r="H51" s="961">
        <f>'49.'!AB78</f>
        <v>962.31004569292463</v>
      </c>
      <c r="I51" s="961">
        <f>'49.'!AC78</f>
        <v>1123.9450800664392</v>
      </c>
      <c r="J51" s="961">
        <f>'49.'!AD78</f>
        <v>19793.618970899057</v>
      </c>
      <c r="K51" s="961">
        <f>'49.'!AE78</f>
        <v>441.35178515022596</v>
      </c>
      <c r="L51" s="961">
        <f>'49.'!AF78</f>
        <v>39.707627707937696</v>
      </c>
      <c r="M51" s="961">
        <f>'49.'!AG78</f>
        <v>34.119971975067372</v>
      </c>
      <c r="N51" s="961">
        <f>'49.'!AH78</f>
        <v>367.52418546722066</v>
      </c>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960"/>
      <c r="AQ51" s="960"/>
      <c r="AR51" s="960"/>
      <c r="AS51" s="960"/>
      <c r="AT51" s="960"/>
      <c r="AU51" s="960"/>
      <c r="AV51" s="960"/>
      <c r="AW51" s="960"/>
      <c r="AX51" s="960"/>
      <c r="AY51" s="960"/>
      <c r="AZ51" s="960"/>
      <c r="BA51" s="960"/>
      <c r="BB51" s="960"/>
      <c r="BC51" s="960"/>
      <c r="BD51" s="960"/>
      <c r="BE51" s="960"/>
      <c r="BF51" s="960"/>
      <c r="BG51" s="960"/>
      <c r="BH51" s="960"/>
      <c r="BI51" s="960"/>
      <c r="BJ51" s="960"/>
    </row>
    <row r="52" spans="1:62" s="849" customFormat="1" ht="14.45" customHeight="1">
      <c r="A52" s="1137"/>
      <c r="B52" s="813" t="s">
        <v>1041</v>
      </c>
      <c r="C52" s="1137"/>
      <c r="D52" s="843"/>
      <c r="E52" s="863">
        <f>'49.'!Y79</f>
        <v>65034.177424231893</v>
      </c>
      <c r="F52" s="961">
        <f>'49.'!Z79</f>
        <v>64307.015855444821</v>
      </c>
      <c r="G52" s="961">
        <f>'49.'!AA79</f>
        <v>115165.37467576256</v>
      </c>
      <c r="H52" s="961">
        <f>'49.'!AB79</f>
        <v>98.516154488243899</v>
      </c>
      <c r="I52" s="961">
        <f>'49.'!AC79</f>
        <v>3201.8035561674319</v>
      </c>
      <c r="J52" s="961">
        <f>'49.'!AD79</f>
        <v>54187.350984967365</v>
      </c>
      <c r="K52" s="961">
        <f>'49.'!AE79</f>
        <v>755.83402278092774</v>
      </c>
      <c r="L52" s="961">
        <f>'49.'!AF79</f>
        <v>26.941838806178524</v>
      </c>
      <c r="M52" s="961">
        <f>'49.'!AG79</f>
        <v>145.6011366319625</v>
      </c>
      <c r="N52" s="961">
        <f>'49.'!AH79</f>
        <v>583.29104734278633</v>
      </c>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960"/>
      <c r="AQ52" s="960"/>
      <c r="AR52" s="960"/>
      <c r="AS52" s="960"/>
      <c r="AT52" s="960"/>
      <c r="AU52" s="960"/>
      <c r="AV52" s="960"/>
      <c r="AW52" s="960"/>
      <c r="AX52" s="960"/>
      <c r="AY52" s="960"/>
      <c r="AZ52" s="960"/>
      <c r="BA52" s="960"/>
      <c r="BB52" s="960"/>
      <c r="BC52" s="960"/>
      <c r="BD52" s="960"/>
      <c r="BE52" s="960"/>
      <c r="BF52" s="960"/>
      <c r="BG52" s="960"/>
      <c r="BH52" s="960"/>
      <c r="BI52" s="960"/>
      <c r="BJ52" s="960"/>
    </row>
    <row r="53" spans="1:62" s="849" customFormat="1" ht="14.45" customHeight="1">
      <c r="A53" s="1137"/>
      <c r="B53" s="813" t="s">
        <v>1042</v>
      </c>
      <c r="C53" s="1137"/>
      <c r="D53" s="843"/>
      <c r="E53" s="863">
        <f>'49.'!Y80</f>
        <v>158983.88009115253</v>
      </c>
      <c r="F53" s="961">
        <f>'49.'!Z80</f>
        <v>156848.96202418517</v>
      </c>
      <c r="G53" s="961">
        <f>'49.'!AA80</f>
        <v>306410.57094402902</v>
      </c>
      <c r="H53" s="961">
        <f>'49.'!AB80</f>
        <v>542.19468379230943</v>
      </c>
      <c r="I53" s="961">
        <f>'49.'!AC80</f>
        <v>1509.889211523991</v>
      </c>
      <c r="J53" s="961">
        <f>'49.'!AD80</f>
        <v>151613.69281516029</v>
      </c>
      <c r="K53" s="961">
        <f>'49.'!AE80</f>
        <v>2134.9180669673647</v>
      </c>
      <c r="L53" s="961">
        <f>'49.'!AF80</f>
        <v>138.69649479589123</v>
      </c>
      <c r="M53" s="961">
        <f>'49.'!AG80</f>
        <v>196.56557906772903</v>
      </c>
      <c r="N53" s="961">
        <f>'49.'!AH80</f>
        <v>1799.6559931037464</v>
      </c>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960"/>
      <c r="AQ53" s="960"/>
      <c r="AR53" s="960"/>
      <c r="AS53" s="960"/>
      <c r="AT53" s="960"/>
      <c r="AU53" s="960"/>
      <c r="AV53" s="960"/>
      <c r="AW53" s="960"/>
      <c r="AX53" s="960"/>
      <c r="AY53" s="960"/>
      <c r="AZ53" s="960"/>
      <c r="BA53" s="960"/>
      <c r="BB53" s="960"/>
      <c r="BC53" s="960"/>
      <c r="BD53" s="960"/>
      <c r="BE53" s="960"/>
      <c r="BF53" s="960"/>
      <c r="BG53" s="960"/>
      <c r="BH53" s="960"/>
      <c r="BI53" s="960"/>
      <c r="BJ53" s="960"/>
    </row>
    <row r="54" spans="1:62" s="849" customFormat="1" ht="14.45" customHeight="1">
      <c r="A54" s="1137"/>
      <c r="B54" s="813" t="s">
        <v>1043</v>
      </c>
      <c r="C54" s="1137"/>
      <c r="D54" s="843"/>
      <c r="E54" s="863">
        <f>'49.'!Y81</f>
        <v>359427.96539290174</v>
      </c>
      <c r="F54" s="961">
        <f>'49.'!Z81</f>
        <v>356012.40484457859</v>
      </c>
      <c r="G54" s="961">
        <f>'49.'!AA81</f>
        <v>672147.16181164549</v>
      </c>
      <c r="H54" s="961">
        <f>'49.'!AB81</f>
        <v>14552.540589208094</v>
      </c>
      <c r="I54" s="961">
        <f>'49.'!AC81</f>
        <v>887.09200234693537</v>
      </c>
      <c r="J54" s="961">
        <f>'49.'!AD81</f>
        <v>331574.38955862186</v>
      </c>
      <c r="K54" s="961">
        <f>'49.'!AE81</f>
        <v>3415.5605483230665</v>
      </c>
      <c r="L54" s="961">
        <f>'49.'!AF81</f>
        <v>255.42422089276536</v>
      </c>
      <c r="M54" s="961">
        <f>'49.'!AG81</f>
        <v>471.05982903020345</v>
      </c>
      <c r="N54" s="961">
        <f>'49.'!AH81</f>
        <v>2689.0764984000953</v>
      </c>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960"/>
      <c r="AQ54" s="960"/>
      <c r="AR54" s="960"/>
      <c r="AS54" s="960"/>
      <c r="AT54" s="960"/>
      <c r="AU54" s="960"/>
      <c r="AV54" s="960"/>
      <c r="AW54" s="960"/>
      <c r="AX54" s="960"/>
      <c r="AY54" s="960"/>
      <c r="AZ54" s="960"/>
      <c r="BA54" s="960"/>
      <c r="BB54" s="960"/>
      <c r="BC54" s="960"/>
      <c r="BD54" s="960"/>
      <c r="BE54" s="960"/>
      <c r="BF54" s="960"/>
      <c r="BG54" s="960"/>
      <c r="BH54" s="960"/>
      <c r="BI54" s="960"/>
      <c r="BJ54" s="960"/>
    </row>
    <row r="55" spans="1:62" s="849" customFormat="1" ht="14.45" customHeight="1">
      <c r="A55" s="1137"/>
      <c r="B55" s="813" t="s">
        <v>1044</v>
      </c>
      <c r="C55" s="1137"/>
      <c r="D55" s="843"/>
      <c r="E55" s="863">
        <f>'49.'!Y82</f>
        <v>668348.17331018893</v>
      </c>
      <c r="F55" s="961">
        <f>'49.'!Z82</f>
        <v>660600.26494932349</v>
      </c>
      <c r="G55" s="961">
        <f>'49.'!AA82</f>
        <v>1272646.8439741821</v>
      </c>
      <c r="H55" s="961">
        <f>'49.'!AB82</f>
        <v>0</v>
      </c>
      <c r="I55" s="961">
        <f>'49.'!AC82</f>
        <v>17394.003885976446</v>
      </c>
      <c r="J55" s="961">
        <f>'49.'!AD82</f>
        <v>629440.58291083504</v>
      </c>
      <c r="K55" s="961">
        <f>'49.'!AE82</f>
        <v>7747.9083608651454</v>
      </c>
      <c r="L55" s="961">
        <f>'49.'!AF82</f>
        <v>696.48192696416368</v>
      </c>
      <c r="M55" s="961">
        <f>'49.'!AG82</f>
        <v>1498.7590754021555</v>
      </c>
      <c r="N55" s="961">
        <f>'49.'!AH82</f>
        <v>5552.6673584988248</v>
      </c>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960"/>
      <c r="AQ55" s="960"/>
      <c r="AR55" s="960"/>
      <c r="AS55" s="960"/>
      <c r="AT55" s="960"/>
      <c r="AU55" s="960"/>
      <c r="AV55" s="960"/>
      <c r="AW55" s="960"/>
      <c r="AX55" s="960"/>
      <c r="AY55" s="960"/>
      <c r="AZ55" s="960"/>
      <c r="BA55" s="960"/>
      <c r="BB55" s="960"/>
      <c r="BC55" s="960"/>
      <c r="BD55" s="960"/>
      <c r="BE55" s="960"/>
      <c r="BF55" s="960"/>
      <c r="BG55" s="960"/>
      <c r="BH55" s="960"/>
      <c r="BI55" s="960"/>
      <c r="BJ55" s="960"/>
    </row>
    <row r="56" spans="1:62" s="849" customFormat="1" ht="14.45" customHeight="1">
      <c r="A56" s="1137"/>
      <c r="B56" s="813" t="s">
        <v>1045</v>
      </c>
      <c r="C56" s="1137"/>
      <c r="D56" s="843"/>
      <c r="E56" s="863">
        <f>'49.'!Y83</f>
        <v>1532034.5257441103</v>
      </c>
      <c r="F56" s="961">
        <f>'49.'!Z83</f>
        <v>1486704.8504424654</v>
      </c>
      <c r="G56" s="961">
        <f>'49.'!AA83</f>
        <v>3271017.4296688312</v>
      </c>
      <c r="H56" s="961">
        <f>'49.'!AB83</f>
        <v>127684.32038483159</v>
      </c>
      <c r="I56" s="961">
        <f>'49.'!AC83</f>
        <v>48099.902112137504</v>
      </c>
      <c r="J56" s="961">
        <f>'49.'!AD83</f>
        <v>1960096.8017233347</v>
      </c>
      <c r="K56" s="961">
        <f>'49.'!AE83</f>
        <v>45329.675301644893</v>
      </c>
      <c r="L56" s="961">
        <f>'49.'!AF83</f>
        <v>1548.4228779858081</v>
      </c>
      <c r="M56" s="961">
        <f>'49.'!AG83</f>
        <v>3973.4673171283189</v>
      </c>
      <c r="N56" s="961">
        <f>'49.'!AH83</f>
        <v>39807.785106530755</v>
      </c>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960"/>
      <c r="AQ56" s="960"/>
      <c r="AR56" s="960"/>
      <c r="AS56" s="960"/>
      <c r="AT56" s="960"/>
      <c r="AU56" s="960"/>
      <c r="AV56" s="960"/>
      <c r="AW56" s="960"/>
      <c r="AX56" s="960"/>
      <c r="AY56" s="960"/>
      <c r="AZ56" s="960"/>
      <c r="BA56" s="960"/>
      <c r="BB56" s="960"/>
      <c r="BC56" s="960"/>
      <c r="BD56" s="960"/>
      <c r="BE56" s="960"/>
      <c r="BF56" s="960"/>
      <c r="BG56" s="960"/>
      <c r="BH56" s="960"/>
      <c r="BI56" s="960"/>
      <c r="BJ56" s="960"/>
    </row>
    <row r="57" spans="1:62" s="849" customFormat="1" ht="14.45" customHeight="1">
      <c r="A57" s="1137"/>
      <c r="B57" s="813" t="s">
        <v>1046</v>
      </c>
      <c r="C57" s="1137"/>
      <c r="D57" s="843"/>
      <c r="E57" s="863">
        <f>'49.'!Y84</f>
        <v>4215079.0246679299</v>
      </c>
      <c r="F57" s="961">
        <f>'49.'!Z84</f>
        <v>4059434.0096384929</v>
      </c>
      <c r="G57" s="961">
        <f>'49.'!AA84</f>
        <v>8161291.5679824427</v>
      </c>
      <c r="H57" s="961">
        <f>'49.'!AB84</f>
        <v>3969.132409890477</v>
      </c>
      <c r="I57" s="961">
        <f>'49.'!AC84</f>
        <v>123281.85669060638</v>
      </c>
      <c r="J57" s="961">
        <f>'49.'!AD84</f>
        <v>4229108.5474444451</v>
      </c>
      <c r="K57" s="961">
        <f>'49.'!AE84</f>
        <v>155645.01502943717</v>
      </c>
      <c r="L57" s="961">
        <f>'49.'!AF84</f>
        <v>7733.1127174852936</v>
      </c>
      <c r="M57" s="961">
        <f>'49.'!AG84</f>
        <v>10573.856399837383</v>
      </c>
      <c r="N57" s="961">
        <f>'49.'!AH84</f>
        <v>137338.04591211452</v>
      </c>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960"/>
      <c r="AQ57" s="960"/>
      <c r="AR57" s="960"/>
      <c r="AS57" s="960"/>
      <c r="AT57" s="960"/>
      <c r="AU57" s="960"/>
      <c r="AV57" s="960"/>
      <c r="AW57" s="960"/>
      <c r="AX57" s="960"/>
      <c r="AY57" s="960"/>
      <c r="AZ57" s="960"/>
      <c r="BA57" s="960"/>
      <c r="BB57" s="960"/>
      <c r="BC57" s="960"/>
      <c r="BD57" s="960"/>
      <c r="BE57" s="960"/>
      <c r="BF57" s="960"/>
      <c r="BG57" s="960"/>
      <c r="BH57" s="960"/>
      <c r="BI57" s="960"/>
      <c r="BJ57" s="960"/>
    </row>
    <row r="58" spans="1:62" s="849" customFormat="1" ht="14.45" customHeight="1">
      <c r="A58" s="2641" t="s">
        <v>373</v>
      </c>
      <c r="B58" s="2641"/>
      <c r="C58" s="2641"/>
      <c r="D58" s="2"/>
      <c r="E58" s="863"/>
      <c r="F58" s="961"/>
      <c r="G58" s="961"/>
      <c r="H58" s="961"/>
      <c r="I58" s="961"/>
      <c r="J58" s="961"/>
      <c r="K58" s="961"/>
      <c r="L58" s="961"/>
      <c r="M58" s="961"/>
      <c r="N58" s="961"/>
      <c r="O58" s="1137"/>
      <c r="P58" s="1137"/>
      <c r="Q58" s="1137"/>
      <c r="R58" s="1137"/>
      <c r="S58" s="1137"/>
      <c r="T58" s="1137"/>
      <c r="U58" s="1137"/>
      <c r="V58" s="1137"/>
      <c r="W58" s="1137"/>
      <c r="X58" s="1137"/>
      <c r="Y58" s="1137"/>
      <c r="Z58" s="1137"/>
      <c r="AA58" s="1137"/>
      <c r="AB58" s="1137"/>
      <c r="AC58" s="1137"/>
      <c r="AD58" s="1137"/>
      <c r="AE58" s="1137"/>
      <c r="AF58" s="1137"/>
      <c r="AG58" s="1137"/>
      <c r="AH58" s="1137"/>
      <c r="AI58" s="1137"/>
      <c r="AJ58" s="1137"/>
      <c r="AK58" s="1137"/>
      <c r="AL58" s="1137"/>
      <c r="AM58" s="1137"/>
      <c r="AN58" s="1137"/>
      <c r="AO58" s="1137"/>
      <c r="AP58" s="960"/>
      <c r="AQ58" s="960"/>
      <c r="AR58" s="960"/>
      <c r="AS58" s="960"/>
      <c r="AT58" s="960"/>
      <c r="AU58" s="960"/>
      <c r="AV58" s="960"/>
      <c r="AW58" s="960"/>
      <c r="AX58" s="960"/>
      <c r="AY58" s="960"/>
      <c r="AZ58" s="960"/>
      <c r="BA58" s="960"/>
      <c r="BB58" s="960"/>
      <c r="BC58" s="960"/>
      <c r="BD58" s="960"/>
      <c r="BE58" s="960"/>
      <c r="BF58" s="960"/>
      <c r="BG58" s="960"/>
      <c r="BH58" s="960"/>
      <c r="BI58" s="960"/>
      <c r="BJ58" s="960"/>
    </row>
    <row r="59" spans="1:62" s="849" customFormat="1" ht="14.45" customHeight="1">
      <c r="A59" s="6"/>
      <c r="B59" s="813" t="s">
        <v>1028</v>
      </c>
      <c r="C59" s="6"/>
      <c r="D59" s="845"/>
      <c r="E59" s="863">
        <f>'49.'!Y85</f>
        <v>5529.4552126900389</v>
      </c>
      <c r="F59" s="961">
        <f>'49.'!Z85</f>
        <v>5508.4638704808203</v>
      </c>
      <c r="G59" s="961">
        <f>'49.'!AA85</f>
        <v>6089.5607399780438</v>
      </c>
      <c r="H59" s="961">
        <f>'49.'!AB85</f>
        <v>0</v>
      </c>
      <c r="I59" s="961">
        <f>'49.'!AC85</f>
        <v>627.7070492486414</v>
      </c>
      <c r="J59" s="961">
        <f>'49.'!AD85</f>
        <v>1208.8039187458635</v>
      </c>
      <c r="K59" s="961">
        <f>'49.'!AE85</f>
        <v>20.991342209219464</v>
      </c>
      <c r="L59" s="961">
        <f>'49.'!AF85</f>
        <v>4.9083510744688121</v>
      </c>
      <c r="M59" s="961">
        <f>'49.'!AG85</f>
        <v>1.2133324905877858</v>
      </c>
      <c r="N59" s="961">
        <f>'49.'!AH85</f>
        <v>14.869658644162868</v>
      </c>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960"/>
      <c r="AQ59" s="960"/>
      <c r="AR59" s="960"/>
      <c r="AS59" s="960"/>
      <c r="AT59" s="960"/>
      <c r="AU59" s="960"/>
      <c r="AV59" s="960"/>
      <c r="AW59" s="960"/>
      <c r="AX59" s="960"/>
      <c r="AY59" s="960"/>
      <c r="AZ59" s="960"/>
      <c r="BA59" s="960"/>
      <c r="BB59" s="960"/>
      <c r="BC59" s="960"/>
      <c r="BD59" s="960"/>
      <c r="BE59" s="960"/>
      <c r="BF59" s="960"/>
      <c r="BG59" s="960"/>
      <c r="BH59" s="960"/>
      <c r="BI59" s="960"/>
      <c r="BJ59" s="960"/>
    </row>
    <row r="60" spans="1:62" s="849" customFormat="1" ht="14.45" customHeight="1">
      <c r="A60" s="6"/>
      <c r="B60" s="813" t="s">
        <v>1038</v>
      </c>
      <c r="C60" s="6"/>
      <c r="D60" s="2"/>
      <c r="E60" s="863">
        <f>'49.'!Y86</f>
        <v>10877.970264597003</v>
      </c>
      <c r="F60" s="961">
        <f>'49.'!Z86</f>
        <v>10866.71460263243</v>
      </c>
      <c r="G60" s="961">
        <f>'49.'!AA86</f>
        <v>12031.288195318466</v>
      </c>
      <c r="H60" s="961">
        <f>'49.'!AB86</f>
        <v>0</v>
      </c>
      <c r="I60" s="961">
        <f>'49.'!AC86</f>
        <v>1933.8817986239287</v>
      </c>
      <c r="J60" s="961">
        <f>'49.'!AD86</f>
        <v>3098.4553913099667</v>
      </c>
      <c r="K60" s="961">
        <f>'49.'!AE86</f>
        <v>11.255661964577191</v>
      </c>
      <c r="L60" s="961">
        <f>'49.'!AF86</f>
        <v>1.1460298808448801</v>
      </c>
      <c r="M60" s="961">
        <f>'49.'!AG86</f>
        <v>2.9079697546930667</v>
      </c>
      <c r="N60" s="961">
        <f>'49.'!AH86</f>
        <v>7.2016623290392516</v>
      </c>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row>
    <row r="61" spans="1:62" s="849" customFormat="1" ht="14.45" customHeight="1">
      <c r="A61" s="1137"/>
      <c r="B61" s="813" t="s">
        <v>1039</v>
      </c>
      <c r="C61" s="1137"/>
      <c r="D61" s="843"/>
      <c r="E61" s="863">
        <f>'49.'!Y87</f>
        <v>12663.573731282362</v>
      </c>
      <c r="F61" s="961">
        <f>'49.'!Z87</f>
        <v>12500.844287371876</v>
      </c>
      <c r="G61" s="961">
        <f>'49.'!AA87</f>
        <v>17475.994136561978</v>
      </c>
      <c r="H61" s="961">
        <f>'49.'!AB87</f>
        <v>0</v>
      </c>
      <c r="I61" s="961">
        <f>'49.'!AC87</f>
        <v>268.85198167489114</v>
      </c>
      <c r="J61" s="961">
        <f>'49.'!AD87</f>
        <v>5244.0018308649996</v>
      </c>
      <c r="K61" s="961">
        <f>'49.'!AE87</f>
        <v>162.7294439104879</v>
      </c>
      <c r="L61" s="961">
        <f>'49.'!AF87</f>
        <v>145.36247756203582</v>
      </c>
      <c r="M61" s="961">
        <f>'49.'!AG87</f>
        <v>7.3546423208475051</v>
      </c>
      <c r="N61" s="961">
        <f>'49.'!AH87</f>
        <v>10.012324027604654</v>
      </c>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960"/>
      <c r="AQ61" s="960"/>
      <c r="AR61" s="960"/>
      <c r="AS61" s="960"/>
      <c r="AT61" s="960"/>
      <c r="AU61" s="960"/>
      <c r="AV61" s="960"/>
      <c r="AW61" s="960"/>
      <c r="AX61" s="960"/>
      <c r="AY61" s="960"/>
      <c r="AZ61" s="960"/>
      <c r="BA61" s="960"/>
      <c r="BB61" s="960"/>
      <c r="BC61" s="960"/>
      <c r="BD61" s="960"/>
      <c r="BE61" s="960"/>
      <c r="BF61" s="960"/>
      <c r="BG61" s="960"/>
      <c r="BH61" s="960"/>
      <c r="BI61" s="960"/>
      <c r="BJ61" s="960"/>
    </row>
    <row r="62" spans="1:62" s="849" customFormat="1" ht="14.45" customHeight="1">
      <c r="A62" s="1137"/>
      <c r="B62" s="813" t="s">
        <v>1040</v>
      </c>
      <c r="C62" s="1137"/>
      <c r="D62" s="843"/>
      <c r="E62" s="863">
        <f>'49.'!Y88</f>
        <v>23396.40347849387</v>
      </c>
      <c r="F62" s="961">
        <f>'49.'!Z88</f>
        <v>23275.232722182387</v>
      </c>
      <c r="G62" s="961">
        <f>'49.'!AA88</f>
        <v>33584.651825989102</v>
      </c>
      <c r="H62" s="961">
        <f>'49.'!AB88</f>
        <v>411.77847366001447</v>
      </c>
      <c r="I62" s="961">
        <f>'49.'!AC88</f>
        <v>195.35636151211671</v>
      </c>
      <c r="J62" s="961">
        <f>'49.'!AD88</f>
        <v>10916.553938978874</v>
      </c>
      <c r="K62" s="961">
        <f>'49.'!AE88</f>
        <v>121.17075631148261</v>
      </c>
      <c r="L62" s="961">
        <f>'49.'!AF88</f>
        <v>8.4274686048743277</v>
      </c>
      <c r="M62" s="961">
        <f>'49.'!AG88</f>
        <v>16.36459484998359</v>
      </c>
      <c r="N62" s="961">
        <f>'49.'!AH88</f>
        <v>96.378692856624696</v>
      </c>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960"/>
      <c r="AQ62" s="960"/>
      <c r="AR62" s="960"/>
      <c r="AS62" s="960"/>
      <c r="AT62" s="960"/>
      <c r="AU62" s="960"/>
      <c r="AV62" s="960"/>
      <c r="AW62" s="960"/>
      <c r="AX62" s="960"/>
      <c r="AY62" s="960"/>
      <c r="AZ62" s="960"/>
      <c r="BA62" s="960"/>
      <c r="BB62" s="960"/>
      <c r="BC62" s="960"/>
      <c r="BD62" s="960"/>
      <c r="BE62" s="960"/>
      <c r="BF62" s="960"/>
      <c r="BG62" s="960"/>
      <c r="BH62" s="960"/>
      <c r="BI62" s="960"/>
      <c r="BJ62" s="960"/>
    </row>
    <row r="63" spans="1:62" s="849" customFormat="1" ht="14.45" customHeight="1">
      <c r="A63" s="1137"/>
      <c r="B63" s="813" t="s">
        <v>1041</v>
      </c>
      <c r="C63" s="1137"/>
      <c r="D63" s="843"/>
      <c r="E63" s="863">
        <f>'49.'!Y89</f>
        <v>43038.704317248565</v>
      </c>
      <c r="F63" s="961">
        <f>'49.'!Z89</f>
        <v>42832.174914873009</v>
      </c>
      <c r="G63" s="961">
        <f>'49.'!AA89</f>
        <v>67149.928022019187</v>
      </c>
      <c r="H63" s="961">
        <f>'49.'!AB89</f>
        <v>54.158491629800473</v>
      </c>
      <c r="I63" s="961">
        <f>'49.'!AC89</f>
        <v>213.11687951512775</v>
      </c>
      <c r="J63" s="961">
        <f>'49.'!AD89</f>
        <v>24612.540912205448</v>
      </c>
      <c r="K63" s="961">
        <f>'49.'!AE89</f>
        <v>234.04183628991487</v>
      </c>
      <c r="L63" s="961">
        <f>'49.'!AF89</f>
        <v>36.861624865696307</v>
      </c>
      <c r="M63" s="961">
        <f>'49.'!AG89</f>
        <v>40.141438313831287</v>
      </c>
      <c r="N63" s="961">
        <f>'49.'!AH89</f>
        <v>157.03877311038738</v>
      </c>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960"/>
      <c r="AQ63" s="960"/>
      <c r="AR63" s="960"/>
      <c r="AS63" s="960"/>
      <c r="AT63" s="960"/>
      <c r="AU63" s="960"/>
      <c r="AV63" s="960"/>
      <c r="AW63" s="960"/>
      <c r="AX63" s="960"/>
      <c r="AY63" s="960"/>
      <c r="AZ63" s="960"/>
      <c r="BA63" s="960"/>
      <c r="BB63" s="960"/>
      <c r="BC63" s="960"/>
      <c r="BD63" s="960"/>
      <c r="BE63" s="960"/>
      <c r="BF63" s="960"/>
      <c r="BG63" s="960"/>
      <c r="BH63" s="960"/>
      <c r="BI63" s="960"/>
      <c r="BJ63" s="960"/>
    </row>
    <row r="64" spans="1:62" s="849" customFormat="1" ht="14.45" customHeight="1">
      <c r="A64" s="1137"/>
      <c r="B64" s="813" t="s">
        <v>1042</v>
      </c>
      <c r="C64" s="1137"/>
      <c r="D64" s="843"/>
      <c r="E64" s="863">
        <f>'49.'!Y90</f>
        <v>70998.607016185662</v>
      </c>
      <c r="F64" s="961">
        <f>'49.'!Z90</f>
        <v>69596.101694439829</v>
      </c>
      <c r="G64" s="961">
        <f>'49.'!AA90</f>
        <v>119927.89027177912</v>
      </c>
      <c r="H64" s="961">
        <f>'49.'!AB90</f>
        <v>945.65890146907168</v>
      </c>
      <c r="I64" s="961">
        <f>'49.'!AC90</f>
        <v>454.49754691028414</v>
      </c>
      <c r="J64" s="961">
        <f>'49.'!AD90</f>
        <v>51731.945025718589</v>
      </c>
      <c r="K64" s="961">
        <f>'49.'!AE90</f>
        <v>1402.5053217457425</v>
      </c>
      <c r="L64" s="961">
        <f>'49.'!AF90</f>
        <v>44.50942959920053</v>
      </c>
      <c r="M64" s="961">
        <f>'49.'!AG90</f>
        <v>105.51901410270163</v>
      </c>
      <c r="N64" s="961">
        <f>'49.'!AH90</f>
        <v>1252.4768780438417</v>
      </c>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960"/>
      <c r="AQ64" s="960"/>
      <c r="AR64" s="960"/>
      <c r="AS64" s="960"/>
      <c r="AT64" s="960"/>
      <c r="AU64" s="960"/>
      <c r="AV64" s="960"/>
      <c r="AW64" s="960"/>
      <c r="AX64" s="960"/>
      <c r="AY64" s="960"/>
      <c r="AZ64" s="960"/>
      <c r="BA64" s="960"/>
      <c r="BB64" s="960"/>
      <c r="BC64" s="960"/>
      <c r="BD64" s="960"/>
      <c r="BE64" s="960"/>
      <c r="BF64" s="960"/>
      <c r="BG64" s="960"/>
      <c r="BH64" s="960"/>
      <c r="BI64" s="960"/>
      <c r="BJ64" s="960"/>
    </row>
    <row r="65" spans="1:62" s="849" customFormat="1" ht="14.45" customHeight="1">
      <c r="A65" s="1137"/>
      <c r="B65" s="813" t="s">
        <v>1043</v>
      </c>
      <c r="C65" s="1137"/>
      <c r="D65" s="843"/>
      <c r="E65" s="863">
        <f>'49.'!Y91</f>
        <v>123170.09379188111</v>
      </c>
      <c r="F65" s="961">
        <f>'49.'!Z91</f>
        <v>120797.6105300598</v>
      </c>
      <c r="G65" s="961">
        <f>'49.'!AA91</f>
        <v>226410.51671938802</v>
      </c>
      <c r="H65" s="961">
        <f>'49.'!AB91</f>
        <v>3438.9089033409937</v>
      </c>
      <c r="I65" s="961">
        <f>'49.'!AC91</f>
        <v>646.52404097582234</v>
      </c>
      <c r="J65" s="961">
        <f>'49.'!AD91</f>
        <v>109698.33913364515</v>
      </c>
      <c r="K65" s="961">
        <f>'49.'!AE91</f>
        <v>2372.4832618214109</v>
      </c>
      <c r="L65" s="961">
        <f>'49.'!AF91</f>
        <v>344.32584981032824</v>
      </c>
      <c r="M65" s="961">
        <f>'49.'!AG91</f>
        <v>184.92317341290732</v>
      </c>
      <c r="N65" s="961">
        <f>'49.'!AH91</f>
        <v>1843.2342385981769</v>
      </c>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960"/>
      <c r="AQ65" s="960"/>
      <c r="AR65" s="960"/>
      <c r="AS65" s="960"/>
      <c r="AT65" s="960"/>
      <c r="AU65" s="960"/>
      <c r="AV65" s="960"/>
      <c r="AW65" s="960"/>
      <c r="AX65" s="960"/>
      <c r="AY65" s="960"/>
      <c r="AZ65" s="960"/>
      <c r="BA65" s="960"/>
      <c r="BB65" s="960"/>
      <c r="BC65" s="960"/>
      <c r="BD65" s="960"/>
      <c r="BE65" s="960"/>
      <c r="BF65" s="960"/>
      <c r="BG65" s="960"/>
      <c r="BH65" s="960"/>
      <c r="BI65" s="960"/>
      <c r="BJ65" s="960"/>
    </row>
    <row r="66" spans="1:62" s="849" customFormat="1" ht="14.45" customHeight="1">
      <c r="A66" s="1137"/>
      <c r="B66" s="813" t="s">
        <v>1044</v>
      </c>
      <c r="C66" s="1137"/>
      <c r="D66" s="843"/>
      <c r="E66" s="863">
        <f>'49.'!Y92</f>
        <v>220557.84196540707</v>
      </c>
      <c r="F66" s="961">
        <f>'49.'!Z92</f>
        <v>217535.59140098502</v>
      </c>
      <c r="G66" s="961">
        <f>'49.'!AA92</f>
        <v>423121.78231770825</v>
      </c>
      <c r="H66" s="961">
        <f>'49.'!AB92</f>
        <v>3117.0761513436564</v>
      </c>
      <c r="I66" s="961">
        <f>'49.'!AC92</f>
        <v>2984.4185460296271</v>
      </c>
      <c r="J66" s="961">
        <f>'49.'!AD92</f>
        <v>211687.68561409652</v>
      </c>
      <c r="K66" s="961">
        <f>'49.'!AE92</f>
        <v>3022.2505644220514</v>
      </c>
      <c r="L66" s="961">
        <f>'49.'!AF92</f>
        <v>218.61782454677078</v>
      </c>
      <c r="M66" s="961">
        <f>'49.'!AG92</f>
        <v>364.67525952773934</v>
      </c>
      <c r="N66" s="961">
        <f>'49.'!AH92</f>
        <v>2438.9574803475439</v>
      </c>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960"/>
      <c r="AQ66" s="960"/>
      <c r="AR66" s="960"/>
      <c r="AS66" s="960"/>
      <c r="AT66" s="960"/>
      <c r="AU66" s="960"/>
      <c r="AV66" s="960"/>
      <c r="AW66" s="960"/>
      <c r="AX66" s="960"/>
      <c r="AY66" s="960"/>
      <c r="AZ66" s="960"/>
      <c r="BA66" s="960"/>
      <c r="BB66" s="960"/>
      <c r="BC66" s="960"/>
      <c r="BD66" s="960"/>
      <c r="BE66" s="960"/>
      <c r="BF66" s="960"/>
      <c r="BG66" s="960"/>
      <c r="BH66" s="960"/>
      <c r="BI66" s="960"/>
      <c r="BJ66" s="960"/>
    </row>
    <row r="67" spans="1:62" s="849" customFormat="1" ht="14.45" customHeight="1">
      <c r="A67" s="1137"/>
      <c r="B67" s="813" t="s">
        <v>1045</v>
      </c>
      <c r="C67" s="1137"/>
      <c r="D67" s="843"/>
      <c r="E67" s="863">
        <f>'49.'!Y93</f>
        <v>471145.09915100265</v>
      </c>
      <c r="F67" s="961">
        <f>'49.'!Z93</f>
        <v>463561.01920820255</v>
      </c>
      <c r="G67" s="961">
        <f>'49.'!AA93</f>
        <v>967007.02992137766</v>
      </c>
      <c r="H67" s="961">
        <f>'49.'!AB93</f>
        <v>44618.869940520097</v>
      </c>
      <c r="I67" s="961">
        <f>'49.'!AC93</f>
        <v>3910.8227189079885</v>
      </c>
      <c r="J67" s="961">
        <f>'49.'!AD93</f>
        <v>551975.70337260293</v>
      </c>
      <c r="K67" s="961">
        <f>'49.'!AE93</f>
        <v>7584.0799428001264</v>
      </c>
      <c r="L67" s="961">
        <f>'49.'!AF93</f>
        <v>348.61738557075023</v>
      </c>
      <c r="M67" s="961">
        <f>'49.'!AG93</f>
        <v>1216.141926161725</v>
      </c>
      <c r="N67" s="961">
        <f>'49.'!AH93</f>
        <v>6019.3206310676505</v>
      </c>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960"/>
      <c r="AQ67" s="960"/>
      <c r="AR67" s="960"/>
      <c r="AS67" s="960"/>
      <c r="AT67" s="960"/>
      <c r="AU67" s="960"/>
      <c r="AV67" s="960"/>
      <c r="AW67" s="960"/>
      <c r="AX67" s="960"/>
      <c r="AY67" s="960"/>
      <c r="AZ67" s="960"/>
      <c r="BA67" s="960"/>
      <c r="BB67" s="960"/>
      <c r="BC67" s="960"/>
      <c r="BD67" s="960"/>
      <c r="BE67" s="960"/>
      <c r="BF67" s="960"/>
      <c r="BG67" s="960"/>
      <c r="BH67" s="960"/>
      <c r="BI67" s="960"/>
      <c r="BJ67" s="960"/>
    </row>
    <row r="68" spans="1:62" s="844" customFormat="1" ht="14.45" customHeight="1" thickBot="1">
      <c r="A68" s="1138"/>
      <c r="B68" s="1126" t="s">
        <v>1046</v>
      </c>
      <c r="C68" s="1138"/>
      <c r="D68" s="847"/>
      <c r="E68" s="864">
        <f>'49.'!Y94</f>
        <v>1806403.0328051825</v>
      </c>
      <c r="F68" s="968">
        <f>'49.'!Z94</f>
        <v>1727461.083274368</v>
      </c>
      <c r="G68" s="968">
        <f>'49.'!AA94</f>
        <v>4047516.3880436798</v>
      </c>
      <c r="H68" s="968">
        <f>'49.'!AB94</f>
        <v>12265.54621744931</v>
      </c>
      <c r="I68" s="968">
        <f>'49.'!AC94</f>
        <v>64842.369413286426</v>
      </c>
      <c r="J68" s="968">
        <f>'49.'!AD94</f>
        <v>2397163.2204000489</v>
      </c>
      <c r="K68" s="968">
        <f>'49.'!AE94</f>
        <v>78941.949530813828</v>
      </c>
      <c r="L68" s="968">
        <f>'49.'!AF94</f>
        <v>5002.6735290018869</v>
      </c>
      <c r="M68" s="968">
        <f>'49.'!AG94</f>
        <v>5251.6883058258863</v>
      </c>
      <c r="N68" s="968">
        <f>'49.'!AH94</f>
        <v>68687.587695986105</v>
      </c>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970"/>
      <c r="AQ68" s="970"/>
      <c r="AR68" s="970"/>
      <c r="AS68" s="970"/>
      <c r="AT68" s="970"/>
      <c r="AU68" s="970"/>
      <c r="AV68" s="970"/>
      <c r="AW68" s="970"/>
      <c r="AX68" s="970"/>
      <c r="AY68" s="970"/>
      <c r="AZ68" s="970"/>
      <c r="BA68" s="970"/>
      <c r="BB68" s="970"/>
      <c r="BC68" s="970"/>
      <c r="BD68" s="970"/>
      <c r="BE68" s="970"/>
      <c r="BF68" s="970"/>
      <c r="BG68" s="970"/>
      <c r="BH68" s="970"/>
      <c r="BI68" s="970"/>
      <c r="BJ68" s="970"/>
    </row>
    <row r="69" spans="1:62" ht="13.7" customHeight="1"/>
  </sheetData>
  <mergeCells count="39">
    <mergeCell ref="A28:D28"/>
    <mergeCell ref="F3:J3"/>
    <mergeCell ref="G4:G5"/>
    <mergeCell ref="E3:E5"/>
    <mergeCell ref="A19:C19"/>
    <mergeCell ref="J4:J5"/>
    <mergeCell ref="A13:C13"/>
    <mergeCell ref="A3:C5"/>
    <mergeCell ref="A7:C7"/>
    <mergeCell ref="A14:C14"/>
    <mergeCell ref="A12:C12"/>
    <mergeCell ref="A8:C8"/>
    <mergeCell ref="A11:C11"/>
    <mergeCell ref="A9:C9"/>
    <mergeCell ref="A10:C10"/>
    <mergeCell ref="A58:C58"/>
    <mergeCell ref="A15:C15"/>
    <mergeCell ref="A16:C16"/>
    <mergeCell ref="A29:C29"/>
    <mergeCell ref="A17:C17"/>
    <mergeCell ref="A47:C47"/>
    <mergeCell ref="A20:C20"/>
    <mergeCell ref="A18:C18"/>
    <mergeCell ref="A36:C36"/>
    <mergeCell ref="A21:C21"/>
    <mergeCell ref="A22:D22"/>
    <mergeCell ref="A23:D23"/>
    <mergeCell ref="A24:D24"/>
    <mergeCell ref="A25:D25"/>
    <mergeCell ref="A26:D26"/>
    <mergeCell ref="A27:D27"/>
    <mergeCell ref="N4:N5"/>
    <mergeCell ref="K4:K5"/>
    <mergeCell ref="A6:C6"/>
    <mergeCell ref="H4:H5"/>
    <mergeCell ref="I4:I5"/>
    <mergeCell ref="M4:M5"/>
    <mergeCell ref="F4:F5"/>
    <mergeCell ref="L4:L5"/>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fitToWidth="2" fitToHeight="2" pageOrder="overThenDown" orientation="portrait" r:id="rId1"/>
  <headerFooter alignWithMargins="0">
    <oddFooter>&amp;C&amp;"新細明體,標準"&amp;12&amp;P</oddFooter>
  </headerFooter>
  <colBreaks count="1" manualBreakCount="1">
    <brk id="8" max="57"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U94"/>
  <sheetViews>
    <sheetView view="pageBreakPreview" topLeftCell="A45" zoomScaleNormal="50" zoomScaleSheetLayoutView="100" workbookViewId="0">
      <selection activeCell="L37" sqref="L37"/>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22.7109375" style="838" customWidth="1"/>
    <col min="6" max="6" width="3.28515625" style="838" customWidth="1"/>
    <col min="7" max="7" width="22.7109375" style="838" customWidth="1"/>
    <col min="8" max="8" width="4.28515625" style="838" customWidth="1"/>
    <col min="9" max="9" width="22.7109375" style="838" customWidth="1"/>
    <col min="10" max="10" width="4.28515625" style="838" customWidth="1"/>
    <col min="11" max="22" width="8.85546875" style="838" customWidth="1"/>
    <col min="23" max="16384" width="9.140625" style="838"/>
  </cols>
  <sheetData>
    <row r="1" spans="1:19" s="1286" customFormat="1" ht="35.1" customHeight="1">
      <c r="A1" s="3270" t="s">
        <v>1537</v>
      </c>
      <c r="B1" s="3270"/>
      <c r="C1" s="3270"/>
      <c r="D1" s="3270"/>
      <c r="E1" s="3270"/>
      <c r="F1" s="3270"/>
      <c r="G1" s="3270"/>
      <c r="H1" s="3270"/>
      <c r="I1" s="3270"/>
      <c r="J1" s="3270"/>
    </row>
    <row r="2" spans="1:19" ht="15" customHeight="1" thickBot="1">
      <c r="A2" s="838"/>
      <c r="B2" s="26"/>
      <c r="C2" s="295"/>
      <c r="D2" s="296"/>
      <c r="E2" s="913"/>
      <c r="F2" s="913"/>
      <c r="G2" s="913"/>
      <c r="H2" s="913"/>
      <c r="I2" s="913"/>
      <c r="J2" s="140" t="s">
        <v>525</v>
      </c>
      <c r="L2" s="850"/>
    </row>
    <row r="3" spans="1:19" ht="15" customHeight="1">
      <c r="A3" s="3204" t="s">
        <v>10</v>
      </c>
      <c r="B3" s="3204"/>
      <c r="C3" s="3204"/>
      <c r="D3" s="390"/>
      <c r="E3" s="3136" t="s">
        <v>49</v>
      </c>
      <c r="F3" s="3137"/>
      <c r="G3" s="3136" t="s">
        <v>1158</v>
      </c>
      <c r="H3" s="3137"/>
      <c r="I3" s="3136" t="s">
        <v>147</v>
      </c>
      <c r="J3" s="2807"/>
      <c r="S3" s="254"/>
    </row>
    <row r="4" spans="1:19" ht="15" customHeight="1">
      <c r="A4" s="3205"/>
      <c r="B4" s="3205"/>
      <c r="C4" s="3205"/>
      <c r="D4" s="391"/>
      <c r="E4" s="3138"/>
      <c r="F4" s="3139"/>
      <c r="G4" s="3138"/>
      <c r="H4" s="3139"/>
      <c r="I4" s="3138"/>
      <c r="J4" s="2808"/>
    </row>
    <row r="5" spans="1:19" ht="37.5" customHeight="1" thickBot="1">
      <c r="A5" s="3206"/>
      <c r="B5" s="3206"/>
      <c r="C5" s="3206"/>
      <c r="D5" s="392"/>
      <c r="E5" s="2986"/>
      <c r="F5" s="2990"/>
      <c r="G5" s="2986"/>
      <c r="H5" s="2990"/>
      <c r="I5" s="2986"/>
      <c r="J5" s="2809"/>
    </row>
    <row r="6" spans="1:19" s="33" customFormat="1" ht="24.6" hidden="1" customHeight="1">
      <c r="A6" s="3207" t="s">
        <v>149</v>
      </c>
      <c r="B6" s="3207"/>
      <c r="C6" s="3207"/>
      <c r="D6" s="32"/>
      <c r="E6" s="57">
        <v>20072786</v>
      </c>
      <c r="F6" s="58"/>
      <c r="G6" s="58">
        <v>18735446</v>
      </c>
      <c r="H6" s="58"/>
      <c r="I6" s="58">
        <v>1337340</v>
      </c>
    </row>
    <row r="7" spans="1:19" s="33" customFormat="1" ht="24.6" hidden="1" customHeight="1">
      <c r="A7" s="3198" t="s">
        <v>150</v>
      </c>
      <c r="B7" s="3198"/>
      <c r="C7" s="3198"/>
      <c r="D7" s="32"/>
      <c r="E7" s="60">
        <f t="shared" ref="E7:E12" si="0">G7+I7</f>
        <v>17802344</v>
      </c>
      <c r="F7" s="59"/>
      <c r="G7" s="59">
        <v>16632055</v>
      </c>
      <c r="H7" s="59"/>
      <c r="I7" s="59">
        <v>1170289</v>
      </c>
    </row>
    <row r="8" spans="1:19" s="33" customFormat="1" ht="24.6" hidden="1" customHeight="1">
      <c r="A8" s="3198" t="s">
        <v>1124</v>
      </c>
      <c r="B8" s="3198"/>
      <c r="C8" s="3198"/>
      <c r="D8" s="32"/>
      <c r="E8" s="60">
        <f t="shared" si="0"/>
        <v>18944912.015758369</v>
      </c>
      <c r="F8" s="59"/>
      <c r="G8" s="59">
        <v>18772155.554229092</v>
      </c>
      <c r="H8" s="59"/>
      <c r="I8" s="59">
        <v>172756.46152927834</v>
      </c>
    </row>
    <row r="9" spans="1:19" s="33" customFormat="1" ht="19.5" hidden="1" customHeight="1">
      <c r="A9" s="3198" t="s">
        <v>1125</v>
      </c>
      <c r="B9" s="3198"/>
      <c r="C9" s="3198"/>
      <c r="D9" s="32"/>
      <c r="E9" s="60">
        <f t="shared" si="0"/>
        <v>14007780.64326367</v>
      </c>
      <c r="F9" s="59"/>
      <c r="G9" s="59">
        <v>12882690.68080934</v>
      </c>
      <c r="H9" s="59"/>
      <c r="I9" s="59">
        <v>1125089.9624543297</v>
      </c>
    </row>
    <row r="10" spans="1:19" s="33" customFormat="1" ht="19.5" hidden="1" customHeight="1">
      <c r="A10" s="3198" t="s">
        <v>1126</v>
      </c>
      <c r="B10" s="3198"/>
      <c r="C10" s="3198"/>
      <c r="D10" s="32"/>
      <c r="E10" s="60">
        <f t="shared" si="0"/>
        <v>16928424.940177578</v>
      </c>
      <c r="F10" s="59"/>
      <c r="G10" s="59">
        <v>15872061.056433925</v>
      </c>
      <c r="H10" s="59"/>
      <c r="I10" s="59">
        <v>1056363.8837436531</v>
      </c>
    </row>
    <row r="11" spans="1:19" s="266" customFormat="1" ht="19.5" hidden="1" customHeight="1">
      <c r="A11" s="3103" t="s">
        <v>1127</v>
      </c>
      <c r="B11" s="3103"/>
      <c r="C11" s="3103"/>
      <c r="D11" s="22"/>
      <c r="E11" s="364">
        <f>G11+I11</f>
        <v>24581247.216192689</v>
      </c>
      <c r="F11" s="283"/>
      <c r="G11" s="50">
        <v>21851352.915336061</v>
      </c>
      <c r="H11" s="283"/>
      <c r="I11" s="283">
        <v>2729894.3008566289</v>
      </c>
      <c r="M11" s="902"/>
      <c r="N11" s="902"/>
      <c r="O11" s="902"/>
    </row>
    <row r="12" spans="1:19" s="33" customFormat="1" ht="19.5" hidden="1" customHeight="1">
      <c r="A12" s="3198" t="s">
        <v>1128</v>
      </c>
      <c r="B12" s="3198"/>
      <c r="C12" s="3198"/>
      <c r="D12" s="32"/>
      <c r="E12" s="60">
        <f t="shared" si="0"/>
        <v>26162301.280204728</v>
      </c>
      <c r="F12" s="59"/>
      <c r="G12" s="50">
        <v>24005055.943400685</v>
      </c>
      <c r="H12" s="59"/>
      <c r="I12" s="50">
        <v>2157245.336804044</v>
      </c>
      <c r="M12" s="902"/>
      <c r="N12" s="902"/>
      <c r="O12" s="902"/>
    </row>
    <row r="13" spans="1:19" s="33" customFormat="1" ht="18" hidden="1" customHeight="1">
      <c r="A13" s="3103" t="s">
        <v>1129</v>
      </c>
      <c r="B13" s="3103"/>
      <c r="C13" s="3103"/>
      <c r="D13" s="32"/>
      <c r="E13" s="60">
        <v>27292201.238484472</v>
      </c>
      <c r="F13" s="59"/>
      <c r="G13" s="50">
        <v>24484407</v>
      </c>
      <c r="H13" s="59"/>
      <c r="I13" s="50">
        <v>2807794.2384844734</v>
      </c>
      <c r="K13" s="393"/>
      <c r="L13" s="50"/>
      <c r="M13" s="393"/>
      <c r="N13" s="393"/>
      <c r="O13" s="902"/>
    </row>
    <row r="14" spans="1:19" s="33" customFormat="1" ht="18" hidden="1" customHeight="1">
      <c r="A14" s="3198" t="s">
        <v>1130</v>
      </c>
      <c r="B14" s="3198"/>
      <c r="C14" s="3198"/>
      <c r="D14" s="32"/>
      <c r="E14" s="60">
        <f t="shared" ref="E14:E19" si="1">G14+I14</f>
        <v>26184551.578648422</v>
      </c>
      <c r="F14" s="59"/>
      <c r="G14" s="50">
        <v>24497213.916754019</v>
      </c>
      <c r="H14" s="59"/>
      <c r="I14" s="50">
        <v>1687337.6618944022</v>
      </c>
      <c r="M14" s="902"/>
      <c r="N14" s="902"/>
      <c r="O14" s="902"/>
    </row>
    <row r="15" spans="1:19" s="33" customFormat="1" ht="18" hidden="1" customHeight="1">
      <c r="A15" s="3198" t="s">
        <v>1131</v>
      </c>
      <c r="B15" s="3198"/>
      <c r="C15" s="3198"/>
      <c r="D15" s="32"/>
      <c r="E15" s="60">
        <f t="shared" si="1"/>
        <v>28014448.999924347</v>
      </c>
      <c r="F15" s="59"/>
      <c r="G15" s="59">
        <f>('25.'!G15/'1'!$E$16)*1000</f>
        <v>25220554.404049248</v>
      </c>
      <c r="H15" s="59"/>
      <c r="I15" s="59">
        <f>('25.'!I15/'1'!$E$16)*1000</f>
        <v>2793894.5958751007</v>
      </c>
    </row>
    <row r="16" spans="1:19" s="33" customFormat="1" ht="18" hidden="1" customHeight="1">
      <c r="A16" s="3198" t="s">
        <v>1095</v>
      </c>
      <c r="B16" s="3198"/>
      <c r="C16" s="3198"/>
      <c r="D16" s="32"/>
      <c r="E16" s="60">
        <f t="shared" si="1"/>
        <v>23491619.874196291</v>
      </c>
      <c r="F16" s="59"/>
      <c r="G16" s="59">
        <v>21903701.178061981</v>
      </c>
      <c r="H16" s="59"/>
      <c r="I16" s="59">
        <v>1587918.6961343121</v>
      </c>
      <c r="K16" s="60"/>
    </row>
    <row r="17" spans="1:21" s="33" customFormat="1" ht="17.25" hidden="1" customHeight="1">
      <c r="A17" s="3198" t="s">
        <v>1050</v>
      </c>
      <c r="B17" s="3198"/>
      <c r="C17" s="3198"/>
      <c r="D17" s="32"/>
      <c r="E17" s="385">
        <f t="shared" si="1"/>
        <v>25178158.328799512</v>
      </c>
      <c r="F17" s="386"/>
      <c r="G17" s="386">
        <v>23847461.748577144</v>
      </c>
      <c r="H17" s="386"/>
      <c r="I17" s="386">
        <v>1330696.5802223696</v>
      </c>
      <c r="J17" s="59"/>
      <c r="K17" s="40"/>
    </row>
    <row r="18" spans="1:21" s="33" customFormat="1" ht="18" hidden="1" customHeight="1">
      <c r="A18" s="3198" t="s">
        <v>1051</v>
      </c>
      <c r="B18" s="3198"/>
      <c r="C18" s="3198"/>
      <c r="D18" s="32"/>
      <c r="E18" s="385">
        <f t="shared" si="1"/>
        <v>23623319.750392452</v>
      </c>
      <c r="F18" s="386"/>
      <c r="G18" s="386">
        <f>'[1]23'!G18/'[1]1'!E19*1000</f>
        <v>23131522.16182119</v>
      </c>
      <c r="H18" s="386"/>
      <c r="I18" s="386">
        <f>'[1]23'!I18/'[1]1'!E19*1000</f>
        <v>491797.58857126185</v>
      </c>
      <c r="J18" s="59"/>
      <c r="K18" s="40"/>
    </row>
    <row r="19" spans="1:21" s="33" customFormat="1" ht="18" hidden="1" customHeight="1">
      <c r="A19" s="3198" t="s">
        <v>1052</v>
      </c>
      <c r="B19" s="3198"/>
      <c r="C19" s="3198"/>
      <c r="D19" s="32"/>
      <c r="E19" s="385">
        <f t="shared" si="1"/>
        <v>23792391.882059716</v>
      </c>
      <c r="F19" s="386"/>
      <c r="G19" s="386">
        <v>21944892.469442315</v>
      </c>
      <c r="H19" s="386"/>
      <c r="I19" s="386">
        <v>1847499.4126173984</v>
      </c>
      <c r="J19" s="59"/>
      <c r="K19" s="40"/>
    </row>
    <row r="20" spans="1:21" s="33" customFormat="1" ht="18" hidden="1" customHeight="1">
      <c r="A20" s="3198" t="s">
        <v>1053</v>
      </c>
      <c r="B20" s="3198"/>
      <c r="C20" s="3198"/>
      <c r="D20" s="32"/>
      <c r="E20" s="385">
        <f>G20+I20</f>
        <v>22760083.428847689</v>
      </c>
      <c r="F20" s="386"/>
      <c r="G20" s="386">
        <v>21430915.401220392</v>
      </c>
      <c r="H20" s="386"/>
      <c r="I20" s="386">
        <v>1329168.027627296</v>
      </c>
      <c r="J20" s="59"/>
      <c r="K20" s="40"/>
    </row>
    <row r="21" spans="1:21" s="33" customFormat="1" ht="18" hidden="1" customHeight="1">
      <c r="A21" s="3198" t="s">
        <v>1054</v>
      </c>
      <c r="B21" s="3198"/>
      <c r="C21" s="3198"/>
      <c r="D21" s="32"/>
      <c r="E21" s="385">
        <f>G21+I21</f>
        <v>24715999.157652583</v>
      </c>
      <c r="F21" s="386"/>
      <c r="G21" s="386">
        <v>23358123.538604774</v>
      </c>
      <c r="H21" s="386"/>
      <c r="I21" s="386">
        <v>1357875.6190478087</v>
      </c>
      <c r="J21" s="59"/>
      <c r="K21" s="40"/>
    </row>
    <row r="22" spans="1:21" s="33" customFormat="1" ht="18" hidden="1" customHeight="1">
      <c r="A22" s="2618" t="s">
        <v>1055</v>
      </c>
      <c r="B22" s="2619"/>
      <c r="C22" s="2619"/>
      <c r="D22" s="2620"/>
      <c r="E22" s="387">
        <v>23246.285255542807</v>
      </c>
      <c r="F22" s="388"/>
      <c r="G22" s="388">
        <v>21585.450285761792</v>
      </c>
      <c r="H22" s="388"/>
      <c r="I22" s="388">
        <v>1660.834969781017</v>
      </c>
      <c r="J22" s="388"/>
      <c r="K22" s="40"/>
      <c r="L22" s="40"/>
      <c r="M22" s="40"/>
      <c r="N22" s="40"/>
      <c r="O22" s="40"/>
      <c r="P22" s="40"/>
    </row>
    <row r="23" spans="1:21" s="33" customFormat="1" ht="18" hidden="1" customHeight="1">
      <c r="A23" s="2618" t="s">
        <v>1001</v>
      </c>
      <c r="B23" s="2619"/>
      <c r="C23" s="2619"/>
      <c r="D23" s="2620"/>
      <c r="E23" s="387">
        <f>G23+I23</f>
        <v>22141.579725058404</v>
      </c>
      <c r="F23" s="388"/>
      <c r="G23" s="388">
        <v>21504.880880754568</v>
      </c>
      <c r="H23" s="388"/>
      <c r="I23" s="388">
        <v>636.69884430383365</v>
      </c>
      <c r="J23" s="388"/>
      <c r="K23" s="40"/>
      <c r="L23" s="40"/>
      <c r="M23" s="40"/>
      <c r="N23" s="40"/>
      <c r="O23" s="40"/>
      <c r="P23" s="40"/>
    </row>
    <row r="24" spans="1:21" s="33" customFormat="1" ht="18" customHeight="1" thickTop="1">
      <c r="A24" s="2618" t="s">
        <v>1002</v>
      </c>
      <c r="B24" s="2619"/>
      <c r="C24" s="2619"/>
      <c r="D24" s="2620"/>
      <c r="E24" s="387">
        <f>G24+I24</f>
        <v>20118.92123585226</v>
      </c>
      <c r="F24" s="388"/>
      <c r="G24" s="388">
        <v>18008.699757196755</v>
      </c>
      <c r="H24" s="388"/>
      <c r="I24" s="388">
        <v>2110.2214786555051</v>
      </c>
      <c r="J24" s="388"/>
      <c r="K24" s="3264"/>
      <c r="L24" s="3265"/>
      <c r="M24" s="1969" t="s">
        <v>2126</v>
      </c>
      <c r="N24" s="1983"/>
      <c r="O24" s="1970" t="s">
        <v>2124</v>
      </c>
      <c r="P24" s="1971"/>
      <c r="Q24" s="3264"/>
      <c r="R24" s="3265"/>
      <c r="S24" s="1969" t="s">
        <v>2126</v>
      </c>
      <c r="T24" s="1970" t="s">
        <v>2124</v>
      </c>
      <c r="U24" s="1971"/>
    </row>
    <row r="25" spans="1:21" s="33" customFormat="1" ht="18" customHeight="1" thickBot="1">
      <c r="A25" s="2618" t="s">
        <v>1003</v>
      </c>
      <c r="B25" s="2619"/>
      <c r="C25" s="2619"/>
      <c r="D25" s="2620"/>
      <c r="E25" s="387">
        <f t="shared" ref="E25:E27" si="2">G25+I25</f>
        <v>21548.527287922709</v>
      </c>
      <c r="F25" s="388"/>
      <c r="G25" s="388">
        <v>20658.589825140683</v>
      </c>
      <c r="H25" s="388"/>
      <c r="I25" s="388">
        <v>889.93746278202434</v>
      </c>
      <c r="J25" s="388"/>
      <c r="K25" s="3266"/>
      <c r="L25" s="3267"/>
      <c r="M25" s="1972" t="s">
        <v>2160</v>
      </c>
      <c r="N25" s="1984"/>
      <c r="O25" s="1973" t="s">
        <v>2160</v>
      </c>
      <c r="P25" s="1971"/>
      <c r="Q25" s="3266"/>
      <c r="R25" s="3267"/>
      <c r="S25" s="1972" t="s">
        <v>2160</v>
      </c>
      <c r="T25" s="1973" t="s">
        <v>2160</v>
      </c>
      <c r="U25" s="1971"/>
    </row>
    <row r="26" spans="1:21" s="33" customFormat="1" ht="18" customHeight="1" thickTop="1">
      <c r="A26" s="2618" t="s">
        <v>1004</v>
      </c>
      <c r="B26" s="2619"/>
      <c r="C26" s="2619"/>
      <c r="D26" s="2620"/>
      <c r="E26" s="387">
        <f t="shared" si="2"/>
        <v>21802.751376903321</v>
      </c>
      <c r="F26" s="388"/>
      <c r="G26" s="388">
        <v>20484.664434093444</v>
      </c>
      <c r="H26" s="388"/>
      <c r="I26" s="388">
        <v>1318.0869428098788</v>
      </c>
      <c r="J26" s="388"/>
      <c r="K26" s="3268" t="s">
        <v>1936</v>
      </c>
      <c r="L26" s="1974" t="s">
        <v>1937</v>
      </c>
      <c r="M26" s="1975">
        <f>S26/1000</f>
        <v>35979.774886767278</v>
      </c>
      <c r="N26" s="1985"/>
      <c r="O26" s="1976">
        <f>T26/1000</f>
        <v>4695.4531617824805</v>
      </c>
      <c r="P26" s="1971"/>
      <c r="Q26" s="3268" t="s">
        <v>1936</v>
      </c>
      <c r="R26" s="1974" t="s">
        <v>1937</v>
      </c>
      <c r="S26" s="1975">
        <v>35979774.886767276</v>
      </c>
      <c r="T26" s="1976">
        <v>4695453.1617824808</v>
      </c>
      <c r="U26" s="1971"/>
    </row>
    <row r="27" spans="1:21" s="33" customFormat="1" ht="18" customHeight="1">
      <c r="A27" s="2618" t="s">
        <v>1005</v>
      </c>
      <c r="B27" s="2619"/>
      <c r="C27" s="2619"/>
      <c r="D27" s="2620"/>
      <c r="E27" s="387">
        <f t="shared" si="2"/>
        <v>23601.420506605027</v>
      </c>
      <c r="F27" s="388"/>
      <c r="G27" s="388">
        <v>21644.296147188164</v>
      </c>
      <c r="H27" s="388"/>
      <c r="I27" s="388">
        <v>1957.1243594168623</v>
      </c>
      <c r="J27" s="388"/>
      <c r="K27" s="3262"/>
      <c r="L27" s="1977" t="s">
        <v>1938</v>
      </c>
      <c r="M27" s="1978">
        <f t="shared" ref="M27:M90" si="3">S27/1000</f>
        <v>4186.3756506362406</v>
      </c>
      <c r="N27" s="1986"/>
      <c r="O27" s="1979">
        <f t="shared" ref="O27:O89" si="4">T27/1000</f>
        <v>476.46254900804428</v>
      </c>
      <c r="P27" s="1971"/>
      <c r="Q27" s="3262"/>
      <c r="R27" s="2502" t="s">
        <v>1938</v>
      </c>
      <c r="S27" s="1978">
        <v>4186375.6506362408</v>
      </c>
      <c r="T27" s="1979">
        <v>476462.5490080443</v>
      </c>
      <c r="U27" s="1971"/>
    </row>
    <row r="28" spans="1:21" s="33" customFormat="1" ht="18" customHeight="1">
      <c r="A28" s="2618" t="s">
        <v>1400</v>
      </c>
      <c r="B28" s="2619"/>
      <c r="C28" s="2619"/>
      <c r="D28" s="2620"/>
      <c r="E28" s="387">
        <f>G28+I28</f>
        <v>30575.882110603103</v>
      </c>
      <c r="F28" s="388"/>
      <c r="G28" s="388">
        <f>M28</f>
        <v>27063.606346547633</v>
      </c>
      <c r="H28" s="388"/>
      <c r="I28" s="388">
        <f t="shared" ref="I28" si="5">O28</f>
        <v>3512.2757640554714</v>
      </c>
      <c r="J28" s="388"/>
      <c r="K28" s="3262" t="s">
        <v>1939</v>
      </c>
      <c r="L28" s="3269"/>
      <c r="M28" s="1978">
        <f t="shared" si="3"/>
        <v>27063.606346547633</v>
      </c>
      <c r="N28" s="1986"/>
      <c r="O28" s="1979">
        <f t="shared" si="4"/>
        <v>3512.2757640554714</v>
      </c>
      <c r="P28" s="1971"/>
      <c r="Q28" s="3262" t="s">
        <v>1939</v>
      </c>
      <c r="R28" s="3269"/>
      <c r="S28" s="1978">
        <v>27063606.346547633</v>
      </c>
      <c r="T28" s="1979">
        <v>3512275.7640554714</v>
      </c>
      <c r="U28" s="1971"/>
    </row>
    <row r="29" spans="1:21" ht="18" customHeight="1">
      <c r="A29" s="3198" t="s">
        <v>43</v>
      </c>
      <c r="B29" s="3198"/>
      <c r="C29" s="3198"/>
      <c r="D29" s="32"/>
      <c r="E29" s="992"/>
      <c r="F29" s="993"/>
      <c r="G29" s="108"/>
      <c r="H29" s="108"/>
      <c r="I29" s="108"/>
      <c r="J29" s="993"/>
      <c r="K29" s="3262" t="s">
        <v>1940</v>
      </c>
      <c r="L29" s="3269"/>
      <c r="M29" s="1978">
        <f t="shared" si="3"/>
        <v>105389.44742834572</v>
      </c>
      <c r="N29" s="1986"/>
      <c r="O29" s="1979">
        <f t="shared" si="4"/>
        <v>14235.119300725992</v>
      </c>
      <c r="P29" s="1971"/>
      <c r="Q29" s="3262" t="s">
        <v>1940</v>
      </c>
      <c r="R29" s="3269"/>
      <c r="S29" s="1978">
        <v>105389447.42834572</v>
      </c>
      <c r="T29" s="1979">
        <v>14235119.300725991</v>
      </c>
      <c r="U29" s="1971"/>
    </row>
    <row r="30" spans="1:21" ht="18" customHeight="1">
      <c r="A30" s="34"/>
      <c r="B30" s="34" t="s">
        <v>44</v>
      </c>
      <c r="C30" s="34"/>
      <c r="D30" s="840"/>
      <c r="E30" s="992">
        <f>G30+I30</f>
        <v>40675.228048549761</v>
      </c>
      <c r="F30" s="820"/>
      <c r="G30" s="993">
        <f>M26</f>
        <v>35979.774886767278</v>
      </c>
      <c r="H30" s="993"/>
      <c r="I30" s="993">
        <f t="shared" ref="I30" si="6">O26</f>
        <v>4695.4531617824805</v>
      </c>
      <c r="J30" s="993"/>
      <c r="K30" s="3262" t="s">
        <v>1941</v>
      </c>
      <c r="L30" s="3269"/>
      <c r="M30" s="1978">
        <f t="shared" si="3"/>
        <v>24049.73463917206</v>
      </c>
      <c r="N30" s="1986"/>
      <c r="O30" s="1979">
        <f t="shared" si="4"/>
        <v>5697.7781877468087</v>
      </c>
      <c r="P30" s="1971"/>
      <c r="Q30" s="3262" t="s">
        <v>1941</v>
      </c>
      <c r="R30" s="3269"/>
      <c r="S30" s="1978">
        <v>24049734.639172059</v>
      </c>
      <c r="T30" s="1979">
        <v>5697778.1877468089</v>
      </c>
      <c r="U30" s="1971"/>
    </row>
    <row r="31" spans="1:21" ht="18" customHeight="1">
      <c r="A31" s="34"/>
      <c r="B31" s="34" t="s">
        <v>12</v>
      </c>
      <c r="C31" s="34"/>
      <c r="D31" s="840"/>
      <c r="E31" s="992">
        <f>G31+I31</f>
        <v>4662.8381996442849</v>
      </c>
      <c r="F31" s="820"/>
      <c r="G31" s="993">
        <f>M27</f>
        <v>4186.3756506362406</v>
      </c>
      <c r="H31" s="993"/>
      <c r="I31" s="993">
        <f>O27</f>
        <v>476.46254900804428</v>
      </c>
      <c r="J31" s="993"/>
      <c r="K31" s="3262" t="s">
        <v>1942</v>
      </c>
      <c r="L31" s="3269"/>
      <c r="M31" s="1978">
        <f t="shared" si="3"/>
        <v>10441.921883313877</v>
      </c>
      <c r="N31" s="1986"/>
      <c r="O31" s="1979">
        <f t="shared" si="4"/>
        <v>1196.0286827169332</v>
      </c>
      <c r="P31" s="1971"/>
      <c r="Q31" s="3262" t="s">
        <v>1942</v>
      </c>
      <c r="R31" s="3269"/>
      <c r="S31" s="1978">
        <v>10441921.883313878</v>
      </c>
      <c r="T31" s="1979">
        <v>1196028.6827169331</v>
      </c>
      <c r="U31" s="1971"/>
    </row>
    <row r="32" spans="1:21" ht="18" customHeight="1">
      <c r="A32" s="3198" t="s">
        <v>13</v>
      </c>
      <c r="B32" s="3198"/>
      <c r="C32" s="3198"/>
      <c r="D32" s="32"/>
      <c r="E32" s="820"/>
      <c r="F32" s="820"/>
      <c r="G32" s="993"/>
      <c r="H32" s="993"/>
      <c r="I32" s="993"/>
      <c r="J32" s="993"/>
      <c r="K32" s="3262" t="s">
        <v>1943</v>
      </c>
      <c r="L32" s="3269"/>
      <c r="M32" s="1978">
        <f t="shared" si="3"/>
        <v>3736.9200735500031</v>
      </c>
      <c r="N32" s="1986"/>
      <c r="O32" s="1979">
        <f t="shared" si="4"/>
        <v>425.1389630375167</v>
      </c>
      <c r="P32" s="1971"/>
      <c r="Q32" s="3262" t="s">
        <v>1943</v>
      </c>
      <c r="R32" s="3269"/>
      <c r="S32" s="1978">
        <v>3736920.0735500031</v>
      </c>
      <c r="T32" s="1979">
        <v>425138.96303751669</v>
      </c>
      <c r="U32" s="1971"/>
    </row>
    <row r="33" spans="1:21" ht="18" customHeight="1">
      <c r="A33" s="34"/>
      <c r="B33" s="1137" t="s">
        <v>52</v>
      </c>
      <c r="C33" s="34"/>
      <c r="D33" s="840"/>
      <c r="E33" s="992">
        <f t="shared" ref="E33:E37" si="7">G33+I33</f>
        <v>119624.56672907171</v>
      </c>
      <c r="F33" s="820"/>
      <c r="G33" s="993">
        <f>M29</f>
        <v>105389.44742834572</v>
      </c>
      <c r="H33" s="993"/>
      <c r="I33" s="993">
        <f t="shared" ref="I33:I37" si="8">O29</f>
        <v>14235.119300725992</v>
      </c>
      <c r="J33" s="993"/>
      <c r="K33" s="3262" t="s">
        <v>1944</v>
      </c>
      <c r="L33" s="3269"/>
      <c r="M33" s="1978">
        <f t="shared" si="3"/>
        <v>83763.71622902494</v>
      </c>
      <c r="N33" s="1986"/>
      <c r="O33" s="1979">
        <f t="shared" si="4"/>
        <v>4108.1109773242633</v>
      </c>
      <c r="P33" s="1971"/>
      <c r="Q33" s="3262" t="s">
        <v>1944</v>
      </c>
      <c r="R33" s="3269"/>
      <c r="S33" s="1978">
        <v>83763716.229024947</v>
      </c>
      <c r="T33" s="1979">
        <v>4108110.9773242632</v>
      </c>
      <c r="U33" s="1971"/>
    </row>
    <row r="34" spans="1:21" ht="18" customHeight="1">
      <c r="A34" s="34"/>
      <c r="B34" s="1137" t="s">
        <v>53</v>
      </c>
      <c r="C34" s="34"/>
      <c r="D34" s="840"/>
      <c r="E34" s="992">
        <f t="shared" si="7"/>
        <v>29747.512826918868</v>
      </c>
      <c r="F34" s="820"/>
      <c r="G34" s="993">
        <f t="shared" ref="G34:G37" si="9">M30</f>
        <v>24049.73463917206</v>
      </c>
      <c r="H34" s="993"/>
      <c r="I34" s="993">
        <f t="shared" si="8"/>
        <v>5697.7781877468087</v>
      </c>
      <c r="J34" s="993"/>
      <c r="K34" s="3262" t="s">
        <v>1945</v>
      </c>
      <c r="L34" s="1977" t="s">
        <v>1946</v>
      </c>
      <c r="M34" s="1978">
        <f t="shared" si="3"/>
        <v>27569.541836685301</v>
      </c>
      <c r="N34" s="1986"/>
      <c r="O34" s="1979">
        <f t="shared" si="4"/>
        <v>3599.0214719946894</v>
      </c>
      <c r="P34" s="1971"/>
      <c r="Q34" s="3262" t="s">
        <v>1945</v>
      </c>
      <c r="R34" s="2502" t="s">
        <v>1946</v>
      </c>
      <c r="S34" s="1978">
        <v>27569541.8366853</v>
      </c>
      <c r="T34" s="1979">
        <v>3599021.4719946892</v>
      </c>
      <c r="U34" s="1971"/>
    </row>
    <row r="35" spans="1:21" ht="18" customHeight="1">
      <c r="A35" s="34"/>
      <c r="B35" s="1137" t="s">
        <v>54</v>
      </c>
      <c r="C35" s="34"/>
      <c r="D35" s="840"/>
      <c r="E35" s="992">
        <f t="shared" si="7"/>
        <v>11637.95056603081</v>
      </c>
      <c r="F35" s="820"/>
      <c r="G35" s="993">
        <f t="shared" si="9"/>
        <v>10441.921883313877</v>
      </c>
      <c r="H35" s="993"/>
      <c r="I35" s="993">
        <f t="shared" si="8"/>
        <v>1196.0286827169332</v>
      </c>
      <c r="J35" s="993"/>
      <c r="K35" s="3262"/>
      <c r="L35" s="1977" t="s">
        <v>1947</v>
      </c>
      <c r="M35" s="1978">
        <f t="shared" si="3"/>
        <v>8287.8819768458452</v>
      </c>
      <c r="N35" s="1986"/>
      <c r="O35" s="1979">
        <f t="shared" si="4"/>
        <v>293.06395885429134</v>
      </c>
      <c r="P35" s="1971"/>
      <c r="Q35" s="3262"/>
      <c r="R35" s="2502" t="s">
        <v>1947</v>
      </c>
      <c r="S35" s="1978">
        <v>8287881.9768458446</v>
      </c>
      <c r="T35" s="1979">
        <v>293063.95885429136</v>
      </c>
      <c r="U35" s="1971"/>
    </row>
    <row r="36" spans="1:21" ht="18" customHeight="1">
      <c r="A36" s="34"/>
      <c r="B36" s="1137" t="s">
        <v>254</v>
      </c>
      <c r="C36" s="34"/>
      <c r="D36" s="840"/>
      <c r="E36" s="992">
        <f t="shared" si="7"/>
        <v>4162.0590365875196</v>
      </c>
      <c r="F36" s="820"/>
      <c r="G36" s="993">
        <f t="shared" si="9"/>
        <v>3736.9200735500031</v>
      </c>
      <c r="H36" s="993"/>
      <c r="I36" s="993">
        <f t="shared" si="8"/>
        <v>425.1389630375167</v>
      </c>
      <c r="J36" s="993"/>
      <c r="K36" s="3262" t="s">
        <v>1948</v>
      </c>
      <c r="L36" s="1977" t="s">
        <v>1949</v>
      </c>
      <c r="M36" s="1978">
        <f t="shared" si="3"/>
        <v>34026.152882593407</v>
      </c>
      <c r="N36" s="1986"/>
      <c r="O36" s="1979">
        <f t="shared" si="4"/>
        <v>3542.9415170559519</v>
      </c>
      <c r="P36" s="1971"/>
      <c r="Q36" s="3262" t="s">
        <v>1948</v>
      </c>
      <c r="R36" s="2502" t="s">
        <v>1949</v>
      </c>
      <c r="S36" s="1978">
        <v>34026152.882593408</v>
      </c>
      <c r="T36" s="1979">
        <v>3542941.517055952</v>
      </c>
      <c r="U36" s="1971"/>
    </row>
    <row r="37" spans="1:21" ht="13.5" customHeight="1">
      <c r="A37" s="34"/>
      <c r="B37" s="1137" t="s">
        <v>253</v>
      </c>
      <c r="C37" s="34"/>
      <c r="D37" s="840"/>
      <c r="E37" s="992">
        <f t="shared" si="7"/>
        <v>87871.827206349204</v>
      </c>
      <c r="F37" s="820"/>
      <c r="G37" s="993">
        <f t="shared" si="9"/>
        <v>83763.71622902494</v>
      </c>
      <c r="H37" s="993"/>
      <c r="I37" s="993">
        <f t="shared" si="8"/>
        <v>4108.1109773242633</v>
      </c>
      <c r="J37" s="993"/>
      <c r="K37" s="3262"/>
      <c r="L37" s="1977" t="s">
        <v>1950</v>
      </c>
      <c r="M37" s="1978">
        <f t="shared" si="3"/>
        <v>116453.34107618628</v>
      </c>
      <c r="N37" s="1986"/>
      <c r="O37" s="1979">
        <f t="shared" si="4"/>
        <v>9854.4913353611901</v>
      </c>
      <c r="P37" s="1971"/>
      <c r="Q37" s="3262"/>
      <c r="R37" s="2502" t="s">
        <v>1950</v>
      </c>
      <c r="S37" s="1978">
        <v>116453341.07618627</v>
      </c>
      <c r="T37" s="1979">
        <v>9854491.3353611901</v>
      </c>
      <c r="U37" s="1971"/>
    </row>
    <row r="38" spans="1:21" ht="18" customHeight="1">
      <c r="A38" s="3198" t="s">
        <v>14</v>
      </c>
      <c r="B38" s="3198"/>
      <c r="C38" s="3198"/>
      <c r="D38" s="32"/>
      <c r="E38" s="820"/>
      <c r="F38" s="820"/>
      <c r="G38" s="993"/>
      <c r="H38" s="993"/>
      <c r="I38" s="993"/>
      <c r="J38" s="993"/>
      <c r="K38" s="3262"/>
      <c r="L38" s="1977" t="s">
        <v>1951</v>
      </c>
      <c r="M38" s="1978">
        <f t="shared" si="3"/>
        <v>24823.249261650839</v>
      </c>
      <c r="N38" s="1986"/>
      <c r="O38" s="1979">
        <f t="shared" si="4"/>
        <v>2252.6359949548682</v>
      </c>
      <c r="P38" s="1971"/>
      <c r="Q38" s="3262"/>
      <c r="R38" s="2502" t="s">
        <v>1951</v>
      </c>
      <c r="S38" s="1978">
        <v>24823249.261650838</v>
      </c>
      <c r="T38" s="1979">
        <v>2252635.9949548682</v>
      </c>
      <c r="U38" s="1971"/>
    </row>
    <row r="39" spans="1:21" ht="18" customHeight="1">
      <c r="A39" s="2639" t="s">
        <v>45</v>
      </c>
      <c r="B39" s="2639"/>
      <c r="C39" s="35"/>
      <c r="D39" s="32"/>
      <c r="E39" s="992">
        <f t="shared" ref="E39:E53" si="10">G39+I39</f>
        <v>31168.56330867999</v>
      </c>
      <c r="F39" s="820"/>
      <c r="G39" s="993">
        <f>M34</f>
        <v>27569.541836685301</v>
      </c>
      <c r="H39" s="993"/>
      <c r="I39" s="993">
        <f t="shared" ref="I39" si="11">O34</f>
        <v>3599.0214719946894</v>
      </c>
      <c r="J39" s="993"/>
      <c r="K39" s="3262"/>
      <c r="L39" s="1977" t="s">
        <v>1952</v>
      </c>
      <c r="M39" s="1978">
        <f t="shared" si="3"/>
        <v>13662.510418102376</v>
      </c>
      <c r="N39" s="1986"/>
      <c r="O39" s="1979">
        <f t="shared" si="4"/>
        <v>1353.4248784662032</v>
      </c>
      <c r="P39" s="1971"/>
      <c r="Q39" s="3262"/>
      <c r="R39" s="2502" t="s">
        <v>1952</v>
      </c>
      <c r="S39" s="1978">
        <v>13662510.418102376</v>
      </c>
      <c r="T39" s="1979">
        <v>1353424.8784662031</v>
      </c>
      <c r="U39" s="1971"/>
    </row>
    <row r="40" spans="1:21" ht="18" customHeight="1">
      <c r="A40" s="7"/>
      <c r="B40" s="1137" t="s">
        <v>15</v>
      </c>
      <c r="C40" s="36"/>
      <c r="D40" s="32"/>
      <c r="E40" s="992">
        <f t="shared" si="10"/>
        <v>47688.602152803411</v>
      </c>
      <c r="F40" s="820"/>
      <c r="G40" s="993">
        <f>M47</f>
        <v>43711.317341057191</v>
      </c>
      <c r="H40" s="993"/>
      <c r="I40" s="993">
        <f t="shared" ref="I40" si="12">O47</f>
        <v>3977.2848117462227</v>
      </c>
      <c r="J40" s="993"/>
      <c r="K40" s="3262"/>
      <c r="L40" s="1977" t="s">
        <v>1953</v>
      </c>
      <c r="M40" s="1978">
        <f t="shared" si="3"/>
        <v>25221.118202171227</v>
      </c>
      <c r="N40" s="1986"/>
      <c r="O40" s="1979">
        <f t="shared" si="4"/>
        <v>1784.3757587654002</v>
      </c>
      <c r="P40" s="1971"/>
      <c r="Q40" s="3262"/>
      <c r="R40" s="2502" t="s">
        <v>1953</v>
      </c>
      <c r="S40" s="1978">
        <v>25221118.202171225</v>
      </c>
      <c r="T40" s="1979">
        <v>1784375.7587654002</v>
      </c>
      <c r="U40" s="1971"/>
    </row>
    <row r="41" spans="1:21" ht="18" customHeight="1">
      <c r="A41" s="813"/>
      <c r="B41" s="813" t="s">
        <v>1006</v>
      </c>
      <c r="C41" s="839"/>
      <c r="D41" s="840"/>
      <c r="E41" s="992">
        <f t="shared" si="10"/>
        <v>37569.094399649359</v>
      </c>
      <c r="F41" s="820"/>
      <c r="G41" s="993">
        <f>M36</f>
        <v>34026.152882593407</v>
      </c>
      <c r="H41" s="993"/>
      <c r="I41" s="993">
        <f t="shared" ref="I41:I44" si="13">O36</f>
        <v>3542.9415170559519</v>
      </c>
      <c r="J41" s="993"/>
      <c r="K41" s="3262"/>
      <c r="L41" s="1977" t="s">
        <v>1954</v>
      </c>
      <c r="M41" s="1978">
        <f t="shared" si="3"/>
        <v>10463.263089197662</v>
      </c>
      <c r="N41" s="1986"/>
      <c r="O41" s="1979">
        <f t="shared" si="4"/>
        <v>1206.2092125730426</v>
      </c>
      <c r="P41" s="1971"/>
      <c r="Q41" s="3262"/>
      <c r="R41" s="2502" t="s">
        <v>1954</v>
      </c>
      <c r="S41" s="1978">
        <v>10463263.089197662</v>
      </c>
      <c r="T41" s="1979">
        <v>1206209.2125730426</v>
      </c>
      <c r="U41" s="1971"/>
    </row>
    <row r="42" spans="1:21" ht="18" customHeight="1">
      <c r="A42" s="813"/>
      <c r="B42" s="813" t="s">
        <v>1007</v>
      </c>
      <c r="C42" s="839"/>
      <c r="D42" s="840"/>
      <c r="E42" s="992">
        <f t="shared" si="10"/>
        <v>126307.83241154747</v>
      </c>
      <c r="F42" s="820"/>
      <c r="G42" s="993">
        <f t="shared" ref="G42:G44" si="14">M37</f>
        <v>116453.34107618628</v>
      </c>
      <c r="H42" s="993"/>
      <c r="I42" s="993">
        <f t="shared" si="13"/>
        <v>9854.4913353611901</v>
      </c>
      <c r="J42" s="993"/>
      <c r="K42" s="3262"/>
      <c r="L42" s="1977" t="s">
        <v>1955</v>
      </c>
      <c r="M42" s="1978">
        <f t="shared" si="3"/>
        <v>22525.550162091287</v>
      </c>
      <c r="N42" s="1986"/>
      <c r="O42" s="1979">
        <f t="shared" si="4"/>
        <v>4357.5095265727905</v>
      </c>
      <c r="P42" s="1971"/>
      <c r="Q42" s="3262"/>
      <c r="R42" s="2502" t="s">
        <v>1955</v>
      </c>
      <c r="S42" s="1978">
        <v>22525550.162091289</v>
      </c>
      <c r="T42" s="1979">
        <v>4357509.5265727909</v>
      </c>
      <c r="U42" s="1971"/>
    </row>
    <row r="43" spans="1:21" ht="18" customHeight="1">
      <c r="A43" s="813"/>
      <c r="B43" s="813" t="s">
        <v>1008</v>
      </c>
      <c r="C43" s="839"/>
      <c r="D43" s="840"/>
      <c r="E43" s="992">
        <f t="shared" si="10"/>
        <v>27075.885256605707</v>
      </c>
      <c r="F43" s="820"/>
      <c r="G43" s="993">
        <f t="shared" si="14"/>
        <v>24823.249261650839</v>
      </c>
      <c r="H43" s="993"/>
      <c r="I43" s="993">
        <f t="shared" si="13"/>
        <v>2252.6359949548682</v>
      </c>
      <c r="J43" s="993"/>
      <c r="K43" s="3262"/>
      <c r="L43" s="1977" t="s">
        <v>1956</v>
      </c>
      <c r="M43" s="1978">
        <f t="shared" si="3"/>
        <v>32038.325982021917</v>
      </c>
      <c r="N43" s="1986"/>
      <c r="O43" s="1979">
        <f t="shared" si="4"/>
        <v>9680.6138858897284</v>
      </c>
      <c r="P43" s="1971"/>
      <c r="Q43" s="3262"/>
      <c r="R43" s="2502" t="s">
        <v>1956</v>
      </c>
      <c r="S43" s="1978">
        <v>32038325.982021917</v>
      </c>
      <c r="T43" s="1979">
        <v>9680613.8858897276</v>
      </c>
      <c r="U43" s="1971"/>
    </row>
    <row r="44" spans="1:21" ht="18" customHeight="1">
      <c r="A44" s="813"/>
      <c r="B44" s="813" t="s">
        <v>1009</v>
      </c>
      <c r="C44" s="839"/>
      <c r="D44" s="840"/>
      <c r="E44" s="992">
        <f t="shared" si="10"/>
        <v>15015.935296568579</v>
      </c>
      <c r="F44" s="820"/>
      <c r="G44" s="993">
        <f t="shared" si="14"/>
        <v>13662.510418102376</v>
      </c>
      <c r="H44" s="993"/>
      <c r="I44" s="993">
        <f t="shared" si="13"/>
        <v>1353.4248784662032</v>
      </c>
      <c r="J44" s="993"/>
      <c r="K44" s="3262"/>
      <c r="L44" s="1977" t="s">
        <v>1957</v>
      </c>
      <c r="M44" s="1978">
        <f t="shared" si="3"/>
        <v>13250.065055235533</v>
      </c>
      <c r="N44" s="1986"/>
      <c r="O44" s="1979">
        <f t="shared" si="4"/>
        <v>2086.7689012250944</v>
      </c>
      <c r="P44" s="1971"/>
      <c r="Q44" s="3262"/>
      <c r="R44" s="2502" t="s">
        <v>1957</v>
      </c>
      <c r="S44" s="1978">
        <v>13250065.055235533</v>
      </c>
      <c r="T44" s="1979">
        <v>2086768.9012250942</v>
      </c>
      <c r="U44" s="1971"/>
    </row>
    <row r="45" spans="1:21" ht="18" customHeight="1">
      <c r="A45" s="813"/>
      <c r="B45" s="1137" t="s">
        <v>17</v>
      </c>
      <c r="C45" s="839"/>
      <c r="D45" s="840"/>
      <c r="E45" s="992">
        <f t="shared" si="10"/>
        <v>19298.546613138453</v>
      </c>
      <c r="F45" s="820"/>
      <c r="G45" s="993">
        <f>M48</f>
        <v>17804.722030472862</v>
      </c>
      <c r="H45" s="993"/>
      <c r="I45" s="993">
        <f t="shared" ref="I45" si="15">O48</f>
        <v>1493.8245826655916</v>
      </c>
      <c r="J45" s="993"/>
      <c r="K45" s="3262"/>
      <c r="L45" s="1977" t="s">
        <v>1958</v>
      </c>
      <c r="M45" s="1978">
        <f t="shared" si="3"/>
        <v>10465.985772719245</v>
      </c>
      <c r="N45" s="1986"/>
      <c r="O45" s="1979">
        <f t="shared" si="4"/>
        <v>692.60082720154435</v>
      </c>
      <c r="P45" s="1971"/>
      <c r="Q45" s="3262"/>
      <c r="R45" s="2502" t="s">
        <v>1958</v>
      </c>
      <c r="S45" s="1978">
        <v>10465985.772719245</v>
      </c>
      <c r="T45" s="1979">
        <v>692600.82720154431</v>
      </c>
      <c r="U45" s="1971"/>
    </row>
    <row r="46" spans="1:21" ht="18" customHeight="1">
      <c r="A46" s="813"/>
      <c r="B46" s="813" t="s">
        <v>1010</v>
      </c>
      <c r="C46" s="839"/>
      <c r="D46" s="840"/>
      <c r="E46" s="992">
        <f t="shared" si="10"/>
        <v>27005.493960936627</v>
      </c>
      <c r="F46" s="820"/>
      <c r="G46" s="993">
        <f>M40</f>
        <v>25221.118202171227</v>
      </c>
      <c r="H46" s="993"/>
      <c r="I46" s="993">
        <f t="shared" ref="I46" si="16">O40</f>
        <v>1784.3757587654002</v>
      </c>
      <c r="J46" s="993"/>
      <c r="K46" s="3262"/>
      <c r="L46" s="1977" t="s">
        <v>1959</v>
      </c>
      <c r="M46" s="1978">
        <f t="shared" si="3"/>
        <v>8287.8819768458452</v>
      </c>
      <c r="N46" s="1986"/>
      <c r="O46" s="1979">
        <f t="shared" si="4"/>
        <v>293.06395885429134</v>
      </c>
      <c r="P46" s="1971"/>
      <c r="Q46" s="3262"/>
      <c r="R46" s="2502" t="s">
        <v>1959</v>
      </c>
      <c r="S46" s="1978">
        <v>8287881.9768458446</v>
      </c>
      <c r="T46" s="1979">
        <v>293063.95885429136</v>
      </c>
      <c r="U46" s="1971"/>
    </row>
    <row r="47" spans="1:21" ht="18" customHeight="1">
      <c r="A47" s="813"/>
      <c r="B47" s="813" t="s">
        <v>1011</v>
      </c>
      <c r="C47" s="839"/>
      <c r="D47" s="840"/>
      <c r="E47" s="992">
        <f t="shared" si="10"/>
        <v>11669.472301770706</v>
      </c>
      <c r="F47" s="820"/>
      <c r="G47" s="993">
        <f>M41</f>
        <v>10463.263089197662</v>
      </c>
      <c r="H47" s="993"/>
      <c r="I47" s="993">
        <f t="shared" ref="I47" si="17">O41</f>
        <v>1206.2092125730426</v>
      </c>
      <c r="J47" s="993"/>
      <c r="K47" s="3262" t="s">
        <v>1960</v>
      </c>
      <c r="L47" s="1977" t="s">
        <v>1961</v>
      </c>
      <c r="M47" s="1978">
        <f t="shared" si="3"/>
        <v>43711.317341057191</v>
      </c>
      <c r="N47" s="1986"/>
      <c r="O47" s="1979">
        <f t="shared" si="4"/>
        <v>3977.2848117462227</v>
      </c>
      <c r="P47" s="1971"/>
      <c r="Q47" s="3262" t="s">
        <v>1960</v>
      </c>
      <c r="R47" s="2502" t="s">
        <v>1961</v>
      </c>
      <c r="S47" s="1978">
        <v>43711317.341057189</v>
      </c>
      <c r="T47" s="1979">
        <v>3977284.8117462224</v>
      </c>
      <c r="U47" s="1971"/>
    </row>
    <row r="48" spans="1:21" ht="18" customHeight="1">
      <c r="A48" s="813"/>
      <c r="B48" s="1137" t="s">
        <v>18</v>
      </c>
      <c r="C48" s="839"/>
      <c r="D48" s="840"/>
      <c r="E48" s="992">
        <f t="shared" si="10"/>
        <v>28732.450602409765</v>
      </c>
      <c r="F48" s="820"/>
      <c r="G48" s="993">
        <f>M49</f>
        <v>23090.86169620798</v>
      </c>
      <c r="H48" s="993"/>
      <c r="I48" s="993">
        <f t="shared" ref="I48" si="18">O49</f>
        <v>5641.588906201785</v>
      </c>
      <c r="J48" s="993"/>
      <c r="K48" s="3262"/>
      <c r="L48" s="1977" t="s">
        <v>1962</v>
      </c>
      <c r="M48" s="1978">
        <f t="shared" si="3"/>
        <v>17804.722030472862</v>
      </c>
      <c r="N48" s="1986"/>
      <c r="O48" s="1979">
        <f t="shared" si="4"/>
        <v>1493.8245826655916</v>
      </c>
      <c r="P48" s="1971"/>
      <c r="Q48" s="3262"/>
      <c r="R48" s="2502" t="s">
        <v>1962</v>
      </c>
      <c r="S48" s="1978">
        <v>17804722.030472863</v>
      </c>
      <c r="T48" s="1979">
        <v>1493824.5826655915</v>
      </c>
      <c r="U48" s="1971"/>
    </row>
    <row r="49" spans="1:21" ht="18" customHeight="1">
      <c r="A49" s="813"/>
      <c r="B49" s="813" t="s">
        <v>1012</v>
      </c>
      <c r="C49" s="35"/>
      <c r="D49" s="32"/>
      <c r="E49" s="992">
        <f t="shared" si="10"/>
        <v>26883.059688664078</v>
      </c>
      <c r="F49" s="820"/>
      <c r="G49" s="993">
        <f>M42</f>
        <v>22525.550162091287</v>
      </c>
      <c r="H49" s="993"/>
      <c r="I49" s="993">
        <f t="shared" ref="I49:I51" si="19">O42</f>
        <v>4357.5095265727905</v>
      </c>
      <c r="J49" s="993"/>
      <c r="K49" s="3262"/>
      <c r="L49" s="1977" t="s">
        <v>1963</v>
      </c>
      <c r="M49" s="1978">
        <f t="shared" si="3"/>
        <v>23090.86169620798</v>
      </c>
      <c r="N49" s="1986"/>
      <c r="O49" s="1979">
        <f t="shared" si="4"/>
        <v>5641.588906201785</v>
      </c>
      <c r="P49" s="1971"/>
      <c r="Q49" s="3262"/>
      <c r="R49" s="2502" t="s">
        <v>1963</v>
      </c>
      <c r="S49" s="1978">
        <v>23090861.696207978</v>
      </c>
      <c r="T49" s="1979">
        <v>5641588.9062017854</v>
      </c>
      <c r="U49" s="1971"/>
    </row>
    <row r="50" spans="1:21" ht="18" customHeight="1">
      <c r="A50" s="813"/>
      <c r="B50" s="813" t="s">
        <v>1013</v>
      </c>
      <c r="C50" s="35"/>
      <c r="D50" s="32"/>
      <c r="E50" s="992">
        <f t="shared" si="10"/>
        <v>41718.939867911642</v>
      </c>
      <c r="F50" s="820"/>
      <c r="G50" s="993">
        <f t="shared" ref="G50:G51" si="20">M43</f>
        <v>32038.325982021917</v>
      </c>
      <c r="H50" s="993"/>
      <c r="I50" s="993">
        <f t="shared" si="19"/>
        <v>9680.6138858897284</v>
      </c>
      <c r="J50" s="993"/>
      <c r="K50" s="3262"/>
      <c r="L50" s="1977" t="s">
        <v>1964</v>
      </c>
      <c r="M50" s="1978">
        <f t="shared" si="3"/>
        <v>10465.985772719245</v>
      </c>
      <c r="N50" s="1986"/>
      <c r="O50" s="1979">
        <f t="shared" si="4"/>
        <v>692.60082720154435</v>
      </c>
      <c r="P50" s="1971"/>
      <c r="Q50" s="3262"/>
      <c r="R50" s="2502" t="s">
        <v>1964</v>
      </c>
      <c r="S50" s="1978">
        <v>10465985.772719245</v>
      </c>
      <c r="T50" s="1979">
        <v>692600.82720154431</v>
      </c>
      <c r="U50" s="1971"/>
    </row>
    <row r="51" spans="1:21" ht="18" customHeight="1">
      <c r="A51" s="813"/>
      <c r="B51" s="813" t="s">
        <v>1014</v>
      </c>
      <c r="C51" s="35"/>
      <c r="D51" s="32"/>
      <c r="E51" s="992">
        <f t="shared" si="10"/>
        <v>15336.833956460627</v>
      </c>
      <c r="F51" s="820"/>
      <c r="G51" s="993">
        <f t="shared" si="20"/>
        <v>13250.065055235533</v>
      </c>
      <c r="H51" s="993"/>
      <c r="I51" s="993">
        <f t="shared" si="19"/>
        <v>2086.7689012250944</v>
      </c>
      <c r="J51" s="993"/>
      <c r="K51" s="3262"/>
      <c r="L51" s="1977" t="s">
        <v>1965</v>
      </c>
      <c r="M51" s="1978">
        <f t="shared" si="3"/>
        <v>8287.8819768458452</v>
      </c>
      <c r="N51" s="1986"/>
      <c r="O51" s="1979">
        <f t="shared" si="4"/>
        <v>293.06395885429134</v>
      </c>
      <c r="P51" s="1971"/>
      <c r="Q51" s="3262"/>
      <c r="R51" s="2502" t="s">
        <v>1965</v>
      </c>
      <c r="S51" s="1978">
        <v>8287881.9768458446</v>
      </c>
      <c r="T51" s="1979">
        <v>293063.95885429136</v>
      </c>
      <c r="U51" s="1971"/>
    </row>
    <row r="52" spans="1:21" ht="18" customHeight="1">
      <c r="A52" s="813"/>
      <c r="B52" s="1137" t="s">
        <v>20</v>
      </c>
      <c r="C52" s="35"/>
      <c r="D52" s="32"/>
      <c r="E52" s="992">
        <f t="shared" si="10"/>
        <v>11158.586599920789</v>
      </c>
      <c r="F52" s="820"/>
      <c r="G52" s="993">
        <f>M50</f>
        <v>10465.985772719245</v>
      </c>
      <c r="H52" s="993"/>
      <c r="I52" s="993">
        <f t="shared" ref="I52" si="21">O50</f>
        <v>692.60082720154435</v>
      </c>
      <c r="J52" s="993"/>
      <c r="K52" s="3262" t="s">
        <v>1966</v>
      </c>
      <c r="L52" s="1977" t="s">
        <v>1967</v>
      </c>
      <c r="M52" s="1978">
        <f t="shared" si="3"/>
        <v>31655.399665793022</v>
      </c>
      <c r="N52" s="1986"/>
      <c r="O52" s="1979">
        <f t="shared" si="4"/>
        <v>3417.8917583212292</v>
      </c>
      <c r="P52" s="1971"/>
      <c r="Q52" s="3262" t="s">
        <v>1966</v>
      </c>
      <c r="R52" s="2502" t="s">
        <v>1967</v>
      </c>
      <c r="S52" s="1978">
        <v>31655399.66579302</v>
      </c>
      <c r="T52" s="1979">
        <v>3417891.7583212294</v>
      </c>
      <c r="U52" s="1971"/>
    </row>
    <row r="53" spans="1:21" ht="18" customHeight="1">
      <c r="A53" s="2639" t="s">
        <v>21</v>
      </c>
      <c r="B53" s="2639"/>
      <c r="C53" s="35"/>
      <c r="D53" s="32"/>
      <c r="E53" s="992">
        <f t="shared" si="10"/>
        <v>8580.945935700136</v>
      </c>
      <c r="F53" s="820"/>
      <c r="G53" s="993">
        <f>M51</f>
        <v>8287.8819768458452</v>
      </c>
      <c r="H53" s="993"/>
      <c r="I53" s="993">
        <f t="shared" ref="I53" si="22">O51</f>
        <v>293.06395885429134</v>
      </c>
      <c r="J53" s="993"/>
      <c r="K53" s="3262"/>
      <c r="L53" s="1977" t="s">
        <v>1968</v>
      </c>
      <c r="M53" s="1978">
        <f t="shared" si="3"/>
        <v>23138.150240436415</v>
      </c>
      <c r="N53" s="1986"/>
      <c r="O53" s="1979">
        <f t="shared" si="4"/>
        <v>3592.9632527705835</v>
      </c>
      <c r="P53" s="1971"/>
      <c r="Q53" s="3262"/>
      <c r="R53" s="2502" t="s">
        <v>1968</v>
      </c>
      <c r="S53" s="1978">
        <v>23138150.240436416</v>
      </c>
      <c r="T53" s="1979">
        <v>3592963.2527705836</v>
      </c>
      <c r="U53" s="1971"/>
    </row>
    <row r="54" spans="1:21" ht="18" customHeight="1">
      <c r="A54" s="2641" t="s">
        <v>118</v>
      </c>
      <c r="B54" s="2641"/>
      <c r="C54" s="2641"/>
      <c r="D54" s="840"/>
      <c r="E54" s="820"/>
      <c r="F54" s="820"/>
      <c r="G54" s="993"/>
      <c r="H54" s="993"/>
      <c r="I54" s="993"/>
      <c r="J54" s="993"/>
      <c r="K54" s="3262" t="s">
        <v>1969</v>
      </c>
      <c r="L54" s="1977" t="s">
        <v>1970</v>
      </c>
      <c r="M54" s="1978">
        <f t="shared" si="3"/>
        <v>22267.697850423803</v>
      </c>
      <c r="N54" s="1986"/>
      <c r="O54" s="1979">
        <f t="shared" si="4"/>
        <v>2624.5840000321259</v>
      </c>
      <c r="P54" s="1971"/>
      <c r="Q54" s="3262" t="s">
        <v>1969</v>
      </c>
      <c r="R54" s="2502" t="s">
        <v>1970</v>
      </c>
      <c r="S54" s="1978">
        <v>22267697.850423802</v>
      </c>
      <c r="T54" s="1979">
        <v>2624584.000032126</v>
      </c>
      <c r="U54" s="1971"/>
    </row>
    <row r="55" spans="1:21" ht="18" customHeight="1">
      <c r="A55" s="2639" t="s">
        <v>22</v>
      </c>
      <c r="B55" s="2639" t="s">
        <v>22</v>
      </c>
      <c r="C55" s="1141"/>
      <c r="D55" s="840"/>
      <c r="E55" s="992">
        <f t="shared" ref="E55:E59" si="23">G55+I55</f>
        <v>35073.29142411425</v>
      </c>
      <c r="F55" s="820"/>
      <c r="G55" s="993">
        <f>M52</f>
        <v>31655.399665793022</v>
      </c>
      <c r="H55" s="993"/>
      <c r="I55" s="993">
        <f t="shared" ref="I55" si="24">O52</f>
        <v>3417.8917583212292</v>
      </c>
      <c r="J55" s="993"/>
      <c r="K55" s="3262"/>
      <c r="L55" s="1977" t="s">
        <v>1971</v>
      </c>
      <c r="M55" s="1978">
        <f t="shared" si="3"/>
        <v>78940.08894323514</v>
      </c>
      <c r="N55" s="1986"/>
      <c r="O55" s="1979">
        <f t="shared" si="4"/>
        <v>1948.1193279977367</v>
      </c>
      <c r="P55" s="1971"/>
      <c r="Q55" s="3262"/>
      <c r="R55" s="2502" t="s">
        <v>1971</v>
      </c>
      <c r="S55" s="1978">
        <v>78940088.943235144</v>
      </c>
      <c r="T55" s="1979">
        <v>1948119.3279977366</v>
      </c>
      <c r="U55" s="1971"/>
    </row>
    <row r="56" spans="1:21" ht="18" customHeight="1">
      <c r="A56" s="1137"/>
      <c r="B56" s="1137" t="s">
        <v>23</v>
      </c>
      <c r="C56" s="1137"/>
      <c r="D56" s="840"/>
      <c r="E56" s="992">
        <f t="shared" si="23"/>
        <v>24892.281850455929</v>
      </c>
      <c r="F56" s="820"/>
      <c r="G56" s="993">
        <f>M54</f>
        <v>22267.697850423803</v>
      </c>
      <c r="H56" s="993"/>
      <c r="I56" s="993">
        <f t="shared" ref="I56:I59" si="25">O54</f>
        <v>2624.5840000321259</v>
      </c>
      <c r="J56" s="993"/>
      <c r="K56" s="3262"/>
      <c r="L56" s="1977" t="s">
        <v>1972</v>
      </c>
      <c r="M56" s="1978">
        <f t="shared" si="3"/>
        <v>56300.661533435879</v>
      </c>
      <c r="N56" s="1986"/>
      <c r="O56" s="1979">
        <f t="shared" si="4"/>
        <v>13488.534906745159</v>
      </c>
      <c r="P56" s="1971"/>
      <c r="Q56" s="3262"/>
      <c r="R56" s="2502" t="s">
        <v>1972</v>
      </c>
      <c r="S56" s="1978">
        <v>56300661.533435881</v>
      </c>
      <c r="T56" s="1979">
        <v>13488534.906745158</v>
      </c>
      <c r="U56" s="1971"/>
    </row>
    <row r="57" spans="1:21" ht="18" customHeight="1">
      <c r="A57" s="1137"/>
      <c r="B57" s="3212" t="s">
        <v>24</v>
      </c>
      <c r="C57" s="3212"/>
      <c r="D57" s="840"/>
      <c r="E57" s="992">
        <f t="shared" si="23"/>
        <v>80888.20827123287</v>
      </c>
      <c r="F57" s="820"/>
      <c r="G57" s="993">
        <f t="shared" ref="G57:G59" si="26">M55</f>
        <v>78940.08894323514</v>
      </c>
      <c r="H57" s="993"/>
      <c r="I57" s="993">
        <f t="shared" si="25"/>
        <v>1948.1193279977367</v>
      </c>
      <c r="J57" s="993"/>
      <c r="K57" s="3262"/>
      <c r="L57" s="1977" t="s">
        <v>1973</v>
      </c>
      <c r="M57" s="1978">
        <f t="shared" si="3"/>
        <v>23138.150240436415</v>
      </c>
      <c r="N57" s="1986"/>
      <c r="O57" s="1979">
        <f t="shared" si="4"/>
        <v>3592.9632527705835</v>
      </c>
      <c r="P57" s="1971"/>
      <c r="Q57" s="3262"/>
      <c r="R57" s="2502" t="s">
        <v>1973</v>
      </c>
      <c r="S57" s="1978">
        <v>23138150.240436416</v>
      </c>
      <c r="T57" s="1979">
        <v>3592963.2527705836</v>
      </c>
      <c r="U57" s="1971"/>
    </row>
    <row r="58" spans="1:21" ht="18" customHeight="1">
      <c r="A58" s="1137"/>
      <c r="B58" s="3212" t="s">
        <v>25</v>
      </c>
      <c r="C58" s="3212"/>
      <c r="D58" s="840"/>
      <c r="E58" s="992">
        <f t="shared" si="23"/>
        <v>69789.19644018104</v>
      </c>
      <c r="F58" s="820"/>
      <c r="G58" s="993">
        <f t="shared" si="26"/>
        <v>56300.661533435879</v>
      </c>
      <c r="H58" s="993"/>
      <c r="I58" s="993">
        <f t="shared" si="25"/>
        <v>13488.534906745159</v>
      </c>
      <c r="J58" s="993"/>
      <c r="K58" s="3262" t="s">
        <v>1974</v>
      </c>
      <c r="L58" s="1977" t="s">
        <v>1975</v>
      </c>
      <c r="M58" s="1978">
        <f t="shared" si="3"/>
        <v>9815.4552710460684</v>
      </c>
      <c r="N58" s="1986"/>
      <c r="O58" s="1979">
        <f t="shared" si="4"/>
        <v>1085.8834604367771</v>
      </c>
      <c r="P58" s="1971"/>
      <c r="Q58" s="3262" t="s">
        <v>1974</v>
      </c>
      <c r="R58" s="2502" t="s">
        <v>1975</v>
      </c>
      <c r="S58" s="1978">
        <v>9815455.2710460685</v>
      </c>
      <c r="T58" s="1979">
        <v>1085883.4604367772</v>
      </c>
      <c r="U58" s="1971"/>
    </row>
    <row r="59" spans="1:21" ht="18" customHeight="1" thickBot="1">
      <c r="A59" s="2640" t="s">
        <v>26</v>
      </c>
      <c r="B59" s="2640"/>
      <c r="C59" s="1138"/>
      <c r="D59" s="911"/>
      <c r="E59" s="999">
        <f t="shared" si="23"/>
        <v>26731.113493206998</v>
      </c>
      <c r="F59" s="1000"/>
      <c r="G59" s="999">
        <f t="shared" si="26"/>
        <v>23138.150240436415</v>
      </c>
      <c r="H59" s="999"/>
      <c r="I59" s="999">
        <f t="shared" si="25"/>
        <v>3592.9632527705835</v>
      </c>
      <c r="J59" s="999"/>
      <c r="K59" s="3262"/>
      <c r="L59" s="1977" t="s">
        <v>1976</v>
      </c>
      <c r="M59" s="1978">
        <f t="shared" si="3"/>
        <v>32794.159277176055</v>
      </c>
      <c r="N59" s="1986"/>
      <c r="O59" s="1979">
        <f t="shared" si="4"/>
        <v>4064.5783921402963</v>
      </c>
      <c r="P59" s="1971"/>
      <c r="Q59" s="3262"/>
      <c r="R59" s="2502" t="s">
        <v>1976</v>
      </c>
      <c r="S59" s="1978">
        <v>32794159.277176056</v>
      </c>
      <c r="T59" s="1979">
        <v>4064578.3921402963</v>
      </c>
      <c r="U59" s="1971"/>
    </row>
    <row r="60" spans="1:21" s="849" customFormat="1">
      <c r="B60" s="14"/>
      <c r="C60" s="14"/>
      <c r="D60" s="15"/>
      <c r="H60" s="844"/>
      <c r="K60" s="3262"/>
      <c r="L60" s="1977" t="s">
        <v>1977</v>
      </c>
      <c r="M60" s="1978">
        <f t="shared" si="3"/>
        <v>70788.002894974023</v>
      </c>
      <c r="N60" s="1986"/>
      <c r="O60" s="1979">
        <f t="shared" si="4"/>
        <v>8546.367573419524</v>
      </c>
      <c r="P60" s="1971"/>
      <c r="Q60" s="3262"/>
      <c r="R60" s="2502" t="s">
        <v>1977</v>
      </c>
      <c r="S60" s="1978">
        <v>70788002.894974023</v>
      </c>
      <c r="T60" s="1979">
        <v>8546367.5734195244</v>
      </c>
      <c r="U60" s="1971"/>
    </row>
    <row r="61" spans="1:21" ht="26.1" customHeight="1">
      <c r="A61" s="838"/>
      <c r="B61" s="838"/>
      <c r="C61" s="838"/>
      <c r="D61" s="905"/>
      <c r="K61" s="3262"/>
      <c r="L61" s="1977" t="s">
        <v>1978</v>
      </c>
      <c r="M61" s="1978">
        <f t="shared" si="3"/>
        <v>194507.86458197341</v>
      </c>
      <c r="N61" s="1986"/>
      <c r="O61" s="1979">
        <f t="shared" si="4"/>
        <v>59063.120494333067</v>
      </c>
      <c r="P61" s="1971"/>
      <c r="Q61" s="3262"/>
      <c r="R61" s="2502" t="s">
        <v>1978</v>
      </c>
      <c r="S61" s="1978">
        <v>194507864.5819734</v>
      </c>
      <c r="T61" s="1979">
        <v>59063120.494333066</v>
      </c>
      <c r="U61" s="1971"/>
    </row>
    <row r="62" spans="1:21" ht="26.1" customHeight="1">
      <c r="A62" s="838"/>
      <c r="B62" s="838"/>
      <c r="C62" s="838"/>
      <c r="D62" s="905"/>
      <c r="K62" s="3262"/>
      <c r="L62" s="1977" t="s">
        <v>1979</v>
      </c>
      <c r="M62" s="1978">
        <f t="shared" si="3"/>
        <v>536388.83052300941</v>
      </c>
      <c r="N62" s="1986"/>
      <c r="O62" s="1979">
        <f t="shared" si="4"/>
        <v>46237.665112699578</v>
      </c>
      <c r="P62" s="1971"/>
      <c r="Q62" s="3262"/>
      <c r="R62" s="2502" t="s">
        <v>1979</v>
      </c>
      <c r="S62" s="1978">
        <v>536388830.52300936</v>
      </c>
      <c r="T62" s="1979">
        <v>46237665.112699576</v>
      </c>
      <c r="U62" s="1971"/>
    </row>
    <row r="63" spans="1:21" ht="26.1" customHeight="1">
      <c r="A63" s="838"/>
      <c r="B63" s="838"/>
      <c r="C63" s="838"/>
      <c r="D63" s="905"/>
      <c r="K63" s="3262"/>
      <c r="L63" s="1977" t="s">
        <v>1980</v>
      </c>
      <c r="M63" s="1978">
        <f t="shared" si="3"/>
        <v>2081626.2756445964</v>
      </c>
      <c r="N63" s="1986"/>
      <c r="O63" s="1979">
        <f t="shared" si="4"/>
        <v>195555.01363969687</v>
      </c>
      <c r="P63" s="1971"/>
      <c r="Q63" s="3262"/>
      <c r="R63" s="2502" t="s">
        <v>1980</v>
      </c>
      <c r="S63" s="1978">
        <v>2081626275.6445963</v>
      </c>
      <c r="T63" s="1979">
        <v>195555013.63969687</v>
      </c>
      <c r="U63" s="1971"/>
    </row>
    <row r="64" spans="1:21" ht="26.1" customHeight="1">
      <c r="A64" s="838"/>
      <c r="B64" s="838"/>
      <c r="C64" s="838"/>
      <c r="D64" s="905"/>
      <c r="K64" s="3262" t="s">
        <v>861</v>
      </c>
      <c r="L64" s="1977" t="s">
        <v>1981</v>
      </c>
      <c r="M64" s="1978">
        <f t="shared" si="3"/>
        <v>1303.7357454055898</v>
      </c>
      <c r="N64" s="1986"/>
      <c r="O64" s="1979">
        <f t="shared" si="4"/>
        <v>291.88209801719853</v>
      </c>
      <c r="P64" s="1971"/>
      <c r="Q64" s="3262" t="s">
        <v>861</v>
      </c>
      <c r="R64" s="2502" t="s">
        <v>1981</v>
      </c>
      <c r="S64" s="1978">
        <v>1303735.7454055897</v>
      </c>
      <c r="T64" s="1979">
        <v>291882.09801719856</v>
      </c>
      <c r="U64" s="1971"/>
    </row>
    <row r="65" spans="1:21" ht="26.1" customHeight="1">
      <c r="A65" s="838"/>
      <c r="B65" s="838"/>
      <c r="C65" s="838"/>
      <c r="D65" s="905"/>
      <c r="K65" s="3262"/>
      <c r="L65" s="1977" t="s">
        <v>1982</v>
      </c>
      <c r="M65" s="1978">
        <f t="shared" si="3"/>
        <v>3466.3986890619694</v>
      </c>
      <c r="N65" s="1986"/>
      <c r="O65" s="1979">
        <f t="shared" si="4"/>
        <v>594.64626333318881</v>
      </c>
      <c r="P65" s="1971"/>
      <c r="Q65" s="3262"/>
      <c r="R65" s="2502" t="s">
        <v>1982</v>
      </c>
      <c r="S65" s="1978">
        <v>3466398.6890619695</v>
      </c>
      <c r="T65" s="1979">
        <v>594646.26333318884</v>
      </c>
      <c r="U65" s="1971"/>
    </row>
    <row r="66" spans="1:21" ht="26.1" customHeight="1">
      <c r="A66" s="838"/>
      <c r="B66" s="838"/>
      <c r="C66" s="838"/>
      <c r="D66" s="905"/>
      <c r="K66" s="3262"/>
      <c r="L66" s="1977" t="s">
        <v>1983</v>
      </c>
      <c r="M66" s="1978">
        <f t="shared" si="3"/>
        <v>7337.3016074653551</v>
      </c>
      <c r="N66" s="1986"/>
      <c r="O66" s="1979">
        <f t="shared" si="4"/>
        <v>1268.019838105218</v>
      </c>
      <c r="P66" s="1971"/>
      <c r="Q66" s="3262"/>
      <c r="R66" s="2502" t="s">
        <v>1983</v>
      </c>
      <c r="S66" s="1978">
        <v>7337301.6074653547</v>
      </c>
      <c r="T66" s="1979">
        <v>1268019.838105218</v>
      </c>
      <c r="U66" s="1971"/>
    </row>
    <row r="67" spans="1:21" ht="26.1" customHeight="1">
      <c r="A67" s="838"/>
      <c r="B67" s="838"/>
      <c r="C67" s="838"/>
      <c r="D67" s="905"/>
      <c r="K67" s="3262"/>
      <c r="L67" s="1977" t="s">
        <v>1984</v>
      </c>
      <c r="M67" s="1978">
        <f t="shared" si="3"/>
        <v>17560.97971144674</v>
      </c>
      <c r="N67" s="1986"/>
      <c r="O67" s="1979">
        <f t="shared" si="4"/>
        <v>3213.681334077261</v>
      </c>
      <c r="P67" s="1971"/>
      <c r="Q67" s="3262"/>
      <c r="R67" s="2502" t="s">
        <v>1984</v>
      </c>
      <c r="S67" s="1978">
        <v>17560979.71144674</v>
      </c>
      <c r="T67" s="1979">
        <v>3213681.3340772609</v>
      </c>
      <c r="U67" s="1971"/>
    </row>
    <row r="68" spans="1:21" ht="26.1" customHeight="1">
      <c r="A68" s="838"/>
      <c r="B68" s="838"/>
      <c r="C68" s="838"/>
      <c r="D68" s="905"/>
      <c r="K68" s="3262"/>
      <c r="L68" s="1977" t="s">
        <v>1985</v>
      </c>
      <c r="M68" s="1978">
        <f t="shared" si="3"/>
        <v>36600.509602115962</v>
      </c>
      <c r="N68" s="1986"/>
      <c r="O68" s="1979">
        <f t="shared" si="4"/>
        <v>4193.6521889919268</v>
      </c>
      <c r="P68" s="1971"/>
      <c r="Q68" s="3262"/>
      <c r="R68" s="2502" t="s">
        <v>1985</v>
      </c>
      <c r="S68" s="1978">
        <v>36600509.602115959</v>
      </c>
      <c r="T68" s="1979">
        <v>4193652.1889919266</v>
      </c>
      <c r="U68" s="1971"/>
    </row>
    <row r="69" spans="1:21" ht="26.1" customHeight="1">
      <c r="A69" s="838"/>
      <c r="B69" s="838"/>
      <c r="C69" s="838"/>
      <c r="D69" s="905"/>
      <c r="K69" s="3262"/>
      <c r="L69" s="1977" t="s">
        <v>1986</v>
      </c>
      <c r="M69" s="1978">
        <f t="shared" si="3"/>
        <v>86246.677275099399</v>
      </c>
      <c r="N69" s="1986"/>
      <c r="O69" s="1979">
        <f t="shared" si="4"/>
        <v>7239.2702896566998</v>
      </c>
      <c r="P69" s="1971"/>
      <c r="Q69" s="3262"/>
      <c r="R69" s="2502" t="s">
        <v>1986</v>
      </c>
      <c r="S69" s="1978">
        <v>86246677.275099397</v>
      </c>
      <c r="T69" s="1979">
        <v>7239270.2896566996</v>
      </c>
      <c r="U69" s="1971"/>
    </row>
    <row r="70" spans="1:21" ht="26.1" customHeight="1">
      <c r="A70" s="838"/>
      <c r="B70" s="838"/>
      <c r="C70" s="838"/>
      <c r="D70" s="905"/>
      <c r="K70" s="3262"/>
      <c r="L70" s="1977" t="s">
        <v>1987</v>
      </c>
      <c r="M70" s="1978">
        <f t="shared" si="3"/>
        <v>178934.84427257962</v>
      </c>
      <c r="N70" s="1986"/>
      <c r="O70" s="1979">
        <f t="shared" si="4"/>
        <v>2378.4895451911748</v>
      </c>
      <c r="P70" s="1971"/>
      <c r="Q70" s="3262"/>
      <c r="R70" s="2502" t="s">
        <v>1987</v>
      </c>
      <c r="S70" s="1978">
        <v>178934844.27257961</v>
      </c>
      <c r="T70" s="1979">
        <v>2378489.5451911748</v>
      </c>
      <c r="U70" s="1971"/>
    </row>
    <row r="71" spans="1:21" ht="26.1" customHeight="1">
      <c r="A71" s="838"/>
      <c r="B71" s="838"/>
      <c r="C71" s="838"/>
      <c r="D71" s="905"/>
      <c r="K71" s="3262"/>
      <c r="L71" s="1977" t="s">
        <v>1988</v>
      </c>
      <c r="M71" s="1978">
        <f t="shared" si="3"/>
        <v>352997.14438481932</v>
      </c>
      <c r="N71" s="1986"/>
      <c r="O71" s="1979">
        <f t="shared" si="4"/>
        <v>144988.00488113609</v>
      </c>
      <c r="P71" s="1971"/>
      <c r="Q71" s="3262"/>
      <c r="R71" s="2502" t="s">
        <v>1988</v>
      </c>
      <c r="S71" s="1978">
        <v>352997144.38481933</v>
      </c>
      <c r="T71" s="1979">
        <v>144988004.88113609</v>
      </c>
      <c r="U71" s="1971"/>
    </row>
    <row r="72" spans="1:21" ht="26.1" customHeight="1">
      <c r="A72" s="838"/>
      <c r="B72" s="838"/>
      <c r="C72" s="838"/>
      <c r="D72" s="905"/>
      <c r="K72" s="3262"/>
      <c r="L72" s="1977" t="s">
        <v>1989</v>
      </c>
      <c r="M72" s="1978">
        <f t="shared" si="3"/>
        <v>824590.5223369028</v>
      </c>
      <c r="N72" s="1986"/>
      <c r="O72" s="1979">
        <f t="shared" si="4"/>
        <v>44261.248030864677</v>
      </c>
      <c r="P72" s="1971"/>
      <c r="Q72" s="3262"/>
      <c r="R72" s="2502" t="s">
        <v>1989</v>
      </c>
      <c r="S72" s="1978">
        <v>824590522.33690274</v>
      </c>
      <c r="T72" s="1979">
        <v>44261248.030864678</v>
      </c>
      <c r="U72" s="1971"/>
    </row>
    <row r="73" spans="1:21" ht="26.1" customHeight="1">
      <c r="A73" s="838"/>
      <c r="B73" s="838"/>
      <c r="C73" s="838"/>
      <c r="D73" s="905"/>
      <c r="K73" s="3262"/>
      <c r="L73" s="1977" t="s">
        <v>1990</v>
      </c>
      <c r="M73" s="1978">
        <f t="shared" si="3"/>
        <v>2651816.2089807657</v>
      </c>
      <c r="N73" s="1986"/>
      <c r="O73" s="1979">
        <f t="shared" si="4"/>
        <v>266997.4141394085</v>
      </c>
      <c r="P73" s="1971"/>
      <c r="Q73" s="3262"/>
      <c r="R73" s="2502" t="s">
        <v>1990</v>
      </c>
      <c r="S73" s="1978">
        <v>2651816208.9807658</v>
      </c>
      <c r="T73" s="1979">
        <v>266997414.13940853</v>
      </c>
      <c r="U73" s="1971"/>
    </row>
    <row r="74" spans="1:21" ht="26.1" customHeight="1">
      <c r="A74" s="838"/>
      <c r="B74" s="838"/>
      <c r="C74" s="838"/>
      <c r="D74" s="905"/>
      <c r="K74" s="3262" t="s">
        <v>96</v>
      </c>
      <c r="L74" s="1977" t="s">
        <v>1981</v>
      </c>
      <c r="M74" s="1978">
        <f t="shared" si="3"/>
        <v>1594.0593123053629</v>
      </c>
      <c r="N74" s="1986"/>
      <c r="O74" s="1979">
        <f t="shared" si="4"/>
        <v>37.300318695131246</v>
      </c>
      <c r="P74" s="1971"/>
      <c r="Q74" s="3262" t="s">
        <v>96</v>
      </c>
      <c r="R74" s="2502" t="s">
        <v>1981</v>
      </c>
      <c r="S74" s="1978">
        <v>1594059.3123053629</v>
      </c>
      <c r="T74" s="1979">
        <v>37300.318695131245</v>
      </c>
      <c r="U74" s="1971"/>
    </row>
    <row r="75" spans="1:21" ht="26.1" customHeight="1">
      <c r="A75" s="838"/>
      <c r="B75" s="838"/>
      <c r="C75" s="838"/>
      <c r="D75" s="905"/>
      <c r="K75" s="3262"/>
      <c r="L75" s="1977" t="s">
        <v>1982</v>
      </c>
      <c r="M75" s="1978">
        <f t="shared" si="3"/>
        <v>3132.8966139503009</v>
      </c>
      <c r="N75" s="1986"/>
      <c r="O75" s="1979">
        <f t="shared" si="4"/>
        <v>68.5352303822105</v>
      </c>
      <c r="P75" s="1971"/>
      <c r="Q75" s="3262"/>
      <c r="R75" s="2502" t="s">
        <v>1982</v>
      </c>
      <c r="S75" s="1978">
        <v>3132896.613950301</v>
      </c>
      <c r="T75" s="1979">
        <v>68535.230382210502</v>
      </c>
      <c r="U75" s="1971"/>
    </row>
    <row r="76" spans="1:21" ht="26.1" customHeight="1">
      <c r="A76" s="838"/>
      <c r="B76" s="838"/>
      <c r="C76" s="838"/>
      <c r="D76" s="905"/>
      <c r="K76" s="3262"/>
      <c r="L76" s="1977" t="s">
        <v>1983</v>
      </c>
      <c r="M76" s="1978">
        <f t="shared" si="3"/>
        <v>7140.920836567786</v>
      </c>
      <c r="N76" s="1986"/>
      <c r="O76" s="1979">
        <f t="shared" si="4"/>
        <v>625.44535605740884</v>
      </c>
      <c r="P76" s="1971"/>
      <c r="Q76" s="3262"/>
      <c r="R76" s="2502" t="s">
        <v>1983</v>
      </c>
      <c r="S76" s="1978">
        <v>7140920.8365677856</v>
      </c>
      <c r="T76" s="1979">
        <v>625445.35605740885</v>
      </c>
      <c r="U76" s="1971"/>
    </row>
    <row r="77" spans="1:21" ht="26.1" customHeight="1">
      <c r="A77" s="838"/>
      <c r="B77" s="838"/>
      <c r="C77" s="838"/>
      <c r="D77" s="905"/>
      <c r="K77" s="3262"/>
      <c r="L77" s="1977" t="s">
        <v>1984</v>
      </c>
      <c r="M77" s="1978">
        <f t="shared" si="3"/>
        <v>15067.059992625689</v>
      </c>
      <c r="N77" s="1986"/>
      <c r="O77" s="1979">
        <f t="shared" si="4"/>
        <v>1461.6382917330652</v>
      </c>
      <c r="P77" s="1971"/>
      <c r="Q77" s="3262"/>
      <c r="R77" s="2502" t="s">
        <v>1984</v>
      </c>
      <c r="S77" s="1978">
        <v>15067059.992625689</v>
      </c>
      <c r="T77" s="1979">
        <v>1461638.2917330652</v>
      </c>
      <c r="U77" s="1971"/>
    </row>
    <row r="78" spans="1:21" ht="26.1" customHeight="1">
      <c r="A78" s="838"/>
      <c r="B78" s="838"/>
      <c r="C78" s="838"/>
      <c r="D78" s="905"/>
      <c r="K78" s="3262"/>
      <c r="L78" s="1977" t="s">
        <v>1985</v>
      </c>
      <c r="M78" s="1978">
        <f t="shared" si="3"/>
        <v>34839.926996036709</v>
      </c>
      <c r="N78" s="1986"/>
      <c r="O78" s="1979">
        <f t="shared" si="4"/>
        <v>4903.0711164523746</v>
      </c>
      <c r="P78" s="1971"/>
      <c r="Q78" s="3262"/>
      <c r="R78" s="2502" t="s">
        <v>1985</v>
      </c>
      <c r="S78" s="1978">
        <v>34839926.996036708</v>
      </c>
      <c r="T78" s="1979">
        <v>4903071.1164523745</v>
      </c>
      <c r="U78" s="1971"/>
    </row>
    <row r="79" spans="1:21" ht="26.1" customHeight="1">
      <c r="A79" s="838"/>
      <c r="B79" s="838"/>
      <c r="C79" s="838"/>
      <c r="D79" s="905"/>
      <c r="K79" s="3262"/>
      <c r="L79" s="1977" t="s">
        <v>1986</v>
      </c>
      <c r="M79" s="1978">
        <f t="shared" si="3"/>
        <v>80822.233398103039</v>
      </c>
      <c r="N79" s="1986"/>
      <c r="O79" s="1979">
        <f t="shared" si="4"/>
        <v>8430.2484250316284</v>
      </c>
      <c r="P79" s="1971"/>
      <c r="Q79" s="3262"/>
      <c r="R79" s="2502" t="s">
        <v>1986</v>
      </c>
      <c r="S79" s="1978">
        <v>80822233.398103043</v>
      </c>
      <c r="T79" s="1979">
        <v>8430248.4250316285</v>
      </c>
      <c r="U79" s="1971"/>
    </row>
    <row r="80" spans="1:21" ht="26.1" customHeight="1">
      <c r="K80" s="3262"/>
      <c r="L80" s="1977" t="s">
        <v>1987</v>
      </c>
      <c r="M80" s="1978">
        <f t="shared" si="3"/>
        <v>167203.07387424257</v>
      </c>
      <c r="N80" s="1986"/>
      <c r="O80" s="1979">
        <f t="shared" si="4"/>
        <v>24506.639443183401</v>
      </c>
      <c r="P80" s="1971"/>
      <c r="Q80" s="3262"/>
      <c r="R80" s="2502" t="s">
        <v>1987</v>
      </c>
      <c r="S80" s="1978">
        <v>167203073.87424257</v>
      </c>
      <c r="T80" s="1979">
        <v>24506639.4431834</v>
      </c>
      <c r="U80" s="1971"/>
    </row>
    <row r="81" spans="11:21" ht="26.1" customHeight="1">
      <c r="K81" s="3262"/>
      <c r="L81" s="1977" t="s">
        <v>1988</v>
      </c>
      <c r="M81" s="1978">
        <f t="shared" si="3"/>
        <v>367702.10802516044</v>
      </c>
      <c r="N81" s="1986"/>
      <c r="O81" s="1979">
        <f t="shared" si="4"/>
        <v>32925.297375458074</v>
      </c>
      <c r="P81" s="1971"/>
      <c r="Q81" s="3262"/>
      <c r="R81" s="2502" t="s">
        <v>1988</v>
      </c>
      <c r="S81" s="1978">
        <v>367702108.02516043</v>
      </c>
      <c r="T81" s="1979">
        <v>32925297.375458077</v>
      </c>
      <c r="U81" s="1971"/>
    </row>
    <row r="82" spans="11:21" ht="33.75">
      <c r="K82" s="3262"/>
      <c r="L82" s="1977" t="s">
        <v>1989</v>
      </c>
      <c r="M82" s="1978">
        <f t="shared" si="3"/>
        <v>771380.20335896802</v>
      </c>
      <c r="N82" s="1986"/>
      <c r="O82" s="1979">
        <f t="shared" si="4"/>
        <v>68000.389341865462</v>
      </c>
      <c r="P82" s="1971"/>
      <c r="Q82" s="3262"/>
      <c r="R82" s="2502" t="s">
        <v>1989</v>
      </c>
      <c r="S82" s="1978">
        <v>771380203.35896802</v>
      </c>
      <c r="T82" s="1979">
        <v>68000389.341865465</v>
      </c>
      <c r="U82" s="1971"/>
    </row>
    <row r="83" spans="11:21" ht="22.5">
      <c r="K83" s="3262"/>
      <c r="L83" s="1977" t="s">
        <v>1990</v>
      </c>
      <c r="M83" s="1978">
        <f t="shared" si="3"/>
        <v>2190045.9252781156</v>
      </c>
      <c r="N83" s="1986"/>
      <c r="O83" s="1979">
        <f t="shared" si="4"/>
        <v>548500.32874861348</v>
      </c>
      <c r="P83" s="1971"/>
      <c r="Q83" s="3262"/>
      <c r="R83" s="2502" t="s">
        <v>1990</v>
      </c>
      <c r="S83" s="1978">
        <v>2190045925.2781157</v>
      </c>
      <c r="T83" s="1979">
        <v>548500328.74861348</v>
      </c>
      <c r="U83" s="1971"/>
    </row>
    <row r="84" spans="11:21" ht="22.5">
      <c r="K84" s="3262" t="s">
        <v>322</v>
      </c>
      <c r="L84" s="1977" t="s">
        <v>1981</v>
      </c>
      <c r="M84" s="1978">
        <f t="shared" si="3"/>
        <v>2541.0853517072028</v>
      </c>
      <c r="N84" s="1986"/>
      <c r="O84" s="1979">
        <f t="shared" si="4"/>
        <v>237.37374075936694</v>
      </c>
      <c r="P84" s="1971"/>
      <c r="Q84" s="3262" t="s">
        <v>322</v>
      </c>
      <c r="R84" s="2502" t="s">
        <v>1981</v>
      </c>
      <c r="S84" s="1978">
        <v>2541085.3517072028</v>
      </c>
      <c r="T84" s="1979">
        <v>237373.74075936695</v>
      </c>
      <c r="U84" s="1971"/>
    </row>
    <row r="85" spans="11:21" ht="33.75">
      <c r="K85" s="3262"/>
      <c r="L85" s="1977" t="s">
        <v>1982</v>
      </c>
      <c r="M85" s="1978">
        <f t="shared" si="3"/>
        <v>5694.7611946479619</v>
      </c>
      <c r="N85" s="1986"/>
      <c r="O85" s="1979">
        <f t="shared" si="4"/>
        <v>733.77561621591497</v>
      </c>
      <c r="P85" s="1971"/>
      <c r="Q85" s="3262"/>
      <c r="R85" s="2502" t="s">
        <v>1982</v>
      </c>
      <c r="S85" s="1978">
        <v>5694761.1946479622</v>
      </c>
      <c r="T85" s="1979">
        <v>733775.61621591495</v>
      </c>
      <c r="U85" s="1971"/>
    </row>
    <row r="86" spans="11:21" ht="33.75">
      <c r="K86" s="3262"/>
      <c r="L86" s="1977" t="s">
        <v>1983</v>
      </c>
      <c r="M86" s="1978">
        <f t="shared" si="3"/>
        <v>6806.1864270946144</v>
      </c>
      <c r="N86" s="1986"/>
      <c r="O86" s="1979">
        <f t="shared" si="4"/>
        <v>875.73651095928574</v>
      </c>
      <c r="P86" s="1971"/>
      <c r="Q86" s="3262"/>
      <c r="R86" s="2502" t="s">
        <v>1983</v>
      </c>
      <c r="S86" s="1978">
        <v>6806186.4270946141</v>
      </c>
      <c r="T86" s="1979">
        <v>875736.51095928578</v>
      </c>
      <c r="U86" s="1971"/>
    </row>
    <row r="87" spans="11:21" ht="33.75">
      <c r="K87" s="3262"/>
      <c r="L87" s="1977" t="s">
        <v>1984</v>
      </c>
      <c r="M87" s="1978">
        <f t="shared" si="3"/>
        <v>10875.67210812038</v>
      </c>
      <c r="N87" s="1986"/>
      <c r="O87" s="1979">
        <f t="shared" si="4"/>
        <v>2129.6364254202126</v>
      </c>
      <c r="P87" s="1971"/>
      <c r="Q87" s="3262"/>
      <c r="R87" s="2502" t="s">
        <v>1984</v>
      </c>
      <c r="S87" s="1978">
        <v>10875672.10812038</v>
      </c>
      <c r="T87" s="1979">
        <v>2129636.4254202126</v>
      </c>
      <c r="U87" s="1971"/>
    </row>
    <row r="88" spans="11:21" ht="33.75">
      <c r="K88" s="3262"/>
      <c r="L88" s="1977" t="s">
        <v>1985</v>
      </c>
      <c r="M88" s="1978">
        <f t="shared" si="3"/>
        <v>22821.182594268084</v>
      </c>
      <c r="N88" s="1986"/>
      <c r="O88" s="1979">
        <f t="shared" si="4"/>
        <v>1453.2336344835567</v>
      </c>
      <c r="P88" s="1971"/>
      <c r="Q88" s="3262"/>
      <c r="R88" s="2502" t="s">
        <v>1985</v>
      </c>
      <c r="S88" s="1978">
        <v>22821182.594268084</v>
      </c>
      <c r="T88" s="1979">
        <v>1453233.6344835567</v>
      </c>
      <c r="U88" s="1971"/>
    </row>
    <row r="89" spans="11:21" ht="33.75">
      <c r="K89" s="3262"/>
      <c r="L89" s="1977" t="s">
        <v>1986</v>
      </c>
      <c r="M89" s="1978">
        <f t="shared" si="3"/>
        <v>39282.602324908185</v>
      </c>
      <c r="N89" s="1986"/>
      <c r="O89" s="1979">
        <f t="shared" si="4"/>
        <v>15960.279875061007</v>
      </c>
      <c r="P89" s="1971"/>
      <c r="Q89" s="3262"/>
      <c r="R89" s="2502" t="s">
        <v>1986</v>
      </c>
      <c r="S89" s="1978">
        <v>39282602.324908182</v>
      </c>
      <c r="T89" s="1979">
        <v>15960279.875061007</v>
      </c>
      <c r="U89" s="1971"/>
    </row>
    <row r="90" spans="11:21" ht="33.75">
      <c r="K90" s="3262"/>
      <c r="L90" s="1977" t="s">
        <v>1987</v>
      </c>
      <c r="M90" s="1978">
        <f t="shared" si="3"/>
        <v>59932.209988890005</v>
      </c>
      <c r="N90" s="1986"/>
      <c r="O90" s="1979">
        <f t="shared" ref="O90:O93" si="27">T90/1000</f>
        <v>5145.2338085508927</v>
      </c>
      <c r="P90" s="1971"/>
      <c r="Q90" s="3262"/>
      <c r="R90" s="2502" t="s">
        <v>1987</v>
      </c>
      <c r="S90" s="1978">
        <v>59932209.988890007</v>
      </c>
      <c r="T90" s="1979">
        <v>5145233.8085508924</v>
      </c>
      <c r="U90" s="1971"/>
    </row>
    <row r="91" spans="11:21" ht="33.75">
      <c r="K91" s="3262"/>
      <c r="L91" s="1977" t="s">
        <v>1988</v>
      </c>
      <c r="M91" s="1978">
        <f t="shared" ref="M91:M93" si="28">S91/1000</f>
        <v>100814.53506018493</v>
      </c>
      <c r="N91" s="1986"/>
      <c r="O91" s="1979">
        <f t="shared" si="27"/>
        <v>3943.0963168121666</v>
      </c>
      <c r="P91" s="1971"/>
      <c r="Q91" s="3262"/>
      <c r="R91" s="2502" t="s">
        <v>1988</v>
      </c>
      <c r="S91" s="1978">
        <v>100814535.06018494</v>
      </c>
      <c r="T91" s="1979">
        <v>3943096.3168121665</v>
      </c>
      <c r="U91" s="1971"/>
    </row>
    <row r="92" spans="11:21" ht="33.75">
      <c r="K92" s="3262"/>
      <c r="L92" s="1977" t="s">
        <v>1989</v>
      </c>
      <c r="M92" s="1978">
        <f t="shared" si="28"/>
        <v>235592.67360412914</v>
      </c>
      <c r="N92" s="1986"/>
      <c r="O92" s="1979">
        <f t="shared" si="27"/>
        <v>32297.331549485636</v>
      </c>
      <c r="P92" s="1971"/>
      <c r="Q92" s="3262"/>
      <c r="R92" s="2502" t="s">
        <v>1989</v>
      </c>
      <c r="S92" s="1978">
        <v>235592673.60412914</v>
      </c>
      <c r="T92" s="1979">
        <v>32297331.549485635</v>
      </c>
      <c r="U92" s="1971"/>
    </row>
    <row r="93" spans="11:21" ht="23.25" thickBot="1">
      <c r="K93" s="3263"/>
      <c r="L93" s="1980" t="s">
        <v>1990</v>
      </c>
      <c r="M93" s="1981">
        <f t="shared" si="28"/>
        <v>931200.76195302466</v>
      </c>
      <c r="N93" s="1987"/>
      <c r="O93" s="1982">
        <f t="shared" si="27"/>
        <v>53308.90579756572</v>
      </c>
      <c r="P93" s="1971"/>
      <c r="Q93" s="3263"/>
      <c r="R93" s="1980" t="s">
        <v>1990</v>
      </c>
      <c r="S93" s="1981">
        <v>931200761.95302463</v>
      </c>
      <c r="T93" s="1982">
        <v>53308905.797565721</v>
      </c>
      <c r="U93" s="1971"/>
    </row>
    <row r="94" spans="11:21" ht="16.5" thickTop="1"/>
  </sheetData>
  <mergeCells count="72">
    <mergeCell ref="A27:D27"/>
    <mergeCell ref="A59:B59"/>
    <mergeCell ref="A29:C29"/>
    <mergeCell ref="A32:C32"/>
    <mergeCell ref="A38:C38"/>
    <mergeCell ref="A54:C54"/>
    <mergeCell ref="A55:B55"/>
    <mergeCell ref="A39:B39"/>
    <mergeCell ref="A53:B53"/>
    <mergeCell ref="B57:C57"/>
    <mergeCell ref="B58:C58"/>
    <mergeCell ref="A28:D28"/>
    <mergeCell ref="A21:C21"/>
    <mergeCell ref="A11:C11"/>
    <mergeCell ref="A6:C6"/>
    <mergeCell ref="A14:C14"/>
    <mergeCell ref="A8:C8"/>
    <mergeCell ref="A12:C12"/>
    <mergeCell ref="A13:C13"/>
    <mergeCell ref="A7:C7"/>
    <mergeCell ref="A9:C9"/>
    <mergeCell ref="A10:C10"/>
    <mergeCell ref="A16:C16"/>
    <mergeCell ref="A17:C17"/>
    <mergeCell ref="A15:C15"/>
    <mergeCell ref="A18:C18"/>
    <mergeCell ref="A20:C20"/>
    <mergeCell ref="A19:C19"/>
    <mergeCell ref="A1:J1"/>
    <mergeCell ref="A3:C5"/>
    <mergeCell ref="I3:J5"/>
    <mergeCell ref="E3:F5"/>
    <mergeCell ref="G3:H5"/>
    <mergeCell ref="A22:D22"/>
    <mergeCell ref="A23:D23"/>
    <mergeCell ref="A24:D24"/>
    <mergeCell ref="A25:D25"/>
    <mergeCell ref="A26:D26"/>
    <mergeCell ref="K24:L25"/>
    <mergeCell ref="K26:K27"/>
    <mergeCell ref="K28:L28"/>
    <mergeCell ref="K29:L29"/>
    <mergeCell ref="K30:L30"/>
    <mergeCell ref="K31:L31"/>
    <mergeCell ref="K32:L32"/>
    <mergeCell ref="K33:L33"/>
    <mergeCell ref="K34:K35"/>
    <mergeCell ref="K36:K46"/>
    <mergeCell ref="K47:K51"/>
    <mergeCell ref="K52:K53"/>
    <mergeCell ref="K54:K57"/>
    <mergeCell ref="K58:K63"/>
    <mergeCell ref="Q47:Q51"/>
    <mergeCell ref="Q52:Q53"/>
    <mergeCell ref="Q54:Q57"/>
    <mergeCell ref="Q58:Q63"/>
    <mergeCell ref="Q31:R31"/>
    <mergeCell ref="Q32:R32"/>
    <mergeCell ref="Q33:R33"/>
    <mergeCell ref="Q34:Q35"/>
    <mergeCell ref="Q36:Q46"/>
    <mergeCell ref="Q24:R25"/>
    <mergeCell ref="Q26:Q27"/>
    <mergeCell ref="Q28:R28"/>
    <mergeCell ref="Q29:R29"/>
    <mergeCell ref="Q30:R30"/>
    <mergeCell ref="K74:K83"/>
    <mergeCell ref="K84:K93"/>
    <mergeCell ref="K64:K73"/>
    <mergeCell ref="Q64:Q73"/>
    <mergeCell ref="Q74:Q83"/>
    <mergeCell ref="Q84:Q93"/>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F88"/>
  <sheetViews>
    <sheetView view="pageBreakPreview" topLeftCell="A33" zoomScaleNormal="50" zoomScaleSheetLayoutView="100" workbookViewId="0">
      <selection activeCell="L37" sqref="L37"/>
    </sheetView>
  </sheetViews>
  <sheetFormatPr defaultColWidth="9.140625" defaultRowHeight="15.75"/>
  <cols>
    <col min="1" max="1" width="2.28515625" style="376" customWidth="1"/>
    <col min="2" max="2" width="28.7109375" style="376" customWidth="1"/>
    <col min="3" max="3" width="2.28515625" style="376" customWidth="1"/>
    <col min="4" max="4" width="1.7109375" style="377" customWidth="1"/>
    <col min="5" max="5" width="22.42578125" style="975" customWidth="1"/>
    <col min="6" max="6" width="4.28515625" style="975" customWidth="1"/>
    <col min="7" max="7" width="22.42578125" style="975" customWidth="1"/>
    <col min="8" max="8" width="4.28515625" style="975" customWidth="1"/>
    <col min="9" max="9" width="22.42578125" style="975" customWidth="1"/>
    <col min="10" max="10" width="4.28515625" style="975" customWidth="1"/>
    <col min="11" max="16384" width="9.140625" style="975"/>
  </cols>
  <sheetData>
    <row r="1" spans="1:11" s="1281" customFormat="1" ht="35.1" customHeight="1">
      <c r="A1" s="3270" t="s">
        <v>1538</v>
      </c>
      <c r="B1" s="3270"/>
      <c r="C1" s="3270"/>
      <c r="D1" s="3270"/>
      <c r="E1" s="3270"/>
      <c r="F1" s="3270"/>
      <c r="G1" s="3270"/>
      <c r="H1" s="3270"/>
      <c r="I1" s="3270"/>
      <c r="J1" s="3270"/>
    </row>
    <row r="2" spans="1:11" ht="15" customHeight="1" thickBot="1">
      <c r="A2" s="975"/>
      <c r="B2" s="381"/>
      <c r="C2" s="356"/>
      <c r="D2" s="357"/>
      <c r="E2" s="974"/>
      <c r="F2" s="974"/>
      <c r="G2" s="974"/>
      <c r="H2" s="974"/>
      <c r="I2" s="974"/>
      <c r="J2" s="382" t="s">
        <v>525</v>
      </c>
    </row>
    <row r="3" spans="1:11" ht="15" customHeight="1">
      <c r="A3" s="2995" t="s">
        <v>1</v>
      </c>
      <c r="B3" s="2995"/>
      <c r="C3" s="2995"/>
      <c r="D3" s="1191"/>
      <c r="E3" s="3136" t="s">
        <v>49</v>
      </c>
      <c r="F3" s="3137"/>
      <c r="G3" s="3136" t="s">
        <v>1158</v>
      </c>
      <c r="H3" s="3137"/>
      <c r="I3" s="3136" t="s">
        <v>147</v>
      </c>
      <c r="J3" s="2807"/>
    </row>
    <row r="4" spans="1:11" ht="15" customHeight="1">
      <c r="A4" s="2996"/>
      <c r="B4" s="2996"/>
      <c r="C4" s="2996"/>
      <c r="D4" s="1191"/>
      <c r="E4" s="3138"/>
      <c r="F4" s="3139"/>
      <c r="G4" s="3138"/>
      <c r="H4" s="3139"/>
      <c r="I4" s="3138"/>
      <c r="J4" s="2808"/>
    </row>
    <row r="5" spans="1:11" ht="36" customHeight="1">
      <c r="A5" s="2997"/>
      <c r="B5" s="2997"/>
      <c r="C5" s="2997"/>
      <c r="D5" s="1178"/>
      <c r="E5" s="2986"/>
      <c r="F5" s="2990"/>
      <c r="G5" s="2986"/>
      <c r="H5" s="2990"/>
      <c r="I5" s="2986"/>
      <c r="J5" s="2809"/>
    </row>
    <row r="6" spans="1:11" s="361" customFormat="1" ht="24.6" hidden="1" customHeight="1">
      <c r="A6" s="2949" t="s">
        <v>796</v>
      </c>
      <c r="B6" s="2949"/>
      <c r="C6" s="2949"/>
      <c r="D6" s="18"/>
      <c r="E6" s="360">
        <f>G6+I6</f>
        <v>318535037</v>
      </c>
      <c r="F6" s="383"/>
      <c r="G6" s="383">
        <v>297312785</v>
      </c>
      <c r="H6" s="383"/>
      <c r="I6" s="383">
        <v>21222252</v>
      </c>
    </row>
    <row r="7" spans="1:11" s="361" customFormat="1" ht="24.6" hidden="1" customHeight="1">
      <c r="A7" s="2948" t="s">
        <v>793</v>
      </c>
      <c r="B7" s="2948"/>
      <c r="C7" s="2948"/>
      <c r="D7" s="18"/>
      <c r="E7" s="362">
        <f>G7+I7</f>
        <v>273439192.06678963</v>
      </c>
      <c r="F7" s="328"/>
      <c r="G7" s="328">
        <v>255463872.03214708</v>
      </c>
      <c r="H7" s="328"/>
      <c r="I7" s="328">
        <v>17975320.034642551</v>
      </c>
    </row>
    <row r="8" spans="1:11" s="361" customFormat="1" ht="24.6" hidden="1" customHeight="1">
      <c r="A8" s="2948" t="s">
        <v>1087</v>
      </c>
      <c r="B8" s="2948"/>
      <c r="C8" s="2948"/>
      <c r="D8" s="18"/>
      <c r="E8" s="362">
        <f>G8+I8</f>
        <v>317384111</v>
      </c>
      <c r="F8" s="328"/>
      <c r="G8" s="328">
        <v>314489922</v>
      </c>
      <c r="H8" s="328"/>
      <c r="I8" s="328">
        <v>2894189</v>
      </c>
    </row>
    <row r="9" spans="1:11" s="361" customFormat="1" ht="19.5" hidden="1" customHeight="1">
      <c r="A9" s="2948" t="s">
        <v>1088</v>
      </c>
      <c r="B9" s="2948"/>
      <c r="C9" s="2948"/>
      <c r="D9" s="18"/>
      <c r="E9" s="362">
        <f>G9+I9</f>
        <v>234067363.26924813</v>
      </c>
      <c r="F9" s="328"/>
      <c r="G9" s="328">
        <v>215267322.94458571</v>
      </c>
      <c r="H9" s="328"/>
      <c r="I9" s="328">
        <v>18800040.324662428</v>
      </c>
    </row>
    <row r="10" spans="1:11" s="361" customFormat="1" ht="19.5" hidden="1" customHeight="1">
      <c r="A10" s="2948" t="s">
        <v>1089</v>
      </c>
      <c r="B10" s="2948"/>
      <c r="C10" s="2948"/>
      <c r="D10" s="18"/>
      <c r="E10" s="362">
        <f>G10+I10</f>
        <v>279894496.5474422</v>
      </c>
      <c r="F10" s="328"/>
      <c r="G10" s="328">
        <v>262428581.17396924</v>
      </c>
      <c r="H10" s="328"/>
      <c r="I10" s="328">
        <v>17465915.373472951</v>
      </c>
    </row>
    <row r="11" spans="1:11" s="365" customFormat="1" ht="13.7" hidden="1" customHeight="1">
      <c r="A11" s="3198" t="s">
        <v>1127</v>
      </c>
      <c r="B11" s="3198"/>
      <c r="C11" s="3198"/>
      <c r="D11" s="2"/>
      <c r="E11" s="364">
        <v>24581247.216192603</v>
      </c>
      <c r="F11" s="283"/>
      <c r="G11" s="50">
        <v>21851352.915335968</v>
      </c>
      <c r="H11" s="283"/>
      <c r="I11" s="283">
        <v>2729894.3008566345</v>
      </c>
      <c r="J11" s="266"/>
    </row>
    <row r="12" spans="1:11" s="361" customFormat="1" ht="13.7" hidden="1" customHeight="1">
      <c r="A12" s="3198" t="s">
        <v>1128</v>
      </c>
      <c r="B12" s="3198"/>
      <c r="C12" s="3198"/>
      <c r="D12" s="18"/>
      <c r="E12" s="364">
        <v>26162301.280204706</v>
      </c>
      <c r="F12" s="283"/>
      <c r="G12" s="50">
        <v>24005055.943400662</v>
      </c>
      <c r="H12" s="283"/>
      <c r="I12" s="283">
        <v>2157245.3368040444</v>
      </c>
      <c r="J12" s="266"/>
    </row>
    <row r="13" spans="1:11" s="361" customFormat="1" ht="13.7" hidden="1" customHeight="1">
      <c r="A13" s="3198" t="s">
        <v>1129</v>
      </c>
      <c r="B13" s="3198"/>
      <c r="C13" s="3198"/>
      <c r="D13" s="18"/>
      <c r="E13" s="60">
        <v>27292201.234774377</v>
      </c>
      <c r="F13" s="59"/>
      <c r="G13" s="50">
        <v>24484406.996289901</v>
      </c>
      <c r="H13" s="59"/>
      <c r="I13" s="50">
        <v>2807794.2384844734</v>
      </c>
      <c r="J13" s="33"/>
    </row>
    <row r="14" spans="1:11" s="361" customFormat="1" ht="13.7" hidden="1" customHeight="1">
      <c r="A14" s="3198" t="s">
        <v>1130</v>
      </c>
      <c r="B14" s="3198"/>
      <c r="C14" s="3198"/>
      <c r="D14" s="18"/>
      <c r="E14" s="60">
        <v>26184551.578648396</v>
      </c>
      <c r="F14" s="59"/>
      <c r="G14" s="50">
        <v>24497213.916753989</v>
      </c>
      <c r="H14" s="59"/>
      <c r="I14" s="50">
        <v>1687337.661894406</v>
      </c>
      <c r="J14" s="33"/>
    </row>
    <row r="15" spans="1:11" s="361" customFormat="1" ht="0.75" hidden="1" customHeight="1">
      <c r="A15" s="3198" t="s">
        <v>1131</v>
      </c>
      <c r="B15" s="3198"/>
      <c r="C15" s="3198"/>
      <c r="D15" s="18"/>
      <c r="E15" s="60">
        <v>28142670.239231907</v>
      </c>
      <c r="F15" s="59"/>
      <c r="G15" s="50">
        <v>25220554.404049248</v>
      </c>
      <c r="H15" s="59"/>
      <c r="I15" s="50">
        <v>2793894.5958751007</v>
      </c>
      <c r="J15" s="33"/>
    </row>
    <row r="16" spans="1:11" s="33" customFormat="1" ht="18" hidden="1" customHeight="1">
      <c r="A16" s="3198" t="s">
        <v>1095</v>
      </c>
      <c r="B16" s="3198"/>
      <c r="C16" s="3198"/>
      <c r="D16" s="32"/>
      <c r="E16" s="60">
        <f t="shared" ref="E16:E21" si="0">G16+I16</f>
        <v>23491619.874196291</v>
      </c>
      <c r="F16" s="59"/>
      <c r="G16" s="59">
        <v>21903701.178061981</v>
      </c>
      <c r="H16" s="59"/>
      <c r="I16" s="59">
        <v>1587918.6961343121</v>
      </c>
      <c r="K16" s="60"/>
    </row>
    <row r="17" spans="1:58" s="361" customFormat="1" ht="15" hidden="1" customHeight="1">
      <c r="A17" s="3198" t="s">
        <v>1050</v>
      </c>
      <c r="B17" s="3198"/>
      <c r="C17" s="3198"/>
      <c r="D17" s="18"/>
      <c r="E17" s="384">
        <f t="shared" si="0"/>
        <v>25178158.328799512</v>
      </c>
      <c r="F17" s="289"/>
      <c r="G17" s="289">
        <v>23847461.748577144</v>
      </c>
      <c r="H17" s="289"/>
      <c r="I17" s="289">
        <v>1330696.5802223696</v>
      </c>
      <c r="J17" s="33"/>
    </row>
    <row r="18" spans="1:58" s="33" customFormat="1" ht="14.25" hidden="1" customHeight="1">
      <c r="A18" s="3198" t="s">
        <v>1051</v>
      </c>
      <c r="B18" s="3198"/>
      <c r="C18" s="3198"/>
      <c r="D18" s="32"/>
      <c r="E18" s="385">
        <f t="shared" si="0"/>
        <v>23623319.750392452</v>
      </c>
      <c r="F18" s="386"/>
      <c r="G18" s="386">
        <f>'[1]23'!G18/'[1]1'!E19*1000</f>
        <v>23131522.16182119</v>
      </c>
      <c r="H18" s="386"/>
      <c r="I18" s="386">
        <f>'[1]23'!I18/'[1]1'!E19*1000</f>
        <v>491797.58857126185</v>
      </c>
      <c r="J18" s="59"/>
      <c r="K18" s="40"/>
    </row>
    <row r="19" spans="1:58" s="33" customFormat="1" ht="14.25" hidden="1" customHeight="1">
      <c r="A19" s="3198" t="s">
        <v>1052</v>
      </c>
      <c r="B19" s="3198"/>
      <c r="C19" s="3198"/>
      <c r="D19" s="32"/>
      <c r="E19" s="385">
        <f t="shared" si="0"/>
        <v>23792391.882059716</v>
      </c>
      <c r="F19" s="386"/>
      <c r="G19" s="386">
        <v>21944892.469442315</v>
      </c>
      <c r="H19" s="386"/>
      <c r="I19" s="386">
        <v>1847499.4126173984</v>
      </c>
      <c r="J19" s="59"/>
      <c r="K19" s="40"/>
    </row>
    <row r="20" spans="1:58" s="33" customFormat="1" ht="14.25" hidden="1" customHeight="1">
      <c r="A20" s="3198" t="s">
        <v>1053</v>
      </c>
      <c r="B20" s="3198"/>
      <c r="C20" s="3198"/>
      <c r="D20" s="32"/>
      <c r="E20" s="385">
        <f t="shared" si="0"/>
        <v>22760083.428847689</v>
      </c>
      <c r="F20" s="386"/>
      <c r="G20" s="386">
        <v>21430915.401220392</v>
      </c>
      <c r="H20" s="386"/>
      <c r="I20" s="386">
        <v>1329168.027627296</v>
      </c>
      <c r="J20" s="59"/>
      <c r="K20" s="40"/>
    </row>
    <row r="21" spans="1:58" s="33" customFormat="1" ht="14.25" hidden="1" customHeight="1">
      <c r="A21" s="3198" t="s">
        <v>1054</v>
      </c>
      <c r="B21" s="3198"/>
      <c r="C21" s="3198"/>
      <c r="D21" s="32"/>
      <c r="E21" s="385">
        <f t="shared" si="0"/>
        <v>24715999.157652583</v>
      </c>
      <c r="F21" s="386"/>
      <c r="G21" s="386">
        <v>23358123.538604774</v>
      </c>
      <c r="H21" s="386"/>
      <c r="I21" s="386">
        <v>1357875.6190478087</v>
      </c>
      <c r="J21" s="59"/>
      <c r="K21" s="40"/>
    </row>
    <row r="22" spans="1:58" s="33" customFormat="1" ht="14.45" hidden="1" customHeight="1">
      <c r="A22" s="2618" t="s">
        <v>1055</v>
      </c>
      <c r="B22" s="2619"/>
      <c r="C22" s="2619"/>
      <c r="D22" s="2620"/>
      <c r="E22" s="387">
        <v>23246.285255542807</v>
      </c>
      <c r="F22" s="388"/>
      <c r="G22" s="388">
        <v>21585.450285761792</v>
      </c>
      <c r="H22" s="388"/>
      <c r="I22" s="388">
        <v>1660.834969781017</v>
      </c>
      <c r="J22" s="388"/>
      <c r="K22" s="40"/>
    </row>
    <row r="23" spans="1:58" s="33" customFormat="1" ht="14.45" hidden="1" customHeight="1">
      <c r="A23" s="2618" t="s">
        <v>1001</v>
      </c>
      <c r="B23" s="2619"/>
      <c r="C23" s="2619"/>
      <c r="D23" s="2620"/>
      <c r="E23" s="387">
        <f>G23+I23</f>
        <v>22141.579725058404</v>
      </c>
      <c r="F23" s="388"/>
      <c r="G23" s="388">
        <v>21504.880880754568</v>
      </c>
      <c r="H23" s="388"/>
      <c r="I23" s="388">
        <v>636.69884430383365</v>
      </c>
      <c r="J23" s="388"/>
      <c r="K23" s="40"/>
    </row>
    <row r="24" spans="1:58" s="33" customFormat="1" ht="14.45" customHeight="1">
      <c r="A24" s="2618" t="s">
        <v>1002</v>
      </c>
      <c r="B24" s="2619"/>
      <c r="C24" s="2619"/>
      <c r="D24" s="2620"/>
      <c r="E24" s="387">
        <f>G24+I24</f>
        <v>20118.92123585226</v>
      </c>
      <c r="F24" s="388"/>
      <c r="G24" s="388">
        <v>18008.699757196755</v>
      </c>
      <c r="H24" s="388"/>
      <c r="I24" s="388">
        <v>2110.2214786555051</v>
      </c>
      <c r="J24" s="388"/>
      <c r="K24" s="40"/>
    </row>
    <row r="25" spans="1:58" s="33" customFormat="1" ht="14.45" customHeight="1">
      <c r="A25" s="2618" t="s">
        <v>1003</v>
      </c>
      <c r="B25" s="2619"/>
      <c r="C25" s="2619"/>
      <c r="D25" s="2620"/>
      <c r="E25" s="387">
        <f>G25+I25</f>
        <v>21548.527287922709</v>
      </c>
      <c r="F25" s="388"/>
      <c r="G25" s="388">
        <v>20658.589825140683</v>
      </c>
      <c r="H25" s="388"/>
      <c r="I25" s="388">
        <v>889.93746278202434</v>
      </c>
      <c r="J25" s="388"/>
      <c r="K25" s="40"/>
    </row>
    <row r="26" spans="1:58" s="33" customFormat="1" ht="14.45" customHeight="1">
      <c r="A26" s="2618" t="s">
        <v>1004</v>
      </c>
      <c r="B26" s="2619"/>
      <c r="C26" s="2619"/>
      <c r="D26" s="2620"/>
      <c r="E26" s="387">
        <f>G26+I26</f>
        <v>21802.751376903321</v>
      </c>
      <c r="F26" s="388"/>
      <c r="G26" s="388">
        <v>20484.664434093444</v>
      </c>
      <c r="H26" s="388"/>
      <c r="I26" s="388">
        <v>1318.0869428098788</v>
      </c>
      <c r="J26" s="388"/>
      <c r="K26" s="40"/>
    </row>
    <row r="27" spans="1:58" s="33" customFormat="1" ht="15" customHeight="1">
      <c r="A27" s="2618" t="s">
        <v>1005</v>
      </c>
      <c r="B27" s="2619"/>
      <c r="C27" s="2619"/>
      <c r="D27" s="2620"/>
      <c r="E27" s="387">
        <f>G27+I27</f>
        <v>23601.420506605027</v>
      </c>
      <c r="F27" s="388"/>
      <c r="G27" s="388">
        <v>21644.296147188164</v>
      </c>
      <c r="H27" s="388"/>
      <c r="I27" s="388">
        <v>1957.1243594168623</v>
      </c>
      <c r="J27" s="388"/>
      <c r="K27" s="40"/>
      <c r="L27" s="40"/>
      <c r="M27" s="40"/>
      <c r="N27" s="40"/>
      <c r="O27" s="40"/>
    </row>
    <row r="28" spans="1:58" s="33" customFormat="1" ht="15" customHeight="1">
      <c r="A28" s="2618" t="s">
        <v>1400</v>
      </c>
      <c r="B28" s="2619"/>
      <c r="C28" s="2619"/>
      <c r="D28" s="2620"/>
      <c r="E28" s="387">
        <f>'53.'!E28</f>
        <v>30575.882110603103</v>
      </c>
      <c r="F28" s="388"/>
      <c r="G28" s="388">
        <f>'53.'!G28</f>
        <v>27063.606346547633</v>
      </c>
      <c r="H28" s="388"/>
      <c r="I28" s="388">
        <f>'53.'!I28</f>
        <v>3512.2757640554714</v>
      </c>
      <c r="J28" s="388"/>
      <c r="K28" s="40"/>
      <c r="L28" s="40"/>
      <c r="M28" s="40"/>
      <c r="N28" s="40"/>
      <c r="O28" s="40"/>
    </row>
    <row r="29" spans="1:58" s="977" customFormat="1" ht="14.45" customHeight="1">
      <c r="A29" s="2641" t="s">
        <v>371</v>
      </c>
      <c r="B29" s="2641"/>
      <c r="C29" s="2641"/>
      <c r="D29" s="2"/>
      <c r="E29" s="387"/>
      <c r="F29" s="388"/>
      <c r="G29" s="388"/>
      <c r="H29" s="388"/>
      <c r="I29" s="388"/>
      <c r="J29" s="389"/>
    </row>
    <row r="30" spans="1:58" s="849" customFormat="1" ht="14.45" customHeight="1">
      <c r="A30" s="1137"/>
      <c r="B30" s="813" t="s">
        <v>1022</v>
      </c>
      <c r="C30" s="1137"/>
      <c r="D30" s="843"/>
      <c r="E30" s="1443">
        <f t="shared" ref="E30:E35" si="1">G30+I30</f>
        <v>10901.338731482845</v>
      </c>
      <c r="F30" s="993"/>
      <c r="G30" s="956">
        <f>'53.'!M58</f>
        <v>9815.4552710460684</v>
      </c>
      <c r="H30" s="956"/>
      <c r="I30" s="956">
        <f>'53.'!O58</f>
        <v>1085.8834604367771</v>
      </c>
      <c r="J30" s="956"/>
      <c r="K30" s="908"/>
      <c r="L30" s="908"/>
      <c r="M30" s="908"/>
      <c r="N30" s="908"/>
      <c r="O30" s="908"/>
      <c r="P30" s="908"/>
      <c r="Q30" s="5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row>
    <row r="31" spans="1:58" s="849" customFormat="1" ht="14.45" customHeight="1">
      <c r="A31" s="1137"/>
      <c r="B31" s="813" t="s">
        <v>1023</v>
      </c>
      <c r="C31" s="1137"/>
      <c r="D31" s="843"/>
      <c r="E31" s="1443">
        <f t="shared" si="1"/>
        <v>36858.737669316353</v>
      </c>
      <c r="F31" s="993"/>
      <c r="G31" s="956">
        <f>'53.'!M59</f>
        <v>32794.159277176055</v>
      </c>
      <c r="H31" s="956"/>
      <c r="I31" s="956">
        <f>'53.'!O59</f>
        <v>4064.5783921402963</v>
      </c>
      <c r="J31" s="993"/>
      <c r="K31" s="908"/>
      <c r="L31" s="908"/>
      <c r="M31" s="908"/>
      <c r="N31" s="908"/>
      <c r="O31" s="908"/>
      <c r="P31" s="908"/>
      <c r="Q31" s="908"/>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row>
    <row r="32" spans="1:58" s="849" customFormat="1" ht="14.45" customHeight="1">
      <c r="A32" s="1137"/>
      <c r="B32" s="813" t="s">
        <v>1024</v>
      </c>
      <c r="C32" s="1137"/>
      <c r="D32" s="843"/>
      <c r="E32" s="1443">
        <f t="shared" si="1"/>
        <v>79334.37046839355</v>
      </c>
      <c r="F32" s="993"/>
      <c r="G32" s="956">
        <f>'53.'!M60</f>
        <v>70788.002894974023</v>
      </c>
      <c r="H32" s="956"/>
      <c r="I32" s="956">
        <f>'53.'!O60</f>
        <v>8546.367573419524</v>
      </c>
      <c r="J32" s="993"/>
      <c r="K32" s="908"/>
      <c r="L32" s="908"/>
      <c r="M32" s="908"/>
      <c r="N32" s="908"/>
      <c r="O32" s="908"/>
      <c r="P32" s="908"/>
      <c r="Q32" s="908"/>
      <c r="R32" s="960"/>
      <c r="S32" s="960"/>
      <c r="T32" s="960"/>
      <c r="U32" s="960"/>
      <c r="V32" s="960"/>
      <c r="W32" s="960"/>
      <c r="X32" s="960"/>
      <c r="Y32" s="960"/>
      <c r="Z32" s="960"/>
      <c r="AA32" s="960"/>
      <c r="AB32" s="960"/>
      <c r="AC32" s="960"/>
      <c r="AD32" s="960"/>
      <c r="AE32" s="960"/>
      <c r="AF32" s="960"/>
      <c r="AG32" s="960"/>
      <c r="AH32" s="960"/>
      <c r="AI32" s="960"/>
      <c r="AJ32" s="960"/>
      <c r="AK32" s="960"/>
      <c r="AL32" s="960"/>
      <c r="AM32" s="960"/>
      <c r="AN32" s="960"/>
      <c r="AO32" s="960"/>
      <c r="AP32" s="960"/>
      <c r="AQ32" s="960"/>
      <c r="AR32" s="960"/>
      <c r="AS32" s="960"/>
      <c r="AT32" s="960"/>
      <c r="AU32" s="960"/>
      <c r="AV32" s="960"/>
      <c r="AW32" s="960"/>
      <c r="AX32" s="960"/>
      <c r="AY32" s="960"/>
      <c r="AZ32" s="960"/>
      <c r="BA32" s="960"/>
      <c r="BB32" s="960"/>
      <c r="BC32" s="960"/>
      <c r="BD32" s="960"/>
      <c r="BE32" s="960"/>
      <c r="BF32" s="960"/>
    </row>
    <row r="33" spans="1:58" s="849" customFormat="1" ht="14.45" customHeight="1">
      <c r="A33" s="1137"/>
      <c r="B33" s="813" t="s">
        <v>1025</v>
      </c>
      <c r="C33" s="1137"/>
      <c r="D33" s="843"/>
      <c r="E33" s="1443">
        <f t="shared" si="1"/>
        <v>253570.98507630648</v>
      </c>
      <c r="F33" s="993"/>
      <c r="G33" s="956">
        <f>'53.'!M61</f>
        <v>194507.86458197341</v>
      </c>
      <c r="H33" s="956"/>
      <c r="I33" s="956">
        <f>'53.'!O61</f>
        <v>59063.120494333067</v>
      </c>
      <c r="J33" s="993"/>
      <c r="K33" s="908"/>
      <c r="L33" s="908"/>
      <c r="M33" s="908"/>
      <c r="N33" s="908"/>
      <c r="O33" s="908"/>
      <c r="P33" s="908"/>
      <c r="Q33" s="908"/>
      <c r="R33" s="960"/>
      <c r="S33" s="960"/>
      <c r="T33" s="960"/>
      <c r="U33" s="960"/>
      <c r="V33" s="960"/>
      <c r="W33" s="960"/>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c r="BA33" s="960"/>
      <c r="BB33" s="960"/>
      <c r="BC33" s="960"/>
      <c r="BD33" s="960"/>
      <c r="BE33" s="960"/>
      <c r="BF33" s="960"/>
    </row>
    <row r="34" spans="1:58" s="849" customFormat="1" ht="14.45" customHeight="1">
      <c r="A34" s="1137"/>
      <c r="B34" s="813" t="s">
        <v>1026</v>
      </c>
      <c r="C34" s="1137"/>
      <c r="D34" s="843"/>
      <c r="E34" s="1443">
        <f t="shared" si="1"/>
        <v>582626.49563570903</v>
      </c>
      <c r="F34" s="993"/>
      <c r="G34" s="956">
        <f>'53.'!M62</f>
        <v>536388.83052300941</v>
      </c>
      <c r="H34" s="956"/>
      <c r="I34" s="956">
        <f>'53.'!O62</f>
        <v>46237.665112699578</v>
      </c>
      <c r="J34" s="993"/>
      <c r="K34" s="908"/>
      <c r="L34" s="908"/>
      <c r="M34" s="908"/>
      <c r="N34" s="908"/>
      <c r="O34" s="908"/>
      <c r="P34" s="908"/>
      <c r="Q34" s="908"/>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c r="BA34" s="960"/>
      <c r="BB34" s="960"/>
      <c r="BC34" s="960"/>
      <c r="BD34" s="960"/>
      <c r="BE34" s="960"/>
      <c r="BF34" s="960"/>
    </row>
    <row r="35" spans="1:58" s="849" customFormat="1" ht="14.45" customHeight="1">
      <c r="A35" s="1137"/>
      <c r="B35" s="813" t="s">
        <v>1027</v>
      </c>
      <c r="C35" s="1137"/>
      <c r="D35" s="843"/>
      <c r="E35" s="1443">
        <f t="shared" si="1"/>
        <v>2277181.2892842935</v>
      </c>
      <c r="F35" s="993"/>
      <c r="G35" s="956">
        <f>'53.'!M63</f>
        <v>2081626.2756445964</v>
      </c>
      <c r="H35" s="956"/>
      <c r="I35" s="956">
        <f>'53.'!O63</f>
        <v>195555.01363969687</v>
      </c>
      <c r="J35" s="993"/>
      <c r="K35" s="908"/>
      <c r="L35" s="908"/>
      <c r="M35" s="908"/>
      <c r="N35" s="908"/>
      <c r="O35" s="908"/>
      <c r="P35" s="908"/>
      <c r="Q35" s="908"/>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row>
    <row r="36" spans="1:58" s="849" customFormat="1" ht="14.45" customHeight="1">
      <c r="A36" s="2641" t="s">
        <v>397</v>
      </c>
      <c r="B36" s="2641"/>
      <c r="C36" s="2641"/>
      <c r="D36" s="2"/>
      <c r="E36" s="992"/>
      <c r="F36" s="993"/>
      <c r="G36" s="956"/>
      <c r="H36" s="956"/>
      <c r="I36" s="956"/>
      <c r="J36" s="993"/>
      <c r="K36" s="908"/>
      <c r="L36" s="838"/>
      <c r="M36" s="908"/>
      <c r="N36" s="908"/>
      <c r="O36" s="908"/>
      <c r="P36" s="908"/>
      <c r="Q36" s="908"/>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row>
    <row r="37" spans="1:58" s="849" customFormat="1" ht="14.45" customHeight="1">
      <c r="A37" s="1137"/>
      <c r="B37" s="813" t="s">
        <v>1028</v>
      </c>
      <c r="C37" s="1137"/>
      <c r="D37" s="843"/>
      <c r="E37" s="992">
        <f t="shared" ref="E37:E46" si="2">G37+I37</f>
        <v>1595.6178434227884</v>
      </c>
      <c r="F37" s="993"/>
      <c r="G37" s="956">
        <f>'53.'!M64</f>
        <v>1303.7357454055898</v>
      </c>
      <c r="H37" s="956"/>
      <c r="I37" s="956">
        <f>'53.'!O64</f>
        <v>291.88209801719853</v>
      </c>
      <c r="J37" s="993"/>
      <c r="K37" s="908"/>
      <c r="L37" s="908"/>
      <c r="M37" s="908"/>
      <c r="N37" s="908"/>
      <c r="O37" s="908"/>
      <c r="P37" s="908"/>
      <c r="Q37" s="908"/>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row>
    <row r="38" spans="1:58" s="849" customFormat="1" ht="14.45" customHeight="1">
      <c r="A38" s="1137"/>
      <c r="B38" s="813" t="s">
        <v>1038</v>
      </c>
      <c r="C38" s="1137"/>
      <c r="D38" s="843"/>
      <c r="E38" s="992">
        <f t="shared" si="2"/>
        <v>4061.0449523951584</v>
      </c>
      <c r="F38" s="993"/>
      <c r="G38" s="956">
        <f>'53.'!M65</f>
        <v>3466.3986890619694</v>
      </c>
      <c r="H38" s="956"/>
      <c r="I38" s="956">
        <f>'53.'!O65</f>
        <v>594.64626333318881</v>
      </c>
      <c r="J38" s="993"/>
      <c r="K38" s="908"/>
      <c r="L38" s="908"/>
      <c r="M38" s="908"/>
      <c r="N38" s="908"/>
      <c r="O38" s="908"/>
      <c r="P38" s="908"/>
      <c r="Q38" s="908"/>
      <c r="R38" s="960"/>
      <c r="S38" s="960"/>
      <c r="T38" s="960"/>
      <c r="U38" s="960"/>
      <c r="V38" s="960"/>
      <c r="W38" s="960"/>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c r="BB38" s="960"/>
      <c r="BC38" s="960"/>
      <c r="BD38" s="960"/>
      <c r="BE38" s="960"/>
      <c r="BF38" s="960"/>
    </row>
    <row r="39" spans="1:58" s="849" customFormat="1" ht="14.45" customHeight="1">
      <c r="A39" s="813"/>
      <c r="B39" s="813" t="s">
        <v>1039</v>
      </c>
      <c r="C39" s="813"/>
      <c r="D39" s="843"/>
      <c r="E39" s="992">
        <f t="shared" si="2"/>
        <v>8605.3214455705729</v>
      </c>
      <c r="F39" s="993"/>
      <c r="G39" s="956">
        <f>'53.'!M66</f>
        <v>7337.3016074653551</v>
      </c>
      <c r="H39" s="956"/>
      <c r="I39" s="956">
        <f>'53.'!O66</f>
        <v>1268.019838105218</v>
      </c>
      <c r="J39" s="993"/>
      <c r="K39" s="908"/>
      <c r="L39" s="908"/>
      <c r="M39" s="908"/>
      <c r="N39" s="908"/>
      <c r="O39" s="908"/>
      <c r="P39" s="908"/>
      <c r="Q39" s="908"/>
      <c r="R39" s="960"/>
      <c r="S39" s="960"/>
      <c r="T39" s="960"/>
      <c r="U39" s="960"/>
      <c r="V39" s="960"/>
      <c r="W39" s="960"/>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c r="BD39" s="960"/>
      <c r="BE39" s="960"/>
      <c r="BF39" s="960"/>
    </row>
    <row r="40" spans="1:58" s="849" customFormat="1" ht="14.45" customHeight="1">
      <c r="A40" s="813"/>
      <c r="B40" s="813" t="s">
        <v>1040</v>
      </c>
      <c r="C40" s="813"/>
      <c r="D40" s="843"/>
      <c r="E40" s="992">
        <f t="shared" si="2"/>
        <v>20774.661045524001</v>
      </c>
      <c r="F40" s="993"/>
      <c r="G40" s="956">
        <f>'53.'!M67</f>
        <v>17560.97971144674</v>
      </c>
      <c r="H40" s="956"/>
      <c r="I40" s="956">
        <f>'53.'!O67</f>
        <v>3213.681334077261</v>
      </c>
      <c r="J40" s="993"/>
      <c r="K40" s="908"/>
      <c r="L40" s="908"/>
      <c r="M40" s="908"/>
      <c r="N40" s="908"/>
      <c r="O40" s="908"/>
      <c r="P40" s="908"/>
      <c r="Q40" s="908"/>
      <c r="R40" s="960"/>
      <c r="S40" s="960"/>
      <c r="T40" s="960"/>
      <c r="U40" s="960"/>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c r="BB40" s="960"/>
      <c r="BC40" s="960"/>
      <c r="BD40" s="960"/>
      <c r="BE40" s="960"/>
      <c r="BF40" s="960"/>
    </row>
    <row r="41" spans="1:58" s="849" customFormat="1" ht="14.45" customHeight="1">
      <c r="A41" s="813"/>
      <c r="B41" s="813" t="s">
        <v>1041</v>
      </c>
      <c r="C41" s="813"/>
      <c r="D41" s="843"/>
      <c r="E41" s="992">
        <f t="shared" si="2"/>
        <v>40794.161791107887</v>
      </c>
      <c r="F41" s="993"/>
      <c r="G41" s="956">
        <f>'53.'!M68</f>
        <v>36600.509602115962</v>
      </c>
      <c r="H41" s="956"/>
      <c r="I41" s="956">
        <f>'53.'!O68</f>
        <v>4193.6521889919268</v>
      </c>
      <c r="J41" s="993"/>
      <c r="K41" s="908"/>
      <c r="L41" s="908"/>
      <c r="M41" s="908"/>
      <c r="N41" s="908"/>
      <c r="O41" s="908"/>
      <c r="P41" s="908"/>
      <c r="Q41" s="908"/>
      <c r="R41" s="960"/>
      <c r="S41" s="960"/>
      <c r="T41" s="960"/>
      <c r="U41" s="960"/>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c r="BB41" s="960"/>
      <c r="BC41" s="960"/>
      <c r="BD41" s="960"/>
      <c r="BE41" s="960"/>
      <c r="BF41" s="960"/>
    </row>
    <row r="42" spans="1:58" s="849" customFormat="1" ht="14.45" customHeight="1">
      <c r="A42" s="813"/>
      <c r="B42" s="813" t="s">
        <v>1042</v>
      </c>
      <c r="C42" s="813"/>
      <c r="D42" s="843"/>
      <c r="E42" s="992">
        <f t="shared" si="2"/>
        <v>93485.947564756105</v>
      </c>
      <c r="F42" s="993"/>
      <c r="G42" s="956">
        <f>'53.'!M69</f>
        <v>86246.677275099399</v>
      </c>
      <c r="H42" s="956"/>
      <c r="I42" s="956">
        <f>'53.'!O69</f>
        <v>7239.2702896566998</v>
      </c>
      <c r="J42" s="993"/>
      <c r="K42" s="908"/>
      <c r="L42" s="908"/>
      <c r="M42" s="908"/>
      <c r="N42" s="908"/>
      <c r="O42" s="908"/>
      <c r="P42" s="908"/>
      <c r="Q42" s="908"/>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row>
    <row r="43" spans="1:58" s="849" customFormat="1" ht="14.45" customHeight="1">
      <c r="A43" s="813"/>
      <c r="B43" s="813" t="s">
        <v>1043</v>
      </c>
      <c r="C43" s="813"/>
      <c r="D43" s="843"/>
      <c r="E43" s="992">
        <f t="shared" si="2"/>
        <v>181313.33381777079</v>
      </c>
      <c r="F43" s="993"/>
      <c r="G43" s="956">
        <f>'53.'!M70</f>
        <v>178934.84427257962</v>
      </c>
      <c r="H43" s="956"/>
      <c r="I43" s="956">
        <f>'53.'!O70</f>
        <v>2378.4895451911748</v>
      </c>
      <c r="J43" s="993"/>
      <c r="K43" s="908"/>
      <c r="L43" s="908"/>
      <c r="M43" s="908"/>
      <c r="N43" s="908"/>
      <c r="O43" s="908"/>
      <c r="P43" s="908"/>
      <c r="Q43" s="908"/>
      <c r="R43" s="960"/>
      <c r="S43" s="960"/>
      <c r="T43" s="960"/>
      <c r="U43" s="960"/>
      <c r="V43" s="960"/>
      <c r="W43" s="960"/>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c r="AU43" s="960"/>
      <c r="AV43" s="960"/>
      <c r="AW43" s="960"/>
      <c r="AX43" s="960"/>
      <c r="AY43" s="960"/>
      <c r="AZ43" s="960"/>
      <c r="BA43" s="960"/>
      <c r="BB43" s="960"/>
      <c r="BC43" s="960"/>
      <c r="BD43" s="960"/>
      <c r="BE43" s="960"/>
      <c r="BF43" s="960"/>
    </row>
    <row r="44" spans="1:58" s="849" customFormat="1" ht="14.45" customHeight="1">
      <c r="A44" s="813"/>
      <c r="B44" s="813" t="s">
        <v>1044</v>
      </c>
      <c r="C44" s="813"/>
      <c r="D44" s="843"/>
      <c r="E44" s="992">
        <f t="shared" si="2"/>
        <v>497985.14926595544</v>
      </c>
      <c r="F44" s="993"/>
      <c r="G44" s="956">
        <f>'53.'!M71</f>
        <v>352997.14438481932</v>
      </c>
      <c r="H44" s="956"/>
      <c r="I44" s="956">
        <f>'53.'!O71</f>
        <v>144988.00488113609</v>
      </c>
      <c r="J44" s="993"/>
      <c r="K44" s="908"/>
      <c r="L44" s="908"/>
      <c r="M44" s="908"/>
      <c r="N44" s="908"/>
      <c r="O44" s="908"/>
      <c r="P44" s="908"/>
      <c r="Q44" s="908"/>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c r="BA44" s="960"/>
      <c r="BB44" s="960"/>
      <c r="BC44" s="960"/>
      <c r="BD44" s="960"/>
      <c r="BE44" s="960"/>
      <c r="BF44" s="960"/>
    </row>
    <row r="45" spans="1:58" s="849" customFormat="1" ht="14.45" customHeight="1">
      <c r="A45" s="813"/>
      <c r="B45" s="813" t="s">
        <v>1045</v>
      </c>
      <c r="C45" s="813"/>
      <c r="D45" s="843"/>
      <c r="E45" s="992">
        <f t="shared" si="2"/>
        <v>868851.77036776743</v>
      </c>
      <c r="F45" s="993"/>
      <c r="G45" s="956">
        <f>'53.'!M72</f>
        <v>824590.5223369028</v>
      </c>
      <c r="H45" s="956"/>
      <c r="I45" s="956">
        <f>'53.'!O72</f>
        <v>44261.248030864677</v>
      </c>
      <c r="J45" s="993"/>
      <c r="K45" s="908"/>
      <c r="L45" s="908"/>
      <c r="M45" s="908"/>
      <c r="N45" s="908"/>
      <c r="O45" s="908"/>
      <c r="P45" s="908"/>
      <c r="Q45" s="908"/>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c r="BA45" s="960"/>
      <c r="BB45" s="960"/>
      <c r="BC45" s="960"/>
      <c r="BD45" s="960"/>
      <c r="BE45" s="960"/>
      <c r="BF45" s="960"/>
    </row>
    <row r="46" spans="1:58" s="849" customFormat="1" ht="14.45" customHeight="1">
      <c r="A46" s="813"/>
      <c r="B46" s="813" t="s">
        <v>1046</v>
      </c>
      <c r="C46" s="813"/>
      <c r="D46" s="843"/>
      <c r="E46" s="992">
        <f t="shared" si="2"/>
        <v>2918813.6231201743</v>
      </c>
      <c r="F46" s="993"/>
      <c r="G46" s="956">
        <f>'53.'!M73</f>
        <v>2651816.2089807657</v>
      </c>
      <c r="H46" s="956"/>
      <c r="I46" s="956">
        <f>'53.'!O73</f>
        <v>266997.4141394085</v>
      </c>
      <c r="J46" s="993"/>
      <c r="K46" s="908"/>
      <c r="L46" s="908"/>
      <c r="M46" s="908"/>
      <c r="N46" s="908"/>
      <c r="O46" s="908"/>
      <c r="P46" s="908"/>
      <c r="Q46" s="908"/>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row>
    <row r="47" spans="1:58" s="849" customFormat="1" ht="14.45" customHeight="1">
      <c r="A47" s="2641" t="s">
        <v>372</v>
      </c>
      <c r="B47" s="2641"/>
      <c r="C47" s="2641"/>
      <c r="D47" s="843"/>
      <c r="E47" s="992"/>
      <c r="F47" s="993"/>
      <c r="G47" s="956"/>
      <c r="H47" s="956"/>
      <c r="I47" s="956"/>
      <c r="J47" s="993"/>
      <c r="K47" s="908"/>
      <c r="L47" s="838"/>
      <c r="M47" s="908"/>
      <c r="N47" s="908"/>
      <c r="O47" s="908"/>
      <c r="P47" s="908"/>
      <c r="Q47" s="908"/>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row>
    <row r="48" spans="1:58" s="849" customFormat="1" ht="14.45" customHeight="1">
      <c r="A48" s="813"/>
      <c r="B48" s="813" t="s">
        <v>1028</v>
      </c>
      <c r="C48" s="813"/>
      <c r="D48" s="843"/>
      <c r="E48" s="992">
        <f t="shared" ref="E48:E57" si="3">G48+I48</f>
        <v>1631.3596310004941</v>
      </c>
      <c r="F48" s="993"/>
      <c r="G48" s="956">
        <f>'53.'!M74</f>
        <v>1594.0593123053629</v>
      </c>
      <c r="H48" s="956"/>
      <c r="I48" s="956">
        <f>'53.'!O74</f>
        <v>37.300318695131246</v>
      </c>
      <c r="J48" s="993"/>
      <c r="K48" s="908"/>
      <c r="L48" s="908"/>
      <c r="M48" s="908"/>
      <c r="N48" s="908"/>
      <c r="O48" s="908"/>
      <c r="P48" s="908"/>
      <c r="Q48" s="908"/>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row>
    <row r="49" spans="1:58" s="849" customFormat="1" ht="14.45" customHeight="1">
      <c r="A49" s="813"/>
      <c r="B49" s="813" t="s">
        <v>1038</v>
      </c>
      <c r="C49" s="813"/>
      <c r="D49" s="843"/>
      <c r="E49" s="992">
        <f t="shared" si="3"/>
        <v>3201.4318443325114</v>
      </c>
      <c r="F49" s="993"/>
      <c r="G49" s="956">
        <f>'53.'!M75</f>
        <v>3132.8966139503009</v>
      </c>
      <c r="H49" s="956"/>
      <c r="I49" s="956">
        <f>'53.'!O75</f>
        <v>68.5352303822105</v>
      </c>
      <c r="J49" s="993"/>
      <c r="K49" s="908"/>
      <c r="L49" s="908"/>
      <c r="M49" s="908"/>
      <c r="N49" s="908"/>
      <c r="O49" s="908"/>
      <c r="P49" s="908"/>
      <c r="Q49" s="908"/>
      <c r="R49" s="960"/>
      <c r="S49" s="960"/>
      <c r="T49" s="960"/>
      <c r="U49" s="960"/>
      <c r="V49" s="960"/>
      <c r="W49" s="960"/>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c r="BB49" s="960"/>
      <c r="BC49" s="960"/>
      <c r="BD49" s="960"/>
      <c r="BE49" s="960"/>
      <c r="BF49" s="960"/>
    </row>
    <row r="50" spans="1:58" s="849" customFormat="1" ht="14.45" customHeight="1">
      <c r="A50" s="813"/>
      <c r="B50" s="813" t="s">
        <v>1039</v>
      </c>
      <c r="C50" s="813"/>
      <c r="D50" s="843"/>
      <c r="E50" s="992">
        <f t="shared" si="3"/>
        <v>7766.3661926251953</v>
      </c>
      <c r="F50" s="993"/>
      <c r="G50" s="956">
        <f>'53.'!M76</f>
        <v>7140.920836567786</v>
      </c>
      <c r="H50" s="956"/>
      <c r="I50" s="956">
        <f>'53.'!O76</f>
        <v>625.44535605740884</v>
      </c>
      <c r="J50" s="993"/>
      <c r="K50" s="908"/>
      <c r="L50" s="908"/>
      <c r="M50" s="908"/>
      <c r="N50" s="908"/>
      <c r="O50" s="908"/>
      <c r="P50" s="908"/>
      <c r="Q50" s="908"/>
      <c r="R50" s="960"/>
      <c r="S50" s="960"/>
      <c r="T50" s="960"/>
      <c r="U50" s="960"/>
      <c r="V50" s="960"/>
      <c r="W50" s="960"/>
      <c r="X50" s="960"/>
      <c r="Y50" s="960"/>
      <c r="Z50" s="960"/>
      <c r="AA50" s="960"/>
      <c r="AB50" s="960"/>
      <c r="AC50" s="960"/>
      <c r="AD50" s="960"/>
      <c r="AE50" s="960"/>
      <c r="AF50" s="960"/>
      <c r="AG50" s="960"/>
      <c r="AH50" s="960"/>
      <c r="AI50" s="960"/>
      <c r="AJ50" s="960"/>
      <c r="AK50" s="960"/>
      <c r="AL50" s="960"/>
      <c r="AM50" s="960"/>
      <c r="AN50" s="960"/>
      <c r="AO50" s="960"/>
      <c r="AP50" s="960"/>
      <c r="AQ50" s="960"/>
      <c r="AR50" s="960"/>
      <c r="AS50" s="960"/>
      <c r="AT50" s="960"/>
      <c r="AU50" s="960"/>
      <c r="AV50" s="960"/>
      <c r="AW50" s="960"/>
      <c r="AX50" s="960"/>
      <c r="AY50" s="960"/>
      <c r="AZ50" s="960"/>
      <c r="BA50" s="960"/>
      <c r="BB50" s="960"/>
      <c r="BC50" s="960"/>
      <c r="BD50" s="960"/>
      <c r="BE50" s="960"/>
      <c r="BF50" s="960"/>
    </row>
    <row r="51" spans="1:58" s="849" customFormat="1" ht="14.45" customHeight="1">
      <c r="A51" s="1137"/>
      <c r="B51" s="813" t="s">
        <v>1040</v>
      </c>
      <c r="C51" s="1137"/>
      <c r="D51" s="843"/>
      <c r="E51" s="992">
        <f t="shared" si="3"/>
        <v>16528.698284358754</v>
      </c>
      <c r="F51" s="993"/>
      <c r="G51" s="956">
        <f>'53.'!M77</f>
        <v>15067.059992625689</v>
      </c>
      <c r="H51" s="956"/>
      <c r="I51" s="956">
        <f>'53.'!O77</f>
        <v>1461.6382917330652</v>
      </c>
      <c r="J51" s="993"/>
      <c r="K51" s="908"/>
      <c r="L51" s="908"/>
      <c r="M51" s="908"/>
      <c r="N51" s="908"/>
      <c r="O51" s="908"/>
      <c r="P51" s="908"/>
      <c r="Q51" s="908"/>
      <c r="R51" s="960"/>
      <c r="S51" s="960"/>
      <c r="T51" s="960"/>
      <c r="U51" s="960"/>
      <c r="V51" s="960"/>
      <c r="W51" s="960"/>
      <c r="X51" s="960"/>
      <c r="Y51" s="960"/>
      <c r="Z51" s="960"/>
      <c r="AA51" s="960"/>
      <c r="AB51" s="960"/>
      <c r="AC51" s="960"/>
      <c r="AD51" s="960"/>
      <c r="AE51" s="960"/>
      <c r="AF51" s="960"/>
      <c r="AG51" s="960"/>
      <c r="AH51" s="960"/>
      <c r="AI51" s="960"/>
      <c r="AJ51" s="960"/>
      <c r="AK51" s="960"/>
      <c r="AL51" s="960"/>
      <c r="AM51" s="960"/>
      <c r="AN51" s="960"/>
      <c r="AO51" s="960"/>
      <c r="AP51" s="960"/>
      <c r="AQ51" s="960"/>
      <c r="AR51" s="960"/>
      <c r="AS51" s="960"/>
      <c r="AT51" s="960"/>
      <c r="AU51" s="960"/>
      <c r="AV51" s="960"/>
      <c r="AW51" s="960"/>
      <c r="AX51" s="960"/>
      <c r="AY51" s="960"/>
      <c r="AZ51" s="960"/>
      <c r="BA51" s="960"/>
      <c r="BB51" s="960"/>
      <c r="BC51" s="960"/>
      <c r="BD51" s="960"/>
      <c r="BE51" s="960"/>
      <c r="BF51" s="960"/>
    </row>
    <row r="52" spans="1:58" s="849" customFormat="1" ht="14.45" customHeight="1">
      <c r="A52" s="1137"/>
      <c r="B52" s="813" t="s">
        <v>1041</v>
      </c>
      <c r="C52" s="1137"/>
      <c r="D52" s="843"/>
      <c r="E52" s="992">
        <f t="shared" si="3"/>
        <v>39742.998112489084</v>
      </c>
      <c r="F52" s="993"/>
      <c r="G52" s="956">
        <f>'53.'!M78</f>
        <v>34839.926996036709</v>
      </c>
      <c r="H52" s="956"/>
      <c r="I52" s="956">
        <f>'53.'!O78</f>
        <v>4903.0711164523746</v>
      </c>
      <c r="J52" s="993"/>
      <c r="K52" s="908"/>
      <c r="L52" s="908"/>
      <c r="M52" s="908"/>
      <c r="N52" s="908"/>
      <c r="O52" s="908"/>
      <c r="P52" s="908"/>
      <c r="Q52" s="908"/>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c r="BD52" s="960"/>
      <c r="BE52" s="960"/>
      <c r="BF52" s="960"/>
    </row>
    <row r="53" spans="1:58" s="849" customFormat="1" ht="14.45" customHeight="1">
      <c r="A53" s="1137"/>
      <c r="B53" s="813" t="s">
        <v>1042</v>
      </c>
      <c r="C53" s="1137"/>
      <c r="D53" s="843"/>
      <c r="E53" s="992">
        <f t="shared" si="3"/>
        <v>89252.481823134673</v>
      </c>
      <c r="F53" s="993"/>
      <c r="G53" s="956">
        <f>'53.'!M79</f>
        <v>80822.233398103039</v>
      </c>
      <c r="H53" s="956"/>
      <c r="I53" s="956">
        <f>'53.'!O79</f>
        <v>8430.2484250316284</v>
      </c>
      <c r="J53" s="993"/>
      <c r="K53" s="908"/>
      <c r="L53" s="908"/>
      <c r="M53" s="908"/>
      <c r="N53" s="908"/>
      <c r="O53" s="908"/>
      <c r="P53" s="908"/>
      <c r="Q53" s="908"/>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row>
    <row r="54" spans="1:58" s="849" customFormat="1" ht="14.45" customHeight="1">
      <c r="A54" s="1137"/>
      <c r="B54" s="813" t="s">
        <v>1043</v>
      </c>
      <c r="C54" s="1137"/>
      <c r="D54" s="843"/>
      <c r="E54" s="992">
        <f t="shared" si="3"/>
        <v>191709.71331742598</v>
      </c>
      <c r="F54" s="993"/>
      <c r="G54" s="956">
        <f>'53.'!M80</f>
        <v>167203.07387424257</v>
      </c>
      <c r="H54" s="956"/>
      <c r="I54" s="956">
        <f>'53.'!O80</f>
        <v>24506.639443183401</v>
      </c>
      <c r="J54" s="993"/>
      <c r="K54" s="908"/>
      <c r="L54" s="908"/>
      <c r="M54" s="908"/>
      <c r="N54" s="908"/>
      <c r="O54" s="908"/>
      <c r="P54" s="908"/>
      <c r="Q54" s="908"/>
      <c r="R54" s="960"/>
      <c r="S54" s="960"/>
      <c r="T54" s="960"/>
      <c r="U54" s="960"/>
      <c r="V54" s="960"/>
      <c r="W54" s="960"/>
      <c r="X54" s="960"/>
      <c r="Y54" s="960"/>
      <c r="Z54" s="960"/>
      <c r="AA54" s="960"/>
      <c r="AB54" s="960"/>
      <c r="AC54" s="960"/>
      <c r="AD54" s="960"/>
      <c r="AE54" s="960"/>
      <c r="AF54" s="960"/>
      <c r="AG54" s="960"/>
      <c r="AH54" s="960"/>
      <c r="AI54" s="960"/>
      <c r="AJ54" s="960"/>
      <c r="AK54" s="960"/>
      <c r="AL54" s="960"/>
      <c r="AM54" s="960"/>
      <c r="AN54" s="960"/>
      <c r="AO54" s="960"/>
      <c r="AP54" s="960"/>
      <c r="AQ54" s="960"/>
      <c r="AR54" s="960"/>
      <c r="AS54" s="960"/>
      <c r="AT54" s="960"/>
      <c r="AU54" s="960"/>
      <c r="AV54" s="960"/>
      <c r="AW54" s="960"/>
      <c r="AX54" s="960"/>
      <c r="AY54" s="960"/>
      <c r="AZ54" s="960"/>
      <c r="BA54" s="960"/>
      <c r="BB54" s="960"/>
      <c r="BC54" s="960"/>
      <c r="BD54" s="960"/>
      <c r="BE54" s="960"/>
      <c r="BF54" s="960"/>
    </row>
    <row r="55" spans="1:58" s="849" customFormat="1" ht="14.45" customHeight="1">
      <c r="A55" s="1137"/>
      <c r="B55" s="813" t="s">
        <v>1044</v>
      </c>
      <c r="C55" s="1137"/>
      <c r="D55" s="843"/>
      <c r="E55" s="992">
        <f t="shared" si="3"/>
        <v>400627.4054006185</v>
      </c>
      <c r="F55" s="993"/>
      <c r="G55" s="956">
        <f>'53.'!M81</f>
        <v>367702.10802516044</v>
      </c>
      <c r="H55" s="956"/>
      <c r="I55" s="956">
        <f>'53.'!O81</f>
        <v>32925.297375458074</v>
      </c>
      <c r="J55" s="993"/>
      <c r="K55" s="908"/>
      <c r="L55" s="908"/>
      <c r="M55" s="908"/>
      <c r="N55" s="908"/>
      <c r="O55" s="908"/>
      <c r="P55" s="908"/>
      <c r="Q55" s="908"/>
      <c r="R55" s="960"/>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row>
    <row r="56" spans="1:58" s="849" customFormat="1" ht="14.45" customHeight="1">
      <c r="A56" s="1137"/>
      <c r="B56" s="813" t="s">
        <v>1045</v>
      </c>
      <c r="C56" s="1137"/>
      <c r="D56" s="843"/>
      <c r="E56" s="992">
        <f t="shared" si="3"/>
        <v>839380.59270083345</v>
      </c>
      <c r="F56" s="814"/>
      <c r="G56" s="956">
        <f>'53.'!M82</f>
        <v>771380.20335896802</v>
      </c>
      <c r="H56" s="956"/>
      <c r="I56" s="956">
        <f>'53.'!O82</f>
        <v>68000.389341865462</v>
      </c>
      <c r="J56" s="814"/>
      <c r="K56" s="908"/>
      <c r="L56" s="908"/>
      <c r="M56" s="908"/>
      <c r="N56" s="908"/>
      <c r="O56" s="908"/>
      <c r="P56" s="908"/>
      <c r="Q56" s="908"/>
      <c r="R56" s="960"/>
      <c r="S56" s="960"/>
      <c r="T56" s="960"/>
      <c r="U56" s="960"/>
      <c r="V56" s="960"/>
      <c r="W56" s="960"/>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row>
    <row r="57" spans="1:58" s="849" customFormat="1" ht="14.45" customHeight="1">
      <c r="A57" s="1137"/>
      <c r="B57" s="813" t="s">
        <v>1046</v>
      </c>
      <c r="C57" s="1137"/>
      <c r="D57" s="843"/>
      <c r="E57" s="992">
        <f t="shared" si="3"/>
        <v>2738546.2540267291</v>
      </c>
      <c r="F57" s="993"/>
      <c r="G57" s="956">
        <f>'53.'!M83</f>
        <v>2190045.9252781156</v>
      </c>
      <c r="H57" s="956"/>
      <c r="I57" s="956">
        <f>'53.'!O83</f>
        <v>548500.32874861348</v>
      </c>
      <c r="J57" s="994"/>
      <c r="K57" s="908"/>
      <c r="L57" s="908"/>
      <c r="M57" s="908"/>
      <c r="N57" s="908"/>
      <c r="O57" s="908"/>
      <c r="P57" s="908"/>
      <c r="Q57" s="908"/>
      <c r="R57" s="960"/>
      <c r="S57" s="960"/>
      <c r="T57" s="960"/>
      <c r="U57" s="960"/>
      <c r="V57" s="960"/>
      <c r="W57" s="960"/>
      <c r="X57" s="960"/>
      <c r="Y57" s="960"/>
      <c r="Z57" s="960"/>
      <c r="AA57" s="960"/>
      <c r="AB57" s="960"/>
      <c r="AC57" s="960"/>
      <c r="AD57" s="960"/>
      <c r="AE57" s="960"/>
      <c r="AF57" s="960"/>
      <c r="AG57" s="960"/>
      <c r="AH57" s="960"/>
      <c r="AI57" s="960"/>
      <c r="AJ57" s="960"/>
      <c r="AK57" s="960"/>
      <c r="AL57" s="960"/>
      <c r="AM57" s="960"/>
      <c r="AN57" s="960"/>
      <c r="AO57" s="960"/>
      <c r="AP57" s="960"/>
      <c r="AQ57" s="960"/>
      <c r="AR57" s="960"/>
      <c r="AS57" s="960"/>
      <c r="AT57" s="960"/>
      <c r="AU57" s="960"/>
      <c r="AV57" s="960"/>
      <c r="AW57" s="960"/>
      <c r="AX57" s="960"/>
      <c r="AY57" s="960"/>
      <c r="AZ57" s="960"/>
      <c r="BA57" s="960"/>
      <c r="BB57" s="960"/>
      <c r="BC57" s="960"/>
      <c r="BD57" s="960"/>
      <c r="BE57" s="960"/>
      <c r="BF57" s="960"/>
    </row>
    <row r="58" spans="1:58" s="849" customFormat="1" ht="14.45" customHeight="1">
      <c r="A58" s="2641" t="s">
        <v>373</v>
      </c>
      <c r="B58" s="2641"/>
      <c r="C58" s="2641"/>
      <c r="D58" s="2"/>
      <c r="E58" s="995"/>
      <c r="F58" s="994"/>
      <c r="G58" s="994"/>
      <c r="H58" s="994"/>
      <c r="I58" s="994"/>
      <c r="J58" s="994"/>
      <c r="K58" s="908"/>
      <c r="L58" s="908"/>
      <c r="M58" s="908"/>
      <c r="N58" s="908"/>
      <c r="O58" s="908"/>
      <c r="P58" s="908"/>
      <c r="Q58" s="908"/>
      <c r="R58" s="960"/>
      <c r="S58" s="960"/>
      <c r="T58" s="960"/>
      <c r="U58" s="960"/>
      <c r="V58" s="960"/>
      <c r="W58" s="960"/>
      <c r="X58" s="960"/>
      <c r="Y58" s="960"/>
      <c r="Z58" s="960"/>
      <c r="AA58" s="960"/>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c r="BA58" s="960"/>
      <c r="BB58" s="960"/>
      <c r="BC58" s="960"/>
      <c r="BD58" s="960"/>
      <c r="BE58" s="960"/>
      <c r="BF58" s="960"/>
    </row>
    <row r="59" spans="1:58" s="849" customFormat="1" ht="14.45" customHeight="1">
      <c r="A59" s="6"/>
      <c r="B59" s="813" t="s">
        <v>1028</v>
      </c>
      <c r="C59" s="6"/>
      <c r="D59" s="845"/>
      <c r="E59" s="992">
        <f t="shared" ref="E59:E68" si="4">G59+I59</f>
        <v>2778.4590924665699</v>
      </c>
      <c r="F59" s="994"/>
      <c r="G59" s="1988">
        <f>'53.'!M84</f>
        <v>2541.0853517072028</v>
      </c>
      <c r="H59" s="1988"/>
      <c r="I59" s="1988">
        <f>'53.'!O84</f>
        <v>237.37374075936694</v>
      </c>
      <c r="J59" s="994"/>
      <c r="K59" s="908"/>
      <c r="L59" s="908"/>
      <c r="M59" s="908"/>
      <c r="N59" s="908"/>
      <c r="O59" s="908"/>
      <c r="P59" s="908"/>
      <c r="Q59" s="908"/>
      <c r="R59" s="960"/>
      <c r="S59" s="960"/>
      <c r="T59" s="960"/>
      <c r="U59" s="960"/>
      <c r="V59" s="960"/>
      <c r="W59" s="960"/>
      <c r="X59" s="960"/>
      <c r="Y59" s="960"/>
      <c r="Z59" s="960"/>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row>
    <row r="60" spans="1:58" s="849" customFormat="1" ht="14.45" customHeight="1">
      <c r="A60" s="6"/>
      <c r="B60" s="813" t="s">
        <v>1038</v>
      </c>
      <c r="C60" s="6"/>
      <c r="D60" s="2"/>
      <c r="E60" s="992">
        <f t="shared" si="4"/>
        <v>6428.5368108638768</v>
      </c>
      <c r="F60" s="994"/>
      <c r="G60" s="1988">
        <f>'53.'!M85</f>
        <v>5694.7611946479619</v>
      </c>
      <c r="H60" s="1988"/>
      <c r="I60" s="1988">
        <f>'53.'!O85</f>
        <v>733.77561621591497</v>
      </c>
      <c r="J60" s="994"/>
      <c r="K60" s="908"/>
      <c r="L60" s="908"/>
      <c r="M60" s="908"/>
      <c r="N60" s="908"/>
      <c r="O60" s="908"/>
      <c r="P60" s="908"/>
      <c r="Q60" s="908"/>
    </row>
    <row r="61" spans="1:58" s="849" customFormat="1" ht="14.45" customHeight="1">
      <c r="A61" s="1137"/>
      <c r="B61" s="813" t="s">
        <v>1039</v>
      </c>
      <c r="C61" s="1137"/>
      <c r="D61" s="843"/>
      <c r="E61" s="992">
        <f t="shared" si="4"/>
        <v>7681.9229380539</v>
      </c>
      <c r="F61" s="994"/>
      <c r="G61" s="1988">
        <f>'53.'!M86</f>
        <v>6806.1864270946144</v>
      </c>
      <c r="H61" s="1988"/>
      <c r="I61" s="1988">
        <f>'53.'!O86</f>
        <v>875.73651095928574</v>
      </c>
      <c r="J61" s="994"/>
      <c r="K61" s="908"/>
      <c r="L61" s="908"/>
      <c r="M61" s="908"/>
      <c r="N61" s="908"/>
      <c r="O61" s="908"/>
      <c r="P61" s="908"/>
      <c r="Q61" s="908"/>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row>
    <row r="62" spans="1:58" s="849" customFormat="1" ht="14.45" customHeight="1">
      <c r="A62" s="1137"/>
      <c r="B62" s="813" t="s">
        <v>1040</v>
      </c>
      <c r="C62" s="1137"/>
      <c r="D62" s="843"/>
      <c r="E62" s="992">
        <f t="shared" si="4"/>
        <v>13005.308533540592</v>
      </c>
      <c r="F62" s="994"/>
      <c r="G62" s="1988">
        <f>'53.'!M87</f>
        <v>10875.67210812038</v>
      </c>
      <c r="H62" s="1988"/>
      <c r="I62" s="1988">
        <f>'53.'!O87</f>
        <v>2129.6364254202126</v>
      </c>
      <c r="J62" s="994"/>
      <c r="K62" s="908"/>
      <c r="L62" s="908"/>
      <c r="M62" s="908"/>
      <c r="N62" s="908"/>
      <c r="O62" s="908"/>
      <c r="P62" s="908"/>
      <c r="Q62" s="908"/>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row>
    <row r="63" spans="1:58" s="849" customFormat="1" ht="14.45" customHeight="1">
      <c r="A63" s="1137"/>
      <c r="B63" s="813" t="s">
        <v>1041</v>
      </c>
      <c r="C63" s="1137"/>
      <c r="D63" s="843"/>
      <c r="E63" s="992">
        <f t="shared" si="4"/>
        <v>24274.416228751641</v>
      </c>
      <c r="F63" s="994"/>
      <c r="G63" s="1988">
        <f>'53.'!M88</f>
        <v>22821.182594268084</v>
      </c>
      <c r="H63" s="1988"/>
      <c r="I63" s="1988">
        <f>'53.'!O88</f>
        <v>1453.2336344835567</v>
      </c>
      <c r="J63" s="994"/>
      <c r="K63" s="908"/>
      <c r="L63" s="908"/>
      <c r="M63" s="908"/>
      <c r="N63" s="908"/>
      <c r="O63" s="908"/>
      <c r="P63" s="908"/>
      <c r="Q63" s="908"/>
      <c r="R63" s="960"/>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row>
    <row r="64" spans="1:58" s="849" customFormat="1" ht="14.45" customHeight="1">
      <c r="A64" s="1137"/>
      <c r="B64" s="813" t="s">
        <v>1042</v>
      </c>
      <c r="C64" s="1137"/>
      <c r="D64" s="843"/>
      <c r="E64" s="992">
        <f t="shared" si="4"/>
        <v>55242.882199969194</v>
      </c>
      <c r="F64" s="994"/>
      <c r="G64" s="1988">
        <f>'53.'!M89</f>
        <v>39282.602324908185</v>
      </c>
      <c r="H64" s="1988"/>
      <c r="I64" s="1988">
        <f>'53.'!O89</f>
        <v>15960.279875061007</v>
      </c>
      <c r="J64" s="994"/>
      <c r="K64" s="908"/>
      <c r="L64" s="908"/>
      <c r="M64" s="908"/>
      <c r="N64" s="908"/>
      <c r="O64" s="908"/>
      <c r="P64" s="908"/>
      <c r="Q64" s="908"/>
      <c r="R64" s="960"/>
      <c r="S64" s="960"/>
      <c r="T64" s="960"/>
      <c r="U64" s="960"/>
      <c r="V64" s="960"/>
      <c r="W64" s="960"/>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row>
    <row r="65" spans="1:58" s="849" customFormat="1" ht="14.45" customHeight="1">
      <c r="A65" s="1137"/>
      <c r="B65" s="813" t="s">
        <v>1043</v>
      </c>
      <c r="C65" s="1137"/>
      <c r="D65" s="843"/>
      <c r="E65" s="992">
        <f t="shared" si="4"/>
        <v>65077.443797440894</v>
      </c>
      <c r="F65" s="994"/>
      <c r="G65" s="1988">
        <f>'53.'!M90</f>
        <v>59932.209988890005</v>
      </c>
      <c r="H65" s="1988"/>
      <c r="I65" s="1988">
        <f>'53.'!O90</f>
        <v>5145.2338085508927</v>
      </c>
      <c r="J65" s="994"/>
      <c r="K65" s="908"/>
      <c r="L65" s="908"/>
      <c r="M65" s="908"/>
      <c r="N65" s="908"/>
      <c r="O65" s="908"/>
      <c r="P65" s="908"/>
      <c r="Q65" s="908"/>
      <c r="R65" s="960"/>
      <c r="S65" s="960"/>
      <c r="T65" s="960"/>
      <c r="U65" s="960"/>
      <c r="V65" s="960"/>
      <c r="W65" s="960"/>
      <c r="X65" s="960"/>
      <c r="Y65" s="960"/>
      <c r="Z65" s="960"/>
      <c r="AA65" s="960"/>
      <c r="AB65" s="960"/>
      <c r="AC65" s="960"/>
      <c r="AD65" s="960"/>
      <c r="AE65" s="960"/>
      <c r="AF65" s="960"/>
      <c r="AG65" s="960"/>
      <c r="AH65" s="960"/>
      <c r="AI65" s="960"/>
      <c r="AJ65" s="960"/>
      <c r="AK65" s="960"/>
      <c r="AL65" s="960"/>
      <c r="AM65" s="960"/>
      <c r="AN65" s="960"/>
      <c r="AO65" s="960"/>
      <c r="AP65" s="960"/>
      <c r="AQ65" s="960"/>
      <c r="AR65" s="960"/>
      <c r="AS65" s="960"/>
      <c r="AT65" s="960"/>
      <c r="AU65" s="960"/>
      <c r="AV65" s="960"/>
      <c r="AW65" s="960"/>
      <c r="AX65" s="960"/>
      <c r="AY65" s="960"/>
      <c r="AZ65" s="960"/>
      <c r="BA65" s="960"/>
      <c r="BB65" s="960"/>
      <c r="BC65" s="960"/>
      <c r="BD65" s="960"/>
      <c r="BE65" s="960"/>
      <c r="BF65" s="960"/>
    </row>
    <row r="66" spans="1:58" s="849" customFormat="1" ht="14.45" customHeight="1">
      <c r="A66" s="1137"/>
      <c r="B66" s="813" t="s">
        <v>1044</v>
      </c>
      <c r="C66" s="1137"/>
      <c r="D66" s="843"/>
      <c r="E66" s="992">
        <f t="shared" si="4"/>
        <v>104757.6313769971</v>
      </c>
      <c r="F66" s="994"/>
      <c r="G66" s="1988">
        <f>'53.'!M91</f>
        <v>100814.53506018493</v>
      </c>
      <c r="H66" s="1988"/>
      <c r="I66" s="1988">
        <f>'53.'!O91</f>
        <v>3943.0963168121666</v>
      </c>
      <c r="J66" s="994"/>
      <c r="K66" s="908"/>
      <c r="L66" s="908"/>
      <c r="M66" s="908"/>
      <c r="N66" s="908"/>
      <c r="O66" s="908"/>
      <c r="P66" s="908"/>
      <c r="Q66" s="908"/>
      <c r="R66" s="960"/>
      <c r="S66" s="960"/>
      <c r="T66" s="960"/>
      <c r="U66" s="960"/>
      <c r="V66" s="960"/>
      <c r="W66" s="960"/>
      <c r="X66" s="960"/>
      <c r="Y66" s="960"/>
      <c r="Z66" s="960"/>
      <c r="AA66" s="960"/>
      <c r="AB66" s="960"/>
      <c r="AC66" s="960"/>
      <c r="AD66" s="960"/>
      <c r="AE66" s="960"/>
      <c r="AF66" s="960"/>
      <c r="AG66" s="960"/>
      <c r="AH66" s="960"/>
      <c r="AI66" s="960"/>
      <c r="AJ66" s="960"/>
      <c r="AK66" s="960"/>
      <c r="AL66" s="960"/>
      <c r="AM66" s="960"/>
      <c r="AN66" s="960"/>
      <c r="AO66" s="960"/>
      <c r="AP66" s="960"/>
      <c r="AQ66" s="960"/>
      <c r="AR66" s="960"/>
      <c r="AS66" s="960"/>
      <c r="AT66" s="960"/>
      <c r="AU66" s="960"/>
      <c r="AV66" s="960"/>
      <c r="AW66" s="960"/>
      <c r="AX66" s="960"/>
      <c r="AY66" s="960"/>
      <c r="AZ66" s="960"/>
      <c r="BA66" s="960"/>
      <c r="BB66" s="960"/>
      <c r="BC66" s="960"/>
      <c r="BD66" s="960"/>
      <c r="BE66" s="960"/>
      <c r="BF66" s="960"/>
    </row>
    <row r="67" spans="1:58" s="849" customFormat="1" ht="14.45" customHeight="1">
      <c r="A67" s="1137"/>
      <c r="B67" s="813" t="s">
        <v>1045</v>
      </c>
      <c r="C67" s="1137"/>
      <c r="D67" s="843"/>
      <c r="E67" s="992">
        <f t="shared" si="4"/>
        <v>267890.00515361479</v>
      </c>
      <c r="F67" s="994"/>
      <c r="G67" s="1988">
        <f>'53.'!M92</f>
        <v>235592.67360412914</v>
      </c>
      <c r="H67" s="1988"/>
      <c r="I67" s="1988">
        <f>'53.'!O92</f>
        <v>32297.331549485636</v>
      </c>
      <c r="J67" s="994"/>
      <c r="K67" s="908"/>
      <c r="L67" s="908"/>
      <c r="M67" s="908"/>
      <c r="N67" s="908"/>
      <c r="O67" s="908"/>
      <c r="P67" s="908"/>
      <c r="Q67" s="908"/>
      <c r="R67" s="960"/>
      <c r="S67" s="960"/>
      <c r="T67" s="960"/>
      <c r="U67" s="960"/>
      <c r="V67" s="960"/>
      <c r="W67" s="960"/>
      <c r="X67" s="960"/>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c r="BA67" s="960"/>
      <c r="BB67" s="960"/>
      <c r="BC67" s="960"/>
      <c r="BD67" s="960"/>
      <c r="BE67" s="960"/>
      <c r="BF67" s="960"/>
    </row>
    <row r="68" spans="1:58" s="844" customFormat="1" ht="14.45" customHeight="1" thickBot="1">
      <c r="A68" s="1138"/>
      <c r="B68" s="1126" t="s">
        <v>1046</v>
      </c>
      <c r="C68" s="1138"/>
      <c r="D68" s="847"/>
      <c r="E68" s="996">
        <f t="shared" si="4"/>
        <v>984509.66775059036</v>
      </c>
      <c r="F68" s="997"/>
      <c r="G68" s="997">
        <f>'53.'!M93</f>
        <v>931200.76195302466</v>
      </c>
      <c r="H68" s="997"/>
      <c r="I68" s="997">
        <f>'53.'!O93</f>
        <v>53308.90579756572</v>
      </c>
      <c r="J68" s="997"/>
      <c r="K68" s="908"/>
      <c r="L68" s="908"/>
      <c r="M68" s="908"/>
      <c r="N68" s="908"/>
      <c r="O68" s="908"/>
      <c r="P68" s="908"/>
      <c r="Q68" s="908"/>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c r="AU68" s="970"/>
      <c r="AV68" s="970"/>
      <c r="AW68" s="970"/>
      <c r="AX68" s="970"/>
      <c r="AY68" s="970"/>
      <c r="AZ68" s="970"/>
      <c r="BA68" s="970"/>
      <c r="BB68" s="970"/>
      <c r="BC68" s="970"/>
      <c r="BD68" s="970"/>
      <c r="BE68" s="970"/>
      <c r="BF68" s="970"/>
    </row>
    <row r="69" spans="1:58" s="849" customFormat="1" ht="13.7" customHeight="1">
      <c r="B69" s="14"/>
      <c r="C69" s="14"/>
      <c r="D69" s="15"/>
      <c r="H69" s="844"/>
    </row>
    <row r="70" spans="1:58" ht="15">
      <c r="A70" s="975"/>
      <c r="B70" s="975"/>
      <c r="C70" s="975"/>
      <c r="D70" s="998"/>
    </row>
    <row r="71" spans="1:58" ht="15">
      <c r="A71" s="975"/>
      <c r="B71" s="975"/>
      <c r="C71" s="975"/>
      <c r="D71" s="998"/>
    </row>
    <row r="72" spans="1:58" ht="15">
      <c r="A72" s="975"/>
      <c r="B72" s="975"/>
      <c r="C72" s="975"/>
      <c r="D72" s="998"/>
    </row>
    <row r="73" spans="1:58" ht="15">
      <c r="A73" s="975"/>
      <c r="B73" s="975"/>
      <c r="C73" s="975"/>
      <c r="D73" s="998"/>
    </row>
    <row r="74" spans="1:58" ht="15">
      <c r="A74" s="975"/>
      <c r="B74" s="975"/>
      <c r="C74" s="975"/>
      <c r="D74" s="998"/>
    </row>
    <row r="75" spans="1:58" ht="15">
      <c r="A75" s="975"/>
      <c r="B75" s="975"/>
      <c r="C75" s="975"/>
      <c r="D75" s="998"/>
    </row>
    <row r="76" spans="1:58" ht="15">
      <c r="A76" s="975"/>
      <c r="B76" s="975"/>
      <c r="C76" s="975"/>
      <c r="D76" s="998"/>
    </row>
    <row r="77" spans="1:58" ht="15">
      <c r="A77" s="975"/>
      <c r="B77" s="975"/>
      <c r="C77" s="975"/>
      <c r="D77" s="998"/>
    </row>
    <row r="78" spans="1:58" ht="15">
      <c r="A78" s="975"/>
      <c r="B78" s="975"/>
      <c r="C78" s="975"/>
      <c r="D78" s="998"/>
    </row>
    <row r="79" spans="1:58" ht="15">
      <c r="A79" s="975"/>
      <c r="B79" s="975"/>
      <c r="C79" s="975"/>
      <c r="D79" s="998"/>
    </row>
    <row r="80" spans="1:58" ht="15">
      <c r="A80" s="975"/>
      <c r="B80" s="975"/>
      <c r="C80" s="975"/>
      <c r="D80" s="998"/>
    </row>
    <row r="81" spans="1:4" ht="15">
      <c r="A81" s="975"/>
      <c r="B81" s="975"/>
      <c r="C81" s="975"/>
      <c r="D81" s="998"/>
    </row>
    <row r="82" spans="1:4" ht="15">
      <c r="A82" s="975"/>
      <c r="B82" s="975"/>
      <c r="C82" s="975"/>
      <c r="D82" s="998"/>
    </row>
    <row r="83" spans="1:4" ht="15">
      <c r="A83" s="975"/>
      <c r="B83" s="975"/>
      <c r="C83" s="975"/>
      <c r="D83" s="998"/>
    </row>
    <row r="84" spans="1:4" ht="15">
      <c r="A84" s="975"/>
      <c r="B84" s="975"/>
      <c r="C84" s="975"/>
      <c r="D84" s="998"/>
    </row>
    <row r="85" spans="1:4" ht="15">
      <c r="A85" s="975"/>
      <c r="B85" s="975"/>
      <c r="C85" s="975"/>
      <c r="D85" s="998"/>
    </row>
    <row r="86" spans="1:4" ht="15">
      <c r="A86" s="975"/>
      <c r="B86" s="975"/>
      <c r="C86" s="975"/>
      <c r="D86" s="998"/>
    </row>
    <row r="87" spans="1:4" ht="15">
      <c r="A87" s="975"/>
      <c r="B87" s="975"/>
      <c r="C87" s="975"/>
      <c r="D87" s="998"/>
    </row>
    <row r="88" spans="1:4" ht="15">
      <c r="A88" s="975"/>
      <c r="B88" s="975"/>
      <c r="C88" s="975"/>
      <c r="D88" s="998"/>
    </row>
  </sheetData>
  <mergeCells count="32">
    <mergeCell ref="A28:D28"/>
    <mergeCell ref="A27:D27"/>
    <mergeCell ref="A23:D23"/>
    <mergeCell ref="A17:C17"/>
    <mergeCell ref="A18:C18"/>
    <mergeCell ref="A20:C20"/>
    <mergeCell ref="A21:C21"/>
    <mergeCell ref="A22:D22"/>
    <mergeCell ref="A24:D24"/>
    <mergeCell ref="A25:D25"/>
    <mergeCell ref="A26:D26"/>
    <mergeCell ref="A1:J1"/>
    <mergeCell ref="G3:H5"/>
    <mergeCell ref="A7:C7"/>
    <mergeCell ref="A10:C10"/>
    <mergeCell ref="A8:C8"/>
    <mergeCell ref="A58:C58"/>
    <mergeCell ref="I3:J5"/>
    <mergeCell ref="E3:F5"/>
    <mergeCell ref="A3:C5"/>
    <mergeCell ref="A9:C9"/>
    <mergeCell ref="A14:C14"/>
    <mergeCell ref="A36:C36"/>
    <mergeCell ref="A47:C47"/>
    <mergeCell ref="A6:C6"/>
    <mergeCell ref="A11:C11"/>
    <mergeCell ref="A12:C12"/>
    <mergeCell ref="A19:C19"/>
    <mergeCell ref="A29:C29"/>
    <mergeCell ref="A13:C13"/>
    <mergeCell ref="A16:C16"/>
    <mergeCell ref="A15:C15"/>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E94"/>
  <sheetViews>
    <sheetView view="pageBreakPreview" topLeftCell="K1" zoomScaleNormal="50" zoomScaleSheetLayoutView="100" workbookViewId="0">
      <selection activeCell="L37" sqref="L37"/>
    </sheetView>
  </sheetViews>
  <sheetFormatPr defaultColWidth="9.140625" defaultRowHeight="15.75"/>
  <cols>
    <col min="1" max="1" width="2.28515625" style="376" customWidth="1"/>
    <col min="2" max="2" width="20" style="376" customWidth="1"/>
    <col min="3" max="3" width="2.28515625" style="376" customWidth="1"/>
    <col min="4" max="4" width="1.7109375" style="377" customWidth="1"/>
    <col min="5" max="8" width="20" style="975" customWidth="1"/>
    <col min="9" max="12" width="26.7109375" style="975" customWidth="1"/>
    <col min="13" max="31" width="8.28515625" style="975" customWidth="1"/>
    <col min="32" max="16384" width="9.140625" style="975"/>
  </cols>
  <sheetData>
    <row r="1" spans="1:24" s="1281" customFormat="1" ht="35.1" customHeight="1">
      <c r="A1" s="2951" t="s">
        <v>1539</v>
      </c>
      <c r="B1" s="2951"/>
      <c r="C1" s="2951"/>
      <c r="D1" s="2951"/>
      <c r="E1" s="2951"/>
      <c r="F1" s="2951"/>
      <c r="G1" s="2951"/>
      <c r="H1" s="2951"/>
      <c r="I1" s="2950" t="s">
        <v>233</v>
      </c>
      <c r="J1" s="2950"/>
      <c r="K1" s="2950"/>
      <c r="L1" s="2950"/>
    </row>
    <row r="2" spans="1:24" ht="15" customHeight="1" thickBot="1">
      <c r="A2" s="974"/>
      <c r="B2" s="356"/>
      <c r="C2" s="356"/>
      <c r="D2" s="357"/>
      <c r="E2" s="974"/>
      <c r="F2" s="974"/>
      <c r="G2" s="974"/>
      <c r="H2" s="974"/>
      <c r="I2" s="974"/>
      <c r="J2" s="974"/>
      <c r="K2" s="974"/>
      <c r="L2" s="358" t="s">
        <v>525</v>
      </c>
    </row>
    <row r="3" spans="1:24" ht="15" customHeight="1">
      <c r="A3" s="2995" t="s">
        <v>10</v>
      </c>
      <c r="B3" s="2995"/>
      <c r="C3" s="2995"/>
      <c r="D3" s="1191"/>
      <c r="E3" s="3279" t="s">
        <v>1146</v>
      </c>
      <c r="F3" s="3279" t="s">
        <v>1147</v>
      </c>
      <c r="G3" s="3279" t="s">
        <v>1154</v>
      </c>
      <c r="H3" s="3279" t="s">
        <v>1155</v>
      </c>
      <c r="I3" s="3040" t="s">
        <v>1156</v>
      </c>
      <c r="J3" s="3037" t="s">
        <v>1157</v>
      </c>
      <c r="K3" s="3040" t="s">
        <v>1152</v>
      </c>
      <c r="L3" s="3037" t="s">
        <v>1153</v>
      </c>
      <c r="X3" s="359"/>
    </row>
    <row r="4" spans="1:24" ht="15" customHeight="1">
      <c r="A4" s="2996"/>
      <c r="B4" s="2996"/>
      <c r="C4" s="2996"/>
      <c r="D4" s="1191"/>
      <c r="E4" s="3280"/>
      <c r="F4" s="3280"/>
      <c r="G4" s="3280"/>
      <c r="H4" s="3280"/>
      <c r="I4" s="3041"/>
      <c r="J4" s="3038"/>
      <c r="K4" s="3041"/>
      <c r="L4" s="3038"/>
    </row>
    <row r="5" spans="1:24" ht="43.5" customHeight="1" thickBot="1">
      <c r="A5" s="2997"/>
      <c r="B5" s="2997"/>
      <c r="C5" s="2997"/>
      <c r="D5" s="1178"/>
      <c r="E5" s="3281"/>
      <c r="F5" s="3281"/>
      <c r="G5" s="3281"/>
      <c r="H5" s="3281"/>
      <c r="I5" s="3042"/>
      <c r="J5" s="3039"/>
      <c r="K5" s="3042"/>
      <c r="L5" s="3039"/>
    </row>
    <row r="6" spans="1:24" s="361" customFormat="1" ht="24" hidden="1" customHeight="1">
      <c r="A6" s="2949" t="s">
        <v>796</v>
      </c>
      <c r="B6" s="2949"/>
      <c r="C6" s="2949"/>
      <c r="D6" s="21"/>
      <c r="E6" s="360">
        <v>73155098.799999997</v>
      </c>
      <c r="F6" s="328">
        <v>44412873.645071842</v>
      </c>
      <c r="G6" s="328">
        <v>554575873</v>
      </c>
      <c r="H6" s="328">
        <v>526282949</v>
      </c>
      <c r="I6" s="328">
        <v>172861308</v>
      </c>
      <c r="J6" s="328">
        <v>34949323.985379376</v>
      </c>
      <c r="K6" s="328">
        <v>34078169.712629192</v>
      </c>
      <c r="L6" s="328">
        <v>217723483</v>
      </c>
    </row>
    <row r="7" spans="1:24" s="361" customFormat="1" ht="24" hidden="1" customHeight="1">
      <c r="A7" s="2948" t="s">
        <v>793</v>
      </c>
      <c r="B7" s="2948"/>
      <c r="C7" s="2948"/>
      <c r="D7" s="21"/>
      <c r="E7" s="362">
        <v>-4822639.8211698933</v>
      </c>
      <c r="F7" s="328">
        <v>8741687.6932598669</v>
      </c>
      <c r="G7" s="328">
        <v>501494769.53363603</v>
      </c>
      <c r="H7" s="328">
        <v>500259936.87579286</v>
      </c>
      <c r="I7" s="328">
        <v>428951108.39848328</v>
      </c>
      <c r="J7" s="328">
        <v>32649973.27367295</v>
      </c>
      <c r="K7" s="328">
        <v>31551331.996783778</v>
      </c>
      <c r="L7" s="328">
        <v>422893635.91946965</v>
      </c>
    </row>
    <row r="8" spans="1:24" s="361" customFormat="1" ht="24" hidden="1" customHeight="1">
      <c r="A8" s="2948" t="s">
        <v>1098</v>
      </c>
      <c r="B8" s="2948"/>
      <c r="C8" s="2948"/>
      <c r="D8" s="21"/>
      <c r="E8" s="362">
        <v>10011827</v>
      </c>
      <c r="F8" s="328">
        <v>19663492.508804392</v>
      </c>
      <c r="G8" s="328">
        <v>506459891</v>
      </c>
      <c r="H8" s="328">
        <v>489213132</v>
      </c>
      <c r="I8" s="328">
        <v>338811661</v>
      </c>
      <c r="J8" s="328">
        <v>30230996.896078315</v>
      </c>
      <c r="K8" s="328">
        <v>29448516.026980244</v>
      </c>
      <c r="L8" s="328">
        <v>331576729</v>
      </c>
    </row>
    <row r="9" spans="1:24" s="361" customFormat="1" ht="19.5" hidden="1" customHeight="1">
      <c r="A9" s="2948" t="s">
        <v>1099</v>
      </c>
      <c r="B9" s="2948"/>
      <c r="C9" s="2948"/>
      <c r="D9" s="21"/>
      <c r="E9" s="362">
        <f>G9-H9-I9+L9</f>
        <v>-6469296.946950376</v>
      </c>
      <c r="F9" s="328">
        <v>3912222.5984979621</v>
      </c>
      <c r="G9" s="328">
        <v>401820999.30479008</v>
      </c>
      <c r="H9" s="328">
        <v>419108300.79884535</v>
      </c>
      <c r="I9" s="328">
        <v>357303752.31865996</v>
      </c>
      <c r="J9" s="328">
        <v>24047010.815616611</v>
      </c>
      <c r="K9" s="328">
        <v>23278361.159004807</v>
      </c>
      <c r="L9" s="328">
        <v>368121756.86576486</v>
      </c>
    </row>
    <row r="10" spans="1:24" s="361" customFormat="1" ht="19.5" hidden="1" customHeight="1">
      <c r="A10" s="2948" t="s">
        <v>1100</v>
      </c>
      <c r="B10" s="2948"/>
      <c r="C10" s="2948"/>
      <c r="D10" s="21"/>
      <c r="E10" s="362">
        <f>G10-H10-I10+L10</f>
        <v>7904744.8465281129</v>
      </c>
      <c r="F10" s="328">
        <v>2656423.7335556992</v>
      </c>
      <c r="G10" s="328">
        <v>444122840.59282225</v>
      </c>
      <c r="H10" s="328">
        <v>476703908.25929618</v>
      </c>
      <c r="I10" s="328">
        <v>392579056.56763297</v>
      </c>
      <c r="J10" s="328">
        <v>26861193.28509089</v>
      </c>
      <c r="K10" s="328">
        <v>25731372.084180012</v>
      </c>
      <c r="L10" s="328">
        <v>433064869.08063501</v>
      </c>
    </row>
    <row r="11" spans="1:24" s="365" customFormat="1" ht="19.5" hidden="1" customHeight="1">
      <c r="A11" s="2641" t="s">
        <v>1101</v>
      </c>
      <c r="B11" s="2641"/>
      <c r="C11" s="2641"/>
      <c r="D11" s="363"/>
      <c r="E11" s="364">
        <f>G11-H11-I11+L11</f>
        <v>13253114.243250668</v>
      </c>
      <c r="F11" s="283">
        <v>8921067.7227890547</v>
      </c>
      <c r="G11" s="50">
        <v>468911586.1162464</v>
      </c>
      <c r="H11" s="50">
        <v>496488994.83943087</v>
      </c>
      <c r="I11" s="50">
        <v>340666948.07070595</v>
      </c>
      <c r="J11" s="50">
        <v>29318916.898760412</v>
      </c>
      <c r="K11" s="50">
        <v>35102069.430312738</v>
      </c>
      <c r="L11" s="50">
        <v>381497471.03714108</v>
      </c>
    </row>
    <row r="12" spans="1:24" s="361" customFormat="1" ht="19.5" hidden="1" customHeight="1">
      <c r="A12" s="3198" t="s">
        <v>1118</v>
      </c>
      <c r="B12" s="3198"/>
      <c r="C12" s="3198"/>
      <c r="D12" s="21"/>
      <c r="E12" s="364">
        <v>1139792.1875059223</v>
      </c>
      <c r="F12" s="283">
        <v>1349651.5231102898</v>
      </c>
      <c r="G12" s="50">
        <v>39498517.644465096</v>
      </c>
      <c r="H12" s="50">
        <v>41772861.846914053</v>
      </c>
      <c r="I12" s="50">
        <v>29373001.992077466</v>
      </c>
      <c r="J12" s="50">
        <v>32787138.38203223</v>
      </c>
      <c r="K12" s="50">
        <v>38362500.140195429</v>
      </c>
      <c r="L12" s="328">
        <v>40426985.007039897</v>
      </c>
      <c r="M12" s="365"/>
      <c r="N12" s="365"/>
      <c r="P12" s="366"/>
      <c r="Q12" s="366"/>
      <c r="S12" s="367"/>
    </row>
    <row r="13" spans="1:24" s="361" customFormat="1" ht="18" hidden="1" customHeight="1">
      <c r="A13" s="3103" t="s">
        <v>1119</v>
      </c>
      <c r="B13" s="3103"/>
      <c r="C13" s="3103"/>
      <c r="D13" s="21"/>
      <c r="E13" s="364">
        <v>3769515.8957910049</v>
      </c>
      <c r="F13" s="283">
        <v>6086413.8320086608</v>
      </c>
      <c r="G13" s="50">
        <v>43826792.517200515</v>
      </c>
      <c r="H13" s="50">
        <v>42144515.372293949</v>
      </c>
      <c r="I13" s="50">
        <v>25380504.764960475</v>
      </c>
      <c r="J13" s="50">
        <v>29721658.63474188</v>
      </c>
      <c r="K13" s="50">
        <v>42707391.650127418</v>
      </c>
      <c r="L13" s="328">
        <v>40962131.687900171</v>
      </c>
      <c r="M13" s="365"/>
    </row>
    <row r="14" spans="1:24" s="361" customFormat="1" ht="18" hidden="1" customHeight="1">
      <c r="A14" s="3198" t="s">
        <v>1120</v>
      </c>
      <c r="B14" s="3198"/>
      <c r="C14" s="3198"/>
      <c r="D14" s="21"/>
      <c r="E14" s="364">
        <v>1485577.0395008971</v>
      </c>
      <c r="F14" s="283">
        <v>1269249.0596070236</v>
      </c>
      <c r="G14" s="50">
        <v>42281520.22431951</v>
      </c>
      <c r="H14" s="50">
        <v>41212179.990529239</v>
      </c>
      <c r="I14" s="50">
        <v>28109701.38377133</v>
      </c>
      <c r="J14" s="50">
        <v>28525938.1894821</v>
      </c>
      <c r="K14" s="50">
        <v>41163562.898208283</v>
      </c>
      <c r="L14" s="328">
        <v>40310550.644312032</v>
      </c>
      <c r="M14" s="365"/>
      <c r="N14" s="365"/>
    </row>
    <row r="15" spans="1:24" s="361" customFormat="1" ht="18" hidden="1" customHeight="1">
      <c r="A15" s="3198" t="s">
        <v>1121</v>
      </c>
      <c r="B15" s="3198"/>
      <c r="C15" s="3198"/>
      <c r="D15" s="21"/>
      <c r="E15" s="362">
        <f>('27.'!E15/'1'!$E$16)*1000</f>
        <v>987589.31898562831</v>
      </c>
      <c r="F15" s="283">
        <f>('27.'!F15/'1'!$E$16)*1000</f>
        <v>1250073.4865343026</v>
      </c>
      <c r="G15" s="328">
        <f>('27.'!G15/'1'!$E$16)*1000</f>
        <v>41438903.097240709</v>
      </c>
      <c r="H15" s="328">
        <f>('27.'!H15/'1'!$E$16)*1000</f>
        <v>41831884.227947295</v>
      </c>
      <c r="I15" s="328">
        <f>('27.'!I15/'1'!$E$16)*1000</f>
        <v>30487707.337851115</v>
      </c>
      <c r="J15" s="328">
        <f>('27.'!J15/'1'!$E$16)*1000</f>
        <v>31868277.78754333</v>
      </c>
      <c r="K15" s="328">
        <f>('27.'!K15/'1'!$E$16)*1000</f>
        <v>40508795.050827384</v>
      </c>
      <c r="L15" s="328">
        <f>('27.'!L15/'1'!$E$16)*1000</f>
        <v>40639292.013985299</v>
      </c>
    </row>
    <row r="16" spans="1:24" s="361" customFormat="1" ht="17.25" hidden="1" customHeight="1">
      <c r="A16" s="3198" t="s">
        <v>1106</v>
      </c>
      <c r="B16" s="3198"/>
      <c r="C16" s="3198"/>
      <c r="D16" s="21"/>
      <c r="E16" s="362">
        <v>1631484.8779611802</v>
      </c>
      <c r="F16" s="283">
        <f>('27.'!F16/'1'!$E$17)*1000</f>
        <v>1367500.0562606321</v>
      </c>
      <c r="G16" s="328">
        <f>('27.'!G16/'1'!$E$17)*1000</f>
        <v>38246013.372759104</v>
      </c>
      <c r="H16" s="328">
        <f>('27.'!H16/'1'!$E$17)*1000</f>
        <v>36351802.774204478</v>
      </c>
      <c r="I16" s="328">
        <f>('27.'!I16/'1'!$E$17)*1000</f>
        <v>37031659.553345963</v>
      </c>
      <c r="J16" s="328">
        <f>('27.'!J16/'1'!$E$17)*1000</f>
        <v>36768933.832752585</v>
      </c>
      <c r="K16" s="328">
        <f>('27.'!K16/'1'!$E$17)*1000</f>
        <v>37379270.592444643</v>
      </c>
      <c r="L16" s="328">
        <f>('27.'!L16/'1'!$E$17)*1000</f>
        <v>35749044.815590627</v>
      </c>
    </row>
    <row r="17" spans="1:31" s="361" customFormat="1" ht="17.25" hidden="1" customHeight="1">
      <c r="A17" s="3198" t="s">
        <v>1107</v>
      </c>
      <c r="B17" s="3198"/>
      <c r="C17" s="3198"/>
      <c r="D17" s="21"/>
      <c r="E17" s="368">
        <v>2501028.4064944121</v>
      </c>
      <c r="F17" s="369">
        <f>K17-L17-I17+J17</f>
        <v>2088963.5107144862</v>
      </c>
      <c r="G17" s="369">
        <v>40964835.446321748</v>
      </c>
      <c r="H17" s="370">
        <v>39820027.144423097</v>
      </c>
      <c r="I17" s="370">
        <v>41641583.276320055</v>
      </c>
      <c r="J17" s="370">
        <v>42997803.380915791</v>
      </c>
      <c r="K17" s="370">
        <v>40029852.161319748</v>
      </c>
      <c r="L17" s="370">
        <v>39297108.755200997</v>
      </c>
    </row>
    <row r="18" spans="1:31" s="361" customFormat="1" ht="18.75" hidden="1" customHeight="1">
      <c r="A18" s="3198" t="s">
        <v>1108</v>
      </c>
      <c r="B18" s="3198"/>
      <c r="C18" s="3198"/>
      <c r="D18" s="18"/>
      <c r="E18" s="369">
        <f>'[1]25'!E18/'[1]1'!$E$19*1000</f>
        <v>4944187.5756936148</v>
      </c>
      <c r="F18" s="369">
        <f>'[1]25'!F18/'[1]1'!$E$19*1000</f>
        <v>4657622.9857177287</v>
      </c>
      <c r="G18" s="369">
        <f>'[1]25'!G18/'[1]1'!$E$19*1000</f>
        <v>43382558.55981715</v>
      </c>
      <c r="H18" s="369">
        <f>'[1]25'!H18/'[1]1'!$E$19*1000</f>
        <v>38731168.642797194</v>
      </c>
      <c r="I18" s="369">
        <f>'[1]25'!I18/'[1]1'!$E$19*1000</f>
        <v>38032440.318719901</v>
      </c>
      <c r="J18" s="369">
        <f>'[1]25'!J18/'[1]1'!$E$19*1000</f>
        <v>38325237.977393597</v>
      </c>
      <c r="K18" s="369">
        <f>'[1]25'!K18/'[1]1'!$E$19*1000</f>
        <v>42313506.035672188</v>
      </c>
      <c r="L18" s="369">
        <f>'[1]25'!L18/'[1]1'!$E$19*1000</f>
        <v>37948680.708628163</v>
      </c>
    </row>
    <row r="19" spans="1:31" s="361" customFormat="1" ht="16.5" hidden="1" customHeight="1">
      <c r="A19" s="3198" t="s">
        <v>1122</v>
      </c>
      <c r="B19" s="3198"/>
      <c r="C19" s="3198"/>
      <c r="D19" s="21"/>
      <c r="E19" s="368">
        <v>2277260.6550631449</v>
      </c>
      <c r="F19" s="369">
        <f t="shared" ref="F19:F23" si="0">K19-L19-I19+J19</f>
        <v>2006441.4721355215</v>
      </c>
      <c r="G19" s="369">
        <v>39096934.490936048</v>
      </c>
      <c r="H19" s="370">
        <v>36707776.877159506</v>
      </c>
      <c r="I19" s="370">
        <v>32802468.486434624</v>
      </c>
      <c r="J19" s="370">
        <v>32690571.527721189</v>
      </c>
      <c r="K19" s="370">
        <v>38228265.658148304</v>
      </c>
      <c r="L19" s="370">
        <v>36109927.227299348</v>
      </c>
    </row>
    <row r="20" spans="1:31" s="361" customFormat="1" ht="18" hidden="1" customHeight="1">
      <c r="A20" s="3198" t="s">
        <v>1123</v>
      </c>
      <c r="B20" s="3198"/>
      <c r="C20" s="3198"/>
      <c r="D20" s="21"/>
      <c r="E20" s="368">
        <v>2490140.8471112531</v>
      </c>
      <c r="F20" s="369">
        <f t="shared" si="0"/>
        <v>2155967.9205712304</v>
      </c>
      <c r="G20" s="369">
        <v>37552211.996995367</v>
      </c>
      <c r="H20" s="370">
        <v>36384650.840976566</v>
      </c>
      <c r="I20" s="370">
        <v>31127189.475215506</v>
      </c>
      <c r="J20" s="370">
        <v>32449769.166307982</v>
      </c>
      <c r="K20" s="370">
        <v>36592047.034871571</v>
      </c>
      <c r="L20" s="370">
        <v>35758658.805392817</v>
      </c>
    </row>
    <row r="21" spans="1:31" s="361" customFormat="1" ht="18" hidden="1" customHeight="1">
      <c r="A21" s="3198" t="s">
        <v>1111</v>
      </c>
      <c r="B21" s="3198"/>
      <c r="C21" s="3198"/>
      <c r="D21" s="32"/>
      <c r="E21" s="368">
        <v>2707313.5016021822</v>
      </c>
      <c r="F21" s="369">
        <f t="shared" si="0"/>
        <v>2490717.8346401453</v>
      </c>
      <c r="G21" s="369">
        <v>39670326.330035061</v>
      </c>
      <c r="H21" s="370">
        <v>38180245.582422793</v>
      </c>
      <c r="I21" s="370">
        <v>30300512.761823028</v>
      </c>
      <c r="J21" s="370">
        <v>31517745.515812948</v>
      </c>
      <c r="K21" s="370">
        <v>38835906.446937293</v>
      </c>
      <c r="L21" s="370">
        <v>37562421.366287068</v>
      </c>
    </row>
    <row r="22" spans="1:31" s="361" customFormat="1" ht="18" hidden="1" customHeight="1">
      <c r="A22" s="2618" t="s">
        <v>1112</v>
      </c>
      <c r="B22" s="2618"/>
      <c r="C22" s="2618"/>
      <c r="D22" s="2668"/>
      <c r="E22" s="371">
        <v>1982.2002225778513</v>
      </c>
      <c r="F22" s="113">
        <f t="shared" si="0"/>
        <v>1768.360446384715</v>
      </c>
      <c r="G22" s="113">
        <v>38278.493919796383</v>
      </c>
      <c r="H22" s="372">
        <v>37099.22531691366</v>
      </c>
      <c r="I22" s="372">
        <v>33550.100651844485</v>
      </c>
      <c r="J22" s="372">
        <v>34353.032271539647</v>
      </c>
      <c r="K22" s="372">
        <v>37319.589298189676</v>
      </c>
      <c r="L22" s="372">
        <v>36354.160471500123</v>
      </c>
    </row>
    <row r="23" spans="1:31" s="361" customFormat="1" ht="18" hidden="1" customHeight="1">
      <c r="A23" s="2618" t="s">
        <v>1001</v>
      </c>
      <c r="B23" s="2619"/>
      <c r="C23" s="2619"/>
      <c r="D23" s="2620"/>
      <c r="E23" s="371">
        <v>2327.4725219310703</v>
      </c>
      <c r="F23" s="113">
        <f t="shared" si="0"/>
        <v>2256.6588174030949</v>
      </c>
      <c r="G23" s="113">
        <v>37922.584824932077</v>
      </c>
      <c r="H23" s="372">
        <v>34004.943652264345</v>
      </c>
      <c r="I23" s="372">
        <v>19320.916993003113</v>
      </c>
      <c r="J23" s="372">
        <v>17730.748342266426</v>
      </c>
      <c r="K23" s="372">
        <v>37301.662497467609</v>
      </c>
      <c r="L23" s="372">
        <v>33454.835029327827</v>
      </c>
    </row>
    <row r="24" spans="1:31" s="361" customFormat="1" ht="18" customHeight="1" thickTop="1">
      <c r="A24" s="2618" t="s">
        <v>1002</v>
      </c>
      <c r="B24" s="2619"/>
      <c r="C24" s="2619"/>
      <c r="D24" s="2620"/>
      <c r="E24" s="371">
        <v>1740.9087607042759</v>
      </c>
      <c r="F24" s="113">
        <f>K24-L24-I24+J24</f>
        <v>1501.2063276121517</v>
      </c>
      <c r="G24" s="113">
        <v>34590.952917161187</v>
      </c>
      <c r="H24" s="372">
        <v>32879.487357863698</v>
      </c>
      <c r="I24" s="372">
        <v>24120.502084302723</v>
      </c>
      <c r="J24" s="372">
        <v>24149.94528570948</v>
      </c>
      <c r="K24" s="372">
        <v>33827.326228730286</v>
      </c>
      <c r="L24" s="372">
        <v>32355.563102524891</v>
      </c>
      <c r="M24" s="3273"/>
      <c r="N24" s="3274"/>
      <c r="O24" s="1989" t="s">
        <v>99</v>
      </c>
      <c r="P24" s="1990" t="s">
        <v>318</v>
      </c>
      <c r="Q24" s="1990" t="s">
        <v>1932</v>
      </c>
      <c r="R24" s="1990" t="s">
        <v>320</v>
      </c>
      <c r="S24" s="1990" t="s">
        <v>319</v>
      </c>
      <c r="T24" s="1990" t="s">
        <v>313</v>
      </c>
      <c r="U24" s="1991" t="s">
        <v>321</v>
      </c>
      <c r="W24" s="3273"/>
      <c r="X24" s="3274"/>
      <c r="Y24" s="1989" t="s">
        <v>99</v>
      </c>
      <c r="Z24" s="1990" t="s">
        <v>318</v>
      </c>
      <c r="AA24" s="1990" t="s">
        <v>1932</v>
      </c>
      <c r="AB24" s="1990" t="s">
        <v>320</v>
      </c>
      <c r="AC24" s="1990" t="s">
        <v>319</v>
      </c>
      <c r="AD24" s="1990" t="s">
        <v>313</v>
      </c>
      <c r="AE24" s="1991" t="s">
        <v>321</v>
      </c>
    </row>
    <row r="25" spans="1:31" s="361" customFormat="1" ht="18" customHeight="1" thickBot="1">
      <c r="A25" s="2618" t="s">
        <v>1003</v>
      </c>
      <c r="B25" s="2619"/>
      <c r="C25" s="2619"/>
      <c r="D25" s="2620"/>
      <c r="E25" s="371">
        <v>2663.4641739572226</v>
      </c>
      <c r="F25" s="113">
        <f>K25-L25-I25+J25</f>
        <v>2286.1902013704021</v>
      </c>
      <c r="G25" s="113">
        <v>38633.573144521171</v>
      </c>
      <c r="H25" s="372">
        <v>36089.159634324802</v>
      </c>
      <c r="I25" s="372">
        <v>25442.243643090012</v>
      </c>
      <c r="J25" s="372">
        <v>25561.294306850868</v>
      </c>
      <c r="K25" s="372">
        <v>37745.203533728447</v>
      </c>
      <c r="L25" s="372">
        <v>35578.063996118901</v>
      </c>
      <c r="M25" s="3275"/>
      <c r="N25" s="3276"/>
      <c r="O25" s="1992" t="s">
        <v>2160</v>
      </c>
      <c r="P25" s="1993" t="s">
        <v>2160</v>
      </c>
      <c r="Q25" s="1993" t="s">
        <v>2160</v>
      </c>
      <c r="R25" s="1993" t="s">
        <v>2160</v>
      </c>
      <c r="S25" s="1993" t="s">
        <v>2160</v>
      </c>
      <c r="T25" s="1993" t="s">
        <v>2160</v>
      </c>
      <c r="U25" s="1994" t="s">
        <v>2160</v>
      </c>
      <c r="W25" s="3275"/>
      <c r="X25" s="3276"/>
      <c r="Y25" s="1992" t="s">
        <v>2160</v>
      </c>
      <c r="Z25" s="1993" t="s">
        <v>2160</v>
      </c>
      <c r="AA25" s="1993" t="s">
        <v>2160</v>
      </c>
      <c r="AB25" s="1993" t="s">
        <v>2160</v>
      </c>
      <c r="AC25" s="1993" t="s">
        <v>2160</v>
      </c>
      <c r="AD25" s="1993" t="s">
        <v>2160</v>
      </c>
      <c r="AE25" s="1994" t="s">
        <v>2160</v>
      </c>
    </row>
    <row r="26" spans="1:31" s="361" customFormat="1" ht="18" customHeight="1" thickTop="1">
      <c r="A26" s="2618" t="s">
        <v>1004</v>
      </c>
      <c r="B26" s="2619"/>
      <c r="C26" s="2619"/>
      <c r="D26" s="2620"/>
      <c r="E26" s="371">
        <v>2522.8192920273195</v>
      </c>
      <c r="F26" s="113">
        <f>K26-L26-I26+J26</f>
        <v>2163.1732693827289</v>
      </c>
      <c r="G26" s="113">
        <v>40640.015003846696</v>
      </c>
      <c r="H26" s="372">
        <v>38485.4890168364</v>
      </c>
      <c r="I26" s="372">
        <v>25821.90259281516</v>
      </c>
      <c r="J26" s="372">
        <v>26190.195897832142</v>
      </c>
      <c r="K26" s="372">
        <v>39820.120628594828</v>
      </c>
      <c r="L26" s="372">
        <v>38025.240664229081</v>
      </c>
      <c r="M26" s="3277" t="s">
        <v>1936</v>
      </c>
      <c r="N26" s="1995" t="s">
        <v>1937</v>
      </c>
      <c r="O26" s="1996">
        <f>Y26/1000</f>
        <v>4289.5001441477316</v>
      </c>
      <c r="P26" s="1997">
        <f t="shared" ref="P26:P89" si="1">Z26/1000</f>
        <v>70999.757029219516</v>
      </c>
      <c r="Q26" s="1997">
        <f t="shared" ref="Q26:Q89" si="2">AA26/1000</f>
        <v>69284.253780533894</v>
      </c>
      <c r="R26" s="1997">
        <f t="shared" ref="R26:R89" si="3">AB26/1000</f>
        <v>63209.601261208903</v>
      </c>
      <c r="S26" s="1997">
        <f t="shared" ref="S26:S89" si="4">AC26/1000</f>
        <v>65782.554330936764</v>
      </c>
      <c r="T26" s="1997">
        <f t="shared" ref="T26:T89" si="5">AD26/1000</f>
        <v>69277.128513800315</v>
      </c>
      <c r="U26" s="1998">
        <f t="shared" ref="U26:U89" si="6">AE26/1000</f>
        <v>68424.352246098148</v>
      </c>
      <c r="W26" s="3277" t="s">
        <v>1936</v>
      </c>
      <c r="X26" s="1995" t="s">
        <v>1937</v>
      </c>
      <c r="Y26" s="1996">
        <v>4289500.1441477314</v>
      </c>
      <c r="Z26" s="1997">
        <v>70999757.029219523</v>
      </c>
      <c r="AA26" s="1997">
        <v>69284253.780533895</v>
      </c>
      <c r="AB26" s="1997">
        <v>63209601.261208907</v>
      </c>
      <c r="AC26" s="1997">
        <v>65782554.33093676</v>
      </c>
      <c r="AD26" s="1997">
        <v>69277128.513800308</v>
      </c>
      <c r="AE26" s="1998">
        <v>68424352.246098146</v>
      </c>
    </row>
    <row r="27" spans="1:31" s="361" customFormat="1" ht="18" customHeight="1">
      <c r="A27" s="2618" t="s">
        <v>1005</v>
      </c>
      <c r="B27" s="2619"/>
      <c r="C27" s="2619"/>
      <c r="D27" s="2620"/>
      <c r="E27" s="371">
        <v>2188.836284349738</v>
      </c>
      <c r="F27" s="113">
        <f>K27-L27-I27+J27</f>
        <v>1666.3188189483262</v>
      </c>
      <c r="G27" s="113">
        <v>43110.097173507245</v>
      </c>
      <c r="H27" s="372">
        <v>41303.850307495515</v>
      </c>
      <c r="I27" s="372">
        <v>47742.238727683347</v>
      </c>
      <c r="J27" s="372">
        <v>48124.828146021428</v>
      </c>
      <c r="K27" s="372">
        <v>42016.495004074379</v>
      </c>
      <c r="L27" s="372">
        <v>40732.765603464133</v>
      </c>
      <c r="M27" s="3271"/>
      <c r="N27" s="1999" t="s">
        <v>1938</v>
      </c>
      <c r="O27" s="2000">
        <f t="shared" ref="O27:O90" si="7">Y27/1000</f>
        <v>1086.8996089239922</v>
      </c>
      <c r="P27" s="2001">
        <f t="shared" si="1"/>
        <v>8347.3752905542315</v>
      </c>
      <c r="Q27" s="2001">
        <f t="shared" si="2"/>
        <v>7305.5613510065459</v>
      </c>
      <c r="R27" s="2001">
        <f t="shared" si="3"/>
        <v>29.687633118963614</v>
      </c>
      <c r="S27" s="2001">
        <f t="shared" si="4"/>
        <v>61.48402911468785</v>
      </c>
      <c r="T27" s="2001">
        <f t="shared" si="5"/>
        <v>8341.7853099729</v>
      </c>
      <c r="U27" s="2002">
        <f t="shared" si="6"/>
        <v>7287.8966191309601</v>
      </c>
      <c r="W27" s="3271"/>
      <c r="X27" s="2503" t="s">
        <v>1938</v>
      </c>
      <c r="Y27" s="2000">
        <v>1086899.6089239921</v>
      </c>
      <c r="Z27" s="2001">
        <v>8347375.290554231</v>
      </c>
      <c r="AA27" s="2001">
        <v>7305561.3510065461</v>
      </c>
      <c r="AB27" s="2001">
        <v>29687.633118963615</v>
      </c>
      <c r="AC27" s="2001">
        <v>61484.029114687852</v>
      </c>
      <c r="AD27" s="2001">
        <v>8341785.3099729</v>
      </c>
      <c r="AE27" s="2002">
        <v>7287896.6191309597</v>
      </c>
    </row>
    <row r="28" spans="1:31" s="361" customFormat="1" ht="18" customHeight="1">
      <c r="A28" s="2618" t="s">
        <v>1400</v>
      </c>
      <c r="B28" s="2619"/>
      <c r="C28" s="2619"/>
      <c r="D28" s="2620"/>
      <c r="E28" s="531">
        <f>G28-H28-I28+J28</f>
        <v>3297.4517758490329</v>
      </c>
      <c r="F28" s="532">
        <f>K28-L28-I28+J28</f>
        <v>2681.2702346115038</v>
      </c>
      <c r="G28" s="532">
        <f>P28</f>
        <v>53429.468590439203</v>
      </c>
      <c r="H28" s="532">
        <f t="shared" ref="H28:L28" si="8">Q28</f>
        <v>51992.325696075612</v>
      </c>
      <c r="I28" s="532">
        <f t="shared" si="8"/>
        <v>45491.371320435792</v>
      </c>
      <c r="J28" s="532">
        <f t="shared" si="8"/>
        <v>47351.680201921234</v>
      </c>
      <c r="K28" s="532">
        <f t="shared" si="8"/>
        <v>52188.367855455224</v>
      </c>
      <c r="L28" s="532">
        <f t="shared" si="8"/>
        <v>51367.406502329162</v>
      </c>
      <c r="M28" s="3271" t="s">
        <v>1939</v>
      </c>
      <c r="N28" s="3278"/>
      <c r="O28" s="2000">
        <f t="shared" si="7"/>
        <v>3395.9811625831348</v>
      </c>
      <c r="P28" s="2001">
        <f t="shared" si="1"/>
        <v>53429.468590439203</v>
      </c>
      <c r="Q28" s="2001">
        <f t="shared" si="2"/>
        <v>51992.325696075612</v>
      </c>
      <c r="R28" s="2001">
        <f t="shared" si="3"/>
        <v>45491.371320435792</v>
      </c>
      <c r="S28" s="2001">
        <f t="shared" si="4"/>
        <v>47351.680201921234</v>
      </c>
      <c r="T28" s="2001">
        <f t="shared" si="5"/>
        <v>52188.367855455224</v>
      </c>
      <c r="U28" s="2002">
        <f t="shared" si="6"/>
        <v>51367.406502329162</v>
      </c>
      <c r="W28" s="3271" t="s">
        <v>1939</v>
      </c>
      <c r="X28" s="3278"/>
      <c r="Y28" s="2000">
        <v>3395981.1625831351</v>
      </c>
      <c r="Z28" s="2001">
        <v>53429468.5904392</v>
      </c>
      <c r="AA28" s="2001">
        <v>51992325.696075611</v>
      </c>
      <c r="AB28" s="2001">
        <v>45491371.320435792</v>
      </c>
      <c r="AC28" s="2001">
        <v>47351680.201921232</v>
      </c>
      <c r="AD28" s="2001">
        <v>52188367.855455227</v>
      </c>
      <c r="AE28" s="2002">
        <v>51367406.502329163</v>
      </c>
    </row>
    <row r="29" spans="1:31" ht="18" customHeight="1">
      <c r="A29" s="2948" t="s">
        <v>43</v>
      </c>
      <c r="B29" s="2948"/>
      <c r="C29" s="2948"/>
      <c r="D29" s="21"/>
      <c r="E29" s="531"/>
      <c r="F29" s="1382"/>
      <c r="G29" s="1382"/>
      <c r="H29" s="1382"/>
      <c r="I29" s="1383"/>
      <c r="J29" s="1383"/>
      <c r="K29" s="1383"/>
      <c r="L29" s="1383"/>
      <c r="M29" s="3271" t="s">
        <v>1940</v>
      </c>
      <c r="N29" s="3278"/>
      <c r="O29" s="2000">
        <f t="shared" si="7"/>
        <v>10270.073403120243</v>
      </c>
      <c r="P29" s="2001">
        <f t="shared" si="1"/>
        <v>199653.46908731986</v>
      </c>
      <c r="Q29" s="2001">
        <f t="shared" si="2"/>
        <v>199069.61807383719</v>
      </c>
      <c r="R29" s="2001">
        <f t="shared" si="3"/>
        <v>239533.35041443768</v>
      </c>
      <c r="S29" s="2001">
        <f t="shared" si="4"/>
        <v>249214.56942212163</v>
      </c>
      <c r="T29" s="2001">
        <f t="shared" si="5"/>
        <v>193878.81108321363</v>
      </c>
      <c r="U29" s="2002">
        <f t="shared" si="6"/>
        <v>196487.66789015252</v>
      </c>
      <c r="W29" s="3271" t="s">
        <v>1940</v>
      </c>
      <c r="X29" s="3278"/>
      <c r="Y29" s="2000">
        <v>10270073.403120242</v>
      </c>
      <c r="Z29" s="2001">
        <v>199653469.08731985</v>
      </c>
      <c r="AA29" s="2001">
        <v>199069618.07383719</v>
      </c>
      <c r="AB29" s="2001">
        <v>239533350.41443768</v>
      </c>
      <c r="AC29" s="2001">
        <v>249214569.42212161</v>
      </c>
      <c r="AD29" s="2001">
        <v>193878811.08321363</v>
      </c>
      <c r="AE29" s="2002">
        <v>196487667.89015251</v>
      </c>
    </row>
    <row r="30" spans="1:31" ht="18" customHeight="1">
      <c r="A30" s="378"/>
      <c r="B30" s="378" t="s">
        <v>44</v>
      </c>
      <c r="C30" s="378"/>
      <c r="D30" s="988"/>
      <c r="E30" s="1386">
        <f t="shared" ref="E30:E59" si="9">G30-H30-I30+J30</f>
        <v>4288.4563184134822</v>
      </c>
      <c r="F30" s="1387">
        <f>K30-L30-I30+J30</f>
        <v>3425.729337430028</v>
      </c>
      <c r="G30" s="1388">
        <f>P26</f>
        <v>70999.757029219516</v>
      </c>
      <c r="H30" s="1382">
        <f t="shared" ref="H30:L31" si="10">Q26</f>
        <v>69284.253780533894</v>
      </c>
      <c r="I30" s="1383">
        <f t="shared" si="10"/>
        <v>63209.601261208903</v>
      </c>
      <c r="J30" s="1383">
        <f t="shared" si="10"/>
        <v>65782.554330936764</v>
      </c>
      <c r="K30" s="1383">
        <f t="shared" si="10"/>
        <v>69277.128513800315</v>
      </c>
      <c r="L30" s="1383">
        <f t="shared" si="10"/>
        <v>68424.352246098148</v>
      </c>
      <c r="M30" s="3271" t="s">
        <v>1941</v>
      </c>
      <c r="N30" s="3278"/>
      <c r="O30" s="2000">
        <f t="shared" si="7"/>
        <v>2453.0653022349234</v>
      </c>
      <c r="P30" s="2001">
        <f t="shared" si="1"/>
        <v>47055.532541366236</v>
      </c>
      <c r="Q30" s="2001">
        <f t="shared" si="2"/>
        <v>45264.850131879924</v>
      </c>
      <c r="R30" s="2001">
        <f t="shared" si="3"/>
        <v>4032.3345265061098</v>
      </c>
      <c r="S30" s="2001">
        <f t="shared" si="4"/>
        <v>4695.3060509323168</v>
      </c>
      <c r="T30" s="2001">
        <f t="shared" si="5"/>
        <v>46600.958765857438</v>
      </c>
      <c r="U30" s="2002">
        <f t="shared" si="6"/>
        <v>44933.764261840734</v>
      </c>
      <c r="W30" s="3271" t="s">
        <v>1941</v>
      </c>
      <c r="X30" s="3278"/>
      <c r="Y30" s="2000">
        <v>2453065.3022349235</v>
      </c>
      <c r="Z30" s="2001">
        <v>47055532.541366234</v>
      </c>
      <c r="AA30" s="2001">
        <v>45264850.131879926</v>
      </c>
      <c r="AB30" s="2001">
        <v>4032334.5265061096</v>
      </c>
      <c r="AC30" s="2001">
        <v>4695306.050932317</v>
      </c>
      <c r="AD30" s="2001">
        <v>46600958.765857436</v>
      </c>
      <c r="AE30" s="2002">
        <v>44933764.261840731</v>
      </c>
    </row>
    <row r="31" spans="1:31" ht="18" customHeight="1">
      <c r="A31" s="378"/>
      <c r="B31" s="378" t="s">
        <v>12</v>
      </c>
      <c r="C31" s="378"/>
      <c r="D31" s="988"/>
      <c r="E31" s="1386">
        <f t="shared" si="9"/>
        <v>1073.6103355434097</v>
      </c>
      <c r="F31" s="1387">
        <f>K31-L31-I31+J31</f>
        <v>1085.6850868376644</v>
      </c>
      <c r="G31" s="1388">
        <f>P27</f>
        <v>8347.3752905542315</v>
      </c>
      <c r="H31" s="1388">
        <f t="shared" si="10"/>
        <v>7305.5613510065459</v>
      </c>
      <c r="I31" s="1388">
        <f t="shared" si="10"/>
        <v>29.687633118963614</v>
      </c>
      <c r="J31" s="1388">
        <f t="shared" si="10"/>
        <v>61.48402911468785</v>
      </c>
      <c r="K31" s="1388">
        <f t="shared" si="10"/>
        <v>8341.7853099729</v>
      </c>
      <c r="L31" s="1388">
        <f t="shared" si="10"/>
        <v>7287.8966191309601</v>
      </c>
      <c r="M31" s="3271" t="s">
        <v>1942</v>
      </c>
      <c r="N31" s="3278"/>
      <c r="O31" s="2000">
        <f t="shared" si="7"/>
        <v>1336.1406723326961</v>
      </c>
      <c r="P31" s="2001">
        <f t="shared" si="1"/>
        <v>21534.842120520065</v>
      </c>
      <c r="Q31" s="2001">
        <f t="shared" si="2"/>
        <v>20226.567902187398</v>
      </c>
      <c r="R31" s="2001">
        <f t="shared" si="3"/>
        <v>3415.7632756676203</v>
      </c>
      <c r="S31" s="2001">
        <f t="shared" si="4"/>
        <v>3443.6297296676603</v>
      </c>
      <c r="T31" s="2001">
        <f t="shared" si="5"/>
        <v>21453.63780410793</v>
      </c>
      <c r="U31" s="2002">
        <f t="shared" si="6"/>
        <v>20059.184626714257</v>
      </c>
      <c r="W31" s="3271" t="s">
        <v>1942</v>
      </c>
      <c r="X31" s="3278"/>
      <c r="Y31" s="2000">
        <v>1336140.6723326962</v>
      </c>
      <c r="Z31" s="2001">
        <v>21534842.120520066</v>
      </c>
      <c r="AA31" s="2001">
        <v>20226567.9021874</v>
      </c>
      <c r="AB31" s="2001">
        <v>3415763.2756676204</v>
      </c>
      <c r="AC31" s="2001">
        <v>3443629.7296676603</v>
      </c>
      <c r="AD31" s="2001">
        <v>21453637.804107931</v>
      </c>
      <c r="AE31" s="2002">
        <v>20059184.626714256</v>
      </c>
    </row>
    <row r="32" spans="1:31" ht="18" customHeight="1">
      <c r="A32" s="2948" t="s">
        <v>13</v>
      </c>
      <c r="B32" s="2948"/>
      <c r="C32" s="2948"/>
      <c r="D32" s="21"/>
      <c r="E32" s="1389"/>
      <c r="F32" s="1387"/>
      <c r="G32" s="1382"/>
      <c r="H32" s="1382"/>
      <c r="I32" s="1383"/>
      <c r="J32" s="1383"/>
      <c r="K32" s="1383"/>
      <c r="L32" s="1383"/>
      <c r="M32" s="3271" t="s">
        <v>1943</v>
      </c>
      <c r="N32" s="3278"/>
      <c r="O32" s="2000">
        <f t="shared" si="7"/>
        <v>1078.4973114616901</v>
      </c>
      <c r="P32" s="2001">
        <f t="shared" si="1"/>
        <v>7929.7400219008041</v>
      </c>
      <c r="Q32" s="2001">
        <f t="shared" si="2"/>
        <v>6887.2904946456856</v>
      </c>
      <c r="R32" s="2001">
        <f t="shared" si="3"/>
        <v>26.455090790472994</v>
      </c>
      <c r="S32" s="2001">
        <f t="shared" si="4"/>
        <v>54.618331557287199</v>
      </c>
      <c r="T32" s="2001">
        <f t="shared" si="5"/>
        <v>7924.8208768126733</v>
      </c>
      <c r="U32" s="2002">
        <f t="shared" si="6"/>
        <v>6869.2238561611011</v>
      </c>
      <c r="W32" s="3271" t="s">
        <v>1943</v>
      </c>
      <c r="X32" s="3278"/>
      <c r="Y32" s="2000">
        <v>1078497.3114616901</v>
      </c>
      <c r="Z32" s="2001">
        <v>7929740.0219008038</v>
      </c>
      <c r="AA32" s="2001">
        <v>6887290.4946456859</v>
      </c>
      <c r="AB32" s="2001">
        <v>26455.090790472994</v>
      </c>
      <c r="AC32" s="2001">
        <v>54618.331557287202</v>
      </c>
      <c r="AD32" s="2001">
        <v>7924820.8768126732</v>
      </c>
      <c r="AE32" s="2002">
        <v>6869223.8561611008</v>
      </c>
    </row>
    <row r="33" spans="1:31" ht="18" customHeight="1">
      <c r="A33" s="378"/>
      <c r="B33" s="1137" t="s">
        <v>52</v>
      </c>
      <c r="C33" s="378"/>
      <c r="D33" s="988"/>
      <c r="E33" s="1386">
        <f t="shared" si="9"/>
        <v>10265.070021166612</v>
      </c>
      <c r="F33" s="1387">
        <f t="shared" ref="F33:F53" si="11">K33-L33-I33+J33</f>
        <v>7072.3622007450613</v>
      </c>
      <c r="G33" s="1388">
        <f>P29</f>
        <v>199653.46908731986</v>
      </c>
      <c r="H33" s="1382">
        <f t="shared" ref="H33:L37" si="12">Q29</f>
        <v>199069.61807383719</v>
      </c>
      <c r="I33" s="1383">
        <f t="shared" si="12"/>
        <v>239533.35041443768</v>
      </c>
      <c r="J33" s="1383">
        <f t="shared" si="12"/>
        <v>249214.56942212163</v>
      </c>
      <c r="K33" s="1383">
        <f t="shared" si="12"/>
        <v>193878.81108321363</v>
      </c>
      <c r="L33" s="1383">
        <f t="shared" si="12"/>
        <v>196487.66789015252</v>
      </c>
      <c r="M33" s="3271" t="s">
        <v>1944</v>
      </c>
      <c r="N33" s="3278"/>
      <c r="O33" s="2000">
        <f t="shared" si="7"/>
        <v>21922.445569160998</v>
      </c>
      <c r="P33" s="2001">
        <f t="shared" si="1"/>
        <v>199775.7618798186</v>
      </c>
      <c r="Q33" s="2001">
        <f t="shared" si="2"/>
        <v>183177.79947845804</v>
      </c>
      <c r="R33" s="2001">
        <f t="shared" si="3"/>
        <v>112707.82204535148</v>
      </c>
      <c r="S33" s="2001">
        <f t="shared" si="4"/>
        <v>118034.77007256236</v>
      </c>
      <c r="T33" s="2001">
        <f t="shared" si="5"/>
        <v>192562.38541723357</v>
      </c>
      <c r="U33" s="2002">
        <f t="shared" si="6"/>
        <v>179735.44016326533</v>
      </c>
      <c r="W33" s="3271" t="s">
        <v>1944</v>
      </c>
      <c r="X33" s="3278"/>
      <c r="Y33" s="2000">
        <v>21922445.569160998</v>
      </c>
      <c r="Z33" s="2001">
        <v>199775761.87981859</v>
      </c>
      <c r="AA33" s="2001">
        <v>183177799.47845805</v>
      </c>
      <c r="AB33" s="2001">
        <v>112707822.04535148</v>
      </c>
      <c r="AC33" s="2001">
        <v>118034770.07256235</v>
      </c>
      <c r="AD33" s="2001">
        <v>192562385.41723356</v>
      </c>
      <c r="AE33" s="2002">
        <v>179735440.16326532</v>
      </c>
    </row>
    <row r="34" spans="1:31" ht="18" customHeight="1">
      <c r="A34" s="378"/>
      <c r="B34" s="1137" t="s">
        <v>53</v>
      </c>
      <c r="C34" s="378"/>
      <c r="D34" s="988"/>
      <c r="E34" s="1386">
        <f t="shared" si="9"/>
        <v>2453.6539339125184</v>
      </c>
      <c r="F34" s="1387">
        <f t="shared" si="11"/>
        <v>2330.1660284429117</v>
      </c>
      <c r="G34" s="1388">
        <f t="shared" ref="G34:G37" si="13">P30</f>
        <v>47055.532541366236</v>
      </c>
      <c r="H34" s="1382">
        <f t="shared" si="12"/>
        <v>45264.850131879924</v>
      </c>
      <c r="I34" s="1383">
        <f t="shared" si="12"/>
        <v>4032.3345265061098</v>
      </c>
      <c r="J34" s="1383">
        <f t="shared" si="12"/>
        <v>4695.3060509323168</v>
      </c>
      <c r="K34" s="1383">
        <f t="shared" si="12"/>
        <v>46600.958765857438</v>
      </c>
      <c r="L34" s="1383">
        <f t="shared" si="12"/>
        <v>44933.764261840734</v>
      </c>
      <c r="M34" s="3271" t="s">
        <v>1945</v>
      </c>
      <c r="N34" s="1999" t="s">
        <v>1946</v>
      </c>
      <c r="O34" s="2000">
        <f t="shared" si="7"/>
        <v>3485.5154565257581</v>
      </c>
      <c r="P34" s="2001">
        <f t="shared" si="1"/>
        <v>54456.209226953171</v>
      </c>
      <c r="Q34" s="2001">
        <f t="shared" si="2"/>
        <v>52984.739244638389</v>
      </c>
      <c r="R34" s="2001">
        <f t="shared" si="3"/>
        <v>46717.059293957165</v>
      </c>
      <c r="S34" s="2001">
        <f t="shared" si="4"/>
        <v>48627.630735710474</v>
      </c>
      <c r="T34" s="2001">
        <f t="shared" si="5"/>
        <v>53183.938058084779</v>
      </c>
      <c r="U34" s="2002">
        <f t="shared" si="6"/>
        <v>52345.337160754221</v>
      </c>
      <c r="W34" s="3271" t="s">
        <v>1945</v>
      </c>
      <c r="X34" s="2503" t="s">
        <v>1946</v>
      </c>
      <c r="Y34" s="2000">
        <v>3485515.4565257579</v>
      </c>
      <c r="Z34" s="2001">
        <v>54456209.226953171</v>
      </c>
      <c r="AA34" s="2001">
        <v>52984739.244638391</v>
      </c>
      <c r="AB34" s="2001">
        <v>46717059.293957166</v>
      </c>
      <c r="AC34" s="2001">
        <v>48627630.735710472</v>
      </c>
      <c r="AD34" s="2001">
        <v>53183938.058084778</v>
      </c>
      <c r="AE34" s="2002">
        <v>52345337.160754219</v>
      </c>
    </row>
    <row r="35" spans="1:31" ht="18" customHeight="1">
      <c r="A35" s="378"/>
      <c r="B35" s="1137" t="s">
        <v>54</v>
      </c>
      <c r="C35" s="378"/>
      <c r="D35" s="988"/>
      <c r="E35" s="1386">
        <f t="shared" si="9"/>
        <v>1336.1406723327063</v>
      </c>
      <c r="F35" s="1387">
        <f t="shared" si="11"/>
        <v>1422.3196313937124</v>
      </c>
      <c r="G35" s="1388">
        <f t="shared" si="13"/>
        <v>21534.842120520065</v>
      </c>
      <c r="H35" s="1382">
        <f t="shared" si="12"/>
        <v>20226.567902187398</v>
      </c>
      <c r="I35" s="1383">
        <f t="shared" si="12"/>
        <v>3415.7632756676203</v>
      </c>
      <c r="J35" s="1383">
        <f t="shared" si="12"/>
        <v>3443.6297296676603</v>
      </c>
      <c r="K35" s="1383">
        <f t="shared" si="12"/>
        <v>21453.63780410793</v>
      </c>
      <c r="L35" s="1383">
        <f t="shared" si="12"/>
        <v>20059.184626714257</v>
      </c>
      <c r="M35" s="3271"/>
      <c r="N35" s="1999" t="s">
        <v>1947</v>
      </c>
      <c r="O35" s="2000">
        <f t="shared" si="7"/>
        <v>80.111208626547523</v>
      </c>
      <c r="P35" s="2001">
        <f t="shared" si="1"/>
        <v>15326.193437488084</v>
      </c>
      <c r="Q35" s="2001">
        <f t="shared" si="2"/>
        <v>15238.651515235517</v>
      </c>
      <c r="R35" s="2001">
        <f t="shared" si="3"/>
        <v>4.9802632795469357</v>
      </c>
      <c r="S35" s="2001">
        <f t="shared" si="4"/>
        <v>0</v>
      </c>
      <c r="T35" s="2001">
        <f t="shared" si="5"/>
        <v>15241.855741481513</v>
      </c>
      <c r="U35" s="2002">
        <f t="shared" si="6"/>
        <v>15150.100880835294</v>
      </c>
      <c r="W35" s="3271"/>
      <c r="X35" s="2503" t="s">
        <v>1947</v>
      </c>
      <c r="Y35" s="2000">
        <v>80111.208626547523</v>
      </c>
      <c r="Z35" s="2001">
        <v>15326193.437488085</v>
      </c>
      <c r="AA35" s="2001">
        <v>15238651.515235517</v>
      </c>
      <c r="AB35" s="2001">
        <v>4980.2632795469353</v>
      </c>
      <c r="AC35" s="2001">
        <v>0</v>
      </c>
      <c r="AD35" s="2001">
        <v>15241855.741481513</v>
      </c>
      <c r="AE35" s="2002">
        <v>15150100.880835295</v>
      </c>
    </row>
    <row r="36" spans="1:31" ht="18" customHeight="1">
      <c r="A36" s="378"/>
      <c r="B36" s="1137" t="s">
        <v>254</v>
      </c>
      <c r="C36" s="378"/>
      <c r="D36" s="988"/>
      <c r="E36" s="1386">
        <f t="shared" si="9"/>
        <v>1070.6127680219327</v>
      </c>
      <c r="F36" s="1387">
        <f t="shared" si="11"/>
        <v>1083.7602614183863</v>
      </c>
      <c r="G36" s="1388">
        <f t="shared" si="13"/>
        <v>7929.7400219008041</v>
      </c>
      <c r="H36" s="1382">
        <f t="shared" si="12"/>
        <v>6887.2904946456856</v>
      </c>
      <c r="I36" s="1383">
        <f t="shared" si="12"/>
        <v>26.455090790472994</v>
      </c>
      <c r="J36" s="1383">
        <f t="shared" si="12"/>
        <v>54.618331557287199</v>
      </c>
      <c r="K36" s="1383">
        <f t="shared" si="12"/>
        <v>7924.8208768126733</v>
      </c>
      <c r="L36" s="1383">
        <f t="shared" si="12"/>
        <v>6869.2238561611011</v>
      </c>
      <c r="M36" s="3271" t="s">
        <v>1948</v>
      </c>
      <c r="N36" s="1999" t="s">
        <v>1949</v>
      </c>
      <c r="O36" s="2000">
        <f t="shared" si="7"/>
        <v>7045.8975635446941</v>
      </c>
      <c r="P36" s="2001">
        <f t="shared" si="1"/>
        <v>66905.594767014016</v>
      </c>
      <c r="Q36" s="2001">
        <f t="shared" si="2"/>
        <v>65030.607186256908</v>
      </c>
      <c r="R36" s="2001">
        <f t="shared" si="3"/>
        <v>28602.051664062197</v>
      </c>
      <c r="S36" s="2001">
        <f t="shared" si="4"/>
        <v>33772.961646849821</v>
      </c>
      <c r="T36" s="2001">
        <f t="shared" si="5"/>
        <v>65316.018226646505</v>
      </c>
      <c r="U36" s="2002">
        <f t="shared" si="6"/>
        <v>64199.231222072987</v>
      </c>
      <c r="W36" s="3271" t="s">
        <v>1948</v>
      </c>
      <c r="X36" s="2503" t="s">
        <v>1949</v>
      </c>
      <c r="Y36" s="2000">
        <v>7045897.5635446943</v>
      </c>
      <c r="Z36" s="2001">
        <v>66905594.767014019</v>
      </c>
      <c r="AA36" s="2001">
        <v>65030607.186256908</v>
      </c>
      <c r="AB36" s="2001">
        <v>28602051.664062198</v>
      </c>
      <c r="AC36" s="2001">
        <v>33772961.646849819</v>
      </c>
      <c r="AD36" s="2001">
        <v>65316018.226646505</v>
      </c>
      <c r="AE36" s="2002">
        <v>64199231.222072989</v>
      </c>
    </row>
    <row r="37" spans="1:31" ht="13.5" customHeight="1">
      <c r="A37" s="378"/>
      <c r="B37" s="1137" t="s">
        <v>253</v>
      </c>
      <c r="C37" s="378"/>
      <c r="D37" s="988"/>
      <c r="E37" s="1386">
        <f t="shared" si="9"/>
        <v>21924.910428571442</v>
      </c>
      <c r="F37" s="1387">
        <f t="shared" si="11"/>
        <v>18153.893281179116</v>
      </c>
      <c r="G37" s="1388">
        <f t="shared" si="13"/>
        <v>199775.7618798186</v>
      </c>
      <c r="H37" s="1382">
        <f t="shared" si="12"/>
        <v>183177.79947845804</v>
      </c>
      <c r="I37" s="1383">
        <f t="shared" si="12"/>
        <v>112707.82204535148</v>
      </c>
      <c r="J37" s="1383">
        <f t="shared" si="12"/>
        <v>118034.77007256236</v>
      </c>
      <c r="K37" s="1383">
        <f t="shared" si="12"/>
        <v>192562.38541723357</v>
      </c>
      <c r="L37" s="1383">
        <f t="shared" si="12"/>
        <v>179735.44016326533</v>
      </c>
      <c r="M37" s="3271"/>
      <c r="N37" s="1999" t="s">
        <v>1950</v>
      </c>
      <c r="O37" s="2000">
        <f t="shared" si="7"/>
        <v>13700.862061163647</v>
      </c>
      <c r="P37" s="2001">
        <f t="shared" si="1"/>
        <v>214760.94301078425</v>
      </c>
      <c r="Q37" s="2001">
        <f t="shared" si="2"/>
        <v>205159.96039693776</v>
      </c>
      <c r="R37" s="2001">
        <f t="shared" si="3"/>
        <v>260339.15317124253</v>
      </c>
      <c r="S37" s="2001">
        <f t="shared" si="4"/>
        <v>264422.96074446524</v>
      </c>
      <c r="T37" s="2001">
        <f t="shared" si="5"/>
        <v>206710.48452627947</v>
      </c>
      <c r="U37" s="2002">
        <f t="shared" si="6"/>
        <v>202716.10425441852</v>
      </c>
      <c r="W37" s="3271"/>
      <c r="X37" s="2503" t="s">
        <v>1950</v>
      </c>
      <c r="Y37" s="2000">
        <v>13700862.061163647</v>
      </c>
      <c r="Z37" s="2001">
        <v>214760943.01078424</v>
      </c>
      <c r="AA37" s="2001">
        <v>205159960.39693776</v>
      </c>
      <c r="AB37" s="2001">
        <v>260339153.17124254</v>
      </c>
      <c r="AC37" s="2001">
        <v>264422960.74446526</v>
      </c>
      <c r="AD37" s="2001">
        <v>206710484.52627948</v>
      </c>
      <c r="AE37" s="2002">
        <v>202716104.25441852</v>
      </c>
    </row>
    <row r="38" spans="1:31" ht="18" customHeight="1">
      <c r="A38" s="2948" t="s">
        <v>14</v>
      </c>
      <c r="B38" s="2948"/>
      <c r="C38" s="2948"/>
      <c r="D38" s="21"/>
      <c r="E38" s="1389"/>
      <c r="F38" s="1387"/>
      <c r="G38" s="1382"/>
      <c r="H38" s="1382"/>
      <c r="I38" s="1383"/>
      <c r="J38" s="1383"/>
      <c r="K38" s="1383"/>
      <c r="L38" s="1383"/>
      <c r="M38" s="3271"/>
      <c r="N38" s="1999" t="s">
        <v>1951</v>
      </c>
      <c r="O38" s="2000">
        <f t="shared" si="7"/>
        <v>1094.3329805842527</v>
      </c>
      <c r="P38" s="2001">
        <f t="shared" si="1"/>
        <v>43161.499612556203</v>
      </c>
      <c r="Q38" s="2001">
        <f t="shared" si="2"/>
        <v>43186.800810405133</v>
      </c>
      <c r="R38" s="2001">
        <f t="shared" si="3"/>
        <v>32229.490302790855</v>
      </c>
      <c r="S38" s="2001">
        <f t="shared" si="4"/>
        <v>33349.124481224011</v>
      </c>
      <c r="T38" s="2001">
        <f t="shared" si="5"/>
        <v>42581.942806015453</v>
      </c>
      <c r="U38" s="2002">
        <f t="shared" si="6"/>
        <v>42814.682869608492</v>
      </c>
      <c r="W38" s="3271"/>
      <c r="X38" s="2503" t="s">
        <v>1951</v>
      </c>
      <c r="Y38" s="2000">
        <v>1094332.9805842526</v>
      </c>
      <c r="Z38" s="2001">
        <v>43161499.612556204</v>
      </c>
      <c r="AA38" s="2001">
        <v>43186800.810405135</v>
      </c>
      <c r="AB38" s="2001">
        <v>32229490.302790854</v>
      </c>
      <c r="AC38" s="2001">
        <v>33349124.481224008</v>
      </c>
      <c r="AD38" s="2001">
        <v>42581942.806015454</v>
      </c>
      <c r="AE38" s="2002">
        <v>42814682.869608492</v>
      </c>
    </row>
    <row r="39" spans="1:31" ht="18" customHeight="1">
      <c r="A39" s="2639" t="s">
        <v>45</v>
      </c>
      <c r="B39" s="2639"/>
      <c r="C39" s="379"/>
      <c r="D39" s="21"/>
      <c r="E39" s="1386">
        <f t="shared" si="9"/>
        <v>3382.0414240680911</v>
      </c>
      <c r="F39" s="1387">
        <f t="shared" si="11"/>
        <v>2749.172339083867</v>
      </c>
      <c r="G39" s="1388">
        <f>P34</f>
        <v>54456.209226953171</v>
      </c>
      <c r="H39" s="1382">
        <f t="shared" ref="H39:L39" si="14">Q34</f>
        <v>52984.739244638389</v>
      </c>
      <c r="I39" s="1383">
        <f t="shared" si="14"/>
        <v>46717.059293957165</v>
      </c>
      <c r="J39" s="1383">
        <f t="shared" si="14"/>
        <v>48627.630735710474</v>
      </c>
      <c r="K39" s="1383">
        <f t="shared" si="14"/>
        <v>53183.938058084779</v>
      </c>
      <c r="L39" s="1383">
        <f t="shared" si="14"/>
        <v>52345.337160754221</v>
      </c>
      <c r="M39" s="3271"/>
      <c r="N39" s="1999" t="s">
        <v>1952</v>
      </c>
      <c r="O39" s="2000">
        <f t="shared" si="7"/>
        <v>2223.7011117416814</v>
      </c>
      <c r="P39" s="2001">
        <f t="shared" si="1"/>
        <v>27901.265067024011</v>
      </c>
      <c r="Q39" s="2001">
        <f t="shared" si="2"/>
        <v>26725.496891999945</v>
      </c>
      <c r="R39" s="2001">
        <f t="shared" si="3"/>
        <v>8922.0631699572605</v>
      </c>
      <c r="S39" s="2001">
        <f t="shared" si="4"/>
        <v>9970.0154891701477</v>
      </c>
      <c r="T39" s="2001">
        <f t="shared" si="5"/>
        <v>27680.127869028969</v>
      </c>
      <c r="U39" s="2002">
        <f t="shared" si="6"/>
        <v>26551.315609691272</v>
      </c>
      <c r="W39" s="3271"/>
      <c r="X39" s="2503" t="s">
        <v>1952</v>
      </c>
      <c r="Y39" s="2000">
        <v>2223701.1117416816</v>
      </c>
      <c r="Z39" s="2001">
        <v>27901265.067024011</v>
      </c>
      <c r="AA39" s="2001">
        <v>26725496.891999945</v>
      </c>
      <c r="AB39" s="2001">
        <v>8922063.1699572597</v>
      </c>
      <c r="AC39" s="2001">
        <v>9970015.4891701471</v>
      </c>
      <c r="AD39" s="2001">
        <v>27680127.869028971</v>
      </c>
      <c r="AE39" s="2002">
        <v>26551315.609691273</v>
      </c>
    </row>
    <row r="40" spans="1:31" ht="18" customHeight="1">
      <c r="A40" s="7"/>
      <c r="B40" s="1137" t="s">
        <v>15</v>
      </c>
      <c r="C40" s="380"/>
      <c r="D40" s="21"/>
      <c r="E40" s="1386">
        <f t="shared" si="9"/>
        <v>5718.8107781484578</v>
      </c>
      <c r="F40" s="1387">
        <f t="shared" si="11"/>
        <v>4267.5562308040098</v>
      </c>
      <c r="G40" s="1388">
        <f>P47</f>
        <v>81853.952220521882</v>
      </c>
      <c r="H40" s="1382">
        <f t="shared" ref="H40:L40" si="15">Q47</f>
        <v>79014.639997990933</v>
      </c>
      <c r="I40" s="1383">
        <f t="shared" si="15"/>
        <v>72813.337649632158</v>
      </c>
      <c r="J40" s="1383">
        <f t="shared" si="15"/>
        <v>75692.836205249667</v>
      </c>
      <c r="K40" s="1383">
        <f t="shared" si="15"/>
        <v>79517.592545272666</v>
      </c>
      <c r="L40" s="1383">
        <f t="shared" si="15"/>
        <v>78129.534870086165</v>
      </c>
      <c r="M40" s="3271"/>
      <c r="N40" s="1999" t="s">
        <v>1953</v>
      </c>
      <c r="O40" s="2000">
        <f t="shared" si="7"/>
        <v>2589.4957499316492</v>
      </c>
      <c r="P40" s="2001">
        <f t="shared" si="1"/>
        <v>52545.839583003799</v>
      </c>
      <c r="Q40" s="2001">
        <f t="shared" si="2"/>
        <v>52790.136304181324</v>
      </c>
      <c r="R40" s="2001">
        <f t="shared" si="3"/>
        <v>49851.188187832602</v>
      </c>
      <c r="S40" s="2001">
        <f t="shared" si="4"/>
        <v>52685.880362579381</v>
      </c>
      <c r="T40" s="2001">
        <f t="shared" si="5"/>
        <v>51686.813668394345</v>
      </c>
      <c r="U40" s="2002">
        <f t="shared" si="6"/>
        <v>52059.577382254363</v>
      </c>
      <c r="W40" s="3271"/>
      <c r="X40" s="2503" t="s">
        <v>1953</v>
      </c>
      <c r="Y40" s="2000">
        <v>2589495.7499316493</v>
      </c>
      <c r="Z40" s="2001">
        <v>52545839.583003797</v>
      </c>
      <c r="AA40" s="2001">
        <v>52790136.304181322</v>
      </c>
      <c r="AB40" s="2001">
        <v>49851188.187832601</v>
      </c>
      <c r="AC40" s="2001">
        <v>52685880.362579383</v>
      </c>
      <c r="AD40" s="2001">
        <v>51686813.668394342</v>
      </c>
      <c r="AE40" s="2002">
        <v>52059577.382254362</v>
      </c>
    </row>
    <row r="41" spans="1:31" ht="18" customHeight="1">
      <c r="A41" s="813"/>
      <c r="B41" s="813" t="s">
        <v>1006</v>
      </c>
      <c r="C41" s="990"/>
      <c r="D41" s="988"/>
      <c r="E41" s="1386">
        <f t="shared" si="9"/>
        <v>7045.8975635447314</v>
      </c>
      <c r="F41" s="1387">
        <f t="shared" si="11"/>
        <v>6287.6969873611415</v>
      </c>
      <c r="G41" s="1388">
        <f>P36</f>
        <v>66905.594767014016</v>
      </c>
      <c r="H41" s="1382">
        <f t="shared" ref="H41:L44" si="16">Q36</f>
        <v>65030.607186256908</v>
      </c>
      <c r="I41" s="1383">
        <f t="shared" si="16"/>
        <v>28602.051664062197</v>
      </c>
      <c r="J41" s="1383">
        <f t="shared" si="16"/>
        <v>33772.961646849821</v>
      </c>
      <c r="K41" s="1383">
        <f t="shared" si="16"/>
        <v>65316.018226646505</v>
      </c>
      <c r="L41" s="1383">
        <f t="shared" si="16"/>
        <v>64199.231222072987</v>
      </c>
      <c r="M41" s="3271"/>
      <c r="N41" s="1999" t="s">
        <v>1954</v>
      </c>
      <c r="O41" s="2000">
        <f t="shared" si="7"/>
        <v>1631.1664263779123</v>
      </c>
      <c r="P41" s="2001">
        <f t="shared" si="1"/>
        <v>19630.407706872247</v>
      </c>
      <c r="Q41" s="2001">
        <f t="shared" si="2"/>
        <v>18216.782492572616</v>
      </c>
      <c r="R41" s="2001">
        <f t="shared" si="3"/>
        <v>3627.1171099093285</v>
      </c>
      <c r="S41" s="2001">
        <f t="shared" si="4"/>
        <v>3844.6583219876043</v>
      </c>
      <c r="T41" s="2001">
        <f t="shared" si="5"/>
        <v>19584.810656701728</v>
      </c>
      <c r="U41" s="2002">
        <f t="shared" si="6"/>
        <v>18092.810603486221</v>
      </c>
      <c r="W41" s="3271"/>
      <c r="X41" s="2503" t="s">
        <v>1954</v>
      </c>
      <c r="Y41" s="2000">
        <v>1631166.4263779123</v>
      </c>
      <c r="Z41" s="2001">
        <v>19630407.706872247</v>
      </c>
      <c r="AA41" s="2001">
        <v>18216782.492572617</v>
      </c>
      <c r="AB41" s="2001">
        <v>3627117.1099093286</v>
      </c>
      <c r="AC41" s="2001">
        <v>3844658.3219876043</v>
      </c>
      <c r="AD41" s="2001">
        <v>19584810.656701729</v>
      </c>
      <c r="AE41" s="2002">
        <v>18092810.603486221</v>
      </c>
    </row>
    <row r="42" spans="1:31" ht="18" customHeight="1">
      <c r="A42" s="813"/>
      <c r="B42" s="813" t="s">
        <v>1007</v>
      </c>
      <c r="C42" s="990"/>
      <c r="D42" s="988"/>
      <c r="E42" s="1386">
        <f t="shared" si="9"/>
        <v>13684.790187069186</v>
      </c>
      <c r="F42" s="1387">
        <f t="shared" si="11"/>
        <v>8078.1878450836521</v>
      </c>
      <c r="G42" s="1388">
        <f t="shared" ref="G42:G44" si="17">P37</f>
        <v>214760.94301078425</v>
      </c>
      <c r="H42" s="1382">
        <f t="shared" si="16"/>
        <v>205159.96039693776</v>
      </c>
      <c r="I42" s="1383">
        <f t="shared" si="16"/>
        <v>260339.15317124253</v>
      </c>
      <c r="J42" s="1383">
        <f t="shared" si="16"/>
        <v>264422.96074446524</v>
      </c>
      <c r="K42" s="1383">
        <f t="shared" si="16"/>
        <v>206710.48452627947</v>
      </c>
      <c r="L42" s="1383">
        <f t="shared" si="16"/>
        <v>202716.10425441852</v>
      </c>
      <c r="M42" s="3271"/>
      <c r="N42" s="1999" t="s">
        <v>1955</v>
      </c>
      <c r="O42" s="2000">
        <f t="shared" si="7"/>
        <v>4271.1114394923097</v>
      </c>
      <c r="P42" s="2001">
        <f t="shared" si="1"/>
        <v>41788.633880023954</v>
      </c>
      <c r="Q42" s="2001">
        <f t="shared" si="2"/>
        <v>37364.287019604955</v>
      </c>
      <c r="R42" s="2001">
        <f t="shared" si="3"/>
        <v>2375.1237767480952</v>
      </c>
      <c r="S42" s="2001">
        <f t="shared" si="4"/>
        <v>2221.8883558214111</v>
      </c>
      <c r="T42" s="2001">
        <f t="shared" si="5"/>
        <v>40532.002569527431</v>
      </c>
      <c r="U42" s="2002">
        <f t="shared" si="6"/>
        <v>37161.079241231753</v>
      </c>
      <c r="W42" s="3271"/>
      <c r="X42" s="2503" t="s">
        <v>1955</v>
      </c>
      <c r="Y42" s="2000">
        <v>4271111.4394923095</v>
      </c>
      <c r="Z42" s="2001">
        <v>41788633.880023956</v>
      </c>
      <c r="AA42" s="2001">
        <v>37364287.019604959</v>
      </c>
      <c r="AB42" s="2001">
        <v>2375123.7767480952</v>
      </c>
      <c r="AC42" s="2001">
        <v>2221888.3558214111</v>
      </c>
      <c r="AD42" s="2001">
        <v>40532002.569527432</v>
      </c>
      <c r="AE42" s="2002">
        <v>37161079.241231754</v>
      </c>
    </row>
    <row r="43" spans="1:31" ht="18" customHeight="1">
      <c r="A43" s="813"/>
      <c r="B43" s="813" t="s">
        <v>1008</v>
      </c>
      <c r="C43" s="990"/>
      <c r="D43" s="988"/>
      <c r="E43" s="1386">
        <f t="shared" si="9"/>
        <v>1094.3329805842259</v>
      </c>
      <c r="F43" s="1387">
        <f t="shared" si="11"/>
        <v>886.89411484011725</v>
      </c>
      <c r="G43" s="1388">
        <f t="shared" si="17"/>
        <v>43161.499612556203</v>
      </c>
      <c r="H43" s="1382">
        <f t="shared" si="16"/>
        <v>43186.800810405133</v>
      </c>
      <c r="I43" s="1383">
        <f t="shared" si="16"/>
        <v>32229.490302790855</v>
      </c>
      <c r="J43" s="1383">
        <f t="shared" si="16"/>
        <v>33349.124481224011</v>
      </c>
      <c r="K43" s="1383">
        <f t="shared" si="16"/>
        <v>42581.942806015453</v>
      </c>
      <c r="L43" s="1383">
        <f t="shared" si="16"/>
        <v>42814.682869608492</v>
      </c>
      <c r="M43" s="3271"/>
      <c r="N43" s="1999" t="s">
        <v>1956</v>
      </c>
      <c r="O43" s="2000">
        <f t="shared" si="7"/>
        <v>3016.509244013761</v>
      </c>
      <c r="P43" s="2001">
        <f t="shared" si="1"/>
        <v>75958.732177954909</v>
      </c>
      <c r="Q43" s="2001">
        <f t="shared" si="2"/>
        <v>77132.582723016647</v>
      </c>
      <c r="R43" s="2001">
        <f t="shared" si="3"/>
        <v>114942.96752846766</v>
      </c>
      <c r="S43" s="2001">
        <f t="shared" si="4"/>
        <v>119134.54879088741</v>
      </c>
      <c r="T43" s="2001">
        <f t="shared" si="5"/>
        <v>74517.064423293283</v>
      </c>
      <c r="U43" s="2002">
        <f t="shared" si="6"/>
        <v>75799.123388409425</v>
      </c>
      <c r="W43" s="3271"/>
      <c r="X43" s="2503" t="s">
        <v>1956</v>
      </c>
      <c r="Y43" s="2000">
        <v>3016509.2440137612</v>
      </c>
      <c r="Z43" s="2001">
        <v>75958732.177954912</v>
      </c>
      <c r="AA43" s="2001">
        <v>77132582.723016649</v>
      </c>
      <c r="AB43" s="2001">
        <v>114942967.52846767</v>
      </c>
      <c r="AC43" s="2001">
        <v>119134548.7908874</v>
      </c>
      <c r="AD43" s="2001">
        <v>74517064.423293278</v>
      </c>
      <c r="AE43" s="2002">
        <v>75799123.388409421</v>
      </c>
    </row>
    <row r="44" spans="1:31" ht="18" customHeight="1">
      <c r="A44" s="813"/>
      <c r="B44" s="813" t="s">
        <v>1009</v>
      </c>
      <c r="C44" s="990"/>
      <c r="D44" s="988"/>
      <c r="E44" s="1386">
        <f t="shared" si="9"/>
        <v>2223.7204942369535</v>
      </c>
      <c r="F44" s="1387">
        <f t="shared" si="11"/>
        <v>2176.7645785505847</v>
      </c>
      <c r="G44" s="1388">
        <f t="shared" si="17"/>
        <v>27901.265067024011</v>
      </c>
      <c r="H44" s="1382">
        <f t="shared" si="16"/>
        <v>26725.496891999945</v>
      </c>
      <c r="I44" s="1383">
        <f t="shared" si="16"/>
        <v>8922.0631699572605</v>
      </c>
      <c r="J44" s="1383">
        <f t="shared" si="16"/>
        <v>9970.0154891701477</v>
      </c>
      <c r="K44" s="1383">
        <f t="shared" si="16"/>
        <v>27680.127869028969</v>
      </c>
      <c r="L44" s="1383">
        <f t="shared" si="16"/>
        <v>26551.315609691272</v>
      </c>
      <c r="M44" s="3271"/>
      <c r="N44" s="1999" t="s">
        <v>1957</v>
      </c>
      <c r="O44" s="2000">
        <f t="shared" si="7"/>
        <v>2089.7309916532813</v>
      </c>
      <c r="P44" s="2001">
        <f t="shared" si="1"/>
        <v>25645.539064248693</v>
      </c>
      <c r="Q44" s="2001">
        <f t="shared" si="2"/>
        <v>23988.750848421005</v>
      </c>
      <c r="R44" s="2001">
        <f t="shared" si="3"/>
        <v>5075.5508864951307</v>
      </c>
      <c r="S44" s="2001">
        <f t="shared" si="4"/>
        <v>5132.1489241631916</v>
      </c>
      <c r="T44" s="2001">
        <f t="shared" si="5"/>
        <v>24985.707437303488</v>
      </c>
      <c r="U44" s="2002">
        <f t="shared" si="6"/>
        <v>23691.47174433868</v>
      </c>
      <c r="W44" s="3271"/>
      <c r="X44" s="2503" t="s">
        <v>1957</v>
      </c>
      <c r="Y44" s="2000">
        <v>2089730.9916532813</v>
      </c>
      <c r="Z44" s="2001">
        <v>25645539.064248692</v>
      </c>
      <c r="AA44" s="2001">
        <v>23988750.848421004</v>
      </c>
      <c r="AB44" s="2001">
        <v>5075550.8864951311</v>
      </c>
      <c r="AC44" s="2001">
        <v>5132148.9241631916</v>
      </c>
      <c r="AD44" s="2001">
        <v>24985707.437303487</v>
      </c>
      <c r="AE44" s="2002">
        <v>23691471.74433868</v>
      </c>
    </row>
    <row r="45" spans="1:31" ht="18" customHeight="1">
      <c r="A45" s="813"/>
      <c r="B45" s="1137" t="s">
        <v>17</v>
      </c>
      <c r="C45" s="990"/>
      <c r="D45" s="988"/>
      <c r="E45" s="1386">
        <f t="shared" si="9"/>
        <v>2108.3455601000205</v>
      </c>
      <c r="F45" s="1387">
        <f t="shared" si="11"/>
        <v>2083.8246324974061</v>
      </c>
      <c r="G45" s="1388">
        <f>P48</f>
        <v>36004.554884976045</v>
      </c>
      <c r="H45" s="1382">
        <f t="shared" ref="H45:L45" si="18">Q48</f>
        <v>35415.681351999308</v>
      </c>
      <c r="I45" s="1383">
        <f t="shared" si="18"/>
        <v>26621.794677846447</v>
      </c>
      <c r="J45" s="1383">
        <f t="shared" si="18"/>
        <v>28141.26670496973</v>
      </c>
      <c r="K45" s="1383">
        <f t="shared" si="18"/>
        <v>35554.30861144534</v>
      </c>
      <c r="L45" s="1383">
        <f t="shared" si="18"/>
        <v>34989.956006071217</v>
      </c>
      <c r="M45" s="3271"/>
      <c r="N45" s="1999" t="s">
        <v>1958</v>
      </c>
      <c r="O45" s="2000">
        <f t="shared" si="7"/>
        <v>-176.88960661186897</v>
      </c>
      <c r="P45" s="2001">
        <f t="shared" si="1"/>
        <v>19433.544805681478</v>
      </c>
      <c r="Q45" s="2001">
        <f t="shared" si="2"/>
        <v>19656.785731899778</v>
      </c>
      <c r="R45" s="2001">
        <f t="shared" si="3"/>
        <v>61.219197567238524</v>
      </c>
      <c r="S45" s="2001">
        <f t="shared" si="4"/>
        <v>107.57051717367278</v>
      </c>
      <c r="T45" s="2001">
        <f t="shared" si="5"/>
        <v>19174.000389661691</v>
      </c>
      <c r="U45" s="2002">
        <f t="shared" si="6"/>
        <v>19524.666993434545</v>
      </c>
      <c r="W45" s="3271"/>
      <c r="X45" s="2503" t="s">
        <v>1958</v>
      </c>
      <c r="Y45" s="2000">
        <v>-176889.60661186898</v>
      </c>
      <c r="Z45" s="2001">
        <v>19433544.805681478</v>
      </c>
      <c r="AA45" s="2001">
        <v>19656785.731899779</v>
      </c>
      <c r="AB45" s="2001">
        <v>61219.197567238523</v>
      </c>
      <c r="AC45" s="2001">
        <v>107570.51717367278</v>
      </c>
      <c r="AD45" s="2001">
        <v>19174000.389661692</v>
      </c>
      <c r="AE45" s="2002">
        <v>19524666.993434545</v>
      </c>
    </row>
    <row r="46" spans="1:31" ht="18" customHeight="1">
      <c r="A46" s="813"/>
      <c r="B46" s="813" t="s">
        <v>1010</v>
      </c>
      <c r="C46" s="990"/>
      <c r="D46" s="988"/>
      <c r="E46" s="1386">
        <f t="shared" si="9"/>
        <v>2590.3954535692537</v>
      </c>
      <c r="F46" s="1387">
        <f t="shared" si="11"/>
        <v>2461.9284608867601</v>
      </c>
      <c r="G46" s="1388">
        <f>P40</f>
        <v>52545.839583003799</v>
      </c>
      <c r="H46" s="1382">
        <f t="shared" ref="H46:L47" si="19">Q40</f>
        <v>52790.136304181324</v>
      </c>
      <c r="I46" s="1383">
        <f t="shared" si="19"/>
        <v>49851.188187832602</v>
      </c>
      <c r="J46" s="1383">
        <f t="shared" si="19"/>
        <v>52685.880362579381</v>
      </c>
      <c r="K46" s="1383">
        <f t="shared" si="19"/>
        <v>51686.813668394345</v>
      </c>
      <c r="L46" s="1383">
        <f t="shared" si="19"/>
        <v>52059.577382254363</v>
      </c>
      <c r="M46" s="3271"/>
      <c r="N46" s="1999" t="s">
        <v>1959</v>
      </c>
      <c r="O46" s="2000">
        <f t="shared" si="7"/>
        <v>80.111208626547523</v>
      </c>
      <c r="P46" s="2001">
        <f t="shared" si="1"/>
        <v>15326.193437488084</v>
      </c>
      <c r="Q46" s="2001">
        <f t="shared" si="2"/>
        <v>15238.651515235517</v>
      </c>
      <c r="R46" s="2001">
        <f t="shared" si="3"/>
        <v>4.9802632795469357</v>
      </c>
      <c r="S46" s="2001">
        <f t="shared" si="4"/>
        <v>0</v>
      </c>
      <c r="T46" s="2001">
        <f t="shared" si="5"/>
        <v>15241.855741481513</v>
      </c>
      <c r="U46" s="2002">
        <f t="shared" si="6"/>
        <v>15150.100880835294</v>
      </c>
      <c r="W46" s="3271"/>
      <c r="X46" s="2503" t="s">
        <v>1959</v>
      </c>
      <c r="Y46" s="2000">
        <v>80111.208626547523</v>
      </c>
      <c r="Z46" s="2001">
        <v>15326193.437488085</v>
      </c>
      <c r="AA46" s="2001">
        <v>15238651.515235517</v>
      </c>
      <c r="AB46" s="2001">
        <v>4980.2632795469353</v>
      </c>
      <c r="AC46" s="2001">
        <v>0</v>
      </c>
      <c r="AD46" s="2001">
        <v>15241855.741481513</v>
      </c>
      <c r="AE46" s="2002">
        <v>15150100.880835295</v>
      </c>
    </row>
    <row r="47" spans="1:31" ht="18" customHeight="1">
      <c r="A47" s="813"/>
      <c r="B47" s="813" t="s">
        <v>1011</v>
      </c>
      <c r="C47" s="990"/>
      <c r="D47" s="988"/>
      <c r="E47" s="1386">
        <f t="shared" si="9"/>
        <v>1631.1664263779066</v>
      </c>
      <c r="F47" s="1387">
        <f t="shared" si="11"/>
        <v>1709.5412652937821</v>
      </c>
      <c r="G47" s="1388">
        <f>P41</f>
        <v>19630.407706872247</v>
      </c>
      <c r="H47" s="1382">
        <f t="shared" si="19"/>
        <v>18216.782492572616</v>
      </c>
      <c r="I47" s="1383">
        <f t="shared" si="19"/>
        <v>3627.1171099093285</v>
      </c>
      <c r="J47" s="1383">
        <f t="shared" si="19"/>
        <v>3844.6583219876043</v>
      </c>
      <c r="K47" s="1383">
        <f t="shared" si="19"/>
        <v>19584.810656701728</v>
      </c>
      <c r="L47" s="1383">
        <f t="shared" si="19"/>
        <v>18092.810603486221</v>
      </c>
      <c r="M47" s="3271" t="s">
        <v>1960</v>
      </c>
      <c r="N47" s="1999" t="s">
        <v>1961</v>
      </c>
      <c r="O47" s="2000">
        <f t="shared" si="7"/>
        <v>5722.1625546479845</v>
      </c>
      <c r="P47" s="2001">
        <f t="shared" si="1"/>
        <v>81853.952220521882</v>
      </c>
      <c r="Q47" s="2001">
        <f t="shared" si="2"/>
        <v>79014.639997990933</v>
      </c>
      <c r="R47" s="2001">
        <f t="shared" si="3"/>
        <v>72813.337649632158</v>
      </c>
      <c r="S47" s="2001">
        <f t="shared" si="4"/>
        <v>75692.836205249667</v>
      </c>
      <c r="T47" s="2001">
        <f t="shared" si="5"/>
        <v>79517.592545272666</v>
      </c>
      <c r="U47" s="2002">
        <f t="shared" si="6"/>
        <v>78129.534870086165</v>
      </c>
      <c r="W47" s="3271" t="s">
        <v>1960</v>
      </c>
      <c r="X47" s="2503" t="s">
        <v>1961</v>
      </c>
      <c r="Y47" s="2000">
        <v>5722162.5546479849</v>
      </c>
      <c r="Z47" s="2001">
        <v>81853952.220521882</v>
      </c>
      <c r="AA47" s="2001">
        <v>79014639.997990936</v>
      </c>
      <c r="AB47" s="2001">
        <v>72813337.649632156</v>
      </c>
      <c r="AC47" s="2001">
        <v>75692836.205249667</v>
      </c>
      <c r="AD47" s="2001">
        <v>79517592.545272663</v>
      </c>
      <c r="AE47" s="2002">
        <v>78129534.870086163</v>
      </c>
    </row>
    <row r="48" spans="1:31" ht="18" customHeight="1">
      <c r="A48" s="813"/>
      <c r="B48" s="1137" t="s">
        <v>18</v>
      </c>
      <c r="C48" s="990"/>
      <c r="D48" s="988"/>
      <c r="E48" s="1386">
        <f t="shared" si="9"/>
        <v>2788.7245781471793</v>
      </c>
      <c r="F48" s="1387">
        <f t="shared" si="11"/>
        <v>2328.3368287134072</v>
      </c>
      <c r="G48" s="1388">
        <f>P49</f>
        <v>49512.078093931566</v>
      </c>
      <c r="H48" s="1382">
        <f t="shared" ref="H48:L48" si="20">Q49</f>
        <v>48302.108580343134</v>
      </c>
      <c r="I48" s="1383">
        <f t="shared" si="20"/>
        <v>46341.552283263081</v>
      </c>
      <c r="J48" s="1383">
        <f t="shared" si="20"/>
        <v>47920.307347821828</v>
      </c>
      <c r="K48" s="1383">
        <f t="shared" si="20"/>
        <v>48382.466633689466</v>
      </c>
      <c r="L48" s="1383">
        <f t="shared" si="20"/>
        <v>47632.884869534806</v>
      </c>
      <c r="M48" s="3271"/>
      <c r="N48" s="1999" t="s">
        <v>1962</v>
      </c>
      <c r="O48" s="2000">
        <f t="shared" si="7"/>
        <v>2107.8979925324616</v>
      </c>
      <c r="P48" s="2001">
        <f t="shared" si="1"/>
        <v>36004.554884976045</v>
      </c>
      <c r="Q48" s="2001">
        <f t="shared" si="2"/>
        <v>35415.681351999308</v>
      </c>
      <c r="R48" s="2001">
        <f t="shared" si="3"/>
        <v>26621.794677846447</v>
      </c>
      <c r="S48" s="2001">
        <f t="shared" si="4"/>
        <v>28141.26670496973</v>
      </c>
      <c r="T48" s="2001">
        <f t="shared" si="5"/>
        <v>35554.30861144534</v>
      </c>
      <c r="U48" s="2002">
        <f t="shared" si="6"/>
        <v>34989.956006071217</v>
      </c>
      <c r="W48" s="3271"/>
      <c r="X48" s="2503" t="s">
        <v>1962</v>
      </c>
      <c r="Y48" s="2000">
        <v>2107897.9925324614</v>
      </c>
      <c r="Z48" s="2001">
        <v>36004554.884976044</v>
      </c>
      <c r="AA48" s="2001">
        <v>35415681.351999305</v>
      </c>
      <c r="AB48" s="2001">
        <v>26621794.677846447</v>
      </c>
      <c r="AC48" s="2001">
        <v>28141266.70496973</v>
      </c>
      <c r="AD48" s="2001">
        <v>35554308.611445338</v>
      </c>
      <c r="AE48" s="2002">
        <v>34989956.006071217</v>
      </c>
    </row>
    <row r="49" spans="1:31" ht="18" customHeight="1">
      <c r="A49" s="813"/>
      <c r="B49" s="813" t="s">
        <v>1012</v>
      </c>
      <c r="C49" s="379"/>
      <c r="D49" s="21"/>
      <c r="E49" s="1386">
        <f t="shared" si="9"/>
        <v>4271.1114394923143</v>
      </c>
      <c r="F49" s="1387">
        <f t="shared" si="11"/>
        <v>3217.6879073689934</v>
      </c>
      <c r="G49" s="1388">
        <f>P42</f>
        <v>41788.633880023954</v>
      </c>
      <c r="H49" s="1382">
        <f t="shared" ref="H49:L51" si="21">Q42</f>
        <v>37364.287019604955</v>
      </c>
      <c r="I49" s="1383">
        <f t="shared" si="21"/>
        <v>2375.1237767480952</v>
      </c>
      <c r="J49" s="1383">
        <f t="shared" si="21"/>
        <v>2221.8883558214111</v>
      </c>
      <c r="K49" s="1383">
        <f t="shared" si="21"/>
        <v>40532.002569527431</v>
      </c>
      <c r="L49" s="1383">
        <f t="shared" si="21"/>
        <v>37161.079241231753</v>
      </c>
      <c r="M49" s="3271"/>
      <c r="N49" s="1999" t="s">
        <v>1963</v>
      </c>
      <c r="O49" s="2000">
        <f t="shared" si="7"/>
        <v>3074.2896814467317</v>
      </c>
      <c r="P49" s="2001">
        <f t="shared" si="1"/>
        <v>49512.078093931566</v>
      </c>
      <c r="Q49" s="2001">
        <f t="shared" si="2"/>
        <v>48302.108580343134</v>
      </c>
      <c r="R49" s="2001">
        <f t="shared" si="3"/>
        <v>46341.552283263081</v>
      </c>
      <c r="S49" s="2001">
        <f t="shared" si="4"/>
        <v>47920.307347821828</v>
      </c>
      <c r="T49" s="2001">
        <f t="shared" si="5"/>
        <v>48382.466633689466</v>
      </c>
      <c r="U49" s="2002">
        <f t="shared" si="6"/>
        <v>47632.884869534806</v>
      </c>
      <c r="W49" s="3271"/>
      <c r="X49" s="2503" t="s">
        <v>1963</v>
      </c>
      <c r="Y49" s="2000">
        <v>3074289.6814467316</v>
      </c>
      <c r="Z49" s="2001">
        <v>49512078.093931563</v>
      </c>
      <c r="AA49" s="2001">
        <v>48302108.580343135</v>
      </c>
      <c r="AB49" s="2001">
        <v>46341552.28326308</v>
      </c>
      <c r="AC49" s="2001">
        <v>47920307.347821832</v>
      </c>
      <c r="AD49" s="2001">
        <v>48382466.633689463</v>
      </c>
      <c r="AE49" s="2002">
        <v>47632884.869534805</v>
      </c>
    </row>
    <row r="50" spans="1:31" ht="18" customHeight="1">
      <c r="A50" s="813"/>
      <c r="B50" s="813" t="s">
        <v>1013</v>
      </c>
      <c r="C50" s="379"/>
      <c r="D50" s="21"/>
      <c r="E50" s="1386">
        <f t="shared" si="9"/>
        <v>3017.7307173580048</v>
      </c>
      <c r="F50" s="1387">
        <f t="shared" si="11"/>
        <v>2909.5222973035998</v>
      </c>
      <c r="G50" s="1388">
        <f t="shared" ref="G50:G51" si="22">P43</f>
        <v>75958.732177954909</v>
      </c>
      <c r="H50" s="1382">
        <f t="shared" si="21"/>
        <v>77132.582723016647</v>
      </c>
      <c r="I50" s="1383">
        <f t="shared" si="21"/>
        <v>114942.96752846766</v>
      </c>
      <c r="J50" s="1383">
        <f t="shared" si="21"/>
        <v>119134.54879088741</v>
      </c>
      <c r="K50" s="1383">
        <f t="shared" si="21"/>
        <v>74517.064423293283</v>
      </c>
      <c r="L50" s="1383">
        <f t="shared" si="21"/>
        <v>75799.123388409425</v>
      </c>
      <c r="M50" s="3271"/>
      <c r="N50" s="1999" t="s">
        <v>1964</v>
      </c>
      <c r="O50" s="2000">
        <f t="shared" si="7"/>
        <v>-176.88960661186897</v>
      </c>
      <c r="P50" s="2001">
        <f t="shared" si="1"/>
        <v>19433.544805681478</v>
      </c>
      <c r="Q50" s="2001">
        <f t="shared" si="2"/>
        <v>19656.785731899778</v>
      </c>
      <c r="R50" s="2001">
        <f t="shared" si="3"/>
        <v>61.219197567238524</v>
      </c>
      <c r="S50" s="2001">
        <f t="shared" si="4"/>
        <v>107.57051717367278</v>
      </c>
      <c r="T50" s="2001">
        <f t="shared" si="5"/>
        <v>19174.000389661691</v>
      </c>
      <c r="U50" s="2002">
        <f t="shared" si="6"/>
        <v>19524.666993434545</v>
      </c>
      <c r="W50" s="3271"/>
      <c r="X50" s="2503" t="s">
        <v>1964</v>
      </c>
      <c r="Y50" s="2000">
        <v>-176889.60661186898</v>
      </c>
      <c r="Z50" s="2001">
        <v>19433544.805681478</v>
      </c>
      <c r="AA50" s="2001">
        <v>19656785.731899779</v>
      </c>
      <c r="AB50" s="2001">
        <v>61219.197567238523</v>
      </c>
      <c r="AC50" s="2001">
        <v>107570.51717367278</v>
      </c>
      <c r="AD50" s="2001">
        <v>19174000.389661692</v>
      </c>
      <c r="AE50" s="2002">
        <v>19524666.993434545</v>
      </c>
    </row>
    <row r="51" spans="1:31" ht="18" customHeight="1">
      <c r="A51" s="813"/>
      <c r="B51" s="813" t="s">
        <v>1014</v>
      </c>
      <c r="C51" s="379"/>
      <c r="D51" s="21"/>
      <c r="E51" s="1386">
        <f t="shared" si="9"/>
        <v>1713.3862534957489</v>
      </c>
      <c r="F51" s="1387">
        <f t="shared" si="11"/>
        <v>1350.8337306328694</v>
      </c>
      <c r="G51" s="1388">
        <f t="shared" si="22"/>
        <v>25645.539064248693</v>
      </c>
      <c r="H51" s="1382">
        <f t="shared" si="21"/>
        <v>23988.750848421005</v>
      </c>
      <c r="I51" s="1383">
        <f t="shared" si="21"/>
        <v>5075.5508864951307</v>
      </c>
      <c r="J51" s="1383">
        <f t="shared" si="21"/>
        <v>5132.1489241631916</v>
      </c>
      <c r="K51" s="1383">
        <f t="shared" si="21"/>
        <v>24985.707437303488</v>
      </c>
      <c r="L51" s="1383">
        <f t="shared" si="21"/>
        <v>23691.47174433868</v>
      </c>
      <c r="M51" s="3271"/>
      <c r="N51" s="1999" t="s">
        <v>1965</v>
      </c>
      <c r="O51" s="2000">
        <f t="shared" si="7"/>
        <v>80.111208626547523</v>
      </c>
      <c r="P51" s="2001">
        <f t="shared" si="1"/>
        <v>15326.193437488084</v>
      </c>
      <c r="Q51" s="2001">
        <f t="shared" si="2"/>
        <v>15238.651515235517</v>
      </c>
      <c r="R51" s="2001">
        <f t="shared" si="3"/>
        <v>4.9802632795469357</v>
      </c>
      <c r="S51" s="2001">
        <f t="shared" si="4"/>
        <v>0</v>
      </c>
      <c r="T51" s="2001">
        <f t="shared" si="5"/>
        <v>15241.855741481513</v>
      </c>
      <c r="U51" s="2002">
        <f t="shared" si="6"/>
        <v>15150.100880835294</v>
      </c>
      <c r="W51" s="3271"/>
      <c r="X51" s="2503" t="s">
        <v>1965</v>
      </c>
      <c r="Y51" s="2000">
        <v>80111.208626547523</v>
      </c>
      <c r="Z51" s="2001">
        <v>15326193.437488085</v>
      </c>
      <c r="AA51" s="2001">
        <v>15238651.515235517</v>
      </c>
      <c r="AB51" s="2001">
        <v>4980.2632795469353</v>
      </c>
      <c r="AC51" s="2001">
        <v>0</v>
      </c>
      <c r="AD51" s="2001">
        <v>15241855.741481513</v>
      </c>
      <c r="AE51" s="2002">
        <v>15150100.880835295</v>
      </c>
    </row>
    <row r="52" spans="1:31" ht="18" customHeight="1">
      <c r="A52" s="813"/>
      <c r="B52" s="1137" t="s">
        <v>20</v>
      </c>
      <c r="C52" s="379"/>
      <c r="D52" s="21"/>
      <c r="E52" s="1391">
        <f t="shared" si="9"/>
        <v>-176.88960661186491</v>
      </c>
      <c r="F52" s="1392">
        <f t="shared" si="11"/>
        <v>-304.31528416641947</v>
      </c>
      <c r="G52" s="1388">
        <f>P50</f>
        <v>19433.544805681478</v>
      </c>
      <c r="H52" s="1382">
        <f t="shared" ref="H52:L53" si="23">Q50</f>
        <v>19656.785731899778</v>
      </c>
      <c r="I52" s="1383">
        <f t="shared" si="23"/>
        <v>61.219197567238524</v>
      </c>
      <c r="J52" s="1383">
        <f t="shared" si="23"/>
        <v>107.57051717367278</v>
      </c>
      <c r="K52" s="1383">
        <f t="shared" si="23"/>
        <v>19174.000389661691</v>
      </c>
      <c r="L52" s="1383">
        <f t="shared" si="23"/>
        <v>19524.666993434545</v>
      </c>
      <c r="M52" s="3271" t="s">
        <v>1966</v>
      </c>
      <c r="N52" s="1999" t="s">
        <v>1967</v>
      </c>
      <c r="O52" s="2000">
        <f t="shared" si="7"/>
        <v>3661.0931806303001</v>
      </c>
      <c r="P52" s="2001">
        <f t="shared" si="1"/>
        <v>65540.405601698061</v>
      </c>
      <c r="Q52" s="2001">
        <f t="shared" si="2"/>
        <v>61983.546736087817</v>
      </c>
      <c r="R52" s="2001">
        <f t="shared" si="3"/>
        <v>60651.672719671828</v>
      </c>
      <c r="S52" s="2001">
        <f t="shared" si="4"/>
        <v>60497.30272551778</v>
      </c>
      <c r="T52" s="2001">
        <f t="shared" si="5"/>
        <v>63817.406993404533</v>
      </c>
      <c r="U52" s="2002">
        <f t="shared" si="6"/>
        <v>61073.105214618001</v>
      </c>
      <c r="W52" s="3271" t="s">
        <v>1966</v>
      </c>
      <c r="X52" s="2503" t="s">
        <v>1967</v>
      </c>
      <c r="Y52" s="2000">
        <v>3661093.1806303002</v>
      </c>
      <c r="Z52" s="2001">
        <v>65540405.601698063</v>
      </c>
      <c r="AA52" s="2001">
        <v>61983546.736087814</v>
      </c>
      <c r="AB52" s="2001">
        <v>60651672.719671831</v>
      </c>
      <c r="AC52" s="2001">
        <v>60497302.72551778</v>
      </c>
      <c r="AD52" s="2001">
        <v>63817406.99340453</v>
      </c>
      <c r="AE52" s="2002">
        <v>61073105.214617997</v>
      </c>
    </row>
    <row r="53" spans="1:31" ht="18" customHeight="1">
      <c r="A53" s="2639" t="s">
        <v>21</v>
      </c>
      <c r="B53" s="2639"/>
      <c r="C53" s="379"/>
      <c r="D53" s="21"/>
      <c r="E53" s="1386">
        <f t="shared" si="9"/>
        <v>82.561658973020087</v>
      </c>
      <c r="F53" s="1387">
        <f t="shared" si="11"/>
        <v>86.774597366671799</v>
      </c>
      <c r="G53" s="1388">
        <f>P51</f>
        <v>15326.193437488084</v>
      </c>
      <c r="H53" s="1382">
        <f t="shared" si="23"/>
        <v>15238.651515235517</v>
      </c>
      <c r="I53" s="1383">
        <f t="shared" si="23"/>
        <v>4.9802632795469357</v>
      </c>
      <c r="J53" s="1383">
        <f t="shared" si="23"/>
        <v>0</v>
      </c>
      <c r="K53" s="1383">
        <f t="shared" si="23"/>
        <v>15241.855741481513</v>
      </c>
      <c r="L53" s="1383">
        <f t="shared" si="23"/>
        <v>15150.100880835294</v>
      </c>
      <c r="M53" s="3271"/>
      <c r="N53" s="1999" t="s">
        <v>1968</v>
      </c>
      <c r="O53" s="2000">
        <f t="shared" si="7"/>
        <v>3170.3249544217424</v>
      </c>
      <c r="P53" s="2001">
        <f t="shared" si="1"/>
        <v>43076.007897354699</v>
      </c>
      <c r="Q53" s="2001">
        <f t="shared" si="2"/>
        <v>43488.067490812078</v>
      </c>
      <c r="R53" s="2001">
        <f t="shared" si="3"/>
        <v>32531.054171863099</v>
      </c>
      <c r="S53" s="2001">
        <f t="shared" si="4"/>
        <v>36113.682187592902</v>
      </c>
      <c r="T53" s="2001">
        <f t="shared" si="5"/>
        <v>42246.874517560071</v>
      </c>
      <c r="U53" s="2002">
        <f t="shared" si="6"/>
        <v>43106.177211009497</v>
      </c>
      <c r="W53" s="3271"/>
      <c r="X53" s="2503" t="s">
        <v>1968</v>
      </c>
      <c r="Y53" s="2000">
        <v>3170324.9544217424</v>
      </c>
      <c r="Z53" s="2001">
        <v>43076007.8973547</v>
      </c>
      <c r="AA53" s="2001">
        <v>43488067.490812078</v>
      </c>
      <c r="AB53" s="2001">
        <v>32531054.171863098</v>
      </c>
      <c r="AC53" s="2001">
        <v>36113682.187592901</v>
      </c>
      <c r="AD53" s="2001">
        <v>42246874.517560072</v>
      </c>
      <c r="AE53" s="2002">
        <v>43106177.211009495</v>
      </c>
    </row>
    <row r="54" spans="1:31" ht="18" customHeight="1">
      <c r="A54" s="2641" t="s">
        <v>118</v>
      </c>
      <c r="B54" s="2641"/>
      <c r="C54" s="2641"/>
      <c r="D54" s="988"/>
      <c r="E54" s="1389"/>
      <c r="F54" s="1387"/>
      <c r="G54" s="1382"/>
      <c r="H54" s="1382"/>
      <c r="I54" s="1383"/>
      <c r="J54" s="1383"/>
      <c r="K54" s="1383"/>
      <c r="L54" s="1383"/>
      <c r="M54" s="3271" t="s">
        <v>1969</v>
      </c>
      <c r="N54" s="1999" t="s">
        <v>1970</v>
      </c>
      <c r="O54" s="2000">
        <f t="shared" si="7"/>
        <v>2070.035875012466</v>
      </c>
      <c r="P54" s="2001">
        <f t="shared" si="1"/>
        <v>42842.885688780203</v>
      </c>
      <c r="Q54" s="2001">
        <f t="shared" si="2"/>
        <v>40018.754398533056</v>
      </c>
      <c r="R54" s="2001">
        <f t="shared" si="3"/>
        <v>7279.2447890415924</v>
      </c>
      <c r="S54" s="2001">
        <f t="shared" si="4"/>
        <v>6528.8511543994146</v>
      </c>
      <c r="T54" s="2001">
        <f t="shared" si="5"/>
        <v>41968.67163132994</v>
      </c>
      <c r="U54" s="2002">
        <f t="shared" si="6"/>
        <v>39569.287234069292</v>
      </c>
      <c r="W54" s="3271" t="s">
        <v>1969</v>
      </c>
      <c r="X54" s="2503" t="s">
        <v>1970</v>
      </c>
      <c r="Y54" s="2000">
        <v>2070035.8750124662</v>
      </c>
      <c r="Z54" s="2001">
        <v>42842885.688780203</v>
      </c>
      <c r="AA54" s="2001">
        <v>40018754.398533054</v>
      </c>
      <c r="AB54" s="2001">
        <v>7279244.7890415927</v>
      </c>
      <c r="AC54" s="2001">
        <v>6528851.1543994145</v>
      </c>
      <c r="AD54" s="2001">
        <v>41968671.631329939</v>
      </c>
      <c r="AE54" s="2002">
        <v>39569287.234069295</v>
      </c>
    </row>
    <row r="55" spans="1:31" ht="18" customHeight="1">
      <c r="A55" s="2639" t="s">
        <v>22</v>
      </c>
      <c r="B55" s="2639" t="s">
        <v>22</v>
      </c>
      <c r="C55" s="1141"/>
      <c r="D55" s="988"/>
      <c r="E55" s="1386">
        <f t="shared" si="9"/>
        <v>3402.4888714561966</v>
      </c>
      <c r="F55" s="1387">
        <f>K55-L55-I55+J55</f>
        <v>2589.9317846324848</v>
      </c>
      <c r="G55" s="1388">
        <f>P52</f>
        <v>65540.405601698061</v>
      </c>
      <c r="H55" s="1382">
        <f t="shared" ref="H55:L55" si="24">Q52</f>
        <v>61983.546736087817</v>
      </c>
      <c r="I55" s="1383">
        <f t="shared" si="24"/>
        <v>60651.672719671828</v>
      </c>
      <c r="J55" s="1383">
        <f t="shared" si="24"/>
        <v>60497.30272551778</v>
      </c>
      <c r="K55" s="1383">
        <f t="shared" si="24"/>
        <v>63817.406993404533</v>
      </c>
      <c r="L55" s="1383">
        <f t="shared" si="24"/>
        <v>61073.105214618001</v>
      </c>
      <c r="M55" s="3271"/>
      <c r="N55" s="1999" t="s">
        <v>1971</v>
      </c>
      <c r="O55" s="2000">
        <f t="shared" si="7"/>
        <v>16293.989056895549</v>
      </c>
      <c r="P55" s="2001">
        <f t="shared" si="1"/>
        <v>177157.48133488127</v>
      </c>
      <c r="Q55" s="2001">
        <f t="shared" si="2"/>
        <v>175315.93075090376</v>
      </c>
      <c r="R55" s="2001">
        <f t="shared" si="3"/>
        <v>330923.78788254922</v>
      </c>
      <c r="S55" s="2001">
        <f t="shared" si="4"/>
        <v>338488.82831100113</v>
      </c>
      <c r="T55" s="2001">
        <f t="shared" si="5"/>
        <v>171594.7285676405</v>
      </c>
      <c r="U55" s="2002">
        <f t="shared" si="6"/>
        <v>172506.78812818904</v>
      </c>
      <c r="W55" s="3271"/>
      <c r="X55" s="2503" t="s">
        <v>1971</v>
      </c>
      <c r="Y55" s="2000">
        <v>16293989.056895548</v>
      </c>
      <c r="Z55" s="2001">
        <v>177157481.33488128</v>
      </c>
      <c r="AA55" s="2001">
        <v>175315930.75090376</v>
      </c>
      <c r="AB55" s="2001">
        <v>330923787.88254923</v>
      </c>
      <c r="AC55" s="2001">
        <v>338488828.31100112</v>
      </c>
      <c r="AD55" s="2001">
        <v>171594728.56764051</v>
      </c>
      <c r="AE55" s="2002">
        <v>172506788.12818906</v>
      </c>
    </row>
    <row r="56" spans="1:31" ht="18" customHeight="1">
      <c r="A56" s="1137"/>
      <c r="B56" s="1137" t="s">
        <v>23</v>
      </c>
      <c r="C56" s="1137"/>
      <c r="D56" s="988"/>
      <c r="E56" s="1386">
        <f t="shared" si="9"/>
        <v>2073.7376556049694</v>
      </c>
      <c r="F56" s="1387">
        <f>K56-L56-I56+J56</f>
        <v>1648.9907626184704</v>
      </c>
      <c r="G56" s="1388">
        <f>P54</f>
        <v>42842.885688780203</v>
      </c>
      <c r="H56" s="1382">
        <f t="shared" ref="H56:L59" si="25">Q54</f>
        <v>40018.754398533056</v>
      </c>
      <c r="I56" s="1383">
        <f t="shared" si="25"/>
        <v>7279.2447890415924</v>
      </c>
      <c r="J56" s="1383">
        <f t="shared" si="25"/>
        <v>6528.8511543994146</v>
      </c>
      <c r="K56" s="1383">
        <f t="shared" si="25"/>
        <v>41968.67163132994</v>
      </c>
      <c r="L56" s="1383">
        <f t="shared" si="25"/>
        <v>39569.287234069292</v>
      </c>
      <c r="M56" s="3271"/>
      <c r="N56" s="1999" t="s">
        <v>1972</v>
      </c>
      <c r="O56" s="2000">
        <f t="shared" si="7"/>
        <v>1770.2633323399812</v>
      </c>
      <c r="P56" s="2001">
        <f t="shared" si="1"/>
        <v>129084.61772658399</v>
      </c>
      <c r="Q56" s="2001">
        <f t="shared" si="2"/>
        <v>121829.26472284026</v>
      </c>
      <c r="R56" s="2001">
        <f t="shared" si="3"/>
        <v>198661.52738398552</v>
      </c>
      <c r="S56" s="2001">
        <f t="shared" si="4"/>
        <v>193177.46570101898</v>
      </c>
      <c r="T56" s="2001">
        <f t="shared" si="5"/>
        <v>124496.88694967076</v>
      </c>
      <c r="U56" s="2002">
        <f t="shared" si="6"/>
        <v>118987.54140622412</v>
      </c>
      <c r="W56" s="3271"/>
      <c r="X56" s="2503" t="s">
        <v>1972</v>
      </c>
      <c r="Y56" s="2000">
        <v>1770263.3323399811</v>
      </c>
      <c r="Z56" s="2001">
        <v>129084617.72658399</v>
      </c>
      <c r="AA56" s="2001">
        <v>121829264.72284026</v>
      </c>
      <c r="AB56" s="2001">
        <v>198661527.38398552</v>
      </c>
      <c r="AC56" s="2001">
        <v>193177465.70101899</v>
      </c>
      <c r="AD56" s="2001">
        <v>124496886.94967076</v>
      </c>
      <c r="AE56" s="2002">
        <v>118987541.40622412</v>
      </c>
    </row>
    <row r="57" spans="1:31" ht="18" customHeight="1">
      <c r="A57" s="1137"/>
      <c r="B57" s="3212" t="s">
        <v>24</v>
      </c>
      <c r="C57" s="3212"/>
      <c r="D57" s="988"/>
      <c r="E57" s="1386">
        <f t="shared" si="9"/>
        <v>9406.5910124293878</v>
      </c>
      <c r="F57" s="1387">
        <f>K57-L57-I57+J57</f>
        <v>6652.9808679033886</v>
      </c>
      <c r="G57" s="1388">
        <f t="shared" ref="G57:G59" si="26">P55</f>
        <v>177157.48133488127</v>
      </c>
      <c r="H57" s="1382">
        <f t="shared" si="25"/>
        <v>175315.93075090376</v>
      </c>
      <c r="I57" s="1383">
        <f t="shared" si="25"/>
        <v>330923.78788254922</v>
      </c>
      <c r="J57" s="1383">
        <f t="shared" si="25"/>
        <v>338488.82831100113</v>
      </c>
      <c r="K57" s="1383">
        <f t="shared" si="25"/>
        <v>171594.7285676405</v>
      </c>
      <c r="L57" s="1383">
        <f t="shared" si="25"/>
        <v>172506.78812818904</v>
      </c>
      <c r="M57" s="3271"/>
      <c r="N57" s="1999" t="s">
        <v>1973</v>
      </c>
      <c r="O57" s="2000">
        <f t="shared" si="7"/>
        <v>3170.3249544217424</v>
      </c>
      <c r="P57" s="2001">
        <f t="shared" si="1"/>
        <v>43076.007897354699</v>
      </c>
      <c r="Q57" s="2001">
        <f t="shared" si="2"/>
        <v>43488.067490812078</v>
      </c>
      <c r="R57" s="2001">
        <f t="shared" si="3"/>
        <v>32531.054171863099</v>
      </c>
      <c r="S57" s="2001">
        <f t="shared" si="4"/>
        <v>36113.682187592902</v>
      </c>
      <c r="T57" s="2001">
        <f t="shared" si="5"/>
        <v>42246.874517560071</v>
      </c>
      <c r="U57" s="2002">
        <f t="shared" si="6"/>
        <v>43106.177211009497</v>
      </c>
      <c r="W57" s="3271"/>
      <c r="X57" s="2503" t="s">
        <v>1973</v>
      </c>
      <c r="Y57" s="2000">
        <v>3170324.9544217424</v>
      </c>
      <c r="Z57" s="2001">
        <v>43076007.8973547</v>
      </c>
      <c r="AA57" s="2001">
        <v>43488067.490812078</v>
      </c>
      <c r="AB57" s="2001">
        <v>32531054.171863098</v>
      </c>
      <c r="AC57" s="2001">
        <v>36113682.187592901</v>
      </c>
      <c r="AD57" s="2001">
        <v>42246874.517560072</v>
      </c>
      <c r="AE57" s="2002">
        <v>43106177.211009495</v>
      </c>
    </row>
    <row r="58" spans="1:31" ht="18" customHeight="1">
      <c r="A58" s="1137"/>
      <c r="B58" s="3212" t="s">
        <v>25</v>
      </c>
      <c r="C58" s="3212"/>
      <c r="D58" s="988"/>
      <c r="E58" s="1386">
        <f t="shared" si="9"/>
        <v>1771.2913207772071</v>
      </c>
      <c r="F58" s="1387">
        <f>K58-L58-I58+J58</f>
        <v>25.283860480121803</v>
      </c>
      <c r="G58" s="1388">
        <f t="shared" si="26"/>
        <v>129084.61772658399</v>
      </c>
      <c r="H58" s="1382">
        <f t="shared" si="25"/>
        <v>121829.26472284026</v>
      </c>
      <c r="I58" s="1383">
        <f t="shared" si="25"/>
        <v>198661.52738398552</v>
      </c>
      <c r="J58" s="1383">
        <f t="shared" si="25"/>
        <v>193177.46570101898</v>
      </c>
      <c r="K58" s="1383">
        <f t="shared" si="25"/>
        <v>124496.88694967076</v>
      </c>
      <c r="L58" s="1383">
        <f t="shared" si="25"/>
        <v>118987.54140622412</v>
      </c>
      <c r="M58" s="3271" t="s">
        <v>1974</v>
      </c>
      <c r="N58" s="1999" t="s">
        <v>1975</v>
      </c>
      <c r="O58" s="2000">
        <f t="shared" si="7"/>
        <v>921.79717962722066</v>
      </c>
      <c r="P58" s="2001">
        <f t="shared" si="1"/>
        <v>18705.51286121902</v>
      </c>
      <c r="Q58" s="2001">
        <f t="shared" si="2"/>
        <v>18027.0065719546</v>
      </c>
      <c r="R58" s="2001">
        <f t="shared" si="3"/>
        <v>2261.8321851920605</v>
      </c>
      <c r="S58" s="2001">
        <f t="shared" si="4"/>
        <v>2474.1101860817648</v>
      </c>
      <c r="T58" s="2001">
        <f t="shared" si="5"/>
        <v>18581.522661461993</v>
      </c>
      <c r="U58" s="2002">
        <f t="shared" si="6"/>
        <v>17901.850278111993</v>
      </c>
      <c r="W58" s="3271" t="s">
        <v>1974</v>
      </c>
      <c r="X58" s="2503" t="s">
        <v>1975</v>
      </c>
      <c r="Y58" s="2000">
        <v>921797.17962722061</v>
      </c>
      <c r="Z58" s="2001">
        <v>18705512.861219019</v>
      </c>
      <c r="AA58" s="2001">
        <v>18027006.571954601</v>
      </c>
      <c r="AB58" s="2001">
        <v>2261832.1851920607</v>
      </c>
      <c r="AC58" s="2001">
        <v>2474110.1860817648</v>
      </c>
      <c r="AD58" s="2001">
        <v>18581522.661461994</v>
      </c>
      <c r="AE58" s="2002">
        <v>17901850.278111994</v>
      </c>
    </row>
    <row r="59" spans="1:31" ht="18" customHeight="1" thickBot="1">
      <c r="A59" s="2640" t="s">
        <v>26</v>
      </c>
      <c r="B59" s="2640"/>
      <c r="C59" s="1138"/>
      <c r="D59" s="991"/>
      <c r="E59" s="1394">
        <f t="shared" si="9"/>
        <v>3170.568422272423</v>
      </c>
      <c r="F59" s="1395">
        <f>K59-L59-I59+J59</f>
        <v>2723.325322280376</v>
      </c>
      <c r="G59" s="1396">
        <f t="shared" si="26"/>
        <v>43076.007897354699</v>
      </c>
      <c r="H59" s="1397">
        <f t="shared" si="25"/>
        <v>43488.067490812078</v>
      </c>
      <c r="I59" s="1397">
        <f t="shared" si="25"/>
        <v>32531.054171863099</v>
      </c>
      <c r="J59" s="1397">
        <f t="shared" si="25"/>
        <v>36113.682187592902</v>
      </c>
      <c r="K59" s="1397">
        <f t="shared" si="25"/>
        <v>42246.874517560071</v>
      </c>
      <c r="L59" s="1397">
        <f t="shared" si="25"/>
        <v>43106.177211009497</v>
      </c>
      <c r="M59" s="3271"/>
      <c r="N59" s="1999" t="s">
        <v>1976</v>
      </c>
      <c r="O59" s="2000">
        <f t="shared" si="7"/>
        <v>5030.6065349811151</v>
      </c>
      <c r="P59" s="2001">
        <f t="shared" si="1"/>
        <v>61798.034909538997</v>
      </c>
      <c r="Q59" s="2001">
        <f t="shared" si="2"/>
        <v>57582.597993747251</v>
      </c>
      <c r="R59" s="2001">
        <f t="shared" si="3"/>
        <v>15259.426511689942</v>
      </c>
      <c r="S59" s="2001">
        <f t="shared" si="4"/>
        <v>16054.130537415307</v>
      </c>
      <c r="T59" s="2001">
        <f t="shared" si="5"/>
        <v>60313.453336629696</v>
      </c>
      <c r="U59" s="2002">
        <f t="shared" si="6"/>
        <v>57053.011921956648</v>
      </c>
      <c r="W59" s="3271"/>
      <c r="X59" s="2503" t="s">
        <v>1976</v>
      </c>
      <c r="Y59" s="2000">
        <v>5030606.5349811148</v>
      </c>
      <c r="Z59" s="2001">
        <v>61798034.909538999</v>
      </c>
      <c r="AA59" s="2001">
        <v>57582597.993747249</v>
      </c>
      <c r="AB59" s="2001">
        <v>15259426.511689942</v>
      </c>
      <c r="AC59" s="2001">
        <v>16054130.537415307</v>
      </c>
      <c r="AD59" s="2001">
        <v>60313453.336629696</v>
      </c>
      <c r="AE59" s="2002">
        <v>57053011.921956651</v>
      </c>
    </row>
    <row r="60" spans="1:31" s="375" customFormat="1" ht="27.75" customHeight="1">
      <c r="A60" s="3032" t="s">
        <v>2520</v>
      </c>
      <c r="B60" s="3033"/>
      <c r="C60" s="3033"/>
      <c r="D60" s="3033"/>
      <c r="E60" s="3033"/>
      <c r="F60" s="3033"/>
      <c r="G60" s="3033"/>
      <c r="H60" s="3033"/>
      <c r="I60" s="3033"/>
      <c r="J60" s="3033"/>
      <c r="K60" s="3033"/>
      <c r="L60" s="3033"/>
      <c r="M60" s="3271"/>
      <c r="N60" s="1999" t="s">
        <v>1977</v>
      </c>
      <c r="O60" s="2000">
        <f t="shared" si="7"/>
        <v>5744.4461188852265</v>
      </c>
      <c r="P60" s="2001">
        <f t="shared" si="1"/>
        <v>139052.9104820558</v>
      </c>
      <c r="Q60" s="2001">
        <f t="shared" si="2"/>
        <v>133607.49219493152</v>
      </c>
      <c r="R60" s="2001">
        <f t="shared" si="3"/>
        <v>86254.763497456617</v>
      </c>
      <c r="S60" s="2001">
        <f t="shared" si="4"/>
        <v>86555.544870278041</v>
      </c>
      <c r="T60" s="2001">
        <f t="shared" si="5"/>
        <v>136872.47838257768</v>
      </c>
      <c r="U60" s="2002">
        <f t="shared" si="6"/>
        <v>131792.90969863956</v>
      </c>
      <c r="W60" s="3271"/>
      <c r="X60" s="2503" t="s">
        <v>1977</v>
      </c>
      <c r="Y60" s="2000">
        <v>5744446.1188852265</v>
      </c>
      <c r="Z60" s="2001">
        <v>139052910.48205581</v>
      </c>
      <c r="AA60" s="2001">
        <v>133607492.19493152</v>
      </c>
      <c r="AB60" s="2001">
        <v>86254763.49745661</v>
      </c>
      <c r="AC60" s="2001">
        <v>86555544.870278046</v>
      </c>
      <c r="AD60" s="2001">
        <v>136872478.38257769</v>
      </c>
      <c r="AE60" s="2002">
        <v>131792909.69863957</v>
      </c>
    </row>
    <row r="61" spans="1:31" s="849" customFormat="1" ht="22.5">
      <c r="B61" s="14"/>
      <c r="C61" s="14"/>
      <c r="D61" s="15"/>
      <c r="I61" s="844"/>
      <c r="J61" s="844"/>
      <c r="K61" s="844"/>
      <c r="M61" s="3271"/>
      <c r="N61" s="1999" t="s">
        <v>1978</v>
      </c>
      <c r="O61" s="2000">
        <f t="shared" si="7"/>
        <v>22789.428667895991</v>
      </c>
      <c r="P61" s="2001">
        <f t="shared" si="1"/>
        <v>443597.40919145482</v>
      </c>
      <c r="Q61" s="2001">
        <f t="shared" si="2"/>
        <v>467531.03152090649</v>
      </c>
      <c r="R61" s="2001">
        <f t="shared" si="3"/>
        <v>403300.2180232344</v>
      </c>
      <c r="S61" s="2001">
        <f t="shared" si="4"/>
        <v>450113.54137902678</v>
      </c>
      <c r="T61" s="2001">
        <f t="shared" si="5"/>
        <v>428230.87298241467</v>
      </c>
      <c r="U61" s="2002">
        <f t="shared" si="6"/>
        <v>460468.59980437695</v>
      </c>
      <c r="W61" s="3271"/>
      <c r="X61" s="2503" t="s">
        <v>1978</v>
      </c>
      <c r="Y61" s="2000">
        <v>22789428.667895991</v>
      </c>
      <c r="Z61" s="2001">
        <v>443597409.19145483</v>
      </c>
      <c r="AA61" s="2001">
        <v>467531031.52090651</v>
      </c>
      <c r="AB61" s="2001">
        <v>403300218.02323437</v>
      </c>
      <c r="AC61" s="2001">
        <v>450113541.37902677</v>
      </c>
      <c r="AD61" s="2001">
        <v>428230872.98241466</v>
      </c>
      <c r="AE61" s="2002">
        <v>460468599.80437696</v>
      </c>
    </row>
    <row r="62" spans="1:31" ht="22.5">
      <c r="M62" s="3271"/>
      <c r="N62" s="1999" t="s">
        <v>1979</v>
      </c>
      <c r="O62" s="2000">
        <f t="shared" si="7"/>
        <v>136865.1333970422</v>
      </c>
      <c r="P62" s="2001">
        <f t="shared" si="1"/>
        <v>1027689.4383965497</v>
      </c>
      <c r="Q62" s="2001">
        <f t="shared" si="2"/>
        <v>1089314.7788621716</v>
      </c>
      <c r="R62" s="2001">
        <f t="shared" si="3"/>
        <v>2427958.9070318588</v>
      </c>
      <c r="S62" s="2001">
        <f t="shared" si="4"/>
        <v>2626449.3808945236</v>
      </c>
      <c r="T62" s="2001">
        <f t="shared" si="5"/>
        <v>979098.93811314134</v>
      </c>
      <c r="U62" s="2002">
        <f t="shared" si="6"/>
        <v>1075015.5798496706</v>
      </c>
      <c r="W62" s="3271"/>
      <c r="X62" s="2503" t="s">
        <v>1979</v>
      </c>
      <c r="Y62" s="2000">
        <v>136865133.39704219</v>
      </c>
      <c r="Z62" s="2001">
        <v>1027689438.3965497</v>
      </c>
      <c r="AA62" s="2001">
        <v>1089314778.8621716</v>
      </c>
      <c r="AB62" s="2001">
        <v>2427958907.0318589</v>
      </c>
      <c r="AC62" s="2001">
        <v>2626449380.8945236</v>
      </c>
      <c r="AD62" s="2001">
        <v>979098938.1131413</v>
      </c>
      <c r="AE62" s="2002">
        <v>1075015579.8496706</v>
      </c>
    </row>
    <row r="63" spans="1:31" ht="22.5">
      <c r="M63" s="3271"/>
      <c r="N63" s="1999" t="s">
        <v>1980</v>
      </c>
      <c r="O63" s="2000">
        <f t="shared" si="7"/>
        <v>232293.25501668575</v>
      </c>
      <c r="P63" s="2001">
        <f t="shared" si="1"/>
        <v>4191345.3921089452</v>
      </c>
      <c r="Q63" s="2001">
        <f t="shared" si="2"/>
        <v>3800557.3845543647</v>
      </c>
      <c r="R63" s="2001">
        <f t="shared" si="3"/>
        <v>6795610.5803212067</v>
      </c>
      <c r="S63" s="2001">
        <f t="shared" si="4"/>
        <v>6637115.8277833126</v>
      </c>
      <c r="T63" s="2001">
        <f t="shared" si="5"/>
        <v>4059301.8884340446</v>
      </c>
      <c r="U63" s="2002">
        <f t="shared" si="6"/>
        <v>3733415.7058756109</v>
      </c>
      <c r="W63" s="3271"/>
      <c r="X63" s="2503" t="s">
        <v>1980</v>
      </c>
      <c r="Y63" s="2000">
        <v>232293255.01668575</v>
      </c>
      <c r="Z63" s="2001">
        <v>4191345392.1089454</v>
      </c>
      <c r="AA63" s="2001">
        <v>3800557384.5543647</v>
      </c>
      <c r="AB63" s="2001">
        <v>6795610580.321207</v>
      </c>
      <c r="AC63" s="2001">
        <v>6637115827.7833128</v>
      </c>
      <c r="AD63" s="2001">
        <v>4059301888.4340444</v>
      </c>
      <c r="AE63" s="2002">
        <v>3733415705.8756108</v>
      </c>
    </row>
    <row r="64" spans="1:31" ht="22.5">
      <c r="M64" s="3271" t="s">
        <v>861</v>
      </c>
      <c r="N64" s="1999" t="s">
        <v>1981</v>
      </c>
      <c r="O64" s="2000">
        <f t="shared" si="7"/>
        <v>-701.24979467432877</v>
      </c>
      <c r="P64" s="2001">
        <f t="shared" si="1"/>
        <v>2378.2333370273473</v>
      </c>
      <c r="Q64" s="2001">
        <f t="shared" si="2"/>
        <v>3269.6286752031451</v>
      </c>
      <c r="R64" s="2001">
        <f t="shared" si="3"/>
        <v>621.53971099935109</v>
      </c>
      <c r="S64" s="2001">
        <f t="shared" si="4"/>
        <v>811.68525450082041</v>
      </c>
      <c r="T64" s="2001">
        <f t="shared" si="5"/>
        <v>2335.1484303897741</v>
      </c>
      <c r="U64" s="2002">
        <f t="shared" si="6"/>
        <v>3213.4813365075865</v>
      </c>
      <c r="W64" s="3271" t="s">
        <v>861</v>
      </c>
      <c r="X64" s="2503" t="s">
        <v>1981</v>
      </c>
      <c r="Y64" s="2000">
        <v>-701249.79467432876</v>
      </c>
      <c r="Z64" s="2001">
        <v>2378233.3370273472</v>
      </c>
      <c r="AA64" s="2001">
        <v>3269628.675203145</v>
      </c>
      <c r="AB64" s="2001">
        <v>621539.71099935111</v>
      </c>
      <c r="AC64" s="2001">
        <v>811685.25450082042</v>
      </c>
      <c r="AD64" s="2001">
        <v>2335148.430389774</v>
      </c>
      <c r="AE64" s="2002">
        <v>3213481.3365075868</v>
      </c>
    </row>
    <row r="65" spans="13:31" ht="33.75">
      <c r="M65" s="3271"/>
      <c r="N65" s="1999" t="s">
        <v>1982</v>
      </c>
      <c r="O65" s="2000">
        <f t="shared" si="7"/>
        <v>508.97577297646438</v>
      </c>
      <c r="P65" s="2001">
        <f t="shared" si="1"/>
        <v>7686.3767938882011</v>
      </c>
      <c r="Q65" s="2001">
        <f t="shared" si="2"/>
        <v>7416.5021549245012</v>
      </c>
      <c r="R65" s="2001">
        <f t="shared" si="3"/>
        <v>681.71643759744461</v>
      </c>
      <c r="S65" s="2001">
        <f t="shared" si="4"/>
        <v>898.02430442124364</v>
      </c>
      <c r="T65" s="2001">
        <f t="shared" si="5"/>
        <v>7626.2046213872163</v>
      </c>
      <c r="U65" s="2002">
        <f t="shared" si="6"/>
        <v>7308.0290411361648</v>
      </c>
      <c r="W65" s="3271"/>
      <c r="X65" s="2503" t="s">
        <v>1982</v>
      </c>
      <c r="Y65" s="2000">
        <v>508975.77297646436</v>
      </c>
      <c r="Z65" s="2001">
        <v>7686376.793888201</v>
      </c>
      <c r="AA65" s="2001">
        <v>7416502.1549245007</v>
      </c>
      <c r="AB65" s="2001">
        <v>681716.43759744463</v>
      </c>
      <c r="AC65" s="2001">
        <v>898024.30442124361</v>
      </c>
      <c r="AD65" s="2001">
        <v>7626204.6213872163</v>
      </c>
      <c r="AE65" s="2002">
        <v>7308029.0411361651</v>
      </c>
    </row>
    <row r="66" spans="13:31" ht="33.75">
      <c r="M66" s="3271"/>
      <c r="N66" s="1999" t="s">
        <v>1983</v>
      </c>
      <c r="O66" s="2000">
        <f t="shared" si="7"/>
        <v>874.36767188167801</v>
      </c>
      <c r="P66" s="2001">
        <f t="shared" si="1"/>
        <v>14511.536157493059</v>
      </c>
      <c r="Q66" s="2001">
        <f t="shared" si="2"/>
        <v>13990.025536331583</v>
      </c>
      <c r="R66" s="2001">
        <f t="shared" si="3"/>
        <v>2139.7532457339084</v>
      </c>
      <c r="S66" s="2001">
        <f t="shared" si="4"/>
        <v>2492.6200416321567</v>
      </c>
      <c r="T66" s="2001">
        <f t="shared" si="5"/>
        <v>14352.234406982438</v>
      </c>
      <c r="U66" s="2002">
        <f t="shared" si="6"/>
        <v>13879.073971159371</v>
      </c>
      <c r="W66" s="3271"/>
      <c r="X66" s="2503" t="s">
        <v>1983</v>
      </c>
      <c r="Y66" s="2000">
        <v>874367.67188167805</v>
      </c>
      <c r="Z66" s="2001">
        <v>14511536.157493059</v>
      </c>
      <c r="AA66" s="2001">
        <v>13990025.536331583</v>
      </c>
      <c r="AB66" s="2001">
        <v>2139753.2457339084</v>
      </c>
      <c r="AC66" s="2001">
        <v>2492620.0416321568</v>
      </c>
      <c r="AD66" s="2001">
        <v>14352234.406982437</v>
      </c>
      <c r="AE66" s="2002">
        <v>13879073.971159371</v>
      </c>
    </row>
    <row r="67" spans="13:31" ht="33.75">
      <c r="M67" s="3271"/>
      <c r="N67" s="1999" t="s">
        <v>1984</v>
      </c>
      <c r="O67" s="2000">
        <f t="shared" si="7"/>
        <v>2793.0435806112682</v>
      </c>
      <c r="P67" s="2001">
        <f t="shared" si="1"/>
        <v>32430.25955016206</v>
      </c>
      <c r="Q67" s="2001">
        <f t="shared" si="2"/>
        <v>31526.354281298201</v>
      </c>
      <c r="R67" s="2001">
        <f t="shared" si="3"/>
        <v>12673.755921237249</v>
      </c>
      <c r="S67" s="2001">
        <f t="shared" si="4"/>
        <v>14563.138041247848</v>
      </c>
      <c r="T67" s="2001">
        <f t="shared" si="5"/>
        <v>31931.280597732046</v>
      </c>
      <c r="U67" s="2002">
        <f t="shared" si="6"/>
        <v>31132.346052114106</v>
      </c>
      <c r="W67" s="3271"/>
      <c r="X67" s="2503" t="s">
        <v>1984</v>
      </c>
      <c r="Y67" s="2000">
        <v>2793043.5806112681</v>
      </c>
      <c r="Z67" s="2001">
        <v>32430259.550162058</v>
      </c>
      <c r="AA67" s="2001">
        <v>31526354.281298202</v>
      </c>
      <c r="AB67" s="2001">
        <v>12673755.921237249</v>
      </c>
      <c r="AC67" s="2001">
        <v>14563138.041247848</v>
      </c>
      <c r="AD67" s="2001">
        <v>31931280.597732045</v>
      </c>
      <c r="AE67" s="2002">
        <v>31132346.052114107</v>
      </c>
    </row>
    <row r="68" spans="13:31" ht="33.75">
      <c r="M68" s="3271"/>
      <c r="N68" s="1999" t="s">
        <v>1985</v>
      </c>
      <c r="O68" s="2000">
        <f t="shared" si="7"/>
        <v>5361.6777181038779</v>
      </c>
      <c r="P68" s="2001">
        <f t="shared" si="1"/>
        <v>68353.268757350714</v>
      </c>
      <c r="Q68" s="2001">
        <f t="shared" si="2"/>
        <v>66154.27441657061</v>
      </c>
      <c r="R68" s="2001">
        <f t="shared" si="3"/>
        <v>26560.133956433769</v>
      </c>
      <c r="S68" s="2001">
        <f t="shared" si="4"/>
        <v>29694.846116310797</v>
      </c>
      <c r="T68" s="2001">
        <f t="shared" si="5"/>
        <v>67752.009725066222</v>
      </c>
      <c r="U68" s="2002">
        <f t="shared" si="6"/>
        <v>65555.077546567729</v>
      </c>
      <c r="W68" s="3271"/>
      <c r="X68" s="2503" t="s">
        <v>1985</v>
      </c>
      <c r="Y68" s="2000">
        <v>5361677.7181038782</v>
      </c>
      <c r="Z68" s="2001">
        <v>68353268.757350713</v>
      </c>
      <c r="AA68" s="2001">
        <v>66154274.416570611</v>
      </c>
      <c r="AB68" s="2001">
        <v>26560133.956433769</v>
      </c>
      <c r="AC68" s="2001">
        <v>29694846.116310798</v>
      </c>
      <c r="AD68" s="2001">
        <v>67752009.725066215</v>
      </c>
      <c r="AE68" s="2002">
        <v>65555077.546567731</v>
      </c>
    </row>
    <row r="69" spans="13:31" ht="33.75">
      <c r="M69" s="3271"/>
      <c r="N69" s="1999" t="s">
        <v>1986</v>
      </c>
      <c r="O69" s="2000">
        <f t="shared" si="7"/>
        <v>3935.8766012878923</v>
      </c>
      <c r="P69" s="2001">
        <f t="shared" si="1"/>
        <v>168652.17843006316</v>
      </c>
      <c r="Q69" s="2001">
        <f t="shared" si="2"/>
        <v>163767.5914325015</v>
      </c>
      <c r="R69" s="2001">
        <f t="shared" si="3"/>
        <v>85458.575909124425</v>
      </c>
      <c r="S69" s="2001">
        <f t="shared" si="4"/>
        <v>84534.240534170982</v>
      </c>
      <c r="T69" s="2001">
        <f t="shared" si="5"/>
        <v>165203.47316283803</v>
      </c>
      <c r="U69" s="2002">
        <f t="shared" si="6"/>
        <v>161921.53248878114</v>
      </c>
      <c r="W69" s="3271"/>
      <c r="X69" s="2503" t="s">
        <v>1986</v>
      </c>
      <c r="Y69" s="2000">
        <v>3935876.6012878921</v>
      </c>
      <c r="Z69" s="2001">
        <v>168652178.43006316</v>
      </c>
      <c r="AA69" s="2001">
        <v>163767591.43250149</v>
      </c>
      <c r="AB69" s="2001">
        <v>85458575.909124419</v>
      </c>
      <c r="AC69" s="2001">
        <v>84534240.534170985</v>
      </c>
      <c r="AD69" s="2001">
        <v>165203473.16283801</v>
      </c>
      <c r="AE69" s="2002">
        <v>161921532.48878115</v>
      </c>
    </row>
    <row r="70" spans="13:31" ht="33.75">
      <c r="M70" s="3271"/>
      <c r="N70" s="1999" t="s">
        <v>1987</v>
      </c>
      <c r="O70" s="2000">
        <f t="shared" si="7"/>
        <v>16824.871229781005</v>
      </c>
      <c r="P70" s="2001">
        <f t="shared" si="1"/>
        <v>399834.49825560069</v>
      </c>
      <c r="Q70" s="2001">
        <f t="shared" si="2"/>
        <v>388522.40419414139</v>
      </c>
      <c r="R70" s="2001">
        <f t="shared" si="3"/>
        <v>263633.06296959129</v>
      </c>
      <c r="S70" s="2001">
        <f t="shared" si="4"/>
        <v>269145.84013791289</v>
      </c>
      <c r="T70" s="2001">
        <f t="shared" si="5"/>
        <v>391754.04315862845</v>
      </c>
      <c r="U70" s="2002">
        <f t="shared" si="6"/>
        <v>381553.67709540279</v>
      </c>
      <c r="W70" s="3271"/>
      <c r="X70" s="2503" t="s">
        <v>1987</v>
      </c>
      <c r="Y70" s="2000">
        <v>16824871.229781006</v>
      </c>
      <c r="Z70" s="2001">
        <v>399834498.25560069</v>
      </c>
      <c r="AA70" s="2001">
        <v>388522404.19414139</v>
      </c>
      <c r="AB70" s="2001">
        <v>263633062.96959129</v>
      </c>
      <c r="AC70" s="2001">
        <v>269145840.13791287</v>
      </c>
      <c r="AD70" s="2001">
        <v>391754043.15862846</v>
      </c>
      <c r="AE70" s="2002">
        <v>381553677.09540278</v>
      </c>
    </row>
    <row r="71" spans="13:31" ht="33.75">
      <c r="M71" s="3271"/>
      <c r="N71" s="1999" t="s">
        <v>1988</v>
      </c>
      <c r="O71" s="2000">
        <f t="shared" si="7"/>
        <v>53804.132004266212</v>
      </c>
      <c r="P71" s="2001">
        <f t="shared" si="1"/>
        <v>711548.47129906039</v>
      </c>
      <c r="Q71" s="2001">
        <f t="shared" si="2"/>
        <v>642164.00424005964</v>
      </c>
      <c r="R71" s="2001">
        <f t="shared" si="3"/>
        <v>402473.07142059167</v>
      </c>
      <c r="S71" s="2001">
        <f t="shared" si="4"/>
        <v>386892.73636585736</v>
      </c>
      <c r="T71" s="2001">
        <f t="shared" si="5"/>
        <v>703967.67455055204</v>
      </c>
      <c r="U71" s="2002">
        <f t="shared" si="6"/>
        <v>637656.56427769258</v>
      </c>
      <c r="W71" s="3271"/>
      <c r="X71" s="2503" t="s">
        <v>1988</v>
      </c>
      <c r="Y71" s="2000">
        <v>53804132.00426621</v>
      </c>
      <c r="Z71" s="2001">
        <v>711548471.29906034</v>
      </c>
      <c r="AA71" s="2001">
        <v>642164004.24005961</v>
      </c>
      <c r="AB71" s="2001">
        <v>402473071.42059165</v>
      </c>
      <c r="AC71" s="2001">
        <v>386892736.36585736</v>
      </c>
      <c r="AD71" s="2001">
        <v>703967674.55055201</v>
      </c>
      <c r="AE71" s="2002">
        <v>637656564.27769256</v>
      </c>
    </row>
    <row r="72" spans="13:31" ht="33.75">
      <c r="M72" s="3271"/>
      <c r="N72" s="1999" t="s">
        <v>1989</v>
      </c>
      <c r="O72" s="2000">
        <f t="shared" si="7"/>
        <v>110747.82914369782</v>
      </c>
      <c r="P72" s="2001">
        <f t="shared" si="1"/>
        <v>1637729.8494700948</v>
      </c>
      <c r="Q72" s="2001">
        <f t="shared" si="2"/>
        <v>1713434.8776034412</v>
      </c>
      <c r="R72" s="2001">
        <f t="shared" si="3"/>
        <v>3372489.2052497109</v>
      </c>
      <c r="S72" s="2001">
        <f t="shared" si="4"/>
        <v>3558942.0625267555</v>
      </c>
      <c r="T72" s="2001">
        <f t="shared" si="5"/>
        <v>1564056.3368688268</v>
      </c>
      <c r="U72" s="2002">
        <f t="shared" si="6"/>
        <v>1692583.2411856763</v>
      </c>
      <c r="W72" s="3271"/>
      <c r="X72" s="2503" t="s">
        <v>1989</v>
      </c>
      <c r="Y72" s="2000">
        <v>110747829.14369781</v>
      </c>
      <c r="Z72" s="2001">
        <v>1637729849.4700947</v>
      </c>
      <c r="AA72" s="2001">
        <v>1713434877.6034412</v>
      </c>
      <c r="AB72" s="2001">
        <v>3372489205.249711</v>
      </c>
      <c r="AC72" s="2001">
        <v>3558942062.5267553</v>
      </c>
      <c r="AD72" s="2001">
        <v>1564056336.8688269</v>
      </c>
      <c r="AE72" s="2002">
        <v>1692583241.1856763</v>
      </c>
    </row>
    <row r="73" spans="13:31" ht="22.5">
      <c r="M73" s="3271"/>
      <c r="N73" s="1999" t="s">
        <v>1990</v>
      </c>
      <c r="O73" s="2000">
        <f t="shared" si="7"/>
        <v>668791.53897656954</v>
      </c>
      <c r="P73" s="2001">
        <f t="shared" si="1"/>
        <v>5309453.1947620204</v>
      </c>
      <c r="Q73" s="2001">
        <f t="shared" si="2"/>
        <v>4704672.0329753775</v>
      </c>
      <c r="R73" s="2001">
        <f t="shared" si="3"/>
        <v>5191459.720048096</v>
      </c>
      <c r="S73" s="2001">
        <f t="shared" si="4"/>
        <v>5255470.0972380228</v>
      </c>
      <c r="T73" s="2001">
        <f t="shared" si="5"/>
        <v>5156084.0709521016</v>
      </c>
      <c r="U73" s="2002">
        <f t="shared" si="6"/>
        <v>4633939.6819731528</v>
      </c>
      <c r="W73" s="3271"/>
      <c r="X73" s="2503" t="s">
        <v>1990</v>
      </c>
      <c r="Y73" s="2000">
        <v>668791538.97656953</v>
      </c>
      <c r="Z73" s="2001">
        <v>5309453194.7620201</v>
      </c>
      <c r="AA73" s="2001">
        <v>4704672032.9753771</v>
      </c>
      <c r="AB73" s="2001">
        <v>5191459720.0480957</v>
      </c>
      <c r="AC73" s="2001">
        <v>5255470097.2380228</v>
      </c>
      <c r="AD73" s="2001">
        <v>5156084070.9521017</v>
      </c>
      <c r="AE73" s="2002">
        <v>4633939681.9731531</v>
      </c>
    </row>
    <row r="74" spans="13:31" ht="22.5">
      <c r="M74" s="3271" t="s">
        <v>96</v>
      </c>
      <c r="N74" s="1999" t="s">
        <v>1981</v>
      </c>
      <c r="O74" s="2000">
        <f t="shared" si="7"/>
        <v>-3298.3794497983581</v>
      </c>
      <c r="P74" s="2001">
        <f t="shared" si="1"/>
        <v>3572.6074855497009</v>
      </c>
      <c r="Q74" s="2001">
        <f t="shared" si="2"/>
        <v>4145.0882754423656</v>
      </c>
      <c r="R74" s="2001">
        <f t="shared" si="3"/>
        <v>7329.7476516206561</v>
      </c>
      <c r="S74" s="2001">
        <f t="shared" si="4"/>
        <v>4603.8489917149673</v>
      </c>
      <c r="T74" s="2001">
        <f t="shared" si="5"/>
        <v>3007.8372113015762</v>
      </c>
      <c r="U74" s="2002">
        <f t="shared" si="6"/>
        <v>4032.9344136371428</v>
      </c>
      <c r="W74" s="3271" t="s">
        <v>96</v>
      </c>
      <c r="X74" s="2503" t="s">
        <v>1981</v>
      </c>
      <c r="Y74" s="2000">
        <v>-3298379.4497983581</v>
      </c>
      <c r="Z74" s="2001">
        <v>3572607.4855497009</v>
      </c>
      <c r="AA74" s="2001">
        <v>4145088.2754423656</v>
      </c>
      <c r="AB74" s="2001">
        <v>7329747.6516206563</v>
      </c>
      <c r="AC74" s="2001">
        <v>4603848.9917149674</v>
      </c>
      <c r="AD74" s="2001">
        <v>3007837.2113015763</v>
      </c>
      <c r="AE74" s="2002">
        <v>4032934.4136371426</v>
      </c>
    </row>
    <row r="75" spans="13:31" ht="33.75">
      <c r="M75" s="3271"/>
      <c r="N75" s="1999" t="s">
        <v>1982</v>
      </c>
      <c r="O75" s="2000">
        <f t="shared" si="7"/>
        <v>575.92275597153753</v>
      </c>
      <c r="P75" s="2001">
        <f t="shared" si="1"/>
        <v>7715.3011496062263</v>
      </c>
      <c r="Q75" s="2001">
        <f t="shared" si="2"/>
        <v>7062.2378886832721</v>
      </c>
      <c r="R75" s="2001">
        <f t="shared" si="3"/>
        <v>637.87579936784516</v>
      </c>
      <c r="S75" s="2001">
        <f t="shared" si="4"/>
        <v>541.34048698370862</v>
      </c>
      <c r="T75" s="2001">
        <f t="shared" si="5"/>
        <v>7635.3881471855211</v>
      </c>
      <c r="U75" s="2002">
        <f t="shared" si="6"/>
        <v>6951.8810178517761</v>
      </c>
      <c r="W75" s="3271"/>
      <c r="X75" s="2503" t="s">
        <v>1982</v>
      </c>
      <c r="Y75" s="2000">
        <v>575922.75597153755</v>
      </c>
      <c r="Z75" s="2001">
        <v>7715301.149606226</v>
      </c>
      <c r="AA75" s="2001">
        <v>7062237.8886832725</v>
      </c>
      <c r="AB75" s="2001">
        <v>637875.79936784517</v>
      </c>
      <c r="AC75" s="2001">
        <v>541340.48698370857</v>
      </c>
      <c r="AD75" s="2001">
        <v>7635388.1471855212</v>
      </c>
      <c r="AE75" s="2002">
        <v>6951881.0178517764</v>
      </c>
    </row>
    <row r="76" spans="13:31" ht="33.75">
      <c r="M76" s="3271"/>
      <c r="N76" s="1999" t="s">
        <v>1983</v>
      </c>
      <c r="O76" s="2000">
        <f t="shared" si="7"/>
        <v>940.17347053322453</v>
      </c>
      <c r="P76" s="2001">
        <f t="shared" si="1"/>
        <v>13880.514440062956</v>
      </c>
      <c r="Q76" s="2001">
        <f t="shared" si="2"/>
        <v>13031.613282387454</v>
      </c>
      <c r="R76" s="2001">
        <f t="shared" si="3"/>
        <v>1333.0689202045794</v>
      </c>
      <c r="S76" s="2001">
        <f t="shared" si="4"/>
        <v>1424.3509026008467</v>
      </c>
      <c r="T76" s="2001">
        <f t="shared" si="5"/>
        <v>13801.457060584669</v>
      </c>
      <c r="U76" s="2002">
        <f t="shared" si="6"/>
        <v>12969.10854232555</v>
      </c>
      <c r="W76" s="3271"/>
      <c r="X76" s="2503" t="s">
        <v>1983</v>
      </c>
      <c r="Y76" s="2000">
        <v>940173.47053322452</v>
      </c>
      <c r="Z76" s="2001">
        <v>13880514.440062957</v>
      </c>
      <c r="AA76" s="2001">
        <v>13031613.282387454</v>
      </c>
      <c r="AB76" s="2001">
        <v>1333068.9202045794</v>
      </c>
      <c r="AC76" s="2001">
        <v>1424350.9026008467</v>
      </c>
      <c r="AD76" s="2001">
        <v>13801457.06058467</v>
      </c>
      <c r="AE76" s="2002">
        <v>12969108.542325551</v>
      </c>
    </row>
    <row r="77" spans="13:31" ht="33.75">
      <c r="M77" s="3271"/>
      <c r="N77" s="1999" t="s">
        <v>1984</v>
      </c>
      <c r="O77" s="2000">
        <f t="shared" si="7"/>
        <v>3559.2983227799659</v>
      </c>
      <c r="P77" s="2001">
        <f t="shared" si="1"/>
        <v>31788.891879965337</v>
      </c>
      <c r="Q77" s="2001">
        <f t="shared" si="2"/>
        <v>28486.096476366329</v>
      </c>
      <c r="R77" s="2001">
        <f t="shared" si="3"/>
        <v>3135.497710627028</v>
      </c>
      <c r="S77" s="2001">
        <f t="shared" si="4"/>
        <v>3392.237337631324</v>
      </c>
      <c r="T77" s="2001">
        <f t="shared" si="5"/>
        <v>31347.54009481514</v>
      </c>
      <c r="U77" s="2002">
        <f t="shared" si="6"/>
        <v>28144.758117256646</v>
      </c>
      <c r="W77" s="3271"/>
      <c r="X77" s="2503" t="s">
        <v>1984</v>
      </c>
      <c r="Y77" s="2000">
        <v>3559298.3227799661</v>
      </c>
      <c r="Z77" s="2001">
        <v>31788891.879965335</v>
      </c>
      <c r="AA77" s="2001">
        <v>28486096.47636633</v>
      </c>
      <c r="AB77" s="2001">
        <v>3135497.7106270283</v>
      </c>
      <c r="AC77" s="2001">
        <v>3392237.3376313238</v>
      </c>
      <c r="AD77" s="2001">
        <v>31347540.094815139</v>
      </c>
      <c r="AE77" s="2002">
        <v>28144758.117256645</v>
      </c>
    </row>
    <row r="78" spans="13:31" ht="33.75">
      <c r="M78" s="3271"/>
      <c r="N78" s="1999" t="s">
        <v>1985</v>
      </c>
      <c r="O78" s="2000">
        <f t="shared" si="7"/>
        <v>4473.555809690658</v>
      </c>
      <c r="P78" s="2001">
        <f t="shared" si="1"/>
        <v>65034.177424231893</v>
      </c>
      <c r="Q78" s="2001">
        <f t="shared" si="2"/>
        <v>61355.474209985761</v>
      </c>
      <c r="R78" s="2001">
        <f t="shared" si="3"/>
        <v>28820.189957545539</v>
      </c>
      <c r="S78" s="2001">
        <f t="shared" si="4"/>
        <v>29587.600094478774</v>
      </c>
      <c r="T78" s="2001">
        <f t="shared" si="5"/>
        <v>64307.015855444821</v>
      </c>
      <c r="U78" s="2002">
        <f t="shared" si="6"/>
        <v>60738.433878199685</v>
      </c>
      <c r="W78" s="3271"/>
      <c r="X78" s="2503" t="s">
        <v>1985</v>
      </c>
      <c r="Y78" s="2000">
        <v>4473555.809690658</v>
      </c>
      <c r="Z78" s="2001">
        <v>65034177.424231894</v>
      </c>
      <c r="AA78" s="2001">
        <v>61355474.209985763</v>
      </c>
      <c r="AB78" s="2001">
        <v>28820189.957545538</v>
      </c>
      <c r="AC78" s="2001">
        <v>29587600.094478775</v>
      </c>
      <c r="AD78" s="2001">
        <v>64307015.855444819</v>
      </c>
      <c r="AE78" s="2002">
        <v>60738433.878199682</v>
      </c>
    </row>
    <row r="79" spans="13:31" ht="33.75">
      <c r="M79" s="3271"/>
      <c r="N79" s="1999" t="s">
        <v>1986</v>
      </c>
      <c r="O79" s="2000">
        <f t="shared" si="7"/>
        <v>8359.2938531656691</v>
      </c>
      <c r="P79" s="2001">
        <f t="shared" si="1"/>
        <v>158983.88009115253</v>
      </c>
      <c r="Q79" s="2001">
        <f t="shared" si="2"/>
        <v>151291.76763856105</v>
      </c>
      <c r="R79" s="2001">
        <f t="shared" si="3"/>
        <v>73956.414047318816</v>
      </c>
      <c r="S79" s="2001">
        <f t="shared" si="4"/>
        <v>74647.33567705749</v>
      </c>
      <c r="T79" s="2001">
        <f t="shared" si="5"/>
        <v>156848.96202418517</v>
      </c>
      <c r="U79" s="2002">
        <f t="shared" si="6"/>
        <v>149088.73200463006</v>
      </c>
      <c r="W79" s="3271"/>
      <c r="X79" s="2503" t="s">
        <v>1986</v>
      </c>
      <c r="Y79" s="2000">
        <v>8359293.8531656694</v>
      </c>
      <c r="Z79" s="2001">
        <v>158983880.09115252</v>
      </c>
      <c r="AA79" s="2001">
        <v>151291767.63856104</v>
      </c>
      <c r="AB79" s="2001">
        <v>73956414.047318816</v>
      </c>
      <c r="AC79" s="2001">
        <v>74647335.67705749</v>
      </c>
      <c r="AD79" s="2001">
        <v>156848962.02418518</v>
      </c>
      <c r="AE79" s="2002">
        <v>149088732.00463006</v>
      </c>
    </row>
    <row r="80" spans="13:31" ht="33.75">
      <c r="M80" s="3271"/>
      <c r="N80" s="1999" t="s">
        <v>1987</v>
      </c>
      <c r="O80" s="2000">
        <f t="shared" si="7"/>
        <v>17468.079464463779</v>
      </c>
      <c r="P80" s="2001">
        <f t="shared" si="1"/>
        <v>359427.96539290174</v>
      </c>
      <c r="Q80" s="2001">
        <f t="shared" si="2"/>
        <v>365836.87529204803</v>
      </c>
      <c r="R80" s="2001">
        <f t="shared" si="3"/>
        <v>271045.49089712329</v>
      </c>
      <c r="S80" s="2001">
        <f t="shared" si="4"/>
        <v>294922.4802607334</v>
      </c>
      <c r="T80" s="2001">
        <f t="shared" si="5"/>
        <v>356012.40484457859</v>
      </c>
      <c r="U80" s="2002">
        <f t="shared" si="6"/>
        <v>363123.05173055833</v>
      </c>
      <c r="W80" s="3271"/>
      <c r="X80" s="2503" t="s">
        <v>1987</v>
      </c>
      <c r="Y80" s="2000">
        <v>17468079.464463778</v>
      </c>
      <c r="Z80" s="2001">
        <v>359427965.39290172</v>
      </c>
      <c r="AA80" s="2001">
        <v>365836875.29204804</v>
      </c>
      <c r="AB80" s="2001">
        <v>271045490.89712328</v>
      </c>
      <c r="AC80" s="2001">
        <v>294922480.26073343</v>
      </c>
      <c r="AD80" s="2001">
        <v>356012404.84457856</v>
      </c>
      <c r="AE80" s="2002">
        <v>363123051.73055834</v>
      </c>
    </row>
    <row r="81" spans="13:31" ht="33.75">
      <c r="M81" s="3271"/>
      <c r="N81" s="1999" t="s">
        <v>1988</v>
      </c>
      <c r="O81" s="2000">
        <f t="shared" si="7"/>
        <v>57238.933965156793</v>
      </c>
      <c r="P81" s="2001">
        <f t="shared" si="1"/>
        <v>668348.17331018893</v>
      </c>
      <c r="Q81" s="2001">
        <f t="shared" si="2"/>
        <v>632115.71917517693</v>
      </c>
      <c r="R81" s="2001">
        <f t="shared" si="3"/>
        <v>288709.36697139696</v>
      </c>
      <c r="S81" s="2001">
        <f t="shared" si="4"/>
        <v>309715.84680154209</v>
      </c>
      <c r="T81" s="2001">
        <f t="shared" si="5"/>
        <v>660600.26494932349</v>
      </c>
      <c r="U81" s="2002">
        <f t="shared" si="6"/>
        <v>627555.02524531144</v>
      </c>
      <c r="W81" s="3271"/>
      <c r="X81" s="2503" t="s">
        <v>1988</v>
      </c>
      <c r="Y81" s="2000">
        <v>57238933.965156794</v>
      </c>
      <c r="Z81" s="2001">
        <v>668348173.31018889</v>
      </c>
      <c r="AA81" s="2001">
        <v>632115719.17517698</v>
      </c>
      <c r="AB81" s="2001">
        <v>288709366.97139698</v>
      </c>
      <c r="AC81" s="2001">
        <v>309715846.8015421</v>
      </c>
      <c r="AD81" s="2001">
        <v>660600264.94932353</v>
      </c>
      <c r="AE81" s="2002">
        <v>627555025.24531138</v>
      </c>
    </row>
    <row r="82" spans="13:31" ht="33.75">
      <c r="M82" s="3271"/>
      <c r="N82" s="1999" t="s">
        <v>1989</v>
      </c>
      <c r="O82" s="2000">
        <f t="shared" si="7"/>
        <v>181414.43618179357</v>
      </c>
      <c r="P82" s="2001">
        <f t="shared" si="1"/>
        <v>1532034.5257441103</v>
      </c>
      <c r="Q82" s="2001">
        <f t="shared" si="2"/>
        <v>1528759.9231198081</v>
      </c>
      <c r="R82" s="2001">
        <f t="shared" si="3"/>
        <v>3003889.7182129468</v>
      </c>
      <c r="S82" s="2001">
        <f t="shared" si="4"/>
        <v>3182029.5517704375</v>
      </c>
      <c r="T82" s="2001">
        <f t="shared" si="5"/>
        <v>1486704.8504424654</v>
      </c>
      <c r="U82" s="2002">
        <f t="shared" si="6"/>
        <v>1509103.432019149</v>
      </c>
      <c r="W82" s="3271"/>
      <c r="X82" s="2503" t="s">
        <v>1989</v>
      </c>
      <c r="Y82" s="2000">
        <v>181414436.18179357</v>
      </c>
      <c r="Z82" s="2001">
        <v>1532034525.7441103</v>
      </c>
      <c r="AA82" s="2001">
        <v>1528759923.1198082</v>
      </c>
      <c r="AB82" s="2001">
        <v>3003889718.2129469</v>
      </c>
      <c r="AC82" s="2001">
        <v>3182029551.7704377</v>
      </c>
      <c r="AD82" s="2001">
        <v>1486704850.4424653</v>
      </c>
      <c r="AE82" s="2002">
        <v>1509103432.0191491</v>
      </c>
    </row>
    <row r="83" spans="13:31" ht="22.5">
      <c r="M83" s="3271"/>
      <c r="N83" s="1999" t="s">
        <v>1990</v>
      </c>
      <c r="O83" s="2000">
        <f t="shared" si="7"/>
        <v>548913.91253586195</v>
      </c>
      <c r="P83" s="2001">
        <f t="shared" si="1"/>
        <v>4215079.0246679299</v>
      </c>
      <c r="Q83" s="2001">
        <f t="shared" si="2"/>
        <v>4210673.07933544</v>
      </c>
      <c r="R83" s="2001">
        <f t="shared" si="3"/>
        <v>4789137.677271436</v>
      </c>
      <c r="S83" s="2001">
        <f t="shared" si="4"/>
        <v>5333645.6444748081</v>
      </c>
      <c r="T83" s="2001">
        <f t="shared" si="5"/>
        <v>4059434.0096384929</v>
      </c>
      <c r="U83" s="2002">
        <f t="shared" si="6"/>
        <v>4156324.1086431067</v>
      </c>
      <c r="W83" s="3271"/>
      <c r="X83" s="2503" t="s">
        <v>1990</v>
      </c>
      <c r="Y83" s="2000">
        <v>548913912.53586197</v>
      </c>
      <c r="Z83" s="2001">
        <v>4215079024.6679301</v>
      </c>
      <c r="AA83" s="2001">
        <v>4210673079.3354402</v>
      </c>
      <c r="AB83" s="2001">
        <v>4789137677.2714357</v>
      </c>
      <c r="AC83" s="2001">
        <v>5333645644.4748077</v>
      </c>
      <c r="AD83" s="2001">
        <v>4059434009.6384931</v>
      </c>
      <c r="AE83" s="2002">
        <v>4156324108.6431065</v>
      </c>
    </row>
    <row r="84" spans="13:31" ht="22.5">
      <c r="M84" s="3271" t="s">
        <v>322</v>
      </c>
      <c r="N84" s="1999" t="s">
        <v>1981</v>
      </c>
      <c r="O84" s="2000">
        <f t="shared" si="7"/>
        <v>853.26978742844756</v>
      </c>
      <c r="P84" s="2001">
        <f t="shared" si="1"/>
        <v>5529.4552126900389</v>
      </c>
      <c r="Q84" s="2001">
        <f t="shared" si="2"/>
        <v>4679.2254954877217</v>
      </c>
      <c r="R84" s="2001">
        <f t="shared" si="3"/>
        <v>19.371295815686846</v>
      </c>
      <c r="S84" s="2001">
        <f t="shared" si="4"/>
        <v>28.136355196584301</v>
      </c>
      <c r="T84" s="2001">
        <f t="shared" si="5"/>
        <v>5508.4638704808203</v>
      </c>
      <c r="U84" s="2002">
        <f t="shared" si="6"/>
        <v>4666.0489999619331</v>
      </c>
      <c r="W84" s="3271" t="s">
        <v>322</v>
      </c>
      <c r="X84" s="2503" t="s">
        <v>1981</v>
      </c>
      <c r="Y84" s="2000">
        <v>853269.78742844751</v>
      </c>
      <c r="Z84" s="2001">
        <v>5529455.2126900386</v>
      </c>
      <c r="AA84" s="2001">
        <v>4679225.4954877216</v>
      </c>
      <c r="AB84" s="2001">
        <v>19371.295815686844</v>
      </c>
      <c r="AC84" s="2001">
        <v>28136.3551965843</v>
      </c>
      <c r="AD84" s="2001">
        <v>5508463.8704808205</v>
      </c>
      <c r="AE84" s="2002">
        <v>4666048.9999619331</v>
      </c>
    </row>
    <row r="85" spans="13:31" ht="33.75">
      <c r="M85" s="3271"/>
      <c r="N85" s="1999" t="s">
        <v>1982</v>
      </c>
      <c r="O85" s="2000">
        <f t="shared" si="7"/>
        <v>987.1025536257921</v>
      </c>
      <c r="P85" s="2001">
        <f t="shared" si="1"/>
        <v>10877.970264597003</v>
      </c>
      <c r="Q85" s="2001">
        <f t="shared" si="2"/>
        <v>9863.480580842881</v>
      </c>
      <c r="R85" s="2001">
        <f t="shared" si="3"/>
        <v>187.37440060925977</v>
      </c>
      <c r="S85" s="2001">
        <f t="shared" si="4"/>
        <v>159.98727048093141</v>
      </c>
      <c r="T85" s="2001">
        <f t="shared" si="5"/>
        <v>10866.71460263243</v>
      </c>
      <c r="U85" s="2002">
        <f t="shared" si="6"/>
        <v>9846.3421987420861</v>
      </c>
      <c r="W85" s="3271"/>
      <c r="X85" s="2503" t="s">
        <v>1982</v>
      </c>
      <c r="Y85" s="2000">
        <v>987102.55362579215</v>
      </c>
      <c r="Z85" s="2001">
        <v>10877970.264597002</v>
      </c>
      <c r="AA85" s="2001">
        <v>9863480.5808428805</v>
      </c>
      <c r="AB85" s="2001">
        <v>187374.40060925976</v>
      </c>
      <c r="AC85" s="2001">
        <v>159987.27048093142</v>
      </c>
      <c r="AD85" s="2001">
        <v>10866714.602632429</v>
      </c>
      <c r="AE85" s="2002">
        <v>9846342.1987420861</v>
      </c>
    </row>
    <row r="86" spans="13:31" ht="33.75">
      <c r="M86" s="3271"/>
      <c r="N86" s="1999" t="s">
        <v>1983</v>
      </c>
      <c r="O86" s="2000">
        <f t="shared" si="7"/>
        <v>977.54505658076755</v>
      </c>
      <c r="P86" s="2001">
        <f t="shared" si="1"/>
        <v>12663.573731282362</v>
      </c>
      <c r="Q86" s="2001">
        <f t="shared" si="2"/>
        <v>11785.91839069637</v>
      </c>
      <c r="R86" s="2001">
        <f t="shared" si="3"/>
        <v>395.97602986453137</v>
      </c>
      <c r="S86" s="2001">
        <f t="shared" si="4"/>
        <v>496.1055914027815</v>
      </c>
      <c r="T86" s="2001">
        <f t="shared" si="5"/>
        <v>12500.844287371876</v>
      </c>
      <c r="U86" s="2002">
        <f t="shared" si="6"/>
        <v>11714.292737243301</v>
      </c>
      <c r="W86" s="3271"/>
      <c r="X86" s="2503" t="s">
        <v>1983</v>
      </c>
      <c r="Y86" s="2000">
        <v>977545.0565807675</v>
      </c>
      <c r="Z86" s="2001">
        <v>12663573.731282363</v>
      </c>
      <c r="AA86" s="2001">
        <v>11785918.390696369</v>
      </c>
      <c r="AB86" s="2001">
        <v>395976.02986453136</v>
      </c>
      <c r="AC86" s="2001">
        <v>496105.59140278149</v>
      </c>
      <c r="AD86" s="2001">
        <v>12500844.287371876</v>
      </c>
      <c r="AE86" s="2002">
        <v>11714292.7372433</v>
      </c>
    </row>
    <row r="87" spans="13:31" ht="33.75">
      <c r="M87" s="3271"/>
      <c r="N87" s="1999" t="s">
        <v>1984</v>
      </c>
      <c r="O87" s="2000">
        <f t="shared" si="7"/>
        <v>1435.5345473255197</v>
      </c>
      <c r="P87" s="2001">
        <f t="shared" si="1"/>
        <v>23396.40347849387</v>
      </c>
      <c r="Q87" s="2001">
        <f t="shared" si="2"/>
        <v>21710.986246252101</v>
      </c>
      <c r="R87" s="2001">
        <f t="shared" si="3"/>
        <v>1780.3037607595556</v>
      </c>
      <c r="S87" s="2001">
        <f t="shared" si="4"/>
        <v>1530.8966217936563</v>
      </c>
      <c r="T87" s="2001">
        <f t="shared" si="5"/>
        <v>23275.232722182387</v>
      </c>
      <c r="U87" s="2002">
        <f t="shared" si="6"/>
        <v>21494.341469474191</v>
      </c>
      <c r="W87" s="3271"/>
      <c r="X87" s="2503" t="s">
        <v>1984</v>
      </c>
      <c r="Y87" s="2000">
        <v>1435534.5473255196</v>
      </c>
      <c r="Z87" s="2001">
        <v>23396403.478493869</v>
      </c>
      <c r="AA87" s="2001">
        <v>21710986.246252101</v>
      </c>
      <c r="AB87" s="2001">
        <v>1780303.7607595557</v>
      </c>
      <c r="AC87" s="2001">
        <v>1530896.6217936564</v>
      </c>
      <c r="AD87" s="2001">
        <v>23275232.722182386</v>
      </c>
      <c r="AE87" s="2002">
        <v>21494341.469474193</v>
      </c>
    </row>
    <row r="88" spans="13:31" ht="33.75">
      <c r="M88" s="3271"/>
      <c r="N88" s="1999" t="s">
        <v>1985</v>
      </c>
      <c r="O88" s="2000">
        <f t="shared" si="7"/>
        <v>1593.5493689575521</v>
      </c>
      <c r="P88" s="2001">
        <f t="shared" si="1"/>
        <v>43038.704317248565</v>
      </c>
      <c r="Q88" s="2001">
        <f t="shared" si="2"/>
        <v>41842.517286609327</v>
      </c>
      <c r="R88" s="2001">
        <f t="shared" si="3"/>
        <v>6526.4509854291318</v>
      </c>
      <c r="S88" s="2001">
        <f t="shared" si="4"/>
        <v>6896.3190274269491</v>
      </c>
      <c r="T88" s="2001">
        <f t="shared" si="5"/>
        <v>42832.174914873009</v>
      </c>
      <c r="U88" s="2002">
        <f t="shared" si="6"/>
        <v>41490.994824309273</v>
      </c>
      <c r="W88" s="3271"/>
      <c r="X88" s="2503" t="s">
        <v>1985</v>
      </c>
      <c r="Y88" s="2000">
        <v>1593549.3689575521</v>
      </c>
      <c r="Z88" s="2001">
        <v>43038704.317248568</v>
      </c>
      <c r="AA88" s="2001">
        <v>41842517.286609329</v>
      </c>
      <c r="AB88" s="2001">
        <v>6526450.9854291314</v>
      </c>
      <c r="AC88" s="2001">
        <v>6896319.0274269488</v>
      </c>
      <c r="AD88" s="2001">
        <v>42832174.914873011</v>
      </c>
      <c r="AE88" s="2002">
        <v>41490994.824309275</v>
      </c>
    </row>
    <row r="89" spans="13:31" ht="33.75">
      <c r="M89" s="3271"/>
      <c r="N89" s="1999" t="s">
        <v>1986</v>
      </c>
      <c r="O89" s="2000">
        <f t="shared" si="7"/>
        <v>830.8671298485425</v>
      </c>
      <c r="P89" s="2001">
        <f t="shared" si="1"/>
        <v>70998.607016185662</v>
      </c>
      <c r="Q89" s="2001">
        <f t="shared" si="2"/>
        <v>70959.092928315978</v>
      </c>
      <c r="R89" s="2001">
        <f t="shared" si="3"/>
        <v>18689.825073944747</v>
      </c>
      <c r="S89" s="2001">
        <f t="shared" si="4"/>
        <v>19481.585635815762</v>
      </c>
      <c r="T89" s="2001">
        <f t="shared" si="5"/>
        <v>69596.101694439829</v>
      </c>
      <c r="U89" s="2002">
        <f t="shared" si="6"/>
        <v>70338.069102031455</v>
      </c>
      <c r="W89" s="3271"/>
      <c r="X89" s="2503" t="s">
        <v>1986</v>
      </c>
      <c r="Y89" s="2000">
        <v>830867.12984854251</v>
      </c>
      <c r="Z89" s="2001">
        <v>70998607.016185656</v>
      </c>
      <c r="AA89" s="2001">
        <v>70959092.928315982</v>
      </c>
      <c r="AB89" s="2001">
        <v>18689825.073944747</v>
      </c>
      <c r="AC89" s="2001">
        <v>19481585.635815762</v>
      </c>
      <c r="AD89" s="2001">
        <v>69596101.694439828</v>
      </c>
      <c r="AE89" s="2002">
        <v>70338069.102031454</v>
      </c>
    </row>
    <row r="90" spans="13:31" ht="33.75">
      <c r="M90" s="3271"/>
      <c r="N90" s="1999" t="s">
        <v>1987</v>
      </c>
      <c r="O90" s="2000">
        <f t="shared" si="7"/>
        <v>5941.4195645494337</v>
      </c>
      <c r="P90" s="2001">
        <f t="shared" ref="P90:P93" si="27">Z90/1000</f>
        <v>123170.09379188111</v>
      </c>
      <c r="Q90" s="2001">
        <f t="shared" ref="Q90:Q93" si="28">AA90/1000</f>
        <v>119866.21224119405</v>
      </c>
      <c r="R90" s="2001">
        <f t="shared" ref="R90:R93" si="29">AB90/1000</f>
        <v>46297.331907897373</v>
      </c>
      <c r="S90" s="2001">
        <f t="shared" ref="S90:S93" si="30">AC90/1000</f>
        <v>48939.12951606913</v>
      </c>
      <c r="T90" s="2001">
        <f t="shared" ref="T90:T93" si="31">AD90/1000</f>
        <v>120797.6105300598</v>
      </c>
      <c r="U90" s="2002">
        <f t="shared" ref="U90:U93" si="32">AE90/1000</f>
        <v>118671.70028923159</v>
      </c>
      <c r="W90" s="3271"/>
      <c r="X90" s="2503" t="s">
        <v>1987</v>
      </c>
      <c r="Y90" s="2000">
        <v>5941419.564549434</v>
      </c>
      <c r="Z90" s="2001">
        <v>123170093.79188111</v>
      </c>
      <c r="AA90" s="2001">
        <v>119866212.24119405</v>
      </c>
      <c r="AB90" s="2001">
        <v>46297331.907897376</v>
      </c>
      <c r="AC90" s="2001">
        <v>48939129.516069129</v>
      </c>
      <c r="AD90" s="2001">
        <v>120797610.5300598</v>
      </c>
      <c r="AE90" s="2002">
        <v>118671700.2892316</v>
      </c>
    </row>
    <row r="91" spans="13:31" ht="33.75">
      <c r="M91" s="3271"/>
      <c r="N91" s="1999" t="s">
        <v>1988</v>
      </c>
      <c r="O91" s="2000">
        <f t="shared" ref="O91:O93" si="33">Y91/1000</f>
        <v>11424.754998886436</v>
      </c>
      <c r="P91" s="2001">
        <f t="shared" si="27"/>
        <v>220557.84196540707</v>
      </c>
      <c r="Q91" s="2001">
        <f t="shared" si="28"/>
        <v>215874.82296335473</v>
      </c>
      <c r="R91" s="2001">
        <f t="shared" si="29"/>
        <v>105535.37759714141</v>
      </c>
      <c r="S91" s="2001">
        <f t="shared" si="30"/>
        <v>112328.92571570676</v>
      </c>
      <c r="T91" s="2001">
        <f t="shared" si="31"/>
        <v>217535.59140098502</v>
      </c>
      <c r="U91" s="2002">
        <f t="shared" si="32"/>
        <v>212426.02583881834</v>
      </c>
      <c r="W91" s="3271"/>
      <c r="X91" s="2503" t="s">
        <v>1988</v>
      </c>
      <c r="Y91" s="2000">
        <v>11424754.998886436</v>
      </c>
      <c r="Z91" s="2001">
        <v>220557841.96540707</v>
      </c>
      <c r="AA91" s="2001">
        <v>215874822.96335474</v>
      </c>
      <c r="AB91" s="2001">
        <v>105535377.59714141</v>
      </c>
      <c r="AC91" s="2001">
        <v>112328925.71570677</v>
      </c>
      <c r="AD91" s="2001">
        <v>217535591.40098503</v>
      </c>
      <c r="AE91" s="2002">
        <v>212426025.83881834</v>
      </c>
    </row>
    <row r="92" spans="13:31" ht="33.75">
      <c r="M92" s="3271"/>
      <c r="N92" s="1999" t="s">
        <v>1989</v>
      </c>
      <c r="O92" s="2000">
        <f t="shared" si="33"/>
        <v>20185.230005126403</v>
      </c>
      <c r="P92" s="2001">
        <f t="shared" si="27"/>
        <v>471145.09915100265</v>
      </c>
      <c r="Q92" s="2001">
        <f t="shared" si="28"/>
        <v>491115.18880763953</v>
      </c>
      <c r="R92" s="2001">
        <f t="shared" si="29"/>
        <v>364517.75419782422</v>
      </c>
      <c r="S92" s="2001">
        <f t="shared" si="30"/>
        <v>404673.07385958714</v>
      </c>
      <c r="T92" s="2001">
        <f t="shared" si="31"/>
        <v>463561.01920820255</v>
      </c>
      <c r="U92" s="2002">
        <f t="shared" si="32"/>
        <v>484597.67435520183</v>
      </c>
      <c r="W92" s="3271"/>
      <c r="X92" s="2503" t="s">
        <v>1989</v>
      </c>
      <c r="Y92" s="2000">
        <v>20185230.005126402</v>
      </c>
      <c r="Z92" s="2001">
        <v>471145099.15100265</v>
      </c>
      <c r="AA92" s="2001">
        <v>491115188.80763954</v>
      </c>
      <c r="AB92" s="2001">
        <v>364517754.19782424</v>
      </c>
      <c r="AC92" s="2001">
        <v>404673073.85958713</v>
      </c>
      <c r="AD92" s="2001">
        <v>463561019.20820254</v>
      </c>
      <c r="AE92" s="2002">
        <v>484597674.35520184</v>
      </c>
    </row>
    <row r="93" spans="13:31" ht="23.25" thickBot="1">
      <c r="M93" s="3272"/>
      <c r="N93" s="2003" t="s">
        <v>1990</v>
      </c>
      <c r="O93" s="2004">
        <f t="shared" si="33"/>
        <v>166328.89702987461</v>
      </c>
      <c r="P93" s="2005">
        <f t="shared" si="27"/>
        <v>1806403.0328051825</v>
      </c>
      <c r="Q93" s="2005">
        <f t="shared" si="28"/>
        <v>1725618.5760492063</v>
      </c>
      <c r="R93" s="2005">
        <f t="shared" si="29"/>
        <v>3342558.9822132061</v>
      </c>
      <c r="S93" s="2005">
        <f t="shared" si="30"/>
        <v>3428103.4224871038</v>
      </c>
      <c r="T93" s="2005">
        <f t="shared" si="31"/>
        <v>1727461.083274368</v>
      </c>
      <c r="U93" s="2006">
        <f t="shared" si="32"/>
        <v>1699759.9517751227</v>
      </c>
      <c r="W93" s="3272"/>
      <c r="X93" s="2003" t="s">
        <v>1990</v>
      </c>
      <c r="Y93" s="2004">
        <v>166328897.02987462</v>
      </c>
      <c r="Z93" s="2005">
        <v>1806403032.8051825</v>
      </c>
      <c r="AA93" s="2005">
        <v>1725618576.0492063</v>
      </c>
      <c r="AB93" s="2005">
        <v>3342558982.2132063</v>
      </c>
      <c r="AC93" s="2005">
        <v>3428103422.4871039</v>
      </c>
      <c r="AD93" s="2005">
        <v>1727461083.274368</v>
      </c>
      <c r="AE93" s="2006">
        <v>1699759951.7751226</v>
      </c>
    </row>
    <row r="94" spans="13:31" ht="16.5" thickTop="1"/>
  </sheetData>
  <mergeCells count="79">
    <mergeCell ref="A10:C10"/>
    <mergeCell ref="A12:C12"/>
    <mergeCell ref="A32:C32"/>
    <mergeCell ref="A18:C18"/>
    <mergeCell ref="A19:C19"/>
    <mergeCell ref="A26:D26"/>
    <mergeCell ref="A21:C21"/>
    <mergeCell ref="A22:D22"/>
    <mergeCell ref="A23:D23"/>
    <mergeCell ref="A24:D24"/>
    <mergeCell ref="A25:D25"/>
    <mergeCell ref="A16:C16"/>
    <mergeCell ref="A14:C14"/>
    <mergeCell ref="A60:L60"/>
    <mergeCell ref="A3:C5"/>
    <mergeCell ref="A39:B39"/>
    <mergeCell ref="A6:C6"/>
    <mergeCell ref="A29:C29"/>
    <mergeCell ref="A13:C13"/>
    <mergeCell ref="L3:L5"/>
    <mergeCell ref="A38:C38"/>
    <mergeCell ref="B57:C57"/>
    <mergeCell ref="B58:C58"/>
    <mergeCell ref="A59:B59"/>
    <mergeCell ref="A53:B53"/>
    <mergeCell ref="A17:C17"/>
    <mergeCell ref="A20:C20"/>
    <mergeCell ref="A15:C15"/>
    <mergeCell ref="A28:D28"/>
    <mergeCell ref="A55:B55"/>
    <mergeCell ref="A9:C9"/>
    <mergeCell ref="A8:C8"/>
    <mergeCell ref="A7:C7"/>
    <mergeCell ref="I1:L1"/>
    <mergeCell ref="E3:E5"/>
    <mergeCell ref="G3:G5"/>
    <mergeCell ref="H3:H5"/>
    <mergeCell ref="I3:I5"/>
    <mergeCell ref="J3:J5"/>
    <mergeCell ref="K3:K5"/>
    <mergeCell ref="A1:H1"/>
    <mergeCell ref="F3:F5"/>
    <mergeCell ref="A27:D27"/>
    <mergeCell ref="A54:C54"/>
    <mergeCell ref="A11:C11"/>
    <mergeCell ref="M24:N25"/>
    <mergeCell ref="M26:M27"/>
    <mergeCell ref="M28:N28"/>
    <mergeCell ref="M29:N29"/>
    <mergeCell ref="M30:N30"/>
    <mergeCell ref="M31:N31"/>
    <mergeCell ref="M32:N32"/>
    <mergeCell ref="M33:N33"/>
    <mergeCell ref="M34:M35"/>
    <mergeCell ref="M36:M46"/>
    <mergeCell ref="M47:M51"/>
    <mergeCell ref="M52:M53"/>
    <mergeCell ref="M54:M57"/>
    <mergeCell ref="M58:M63"/>
    <mergeCell ref="W47:W51"/>
    <mergeCell ref="W52:W53"/>
    <mergeCell ref="W54:W57"/>
    <mergeCell ref="W58:W63"/>
    <mergeCell ref="W31:X31"/>
    <mergeCell ref="W32:X32"/>
    <mergeCell ref="W33:X33"/>
    <mergeCell ref="W34:W35"/>
    <mergeCell ref="W36:W46"/>
    <mergeCell ref="W24:X25"/>
    <mergeCell ref="W26:W27"/>
    <mergeCell ref="W28:X28"/>
    <mergeCell ref="W29:X29"/>
    <mergeCell ref="W30:X30"/>
    <mergeCell ref="M74:M83"/>
    <mergeCell ref="M84:M93"/>
    <mergeCell ref="M64:M73"/>
    <mergeCell ref="W64:W73"/>
    <mergeCell ref="W74:W83"/>
    <mergeCell ref="W84:W93"/>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8" max="43"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D70"/>
  <sheetViews>
    <sheetView view="pageBreakPreview" topLeftCell="A33" zoomScaleNormal="50" zoomScaleSheetLayoutView="100" workbookViewId="0">
      <selection activeCell="L37" sqref="L37"/>
    </sheetView>
  </sheetViews>
  <sheetFormatPr defaultColWidth="9.140625" defaultRowHeight="15.75"/>
  <cols>
    <col min="1" max="1" width="2.28515625" style="376" customWidth="1"/>
    <col min="2" max="2" width="28.7109375" style="376" customWidth="1"/>
    <col min="3" max="3" width="2.28515625" style="376" customWidth="1"/>
    <col min="4" max="4" width="1.7109375" style="377" customWidth="1"/>
    <col min="5" max="8" width="20" style="975" customWidth="1"/>
    <col min="9" max="12" width="26.85546875" style="975" customWidth="1"/>
    <col min="13" max="13" width="19.42578125" style="975" customWidth="1"/>
    <col min="14" max="14" width="15.42578125" style="975" bestFit="1" customWidth="1"/>
    <col min="15" max="15" width="17.140625" style="975" customWidth="1"/>
    <col min="16" max="16" width="9.7109375" style="975" customWidth="1"/>
    <col min="17" max="17" width="9.85546875" style="975" customWidth="1"/>
    <col min="18" max="18" width="9.140625" style="975"/>
    <col min="19" max="19" width="19.140625" style="975" bestFit="1" customWidth="1"/>
    <col min="20" max="16384" width="9.140625" style="975"/>
  </cols>
  <sheetData>
    <row r="1" spans="1:24" s="1281" customFormat="1" ht="35.1" customHeight="1">
      <c r="A1" s="2951" t="s">
        <v>1540</v>
      </c>
      <c r="B1" s="2951"/>
      <c r="C1" s="2951"/>
      <c r="D1" s="2951"/>
      <c r="E1" s="2951"/>
      <c r="F1" s="2951"/>
      <c r="G1" s="2951"/>
      <c r="H1" s="2951"/>
      <c r="I1" s="2950" t="s">
        <v>267</v>
      </c>
      <c r="J1" s="2950"/>
      <c r="K1" s="2950"/>
      <c r="L1" s="2950"/>
    </row>
    <row r="2" spans="1:24" ht="15" customHeight="1" thickBot="1">
      <c r="A2" s="974"/>
      <c r="B2" s="356"/>
      <c r="C2" s="356"/>
      <c r="D2" s="357"/>
      <c r="E2" s="974"/>
      <c r="F2" s="974"/>
      <c r="G2" s="974"/>
      <c r="H2" s="974"/>
      <c r="I2" s="974"/>
      <c r="J2" s="974"/>
      <c r="K2" s="974"/>
      <c r="L2" s="358" t="s">
        <v>525</v>
      </c>
    </row>
    <row r="3" spans="1:24" ht="15" customHeight="1">
      <c r="A3" s="2995" t="s">
        <v>1</v>
      </c>
      <c r="B3" s="2995"/>
      <c r="C3" s="2995"/>
      <c r="D3" s="1191"/>
      <c r="E3" s="3279" t="s">
        <v>1146</v>
      </c>
      <c r="F3" s="3279" t="s">
        <v>1147</v>
      </c>
      <c r="G3" s="3279" t="s">
        <v>1148</v>
      </c>
      <c r="H3" s="3279" t="s">
        <v>1149</v>
      </c>
      <c r="I3" s="3040" t="s">
        <v>1150</v>
      </c>
      <c r="J3" s="3037" t="s">
        <v>1151</v>
      </c>
      <c r="K3" s="3040" t="s">
        <v>1152</v>
      </c>
      <c r="L3" s="3037" t="s">
        <v>1153</v>
      </c>
      <c r="X3" s="359"/>
    </row>
    <row r="4" spans="1:24" ht="15" customHeight="1">
      <c r="A4" s="2996"/>
      <c r="B4" s="2996"/>
      <c r="C4" s="2996"/>
      <c r="D4" s="1191"/>
      <c r="E4" s="3280"/>
      <c r="F4" s="3280"/>
      <c r="G4" s="3280"/>
      <c r="H4" s="3280"/>
      <c r="I4" s="3041"/>
      <c r="J4" s="3038"/>
      <c r="K4" s="3041"/>
      <c r="L4" s="3038"/>
    </row>
    <row r="5" spans="1:24" ht="42" customHeight="1">
      <c r="A5" s="2997"/>
      <c r="B5" s="2997"/>
      <c r="C5" s="2997"/>
      <c r="D5" s="1178"/>
      <c r="E5" s="3281"/>
      <c r="F5" s="3281"/>
      <c r="G5" s="3281"/>
      <c r="H5" s="3281"/>
      <c r="I5" s="3042"/>
      <c r="J5" s="3039"/>
      <c r="K5" s="3042"/>
      <c r="L5" s="3039"/>
    </row>
    <row r="6" spans="1:24" s="361" customFormat="1" ht="24" hidden="1" customHeight="1">
      <c r="A6" s="2949" t="s">
        <v>796</v>
      </c>
      <c r="B6" s="2949"/>
      <c r="C6" s="2949"/>
      <c r="D6" s="21"/>
      <c r="E6" s="360">
        <v>73155098.799999997</v>
      </c>
      <c r="F6" s="328">
        <v>44412873.645071842</v>
      </c>
      <c r="G6" s="328">
        <v>554575873</v>
      </c>
      <c r="H6" s="328">
        <v>526282949</v>
      </c>
      <c r="I6" s="328">
        <v>172861308</v>
      </c>
      <c r="J6" s="328">
        <v>34949323.985379376</v>
      </c>
      <c r="K6" s="328">
        <v>34078169.712629192</v>
      </c>
      <c r="L6" s="328">
        <v>217723483</v>
      </c>
    </row>
    <row r="7" spans="1:24" s="361" customFormat="1" ht="24" hidden="1" customHeight="1">
      <c r="A7" s="2948" t="s">
        <v>793</v>
      </c>
      <c r="B7" s="2948"/>
      <c r="C7" s="2948"/>
      <c r="D7" s="21"/>
      <c r="E7" s="362">
        <v>-4822639.8211698933</v>
      </c>
      <c r="F7" s="328">
        <v>8741687.6932598669</v>
      </c>
      <c r="G7" s="328">
        <v>501494769.53363603</v>
      </c>
      <c r="H7" s="328">
        <v>500259936.87579286</v>
      </c>
      <c r="I7" s="328">
        <v>428951108.39848328</v>
      </c>
      <c r="J7" s="328">
        <v>32649973.27367295</v>
      </c>
      <c r="K7" s="328">
        <v>31551331.996783778</v>
      </c>
      <c r="L7" s="328">
        <v>422893635.91946965</v>
      </c>
    </row>
    <row r="8" spans="1:24" s="361" customFormat="1" ht="24" hidden="1" customHeight="1">
      <c r="A8" s="2948" t="s">
        <v>1098</v>
      </c>
      <c r="B8" s="2948"/>
      <c r="C8" s="2948"/>
      <c r="D8" s="21"/>
      <c r="E8" s="362">
        <v>10011827</v>
      </c>
      <c r="F8" s="328">
        <v>19663492.508804392</v>
      </c>
      <c r="G8" s="328">
        <v>506459891</v>
      </c>
      <c r="H8" s="328">
        <v>489213132</v>
      </c>
      <c r="I8" s="328">
        <v>338811661</v>
      </c>
      <c r="J8" s="328">
        <v>30230996.896078315</v>
      </c>
      <c r="K8" s="328">
        <v>29448516.026980244</v>
      </c>
      <c r="L8" s="328">
        <v>331576729</v>
      </c>
    </row>
    <row r="9" spans="1:24" s="361" customFormat="1" ht="19.5" hidden="1" customHeight="1">
      <c r="A9" s="2948" t="s">
        <v>1099</v>
      </c>
      <c r="B9" s="2948"/>
      <c r="C9" s="2948"/>
      <c r="D9" s="21"/>
      <c r="E9" s="362">
        <f>G9-H9-I9+L9</f>
        <v>-6469296.946950376</v>
      </c>
      <c r="F9" s="328">
        <v>3912222.5984979621</v>
      </c>
      <c r="G9" s="328">
        <v>401820999.30479008</v>
      </c>
      <c r="H9" s="328">
        <v>419108300.79884535</v>
      </c>
      <c r="I9" s="328">
        <v>357303752.31865996</v>
      </c>
      <c r="J9" s="328">
        <v>24047010.815616611</v>
      </c>
      <c r="K9" s="328">
        <v>23278361.159004807</v>
      </c>
      <c r="L9" s="328">
        <v>368121756.86576486</v>
      </c>
    </row>
    <row r="10" spans="1:24" s="361" customFormat="1" ht="19.5" hidden="1" customHeight="1">
      <c r="A10" s="2948" t="s">
        <v>1100</v>
      </c>
      <c r="B10" s="2948"/>
      <c r="C10" s="2948"/>
      <c r="D10" s="21"/>
      <c r="E10" s="362">
        <f>G10-H10-I10+L10</f>
        <v>7904744.8465281129</v>
      </c>
      <c r="F10" s="328">
        <v>2656423.7335556992</v>
      </c>
      <c r="G10" s="328">
        <v>444122840.59282225</v>
      </c>
      <c r="H10" s="328">
        <v>476703908.25929618</v>
      </c>
      <c r="I10" s="328">
        <v>392579056.56763297</v>
      </c>
      <c r="J10" s="328">
        <v>26861193.28509089</v>
      </c>
      <c r="K10" s="328">
        <v>25731372.084180012</v>
      </c>
      <c r="L10" s="328">
        <v>433064869.08063501</v>
      </c>
    </row>
    <row r="11" spans="1:24" s="365" customFormat="1" ht="19.5" hidden="1" customHeight="1">
      <c r="A11" s="2641" t="s">
        <v>1101</v>
      </c>
      <c r="B11" s="2641"/>
      <c r="C11" s="2641"/>
      <c r="D11" s="363"/>
      <c r="E11" s="364">
        <f>G11-H11-I11+L11</f>
        <v>13253114.243250668</v>
      </c>
      <c r="F11" s="283">
        <v>8921067.7227890547</v>
      </c>
      <c r="G11" s="50">
        <v>468911586.1162464</v>
      </c>
      <c r="H11" s="50">
        <v>496488994.83943087</v>
      </c>
      <c r="I11" s="50">
        <v>340666948.07070595</v>
      </c>
      <c r="J11" s="50">
        <v>29318916.898760412</v>
      </c>
      <c r="K11" s="50">
        <v>35102069.430312738</v>
      </c>
      <c r="L11" s="50">
        <v>381497471.03714108</v>
      </c>
    </row>
    <row r="12" spans="1:24" s="361" customFormat="1" ht="19.5" hidden="1" customHeight="1">
      <c r="A12" s="3198" t="s">
        <v>1118</v>
      </c>
      <c r="B12" s="3198"/>
      <c r="C12" s="3198"/>
      <c r="D12" s="21"/>
      <c r="E12" s="364">
        <v>1139792.1875059223</v>
      </c>
      <c r="F12" s="283">
        <v>1349651.5231102898</v>
      </c>
      <c r="G12" s="50">
        <v>39498517.644465096</v>
      </c>
      <c r="H12" s="50">
        <v>41772861.846914053</v>
      </c>
      <c r="I12" s="50">
        <v>29373001.992077466</v>
      </c>
      <c r="J12" s="50">
        <v>32787138.38203223</v>
      </c>
      <c r="K12" s="50">
        <v>38362500.140195429</v>
      </c>
      <c r="L12" s="328">
        <v>40426985.007039897</v>
      </c>
      <c r="M12" s="365"/>
      <c r="N12" s="365"/>
      <c r="P12" s="366"/>
      <c r="Q12" s="366"/>
      <c r="S12" s="367"/>
    </row>
    <row r="13" spans="1:24" s="361" customFormat="1" ht="13.7" hidden="1" customHeight="1">
      <c r="A13" s="3103" t="s">
        <v>1119</v>
      </c>
      <c r="B13" s="3103"/>
      <c r="C13" s="3103"/>
      <c r="D13" s="21"/>
      <c r="E13" s="364">
        <v>3769515.8957910049</v>
      </c>
      <c r="F13" s="283">
        <v>6086413.8320086608</v>
      </c>
      <c r="G13" s="50">
        <v>43826792.517200515</v>
      </c>
      <c r="H13" s="50">
        <v>42144515.372293949</v>
      </c>
      <c r="I13" s="50">
        <v>25380504.764960475</v>
      </c>
      <c r="J13" s="50">
        <v>29721658.63474188</v>
      </c>
      <c r="K13" s="50">
        <v>42707391.650127418</v>
      </c>
      <c r="L13" s="328">
        <v>40962131.687900171</v>
      </c>
      <c r="M13" s="365"/>
    </row>
    <row r="14" spans="1:24" s="361" customFormat="1" ht="13.7" hidden="1" customHeight="1">
      <c r="A14" s="3198" t="s">
        <v>1120</v>
      </c>
      <c r="B14" s="3198"/>
      <c r="C14" s="3198"/>
      <c r="D14" s="21"/>
      <c r="E14" s="364">
        <v>1485577.0395008971</v>
      </c>
      <c r="F14" s="283">
        <v>1269249.0596070236</v>
      </c>
      <c r="G14" s="50">
        <v>42281520.22431951</v>
      </c>
      <c r="H14" s="50">
        <v>41212179.990529239</v>
      </c>
      <c r="I14" s="50">
        <v>28109701.38377133</v>
      </c>
      <c r="J14" s="50">
        <v>28525938.1894821</v>
      </c>
      <c r="K14" s="50">
        <v>41163562.898208246</v>
      </c>
      <c r="L14" s="328">
        <v>40310550.644312032</v>
      </c>
      <c r="M14" s="365"/>
      <c r="N14" s="365"/>
    </row>
    <row r="15" spans="1:24" s="361" customFormat="1" ht="13.7" hidden="1" customHeight="1">
      <c r="A15" s="3198" t="s">
        <v>1121</v>
      </c>
      <c r="B15" s="3198"/>
      <c r="C15" s="3198"/>
      <c r="D15" s="21"/>
      <c r="E15" s="362">
        <v>987589.31898562831</v>
      </c>
      <c r="F15" s="283">
        <v>1250073.4865343026</v>
      </c>
      <c r="G15" s="328">
        <v>41438903.097240709</v>
      </c>
      <c r="H15" s="328">
        <v>41831884.227947295</v>
      </c>
      <c r="I15" s="328">
        <v>30487707.337851115</v>
      </c>
      <c r="J15" s="328">
        <v>31868277.78754333</v>
      </c>
      <c r="K15" s="328">
        <v>40508795.050827384</v>
      </c>
      <c r="L15" s="328">
        <v>40639292.013985299</v>
      </c>
    </row>
    <row r="16" spans="1:24" s="361" customFormat="1" ht="17.25" hidden="1" customHeight="1">
      <c r="A16" s="3198" t="s">
        <v>1106</v>
      </c>
      <c r="B16" s="3198"/>
      <c r="C16" s="3198"/>
      <c r="D16" s="21"/>
      <c r="E16" s="362">
        <v>1631484.8779611802</v>
      </c>
      <c r="F16" s="283">
        <f>('27.'!F16/'1'!$E$17)*1000</f>
        <v>1367500.0562606321</v>
      </c>
      <c r="G16" s="328">
        <f>('27.'!G16/'1'!$E$17)*1000</f>
        <v>38246013.372759104</v>
      </c>
      <c r="H16" s="328">
        <f>('27.'!H16/'1'!$E$17)*1000</f>
        <v>36351802.774204478</v>
      </c>
      <c r="I16" s="328">
        <f>('27.'!I16/'1'!$E$17)*1000</f>
        <v>37031659.553345963</v>
      </c>
      <c r="J16" s="328">
        <f>('27.'!J16/'1'!$E$17)*1000</f>
        <v>36768933.832752585</v>
      </c>
      <c r="K16" s="328">
        <f>('27.'!K16/'1'!$E$17)*1000</f>
        <v>37379270.592444643</v>
      </c>
      <c r="L16" s="328">
        <f>('27.'!L16/'1'!$E$17)*1000</f>
        <v>35749044.815590627</v>
      </c>
    </row>
    <row r="17" spans="1:56" s="361" customFormat="1" ht="15.75" hidden="1" customHeight="1">
      <c r="A17" s="3198" t="s">
        <v>1107</v>
      </c>
      <c r="B17" s="3198"/>
      <c r="C17" s="3198"/>
      <c r="D17" s="21"/>
      <c r="E17" s="368">
        <v>2501028.4064944121</v>
      </c>
      <c r="F17" s="369">
        <f>K17-L17-I17+J17</f>
        <v>2088963.5107144862</v>
      </c>
      <c r="G17" s="369">
        <v>40964835.446321748</v>
      </c>
      <c r="H17" s="370">
        <v>39820027.144423097</v>
      </c>
      <c r="I17" s="370">
        <v>41641583.276320055</v>
      </c>
      <c r="J17" s="370">
        <v>42997803.380915791</v>
      </c>
      <c r="K17" s="370">
        <v>40029852.161319748</v>
      </c>
      <c r="L17" s="370">
        <v>39297108.755200997</v>
      </c>
    </row>
    <row r="18" spans="1:56" s="361" customFormat="1" ht="14.25" hidden="1" customHeight="1">
      <c r="A18" s="3198" t="s">
        <v>1108</v>
      </c>
      <c r="B18" s="3198"/>
      <c r="C18" s="3198"/>
      <c r="D18" s="18"/>
      <c r="E18" s="369">
        <f>'[1]25'!E18/'[1]1'!$E$19*1000</f>
        <v>4944187.5756936148</v>
      </c>
      <c r="F18" s="369">
        <f>'[1]25'!F18/'[1]1'!$E$19*1000</f>
        <v>4657622.9857177287</v>
      </c>
      <c r="G18" s="369">
        <f>'[1]25'!G18/'[1]1'!$E$19*1000</f>
        <v>43382558.55981715</v>
      </c>
      <c r="H18" s="369">
        <f>'[1]25'!H18/'[1]1'!$E$19*1000</f>
        <v>38731168.642797194</v>
      </c>
      <c r="I18" s="369">
        <f>'[1]25'!I18/'[1]1'!$E$19*1000</f>
        <v>38032440.318719901</v>
      </c>
      <c r="J18" s="369">
        <f>'[1]25'!J18/'[1]1'!$E$19*1000</f>
        <v>38325237.977393597</v>
      </c>
      <c r="K18" s="369">
        <f>'[1]25'!K18/'[1]1'!$E$19*1000</f>
        <v>42313506.035672188</v>
      </c>
      <c r="L18" s="369">
        <f>'[1]25'!L18/'[1]1'!$E$19*1000</f>
        <v>37948680.708628163</v>
      </c>
    </row>
    <row r="19" spans="1:56" s="361" customFormat="1" ht="14.25" hidden="1" customHeight="1">
      <c r="A19" s="3198" t="s">
        <v>1122</v>
      </c>
      <c r="B19" s="3198"/>
      <c r="C19" s="3198"/>
      <c r="D19" s="21"/>
      <c r="E19" s="368">
        <v>2277260.6550631449</v>
      </c>
      <c r="F19" s="369">
        <f t="shared" ref="F19:F27" si="0">K19-L19-I19+J19</f>
        <v>2006441.4721355215</v>
      </c>
      <c r="G19" s="369">
        <v>39096934.490936048</v>
      </c>
      <c r="H19" s="370">
        <v>36707776.877159506</v>
      </c>
      <c r="I19" s="370">
        <v>32802468.486434624</v>
      </c>
      <c r="J19" s="370">
        <v>32690571.527721189</v>
      </c>
      <c r="K19" s="370">
        <v>38228265.658148304</v>
      </c>
      <c r="L19" s="370">
        <v>36109927.227299348</v>
      </c>
    </row>
    <row r="20" spans="1:56" s="361" customFormat="1" ht="14.25" hidden="1" customHeight="1">
      <c r="A20" s="3198" t="s">
        <v>1123</v>
      </c>
      <c r="B20" s="3198"/>
      <c r="C20" s="3198"/>
      <c r="D20" s="21"/>
      <c r="E20" s="368">
        <v>2490140.8471112531</v>
      </c>
      <c r="F20" s="369">
        <f t="shared" si="0"/>
        <v>2155967.9205712304</v>
      </c>
      <c r="G20" s="369">
        <v>37552211.996995367</v>
      </c>
      <c r="H20" s="370">
        <v>36384650.840976566</v>
      </c>
      <c r="I20" s="370">
        <v>31127189.475215506</v>
      </c>
      <c r="J20" s="370">
        <v>32449769.166307982</v>
      </c>
      <c r="K20" s="370">
        <v>36592047.034871571</v>
      </c>
      <c r="L20" s="370">
        <v>35758658.805392817</v>
      </c>
    </row>
    <row r="21" spans="1:56" s="361" customFormat="1" ht="14.25" hidden="1" customHeight="1">
      <c r="A21" s="3198" t="s">
        <v>1111</v>
      </c>
      <c r="B21" s="3198"/>
      <c r="C21" s="3198"/>
      <c r="D21" s="32"/>
      <c r="E21" s="368">
        <v>2707313.5016021822</v>
      </c>
      <c r="F21" s="369">
        <f t="shared" si="0"/>
        <v>2490717.8346401453</v>
      </c>
      <c r="G21" s="369">
        <v>39670326.330035061</v>
      </c>
      <c r="H21" s="370">
        <v>38180245.582422793</v>
      </c>
      <c r="I21" s="370">
        <v>30300512.761823028</v>
      </c>
      <c r="J21" s="370">
        <v>31517745.515812948</v>
      </c>
      <c r="K21" s="370">
        <v>38835906.446937293</v>
      </c>
      <c r="L21" s="370">
        <v>37562421.366287068</v>
      </c>
    </row>
    <row r="22" spans="1:56" s="361" customFormat="1" ht="14.45" hidden="1" customHeight="1">
      <c r="A22" s="2618" t="s">
        <v>1112</v>
      </c>
      <c r="B22" s="2619"/>
      <c r="C22" s="2619"/>
      <c r="D22" s="2620"/>
      <c r="E22" s="371">
        <v>1982.2002225778513</v>
      </c>
      <c r="F22" s="113">
        <f t="shared" si="0"/>
        <v>1768.360446384715</v>
      </c>
      <c r="G22" s="113">
        <v>38278.493919796383</v>
      </c>
      <c r="H22" s="372">
        <v>37099.22531691366</v>
      </c>
      <c r="I22" s="372">
        <v>33550.100651844485</v>
      </c>
      <c r="J22" s="372">
        <v>34353.032271539647</v>
      </c>
      <c r="K22" s="372">
        <v>37319.589298189676</v>
      </c>
      <c r="L22" s="372">
        <v>36354.160471500123</v>
      </c>
    </row>
    <row r="23" spans="1:56" s="361" customFormat="1" ht="14.45" hidden="1" customHeight="1">
      <c r="A23" s="2618" t="s">
        <v>1001</v>
      </c>
      <c r="B23" s="2619"/>
      <c r="C23" s="2619"/>
      <c r="D23" s="2620"/>
      <c r="E23" s="371">
        <v>2327.4725219310703</v>
      </c>
      <c r="F23" s="113">
        <f t="shared" si="0"/>
        <v>2256.6588174030949</v>
      </c>
      <c r="G23" s="113">
        <v>37922.584824932077</v>
      </c>
      <c r="H23" s="372">
        <v>34004.943652264345</v>
      </c>
      <c r="I23" s="372">
        <v>19320.916993003113</v>
      </c>
      <c r="J23" s="372">
        <v>17730.748342266426</v>
      </c>
      <c r="K23" s="372">
        <v>37301.662497467609</v>
      </c>
      <c r="L23" s="372">
        <v>33454.835029327827</v>
      </c>
    </row>
    <row r="24" spans="1:56" s="361" customFormat="1" ht="14.45" customHeight="1">
      <c r="A24" s="2618" t="s">
        <v>1002</v>
      </c>
      <c r="B24" s="2619"/>
      <c r="C24" s="2619"/>
      <c r="D24" s="2620"/>
      <c r="E24" s="371">
        <v>1740.9087607042759</v>
      </c>
      <c r="F24" s="113">
        <f t="shared" si="0"/>
        <v>1501.2063276121517</v>
      </c>
      <c r="G24" s="113">
        <v>34590.952917161187</v>
      </c>
      <c r="H24" s="372">
        <v>32879.487357863698</v>
      </c>
      <c r="I24" s="372">
        <v>24120.502084302723</v>
      </c>
      <c r="J24" s="372">
        <v>24149.94528570948</v>
      </c>
      <c r="K24" s="372">
        <v>33827.326228730286</v>
      </c>
      <c r="L24" s="372">
        <v>32355.563102524891</v>
      </c>
    </row>
    <row r="25" spans="1:56" s="361" customFormat="1" ht="14.45" customHeight="1">
      <c r="A25" s="2618" t="s">
        <v>1003</v>
      </c>
      <c r="B25" s="2619"/>
      <c r="C25" s="2619"/>
      <c r="D25" s="2620"/>
      <c r="E25" s="371">
        <v>2663.4641739572226</v>
      </c>
      <c r="F25" s="113">
        <f t="shared" si="0"/>
        <v>2286.1902013704021</v>
      </c>
      <c r="G25" s="113">
        <v>38633.573144521171</v>
      </c>
      <c r="H25" s="372">
        <v>36089.159634324802</v>
      </c>
      <c r="I25" s="372">
        <v>25442.243643090012</v>
      </c>
      <c r="J25" s="372">
        <v>25561.294306850868</v>
      </c>
      <c r="K25" s="372">
        <v>37745.203533728447</v>
      </c>
      <c r="L25" s="372">
        <v>35578.063996118901</v>
      </c>
    </row>
    <row r="26" spans="1:56" s="361" customFormat="1" ht="14.45" customHeight="1">
      <c r="A26" s="2618" t="s">
        <v>1004</v>
      </c>
      <c r="B26" s="2619"/>
      <c r="C26" s="2619"/>
      <c r="D26" s="2620"/>
      <c r="E26" s="371">
        <v>2522.8192920273195</v>
      </c>
      <c r="F26" s="113">
        <f t="shared" si="0"/>
        <v>2163.1732693827289</v>
      </c>
      <c r="G26" s="113">
        <v>40640.015003846696</v>
      </c>
      <c r="H26" s="372">
        <v>38485.4890168364</v>
      </c>
      <c r="I26" s="372">
        <v>25821.90259281516</v>
      </c>
      <c r="J26" s="372">
        <v>26190.195897832142</v>
      </c>
      <c r="K26" s="372">
        <v>39820.120628594828</v>
      </c>
      <c r="L26" s="372">
        <v>38025.240664229081</v>
      </c>
    </row>
    <row r="27" spans="1:56" s="361" customFormat="1" ht="12.75" customHeight="1">
      <c r="A27" s="2618" t="s">
        <v>1005</v>
      </c>
      <c r="B27" s="2619"/>
      <c r="C27" s="2619"/>
      <c r="D27" s="2620"/>
      <c r="E27" s="371">
        <v>2188.836284349738</v>
      </c>
      <c r="F27" s="113">
        <f t="shared" si="0"/>
        <v>1666.3188189483262</v>
      </c>
      <c r="G27" s="113">
        <v>43110.097173507245</v>
      </c>
      <c r="H27" s="372">
        <v>41303.850307495515</v>
      </c>
      <c r="I27" s="372">
        <v>47742.238727683347</v>
      </c>
      <c r="J27" s="372">
        <v>48124.828146021428</v>
      </c>
      <c r="K27" s="372">
        <v>42016.495004074379</v>
      </c>
      <c r="L27" s="372">
        <v>40732.765603464133</v>
      </c>
    </row>
    <row r="28" spans="1:56" s="361" customFormat="1" ht="12" customHeight="1">
      <c r="A28" s="2618" t="s">
        <v>1400</v>
      </c>
      <c r="B28" s="2619"/>
      <c r="C28" s="2619"/>
      <c r="D28" s="2620"/>
      <c r="E28" s="371">
        <f>'55.'!E28</f>
        <v>3297.4517758490329</v>
      </c>
      <c r="F28" s="113">
        <f>'55.'!F28</f>
        <v>2681.2702346115038</v>
      </c>
      <c r="G28" s="113">
        <f>'55.'!G28</f>
        <v>53429.468590439203</v>
      </c>
      <c r="H28" s="372">
        <f>'55.'!H28</f>
        <v>51992.325696075612</v>
      </c>
      <c r="I28" s="372">
        <f>'55.'!I28</f>
        <v>45491.371320435792</v>
      </c>
      <c r="J28" s="372">
        <f>'55.'!J28</f>
        <v>47351.680201921234</v>
      </c>
      <c r="K28" s="372">
        <f>'55.'!K28</f>
        <v>52188.367855455224</v>
      </c>
      <c r="L28" s="372">
        <f>'55.'!L28</f>
        <v>51367.406502329162</v>
      </c>
    </row>
    <row r="29" spans="1:56" s="977" customFormat="1" ht="14.45" customHeight="1">
      <c r="A29" s="2641" t="s">
        <v>371</v>
      </c>
      <c r="B29" s="2641"/>
      <c r="C29" s="2641"/>
      <c r="D29" s="2"/>
      <c r="E29" s="373"/>
      <c r="F29" s="113"/>
      <c r="G29" s="292"/>
      <c r="H29" s="292"/>
      <c r="I29" s="292"/>
      <c r="J29" s="374"/>
      <c r="K29" s="976"/>
      <c r="L29" s="976"/>
    </row>
    <row r="30" spans="1:56" s="849" customFormat="1" ht="14.45" customHeight="1">
      <c r="A30" s="1137"/>
      <c r="B30" s="813" t="s">
        <v>1022</v>
      </c>
      <c r="C30" s="1137"/>
      <c r="D30" s="843"/>
      <c r="E30" s="978">
        <f>G30-H30-I30+J30</f>
        <v>890.78429015412439</v>
      </c>
      <c r="F30" s="979">
        <f t="shared" ref="F30:F35" si="1">K30-L30-I30+J30</f>
        <v>891.95038423970436</v>
      </c>
      <c r="G30" s="980">
        <f>'55.'!P58</f>
        <v>18705.51286121902</v>
      </c>
      <c r="H30" s="980">
        <f>'55.'!Q58</f>
        <v>18027.0065719546</v>
      </c>
      <c r="I30" s="980">
        <f>'55.'!R58</f>
        <v>2261.8321851920605</v>
      </c>
      <c r="J30" s="980">
        <f>'55.'!S58</f>
        <v>2474.1101860817648</v>
      </c>
      <c r="K30" s="980">
        <f>'55.'!T58</f>
        <v>18581.522661461993</v>
      </c>
      <c r="L30" s="980">
        <f>'55.'!U58</f>
        <v>17901.850278111993</v>
      </c>
      <c r="M30" s="50"/>
      <c r="N30" s="50"/>
      <c r="O30" s="50"/>
      <c r="P30" s="50"/>
      <c r="Q30" s="50"/>
      <c r="R30" s="50"/>
      <c r="S30" s="50"/>
      <c r="T30" s="50"/>
      <c r="U30" s="50"/>
      <c r="V30" s="50"/>
      <c r="W30" s="50"/>
      <c r="X30" s="50"/>
      <c r="Y30" s="50"/>
      <c r="Z30" s="50"/>
      <c r="AA30" s="50"/>
      <c r="AB30" s="50"/>
      <c r="AC30" s="50"/>
      <c r="AD30" s="50"/>
      <c r="AE30" s="50"/>
      <c r="AF30" s="50"/>
      <c r="AG30" s="50"/>
      <c r="AH30" s="50"/>
      <c r="AI30" s="50"/>
      <c r="AJ30" s="960"/>
      <c r="AK30" s="960"/>
      <c r="AL30" s="960"/>
      <c r="AM30" s="960"/>
      <c r="AN30" s="960"/>
      <c r="AO30" s="960"/>
      <c r="AP30" s="960"/>
      <c r="AQ30" s="960"/>
      <c r="AR30" s="960"/>
      <c r="AS30" s="960"/>
      <c r="AT30" s="960"/>
      <c r="AU30" s="960"/>
      <c r="AV30" s="960"/>
      <c r="AW30" s="960"/>
      <c r="AX30" s="960"/>
      <c r="AY30" s="960"/>
      <c r="AZ30" s="960"/>
      <c r="BA30" s="960"/>
      <c r="BB30" s="960"/>
      <c r="BC30" s="960"/>
      <c r="BD30" s="960"/>
    </row>
    <row r="31" spans="1:56" s="849" customFormat="1" ht="14.45" customHeight="1">
      <c r="A31" s="1137"/>
      <c r="B31" s="813" t="s">
        <v>1023</v>
      </c>
      <c r="C31" s="1137"/>
      <c r="D31" s="843"/>
      <c r="E31" s="978">
        <f t="shared" ref="E31:E68" si="2">G31-H31-I31+J31</f>
        <v>5010.1409415171111</v>
      </c>
      <c r="F31" s="979">
        <f t="shared" si="1"/>
        <v>4055.1454403984135</v>
      </c>
      <c r="G31" s="980">
        <f>'55.'!P59</f>
        <v>61798.034909538997</v>
      </c>
      <c r="H31" s="980">
        <f>'55.'!Q59</f>
        <v>57582.597993747251</v>
      </c>
      <c r="I31" s="980">
        <f>'55.'!R59</f>
        <v>15259.426511689942</v>
      </c>
      <c r="J31" s="980">
        <f>'55.'!S59</f>
        <v>16054.130537415307</v>
      </c>
      <c r="K31" s="980">
        <f>'55.'!T59</f>
        <v>60313.453336629696</v>
      </c>
      <c r="L31" s="980">
        <f>'55.'!U59</f>
        <v>57053.011921956648</v>
      </c>
      <c r="M31" s="50"/>
      <c r="N31" s="50"/>
      <c r="O31" s="50"/>
      <c r="P31" s="50"/>
      <c r="Q31" s="50"/>
      <c r="R31" s="50"/>
      <c r="S31" s="50"/>
      <c r="T31" s="50"/>
      <c r="U31" s="50"/>
      <c r="V31" s="50"/>
      <c r="W31" s="50"/>
      <c r="X31" s="50"/>
      <c r="Y31" s="50"/>
      <c r="Z31" s="50"/>
      <c r="AA31" s="50"/>
      <c r="AB31" s="50"/>
      <c r="AC31" s="50"/>
      <c r="AD31" s="50"/>
      <c r="AE31" s="50"/>
      <c r="AF31" s="50"/>
      <c r="AG31" s="50"/>
      <c r="AH31" s="50"/>
      <c r="AI31" s="50"/>
      <c r="AJ31" s="960"/>
      <c r="AK31" s="960"/>
      <c r="AL31" s="960"/>
      <c r="AM31" s="960"/>
      <c r="AN31" s="960"/>
      <c r="AO31" s="960"/>
      <c r="AP31" s="960"/>
      <c r="AQ31" s="960"/>
      <c r="AR31" s="960"/>
      <c r="AS31" s="960"/>
      <c r="AT31" s="960"/>
      <c r="AU31" s="960"/>
      <c r="AV31" s="960"/>
      <c r="AW31" s="960"/>
      <c r="AX31" s="960"/>
      <c r="AY31" s="960"/>
      <c r="AZ31" s="960"/>
      <c r="BA31" s="960"/>
      <c r="BB31" s="960"/>
      <c r="BC31" s="960"/>
      <c r="BD31" s="960"/>
    </row>
    <row r="32" spans="1:56" s="849" customFormat="1" ht="14.45" customHeight="1">
      <c r="A32" s="1137"/>
      <c r="B32" s="813" t="s">
        <v>1024</v>
      </c>
      <c r="C32" s="1137"/>
      <c r="D32" s="843"/>
      <c r="E32" s="978">
        <f t="shared" si="2"/>
        <v>5746.1996599457052</v>
      </c>
      <c r="F32" s="979">
        <f t="shared" si="1"/>
        <v>5380.3500567595474</v>
      </c>
      <c r="G32" s="980">
        <f>'55.'!P60</f>
        <v>139052.9104820558</v>
      </c>
      <c r="H32" s="980">
        <f>'55.'!Q60</f>
        <v>133607.49219493152</v>
      </c>
      <c r="I32" s="980">
        <f>'55.'!R60</f>
        <v>86254.763497456617</v>
      </c>
      <c r="J32" s="980">
        <f>'55.'!S60</f>
        <v>86555.544870278041</v>
      </c>
      <c r="K32" s="980">
        <f>'55.'!T60</f>
        <v>136872.47838257768</v>
      </c>
      <c r="L32" s="980">
        <f>'55.'!U60</f>
        <v>131792.90969863956</v>
      </c>
      <c r="M32" s="50"/>
      <c r="N32" s="50"/>
      <c r="O32" s="50"/>
      <c r="P32" s="50"/>
      <c r="Q32" s="50"/>
      <c r="R32" s="50"/>
      <c r="S32" s="50"/>
      <c r="T32" s="50"/>
      <c r="U32" s="50"/>
      <c r="V32" s="50"/>
      <c r="W32" s="50"/>
      <c r="X32" s="50"/>
      <c r="Y32" s="50"/>
      <c r="Z32" s="50"/>
      <c r="AA32" s="50"/>
      <c r="AB32" s="50"/>
      <c r="AC32" s="50"/>
      <c r="AD32" s="50"/>
      <c r="AE32" s="50"/>
      <c r="AF32" s="50"/>
      <c r="AG32" s="50"/>
      <c r="AH32" s="50"/>
      <c r="AI32" s="50"/>
      <c r="AJ32" s="960"/>
      <c r="AK32" s="960"/>
      <c r="AL32" s="960"/>
      <c r="AM32" s="960"/>
      <c r="AN32" s="960"/>
      <c r="AO32" s="960"/>
      <c r="AP32" s="960"/>
      <c r="AQ32" s="960"/>
      <c r="AR32" s="960"/>
      <c r="AS32" s="960"/>
      <c r="AT32" s="960"/>
      <c r="AU32" s="960"/>
      <c r="AV32" s="960"/>
      <c r="AW32" s="960"/>
      <c r="AX32" s="960"/>
      <c r="AY32" s="960"/>
      <c r="AZ32" s="960"/>
      <c r="BA32" s="960"/>
      <c r="BB32" s="960"/>
      <c r="BC32" s="960"/>
      <c r="BD32" s="960"/>
    </row>
    <row r="33" spans="1:56" s="849" customFormat="1" ht="14.45" customHeight="1">
      <c r="A33" s="1137"/>
      <c r="B33" s="813" t="s">
        <v>1025</v>
      </c>
      <c r="C33" s="1137"/>
      <c r="D33" s="843"/>
      <c r="E33" s="978">
        <f t="shared" si="2"/>
        <v>22879.701026340714</v>
      </c>
      <c r="F33" s="979">
        <f t="shared" si="1"/>
        <v>14575.596533830103</v>
      </c>
      <c r="G33" s="980">
        <f>'55.'!P61</f>
        <v>443597.40919145482</v>
      </c>
      <c r="H33" s="980">
        <f>'55.'!Q61</f>
        <v>467531.03152090649</v>
      </c>
      <c r="I33" s="980">
        <f>'55.'!R61</f>
        <v>403300.2180232344</v>
      </c>
      <c r="J33" s="980">
        <f>'55.'!S61</f>
        <v>450113.54137902678</v>
      </c>
      <c r="K33" s="980">
        <f>'55.'!T61</f>
        <v>428230.87298241467</v>
      </c>
      <c r="L33" s="980">
        <f>'55.'!U61</f>
        <v>460468.59980437695</v>
      </c>
      <c r="M33" s="50"/>
      <c r="N33" s="50"/>
      <c r="O33" s="50"/>
      <c r="P33" s="50"/>
      <c r="Q33" s="50"/>
      <c r="R33" s="50"/>
      <c r="S33" s="50"/>
      <c r="T33" s="50"/>
      <c r="U33" s="50"/>
      <c r="V33" s="50"/>
      <c r="W33" s="50"/>
      <c r="X33" s="50"/>
      <c r="Y33" s="50"/>
      <c r="Z33" s="50"/>
      <c r="AA33" s="50"/>
      <c r="AB33" s="50"/>
      <c r="AC33" s="50"/>
      <c r="AD33" s="50"/>
      <c r="AE33" s="50"/>
      <c r="AF33" s="50"/>
      <c r="AG33" s="50"/>
      <c r="AH33" s="50"/>
      <c r="AI33" s="50"/>
      <c r="AJ33" s="960"/>
      <c r="AK33" s="960"/>
      <c r="AL33" s="960"/>
      <c r="AM33" s="960"/>
      <c r="AN33" s="960"/>
      <c r="AO33" s="960"/>
      <c r="AP33" s="960"/>
      <c r="AQ33" s="960"/>
      <c r="AR33" s="960"/>
      <c r="AS33" s="960"/>
      <c r="AT33" s="960"/>
      <c r="AU33" s="960"/>
      <c r="AV33" s="960"/>
      <c r="AW33" s="960"/>
      <c r="AX33" s="960"/>
      <c r="AY33" s="960"/>
      <c r="AZ33" s="960"/>
      <c r="BA33" s="960"/>
      <c r="BB33" s="960"/>
      <c r="BC33" s="960"/>
      <c r="BD33" s="960"/>
    </row>
    <row r="34" spans="1:56" s="849" customFormat="1" ht="14.45" customHeight="1">
      <c r="A34" s="1137"/>
      <c r="B34" s="813" t="s">
        <v>1026</v>
      </c>
      <c r="C34" s="1137"/>
      <c r="D34" s="843"/>
      <c r="E34" s="978">
        <f t="shared" si="2"/>
        <v>136865.13339704275</v>
      </c>
      <c r="F34" s="979">
        <f t="shared" si="1"/>
        <v>102573.83212613547</v>
      </c>
      <c r="G34" s="980">
        <f>'55.'!P62</f>
        <v>1027689.4383965497</v>
      </c>
      <c r="H34" s="980">
        <f>'55.'!Q62</f>
        <v>1089314.7788621716</v>
      </c>
      <c r="I34" s="980">
        <f>'55.'!R62</f>
        <v>2427958.9070318588</v>
      </c>
      <c r="J34" s="980">
        <f>'55.'!S62</f>
        <v>2626449.3808945236</v>
      </c>
      <c r="K34" s="980">
        <f>'55.'!T62</f>
        <v>979098.93811314134</v>
      </c>
      <c r="L34" s="980">
        <f>'55.'!U62</f>
        <v>1075015.5798496706</v>
      </c>
      <c r="M34" s="50"/>
      <c r="N34" s="50"/>
      <c r="O34" s="50"/>
      <c r="P34" s="50"/>
      <c r="Q34" s="50"/>
      <c r="R34" s="50"/>
      <c r="S34" s="50"/>
      <c r="T34" s="50"/>
      <c r="U34" s="50"/>
      <c r="V34" s="50"/>
      <c r="W34" s="50"/>
      <c r="X34" s="50"/>
      <c r="Y34" s="50"/>
      <c r="Z34" s="50"/>
      <c r="AA34" s="50"/>
      <c r="AB34" s="50"/>
      <c r="AC34" s="50"/>
      <c r="AD34" s="50"/>
      <c r="AE34" s="50"/>
      <c r="AF34" s="50"/>
      <c r="AG34" s="50"/>
      <c r="AH34" s="50"/>
      <c r="AI34" s="50"/>
      <c r="AJ34" s="960"/>
      <c r="AK34" s="960"/>
      <c r="AL34" s="960"/>
      <c r="AM34" s="960"/>
      <c r="AN34" s="960"/>
      <c r="AO34" s="960"/>
      <c r="AP34" s="960"/>
      <c r="AQ34" s="960"/>
      <c r="AR34" s="960"/>
      <c r="AS34" s="960"/>
      <c r="AT34" s="960"/>
      <c r="AU34" s="960"/>
      <c r="AV34" s="960"/>
      <c r="AW34" s="960"/>
      <c r="AX34" s="960"/>
      <c r="AY34" s="960"/>
      <c r="AZ34" s="960"/>
      <c r="BA34" s="960"/>
      <c r="BB34" s="960"/>
      <c r="BC34" s="960"/>
      <c r="BD34" s="960"/>
    </row>
    <row r="35" spans="1:56" s="849" customFormat="1" ht="14.45" customHeight="1">
      <c r="A35" s="1137"/>
      <c r="B35" s="813" t="s">
        <v>1027</v>
      </c>
      <c r="C35" s="1137"/>
      <c r="D35" s="843"/>
      <c r="E35" s="978">
        <f t="shared" si="2"/>
        <v>232293.25501668639</v>
      </c>
      <c r="F35" s="979">
        <f t="shared" si="1"/>
        <v>167391.43002053909</v>
      </c>
      <c r="G35" s="980">
        <f>'55.'!P63</f>
        <v>4191345.3921089452</v>
      </c>
      <c r="H35" s="980">
        <f>'55.'!Q63</f>
        <v>3800557.3845543647</v>
      </c>
      <c r="I35" s="980">
        <f>'55.'!R63</f>
        <v>6795610.5803212067</v>
      </c>
      <c r="J35" s="980">
        <f>'55.'!S63</f>
        <v>6637115.8277833126</v>
      </c>
      <c r="K35" s="980">
        <f>'55.'!T63</f>
        <v>4059301.8884340446</v>
      </c>
      <c r="L35" s="980">
        <f>'55.'!U63</f>
        <v>3733415.7058756109</v>
      </c>
      <c r="M35" s="50"/>
      <c r="N35" s="50"/>
      <c r="O35" s="50"/>
      <c r="P35" s="50"/>
      <c r="Q35" s="50"/>
      <c r="R35" s="50"/>
      <c r="S35" s="50"/>
      <c r="T35" s="50"/>
      <c r="U35" s="50"/>
      <c r="V35" s="50"/>
      <c r="W35" s="50"/>
      <c r="X35" s="50"/>
      <c r="Y35" s="50"/>
      <c r="Z35" s="50"/>
      <c r="AA35" s="50"/>
      <c r="AB35" s="50"/>
      <c r="AC35" s="50"/>
      <c r="AD35" s="50"/>
      <c r="AE35" s="50"/>
      <c r="AF35" s="50"/>
      <c r="AG35" s="50"/>
      <c r="AH35" s="50"/>
      <c r="AI35" s="50"/>
      <c r="AJ35" s="960"/>
      <c r="AK35" s="960"/>
      <c r="AL35" s="960"/>
      <c r="AM35" s="960"/>
      <c r="AN35" s="960"/>
      <c r="AO35" s="960"/>
      <c r="AP35" s="960"/>
      <c r="AQ35" s="960"/>
      <c r="AR35" s="960"/>
      <c r="AS35" s="960"/>
      <c r="AT35" s="960"/>
      <c r="AU35" s="960"/>
      <c r="AV35" s="960"/>
      <c r="AW35" s="960"/>
      <c r="AX35" s="960"/>
      <c r="AY35" s="960"/>
      <c r="AZ35" s="960"/>
      <c r="BA35" s="960"/>
      <c r="BB35" s="960"/>
      <c r="BC35" s="960"/>
      <c r="BD35" s="960"/>
    </row>
    <row r="36" spans="1:56" s="849" customFormat="1" ht="14.45" customHeight="1">
      <c r="A36" s="2641" t="s">
        <v>397</v>
      </c>
      <c r="B36" s="2641"/>
      <c r="C36" s="2641"/>
      <c r="D36" s="2"/>
      <c r="E36" s="978"/>
      <c r="F36" s="918"/>
      <c r="G36" s="980"/>
      <c r="H36" s="918"/>
      <c r="I36" s="980"/>
      <c r="J36" s="981"/>
      <c r="K36" s="980"/>
      <c r="L36" s="980"/>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60"/>
      <c r="AK36" s="960"/>
      <c r="AL36" s="960"/>
      <c r="AM36" s="960"/>
      <c r="AN36" s="960"/>
      <c r="AO36" s="960"/>
      <c r="AP36" s="960"/>
      <c r="AQ36" s="960"/>
      <c r="AR36" s="960"/>
      <c r="AS36" s="960"/>
      <c r="AT36" s="960"/>
      <c r="AU36" s="960"/>
      <c r="AV36" s="960"/>
      <c r="AW36" s="960"/>
      <c r="AX36" s="960"/>
      <c r="AY36" s="960"/>
      <c r="AZ36" s="960"/>
      <c r="BA36" s="960"/>
      <c r="BB36" s="960"/>
      <c r="BC36" s="960"/>
      <c r="BD36" s="960"/>
    </row>
    <row r="37" spans="1:56" s="849" customFormat="1" ht="14.45" customHeight="1">
      <c r="A37" s="1137"/>
      <c r="B37" s="813" t="s">
        <v>1028</v>
      </c>
      <c r="C37" s="1137"/>
      <c r="D37" s="843"/>
      <c r="E37" s="978">
        <f t="shared" si="2"/>
        <v>-701.24979467432843</v>
      </c>
      <c r="F37" s="979">
        <f t="shared" ref="F37:F46" si="3">K37-L37-I37+J37</f>
        <v>-688.18736261634297</v>
      </c>
      <c r="G37" s="980">
        <f>'55.'!P64</f>
        <v>2378.2333370273473</v>
      </c>
      <c r="H37" s="980">
        <f>'55.'!Q64</f>
        <v>3269.6286752031451</v>
      </c>
      <c r="I37" s="980">
        <f>'55.'!R64</f>
        <v>621.53971099935109</v>
      </c>
      <c r="J37" s="980">
        <f>'55.'!S64</f>
        <v>811.68525450082041</v>
      </c>
      <c r="K37" s="980">
        <f>'55.'!T64</f>
        <v>2335.1484303897741</v>
      </c>
      <c r="L37" s="980">
        <f>'55.'!U64</f>
        <v>3213.4813365075865</v>
      </c>
      <c r="M37" s="50"/>
      <c r="N37" s="50"/>
      <c r="O37" s="50"/>
      <c r="P37" s="50"/>
      <c r="Q37" s="50"/>
      <c r="R37" s="50"/>
      <c r="S37" s="50"/>
      <c r="T37" s="50"/>
      <c r="U37" s="50"/>
      <c r="V37" s="50"/>
      <c r="W37" s="50"/>
      <c r="X37" s="50"/>
      <c r="Y37" s="50"/>
      <c r="Z37" s="50"/>
      <c r="AA37" s="50"/>
      <c r="AB37" s="50"/>
      <c r="AC37" s="50"/>
      <c r="AD37" s="50"/>
      <c r="AE37" s="50"/>
      <c r="AF37" s="50"/>
      <c r="AG37" s="50"/>
      <c r="AH37" s="50"/>
      <c r="AI37" s="50"/>
      <c r="AJ37" s="960"/>
      <c r="AK37" s="960"/>
      <c r="AL37" s="960"/>
      <c r="AM37" s="960"/>
      <c r="AN37" s="960"/>
      <c r="AO37" s="960"/>
      <c r="AP37" s="960"/>
      <c r="AQ37" s="960"/>
      <c r="AR37" s="960"/>
      <c r="AS37" s="960"/>
      <c r="AT37" s="960"/>
      <c r="AU37" s="960"/>
      <c r="AV37" s="960"/>
      <c r="AW37" s="960"/>
      <c r="AX37" s="960"/>
      <c r="AY37" s="960"/>
      <c r="AZ37" s="960"/>
      <c r="BA37" s="960"/>
      <c r="BB37" s="960"/>
      <c r="BC37" s="960"/>
      <c r="BD37" s="960"/>
    </row>
    <row r="38" spans="1:56" s="849" customFormat="1" ht="14.45" customHeight="1">
      <c r="A38" s="1137"/>
      <c r="B38" s="813" t="s">
        <v>1038</v>
      </c>
      <c r="C38" s="1137"/>
      <c r="D38" s="843"/>
      <c r="E38" s="978">
        <f t="shared" si="2"/>
        <v>486.18250578749894</v>
      </c>
      <c r="F38" s="979">
        <f t="shared" si="3"/>
        <v>534.48344707485057</v>
      </c>
      <c r="G38" s="980">
        <f>'55.'!P65</f>
        <v>7686.3767938882011</v>
      </c>
      <c r="H38" s="980">
        <f>'55.'!Q65</f>
        <v>7416.5021549245012</v>
      </c>
      <c r="I38" s="980">
        <f>'55.'!R65</f>
        <v>681.71643759744461</v>
      </c>
      <c r="J38" s="980">
        <f>'55.'!S65</f>
        <v>898.02430442124364</v>
      </c>
      <c r="K38" s="980">
        <f>'55.'!T65</f>
        <v>7626.2046213872163</v>
      </c>
      <c r="L38" s="980">
        <f>'55.'!U65</f>
        <v>7308.0290411361648</v>
      </c>
      <c r="M38" s="50"/>
      <c r="N38" s="50"/>
      <c r="O38" s="50"/>
      <c r="P38" s="50"/>
      <c r="Q38" s="50"/>
      <c r="R38" s="50"/>
      <c r="S38" s="50"/>
      <c r="T38" s="50"/>
      <c r="U38" s="50"/>
      <c r="V38" s="50"/>
      <c r="W38" s="50"/>
      <c r="X38" s="50"/>
      <c r="Y38" s="50"/>
      <c r="Z38" s="50"/>
      <c r="AA38" s="50"/>
      <c r="AB38" s="50"/>
      <c r="AC38" s="50"/>
      <c r="AD38" s="50"/>
      <c r="AE38" s="50"/>
      <c r="AF38" s="50"/>
      <c r="AG38" s="50"/>
      <c r="AH38" s="50"/>
      <c r="AI38" s="50"/>
      <c r="AJ38" s="960"/>
      <c r="AK38" s="960"/>
      <c r="AL38" s="960"/>
      <c r="AM38" s="960"/>
      <c r="AN38" s="960"/>
      <c r="AO38" s="960"/>
      <c r="AP38" s="960"/>
      <c r="AQ38" s="960"/>
      <c r="AR38" s="960"/>
      <c r="AS38" s="960"/>
      <c r="AT38" s="960"/>
      <c r="AU38" s="960"/>
      <c r="AV38" s="960"/>
      <c r="AW38" s="960"/>
      <c r="AX38" s="960"/>
      <c r="AY38" s="960"/>
      <c r="AZ38" s="960"/>
      <c r="BA38" s="960"/>
      <c r="BB38" s="960"/>
      <c r="BC38" s="960"/>
      <c r="BD38" s="960"/>
    </row>
    <row r="39" spans="1:56" s="849" customFormat="1" ht="14.45" customHeight="1">
      <c r="A39" s="813"/>
      <c r="B39" s="813" t="s">
        <v>1039</v>
      </c>
      <c r="C39" s="813"/>
      <c r="D39" s="843"/>
      <c r="E39" s="978">
        <f t="shared" si="2"/>
        <v>874.37741705972485</v>
      </c>
      <c r="F39" s="979">
        <f t="shared" si="3"/>
        <v>826.02723172131527</v>
      </c>
      <c r="G39" s="980">
        <f>'55.'!P66</f>
        <v>14511.536157493059</v>
      </c>
      <c r="H39" s="980">
        <f>'55.'!Q66</f>
        <v>13990.025536331583</v>
      </c>
      <c r="I39" s="980">
        <f>'55.'!R66</f>
        <v>2139.7532457339084</v>
      </c>
      <c r="J39" s="980">
        <f>'55.'!S66</f>
        <v>2492.6200416321567</v>
      </c>
      <c r="K39" s="980">
        <f>'55.'!T66</f>
        <v>14352.234406982438</v>
      </c>
      <c r="L39" s="980">
        <f>'55.'!U66</f>
        <v>13879.073971159371</v>
      </c>
      <c r="M39" s="50"/>
      <c r="N39" s="50"/>
      <c r="O39" s="50"/>
      <c r="P39" s="50"/>
      <c r="Q39" s="50"/>
      <c r="R39" s="50"/>
      <c r="S39" s="50"/>
      <c r="T39" s="50"/>
      <c r="U39" s="50"/>
      <c r="V39" s="50"/>
      <c r="W39" s="50"/>
      <c r="X39" s="50"/>
      <c r="Y39" s="50"/>
      <c r="Z39" s="50"/>
      <c r="AA39" s="50"/>
      <c r="AB39" s="50"/>
      <c r="AC39" s="50"/>
      <c r="AD39" s="50"/>
      <c r="AE39" s="50"/>
      <c r="AF39" s="50"/>
      <c r="AG39" s="50"/>
      <c r="AH39" s="50"/>
      <c r="AI39" s="50"/>
      <c r="AJ39" s="960"/>
      <c r="AK39" s="960"/>
      <c r="AL39" s="960"/>
      <c r="AM39" s="960"/>
      <c r="AN39" s="960"/>
      <c r="AO39" s="960"/>
      <c r="AP39" s="960"/>
      <c r="AQ39" s="960"/>
      <c r="AR39" s="960"/>
      <c r="AS39" s="960"/>
      <c r="AT39" s="960"/>
      <c r="AU39" s="960"/>
      <c r="AV39" s="960"/>
      <c r="AW39" s="960"/>
      <c r="AX39" s="960"/>
      <c r="AY39" s="960"/>
      <c r="AZ39" s="960"/>
      <c r="BA39" s="960"/>
      <c r="BB39" s="960"/>
      <c r="BC39" s="960"/>
      <c r="BD39" s="960"/>
    </row>
    <row r="40" spans="1:56" s="849" customFormat="1" ht="14.45" customHeight="1">
      <c r="A40" s="813"/>
      <c r="B40" s="813" t="s">
        <v>1040</v>
      </c>
      <c r="C40" s="813"/>
      <c r="D40" s="843"/>
      <c r="E40" s="978">
        <f t="shared" si="2"/>
        <v>2793.287388874458</v>
      </c>
      <c r="F40" s="979">
        <f t="shared" si="3"/>
        <v>2688.3166656285393</v>
      </c>
      <c r="G40" s="980">
        <f>'55.'!P67</f>
        <v>32430.25955016206</v>
      </c>
      <c r="H40" s="980">
        <f>'55.'!Q67</f>
        <v>31526.354281298201</v>
      </c>
      <c r="I40" s="980">
        <f>'55.'!R67</f>
        <v>12673.755921237249</v>
      </c>
      <c r="J40" s="980">
        <f>'55.'!S67</f>
        <v>14563.138041247848</v>
      </c>
      <c r="K40" s="980">
        <f>'55.'!T67</f>
        <v>31931.280597732046</v>
      </c>
      <c r="L40" s="980">
        <f>'55.'!U67</f>
        <v>31132.346052114106</v>
      </c>
      <c r="M40" s="50"/>
      <c r="N40" s="50"/>
      <c r="O40" s="50"/>
      <c r="P40" s="50"/>
      <c r="Q40" s="50"/>
      <c r="R40" s="50"/>
      <c r="S40" s="50"/>
      <c r="T40" s="50"/>
      <c r="U40" s="50"/>
      <c r="V40" s="50"/>
      <c r="W40" s="50"/>
      <c r="X40" s="50"/>
      <c r="Y40" s="50"/>
      <c r="Z40" s="50"/>
      <c r="AA40" s="50"/>
      <c r="AB40" s="50"/>
      <c r="AC40" s="50"/>
      <c r="AD40" s="50"/>
      <c r="AE40" s="50"/>
      <c r="AF40" s="50"/>
      <c r="AG40" s="50"/>
      <c r="AH40" s="50"/>
      <c r="AI40" s="50"/>
      <c r="AJ40" s="960"/>
      <c r="AK40" s="960"/>
      <c r="AL40" s="960"/>
      <c r="AM40" s="960"/>
      <c r="AN40" s="960"/>
      <c r="AO40" s="960"/>
      <c r="AP40" s="960"/>
      <c r="AQ40" s="960"/>
      <c r="AR40" s="960"/>
      <c r="AS40" s="960"/>
      <c r="AT40" s="960"/>
      <c r="AU40" s="960"/>
      <c r="AV40" s="960"/>
      <c r="AW40" s="960"/>
      <c r="AX40" s="960"/>
      <c r="AY40" s="960"/>
      <c r="AZ40" s="960"/>
      <c r="BA40" s="960"/>
      <c r="BB40" s="960"/>
      <c r="BC40" s="960"/>
      <c r="BD40" s="960"/>
    </row>
    <row r="41" spans="1:56" s="849" customFormat="1" ht="14.45" customHeight="1">
      <c r="A41" s="813"/>
      <c r="B41" s="813" t="s">
        <v>1041</v>
      </c>
      <c r="C41" s="813"/>
      <c r="D41" s="843"/>
      <c r="E41" s="978">
        <f t="shared" si="2"/>
        <v>5333.706500657132</v>
      </c>
      <c r="F41" s="979">
        <f t="shared" si="3"/>
        <v>5331.6443383755213</v>
      </c>
      <c r="G41" s="980">
        <f>'55.'!P68</f>
        <v>68353.268757350714</v>
      </c>
      <c r="H41" s="980">
        <f>'55.'!Q68</f>
        <v>66154.27441657061</v>
      </c>
      <c r="I41" s="980">
        <f>'55.'!R68</f>
        <v>26560.133956433769</v>
      </c>
      <c r="J41" s="980">
        <f>'55.'!S68</f>
        <v>29694.846116310797</v>
      </c>
      <c r="K41" s="980">
        <f>'55.'!T68</f>
        <v>67752.009725066222</v>
      </c>
      <c r="L41" s="980">
        <f>'55.'!U68</f>
        <v>65555.077546567729</v>
      </c>
      <c r="M41" s="50"/>
      <c r="N41" s="50"/>
      <c r="O41" s="50"/>
      <c r="P41" s="50"/>
      <c r="Q41" s="50"/>
      <c r="R41" s="50"/>
      <c r="S41" s="50"/>
      <c r="T41" s="50"/>
      <c r="U41" s="50"/>
      <c r="V41" s="50"/>
      <c r="W41" s="50"/>
      <c r="X41" s="50"/>
      <c r="Y41" s="50"/>
      <c r="Z41" s="50"/>
      <c r="AA41" s="50"/>
      <c r="AB41" s="50"/>
      <c r="AC41" s="50"/>
      <c r="AD41" s="50"/>
      <c r="AE41" s="50"/>
      <c r="AF41" s="50"/>
      <c r="AG41" s="50"/>
      <c r="AH41" s="50"/>
      <c r="AI41" s="50"/>
      <c r="AJ41" s="960"/>
      <c r="AK41" s="960"/>
      <c r="AL41" s="960"/>
      <c r="AM41" s="960"/>
      <c r="AN41" s="960"/>
      <c r="AO41" s="960"/>
      <c r="AP41" s="960"/>
      <c r="AQ41" s="960"/>
      <c r="AR41" s="960"/>
      <c r="AS41" s="960"/>
      <c r="AT41" s="960"/>
      <c r="AU41" s="960"/>
      <c r="AV41" s="960"/>
      <c r="AW41" s="960"/>
      <c r="AX41" s="960"/>
      <c r="AY41" s="960"/>
      <c r="AZ41" s="960"/>
      <c r="BA41" s="960"/>
      <c r="BB41" s="960"/>
      <c r="BC41" s="960"/>
      <c r="BD41" s="960"/>
    </row>
    <row r="42" spans="1:56" s="849" customFormat="1" ht="14.45" customHeight="1">
      <c r="A42" s="813"/>
      <c r="B42" s="813" t="s">
        <v>1042</v>
      </c>
      <c r="C42" s="813"/>
      <c r="D42" s="843"/>
      <c r="E42" s="978">
        <f t="shared" si="2"/>
        <v>3960.251622608208</v>
      </c>
      <c r="F42" s="979">
        <f t="shared" si="3"/>
        <v>2357.6052991034376</v>
      </c>
      <c r="G42" s="980">
        <f>'55.'!P69</f>
        <v>168652.17843006316</v>
      </c>
      <c r="H42" s="980">
        <f>'55.'!Q69</f>
        <v>163767.5914325015</v>
      </c>
      <c r="I42" s="980">
        <f>'55.'!R69</f>
        <v>85458.575909124425</v>
      </c>
      <c r="J42" s="980">
        <f>'55.'!S69</f>
        <v>84534.240534170982</v>
      </c>
      <c r="K42" s="980">
        <f>'55.'!T69</f>
        <v>165203.47316283803</v>
      </c>
      <c r="L42" s="980">
        <f>'55.'!U69</f>
        <v>161921.53248878114</v>
      </c>
      <c r="M42" s="50"/>
      <c r="N42" s="50"/>
      <c r="O42" s="50"/>
      <c r="P42" s="50"/>
      <c r="Q42" s="50"/>
      <c r="R42" s="50"/>
      <c r="S42" s="50"/>
      <c r="T42" s="50"/>
      <c r="U42" s="50"/>
      <c r="V42" s="50"/>
      <c r="W42" s="50"/>
      <c r="X42" s="50"/>
      <c r="Y42" s="50"/>
      <c r="Z42" s="50"/>
      <c r="AA42" s="50"/>
      <c r="AB42" s="50"/>
      <c r="AC42" s="50"/>
      <c r="AD42" s="50"/>
      <c r="AE42" s="50"/>
      <c r="AF42" s="50"/>
      <c r="AG42" s="50"/>
      <c r="AH42" s="50"/>
      <c r="AI42" s="50"/>
      <c r="AJ42" s="960"/>
      <c r="AK42" s="960"/>
      <c r="AL42" s="960"/>
      <c r="AM42" s="960"/>
      <c r="AN42" s="960"/>
      <c r="AO42" s="960"/>
      <c r="AP42" s="960"/>
      <c r="AQ42" s="960"/>
      <c r="AR42" s="960"/>
      <c r="AS42" s="960"/>
      <c r="AT42" s="960"/>
      <c r="AU42" s="960"/>
      <c r="AV42" s="960"/>
      <c r="AW42" s="960"/>
      <c r="AX42" s="960"/>
      <c r="AY42" s="960"/>
      <c r="AZ42" s="960"/>
      <c r="BA42" s="960"/>
      <c r="BB42" s="960"/>
      <c r="BC42" s="960"/>
      <c r="BD42" s="960"/>
    </row>
    <row r="43" spans="1:56" s="849" customFormat="1" ht="14.45" customHeight="1">
      <c r="A43" s="813"/>
      <c r="B43" s="813" t="s">
        <v>1043</v>
      </c>
      <c r="C43" s="813"/>
      <c r="D43" s="843"/>
      <c r="E43" s="978">
        <f t="shared" si="2"/>
        <v>16824.871229780896</v>
      </c>
      <c r="F43" s="979">
        <f t="shared" si="3"/>
        <v>15713.143231547263</v>
      </c>
      <c r="G43" s="980">
        <f>'55.'!P70</f>
        <v>399834.49825560069</v>
      </c>
      <c r="H43" s="980">
        <f>'55.'!Q70</f>
        <v>388522.40419414139</v>
      </c>
      <c r="I43" s="980">
        <f>'55.'!R70</f>
        <v>263633.06296959129</v>
      </c>
      <c r="J43" s="980">
        <f>'55.'!S70</f>
        <v>269145.84013791289</v>
      </c>
      <c r="K43" s="980">
        <f>'55.'!T70</f>
        <v>391754.04315862845</v>
      </c>
      <c r="L43" s="980">
        <f>'55.'!U70</f>
        <v>381553.67709540279</v>
      </c>
      <c r="M43" s="50"/>
      <c r="N43" s="50"/>
      <c r="O43" s="50"/>
      <c r="P43" s="50"/>
      <c r="Q43" s="50"/>
      <c r="R43" s="50"/>
      <c r="S43" s="50"/>
      <c r="T43" s="50"/>
      <c r="U43" s="50"/>
      <c r="V43" s="50"/>
      <c r="W43" s="50"/>
      <c r="X43" s="50"/>
      <c r="Y43" s="50"/>
      <c r="Z43" s="50"/>
      <c r="AA43" s="50"/>
      <c r="AB43" s="50"/>
      <c r="AC43" s="50"/>
      <c r="AD43" s="50"/>
      <c r="AE43" s="50"/>
      <c r="AF43" s="50"/>
      <c r="AG43" s="50"/>
      <c r="AH43" s="50"/>
      <c r="AI43" s="50"/>
      <c r="AJ43" s="960"/>
      <c r="AK43" s="960"/>
      <c r="AL43" s="960"/>
      <c r="AM43" s="960"/>
      <c r="AN43" s="960"/>
      <c r="AO43" s="960"/>
      <c r="AP43" s="960"/>
      <c r="AQ43" s="960"/>
      <c r="AR43" s="960"/>
      <c r="AS43" s="960"/>
      <c r="AT43" s="960"/>
      <c r="AU43" s="960"/>
      <c r="AV43" s="960"/>
      <c r="AW43" s="960"/>
      <c r="AX43" s="960"/>
      <c r="AY43" s="960"/>
      <c r="AZ43" s="960"/>
      <c r="BA43" s="960"/>
      <c r="BB43" s="960"/>
      <c r="BC43" s="960"/>
      <c r="BD43" s="960"/>
    </row>
    <row r="44" spans="1:56" s="849" customFormat="1" ht="14.45" customHeight="1">
      <c r="A44" s="813"/>
      <c r="B44" s="813" t="s">
        <v>1044</v>
      </c>
      <c r="C44" s="813"/>
      <c r="D44" s="843"/>
      <c r="E44" s="978">
        <f t="shared" si="2"/>
        <v>53804.13200426643</v>
      </c>
      <c r="F44" s="979">
        <f t="shared" si="3"/>
        <v>50730.775218125142</v>
      </c>
      <c r="G44" s="980">
        <f>'55.'!P71</f>
        <v>711548.47129906039</v>
      </c>
      <c r="H44" s="980">
        <f>'55.'!Q71</f>
        <v>642164.00424005964</v>
      </c>
      <c r="I44" s="980">
        <f>'55.'!R71</f>
        <v>402473.07142059167</v>
      </c>
      <c r="J44" s="980">
        <f>'55.'!S71</f>
        <v>386892.73636585736</v>
      </c>
      <c r="K44" s="980">
        <f>'55.'!T71</f>
        <v>703967.67455055204</v>
      </c>
      <c r="L44" s="980">
        <f>'55.'!U71</f>
        <v>637656.56427769258</v>
      </c>
      <c r="M44" s="50"/>
      <c r="N44" s="50"/>
      <c r="O44" s="50"/>
      <c r="P44" s="50"/>
      <c r="Q44" s="50"/>
      <c r="R44" s="50"/>
      <c r="S44" s="50"/>
      <c r="T44" s="50"/>
      <c r="U44" s="50"/>
      <c r="V44" s="50"/>
      <c r="W44" s="50"/>
      <c r="X44" s="50"/>
      <c r="Y44" s="50"/>
      <c r="Z44" s="50"/>
      <c r="AA44" s="50"/>
      <c r="AB44" s="50"/>
      <c r="AC44" s="50"/>
      <c r="AD44" s="50"/>
      <c r="AE44" s="50"/>
      <c r="AF44" s="50"/>
      <c r="AG44" s="50"/>
      <c r="AH44" s="50"/>
      <c r="AI44" s="50"/>
      <c r="AJ44" s="960"/>
      <c r="AK44" s="960"/>
      <c r="AL44" s="960"/>
      <c r="AM44" s="960"/>
      <c r="AN44" s="960"/>
      <c r="AO44" s="960"/>
      <c r="AP44" s="960"/>
      <c r="AQ44" s="960"/>
      <c r="AR44" s="960"/>
      <c r="AS44" s="960"/>
      <c r="AT44" s="960"/>
      <c r="AU44" s="960"/>
      <c r="AV44" s="960"/>
      <c r="AW44" s="960"/>
      <c r="AX44" s="960"/>
      <c r="AY44" s="960"/>
      <c r="AZ44" s="960"/>
      <c r="BA44" s="960"/>
      <c r="BB44" s="960"/>
      <c r="BC44" s="960"/>
      <c r="BD44" s="960"/>
    </row>
    <row r="45" spans="1:56" s="849" customFormat="1" ht="14.45" customHeight="1">
      <c r="A45" s="813"/>
      <c r="B45" s="813" t="s">
        <v>1045</v>
      </c>
      <c r="C45" s="813"/>
      <c r="D45" s="843"/>
      <c r="E45" s="978">
        <f t="shared" si="2"/>
        <v>110747.82914369786</v>
      </c>
      <c r="F45" s="979">
        <f t="shared" si="3"/>
        <v>57925.95296019502</v>
      </c>
      <c r="G45" s="980">
        <f>'55.'!P72</f>
        <v>1637729.8494700948</v>
      </c>
      <c r="H45" s="980">
        <f>'55.'!Q72</f>
        <v>1713434.8776034412</v>
      </c>
      <c r="I45" s="980">
        <f>'55.'!R72</f>
        <v>3372489.2052497109</v>
      </c>
      <c r="J45" s="980">
        <f>'55.'!S72</f>
        <v>3558942.0625267555</v>
      </c>
      <c r="K45" s="980">
        <f>'55.'!T72</f>
        <v>1564056.3368688268</v>
      </c>
      <c r="L45" s="980">
        <f>'55.'!U72</f>
        <v>1692583.2411856763</v>
      </c>
      <c r="M45" s="50"/>
      <c r="N45" s="50"/>
      <c r="O45" s="50"/>
      <c r="P45" s="50"/>
      <c r="Q45" s="50"/>
      <c r="R45" s="50"/>
      <c r="S45" s="50"/>
      <c r="T45" s="50"/>
      <c r="U45" s="50"/>
      <c r="V45" s="50"/>
      <c r="W45" s="50"/>
      <c r="X45" s="50"/>
      <c r="Y45" s="50"/>
      <c r="Z45" s="50"/>
      <c r="AA45" s="50"/>
      <c r="AB45" s="50"/>
      <c r="AC45" s="50"/>
      <c r="AD45" s="50"/>
      <c r="AE45" s="50"/>
      <c r="AF45" s="50"/>
      <c r="AG45" s="50"/>
      <c r="AH45" s="50"/>
      <c r="AI45" s="50"/>
      <c r="AJ45" s="960"/>
      <c r="AK45" s="960"/>
      <c r="AL45" s="960"/>
      <c r="AM45" s="960"/>
      <c r="AN45" s="960"/>
      <c r="AO45" s="960"/>
      <c r="AP45" s="960"/>
      <c r="AQ45" s="960"/>
      <c r="AR45" s="960"/>
      <c r="AS45" s="960"/>
      <c r="AT45" s="960"/>
      <c r="AU45" s="960"/>
      <c r="AV45" s="960"/>
      <c r="AW45" s="960"/>
      <c r="AX45" s="960"/>
      <c r="AY45" s="960"/>
      <c r="AZ45" s="960"/>
      <c r="BA45" s="960"/>
      <c r="BB45" s="960"/>
      <c r="BC45" s="960"/>
      <c r="BD45" s="960"/>
    </row>
    <row r="46" spans="1:56" s="849" customFormat="1" ht="14.45" customHeight="1">
      <c r="A46" s="813"/>
      <c r="B46" s="813" t="s">
        <v>1046</v>
      </c>
      <c r="C46" s="813"/>
      <c r="D46" s="843"/>
      <c r="E46" s="978">
        <f t="shared" si="2"/>
        <v>668791.53897656966</v>
      </c>
      <c r="F46" s="979">
        <f t="shared" si="3"/>
        <v>586154.76616887562</v>
      </c>
      <c r="G46" s="980">
        <f>'55.'!P73</f>
        <v>5309453.1947620204</v>
      </c>
      <c r="H46" s="980">
        <f>'55.'!Q73</f>
        <v>4704672.0329753775</v>
      </c>
      <c r="I46" s="980">
        <f>'55.'!R73</f>
        <v>5191459.720048096</v>
      </c>
      <c r="J46" s="980">
        <f>'55.'!S73</f>
        <v>5255470.0972380228</v>
      </c>
      <c r="K46" s="980">
        <f>'55.'!T73</f>
        <v>5156084.0709521016</v>
      </c>
      <c r="L46" s="980">
        <f>'55.'!U73</f>
        <v>4633939.6819731528</v>
      </c>
      <c r="M46" s="50"/>
      <c r="N46" s="50"/>
      <c r="O46" s="50"/>
      <c r="P46" s="50"/>
      <c r="Q46" s="50"/>
      <c r="R46" s="50"/>
      <c r="S46" s="50"/>
      <c r="T46" s="50"/>
      <c r="U46" s="50"/>
      <c r="V46" s="50"/>
      <c r="W46" s="50"/>
      <c r="X46" s="50"/>
      <c r="Y46" s="50"/>
      <c r="Z46" s="50"/>
      <c r="AA46" s="50"/>
      <c r="AB46" s="50"/>
      <c r="AC46" s="50"/>
      <c r="AD46" s="50"/>
      <c r="AE46" s="50"/>
      <c r="AF46" s="50"/>
      <c r="AG46" s="50"/>
      <c r="AH46" s="50"/>
      <c r="AI46" s="50"/>
      <c r="AJ46" s="960"/>
      <c r="AK46" s="960"/>
      <c r="AL46" s="960"/>
      <c r="AM46" s="960"/>
      <c r="AN46" s="960"/>
      <c r="AO46" s="960"/>
      <c r="AP46" s="960"/>
      <c r="AQ46" s="960"/>
      <c r="AR46" s="960"/>
      <c r="AS46" s="960"/>
      <c r="AT46" s="960"/>
      <c r="AU46" s="960"/>
      <c r="AV46" s="960"/>
      <c r="AW46" s="960"/>
      <c r="AX46" s="960"/>
      <c r="AY46" s="960"/>
      <c r="AZ46" s="960"/>
      <c r="BA46" s="960"/>
      <c r="BB46" s="960"/>
      <c r="BC46" s="960"/>
      <c r="BD46" s="960"/>
    </row>
    <row r="47" spans="1:56" s="849" customFormat="1" ht="14.45" customHeight="1">
      <c r="A47" s="2641" t="s">
        <v>372</v>
      </c>
      <c r="B47" s="2641"/>
      <c r="C47" s="2641"/>
      <c r="D47" s="843"/>
      <c r="E47" s="978"/>
      <c r="F47" s="918"/>
      <c r="G47" s="980"/>
      <c r="H47" s="918"/>
      <c r="I47" s="980"/>
      <c r="J47" s="981"/>
      <c r="K47" s="980"/>
      <c r="L47" s="980"/>
      <c r="M47" s="908"/>
      <c r="N47" s="908"/>
      <c r="O47" s="908"/>
      <c r="P47" s="908"/>
      <c r="Q47" s="908"/>
      <c r="R47" s="908"/>
      <c r="S47" s="908"/>
      <c r="T47" s="908"/>
      <c r="U47" s="908"/>
      <c r="V47" s="908"/>
      <c r="W47" s="908"/>
      <c r="X47" s="908"/>
      <c r="Y47" s="908"/>
      <c r="Z47" s="908"/>
      <c r="AA47" s="908"/>
      <c r="AB47" s="908"/>
      <c r="AC47" s="908"/>
      <c r="AD47" s="908"/>
      <c r="AE47" s="908"/>
      <c r="AF47" s="908"/>
      <c r="AG47" s="908"/>
      <c r="AH47" s="908"/>
      <c r="AI47" s="908"/>
      <c r="AJ47" s="960"/>
      <c r="AK47" s="960"/>
      <c r="AL47" s="960"/>
      <c r="AM47" s="960"/>
      <c r="AN47" s="960"/>
      <c r="AO47" s="960"/>
      <c r="AP47" s="960"/>
      <c r="AQ47" s="960"/>
      <c r="AR47" s="960"/>
      <c r="AS47" s="960"/>
      <c r="AT47" s="960"/>
      <c r="AU47" s="960"/>
      <c r="AV47" s="960"/>
      <c r="AW47" s="960"/>
      <c r="AX47" s="960"/>
      <c r="AY47" s="960"/>
      <c r="AZ47" s="960"/>
      <c r="BA47" s="960"/>
      <c r="BB47" s="960"/>
      <c r="BC47" s="960"/>
      <c r="BD47" s="960"/>
    </row>
    <row r="48" spans="1:56" s="849" customFormat="1" ht="14.45" customHeight="1">
      <c r="A48" s="813"/>
      <c r="B48" s="813" t="s">
        <v>1028</v>
      </c>
      <c r="C48" s="813"/>
      <c r="D48" s="843"/>
      <c r="E48" s="978">
        <f t="shared" si="2"/>
        <v>-3298.3794497983536</v>
      </c>
      <c r="F48" s="979">
        <f t="shared" ref="F48:F57" si="4">K48-L48-I48+J48</f>
        <v>-3750.995862241256</v>
      </c>
      <c r="G48" s="980">
        <f>'55.'!P74</f>
        <v>3572.6074855497009</v>
      </c>
      <c r="H48" s="980">
        <f>'55.'!Q74</f>
        <v>4145.0882754423656</v>
      </c>
      <c r="I48" s="980">
        <f>'55.'!R74</f>
        <v>7329.7476516206561</v>
      </c>
      <c r="J48" s="980">
        <f>'55.'!S74</f>
        <v>4603.8489917149673</v>
      </c>
      <c r="K48" s="980">
        <f>'55.'!T74</f>
        <v>3007.8372113015762</v>
      </c>
      <c r="L48" s="980">
        <f>'55.'!U74</f>
        <v>4032.9344136371428</v>
      </c>
      <c r="M48" s="50"/>
      <c r="N48" s="50"/>
      <c r="O48" s="50"/>
      <c r="P48" s="50"/>
      <c r="Q48" s="50"/>
      <c r="R48" s="50"/>
      <c r="S48" s="50"/>
      <c r="T48" s="50"/>
      <c r="U48" s="50"/>
      <c r="V48" s="50"/>
      <c r="W48" s="50"/>
      <c r="X48" s="50"/>
      <c r="Y48" s="50"/>
      <c r="Z48" s="50"/>
      <c r="AA48" s="50"/>
      <c r="AB48" s="50"/>
      <c r="AC48" s="50"/>
      <c r="AD48" s="50"/>
      <c r="AE48" s="50"/>
      <c r="AF48" s="50"/>
      <c r="AG48" s="50"/>
      <c r="AH48" s="50"/>
      <c r="AI48" s="50"/>
      <c r="AJ48" s="960"/>
      <c r="AK48" s="960"/>
      <c r="AL48" s="960"/>
      <c r="AM48" s="960"/>
      <c r="AN48" s="960"/>
      <c r="AO48" s="960"/>
      <c r="AP48" s="960"/>
      <c r="AQ48" s="960"/>
      <c r="AR48" s="960"/>
      <c r="AS48" s="960"/>
      <c r="AT48" s="960"/>
      <c r="AU48" s="960"/>
      <c r="AV48" s="960"/>
      <c r="AW48" s="960"/>
      <c r="AX48" s="960"/>
      <c r="AY48" s="960"/>
      <c r="AZ48" s="960"/>
      <c r="BA48" s="960"/>
      <c r="BB48" s="960"/>
      <c r="BC48" s="960"/>
      <c r="BD48" s="960"/>
    </row>
    <row r="49" spans="1:56" s="849" customFormat="1" ht="14.45" customHeight="1">
      <c r="A49" s="813"/>
      <c r="B49" s="813" t="s">
        <v>1038</v>
      </c>
      <c r="C49" s="813"/>
      <c r="D49" s="843"/>
      <c r="E49" s="978">
        <f t="shared" si="2"/>
        <v>556.52794853881767</v>
      </c>
      <c r="F49" s="979">
        <f t="shared" si="4"/>
        <v>586.97181694960852</v>
      </c>
      <c r="G49" s="980">
        <f>'55.'!P75</f>
        <v>7715.3011496062263</v>
      </c>
      <c r="H49" s="980">
        <f>'55.'!Q75</f>
        <v>7062.2378886832721</v>
      </c>
      <c r="I49" s="980">
        <f>'55.'!R75</f>
        <v>637.87579936784516</v>
      </c>
      <c r="J49" s="980">
        <f>'55.'!S75</f>
        <v>541.34048698370862</v>
      </c>
      <c r="K49" s="980">
        <f>'55.'!T75</f>
        <v>7635.3881471855211</v>
      </c>
      <c r="L49" s="980">
        <f>'55.'!U75</f>
        <v>6951.8810178517761</v>
      </c>
      <c r="M49" s="50"/>
      <c r="N49" s="50"/>
      <c r="O49" s="50"/>
      <c r="P49" s="50"/>
      <c r="Q49" s="50"/>
      <c r="R49" s="50"/>
      <c r="S49" s="50"/>
      <c r="T49" s="50"/>
      <c r="U49" s="50"/>
      <c r="V49" s="50"/>
      <c r="W49" s="50"/>
      <c r="X49" s="50"/>
      <c r="Y49" s="50"/>
      <c r="Z49" s="50"/>
      <c r="AA49" s="50"/>
      <c r="AB49" s="50"/>
      <c r="AC49" s="50"/>
      <c r="AD49" s="50"/>
      <c r="AE49" s="50"/>
      <c r="AF49" s="50"/>
      <c r="AG49" s="50"/>
      <c r="AH49" s="50"/>
      <c r="AI49" s="50"/>
      <c r="AJ49" s="960"/>
      <c r="AK49" s="960"/>
      <c r="AL49" s="960"/>
      <c r="AM49" s="960"/>
      <c r="AN49" s="960"/>
      <c r="AO49" s="960"/>
      <c r="AP49" s="960"/>
      <c r="AQ49" s="960"/>
      <c r="AR49" s="960"/>
      <c r="AS49" s="960"/>
      <c r="AT49" s="960"/>
      <c r="AU49" s="960"/>
      <c r="AV49" s="960"/>
      <c r="AW49" s="960"/>
      <c r="AX49" s="960"/>
      <c r="AY49" s="960"/>
      <c r="AZ49" s="960"/>
      <c r="BA49" s="960"/>
      <c r="BB49" s="960"/>
      <c r="BC49" s="960"/>
      <c r="BD49" s="960"/>
    </row>
    <row r="50" spans="1:56" s="849" customFormat="1" ht="14.45" customHeight="1">
      <c r="A50" s="813"/>
      <c r="B50" s="813" t="s">
        <v>1039</v>
      </c>
      <c r="C50" s="813"/>
      <c r="D50" s="843"/>
      <c r="E50" s="978">
        <f t="shared" si="2"/>
        <v>940.18314007176923</v>
      </c>
      <c r="F50" s="979">
        <f t="shared" si="4"/>
        <v>923.63050065538664</v>
      </c>
      <c r="G50" s="980">
        <f>'55.'!P76</f>
        <v>13880.514440062956</v>
      </c>
      <c r="H50" s="980">
        <f>'55.'!Q76</f>
        <v>13031.613282387454</v>
      </c>
      <c r="I50" s="980">
        <f>'55.'!R76</f>
        <v>1333.0689202045794</v>
      </c>
      <c r="J50" s="980">
        <f>'55.'!S76</f>
        <v>1424.3509026008467</v>
      </c>
      <c r="K50" s="980">
        <f>'55.'!T76</f>
        <v>13801.457060584669</v>
      </c>
      <c r="L50" s="980">
        <f>'55.'!U76</f>
        <v>12969.10854232555</v>
      </c>
      <c r="M50" s="50"/>
      <c r="N50" s="50"/>
      <c r="O50" s="50"/>
      <c r="P50" s="50"/>
      <c r="Q50" s="50"/>
      <c r="R50" s="50"/>
      <c r="S50" s="50"/>
      <c r="T50" s="50"/>
      <c r="U50" s="50"/>
      <c r="V50" s="50"/>
      <c r="W50" s="50"/>
      <c r="X50" s="50"/>
      <c r="Y50" s="50"/>
      <c r="Z50" s="50"/>
      <c r="AA50" s="50"/>
      <c r="AB50" s="50"/>
      <c r="AC50" s="50"/>
      <c r="AD50" s="50"/>
      <c r="AE50" s="50"/>
      <c r="AF50" s="50"/>
      <c r="AG50" s="50"/>
      <c r="AH50" s="50"/>
      <c r="AI50" s="50"/>
      <c r="AJ50" s="960"/>
      <c r="AK50" s="960"/>
      <c r="AL50" s="960"/>
      <c r="AM50" s="960"/>
      <c r="AN50" s="960"/>
      <c r="AO50" s="960"/>
      <c r="AP50" s="960"/>
      <c r="AQ50" s="960"/>
      <c r="AR50" s="960"/>
      <c r="AS50" s="960"/>
      <c r="AT50" s="960"/>
      <c r="AU50" s="960"/>
      <c r="AV50" s="960"/>
      <c r="AW50" s="960"/>
      <c r="AX50" s="960"/>
      <c r="AY50" s="960"/>
      <c r="AZ50" s="960"/>
      <c r="BA50" s="960"/>
      <c r="BB50" s="960"/>
      <c r="BC50" s="960"/>
      <c r="BD50" s="960"/>
    </row>
    <row r="51" spans="1:56" s="849" customFormat="1" ht="14.45" customHeight="1">
      <c r="A51" s="1137"/>
      <c r="B51" s="813" t="s">
        <v>1040</v>
      </c>
      <c r="C51" s="1137"/>
      <c r="D51" s="843"/>
      <c r="E51" s="978">
        <f t="shared" si="2"/>
        <v>3559.5350306033038</v>
      </c>
      <c r="F51" s="979">
        <f t="shared" si="4"/>
        <v>3459.5216045627899</v>
      </c>
      <c r="G51" s="980">
        <f>'55.'!P77</f>
        <v>31788.891879965337</v>
      </c>
      <c r="H51" s="980">
        <f>'55.'!Q77</f>
        <v>28486.096476366329</v>
      </c>
      <c r="I51" s="980">
        <f>'55.'!R77</f>
        <v>3135.497710627028</v>
      </c>
      <c r="J51" s="980">
        <f>'55.'!S77</f>
        <v>3392.237337631324</v>
      </c>
      <c r="K51" s="980">
        <f>'55.'!T77</f>
        <v>31347.54009481514</v>
      </c>
      <c r="L51" s="980">
        <f>'55.'!U77</f>
        <v>28144.758117256646</v>
      </c>
      <c r="M51" s="50"/>
      <c r="N51" s="50"/>
      <c r="O51" s="50"/>
      <c r="P51" s="50"/>
      <c r="Q51" s="50"/>
      <c r="R51" s="50"/>
      <c r="S51" s="50"/>
      <c r="T51" s="50"/>
      <c r="U51" s="50"/>
      <c r="V51" s="50"/>
      <c r="W51" s="50"/>
      <c r="X51" s="50"/>
      <c r="Y51" s="50"/>
      <c r="Z51" s="50"/>
      <c r="AA51" s="50"/>
      <c r="AB51" s="50"/>
      <c r="AC51" s="50"/>
      <c r="AD51" s="50"/>
      <c r="AE51" s="50"/>
      <c r="AF51" s="50"/>
      <c r="AG51" s="50"/>
      <c r="AH51" s="50"/>
      <c r="AI51" s="50"/>
      <c r="AJ51" s="960"/>
      <c r="AK51" s="960"/>
      <c r="AL51" s="960"/>
      <c r="AM51" s="960"/>
      <c r="AN51" s="960"/>
      <c r="AO51" s="960"/>
      <c r="AP51" s="960"/>
      <c r="AQ51" s="960"/>
      <c r="AR51" s="960"/>
      <c r="AS51" s="960"/>
      <c r="AT51" s="960"/>
      <c r="AU51" s="960"/>
      <c r="AV51" s="960"/>
      <c r="AW51" s="960"/>
      <c r="AX51" s="960"/>
      <c r="AY51" s="960"/>
      <c r="AZ51" s="960"/>
      <c r="BA51" s="960"/>
      <c r="BB51" s="960"/>
      <c r="BC51" s="960"/>
      <c r="BD51" s="960"/>
    </row>
    <row r="52" spans="1:56" s="849" customFormat="1" ht="14.45" customHeight="1">
      <c r="A52" s="1137"/>
      <c r="B52" s="813" t="s">
        <v>1041</v>
      </c>
      <c r="C52" s="1137"/>
      <c r="D52" s="843"/>
      <c r="E52" s="978">
        <f t="shared" si="2"/>
        <v>4446.1133511793669</v>
      </c>
      <c r="F52" s="979">
        <f t="shared" si="4"/>
        <v>4335.9921141783707</v>
      </c>
      <c r="G52" s="980">
        <f>'55.'!P78</f>
        <v>65034.177424231893</v>
      </c>
      <c r="H52" s="980">
        <f>'55.'!Q78</f>
        <v>61355.474209985761</v>
      </c>
      <c r="I52" s="980">
        <f>'55.'!R78</f>
        <v>28820.189957545539</v>
      </c>
      <c r="J52" s="980">
        <f>'55.'!S78</f>
        <v>29587.600094478774</v>
      </c>
      <c r="K52" s="980">
        <f>'55.'!T78</f>
        <v>64307.015855444821</v>
      </c>
      <c r="L52" s="980">
        <f>'55.'!U78</f>
        <v>60738.433878199685</v>
      </c>
      <c r="M52" s="50"/>
      <c r="N52" s="50"/>
      <c r="O52" s="50"/>
      <c r="P52" s="50"/>
      <c r="Q52" s="50"/>
      <c r="R52" s="50"/>
      <c r="S52" s="50"/>
      <c r="T52" s="50"/>
      <c r="U52" s="50"/>
      <c r="V52" s="50"/>
      <c r="W52" s="50"/>
      <c r="X52" s="50"/>
      <c r="Y52" s="50"/>
      <c r="Z52" s="50"/>
      <c r="AA52" s="50"/>
      <c r="AB52" s="50"/>
      <c r="AC52" s="50"/>
      <c r="AD52" s="50"/>
      <c r="AE52" s="50"/>
      <c r="AF52" s="50"/>
      <c r="AG52" s="50"/>
      <c r="AH52" s="50"/>
      <c r="AI52" s="50"/>
      <c r="AJ52" s="960"/>
      <c r="AK52" s="960"/>
      <c r="AL52" s="960"/>
      <c r="AM52" s="960"/>
      <c r="AN52" s="960"/>
      <c r="AO52" s="960"/>
      <c r="AP52" s="960"/>
      <c r="AQ52" s="960"/>
      <c r="AR52" s="960"/>
      <c r="AS52" s="960"/>
      <c r="AT52" s="960"/>
      <c r="AU52" s="960"/>
      <c r="AV52" s="960"/>
      <c r="AW52" s="960"/>
      <c r="AX52" s="960"/>
      <c r="AY52" s="960"/>
      <c r="AZ52" s="960"/>
      <c r="BA52" s="960"/>
      <c r="BB52" s="960"/>
      <c r="BC52" s="960"/>
      <c r="BD52" s="960"/>
    </row>
    <row r="53" spans="1:56" s="849" customFormat="1" ht="14.45" customHeight="1">
      <c r="A53" s="1137"/>
      <c r="B53" s="813" t="s">
        <v>1042</v>
      </c>
      <c r="C53" s="1137"/>
      <c r="D53" s="843"/>
      <c r="E53" s="978">
        <f t="shared" si="2"/>
        <v>8383.0340823301522</v>
      </c>
      <c r="F53" s="979">
        <f t="shared" si="4"/>
        <v>8451.1516492937808</v>
      </c>
      <c r="G53" s="980">
        <f>'55.'!P79</f>
        <v>158983.88009115253</v>
      </c>
      <c r="H53" s="980">
        <f>'55.'!Q79</f>
        <v>151291.76763856105</v>
      </c>
      <c r="I53" s="980">
        <f>'55.'!R79</f>
        <v>73956.414047318816</v>
      </c>
      <c r="J53" s="980">
        <f>'55.'!S79</f>
        <v>74647.33567705749</v>
      </c>
      <c r="K53" s="980">
        <f>'55.'!T79</f>
        <v>156848.96202418517</v>
      </c>
      <c r="L53" s="980">
        <f>'55.'!U79</f>
        <v>149088.73200463006</v>
      </c>
      <c r="M53" s="50"/>
      <c r="N53" s="50"/>
      <c r="O53" s="50"/>
      <c r="P53" s="50"/>
      <c r="Q53" s="50"/>
      <c r="R53" s="50"/>
      <c r="S53" s="50"/>
      <c r="T53" s="50"/>
      <c r="U53" s="50"/>
      <c r="V53" s="50"/>
      <c r="W53" s="50"/>
      <c r="X53" s="50"/>
      <c r="Y53" s="50"/>
      <c r="Z53" s="50"/>
      <c r="AA53" s="50"/>
      <c r="AB53" s="50"/>
      <c r="AC53" s="50"/>
      <c r="AD53" s="50"/>
      <c r="AE53" s="50"/>
      <c r="AF53" s="50"/>
      <c r="AG53" s="50"/>
      <c r="AH53" s="50"/>
      <c r="AI53" s="50"/>
      <c r="AJ53" s="960"/>
      <c r="AK53" s="960"/>
      <c r="AL53" s="960"/>
      <c r="AM53" s="960"/>
      <c r="AN53" s="960"/>
      <c r="AO53" s="960"/>
      <c r="AP53" s="960"/>
      <c r="AQ53" s="960"/>
      <c r="AR53" s="960"/>
      <c r="AS53" s="960"/>
      <c r="AT53" s="960"/>
      <c r="AU53" s="960"/>
      <c r="AV53" s="960"/>
      <c r="AW53" s="960"/>
      <c r="AX53" s="960"/>
      <c r="AY53" s="960"/>
      <c r="AZ53" s="960"/>
      <c r="BA53" s="960"/>
      <c r="BB53" s="960"/>
      <c r="BC53" s="960"/>
      <c r="BD53" s="960"/>
    </row>
    <row r="54" spans="1:56" s="849" customFormat="1" ht="14.45" customHeight="1">
      <c r="A54" s="1137"/>
      <c r="B54" s="813" t="s">
        <v>1043</v>
      </c>
      <c r="C54" s="1137"/>
      <c r="D54" s="843"/>
      <c r="E54" s="978">
        <f t="shared" si="2"/>
        <v>17468.079464463808</v>
      </c>
      <c r="F54" s="979">
        <f t="shared" si="4"/>
        <v>16766.342477630358</v>
      </c>
      <c r="G54" s="980">
        <f>'55.'!P80</f>
        <v>359427.96539290174</v>
      </c>
      <c r="H54" s="980">
        <f>'55.'!Q80</f>
        <v>365836.87529204803</v>
      </c>
      <c r="I54" s="980">
        <f>'55.'!R80</f>
        <v>271045.49089712329</v>
      </c>
      <c r="J54" s="980">
        <f>'55.'!S80</f>
        <v>294922.4802607334</v>
      </c>
      <c r="K54" s="980">
        <f>'55.'!T80</f>
        <v>356012.40484457859</v>
      </c>
      <c r="L54" s="980">
        <f>'55.'!U80</f>
        <v>363123.05173055833</v>
      </c>
      <c r="M54" s="50"/>
      <c r="N54" s="50"/>
      <c r="O54" s="50"/>
      <c r="P54" s="50"/>
      <c r="Q54" s="50"/>
      <c r="R54" s="50"/>
      <c r="S54" s="50"/>
      <c r="T54" s="50"/>
      <c r="U54" s="50"/>
      <c r="V54" s="50"/>
      <c r="W54" s="50"/>
      <c r="X54" s="50"/>
      <c r="Y54" s="50"/>
      <c r="Z54" s="50"/>
      <c r="AA54" s="50"/>
      <c r="AB54" s="50"/>
      <c r="AC54" s="50"/>
      <c r="AD54" s="50"/>
      <c r="AE54" s="50"/>
      <c r="AF54" s="50"/>
      <c r="AG54" s="50"/>
      <c r="AH54" s="50"/>
      <c r="AI54" s="50"/>
      <c r="AJ54" s="960"/>
      <c r="AK54" s="960"/>
      <c r="AL54" s="960"/>
      <c r="AM54" s="960"/>
      <c r="AN54" s="960"/>
      <c r="AO54" s="960"/>
      <c r="AP54" s="960"/>
      <c r="AQ54" s="960"/>
      <c r="AR54" s="960"/>
      <c r="AS54" s="960"/>
      <c r="AT54" s="960"/>
      <c r="AU54" s="960"/>
      <c r="AV54" s="960"/>
      <c r="AW54" s="960"/>
      <c r="AX54" s="960"/>
      <c r="AY54" s="960"/>
      <c r="AZ54" s="960"/>
      <c r="BA54" s="960"/>
      <c r="BB54" s="960"/>
      <c r="BC54" s="960"/>
      <c r="BD54" s="960"/>
    </row>
    <row r="55" spans="1:56" s="849" customFormat="1" ht="14.45" customHeight="1">
      <c r="A55" s="1137"/>
      <c r="B55" s="813" t="s">
        <v>1044</v>
      </c>
      <c r="C55" s="1137"/>
      <c r="D55" s="843"/>
      <c r="E55" s="978">
        <f t="shared" si="2"/>
        <v>57238.933965157135</v>
      </c>
      <c r="F55" s="979">
        <f t="shared" si="4"/>
        <v>54051.719534157193</v>
      </c>
      <c r="G55" s="980">
        <f>'55.'!P81</f>
        <v>668348.17331018893</v>
      </c>
      <c r="H55" s="980">
        <f>'55.'!Q81</f>
        <v>632115.71917517693</v>
      </c>
      <c r="I55" s="980">
        <f>'55.'!R81</f>
        <v>288709.36697139696</v>
      </c>
      <c r="J55" s="980">
        <f>'55.'!S81</f>
        <v>309715.84680154209</v>
      </c>
      <c r="K55" s="980">
        <f>'55.'!T81</f>
        <v>660600.26494932349</v>
      </c>
      <c r="L55" s="980">
        <f>'55.'!U81</f>
        <v>627555.02524531144</v>
      </c>
      <c r="M55" s="50"/>
      <c r="N55" s="50"/>
      <c r="O55" s="50"/>
      <c r="P55" s="50"/>
      <c r="Q55" s="50"/>
      <c r="R55" s="50"/>
      <c r="S55" s="50"/>
      <c r="T55" s="50"/>
      <c r="U55" s="50"/>
      <c r="V55" s="50"/>
      <c r="W55" s="50"/>
      <c r="X55" s="50"/>
      <c r="Y55" s="50"/>
      <c r="Z55" s="50"/>
      <c r="AA55" s="50"/>
      <c r="AB55" s="50"/>
      <c r="AC55" s="50"/>
      <c r="AD55" s="50"/>
      <c r="AE55" s="50"/>
      <c r="AF55" s="50"/>
      <c r="AG55" s="50"/>
      <c r="AH55" s="50"/>
      <c r="AI55" s="50"/>
      <c r="AJ55" s="960"/>
      <c r="AK55" s="960"/>
      <c r="AL55" s="960"/>
      <c r="AM55" s="960"/>
      <c r="AN55" s="960"/>
      <c r="AO55" s="960"/>
      <c r="AP55" s="960"/>
      <c r="AQ55" s="960"/>
      <c r="AR55" s="960"/>
      <c r="AS55" s="960"/>
      <c r="AT55" s="960"/>
      <c r="AU55" s="960"/>
      <c r="AV55" s="960"/>
      <c r="AW55" s="960"/>
      <c r="AX55" s="960"/>
      <c r="AY55" s="960"/>
      <c r="AZ55" s="960"/>
      <c r="BA55" s="960"/>
      <c r="BB55" s="960"/>
      <c r="BC55" s="960"/>
      <c r="BD55" s="960"/>
    </row>
    <row r="56" spans="1:56" s="849" customFormat="1" ht="14.45" customHeight="1">
      <c r="A56" s="1137"/>
      <c r="B56" s="813" t="s">
        <v>1045</v>
      </c>
      <c r="C56" s="1137"/>
      <c r="D56" s="843"/>
      <c r="E56" s="978">
        <f t="shared" si="2"/>
        <v>181414.43618179299</v>
      </c>
      <c r="F56" s="979">
        <f t="shared" si="4"/>
        <v>155741.25198080717</v>
      </c>
      <c r="G56" s="980">
        <f>'55.'!P82</f>
        <v>1532034.5257441103</v>
      </c>
      <c r="H56" s="980">
        <f>'55.'!Q82</f>
        <v>1528759.9231198081</v>
      </c>
      <c r="I56" s="980">
        <f>'55.'!R82</f>
        <v>3003889.7182129468</v>
      </c>
      <c r="J56" s="980">
        <f>'55.'!S82</f>
        <v>3182029.5517704375</v>
      </c>
      <c r="K56" s="980">
        <f>'55.'!T82</f>
        <v>1486704.8504424654</v>
      </c>
      <c r="L56" s="980">
        <f>'55.'!U82</f>
        <v>1509103.432019149</v>
      </c>
      <c r="M56" s="50"/>
      <c r="N56" s="50"/>
      <c r="O56" s="50"/>
      <c r="P56" s="50"/>
      <c r="Q56" s="50"/>
      <c r="R56" s="50"/>
      <c r="S56" s="50"/>
      <c r="T56" s="50"/>
      <c r="U56" s="50"/>
      <c r="V56" s="50"/>
      <c r="W56" s="50"/>
      <c r="X56" s="50"/>
      <c r="Y56" s="50"/>
      <c r="Z56" s="50"/>
      <c r="AA56" s="50"/>
      <c r="AB56" s="50"/>
      <c r="AC56" s="50"/>
      <c r="AD56" s="50"/>
      <c r="AE56" s="50"/>
      <c r="AF56" s="50"/>
      <c r="AG56" s="50"/>
      <c r="AH56" s="50"/>
      <c r="AI56" s="50"/>
      <c r="AJ56" s="960"/>
      <c r="AK56" s="960"/>
      <c r="AL56" s="960"/>
      <c r="AM56" s="960"/>
      <c r="AN56" s="960"/>
      <c r="AO56" s="960"/>
      <c r="AP56" s="960"/>
      <c r="AQ56" s="960"/>
      <c r="AR56" s="960"/>
      <c r="AS56" s="960"/>
      <c r="AT56" s="960"/>
      <c r="AU56" s="960"/>
      <c r="AV56" s="960"/>
      <c r="AW56" s="960"/>
      <c r="AX56" s="960"/>
      <c r="AY56" s="960"/>
      <c r="AZ56" s="960"/>
      <c r="BA56" s="960"/>
      <c r="BB56" s="960"/>
      <c r="BC56" s="960"/>
      <c r="BD56" s="960"/>
    </row>
    <row r="57" spans="1:56" s="849" customFormat="1" ht="14.45" customHeight="1">
      <c r="A57" s="1137"/>
      <c r="B57" s="813" t="s">
        <v>1046</v>
      </c>
      <c r="C57" s="1137"/>
      <c r="D57" s="843"/>
      <c r="E57" s="978">
        <f t="shared" si="2"/>
        <v>548913.91253586207</v>
      </c>
      <c r="F57" s="979">
        <f t="shared" si="4"/>
        <v>447617.86819875799</v>
      </c>
      <c r="G57" s="980">
        <f>'55.'!P83</f>
        <v>4215079.0246679299</v>
      </c>
      <c r="H57" s="980">
        <f>'55.'!Q83</f>
        <v>4210673.07933544</v>
      </c>
      <c r="I57" s="980">
        <f>'55.'!R83</f>
        <v>4789137.677271436</v>
      </c>
      <c r="J57" s="980">
        <f>'55.'!S83</f>
        <v>5333645.6444748081</v>
      </c>
      <c r="K57" s="980">
        <f>'55.'!T83</f>
        <v>4059434.0096384929</v>
      </c>
      <c r="L57" s="980">
        <f>'55.'!U83</f>
        <v>4156324.1086431067</v>
      </c>
      <c r="M57" s="50"/>
      <c r="N57" s="50"/>
      <c r="O57" s="50"/>
      <c r="P57" s="50"/>
      <c r="Q57" s="50"/>
      <c r="R57" s="50"/>
      <c r="S57" s="50"/>
      <c r="T57" s="50"/>
      <c r="U57" s="50"/>
      <c r="V57" s="50"/>
      <c r="W57" s="50"/>
      <c r="X57" s="50"/>
      <c r="Y57" s="50"/>
      <c r="Z57" s="50"/>
      <c r="AA57" s="50"/>
      <c r="AB57" s="50"/>
      <c r="AC57" s="50"/>
      <c r="AD57" s="50"/>
      <c r="AE57" s="50"/>
      <c r="AF57" s="50"/>
      <c r="AG57" s="50"/>
      <c r="AH57" s="50"/>
      <c r="AI57" s="50"/>
      <c r="AJ57" s="960"/>
      <c r="AK57" s="960"/>
      <c r="AL57" s="960"/>
      <c r="AM57" s="960"/>
      <c r="AN57" s="960"/>
      <c r="AO57" s="960"/>
      <c r="AP57" s="960"/>
      <c r="AQ57" s="960"/>
      <c r="AR57" s="960"/>
      <c r="AS57" s="960"/>
      <c r="AT57" s="960"/>
      <c r="AU57" s="960"/>
      <c r="AV57" s="960"/>
      <c r="AW57" s="960"/>
      <c r="AX57" s="960"/>
      <c r="AY57" s="960"/>
      <c r="AZ57" s="960"/>
      <c r="BA57" s="960"/>
      <c r="BB57" s="960"/>
      <c r="BC57" s="960"/>
      <c r="BD57" s="960"/>
    </row>
    <row r="58" spans="1:56" s="849" customFormat="1" ht="14.45" customHeight="1">
      <c r="A58" s="2641" t="s">
        <v>373</v>
      </c>
      <c r="B58" s="2641"/>
      <c r="C58" s="2641"/>
      <c r="D58" s="2"/>
      <c r="E58" s="983"/>
      <c r="F58" s="981"/>
      <c r="G58" s="981"/>
      <c r="H58" s="981"/>
      <c r="I58" s="981"/>
      <c r="J58" s="981"/>
      <c r="K58" s="980"/>
      <c r="L58" s="980"/>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60"/>
      <c r="AK58" s="960"/>
      <c r="AL58" s="960"/>
      <c r="AM58" s="960"/>
      <c r="AN58" s="960"/>
      <c r="AO58" s="960"/>
      <c r="AP58" s="960"/>
      <c r="AQ58" s="960"/>
      <c r="AR58" s="960"/>
      <c r="AS58" s="960"/>
      <c r="AT58" s="960"/>
      <c r="AU58" s="960"/>
      <c r="AV58" s="960"/>
      <c r="AW58" s="960"/>
      <c r="AX58" s="960"/>
      <c r="AY58" s="960"/>
      <c r="AZ58" s="960"/>
      <c r="BA58" s="960"/>
      <c r="BB58" s="960"/>
      <c r="BC58" s="960"/>
      <c r="BD58" s="960"/>
    </row>
    <row r="59" spans="1:56" s="849" customFormat="1" ht="14.45" customHeight="1">
      <c r="A59" s="6"/>
      <c r="B59" s="813" t="s">
        <v>1028</v>
      </c>
      <c r="C59" s="6"/>
      <c r="D59" s="845"/>
      <c r="E59" s="983">
        <f t="shared" si="2"/>
        <v>858.99477658321473</v>
      </c>
      <c r="F59" s="979">
        <f t="shared" ref="F59:F68" si="5">K59-L59-I59+J59</f>
        <v>851.17992989978472</v>
      </c>
      <c r="G59" s="982">
        <f>'55.'!P84</f>
        <v>5529.4552126900389</v>
      </c>
      <c r="H59" s="982">
        <f>'55.'!Q84</f>
        <v>4679.2254954877217</v>
      </c>
      <c r="I59" s="982">
        <f>'55.'!R84</f>
        <v>19.371295815686846</v>
      </c>
      <c r="J59" s="982">
        <f>'55.'!S84</f>
        <v>28.136355196584301</v>
      </c>
      <c r="K59" s="982">
        <f>'55.'!T84</f>
        <v>5508.4638704808203</v>
      </c>
      <c r="L59" s="982">
        <f>'55.'!U84</f>
        <v>4666.0489999619331</v>
      </c>
      <c r="M59" s="50"/>
      <c r="N59" s="50"/>
      <c r="O59" s="50"/>
      <c r="P59" s="50"/>
      <c r="Q59" s="50"/>
      <c r="R59" s="50"/>
      <c r="S59" s="50"/>
      <c r="T59" s="50"/>
      <c r="U59" s="50"/>
      <c r="V59" s="50"/>
      <c r="W59" s="50"/>
      <c r="X59" s="50"/>
      <c r="Y59" s="50"/>
      <c r="Z59" s="50"/>
      <c r="AA59" s="50"/>
      <c r="AB59" s="50"/>
      <c r="AC59" s="50"/>
      <c r="AD59" s="50"/>
      <c r="AE59" s="50"/>
      <c r="AF59" s="50"/>
      <c r="AG59" s="50"/>
      <c r="AH59" s="50"/>
      <c r="AI59" s="50"/>
      <c r="AJ59" s="960"/>
      <c r="AK59" s="960"/>
      <c r="AL59" s="960"/>
      <c r="AM59" s="960"/>
      <c r="AN59" s="960"/>
      <c r="AO59" s="960"/>
      <c r="AP59" s="960"/>
      <c r="AQ59" s="960"/>
      <c r="AR59" s="960"/>
      <c r="AS59" s="960"/>
      <c r="AT59" s="960"/>
      <c r="AU59" s="960"/>
      <c r="AV59" s="960"/>
      <c r="AW59" s="960"/>
      <c r="AX59" s="960"/>
      <c r="AY59" s="960"/>
      <c r="AZ59" s="960"/>
      <c r="BA59" s="960"/>
      <c r="BB59" s="960"/>
      <c r="BC59" s="960"/>
      <c r="BD59" s="960"/>
    </row>
    <row r="60" spans="1:56" s="849" customFormat="1" ht="14.45" customHeight="1">
      <c r="A60" s="6"/>
      <c r="B60" s="813" t="s">
        <v>1038</v>
      </c>
      <c r="C60" s="6"/>
      <c r="D60" s="2"/>
      <c r="E60" s="983">
        <f t="shared" si="2"/>
        <v>987.10255362579358</v>
      </c>
      <c r="F60" s="979">
        <f t="shared" si="5"/>
        <v>992.98527376201548</v>
      </c>
      <c r="G60" s="982">
        <f>'55.'!P85</f>
        <v>10877.970264597003</v>
      </c>
      <c r="H60" s="982">
        <f>'55.'!Q85</f>
        <v>9863.480580842881</v>
      </c>
      <c r="I60" s="982">
        <f>'55.'!R85</f>
        <v>187.37440060925977</v>
      </c>
      <c r="J60" s="982">
        <f>'55.'!S85</f>
        <v>159.98727048093141</v>
      </c>
      <c r="K60" s="982">
        <f>'55.'!T85</f>
        <v>10866.71460263243</v>
      </c>
      <c r="L60" s="982">
        <f>'55.'!U85</f>
        <v>9846.3421987420861</v>
      </c>
      <c r="M60" s="50"/>
      <c r="N60" s="50"/>
      <c r="O60" s="50"/>
      <c r="P60" s="50"/>
      <c r="Q60" s="50"/>
      <c r="R60" s="50"/>
      <c r="S60" s="50"/>
      <c r="T60" s="50"/>
      <c r="U60" s="50"/>
      <c r="V60" s="50"/>
      <c r="W60" s="50"/>
      <c r="X60" s="50"/>
      <c r="Y60" s="50"/>
      <c r="Z60" s="50"/>
      <c r="AA60" s="50"/>
      <c r="AB60" s="50"/>
      <c r="AC60" s="50"/>
      <c r="AD60" s="50"/>
      <c r="AE60" s="50"/>
      <c r="AF60" s="50"/>
      <c r="AG60" s="50"/>
      <c r="AH60" s="50"/>
      <c r="AI60" s="50"/>
    </row>
    <row r="61" spans="1:56" s="849" customFormat="1" ht="14.45" customHeight="1">
      <c r="A61" s="1137"/>
      <c r="B61" s="813" t="s">
        <v>1039</v>
      </c>
      <c r="C61" s="1137"/>
      <c r="D61" s="843"/>
      <c r="E61" s="983">
        <f t="shared" si="2"/>
        <v>977.78490212424231</v>
      </c>
      <c r="F61" s="979">
        <f t="shared" si="5"/>
        <v>886.68111166682547</v>
      </c>
      <c r="G61" s="982">
        <f>'55.'!P86</f>
        <v>12663.573731282362</v>
      </c>
      <c r="H61" s="982">
        <f>'55.'!Q86</f>
        <v>11785.91839069637</v>
      </c>
      <c r="I61" s="982">
        <f>'55.'!R86</f>
        <v>395.97602986453137</v>
      </c>
      <c r="J61" s="982">
        <f>'55.'!S86</f>
        <v>496.1055914027815</v>
      </c>
      <c r="K61" s="982">
        <f>'55.'!T86</f>
        <v>12500.844287371876</v>
      </c>
      <c r="L61" s="982">
        <f>'55.'!U86</f>
        <v>11714.292737243301</v>
      </c>
      <c r="M61" s="50"/>
      <c r="N61" s="50"/>
      <c r="O61" s="50"/>
      <c r="P61" s="50"/>
      <c r="Q61" s="50"/>
      <c r="R61" s="50"/>
      <c r="S61" s="50"/>
      <c r="T61" s="50"/>
      <c r="U61" s="50"/>
      <c r="V61" s="50"/>
      <c r="W61" s="50"/>
      <c r="X61" s="50"/>
      <c r="Y61" s="50"/>
      <c r="Z61" s="50"/>
      <c r="AA61" s="50"/>
      <c r="AB61" s="50"/>
      <c r="AC61" s="50"/>
      <c r="AD61" s="50"/>
      <c r="AE61" s="50"/>
      <c r="AF61" s="50"/>
      <c r="AG61" s="50"/>
      <c r="AH61" s="50"/>
      <c r="AI61" s="50"/>
      <c r="AJ61" s="960"/>
      <c r="AK61" s="960"/>
      <c r="AL61" s="960"/>
      <c r="AM61" s="960"/>
      <c r="AN61" s="960"/>
      <c r="AO61" s="960"/>
      <c r="AP61" s="960"/>
      <c r="AQ61" s="960"/>
      <c r="AR61" s="960"/>
      <c r="AS61" s="960"/>
      <c r="AT61" s="960"/>
      <c r="AU61" s="960"/>
      <c r="AV61" s="960"/>
      <c r="AW61" s="960"/>
      <c r="AX61" s="960"/>
      <c r="AY61" s="960"/>
      <c r="AZ61" s="960"/>
      <c r="BA61" s="960"/>
      <c r="BB61" s="960"/>
      <c r="BC61" s="960"/>
      <c r="BD61" s="960"/>
    </row>
    <row r="62" spans="1:56" s="849" customFormat="1" ht="14.45" customHeight="1">
      <c r="A62" s="1137"/>
      <c r="B62" s="813" t="s">
        <v>1040</v>
      </c>
      <c r="C62" s="1137"/>
      <c r="D62" s="843"/>
      <c r="E62" s="983">
        <f t="shared" si="2"/>
        <v>1436.0100932758696</v>
      </c>
      <c r="F62" s="979">
        <f t="shared" si="5"/>
        <v>1531.4841137422964</v>
      </c>
      <c r="G62" s="982">
        <f>'55.'!P87</f>
        <v>23396.40347849387</v>
      </c>
      <c r="H62" s="982">
        <f>'55.'!Q87</f>
        <v>21710.986246252101</v>
      </c>
      <c r="I62" s="982">
        <f>'55.'!R87</f>
        <v>1780.3037607595556</v>
      </c>
      <c r="J62" s="982">
        <f>'55.'!S87</f>
        <v>1530.8966217936563</v>
      </c>
      <c r="K62" s="982">
        <f>'55.'!T87</f>
        <v>23275.232722182387</v>
      </c>
      <c r="L62" s="982">
        <f>'55.'!U87</f>
        <v>21494.341469474191</v>
      </c>
      <c r="M62" s="50"/>
      <c r="N62" s="50"/>
      <c r="O62" s="50"/>
      <c r="P62" s="50"/>
      <c r="Q62" s="50"/>
      <c r="R62" s="50"/>
      <c r="S62" s="50"/>
      <c r="T62" s="50"/>
      <c r="U62" s="50"/>
      <c r="V62" s="50"/>
      <c r="W62" s="50"/>
      <c r="X62" s="50"/>
      <c r="Y62" s="50"/>
      <c r="Z62" s="50"/>
      <c r="AA62" s="50"/>
      <c r="AB62" s="50"/>
      <c r="AC62" s="50"/>
      <c r="AD62" s="50"/>
      <c r="AE62" s="50"/>
      <c r="AF62" s="50"/>
      <c r="AG62" s="50"/>
      <c r="AH62" s="50"/>
      <c r="AI62" s="50"/>
      <c r="AJ62" s="960"/>
      <c r="AK62" s="960"/>
      <c r="AL62" s="960"/>
      <c r="AM62" s="960"/>
      <c r="AN62" s="960"/>
      <c r="AO62" s="960"/>
      <c r="AP62" s="960"/>
      <c r="AQ62" s="960"/>
      <c r="AR62" s="960"/>
      <c r="AS62" s="960"/>
      <c r="AT62" s="960"/>
      <c r="AU62" s="960"/>
      <c r="AV62" s="960"/>
      <c r="AW62" s="960"/>
      <c r="AX62" s="960"/>
      <c r="AY62" s="960"/>
      <c r="AZ62" s="960"/>
      <c r="BA62" s="960"/>
      <c r="BB62" s="960"/>
      <c r="BC62" s="960"/>
      <c r="BD62" s="960"/>
    </row>
    <row r="63" spans="1:56" s="849" customFormat="1" ht="14.45" customHeight="1">
      <c r="A63" s="1137"/>
      <c r="B63" s="813" t="s">
        <v>1041</v>
      </c>
      <c r="C63" s="1137"/>
      <c r="D63" s="843"/>
      <c r="E63" s="983">
        <f t="shared" si="2"/>
        <v>1566.0550726370548</v>
      </c>
      <c r="F63" s="979">
        <f t="shared" si="5"/>
        <v>1711.0481325615528</v>
      </c>
      <c r="G63" s="982">
        <f>'55.'!P88</f>
        <v>43038.704317248565</v>
      </c>
      <c r="H63" s="982">
        <f>'55.'!Q88</f>
        <v>41842.517286609327</v>
      </c>
      <c r="I63" s="982">
        <f>'55.'!R88</f>
        <v>6526.4509854291318</v>
      </c>
      <c r="J63" s="982">
        <f>'55.'!S88</f>
        <v>6896.3190274269491</v>
      </c>
      <c r="K63" s="982">
        <f>'55.'!T88</f>
        <v>42832.174914873009</v>
      </c>
      <c r="L63" s="982">
        <f>'55.'!U88</f>
        <v>41490.994824309273</v>
      </c>
      <c r="M63" s="50"/>
      <c r="N63" s="50"/>
      <c r="O63" s="50"/>
      <c r="P63" s="50"/>
      <c r="Q63" s="50"/>
      <c r="R63" s="50"/>
      <c r="S63" s="50"/>
      <c r="T63" s="50"/>
      <c r="U63" s="50"/>
      <c r="V63" s="50"/>
      <c r="W63" s="50"/>
      <c r="X63" s="50"/>
      <c r="Y63" s="50"/>
      <c r="Z63" s="50"/>
      <c r="AA63" s="50"/>
      <c r="AB63" s="50"/>
      <c r="AC63" s="50"/>
      <c r="AD63" s="50"/>
      <c r="AE63" s="50"/>
      <c r="AF63" s="50"/>
      <c r="AG63" s="50"/>
      <c r="AH63" s="50"/>
      <c r="AI63" s="50"/>
      <c r="AJ63" s="960"/>
      <c r="AK63" s="960"/>
      <c r="AL63" s="960"/>
      <c r="AM63" s="960"/>
      <c r="AN63" s="960"/>
      <c r="AO63" s="960"/>
      <c r="AP63" s="960"/>
      <c r="AQ63" s="960"/>
      <c r="AR63" s="960"/>
      <c r="AS63" s="960"/>
      <c r="AT63" s="960"/>
      <c r="AU63" s="960"/>
      <c r="AV63" s="960"/>
      <c r="AW63" s="960"/>
      <c r="AX63" s="960"/>
      <c r="AY63" s="960"/>
      <c r="AZ63" s="960"/>
      <c r="BA63" s="960"/>
      <c r="BB63" s="960"/>
      <c r="BC63" s="960"/>
      <c r="BD63" s="960"/>
    </row>
    <row r="64" spans="1:56" s="849" customFormat="1" ht="14.45" customHeight="1">
      <c r="A64" s="1137"/>
      <c r="B64" s="813" t="s">
        <v>1042</v>
      </c>
      <c r="C64" s="1137"/>
      <c r="D64" s="843"/>
      <c r="E64" s="983">
        <f t="shared" si="2"/>
        <v>831.27464974069881</v>
      </c>
      <c r="F64" s="979">
        <f t="shared" si="5"/>
        <v>49.793154279388546</v>
      </c>
      <c r="G64" s="982">
        <f>'55.'!P89</f>
        <v>70998.607016185662</v>
      </c>
      <c r="H64" s="982">
        <f>'55.'!Q89</f>
        <v>70959.092928315978</v>
      </c>
      <c r="I64" s="982">
        <f>'55.'!R89</f>
        <v>18689.825073944747</v>
      </c>
      <c r="J64" s="982">
        <f>'55.'!S89</f>
        <v>19481.585635815762</v>
      </c>
      <c r="K64" s="982">
        <f>'55.'!T89</f>
        <v>69596.101694439829</v>
      </c>
      <c r="L64" s="982">
        <f>'55.'!U89</f>
        <v>70338.069102031455</v>
      </c>
      <c r="M64" s="50"/>
      <c r="N64" s="50"/>
      <c r="O64" s="50"/>
      <c r="P64" s="50"/>
      <c r="Q64" s="50"/>
      <c r="R64" s="50"/>
      <c r="S64" s="50"/>
      <c r="T64" s="50"/>
      <c r="U64" s="50"/>
      <c r="V64" s="50"/>
      <c r="W64" s="50"/>
      <c r="X64" s="50"/>
      <c r="Y64" s="50"/>
      <c r="Z64" s="50"/>
      <c r="AA64" s="50"/>
      <c r="AB64" s="50"/>
      <c r="AC64" s="50"/>
      <c r="AD64" s="50"/>
      <c r="AE64" s="50"/>
      <c r="AF64" s="50"/>
      <c r="AG64" s="50"/>
      <c r="AH64" s="50"/>
      <c r="AI64" s="50"/>
      <c r="AJ64" s="960"/>
      <c r="AK64" s="960"/>
      <c r="AL64" s="960"/>
      <c r="AM64" s="960"/>
      <c r="AN64" s="960"/>
      <c r="AO64" s="960"/>
      <c r="AP64" s="960"/>
      <c r="AQ64" s="960"/>
      <c r="AR64" s="960"/>
      <c r="AS64" s="960"/>
      <c r="AT64" s="960"/>
      <c r="AU64" s="960"/>
      <c r="AV64" s="960"/>
      <c r="AW64" s="960"/>
      <c r="AX64" s="960"/>
      <c r="AY64" s="960"/>
      <c r="AZ64" s="960"/>
      <c r="BA64" s="960"/>
      <c r="BB64" s="960"/>
      <c r="BC64" s="960"/>
      <c r="BD64" s="960"/>
    </row>
    <row r="65" spans="1:56" s="849" customFormat="1" ht="14.45" customHeight="1">
      <c r="A65" s="1137"/>
      <c r="B65" s="813" t="s">
        <v>1043</v>
      </c>
      <c r="C65" s="1137"/>
      <c r="D65" s="843"/>
      <c r="E65" s="983">
        <f t="shared" si="2"/>
        <v>5945.6791588588167</v>
      </c>
      <c r="F65" s="979">
        <f t="shared" si="5"/>
        <v>4767.7078489999622</v>
      </c>
      <c r="G65" s="982">
        <f>'55.'!P90</f>
        <v>123170.09379188111</v>
      </c>
      <c r="H65" s="982">
        <f>'55.'!Q90</f>
        <v>119866.21224119405</v>
      </c>
      <c r="I65" s="982">
        <f>'55.'!R90</f>
        <v>46297.331907897373</v>
      </c>
      <c r="J65" s="982">
        <f>'55.'!S90</f>
        <v>48939.12951606913</v>
      </c>
      <c r="K65" s="982">
        <f>'55.'!T90</f>
        <v>120797.6105300598</v>
      </c>
      <c r="L65" s="982">
        <f>'55.'!U90</f>
        <v>118671.70028923159</v>
      </c>
      <c r="M65" s="50"/>
      <c r="N65" s="50"/>
      <c r="O65" s="50"/>
      <c r="P65" s="50"/>
      <c r="Q65" s="50"/>
      <c r="R65" s="50"/>
      <c r="S65" s="50"/>
      <c r="T65" s="50"/>
      <c r="U65" s="50"/>
      <c r="V65" s="50"/>
      <c r="W65" s="50"/>
      <c r="X65" s="50"/>
      <c r="Y65" s="50"/>
      <c r="Z65" s="50"/>
      <c r="AA65" s="50"/>
      <c r="AB65" s="50"/>
      <c r="AC65" s="50"/>
      <c r="AD65" s="50"/>
      <c r="AE65" s="50"/>
      <c r="AF65" s="50"/>
      <c r="AG65" s="50"/>
      <c r="AH65" s="50"/>
      <c r="AI65" s="50"/>
      <c r="AJ65" s="960"/>
      <c r="AK65" s="960"/>
      <c r="AL65" s="960"/>
      <c r="AM65" s="960"/>
      <c r="AN65" s="960"/>
      <c r="AO65" s="960"/>
      <c r="AP65" s="960"/>
      <c r="AQ65" s="960"/>
      <c r="AR65" s="960"/>
      <c r="AS65" s="960"/>
      <c r="AT65" s="960"/>
      <c r="AU65" s="960"/>
      <c r="AV65" s="960"/>
      <c r="AW65" s="960"/>
      <c r="AX65" s="960"/>
      <c r="AY65" s="960"/>
      <c r="AZ65" s="960"/>
      <c r="BA65" s="960"/>
      <c r="BB65" s="960"/>
      <c r="BC65" s="960"/>
      <c r="BD65" s="960"/>
    </row>
    <row r="66" spans="1:56" s="849" customFormat="1" ht="14.45" customHeight="1">
      <c r="A66" s="1137"/>
      <c r="B66" s="813" t="s">
        <v>1044</v>
      </c>
      <c r="C66" s="1137"/>
      <c r="D66" s="843"/>
      <c r="E66" s="983">
        <f t="shared" si="2"/>
        <v>11476.567120617692</v>
      </c>
      <c r="F66" s="979">
        <f t="shared" si="5"/>
        <v>11903.113680732029</v>
      </c>
      <c r="G66" s="982">
        <f>'55.'!P91</f>
        <v>220557.84196540707</v>
      </c>
      <c r="H66" s="982">
        <f>'55.'!Q91</f>
        <v>215874.82296335473</v>
      </c>
      <c r="I66" s="982">
        <f>'55.'!R91</f>
        <v>105535.37759714141</v>
      </c>
      <c r="J66" s="982">
        <f>'55.'!S91</f>
        <v>112328.92571570676</v>
      </c>
      <c r="K66" s="982">
        <f>'55.'!T91</f>
        <v>217535.59140098502</v>
      </c>
      <c r="L66" s="982">
        <f>'55.'!U91</f>
        <v>212426.02583881834</v>
      </c>
      <c r="M66" s="50"/>
      <c r="N66" s="50"/>
      <c r="O66" s="50"/>
      <c r="P66" s="50"/>
      <c r="Q66" s="50"/>
      <c r="R66" s="50"/>
      <c r="S66" s="50"/>
      <c r="T66" s="50"/>
      <c r="U66" s="50"/>
      <c r="V66" s="50"/>
      <c r="W66" s="50"/>
      <c r="X66" s="50"/>
      <c r="Y66" s="50"/>
      <c r="Z66" s="50"/>
      <c r="AA66" s="50"/>
      <c r="AB66" s="50"/>
      <c r="AC66" s="50"/>
      <c r="AD66" s="50"/>
      <c r="AE66" s="50"/>
      <c r="AF66" s="50"/>
      <c r="AG66" s="50"/>
      <c r="AH66" s="50"/>
      <c r="AI66" s="50"/>
      <c r="AJ66" s="960"/>
      <c r="AK66" s="960"/>
      <c r="AL66" s="960"/>
      <c r="AM66" s="960"/>
      <c r="AN66" s="960"/>
      <c r="AO66" s="960"/>
      <c r="AP66" s="960"/>
      <c r="AQ66" s="960"/>
      <c r="AR66" s="960"/>
      <c r="AS66" s="960"/>
      <c r="AT66" s="960"/>
      <c r="AU66" s="960"/>
      <c r="AV66" s="960"/>
      <c r="AW66" s="960"/>
      <c r="AX66" s="960"/>
      <c r="AY66" s="960"/>
      <c r="AZ66" s="960"/>
      <c r="BA66" s="960"/>
      <c r="BB66" s="960"/>
      <c r="BC66" s="960"/>
      <c r="BD66" s="960"/>
    </row>
    <row r="67" spans="1:56" s="849" customFormat="1" ht="14.45" customHeight="1">
      <c r="A67" s="1137"/>
      <c r="B67" s="813" t="s">
        <v>1045</v>
      </c>
      <c r="C67" s="1137"/>
      <c r="D67" s="843"/>
      <c r="E67" s="983">
        <f t="shared" si="2"/>
        <v>20185.230005126039</v>
      </c>
      <c r="F67" s="979">
        <f t="shared" si="5"/>
        <v>19118.66451476363</v>
      </c>
      <c r="G67" s="982">
        <f>'55.'!P92</f>
        <v>471145.09915100265</v>
      </c>
      <c r="H67" s="982">
        <f>'55.'!Q92</f>
        <v>491115.18880763953</v>
      </c>
      <c r="I67" s="982">
        <f>'55.'!R92</f>
        <v>364517.75419782422</v>
      </c>
      <c r="J67" s="982">
        <f>'55.'!S92</f>
        <v>404673.07385958714</v>
      </c>
      <c r="K67" s="982">
        <f>'55.'!T92</f>
        <v>463561.01920820255</v>
      </c>
      <c r="L67" s="982">
        <f>'55.'!U92</f>
        <v>484597.67435520183</v>
      </c>
      <c r="M67" s="50"/>
      <c r="N67" s="50"/>
      <c r="O67" s="50"/>
      <c r="P67" s="50"/>
      <c r="Q67" s="50"/>
      <c r="R67" s="50"/>
      <c r="S67" s="50"/>
      <c r="T67" s="50"/>
      <c r="U67" s="50"/>
      <c r="V67" s="50"/>
      <c r="W67" s="50"/>
      <c r="X67" s="50"/>
      <c r="Y67" s="50"/>
      <c r="Z67" s="50"/>
      <c r="AA67" s="50"/>
      <c r="AB67" s="50"/>
      <c r="AC67" s="50"/>
      <c r="AD67" s="50"/>
      <c r="AE67" s="50"/>
      <c r="AF67" s="50"/>
      <c r="AG67" s="50"/>
      <c r="AH67" s="50"/>
      <c r="AI67" s="50"/>
      <c r="AJ67" s="960"/>
      <c r="AK67" s="960"/>
      <c r="AL67" s="960"/>
      <c r="AM67" s="960"/>
      <c r="AN67" s="960"/>
      <c r="AO67" s="960"/>
      <c r="AP67" s="960"/>
      <c r="AQ67" s="960"/>
      <c r="AR67" s="960"/>
      <c r="AS67" s="960"/>
      <c r="AT67" s="960"/>
      <c r="AU67" s="960"/>
      <c r="AV67" s="960"/>
      <c r="AW67" s="960"/>
      <c r="AX67" s="960"/>
      <c r="AY67" s="960"/>
      <c r="AZ67" s="960"/>
      <c r="BA67" s="960"/>
      <c r="BB67" s="960"/>
      <c r="BC67" s="960"/>
      <c r="BD67" s="960"/>
    </row>
    <row r="68" spans="1:56" s="844" customFormat="1" ht="14.45" customHeight="1" thickBot="1">
      <c r="A68" s="1138"/>
      <c r="B68" s="1126" t="s">
        <v>1046</v>
      </c>
      <c r="C68" s="1138"/>
      <c r="D68" s="847"/>
      <c r="E68" s="984">
        <f t="shared" si="2"/>
        <v>166328.89702987392</v>
      </c>
      <c r="F68" s="985">
        <f t="shared" si="5"/>
        <v>113245.57177314302</v>
      </c>
      <c r="G68" s="986">
        <f>'55.'!P93</f>
        <v>1806403.0328051825</v>
      </c>
      <c r="H68" s="986">
        <f>'55.'!Q93</f>
        <v>1725618.5760492063</v>
      </c>
      <c r="I68" s="986">
        <f>'55.'!R93</f>
        <v>3342558.9822132061</v>
      </c>
      <c r="J68" s="986">
        <f>'55.'!S93</f>
        <v>3428103.4224871038</v>
      </c>
      <c r="K68" s="986">
        <f>'55.'!T93</f>
        <v>1727461.083274368</v>
      </c>
      <c r="L68" s="986">
        <f>'55.'!U93</f>
        <v>1699759.9517751227</v>
      </c>
      <c r="M68" s="50"/>
      <c r="N68" s="50"/>
      <c r="O68" s="50"/>
      <c r="P68" s="50"/>
      <c r="Q68" s="50"/>
      <c r="R68" s="50"/>
      <c r="S68" s="50"/>
      <c r="T68" s="50"/>
      <c r="U68" s="50"/>
      <c r="V68" s="50"/>
      <c r="W68" s="50"/>
      <c r="X68" s="50"/>
      <c r="Y68" s="50"/>
      <c r="Z68" s="50"/>
      <c r="AA68" s="50"/>
      <c r="AB68" s="50"/>
      <c r="AC68" s="50"/>
      <c r="AD68" s="50"/>
      <c r="AE68" s="50"/>
      <c r="AF68" s="50"/>
      <c r="AG68" s="50"/>
      <c r="AH68" s="50"/>
      <c r="AI68" s="50"/>
      <c r="AJ68" s="970"/>
      <c r="AK68" s="970"/>
      <c r="AL68" s="970"/>
      <c r="AM68" s="970"/>
      <c r="AN68" s="970"/>
      <c r="AO68" s="970"/>
      <c r="AP68" s="970"/>
      <c r="AQ68" s="970"/>
      <c r="AR68" s="970"/>
      <c r="AS68" s="970"/>
      <c r="AT68" s="970"/>
      <c r="AU68" s="970"/>
      <c r="AV68" s="970"/>
      <c r="AW68" s="970"/>
      <c r="AX68" s="970"/>
      <c r="AY68" s="970"/>
      <c r="AZ68" s="970"/>
      <c r="BA68" s="970"/>
      <c r="BB68" s="970"/>
      <c r="BC68" s="970"/>
      <c r="BD68" s="970"/>
    </row>
    <row r="69" spans="1:56" s="375" customFormat="1" ht="27.75" customHeight="1">
      <c r="A69" s="3032" t="s">
        <v>2521</v>
      </c>
      <c r="B69" s="3033"/>
      <c r="C69" s="3033"/>
      <c r="D69" s="3033"/>
      <c r="E69" s="3033"/>
      <c r="F69" s="3033"/>
      <c r="G69" s="3033"/>
      <c r="H69" s="3033"/>
      <c r="I69" s="3033"/>
      <c r="J69" s="3033"/>
      <c r="K69" s="3033"/>
      <c r="L69" s="3033"/>
    </row>
    <row r="70" spans="1:56" s="849" customFormat="1">
      <c r="B70" s="14"/>
      <c r="C70" s="14"/>
      <c r="D70" s="15"/>
      <c r="I70" s="844"/>
      <c r="J70" s="844"/>
      <c r="K70" s="844"/>
    </row>
  </sheetData>
  <mergeCells count="39">
    <mergeCell ref="L3:L5"/>
    <mergeCell ref="I3:I5"/>
    <mergeCell ref="A6:C6"/>
    <mergeCell ref="A3:C5"/>
    <mergeCell ref="F3:F5"/>
    <mergeCell ref="K3:K5"/>
    <mergeCell ref="J3:J5"/>
    <mergeCell ref="A69:L69"/>
    <mergeCell ref="I1:L1"/>
    <mergeCell ref="A18:C18"/>
    <mergeCell ref="A47:C47"/>
    <mergeCell ref="A9:C9"/>
    <mergeCell ref="A14:C14"/>
    <mergeCell ref="A16:C16"/>
    <mergeCell ref="A29:C29"/>
    <mergeCell ref="A13:C13"/>
    <mergeCell ref="A11:C11"/>
    <mergeCell ref="A7:C7"/>
    <mergeCell ref="G3:G5"/>
    <mergeCell ref="H3:H5"/>
    <mergeCell ref="A8:C8"/>
    <mergeCell ref="A1:H1"/>
    <mergeCell ref="E3:E5"/>
    <mergeCell ref="A58:C58"/>
    <mergeCell ref="A36:C36"/>
    <mergeCell ref="A17:C17"/>
    <mergeCell ref="A19:C19"/>
    <mergeCell ref="A22:D22"/>
    <mergeCell ref="A23:D23"/>
    <mergeCell ref="A24:D24"/>
    <mergeCell ref="A25:D25"/>
    <mergeCell ref="A26:D26"/>
    <mergeCell ref="A27:D27"/>
    <mergeCell ref="A28:D28"/>
    <mergeCell ref="A15:C15"/>
    <mergeCell ref="A12:C12"/>
    <mergeCell ref="A10:C10"/>
    <mergeCell ref="A20:C20"/>
    <mergeCell ref="A21:C21"/>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8" max="57"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13"/>
  </sheetPr>
  <dimension ref="A1:BC73"/>
  <sheetViews>
    <sheetView view="pageBreakPreview" zoomScaleNormal="50" zoomScaleSheetLayoutView="75" workbookViewId="0">
      <selection activeCell="A16" sqref="A16:C20"/>
    </sheetView>
  </sheetViews>
  <sheetFormatPr defaultColWidth="9.140625" defaultRowHeight="15.75"/>
  <cols>
    <col min="1" max="1" width="2.28515625" style="37" customWidth="1"/>
    <col min="2" max="2" width="17.28515625" style="37" customWidth="1"/>
    <col min="3" max="3" width="2.28515625" style="37" customWidth="1"/>
    <col min="4" max="4" width="1.7109375" style="38" customWidth="1"/>
    <col min="5" max="9" width="15.28515625" style="25" customWidth="1"/>
    <col min="10" max="10" width="15.28515625" style="87" customWidth="1"/>
    <col min="11" max="13" width="15.28515625" style="25" customWidth="1"/>
    <col min="14" max="14" width="15.28515625" style="87" customWidth="1"/>
    <col min="15" max="15" width="2.28515625" style="37" customWidth="1"/>
    <col min="16" max="16" width="17.28515625" style="37" customWidth="1"/>
    <col min="17" max="17" width="2.28515625" style="37" customWidth="1"/>
    <col min="18" max="18" width="1.7109375" style="38" customWidth="1"/>
    <col min="19" max="19" width="14.140625" style="25" customWidth="1"/>
    <col min="20" max="22" width="13.85546875" style="25" customWidth="1"/>
    <col min="23" max="23" width="15.5703125" style="25" customWidth="1"/>
    <col min="24" max="24" width="23.42578125" style="25" customWidth="1"/>
    <col min="25" max="25" width="18.28515625" style="25" customWidth="1"/>
    <col min="26" max="26" width="20.85546875" style="25" customWidth="1"/>
    <col min="27" max="28" width="19.7109375" style="25" customWidth="1"/>
    <col min="29" max="29" width="11.42578125" style="25" customWidth="1"/>
    <col min="30" max="16384" width="9.140625" style="25"/>
  </cols>
  <sheetData>
    <row r="1" spans="1:55" s="24" customFormat="1" ht="35.1" customHeight="1">
      <c r="A1" s="3283" t="s">
        <v>268</v>
      </c>
      <c r="B1" s="3283"/>
      <c r="C1" s="3283"/>
      <c r="D1" s="3283"/>
      <c r="E1" s="3283"/>
      <c r="F1" s="3283"/>
      <c r="G1" s="3283"/>
      <c r="H1" s="3283"/>
      <c r="I1" s="3282" t="s">
        <v>234</v>
      </c>
      <c r="J1" s="3282"/>
      <c r="K1" s="3282"/>
      <c r="L1" s="3282"/>
      <c r="M1" s="3282"/>
      <c r="N1" s="3282"/>
      <c r="O1" s="3283" t="s">
        <v>269</v>
      </c>
      <c r="P1" s="3283"/>
      <c r="Q1" s="3283"/>
      <c r="R1" s="3283"/>
      <c r="S1" s="3283"/>
      <c r="T1" s="3283"/>
      <c r="U1" s="3283"/>
      <c r="V1" s="3283"/>
      <c r="W1" s="3283"/>
      <c r="X1" s="3282" t="s">
        <v>236</v>
      </c>
      <c r="Y1" s="3282"/>
      <c r="Z1" s="3282"/>
      <c r="AA1" s="3282"/>
      <c r="AB1" s="3282"/>
    </row>
    <row r="2" spans="1:55" ht="12.95" customHeight="1" thickBot="1">
      <c r="A2" s="25"/>
      <c r="B2" s="26"/>
      <c r="C2" s="26"/>
      <c r="D2" s="27"/>
      <c r="E2" s="39"/>
      <c r="F2" s="39"/>
      <c r="G2" s="39"/>
      <c r="H2" s="39"/>
      <c r="I2" s="39"/>
      <c r="K2" s="39"/>
      <c r="L2" s="39"/>
      <c r="M2" s="39"/>
      <c r="N2" s="28" t="s">
        <v>46</v>
      </c>
      <c r="O2" s="25"/>
      <c r="P2" s="26"/>
      <c r="Q2" s="26"/>
      <c r="R2" s="27"/>
      <c r="S2" s="39"/>
      <c r="T2" s="39"/>
      <c r="U2" s="28"/>
      <c r="V2" s="39"/>
      <c r="W2" s="39"/>
      <c r="X2" s="39"/>
      <c r="Y2" s="39"/>
      <c r="Z2" s="39"/>
      <c r="AA2" s="39"/>
      <c r="AB2" s="28" t="s">
        <v>46</v>
      </c>
    </row>
    <row r="3" spans="1:55" ht="21" customHeight="1">
      <c r="A3" s="3204" t="s">
        <v>10</v>
      </c>
      <c r="B3" s="3204"/>
      <c r="C3" s="3204"/>
      <c r="D3" s="29"/>
      <c r="E3" s="2987" t="s">
        <v>49</v>
      </c>
      <c r="F3" s="3286" t="s">
        <v>162</v>
      </c>
      <c r="G3" s="2993"/>
      <c r="H3" s="2993"/>
      <c r="I3" s="2993"/>
      <c r="J3" s="2993"/>
      <c r="K3" s="2993"/>
      <c r="L3" s="2993"/>
      <c r="M3" s="2993"/>
      <c r="N3" s="2993"/>
      <c r="O3" s="3204" t="s">
        <v>10</v>
      </c>
      <c r="P3" s="3204"/>
      <c r="Q3" s="3204"/>
      <c r="R3" s="29"/>
      <c r="S3" s="3292" t="s">
        <v>163</v>
      </c>
      <c r="T3" s="3293"/>
      <c r="U3" s="3293"/>
      <c r="V3" s="3293"/>
      <c r="W3" s="3293"/>
      <c r="X3" s="3293"/>
      <c r="Y3" s="3294"/>
      <c r="Z3" s="19" t="s">
        <v>351</v>
      </c>
      <c r="AA3" s="19"/>
      <c r="AB3" s="20"/>
    </row>
    <row r="4" spans="1:55" ht="20.25" customHeight="1">
      <c r="A4" s="3205"/>
      <c r="B4" s="3205"/>
      <c r="C4" s="3205"/>
      <c r="D4" s="30"/>
      <c r="E4" s="2988"/>
      <c r="F4" s="2982" t="s">
        <v>144</v>
      </c>
      <c r="G4" s="3287" t="s">
        <v>164</v>
      </c>
      <c r="H4" s="3288"/>
      <c r="I4" s="3288"/>
      <c r="J4" s="3288"/>
      <c r="K4" s="3288"/>
      <c r="L4" s="3288"/>
      <c r="M4" s="3288"/>
      <c r="N4" s="3289"/>
      <c r="O4" s="3205"/>
      <c r="P4" s="3205"/>
      <c r="Q4" s="3205"/>
      <c r="R4" s="30"/>
      <c r="S4" s="3295" t="s">
        <v>165</v>
      </c>
      <c r="T4" s="3296"/>
      <c r="U4" s="3296"/>
      <c r="V4" s="3296"/>
      <c r="W4" s="3296"/>
      <c r="X4" s="3296"/>
      <c r="Y4" s="3297"/>
      <c r="Z4" s="2982" t="s">
        <v>144</v>
      </c>
      <c r="AA4" s="2982" t="s">
        <v>166</v>
      </c>
      <c r="AB4" s="2985" t="s">
        <v>167</v>
      </c>
    </row>
    <row r="5" spans="1:55" ht="15" customHeight="1">
      <c r="A5" s="3205"/>
      <c r="B5" s="3205"/>
      <c r="C5" s="3205"/>
      <c r="D5" s="30"/>
      <c r="E5" s="2988"/>
      <c r="F5" s="2988"/>
      <c r="G5" s="2982" t="s">
        <v>47</v>
      </c>
      <c r="H5" s="2982" t="s">
        <v>168</v>
      </c>
      <c r="I5" s="2989" t="s">
        <v>169</v>
      </c>
      <c r="J5" s="2982" t="s">
        <v>170</v>
      </c>
      <c r="K5" s="2982" t="s">
        <v>127</v>
      </c>
      <c r="L5" s="2982" t="s">
        <v>171</v>
      </c>
      <c r="M5" s="2982" t="s">
        <v>172</v>
      </c>
      <c r="N5" s="2982" t="s">
        <v>173</v>
      </c>
      <c r="O5" s="3205"/>
      <c r="P5" s="3205"/>
      <c r="Q5" s="3205"/>
      <c r="R5" s="30"/>
      <c r="S5" s="2982" t="s">
        <v>47</v>
      </c>
      <c r="T5" s="2982" t="s">
        <v>122</v>
      </c>
      <c r="U5" s="2982" t="s">
        <v>174</v>
      </c>
      <c r="V5" s="2982" t="s">
        <v>175</v>
      </c>
      <c r="W5" s="2982" t="s">
        <v>176</v>
      </c>
      <c r="X5" s="2989" t="s">
        <v>177</v>
      </c>
      <c r="Y5" s="2982" t="s">
        <v>178</v>
      </c>
      <c r="Z5" s="3290"/>
      <c r="AA5" s="3290"/>
      <c r="AB5" s="3284"/>
    </row>
    <row r="6" spans="1:55" ht="48.75" customHeight="1">
      <c r="A6" s="3206"/>
      <c r="B6" s="3206"/>
      <c r="C6" s="3206"/>
      <c r="D6" s="31"/>
      <c r="E6" s="2983"/>
      <c r="F6" s="2983"/>
      <c r="G6" s="2983"/>
      <c r="H6" s="2983"/>
      <c r="I6" s="2990"/>
      <c r="J6" s="2983"/>
      <c r="K6" s="2983"/>
      <c r="L6" s="2983"/>
      <c r="M6" s="2983"/>
      <c r="N6" s="2983"/>
      <c r="O6" s="3206"/>
      <c r="P6" s="3206"/>
      <c r="Q6" s="3206"/>
      <c r="R6" s="31"/>
      <c r="S6" s="2983"/>
      <c r="T6" s="2983"/>
      <c r="U6" s="2983"/>
      <c r="V6" s="2983"/>
      <c r="W6" s="2983"/>
      <c r="X6" s="2990"/>
      <c r="Y6" s="2983"/>
      <c r="Z6" s="3291"/>
      <c r="AA6" s="3291"/>
      <c r="AB6" s="3285"/>
    </row>
    <row r="7" spans="1:55" s="40" customFormat="1" ht="24.6" hidden="1" customHeight="1">
      <c r="A7" s="3207" t="s">
        <v>149</v>
      </c>
      <c r="B7" s="3207"/>
      <c r="C7" s="3207"/>
      <c r="D7" s="32"/>
      <c r="E7" s="57">
        <v>33164217</v>
      </c>
      <c r="F7" s="58">
        <v>31816173</v>
      </c>
      <c r="G7" s="58"/>
      <c r="H7" s="58">
        <v>18735446</v>
      </c>
      <c r="I7" s="58">
        <v>6632984</v>
      </c>
      <c r="J7" s="58">
        <v>240112</v>
      </c>
      <c r="K7" s="58">
        <v>283593</v>
      </c>
      <c r="L7" s="58">
        <v>46955</v>
      </c>
      <c r="M7" s="58">
        <v>267556</v>
      </c>
      <c r="N7" s="58">
        <v>2209893</v>
      </c>
      <c r="O7" s="3207" t="s">
        <v>149</v>
      </c>
      <c r="P7" s="3207"/>
      <c r="Q7" s="3207"/>
      <c r="R7" s="32"/>
      <c r="S7" s="58"/>
      <c r="T7" s="57">
        <v>1558551</v>
      </c>
      <c r="U7" s="58">
        <v>85271</v>
      </c>
      <c r="V7" s="58">
        <v>97919</v>
      </c>
      <c r="W7" s="58">
        <v>198580</v>
      </c>
      <c r="X7" s="58">
        <v>110347</v>
      </c>
      <c r="Y7" s="58">
        <v>1071222</v>
      </c>
      <c r="Z7" s="58">
        <v>1348044</v>
      </c>
      <c r="AA7" s="58">
        <v>709039</v>
      </c>
      <c r="AB7" s="58">
        <v>639005</v>
      </c>
    </row>
    <row r="8" spans="1:55" s="40" customFormat="1" ht="24.6" hidden="1" customHeight="1">
      <c r="A8" s="3198" t="s">
        <v>161</v>
      </c>
      <c r="B8" s="3198"/>
      <c r="C8" s="3198"/>
      <c r="D8" s="32"/>
      <c r="E8" s="60">
        <v>32569579</v>
      </c>
      <c r="F8" s="59">
        <v>30497935</v>
      </c>
      <c r="G8" s="59"/>
      <c r="H8" s="59">
        <v>16632055</v>
      </c>
      <c r="I8" s="59">
        <v>6210973</v>
      </c>
      <c r="J8" s="59">
        <v>100491</v>
      </c>
      <c r="K8" s="59">
        <v>234783</v>
      </c>
      <c r="L8" s="59">
        <v>48324</v>
      </c>
      <c r="M8" s="59">
        <v>283747</v>
      </c>
      <c r="N8" s="59">
        <v>3743315</v>
      </c>
      <c r="O8" s="3198" t="s">
        <v>150</v>
      </c>
      <c r="P8" s="3198"/>
      <c r="Q8" s="3198"/>
      <c r="R8" s="32"/>
      <c r="S8" s="59"/>
      <c r="T8" s="60">
        <v>1497076</v>
      </c>
      <c r="U8" s="59">
        <v>79351</v>
      </c>
      <c r="V8" s="59">
        <v>95354</v>
      </c>
      <c r="W8" s="59">
        <v>176297</v>
      </c>
      <c r="X8" s="59">
        <v>158591</v>
      </c>
      <c r="Y8" s="59">
        <v>919943</v>
      </c>
      <c r="Z8" s="59">
        <v>2071644</v>
      </c>
      <c r="AA8" s="59">
        <v>1060079</v>
      </c>
      <c r="AB8" s="59">
        <v>1011565</v>
      </c>
    </row>
    <row r="9" spans="1:55" s="40" customFormat="1" ht="24.6" hidden="1" customHeight="1">
      <c r="A9" s="3198" t="s">
        <v>151</v>
      </c>
      <c r="B9" s="3198"/>
      <c r="C9" s="3198"/>
      <c r="D9" s="32"/>
      <c r="E9" s="60">
        <v>29201524.025547665</v>
      </c>
      <c r="F9" s="59">
        <v>28297136.69193577</v>
      </c>
      <c r="G9" s="59"/>
      <c r="H9" s="59">
        <v>18772155.554229092</v>
      </c>
      <c r="I9" s="59">
        <v>4216461.2054557195</v>
      </c>
      <c r="J9" s="59">
        <v>119841.52092162597</v>
      </c>
      <c r="K9" s="59">
        <v>163522.35420521698</v>
      </c>
      <c r="L9" s="59">
        <v>45199.988061839656</v>
      </c>
      <c r="M9" s="59">
        <v>184681.12934996604</v>
      </c>
      <c r="N9" s="59">
        <v>1494556.8554885692</v>
      </c>
      <c r="O9" s="3198" t="s">
        <v>151</v>
      </c>
      <c r="P9" s="3198"/>
      <c r="Q9" s="3198"/>
      <c r="R9" s="32"/>
      <c r="S9" s="59"/>
      <c r="T9" s="60">
        <v>1167945.47018445</v>
      </c>
      <c r="U9" s="59">
        <v>88504.864800334268</v>
      </c>
      <c r="V9" s="59">
        <v>85530.925804332641</v>
      </c>
      <c r="W9" s="59">
        <v>118027.9376828027</v>
      </c>
      <c r="X9" s="59">
        <v>83527.965140571832</v>
      </c>
      <c r="Y9" s="59">
        <v>1504531.7853518773</v>
      </c>
      <c r="Z9" s="59">
        <v>904387.33361189044</v>
      </c>
      <c r="AA9" s="59">
        <v>567391.69104041066</v>
      </c>
      <c r="AB9" s="59">
        <v>336995.64257147972</v>
      </c>
    </row>
    <row r="10" spans="1:55" s="40" customFormat="1" ht="19.5" hidden="1" customHeight="1">
      <c r="A10" s="3198" t="s">
        <v>152</v>
      </c>
      <c r="B10" s="3198"/>
      <c r="C10" s="3198"/>
      <c r="D10" s="32"/>
      <c r="E10" s="60">
        <v>25087212.535658658</v>
      </c>
      <c r="F10" s="59">
        <v>23737494.640367161</v>
      </c>
      <c r="G10" s="59"/>
      <c r="H10" s="59">
        <v>12882690.680809325</v>
      </c>
      <c r="I10" s="59">
        <v>4067613.3498103791</v>
      </c>
      <c r="J10" s="59">
        <v>230862.17764400443</v>
      </c>
      <c r="K10" s="59">
        <v>190551.19871767145</v>
      </c>
      <c r="L10" s="59">
        <v>49495.545086136648</v>
      </c>
      <c r="M10" s="59">
        <v>269317.19912553782</v>
      </c>
      <c r="N10" s="59">
        <v>3464463.2458956982</v>
      </c>
      <c r="O10" s="3198" t="s">
        <v>152</v>
      </c>
      <c r="P10" s="3198"/>
      <c r="Q10" s="3198"/>
      <c r="R10" s="32"/>
      <c r="S10" s="59"/>
      <c r="T10" s="60">
        <v>1399251.3642824898</v>
      </c>
      <c r="U10" s="59">
        <v>61182.034253389764</v>
      </c>
      <c r="V10" s="59">
        <v>81608.328833412612</v>
      </c>
      <c r="W10" s="59">
        <v>157574.9738807042</v>
      </c>
      <c r="X10" s="59">
        <v>206322.99131916655</v>
      </c>
      <c r="Y10" s="59">
        <v>676561.55070922768</v>
      </c>
      <c r="Z10" s="59">
        <f>AA10+AB10</f>
        <v>1344076.1577283787</v>
      </c>
      <c r="AA10" s="59">
        <v>516386.71295122779</v>
      </c>
      <c r="AB10" s="59">
        <v>827689.44477715099</v>
      </c>
    </row>
    <row r="11" spans="1:55" s="40" customFormat="1" ht="19.5" hidden="1" customHeight="1">
      <c r="A11" s="3198" t="s">
        <v>153</v>
      </c>
      <c r="B11" s="3198"/>
      <c r="C11" s="3198"/>
      <c r="D11" s="32"/>
      <c r="E11" s="60">
        <v>28831743.493352219</v>
      </c>
      <c r="F11" s="59">
        <v>27623095.609976135</v>
      </c>
      <c r="G11" s="59"/>
      <c r="H11" s="59">
        <v>15872061.056433925</v>
      </c>
      <c r="I11" s="59">
        <v>4679300.595802715</v>
      </c>
      <c r="J11" s="59">
        <v>134082.74837730234</v>
      </c>
      <c r="K11" s="59">
        <v>250388.18022977101</v>
      </c>
      <c r="L11" s="59">
        <v>60296.178449042956</v>
      </c>
      <c r="M11" s="59">
        <v>253695.57969457618</v>
      </c>
      <c r="N11" s="59">
        <v>3786891.3702023816</v>
      </c>
      <c r="O11" s="3198" t="s">
        <v>153</v>
      </c>
      <c r="P11" s="3198"/>
      <c r="Q11" s="3198"/>
      <c r="R11" s="32"/>
      <c r="S11" s="59"/>
      <c r="T11" s="60">
        <v>1415643.9064882374</v>
      </c>
      <c r="U11" s="59">
        <v>64698.294354612597</v>
      </c>
      <c r="V11" s="59">
        <v>85620.210751060702</v>
      </c>
      <c r="W11" s="59">
        <v>153108.98892748181</v>
      </c>
      <c r="X11" s="59">
        <v>129173.76020868019</v>
      </c>
      <c r="Y11" s="59">
        <v>738134.74005633092</v>
      </c>
      <c r="Z11" s="59">
        <v>1208647.8833760421</v>
      </c>
      <c r="AA11" s="59">
        <v>459899.36144985352</v>
      </c>
      <c r="AB11" s="59">
        <v>748748.52192618744</v>
      </c>
    </row>
    <row r="12" spans="1:55" s="23" customFormat="1" ht="15" hidden="1" customHeight="1">
      <c r="A12" s="3103" t="s">
        <v>154</v>
      </c>
      <c r="B12" s="3103"/>
      <c r="C12" s="3103"/>
      <c r="D12" s="22"/>
      <c r="E12" s="50">
        <v>38156267.566526264</v>
      </c>
      <c r="F12" s="50">
        <v>36992274.407296374</v>
      </c>
      <c r="G12" s="50">
        <f>SUM(H12:N12)</f>
        <v>33793534.0702032</v>
      </c>
      <c r="H12" s="50">
        <v>21851352.915336061</v>
      </c>
      <c r="I12" s="50">
        <v>6340630.3084233301</v>
      </c>
      <c r="J12" s="50">
        <v>297616.24920692848</v>
      </c>
      <c r="K12" s="50">
        <v>305068.77746287436</v>
      </c>
      <c r="L12" s="50">
        <v>60374.470641156062</v>
      </c>
      <c r="M12" s="50">
        <v>335132.7925878641</v>
      </c>
      <c r="N12" s="50">
        <v>4603358.5565449912</v>
      </c>
      <c r="O12" s="3103" t="s">
        <v>154</v>
      </c>
      <c r="P12" s="3103"/>
      <c r="Q12" s="3103"/>
      <c r="R12" s="22"/>
      <c r="S12" s="50">
        <f>SUM(T12:Y12)</f>
        <v>3198740.3370931558</v>
      </c>
      <c r="T12" s="50">
        <v>1699366.0599113428</v>
      </c>
      <c r="U12" s="50">
        <v>75157.552211297429</v>
      </c>
      <c r="V12" s="50">
        <v>95789.529005912424</v>
      </c>
      <c r="W12" s="50">
        <v>143612.43606145002</v>
      </c>
      <c r="X12" s="50">
        <v>106911.49805856984</v>
      </c>
      <c r="Y12" s="50">
        <v>1077903.2618445836</v>
      </c>
      <c r="Z12" s="50">
        <v>1163993.159229842</v>
      </c>
      <c r="AA12" s="50">
        <v>449973.81647946709</v>
      </c>
      <c r="AB12" s="50">
        <v>714019.34275037365</v>
      </c>
    </row>
    <row r="13" spans="1:55" s="40" customFormat="1" ht="19.5" hidden="1" customHeight="1">
      <c r="A13" s="3198" t="s">
        <v>155</v>
      </c>
      <c r="B13" s="3198"/>
      <c r="C13" s="3198"/>
      <c r="D13" s="32"/>
      <c r="E13" s="50">
        <v>41772861.846913978</v>
      </c>
      <c r="F13" s="50">
        <v>40426985.007039823</v>
      </c>
      <c r="G13" s="50">
        <f>SUM(H13:N13)</f>
        <v>37002088.06108851</v>
      </c>
      <c r="H13" s="50">
        <v>24005055.943400685</v>
      </c>
      <c r="I13" s="50">
        <v>6154905.2945849318</v>
      </c>
      <c r="J13" s="50">
        <v>361809.52729559422</v>
      </c>
      <c r="K13" s="50">
        <v>352598.90561494918</v>
      </c>
      <c r="L13" s="50">
        <v>87422.202595249677</v>
      </c>
      <c r="M13" s="50">
        <v>366049.22572332196</v>
      </c>
      <c r="N13" s="50">
        <v>5674246.9618737763</v>
      </c>
      <c r="O13" s="3198" t="s">
        <v>155</v>
      </c>
      <c r="P13" s="3198"/>
      <c r="Q13" s="3198"/>
      <c r="R13" s="32"/>
      <c r="S13" s="50">
        <f>SUM(T13:Y13)</f>
        <v>3424896.94595135</v>
      </c>
      <c r="T13" s="50">
        <v>1808196.2163160311</v>
      </c>
      <c r="U13" s="50">
        <v>103150.78088428869</v>
      </c>
      <c r="V13" s="50">
        <v>99743.424295973207</v>
      </c>
      <c r="W13" s="50">
        <v>159151.46510906439</v>
      </c>
      <c r="X13" s="50">
        <v>113983.73259329573</v>
      </c>
      <c r="Y13" s="50">
        <v>1140671.3267526969</v>
      </c>
      <c r="Z13" s="50">
        <v>1345876.8398741367</v>
      </c>
      <c r="AA13" s="50">
        <v>433538.30233138299</v>
      </c>
      <c r="AB13" s="50">
        <v>912338.53754275339</v>
      </c>
    </row>
    <row r="14" spans="1:55" s="40" customFormat="1" ht="19.5" hidden="1" customHeight="1">
      <c r="A14" s="3103" t="s">
        <v>156</v>
      </c>
      <c r="B14" s="3103"/>
      <c r="C14" s="3103"/>
      <c r="D14" s="32"/>
      <c r="E14" s="50">
        <f>AH14/12.737</f>
        <v>42144515.372293949</v>
      </c>
      <c r="F14" s="50">
        <f>AI14/12.737</f>
        <v>40962131.687900163</v>
      </c>
      <c r="G14" s="50">
        <f>SUM(H14:N14)</f>
        <v>37380526.309127763</v>
      </c>
      <c r="H14" s="50">
        <f t="shared" ref="H14:N14" si="0">AJ14/12.737</f>
        <v>24484406.996289901</v>
      </c>
      <c r="I14" s="50">
        <f t="shared" si="0"/>
        <v>6067686.8272438096</v>
      </c>
      <c r="J14" s="50">
        <f t="shared" si="0"/>
        <v>342940.72577496857</v>
      </c>
      <c r="K14" s="50">
        <f t="shared" si="0"/>
        <v>350158.01139242103</v>
      </c>
      <c r="L14" s="50">
        <f t="shared" si="0"/>
        <v>84428.698700957393</v>
      </c>
      <c r="M14" s="50">
        <f t="shared" si="0"/>
        <v>348477.99309986003</v>
      </c>
      <c r="N14" s="50">
        <f t="shared" si="0"/>
        <v>5702427.0566258458</v>
      </c>
      <c r="O14" s="3103" t="s">
        <v>156</v>
      </c>
      <c r="P14" s="3103"/>
      <c r="Q14" s="3103"/>
      <c r="R14" s="32"/>
      <c r="S14" s="50">
        <f>SUM(T14:Y14)</f>
        <v>3581605.3787723361</v>
      </c>
      <c r="T14" s="50">
        <f>AU14/12.737</f>
        <v>1861637.6520249746</v>
      </c>
      <c r="U14" s="50">
        <f t="shared" ref="U14:AB14" si="1">AV14/12.737</f>
        <v>107514.83306439634</v>
      </c>
      <c r="V14" s="50">
        <f t="shared" si="1"/>
        <v>106302.799081467</v>
      </c>
      <c r="W14" s="50">
        <f t="shared" si="1"/>
        <v>163918.60742565122</v>
      </c>
      <c r="X14" s="50">
        <f t="shared" si="1"/>
        <v>97849.1085441459</v>
      </c>
      <c r="Y14" s="50">
        <f t="shared" si="1"/>
        <v>1244382.3786317015</v>
      </c>
      <c r="Z14" s="50">
        <f t="shared" si="1"/>
        <v>1182383.6843938048</v>
      </c>
      <c r="AA14" s="50">
        <f t="shared" si="1"/>
        <v>325730.3815733692</v>
      </c>
      <c r="AB14" s="50">
        <f t="shared" si="1"/>
        <v>856653.30282043549</v>
      </c>
      <c r="AD14" s="2948" t="s">
        <v>5</v>
      </c>
      <c r="AE14" s="2948"/>
      <c r="AF14" s="2948"/>
      <c r="AG14" s="18"/>
      <c r="AH14" s="50">
        <v>536794692.29690802</v>
      </c>
      <c r="AI14" s="50">
        <v>521734671.30878443</v>
      </c>
      <c r="AJ14" s="50">
        <v>311857891.91174448</v>
      </c>
      <c r="AK14" s="50">
        <v>77284127.118604407</v>
      </c>
      <c r="AL14" s="50">
        <v>4368036.0241957745</v>
      </c>
      <c r="AM14" s="50">
        <v>4459962.5911052665</v>
      </c>
      <c r="AN14" s="50">
        <v>1075368.3353540944</v>
      </c>
      <c r="AO14" s="50">
        <v>4438564.1981129171</v>
      </c>
      <c r="AP14" s="50">
        <v>72631813.420243397</v>
      </c>
      <c r="AQ14" s="2948" t="s">
        <v>5</v>
      </c>
      <c r="AR14" s="2948"/>
      <c r="AS14" s="2948"/>
      <c r="AT14" s="18"/>
      <c r="AU14" s="50">
        <v>23711678.7738421</v>
      </c>
      <c r="AV14" s="50">
        <v>1369416.4287412162</v>
      </c>
      <c r="AW14" s="50">
        <v>1353978.7519006452</v>
      </c>
      <c r="AX14" s="50">
        <v>2087831.3027805197</v>
      </c>
      <c r="AY14" s="50">
        <v>1246304.0955267863</v>
      </c>
      <c r="AZ14" s="50">
        <v>15849698.356631983</v>
      </c>
      <c r="BA14" s="50">
        <v>15060020.98812389</v>
      </c>
      <c r="BB14" s="50">
        <v>4148827.8701000037</v>
      </c>
      <c r="BC14" s="50">
        <v>10911193.118023887</v>
      </c>
    </row>
    <row r="15" spans="1:55" s="40" customFormat="1" ht="19.5" hidden="1" customHeight="1">
      <c r="A15" s="3198" t="s">
        <v>157</v>
      </c>
      <c r="B15" s="3198"/>
      <c r="C15" s="3198"/>
      <c r="D15" s="32"/>
      <c r="E15" s="50">
        <v>41212179.990529262</v>
      </c>
      <c r="F15" s="50">
        <v>40310550.64431195</v>
      </c>
      <c r="G15" s="50">
        <f>SUM(H15:N15)</f>
        <v>36647606.385123342</v>
      </c>
      <c r="H15" s="50">
        <v>24497213.916754019</v>
      </c>
      <c r="I15" s="50">
        <v>4980640.586688824</v>
      </c>
      <c r="J15" s="50">
        <v>327158.18345007277</v>
      </c>
      <c r="K15" s="50">
        <v>348765.98541615397</v>
      </c>
      <c r="L15" s="50">
        <v>94584.853173746102</v>
      </c>
      <c r="M15" s="50">
        <v>302287.58616481471</v>
      </c>
      <c r="N15" s="50">
        <v>6096955.2734757094</v>
      </c>
      <c r="O15" s="3198" t="s">
        <v>157</v>
      </c>
      <c r="P15" s="3198"/>
      <c r="Q15" s="3198"/>
      <c r="R15" s="32"/>
      <c r="S15" s="50">
        <f>SUM(T15:Y15)</f>
        <v>3662944.2591885841</v>
      </c>
      <c r="T15" s="50">
        <v>1841929.5475643608</v>
      </c>
      <c r="U15" s="50">
        <v>129832.38265855687</v>
      </c>
      <c r="V15" s="50">
        <v>109694.25423688427</v>
      </c>
      <c r="W15" s="50">
        <v>168066.91310654199</v>
      </c>
      <c r="X15" s="50">
        <v>61911.98426872195</v>
      </c>
      <c r="Y15" s="50">
        <v>1351509.1773535179</v>
      </c>
      <c r="Z15" s="50">
        <v>901629.3462173657</v>
      </c>
      <c r="AA15" s="50">
        <v>408653.58576893999</v>
      </c>
      <c r="AB15" s="50">
        <v>492975.76044842595</v>
      </c>
    </row>
    <row r="16" spans="1:55" s="40" customFormat="1" ht="19.5" hidden="1" customHeight="1">
      <c r="A16" s="3198" t="s">
        <v>158</v>
      </c>
      <c r="B16" s="3198"/>
      <c r="C16" s="3198"/>
      <c r="D16" s="32"/>
      <c r="E16" s="60">
        <f>('29.'!E16/'1'!$E$16)*1000</f>
        <v>41831884.227947295</v>
      </c>
      <c r="F16" s="59">
        <f>('29.'!F16/'1'!$E$16)*1000</f>
        <v>40639292.013985299</v>
      </c>
      <c r="G16" s="50">
        <f>('29.'!G16/'1'!$E$16)*1000</f>
        <v>37144025.03356915</v>
      </c>
      <c r="H16" s="59">
        <f>('29.'!H16/'1'!$E$16)*1000</f>
        <v>25220554.404049248</v>
      </c>
      <c r="I16" s="59">
        <f>('29.'!I16/'1'!$E$16)*1000</f>
        <v>4528842.5505770566</v>
      </c>
      <c r="J16" s="59">
        <f>('29.'!J16/'1'!$E$16)*1000</f>
        <v>528069.32979502797</v>
      </c>
      <c r="K16" s="59">
        <f>('29.'!K16/'1'!$E$16)*1000</f>
        <v>306626.31201307115</v>
      </c>
      <c r="L16" s="59">
        <f>('29.'!L16/'1'!$E$16)*1000</f>
        <v>72384.646764055607</v>
      </c>
      <c r="M16" s="59">
        <f>('29.'!M16/'1'!$E$16)*1000</f>
        <v>264556.71945534582</v>
      </c>
      <c r="N16" s="59">
        <f>('29.'!N16/'1'!$E$16)*1000</f>
        <v>6222991.070915347</v>
      </c>
      <c r="O16" s="3198" t="s">
        <v>158</v>
      </c>
      <c r="P16" s="3198"/>
      <c r="Q16" s="3198"/>
      <c r="R16" s="32"/>
      <c r="S16" s="50">
        <f>('29.'!S16/'1'!$E$16)*1000</f>
        <v>3495266.9804162392</v>
      </c>
      <c r="T16" s="50">
        <f>('29.'!T16/'1'!$E$16)*1000</f>
        <v>1677890.5310544758</v>
      </c>
      <c r="U16" s="59">
        <f>('29.'!U16/'1'!$E$16)*1000</f>
        <v>129480.98877031762</v>
      </c>
      <c r="V16" s="59">
        <f>('29.'!V16/'1'!$E$16)*1000</f>
        <v>87704.423459701793</v>
      </c>
      <c r="W16" s="59">
        <f>('29.'!X16/'1'!$E$16)*1000</f>
        <v>152052.8716760223</v>
      </c>
      <c r="X16" s="59">
        <f>('29.'!Y16/'1'!$E$16)*1000</f>
        <v>120250.72469266465</v>
      </c>
      <c r="Y16" s="59">
        <f>('29.'!AA16/'1'!$E$16)*1000</f>
        <v>1327887.4407630572</v>
      </c>
      <c r="Z16" s="59">
        <f>('29.'!AB16/'1'!$E$16)*1000</f>
        <v>1192592.2139619431</v>
      </c>
      <c r="AA16" s="59">
        <f>('29.'!AD16/'1'!$E$16)*1000</f>
        <v>432079.00909810874</v>
      </c>
      <c r="AB16" s="59">
        <f>('29.'!AE16/'1'!$E$16)*1000</f>
        <v>760513.20486383454</v>
      </c>
    </row>
    <row r="17" spans="1:28" s="40" customFormat="1" ht="19.5" customHeight="1">
      <c r="A17" s="3198" t="s">
        <v>159</v>
      </c>
      <c r="B17" s="3198"/>
      <c r="C17" s="3198"/>
      <c r="D17" s="32"/>
      <c r="E17" s="60">
        <f>('29.'!E17/'1'!$E$17)*1000</f>
        <v>36351802.774204478</v>
      </c>
      <c r="F17" s="59">
        <f>('29.'!F17/'1'!$E$17)*1000</f>
        <v>35749044.815590627</v>
      </c>
      <c r="G17" s="50">
        <f>('29.'!G17/'1'!$E$17)*1000</f>
        <v>32382352.940520994</v>
      </c>
      <c r="H17" s="59">
        <f>('29.'!H17/'1'!$E$17)*1000</f>
        <v>21903701.178061981</v>
      </c>
      <c r="I17" s="59">
        <f>('29.'!I17/'1'!$E$17)*1000</f>
        <v>4589259.9875735147</v>
      </c>
      <c r="J17" s="59">
        <f>('29.'!J17/'1'!$E$17)*1000</f>
        <v>504252.56089278834</v>
      </c>
      <c r="K17" s="59">
        <f>('29.'!K17/'1'!$E$17)*1000</f>
        <v>391515.31883234112</v>
      </c>
      <c r="L17" s="59">
        <f>('29.'!L17/'1'!$E$17)*1000</f>
        <v>80222.394129865948</v>
      </c>
      <c r="M17" s="59">
        <f>('29.'!M17/'1'!$E$17)*1000</f>
        <v>235464.23961526575</v>
      </c>
      <c r="N17" s="59">
        <f>('29.'!N17/'1'!$E$17)*1000</f>
        <v>4677937.2614152394</v>
      </c>
      <c r="O17" s="3198" t="s">
        <v>159</v>
      </c>
      <c r="P17" s="3198"/>
      <c r="Q17" s="3198"/>
      <c r="R17" s="32"/>
      <c r="S17" s="50">
        <f>('29.'!S17/'1'!$E$17)*1000</f>
        <v>3366691.8750696289</v>
      </c>
      <c r="T17" s="59">
        <f>('29.'!T17/'1'!$E$17)*1000</f>
        <v>1651137.6294629036</v>
      </c>
      <c r="U17" s="59">
        <f>('29.'!U17/'1'!$E$17)*1000</f>
        <v>122243.58837775503</v>
      </c>
      <c r="V17" s="59">
        <f>('29.'!V17/'1'!$E$17)*1000</f>
        <v>73591.683529628674</v>
      </c>
      <c r="W17" s="59">
        <f>('29.'!X17/'1'!$E$17)*1000</f>
        <v>150791.28913493079</v>
      </c>
      <c r="X17" s="59">
        <f>('29.'!Y17/'1'!$E$17)*1000</f>
        <v>90016.913380786005</v>
      </c>
      <c r="Y17" s="59">
        <f>('29.'!AA17/'1'!$E$17)*1000</f>
        <v>1278910.7711836249</v>
      </c>
      <c r="Z17" s="59">
        <f>('29.'!AB17/'1'!$E$17)*1000</f>
        <v>602757.95861388603</v>
      </c>
      <c r="AA17" s="59">
        <f>('29.'!AD17/'1'!$E$17)*1000</f>
        <v>223589.97104516241</v>
      </c>
      <c r="AB17" s="59">
        <f>('29.'!AE17/'1'!$E$17)*1000</f>
        <v>379167.98756872257</v>
      </c>
    </row>
    <row r="18" spans="1:28" s="40" customFormat="1" ht="19.5" customHeight="1">
      <c r="A18" s="3198" t="s">
        <v>266</v>
      </c>
      <c r="B18" s="3198"/>
      <c r="C18" s="3198"/>
      <c r="D18" s="32"/>
      <c r="E18" s="59">
        <v>39825269.154273987</v>
      </c>
      <c r="F18" s="59">
        <v>39302350.765051894</v>
      </c>
      <c r="G18" s="50">
        <v>35703291.399792425</v>
      </c>
      <c r="H18" s="59">
        <v>23849142.040740199</v>
      </c>
      <c r="I18" s="59">
        <v>4910236.6076854467</v>
      </c>
      <c r="J18" s="59">
        <v>180815.64004306</v>
      </c>
      <c r="K18" s="59">
        <v>368448.10162745713</v>
      </c>
      <c r="L18" s="59">
        <v>75843.604297378755</v>
      </c>
      <c r="M18" s="59">
        <v>247212.02716947452</v>
      </c>
      <c r="N18" s="59">
        <v>6071593.3782294095</v>
      </c>
      <c r="O18" s="3198" t="s">
        <v>266</v>
      </c>
      <c r="P18" s="3198"/>
      <c r="Q18" s="3198"/>
      <c r="R18" s="32"/>
      <c r="S18" s="50">
        <f>SUM(T18:Y18)</f>
        <v>3599059.3652594662</v>
      </c>
      <c r="T18" s="59">
        <v>1787993.5256072467</v>
      </c>
      <c r="U18" s="59">
        <v>131020.05278732502</v>
      </c>
      <c r="V18" s="59">
        <v>84963.343937671219</v>
      </c>
      <c r="W18" s="59">
        <v>145940.21893951864</v>
      </c>
      <c r="X18" s="59">
        <v>79618.723042604106</v>
      </c>
      <c r="Y18" s="59">
        <v>1369523.5009451006</v>
      </c>
      <c r="Z18" s="59">
        <v>522918.38922212541</v>
      </c>
      <c r="AA18" s="59">
        <v>203114.99980638304</v>
      </c>
      <c r="AB18" s="59">
        <v>319803.38941574126</v>
      </c>
    </row>
    <row r="19" spans="1:28" s="40" customFormat="1" ht="19.5" customHeight="1">
      <c r="A19" s="3198" t="s">
        <v>352</v>
      </c>
      <c r="B19" s="3198"/>
      <c r="C19" s="3198"/>
      <c r="D19" s="32"/>
      <c r="E19" s="96">
        <v>44352978.76311443</v>
      </c>
      <c r="F19" s="96">
        <v>43548719.061073355</v>
      </c>
      <c r="G19" s="97"/>
      <c r="H19" s="96">
        <v>29967833.07031605</v>
      </c>
      <c r="I19" s="96"/>
      <c r="J19" s="96">
        <v>257856.71806109246</v>
      </c>
      <c r="K19" s="96">
        <v>294788.60092555027</v>
      </c>
      <c r="L19" s="96"/>
      <c r="M19" s="96"/>
      <c r="N19" s="96">
        <v>2561881.5928950659</v>
      </c>
      <c r="O19" s="3198" t="s">
        <v>352</v>
      </c>
      <c r="P19" s="3198"/>
      <c r="Q19" s="3198"/>
      <c r="R19" s="32"/>
      <c r="S19" s="95"/>
      <c r="T19" s="96"/>
      <c r="U19" s="96"/>
      <c r="V19" s="96"/>
      <c r="W19" s="96"/>
      <c r="X19" s="96">
        <v>128544.68876972097</v>
      </c>
      <c r="Y19" s="96">
        <v>2389678.895703488</v>
      </c>
      <c r="Z19" s="96">
        <v>804259.70204111806</v>
      </c>
      <c r="AA19" s="96">
        <v>443572.44996257522</v>
      </c>
      <c r="AB19" s="96">
        <v>360687.25207854365</v>
      </c>
    </row>
    <row r="20" spans="1:28" s="40" customFormat="1" ht="18.75" customHeight="1">
      <c r="A20" s="3198" t="s">
        <v>309</v>
      </c>
      <c r="B20" s="3198"/>
      <c r="C20" s="3198"/>
      <c r="D20" s="32"/>
      <c r="E20" s="59">
        <v>36731732.632571705</v>
      </c>
      <c r="F20" s="59">
        <v>36133653.330477342</v>
      </c>
      <c r="G20" s="50">
        <f>SUM(H20:N20)</f>
        <v>32605248.827396534</v>
      </c>
      <c r="H20" s="59">
        <v>21960927.876533676</v>
      </c>
      <c r="I20" s="59">
        <v>4615090.5989810536</v>
      </c>
      <c r="J20" s="59">
        <v>84306.807110393187</v>
      </c>
      <c r="K20" s="59">
        <v>349486.40811882348</v>
      </c>
      <c r="L20" s="59">
        <v>91020.618003673531</v>
      </c>
      <c r="M20" s="59">
        <v>314258.31826975686</v>
      </c>
      <c r="N20" s="59">
        <v>5190158.200379163</v>
      </c>
      <c r="O20" s="3198" t="s">
        <v>309</v>
      </c>
      <c r="P20" s="3198"/>
      <c r="Q20" s="3198"/>
      <c r="R20" s="32"/>
      <c r="S20" s="50">
        <f>SUM(T20:Y20)</f>
        <v>3528404.5030808067</v>
      </c>
      <c r="T20" s="59">
        <v>1646975.8923058347</v>
      </c>
      <c r="U20" s="59">
        <v>148865.34751934194</v>
      </c>
      <c r="V20" s="59">
        <v>75715.514360933899</v>
      </c>
      <c r="W20" s="59">
        <v>143112.05214372612</v>
      </c>
      <c r="X20" s="59">
        <v>78549.784450018138</v>
      </c>
      <c r="Y20" s="59">
        <v>1435185.912300952</v>
      </c>
      <c r="Z20" s="59">
        <v>598079.30209440691</v>
      </c>
      <c r="AA20" s="59">
        <v>235067.15917045888</v>
      </c>
      <c r="AB20" s="59">
        <v>363012.14292394748</v>
      </c>
    </row>
    <row r="21" spans="1:28" s="40" customFormat="1" ht="18.75" customHeight="1">
      <c r="A21" s="3198" t="s">
        <v>353</v>
      </c>
      <c r="B21" s="3198"/>
      <c r="C21" s="3198"/>
      <c r="D21" s="32"/>
      <c r="E21" s="59"/>
      <c r="F21" s="59"/>
      <c r="G21" s="50"/>
      <c r="H21" s="59"/>
      <c r="I21" s="59"/>
      <c r="J21" s="59"/>
      <c r="K21" s="59"/>
      <c r="L21" s="59"/>
      <c r="M21" s="59"/>
      <c r="N21" s="59"/>
      <c r="O21" s="3198" t="s">
        <v>353</v>
      </c>
      <c r="P21" s="3198"/>
      <c r="Q21" s="3198"/>
      <c r="R21" s="32"/>
      <c r="S21" s="50"/>
      <c r="T21" s="59"/>
      <c r="U21" s="59"/>
      <c r="V21" s="59"/>
      <c r="W21" s="59"/>
      <c r="X21" s="59"/>
      <c r="Y21" s="59"/>
      <c r="Z21" s="59"/>
      <c r="AA21" s="59"/>
      <c r="AB21" s="59"/>
    </row>
    <row r="22" spans="1:28" s="87" customFormat="1" ht="19.5" customHeight="1">
      <c r="A22" s="3198" t="s">
        <v>43</v>
      </c>
      <c r="B22" s="3198"/>
      <c r="C22" s="3198"/>
      <c r="D22" s="32"/>
      <c r="E22" s="50"/>
      <c r="F22" s="50"/>
      <c r="G22" s="86"/>
      <c r="H22" s="50"/>
      <c r="I22" s="50"/>
      <c r="J22" s="50"/>
      <c r="K22" s="50"/>
      <c r="L22" s="50"/>
      <c r="M22" s="50"/>
      <c r="N22" s="50"/>
      <c r="O22" s="3198" t="s">
        <v>43</v>
      </c>
      <c r="P22" s="3198"/>
      <c r="Q22" s="3198"/>
      <c r="R22" s="32"/>
      <c r="S22" s="21"/>
      <c r="T22" s="59"/>
      <c r="U22" s="50"/>
      <c r="V22" s="50"/>
      <c r="W22" s="50"/>
      <c r="X22" s="50"/>
      <c r="Y22" s="50"/>
      <c r="Z22" s="50"/>
      <c r="AA22" s="50"/>
      <c r="AB22" s="50"/>
    </row>
    <row r="23" spans="1:28" ht="19.5" customHeight="1">
      <c r="A23" s="34"/>
      <c r="B23" s="34" t="s">
        <v>44</v>
      </c>
      <c r="C23" s="34"/>
      <c r="D23" s="83"/>
      <c r="E23" s="88"/>
      <c r="F23" s="88"/>
      <c r="G23" s="88"/>
      <c r="H23" s="88"/>
      <c r="I23" s="88"/>
      <c r="J23" s="88"/>
      <c r="K23" s="88"/>
      <c r="L23" s="88"/>
      <c r="M23" s="88"/>
      <c r="N23" s="88"/>
      <c r="O23" s="34"/>
      <c r="P23" s="34" t="s">
        <v>34</v>
      </c>
      <c r="Q23" s="34"/>
      <c r="R23" s="83"/>
      <c r="S23" s="89">
        <f>SUM(T23:Y23)</f>
        <v>0</v>
      </c>
      <c r="T23" s="89"/>
      <c r="U23" s="89"/>
      <c r="V23" s="89"/>
      <c r="W23" s="89"/>
      <c r="X23" s="89"/>
      <c r="Y23" s="89"/>
      <c r="Z23" s="89"/>
      <c r="AA23" s="89"/>
      <c r="AB23" s="89"/>
    </row>
    <row r="24" spans="1:28" ht="19.5" customHeight="1">
      <c r="A24" s="34"/>
      <c r="B24" s="34" t="s">
        <v>12</v>
      </c>
      <c r="C24" s="34"/>
      <c r="D24" s="83"/>
      <c r="E24" s="88"/>
      <c r="F24" s="88"/>
      <c r="G24" s="88"/>
      <c r="H24" s="88"/>
      <c r="I24" s="88"/>
      <c r="J24" s="88"/>
      <c r="K24" s="88"/>
      <c r="L24" s="88"/>
      <c r="M24" s="88"/>
      <c r="N24" s="88"/>
      <c r="O24" s="34"/>
      <c r="P24" s="34" t="s">
        <v>12</v>
      </c>
      <c r="Q24" s="34"/>
      <c r="R24" s="83"/>
      <c r="S24" s="89">
        <f>SUM(T24:Y24)</f>
        <v>0</v>
      </c>
      <c r="T24" s="89"/>
      <c r="U24" s="89"/>
      <c r="V24" s="89"/>
      <c r="W24" s="89"/>
      <c r="X24" s="89"/>
      <c r="Y24" s="89"/>
      <c r="Z24" s="89"/>
      <c r="AA24" s="89"/>
      <c r="AB24" s="89"/>
    </row>
    <row r="25" spans="1:28" ht="19.5" customHeight="1">
      <c r="A25" s="3198" t="s">
        <v>13</v>
      </c>
      <c r="B25" s="3198"/>
      <c r="C25" s="3198"/>
      <c r="D25" s="32"/>
      <c r="E25" s="88"/>
      <c r="F25" s="88"/>
      <c r="G25" s="88"/>
      <c r="H25" s="88"/>
      <c r="I25" s="88"/>
      <c r="J25" s="88"/>
      <c r="K25" s="88"/>
      <c r="L25" s="88"/>
      <c r="M25" s="88"/>
      <c r="N25" s="88"/>
      <c r="O25" s="3198" t="s">
        <v>13</v>
      </c>
      <c r="P25" s="3198"/>
      <c r="Q25" s="3198"/>
      <c r="R25" s="32"/>
      <c r="S25" s="89"/>
      <c r="T25" s="89"/>
      <c r="U25" s="89"/>
      <c r="V25" s="89"/>
      <c r="W25" s="89"/>
      <c r="X25" s="89"/>
      <c r="Y25" s="89"/>
      <c r="Z25" s="89"/>
      <c r="AA25" s="89"/>
      <c r="AB25" s="89"/>
    </row>
    <row r="26" spans="1:28" ht="19.5" customHeight="1">
      <c r="A26" s="34"/>
      <c r="B26" s="4" t="s">
        <v>52</v>
      </c>
      <c r="C26" s="34"/>
      <c r="D26" s="83"/>
      <c r="E26" s="88"/>
      <c r="F26" s="88"/>
      <c r="G26" s="88"/>
      <c r="H26" s="88"/>
      <c r="I26" s="88"/>
      <c r="J26" s="88"/>
      <c r="K26" s="88"/>
      <c r="L26" s="88"/>
      <c r="M26" s="88"/>
      <c r="N26" s="88"/>
      <c r="O26" s="34"/>
      <c r="P26" s="34" t="s">
        <v>52</v>
      </c>
      <c r="Q26" s="34"/>
      <c r="R26" s="83"/>
      <c r="S26" s="89">
        <f>SUM(T26:Y26)</f>
        <v>0</v>
      </c>
      <c r="T26" s="89"/>
      <c r="U26" s="89"/>
      <c r="V26" s="89"/>
      <c r="W26" s="89"/>
      <c r="X26" s="89"/>
      <c r="Y26" s="89"/>
      <c r="Z26" s="89"/>
      <c r="AA26" s="89"/>
      <c r="AB26" s="89"/>
    </row>
    <row r="27" spans="1:28" ht="19.5" customHeight="1">
      <c r="A27" s="34"/>
      <c r="B27" s="4" t="s">
        <v>53</v>
      </c>
      <c r="C27" s="34"/>
      <c r="D27" s="83"/>
      <c r="E27" s="88"/>
      <c r="F27" s="88"/>
      <c r="G27" s="88"/>
      <c r="H27" s="88"/>
      <c r="I27" s="88"/>
      <c r="J27" s="88"/>
      <c r="K27" s="88"/>
      <c r="L27" s="88"/>
      <c r="M27" s="88"/>
      <c r="N27" s="88"/>
      <c r="O27" s="34"/>
      <c r="P27" s="34" t="s">
        <v>53</v>
      </c>
      <c r="Q27" s="34"/>
      <c r="R27" s="83"/>
      <c r="S27" s="89">
        <f>SUM(T27:Y27)</f>
        <v>0</v>
      </c>
      <c r="T27" s="89"/>
      <c r="U27" s="89"/>
      <c r="V27" s="89"/>
      <c r="W27" s="89"/>
      <c r="X27" s="89"/>
      <c r="Y27" s="89"/>
      <c r="Z27" s="89"/>
      <c r="AA27" s="89"/>
      <c r="AB27" s="89"/>
    </row>
    <row r="28" spans="1:28" ht="19.5" customHeight="1">
      <c r="A28" s="34"/>
      <c r="B28" s="4" t="s">
        <v>54</v>
      </c>
      <c r="C28" s="34"/>
      <c r="D28" s="83"/>
      <c r="E28" s="88"/>
      <c r="F28" s="88"/>
      <c r="G28" s="88"/>
      <c r="H28" s="88"/>
      <c r="I28" s="88"/>
      <c r="J28" s="88"/>
      <c r="K28" s="88"/>
      <c r="L28" s="88"/>
      <c r="M28" s="88"/>
      <c r="N28" s="88"/>
      <c r="O28" s="34"/>
      <c r="P28" s="34" t="s">
        <v>54</v>
      </c>
      <c r="Q28" s="34"/>
      <c r="R28" s="83"/>
      <c r="S28" s="89">
        <f>SUM(T28:Y28)</f>
        <v>0</v>
      </c>
      <c r="T28" s="89"/>
      <c r="U28" s="89"/>
      <c r="V28" s="89"/>
      <c r="W28" s="89"/>
      <c r="X28" s="89"/>
      <c r="Y28" s="89"/>
      <c r="Z28" s="89"/>
      <c r="AA28" s="89"/>
      <c r="AB28" s="89"/>
    </row>
    <row r="29" spans="1:28" ht="19.5" customHeight="1">
      <c r="A29" s="34"/>
      <c r="B29" s="4" t="s">
        <v>254</v>
      </c>
      <c r="C29" s="34"/>
      <c r="D29" s="83"/>
      <c r="E29" s="88"/>
      <c r="F29" s="88"/>
      <c r="G29" s="88"/>
      <c r="H29" s="88"/>
      <c r="I29" s="88"/>
      <c r="J29" s="88"/>
      <c r="K29" s="88"/>
      <c r="L29" s="88"/>
      <c r="M29" s="88"/>
      <c r="N29" s="88"/>
      <c r="O29" s="34"/>
      <c r="P29" s="4" t="s">
        <v>254</v>
      </c>
      <c r="Q29" s="34"/>
      <c r="R29" s="83"/>
      <c r="S29" s="89">
        <f>SUM(T29:Y29)</f>
        <v>0</v>
      </c>
      <c r="T29" s="89"/>
      <c r="U29" s="89"/>
      <c r="V29" s="89"/>
      <c r="W29" s="89"/>
      <c r="X29" s="89"/>
      <c r="Y29" s="89"/>
      <c r="Z29" s="89"/>
      <c r="AA29" s="89"/>
      <c r="AB29" s="89"/>
    </row>
    <row r="30" spans="1:28" ht="19.5" customHeight="1">
      <c r="A30" s="34"/>
      <c r="B30" s="4" t="s">
        <v>253</v>
      </c>
      <c r="C30" s="34"/>
      <c r="D30" s="83"/>
      <c r="E30" s="88"/>
      <c r="F30" s="88"/>
      <c r="G30" s="88"/>
      <c r="H30" s="88"/>
      <c r="I30" s="88"/>
      <c r="J30" s="88"/>
      <c r="K30" s="88"/>
      <c r="L30" s="88"/>
      <c r="M30" s="88"/>
      <c r="N30" s="88"/>
      <c r="O30" s="34"/>
      <c r="P30" s="4" t="s">
        <v>253</v>
      </c>
      <c r="Q30" s="34"/>
      <c r="R30" s="83"/>
      <c r="S30" s="89">
        <f>SUM(T30:Y30)</f>
        <v>0</v>
      </c>
      <c r="T30" s="89"/>
      <c r="U30" s="89"/>
      <c r="V30" s="89"/>
      <c r="W30" s="89"/>
      <c r="X30" s="89"/>
      <c r="Y30" s="89"/>
      <c r="Z30" s="89"/>
      <c r="AA30" s="89"/>
      <c r="AB30" s="89"/>
    </row>
    <row r="31" spans="1:28" ht="19.5" customHeight="1">
      <c r="A31" s="3198" t="s">
        <v>14</v>
      </c>
      <c r="B31" s="3198"/>
      <c r="C31" s="3198"/>
      <c r="D31" s="32"/>
      <c r="E31" s="88"/>
      <c r="F31" s="88"/>
      <c r="G31" s="88"/>
      <c r="H31" s="88"/>
      <c r="I31" s="88"/>
      <c r="J31" s="88"/>
      <c r="K31" s="88"/>
      <c r="L31" s="88"/>
      <c r="M31" s="88"/>
      <c r="N31" s="88"/>
      <c r="O31" s="3198" t="s">
        <v>14</v>
      </c>
      <c r="P31" s="3198"/>
      <c r="Q31" s="3198"/>
      <c r="R31" s="32"/>
      <c r="S31" s="89"/>
      <c r="T31" s="89"/>
      <c r="U31" s="89"/>
      <c r="V31" s="89"/>
      <c r="W31" s="89"/>
      <c r="X31" s="89"/>
      <c r="Y31" s="89"/>
      <c r="Z31" s="89"/>
      <c r="AA31" s="89"/>
      <c r="AB31" s="89"/>
    </row>
    <row r="32" spans="1:28" ht="19.5" customHeight="1">
      <c r="A32" s="2639" t="s">
        <v>45</v>
      </c>
      <c r="B32" s="2639"/>
      <c r="C32" s="35"/>
      <c r="D32" s="32"/>
      <c r="E32" s="88"/>
      <c r="F32" s="88"/>
      <c r="G32" s="88"/>
      <c r="H32" s="88"/>
      <c r="I32" s="88"/>
      <c r="J32" s="88"/>
      <c r="K32" s="88"/>
      <c r="L32" s="88"/>
      <c r="M32" s="88"/>
      <c r="N32" s="88"/>
      <c r="O32" s="2639" t="s">
        <v>45</v>
      </c>
      <c r="P32" s="2639"/>
      <c r="Q32" s="35"/>
      <c r="R32" s="32"/>
      <c r="S32" s="89">
        <f t="shared" ref="S32:S45" si="2">SUM(T32:Y32)</f>
        <v>0</v>
      </c>
      <c r="T32" s="89"/>
      <c r="U32" s="89"/>
      <c r="V32" s="89"/>
      <c r="W32" s="89"/>
      <c r="X32" s="89"/>
      <c r="Y32" s="89"/>
      <c r="Z32" s="89"/>
      <c r="AA32" s="89"/>
      <c r="AB32" s="89"/>
    </row>
    <row r="33" spans="1:28" ht="19.5" customHeight="1">
      <c r="A33" s="7"/>
      <c r="B33" s="4" t="s">
        <v>15</v>
      </c>
      <c r="C33" s="36"/>
      <c r="D33" s="32"/>
      <c r="E33" s="88"/>
      <c r="F33" s="88"/>
      <c r="G33" s="88"/>
      <c r="H33" s="88"/>
      <c r="I33" s="88"/>
      <c r="J33" s="88"/>
      <c r="K33" s="88"/>
      <c r="L33" s="88"/>
      <c r="M33" s="88"/>
      <c r="N33" s="88"/>
      <c r="O33" s="7"/>
      <c r="P33" s="4" t="s">
        <v>15</v>
      </c>
      <c r="Q33" s="36"/>
      <c r="R33" s="32"/>
      <c r="S33" s="89">
        <f t="shared" si="2"/>
        <v>0</v>
      </c>
      <c r="T33" s="89"/>
      <c r="U33" s="89"/>
      <c r="V33" s="89"/>
      <c r="W33" s="89"/>
      <c r="X33" s="89"/>
      <c r="Y33" s="89"/>
      <c r="Z33" s="89"/>
      <c r="AA33" s="89"/>
      <c r="AB33" s="89"/>
    </row>
    <row r="34" spans="1:28" ht="19.5" customHeight="1">
      <c r="A34" s="80"/>
      <c r="B34" s="80" t="s">
        <v>342</v>
      </c>
      <c r="C34" s="84"/>
      <c r="D34" s="83"/>
      <c r="E34" s="88"/>
      <c r="F34" s="88"/>
      <c r="G34" s="88"/>
      <c r="H34" s="88"/>
      <c r="I34" s="88"/>
      <c r="J34" s="88"/>
      <c r="K34" s="88"/>
      <c r="L34" s="88"/>
      <c r="M34" s="88"/>
      <c r="N34" s="88"/>
      <c r="O34" s="80"/>
      <c r="P34" s="80" t="s">
        <v>342</v>
      </c>
      <c r="Q34" s="84"/>
      <c r="R34" s="83"/>
      <c r="S34" s="89">
        <f t="shared" si="2"/>
        <v>0</v>
      </c>
      <c r="T34" s="89"/>
      <c r="U34" s="89"/>
      <c r="V34" s="89"/>
      <c r="W34" s="89"/>
      <c r="X34" s="89"/>
      <c r="Y34" s="89"/>
      <c r="Z34" s="89"/>
      <c r="AA34" s="89"/>
      <c r="AB34" s="89"/>
    </row>
    <row r="35" spans="1:28" ht="19.5" customHeight="1">
      <c r="A35" s="80"/>
      <c r="B35" s="80" t="s">
        <v>343</v>
      </c>
      <c r="C35" s="84"/>
      <c r="D35" s="83"/>
      <c r="E35" s="88"/>
      <c r="F35" s="88"/>
      <c r="G35" s="88"/>
      <c r="H35" s="88"/>
      <c r="I35" s="88"/>
      <c r="J35" s="88"/>
      <c r="K35" s="88"/>
      <c r="L35" s="88"/>
      <c r="M35" s="88"/>
      <c r="N35" s="88"/>
      <c r="O35" s="80"/>
      <c r="P35" s="80" t="s">
        <v>343</v>
      </c>
      <c r="Q35" s="84"/>
      <c r="R35" s="83"/>
      <c r="S35" s="89">
        <f t="shared" si="2"/>
        <v>0</v>
      </c>
      <c r="T35" s="89"/>
      <c r="U35" s="89"/>
      <c r="V35" s="89"/>
      <c r="W35" s="89"/>
      <c r="X35" s="89"/>
      <c r="Y35" s="89"/>
      <c r="Z35" s="89"/>
      <c r="AA35" s="89"/>
      <c r="AB35" s="89"/>
    </row>
    <row r="36" spans="1:28" ht="19.5" customHeight="1">
      <c r="A36" s="80"/>
      <c r="B36" s="80" t="s">
        <v>16</v>
      </c>
      <c r="C36" s="84"/>
      <c r="D36" s="83"/>
      <c r="E36" s="88"/>
      <c r="F36" s="88"/>
      <c r="G36" s="88"/>
      <c r="H36" s="88"/>
      <c r="I36" s="88"/>
      <c r="J36" s="88"/>
      <c r="K36" s="88"/>
      <c r="L36" s="88"/>
      <c r="M36" s="88"/>
      <c r="N36" s="88"/>
      <c r="O36" s="80"/>
      <c r="P36" s="80" t="s">
        <v>16</v>
      </c>
      <c r="Q36" s="84"/>
      <c r="R36" s="83"/>
      <c r="S36" s="89">
        <f t="shared" si="2"/>
        <v>0</v>
      </c>
      <c r="T36" s="89"/>
      <c r="U36" s="89"/>
      <c r="V36" s="89"/>
      <c r="W36" s="89"/>
      <c r="X36" s="89"/>
      <c r="Y36" s="89"/>
      <c r="Z36" s="89"/>
      <c r="AA36" s="89"/>
      <c r="AB36" s="89"/>
    </row>
    <row r="37" spans="1:28" ht="19.5" customHeight="1">
      <c r="A37" s="80"/>
      <c r="B37" s="4" t="s">
        <v>17</v>
      </c>
      <c r="C37" s="84"/>
      <c r="D37" s="83"/>
      <c r="E37" s="88"/>
      <c r="F37" s="88"/>
      <c r="G37" s="88"/>
      <c r="H37" s="88"/>
      <c r="I37" s="88"/>
      <c r="J37" s="88"/>
      <c r="K37" s="88"/>
      <c r="L37" s="88"/>
      <c r="M37" s="88"/>
      <c r="N37" s="88"/>
      <c r="O37" s="80"/>
      <c r="P37" s="4" t="s">
        <v>17</v>
      </c>
      <c r="Q37" s="84"/>
      <c r="R37" s="83"/>
      <c r="S37" s="89">
        <f t="shared" si="2"/>
        <v>0</v>
      </c>
      <c r="T37" s="89"/>
      <c r="U37" s="89"/>
      <c r="V37" s="89"/>
      <c r="W37" s="89"/>
      <c r="X37" s="89"/>
      <c r="Y37" s="89"/>
      <c r="Z37" s="89"/>
      <c r="AA37" s="89"/>
      <c r="AB37" s="89"/>
    </row>
    <row r="38" spans="1:28" ht="19.5" customHeight="1">
      <c r="A38" s="80"/>
      <c r="B38" s="80" t="s">
        <v>344</v>
      </c>
      <c r="C38" s="84"/>
      <c r="D38" s="83"/>
      <c r="E38" s="88"/>
      <c r="F38" s="88"/>
      <c r="G38" s="88"/>
      <c r="H38" s="88"/>
      <c r="I38" s="88"/>
      <c r="J38" s="88"/>
      <c r="K38" s="88"/>
      <c r="L38" s="88"/>
      <c r="M38" s="88"/>
      <c r="N38" s="88"/>
      <c r="O38" s="80"/>
      <c r="P38" s="80" t="s">
        <v>344</v>
      </c>
      <c r="Q38" s="84"/>
      <c r="R38" s="83"/>
      <c r="S38" s="89">
        <f t="shared" si="2"/>
        <v>0</v>
      </c>
      <c r="T38" s="89"/>
      <c r="U38" s="89"/>
      <c r="V38" s="89"/>
      <c r="W38" s="89"/>
      <c r="X38" s="89"/>
      <c r="Y38" s="89"/>
      <c r="Z38" s="89"/>
      <c r="AA38" s="89"/>
      <c r="AB38" s="89"/>
    </row>
    <row r="39" spans="1:28" ht="19.5" customHeight="1">
      <c r="A39" s="80"/>
      <c r="B39" s="80" t="s">
        <v>310</v>
      </c>
      <c r="C39" s="84"/>
      <c r="D39" s="83"/>
      <c r="E39" s="88"/>
      <c r="F39" s="88"/>
      <c r="G39" s="88"/>
      <c r="H39" s="88"/>
      <c r="I39" s="88"/>
      <c r="J39" s="88"/>
      <c r="K39" s="88"/>
      <c r="L39" s="88"/>
      <c r="M39" s="88"/>
      <c r="N39" s="88"/>
      <c r="O39" s="80"/>
      <c r="P39" s="80" t="s">
        <v>310</v>
      </c>
      <c r="Q39" s="84"/>
      <c r="R39" s="83"/>
      <c r="S39" s="89">
        <f t="shared" si="2"/>
        <v>0</v>
      </c>
      <c r="T39" s="89"/>
      <c r="U39" s="89"/>
      <c r="V39" s="89"/>
      <c r="W39" s="89"/>
      <c r="X39" s="89"/>
      <c r="Y39" s="89"/>
      <c r="Z39" s="89"/>
      <c r="AA39" s="89"/>
      <c r="AB39" s="89"/>
    </row>
    <row r="40" spans="1:28" ht="19.5" customHeight="1">
      <c r="A40" s="80"/>
      <c r="B40" s="4" t="s">
        <v>18</v>
      </c>
      <c r="C40" s="84"/>
      <c r="D40" s="83"/>
      <c r="E40" s="88"/>
      <c r="F40" s="88"/>
      <c r="G40" s="88"/>
      <c r="H40" s="88"/>
      <c r="I40" s="88"/>
      <c r="J40" s="88"/>
      <c r="K40" s="88"/>
      <c r="L40" s="88"/>
      <c r="M40" s="88"/>
      <c r="N40" s="88"/>
      <c r="O40" s="80"/>
      <c r="P40" s="4" t="s">
        <v>18</v>
      </c>
      <c r="Q40" s="84"/>
      <c r="R40" s="83"/>
      <c r="S40" s="89">
        <f t="shared" si="2"/>
        <v>0</v>
      </c>
      <c r="T40" s="89"/>
      <c r="U40" s="89"/>
      <c r="V40" s="89"/>
      <c r="W40" s="89"/>
      <c r="X40" s="89"/>
      <c r="Y40" s="89"/>
      <c r="Z40" s="89"/>
      <c r="AA40" s="89"/>
      <c r="AB40" s="89"/>
    </row>
    <row r="41" spans="1:28" ht="19.5" customHeight="1">
      <c r="A41" s="80"/>
      <c r="B41" s="80" t="s">
        <v>345</v>
      </c>
      <c r="C41" s="35"/>
      <c r="D41" s="32"/>
      <c r="E41" s="88"/>
      <c r="F41" s="88"/>
      <c r="G41" s="88"/>
      <c r="H41" s="88"/>
      <c r="I41" s="88"/>
      <c r="J41" s="88"/>
      <c r="K41" s="88"/>
      <c r="L41" s="88"/>
      <c r="M41" s="88"/>
      <c r="N41" s="88"/>
      <c r="O41" s="80"/>
      <c r="P41" s="80" t="s">
        <v>345</v>
      </c>
      <c r="Q41" s="35"/>
      <c r="R41" s="32"/>
      <c r="S41" s="89">
        <f t="shared" si="2"/>
        <v>0</v>
      </c>
      <c r="T41" s="89"/>
      <c r="U41" s="89"/>
      <c r="V41" s="89"/>
      <c r="W41" s="89"/>
      <c r="X41" s="89"/>
      <c r="Y41" s="89"/>
      <c r="Z41" s="89"/>
      <c r="AA41" s="89"/>
      <c r="AB41" s="89"/>
    </row>
    <row r="42" spans="1:28" ht="19.5" customHeight="1">
      <c r="A42" s="80"/>
      <c r="B42" s="80" t="s">
        <v>346</v>
      </c>
      <c r="C42" s="35"/>
      <c r="D42" s="32"/>
      <c r="E42" s="88"/>
      <c r="F42" s="88"/>
      <c r="G42" s="88"/>
      <c r="H42" s="88"/>
      <c r="I42" s="88"/>
      <c r="J42" s="88"/>
      <c r="K42" s="88"/>
      <c r="L42" s="88"/>
      <c r="M42" s="88"/>
      <c r="N42" s="88"/>
      <c r="O42" s="80"/>
      <c r="P42" s="80" t="s">
        <v>346</v>
      </c>
      <c r="Q42" s="35"/>
      <c r="R42" s="32"/>
      <c r="S42" s="89">
        <f t="shared" si="2"/>
        <v>0</v>
      </c>
      <c r="T42" s="89"/>
      <c r="U42" s="89"/>
      <c r="V42" s="89"/>
      <c r="W42" s="89"/>
      <c r="X42" s="89"/>
      <c r="Y42" s="89"/>
      <c r="Z42" s="89"/>
      <c r="AA42" s="89"/>
      <c r="AB42" s="89"/>
    </row>
    <row r="43" spans="1:28" ht="19.5" customHeight="1">
      <c r="A43" s="80"/>
      <c r="B43" s="80" t="s">
        <v>19</v>
      </c>
      <c r="C43" s="35"/>
      <c r="D43" s="32"/>
      <c r="E43" s="88"/>
      <c r="F43" s="88"/>
      <c r="G43" s="88"/>
      <c r="H43" s="88"/>
      <c r="I43" s="88"/>
      <c r="J43" s="88"/>
      <c r="K43" s="88"/>
      <c r="L43" s="88"/>
      <c r="M43" s="88"/>
      <c r="N43" s="88"/>
      <c r="O43" s="80"/>
      <c r="P43" s="80" t="s">
        <v>19</v>
      </c>
      <c r="Q43" s="35"/>
      <c r="R43" s="32"/>
      <c r="S43" s="89">
        <f t="shared" si="2"/>
        <v>0</v>
      </c>
      <c r="T43" s="89"/>
      <c r="U43" s="89"/>
      <c r="V43" s="89"/>
      <c r="W43" s="89"/>
      <c r="X43" s="89"/>
      <c r="Y43" s="89"/>
      <c r="Z43" s="89"/>
      <c r="AA43" s="89"/>
      <c r="AB43" s="89"/>
    </row>
    <row r="44" spans="1:28" ht="19.5" customHeight="1">
      <c r="A44" s="80"/>
      <c r="B44" s="4" t="s">
        <v>20</v>
      </c>
      <c r="C44" s="35"/>
      <c r="D44" s="32"/>
      <c r="E44" s="88"/>
      <c r="F44" s="88"/>
      <c r="G44" s="88"/>
      <c r="H44" s="88"/>
      <c r="I44" s="88"/>
      <c r="J44" s="88"/>
      <c r="K44" s="88"/>
      <c r="L44" s="88"/>
      <c r="M44" s="88"/>
      <c r="N44" s="88"/>
      <c r="O44" s="80"/>
      <c r="P44" s="4" t="s">
        <v>20</v>
      </c>
      <c r="Q44" s="35"/>
      <c r="R44" s="32"/>
      <c r="S44" s="89">
        <f t="shared" si="2"/>
        <v>0</v>
      </c>
      <c r="T44" s="89"/>
      <c r="U44" s="89"/>
      <c r="V44" s="89"/>
      <c r="W44" s="89"/>
      <c r="X44" s="89"/>
      <c r="Y44" s="89"/>
      <c r="Z44" s="89"/>
      <c r="AA44" s="89"/>
      <c r="AB44" s="89"/>
    </row>
    <row r="45" spans="1:28" ht="19.5" customHeight="1">
      <c r="A45" s="2639" t="s">
        <v>21</v>
      </c>
      <c r="B45" s="2639"/>
      <c r="C45" s="35"/>
      <c r="D45" s="32"/>
      <c r="E45" s="88"/>
      <c r="F45" s="88"/>
      <c r="G45" s="88"/>
      <c r="H45" s="88"/>
      <c r="I45" s="88"/>
      <c r="J45" s="88"/>
      <c r="K45" s="88"/>
      <c r="L45" s="88"/>
      <c r="M45" s="88"/>
      <c r="N45" s="88"/>
      <c r="O45" s="2639" t="s">
        <v>21</v>
      </c>
      <c r="P45" s="2639"/>
      <c r="Q45" s="35"/>
      <c r="R45" s="32"/>
      <c r="S45" s="89">
        <f t="shared" si="2"/>
        <v>0</v>
      </c>
      <c r="T45" s="89"/>
      <c r="U45" s="89"/>
      <c r="V45" s="89"/>
      <c r="W45" s="89"/>
      <c r="X45" s="89"/>
      <c r="Y45" s="89"/>
      <c r="Z45" s="89"/>
      <c r="AA45" s="89"/>
      <c r="AB45" s="89"/>
    </row>
    <row r="46" spans="1:28" ht="19.5" customHeight="1">
      <c r="A46" s="2641" t="s">
        <v>118</v>
      </c>
      <c r="B46" s="2641"/>
      <c r="C46" s="2641"/>
      <c r="D46" s="83"/>
      <c r="E46" s="88"/>
      <c r="F46" s="88"/>
      <c r="G46" s="88"/>
      <c r="H46" s="88"/>
      <c r="I46" s="88"/>
      <c r="J46" s="88"/>
      <c r="K46" s="88"/>
      <c r="L46" s="88"/>
      <c r="M46" s="88"/>
      <c r="N46" s="88"/>
      <c r="O46" s="2641" t="s">
        <v>118</v>
      </c>
      <c r="P46" s="2641"/>
      <c r="Q46" s="2641"/>
      <c r="R46" s="83"/>
      <c r="S46" s="89"/>
      <c r="T46" s="89"/>
      <c r="U46" s="89"/>
      <c r="V46" s="89"/>
      <c r="W46" s="89"/>
      <c r="X46" s="89"/>
      <c r="Y46" s="89"/>
      <c r="Z46" s="89"/>
      <c r="AA46" s="89"/>
      <c r="AB46" s="89"/>
    </row>
    <row r="47" spans="1:28" ht="19.5" customHeight="1">
      <c r="A47" s="2639" t="s">
        <v>22</v>
      </c>
      <c r="B47" s="2639" t="s">
        <v>22</v>
      </c>
      <c r="C47" s="3"/>
      <c r="D47" s="83"/>
      <c r="E47" s="88"/>
      <c r="F47" s="88"/>
      <c r="G47" s="90"/>
      <c r="H47" s="88"/>
      <c r="I47" s="88"/>
      <c r="J47" s="88"/>
      <c r="K47" s="88"/>
      <c r="L47" s="88"/>
      <c r="M47" s="88"/>
      <c r="N47" s="88"/>
      <c r="O47" s="2639" t="s">
        <v>22</v>
      </c>
      <c r="P47" s="2639" t="s">
        <v>22</v>
      </c>
      <c r="Q47" s="3"/>
      <c r="R47" s="83"/>
      <c r="S47" s="91">
        <f>SUM(T47:Y47)</f>
        <v>0</v>
      </c>
      <c r="T47" s="89"/>
      <c r="U47" s="89"/>
      <c r="V47" s="89"/>
      <c r="W47" s="89"/>
      <c r="X47" s="89"/>
      <c r="Y47" s="89"/>
      <c r="Z47" s="89"/>
      <c r="AA47" s="89"/>
      <c r="AB47" s="89"/>
    </row>
    <row r="48" spans="1:28" ht="19.5" customHeight="1">
      <c r="A48" s="4"/>
      <c r="B48" s="4" t="s">
        <v>23</v>
      </c>
      <c r="C48" s="4"/>
      <c r="D48" s="83"/>
      <c r="E48" s="88"/>
      <c r="F48" s="88"/>
      <c r="G48" s="90"/>
      <c r="H48" s="88"/>
      <c r="I48" s="88"/>
      <c r="J48" s="88"/>
      <c r="K48" s="88"/>
      <c r="L48" s="88"/>
      <c r="M48" s="88"/>
      <c r="N48" s="88"/>
      <c r="O48" s="4"/>
      <c r="P48" s="4" t="s">
        <v>23</v>
      </c>
      <c r="Q48" s="4"/>
      <c r="R48" s="83"/>
      <c r="S48" s="91">
        <f>SUM(T48:Y48)</f>
        <v>0</v>
      </c>
      <c r="T48" s="89"/>
      <c r="U48" s="89"/>
      <c r="V48" s="89"/>
      <c r="W48" s="89"/>
      <c r="X48" s="89"/>
      <c r="Y48" s="89"/>
      <c r="Z48" s="89"/>
      <c r="AA48" s="89"/>
      <c r="AB48" s="89"/>
    </row>
    <row r="49" spans="1:28" ht="19.5" customHeight="1">
      <c r="A49" s="4"/>
      <c r="B49" s="4" t="s">
        <v>24</v>
      </c>
      <c r="C49" s="4"/>
      <c r="D49" s="83"/>
      <c r="E49" s="88"/>
      <c r="F49" s="88"/>
      <c r="G49" s="90"/>
      <c r="H49" s="88"/>
      <c r="I49" s="88"/>
      <c r="J49" s="88"/>
      <c r="K49" s="88"/>
      <c r="L49" s="88"/>
      <c r="M49" s="88"/>
      <c r="N49" s="88"/>
      <c r="O49" s="4"/>
      <c r="P49" s="4" t="s">
        <v>24</v>
      </c>
      <c r="Q49" s="4"/>
      <c r="R49" s="83"/>
      <c r="S49" s="91">
        <f>SUM(T49:Y49)</f>
        <v>0</v>
      </c>
      <c r="T49" s="89"/>
      <c r="U49" s="89"/>
      <c r="V49" s="89"/>
      <c r="W49" s="89"/>
      <c r="X49" s="89"/>
      <c r="Y49" s="89"/>
      <c r="Z49" s="89"/>
      <c r="AA49" s="89"/>
      <c r="AB49" s="89"/>
    </row>
    <row r="50" spans="1:28" ht="19.5" customHeight="1">
      <c r="A50" s="4"/>
      <c r="B50" s="4" t="s">
        <v>25</v>
      </c>
      <c r="C50" s="4"/>
      <c r="D50" s="83"/>
      <c r="E50" s="88"/>
      <c r="F50" s="88"/>
      <c r="G50" s="90"/>
      <c r="H50" s="88"/>
      <c r="I50" s="88"/>
      <c r="J50" s="88"/>
      <c r="K50" s="88"/>
      <c r="L50" s="88"/>
      <c r="M50" s="88"/>
      <c r="N50" s="88"/>
      <c r="O50" s="4"/>
      <c r="P50" s="4" t="s">
        <v>25</v>
      </c>
      <c r="Q50" s="4"/>
      <c r="R50" s="83"/>
      <c r="S50" s="91">
        <f>SUM(T50:Y50)</f>
        <v>0</v>
      </c>
      <c r="T50" s="89"/>
      <c r="U50" s="89"/>
      <c r="V50" s="89"/>
      <c r="W50" s="89"/>
      <c r="X50" s="89"/>
      <c r="Y50" s="89"/>
      <c r="Z50" s="89"/>
      <c r="AA50" s="89"/>
      <c r="AB50" s="89"/>
    </row>
    <row r="51" spans="1:28" ht="19.5" customHeight="1" thickBot="1">
      <c r="A51" s="2640" t="s">
        <v>26</v>
      </c>
      <c r="B51" s="2640"/>
      <c r="C51" s="12"/>
      <c r="D51" s="85"/>
      <c r="E51" s="92"/>
      <c r="F51" s="92"/>
      <c r="G51" s="92"/>
      <c r="H51" s="92"/>
      <c r="I51" s="92"/>
      <c r="J51" s="92"/>
      <c r="K51" s="92"/>
      <c r="L51" s="92"/>
      <c r="M51" s="92"/>
      <c r="N51" s="92"/>
      <c r="O51" s="2640" t="s">
        <v>26</v>
      </c>
      <c r="P51" s="2640"/>
      <c r="Q51" s="12"/>
      <c r="R51" s="85"/>
      <c r="S51" s="93">
        <f>SUM(T51:Y51)</f>
        <v>0</v>
      </c>
      <c r="T51" s="94"/>
      <c r="U51" s="94"/>
      <c r="V51" s="94"/>
      <c r="W51" s="94"/>
      <c r="X51" s="94"/>
      <c r="Y51" s="94"/>
      <c r="Z51" s="94"/>
      <c r="AA51" s="94"/>
      <c r="AB51" s="94"/>
    </row>
    <row r="52" spans="1:28" s="1" customFormat="1">
      <c r="B52" s="14"/>
      <c r="C52" s="14"/>
      <c r="D52" s="15"/>
      <c r="I52" s="81"/>
    </row>
    <row r="53" spans="1:28" ht="26.1" customHeight="1"/>
    <row r="54" spans="1:28" ht="26.1" customHeight="1"/>
    <row r="55" spans="1:28" ht="26.1" customHeight="1"/>
    <row r="56" spans="1:28" ht="26.1" customHeight="1"/>
    <row r="57" spans="1:28" ht="26.1" customHeight="1"/>
    <row r="58" spans="1:28" ht="26.1" customHeight="1"/>
    <row r="59" spans="1:28" ht="26.1" customHeight="1"/>
    <row r="60" spans="1:28" ht="26.1" customHeight="1"/>
    <row r="61" spans="1:28" ht="26.1" customHeight="1"/>
    <row r="62" spans="1:28" ht="26.1" customHeight="1"/>
    <row r="63" spans="1:28" ht="26.1" customHeight="1"/>
    <row r="64" spans="1:28" ht="26.1" customHeight="1"/>
    <row r="65" ht="26.1" customHeight="1"/>
    <row r="66" ht="26.1" customHeight="1"/>
    <row r="67" ht="26.1" customHeight="1"/>
    <row r="68" ht="26.1" customHeight="1"/>
    <row r="69" ht="26.1" customHeight="1"/>
    <row r="70" ht="26.1" customHeight="1"/>
    <row r="71" ht="26.1" customHeight="1"/>
    <row r="72" ht="26.1" customHeight="1"/>
    <row r="73" ht="26.1" customHeight="1"/>
  </sheetData>
  <mergeCells count="78">
    <mergeCell ref="A21:C21"/>
    <mergeCell ref="A32:B32"/>
    <mergeCell ref="M5:M6"/>
    <mergeCell ref="I5:I6"/>
    <mergeCell ref="A47:B47"/>
    <mergeCell ref="A9:C9"/>
    <mergeCell ref="A8:C8"/>
    <mergeCell ref="A7:C7"/>
    <mergeCell ref="A25:C25"/>
    <mergeCell ref="J5:J6"/>
    <mergeCell ref="G5:G6"/>
    <mergeCell ref="H5:H6"/>
    <mergeCell ref="L5:L6"/>
    <mergeCell ref="K5:K6"/>
    <mergeCell ref="A51:B51"/>
    <mergeCell ref="A10:C10"/>
    <mergeCell ref="A11:C11"/>
    <mergeCell ref="A12:C12"/>
    <mergeCell ref="A14:C14"/>
    <mergeCell ref="A18:C18"/>
    <mergeCell ref="A46:C46"/>
    <mergeCell ref="A45:B45"/>
    <mergeCell ref="A20:C20"/>
    <mergeCell ref="A15:C15"/>
    <mergeCell ref="A17:C17"/>
    <mergeCell ref="A16:C16"/>
    <mergeCell ref="A19:C19"/>
    <mergeCell ref="A13:C13"/>
    <mergeCell ref="A31:C31"/>
    <mergeCell ref="A22:C22"/>
    <mergeCell ref="S3:Y3"/>
    <mergeCell ref="Y5:Y6"/>
    <mergeCell ref="S4:Y4"/>
    <mergeCell ref="O51:P51"/>
    <mergeCell ref="O11:Q11"/>
    <mergeCell ref="O31:Q31"/>
    <mergeCell ref="O25:Q25"/>
    <mergeCell ref="O46:Q46"/>
    <mergeCell ref="O45:P45"/>
    <mergeCell ref="O19:Q19"/>
    <mergeCell ref="O21:Q21"/>
    <mergeCell ref="O47:P47"/>
    <mergeCell ref="W5:W6"/>
    <mergeCell ref="S5:S6"/>
    <mergeCell ref="O32:P32"/>
    <mergeCell ref="O17:Q17"/>
    <mergeCell ref="AA4:AA6"/>
    <mergeCell ref="Z4:Z6"/>
    <mergeCell ref="O8:Q8"/>
    <mergeCell ref="AQ14:AS14"/>
    <mergeCell ref="O14:Q14"/>
    <mergeCell ref="O9:Q9"/>
    <mergeCell ref="O13:Q13"/>
    <mergeCell ref="O12:Q12"/>
    <mergeCell ref="AD14:AF14"/>
    <mergeCell ref="O10:Q10"/>
    <mergeCell ref="X1:AB1"/>
    <mergeCell ref="O15:Q15"/>
    <mergeCell ref="A1:H1"/>
    <mergeCell ref="I1:N1"/>
    <mergeCell ref="O1:W1"/>
    <mergeCell ref="AB4:AB6"/>
    <mergeCell ref="X5:X6"/>
    <mergeCell ref="T5:T6"/>
    <mergeCell ref="A3:C6"/>
    <mergeCell ref="U5:U6"/>
    <mergeCell ref="V5:V6"/>
    <mergeCell ref="F3:N3"/>
    <mergeCell ref="E3:E6"/>
    <mergeCell ref="F4:F6"/>
    <mergeCell ref="G4:N4"/>
    <mergeCell ref="O7:Q7"/>
    <mergeCell ref="N5:N6"/>
    <mergeCell ref="O16:Q16"/>
    <mergeCell ref="O18:Q18"/>
    <mergeCell ref="O20:Q20"/>
    <mergeCell ref="O22:Q22"/>
    <mergeCell ref="O3:Q6"/>
  </mergeCells>
  <phoneticPr fontId="3" type="noConversion"/>
  <printOptions horizontalCentered="1"/>
  <pageMargins left="0.36" right="0.45" top="0.78740157480314965" bottom="0.78740157480314965" header="0.82" footer="0.81"/>
  <pageSetup paperSize="9" scale="90" firstPageNumber="71" pageOrder="overThenDown" orientation="portrait" r:id="rId1"/>
  <headerFooter alignWithMargins="0">
    <oddFooter>&amp;C&amp;P</oddFooter>
  </headerFooter>
  <colBreaks count="3" manualBreakCount="3">
    <brk id="8" max="43" man="1"/>
    <brk id="14" max="1048575" man="1"/>
    <brk id="2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2"/>
  <sheetViews>
    <sheetView view="pageBreakPreview" zoomScaleNormal="50" zoomScaleSheetLayoutView="100" workbookViewId="0">
      <selection activeCell="H39" sqref="H39"/>
    </sheetView>
  </sheetViews>
  <sheetFormatPr defaultColWidth="9.140625" defaultRowHeight="15.75"/>
  <cols>
    <col min="1" max="1" width="2.28515625" style="123" customWidth="1"/>
    <col min="2" max="2" width="29.85546875" style="123" customWidth="1"/>
    <col min="3" max="3" width="2.28515625" style="123" customWidth="1"/>
    <col min="4" max="4" width="1.7109375" style="124" customWidth="1"/>
    <col min="5" max="8" width="6.28515625" style="807" customWidth="1"/>
    <col min="9" max="14" width="5.42578125" style="807" customWidth="1"/>
    <col min="15" max="15" width="5.28515625" style="807" customWidth="1"/>
    <col min="16" max="17" width="5.42578125" style="807" customWidth="1"/>
    <col min="18" max="18" width="4.7109375" style="807" customWidth="1"/>
    <col min="19" max="30" width="5.7109375" style="807" customWidth="1"/>
    <col min="31" max="31" width="5.7109375" style="814" customWidth="1"/>
    <col min="32" max="37" width="5.7109375" style="807" customWidth="1"/>
    <col min="38" max="38" width="5.7109375" style="814" customWidth="1"/>
    <col min="39" max="16384" width="9.140625" style="807"/>
  </cols>
  <sheetData>
    <row r="1" spans="1:46" s="1323" customFormat="1" ht="35.1" customHeight="1">
      <c r="A1" s="2733" t="s">
        <v>1427</v>
      </c>
      <c r="B1" s="2733"/>
      <c r="C1" s="2733"/>
      <c r="D1" s="2733"/>
      <c r="E1" s="2733"/>
      <c r="F1" s="2733"/>
      <c r="G1" s="2733"/>
      <c r="H1" s="2733"/>
      <c r="I1" s="2733"/>
      <c r="J1" s="2733"/>
      <c r="K1" s="2733"/>
      <c r="L1" s="2733"/>
      <c r="M1" s="2733"/>
      <c r="N1" s="2733"/>
      <c r="O1" s="2733"/>
      <c r="P1" s="2733"/>
      <c r="Q1" s="2733"/>
      <c r="R1" s="2733"/>
      <c r="S1" s="1324" t="s">
        <v>1426</v>
      </c>
      <c r="T1" s="1325"/>
      <c r="U1" s="1325"/>
      <c r="V1" s="1325"/>
      <c r="W1" s="1325"/>
      <c r="X1" s="1325"/>
      <c r="Y1" s="1325"/>
      <c r="Z1" s="1325"/>
      <c r="AA1" s="1325"/>
      <c r="AB1" s="1325"/>
      <c r="AC1" s="1325"/>
      <c r="AD1" s="1325"/>
      <c r="AE1" s="1325"/>
      <c r="AF1" s="1325"/>
      <c r="AG1" s="1325"/>
      <c r="AH1" s="1325"/>
      <c r="AI1" s="1325"/>
      <c r="AJ1" s="1325"/>
      <c r="AK1" s="1325"/>
      <c r="AL1" s="1349"/>
    </row>
    <row r="2" spans="1:46" ht="15" customHeight="1" thickBot="1">
      <c r="A2" s="807"/>
      <c r="B2" s="103"/>
      <c r="C2" s="103"/>
      <c r="D2" s="104"/>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612"/>
      <c r="AJ2" s="612"/>
      <c r="AK2" s="612"/>
      <c r="AL2" s="612" t="s">
        <v>36</v>
      </c>
    </row>
    <row r="3" spans="1:46" s="478" customFormat="1" ht="15" customHeight="1">
      <c r="A3" s="2621" t="s">
        <v>1</v>
      </c>
      <c r="B3" s="2621"/>
      <c r="C3" s="2621"/>
      <c r="D3" s="1227"/>
      <c r="E3" s="2719" t="s">
        <v>1418</v>
      </c>
      <c r="F3" s="2720"/>
      <c r="G3" s="2721"/>
      <c r="H3" s="1376"/>
      <c r="I3" s="1472"/>
      <c r="J3" s="477"/>
      <c r="N3" s="2718"/>
      <c r="O3" s="2718"/>
      <c r="Q3" s="2718" t="s">
        <v>1421</v>
      </c>
      <c r="R3" s="2718"/>
      <c r="S3" s="479" t="s">
        <v>329</v>
      </c>
      <c r="T3" s="479"/>
      <c r="U3" s="479"/>
      <c r="Z3" s="1233"/>
      <c r="AA3" s="1233"/>
      <c r="AB3" s="1233"/>
      <c r="AC3" s="1233"/>
      <c r="AD3" s="1233"/>
      <c r="AE3" s="479"/>
      <c r="AF3" s="479"/>
      <c r="AG3" s="479"/>
      <c r="AH3" s="479"/>
      <c r="AI3" s="1234"/>
      <c r="AJ3" s="2720" t="s">
        <v>1420</v>
      </c>
      <c r="AK3" s="2720"/>
      <c r="AL3" s="2720"/>
      <c r="AM3" s="484"/>
      <c r="AT3" s="485"/>
    </row>
    <row r="4" spans="1:46" s="478" customFormat="1" ht="15" customHeight="1">
      <c r="A4" s="2622"/>
      <c r="B4" s="2622"/>
      <c r="C4" s="2622"/>
      <c r="D4" s="1228"/>
      <c r="E4" s="2706"/>
      <c r="F4" s="2722"/>
      <c r="G4" s="2723"/>
      <c r="H4" s="2705" t="s">
        <v>1924</v>
      </c>
      <c r="J4" s="481"/>
      <c r="K4" s="482"/>
      <c r="L4" s="482"/>
      <c r="M4" s="482"/>
      <c r="N4" s="482"/>
      <c r="O4" s="481"/>
      <c r="P4" s="482"/>
      <c r="Q4" s="482"/>
      <c r="R4" s="481" t="s">
        <v>361</v>
      </c>
      <c r="S4" s="482" t="s">
        <v>360</v>
      </c>
      <c r="T4" s="482"/>
      <c r="U4" s="482"/>
      <c r="V4" s="482"/>
      <c r="W4" s="482"/>
      <c r="X4" s="483"/>
      <c r="Y4" s="2705" t="s">
        <v>1922</v>
      </c>
      <c r="Z4" s="2711" t="s">
        <v>1414</v>
      </c>
      <c r="AA4" s="2711"/>
      <c r="AB4" s="2711"/>
      <c r="AC4" s="2711"/>
      <c r="AD4" s="2711"/>
      <c r="AE4" s="2711"/>
      <c r="AF4" s="2711"/>
      <c r="AG4" s="2711"/>
      <c r="AH4" s="2711"/>
      <c r="AI4" s="2712"/>
      <c r="AJ4" s="2722"/>
      <c r="AK4" s="2737"/>
      <c r="AL4" s="2737"/>
      <c r="AM4" s="484"/>
      <c r="AT4" s="485"/>
    </row>
    <row r="5" spans="1:46" s="478" customFormat="1" ht="15" customHeight="1">
      <c r="A5" s="2622"/>
      <c r="B5" s="2622"/>
      <c r="C5" s="2622"/>
      <c r="D5" s="1228"/>
      <c r="E5" s="1469"/>
      <c r="F5" s="2710" t="s">
        <v>323</v>
      </c>
      <c r="G5" s="2710" t="s">
        <v>1404</v>
      </c>
      <c r="H5" s="2706"/>
      <c r="I5" s="2705" t="s">
        <v>1406</v>
      </c>
      <c r="J5" s="2716"/>
      <c r="K5" s="2717"/>
      <c r="L5" s="1468"/>
      <c r="M5" s="1232"/>
      <c r="N5" s="1232"/>
      <c r="O5" s="2736" t="s">
        <v>1405</v>
      </c>
      <c r="P5" s="2736"/>
      <c r="Q5" s="2736"/>
      <c r="R5" s="2736"/>
      <c r="S5" s="2734" t="s">
        <v>368</v>
      </c>
      <c r="T5" s="2734"/>
      <c r="U5" s="2735"/>
      <c r="V5" s="2705" t="s">
        <v>1413</v>
      </c>
      <c r="W5" s="2713"/>
      <c r="X5" s="2714"/>
      <c r="Y5" s="2706"/>
      <c r="Z5" s="2705" t="s">
        <v>765</v>
      </c>
      <c r="AA5" s="2713"/>
      <c r="AB5" s="2714"/>
      <c r="AC5" s="2705" t="s">
        <v>1415</v>
      </c>
      <c r="AD5" s="2713"/>
      <c r="AE5" s="2713"/>
      <c r="AF5" s="2713"/>
      <c r="AG5" s="2713"/>
      <c r="AH5" s="2713"/>
      <c r="AI5" s="2714"/>
      <c r="AJ5" s="2706"/>
      <c r="AK5" s="2710" t="s">
        <v>323</v>
      </c>
      <c r="AL5" s="2704" t="s">
        <v>324</v>
      </c>
      <c r="AM5" s="484"/>
    </row>
    <row r="6" spans="1:46" s="478" customFormat="1" ht="15" customHeight="1">
      <c r="A6" s="2622"/>
      <c r="B6" s="2622"/>
      <c r="C6" s="2622"/>
      <c r="D6" s="1228"/>
      <c r="E6" s="1469"/>
      <c r="F6" s="2710"/>
      <c r="G6" s="2710"/>
      <c r="H6" s="2706"/>
      <c r="I6" s="2708" t="s">
        <v>47</v>
      </c>
      <c r="J6" s="2715" t="s">
        <v>323</v>
      </c>
      <c r="K6" s="2715" t="s">
        <v>1404</v>
      </c>
      <c r="L6" s="2706" t="s">
        <v>1923</v>
      </c>
      <c r="M6" s="2715" t="s">
        <v>1407</v>
      </c>
      <c r="N6" s="2710"/>
      <c r="O6" s="2710"/>
      <c r="P6" s="2705" t="s">
        <v>1411</v>
      </c>
      <c r="Q6" s="2716"/>
      <c r="R6" s="2717"/>
      <c r="S6" s="2716" t="s">
        <v>1412</v>
      </c>
      <c r="T6" s="2713"/>
      <c r="U6" s="2714"/>
      <c r="V6" s="2708" t="s">
        <v>47</v>
      </c>
      <c r="W6" s="2715" t="s">
        <v>323</v>
      </c>
      <c r="X6" s="2715" t="s">
        <v>1404</v>
      </c>
      <c r="Y6" s="2706"/>
      <c r="Z6" s="2708" t="s">
        <v>1926</v>
      </c>
      <c r="AA6" s="2715" t="s">
        <v>323</v>
      </c>
      <c r="AB6" s="2717" t="s">
        <v>324</v>
      </c>
      <c r="AC6" s="2706" t="s">
        <v>144</v>
      </c>
      <c r="AD6" s="2705" t="s">
        <v>1416</v>
      </c>
      <c r="AE6" s="2716"/>
      <c r="AF6" s="2717"/>
      <c r="AG6" s="2705" t="s">
        <v>1417</v>
      </c>
      <c r="AH6" s="2713"/>
      <c r="AI6" s="2714"/>
      <c r="AJ6" s="2706"/>
      <c r="AK6" s="2710"/>
      <c r="AL6" s="2704"/>
      <c r="AM6" s="484"/>
    </row>
    <row r="7" spans="1:46" s="478" customFormat="1" ht="48.75" customHeight="1">
      <c r="A7" s="2623"/>
      <c r="B7" s="2623"/>
      <c r="C7" s="2623"/>
      <c r="D7" s="1226"/>
      <c r="E7" s="1470"/>
      <c r="F7" s="2710"/>
      <c r="G7" s="2710"/>
      <c r="H7" s="2707"/>
      <c r="I7" s="2709"/>
      <c r="J7" s="2709"/>
      <c r="K7" s="2709"/>
      <c r="L7" s="2707"/>
      <c r="M7" s="1374" t="s">
        <v>47</v>
      </c>
      <c r="N7" s="1375" t="s">
        <v>323</v>
      </c>
      <c r="O7" s="1375" t="s">
        <v>324</v>
      </c>
      <c r="P7" s="1374" t="s">
        <v>1925</v>
      </c>
      <c r="Q7" s="1375" t="s">
        <v>323</v>
      </c>
      <c r="R7" s="1375" t="s">
        <v>324</v>
      </c>
      <c r="S7" s="1374" t="s">
        <v>47</v>
      </c>
      <c r="T7" s="1375" t="s">
        <v>323</v>
      </c>
      <c r="U7" s="1375" t="s">
        <v>324</v>
      </c>
      <c r="V7" s="2709"/>
      <c r="W7" s="2709"/>
      <c r="X7" s="2709"/>
      <c r="Y7" s="2707"/>
      <c r="Z7" s="2709"/>
      <c r="AA7" s="2709"/>
      <c r="AB7" s="2738"/>
      <c r="AC7" s="2707"/>
      <c r="AD7" s="2708" t="s">
        <v>47</v>
      </c>
      <c r="AE7" s="1480" t="s">
        <v>323</v>
      </c>
      <c r="AF7" s="1480" t="s">
        <v>324</v>
      </c>
      <c r="AG7" s="2708" t="s">
        <v>47</v>
      </c>
      <c r="AH7" s="1480" t="s">
        <v>323</v>
      </c>
      <c r="AI7" s="1480" t="s">
        <v>324</v>
      </c>
      <c r="AJ7" s="2707"/>
      <c r="AK7" s="2710"/>
      <c r="AL7" s="2704"/>
      <c r="AM7" s="484"/>
    </row>
    <row r="8" spans="1:46" s="111" customFormat="1" ht="12.75" hidden="1" customHeight="1">
      <c r="A8" s="2617" t="s">
        <v>796</v>
      </c>
      <c r="B8" s="2617"/>
      <c r="C8" s="2617"/>
      <c r="D8" s="607"/>
      <c r="E8" s="109">
        <v>299953</v>
      </c>
      <c r="F8" s="110"/>
      <c r="G8" s="110"/>
      <c r="H8" s="110"/>
      <c r="I8" s="110">
        <v>37490</v>
      </c>
      <c r="J8" s="110"/>
      <c r="K8" s="110"/>
      <c r="L8" s="110"/>
      <c r="M8" s="110"/>
      <c r="N8" s="110"/>
      <c r="O8" s="110"/>
      <c r="P8" s="110"/>
      <c r="Q8" s="110"/>
      <c r="R8" s="110"/>
      <c r="S8" s="110"/>
      <c r="T8" s="110"/>
      <c r="U8" s="110"/>
      <c r="V8" s="110">
        <v>37490</v>
      </c>
      <c r="W8" s="110"/>
      <c r="X8" s="110"/>
      <c r="Y8" s="110"/>
      <c r="Z8" s="1473"/>
      <c r="AA8" s="1473"/>
      <c r="AB8" s="1473"/>
      <c r="AC8" s="1473"/>
      <c r="AD8" s="2709"/>
      <c r="AE8" s="1473"/>
      <c r="AF8" s="1473"/>
      <c r="AG8" s="2709"/>
      <c r="AH8" s="1473"/>
      <c r="AI8" s="1473"/>
      <c r="AJ8" s="110"/>
      <c r="AK8" s="110"/>
      <c r="AL8" s="110"/>
      <c r="AM8" s="638"/>
    </row>
    <row r="9" spans="1:46" s="111" customFormat="1" ht="12.75" hidden="1" customHeight="1">
      <c r="A9" s="2612" t="s">
        <v>793</v>
      </c>
      <c r="B9" s="2612"/>
      <c r="C9" s="2612"/>
      <c r="D9" s="607"/>
      <c r="E9" s="112">
        <v>245028.31251835014</v>
      </c>
      <c r="F9" s="113"/>
      <c r="G9" s="113"/>
      <c r="H9" s="113"/>
      <c r="I9" s="113">
        <v>35483.060334576927</v>
      </c>
      <c r="J9" s="113"/>
      <c r="K9" s="113"/>
      <c r="L9" s="113"/>
      <c r="M9" s="113"/>
      <c r="N9" s="113"/>
      <c r="O9" s="113"/>
      <c r="P9" s="113"/>
      <c r="Q9" s="113"/>
      <c r="R9" s="113"/>
      <c r="S9" s="113"/>
      <c r="T9" s="113"/>
      <c r="U9" s="113"/>
      <c r="V9" s="113">
        <v>35483.060334576927</v>
      </c>
      <c r="W9" s="113"/>
      <c r="X9" s="113"/>
      <c r="Y9" s="113"/>
      <c r="Z9" s="113"/>
      <c r="AA9" s="113"/>
      <c r="AB9" s="113"/>
      <c r="AC9" s="113"/>
      <c r="AD9" s="113"/>
      <c r="AE9" s="113"/>
      <c r="AF9" s="113"/>
      <c r="AG9" s="113"/>
      <c r="AH9" s="113"/>
      <c r="AI9" s="113"/>
      <c r="AJ9" s="113"/>
      <c r="AK9" s="113"/>
      <c r="AL9" s="113"/>
      <c r="AM9" s="638"/>
    </row>
    <row r="10" spans="1:46" s="111" customFormat="1" ht="12.75" hidden="1" customHeight="1">
      <c r="A10" s="2612" t="s">
        <v>989</v>
      </c>
      <c r="B10" s="2612"/>
      <c r="C10" s="2612"/>
      <c r="D10" s="607"/>
      <c r="E10" s="112">
        <v>227442</v>
      </c>
      <c r="F10" s="113"/>
      <c r="G10" s="113"/>
      <c r="H10" s="113"/>
      <c r="I10" s="113">
        <v>24036.959999997744</v>
      </c>
      <c r="J10" s="113"/>
      <c r="K10" s="113"/>
      <c r="L10" s="113"/>
      <c r="M10" s="113"/>
      <c r="N10" s="113"/>
      <c r="O10" s="113"/>
      <c r="P10" s="113"/>
      <c r="Q10" s="113"/>
      <c r="R10" s="113"/>
      <c r="S10" s="113"/>
      <c r="T10" s="113"/>
      <c r="U10" s="113"/>
      <c r="V10" s="113">
        <v>24036.959999997744</v>
      </c>
      <c r="W10" s="113"/>
      <c r="X10" s="113"/>
      <c r="Y10" s="113"/>
      <c r="Z10" s="113"/>
      <c r="AA10" s="113"/>
      <c r="AB10" s="113"/>
      <c r="AC10" s="113"/>
      <c r="AD10" s="113"/>
      <c r="AE10" s="113"/>
      <c r="AF10" s="113"/>
      <c r="AG10" s="113"/>
      <c r="AH10" s="113"/>
      <c r="AI10" s="113"/>
      <c r="AJ10" s="113"/>
      <c r="AK10" s="113"/>
      <c r="AL10" s="113"/>
      <c r="AM10" s="638"/>
    </row>
    <row r="11" spans="1:46" s="111" customFormat="1" ht="12.75" hidden="1" customHeight="1">
      <c r="A11" s="2612" t="s">
        <v>969</v>
      </c>
      <c r="B11" s="2612"/>
      <c r="C11" s="2612"/>
      <c r="D11" s="607"/>
      <c r="E11" s="112">
        <v>228813.06455282218</v>
      </c>
      <c r="F11" s="113"/>
      <c r="G11" s="113"/>
      <c r="H11" s="113"/>
      <c r="I11" s="113">
        <v>28234.936240150477</v>
      </c>
      <c r="J11" s="113"/>
      <c r="K11" s="113"/>
      <c r="L11" s="113"/>
      <c r="M11" s="113"/>
      <c r="N11" s="113"/>
      <c r="O11" s="113"/>
      <c r="P11" s="113"/>
      <c r="Q11" s="113"/>
      <c r="R11" s="113"/>
      <c r="S11" s="113"/>
      <c r="T11" s="113"/>
      <c r="U11" s="113"/>
      <c r="V11" s="113">
        <v>28234.936240150477</v>
      </c>
      <c r="W11" s="113"/>
      <c r="X11" s="113"/>
      <c r="Y11" s="113"/>
      <c r="Z11" s="113"/>
      <c r="AA11" s="113"/>
      <c r="AB11" s="113"/>
      <c r="AC11" s="113"/>
      <c r="AD11" s="113"/>
      <c r="AE11" s="113"/>
      <c r="AF11" s="113"/>
      <c r="AG11" s="113"/>
      <c r="AH11" s="113"/>
      <c r="AI11" s="113"/>
      <c r="AJ11" s="113"/>
      <c r="AK11" s="113"/>
      <c r="AL11" s="113"/>
      <c r="AM11" s="638"/>
    </row>
    <row r="12" spans="1:46" s="111" customFormat="1" ht="12.75" hidden="1" customHeight="1">
      <c r="A12" s="2612" t="s">
        <v>978</v>
      </c>
      <c r="B12" s="2612"/>
      <c r="C12" s="2612"/>
      <c r="D12" s="607"/>
      <c r="E12" s="112">
        <v>228948.67022142731</v>
      </c>
      <c r="F12" s="113"/>
      <c r="G12" s="113"/>
      <c r="H12" s="113"/>
      <c r="I12" s="113">
        <v>34878.675153735967</v>
      </c>
      <c r="J12" s="113"/>
      <c r="K12" s="113"/>
      <c r="L12" s="113"/>
      <c r="M12" s="113"/>
      <c r="N12" s="113"/>
      <c r="O12" s="113"/>
      <c r="P12" s="113"/>
      <c r="Q12" s="113"/>
      <c r="R12" s="113"/>
      <c r="S12" s="113"/>
      <c r="T12" s="113"/>
      <c r="U12" s="113"/>
      <c r="V12" s="113">
        <v>34878.675153735967</v>
      </c>
      <c r="W12" s="113"/>
      <c r="X12" s="113"/>
      <c r="Y12" s="113"/>
      <c r="Z12" s="113"/>
      <c r="AA12" s="113"/>
      <c r="AB12" s="113"/>
      <c r="AC12" s="113"/>
      <c r="AD12" s="113"/>
      <c r="AE12" s="113"/>
      <c r="AF12" s="113"/>
      <c r="AG12" s="113"/>
      <c r="AH12" s="113"/>
      <c r="AI12" s="113"/>
      <c r="AJ12" s="113"/>
      <c r="AK12" s="113"/>
      <c r="AL12" s="113"/>
      <c r="AM12" s="638"/>
    </row>
    <row r="13" spans="1:46" s="111" customFormat="1" ht="13.7" hidden="1" customHeight="1">
      <c r="A13" s="2612" t="s">
        <v>794</v>
      </c>
      <c r="B13" s="2612"/>
      <c r="C13" s="2612"/>
      <c r="D13" s="607"/>
      <c r="E13" s="112">
        <v>193925.71732453088</v>
      </c>
      <c r="F13" s="113"/>
      <c r="G13" s="113"/>
      <c r="H13" s="113"/>
      <c r="I13" s="108">
        <v>29297.654461531027</v>
      </c>
      <c r="J13" s="108"/>
      <c r="K13" s="108"/>
      <c r="L13" s="108"/>
      <c r="M13" s="108"/>
      <c r="N13" s="108"/>
      <c r="O13" s="108"/>
      <c r="P13" s="108"/>
      <c r="Q13" s="108"/>
      <c r="R13" s="108"/>
      <c r="S13" s="108"/>
      <c r="T13" s="108"/>
      <c r="U13" s="108"/>
      <c r="V13" s="108">
        <v>29297.654461531027</v>
      </c>
      <c r="W13" s="108"/>
      <c r="X13" s="108"/>
      <c r="Y13" s="108"/>
      <c r="Z13" s="108"/>
      <c r="AA13" s="108"/>
      <c r="AB13" s="108"/>
      <c r="AC13" s="108"/>
      <c r="AD13" s="108"/>
      <c r="AE13" s="108"/>
      <c r="AF13" s="108"/>
      <c r="AG13" s="108"/>
      <c r="AH13" s="108"/>
      <c r="AI13" s="108"/>
      <c r="AJ13" s="108"/>
      <c r="AK13" s="108"/>
      <c r="AL13" s="113"/>
      <c r="AM13" s="638"/>
    </row>
    <row r="14" spans="1:46" s="111" customFormat="1" ht="0.75" hidden="1" customHeight="1">
      <c r="A14" s="2612" t="s">
        <v>908</v>
      </c>
      <c r="B14" s="2612"/>
      <c r="C14" s="2612"/>
      <c r="D14" s="607"/>
      <c r="E14" s="112">
        <v>166140.25630622066</v>
      </c>
      <c r="F14" s="113"/>
      <c r="G14" s="113"/>
      <c r="H14" s="113"/>
      <c r="I14" s="108">
        <v>32255.88805542449</v>
      </c>
      <c r="J14" s="108"/>
      <c r="K14" s="108"/>
      <c r="L14" s="108"/>
      <c r="M14" s="108"/>
      <c r="N14" s="108"/>
      <c r="O14" s="108"/>
      <c r="P14" s="108"/>
      <c r="Q14" s="108"/>
      <c r="R14" s="108"/>
      <c r="S14" s="108"/>
      <c r="T14" s="108"/>
      <c r="U14" s="108"/>
      <c r="V14" s="108">
        <v>32255.88805542449</v>
      </c>
      <c r="W14" s="108"/>
      <c r="X14" s="108"/>
      <c r="Y14" s="108"/>
      <c r="Z14" s="108"/>
      <c r="AA14" s="108"/>
      <c r="AB14" s="108"/>
      <c r="AC14" s="108"/>
      <c r="AD14" s="108"/>
      <c r="AE14" s="108"/>
      <c r="AF14" s="108"/>
      <c r="AG14" s="108"/>
      <c r="AH14" s="108"/>
      <c r="AI14" s="108"/>
      <c r="AJ14" s="108"/>
      <c r="AK14" s="108"/>
      <c r="AL14" s="113"/>
      <c r="AM14" s="638"/>
    </row>
    <row r="15" spans="1:46" s="111" customFormat="1" ht="13.7" hidden="1" customHeight="1">
      <c r="A15" s="2612" t="s">
        <v>5</v>
      </c>
      <c r="B15" s="2612"/>
      <c r="C15" s="2612"/>
      <c r="D15" s="107"/>
      <c r="E15" s="639">
        <v>155909.24169496537</v>
      </c>
      <c r="F15" s="114" t="s">
        <v>295</v>
      </c>
      <c r="G15" s="114" t="s">
        <v>295</v>
      </c>
      <c r="H15" s="114"/>
      <c r="I15" s="639">
        <v>26183.888044999865</v>
      </c>
      <c r="J15" s="639"/>
      <c r="K15" s="639"/>
      <c r="L15" s="639"/>
      <c r="M15" s="639"/>
      <c r="N15" s="639"/>
      <c r="O15" s="639"/>
      <c r="P15" s="639"/>
      <c r="Q15" s="114" t="s">
        <v>295</v>
      </c>
      <c r="R15" s="114"/>
      <c r="S15" s="114"/>
      <c r="T15" s="114"/>
      <c r="U15" s="114" t="s">
        <v>295</v>
      </c>
      <c r="V15" s="639">
        <v>26183.888044999865</v>
      </c>
      <c r="W15" s="639"/>
      <c r="X15" s="639"/>
      <c r="Y15" s="639"/>
      <c r="Z15" s="639"/>
      <c r="AA15" s="639"/>
      <c r="AB15" s="639"/>
      <c r="AC15" s="639"/>
      <c r="AD15" s="639"/>
      <c r="AE15" s="114" t="s">
        <v>295</v>
      </c>
      <c r="AF15" s="114"/>
      <c r="AG15" s="114"/>
      <c r="AH15" s="114"/>
      <c r="AI15" s="114" t="s">
        <v>295</v>
      </c>
      <c r="AJ15" s="114"/>
      <c r="AK15" s="114"/>
      <c r="AL15" s="448"/>
      <c r="AM15" s="638"/>
    </row>
    <row r="16" spans="1:46" s="111" customFormat="1" ht="13.7" hidden="1" customHeight="1">
      <c r="A16" s="2612" t="s">
        <v>979</v>
      </c>
      <c r="B16" s="2612"/>
      <c r="C16" s="2612"/>
      <c r="D16" s="107"/>
      <c r="E16" s="639">
        <v>145594.46687390516</v>
      </c>
      <c r="F16" s="114" t="s">
        <v>295</v>
      </c>
      <c r="G16" s="114" t="s">
        <v>295</v>
      </c>
      <c r="H16" s="114"/>
      <c r="I16" s="640">
        <v>36044.047107477432</v>
      </c>
      <c r="J16" s="640"/>
      <c r="K16" s="640"/>
      <c r="L16" s="640"/>
      <c r="M16" s="640"/>
      <c r="N16" s="640"/>
      <c r="O16" s="640"/>
      <c r="P16" s="640"/>
      <c r="Q16" s="114" t="s">
        <v>295</v>
      </c>
      <c r="R16" s="114"/>
      <c r="S16" s="114"/>
      <c r="T16" s="114"/>
      <c r="U16" s="114" t="s">
        <v>295</v>
      </c>
      <c r="V16" s="640">
        <v>36044.047107477432</v>
      </c>
      <c r="W16" s="640"/>
      <c r="X16" s="640"/>
      <c r="Y16" s="640"/>
      <c r="Z16" s="640"/>
      <c r="AA16" s="640"/>
      <c r="AB16" s="640"/>
      <c r="AC16" s="640"/>
      <c r="AD16" s="640"/>
      <c r="AE16" s="114" t="s">
        <v>295</v>
      </c>
      <c r="AF16" s="114"/>
      <c r="AG16" s="114"/>
      <c r="AH16" s="114"/>
      <c r="AI16" s="114" t="s">
        <v>295</v>
      </c>
      <c r="AJ16" s="114"/>
      <c r="AK16" s="114"/>
      <c r="AL16" s="448"/>
      <c r="AM16" s="638"/>
    </row>
    <row r="17" spans="1:56" s="111" customFormat="1" ht="13.7" hidden="1" customHeight="1">
      <c r="A17" s="2612" t="s">
        <v>980</v>
      </c>
      <c r="B17" s="2612"/>
      <c r="C17" s="2612"/>
      <c r="D17" s="107"/>
      <c r="E17" s="639">
        <v>138340.60233372761</v>
      </c>
      <c r="F17" s="114" t="s">
        <v>295</v>
      </c>
      <c r="G17" s="114" t="s">
        <v>295</v>
      </c>
      <c r="H17" s="114"/>
      <c r="I17" s="639">
        <v>32854.434926279362</v>
      </c>
      <c r="J17" s="639"/>
      <c r="K17" s="639"/>
      <c r="L17" s="639"/>
      <c r="M17" s="639"/>
      <c r="N17" s="639"/>
      <c r="O17" s="639"/>
      <c r="P17" s="639"/>
      <c r="Q17" s="114" t="s">
        <v>295</v>
      </c>
      <c r="R17" s="114"/>
      <c r="S17" s="114"/>
      <c r="T17" s="114"/>
      <c r="U17" s="114" t="s">
        <v>295</v>
      </c>
      <c r="V17" s="639">
        <v>32854.434926279362</v>
      </c>
      <c r="W17" s="639"/>
      <c r="X17" s="639"/>
      <c r="Y17" s="639"/>
      <c r="Z17" s="639"/>
      <c r="AA17" s="639"/>
      <c r="AB17" s="639"/>
      <c r="AC17" s="639"/>
      <c r="AD17" s="639"/>
      <c r="AE17" s="114" t="s">
        <v>295</v>
      </c>
      <c r="AF17" s="114"/>
      <c r="AG17" s="114"/>
      <c r="AH17" s="114"/>
      <c r="AI17" s="114" t="s">
        <v>295</v>
      </c>
      <c r="AJ17" s="114"/>
      <c r="AK17" s="114"/>
      <c r="AL17" s="448"/>
      <c r="AM17" s="638"/>
    </row>
    <row r="18" spans="1:56" s="111" customFormat="1" ht="14.25" hidden="1" customHeight="1">
      <c r="A18" s="2612" t="s">
        <v>982</v>
      </c>
      <c r="B18" s="2612"/>
      <c r="C18" s="2612"/>
      <c r="D18" s="107"/>
      <c r="E18" s="641">
        <v>138234.84637123178</v>
      </c>
      <c r="F18" s="114" t="s">
        <v>295</v>
      </c>
      <c r="G18" s="114" t="s">
        <v>295</v>
      </c>
      <c r="H18" s="114"/>
      <c r="I18" s="639">
        <v>32837.650380455758</v>
      </c>
      <c r="J18" s="639"/>
      <c r="K18" s="639"/>
      <c r="L18" s="639"/>
      <c r="M18" s="639"/>
      <c r="N18" s="639"/>
      <c r="O18" s="639"/>
      <c r="P18" s="639"/>
      <c r="Q18" s="114" t="s">
        <v>295</v>
      </c>
      <c r="R18" s="114"/>
      <c r="S18" s="114"/>
      <c r="T18" s="114"/>
      <c r="U18" s="114" t="s">
        <v>295</v>
      </c>
      <c r="V18" s="639">
        <v>32837.650380455758</v>
      </c>
      <c r="W18" s="639"/>
      <c r="X18" s="639"/>
      <c r="Y18" s="639"/>
      <c r="Z18" s="639"/>
      <c r="AA18" s="639"/>
      <c r="AB18" s="639"/>
      <c r="AC18" s="639"/>
      <c r="AD18" s="639"/>
      <c r="AE18" s="114" t="s">
        <v>295</v>
      </c>
      <c r="AF18" s="114"/>
      <c r="AG18" s="114"/>
      <c r="AH18" s="114"/>
      <c r="AI18" s="114" t="s">
        <v>295</v>
      </c>
      <c r="AJ18" s="114"/>
      <c r="AK18" s="114"/>
      <c r="AL18" s="448"/>
      <c r="AM18" s="638"/>
      <c r="BC18" s="111" t="e">
        <f>#REF!/E18</f>
        <v>#REF!</v>
      </c>
      <c r="BD18" s="111" t="e">
        <f>BC18/12</f>
        <v>#REF!</v>
      </c>
    </row>
    <row r="19" spans="1:56" s="111" customFormat="1" ht="15.75" hidden="1" customHeight="1">
      <c r="A19" s="2612" t="s">
        <v>795</v>
      </c>
      <c r="B19" s="2612"/>
      <c r="C19" s="2612"/>
      <c r="D19" s="107"/>
      <c r="E19" s="640">
        <v>148534.99487466394</v>
      </c>
      <c r="F19" s="114" t="s">
        <v>295</v>
      </c>
      <c r="G19" s="114" t="s">
        <v>295</v>
      </c>
      <c r="H19" s="114"/>
      <c r="I19" s="639">
        <v>36143.985217942514</v>
      </c>
      <c r="J19" s="114" t="s">
        <v>295</v>
      </c>
      <c r="K19" s="114" t="s">
        <v>295</v>
      </c>
      <c r="L19" s="114"/>
      <c r="M19" s="114" t="s">
        <v>295</v>
      </c>
      <c r="N19" s="114" t="s">
        <v>295</v>
      </c>
      <c r="O19" s="114" t="s">
        <v>295</v>
      </c>
      <c r="P19" s="114" t="s">
        <v>295</v>
      </c>
      <c r="Q19" s="114" t="s">
        <v>295</v>
      </c>
      <c r="R19" s="114" t="s">
        <v>295</v>
      </c>
      <c r="S19" s="114"/>
      <c r="T19" s="114" t="s">
        <v>295</v>
      </c>
      <c r="U19" s="114" t="s">
        <v>295</v>
      </c>
      <c r="V19" s="639">
        <v>29886.464678443583</v>
      </c>
      <c r="W19" s="114" t="s">
        <v>112</v>
      </c>
      <c r="X19" s="114" t="s">
        <v>405</v>
      </c>
      <c r="Y19" s="114"/>
      <c r="Z19" s="114" t="s">
        <v>405</v>
      </c>
      <c r="AA19" s="114"/>
      <c r="AB19" s="114" t="s">
        <v>405</v>
      </c>
      <c r="AC19" s="114" t="s">
        <v>405</v>
      </c>
      <c r="AD19" s="114" t="s">
        <v>112</v>
      </c>
      <c r="AE19" s="114" t="s">
        <v>405</v>
      </c>
      <c r="AF19" s="114" t="s">
        <v>405</v>
      </c>
      <c r="AG19" s="114"/>
      <c r="AH19" s="114" t="s">
        <v>405</v>
      </c>
      <c r="AI19" s="114" t="s">
        <v>405</v>
      </c>
      <c r="AJ19" s="114"/>
      <c r="AK19" s="114"/>
      <c r="AL19" s="448"/>
      <c r="AM19" s="638"/>
      <c r="BC19" s="111" t="e">
        <f>#REF!/E19</f>
        <v>#REF!</v>
      </c>
      <c r="BD19" s="111" t="e">
        <f>BC19/12</f>
        <v>#REF!</v>
      </c>
    </row>
    <row r="20" spans="1:56" s="111" customFormat="1" ht="15.75" hidden="1" customHeight="1">
      <c r="A20" s="2612" t="s">
        <v>983</v>
      </c>
      <c r="B20" s="2612"/>
      <c r="C20" s="2612"/>
      <c r="D20" s="107"/>
      <c r="E20" s="640">
        <v>159165.50983377962</v>
      </c>
      <c r="F20" s="114" t="s">
        <v>405</v>
      </c>
      <c r="G20" s="114" t="s">
        <v>405</v>
      </c>
      <c r="H20" s="114"/>
      <c r="I20" s="639">
        <v>24130.375383116003</v>
      </c>
      <c r="J20" s="114" t="s">
        <v>405</v>
      </c>
      <c r="K20" s="114" t="s">
        <v>405</v>
      </c>
      <c r="L20" s="114"/>
      <c r="M20" s="114" t="s">
        <v>405</v>
      </c>
      <c r="N20" s="114" t="s">
        <v>405</v>
      </c>
      <c r="O20" s="114" t="s">
        <v>405</v>
      </c>
      <c r="P20" s="114" t="s">
        <v>405</v>
      </c>
      <c r="Q20" s="114" t="s">
        <v>405</v>
      </c>
      <c r="R20" s="114" t="s">
        <v>405</v>
      </c>
      <c r="S20" s="114"/>
      <c r="T20" s="114" t="s">
        <v>405</v>
      </c>
      <c r="U20" s="114" t="s">
        <v>405</v>
      </c>
      <c r="V20" s="639">
        <v>21702.780418727059</v>
      </c>
      <c r="W20" s="114" t="s">
        <v>112</v>
      </c>
      <c r="X20" s="114" t="s">
        <v>405</v>
      </c>
      <c r="Y20" s="114"/>
      <c r="Z20" s="114" t="s">
        <v>405</v>
      </c>
      <c r="AA20" s="114"/>
      <c r="AB20" s="114" t="s">
        <v>405</v>
      </c>
      <c r="AC20" s="114" t="s">
        <v>405</v>
      </c>
      <c r="AD20" s="114" t="s">
        <v>112</v>
      </c>
      <c r="AE20" s="114" t="s">
        <v>405</v>
      </c>
      <c r="AF20" s="114" t="s">
        <v>405</v>
      </c>
      <c r="AG20" s="114"/>
      <c r="AH20" s="114" t="s">
        <v>405</v>
      </c>
      <c r="AI20" s="114" t="s">
        <v>405</v>
      </c>
      <c r="AJ20" s="114"/>
      <c r="AK20" s="114"/>
      <c r="AL20" s="448"/>
      <c r="AM20" s="638"/>
    </row>
    <row r="21" spans="1:56" s="111" customFormat="1" ht="15.75" hidden="1" customHeight="1">
      <c r="A21" s="2612" t="s">
        <v>909</v>
      </c>
      <c r="B21" s="2612"/>
      <c r="C21" s="2612"/>
      <c r="D21" s="107"/>
      <c r="E21" s="642">
        <v>140111.07516775819</v>
      </c>
      <c r="F21" s="642">
        <v>108761.0742814828</v>
      </c>
      <c r="G21" s="642">
        <v>31350.000886275262</v>
      </c>
      <c r="H21" s="642"/>
      <c r="I21" s="643">
        <v>32600.239730219186</v>
      </c>
      <c r="J21" s="642">
        <v>29167.719711512444</v>
      </c>
      <c r="K21" s="644" t="s">
        <v>405</v>
      </c>
      <c r="L21" s="644" t="s">
        <v>112</v>
      </c>
      <c r="M21" s="644" t="s">
        <v>405</v>
      </c>
      <c r="N21" s="644" t="s">
        <v>405</v>
      </c>
      <c r="O21" s="644" t="s">
        <v>405</v>
      </c>
      <c r="P21" s="642">
        <v>3432.5200187067494</v>
      </c>
      <c r="Q21" s="644" t="s">
        <v>405</v>
      </c>
      <c r="R21" s="644" t="s">
        <v>405</v>
      </c>
      <c r="S21" s="644" t="s">
        <v>295</v>
      </c>
      <c r="T21" s="644" t="s">
        <v>405</v>
      </c>
      <c r="U21" s="644" t="s">
        <v>405</v>
      </c>
      <c r="V21" s="643">
        <v>33082.296229559637</v>
      </c>
      <c r="W21" s="643">
        <v>15740.066361534833</v>
      </c>
      <c r="X21" s="644" t="s">
        <v>405</v>
      </c>
      <c r="Y21" s="644"/>
      <c r="Z21" s="644" t="s">
        <v>405</v>
      </c>
      <c r="AA21" s="644" t="s">
        <v>295</v>
      </c>
      <c r="AB21" s="644" t="s">
        <v>405</v>
      </c>
      <c r="AC21" s="644" t="s">
        <v>405</v>
      </c>
      <c r="AD21" s="643">
        <v>17342.22986802481</v>
      </c>
      <c r="AE21" s="644" t="s">
        <v>405</v>
      </c>
      <c r="AF21" s="644" t="s">
        <v>405</v>
      </c>
      <c r="AG21" s="644" t="s">
        <v>295</v>
      </c>
      <c r="AH21" s="644" t="s">
        <v>405</v>
      </c>
      <c r="AI21" s="644" t="s">
        <v>405</v>
      </c>
      <c r="AJ21" s="644"/>
      <c r="AK21" s="644"/>
      <c r="AL21" s="553"/>
      <c r="AM21" s="638"/>
    </row>
    <row r="22" spans="1:56" s="111" customFormat="1" ht="15.75" hidden="1" customHeight="1">
      <c r="A22" s="2612" t="s">
        <v>984</v>
      </c>
      <c r="B22" s="2612"/>
      <c r="C22" s="2612"/>
      <c r="D22" s="107"/>
      <c r="E22" s="642">
        <v>123945.6041718116</v>
      </c>
      <c r="F22" s="642">
        <v>96355.270638620423</v>
      </c>
      <c r="G22" s="642">
        <v>27590.333533190998</v>
      </c>
      <c r="H22" s="642"/>
      <c r="I22" s="643">
        <v>33082.427888563296</v>
      </c>
      <c r="J22" s="643">
        <v>29776.207046652322</v>
      </c>
      <c r="K22" s="644" t="s">
        <v>405</v>
      </c>
      <c r="L22" s="644" t="s">
        <v>112</v>
      </c>
      <c r="M22" s="644" t="s">
        <v>405</v>
      </c>
      <c r="N22" s="644" t="s">
        <v>405</v>
      </c>
      <c r="O22" s="644" t="s">
        <v>405</v>
      </c>
      <c r="P22" s="643">
        <v>3306.2208419109734</v>
      </c>
      <c r="Q22" s="644" t="s">
        <v>405</v>
      </c>
      <c r="R22" s="644" t="s">
        <v>405</v>
      </c>
      <c r="S22" s="644" t="s">
        <v>295</v>
      </c>
      <c r="T22" s="644" t="s">
        <v>405</v>
      </c>
      <c r="U22" s="644" t="s">
        <v>405</v>
      </c>
      <c r="V22" s="643">
        <v>33113.970969643662</v>
      </c>
      <c r="W22" s="643">
        <v>16252.332541638199</v>
      </c>
      <c r="X22" s="644" t="s">
        <v>405</v>
      </c>
      <c r="Y22" s="644"/>
      <c r="Z22" s="644" t="s">
        <v>405</v>
      </c>
      <c r="AA22" s="644" t="s">
        <v>295</v>
      </c>
      <c r="AB22" s="644" t="s">
        <v>405</v>
      </c>
      <c r="AC22" s="644" t="s">
        <v>405</v>
      </c>
      <c r="AD22" s="643">
        <v>16861.638428005441</v>
      </c>
      <c r="AE22" s="644" t="s">
        <v>405</v>
      </c>
      <c r="AF22" s="644" t="s">
        <v>405</v>
      </c>
      <c r="AG22" s="644" t="s">
        <v>295</v>
      </c>
      <c r="AH22" s="644" t="s">
        <v>405</v>
      </c>
      <c r="AI22" s="644" t="s">
        <v>405</v>
      </c>
      <c r="AJ22" s="644"/>
      <c r="AK22" s="644"/>
      <c r="AL22" s="553"/>
      <c r="AM22" s="638"/>
    </row>
    <row r="23" spans="1:56" s="111" customFormat="1" ht="15.75" hidden="1" customHeight="1">
      <c r="A23" s="2612" t="s">
        <v>985</v>
      </c>
      <c r="B23" s="2612"/>
      <c r="C23" s="2612"/>
      <c r="D23" s="107"/>
      <c r="E23" s="643">
        <v>129748.91678256127</v>
      </c>
      <c r="F23" s="643">
        <v>100458.06187200011</v>
      </c>
      <c r="G23" s="643">
        <v>29290.854910561215</v>
      </c>
      <c r="H23" s="643"/>
      <c r="I23" s="643">
        <v>34351.564106684236</v>
      </c>
      <c r="J23" s="643">
        <v>30675.988261580143</v>
      </c>
      <c r="K23" s="644" t="s">
        <v>295</v>
      </c>
      <c r="L23" s="644" t="s">
        <v>112</v>
      </c>
      <c r="M23" s="644" t="s">
        <v>295</v>
      </c>
      <c r="N23" s="644" t="s">
        <v>295</v>
      </c>
      <c r="O23" s="644" t="s">
        <v>295</v>
      </c>
      <c r="P23" s="553">
        <v>3675.5758451040906</v>
      </c>
      <c r="Q23" s="644" t="s">
        <v>295</v>
      </c>
      <c r="R23" s="644" t="s">
        <v>295</v>
      </c>
      <c r="S23" s="644" t="s">
        <v>295</v>
      </c>
      <c r="T23" s="644" t="s">
        <v>295</v>
      </c>
      <c r="U23" s="644" t="s">
        <v>295</v>
      </c>
      <c r="V23" s="553">
        <v>34030.799470842823</v>
      </c>
      <c r="W23" s="553">
        <v>16483.941524405644</v>
      </c>
      <c r="X23" s="644" t="s">
        <v>295</v>
      </c>
      <c r="Y23" s="644"/>
      <c r="Z23" s="644" t="s">
        <v>295</v>
      </c>
      <c r="AA23" s="644" t="s">
        <v>295</v>
      </c>
      <c r="AB23" s="644" t="s">
        <v>295</v>
      </c>
      <c r="AC23" s="644" t="s">
        <v>295</v>
      </c>
      <c r="AD23" s="553">
        <v>17546.857946437238</v>
      </c>
      <c r="AE23" s="644" t="s">
        <v>295</v>
      </c>
      <c r="AF23" s="644" t="s">
        <v>295</v>
      </c>
      <c r="AG23" s="644" t="s">
        <v>295</v>
      </c>
      <c r="AH23" s="644" t="s">
        <v>295</v>
      </c>
      <c r="AI23" s="644" t="s">
        <v>295</v>
      </c>
      <c r="AJ23" s="644"/>
      <c r="AK23" s="644"/>
      <c r="AL23" s="553"/>
      <c r="AM23" s="638"/>
    </row>
    <row r="24" spans="1:56" s="111" customFormat="1" ht="17.100000000000001" hidden="1" customHeight="1">
      <c r="A24" s="2618" t="s">
        <v>990</v>
      </c>
      <c r="B24" s="2619"/>
      <c r="C24" s="2619"/>
      <c r="D24" s="2620"/>
      <c r="E24" s="648">
        <v>130399.44559872786</v>
      </c>
      <c r="F24" s="648">
        <v>101399.88593268413</v>
      </c>
      <c r="G24" s="648">
        <v>28999.559666043951</v>
      </c>
      <c r="H24" s="648"/>
      <c r="I24" s="648">
        <v>34413.227221651199</v>
      </c>
      <c r="J24" s="648">
        <v>30753.340979085129</v>
      </c>
      <c r="K24" s="649"/>
      <c r="L24" s="646" t="s">
        <v>112</v>
      </c>
      <c r="M24" s="646" t="s">
        <v>295</v>
      </c>
      <c r="N24" s="646" t="s">
        <v>295</v>
      </c>
      <c r="O24" s="646" t="s">
        <v>295</v>
      </c>
      <c r="P24" s="645">
        <v>3659.8862425659786</v>
      </c>
      <c r="Q24" s="646" t="s">
        <v>295</v>
      </c>
      <c r="R24" s="646" t="s">
        <v>295</v>
      </c>
      <c r="S24" s="646" t="s">
        <v>295</v>
      </c>
      <c r="T24" s="646" t="s">
        <v>295</v>
      </c>
      <c r="U24" s="646" t="s">
        <v>295</v>
      </c>
      <c r="V24" s="645">
        <v>33781.319954418243</v>
      </c>
      <c r="W24" s="645">
        <v>16414.002091678325</v>
      </c>
      <c r="X24" s="646" t="s">
        <v>295</v>
      </c>
      <c r="Y24" s="646"/>
      <c r="Z24" s="646" t="s">
        <v>295</v>
      </c>
      <c r="AA24" s="646" t="s">
        <v>295</v>
      </c>
      <c r="AB24" s="646" t="s">
        <v>295</v>
      </c>
      <c r="AC24" s="646" t="s">
        <v>295</v>
      </c>
      <c r="AD24" s="645">
        <v>17367.31786273987</v>
      </c>
      <c r="AE24" s="646" t="s">
        <v>295</v>
      </c>
      <c r="AF24" s="646" t="s">
        <v>295</v>
      </c>
      <c r="AG24" s="646" t="s">
        <v>295</v>
      </c>
      <c r="AH24" s="646" t="s">
        <v>295</v>
      </c>
      <c r="AI24" s="646" t="s">
        <v>295</v>
      </c>
      <c r="AJ24" s="646"/>
      <c r="AK24" s="646"/>
      <c r="AL24" s="645"/>
      <c r="AM24" s="638"/>
    </row>
    <row r="25" spans="1:56" s="111" customFormat="1" ht="17.100000000000001" hidden="1" customHeight="1">
      <c r="A25" s="2618" t="s">
        <v>1001</v>
      </c>
      <c r="B25" s="2619"/>
      <c r="C25" s="2619"/>
      <c r="D25" s="2620"/>
      <c r="E25" s="648">
        <v>134428.16111243397</v>
      </c>
      <c r="F25" s="648">
        <v>103546.86898278544</v>
      </c>
      <c r="G25" s="648">
        <v>30881.292129648624</v>
      </c>
      <c r="H25" s="648"/>
      <c r="I25" s="646" t="s">
        <v>295</v>
      </c>
      <c r="J25" s="646" t="s">
        <v>295</v>
      </c>
      <c r="K25" s="646" t="s">
        <v>295</v>
      </c>
      <c r="L25" s="646" t="s">
        <v>295</v>
      </c>
      <c r="M25" s="646" t="s">
        <v>295</v>
      </c>
      <c r="N25" s="646" t="s">
        <v>295</v>
      </c>
      <c r="O25" s="646" t="s">
        <v>295</v>
      </c>
      <c r="P25" s="646" t="s">
        <v>295</v>
      </c>
      <c r="Q25" s="646" t="s">
        <v>295</v>
      </c>
      <c r="R25" s="646" t="s">
        <v>295</v>
      </c>
      <c r="S25" s="646" t="s">
        <v>295</v>
      </c>
      <c r="T25" s="646" t="s">
        <v>295</v>
      </c>
      <c r="U25" s="646" t="s">
        <v>295</v>
      </c>
      <c r="V25" s="646" t="s">
        <v>295</v>
      </c>
      <c r="W25" s="646" t="s">
        <v>295</v>
      </c>
      <c r="X25" s="646" t="s">
        <v>295</v>
      </c>
      <c r="Y25" s="646"/>
      <c r="Z25" s="646" t="s">
        <v>295</v>
      </c>
      <c r="AA25" s="646" t="s">
        <v>295</v>
      </c>
      <c r="AB25" s="646" t="s">
        <v>295</v>
      </c>
      <c r="AC25" s="646" t="s">
        <v>295</v>
      </c>
      <c r="AD25" s="646" t="s">
        <v>295</v>
      </c>
      <c r="AE25" s="646" t="s">
        <v>295</v>
      </c>
      <c r="AF25" s="646" t="s">
        <v>295</v>
      </c>
      <c r="AG25" s="646" t="s">
        <v>295</v>
      </c>
      <c r="AH25" s="646" t="s">
        <v>295</v>
      </c>
      <c r="AI25" s="646" t="s">
        <v>295</v>
      </c>
      <c r="AJ25" s="646"/>
      <c r="AK25" s="646"/>
      <c r="AL25" s="645"/>
      <c r="AM25" s="638"/>
    </row>
    <row r="26" spans="1:56" s="111" customFormat="1" ht="17.100000000000001" hidden="1" customHeight="1">
      <c r="A26" s="2618" t="s">
        <v>1002</v>
      </c>
      <c r="B26" s="2619"/>
      <c r="C26" s="2619"/>
      <c r="D26" s="2620"/>
      <c r="E26" s="648">
        <v>133471.69626538767</v>
      </c>
      <c r="F26" s="648">
        <v>103784.429826194</v>
      </c>
      <c r="G26" s="648">
        <v>29687.266439194005</v>
      </c>
      <c r="H26" s="648"/>
      <c r="I26" s="648">
        <v>36777.200435699982</v>
      </c>
      <c r="J26" s="648">
        <v>32622.690048071905</v>
      </c>
      <c r="K26" s="646" t="s">
        <v>295</v>
      </c>
      <c r="L26" s="646" t="s">
        <v>295</v>
      </c>
      <c r="M26" s="646" t="s">
        <v>295</v>
      </c>
      <c r="N26" s="646" t="s">
        <v>295</v>
      </c>
      <c r="O26" s="646" t="s">
        <v>295</v>
      </c>
      <c r="P26" s="645">
        <v>4154.5103876281082</v>
      </c>
      <c r="Q26" s="646" t="s">
        <v>295</v>
      </c>
      <c r="R26" s="646" t="s">
        <v>295</v>
      </c>
      <c r="S26" s="646" t="s">
        <v>295</v>
      </c>
      <c r="T26" s="646" t="s">
        <v>295</v>
      </c>
      <c r="U26" s="646" t="s">
        <v>295</v>
      </c>
      <c r="V26" s="645">
        <v>37221.85817660774</v>
      </c>
      <c r="W26" s="645">
        <v>18723.234325073427</v>
      </c>
      <c r="X26" s="646" t="s">
        <v>295</v>
      </c>
      <c r="Y26" s="646"/>
      <c r="Z26" s="646" t="s">
        <v>295</v>
      </c>
      <c r="AA26" s="646" t="s">
        <v>295</v>
      </c>
      <c r="AB26" s="646" t="s">
        <v>295</v>
      </c>
      <c r="AC26" s="646" t="s">
        <v>295</v>
      </c>
      <c r="AD26" s="645">
        <v>18498.623851534325</v>
      </c>
      <c r="AE26" s="646" t="s">
        <v>295</v>
      </c>
      <c r="AF26" s="646" t="s">
        <v>295</v>
      </c>
      <c r="AG26" s="646" t="s">
        <v>295</v>
      </c>
      <c r="AH26" s="646" t="s">
        <v>295</v>
      </c>
      <c r="AI26" s="646" t="s">
        <v>295</v>
      </c>
      <c r="AJ26" s="646"/>
      <c r="AK26" s="646"/>
      <c r="AL26" s="645"/>
      <c r="AM26" s="638"/>
    </row>
    <row r="27" spans="1:56" s="111" customFormat="1" ht="17.100000000000001" hidden="1" customHeight="1">
      <c r="A27" s="2618" t="s">
        <v>1003</v>
      </c>
      <c r="B27" s="2619"/>
      <c r="C27" s="2619"/>
      <c r="D27" s="2620"/>
      <c r="E27" s="648">
        <v>131242.65344171703</v>
      </c>
      <c r="F27" s="648">
        <v>101362.41762153729</v>
      </c>
      <c r="G27" s="648">
        <v>29880.235820179703</v>
      </c>
      <c r="H27" s="648"/>
      <c r="I27" s="648">
        <v>35738.166060879819</v>
      </c>
      <c r="J27" s="648">
        <v>31520.722917181229</v>
      </c>
      <c r="K27" s="648" t="s">
        <v>1402</v>
      </c>
      <c r="L27" s="648">
        <v>6189.6597568765692</v>
      </c>
      <c r="M27" s="648">
        <v>11456.13340277295</v>
      </c>
      <c r="N27" s="648">
        <v>11981.805100268384</v>
      </c>
      <c r="O27" s="648">
        <v>1329.9881353357021</v>
      </c>
      <c r="P27" s="645">
        <v>4217.443143698637</v>
      </c>
      <c r="Q27" s="645">
        <v>146.00364825908406</v>
      </c>
      <c r="R27" s="645">
        <v>1312.5096055855486</v>
      </c>
      <c r="S27" s="645">
        <v>1641.8558302225567</v>
      </c>
      <c r="T27" s="645">
        <v>1066.4417437993507</v>
      </c>
      <c r="U27" s="645">
        <v>50.632315832097888</v>
      </c>
      <c r="V27" s="645">
        <v>36952.056864284896</v>
      </c>
      <c r="W27" s="645">
        <v>18007.42992330237</v>
      </c>
      <c r="X27" s="645">
        <v>299.46391409939594</v>
      </c>
      <c r="Y27" s="645"/>
      <c r="Z27" s="645">
        <v>3358.7463562394632</v>
      </c>
      <c r="AA27" s="645">
        <v>5996.2304408118398</v>
      </c>
      <c r="AB27" s="645">
        <v>7662.7471868962266</v>
      </c>
      <c r="AC27" s="645">
        <v>690.24202525543592</v>
      </c>
      <c r="AD27" s="645">
        <v>18944.626940982682</v>
      </c>
      <c r="AE27" s="645">
        <v>586.4619130306005</v>
      </c>
      <c r="AF27" s="645">
        <v>5038.5874307746826</v>
      </c>
      <c r="AG27" s="645">
        <v>7232.9697450579442</v>
      </c>
      <c r="AH27" s="645">
        <v>5853.1535932033694</v>
      </c>
      <c r="AI27" s="645">
        <v>233.45425891607707</v>
      </c>
      <c r="AJ27" s="645"/>
      <c r="AK27" s="645"/>
      <c r="AL27" s="645"/>
      <c r="AM27" s="638"/>
    </row>
    <row r="28" spans="1:56" s="111" customFormat="1" ht="17.100000000000001" hidden="1" customHeight="1">
      <c r="A28" s="2618" t="s">
        <v>1004</v>
      </c>
      <c r="B28" s="2618"/>
      <c r="C28" s="2618"/>
      <c r="D28" s="2668"/>
      <c r="E28" s="648">
        <v>141368.27721894893</v>
      </c>
      <c r="F28" s="648">
        <v>110944.81227269485</v>
      </c>
      <c r="G28" s="648">
        <v>30423.464946254113</v>
      </c>
      <c r="H28" s="648"/>
      <c r="I28" s="648">
        <v>40376.421066085597</v>
      </c>
      <c r="J28" s="648">
        <v>35481.219288156077</v>
      </c>
      <c r="K28" s="648">
        <v>766.84876545175212</v>
      </c>
      <c r="L28" s="648">
        <v>7430.4396595193593</v>
      </c>
      <c r="M28" s="648">
        <v>11876.941514670014</v>
      </c>
      <c r="N28" s="648">
        <v>14003.729006123716</v>
      </c>
      <c r="O28" s="648">
        <v>1403.2603423912194</v>
      </c>
      <c r="P28" s="645">
        <v>4895.2017779295138</v>
      </c>
      <c r="Q28" s="645">
        <v>203.90579710144925</v>
      </c>
      <c r="R28" s="645">
        <v>1618.725244026419</v>
      </c>
      <c r="S28" s="645">
        <v>1755.9675311506728</v>
      </c>
      <c r="T28" s="645">
        <v>1287.7909992042919</v>
      </c>
      <c r="U28" s="645">
        <v>28.812206446684453</v>
      </c>
      <c r="V28" s="645">
        <v>37269.232333056541</v>
      </c>
      <c r="W28" s="645">
        <v>18920.560850909438</v>
      </c>
      <c r="X28" s="645">
        <v>421.38736193261479</v>
      </c>
      <c r="Y28" s="645"/>
      <c r="Z28" s="645">
        <v>3049.4091506434647</v>
      </c>
      <c r="AA28" s="645">
        <v>6190.5230020553863</v>
      </c>
      <c r="AB28" s="645">
        <v>8429.8469094916763</v>
      </c>
      <c r="AC28" s="645">
        <v>829.39442678630144</v>
      </c>
      <c r="AD28" s="645">
        <v>18348.671482147132</v>
      </c>
      <c r="AE28" s="645">
        <v>643.92939221555935</v>
      </c>
      <c r="AF28" s="645">
        <v>4959.295271592463</v>
      </c>
      <c r="AG28" s="645">
        <v>6852.5584430575373</v>
      </c>
      <c r="AH28" s="645">
        <v>5701.1728290389619</v>
      </c>
      <c r="AI28" s="645">
        <v>191.71554624257877</v>
      </c>
      <c r="AJ28" s="645"/>
      <c r="AK28" s="645"/>
      <c r="AL28" s="645"/>
      <c r="AM28" s="638"/>
    </row>
    <row r="29" spans="1:56" s="111" customFormat="1" ht="17.100000000000001" hidden="1" customHeight="1">
      <c r="A29" s="2618" t="s">
        <v>1005</v>
      </c>
      <c r="B29" s="2618"/>
      <c r="C29" s="2618"/>
      <c r="D29" s="2668"/>
      <c r="E29" s="648">
        <v>138847.41528557913</v>
      </c>
      <c r="F29" s="648">
        <v>108691.57973497582</v>
      </c>
      <c r="G29" s="648">
        <v>30155.835550603053</v>
      </c>
      <c r="H29" s="648"/>
      <c r="I29" s="648">
        <v>41197.054414681719</v>
      </c>
      <c r="J29" s="648">
        <v>36038.912502070314</v>
      </c>
      <c r="K29" s="648">
        <v>983.79901210529624</v>
      </c>
      <c r="L29" s="648">
        <v>6946.7841732304105</v>
      </c>
      <c r="M29" s="648">
        <v>11703.358702067888</v>
      </c>
      <c r="N29" s="648">
        <v>14699.864745677465</v>
      </c>
      <c r="O29" s="648">
        <v>1705.1058689892645</v>
      </c>
      <c r="P29" s="645">
        <v>5158.1419126114051</v>
      </c>
      <c r="Q29" s="645">
        <v>309.45418184058059</v>
      </c>
      <c r="R29" s="645">
        <v>1768.2635013987331</v>
      </c>
      <c r="S29" s="645">
        <v>1658.7305922706355</v>
      </c>
      <c r="T29" s="645">
        <v>1374.6080998577568</v>
      </c>
      <c r="U29" s="645">
        <v>47.085537243702632</v>
      </c>
      <c r="V29" s="645">
        <v>39327.460588000205</v>
      </c>
      <c r="W29" s="645">
        <v>21666.432123699178</v>
      </c>
      <c r="X29" s="645">
        <v>736.19499679151363</v>
      </c>
      <c r="Y29" s="645"/>
      <c r="Z29" s="645">
        <v>3307.9935318721459</v>
      </c>
      <c r="AA29" s="645">
        <v>6619.8707735134749</v>
      </c>
      <c r="AB29" s="645">
        <v>9979.5479325617016</v>
      </c>
      <c r="AC29" s="645">
        <v>1022.8248889603675</v>
      </c>
      <c r="AD29" s="645">
        <v>17661.028464300958</v>
      </c>
      <c r="AE29" s="645">
        <v>691.05851796347542</v>
      </c>
      <c r="AF29" s="645">
        <v>4751.6715609288749</v>
      </c>
      <c r="AG29" s="645">
        <v>6287.7301288130038</v>
      </c>
      <c r="AH29" s="645">
        <v>5613.9694110910705</v>
      </c>
      <c r="AI29" s="645">
        <v>316.59884550457059</v>
      </c>
      <c r="AJ29" s="645"/>
      <c r="AK29" s="645"/>
      <c r="AL29" s="645"/>
      <c r="AM29" s="638"/>
    </row>
    <row r="30" spans="1:56" s="111" customFormat="1" ht="17.100000000000001" customHeight="1">
      <c r="A30" s="2618" t="s">
        <v>1422</v>
      </c>
      <c r="B30" s="2618"/>
      <c r="C30" s="2618"/>
      <c r="D30" s="2668"/>
      <c r="E30" s="648">
        <f>'3.'!E30</f>
        <v>146209.3526603998</v>
      </c>
      <c r="F30" s="648">
        <f>'3.'!F30</f>
        <v>112998.37695169564</v>
      </c>
      <c r="G30" s="648">
        <f>'3.'!G30</f>
        <v>33210.975708704318</v>
      </c>
      <c r="H30" s="648">
        <f>'3.'!H30</f>
        <v>102630.66174849079</v>
      </c>
      <c r="I30" s="648">
        <f>'3.'!I30</f>
        <v>25548.162876907318</v>
      </c>
      <c r="J30" s="648">
        <f>'3.'!J30</f>
        <v>16974.455212540583</v>
      </c>
      <c r="K30" s="648">
        <f>'3.'!K30</f>
        <v>8573.7076643666223</v>
      </c>
      <c r="L30" s="648">
        <f>'3.'!L30</f>
        <v>57702.355363871473</v>
      </c>
      <c r="M30" s="648">
        <f>'3.'!M30</f>
        <v>13154.607633103036</v>
      </c>
      <c r="N30" s="648">
        <f>'3.'!N30</f>
        <v>12102.560347835475</v>
      </c>
      <c r="O30" s="648">
        <f>'3.'!O30</f>
        <v>1052.0472852675634</v>
      </c>
      <c r="P30" s="645">
        <f>'3.'!P30</f>
        <v>16297.122141336638</v>
      </c>
      <c r="Q30" s="645">
        <f>'3.'!Q30</f>
        <v>15695.986330475571</v>
      </c>
      <c r="R30" s="645">
        <f>'3.'!R30</f>
        <v>601.13581086105978</v>
      </c>
      <c r="S30" s="645">
        <f>'3.'!S30</f>
        <v>28250.625589431831</v>
      </c>
      <c r="T30" s="645">
        <f>'3.'!T30</f>
        <v>23879.096935156307</v>
      </c>
      <c r="U30" s="645">
        <f>'3.'!U30</f>
        <v>4371.5286542755084</v>
      </c>
      <c r="V30" s="645">
        <f>'3.'!V30</f>
        <v>19380.143507712324</v>
      </c>
      <c r="W30" s="645">
        <f>'3.'!W30</f>
        <v>4106.9901724078527</v>
      </c>
      <c r="X30" s="648">
        <f>'3.'!X30</f>
        <v>15273.153335304425</v>
      </c>
      <c r="Y30" s="648">
        <f>'3.'!Y30</f>
        <v>41112.850369528962</v>
      </c>
      <c r="Z30" s="645">
        <f>'3.'!Z30</f>
        <v>6034.0017115500605</v>
      </c>
      <c r="AA30" s="645">
        <f>'3.'!AA30</f>
        <v>5445.9533150156367</v>
      </c>
      <c r="AB30" s="645">
        <f>'3.'!AB30</f>
        <v>588.0483965344265</v>
      </c>
      <c r="AC30" s="1787">
        <f>'3.'!AC30</f>
        <v>35078.84865797891</v>
      </c>
      <c r="AD30" s="1787">
        <f>'3.'!AD30</f>
        <v>17113.277673603094</v>
      </c>
      <c r="AE30" s="1787">
        <f>'3.'!AE30</f>
        <v>16003.208822645181</v>
      </c>
      <c r="AF30" s="1787">
        <f>'3.'!AF30</f>
        <v>1110.0688509579113</v>
      </c>
      <c r="AG30" s="1787">
        <f>'3.'!AG30</f>
        <v>17965.570984375845</v>
      </c>
      <c r="AH30" s="1787">
        <f>'3.'!AH30</f>
        <v>16724.400305042738</v>
      </c>
      <c r="AI30" s="645">
        <f>'3.'!AI30</f>
        <v>1241.1706793331105</v>
      </c>
      <c r="AJ30" s="645">
        <f>'3.'!AJ30</f>
        <v>2465.8405423799145</v>
      </c>
      <c r="AK30" s="645">
        <f>'3.'!AK30</f>
        <v>2065.7255105763484</v>
      </c>
      <c r="AL30" s="645">
        <f>'3.'!AL30</f>
        <v>400.11503180356624</v>
      </c>
      <c r="AM30" s="638"/>
    </row>
    <row r="31" spans="1:56" ht="17.100000000000001" customHeight="1">
      <c r="A31" s="2641" t="s">
        <v>1424</v>
      </c>
      <c r="B31" s="2641"/>
      <c r="C31" s="2641"/>
      <c r="D31" s="107"/>
      <c r="E31" s="650"/>
      <c r="F31" s="651"/>
      <c r="G31" s="651"/>
      <c r="H31" s="651"/>
      <c r="I31" s="652"/>
      <c r="J31" s="652"/>
      <c r="K31" s="652"/>
      <c r="L31" s="652"/>
      <c r="M31" s="652"/>
      <c r="N31" s="652"/>
      <c r="O31" s="652"/>
      <c r="P31" s="653"/>
      <c r="Q31" s="653"/>
      <c r="R31" s="653"/>
      <c r="S31" s="653"/>
      <c r="T31" s="653"/>
      <c r="U31" s="653"/>
      <c r="V31" s="653"/>
      <c r="W31" s="653"/>
      <c r="X31" s="653"/>
      <c r="Y31" s="653"/>
      <c r="Z31" s="653"/>
      <c r="AA31" s="653"/>
      <c r="AB31" s="653"/>
      <c r="AC31" s="653"/>
      <c r="AD31" s="653"/>
      <c r="AE31" s="653"/>
      <c r="AF31" s="653"/>
      <c r="AG31" s="653"/>
      <c r="AH31" s="653"/>
      <c r="AI31" s="653"/>
      <c r="AJ31" s="653"/>
      <c r="AK31" s="653"/>
      <c r="AL31" s="654"/>
    </row>
    <row r="32" spans="1:56" ht="17.100000000000001" customHeight="1">
      <c r="A32" s="1221"/>
      <c r="B32" s="813" t="s">
        <v>224</v>
      </c>
      <c r="C32" s="1221"/>
      <c r="D32" s="107"/>
      <c r="E32" s="650">
        <f>'3.'!AP64</f>
        <v>38393.826882345857</v>
      </c>
      <c r="F32" s="650">
        <f>'3.'!AQ64</f>
        <v>29249.250651379734</v>
      </c>
      <c r="G32" s="650">
        <f>'3.'!AR64</f>
        <v>9144.5762309661568</v>
      </c>
      <c r="H32" s="650">
        <f>'3.'!AS64</f>
        <v>27122.140985983293</v>
      </c>
      <c r="I32" s="650">
        <f>'3.'!AT64</f>
        <v>9090.5153199309152</v>
      </c>
      <c r="J32" s="650">
        <f>'3.'!AU64</f>
        <v>5797.7899499706837</v>
      </c>
      <c r="K32" s="650">
        <f>'3.'!AV64</f>
        <v>3292.7253699602434</v>
      </c>
      <c r="L32" s="650">
        <f>'3.'!AW64</f>
        <v>12581.027332209558</v>
      </c>
      <c r="M32" s="650">
        <f>'3.'!AX64</f>
        <v>5814.1144389741175</v>
      </c>
      <c r="N32" s="650">
        <f>'3.'!AY64</f>
        <v>5574.2633755203587</v>
      </c>
      <c r="O32" s="650">
        <f>'3.'!AZ64</f>
        <v>239.85106345375942</v>
      </c>
      <c r="P32" s="650">
        <f>'3.'!BA64</f>
        <v>4187.4585467786483</v>
      </c>
      <c r="Q32" s="650">
        <f>'3.'!BB64</f>
        <v>3983.4715968193004</v>
      </c>
      <c r="R32" s="650">
        <f>'3.'!BC64</f>
        <v>203.9869499593475</v>
      </c>
      <c r="S32" s="650">
        <f>'3.'!BD64</f>
        <v>2579.4543464568128</v>
      </c>
      <c r="T32" s="650">
        <f>'3.'!BE64</f>
        <v>2327.6467062065667</v>
      </c>
      <c r="U32" s="650">
        <f>'3.'!BF64</f>
        <v>251.80764025024564</v>
      </c>
      <c r="V32" s="650">
        <f>'3.'!BG64</f>
        <v>5450.5983338427686</v>
      </c>
      <c r="W32" s="650">
        <f>'3.'!BH64</f>
        <v>1065.2033441715585</v>
      </c>
      <c r="X32" s="650">
        <f>'3.'!BI64</f>
        <v>4385.3949896712102</v>
      </c>
      <c r="Y32" s="650">
        <f>'3.'!BJ64</f>
        <v>8911.1032891854666</v>
      </c>
      <c r="Z32" s="650">
        <f>'3.'!BK64</f>
        <v>1552.2263954279279</v>
      </c>
      <c r="AA32" s="650">
        <f>'3.'!BL64</f>
        <v>1538.3623090091983</v>
      </c>
      <c r="AB32" s="650">
        <f>'3.'!BM64</f>
        <v>13.864086418729126</v>
      </c>
      <c r="AC32" s="650">
        <f>'3.'!BN64</f>
        <v>7358.8768937575378</v>
      </c>
      <c r="AD32" s="650">
        <f>'3.'!BO64</f>
        <v>3593.4611489999875</v>
      </c>
      <c r="AE32" s="650">
        <f>'3.'!BP64</f>
        <v>3404.7712062357455</v>
      </c>
      <c r="AF32" s="650">
        <f>'3.'!BQ64</f>
        <v>188.68994276424229</v>
      </c>
      <c r="AG32" s="650">
        <f>'3.'!BR64</f>
        <v>3765.4157447575558</v>
      </c>
      <c r="AH32" s="650">
        <f>'3.'!BS64</f>
        <v>3597.2745880727371</v>
      </c>
      <c r="AI32" s="650">
        <f>'3.'!BT64</f>
        <v>168.14115668481929</v>
      </c>
      <c r="AJ32" s="650">
        <f>'3.'!BU64</f>
        <v>2360.5826071771153</v>
      </c>
      <c r="AK32" s="650">
        <f>'3.'!BV64</f>
        <v>1960.4675753735492</v>
      </c>
      <c r="AL32" s="650">
        <f>'3.'!BW64</f>
        <v>400.11503180356624</v>
      </c>
    </row>
    <row r="33" spans="1:38" ht="17.100000000000001" customHeight="1">
      <c r="A33" s="1221"/>
      <c r="B33" s="813" t="s">
        <v>225</v>
      </c>
      <c r="C33" s="1221"/>
      <c r="D33" s="107"/>
      <c r="E33" s="650">
        <f>'3.'!AP65</f>
        <v>25041.839505551052</v>
      </c>
      <c r="F33" s="650">
        <f>'3.'!AQ65</f>
        <v>19027.022794365337</v>
      </c>
      <c r="G33" s="650">
        <f>'3.'!AR65</f>
        <v>6014.8167111857065</v>
      </c>
      <c r="H33" s="650">
        <f>'3.'!AS65</f>
        <v>16399.355427467639</v>
      </c>
      <c r="I33" s="650">
        <f>'3.'!AT65</f>
        <v>4580.7819667125541</v>
      </c>
      <c r="J33" s="650">
        <f>'3.'!AU65</f>
        <v>2544.6510119357431</v>
      </c>
      <c r="K33" s="650">
        <f>'3.'!AV65</f>
        <v>2036.1309547768133</v>
      </c>
      <c r="L33" s="650">
        <f>'3.'!AW65</f>
        <v>8573.2043264766435</v>
      </c>
      <c r="M33" s="650">
        <f>'3.'!AX65</f>
        <v>2280.2240211929138</v>
      </c>
      <c r="N33" s="650">
        <f>'3.'!AY65</f>
        <v>2085.3444080970539</v>
      </c>
      <c r="O33" s="650">
        <f>'3.'!AZ65</f>
        <v>194.87961309586004</v>
      </c>
      <c r="P33" s="650">
        <f>'3.'!BA65</f>
        <v>3436.7815583305246</v>
      </c>
      <c r="Q33" s="650">
        <f>'3.'!BB65</f>
        <v>3298.69348239497</v>
      </c>
      <c r="R33" s="650">
        <f>'3.'!BC65</f>
        <v>138.08807593555434</v>
      </c>
      <c r="S33" s="650">
        <f>'3.'!BD65</f>
        <v>2856.1987469532046</v>
      </c>
      <c r="T33" s="650">
        <f>'3.'!BE65</f>
        <v>2536.2870666852486</v>
      </c>
      <c r="U33" s="650">
        <f>'3.'!BF65</f>
        <v>319.91168026795657</v>
      </c>
      <c r="V33" s="650">
        <f>'3.'!BG65</f>
        <v>3245.3691342784491</v>
      </c>
      <c r="W33" s="650">
        <f>'3.'!BH65</f>
        <v>540.00931564883888</v>
      </c>
      <c r="X33" s="650">
        <f>'3.'!BI65</f>
        <v>2705.3598186296103</v>
      </c>
      <c r="Y33" s="650">
        <f>'3.'!BJ65</f>
        <v>8642.4840780834038</v>
      </c>
      <c r="Z33" s="650">
        <f>'3.'!BK65</f>
        <v>987.80837260347312</v>
      </c>
      <c r="AA33" s="650">
        <f>'3.'!BL65</f>
        <v>878.45359258862038</v>
      </c>
      <c r="AB33" s="650">
        <f>'3.'!BM65</f>
        <v>109.35478001485288</v>
      </c>
      <c r="AC33" s="650">
        <f>'3.'!BN65</f>
        <v>7654.6757054799282</v>
      </c>
      <c r="AD33" s="650">
        <f>'3.'!BO65</f>
        <v>3496.2169620363952</v>
      </c>
      <c r="AE33" s="650">
        <f>'3.'!BP65</f>
        <v>3267.2796799603771</v>
      </c>
      <c r="AF33" s="650">
        <f>'3.'!BQ65</f>
        <v>228.93728207601677</v>
      </c>
      <c r="AG33" s="650">
        <f>'3.'!BR65</f>
        <v>4158.4587434435325</v>
      </c>
      <c r="AH33" s="650">
        <f>'3.'!BS65</f>
        <v>3876.3042370544931</v>
      </c>
      <c r="AI33" s="650">
        <f>'3.'!BT65</f>
        <v>282.15450638903917</v>
      </c>
      <c r="AJ33" s="650">
        <f>'3.'!BU65</f>
        <v>0</v>
      </c>
      <c r="AK33" s="650">
        <f>'3.'!BV65</f>
        <v>0</v>
      </c>
      <c r="AL33" s="650">
        <f>'3.'!BW65</f>
        <v>0</v>
      </c>
    </row>
    <row r="34" spans="1:38" ht="17.100000000000001" customHeight="1">
      <c r="A34" s="1221"/>
      <c r="B34" s="813" t="s">
        <v>226</v>
      </c>
      <c r="C34" s="1221"/>
      <c r="D34" s="107"/>
      <c r="E34" s="650">
        <f>'3.'!AP66</f>
        <v>30950.323657047145</v>
      </c>
      <c r="F34" s="650">
        <f>'3.'!AQ66</f>
        <v>24152.807470904329</v>
      </c>
      <c r="G34" s="650">
        <f>'3.'!AR66</f>
        <v>6797.5161861428187</v>
      </c>
      <c r="H34" s="650">
        <f>'3.'!AS66</f>
        <v>19945.820078893354</v>
      </c>
      <c r="I34" s="650">
        <f>'3.'!AT66</f>
        <v>5615.5437303866884</v>
      </c>
      <c r="J34" s="650">
        <f>'3.'!AU66</f>
        <v>3925.5329243661563</v>
      </c>
      <c r="K34" s="650">
        <f>'3.'!AV66</f>
        <v>1690.0108060205309</v>
      </c>
      <c r="L34" s="650">
        <f>'3.'!AW66</f>
        <v>10455.164201417909</v>
      </c>
      <c r="M34" s="650">
        <f>'3.'!AX66</f>
        <v>1796.545729051426</v>
      </c>
      <c r="N34" s="650">
        <f>'3.'!AY66</f>
        <v>1586.7974172603876</v>
      </c>
      <c r="O34" s="650">
        <f>'3.'!AZ66</f>
        <v>209.74831179103839</v>
      </c>
      <c r="P34" s="650">
        <f>'3.'!BA66</f>
        <v>3765.8512999414206</v>
      </c>
      <c r="Q34" s="650">
        <f>'3.'!BB66</f>
        <v>3663.5182721688943</v>
      </c>
      <c r="R34" s="650">
        <f>'3.'!BC66</f>
        <v>102.33302777252597</v>
      </c>
      <c r="S34" s="650">
        <f>'3.'!BD66</f>
        <v>4892.7671724250531</v>
      </c>
      <c r="T34" s="650">
        <f>'3.'!BE66</f>
        <v>4200.5458848115077</v>
      </c>
      <c r="U34" s="650">
        <f>'3.'!BF66</f>
        <v>692.22128761354543</v>
      </c>
      <c r="V34" s="650">
        <f>'3.'!BG66</f>
        <v>3875.112147088782</v>
      </c>
      <c r="W34" s="650">
        <f>'3.'!BH66</f>
        <v>791.01365639214691</v>
      </c>
      <c r="X34" s="650">
        <f>'3.'!BI66</f>
        <v>3084.0984906966323</v>
      </c>
      <c r="Y34" s="650">
        <f>'3.'!BJ66</f>
        <v>10899.245642950984</v>
      </c>
      <c r="Z34" s="650">
        <f>'3.'!BK66</f>
        <v>1509.5216553313987</v>
      </c>
      <c r="AA34" s="650">
        <f>'3.'!BL66</f>
        <v>1353.3934396356055</v>
      </c>
      <c r="AB34" s="650">
        <f>'3.'!BM66</f>
        <v>156.12821569579307</v>
      </c>
      <c r="AC34" s="650">
        <f>'3.'!BN66</f>
        <v>9389.7239876195836</v>
      </c>
      <c r="AD34" s="650">
        <f>'3.'!BO66</f>
        <v>4820.9034735327477</v>
      </c>
      <c r="AE34" s="650">
        <f>'3.'!BP66</f>
        <v>4464.8968463361171</v>
      </c>
      <c r="AF34" s="650">
        <f>'3.'!BQ66</f>
        <v>356.00662719663285</v>
      </c>
      <c r="AG34" s="650">
        <f>'3.'!BR66</f>
        <v>4568.8205140868313</v>
      </c>
      <c r="AH34" s="650">
        <f>'3.'!BS66</f>
        <v>4061.8510947307127</v>
      </c>
      <c r="AI34" s="650">
        <f>'3.'!BT66</f>
        <v>506.96941935611915</v>
      </c>
      <c r="AJ34" s="650">
        <f>'3.'!BU66</f>
        <v>105.25793520279925</v>
      </c>
      <c r="AK34" s="650">
        <f>'3.'!BV66</f>
        <v>105.25793520279925</v>
      </c>
      <c r="AL34" s="650">
        <f>'3.'!BW66</f>
        <v>0</v>
      </c>
    </row>
    <row r="35" spans="1:38" ht="17.100000000000001" customHeight="1">
      <c r="A35" s="1221"/>
      <c r="B35" s="813" t="s">
        <v>227</v>
      </c>
      <c r="C35" s="1221"/>
      <c r="D35" s="107"/>
      <c r="E35" s="650">
        <f>'3.'!AP67</f>
        <v>16524.024097403686</v>
      </c>
      <c r="F35" s="650">
        <f>'3.'!AQ67</f>
        <v>12996.894534093464</v>
      </c>
      <c r="G35" s="650">
        <f>'3.'!AR67</f>
        <v>3527.1295633102254</v>
      </c>
      <c r="H35" s="650">
        <f>'3.'!AS67</f>
        <v>11664.82692696408</v>
      </c>
      <c r="I35" s="650">
        <f>'3.'!AT67</f>
        <v>2298.9478992496197</v>
      </c>
      <c r="J35" s="650">
        <f>'3.'!AU67</f>
        <v>1461.7462080881708</v>
      </c>
      <c r="K35" s="650">
        <f>'3.'!AV67</f>
        <v>837.20169116144905</v>
      </c>
      <c r="L35" s="650">
        <f>'3.'!AW67</f>
        <v>7292.1759280087845</v>
      </c>
      <c r="M35" s="650">
        <f>'3.'!AX67</f>
        <v>1350.8512082841771</v>
      </c>
      <c r="N35" s="650">
        <f>'3.'!AY67</f>
        <v>1194.1255097764149</v>
      </c>
      <c r="O35" s="650">
        <f>'3.'!AZ67</f>
        <v>156.72569850776168</v>
      </c>
      <c r="P35" s="650">
        <f>'3.'!BA67</f>
        <v>2062.7927378210452</v>
      </c>
      <c r="Q35" s="650">
        <f>'3.'!BB67</f>
        <v>1971.6468853892927</v>
      </c>
      <c r="R35" s="650">
        <f>'3.'!BC67</f>
        <v>91.145852431752459</v>
      </c>
      <c r="S35" s="650">
        <f>'3.'!BD67</f>
        <v>3878.5319819035608</v>
      </c>
      <c r="T35" s="650">
        <f>'3.'!BE67</f>
        <v>3355.8496561352104</v>
      </c>
      <c r="U35" s="650">
        <f>'3.'!BF67</f>
        <v>522.68232576835101</v>
      </c>
      <c r="V35" s="650">
        <f>'3.'!BG67</f>
        <v>2073.703099705675</v>
      </c>
      <c r="W35" s="650">
        <f>'3.'!BH67</f>
        <v>480.78077945631753</v>
      </c>
      <c r="X35" s="650">
        <f>'3.'!BI67</f>
        <v>1592.9223202493574</v>
      </c>
      <c r="Y35" s="650">
        <f>'3.'!BJ67</f>
        <v>4859.1971704396083</v>
      </c>
      <c r="Z35" s="650">
        <f>'3.'!BK67</f>
        <v>658.25607541600095</v>
      </c>
      <c r="AA35" s="650">
        <f>'3.'!BL67</f>
        <v>572.32136698915394</v>
      </c>
      <c r="AB35" s="650">
        <f>'3.'!BM67</f>
        <v>85.934708426846939</v>
      </c>
      <c r="AC35" s="650">
        <f>'3.'!BN67</f>
        <v>4200.9410950236079</v>
      </c>
      <c r="AD35" s="650">
        <f>'3.'!BO67</f>
        <v>2459.6692335636576</v>
      </c>
      <c r="AE35" s="650">
        <f>'3.'!BP67</f>
        <v>2335.2695766282632</v>
      </c>
      <c r="AF35" s="650">
        <f>'3.'!BQ67</f>
        <v>124.39965693539418</v>
      </c>
      <c r="AG35" s="650">
        <f>'3.'!BR67</f>
        <v>1741.2718614599507</v>
      </c>
      <c r="AH35" s="650">
        <f>'3.'!BS67</f>
        <v>1625.1545516306373</v>
      </c>
      <c r="AI35" s="650">
        <f>'3.'!BT67</f>
        <v>116.1173098293133</v>
      </c>
      <c r="AJ35" s="650">
        <f>'3.'!BU67</f>
        <v>0</v>
      </c>
      <c r="AK35" s="650">
        <f>'3.'!BV67</f>
        <v>0</v>
      </c>
      <c r="AL35" s="650">
        <f>'3.'!BW67</f>
        <v>0</v>
      </c>
    </row>
    <row r="36" spans="1:38" ht="17.100000000000001" customHeight="1">
      <c r="A36" s="1219"/>
      <c r="B36" s="813" t="s">
        <v>228</v>
      </c>
      <c r="C36" s="1219"/>
      <c r="D36" s="811"/>
      <c r="E36" s="650">
        <f>'3.'!AP68</f>
        <v>16337.302962504476</v>
      </c>
      <c r="F36" s="650">
        <f>'3.'!AQ68</f>
        <v>13104.130389847627</v>
      </c>
      <c r="G36" s="650">
        <f>'3.'!AR68</f>
        <v>3233.1725726568457</v>
      </c>
      <c r="H36" s="650">
        <f>'3.'!AS68</f>
        <v>11722.909440300618</v>
      </c>
      <c r="I36" s="650">
        <f>'3.'!AT68</f>
        <v>1643.376182850576</v>
      </c>
      <c r="J36" s="650">
        <f>'3.'!AU68</f>
        <v>1321.7462292917523</v>
      </c>
      <c r="K36" s="650">
        <f>'3.'!AV68</f>
        <v>321.62995355882379</v>
      </c>
      <c r="L36" s="650">
        <f>'3.'!AW68</f>
        <v>7852.7457979857008</v>
      </c>
      <c r="M36" s="650">
        <f>'3.'!AX68</f>
        <v>1100.4011244893966</v>
      </c>
      <c r="N36" s="650">
        <f>'3.'!AY68</f>
        <v>943.55852607025315</v>
      </c>
      <c r="O36" s="650">
        <f>'3.'!AZ68</f>
        <v>156.84259841914374</v>
      </c>
      <c r="P36" s="650">
        <f>'3.'!BA68</f>
        <v>1356.8313317993229</v>
      </c>
      <c r="Q36" s="650">
        <f>'3.'!BB68</f>
        <v>1346.40276037074</v>
      </c>
      <c r="R36" s="650">
        <f>'3.'!BC68</f>
        <v>10.428571428582973</v>
      </c>
      <c r="S36" s="650">
        <f>'3.'!BD68</f>
        <v>5395.5133416969802</v>
      </c>
      <c r="T36" s="650">
        <f>'3.'!BE68</f>
        <v>4726.4698435428463</v>
      </c>
      <c r="U36" s="650">
        <f>'3.'!BF68</f>
        <v>669.04349815413502</v>
      </c>
      <c r="V36" s="650">
        <f>'3.'!BG68</f>
        <v>2226.787459464339</v>
      </c>
      <c r="W36" s="650">
        <f>'3.'!BH68</f>
        <v>534.92307673916741</v>
      </c>
      <c r="X36" s="650">
        <f>'3.'!BI68</f>
        <v>1691.8643827251715</v>
      </c>
      <c r="Y36" s="650">
        <f>'3.'!BJ68</f>
        <v>4614.393522203859</v>
      </c>
      <c r="Z36" s="650">
        <f>'3.'!BK68</f>
        <v>691.89143499356749</v>
      </c>
      <c r="AA36" s="650">
        <f>'3.'!BL68</f>
        <v>568.12482901536305</v>
      </c>
      <c r="AB36" s="650">
        <f>'3.'!BM68</f>
        <v>123.76660597820454</v>
      </c>
      <c r="AC36" s="650">
        <f>'3.'!BN68</f>
        <v>3922.5020872102909</v>
      </c>
      <c r="AD36" s="650">
        <f>'3.'!BO68</f>
        <v>1437.4246332485204</v>
      </c>
      <c r="AE36" s="650">
        <f>'3.'!BP68</f>
        <v>1305.3892912628955</v>
      </c>
      <c r="AF36" s="650">
        <f>'3.'!BQ68</f>
        <v>132.03534198562514</v>
      </c>
      <c r="AG36" s="650">
        <f>'3.'!BR68</f>
        <v>2485.0774539617705</v>
      </c>
      <c r="AH36" s="650">
        <f>'3.'!BS68</f>
        <v>2357.5158335546121</v>
      </c>
      <c r="AI36" s="650">
        <f>'3.'!BT68</f>
        <v>127.56162040715893</v>
      </c>
      <c r="AJ36" s="650">
        <f>'3.'!BU68</f>
        <v>0</v>
      </c>
      <c r="AK36" s="650">
        <f>'3.'!BV68</f>
        <v>0</v>
      </c>
      <c r="AL36" s="650">
        <f>'3.'!BW68</f>
        <v>0</v>
      </c>
    </row>
    <row r="37" spans="1:38" ht="17.100000000000001" customHeight="1">
      <c r="A37" s="1219"/>
      <c r="B37" s="813" t="s">
        <v>229</v>
      </c>
      <c r="C37" s="1219"/>
      <c r="D37" s="811"/>
      <c r="E37" s="650">
        <f>'3.'!AP69</f>
        <v>18962.035555547707</v>
      </c>
      <c r="F37" s="650">
        <f>'3.'!AQ69</f>
        <v>14468.271111105236</v>
      </c>
      <c r="G37" s="650">
        <f>'3.'!AR69</f>
        <v>4493.7644444424677</v>
      </c>
      <c r="H37" s="650">
        <f>'3.'!AS69</f>
        <v>15775.608888882018</v>
      </c>
      <c r="I37" s="650">
        <f>'3.'!AT69</f>
        <v>2318.9977777768522</v>
      </c>
      <c r="J37" s="650">
        <f>'3.'!AU69</f>
        <v>1922.9888888880796</v>
      </c>
      <c r="K37" s="650">
        <f>'3.'!AV69</f>
        <v>396.00888888877284</v>
      </c>
      <c r="L37" s="650">
        <f>'3.'!AW69</f>
        <v>10948.037777772877</v>
      </c>
      <c r="M37" s="650">
        <f>'3.'!AX69</f>
        <v>812.47111111103641</v>
      </c>
      <c r="N37" s="650">
        <f>'3.'!AY69</f>
        <v>718.47111111103641</v>
      </c>
      <c r="O37" s="650">
        <f>'3.'!AZ69</f>
        <v>94</v>
      </c>
      <c r="P37" s="650">
        <f>'3.'!BA69</f>
        <v>1487.4066666656886</v>
      </c>
      <c r="Q37" s="650">
        <f>'3.'!BB69</f>
        <v>1432.253333332392</v>
      </c>
      <c r="R37" s="650">
        <f>'3.'!BC69</f>
        <v>55.15333333329643</v>
      </c>
      <c r="S37" s="650">
        <f>'3.'!BD69</f>
        <v>8648.1599999961545</v>
      </c>
      <c r="T37" s="650">
        <f>'3.'!BE69</f>
        <v>6732.297777774882</v>
      </c>
      <c r="U37" s="650">
        <f>'3.'!BF69</f>
        <v>1915.8622222212716</v>
      </c>
      <c r="V37" s="650">
        <f>'3.'!BG69</f>
        <v>2508.5733333322878</v>
      </c>
      <c r="W37" s="650">
        <f>'3.'!BH69</f>
        <v>695.0599999998218</v>
      </c>
      <c r="X37" s="650">
        <f>'3.'!BI69</f>
        <v>1813.5133333324657</v>
      </c>
      <c r="Y37" s="650">
        <f>'3.'!BJ69</f>
        <v>3186.4266666656849</v>
      </c>
      <c r="Z37" s="650">
        <f>'3.'!BK69</f>
        <v>634.29777777769596</v>
      </c>
      <c r="AA37" s="650">
        <f>'3.'!BL69</f>
        <v>535.29777777769596</v>
      </c>
      <c r="AB37" s="650">
        <f>'3.'!BM69</f>
        <v>99</v>
      </c>
      <c r="AC37" s="650">
        <f>'3.'!BN69</f>
        <v>2552.128888887989</v>
      </c>
      <c r="AD37" s="650">
        <f>'3.'!BO69</f>
        <v>1305.6022222217834</v>
      </c>
      <c r="AE37" s="650">
        <f>'3.'!BP69</f>
        <v>1225.6022222217834</v>
      </c>
      <c r="AF37" s="650">
        <f>'3.'!BQ69</f>
        <v>80</v>
      </c>
      <c r="AG37" s="650">
        <f>'3.'!BR69</f>
        <v>1246.526666666206</v>
      </c>
      <c r="AH37" s="650">
        <f>'3.'!BS69</f>
        <v>1206.2999999995454</v>
      </c>
      <c r="AI37" s="650">
        <f>'3.'!BT69</f>
        <v>40.226666666660563</v>
      </c>
      <c r="AJ37" s="650">
        <f>'3.'!BU69</f>
        <v>0</v>
      </c>
      <c r="AK37" s="650">
        <f>'3.'!BV69</f>
        <v>0</v>
      </c>
      <c r="AL37" s="650">
        <f>'3.'!BW69</f>
        <v>0</v>
      </c>
    </row>
    <row r="38" spans="1:38" ht="17.100000000000001" customHeight="1">
      <c r="A38" s="2641" t="s">
        <v>6</v>
      </c>
      <c r="B38" s="2641"/>
      <c r="C38" s="2641"/>
      <c r="D38" s="107"/>
      <c r="E38" s="650"/>
      <c r="F38" s="650"/>
      <c r="G38" s="650"/>
      <c r="H38" s="650"/>
      <c r="I38" s="650"/>
      <c r="J38" s="650"/>
      <c r="K38" s="650"/>
      <c r="L38" s="650"/>
      <c r="M38" s="650"/>
      <c r="N38" s="650"/>
      <c r="O38" s="650"/>
      <c r="P38" s="650"/>
      <c r="Q38" s="650"/>
      <c r="R38" s="650"/>
      <c r="S38" s="650"/>
      <c r="T38" s="650"/>
      <c r="U38" s="650"/>
      <c r="V38" s="650"/>
      <c r="W38" s="650"/>
      <c r="X38" s="650"/>
      <c r="Y38" s="650"/>
      <c r="Z38" s="650"/>
      <c r="AA38" s="650"/>
      <c r="AB38" s="650"/>
      <c r="AC38" s="650"/>
      <c r="AD38" s="650"/>
      <c r="AE38" s="650"/>
      <c r="AF38" s="650"/>
      <c r="AG38" s="650"/>
      <c r="AH38" s="650"/>
      <c r="AI38" s="650"/>
      <c r="AJ38" s="650"/>
      <c r="AK38" s="650"/>
      <c r="AL38" s="651"/>
    </row>
    <row r="39" spans="1:38" ht="17.100000000000001" customHeight="1">
      <c r="A39" s="1221"/>
      <c r="B39" s="813" t="s">
        <v>1028</v>
      </c>
      <c r="C39" s="1221"/>
      <c r="D39" s="107"/>
      <c r="E39" s="650">
        <f>'3.'!AP70</f>
        <v>16868.034801584756</v>
      </c>
      <c r="F39" s="650">
        <f>'3.'!AQ70</f>
        <v>13298.807549933124</v>
      </c>
      <c r="G39" s="650">
        <f>'3.'!AR70</f>
        <v>3569.2272516516259</v>
      </c>
      <c r="H39" s="650">
        <f>'3.'!AS70</f>
        <v>10718.981296547085</v>
      </c>
      <c r="I39" s="650">
        <f>'3.'!AT70</f>
        <v>3868.1197655827827</v>
      </c>
      <c r="J39" s="650">
        <f>'3.'!AU70</f>
        <v>2326.3800892599174</v>
      </c>
      <c r="K39" s="650">
        <f>'3.'!AV70</f>
        <v>1541.739676322866</v>
      </c>
      <c r="L39" s="650">
        <f>'3.'!AW70</f>
        <v>5138.2731051655001</v>
      </c>
      <c r="M39" s="650">
        <f>'3.'!AX70</f>
        <v>2404.5853182649075</v>
      </c>
      <c r="N39" s="650">
        <f>'3.'!AY70</f>
        <v>2345.793885567813</v>
      </c>
      <c r="O39" s="650">
        <f>'3.'!AZ70</f>
        <v>58.791432697094983</v>
      </c>
      <c r="P39" s="650">
        <f>'3.'!BA70</f>
        <v>1845.8106632453212</v>
      </c>
      <c r="Q39" s="650">
        <f>'3.'!BB70</f>
        <v>1671.7691677322262</v>
      </c>
      <c r="R39" s="650">
        <f>'3.'!BC70</f>
        <v>174.04149551309476</v>
      </c>
      <c r="S39" s="650">
        <f>'3.'!BD70</f>
        <v>887.87712365527761</v>
      </c>
      <c r="T39" s="650">
        <f>'3.'!BE70</f>
        <v>785.93413720366391</v>
      </c>
      <c r="U39" s="650">
        <f>'3.'!BF70</f>
        <v>101.94298645161371</v>
      </c>
      <c r="V39" s="650">
        <f>'3.'!BG70</f>
        <v>1712.5884257988059</v>
      </c>
      <c r="W39" s="650">
        <f>'3.'!BH70</f>
        <v>290.58685366011127</v>
      </c>
      <c r="X39" s="650">
        <f>'3.'!BI70</f>
        <v>1422.0015721386944</v>
      </c>
      <c r="Y39" s="650">
        <f>'3.'!BJ70</f>
        <v>4871.8449792322936</v>
      </c>
      <c r="Z39" s="650">
        <f>'3.'!BK70</f>
        <v>861.27519455827235</v>
      </c>
      <c r="AA39" s="650">
        <f>'3.'!BL70</f>
        <v>860.27519455827235</v>
      </c>
      <c r="AB39" s="650">
        <f>'3.'!BM70</f>
        <v>1</v>
      </c>
      <c r="AC39" s="650">
        <f>'3.'!BN70</f>
        <v>4010.5697846740227</v>
      </c>
      <c r="AD39" s="650">
        <f>'3.'!BO70</f>
        <v>1828.8538995344165</v>
      </c>
      <c r="AE39" s="650">
        <f>'3.'!BP70</f>
        <v>1747.3923610741506</v>
      </c>
      <c r="AF39" s="650">
        <f>'3.'!BQ70</f>
        <v>81.461538460266212</v>
      </c>
      <c r="AG39" s="650">
        <f>'3.'!BR70</f>
        <v>2181.7158851396061</v>
      </c>
      <c r="AH39" s="650">
        <f>'3.'!BS70</f>
        <v>2133.2434075422116</v>
      </c>
      <c r="AI39" s="650">
        <f>'3.'!BT70</f>
        <v>48.472477597394423</v>
      </c>
      <c r="AJ39" s="650">
        <f>'3.'!BU70</f>
        <v>1277.2085258053744</v>
      </c>
      <c r="AK39" s="650">
        <f>'3.'!BV70</f>
        <v>1137.4324533347735</v>
      </c>
      <c r="AL39" s="650">
        <f>'3.'!BW70</f>
        <v>139.7760724706007</v>
      </c>
    </row>
    <row r="40" spans="1:38" ht="17.100000000000001" customHeight="1">
      <c r="A40" s="1221"/>
      <c r="B40" s="813" t="s">
        <v>1029</v>
      </c>
      <c r="C40" s="1221"/>
      <c r="D40" s="107"/>
      <c r="E40" s="650">
        <f>'3.'!AP71</f>
        <v>8352.6441423146316</v>
      </c>
      <c r="F40" s="650">
        <f>'3.'!AQ71</f>
        <v>6660.4219737999329</v>
      </c>
      <c r="G40" s="650">
        <f>'3.'!AR71</f>
        <v>1692.2221685146992</v>
      </c>
      <c r="H40" s="650">
        <f>'3.'!AS71</f>
        <v>4417.4890404533862</v>
      </c>
      <c r="I40" s="650">
        <f>'3.'!AT71</f>
        <v>1660.60108288846</v>
      </c>
      <c r="J40" s="650">
        <f>'3.'!AU71</f>
        <v>1120.5430646975126</v>
      </c>
      <c r="K40" s="650">
        <f>'3.'!AV71</f>
        <v>540.05801819094688</v>
      </c>
      <c r="L40" s="650">
        <f>'3.'!AW71</f>
        <v>1805.9714738577791</v>
      </c>
      <c r="M40" s="650">
        <f>'3.'!AX71</f>
        <v>794.67543765547202</v>
      </c>
      <c r="N40" s="650">
        <f>'3.'!AY71</f>
        <v>752.63747111737723</v>
      </c>
      <c r="O40" s="650">
        <f>'3.'!AZ71</f>
        <v>42.037966538094835</v>
      </c>
      <c r="P40" s="650">
        <f>'3.'!BA71</f>
        <v>665.22543033464478</v>
      </c>
      <c r="Q40" s="650">
        <f>'3.'!BB71</f>
        <v>656.65400176321612</v>
      </c>
      <c r="R40" s="650">
        <f>'3.'!BC71</f>
        <v>8.5714285714285712</v>
      </c>
      <c r="S40" s="650">
        <f>'3.'!BD71</f>
        <v>346.0706058676621</v>
      </c>
      <c r="T40" s="650">
        <f>'3.'!BE71</f>
        <v>341.47060586763115</v>
      </c>
      <c r="U40" s="650">
        <f>'3.'!BF71</f>
        <v>4.6000000000309509</v>
      </c>
      <c r="V40" s="650">
        <f>'3.'!BG71</f>
        <v>950.916483707152</v>
      </c>
      <c r="W40" s="650">
        <f>'3.'!BH71</f>
        <v>226.13804910979221</v>
      </c>
      <c r="X40" s="650">
        <f>'3.'!BI71</f>
        <v>724.77843459735971</v>
      </c>
      <c r="Y40" s="650">
        <f>'3.'!BJ71</f>
        <v>3416.0911769985942</v>
      </c>
      <c r="Z40" s="650">
        <f>'3.'!BK71</f>
        <v>367.6213893372701</v>
      </c>
      <c r="AA40" s="650">
        <f>'3.'!BL71</f>
        <v>365.6213893372701</v>
      </c>
      <c r="AB40" s="650">
        <f>'3.'!BM71</f>
        <v>2</v>
      </c>
      <c r="AC40" s="650">
        <f>'3.'!BN71</f>
        <v>3048.4697876613245</v>
      </c>
      <c r="AD40" s="650">
        <f>'3.'!BO71</f>
        <v>1501.149353909439</v>
      </c>
      <c r="AE40" s="650">
        <f>'3.'!BP71</f>
        <v>1376.1259845779787</v>
      </c>
      <c r="AF40" s="650">
        <f>'3.'!BQ71</f>
        <v>125.02336933145997</v>
      </c>
      <c r="AG40" s="650">
        <f>'3.'!BR71</f>
        <v>1547.3204337518844</v>
      </c>
      <c r="AH40" s="650">
        <f>'3.'!BS71</f>
        <v>1443.1897874938825</v>
      </c>
      <c r="AI40" s="650">
        <f>'3.'!BT71</f>
        <v>104.1306462580021</v>
      </c>
      <c r="AJ40" s="650">
        <f>'3.'!BU71</f>
        <v>519.06392486264633</v>
      </c>
      <c r="AK40" s="650">
        <f>'3.'!BV71</f>
        <v>378.0416198352699</v>
      </c>
      <c r="AL40" s="650">
        <f>'3.'!BW71</f>
        <v>141.0223050273764</v>
      </c>
    </row>
    <row r="41" spans="1:38" ht="17.100000000000001" customHeight="1">
      <c r="A41" s="1221"/>
      <c r="B41" s="813" t="s">
        <v>1030</v>
      </c>
      <c r="C41" s="1221"/>
      <c r="D41" s="107"/>
      <c r="E41" s="650">
        <f>'3.'!AP72</f>
        <v>13944.015365498737</v>
      </c>
      <c r="F41" s="650">
        <f>'3.'!AQ72</f>
        <v>10707.798407194978</v>
      </c>
      <c r="G41" s="650">
        <f>'3.'!AR72</f>
        <v>3236.2169583037689</v>
      </c>
      <c r="H41" s="650">
        <f>'3.'!AS72</f>
        <v>8862.8089753603308</v>
      </c>
      <c r="I41" s="650">
        <f>'3.'!AT72</f>
        <v>2928.4482385059364</v>
      </c>
      <c r="J41" s="650">
        <f>'3.'!AU72</f>
        <v>1908.9641443842893</v>
      </c>
      <c r="K41" s="650">
        <f>'3.'!AV72</f>
        <v>1019.4840941216482</v>
      </c>
      <c r="L41" s="650">
        <f>'3.'!AW72</f>
        <v>4120.7168068818328</v>
      </c>
      <c r="M41" s="650">
        <f>'3.'!AX72</f>
        <v>1788.529089120055</v>
      </c>
      <c r="N41" s="650">
        <f>'3.'!AY72</f>
        <v>1672.4957706340563</v>
      </c>
      <c r="O41" s="650">
        <f>'3.'!AZ72</f>
        <v>116.03331848599845</v>
      </c>
      <c r="P41" s="650">
        <f>'3.'!BA72</f>
        <v>1174.9340237714828</v>
      </c>
      <c r="Q41" s="650">
        <f>'3.'!BB72</f>
        <v>1150.8484381861228</v>
      </c>
      <c r="R41" s="650">
        <f>'3.'!BC72</f>
        <v>24.085585585359937</v>
      </c>
      <c r="S41" s="650">
        <f>'3.'!BD72</f>
        <v>1157.2536939902939</v>
      </c>
      <c r="T41" s="650">
        <f>'3.'!BE72</f>
        <v>1052.7499491872752</v>
      </c>
      <c r="U41" s="650">
        <f>'3.'!BF72</f>
        <v>104.503744803019</v>
      </c>
      <c r="V41" s="650">
        <f>'3.'!BG72</f>
        <v>1813.6439299725655</v>
      </c>
      <c r="W41" s="650">
        <f>'3.'!BH72</f>
        <v>336.67760679201035</v>
      </c>
      <c r="X41" s="650">
        <f>'3.'!BI72</f>
        <v>1476.9663231805553</v>
      </c>
      <c r="Y41" s="650">
        <f>'3.'!BJ72</f>
        <v>4570.1376788573061</v>
      </c>
      <c r="Z41" s="650">
        <f>'3.'!BK72</f>
        <v>323.59421962395584</v>
      </c>
      <c r="AA41" s="650">
        <f>'3.'!BL72</f>
        <v>285.78474297103048</v>
      </c>
      <c r="AB41" s="650">
        <f>'3.'!BM72</f>
        <v>37.809476652925376</v>
      </c>
      <c r="AC41" s="650">
        <f>'3.'!BN72</f>
        <v>4246.5434592333504</v>
      </c>
      <c r="AD41" s="650">
        <f>'3.'!BO72</f>
        <v>2167.6158656615339</v>
      </c>
      <c r="AE41" s="650">
        <f>'3.'!BP72</f>
        <v>1966.8807463535243</v>
      </c>
      <c r="AF41" s="650">
        <f>'3.'!BQ72</f>
        <v>200.73511930800947</v>
      </c>
      <c r="AG41" s="650">
        <f>'3.'!BR72</f>
        <v>2078.9275935718174</v>
      </c>
      <c r="AH41" s="650">
        <f>'3.'!BS72</f>
        <v>1941.6449517111528</v>
      </c>
      <c r="AI41" s="650">
        <f>'3.'!BT72</f>
        <v>137.2826418606646</v>
      </c>
      <c r="AJ41" s="650">
        <f>'3.'!BU72</f>
        <v>511.06871128110072</v>
      </c>
      <c r="AK41" s="650">
        <f>'3.'!BV72</f>
        <v>391.75205697551155</v>
      </c>
      <c r="AL41" s="650">
        <f>'3.'!BW72</f>
        <v>119.31665430558917</v>
      </c>
    </row>
    <row r="42" spans="1:38" ht="17.100000000000001" customHeight="1">
      <c r="A42" s="1221"/>
      <c r="B42" s="813" t="s">
        <v>1031</v>
      </c>
      <c r="C42" s="1221"/>
      <c r="D42" s="107"/>
      <c r="E42" s="650">
        <f>'3.'!AP73</f>
        <v>17763.480630535647</v>
      </c>
      <c r="F42" s="650">
        <f>'3.'!AQ73</f>
        <v>13287.279929680932</v>
      </c>
      <c r="G42" s="650">
        <f>'3.'!AR73</f>
        <v>4476.2007008547216</v>
      </c>
      <c r="H42" s="650">
        <f>'3.'!AS73</f>
        <v>12110.79997847388</v>
      </c>
      <c r="I42" s="650">
        <f>'3.'!AT73</f>
        <v>3413.5874829383888</v>
      </c>
      <c r="J42" s="650">
        <f>'3.'!AU73</f>
        <v>1978.7440078366258</v>
      </c>
      <c r="K42" s="650">
        <f>'3.'!AV73</f>
        <v>1434.8434751017614</v>
      </c>
      <c r="L42" s="650">
        <f>'3.'!AW73</f>
        <v>6072.9778017714934</v>
      </c>
      <c r="M42" s="650">
        <f>'3.'!AX73</f>
        <v>2055.9663473715282</v>
      </c>
      <c r="N42" s="650">
        <f>'3.'!AY73</f>
        <v>1953.3299040962966</v>
      </c>
      <c r="O42" s="650">
        <f>'3.'!AZ73</f>
        <v>102.63644327523146</v>
      </c>
      <c r="P42" s="650">
        <f>'3.'!BA73</f>
        <v>2108.6510413561537</v>
      </c>
      <c r="Q42" s="650">
        <f>'3.'!BB73</f>
        <v>2044.8825270814634</v>
      </c>
      <c r="R42" s="650">
        <f>'3.'!BC73</f>
        <v>63.768514274689508</v>
      </c>
      <c r="S42" s="650">
        <f>'3.'!BD73</f>
        <v>1908.3604130438073</v>
      </c>
      <c r="T42" s="650">
        <f>'3.'!BE73</f>
        <v>1722.8852914798324</v>
      </c>
      <c r="U42" s="650">
        <f>'3.'!BF73</f>
        <v>185.47512156397505</v>
      </c>
      <c r="V42" s="650">
        <f>'3.'!BG73</f>
        <v>2624.2346937640168</v>
      </c>
      <c r="W42" s="650">
        <f>'3.'!BH73</f>
        <v>391.74096811265605</v>
      </c>
      <c r="X42" s="650">
        <f>'3.'!BI73</f>
        <v>2232.4937256513595</v>
      </c>
      <c r="Y42" s="650">
        <f>'3.'!BJ73</f>
        <v>5521.0248828304739</v>
      </c>
      <c r="Z42" s="650">
        <f>'3.'!BK73</f>
        <v>823.43074325432076</v>
      </c>
      <c r="AA42" s="650">
        <f>'3.'!BL73</f>
        <v>763.16613093637795</v>
      </c>
      <c r="AB42" s="650">
        <f>'3.'!BM73</f>
        <v>60.264612317942749</v>
      </c>
      <c r="AC42" s="650">
        <f>'3.'!BN73</f>
        <v>4697.5941395761565</v>
      </c>
      <c r="AD42" s="650">
        <f>'3.'!BO73</f>
        <v>2164.868893116809</v>
      </c>
      <c r="AE42" s="650">
        <f>'3.'!BP73</f>
        <v>2054.8615435133838</v>
      </c>
      <c r="AF42" s="650">
        <f>'3.'!BQ73</f>
        <v>110.00734960342494</v>
      </c>
      <c r="AG42" s="650">
        <f>'3.'!BR73</f>
        <v>2532.7252464593466</v>
      </c>
      <c r="AH42" s="650">
        <f>'3.'!BS73</f>
        <v>2246.0137873930112</v>
      </c>
      <c r="AI42" s="650">
        <f>'3.'!BT73</f>
        <v>286.71145906633512</v>
      </c>
      <c r="AJ42" s="650">
        <f>'3.'!BU73</f>
        <v>131.6557692312862</v>
      </c>
      <c r="AK42" s="650">
        <f>'3.'!BV73</f>
        <v>131.6557692312862</v>
      </c>
      <c r="AL42" s="650">
        <f>'3.'!BW73</f>
        <v>0</v>
      </c>
    </row>
    <row r="43" spans="1:38" ht="17.100000000000001" customHeight="1">
      <c r="A43" s="1221"/>
      <c r="B43" s="813" t="s">
        <v>1032</v>
      </c>
      <c r="C43" s="1221"/>
      <c r="D43" s="107"/>
      <c r="E43" s="650">
        <f>'3.'!AP74</f>
        <v>20529.364414236821</v>
      </c>
      <c r="F43" s="650">
        <f>'3.'!AQ74</f>
        <v>16026.026378224633</v>
      </c>
      <c r="G43" s="650">
        <f>'3.'!AR74</f>
        <v>4503.3380360121837</v>
      </c>
      <c r="H43" s="650">
        <f>'3.'!AS74</f>
        <v>13119.339497703057</v>
      </c>
      <c r="I43" s="650">
        <f>'3.'!AT74</f>
        <v>4237.6348382745364</v>
      </c>
      <c r="J43" s="650">
        <f>'3.'!AU74</f>
        <v>2935.5262810562185</v>
      </c>
      <c r="K43" s="650">
        <f>'3.'!AV74</f>
        <v>1302.1085572183172</v>
      </c>
      <c r="L43" s="650">
        <f>'3.'!AW74</f>
        <v>6129.638917131887</v>
      </c>
      <c r="M43" s="650">
        <f>'3.'!AX74</f>
        <v>1489.3001123375029</v>
      </c>
      <c r="N43" s="650">
        <f>'3.'!AY74</f>
        <v>1367.6387361666875</v>
      </c>
      <c r="O43" s="650">
        <f>'3.'!AZ74</f>
        <v>121.66137617081608</v>
      </c>
      <c r="P43" s="650">
        <f>'3.'!BA74</f>
        <v>2252.1370231325131</v>
      </c>
      <c r="Q43" s="650">
        <f>'3.'!BB74</f>
        <v>2170.7286532082753</v>
      </c>
      <c r="R43" s="650">
        <f>'3.'!BC74</f>
        <v>81.40836992423732</v>
      </c>
      <c r="S43" s="650">
        <f>'3.'!BD74</f>
        <v>2388.2017816618722</v>
      </c>
      <c r="T43" s="650">
        <f>'3.'!BE74</f>
        <v>2028.574107179131</v>
      </c>
      <c r="U43" s="650">
        <f>'3.'!BF74</f>
        <v>359.62767448274224</v>
      </c>
      <c r="V43" s="650">
        <f>'3.'!BG74</f>
        <v>2752.065742296636</v>
      </c>
      <c r="W43" s="650">
        <f>'3.'!BH74</f>
        <v>671.34599312167438</v>
      </c>
      <c r="X43" s="650">
        <f>'3.'!BI74</f>
        <v>2080.7197491749612</v>
      </c>
      <c r="Y43" s="650">
        <f>'3.'!BJ74</f>
        <v>7383.1813053342585</v>
      </c>
      <c r="Z43" s="650">
        <f>'3.'!BK74</f>
        <v>1099.3387411012141</v>
      </c>
      <c r="AA43" s="650">
        <f>'3.'!BL74</f>
        <v>972.33347156473224</v>
      </c>
      <c r="AB43" s="650">
        <f>'3.'!BM74</f>
        <v>127.00526953648162</v>
      </c>
      <c r="AC43" s="650">
        <f>'3.'!BN74</f>
        <v>6283.8425642330421</v>
      </c>
      <c r="AD43" s="650">
        <f>'3.'!BO74</f>
        <v>3209.0013817034724</v>
      </c>
      <c r="AE43" s="650">
        <f>'3.'!BP74</f>
        <v>3010.786444936226</v>
      </c>
      <c r="AF43" s="650">
        <f>'3.'!BQ74</f>
        <v>198.21493676724592</v>
      </c>
      <c r="AG43" s="650">
        <f>'3.'!BR74</f>
        <v>3074.8411825295702</v>
      </c>
      <c r="AH43" s="650">
        <f>'3.'!BS74</f>
        <v>2842.2490797921923</v>
      </c>
      <c r="AI43" s="650">
        <f>'3.'!BT74</f>
        <v>232.59210273737833</v>
      </c>
      <c r="AJ43" s="650">
        <f>'3.'!BU74</f>
        <v>26.843611199507297</v>
      </c>
      <c r="AK43" s="650">
        <f>'3.'!BV74</f>
        <v>26.843611199507297</v>
      </c>
      <c r="AL43" s="650">
        <f>'3.'!BW74</f>
        <v>0</v>
      </c>
    </row>
    <row r="44" spans="1:38" ht="17.100000000000001" customHeight="1">
      <c r="A44" s="1219"/>
      <c r="B44" s="813" t="s">
        <v>1033</v>
      </c>
      <c r="C44" s="1219"/>
      <c r="D44" s="811"/>
      <c r="E44" s="650">
        <f>'3.'!AP75</f>
        <v>23820.646403381405</v>
      </c>
      <c r="F44" s="650">
        <f>'3.'!AQ75</f>
        <v>18111.567111263612</v>
      </c>
      <c r="G44" s="650">
        <f>'3.'!AR75</f>
        <v>5709.0792921177854</v>
      </c>
      <c r="H44" s="650">
        <f>'3.'!AS75</f>
        <v>17721.031755813041</v>
      </c>
      <c r="I44" s="650">
        <f>'3.'!AT75</f>
        <v>4077.4440709804635</v>
      </c>
      <c r="J44" s="650">
        <f>'3.'!AU75</f>
        <v>2577.9917698672161</v>
      </c>
      <c r="K44" s="650">
        <f>'3.'!AV75</f>
        <v>1499.452301113248</v>
      </c>
      <c r="L44" s="650">
        <f>'3.'!AW75</f>
        <v>10290.73932615378</v>
      </c>
      <c r="M44" s="650">
        <f>'3.'!AX75</f>
        <v>1758.3137404735899</v>
      </c>
      <c r="N44" s="650">
        <f>'3.'!AY75</f>
        <v>1524.340468915665</v>
      </c>
      <c r="O44" s="650">
        <f>'3.'!AZ75</f>
        <v>233.97327155792328</v>
      </c>
      <c r="P44" s="650">
        <f>'3.'!BA75</f>
        <v>3619.4752918259956</v>
      </c>
      <c r="Q44" s="650">
        <f>'3.'!BB75</f>
        <v>3523.8897985976314</v>
      </c>
      <c r="R44" s="650">
        <f>'3.'!BC75</f>
        <v>95.585493228364172</v>
      </c>
      <c r="S44" s="650">
        <f>'3.'!BD75</f>
        <v>4912.9502938541955</v>
      </c>
      <c r="T44" s="650">
        <f>'3.'!BE75</f>
        <v>4279.5527336926007</v>
      </c>
      <c r="U44" s="650">
        <f>'3.'!BF75</f>
        <v>633.39756016159356</v>
      </c>
      <c r="V44" s="650">
        <f>'3.'!BG75</f>
        <v>3352.8483586788152</v>
      </c>
      <c r="W44" s="650">
        <f>'3.'!BH75</f>
        <v>641.06727547187018</v>
      </c>
      <c r="X44" s="650">
        <f>'3.'!BI75</f>
        <v>2711.7810832069445</v>
      </c>
      <c r="Y44" s="650">
        <f>'3.'!BJ75</f>
        <v>6099.6146475683317</v>
      </c>
      <c r="Z44" s="650">
        <f>'3.'!BK75</f>
        <v>1080.4913182028367</v>
      </c>
      <c r="AA44" s="650">
        <f>'3.'!BL75</f>
        <v>941.14602901113028</v>
      </c>
      <c r="AB44" s="650">
        <f>'3.'!BM75</f>
        <v>139.34528919170634</v>
      </c>
      <c r="AC44" s="650">
        <f>'3.'!BN75</f>
        <v>5019.1233293654923</v>
      </c>
      <c r="AD44" s="650">
        <f>'3.'!BO75</f>
        <v>2788.7191813625614</v>
      </c>
      <c r="AE44" s="650">
        <f>'3.'!BP75</f>
        <v>2656.2812857771896</v>
      </c>
      <c r="AF44" s="650">
        <f>'3.'!BQ75</f>
        <v>132.43789558537134</v>
      </c>
      <c r="AG44" s="650">
        <f>'3.'!BR75</f>
        <v>2230.4041480029337</v>
      </c>
      <c r="AH44" s="650">
        <f>'3.'!BS75</f>
        <v>1967.2977499303029</v>
      </c>
      <c r="AI44" s="650">
        <f>'3.'!BT75</f>
        <v>263.10639807263033</v>
      </c>
      <c r="AJ44" s="650">
        <f>'3.'!BU75</f>
        <v>0</v>
      </c>
      <c r="AK44" s="650">
        <f>'3.'!BV75</f>
        <v>0</v>
      </c>
      <c r="AL44" s="650">
        <f>'3.'!BW75</f>
        <v>0</v>
      </c>
    </row>
    <row r="45" spans="1:38" ht="17.100000000000001" customHeight="1">
      <c r="A45" s="1219"/>
      <c r="B45" s="813" t="s">
        <v>1034</v>
      </c>
      <c r="C45" s="1219"/>
      <c r="D45" s="811"/>
      <c r="E45" s="650">
        <f>'3.'!AP76</f>
        <v>6001.9308607365847</v>
      </c>
      <c r="F45" s="650">
        <f>'3.'!AQ76</f>
        <v>4636.0878288173117</v>
      </c>
      <c r="G45" s="650">
        <f>'3.'!AR76</f>
        <v>1365.8430319192732</v>
      </c>
      <c r="H45" s="650">
        <f>'3.'!AS76</f>
        <v>4542.0025411589704</v>
      </c>
      <c r="I45" s="650">
        <f>'3.'!AT76</f>
        <v>679.41676137828915</v>
      </c>
      <c r="J45" s="650">
        <f>'3.'!AU76</f>
        <v>457.61154796067865</v>
      </c>
      <c r="K45" s="650">
        <f>'3.'!AV76</f>
        <v>221.8052134176107</v>
      </c>
      <c r="L45" s="650">
        <f>'3.'!AW76</f>
        <v>3120.6106949906675</v>
      </c>
      <c r="M45" s="650">
        <f>'3.'!AX76</f>
        <v>575.07004445470909</v>
      </c>
      <c r="N45" s="650">
        <f>'3.'!AY76</f>
        <v>509.80301165902284</v>
      </c>
      <c r="O45" s="650">
        <f>'3.'!AZ76</f>
        <v>65.267032795686305</v>
      </c>
      <c r="P45" s="650">
        <f>'3.'!BA76</f>
        <v>644.63590150534901</v>
      </c>
      <c r="Q45" s="650">
        <f>'3.'!BB76</f>
        <v>621.83130355593426</v>
      </c>
      <c r="R45" s="650">
        <f>'3.'!BC76</f>
        <v>22.80459794941472</v>
      </c>
      <c r="S45" s="650">
        <f>'3.'!BD76</f>
        <v>1900.9047490306091</v>
      </c>
      <c r="T45" s="650">
        <f>'3.'!BE76</f>
        <v>1585.1517354407265</v>
      </c>
      <c r="U45" s="650">
        <f>'3.'!BF76</f>
        <v>315.75301358988258</v>
      </c>
      <c r="V45" s="650">
        <f>'3.'!BG76</f>
        <v>741.97508479001442</v>
      </c>
      <c r="W45" s="650">
        <f>'3.'!BH76</f>
        <v>113.2805282856372</v>
      </c>
      <c r="X45" s="650">
        <f>'3.'!BI76</f>
        <v>628.6945565043776</v>
      </c>
      <c r="Y45" s="650">
        <f>'3.'!BJ76</f>
        <v>1459.928319577614</v>
      </c>
      <c r="Z45" s="650">
        <f>'3.'!BK76</f>
        <v>154.76771046896181</v>
      </c>
      <c r="AA45" s="650">
        <f>'3.'!BL76</f>
        <v>142.91056761179587</v>
      </c>
      <c r="AB45" s="650">
        <f>'3.'!BM76</f>
        <v>11.857142857165947</v>
      </c>
      <c r="AC45" s="650">
        <f>'3.'!BN76</f>
        <v>1305.1606091086526</v>
      </c>
      <c r="AD45" s="650">
        <f>'3.'!BO76</f>
        <v>630.86536553085125</v>
      </c>
      <c r="AE45" s="650">
        <f>'3.'!BP76</f>
        <v>585.71498959095027</v>
      </c>
      <c r="AF45" s="650">
        <f>'3.'!BQ76</f>
        <v>45.150375939900961</v>
      </c>
      <c r="AG45" s="650">
        <f>'3.'!BR76</f>
        <v>674.2952435778011</v>
      </c>
      <c r="AH45" s="650">
        <f>'3.'!BS76</f>
        <v>619.78414471256588</v>
      </c>
      <c r="AI45" s="650">
        <f>'3.'!BT76</f>
        <v>54.511098865235155</v>
      </c>
      <c r="AJ45" s="650">
        <f>'3.'!BU76</f>
        <v>0</v>
      </c>
      <c r="AK45" s="650">
        <f>'3.'!BV76</f>
        <v>0</v>
      </c>
      <c r="AL45" s="650">
        <f>'3.'!BW76</f>
        <v>0</v>
      </c>
    </row>
    <row r="46" spans="1:38" ht="17.100000000000001" customHeight="1">
      <c r="A46" s="1219"/>
      <c r="B46" s="813" t="s">
        <v>1035</v>
      </c>
      <c r="C46" s="1219"/>
      <c r="D46" s="811"/>
      <c r="E46" s="650">
        <f>'3.'!AP77</f>
        <v>10313.187862150173</v>
      </c>
      <c r="F46" s="650">
        <f>'3.'!AQ77</f>
        <v>7989.566008856943</v>
      </c>
      <c r="G46" s="650">
        <f>'3.'!AR77</f>
        <v>2323.6218532932321</v>
      </c>
      <c r="H46" s="650">
        <f>'3.'!AS77</f>
        <v>7246.9358428467558</v>
      </c>
      <c r="I46" s="650">
        <f>'3.'!AT77</f>
        <v>1307.8841439383489</v>
      </c>
      <c r="J46" s="650">
        <f>'3.'!AU77</f>
        <v>948.89168664155545</v>
      </c>
      <c r="K46" s="650">
        <f>'3.'!AV77</f>
        <v>358.99245729679319</v>
      </c>
      <c r="L46" s="650">
        <f>'3.'!AW77</f>
        <v>4576.7381437619388</v>
      </c>
      <c r="M46" s="650">
        <f>'3.'!AX77</f>
        <v>797.57748733275582</v>
      </c>
      <c r="N46" s="650">
        <f>'3.'!AY77</f>
        <v>648.96600002476157</v>
      </c>
      <c r="O46" s="650">
        <f>'3.'!AZ77</f>
        <v>148.61148730799414</v>
      </c>
      <c r="P46" s="650">
        <f>'3.'!BA77</f>
        <v>1195.0674361749961</v>
      </c>
      <c r="Q46" s="650">
        <f>'3.'!BB77</f>
        <v>1143.3827243955702</v>
      </c>
      <c r="R46" s="650">
        <f>'3.'!BC77</f>
        <v>51.684711779426138</v>
      </c>
      <c r="S46" s="650">
        <f>'3.'!BD77</f>
        <v>2584.0932202541862</v>
      </c>
      <c r="T46" s="650">
        <f>'3.'!BE77</f>
        <v>2105.8823254622312</v>
      </c>
      <c r="U46" s="650">
        <f>'3.'!BF77</f>
        <v>478.21089479195513</v>
      </c>
      <c r="V46" s="650">
        <f>'3.'!BG77</f>
        <v>1362.3135551464673</v>
      </c>
      <c r="W46" s="650">
        <f>'3.'!BH77</f>
        <v>317.79067085855002</v>
      </c>
      <c r="X46" s="650">
        <f>'3.'!BI77</f>
        <v>1044.5228842879173</v>
      </c>
      <c r="Y46" s="650">
        <f>'3.'!BJ77</f>
        <v>3066.2520193034175</v>
      </c>
      <c r="Z46" s="650">
        <f>'3.'!BK77</f>
        <v>424.42092227380624</v>
      </c>
      <c r="AA46" s="650">
        <f>'3.'!BL77</f>
        <v>356.18063208509625</v>
      </c>
      <c r="AB46" s="650">
        <f>'3.'!BM77</f>
        <v>68.24029018871002</v>
      </c>
      <c r="AC46" s="650">
        <f>'3.'!BN77</f>
        <v>2641.831097029612</v>
      </c>
      <c r="AD46" s="650">
        <f>'3.'!BO77</f>
        <v>1067.9809735054375</v>
      </c>
      <c r="AE46" s="650">
        <f>'3.'!BP77</f>
        <v>941.94270754320507</v>
      </c>
      <c r="AF46" s="650">
        <f>'3.'!BQ77</f>
        <v>126.03826596223246</v>
      </c>
      <c r="AG46" s="650">
        <f>'3.'!BR77</f>
        <v>1573.8501235241743</v>
      </c>
      <c r="AH46" s="650">
        <f>'3.'!BS77</f>
        <v>1526.5292618459705</v>
      </c>
      <c r="AI46" s="650">
        <f>'3.'!BT77</f>
        <v>47.32086167820394</v>
      </c>
      <c r="AJ46" s="650">
        <f>'3.'!BU77</f>
        <v>0</v>
      </c>
      <c r="AK46" s="650">
        <f>'3.'!BV77</f>
        <v>0</v>
      </c>
      <c r="AL46" s="650">
        <f>'3.'!BW77</f>
        <v>0</v>
      </c>
    </row>
    <row r="47" spans="1:38" ht="17.100000000000001" customHeight="1">
      <c r="A47" s="1219"/>
      <c r="B47" s="813" t="s">
        <v>1036</v>
      </c>
      <c r="C47" s="1219"/>
      <c r="D47" s="811"/>
      <c r="E47" s="650">
        <f>'3.'!AP78</f>
        <v>14828.779291077992</v>
      </c>
      <c r="F47" s="650">
        <f>'3.'!AQ78</f>
        <v>11644.828430595275</v>
      </c>
      <c r="G47" s="650">
        <f>'3.'!AR78</f>
        <v>3183.9508604827147</v>
      </c>
      <c r="H47" s="650">
        <f>'3.'!AS78</f>
        <v>12640.430597916962</v>
      </c>
      <c r="I47" s="650">
        <f>'3.'!AT78</f>
        <v>1930.5953813093297</v>
      </c>
      <c r="J47" s="650">
        <f>'3.'!AU78</f>
        <v>1563.4248430591499</v>
      </c>
      <c r="K47" s="650">
        <f>'3.'!AV78</f>
        <v>367.17053825017945</v>
      </c>
      <c r="L47" s="650">
        <f>'3.'!AW78</f>
        <v>8258.9846497158433</v>
      </c>
      <c r="M47" s="650">
        <f>'3.'!AX78</f>
        <v>898.96338942595298</v>
      </c>
      <c r="N47" s="650">
        <f>'3.'!AY78</f>
        <v>819.92843298722937</v>
      </c>
      <c r="O47" s="650">
        <f>'3.'!AZ78</f>
        <v>79.034956438723739</v>
      </c>
      <c r="P47" s="650">
        <f>'3.'!BA78</f>
        <v>1709.5231077686269</v>
      </c>
      <c r="Q47" s="650">
        <f>'3.'!BB78</f>
        <v>1677.857493733555</v>
      </c>
      <c r="R47" s="650">
        <f>'3.'!BC78</f>
        <v>31.665614035072025</v>
      </c>
      <c r="S47" s="650">
        <f>'3.'!BD78</f>
        <v>5650.4981525212625</v>
      </c>
      <c r="T47" s="650">
        <f>'3.'!BE78</f>
        <v>4947.776049645392</v>
      </c>
      <c r="U47" s="650">
        <f>'3.'!BF78</f>
        <v>702.72210287587063</v>
      </c>
      <c r="V47" s="650">
        <f>'3.'!BG78</f>
        <v>2450.850566891791</v>
      </c>
      <c r="W47" s="650">
        <f>'3.'!BH78</f>
        <v>604.83556032902311</v>
      </c>
      <c r="X47" s="650">
        <f>'3.'!BI78</f>
        <v>1846.0150065627679</v>
      </c>
      <c r="Y47" s="650">
        <f>'3.'!BJ78</f>
        <v>2188.3486931610269</v>
      </c>
      <c r="Z47" s="650">
        <f>'3.'!BK78</f>
        <v>403.76369495172986</v>
      </c>
      <c r="AA47" s="650">
        <f>'3.'!BL78</f>
        <v>328.23737916223536</v>
      </c>
      <c r="AB47" s="650">
        <f>'3.'!BM78</f>
        <v>75.526315789494518</v>
      </c>
      <c r="AC47" s="650">
        <f>'3.'!BN78</f>
        <v>1784.5849982092966</v>
      </c>
      <c r="AD47" s="650">
        <f>'3.'!BO78</f>
        <v>901.62053705678966</v>
      </c>
      <c r="AE47" s="650">
        <f>'3.'!BP78</f>
        <v>850.62053705678966</v>
      </c>
      <c r="AF47" s="650">
        <f>'3.'!BQ78</f>
        <v>51</v>
      </c>
      <c r="AG47" s="650">
        <f>'3.'!BR78</f>
        <v>882.96446115250706</v>
      </c>
      <c r="AH47" s="650">
        <f>'3.'!BS78</f>
        <v>852.14813462190136</v>
      </c>
      <c r="AI47" s="650">
        <f>'3.'!BT78</f>
        <v>30.816326530605789</v>
      </c>
      <c r="AJ47" s="650">
        <f>'3.'!BU78</f>
        <v>0</v>
      </c>
      <c r="AK47" s="650">
        <f>'3.'!BV78</f>
        <v>0</v>
      </c>
      <c r="AL47" s="650">
        <f>'3.'!BW78</f>
        <v>0</v>
      </c>
    </row>
    <row r="48" spans="1:38" ht="17.100000000000001" customHeight="1">
      <c r="A48" s="1219"/>
      <c r="B48" s="813" t="s">
        <v>1037</v>
      </c>
      <c r="C48" s="1219"/>
      <c r="D48" s="811"/>
      <c r="E48" s="650">
        <f>'3.'!AP79</f>
        <v>13787.268888883182</v>
      </c>
      <c r="F48" s="650">
        <f>'3.'!AQ79</f>
        <v>10635.993333328954</v>
      </c>
      <c r="G48" s="650">
        <f>'3.'!AR79</f>
        <v>3151.2755555542271</v>
      </c>
      <c r="H48" s="650">
        <f>'3.'!AS79</f>
        <v>11250.842222217494</v>
      </c>
      <c r="I48" s="650">
        <f>'3.'!AT79</f>
        <v>1444.4311111106858</v>
      </c>
      <c r="J48" s="650">
        <f>'3.'!AU79</f>
        <v>1156.3777777774249</v>
      </c>
      <c r="K48" s="650">
        <f>'3.'!AV79</f>
        <v>288.05333333326132</v>
      </c>
      <c r="L48" s="650">
        <f>'3.'!AW79</f>
        <v>8187.7044444407729</v>
      </c>
      <c r="M48" s="650">
        <f>'3.'!AX79</f>
        <v>591.62666666660448</v>
      </c>
      <c r="N48" s="650">
        <f>'3.'!AY79</f>
        <v>507.62666666660436</v>
      </c>
      <c r="O48" s="650">
        <f>'3.'!AZ79</f>
        <v>84</v>
      </c>
      <c r="P48" s="650">
        <f>'3.'!BA79</f>
        <v>1081.6622222215683</v>
      </c>
      <c r="Q48" s="650">
        <f>'3.'!BB79</f>
        <v>1034.1422222215956</v>
      </c>
      <c r="R48" s="650">
        <f>'3.'!BC79</f>
        <v>47.519999999972541</v>
      </c>
      <c r="S48" s="650">
        <f>'3.'!BD79</f>
        <v>6514.4155555526004</v>
      </c>
      <c r="T48" s="650">
        <f>'3.'!BE79</f>
        <v>5029.119999997778</v>
      </c>
      <c r="U48" s="650">
        <f>'3.'!BF79</f>
        <v>1485.2955555548222</v>
      </c>
      <c r="V48" s="650">
        <f>'3.'!BG79</f>
        <v>1618.7066666660364</v>
      </c>
      <c r="W48" s="650">
        <f>'3.'!BH79</f>
        <v>513.52666666652613</v>
      </c>
      <c r="X48" s="650">
        <f>'3.'!BI79</f>
        <v>1105.1799999995101</v>
      </c>
      <c r="Y48" s="650">
        <f>'3.'!BJ79</f>
        <v>2536.4266666656849</v>
      </c>
      <c r="Z48" s="650">
        <f>'3.'!BK79</f>
        <v>495.2977777776959</v>
      </c>
      <c r="AA48" s="650">
        <f>'3.'!BL79</f>
        <v>430.2977777776959</v>
      </c>
      <c r="AB48" s="650">
        <f>'3.'!BM79</f>
        <v>65</v>
      </c>
      <c r="AC48" s="650">
        <f>'3.'!BN79</f>
        <v>2041.1288888879892</v>
      </c>
      <c r="AD48" s="650">
        <f>'3.'!BO79</f>
        <v>852.60222222178334</v>
      </c>
      <c r="AE48" s="650">
        <f>'3.'!BP79</f>
        <v>812.60222222178334</v>
      </c>
      <c r="AF48" s="650">
        <f>'3.'!BQ79</f>
        <v>40</v>
      </c>
      <c r="AG48" s="650">
        <f>'3.'!BR79</f>
        <v>1188.526666666206</v>
      </c>
      <c r="AH48" s="650">
        <f>'3.'!BS79</f>
        <v>1152.2999999995454</v>
      </c>
      <c r="AI48" s="650">
        <f>'3.'!BT79</f>
        <v>36.226666666660563</v>
      </c>
      <c r="AJ48" s="650">
        <f>'3.'!BU79</f>
        <v>0</v>
      </c>
      <c r="AK48" s="650">
        <f>'3.'!BV79</f>
        <v>0</v>
      </c>
      <c r="AL48" s="650">
        <f>'3.'!BW79</f>
        <v>0</v>
      </c>
    </row>
    <row r="49" spans="1:38" ht="17.100000000000001" customHeight="1">
      <c r="A49" s="2641" t="s">
        <v>372</v>
      </c>
      <c r="B49" s="2641"/>
      <c r="C49" s="2641"/>
      <c r="D49" s="107"/>
      <c r="E49" s="650"/>
      <c r="F49" s="651"/>
      <c r="G49" s="651"/>
      <c r="H49" s="651"/>
      <c r="I49" s="652"/>
      <c r="J49" s="652"/>
      <c r="K49" s="652"/>
      <c r="L49" s="652"/>
      <c r="M49" s="652"/>
      <c r="N49" s="652"/>
      <c r="O49" s="652"/>
      <c r="P49" s="653"/>
      <c r="Q49" s="653"/>
      <c r="R49" s="653"/>
      <c r="S49" s="653"/>
      <c r="T49" s="653"/>
      <c r="U49" s="653"/>
      <c r="V49" s="653"/>
      <c r="W49" s="653"/>
      <c r="X49" s="653"/>
      <c r="Y49" s="653"/>
      <c r="Z49" s="653"/>
      <c r="AA49" s="653"/>
      <c r="AB49" s="653"/>
      <c r="AC49" s="653"/>
      <c r="AD49" s="653"/>
      <c r="AE49" s="653"/>
      <c r="AF49" s="653"/>
      <c r="AG49" s="653"/>
      <c r="AH49" s="653"/>
      <c r="AI49" s="653"/>
      <c r="AJ49" s="653"/>
      <c r="AK49" s="653"/>
      <c r="AL49" s="654"/>
    </row>
    <row r="50" spans="1:38" ht="17.100000000000001" customHeight="1">
      <c r="A50" s="1221"/>
      <c r="B50" s="813" t="s">
        <v>1028</v>
      </c>
      <c r="C50" s="1221"/>
      <c r="D50" s="107"/>
      <c r="E50" s="650">
        <f>'3.'!AP80</f>
        <v>18154.535429296004</v>
      </c>
      <c r="F50" s="650">
        <f>'3.'!AQ80</f>
        <v>14210.582057174654</v>
      </c>
      <c r="G50" s="650">
        <f>'3.'!AR80</f>
        <v>3943.9533721213338</v>
      </c>
      <c r="H50" s="650">
        <f>'3.'!AS80</f>
        <v>11686.737653344244</v>
      </c>
      <c r="I50" s="650">
        <f>'3.'!AT80</f>
        <v>4160.3759304048726</v>
      </c>
      <c r="J50" s="650">
        <f>'3.'!AU80</f>
        <v>2486.9362219597074</v>
      </c>
      <c r="K50" s="650">
        <f>'3.'!AV80</f>
        <v>1673.4397084451659</v>
      </c>
      <c r="L50" s="650">
        <f>'3.'!AW80</f>
        <v>5625.2903037212609</v>
      </c>
      <c r="M50" s="650">
        <f>'3.'!AX80</f>
        <v>2362.6509833767223</v>
      </c>
      <c r="N50" s="650">
        <f>'3.'!AY80</f>
        <v>2303.8595506796269</v>
      </c>
      <c r="O50" s="650">
        <f>'3.'!AZ80</f>
        <v>58.791432697094983</v>
      </c>
      <c r="P50" s="650">
        <f>'3.'!BA80</f>
        <v>1965.2151021619241</v>
      </c>
      <c r="Q50" s="650">
        <f>'3.'!BB80</f>
        <v>1782.5602733154785</v>
      </c>
      <c r="R50" s="650">
        <f>'3.'!BC80</f>
        <v>182.65482884644524</v>
      </c>
      <c r="S50" s="650">
        <f>'3.'!BD80</f>
        <v>1297.4242181826237</v>
      </c>
      <c r="T50" s="650">
        <f>'3.'!BE80</f>
        <v>1143.8449171474856</v>
      </c>
      <c r="U50" s="650">
        <f>'3.'!BF80</f>
        <v>153.57930103513763</v>
      </c>
      <c r="V50" s="650">
        <f>'3.'!BG80</f>
        <v>1901.071419218114</v>
      </c>
      <c r="W50" s="650">
        <f>'3.'!BH80</f>
        <v>357.34896220442499</v>
      </c>
      <c r="X50" s="650">
        <f>'3.'!BI80</f>
        <v>1543.7224570136891</v>
      </c>
      <c r="Y50" s="650">
        <f>'3.'!BJ80</f>
        <v>5210.740218622469</v>
      </c>
      <c r="Z50" s="650">
        <f>'3.'!BK80</f>
        <v>1034.2874753431038</v>
      </c>
      <c r="AA50" s="650">
        <f>'3.'!BL80</f>
        <v>1001.2874753431037</v>
      </c>
      <c r="AB50" s="650">
        <f>'3.'!BM80</f>
        <v>33</v>
      </c>
      <c r="AC50" s="650">
        <f>'3.'!BN80</f>
        <v>4176.4527432793675</v>
      </c>
      <c r="AD50" s="650">
        <f>'3.'!BO80</f>
        <v>1877.7512706357024</v>
      </c>
      <c r="AE50" s="650">
        <f>'3.'!BP80</f>
        <v>1780.2341766198963</v>
      </c>
      <c r="AF50" s="650">
        <f>'3.'!BQ80</f>
        <v>97.517094015806023</v>
      </c>
      <c r="AG50" s="650">
        <f>'3.'!BR80</f>
        <v>2298.7014726436641</v>
      </c>
      <c r="AH50" s="650">
        <f>'3.'!BS80</f>
        <v>2237.2289950462705</v>
      </c>
      <c r="AI50" s="650">
        <f>'3.'!BT80</f>
        <v>61.472477597394423</v>
      </c>
      <c r="AJ50" s="650">
        <f>'3.'!BU80</f>
        <v>1257.0575573292758</v>
      </c>
      <c r="AK50" s="650">
        <f>'3.'!BV80</f>
        <v>1117.2814848586752</v>
      </c>
      <c r="AL50" s="650">
        <f>'3.'!BW80</f>
        <v>139.7760724706007</v>
      </c>
    </row>
    <row r="51" spans="1:38" ht="17.100000000000001" customHeight="1">
      <c r="A51" s="1221"/>
      <c r="B51" s="813" t="s">
        <v>1029</v>
      </c>
      <c r="C51" s="1221"/>
      <c r="D51" s="107"/>
      <c r="E51" s="650">
        <f>'3.'!AP81</f>
        <v>7774.1456210727874</v>
      </c>
      <c r="F51" s="650">
        <f>'3.'!AQ81</f>
        <v>6280.6003505518574</v>
      </c>
      <c r="G51" s="650">
        <f>'3.'!AR81</f>
        <v>1493.5452705209304</v>
      </c>
      <c r="H51" s="650">
        <f>'3.'!AS81</f>
        <v>4114.7526881531085</v>
      </c>
      <c r="I51" s="650">
        <f>'3.'!AT81</f>
        <v>1560.5903930371694</v>
      </c>
      <c r="J51" s="650">
        <f>'3.'!AU81</f>
        <v>1079.4767726571019</v>
      </c>
      <c r="K51" s="650">
        <f>'3.'!AV81</f>
        <v>481.11362038006718</v>
      </c>
      <c r="L51" s="650">
        <f>'3.'!AW81</f>
        <v>1729.0406045715035</v>
      </c>
      <c r="M51" s="650">
        <f>'3.'!AX81</f>
        <v>768.30671660333167</v>
      </c>
      <c r="N51" s="650">
        <f>'3.'!AY81</f>
        <v>726.26875006523687</v>
      </c>
      <c r="O51" s="650">
        <f>'3.'!AZ81</f>
        <v>42.037966538094835</v>
      </c>
      <c r="P51" s="650">
        <f>'3.'!BA81</f>
        <v>635.41748504950965</v>
      </c>
      <c r="Q51" s="650">
        <f>'3.'!BB81</f>
        <v>626.84605647808098</v>
      </c>
      <c r="R51" s="650">
        <f>'3.'!BC81</f>
        <v>8.5714285714285712</v>
      </c>
      <c r="S51" s="650">
        <f>'3.'!BD81</f>
        <v>325.31640291866216</v>
      </c>
      <c r="T51" s="650">
        <f>'3.'!BE81</f>
        <v>320.71640291863122</v>
      </c>
      <c r="U51" s="650">
        <f>'3.'!BF81</f>
        <v>4.6000000000309509</v>
      </c>
      <c r="V51" s="650">
        <f>'3.'!BG81</f>
        <v>825.12169054443768</v>
      </c>
      <c r="W51" s="650">
        <f>'3.'!BH81</f>
        <v>177.32575612996675</v>
      </c>
      <c r="X51" s="650">
        <f>'3.'!BI81</f>
        <v>647.79593441447071</v>
      </c>
      <c r="Y51" s="650">
        <f>'3.'!BJ81</f>
        <v>3166.95400805705</v>
      </c>
      <c r="Z51" s="650">
        <f>'3.'!BK81</f>
        <v>349.80321940622161</v>
      </c>
      <c r="AA51" s="650">
        <f>'3.'!BL81</f>
        <v>347.80321940622161</v>
      </c>
      <c r="AB51" s="650">
        <f>'3.'!BM81</f>
        <v>2</v>
      </c>
      <c r="AC51" s="650">
        <f>'3.'!BN81</f>
        <v>2817.150788650828</v>
      </c>
      <c r="AD51" s="650">
        <f>'3.'!BO81</f>
        <v>1521.2563300592374</v>
      </c>
      <c r="AE51" s="650">
        <f>'3.'!BP81</f>
        <v>1395.2329607277775</v>
      </c>
      <c r="AF51" s="650">
        <f>'3.'!BQ81</f>
        <v>126.02336933145997</v>
      </c>
      <c r="AG51" s="650">
        <f>'3.'!BR81</f>
        <v>1295.894458591591</v>
      </c>
      <c r="AH51" s="650">
        <f>'3.'!BS81</f>
        <v>1255.5138123335892</v>
      </c>
      <c r="AI51" s="650">
        <f>'3.'!BT81</f>
        <v>40.380646258002102</v>
      </c>
      <c r="AJ51" s="650">
        <f>'3.'!BU81</f>
        <v>492.43892486262786</v>
      </c>
      <c r="AK51" s="650">
        <f>'3.'!BV81</f>
        <v>351.41661983525142</v>
      </c>
      <c r="AL51" s="650">
        <f>'3.'!BW81</f>
        <v>141.0223050273764</v>
      </c>
    </row>
    <row r="52" spans="1:38" ht="17.100000000000001" customHeight="1">
      <c r="A52" s="1221"/>
      <c r="B52" s="813" t="s">
        <v>1030</v>
      </c>
      <c r="C52" s="1221"/>
      <c r="D52" s="107"/>
      <c r="E52" s="650">
        <f>'3.'!AP82</f>
        <v>13214.76318361093</v>
      </c>
      <c r="F52" s="650">
        <f>'3.'!AQ82</f>
        <v>10130.103089498829</v>
      </c>
      <c r="G52" s="650">
        <f>'3.'!AR82</f>
        <v>3084.6600941121019</v>
      </c>
      <c r="H52" s="650">
        <f>'3.'!AS82</f>
        <v>8211.9052918357265</v>
      </c>
      <c r="I52" s="650">
        <f>'3.'!AT82</f>
        <v>2734.5879627169829</v>
      </c>
      <c r="J52" s="650">
        <f>'3.'!AU82</f>
        <v>1777.6471807387475</v>
      </c>
      <c r="K52" s="650">
        <f>'3.'!AV82</f>
        <v>956.94078197823751</v>
      </c>
      <c r="L52" s="650">
        <f>'3.'!AW82</f>
        <v>3761.5079509037982</v>
      </c>
      <c r="M52" s="650">
        <f>'3.'!AX82</f>
        <v>1773.2977860682649</v>
      </c>
      <c r="N52" s="650">
        <f>'3.'!AY82</f>
        <v>1667.9207941128629</v>
      </c>
      <c r="O52" s="650">
        <f>'3.'!AZ82</f>
        <v>105.37699195540181</v>
      </c>
      <c r="P52" s="650">
        <f>'3.'!BA82</f>
        <v>982.613450025558</v>
      </c>
      <c r="Q52" s="650">
        <f>'3.'!BB82</f>
        <v>968.44678335912579</v>
      </c>
      <c r="R52" s="650">
        <f>'3.'!BC82</f>
        <v>14.166666666432251</v>
      </c>
      <c r="S52" s="650">
        <f>'3.'!BD82</f>
        <v>1005.5967148099745</v>
      </c>
      <c r="T52" s="650">
        <f>'3.'!BE82</f>
        <v>901.74472737655083</v>
      </c>
      <c r="U52" s="650">
        <f>'3.'!BF82</f>
        <v>103.85198743342374</v>
      </c>
      <c r="V52" s="650">
        <f>'3.'!BG82</f>
        <v>1715.809378214946</v>
      </c>
      <c r="W52" s="650">
        <f>'3.'!BH82</f>
        <v>339.73794995777916</v>
      </c>
      <c r="X52" s="650">
        <f>'3.'!BI82</f>
        <v>1376.0714282571669</v>
      </c>
      <c r="Y52" s="650">
        <f>'3.'!BJ82</f>
        <v>4591.2939441660656</v>
      </c>
      <c r="Z52" s="650">
        <f>'3.'!BK82</f>
        <v>293.97745329666009</v>
      </c>
      <c r="AA52" s="650">
        <f>'3.'!BL82</f>
        <v>255.16797664373462</v>
      </c>
      <c r="AB52" s="650">
        <f>'3.'!BM82</f>
        <v>38.809476652925376</v>
      </c>
      <c r="AC52" s="650">
        <f>'3.'!BN82</f>
        <v>4297.3164908694052</v>
      </c>
      <c r="AD52" s="650">
        <f>'3.'!BO82</f>
        <v>2108.1378267612304</v>
      </c>
      <c r="AE52" s="650">
        <f>'3.'!BP82</f>
        <v>1907.4027074532207</v>
      </c>
      <c r="AF52" s="650">
        <f>'3.'!BQ82</f>
        <v>200.73511930800947</v>
      </c>
      <c r="AG52" s="650">
        <f>'3.'!BR82</f>
        <v>2189.1786641081767</v>
      </c>
      <c r="AH52" s="650">
        <f>'3.'!BS82</f>
        <v>1983.7710222475057</v>
      </c>
      <c r="AI52" s="650">
        <f>'3.'!BT82</f>
        <v>205.40764186067079</v>
      </c>
      <c r="AJ52" s="650">
        <f>'3.'!BU82</f>
        <v>411.56394760913963</v>
      </c>
      <c r="AK52" s="650">
        <f>'3.'!BV82</f>
        <v>328.26394760930492</v>
      </c>
      <c r="AL52" s="650">
        <f>'3.'!BW82</f>
        <v>83.299999999834711</v>
      </c>
    </row>
    <row r="53" spans="1:38" ht="17.100000000000001" customHeight="1">
      <c r="A53" s="1221"/>
      <c r="B53" s="813" t="s">
        <v>1031</v>
      </c>
      <c r="C53" s="1221"/>
      <c r="D53" s="107"/>
      <c r="E53" s="650">
        <f>'3.'!AP83</f>
        <v>17438.950692697614</v>
      </c>
      <c r="F53" s="650">
        <f>'3.'!AQ83</f>
        <v>12962.107250483332</v>
      </c>
      <c r="G53" s="650">
        <f>'3.'!AR83</f>
        <v>4476.8434422142855</v>
      </c>
      <c r="H53" s="650">
        <f>'3.'!AS83</f>
        <v>11648.51752359778</v>
      </c>
      <c r="I53" s="650">
        <f>'3.'!AT83</f>
        <v>3367.0804421197054</v>
      </c>
      <c r="J53" s="650">
        <f>'3.'!AU83</f>
        <v>1967.3562104365258</v>
      </c>
      <c r="K53" s="650">
        <f>'3.'!AV83</f>
        <v>1399.724231683178</v>
      </c>
      <c r="L53" s="650">
        <f>'3.'!AW83</f>
        <v>5769.4848970140083</v>
      </c>
      <c r="M53" s="650">
        <f>'3.'!AX83</f>
        <v>1844.1905297878366</v>
      </c>
      <c r="N53" s="650">
        <f>'3.'!AY83</f>
        <v>1732.0487201554988</v>
      </c>
      <c r="O53" s="650">
        <f>'3.'!AZ83</f>
        <v>112.14180963233748</v>
      </c>
      <c r="P53" s="650">
        <f>'3.'!BA83</f>
        <v>2095.6156425591103</v>
      </c>
      <c r="Q53" s="650">
        <f>'3.'!BB83</f>
        <v>2010.2391337352462</v>
      </c>
      <c r="R53" s="650">
        <f>'3.'!BC83</f>
        <v>85.376508823863702</v>
      </c>
      <c r="S53" s="650">
        <f>'3.'!BD83</f>
        <v>1829.678724667056</v>
      </c>
      <c r="T53" s="650">
        <f>'3.'!BE83</f>
        <v>1607.4384837849789</v>
      </c>
      <c r="U53" s="650">
        <f>'3.'!BF83</f>
        <v>222.24024088207713</v>
      </c>
      <c r="V53" s="650">
        <f>'3.'!BG83</f>
        <v>2511.9521844640863</v>
      </c>
      <c r="W53" s="650">
        <f>'3.'!BH83</f>
        <v>342.78365598738856</v>
      </c>
      <c r="X53" s="650">
        <f>'3.'!BI83</f>
        <v>2169.1685284766968</v>
      </c>
      <c r="Y53" s="650">
        <f>'3.'!BJ83</f>
        <v>5512.4966677204629</v>
      </c>
      <c r="Z53" s="650">
        <f>'3.'!BK83</f>
        <v>758.98798360990247</v>
      </c>
      <c r="AA53" s="650">
        <f>'3.'!BL83</f>
        <v>692.44521275821603</v>
      </c>
      <c r="AB53" s="650">
        <f>'3.'!BM83</f>
        <v>66.542770851686413</v>
      </c>
      <c r="AC53" s="650">
        <f>'3.'!BN83</f>
        <v>4753.5086841105622</v>
      </c>
      <c r="AD53" s="650">
        <f>'3.'!BO83</f>
        <v>2110.9715075241911</v>
      </c>
      <c r="AE53" s="650">
        <f>'3.'!BP83</f>
        <v>2017.6308245873947</v>
      </c>
      <c r="AF53" s="650">
        <f>'3.'!BQ83</f>
        <v>93.34068293679637</v>
      </c>
      <c r="AG53" s="650">
        <f>'3.'!BR83</f>
        <v>2642.5371765863711</v>
      </c>
      <c r="AH53" s="650">
        <f>'3.'!BS83</f>
        <v>2350.2451619644758</v>
      </c>
      <c r="AI53" s="650">
        <f>'3.'!BT83</f>
        <v>292.29201462189513</v>
      </c>
      <c r="AJ53" s="650">
        <f>'3.'!BU83</f>
        <v>277.93650137936442</v>
      </c>
      <c r="AK53" s="650">
        <f>'3.'!BV83</f>
        <v>241.91984707361001</v>
      </c>
      <c r="AL53" s="650">
        <f>'3.'!BW83</f>
        <v>36.016654305754436</v>
      </c>
    </row>
    <row r="54" spans="1:38" ht="17.100000000000001" customHeight="1">
      <c r="A54" s="1221"/>
      <c r="B54" s="813" t="s">
        <v>1032</v>
      </c>
      <c r="C54" s="1221"/>
      <c r="D54" s="107"/>
      <c r="E54" s="650">
        <f>'3.'!AP84</f>
        <v>20048.885912033304</v>
      </c>
      <c r="F54" s="650">
        <f>'3.'!AQ84</f>
        <v>15730.433175492184</v>
      </c>
      <c r="G54" s="650">
        <f>'3.'!AR84</f>
        <v>4318.4527365411241</v>
      </c>
      <c r="H54" s="650">
        <f>'3.'!AS84</f>
        <v>13243.130870813251</v>
      </c>
      <c r="I54" s="650">
        <f>'3.'!AT84</f>
        <v>4107.8242644450202</v>
      </c>
      <c r="J54" s="650">
        <f>'3.'!AU84</f>
        <v>2866.1377032030055</v>
      </c>
      <c r="K54" s="650">
        <f>'3.'!AV84</f>
        <v>1241.6865612420136</v>
      </c>
      <c r="L54" s="650">
        <f>'3.'!AW84</f>
        <v>6308.1514027052181</v>
      </c>
      <c r="M54" s="650">
        <f>'3.'!AX84</f>
        <v>1568.4586940210852</v>
      </c>
      <c r="N54" s="650">
        <f>'3.'!AY84</f>
        <v>1453.3281745391077</v>
      </c>
      <c r="O54" s="650">
        <f>'3.'!AZ84</f>
        <v>115.13051948197817</v>
      </c>
      <c r="P54" s="650">
        <f>'3.'!BA84</f>
        <v>2300.0424215181179</v>
      </c>
      <c r="Q54" s="650">
        <f>'3.'!BB84</f>
        <v>2242.0992656094827</v>
      </c>
      <c r="R54" s="650">
        <f>'3.'!BC84</f>
        <v>57.943155908635305</v>
      </c>
      <c r="S54" s="650">
        <f>'3.'!BD84</f>
        <v>2439.6502871660132</v>
      </c>
      <c r="T54" s="650">
        <f>'3.'!BE84</f>
        <v>2160.6300783940646</v>
      </c>
      <c r="U54" s="650">
        <f>'3.'!BF84</f>
        <v>279.02020877195025</v>
      </c>
      <c r="V54" s="650">
        <f>'3.'!BG84</f>
        <v>2827.1552036630178</v>
      </c>
      <c r="W54" s="650">
        <f>'3.'!BH84</f>
        <v>679.91986139444157</v>
      </c>
      <c r="X54" s="650">
        <f>'3.'!BI84</f>
        <v>2147.235342268576</v>
      </c>
      <c r="Y54" s="650">
        <f>'3.'!BJ84</f>
        <v>6778.9114300205511</v>
      </c>
      <c r="Z54" s="650">
        <f>'3.'!BK84</f>
        <v>1086.6045519587801</v>
      </c>
      <c r="AA54" s="650">
        <f>'3.'!BL84</f>
        <v>970.25719091907047</v>
      </c>
      <c r="AB54" s="650">
        <f>'3.'!BM84</f>
        <v>116.34736103970974</v>
      </c>
      <c r="AC54" s="650">
        <f>'3.'!BN84</f>
        <v>5692.3068780617723</v>
      </c>
      <c r="AD54" s="650">
        <f>'3.'!BO84</f>
        <v>3124.6233752459971</v>
      </c>
      <c r="AE54" s="650">
        <f>'3.'!BP84</f>
        <v>2941.8811376574454</v>
      </c>
      <c r="AF54" s="650">
        <f>'3.'!BQ84</f>
        <v>182.74223758855157</v>
      </c>
      <c r="AG54" s="650">
        <f>'3.'!BR84</f>
        <v>2567.6835028157707</v>
      </c>
      <c r="AH54" s="650">
        <f>'3.'!BS84</f>
        <v>2389.3361525760661</v>
      </c>
      <c r="AI54" s="650">
        <f>'3.'!BT84</f>
        <v>178.34735023970566</v>
      </c>
      <c r="AJ54" s="650">
        <f>'3.'!BU84</f>
        <v>26.843611199507297</v>
      </c>
      <c r="AK54" s="650">
        <f>'3.'!BV84</f>
        <v>26.843611199507297</v>
      </c>
      <c r="AL54" s="650">
        <f>'3.'!BW84</f>
        <v>0</v>
      </c>
    </row>
    <row r="55" spans="1:38" ht="17.100000000000001" customHeight="1">
      <c r="A55" s="1219"/>
      <c r="B55" s="813" t="s">
        <v>1033</v>
      </c>
      <c r="C55" s="1219"/>
      <c r="D55" s="811"/>
      <c r="E55" s="650">
        <f>'3.'!AP85</f>
        <v>24152.095483076453</v>
      </c>
      <c r="F55" s="650">
        <f>'3.'!AQ85</f>
        <v>18375.336358813871</v>
      </c>
      <c r="G55" s="650">
        <f>'3.'!AR85</f>
        <v>5776.7591242625776</v>
      </c>
      <c r="H55" s="650">
        <f>'3.'!AS85</f>
        <v>17462.446273700705</v>
      </c>
      <c r="I55" s="650">
        <f>'3.'!AT85</f>
        <v>3989.4826474717165</v>
      </c>
      <c r="J55" s="650">
        <f>'3.'!AU85</f>
        <v>2483.7497557252314</v>
      </c>
      <c r="K55" s="650">
        <f>'3.'!AV85</f>
        <v>1505.7328917464877</v>
      </c>
      <c r="L55" s="650">
        <f>'3.'!AW85</f>
        <v>10101.151064524034</v>
      </c>
      <c r="M55" s="650">
        <f>'3.'!AX85</f>
        <v>1704.3260433996265</v>
      </c>
      <c r="N55" s="650">
        <f>'3.'!AY85</f>
        <v>1475.9784737763671</v>
      </c>
      <c r="O55" s="650">
        <f>'3.'!AZ85</f>
        <v>228.34756962325829</v>
      </c>
      <c r="P55" s="650">
        <f>'3.'!BA85</f>
        <v>3542.1971520634243</v>
      </c>
      <c r="Q55" s="650">
        <f>'3.'!BB85</f>
        <v>3446.7704912099484</v>
      </c>
      <c r="R55" s="650">
        <f>'3.'!BC85</f>
        <v>95.426660853476321</v>
      </c>
      <c r="S55" s="650">
        <f>'3.'!BD85</f>
        <v>4854.6278690609861</v>
      </c>
      <c r="T55" s="650">
        <f>'3.'!BE85</f>
        <v>4189.5769975819112</v>
      </c>
      <c r="U55" s="650">
        <f>'3.'!BF85</f>
        <v>665.05087147907227</v>
      </c>
      <c r="V55" s="650">
        <f>'3.'!BG85</f>
        <v>3371.8125617049695</v>
      </c>
      <c r="W55" s="650">
        <f>'3.'!BH85</f>
        <v>677.17506351810891</v>
      </c>
      <c r="X55" s="650">
        <f>'3.'!BI85</f>
        <v>2694.6374981868594</v>
      </c>
      <c r="Y55" s="650">
        <f>'3.'!BJ85</f>
        <v>6689.6492093757215</v>
      </c>
      <c r="Z55" s="650">
        <f>'3.'!BK85</f>
        <v>1128.7826746341846</v>
      </c>
      <c r="AA55" s="650">
        <f>'3.'!BL85</f>
        <v>988.0576354794498</v>
      </c>
      <c r="AB55" s="650">
        <f>'3.'!BM85</f>
        <v>140.72503915473462</v>
      </c>
      <c r="AC55" s="650">
        <f>'3.'!BN85</f>
        <v>5560.8665347415354</v>
      </c>
      <c r="AD55" s="650">
        <f>'3.'!BO85</f>
        <v>3077.0998440093472</v>
      </c>
      <c r="AE55" s="650">
        <f>'3.'!BP85</f>
        <v>2903.0518223446979</v>
      </c>
      <c r="AF55" s="650">
        <f>'3.'!BQ85</f>
        <v>174.04802166464893</v>
      </c>
      <c r="AG55" s="650">
        <f>'3.'!BR85</f>
        <v>2483.7666907321923</v>
      </c>
      <c r="AH55" s="650">
        <f>'3.'!BS85</f>
        <v>2210.9761191781545</v>
      </c>
      <c r="AI55" s="650">
        <f>'3.'!BT85</f>
        <v>272.79057155403723</v>
      </c>
      <c r="AJ55" s="650">
        <f>'3.'!BU85</f>
        <v>0</v>
      </c>
      <c r="AK55" s="650">
        <f>'3.'!BV85</f>
        <v>0</v>
      </c>
      <c r="AL55" s="650">
        <f>'3.'!BW85</f>
        <v>0</v>
      </c>
    </row>
    <row r="56" spans="1:38" ht="17.100000000000001" customHeight="1">
      <c r="A56" s="1219"/>
      <c r="B56" s="813" t="s">
        <v>1034</v>
      </c>
      <c r="C56" s="1219"/>
      <c r="D56" s="811"/>
      <c r="E56" s="650">
        <f>'3.'!AP86</f>
        <v>7420.4503716890149</v>
      </c>
      <c r="F56" s="650">
        <f>'3.'!AQ86</f>
        <v>5780.8975735912536</v>
      </c>
      <c r="G56" s="650">
        <f>'3.'!AR86</f>
        <v>1639.5527980977627</v>
      </c>
      <c r="H56" s="650">
        <f>'3.'!AS86</f>
        <v>5540.6599269213903</v>
      </c>
      <c r="I56" s="650">
        <f>'3.'!AT86</f>
        <v>1047.8895477217907</v>
      </c>
      <c r="J56" s="650">
        <f>'3.'!AU86</f>
        <v>747.44633352509584</v>
      </c>
      <c r="K56" s="650">
        <f>'3.'!AV86</f>
        <v>300.4432141966949</v>
      </c>
      <c r="L56" s="650">
        <f>'3.'!AW86</f>
        <v>3629.6775416103692</v>
      </c>
      <c r="M56" s="650">
        <f>'3.'!AX86</f>
        <v>775.02347175905356</v>
      </c>
      <c r="N56" s="650">
        <f>'3.'!AY86</f>
        <v>688.88069961504686</v>
      </c>
      <c r="O56" s="650">
        <f>'3.'!AZ86</f>
        <v>86.142772144006699</v>
      </c>
      <c r="P56" s="650">
        <f>'3.'!BA86</f>
        <v>836.09153031508572</v>
      </c>
      <c r="Q56" s="650">
        <f>'3.'!BB86</f>
        <v>806.17582125456465</v>
      </c>
      <c r="R56" s="650">
        <f>'3.'!BC86</f>
        <v>29.915709060521102</v>
      </c>
      <c r="S56" s="650">
        <f>'3.'!BD86</f>
        <v>2018.5625395362292</v>
      </c>
      <c r="T56" s="650">
        <f>'3.'!BE86</f>
        <v>1684.4653989622393</v>
      </c>
      <c r="U56" s="650">
        <f>'3.'!BF86</f>
        <v>334.09714057398986</v>
      </c>
      <c r="V56" s="650">
        <f>'3.'!BG86</f>
        <v>863.09283758923141</v>
      </c>
      <c r="W56" s="650">
        <f>'3.'!BH86</f>
        <v>118.99935869496319</v>
      </c>
      <c r="X56" s="650">
        <f>'3.'!BI86</f>
        <v>744.09347889426829</v>
      </c>
      <c r="Y56" s="650">
        <f>'3.'!BJ86</f>
        <v>1879.790444767626</v>
      </c>
      <c r="Z56" s="650">
        <f>'3.'!BK86</f>
        <v>164.07595829797876</v>
      </c>
      <c r="AA56" s="650">
        <f>'3.'!BL86</f>
        <v>153.21881544081282</v>
      </c>
      <c r="AB56" s="650">
        <f>'3.'!BM86</f>
        <v>10.857142857165947</v>
      </c>
      <c r="AC56" s="650">
        <f>'3.'!BN86</f>
        <v>1715.714486469647</v>
      </c>
      <c r="AD56" s="650">
        <f>'3.'!BO86</f>
        <v>768.84711991693518</v>
      </c>
      <c r="AE56" s="650">
        <f>'3.'!BP86</f>
        <v>700.95990187175323</v>
      </c>
      <c r="AF56" s="650">
        <f>'3.'!BQ86</f>
        <v>67.887218045181982</v>
      </c>
      <c r="AG56" s="650">
        <f>'3.'!BR86</f>
        <v>946.86736655271204</v>
      </c>
      <c r="AH56" s="650">
        <f>'3.'!BS86</f>
        <v>880.75124422677766</v>
      </c>
      <c r="AI56" s="650">
        <f>'3.'!BT86</f>
        <v>66.116122325934597</v>
      </c>
      <c r="AJ56" s="650">
        <f>'3.'!BU86</f>
        <v>0</v>
      </c>
      <c r="AK56" s="650">
        <f>'3.'!BV86</f>
        <v>0</v>
      </c>
      <c r="AL56" s="650">
        <f>'3.'!BW86</f>
        <v>0</v>
      </c>
    </row>
    <row r="57" spans="1:38" ht="17.100000000000001" customHeight="1">
      <c r="A57" s="1219"/>
      <c r="B57" s="813" t="s">
        <v>1035</v>
      </c>
      <c r="C57" s="1219"/>
      <c r="D57" s="811"/>
      <c r="E57" s="650">
        <f>'3.'!AP87</f>
        <v>9022.2742781903253</v>
      </c>
      <c r="F57" s="650">
        <f>'3.'!AQ87</f>
        <v>6973.1859754400211</v>
      </c>
      <c r="G57" s="650">
        <f>'3.'!AR87</f>
        <v>2049.0883027503014</v>
      </c>
      <c r="H57" s="650">
        <f>'3.'!AS87</f>
        <v>6321.824664902193</v>
      </c>
      <c r="I57" s="650">
        <f>'3.'!AT87</f>
        <v>1115.9361907219275</v>
      </c>
      <c r="J57" s="650">
        <f>'3.'!AU87</f>
        <v>796.58603918956965</v>
      </c>
      <c r="K57" s="650">
        <f>'3.'!AV87</f>
        <v>319.35015153235798</v>
      </c>
      <c r="L57" s="650">
        <f>'3.'!AW87</f>
        <v>3939.6332648983011</v>
      </c>
      <c r="M57" s="650">
        <f>'3.'!AX87</f>
        <v>691.50077889503245</v>
      </c>
      <c r="N57" s="650">
        <f>'3.'!AY87</f>
        <v>558.0364595067922</v>
      </c>
      <c r="O57" s="650">
        <f>'3.'!AZ87</f>
        <v>133.46431938824017</v>
      </c>
      <c r="P57" s="650">
        <f>'3.'!BA87</f>
        <v>1118.4329165425324</v>
      </c>
      <c r="Q57" s="650">
        <f>'3.'!BB87</f>
        <v>1070.5376784473199</v>
      </c>
      <c r="R57" s="650">
        <f>'3.'!BC87</f>
        <v>47.895238095212633</v>
      </c>
      <c r="S57" s="650">
        <f>'3.'!BD87</f>
        <v>2129.6995694607358</v>
      </c>
      <c r="T57" s="650">
        <f>'3.'!BE87</f>
        <v>1763.1540547857785</v>
      </c>
      <c r="U57" s="650">
        <f>'3.'!BF87</f>
        <v>366.5455146749573</v>
      </c>
      <c r="V57" s="650">
        <f>'3.'!BG87</f>
        <v>1266.2552092819642</v>
      </c>
      <c r="W57" s="650">
        <f>'3.'!BH87</f>
        <v>287.75839015680191</v>
      </c>
      <c r="X57" s="650">
        <f>'3.'!BI87</f>
        <v>978.49681912516223</v>
      </c>
      <c r="Y57" s="650">
        <f>'3.'!BJ87</f>
        <v>2700.4496132881291</v>
      </c>
      <c r="Z57" s="650">
        <f>'3.'!BK87</f>
        <v>433.42092227380624</v>
      </c>
      <c r="AA57" s="650">
        <f>'3.'!BL87</f>
        <v>364.18063208509625</v>
      </c>
      <c r="AB57" s="650">
        <f>'3.'!BM87</f>
        <v>69.24029018871002</v>
      </c>
      <c r="AC57" s="650">
        <f>'3.'!BN87</f>
        <v>2267.0286910143232</v>
      </c>
      <c r="AD57" s="650">
        <f>'3.'!BO87</f>
        <v>797.57816648766743</v>
      </c>
      <c r="AE57" s="650">
        <f>'3.'!BP87</f>
        <v>720.8030584202105</v>
      </c>
      <c r="AF57" s="650">
        <f>'3.'!BQ87</f>
        <v>76.775108067456927</v>
      </c>
      <c r="AG57" s="650">
        <f>'3.'!BR87</f>
        <v>1469.450524526656</v>
      </c>
      <c r="AH57" s="650">
        <f>'3.'!BS87</f>
        <v>1412.129662848452</v>
      </c>
      <c r="AI57" s="650">
        <f>'3.'!BT87</f>
        <v>57.320861678203947</v>
      </c>
      <c r="AJ57" s="650">
        <f>'3.'!BU87</f>
        <v>0</v>
      </c>
      <c r="AK57" s="650">
        <f>'3.'!BV87</f>
        <v>0</v>
      </c>
      <c r="AL57" s="650">
        <f>'3.'!BW87</f>
        <v>0</v>
      </c>
    </row>
    <row r="58" spans="1:38" ht="17.100000000000001" customHeight="1">
      <c r="A58" s="1219"/>
      <c r="B58" s="813" t="s">
        <v>1036</v>
      </c>
      <c r="C58" s="1219"/>
      <c r="D58" s="811"/>
      <c r="E58" s="650">
        <f>'3.'!AP88</f>
        <v>14053.748881722011</v>
      </c>
      <c r="F58" s="650">
        <f>'3.'!AQ88</f>
        <v>10942.863518315244</v>
      </c>
      <c r="G58" s="650">
        <f>'3.'!AR88</f>
        <v>3110.8853634067664</v>
      </c>
      <c r="H58" s="650">
        <f>'3.'!AS88</f>
        <v>12011.400188560981</v>
      </c>
      <c r="I58" s="650">
        <f>'3.'!AT88</f>
        <v>1898.321697098881</v>
      </c>
      <c r="J58" s="650">
        <f>'3.'!AU88</f>
        <v>1532.2043752229552</v>
      </c>
      <c r="K58" s="650">
        <f>'3.'!AV88</f>
        <v>366.11732187592548</v>
      </c>
      <c r="L58" s="650">
        <f>'3.'!AW88</f>
        <v>7766.0858193070808</v>
      </c>
      <c r="M58" s="650">
        <f>'3.'!AX88</f>
        <v>1061.2247929348773</v>
      </c>
      <c r="N58" s="650">
        <f>'3.'!AY88</f>
        <v>974.61088912772675</v>
      </c>
      <c r="O58" s="650">
        <f>'3.'!AZ88</f>
        <v>86.613903807150749</v>
      </c>
      <c r="P58" s="650">
        <f>'3.'!BA88</f>
        <v>1438.6102422715262</v>
      </c>
      <c r="Q58" s="650">
        <f>'3.'!BB88</f>
        <v>1406.9446282364543</v>
      </c>
      <c r="R58" s="650">
        <f>'3.'!BC88</f>
        <v>31.665614035072025</v>
      </c>
      <c r="S58" s="650">
        <f>'3.'!BD88</f>
        <v>5266.2507841006754</v>
      </c>
      <c r="T58" s="650">
        <f>'3.'!BE88</f>
        <v>4554.2175701136703</v>
      </c>
      <c r="U58" s="650">
        <f>'3.'!BF88</f>
        <v>712.033213987007</v>
      </c>
      <c r="V58" s="650">
        <f>'3.'!BG88</f>
        <v>2346.9926721550223</v>
      </c>
      <c r="W58" s="650">
        <f>'3.'!BH88</f>
        <v>559.88000477351159</v>
      </c>
      <c r="X58" s="650">
        <f>'3.'!BI88</f>
        <v>1787.1126673815104</v>
      </c>
      <c r="Y58" s="650">
        <f>'3.'!BJ88</f>
        <v>2042.3486931610264</v>
      </c>
      <c r="Z58" s="650">
        <f>'3.'!BK88</f>
        <v>288.76369495172986</v>
      </c>
      <c r="AA58" s="650">
        <f>'3.'!BL88</f>
        <v>243.23737916223536</v>
      </c>
      <c r="AB58" s="650">
        <f>'3.'!BM88</f>
        <v>45.526315789494518</v>
      </c>
      <c r="AC58" s="650">
        <f>'3.'!BN88</f>
        <v>1753.5849982092966</v>
      </c>
      <c r="AD58" s="650">
        <f>'3.'!BO88</f>
        <v>870.62053705678966</v>
      </c>
      <c r="AE58" s="650">
        <f>'3.'!BP88</f>
        <v>819.62053705678966</v>
      </c>
      <c r="AF58" s="650">
        <f>'3.'!BQ88</f>
        <v>51</v>
      </c>
      <c r="AG58" s="650">
        <f>'3.'!BR88</f>
        <v>882.96446115250706</v>
      </c>
      <c r="AH58" s="650">
        <f>'3.'!BS88</f>
        <v>852.14813462190136</v>
      </c>
      <c r="AI58" s="650">
        <f>'3.'!BT88</f>
        <v>30.816326530605789</v>
      </c>
      <c r="AJ58" s="650">
        <f>'3.'!BU88</f>
        <v>0</v>
      </c>
      <c r="AK58" s="650">
        <f>'3.'!BV88</f>
        <v>0</v>
      </c>
      <c r="AL58" s="650">
        <f>'3.'!BW88</f>
        <v>0</v>
      </c>
    </row>
    <row r="59" spans="1:38" ht="17.100000000000001" customHeight="1">
      <c r="A59" s="1219"/>
      <c r="B59" s="813" t="s">
        <v>1037</v>
      </c>
      <c r="C59" s="1219"/>
      <c r="D59" s="811"/>
      <c r="E59" s="650">
        <f>'3.'!AP89</f>
        <v>14929.502807011484</v>
      </c>
      <c r="F59" s="650">
        <f>'3.'!AQ89</f>
        <v>11612.267602334439</v>
      </c>
      <c r="G59" s="650">
        <f>'3.'!AR89</f>
        <v>3317.2352046770452</v>
      </c>
      <c r="H59" s="650">
        <f>'3.'!AS89</f>
        <v>12389.286666661586</v>
      </c>
      <c r="I59" s="650">
        <f>'3.'!AT89</f>
        <v>1566.0738011691535</v>
      </c>
      <c r="J59" s="650">
        <f>'3.'!AU89</f>
        <v>1236.914619882649</v>
      </c>
      <c r="K59" s="650">
        <f>'3.'!AV89</f>
        <v>329.15918128650429</v>
      </c>
      <c r="L59" s="650">
        <f>'3.'!AW89</f>
        <v>9072.3325146159204</v>
      </c>
      <c r="M59" s="650">
        <f>'3.'!AX89</f>
        <v>605.62783625724728</v>
      </c>
      <c r="N59" s="650">
        <f>'3.'!AY89</f>
        <v>521.62783625724728</v>
      </c>
      <c r="O59" s="650">
        <f>'3.'!AZ89</f>
        <v>84</v>
      </c>
      <c r="P59" s="650">
        <f>'3.'!BA89</f>
        <v>1382.8861988298615</v>
      </c>
      <c r="Q59" s="650">
        <f>'3.'!BB89</f>
        <v>1335.3661988298891</v>
      </c>
      <c r="R59" s="650">
        <f>'3.'!BC89</f>
        <v>47.519999999972541</v>
      </c>
      <c r="S59" s="650">
        <f>'3.'!BD89</f>
        <v>7083.8184795288107</v>
      </c>
      <c r="T59" s="650">
        <f>'3.'!BE89</f>
        <v>5553.3083040909523</v>
      </c>
      <c r="U59" s="650">
        <f>'3.'!BF89</f>
        <v>1530.5101754378591</v>
      </c>
      <c r="V59" s="650">
        <f>'3.'!BG89</f>
        <v>1750.8803508765134</v>
      </c>
      <c r="W59" s="650">
        <f>'3.'!BH89</f>
        <v>566.06116959046471</v>
      </c>
      <c r="X59" s="650">
        <f>'3.'!BI89</f>
        <v>1184.8191812860487</v>
      </c>
      <c r="Y59" s="650">
        <f>'3.'!BJ89</f>
        <v>2540.2161403498985</v>
      </c>
      <c r="Z59" s="650">
        <f>'3.'!BK89</f>
        <v>495.2977777776959</v>
      </c>
      <c r="AA59" s="650">
        <f>'3.'!BL89</f>
        <v>430.2977777776959</v>
      </c>
      <c r="AB59" s="650">
        <f>'3.'!BM89</f>
        <v>65</v>
      </c>
      <c r="AC59" s="650">
        <f>'3.'!BN89</f>
        <v>2044.9183625722028</v>
      </c>
      <c r="AD59" s="650">
        <f>'3.'!BO89</f>
        <v>856.39169590599681</v>
      </c>
      <c r="AE59" s="650">
        <f>'3.'!BP89</f>
        <v>816.39169590599681</v>
      </c>
      <c r="AF59" s="650">
        <f>'3.'!BQ89</f>
        <v>40</v>
      </c>
      <c r="AG59" s="650">
        <f>'3.'!BR89</f>
        <v>1188.526666666206</v>
      </c>
      <c r="AH59" s="650">
        <f>'3.'!BS89</f>
        <v>1152.2999999995454</v>
      </c>
      <c r="AI59" s="650">
        <f>'3.'!BT89</f>
        <v>36.226666666660563</v>
      </c>
      <c r="AJ59" s="650">
        <f>'3.'!BU89</f>
        <v>0</v>
      </c>
      <c r="AK59" s="650">
        <f>'3.'!BV89</f>
        <v>0</v>
      </c>
      <c r="AL59" s="650">
        <f>'3.'!BW89</f>
        <v>0</v>
      </c>
    </row>
    <row r="60" spans="1:38" ht="17.100000000000001" customHeight="1">
      <c r="A60" s="2641" t="s">
        <v>1425</v>
      </c>
      <c r="B60" s="2641"/>
      <c r="C60" s="2641"/>
      <c r="D60" s="107"/>
      <c r="E60" s="650"/>
      <c r="F60" s="651"/>
      <c r="G60" s="651"/>
      <c r="H60" s="651"/>
      <c r="I60" s="652"/>
      <c r="J60" s="652"/>
      <c r="K60" s="652"/>
      <c r="L60" s="652"/>
      <c r="M60" s="652"/>
      <c r="N60" s="652"/>
      <c r="O60" s="652"/>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4"/>
    </row>
    <row r="61" spans="1:38" ht="17.100000000000001" customHeight="1">
      <c r="A61" s="1221"/>
      <c r="B61" s="813" t="s">
        <v>1028</v>
      </c>
      <c r="C61" s="1221"/>
      <c r="D61" s="107"/>
      <c r="E61" s="1444">
        <f>'3.'!AP90</f>
        <v>14324.576709519431</v>
      </c>
      <c r="F61" s="651">
        <f>'3.'!AQ90</f>
        <v>11754.226406744794</v>
      </c>
      <c r="G61" s="651">
        <f>'3.'!AR90</f>
        <v>2570.3503027746378</v>
      </c>
      <c r="H61" s="651">
        <f>'3.'!AS90</f>
        <v>6712.3197867548415</v>
      </c>
      <c r="I61" s="651">
        <f>'3.'!AT90</f>
        <v>2802.0427151020472</v>
      </c>
      <c r="J61" s="651">
        <f>'3.'!AU90</f>
        <v>1888.8483936819846</v>
      </c>
      <c r="K61" s="651">
        <f>'3.'!AV90</f>
        <v>913.19432142006178</v>
      </c>
      <c r="L61" s="651">
        <f>'3.'!AW90</f>
        <v>2912.1238925953726</v>
      </c>
      <c r="M61" s="651">
        <f>'3.'!AX90</f>
        <v>1315.2124126777126</v>
      </c>
      <c r="N61" s="651">
        <f>'3.'!AY90</f>
        <v>1285.4624126776969</v>
      </c>
      <c r="O61" s="651">
        <f>'3.'!AZ90</f>
        <v>29.750000000015572</v>
      </c>
      <c r="P61" s="651">
        <f>'3.'!BA90</f>
        <v>1197.5736187548334</v>
      </c>
      <c r="Q61" s="651">
        <f>'3.'!BB90</f>
        <v>1081.5736187538746</v>
      </c>
      <c r="R61" s="651">
        <f>'3.'!BC90</f>
        <v>116.00000000095832</v>
      </c>
      <c r="S61" s="651">
        <f>'3.'!BD90</f>
        <v>399.33786116282795</v>
      </c>
      <c r="T61" s="651">
        <f>'3.'!BE90</f>
        <v>379.33786116282795</v>
      </c>
      <c r="U61" s="651">
        <f>'3.'!BF90</f>
        <v>20</v>
      </c>
      <c r="V61" s="651">
        <f>'3.'!BG90</f>
        <v>998.15317905742563</v>
      </c>
      <c r="W61" s="651">
        <f>'3.'!BH90</f>
        <v>182.74104709777853</v>
      </c>
      <c r="X61" s="651">
        <f>'3.'!BI90</f>
        <v>815.41213195964701</v>
      </c>
      <c r="Y61" s="651">
        <f>'3.'!BJ90</f>
        <v>5506.6265859312261</v>
      </c>
      <c r="Z61" s="651">
        <f>'3.'!BK90</f>
        <v>904.18804880210064</v>
      </c>
      <c r="AA61" s="651">
        <f>'3.'!BL90</f>
        <v>904.18804880210064</v>
      </c>
      <c r="AB61" s="651">
        <f>'3.'!BM90</f>
        <v>0</v>
      </c>
      <c r="AC61" s="651">
        <f>'3.'!BN90</f>
        <v>4602.4385371291255</v>
      </c>
      <c r="AD61" s="651">
        <f>'3.'!BO90</f>
        <v>2624.2483424907541</v>
      </c>
      <c r="AE61" s="651">
        <f>'3.'!BP90</f>
        <v>2385.1148472268387</v>
      </c>
      <c r="AF61" s="651">
        <f>'3.'!BQ90</f>
        <v>239.13349526391519</v>
      </c>
      <c r="AG61" s="651">
        <f>'3.'!BR90</f>
        <v>1978.1901946383716</v>
      </c>
      <c r="AH61" s="651">
        <f>'3.'!BS90</f>
        <v>1876.1849045030324</v>
      </c>
      <c r="AI61" s="651">
        <f>'3.'!BT90</f>
        <v>102.00529013533922</v>
      </c>
      <c r="AJ61" s="651">
        <f>'3.'!BU90</f>
        <v>2105.6303368333611</v>
      </c>
      <c r="AK61" s="651">
        <f>'3.'!BV90</f>
        <v>1770.7752728386611</v>
      </c>
      <c r="AL61" s="651">
        <f>'3.'!BW90</f>
        <v>334.85506399470023</v>
      </c>
    </row>
    <row r="62" spans="1:38" ht="17.100000000000001" customHeight="1">
      <c r="A62" s="1221"/>
      <c r="B62" s="813" t="s">
        <v>1029</v>
      </c>
      <c r="C62" s="1221"/>
      <c r="D62" s="107"/>
      <c r="E62" s="1444">
        <f>'3.'!AP91</f>
        <v>6823.8753513183838</v>
      </c>
      <c r="F62" s="651">
        <f>'3.'!AQ91</f>
        <v>5324.5151077139917</v>
      </c>
      <c r="G62" s="651">
        <f>'3.'!AR91</f>
        <v>1499.360243604395</v>
      </c>
      <c r="H62" s="651">
        <f>'3.'!AS91</f>
        <v>4115.0727508068512</v>
      </c>
      <c r="I62" s="651">
        <f>'3.'!AT91</f>
        <v>1322.7907289765274</v>
      </c>
      <c r="J62" s="651">
        <f>'3.'!AU91</f>
        <v>843.10695575277452</v>
      </c>
      <c r="K62" s="651">
        <f>'3.'!AV91</f>
        <v>479.68377322375227</v>
      </c>
      <c r="L62" s="651">
        <f>'3.'!AW91</f>
        <v>1745.7703483040073</v>
      </c>
      <c r="M62" s="651">
        <f>'3.'!AX91</f>
        <v>812.0356813897954</v>
      </c>
      <c r="N62" s="651">
        <f>'3.'!AY91</f>
        <v>799.21316761168089</v>
      </c>
      <c r="O62" s="651">
        <f>'3.'!AZ91</f>
        <v>12.822513778114455</v>
      </c>
      <c r="P62" s="651">
        <f>'3.'!BA91</f>
        <v>543.12396861826812</v>
      </c>
      <c r="Q62" s="651">
        <f>'3.'!BB91</f>
        <v>543.12396861826812</v>
      </c>
      <c r="R62" s="651">
        <f>'3.'!BC91</f>
        <v>0</v>
      </c>
      <c r="S62" s="651">
        <f>'3.'!BD91</f>
        <v>390.61069829594351</v>
      </c>
      <c r="T62" s="651">
        <f>'3.'!BE91</f>
        <v>360.89641258160191</v>
      </c>
      <c r="U62" s="651">
        <f>'3.'!BF91</f>
        <v>29.714285714341571</v>
      </c>
      <c r="V62" s="651">
        <f>'3.'!BG91</f>
        <v>1046.5116735263177</v>
      </c>
      <c r="W62" s="651">
        <f>'3.'!BH91</f>
        <v>229.42056330065921</v>
      </c>
      <c r="X62" s="651">
        <f>'3.'!BI91</f>
        <v>817.09111022565833</v>
      </c>
      <c r="Y62" s="651">
        <f>'3.'!BJ91</f>
        <v>2484.4501691633563</v>
      </c>
      <c r="Z62" s="651">
        <f>'3.'!BK91</f>
        <v>152.94216434027783</v>
      </c>
      <c r="AA62" s="651">
        <f>'3.'!BL91</f>
        <v>151.94216434027783</v>
      </c>
      <c r="AB62" s="651">
        <f>'3.'!BM91</f>
        <v>1</v>
      </c>
      <c r="AC62" s="651">
        <f>'3.'!BN91</f>
        <v>2331.5080048230789</v>
      </c>
      <c r="AD62" s="651">
        <f>'3.'!BO91</f>
        <v>718.76205266843749</v>
      </c>
      <c r="AE62" s="651">
        <f>'3.'!BP91</f>
        <v>665.4929014280624</v>
      </c>
      <c r="AF62" s="651">
        <f>'3.'!BQ91</f>
        <v>53.269151240375081</v>
      </c>
      <c r="AG62" s="651">
        <f>'3.'!BR91</f>
        <v>1612.7459521546407</v>
      </c>
      <c r="AH62" s="651">
        <f>'3.'!BS91</f>
        <v>1559.7979391131776</v>
      </c>
      <c r="AI62" s="651">
        <f>'3.'!BT91</f>
        <v>52.948013041463412</v>
      </c>
      <c r="AJ62" s="651">
        <f>'3.'!BU91</f>
        <v>224.3524313481787</v>
      </c>
      <c r="AK62" s="651">
        <f>'3.'!BV91</f>
        <v>171.52103496748859</v>
      </c>
      <c r="AL62" s="651">
        <f>'3.'!BW91</f>
        <v>52.831396380690123</v>
      </c>
    </row>
    <row r="63" spans="1:38" ht="17.100000000000001" customHeight="1">
      <c r="A63" s="1221"/>
      <c r="B63" s="813" t="s">
        <v>1030</v>
      </c>
      <c r="C63" s="1221"/>
      <c r="D63" s="107"/>
      <c r="E63" s="1444">
        <f>'3.'!AP92</f>
        <v>9339.9738778850024</v>
      </c>
      <c r="F63" s="651">
        <f>'3.'!AQ92</f>
        <v>7141.9066418426719</v>
      </c>
      <c r="G63" s="651">
        <f>'3.'!AR92</f>
        <v>2198.06723604233</v>
      </c>
      <c r="H63" s="651">
        <f>'3.'!AS92</f>
        <v>5718.3371760229875</v>
      </c>
      <c r="I63" s="651">
        <f>'3.'!AT92</f>
        <v>2076.068660680934</v>
      </c>
      <c r="J63" s="651">
        <f>'3.'!AU92</f>
        <v>1241.1324787538383</v>
      </c>
      <c r="K63" s="651">
        <f>'3.'!AV92</f>
        <v>834.93618192709494</v>
      </c>
      <c r="L63" s="651">
        <f>'3.'!AW92</f>
        <v>2347.2501707842166</v>
      </c>
      <c r="M63" s="651">
        <f>'3.'!AX92</f>
        <v>1273.0501439631403</v>
      </c>
      <c r="N63" s="651">
        <f>'3.'!AY92</f>
        <v>1241.307124502589</v>
      </c>
      <c r="O63" s="651">
        <f>'3.'!AZ92</f>
        <v>31.743019460551153</v>
      </c>
      <c r="P63" s="651">
        <f>'3.'!BA92</f>
        <v>550.92157127513462</v>
      </c>
      <c r="Q63" s="651">
        <f>'3.'!BB92</f>
        <v>489.5745256174211</v>
      </c>
      <c r="R63" s="651">
        <f>'3.'!BC92</f>
        <v>61.347045657713331</v>
      </c>
      <c r="S63" s="651">
        <f>'3.'!BD92</f>
        <v>523.2784555459408</v>
      </c>
      <c r="T63" s="651">
        <f>'3.'!BE92</f>
        <v>428.31015350883536</v>
      </c>
      <c r="U63" s="651">
        <f>'3.'!BF92</f>
        <v>94.968302037105559</v>
      </c>
      <c r="V63" s="651">
        <f>'3.'!BG92</f>
        <v>1295.0183445578446</v>
      </c>
      <c r="W63" s="651">
        <f>'3.'!BH92</f>
        <v>283.69619321956122</v>
      </c>
      <c r="X63" s="651">
        <f>'3.'!BI92</f>
        <v>1011.322151338283</v>
      </c>
      <c r="Y63" s="651">
        <f>'3.'!BJ92</f>
        <v>3485.7789276636368</v>
      </c>
      <c r="Z63" s="651">
        <f>'3.'!BK92</f>
        <v>255.99575923948925</v>
      </c>
      <c r="AA63" s="651">
        <f>'3.'!BL92</f>
        <v>254.99575923948925</v>
      </c>
      <c r="AB63" s="651">
        <f>'3.'!BM92</f>
        <v>1</v>
      </c>
      <c r="AC63" s="651">
        <f>'3.'!BN92</f>
        <v>3229.7831684241473</v>
      </c>
      <c r="AD63" s="651">
        <f>'3.'!BO92</f>
        <v>1608.345622084199</v>
      </c>
      <c r="AE63" s="651">
        <f>'3.'!BP92</f>
        <v>1529.1635119144123</v>
      </c>
      <c r="AF63" s="651">
        <f>'3.'!BQ92</f>
        <v>79.182110169786895</v>
      </c>
      <c r="AG63" s="651">
        <f>'3.'!BR92</f>
        <v>1621.4375463399474</v>
      </c>
      <c r="AH63" s="651">
        <f>'3.'!BS92</f>
        <v>1550.2976923163283</v>
      </c>
      <c r="AI63" s="651">
        <f>'3.'!BT92</f>
        <v>71.139854023619051</v>
      </c>
      <c r="AJ63" s="651">
        <f>'3.'!BU92</f>
        <v>135.85777419837501</v>
      </c>
      <c r="AK63" s="651">
        <f>'3.'!BV92</f>
        <v>123.42920277019913</v>
      </c>
      <c r="AL63" s="651">
        <f>'3.'!BW92</f>
        <v>12.428571428175896</v>
      </c>
    </row>
    <row r="64" spans="1:38" ht="17.100000000000001" customHeight="1">
      <c r="A64" s="1221"/>
      <c r="B64" s="813" t="s">
        <v>1031</v>
      </c>
      <c r="C64" s="1221"/>
      <c r="D64" s="107"/>
      <c r="E64" s="1444">
        <f>'3.'!AP93</f>
        <v>14729.534362746796</v>
      </c>
      <c r="F64" s="651">
        <f>'3.'!AQ93</f>
        <v>11106.458839206456</v>
      </c>
      <c r="G64" s="651">
        <f>'3.'!AR93</f>
        <v>3623.0755235403494</v>
      </c>
      <c r="H64" s="651">
        <f>'3.'!AS93</f>
        <v>9811.8462304294026</v>
      </c>
      <c r="I64" s="651">
        <f>'3.'!AT93</f>
        <v>2992.0884181118358</v>
      </c>
      <c r="J64" s="651">
        <f>'3.'!AU93</f>
        <v>1693.1875006540997</v>
      </c>
      <c r="K64" s="651">
        <f>'3.'!AV93</f>
        <v>1298.900917457737</v>
      </c>
      <c r="L64" s="651">
        <f>'3.'!AW93</f>
        <v>4816.4367901818687</v>
      </c>
      <c r="M64" s="651">
        <f>'3.'!AX93</f>
        <v>1875.3581830585395</v>
      </c>
      <c r="N64" s="651">
        <f>'3.'!AY93</f>
        <v>1735.9732866744864</v>
      </c>
      <c r="O64" s="651">
        <f>'3.'!AZ93</f>
        <v>139.38489638405318</v>
      </c>
      <c r="P64" s="651">
        <f>'3.'!BA93</f>
        <v>1514.0758214289574</v>
      </c>
      <c r="Q64" s="651">
        <f>'3.'!BB93</f>
        <v>1434.2892765712625</v>
      </c>
      <c r="R64" s="651">
        <f>'3.'!BC93</f>
        <v>79.786544857694892</v>
      </c>
      <c r="S64" s="651">
        <f>'3.'!BD93</f>
        <v>1427.0027856943748</v>
      </c>
      <c r="T64" s="651">
        <f>'3.'!BE93</f>
        <v>1299.6345527151975</v>
      </c>
      <c r="U64" s="651">
        <f>'3.'!BF93</f>
        <v>127.36823297917707</v>
      </c>
      <c r="V64" s="651">
        <f>'3.'!BG93</f>
        <v>2003.3210221356926</v>
      </c>
      <c r="W64" s="651">
        <f>'3.'!BH93</f>
        <v>347.36076611319072</v>
      </c>
      <c r="X64" s="651">
        <f>'3.'!BI93</f>
        <v>1655.9602560225019</v>
      </c>
      <c r="Y64" s="651">
        <f>'3.'!BJ93</f>
        <v>4917.6881323174048</v>
      </c>
      <c r="Z64" s="651">
        <f>'3.'!BK93</f>
        <v>731.13314908389714</v>
      </c>
      <c r="AA64" s="651">
        <f>'3.'!BL93</f>
        <v>666.90985708097128</v>
      </c>
      <c r="AB64" s="651">
        <f>'3.'!BM93</f>
        <v>64.223292002925717</v>
      </c>
      <c r="AC64" s="651">
        <f>'3.'!BN93</f>
        <v>4186.5549832335082</v>
      </c>
      <c r="AD64" s="651">
        <f>'3.'!BO93</f>
        <v>2045.7244206247424</v>
      </c>
      <c r="AE64" s="651">
        <f>'3.'!BP93</f>
        <v>1988.5179703534218</v>
      </c>
      <c r="AF64" s="651">
        <f>'3.'!BQ93</f>
        <v>57.206450271320804</v>
      </c>
      <c r="AG64" s="651">
        <f>'3.'!BR93</f>
        <v>2140.8305626087658</v>
      </c>
      <c r="AH64" s="651">
        <f>'3.'!BS93</f>
        <v>1940.5856290438276</v>
      </c>
      <c r="AI64" s="651">
        <f>'3.'!BT93</f>
        <v>200.2449335649377</v>
      </c>
      <c r="AJ64" s="651">
        <f>'3.'!BU93</f>
        <v>0</v>
      </c>
      <c r="AK64" s="651">
        <f>'3.'!BV93</f>
        <v>0</v>
      </c>
      <c r="AL64" s="651">
        <f>'3.'!BW93</f>
        <v>0</v>
      </c>
    </row>
    <row r="65" spans="1:38" ht="17.100000000000001" customHeight="1">
      <c r="A65" s="1221"/>
      <c r="B65" s="813" t="s">
        <v>1032</v>
      </c>
      <c r="C65" s="1221"/>
      <c r="D65" s="107"/>
      <c r="E65" s="1444">
        <f>'3.'!AP94</f>
        <v>13689.75761648297</v>
      </c>
      <c r="F65" s="651">
        <f>'3.'!AQ94</f>
        <v>10736.257680467219</v>
      </c>
      <c r="G65" s="651">
        <f>'3.'!AR94</f>
        <v>2953.4999360157449</v>
      </c>
      <c r="H65" s="651">
        <f>'3.'!AS94</f>
        <v>8438.176721056212</v>
      </c>
      <c r="I65" s="651">
        <f>'3.'!AT94</f>
        <v>2809.1933246868994</v>
      </c>
      <c r="J65" s="651">
        <f>'3.'!AU94</f>
        <v>1872.9660371267146</v>
      </c>
      <c r="K65" s="651">
        <f>'3.'!AV94</f>
        <v>936.22728756018296</v>
      </c>
      <c r="L65" s="651">
        <f>'3.'!AW94</f>
        <v>3806.1023930624915</v>
      </c>
      <c r="M65" s="651">
        <f>'3.'!AX94</f>
        <v>1176.2895502482966</v>
      </c>
      <c r="N65" s="651">
        <f>'3.'!AY94</f>
        <v>1090.0276883515319</v>
      </c>
      <c r="O65" s="651">
        <f>'3.'!AZ94</f>
        <v>86.261861896765168</v>
      </c>
      <c r="P65" s="651">
        <f>'3.'!BA94</f>
        <v>1393.4181952622923</v>
      </c>
      <c r="Q65" s="651">
        <f>'3.'!BB94</f>
        <v>1381.1724146846479</v>
      </c>
      <c r="R65" s="651">
        <f>'3.'!BC94</f>
        <v>12.24578057764438</v>
      </c>
      <c r="S65" s="651">
        <f>'3.'!BD94</f>
        <v>1236.3946475519001</v>
      </c>
      <c r="T65" s="651">
        <f>'3.'!BE94</f>
        <v>1088.3160813252257</v>
      </c>
      <c r="U65" s="651">
        <f>'3.'!BF94</f>
        <v>148.0785662266743</v>
      </c>
      <c r="V65" s="651">
        <f>'3.'!BG94</f>
        <v>1822.8810033068251</v>
      </c>
      <c r="W65" s="651">
        <f>'3.'!BH94</f>
        <v>399.75730185235273</v>
      </c>
      <c r="X65" s="651">
        <f>'3.'!BI94</f>
        <v>1423.123701454472</v>
      </c>
      <c r="Y65" s="651">
        <f>'3.'!BJ94</f>
        <v>5251.5808954267532</v>
      </c>
      <c r="Z65" s="651">
        <f>'3.'!BK94</f>
        <v>734.60291768083641</v>
      </c>
      <c r="AA65" s="651">
        <f>'3.'!BL94</f>
        <v>685.39379244769236</v>
      </c>
      <c r="AB65" s="651">
        <f>'3.'!BM94</f>
        <v>49.209125233144199</v>
      </c>
      <c r="AC65" s="651">
        <f>'3.'!BN94</f>
        <v>4516.9779777459162</v>
      </c>
      <c r="AD65" s="651">
        <f>'3.'!BO94</f>
        <v>2291.0654282277119</v>
      </c>
      <c r="AE65" s="651">
        <f>'3.'!BP94</f>
        <v>2183.6770490990621</v>
      </c>
      <c r="AF65" s="651">
        <f>'3.'!BQ94</f>
        <v>107.38837912864983</v>
      </c>
      <c r="AG65" s="651">
        <f>'3.'!BR94</f>
        <v>2225.9125495182043</v>
      </c>
      <c r="AH65" s="651">
        <f>'3.'!BS94</f>
        <v>2034.9473155799931</v>
      </c>
      <c r="AI65" s="651">
        <f>'3.'!BT94</f>
        <v>190.96523393821113</v>
      </c>
      <c r="AJ65" s="651">
        <f>'3.'!BU94</f>
        <v>0</v>
      </c>
      <c r="AK65" s="651">
        <f>'3.'!BV94</f>
        <v>0</v>
      </c>
      <c r="AL65" s="651">
        <f>'3.'!BW94</f>
        <v>0</v>
      </c>
    </row>
    <row r="66" spans="1:38" ht="17.100000000000001" customHeight="1">
      <c r="A66" s="1219"/>
      <c r="B66" s="813" t="s">
        <v>1033</v>
      </c>
      <c r="C66" s="1219"/>
      <c r="D66" s="811"/>
      <c r="E66" s="1444">
        <f>'3.'!AP95</f>
        <v>21054.096205398291</v>
      </c>
      <c r="F66" s="651">
        <f>'3.'!AQ95</f>
        <v>15918.958420960835</v>
      </c>
      <c r="G66" s="651">
        <f>'3.'!AR95</f>
        <v>5135.137784437451</v>
      </c>
      <c r="H66" s="651">
        <f>'3.'!AS95</f>
        <v>15044.25740031888</v>
      </c>
      <c r="I66" s="651">
        <f>'3.'!AT95</f>
        <v>4385.4913169384663</v>
      </c>
      <c r="J66" s="651">
        <f>'3.'!AU95</f>
        <v>2911.0235396745247</v>
      </c>
      <c r="K66" s="651">
        <f>'3.'!AV95</f>
        <v>1474.4677772639402</v>
      </c>
      <c r="L66" s="651">
        <f>'3.'!AW95</f>
        <v>7766.6490228429857</v>
      </c>
      <c r="M66" s="651">
        <f>'3.'!AX95</f>
        <v>1803.2276738796279</v>
      </c>
      <c r="N66" s="651">
        <f>'3.'!AY95</f>
        <v>1621.0596400692832</v>
      </c>
      <c r="O66" s="651">
        <f>'3.'!AZ95</f>
        <v>182.1680338103443</v>
      </c>
      <c r="P66" s="651">
        <f>'3.'!BA95</f>
        <v>2982.0679067372876</v>
      </c>
      <c r="Q66" s="651">
        <f>'3.'!BB95</f>
        <v>2902.2982475024037</v>
      </c>
      <c r="R66" s="651">
        <f>'3.'!BC95</f>
        <v>79.76965923488298</v>
      </c>
      <c r="S66" s="651">
        <f>'3.'!BD95</f>
        <v>2981.3534422260677</v>
      </c>
      <c r="T66" s="651">
        <f>'3.'!BE95</f>
        <v>2558.4177771786949</v>
      </c>
      <c r="U66" s="651">
        <f>'3.'!BF95</f>
        <v>422.93566504737345</v>
      </c>
      <c r="V66" s="651">
        <f>'3.'!BG95</f>
        <v>2892.11706053744</v>
      </c>
      <c r="W66" s="651">
        <f>'3.'!BH95</f>
        <v>486.07546035465987</v>
      </c>
      <c r="X66" s="651">
        <f>'3.'!BI95</f>
        <v>2406.0416001827789</v>
      </c>
      <c r="Y66" s="651">
        <f>'3.'!BJ95</f>
        <v>6009.8388050794038</v>
      </c>
      <c r="Z66" s="651">
        <f>'3.'!BK95</f>
        <v>867.80503387592876</v>
      </c>
      <c r="AA66" s="651">
        <f>'3.'!BL95</f>
        <v>757.24496546278829</v>
      </c>
      <c r="AB66" s="651">
        <f>'3.'!BM95</f>
        <v>110.5600684131403</v>
      </c>
      <c r="AC66" s="651">
        <f>'3.'!BN95</f>
        <v>5142.0337712034734</v>
      </c>
      <c r="AD66" s="651">
        <f>'3.'!BO95</f>
        <v>2527.297557730647</v>
      </c>
      <c r="AE66" s="651">
        <f>'3.'!BP95</f>
        <v>2364.9243669552561</v>
      </c>
      <c r="AF66" s="651">
        <f>'3.'!BQ95</f>
        <v>162.37319077539027</v>
      </c>
      <c r="AG66" s="651">
        <f>'3.'!BR95</f>
        <v>2614.7362134728282</v>
      </c>
      <c r="AH66" s="651">
        <f>'3.'!BS95</f>
        <v>2317.9144237632322</v>
      </c>
      <c r="AI66" s="651">
        <f>'3.'!BT95</f>
        <v>296.82178970959598</v>
      </c>
      <c r="AJ66" s="651">
        <f>'3.'!BU95</f>
        <v>0</v>
      </c>
      <c r="AK66" s="651">
        <f>'3.'!BV95</f>
        <v>0</v>
      </c>
      <c r="AL66" s="651">
        <f>'3.'!BW95</f>
        <v>0</v>
      </c>
    </row>
    <row r="67" spans="1:38" ht="17.100000000000001" customHeight="1">
      <c r="A67" s="1219"/>
      <c r="B67" s="813" t="s">
        <v>1034</v>
      </c>
      <c r="C67" s="1219"/>
      <c r="D67" s="811"/>
      <c r="E67" s="1444">
        <f>'3.'!AP96</f>
        <v>8343.3286544967614</v>
      </c>
      <c r="F67" s="651">
        <f>'3.'!AQ96</f>
        <v>6275.0797102496508</v>
      </c>
      <c r="G67" s="651">
        <f>'3.'!AR96</f>
        <v>2068.2489442471092</v>
      </c>
      <c r="H67" s="651">
        <f>'3.'!AS96</f>
        <v>6070.8237251703267</v>
      </c>
      <c r="I67" s="651">
        <f>'3.'!AT96</f>
        <v>1485.6045015654067</v>
      </c>
      <c r="J67" s="651">
        <f>'3.'!AU96</f>
        <v>904.19077619191864</v>
      </c>
      <c r="K67" s="651">
        <f>'3.'!AV96</f>
        <v>581.41372537348855</v>
      </c>
      <c r="L67" s="651">
        <f>'3.'!AW96</f>
        <v>3508.0866149124063</v>
      </c>
      <c r="M67" s="651">
        <f>'3.'!AX96</f>
        <v>850.0086046061615</v>
      </c>
      <c r="N67" s="651">
        <f>'3.'!AY96</f>
        <v>782.43273134799188</v>
      </c>
      <c r="O67" s="651">
        <f>'3.'!AZ96</f>
        <v>67.575873258169779</v>
      </c>
      <c r="P67" s="651">
        <f>'3.'!BA96</f>
        <v>1279.2383856808551</v>
      </c>
      <c r="Q67" s="651">
        <f>'3.'!BB96</f>
        <v>1224.8564887862753</v>
      </c>
      <c r="R67" s="651">
        <f>'3.'!BC96</f>
        <v>54.381896894579519</v>
      </c>
      <c r="S67" s="651">
        <f>'3.'!BD96</f>
        <v>1378.8396246253894</v>
      </c>
      <c r="T67" s="651">
        <f>'3.'!BE96</f>
        <v>1202.9300785458713</v>
      </c>
      <c r="U67" s="651">
        <f>'3.'!BF96</f>
        <v>175.90954607951815</v>
      </c>
      <c r="V67" s="651">
        <f>'3.'!BG96</f>
        <v>1077.1326086925151</v>
      </c>
      <c r="W67" s="651">
        <f>'3.'!BH96</f>
        <v>151.0262307377684</v>
      </c>
      <c r="X67" s="651">
        <f>'3.'!BI96</f>
        <v>926.10637795474668</v>
      </c>
      <c r="Y67" s="651">
        <f>'3.'!BJ96</f>
        <v>2272.5049293264296</v>
      </c>
      <c r="Z67" s="651">
        <f>'3.'!BK96</f>
        <v>315.13096867328181</v>
      </c>
      <c r="AA67" s="651">
        <f>'3.'!BL96</f>
        <v>241.23853482232943</v>
      </c>
      <c r="AB67" s="651">
        <f>'3.'!BM96</f>
        <v>73.892433850952415</v>
      </c>
      <c r="AC67" s="651">
        <f>'3.'!BN96</f>
        <v>1957.3739606531476</v>
      </c>
      <c r="AD67" s="651">
        <f>'3.'!BO96</f>
        <v>1229.6890060523065</v>
      </c>
      <c r="AE67" s="651">
        <f>'3.'!BP96</f>
        <v>1116.0955888321901</v>
      </c>
      <c r="AF67" s="651">
        <f>'3.'!BQ96</f>
        <v>113.59341722011661</v>
      </c>
      <c r="AG67" s="651">
        <f>'3.'!BR96</f>
        <v>727.68495460084159</v>
      </c>
      <c r="AH67" s="651">
        <f>'3.'!BS96</f>
        <v>652.30928098530364</v>
      </c>
      <c r="AI67" s="651">
        <f>'3.'!BT96</f>
        <v>75.375673615537906</v>
      </c>
      <c r="AJ67" s="651">
        <f>'3.'!BU96</f>
        <v>0</v>
      </c>
      <c r="AK67" s="651">
        <f>'3.'!BV96</f>
        <v>0</v>
      </c>
      <c r="AL67" s="651">
        <f>'3.'!BW96</f>
        <v>0</v>
      </c>
    </row>
    <row r="68" spans="1:38" ht="17.100000000000001" customHeight="1">
      <c r="A68" s="1219"/>
      <c r="B68" s="813" t="s">
        <v>1035</v>
      </c>
      <c r="C68" s="1219"/>
      <c r="D68" s="811"/>
      <c r="E68" s="1444">
        <f>'3.'!AP97</f>
        <v>11847.661344985065</v>
      </c>
      <c r="F68" s="651">
        <f>'3.'!AQ97</f>
        <v>9003.9858897990725</v>
      </c>
      <c r="G68" s="651">
        <f>'3.'!AR97</f>
        <v>2843.6754551859945</v>
      </c>
      <c r="H68" s="651">
        <f>'3.'!AS97</f>
        <v>9516.131394189495</v>
      </c>
      <c r="I68" s="651">
        <f>'3.'!AT97</f>
        <v>1676.8132750968264</v>
      </c>
      <c r="J68" s="651">
        <f>'3.'!AU97</f>
        <v>1025.7964033224439</v>
      </c>
      <c r="K68" s="651">
        <f>'3.'!AV97</f>
        <v>651.01687177438225</v>
      </c>
      <c r="L68" s="651">
        <f>'3.'!AW97</f>
        <v>5954.5264884747294</v>
      </c>
      <c r="M68" s="651">
        <f>'3.'!AX97</f>
        <v>986.04914793564944</v>
      </c>
      <c r="N68" s="651">
        <f>'3.'!AY97</f>
        <v>872.03744661813835</v>
      </c>
      <c r="O68" s="651">
        <f>'3.'!AZ97</f>
        <v>114.01170131751105</v>
      </c>
      <c r="P68" s="651">
        <f>'3.'!BA97</f>
        <v>1977.1031789570432</v>
      </c>
      <c r="Q68" s="651">
        <f>'3.'!BB97</f>
        <v>1924.9771925625184</v>
      </c>
      <c r="R68" s="651">
        <f>'3.'!BC97</f>
        <v>52.12598639452488</v>
      </c>
      <c r="S68" s="651">
        <f>'3.'!BD97</f>
        <v>2991.3741615820345</v>
      </c>
      <c r="T68" s="651">
        <f>'3.'!BE97</f>
        <v>2577.5830754063149</v>
      </c>
      <c r="U68" s="651">
        <f>'3.'!BF97</f>
        <v>413.79108617572047</v>
      </c>
      <c r="V68" s="651">
        <f>'3.'!BG97</f>
        <v>1884.7916306179416</v>
      </c>
      <c r="W68" s="651">
        <f>'3.'!BH97</f>
        <v>440.37263244078815</v>
      </c>
      <c r="X68" s="651">
        <f>'3.'!BI97</f>
        <v>1444.4189981771535</v>
      </c>
      <c r="Y68" s="651">
        <f>'3.'!BJ97</f>
        <v>2331.5299507955647</v>
      </c>
      <c r="Z68" s="651">
        <f>'3.'!BK97</f>
        <v>432.03847890619465</v>
      </c>
      <c r="AA68" s="651">
        <f>'3.'!BL97</f>
        <v>409.4479078528297</v>
      </c>
      <c r="AB68" s="651">
        <f>'3.'!BM97</f>
        <v>22.590571053364961</v>
      </c>
      <c r="AC68" s="651">
        <f>'3.'!BN97</f>
        <v>1899.4914718893704</v>
      </c>
      <c r="AD68" s="651">
        <f>'3.'!BO97</f>
        <v>1032.6513220998218</v>
      </c>
      <c r="AE68" s="651">
        <f>'3.'!BP97</f>
        <v>957.26307629844212</v>
      </c>
      <c r="AF68" s="651">
        <f>'3.'!BQ97</f>
        <v>75.388245801379554</v>
      </c>
      <c r="AG68" s="651">
        <f>'3.'!BR97</f>
        <v>866.84014978954872</v>
      </c>
      <c r="AH68" s="651">
        <f>'3.'!BS97</f>
        <v>796.50815529759268</v>
      </c>
      <c r="AI68" s="651">
        <f>'3.'!BT97</f>
        <v>70.331994491956195</v>
      </c>
      <c r="AJ68" s="651">
        <f>'3.'!BU97</f>
        <v>0</v>
      </c>
      <c r="AK68" s="651">
        <f>'3.'!BV97</f>
        <v>0</v>
      </c>
      <c r="AL68" s="651">
        <f>'3.'!BW97</f>
        <v>0</v>
      </c>
    </row>
    <row r="69" spans="1:38" ht="17.100000000000001" customHeight="1">
      <c r="A69" s="1219"/>
      <c r="B69" s="813" t="s">
        <v>1036</v>
      </c>
      <c r="C69" s="1219"/>
      <c r="D69" s="811"/>
      <c r="E69" s="1444">
        <f>'3.'!AP98</f>
        <v>14040.61046109696</v>
      </c>
      <c r="F69" s="651">
        <f>'3.'!AQ98</f>
        <v>10880.234726071032</v>
      </c>
      <c r="G69" s="651">
        <f>'3.'!AR98</f>
        <v>3160.375735025928</v>
      </c>
      <c r="H69" s="651">
        <f>'3.'!AS98</f>
        <v>11014.707689151017</v>
      </c>
      <c r="I69" s="651">
        <f>'3.'!AT98</f>
        <v>2095.2521465019249</v>
      </c>
      <c r="J69" s="651">
        <f>'3.'!AU98</f>
        <v>1434.8544658203127</v>
      </c>
      <c r="K69" s="651">
        <f>'3.'!AV98</f>
        <v>660.39768068161197</v>
      </c>
      <c r="L69" s="651">
        <f>'3.'!AW98</f>
        <v>6819.3995769223575</v>
      </c>
      <c r="M69" s="651">
        <f>'3.'!AX98</f>
        <v>998.91972954515506</v>
      </c>
      <c r="N69" s="651">
        <f>'3.'!AY98</f>
        <v>913.74808044681015</v>
      </c>
      <c r="O69" s="651">
        <f>'3.'!AZ98</f>
        <v>85.171649098345114</v>
      </c>
      <c r="P69" s="651">
        <f>'3.'!BA98</f>
        <v>1830.2170015872673</v>
      </c>
      <c r="Q69" s="651">
        <f>'3.'!BB98</f>
        <v>1777.2900675856085</v>
      </c>
      <c r="R69" s="651">
        <f>'3.'!BC98</f>
        <v>52.926934001658736</v>
      </c>
      <c r="S69" s="651">
        <f>'3.'!BD98</f>
        <v>3990.2628457899327</v>
      </c>
      <c r="T69" s="651">
        <f>'3.'!BE98</f>
        <v>3466.5398770900756</v>
      </c>
      <c r="U69" s="651">
        <f>'3.'!BF98</f>
        <v>523.72296869985723</v>
      </c>
      <c r="V69" s="651">
        <f>'3.'!BG98</f>
        <v>2100.0559657267327</v>
      </c>
      <c r="W69" s="651">
        <f>'3.'!BH98</f>
        <v>476.89094996141131</v>
      </c>
      <c r="X69" s="651">
        <f>'3.'!BI98</f>
        <v>1623.1650157653212</v>
      </c>
      <c r="Y69" s="651">
        <f>'3.'!BJ98</f>
        <v>3025.9027719459373</v>
      </c>
      <c r="Z69" s="651">
        <f>'3.'!BK98</f>
        <v>518.9416184677533</v>
      </c>
      <c r="AA69" s="651">
        <f>'3.'!BL98</f>
        <v>446.87001234263573</v>
      </c>
      <c r="AB69" s="651">
        <f>'3.'!BM98</f>
        <v>72.071606125117611</v>
      </c>
      <c r="AC69" s="651">
        <f>'3.'!BN98</f>
        <v>2506.9611534781848</v>
      </c>
      <c r="AD69" s="651">
        <f>'3.'!BO98</f>
        <v>833.02307522439287</v>
      </c>
      <c r="AE69" s="651">
        <f>'3.'!BP98</f>
        <v>765.89135306182948</v>
      </c>
      <c r="AF69" s="651">
        <f>'3.'!BQ98</f>
        <v>67.131722162563491</v>
      </c>
      <c r="AG69" s="651">
        <f>'3.'!BR98</f>
        <v>1673.9380782537917</v>
      </c>
      <c r="AH69" s="651">
        <f>'3.'!BS98</f>
        <v>1598.1499197623398</v>
      </c>
      <c r="AI69" s="651">
        <f>'3.'!BT98</f>
        <v>75.788158491451966</v>
      </c>
      <c r="AJ69" s="651">
        <f>'3.'!BU98</f>
        <v>0</v>
      </c>
      <c r="AK69" s="651">
        <f>'3.'!BV98</f>
        <v>0</v>
      </c>
      <c r="AL69" s="651">
        <f>'3.'!BW98</f>
        <v>0</v>
      </c>
    </row>
    <row r="70" spans="1:38" ht="17.100000000000001" customHeight="1" thickBot="1">
      <c r="A70" s="2328"/>
      <c r="B70" s="813" t="s">
        <v>1037</v>
      </c>
      <c r="C70" s="1219"/>
      <c r="D70" s="811"/>
      <c r="E70" s="1445">
        <f>'3.'!AP99</f>
        <v>32015.938076470269</v>
      </c>
      <c r="F70" s="655">
        <f>'3.'!AQ99</f>
        <v>24856.75352863998</v>
      </c>
      <c r="G70" s="655">
        <f>'3.'!AR99</f>
        <v>7159.1845478302903</v>
      </c>
      <c r="H70" s="655">
        <f>'3.'!AS99</f>
        <v>26188.988874590981</v>
      </c>
      <c r="I70" s="655">
        <f>'3.'!AT99</f>
        <v>3902.8177892463536</v>
      </c>
      <c r="J70" s="655">
        <f>'3.'!AU99</f>
        <v>3159.3486615619731</v>
      </c>
      <c r="K70" s="655">
        <f>'3.'!AV99</f>
        <v>743.46912768437994</v>
      </c>
      <c r="L70" s="655">
        <f>'3.'!AW99</f>
        <v>18026.010065791059</v>
      </c>
      <c r="M70" s="655">
        <f>'3.'!AX99</f>
        <v>2064.4565057989967</v>
      </c>
      <c r="N70" s="655">
        <f>'3.'!AY99</f>
        <v>1761.2987695353031</v>
      </c>
      <c r="O70" s="655">
        <f>'3.'!AZ99</f>
        <v>303.15773626369349</v>
      </c>
      <c r="P70" s="655">
        <f>'3.'!BA99</f>
        <v>3029.3824930347105</v>
      </c>
      <c r="Q70" s="655">
        <f>'3.'!BB99</f>
        <v>2936.830529793308</v>
      </c>
      <c r="R70" s="655">
        <f>'3.'!BC99</f>
        <v>92.551963241402646</v>
      </c>
      <c r="S70" s="655">
        <f>'3.'!BD99</f>
        <v>12932.171066957359</v>
      </c>
      <c r="T70" s="655">
        <f>'3.'!BE99</f>
        <v>10517.131065641619</v>
      </c>
      <c r="U70" s="655">
        <f>'3.'!BF99</f>
        <v>2415.0400013157382</v>
      </c>
      <c r="V70" s="655">
        <f>'3.'!BG99</f>
        <v>4260.161019553565</v>
      </c>
      <c r="W70" s="655">
        <f>'3.'!BH99</f>
        <v>1109.6490273296806</v>
      </c>
      <c r="X70" s="655">
        <f>'3.'!BI99</f>
        <v>3150.5119922238837</v>
      </c>
      <c r="Y70" s="655">
        <f>'3.'!BJ99</f>
        <v>5826.9492018792907</v>
      </c>
      <c r="Z70" s="655">
        <f>'3.'!BK99</f>
        <v>1121.2235724803036</v>
      </c>
      <c r="AA70" s="655">
        <f>'3.'!BL99</f>
        <v>927.72227262452225</v>
      </c>
      <c r="AB70" s="655">
        <f>'3.'!BM99</f>
        <v>193.50129985578138</v>
      </c>
      <c r="AC70" s="655">
        <f>'3.'!BN99</f>
        <v>4705.7256293989876</v>
      </c>
      <c r="AD70" s="655">
        <f>'3.'!BO99</f>
        <v>2202.4708464000814</v>
      </c>
      <c r="AE70" s="655">
        <f>'3.'!BP99</f>
        <v>2047.0681574756672</v>
      </c>
      <c r="AF70" s="655">
        <f>'3.'!BQ99</f>
        <v>155.40268892441355</v>
      </c>
      <c r="AG70" s="655">
        <f>'3.'!BR99</f>
        <v>2503.2547829989062</v>
      </c>
      <c r="AH70" s="655">
        <f>'3.'!BS99</f>
        <v>2397.7050446779085</v>
      </c>
      <c r="AI70" s="655">
        <f>'3.'!BT99</f>
        <v>105.54973832099773</v>
      </c>
      <c r="AJ70" s="655">
        <f>'3.'!BU99</f>
        <v>0</v>
      </c>
      <c r="AK70" s="655">
        <f>'3.'!BV99</f>
        <v>0</v>
      </c>
      <c r="AL70" s="655">
        <f>'3.'!BW99</f>
        <v>0</v>
      </c>
    </row>
    <row r="71" spans="1:38" ht="16.5" customHeight="1">
      <c r="A71" s="119" t="s">
        <v>2548</v>
      </c>
      <c r="B71" s="2344"/>
      <c r="C71" s="2344"/>
      <c r="D71" s="2344"/>
      <c r="E71" s="2344"/>
      <c r="F71" s="2344"/>
      <c r="G71" s="2344"/>
      <c r="H71" s="2344"/>
      <c r="I71" s="2344"/>
      <c r="J71" s="2344"/>
      <c r="K71" s="2344"/>
      <c r="L71" s="2344"/>
      <c r="M71" s="2344"/>
      <c r="N71" s="2344"/>
      <c r="O71" s="2344"/>
    </row>
    <row r="72" spans="1:38" ht="16.5" customHeight="1">
      <c r="A72" s="119" t="s">
        <v>2550</v>
      </c>
      <c r="B72" s="2298"/>
      <c r="C72" s="2298"/>
      <c r="D72" s="2298"/>
      <c r="E72" s="2298"/>
      <c r="F72" s="2298"/>
      <c r="G72" s="2298"/>
      <c r="H72" s="2298"/>
      <c r="I72" s="2298"/>
      <c r="J72" s="2298"/>
      <c r="K72" s="2298"/>
      <c r="L72" s="2298"/>
      <c r="M72" s="2298"/>
      <c r="N72" s="2298"/>
      <c r="O72" s="2298"/>
    </row>
    <row r="73" spans="1:38" ht="18" customHeight="1">
      <c r="A73" s="807"/>
      <c r="B73" s="807"/>
      <c r="C73" s="807"/>
      <c r="D73" s="807"/>
    </row>
    <row r="74" spans="1:38" ht="30.75" customHeight="1">
      <c r="A74" s="807"/>
      <c r="B74" s="807"/>
      <c r="C74" s="807"/>
      <c r="D74" s="807"/>
    </row>
    <row r="75" spans="1:38" ht="16.5" customHeight="1">
      <c r="A75" s="807"/>
      <c r="B75" s="807"/>
      <c r="C75" s="807"/>
      <c r="D75" s="807"/>
    </row>
    <row r="76" spans="1:38" ht="15">
      <c r="A76" s="807"/>
      <c r="B76" s="807"/>
      <c r="C76" s="807"/>
      <c r="D76" s="807"/>
    </row>
    <row r="77" spans="1:38" ht="15.75" customHeight="1">
      <c r="A77" s="807"/>
      <c r="B77" s="807"/>
      <c r="C77" s="807"/>
      <c r="D77" s="807"/>
      <c r="AE77" s="807"/>
    </row>
    <row r="78" spans="1:38" ht="15.75" customHeight="1">
      <c r="A78" s="807"/>
      <c r="B78" s="807"/>
      <c r="C78" s="807"/>
      <c r="D78" s="807"/>
    </row>
    <row r="79" spans="1:38" ht="15.75" customHeight="1">
      <c r="A79" s="807"/>
      <c r="B79" s="807"/>
      <c r="C79" s="807"/>
      <c r="D79" s="807"/>
    </row>
    <row r="80" spans="1:38" ht="15.75" customHeight="1">
      <c r="A80" s="807"/>
      <c r="B80" s="807"/>
      <c r="C80" s="807"/>
      <c r="D80" s="807"/>
    </row>
    <row r="81" spans="1:4" ht="16.5" customHeight="1">
      <c r="A81" s="807"/>
      <c r="B81" s="807"/>
      <c r="C81" s="807"/>
      <c r="D81" s="807"/>
    </row>
    <row r="82" spans="1:4" ht="15">
      <c r="A82" s="807"/>
      <c r="B82" s="807"/>
      <c r="C82" s="807"/>
      <c r="D82" s="807"/>
    </row>
    <row r="83" spans="1:4" ht="15">
      <c r="A83" s="807"/>
      <c r="B83" s="807"/>
      <c r="C83" s="807"/>
      <c r="D83" s="807"/>
    </row>
    <row r="84" spans="1:4" ht="46.5" customHeight="1">
      <c r="A84" s="807"/>
      <c r="B84" s="807"/>
      <c r="C84" s="807"/>
      <c r="D84" s="807"/>
    </row>
    <row r="85" spans="1:4" ht="30.75" customHeight="1">
      <c r="A85" s="807"/>
      <c r="B85" s="807"/>
      <c r="C85" s="807"/>
      <c r="D85" s="807"/>
    </row>
    <row r="86" spans="1:4" ht="15">
      <c r="A86" s="807"/>
      <c r="B86" s="807"/>
      <c r="C86" s="807"/>
      <c r="D86" s="807"/>
    </row>
    <row r="87" spans="1:4" ht="15">
      <c r="A87" s="807"/>
      <c r="B87" s="807"/>
      <c r="C87" s="807"/>
      <c r="D87" s="807"/>
    </row>
    <row r="88" spans="1:4" ht="15">
      <c r="A88" s="807"/>
      <c r="B88" s="807"/>
      <c r="C88" s="807"/>
      <c r="D88" s="807"/>
    </row>
    <row r="89" spans="1:4" ht="15">
      <c r="A89" s="807"/>
      <c r="B89" s="807"/>
      <c r="C89" s="807"/>
      <c r="D89" s="807"/>
    </row>
    <row r="90" spans="1:4" ht="15">
      <c r="A90" s="807"/>
      <c r="B90" s="807"/>
      <c r="C90" s="807"/>
      <c r="D90" s="807"/>
    </row>
    <row r="91" spans="1:4" ht="15">
      <c r="A91" s="807"/>
      <c r="B91" s="807"/>
      <c r="C91" s="807"/>
      <c r="D91" s="807"/>
    </row>
    <row r="92" spans="1:4" ht="15">
      <c r="A92" s="807"/>
      <c r="B92" s="807"/>
      <c r="C92" s="807"/>
      <c r="D92" s="807"/>
    </row>
  </sheetData>
  <mergeCells count="65">
    <mergeCell ref="A28:D28"/>
    <mergeCell ref="A29:D29"/>
    <mergeCell ref="A30:D30"/>
    <mergeCell ref="A31:C31"/>
    <mergeCell ref="A38:C38"/>
    <mergeCell ref="A49:C49"/>
    <mergeCell ref="A60:C60"/>
    <mergeCell ref="A14:C14"/>
    <mergeCell ref="A27:D27"/>
    <mergeCell ref="A16:C16"/>
    <mergeCell ref="A17:C17"/>
    <mergeCell ref="A18:C18"/>
    <mergeCell ref="A19:C19"/>
    <mergeCell ref="A20:C20"/>
    <mergeCell ref="A21:C21"/>
    <mergeCell ref="A22:C22"/>
    <mergeCell ref="A23:C23"/>
    <mergeCell ref="A24:D24"/>
    <mergeCell ref="A25:D25"/>
    <mergeCell ref="A26:D26"/>
    <mergeCell ref="A15:C15"/>
    <mergeCell ref="A10:C10"/>
    <mergeCell ref="A11:C11"/>
    <mergeCell ref="A12:C12"/>
    <mergeCell ref="A13:C13"/>
    <mergeCell ref="AL5:AL7"/>
    <mergeCell ref="AJ5:AJ7"/>
    <mergeCell ref="AD7:AD8"/>
    <mergeCell ref="AG7:AG8"/>
    <mergeCell ref="AD6:AF6"/>
    <mergeCell ref="AG6:AI6"/>
    <mergeCell ref="A8:C8"/>
    <mergeCell ref="A9:C9"/>
    <mergeCell ref="W6:W7"/>
    <mergeCell ref="X6:X7"/>
    <mergeCell ref="Z6:Z7"/>
    <mergeCell ref="AA6:AA7"/>
    <mergeCell ref="A1:R1"/>
    <mergeCell ref="A3:C7"/>
    <mergeCell ref="N3:O3"/>
    <mergeCell ref="Q3:R3"/>
    <mergeCell ref="I5:K5"/>
    <mergeCell ref="O5:R5"/>
    <mergeCell ref="J6:J7"/>
    <mergeCell ref="K6:K7"/>
    <mergeCell ref="L6:L7"/>
    <mergeCell ref="M6:O6"/>
    <mergeCell ref="P6:R6"/>
    <mergeCell ref="I6:I7"/>
    <mergeCell ref="AJ3:AL4"/>
    <mergeCell ref="Z4:AI4"/>
    <mergeCell ref="F5:F7"/>
    <mergeCell ref="G5:G7"/>
    <mergeCell ref="Z5:AB5"/>
    <mergeCell ref="AC5:AI5"/>
    <mergeCell ref="S6:U6"/>
    <mergeCell ref="V6:V7"/>
    <mergeCell ref="S5:U5"/>
    <mergeCell ref="V5:X5"/>
    <mergeCell ref="E3:G4"/>
    <mergeCell ref="H4:H7"/>
    <mergeCell ref="Y4:Y7"/>
    <mergeCell ref="AK5:AK7"/>
    <mergeCell ref="AB6:AB7"/>
    <mergeCell ref="AC6:AC7"/>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8" max="71"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3"/>
  </sheetPr>
  <dimension ref="A1:BD83"/>
  <sheetViews>
    <sheetView view="pageBreakPreview" topLeftCell="P1" zoomScaleNormal="50" zoomScaleSheetLayoutView="75" workbookViewId="0">
      <selection activeCell="A16" sqref="A16:C20"/>
    </sheetView>
  </sheetViews>
  <sheetFormatPr defaultColWidth="9.140625" defaultRowHeight="15.75"/>
  <cols>
    <col min="1" max="1" width="2.28515625" style="37" customWidth="1"/>
    <col min="2" max="2" width="17.28515625" style="37" customWidth="1"/>
    <col min="3" max="3" width="2.28515625" style="37" customWidth="1"/>
    <col min="4" max="4" width="1.7109375" style="38" customWidth="1"/>
    <col min="5" max="8" width="15.85546875" style="48" customWidth="1"/>
    <col min="9" max="9" width="15.28515625" style="48" customWidth="1"/>
    <col min="10" max="10" width="15.28515625" style="49" customWidth="1"/>
    <col min="11" max="13" width="15.28515625" style="48" customWidth="1"/>
    <col min="14" max="14" width="15.28515625" style="49" customWidth="1"/>
    <col min="15" max="15" width="2.28515625" style="37" customWidth="1"/>
    <col min="16" max="16" width="17.28515625" style="37" customWidth="1"/>
    <col min="17" max="17" width="2.28515625" style="37" customWidth="1"/>
    <col min="18" max="18" width="1.7109375" style="38" customWidth="1"/>
    <col min="19" max="19" width="14.140625" style="48" customWidth="1"/>
    <col min="20" max="22" width="13.85546875" style="48" customWidth="1"/>
    <col min="23" max="23" width="13.28515625" style="48" customWidth="1"/>
    <col min="24" max="24" width="20.85546875" style="48" customWidth="1"/>
    <col min="25" max="25" width="19.28515625" style="48" customWidth="1"/>
    <col min="26" max="28" width="18.28515625" style="48" customWidth="1"/>
    <col min="29" max="29" width="11.42578125" style="48" customWidth="1"/>
    <col min="30" max="33" width="9.140625" style="48"/>
    <col min="34" max="36" width="13.5703125" style="48" bestFit="1" customWidth="1"/>
    <col min="37" max="37" width="12.28515625" style="48" bestFit="1" customWidth="1"/>
    <col min="38" max="41" width="11" style="48" bestFit="1" customWidth="1"/>
    <col min="42" max="42" width="12.28515625" style="48" bestFit="1" customWidth="1"/>
    <col min="43" max="46" width="9.140625" style="48"/>
    <col min="47" max="47" width="12.28515625" style="48" bestFit="1" customWidth="1"/>
    <col min="48" max="51" width="11" style="48" bestFit="1" customWidth="1"/>
    <col min="52" max="53" width="12.28515625" style="48" bestFit="1" customWidth="1"/>
    <col min="54" max="54" width="11" style="48" bestFit="1" customWidth="1"/>
    <col min="55" max="55" width="12.28515625" style="48" bestFit="1" customWidth="1"/>
    <col min="56" max="16384" width="9.140625" style="48"/>
  </cols>
  <sheetData>
    <row r="1" spans="1:55" s="24" customFormat="1" ht="35.1" customHeight="1">
      <c r="A1" s="3283" t="s">
        <v>289</v>
      </c>
      <c r="B1" s="3283"/>
      <c r="C1" s="3283"/>
      <c r="D1" s="3283"/>
      <c r="E1" s="3283"/>
      <c r="F1" s="3283"/>
      <c r="G1" s="3283"/>
      <c r="H1" s="3283"/>
      <c r="I1" s="3282" t="s">
        <v>292</v>
      </c>
      <c r="J1" s="3282"/>
      <c r="K1" s="3282"/>
      <c r="L1" s="3282"/>
      <c r="M1" s="3282"/>
      <c r="N1" s="3282"/>
      <c r="O1" s="3283" t="s">
        <v>9</v>
      </c>
      <c r="P1" s="3283"/>
      <c r="Q1" s="3283"/>
      <c r="R1" s="3283"/>
      <c r="S1" s="3283"/>
      <c r="T1" s="3283"/>
      <c r="U1" s="3283"/>
      <c r="V1" s="3283"/>
      <c r="W1" s="3283"/>
      <c r="X1" s="3282" t="s">
        <v>293</v>
      </c>
      <c r="Y1" s="3282"/>
      <c r="Z1" s="3282"/>
      <c r="AA1" s="3282"/>
      <c r="AB1" s="3282"/>
    </row>
    <row r="2" spans="1:55" ht="12.95" customHeight="1" thickBot="1">
      <c r="A2" s="48"/>
      <c r="B2" s="26"/>
      <c r="C2" s="26"/>
      <c r="D2" s="27"/>
      <c r="E2" s="51"/>
      <c r="F2" s="51"/>
      <c r="G2" s="51"/>
      <c r="H2" s="51"/>
      <c r="I2" s="51"/>
      <c r="K2" s="51"/>
      <c r="L2" s="51"/>
      <c r="M2" s="51"/>
      <c r="N2" s="28" t="s">
        <v>46</v>
      </c>
      <c r="O2" s="48"/>
      <c r="P2" s="26"/>
      <c r="Q2" s="26"/>
      <c r="R2" s="27"/>
      <c r="S2" s="51"/>
      <c r="T2" s="51"/>
      <c r="U2" s="28"/>
      <c r="V2" s="51"/>
      <c r="W2" s="51"/>
      <c r="X2" s="51"/>
      <c r="Y2" s="51"/>
      <c r="Z2" s="51"/>
      <c r="AA2" s="51"/>
      <c r="AB2" s="28" t="s">
        <v>46</v>
      </c>
    </row>
    <row r="3" spans="1:55" ht="15" customHeight="1">
      <c r="A3" s="3204" t="s">
        <v>42</v>
      </c>
      <c r="B3" s="3204"/>
      <c r="C3" s="3204"/>
      <c r="D3" s="29"/>
      <c r="E3" s="2987" t="s">
        <v>49</v>
      </c>
      <c r="F3" s="3286" t="s">
        <v>270</v>
      </c>
      <c r="G3" s="2993"/>
      <c r="H3" s="2993"/>
      <c r="I3" s="2993"/>
      <c r="J3" s="2993"/>
      <c r="K3" s="2993"/>
      <c r="L3" s="2993"/>
      <c r="M3" s="2993"/>
      <c r="N3" s="2993"/>
      <c r="O3" s="3204" t="s">
        <v>42</v>
      </c>
      <c r="P3" s="3204"/>
      <c r="Q3" s="3204"/>
      <c r="R3" s="29"/>
      <c r="S3" s="3292" t="s">
        <v>271</v>
      </c>
      <c r="T3" s="3305"/>
      <c r="U3" s="3305"/>
      <c r="V3" s="3305"/>
      <c r="W3" s="3305"/>
      <c r="X3" s="3305"/>
      <c r="Y3" s="3306"/>
      <c r="Z3" s="19" t="s">
        <v>272</v>
      </c>
      <c r="AA3" s="19"/>
      <c r="AB3" s="20"/>
    </row>
    <row r="4" spans="1:55" ht="15" customHeight="1">
      <c r="A4" s="3205"/>
      <c r="B4" s="3205"/>
      <c r="C4" s="3205"/>
      <c r="D4" s="30"/>
      <c r="E4" s="2988"/>
      <c r="F4" s="2982" t="s">
        <v>144</v>
      </c>
      <c r="G4" s="3298" t="s">
        <v>273</v>
      </c>
      <c r="H4" s="3299"/>
      <c r="I4" s="3299"/>
      <c r="J4" s="3299"/>
      <c r="K4" s="3299"/>
      <c r="L4" s="3299"/>
      <c r="M4" s="3299"/>
      <c r="N4" s="3300"/>
      <c r="O4" s="3205"/>
      <c r="P4" s="3205"/>
      <c r="Q4" s="3205"/>
      <c r="R4" s="30"/>
      <c r="S4" s="3295" t="s">
        <v>274</v>
      </c>
      <c r="T4" s="3307"/>
      <c r="U4" s="3307"/>
      <c r="V4" s="3307"/>
      <c r="W4" s="3307"/>
      <c r="X4" s="3307"/>
      <c r="Y4" s="3308"/>
      <c r="Z4" s="2982" t="s">
        <v>144</v>
      </c>
      <c r="AA4" s="2982" t="s">
        <v>275</v>
      </c>
      <c r="AB4" s="2985" t="s">
        <v>276</v>
      </c>
    </row>
    <row r="5" spans="1:55" ht="15" customHeight="1">
      <c r="A5" s="3205"/>
      <c r="B5" s="3205"/>
      <c r="C5" s="3205"/>
      <c r="D5" s="30"/>
      <c r="E5" s="2988"/>
      <c r="F5" s="2988"/>
      <c r="G5" s="2982" t="s">
        <v>47</v>
      </c>
      <c r="H5" s="2982" t="s">
        <v>277</v>
      </c>
      <c r="I5" s="2989" t="s">
        <v>278</v>
      </c>
      <c r="J5" s="2982" t="s">
        <v>279</v>
      </c>
      <c r="K5" s="2982" t="s">
        <v>127</v>
      </c>
      <c r="L5" s="2982" t="s">
        <v>280</v>
      </c>
      <c r="M5" s="2982" t="s">
        <v>281</v>
      </c>
      <c r="N5" s="2982" t="s">
        <v>282</v>
      </c>
      <c r="O5" s="3205"/>
      <c r="P5" s="3205"/>
      <c r="Q5" s="3205"/>
      <c r="R5" s="30"/>
      <c r="S5" s="2982" t="s">
        <v>47</v>
      </c>
      <c r="T5" s="2982" t="s">
        <v>122</v>
      </c>
      <c r="U5" s="2982" t="s">
        <v>283</v>
      </c>
      <c r="V5" s="2982" t="s">
        <v>284</v>
      </c>
      <c r="W5" s="2982" t="s">
        <v>285</v>
      </c>
      <c r="X5" s="2989" t="s">
        <v>286</v>
      </c>
      <c r="Y5" s="2982" t="s">
        <v>287</v>
      </c>
      <c r="Z5" s="3301"/>
      <c r="AA5" s="3301"/>
      <c r="AB5" s="3303"/>
    </row>
    <row r="6" spans="1:55" ht="48.75" customHeight="1">
      <c r="A6" s="3206"/>
      <c r="B6" s="3206"/>
      <c r="C6" s="3206"/>
      <c r="D6" s="31"/>
      <c r="E6" s="2983"/>
      <c r="F6" s="2983"/>
      <c r="G6" s="2983"/>
      <c r="H6" s="2983"/>
      <c r="I6" s="2990"/>
      <c r="J6" s="2983"/>
      <c r="K6" s="2983"/>
      <c r="L6" s="2983"/>
      <c r="M6" s="2983"/>
      <c r="N6" s="2983"/>
      <c r="O6" s="3206"/>
      <c r="P6" s="3206"/>
      <c r="Q6" s="3206"/>
      <c r="R6" s="31"/>
      <c r="S6" s="2983"/>
      <c r="T6" s="2983"/>
      <c r="U6" s="2983"/>
      <c r="V6" s="2983"/>
      <c r="W6" s="2983"/>
      <c r="X6" s="2990"/>
      <c r="Y6" s="2983"/>
      <c r="Z6" s="3302"/>
      <c r="AA6" s="3302"/>
      <c r="AB6" s="3304"/>
    </row>
    <row r="7" spans="1:55" s="40" customFormat="1" ht="24.6" hidden="1" customHeight="1">
      <c r="A7" s="3207" t="s">
        <v>149</v>
      </c>
      <c r="B7" s="3207"/>
      <c r="C7" s="3207"/>
      <c r="D7" s="32"/>
      <c r="E7" s="57">
        <v>33164217</v>
      </c>
      <c r="F7" s="58">
        <v>31816173</v>
      </c>
      <c r="G7" s="58"/>
      <c r="H7" s="58">
        <v>18735446</v>
      </c>
      <c r="I7" s="58">
        <v>6632984</v>
      </c>
      <c r="J7" s="58">
        <v>240112</v>
      </c>
      <c r="K7" s="58">
        <v>283593</v>
      </c>
      <c r="L7" s="58">
        <v>46955</v>
      </c>
      <c r="M7" s="58">
        <v>267556</v>
      </c>
      <c r="N7" s="58">
        <v>2209893</v>
      </c>
      <c r="O7" s="3207" t="s">
        <v>149</v>
      </c>
      <c r="P7" s="3207"/>
      <c r="Q7" s="3207"/>
      <c r="R7" s="32"/>
      <c r="S7" s="58"/>
      <c r="T7" s="57">
        <v>1558551</v>
      </c>
      <c r="U7" s="58">
        <v>85271</v>
      </c>
      <c r="V7" s="58">
        <v>97919</v>
      </c>
      <c r="W7" s="58">
        <v>198580</v>
      </c>
      <c r="X7" s="58">
        <v>110347</v>
      </c>
      <c r="Y7" s="58">
        <v>1071222</v>
      </c>
      <c r="Z7" s="58">
        <v>1348044</v>
      </c>
      <c r="AA7" s="58">
        <v>709039</v>
      </c>
      <c r="AB7" s="58">
        <v>639005</v>
      </c>
    </row>
    <row r="8" spans="1:55" s="40" customFormat="1" ht="24.6" hidden="1" customHeight="1">
      <c r="A8" s="3198" t="s">
        <v>288</v>
      </c>
      <c r="B8" s="3198"/>
      <c r="C8" s="3198"/>
      <c r="D8" s="32"/>
      <c r="E8" s="60">
        <v>32569579</v>
      </c>
      <c r="F8" s="59">
        <v>30497935</v>
      </c>
      <c r="G8" s="59"/>
      <c r="H8" s="59">
        <v>16632055</v>
      </c>
      <c r="I8" s="59">
        <v>6210973</v>
      </c>
      <c r="J8" s="59">
        <v>100491</v>
      </c>
      <c r="K8" s="59">
        <v>234783</v>
      </c>
      <c r="L8" s="59">
        <v>48324</v>
      </c>
      <c r="M8" s="59">
        <v>283747</v>
      </c>
      <c r="N8" s="59">
        <v>3743315</v>
      </c>
      <c r="O8" s="3198" t="s">
        <v>150</v>
      </c>
      <c r="P8" s="3198"/>
      <c r="Q8" s="3198"/>
      <c r="R8" s="32"/>
      <c r="S8" s="59"/>
      <c r="T8" s="60">
        <v>1497076</v>
      </c>
      <c r="U8" s="59">
        <v>79351</v>
      </c>
      <c r="V8" s="59">
        <v>95354</v>
      </c>
      <c r="W8" s="59">
        <v>176297</v>
      </c>
      <c r="X8" s="59">
        <v>158591</v>
      </c>
      <c r="Y8" s="59">
        <v>919943</v>
      </c>
      <c r="Z8" s="59">
        <v>2071644</v>
      </c>
      <c r="AA8" s="59">
        <v>1060079</v>
      </c>
      <c r="AB8" s="59">
        <v>1011565</v>
      </c>
    </row>
    <row r="9" spans="1:55" s="40" customFormat="1" ht="24.6" hidden="1" customHeight="1">
      <c r="A9" s="3198" t="s">
        <v>255</v>
      </c>
      <c r="B9" s="3198"/>
      <c r="C9" s="3198"/>
      <c r="D9" s="32"/>
      <c r="E9" s="60">
        <v>29201524.025547665</v>
      </c>
      <c r="F9" s="59">
        <v>28297136.69193577</v>
      </c>
      <c r="G9" s="59"/>
      <c r="H9" s="59">
        <v>18772155.554229092</v>
      </c>
      <c r="I9" s="59">
        <v>4216461.2054557195</v>
      </c>
      <c r="J9" s="59">
        <v>119841.52092162597</v>
      </c>
      <c r="K9" s="59">
        <v>163522.35420521698</v>
      </c>
      <c r="L9" s="59">
        <v>45199.988061839656</v>
      </c>
      <c r="M9" s="59">
        <v>184681.12934996604</v>
      </c>
      <c r="N9" s="59">
        <v>1494556.8554885692</v>
      </c>
      <c r="O9" s="3198" t="s">
        <v>255</v>
      </c>
      <c r="P9" s="3198"/>
      <c r="Q9" s="3198"/>
      <c r="R9" s="32"/>
      <c r="S9" s="59"/>
      <c r="T9" s="60">
        <v>1167945.47018445</v>
      </c>
      <c r="U9" s="59">
        <v>88504.864800334268</v>
      </c>
      <c r="V9" s="59">
        <v>85530.925804332641</v>
      </c>
      <c r="W9" s="59">
        <v>118027.9376828027</v>
      </c>
      <c r="X9" s="59">
        <v>83527.965140571832</v>
      </c>
      <c r="Y9" s="59">
        <v>1504531.7853518773</v>
      </c>
      <c r="Z9" s="59">
        <v>904387.33361189044</v>
      </c>
      <c r="AA9" s="59">
        <v>567391.69104041066</v>
      </c>
      <c r="AB9" s="59">
        <v>336995.64257147972</v>
      </c>
    </row>
    <row r="10" spans="1:55" s="40" customFormat="1" ht="19.5" hidden="1" customHeight="1">
      <c r="A10" s="3198" t="s">
        <v>256</v>
      </c>
      <c r="B10" s="3198"/>
      <c r="C10" s="3198"/>
      <c r="D10" s="32"/>
      <c r="E10" s="60">
        <v>25087212.535658658</v>
      </c>
      <c r="F10" s="59">
        <v>23737494.640367161</v>
      </c>
      <c r="G10" s="59"/>
      <c r="H10" s="59">
        <v>12882690.680809325</v>
      </c>
      <c r="I10" s="59">
        <v>4067613.3498103791</v>
      </c>
      <c r="J10" s="59">
        <v>230862.17764400443</v>
      </c>
      <c r="K10" s="59">
        <v>190551.19871767145</v>
      </c>
      <c r="L10" s="59">
        <v>49495.545086136648</v>
      </c>
      <c r="M10" s="59">
        <v>269317.19912553782</v>
      </c>
      <c r="N10" s="59">
        <v>3464463.2458956982</v>
      </c>
      <c r="O10" s="3198" t="s">
        <v>256</v>
      </c>
      <c r="P10" s="3198"/>
      <c r="Q10" s="3198"/>
      <c r="R10" s="32"/>
      <c r="S10" s="59"/>
      <c r="T10" s="60">
        <v>1399251.3642824898</v>
      </c>
      <c r="U10" s="59">
        <v>61182.034253389764</v>
      </c>
      <c r="V10" s="59">
        <v>81608.328833412612</v>
      </c>
      <c r="W10" s="59">
        <v>157574.9738807042</v>
      </c>
      <c r="X10" s="59">
        <v>206322.99131916655</v>
      </c>
      <c r="Y10" s="59">
        <v>676561.55070922768</v>
      </c>
      <c r="Z10" s="59">
        <f>AA10+AB10</f>
        <v>1344076.1577283787</v>
      </c>
      <c r="AA10" s="59">
        <v>516386.71295122779</v>
      </c>
      <c r="AB10" s="59">
        <v>827689.44477715099</v>
      </c>
    </row>
    <row r="11" spans="1:55" s="40" customFormat="1" ht="19.5" hidden="1" customHeight="1">
      <c r="A11" s="3198" t="s">
        <v>257</v>
      </c>
      <c r="B11" s="3198"/>
      <c r="C11" s="3198"/>
      <c r="D11" s="32"/>
      <c r="E11" s="60">
        <v>28831743.493352219</v>
      </c>
      <c r="F11" s="59">
        <v>27623095.609976135</v>
      </c>
      <c r="G11" s="59"/>
      <c r="H11" s="59">
        <v>15872061.056433925</v>
      </c>
      <c r="I11" s="59">
        <v>4679300.595802715</v>
      </c>
      <c r="J11" s="59">
        <v>134082.74837730234</v>
      </c>
      <c r="K11" s="59">
        <v>250388.18022977101</v>
      </c>
      <c r="L11" s="59">
        <v>60296.178449042956</v>
      </c>
      <c r="M11" s="59">
        <v>253695.57969457618</v>
      </c>
      <c r="N11" s="59">
        <v>3786891.3702023816</v>
      </c>
      <c r="O11" s="3198" t="s">
        <v>257</v>
      </c>
      <c r="P11" s="3198"/>
      <c r="Q11" s="3198"/>
      <c r="R11" s="32"/>
      <c r="S11" s="59"/>
      <c r="T11" s="60">
        <v>1415643.9064882374</v>
      </c>
      <c r="U11" s="59">
        <v>64698.294354612597</v>
      </c>
      <c r="V11" s="59">
        <v>85620.210751060702</v>
      </c>
      <c r="W11" s="59">
        <v>153108.98892748181</v>
      </c>
      <c r="X11" s="59">
        <v>129173.76020868019</v>
      </c>
      <c r="Y11" s="59">
        <v>738134.74005633092</v>
      </c>
      <c r="Z11" s="59">
        <v>1208647.8833760421</v>
      </c>
      <c r="AA11" s="59">
        <v>459899.36144985352</v>
      </c>
      <c r="AB11" s="59">
        <v>748748.52192618744</v>
      </c>
    </row>
    <row r="12" spans="1:55" s="23" customFormat="1" ht="15" hidden="1" customHeight="1">
      <c r="A12" s="3103" t="s">
        <v>249</v>
      </c>
      <c r="B12" s="3103"/>
      <c r="C12" s="3103"/>
      <c r="D12" s="22"/>
      <c r="E12" s="50">
        <v>38156267.566526264</v>
      </c>
      <c r="F12" s="50">
        <v>36992274.407296374</v>
      </c>
      <c r="G12" s="50">
        <f t="shared" ref="G12:G20" si="0">SUM(H12:N12)</f>
        <v>33793534.0702032</v>
      </c>
      <c r="H12" s="50">
        <v>21851352.915336061</v>
      </c>
      <c r="I12" s="50">
        <v>6340630.3084233301</v>
      </c>
      <c r="J12" s="50">
        <v>297616.24920692848</v>
      </c>
      <c r="K12" s="50">
        <v>305068.77746287436</v>
      </c>
      <c r="L12" s="50">
        <v>60374.470641156062</v>
      </c>
      <c r="M12" s="50">
        <v>335132.7925878641</v>
      </c>
      <c r="N12" s="50">
        <v>4603358.5565449912</v>
      </c>
      <c r="O12" s="3103" t="s">
        <v>249</v>
      </c>
      <c r="P12" s="3103"/>
      <c r="Q12" s="3103"/>
      <c r="R12" s="22"/>
      <c r="S12" s="50">
        <f t="shared" ref="S12:S20" si="1">SUM(T12:Y12)</f>
        <v>3198740.3370931558</v>
      </c>
      <c r="T12" s="50">
        <v>1699366.0599113428</v>
      </c>
      <c r="U12" s="50">
        <v>75157.552211297429</v>
      </c>
      <c r="V12" s="50">
        <v>95789.529005912424</v>
      </c>
      <c r="W12" s="50">
        <v>143612.43606145002</v>
      </c>
      <c r="X12" s="50">
        <v>106911.49805856984</v>
      </c>
      <c r="Y12" s="50">
        <v>1077903.2618445836</v>
      </c>
      <c r="Z12" s="50">
        <v>1163993.159229842</v>
      </c>
      <c r="AA12" s="50">
        <v>449973.81647946709</v>
      </c>
      <c r="AB12" s="50">
        <v>714019.34275037365</v>
      </c>
    </row>
    <row r="13" spans="1:55" s="40" customFormat="1" ht="19.5" hidden="1" customHeight="1">
      <c r="A13" s="3198" t="s">
        <v>160</v>
      </c>
      <c r="B13" s="3198"/>
      <c r="C13" s="3198"/>
      <c r="D13" s="32"/>
      <c r="E13" s="50">
        <v>41772861.846913978</v>
      </c>
      <c r="F13" s="50">
        <v>40426985.007039823</v>
      </c>
      <c r="G13" s="50">
        <f t="shared" si="0"/>
        <v>37002088.06108851</v>
      </c>
      <c r="H13" s="50">
        <v>24005055.943400685</v>
      </c>
      <c r="I13" s="50">
        <v>6154905.2945849318</v>
      </c>
      <c r="J13" s="50">
        <v>361809.52729559422</v>
      </c>
      <c r="K13" s="50">
        <v>352598.90561494918</v>
      </c>
      <c r="L13" s="50">
        <v>87422.202595249677</v>
      </c>
      <c r="M13" s="50">
        <v>366049.22572332196</v>
      </c>
      <c r="N13" s="50">
        <v>5674246.9618737763</v>
      </c>
      <c r="O13" s="3198" t="s">
        <v>160</v>
      </c>
      <c r="P13" s="3198"/>
      <c r="Q13" s="3198"/>
      <c r="R13" s="32"/>
      <c r="S13" s="50">
        <f t="shared" si="1"/>
        <v>3424896.94595135</v>
      </c>
      <c r="T13" s="50">
        <v>1808196.2163160311</v>
      </c>
      <c r="U13" s="50">
        <v>103150.78088428869</v>
      </c>
      <c r="V13" s="50">
        <v>99743.424295973207</v>
      </c>
      <c r="W13" s="50">
        <v>159151.46510906439</v>
      </c>
      <c r="X13" s="50">
        <v>113983.73259329573</v>
      </c>
      <c r="Y13" s="50">
        <v>1140671.3267526969</v>
      </c>
      <c r="Z13" s="50">
        <v>1345876.8398741367</v>
      </c>
      <c r="AA13" s="50">
        <v>433538.30233138299</v>
      </c>
      <c r="AB13" s="50">
        <v>912338.53754275339</v>
      </c>
    </row>
    <row r="14" spans="1:55" s="40" customFormat="1" ht="13.7" hidden="1" customHeight="1">
      <c r="A14" s="3103" t="s">
        <v>250</v>
      </c>
      <c r="B14" s="3103"/>
      <c r="C14" s="3103"/>
      <c r="D14" s="32"/>
      <c r="E14" s="50">
        <f>AH14/12.737</f>
        <v>42144515.372293949</v>
      </c>
      <c r="F14" s="50">
        <f>AI14/12.737</f>
        <v>40962131.687900163</v>
      </c>
      <c r="G14" s="50">
        <f t="shared" si="0"/>
        <v>37380526.309127763</v>
      </c>
      <c r="H14" s="50">
        <f t="shared" ref="H14:N14" si="2">AJ14/12.737</f>
        <v>24484406.996289901</v>
      </c>
      <c r="I14" s="50">
        <f t="shared" si="2"/>
        <v>6067686.8272438096</v>
      </c>
      <c r="J14" s="50">
        <f t="shared" si="2"/>
        <v>342940.72577496857</v>
      </c>
      <c r="K14" s="50">
        <f t="shared" si="2"/>
        <v>350158.01139242103</v>
      </c>
      <c r="L14" s="50">
        <f t="shared" si="2"/>
        <v>84428.698700957393</v>
      </c>
      <c r="M14" s="50">
        <f t="shared" si="2"/>
        <v>348477.99309986003</v>
      </c>
      <c r="N14" s="50">
        <f t="shared" si="2"/>
        <v>5702427.0566258458</v>
      </c>
      <c r="O14" s="3103" t="s">
        <v>250</v>
      </c>
      <c r="P14" s="3103"/>
      <c r="Q14" s="3103"/>
      <c r="R14" s="32"/>
      <c r="S14" s="50">
        <f t="shared" si="1"/>
        <v>3581605.3787723361</v>
      </c>
      <c r="T14" s="50">
        <f t="shared" ref="T14:AB14" si="3">AU14/12.737</f>
        <v>1861637.6520249746</v>
      </c>
      <c r="U14" s="50">
        <f t="shared" si="3"/>
        <v>107514.83306439634</v>
      </c>
      <c r="V14" s="50">
        <f t="shared" si="3"/>
        <v>106302.799081467</v>
      </c>
      <c r="W14" s="50">
        <f t="shared" si="3"/>
        <v>163918.60742565122</v>
      </c>
      <c r="X14" s="50">
        <f t="shared" si="3"/>
        <v>97849.1085441459</v>
      </c>
      <c r="Y14" s="50">
        <f t="shared" si="3"/>
        <v>1244382.3786317015</v>
      </c>
      <c r="Z14" s="50">
        <f t="shared" si="3"/>
        <v>1182383.6843938048</v>
      </c>
      <c r="AA14" s="50">
        <f t="shared" si="3"/>
        <v>325730.3815733692</v>
      </c>
      <c r="AB14" s="50">
        <f t="shared" si="3"/>
        <v>856653.30282043549</v>
      </c>
      <c r="AD14" s="2948" t="s">
        <v>219</v>
      </c>
      <c r="AE14" s="2948"/>
      <c r="AF14" s="2948"/>
      <c r="AG14" s="18"/>
      <c r="AH14" s="50">
        <v>536794692.29690802</v>
      </c>
      <c r="AI14" s="50">
        <v>521734671.30878443</v>
      </c>
      <c r="AJ14" s="50">
        <v>311857891.91174448</v>
      </c>
      <c r="AK14" s="50">
        <v>77284127.118604407</v>
      </c>
      <c r="AL14" s="50">
        <v>4368036.0241957745</v>
      </c>
      <c r="AM14" s="50">
        <v>4459962.5911052665</v>
      </c>
      <c r="AN14" s="50">
        <v>1075368.3353540944</v>
      </c>
      <c r="AO14" s="50">
        <v>4438564.1981129171</v>
      </c>
      <c r="AP14" s="50">
        <v>72631813.420243397</v>
      </c>
      <c r="AQ14" s="2948" t="s">
        <v>219</v>
      </c>
      <c r="AR14" s="2948"/>
      <c r="AS14" s="2948"/>
      <c r="AT14" s="18"/>
      <c r="AU14" s="50">
        <v>23711678.7738421</v>
      </c>
      <c r="AV14" s="50">
        <v>1369416.4287412162</v>
      </c>
      <c r="AW14" s="50">
        <v>1353978.7519006452</v>
      </c>
      <c r="AX14" s="50">
        <v>2087831.3027805197</v>
      </c>
      <c r="AY14" s="50">
        <v>1246304.0955267863</v>
      </c>
      <c r="AZ14" s="50">
        <v>15849698.356631983</v>
      </c>
      <c r="BA14" s="50">
        <v>15060020.98812389</v>
      </c>
      <c r="BB14" s="50">
        <v>4148827.8701000037</v>
      </c>
      <c r="BC14" s="50">
        <v>10911193.118023887</v>
      </c>
    </row>
    <row r="15" spans="1:55" s="40" customFormat="1" ht="13.7" hidden="1" customHeight="1">
      <c r="A15" s="3198" t="s">
        <v>251</v>
      </c>
      <c r="B15" s="3198"/>
      <c r="C15" s="3198"/>
      <c r="D15" s="32"/>
      <c r="E15" s="50">
        <v>41212179.990529262</v>
      </c>
      <c r="F15" s="50">
        <v>40310550.64431195</v>
      </c>
      <c r="G15" s="50">
        <f t="shared" si="0"/>
        <v>36647606.385123342</v>
      </c>
      <c r="H15" s="50">
        <v>24497213.916754019</v>
      </c>
      <c r="I15" s="50">
        <v>4980640.586688824</v>
      </c>
      <c r="J15" s="50">
        <v>327158.18345007277</v>
      </c>
      <c r="K15" s="50">
        <v>348765.98541615397</v>
      </c>
      <c r="L15" s="50">
        <v>94584.853173746102</v>
      </c>
      <c r="M15" s="50">
        <v>302287.58616481471</v>
      </c>
      <c r="N15" s="50">
        <v>6096955.2734757094</v>
      </c>
      <c r="O15" s="3198" t="s">
        <v>251</v>
      </c>
      <c r="P15" s="3198"/>
      <c r="Q15" s="3198"/>
      <c r="R15" s="32"/>
      <c r="S15" s="50">
        <f t="shared" si="1"/>
        <v>3662944.2591885841</v>
      </c>
      <c r="T15" s="50">
        <v>1841929.5475643608</v>
      </c>
      <c r="U15" s="50">
        <v>129832.38265855687</v>
      </c>
      <c r="V15" s="50">
        <v>109694.25423688427</v>
      </c>
      <c r="W15" s="50">
        <v>168066.91310654199</v>
      </c>
      <c r="X15" s="50">
        <v>61911.98426872195</v>
      </c>
      <c r="Y15" s="50">
        <v>1351509.1773535179</v>
      </c>
      <c r="Z15" s="50">
        <v>901629.3462173657</v>
      </c>
      <c r="AA15" s="50">
        <v>408653.58576893999</v>
      </c>
      <c r="AB15" s="50">
        <v>492975.76044842595</v>
      </c>
    </row>
    <row r="16" spans="1:55" s="40" customFormat="1" ht="13.7" hidden="1" customHeight="1">
      <c r="A16" s="3198" t="s">
        <v>252</v>
      </c>
      <c r="B16" s="3198"/>
      <c r="C16" s="3198"/>
      <c r="D16" s="32"/>
      <c r="E16" s="60">
        <v>41831884.227947295</v>
      </c>
      <c r="F16" s="59">
        <v>40639292.013985299</v>
      </c>
      <c r="G16" s="50">
        <v>37144025.03356915</v>
      </c>
      <c r="H16" s="59">
        <v>25220554.404049248</v>
      </c>
      <c r="I16" s="59">
        <v>4528842.5505770566</v>
      </c>
      <c r="J16" s="59">
        <v>528069.32979502797</v>
      </c>
      <c r="K16" s="59">
        <v>306626.31201307115</v>
      </c>
      <c r="L16" s="59">
        <v>72384.646764055607</v>
      </c>
      <c r="M16" s="59">
        <v>264556.71945534582</v>
      </c>
      <c r="N16" s="59">
        <v>6222991.070915347</v>
      </c>
      <c r="O16" s="3198" t="s">
        <v>252</v>
      </c>
      <c r="P16" s="3198"/>
      <c r="Q16" s="3198"/>
      <c r="R16" s="32"/>
      <c r="S16" s="50">
        <v>3495266.9804162392</v>
      </c>
      <c r="T16" s="50">
        <v>1677890.5310544758</v>
      </c>
      <c r="U16" s="59">
        <v>129480.98877031762</v>
      </c>
      <c r="V16" s="59">
        <v>87704.423459701793</v>
      </c>
      <c r="W16" s="59">
        <v>152052.8716760223</v>
      </c>
      <c r="X16" s="59">
        <v>120250.72469266465</v>
      </c>
      <c r="Y16" s="59">
        <v>1327887.4407630572</v>
      </c>
      <c r="Z16" s="59">
        <v>1192592.2139619431</v>
      </c>
      <c r="AA16" s="59">
        <v>432079.00909810874</v>
      </c>
      <c r="AB16" s="59">
        <v>760513.20486383454</v>
      </c>
    </row>
    <row r="17" spans="1:56" s="40" customFormat="1" ht="13.7" customHeight="1">
      <c r="A17" s="3198" t="s">
        <v>159</v>
      </c>
      <c r="B17" s="3198"/>
      <c r="C17" s="3198"/>
      <c r="D17" s="32"/>
      <c r="E17" s="60">
        <v>36376242.909838632</v>
      </c>
      <c r="F17" s="59">
        <v>35773239.451012492</v>
      </c>
      <c r="G17" s="50">
        <v>32405128.740367115</v>
      </c>
      <c r="H17" s="59">
        <v>21903726.373412509</v>
      </c>
      <c r="I17" s="59">
        <v>4592732.9363400592</v>
      </c>
      <c r="J17" s="59">
        <v>504252.56089278572</v>
      </c>
      <c r="K17" s="59">
        <v>391515.31883233914</v>
      </c>
      <c r="L17" s="59">
        <v>80222.394129865468</v>
      </c>
      <c r="M17" s="59">
        <v>238160.53161438598</v>
      </c>
      <c r="N17" s="59">
        <v>4694518.6251451718</v>
      </c>
      <c r="O17" s="3198" t="s">
        <v>159</v>
      </c>
      <c r="P17" s="3198"/>
      <c r="Q17" s="3198"/>
      <c r="R17" s="32"/>
      <c r="S17" s="50">
        <v>3368110.7106453422</v>
      </c>
      <c r="T17" s="59">
        <v>1651852.8242656188</v>
      </c>
      <c r="U17" s="59">
        <v>122243.58837775457</v>
      </c>
      <c r="V17" s="59">
        <v>73718.152909615339</v>
      </c>
      <c r="W17" s="59">
        <v>150867.21065604856</v>
      </c>
      <c r="X17" s="59">
        <v>90016.913380785554</v>
      </c>
      <c r="Y17" s="59">
        <v>1279412.0210555189</v>
      </c>
      <c r="Z17" s="59">
        <v>603003.45882616553</v>
      </c>
      <c r="AA17" s="59">
        <v>223775.2757519914</v>
      </c>
      <c r="AB17" s="59">
        <v>379228.18307417422</v>
      </c>
    </row>
    <row r="18" spans="1:56" s="40" customFormat="1" ht="13.7" customHeight="1">
      <c r="A18" s="3198" t="s">
        <v>266</v>
      </c>
      <c r="B18" s="3198"/>
      <c r="C18" s="3198"/>
      <c r="D18" s="32"/>
      <c r="E18" s="59">
        <v>39825269.154273987</v>
      </c>
      <c r="F18" s="59">
        <v>39302350.765051894</v>
      </c>
      <c r="G18" s="50">
        <v>35703291.399792425</v>
      </c>
      <c r="H18" s="59">
        <v>23849142.040740199</v>
      </c>
      <c r="I18" s="59">
        <v>4910236.6076854467</v>
      </c>
      <c r="J18" s="59">
        <v>180815.64004306</v>
      </c>
      <c r="K18" s="59">
        <v>368448.10162745713</v>
      </c>
      <c r="L18" s="59">
        <v>75843.604297378755</v>
      </c>
      <c r="M18" s="59">
        <v>247212.02716947452</v>
      </c>
      <c r="N18" s="59">
        <v>6071593.3782294095</v>
      </c>
      <c r="O18" s="3198" t="s">
        <v>266</v>
      </c>
      <c r="P18" s="3198"/>
      <c r="Q18" s="3198"/>
      <c r="R18" s="32"/>
      <c r="S18" s="50">
        <f t="shared" si="1"/>
        <v>3599059.3652594662</v>
      </c>
      <c r="T18" s="59">
        <v>1787993.5256072467</v>
      </c>
      <c r="U18" s="59">
        <v>131020.05278732502</v>
      </c>
      <c r="V18" s="59">
        <v>84963.343937671219</v>
      </c>
      <c r="W18" s="59">
        <v>145940.21893951864</v>
      </c>
      <c r="X18" s="59">
        <v>79618.723042604106</v>
      </c>
      <c r="Y18" s="59">
        <v>1369523.5009451006</v>
      </c>
      <c r="Z18" s="59">
        <v>522918.38922212541</v>
      </c>
      <c r="AA18" s="59">
        <v>203114.99980638304</v>
      </c>
      <c r="AB18" s="59">
        <v>319803.38941574126</v>
      </c>
    </row>
    <row r="19" spans="1:56" s="40" customFormat="1" ht="13.7" customHeight="1">
      <c r="A19" s="3198" t="s">
        <v>352</v>
      </c>
      <c r="B19" s="3198"/>
      <c r="C19" s="3198"/>
      <c r="D19" s="32"/>
      <c r="E19" s="59"/>
      <c r="F19" s="59"/>
      <c r="G19" s="50"/>
      <c r="H19" s="59"/>
      <c r="I19" s="59"/>
      <c r="J19" s="59"/>
      <c r="K19" s="59"/>
      <c r="L19" s="59"/>
      <c r="M19" s="59"/>
      <c r="N19" s="59"/>
      <c r="O19" s="3198" t="s">
        <v>352</v>
      </c>
      <c r="P19" s="3198"/>
      <c r="Q19" s="3198"/>
      <c r="R19" s="32"/>
      <c r="S19" s="50"/>
      <c r="T19" s="59"/>
      <c r="U19" s="59"/>
      <c r="V19" s="59"/>
      <c r="W19" s="59"/>
      <c r="X19" s="59"/>
      <c r="Y19" s="59"/>
      <c r="Z19" s="59"/>
      <c r="AA19" s="59"/>
      <c r="AB19" s="59"/>
    </row>
    <row r="20" spans="1:56" s="40" customFormat="1" ht="13.7" customHeight="1">
      <c r="A20" s="3198" t="s">
        <v>309</v>
      </c>
      <c r="B20" s="3198"/>
      <c r="C20" s="3198"/>
      <c r="D20" s="32"/>
      <c r="E20" s="59">
        <v>36731732.632571705</v>
      </c>
      <c r="F20" s="59">
        <v>36133653.330477342</v>
      </c>
      <c r="G20" s="50">
        <f t="shared" si="0"/>
        <v>32605248.827396534</v>
      </c>
      <c r="H20" s="59">
        <v>21960927.876533676</v>
      </c>
      <c r="I20" s="59">
        <v>4615090.5989810536</v>
      </c>
      <c r="J20" s="59">
        <v>84306.807110393187</v>
      </c>
      <c r="K20" s="59">
        <v>349486.40811882348</v>
      </c>
      <c r="L20" s="59">
        <v>91020.618003673531</v>
      </c>
      <c r="M20" s="59">
        <v>314258.31826975686</v>
      </c>
      <c r="N20" s="59">
        <v>5190158.200379163</v>
      </c>
      <c r="O20" s="3198" t="s">
        <v>309</v>
      </c>
      <c r="P20" s="3198"/>
      <c r="Q20" s="3198"/>
      <c r="R20" s="32"/>
      <c r="S20" s="50">
        <f t="shared" si="1"/>
        <v>3528404.5030808067</v>
      </c>
      <c r="T20" s="59">
        <v>1646975.8923058347</v>
      </c>
      <c r="U20" s="59">
        <v>148865.34751934194</v>
      </c>
      <c r="V20" s="59">
        <v>75715.514360933899</v>
      </c>
      <c r="W20" s="59">
        <v>143112.05214372612</v>
      </c>
      <c r="X20" s="59">
        <v>78549.784450018138</v>
      </c>
      <c r="Y20" s="59">
        <v>1435185.912300952</v>
      </c>
      <c r="Z20" s="59">
        <v>598079.30209440691</v>
      </c>
      <c r="AA20" s="59">
        <v>235067.15917045888</v>
      </c>
      <c r="AB20" s="59">
        <v>363012.14292394748</v>
      </c>
    </row>
    <row r="21" spans="1:56" s="40" customFormat="1" ht="13.7" customHeight="1">
      <c r="A21" s="3198" t="s">
        <v>353</v>
      </c>
      <c r="B21" s="3198"/>
      <c r="C21" s="3198"/>
      <c r="D21" s="32"/>
      <c r="E21" s="59"/>
      <c r="F21" s="59"/>
      <c r="G21" s="50"/>
      <c r="H21" s="59"/>
      <c r="I21" s="59"/>
      <c r="J21" s="59"/>
      <c r="K21" s="59"/>
      <c r="L21" s="59"/>
      <c r="M21" s="59"/>
      <c r="N21" s="59"/>
      <c r="O21" s="3198" t="s">
        <v>353</v>
      </c>
      <c r="P21" s="3198"/>
      <c r="Q21" s="3198"/>
      <c r="R21" s="32"/>
      <c r="S21" s="50"/>
      <c r="T21" s="59"/>
      <c r="U21" s="59"/>
      <c r="V21" s="59"/>
      <c r="W21" s="59"/>
      <c r="X21" s="59"/>
      <c r="Y21" s="59"/>
      <c r="Z21" s="59"/>
      <c r="AA21" s="59"/>
      <c r="AB21" s="59"/>
    </row>
    <row r="22" spans="1:56" s="41" customFormat="1" ht="13.7" customHeight="1">
      <c r="A22" s="2641" t="s">
        <v>223</v>
      </c>
      <c r="B22" s="2641"/>
      <c r="C22" s="2641"/>
      <c r="D22" s="2"/>
      <c r="E22" s="60"/>
      <c r="F22" s="59"/>
      <c r="G22" s="59"/>
      <c r="H22" s="59"/>
      <c r="I22" s="59"/>
      <c r="J22" s="33"/>
      <c r="O22" s="2641" t="s">
        <v>223</v>
      </c>
      <c r="P22" s="2641"/>
      <c r="Q22" s="2641"/>
      <c r="R22" s="52"/>
    </row>
    <row r="23" spans="1:56" s="43" customFormat="1" ht="13.7" customHeight="1">
      <c r="A23" s="4"/>
      <c r="B23" s="42" t="s">
        <v>224</v>
      </c>
      <c r="C23" s="4"/>
      <c r="D23" s="46"/>
      <c r="E23" s="64"/>
      <c r="F23" s="65"/>
      <c r="G23" s="66"/>
      <c r="H23" s="66"/>
      <c r="I23" s="66"/>
      <c r="J23" s="56"/>
      <c r="K23" s="66"/>
      <c r="L23" s="66"/>
      <c r="M23" s="66"/>
      <c r="N23" s="66"/>
      <c r="O23" s="4"/>
      <c r="P23" s="42" t="s">
        <v>224</v>
      </c>
      <c r="Q23" s="4"/>
      <c r="R23" s="53"/>
      <c r="S23" s="67">
        <f t="shared" ref="S23:S28" si="4">SUM(T23:Y23)</f>
        <v>0</v>
      </c>
      <c r="T23" s="61"/>
      <c r="U23" s="61"/>
      <c r="V23" s="61"/>
      <c r="W23" s="61"/>
      <c r="X23" s="61"/>
      <c r="Y23" s="61"/>
      <c r="Z23" s="61"/>
      <c r="AA23" s="61"/>
      <c r="AB23" s="61"/>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row>
    <row r="24" spans="1:56" s="43" customFormat="1" ht="13.7" customHeight="1">
      <c r="A24" s="4"/>
      <c r="B24" s="42" t="s">
        <v>225</v>
      </c>
      <c r="C24" s="4"/>
      <c r="D24" s="46"/>
      <c r="E24" s="64"/>
      <c r="F24" s="65"/>
      <c r="G24" s="66"/>
      <c r="H24" s="65"/>
      <c r="I24" s="66"/>
      <c r="J24" s="56"/>
      <c r="K24" s="66"/>
      <c r="L24" s="66"/>
      <c r="M24" s="66"/>
      <c r="N24" s="66"/>
      <c r="O24" s="4"/>
      <c r="P24" s="42" t="s">
        <v>225</v>
      </c>
      <c r="Q24" s="4"/>
      <c r="R24" s="53"/>
      <c r="S24" s="67">
        <f t="shared" si="4"/>
        <v>0</v>
      </c>
      <c r="T24" s="61"/>
      <c r="U24" s="61"/>
      <c r="V24" s="61"/>
      <c r="W24" s="61"/>
      <c r="X24" s="61"/>
      <c r="Y24" s="61"/>
      <c r="Z24" s="61"/>
      <c r="AA24" s="61"/>
      <c r="AB24" s="61"/>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row>
    <row r="25" spans="1:56" s="43" customFormat="1" ht="13.7" customHeight="1">
      <c r="A25" s="4"/>
      <c r="B25" s="42" t="s">
        <v>226</v>
      </c>
      <c r="C25" s="4"/>
      <c r="D25" s="46"/>
      <c r="E25" s="64"/>
      <c r="F25" s="65"/>
      <c r="G25" s="66"/>
      <c r="H25" s="65"/>
      <c r="I25" s="66"/>
      <c r="J25" s="56"/>
      <c r="K25" s="66"/>
      <c r="L25" s="66"/>
      <c r="M25" s="66"/>
      <c r="N25" s="66"/>
      <c r="O25" s="4"/>
      <c r="P25" s="42" t="s">
        <v>226</v>
      </c>
      <c r="Q25" s="4"/>
      <c r="R25" s="53"/>
      <c r="S25" s="67">
        <f t="shared" si="4"/>
        <v>0</v>
      </c>
      <c r="T25" s="61"/>
      <c r="U25" s="61"/>
      <c r="V25" s="61"/>
      <c r="W25" s="61"/>
      <c r="X25" s="61"/>
      <c r="Y25" s="61"/>
      <c r="Z25" s="61"/>
      <c r="AA25" s="61"/>
      <c r="AB25" s="61"/>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43" customFormat="1" ht="13.7" customHeight="1">
      <c r="A26" s="4"/>
      <c r="B26" s="42" t="s">
        <v>227</v>
      </c>
      <c r="C26" s="4"/>
      <c r="D26" s="46"/>
      <c r="E26" s="64"/>
      <c r="F26" s="65"/>
      <c r="G26" s="66"/>
      <c r="H26" s="65"/>
      <c r="I26" s="66"/>
      <c r="J26" s="66"/>
      <c r="K26" s="66"/>
      <c r="L26" s="66"/>
      <c r="M26" s="66"/>
      <c r="N26" s="66"/>
      <c r="O26" s="4"/>
      <c r="P26" s="42" t="s">
        <v>227</v>
      </c>
      <c r="Q26" s="4"/>
      <c r="R26" s="53"/>
      <c r="S26" s="67">
        <f t="shared" si="4"/>
        <v>0</v>
      </c>
      <c r="T26" s="61"/>
      <c r="U26" s="61"/>
      <c r="V26" s="61"/>
      <c r="W26" s="61"/>
      <c r="X26" s="61"/>
      <c r="Y26" s="61"/>
      <c r="Z26" s="61"/>
      <c r="AA26" s="61"/>
      <c r="AB26" s="61"/>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row>
    <row r="27" spans="1:56" s="43" customFormat="1" ht="13.7" customHeight="1">
      <c r="A27" s="4"/>
      <c r="B27" s="42" t="s">
        <v>228</v>
      </c>
      <c r="C27" s="4"/>
      <c r="D27" s="46"/>
      <c r="E27" s="64"/>
      <c r="F27" s="65"/>
      <c r="G27" s="66"/>
      <c r="H27" s="65"/>
      <c r="I27" s="66"/>
      <c r="J27" s="66"/>
      <c r="K27" s="66"/>
      <c r="L27" s="66"/>
      <c r="M27" s="66"/>
      <c r="N27" s="66"/>
      <c r="O27" s="4"/>
      <c r="P27" s="42" t="s">
        <v>228</v>
      </c>
      <c r="Q27" s="4"/>
      <c r="R27" s="53"/>
      <c r="S27" s="67">
        <f t="shared" si="4"/>
        <v>0</v>
      </c>
      <c r="T27" s="61"/>
      <c r="U27" s="61"/>
      <c r="V27" s="61"/>
      <c r="W27" s="61"/>
      <c r="X27" s="61"/>
      <c r="Y27" s="61"/>
      <c r="Z27" s="61"/>
      <c r="AA27" s="61"/>
      <c r="AB27" s="61"/>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row>
    <row r="28" spans="1:56" s="43" customFormat="1" ht="13.7" customHeight="1">
      <c r="A28" s="4"/>
      <c r="B28" s="42" t="s">
        <v>229</v>
      </c>
      <c r="C28" s="4"/>
      <c r="D28" s="46"/>
      <c r="E28" s="64"/>
      <c r="F28" s="65"/>
      <c r="G28" s="66"/>
      <c r="H28" s="65"/>
      <c r="I28" s="66"/>
      <c r="J28" s="66"/>
      <c r="K28" s="66"/>
      <c r="L28" s="66"/>
      <c r="M28" s="66"/>
      <c r="N28" s="66"/>
      <c r="O28" s="4"/>
      <c r="P28" s="42" t="s">
        <v>229</v>
      </c>
      <c r="Q28" s="4"/>
      <c r="R28" s="53"/>
      <c r="S28" s="67">
        <f t="shared" si="4"/>
        <v>0</v>
      </c>
      <c r="T28" s="61"/>
      <c r="U28" s="61"/>
      <c r="V28" s="61"/>
      <c r="W28" s="61"/>
      <c r="X28" s="61"/>
      <c r="Y28" s="61"/>
      <c r="Z28" s="61"/>
      <c r="AA28" s="61"/>
      <c r="AB28" s="61"/>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43" customFormat="1" ht="13.7" customHeight="1">
      <c r="A29" s="2641" t="s">
        <v>6</v>
      </c>
      <c r="B29" s="2641"/>
      <c r="C29" s="2641"/>
      <c r="D29" s="2"/>
      <c r="E29" s="64"/>
      <c r="F29" s="65"/>
      <c r="G29" s="66"/>
      <c r="H29" s="65"/>
      <c r="I29" s="66"/>
      <c r="J29" s="66"/>
      <c r="K29" s="66"/>
      <c r="L29" s="66"/>
      <c r="M29" s="66"/>
      <c r="N29" s="66"/>
      <c r="O29" s="2641" t="s">
        <v>6</v>
      </c>
      <c r="P29" s="2641"/>
      <c r="Q29" s="2641"/>
      <c r="R29" s="53"/>
      <c r="S29" s="61"/>
      <c r="T29" s="61"/>
      <c r="U29" s="61"/>
      <c r="V29" s="61"/>
      <c r="W29" s="61"/>
      <c r="X29" s="61"/>
      <c r="Y29" s="61"/>
      <c r="Z29" s="61"/>
      <c r="AA29" s="61"/>
      <c r="AB29" s="61"/>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row>
    <row r="30" spans="1:56" s="43" customFormat="1" ht="13.7" customHeight="1">
      <c r="A30" s="4"/>
      <c r="B30" s="62" t="s">
        <v>333</v>
      </c>
      <c r="C30" s="4"/>
      <c r="D30" s="5"/>
      <c r="E30" s="64"/>
      <c r="F30" s="65"/>
      <c r="G30" s="66"/>
      <c r="H30" s="65"/>
      <c r="I30" s="66"/>
      <c r="J30" s="66"/>
      <c r="K30" s="66"/>
      <c r="L30" s="66"/>
      <c r="M30" s="66"/>
      <c r="N30" s="66"/>
      <c r="O30" s="4"/>
      <c r="P30" s="62" t="s">
        <v>333</v>
      </c>
      <c r="Q30" s="4"/>
      <c r="R30" s="53"/>
      <c r="S30" s="67">
        <f t="shared" ref="S30:S39" si="5">SUM(T30:Y30)</f>
        <v>0</v>
      </c>
      <c r="T30" s="61"/>
      <c r="U30" s="61"/>
      <c r="V30" s="61"/>
      <c r="W30" s="61"/>
      <c r="X30" s="61"/>
      <c r="Y30" s="61"/>
      <c r="Z30" s="61"/>
      <c r="AA30" s="61"/>
      <c r="AB30" s="61"/>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row>
    <row r="31" spans="1:56" s="43" customFormat="1" ht="13.7" customHeight="1">
      <c r="A31" s="4"/>
      <c r="B31" s="62" t="s">
        <v>334</v>
      </c>
      <c r="C31" s="4"/>
      <c r="D31" s="5"/>
      <c r="E31" s="64"/>
      <c r="F31" s="65"/>
      <c r="G31" s="66"/>
      <c r="H31" s="65"/>
      <c r="I31" s="66"/>
      <c r="J31" s="66"/>
      <c r="K31" s="66"/>
      <c r="L31" s="66"/>
      <c r="M31" s="66"/>
      <c r="N31" s="66"/>
      <c r="O31" s="4"/>
      <c r="P31" s="62" t="s">
        <v>334</v>
      </c>
      <c r="Q31" s="4"/>
      <c r="R31" s="53"/>
      <c r="S31" s="67">
        <f t="shared" si="5"/>
        <v>0</v>
      </c>
      <c r="T31" s="61"/>
      <c r="U31" s="61"/>
      <c r="V31" s="61"/>
      <c r="W31" s="61"/>
      <c r="X31" s="61"/>
      <c r="Y31" s="61"/>
      <c r="Z31" s="61"/>
      <c r="AA31" s="61"/>
      <c r="AB31" s="61"/>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43" customFormat="1" ht="13.7" customHeight="1">
      <c r="A32" s="10"/>
      <c r="B32" s="62" t="s">
        <v>335</v>
      </c>
      <c r="C32" s="10"/>
      <c r="D32" s="5"/>
      <c r="E32" s="64"/>
      <c r="F32" s="65"/>
      <c r="G32" s="66"/>
      <c r="H32" s="65"/>
      <c r="I32" s="66"/>
      <c r="J32" s="66"/>
      <c r="K32" s="66"/>
      <c r="L32" s="66"/>
      <c r="M32" s="66"/>
      <c r="N32" s="66"/>
      <c r="O32" s="10"/>
      <c r="P32" s="62" t="s">
        <v>335</v>
      </c>
      <c r="Q32" s="10"/>
      <c r="R32" s="53"/>
      <c r="S32" s="67">
        <f t="shared" si="5"/>
        <v>0</v>
      </c>
      <c r="T32" s="61"/>
      <c r="U32" s="61"/>
      <c r="V32" s="61"/>
      <c r="W32" s="61"/>
      <c r="X32" s="61"/>
      <c r="Y32" s="61"/>
      <c r="Z32" s="61"/>
      <c r="AA32" s="61"/>
      <c r="AB32" s="61"/>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row>
    <row r="33" spans="1:56" s="43" customFormat="1" ht="13.7" customHeight="1">
      <c r="A33" s="10"/>
      <c r="B33" s="62" t="s">
        <v>336</v>
      </c>
      <c r="C33" s="10"/>
      <c r="D33" s="5"/>
      <c r="E33" s="64"/>
      <c r="F33" s="65"/>
      <c r="G33" s="66"/>
      <c r="H33" s="65"/>
      <c r="I33" s="66"/>
      <c r="J33" s="66"/>
      <c r="K33" s="66"/>
      <c r="L33" s="66"/>
      <c r="M33" s="66"/>
      <c r="N33" s="66"/>
      <c r="O33" s="10"/>
      <c r="P33" s="62" t="s">
        <v>336</v>
      </c>
      <c r="Q33" s="10"/>
      <c r="R33" s="53"/>
      <c r="S33" s="67">
        <f t="shared" si="5"/>
        <v>0</v>
      </c>
      <c r="T33" s="61"/>
      <c r="U33" s="61"/>
      <c r="V33" s="61"/>
      <c r="W33" s="61"/>
      <c r="X33" s="61"/>
      <c r="Y33" s="61"/>
      <c r="Z33" s="61"/>
      <c r="AA33" s="61"/>
      <c r="AB33" s="61"/>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row>
    <row r="34" spans="1:56" s="43" customFormat="1" ht="13.7" customHeight="1">
      <c r="A34" s="10"/>
      <c r="B34" s="62" t="s">
        <v>337</v>
      </c>
      <c r="C34" s="10"/>
      <c r="D34" s="5"/>
      <c r="E34" s="64"/>
      <c r="F34" s="65"/>
      <c r="G34" s="66"/>
      <c r="H34" s="65"/>
      <c r="I34" s="66"/>
      <c r="J34" s="66"/>
      <c r="K34" s="66"/>
      <c r="L34" s="66"/>
      <c r="M34" s="66"/>
      <c r="N34" s="66"/>
      <c r="O34" s="10"/>
      <c r="P34" s="62" t="s">
        <v>337</v>
      </c>
      <c r="Q34" s="10"/>
      <c r="R34" s="53"/>
      <c r="S34" s="67">
        <f t="shared" si="5"/>
        <v>0</v>
      </c>
      <c r="T34" s="61"/>
      <c r="U34" s="61"/>
      <c r="V34" s="61"/>
      <c r="W34" s="61"/>
      <c r="X34" s="61"/>
      <c r="Y34" s="61"/>
      <c r="Z34" s="61"/>
      <c r="AA34" s="61"/>
      <c r="AB34" s="61"/>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row>
    <row r="35" spans="1:56" s="43" customFormat="1" ht="13.7" customHeight="1">
      <c r="A35" s="10"/>
      <c r="B35" s="62" t="s">
        <v>338</v>
      </c>
      <c r="C35" s="10"/>
      <c r="D35" s="5"/>
      <c r="E35" s="64"/>
      <c r="F35" s="65"/>
      <c r="G35" s="66"/>
      <c r="H35" s="65"/>
      <c r="I35" s="66"/>
      <c r="J35" s="66"/>
      <c r="K35" s="66"/>
      <c r="L35" s="66"/>
      <c r="M35" s="66"/>
      <c r="N35" s="66"/>
      <c r="O35" s="10"/>
      <c r="P35" s="62" t="s">
        <v>338</v>
      </c>
      <c r="Q35" s="10"/>
      <c r="R35" s="53"/>
      <c r="S35" s="67">
        <f t="shared" si="5"/>
        <v>0</v>
      </c>
      <c r="T35" s="61"/>
      <c r="U35" s="61"/>
      <c r="V35" s="61"/>
      <c r="W35" s="61"/>
      <c r="X35" s="61"/>
      <c r="Y35" s="61"/>
      <c r="Z35" s="61"/>
      <c r="AA35" s="61"/>
      <c r="AB35" s="61"/>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row>
    <row r="36" spans="1:56" s="43" customFormat="1" ht="13.7" customHeight="1">
      <c r="A36" s="10"/>
      <c r="B36" s="62" t="s">
        <v>339</v>
      </c>
      <c r="C36" s="10"/>
      <c r="D36" s="5"/>
      <c r="E36" s="64"/>
      <c r="F36" s="65"/>
      <c r="G36" s="66"/>
      <c r="H36" s="65"/>
      <c r="I36" s="66"/>
      <c r="J36" s="66"/>
      <c r="K36" s="66"/>
      <c r="L36" s="66"/>
      <c r="M36" s="66"/>
      <c r="N36" s="66"/>
      <c r="O36" s="10"/>
      <c r="P36" s="62" t="s">
        <v>339</v>
      </c>
      <c r="Q36" s="10"/>
      <c r="R36" s="53"/>
      <c r="S36" s="67">
        <f t="shared" si="5"/>
        <v>0</v>
      </c>
      <c r="T36" s="61"/>
      <c r="U36" s="61"/>
      <c r="V36" s="61"/>
      <c r="W36" s="61"/>
      <c r="X36" s="61"/>
      <c r="Y36" s="61"/>
      <c r="Z36" s="61"/>
      <c r="AA36" s="61"/>
      <c r="AB36" s="61"/>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row>
    <row r="37" spans="1:56" s="43" customFormat="1" ht="13.7" customHeight="1">
      <c r="A37" s="10"/>
      <c r="B37" s="62" t="s">
        <v>340</v>
      </c>
      <c r="C37" s="10"/>
      <c r="D37" s="5"/>
      <c r="E37" s="64"/>
      <c r="F37" s="65"/>
      <c r="G37" s="66"/>
      <c r="H37" s="65"/>
      <c r="I37" s="66"/>
      <c r="J37" s="66"/>
      <c r="K37" s="66"/>
      <c r="L37" s="66"/>
      <c r="M37" s="66"/>
      <c r="N37" s="66"/>
      <c r="O37" s="10"/>
      <c r="P37" s="62" t="s">
        <v>340</v>
      </c>
      <c r="Q37" s="10"/>
      <c r="R37" s="53"/>
      <c r="S37" s="67">
        <f t="shared" si="5"/>
        <v>0</v>
      </c>
      <c r="T37" s="61"/>
      <c r="U37" s="61"/>
      <c r="V37" s="61"/>
      <c r="W37" s="61"/>
      <c r="X37" s="61"/>
      <c r="Y37" s="61"/>
      <c r="Z37" s="61"/>
      <c r="AA37" s="61"/>
      <c r="AB37" s="61"/>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row>
    <row r="38" spans="1:56" s="43" customFormat="1" ht="13.7" customHeight="1">
      <c r="A38" s="10"/>
      <c r="B38" s="62" t="s">
        <v>341</v>
      </c>
      <c r="C38" s="10"/>
      <c r="D38" s="5"/>
      <c r="E38" s="64"/>
      <c r="F38" s="65"/>
      <c r="G38" s="66"/>
      <c r="H38" s="65"/>
      <c r="I38" s="66"/>
      <c r="J38" s="66"/>
      <c r="K38" s="66"/>
      <c r="L38" s="66"/>
      <c r="M38" s="66"/>
      <c r="N38" s="66"/>
      <c r="O38" s="10"/>
      <c r="P38" s="62" t="s">
        <v>341</v>
      </c>
      <c r="Q38" s="10"/>
      <c r="R38" s="53"/>
      <c r="S38" s="67">
        <f t="shared" si="5"/>
        <v>0</v>
      </c>
      <c r="T38" s="61"/>
      <c r="U38" s="61"/>
      <c r="V38" s="61"/>
      <c r="W38" s="61"/>
      <c r="X38" s="61"/>
      <c r="Y38" s="61"/>
      <c r="Z38" s="61"/>
      <c r="AA38" s="61"/>
      <c r="AB38" s="61"/>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row>
    <row r="39" spans="1:56" s="43" customFormat="1" ht="13.7" customHeight="1">
      <c r="A39" s="10"/>
      <c r="B39" s="62" t="s">
        <v>332</v>
      </c>
      <c r="C39" s="10"/>
      <c r="D39" s="5"/>
      <c r="E39" s="64"/>
      <c r="F39" s="65"/>
      <c r="G39" s="66"/>
      <c r="H39" s="65"/>
      <c r="I39" s="66"/>
      <c r="J39" s="66"/>
      <c r="K39" s="66"/>
      <c r="L39" s="66"/>
      <c r="M39" s="66"/>
      <c r="N39" s="66"/>
      <c r="O39" s="10"/>
      <c r="P39" s="62" t="s">
        <v>332</v>
      </c>
      <c r="Q39" s="10"/>
      <c r="R39" s="53"/>
      <c r="S39" s="67">
        <f t="shared" si="5"/>
        <v>0</v>
      </c>
      <c r="T39" s="61"/>
      <c r="U39" s="61"/>
      <c r="V39" s="61"/>
      <c r="W39" s="61"/>
      <c r="X39" s="61"/>
      <c r="Y39" s="61"/>
      <c r="Z39" s="61"/>
      <c r="AA39" s="61"/>
      <c r="AB39" s="61"/>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row>
    <row r="40" spans="1:56" s="43" customFormat="1" ht="13.7" customHeight="1">
      <c r="A40" s="2641" t="s">
        <v>7</v>
      </c>
      <c r="B40" s="2641"/>
      <c r="C40" s="2641"/>
      <c r="D40" s="9"/>
      <c r="E40" s="64"/>
      <c r="F40" s="65"/>
      <c r="G40" s="66"/>
      <c r="H40" s="65"/>
      <c r="I40" s="66"/>
      <c r="J40" s="66"/>
      <c r="K40" s="66"/>
      <c r="L40" s="66"/>
      <c r="M40" s="66"/>
      <c r="N40" s="66"/>
      <c r="O40" s="2641" t="s">
        <v>7</v>
      </c>
      <c r="P40" s="2641"/>
      <c r="Q40" s="2641"/>
      <c r="R40" s="53"/>
      <c r="S40" s="67"/>
      <c r="T40" s="61"/>
      <c r="U40" s="61"/>
      <c r="V40" s="61"/>
      <c r="W40" s="61"/>
      <c r="X40" s="61"/>
      <c r="Y40" s="61"/>
      <c r="Z40" s="61"/>
      <c r="AA40" s="61"/>
      <c r="AB40" s="61"/>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row>
    <row r="41" spans="1:56" s="43" customFormat="1" ht="13.7" customHeight="1">
      <c r="A41" s="8"/>
      <c r="B41" s="62" t="s">
        <v>333</v>
      </c>
      <c r="C41" s="10"/>
      <c r="D41" s="5"/>
      <c r="E41" s="64"/>
      <c r="F41" s="65"/>
      <c r="G41" s="66"/>
      <c r="H41" s="65"/>
      <c r="I41" s="66"/>
      <c r="J41" s="66"/>
      <c r="K41" s="66"/>
      <c r="L41" s="66"/>
      <c r="M41" s="66"/>
      <c r="N41" s="66"/>
      <c r="O41" s="8"/>
      <c r="P41" s="62" t="s">
        <v>333</v>
      </c>
      <c r="Q41" s="10"/>
      <c r="R41" s="53"/>
      <c r="S41" s="67">
        <f t="shared" ref="S41:S50" si="6">SUM(T41:Y41)</f>
        <v>0</v>
      </c>
      <c r="T41" s="61"/>
      <c r="U41" s="61"/>
      <c r="V41" s="61"/>
      <c r="W41" s="61"/>
      <c r="X41" s="61"/>
      <c r="Y41" s="61"/>
      <c r="Z41" s="61"/>
      <c r="AA41" s="61"/>
      <c r="AB41" s="61"/>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row>
    <row r="42" spans="1:56" s="43" customFormat="1" ht="13.7" customHeight="1">
      <c r="A42" s="10"/>
      <c r="B42" s="62" t="s">
        <v>334</v>
      </c>
      <c r="C42" s="10"/>
      <c r="D42" s="5"/>
      <c r="E42" s="64"/>
      <c r="F42" s="65"/>
      <c r="G42" s="66"/>
      <c r="H42" s="65"/>
      <c r="I42" s="66"/>
      <c r="J42" s="66"/>
      <c r="K42" s="66"/>
      <c r="L42" s="66"/>
      <c r="M42" s="66"/>
      <c r="N42" s="66"/>
      <c r="O42" s="10"/>
      <c r="P42" s="62" t="s">
        <v>334</v>
      </c>
      <c r="Q42" s="10"/>
      <c r="R42" s="53"/>
      <c r="S42" s="67">
        <f t="shared" si="6"/>
        <v>0</v>
      </c>
      <c r="T42" s="61"/>
      <c r="U42" s="61"/>
      <c r="V42" s="61"/>
      <c r="W42" s="61"/>
      <c r="X42" s="61"/>
      <c r="Y42" s="61"/>
      <c r="Z42" s="61"/>
      <c r="AA42" s="61"/>
      <c r="AB42" s="61"/>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row>
    <row r="43" spans="1:56" s="43" customFormat="1" ht="13.7" customHeight="1">
      <c r="A43" s="10"/>
      <c r="B43" s="62" t="s">
        <v>335</v>
      </c>
      <c r="C43" s="10"/>
      <c r="D43" s="5"/>
      <c r="E43" s="64"/>
      <c r="F43" s="65"/>
      <c r="G43" s="66"/>
      <c r="H43" s="65"/>
      <c r="I43" s="66"/>
      <c r="J43" s="66"/>
      <c r="K43" s="66"/>
      <c r="L43" s="66"/>
      <c r="M43" s="66"/>
      <c r="N43" s="66"/>
      <c r="O43" s="10"/>
      <c r="P43" s="62" t="s">
        <v>335</v>
      </c>
      <c r="Q43" s="10"/>
      <c r="R43" s="53"/>
      <c r="S43" s="67">
        <f t="shared" si="6"/>
        <v>0</v>
      </c>
      <c r="T43" s="61"/>
      <c r="U43" s="61"/>
      <c r="V43" s="61"/>
      <c r="W43" s="61"/>
      <c r="X43" s="61"/>
      <c r="Y43" s="61"/>
      <c r="Z43" s="61"/>
      <c r="AA43" s="61"/>
      <c r="AB43" s="61"/>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row>
    <row r="44" spans="1:56" s="43" customFormat="1" ht="13.7" customHeight="1">
      <c r="A44" s="4"/>
      <c r="B44" s="62" t="s">
        <v>336</v>
      </c>
      <c r="C44" s="4"/>
      <c r="D44" s="5"/>
      <c r="E44" s="64"/>
      <c r="F44" s="65"/>
      <c r="G44" s="66"/>
      <c r="H44" s="65"/>
      <c r="I44" s="66"/>
      <c r="J44" s="66"/>
      <c r="K44" s="66"/>
      <c r="L44" s="66"/>
      <c r="M44" s="66"/>
      <c r="N44" s="66"/>
      <c r="O44" s="4"/>
      <c r="P44" s="62" t="s">
        <v>336</v>
      </c>
      <c r="Q44" s="4"/>
      <c r="R44" s="53"/>
      <c r="S44" s="67">
        <f t="shared" si="6"/>
        <v>0</v>
      </c>
      <c r="T44" s="61"/>
      <c r="U44" s="61"/>
      <c r="V44" s="61"/>
      <c r="W44" s="61"/>
      <c r="X44" s="61"/>
      <c r="Y44" s="61"/>
      <c r="Z44" s="61"/>
      <c r="AA44" s="61"/>
      <c r="AB44" s="61"/>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row>
    <row r="45" spans="1:56" s="43" customFormat="1" ht="13.7" customHeight="1">
      <c r="A45" s="4"/>
      <c r="B45" s="62" t="s">
        <v>337</v>
      </c>
      <c r="C45" s="4"/>
      <c r="D45" s="5"/>
      <c r="E45" s="64"/>
      <c r="F45" s="65"/>
      <c r="G45" s="66"/>
      <c r="H45" s="65"/>
      <c r="I45" s="66"/>
      <c r="J45" s="66"/>
      <c r="K45" s="66"/>
      <c r="L45" s="66"/>
      <c r="M45" s="66"/>
      <c r="N45" s="66"/>
      <c r="O45" s="4"/>
      <c r="P45" s="62" t="s">
        <v>337</v>
      </c>
      <c r="Q45" s="4"/>
      <c r="R45" s="53"/>
      <c r="S45" s="67">
        <f t="shared" si="6"/>
        <v>0</v>
      </c>
      <c r="T45" s="61"/>
      <c r="U45" s="61"/>
      <c r="V45" s="61"/>
      <c r="W45" s="61"/>
      <c r="X45" s="61"/>
      <c r="Y45" s="61"/>
      <c r="Z45" s="61"/>
      <c r="AA45" s="61"/>
      <c r="AB45" s="61"/>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row>
    <row r="46" spans="1:56" s="43" customFormat="1" ht="13.7" customHeight="1">
      <c r="A46" s="4"/>
      <c r="B46" s="62" t="s">
        <v>338</v>
      </c>
      <c r="C46" s="4"/>
      <c r="D46" s="5"/>
      <c r="E46" s="64"/>
      <c r="F46" s="65"/>
      <c r="G46" s="66"/>
      <c r="H46" s="65"/>
      <c r="I46" s="66"/>
      <c r="J46" s="66"/>
      <c r="K46" s="66"/>
      <c r="L46" s="66"/>
      <c r="M46" s="66"/>
      <c r="N46" s="66"/>
      <c r="O46" s="4"/>
      <c r="P46" s="62" t="s">
        <v>338</v>
      </c>
      <c r="Q46" s="4"/>
      <c r="R46" s="53"/>
      <c r="S46" s="67">
        <f t="shared" si="6"/>
        <v>0</v>
      </c>
      <c r="T46" s="61"/>
      <c r="U46" s="61"/>
      <c r="V46" s="61"/>
      <c r="W46" s="61"/>
      <c r="X46" s="61"/>
      <c r="Y46" s="61"/>
      <c r="Z46" s="61"/>
      <c r="AA46" s="61"/>
      <c r="AB46" s="61"/>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row>
    <row r="47" spans="1:56" s="43" customFormat="1" ht="13.7" customHeight="1">
      <c r="A47" s="4"/>
      <c r="B47" s="62" t="s">
        <v>339</v>
      </c>
      <c r="C47" s="4"/>
      <c r="D47" s="5"/>
      <c r="E47" s="64"/>
      <c r="F47" s="65"/>
      <c r="G47" s="66"/>
      <c r="H47" s="65"/>
      <c r="I47" s="66"/>
      <c r="J47" s="66"/>
      <c r="K47" s="66"/>
      <c r="L47" s="66"/>
      <c r="M47" s="66"/>
      <c r="N47" s="66"/>
      <c r="O47" s="4"/>
      <c r="P47" s="62" t="s">
        <v>339</v>
      </c>
      <c r="Q47" s="4"/>
      <c r="R47" s="53"/>
      <c r="S47" s="67">
        <f t="shared" si="6"/>
        <v>0</v>
      </c>
      <c r="T47" s="61"/>
      <c r="U47" s="61"/>
      <c r="V47" s="61"/>
      <c r="W47" s="61"/>
      <c r="X47" s="61"/>
      <c r="Y47" s="61"/>
      <c r="Z47" s="61"/>
      <c r="AA47" s="61"/>
      <c r="AB47" s="61"/>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row>
    <row r="48" spans="1:56" s="43" customFormat="1" ht="13.7" customHeight="1">
      <c r="A48" s="4"/>
      <c r="B48" s="62" t="s">
        <v>340</v>
      </c>
      <c r="C48" s="4"/>
      <c r="D48" s="5"/>
      <c r="E48" s="64"/>
      <c r="F48" s="65"/>
      <c r="G48" s="66"/>
      <c r="H48" s="65"/>
      <c r="I48" s="68"/>
      <c r="J48" s="66"/>
      <c r="K48" s="66"/>
      <c r="L48" s="66"/>
      <c r="M48" s="66"/>
      <c r="N48" s="66"/>
      <c r="O48" s="4"/>
      <c r="P48" s="62" t="s">
        <v>340</v>
      </c>
      <c r="Q48" s="4"/>
      <c r="R48" s="53"/>
      <c r="S48" s="67">
        <f t="shared" si="6"/>
        <v>0</v>
      </c>
      <c r="T48" s="61"/>
      <c r="U48" s="61"/>
      <c r="V48" s="61"/>
      <c r="W48" s="61"/>
      <c r="X48" s="61"/>
      <c r="Y48" s="61"/>
      <c r="Z48" s="61"/>
      <c r="AA48" s="61"/>
      <c r="AB48" s="61"/>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row>
    <row r="49" spans="1:56" s="43" customFormat="1" ht="13.7" customHeight="1">
      <c r="A49" s="4"/>
      <c r="B49" s="62" t="s">
        <v>341</v>
      </c>
      <c r="C49" s="4"/>
      <c r="D49" s="5"/>
      <c r="E49" s="69"/>
      <c r="F49" s="70"/>
      <c r="G49" s="66"/>
      <c r="H49" s="71"/>
      <c r="I49" s="70"/>
      <c r="J49" s="66"/>
      <c r="K49" s="66"/>
      <c r="L49" s="66"/>
      <c r="M49" s="66"/>
      <c r="N49" s="66"/>
      <c r="O49" s="4"/>
      <c r="P49" s="62" t="s">
        <v>341</v>
      </c>
      <c r="Q49" s="4"/>
      <c r="R49" s="53"/>
      <c r="S49" s="67">
        <f t="shared" si="6"/>
        <v>0</v>
      </c>
      <c r="T49" s="61"/>
      <c r="U49" s="61"/>
      <c r="V49" s="61"/>
      <c r="W49" s="61"/>
      <c r="X49" s="61"/>
      <c r="Y49" s="61"/>
      <c r="Z49" s="61"/>
      <c r="AA49" s="61"/>
      <c r="AB49" s="61"/>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row>
    <row r="50" spans="1:56" s="43" customFormat="1" ht="13.7" customHeight="1">
      <c r="A50" s="4"/>
      <c r="B50" s="62" t="s">
        <v>332</v>
      </c>
      <c r="C50" s="4"/>
      <c r="D50" s="5"/>
      <c r="E50" s="72"/>
      <c r="F50" s="56"/>
      <c r="G50" s="66"/>
      <c r="H50" s="56"/>
      <c r="I50" s="56"/>
      <c r="J50" s="66"/>
      <c r="K50" s="66"/>
      <c r="L50" s="66"/>
      <c r="M50" s="66"/>
      <c r="N50" s="66"/>
      <c r="O50" s="4"/>
      <c r="P50" s="62" t="s">
        <v>332</v>
      </c>
      <c r="Q50" s="4"/>
      <c r="R50" s="53"/>
      <c r="S50" s="67">
        <f t="shared" si="6"/>
        <v>0</v>
      </c>
      <c r="T50" s="61"/>
      <c r="U50" s="61"/>
      <c r="V50" s="61"/>
      <c r="W50" s="61"/>
      <c r="X50" s="61"/>
      <c r="Y50" s="61"/>
      <c r="Z50" s="61"/>
      <c r="AA50" s="61"/>
      <c r="AB50" s="61"/>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row>
    <row r="51" spans="1:56" s="43" customFormat="1" ht="13.7" customHeight="1">
      <c r="A51" s="2641" t="s">
        <v>8</v>
      </c>
      <c r="B51" s="2641"/>
      <c r="C51" s="2641"/>
      <c r="D51" s="2"/>
      <c r="E51" s="82"/>
      <c r="F51" s="56"/>
      <c r="G51" s="56"/>
      <c r="H51" s="56"/>
      <c r="I51" s="56"/>
      <c r="J51" s="66"/>
      <c r="K51" s="66"/>
      <c r="L51" s="66"/>
      <c r="M51" s="66"/>
      <c r="N51" s="66"/>
      <c r="O51" s="2641" t="s">
        <v>8</v>
      </c>
      <c r="P51" s="2641"/>
      <c r="Q51" s="2641"/>
      <c r="R51" s="53"/>
      <c r="S51" s="61"/>
      <c r="T51" s="61"/>
      <c r="U51" s="61"/>
      <c r="V51" s="61"/>
      <c r="W51" s="61"/>
      <c r="X51" s="61"/>
      <c r="Y51" s="61"/>
      <c r="Z51" s="61"/>
      <c r="AA51" s="61"/>
      <c r="AB51" s="61"/>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row>
    <row r="52" spans="1:56" s="43" customFormat="1" ht="13.7" customHeight="1">
      <c r="A52" s="17"/>
      <c r="B52" s="62" t="s">
        <v>333</v>
      </c>
      <c r="C52" s="11"/>
      <c r="D52" s="16"/>
      <c r="E52" s="72"/>
      <c r="F52" s="56"/>
      <c r="G52" s="68"/>
      <c r="H52" s="56"/>
      <c r="I52" s="56"/>
      <c r="J52" s="66"/>
      <c r="K52" s="66"/>
      <c r="L52" s="66"/>
      <c r="M52" s="66"/>
      <c r="N52" s="66"/>
      <c r="O52" s="17"/>
      <c r="P52" s="62" t="s">
        <v>333</v>
      </c>
      <c r="Q52" s="11"/>
      <c r="R52" s="53"/>
      <c r="S52" s="67">
        <f t="shared" ref="S52:S61" si="7">SUM(T52:Y52)</f>
        <v>0</v>
      </c>
      <c r="T52" s="61"/>
      <c r="U52" s="61"/>
      <c r="V52" s="61"/>
      <c r="W52" s="61"/>
      <c r="X52" s="61"/>
      <c r="Y52" s="61"/>
      <c r="Z52" s="61"/>
      <c r="AA52" s="61"/>
      <c r="AB52" s="61"/>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row>
    <row r="53" spans="1:56" s="43" customFormat="1" ht="13.7" customHeight="1">
      <c r="A53" s="6"/>
      <c r="B53" s="62" t="s">
        <v>334</v>
      </c>
      <c r="C53" s="6"/>
      <c r="D53" s="2"/>
      <c r="E53" s="72"/>
      <c r="F53" s="56"/>
      <c r="G53" s="68"/>
      <c r="H53" s="56"/>
      <c r="I53" s="56"/>
      <c r="J53" s="66"/>
      <c r="K53" s="66"/>
      <c r="L53" s="66"/>
      <c r="M53" s="66"/>
      <c r="N53" s="66"/>
      <c r="O53" s="6"/>
      <c r="P53" s="62" t="s">
        <v>334</v>
      </c>
      <c r="Q53" s="6"/>
      <c r="R53" s="54"/>
      <c r="S53" s="67">
        <f t="shared" si="7"/>
        <v>0</v>
      </c>
      <c r="T53" s="73"/>
      <c r="U53" s="73"/>
      <c r="V53" s="73"/>
      <c r="W53" s="73"/>
      <c r="X53" s="73"/>
      <c r="Y53" s="73"/>
      <c r="Z53" s="73"/>
      <c r="AA53" s="73"/>
      <c r="AB53" s="73"/>
    </row>
    <row r="54" spans="1:56" s="43" customFormat="1" ht="13.7" customHeight="1">
      <c r="A54" s="4"/>
      <c r="B54" s="62" t="s">
        <v>335</v>
      </c>
      <c r="C54" s="4"/>
      <c r="D54" s="5"/>
      <c r="E54" s="72"/>
      <c r="F54" s="56"/>
      <c r="G54" s="68"/>
      <c r="H54" s="56"/>
      <c r="I54" s="56"/>
      <c r="J54" s="66"/>
      <c r="K54" s="66"/>
      <c r="L54" s="66"/>
      <c r="M54" s="66"/>
      <c r="N54" s="66"/>
      <c r="O54" s="4"/>
      <c r="P54" s="62" t="s">
        <v>335</v>
      </c>
      <c r="Q54" s="4"/>
      <c r="R54" s="53"/>
      <c r="S54" s="67">
        <f t="shared" si="7"/>
        <v>0</v>
      </c>
      <c r="T54" s="61"/>
      <c r="U54" s="61"/>
      <c r="V54" s="61"/>
      <c r="W54" s="61"/>
      <c r="X54" s="61"/>
      <c r="Y54" s="61"/>
      <c r="Z54" s="61"/>
      <c r="AA54" s="61"/>
      <c r="AB54" s="61"/>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row>
    <row r="55" spans="1:56" s="43" customFormat="1" ht="13.7" customHeight="1">
      <c r="A55" s="4"/>
      <c r="B55" s="62" t="s">
        <v>336</v>
      </c>
      <c r="C55" s="4"/>
      <c r="D55" s="5"/>
      <c r="E55" s="72"/>
      <c r="F55" s="56"/>
      <c r="G55" s="68"/>
      <c r="H55" s="56"/>
      <c r="I55" s="56"/>
      <c r="J55" s="66"/>
      <c r="K55" s="66"/>
      <c r="L55" s="66"/>
      <c r="M55" s="66"/>
      <c r="N55" s="66"/>
      <c r="O55" s="4"/>
      <c r="P55" s="62" t="s">
        <v>336</v>
      </c>
      <c r="Q55" s="4"/>
      <c r="R55" s="53"/>
      <c r="S55" s="67">
        <f t="shared" si="7"/>
        <v>0</v>
      </c>
      <c r="T55" s="61"/>
      <c r="U55" s="61"/>
      <c r="V55" s="61"/>
      <c r="W55" s="61"/>
      <c r="X55" s="61"/>
      <c r="Y55" s="61"/>
      <c r="Z55" s="61"/>
      <c r="AA55" s="61"/>
      <c r="AB55" s="61"/>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row>
    <row r="56" spans="1:56" s="43" customFormat="1" ht="13.7" customHeight="1">
      <c r="A56" s="4"/>
      <c r="B56" s="62" t="s">
        <v>337</v>
      </c>
      <c r="C56" s="4"/>
      <c r="D56" s="5"/>
      <c r="E56" s="72"/>
      <c r="F56" s="56"/>
      <c r="G56" s="68"/>
      <c r="H56" s="56"/>
      <c r="I56" s="56"/>
      <c r="J56" s="66"/>
      <c r="K56" s="66"/>
      <c r="L56" s="66"/>
      <c r="M56" s="66"/>
      <c r="N56" s="66"/>
      <c r="O56" s="4"/>
      <c r="P56" s="62" t="s">
        <v>337</v>
      </c>
      <c r="Q56" s="4"/>
      <c r="R56" s="53"/>
      <c r="S56" s="67">
        <f t="shared" si="7"/>
        <v>0</v>
      </c>
      <c r="T56" s="61"/>
      <c r="U56" s="61"/>
      <c r="V56" s="61"/>
      <c r="W56" s="61"/>
      <c r="X56" s="61"/>
      <c r="Y56" s="61"/>
      <c r="Z56" s="61"/>
      <c r="AA56" s="61"/>
      <c r="AB56" s="61"/>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row>
    <row r="57" spans="1:56" s="43" customFormat="1" ht="13.7" customHeight="1">
      <c r="A57" s="4"/>
      <c r="B57" s="62" t="s">
        <v>338</v>
      </c>
      <c r="C57" s="4"/>
      <c r="D57" s="5"/>
      <c r="E57" s="72"/>
      <c r="F57" s="56"/>
      <c r="G57" s="68"/>
      <c r="H57" s="56"/>
      <c r="I57" s="56"/>
      <c r="J57" s="66"/>
      <c r="K57" s="66"/>
      <c r="L57" s="66"/>
      <c r="M57" s="66"/>
      <c r="N57" s="66"/>
      <c r="O57" s="4"/>
      <c r="P57" s="62" t="s">
        <v>338</v>
      </c>
      <c r="Q57" s="4"/>
      <c r="R57" s="53"/>
      <c r="S57" s="67">
        <f t="shared" si="7"/>
        <v>0</v>
      </c>
      <c r="T57" s="61"/>
      <c r="U57" s="61"/>
      <c r="V57" s="61"/>
      <c r="W57" s="61"/>
      <c r="X57" s="61"/>
      <c r="Y57" s="61"/>
      <c r="Z57" s="61"/>
      <c r="AA57" s="61"/>
      <c r="AB57" s="61"/>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row>
    <row r="58" spans="1:56" s="43" customFormat="1" ht="13.7" customHeight="1">
      <c r="A58" s="4"/>
      <c r="B58" s="62" t="s">
        <v>339</v>
      </c>
      <c r="C58" s="4"/>
      <c r="D58" s="5"/>
      <c r="E58" s="72"/>
      <c r="F58" s="56"/>
      <c r="G58" s="68"/>
      <c r="H58" s="56"/>
      <c r="I58" s="56"/>
      <c r="J58" s="56"/>
      <c r="K58" s="66"/>
      <c r="L58" s="66"/>
      <c r="M58" s="66"/>
      <c r="N58" s="66"/>
      <c r="O58" s="4"/>
      <c r="P58" s="62" t="s">
        <v>339</v>
      </c>
      <c r="Q58" s="4"/>
      <c r="R58" s="53"/>
      <c r="S58" s="67">
        <f t="shared" si="7"/>
        <v>0</v>
      </c>
      <c r="T58" s="61"/>
      <c r="U58" s="61"/>
      <c r="V58" s="61"/>
      <c r="W58" s="61"/>
      <c r="X58" s="61"/>
      <c r="Y58" s="61"/>
      <c r="Z58" s="61"/>
      <c r="AA58" s="61"/>
      <c r="AB58" s="61"/>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row>
    <row r="59" spans="1:56" s="43" customFormat="1" ht="13.7" customHeight="1">
      <c r="A59" s="4"/>
      <c r="B59" s="62" t="s">
        <v>340</v>
      </c>
      <c r="C59" s="4"/>
      <c r="D59" s="5"/>
      <c r="E59" s="72"/>
      <c r="F59" s="56"/>
      <c r="G59" s="68"/>
      <c r="H59" s="56"/>
      <c r="I59" s="56"/>
      <c r="J59" s="56"/>
      <c r="K59" s="66"/>
      <c r="L59" s="66"/>
      <c r="M59" s="66"/>
      <c r="N59" s="66"/>
      <c r="O59" s="4"/>
      <c r="P59" s="62" t="s">
        <v>340</v>
      </c>
      <c r="Q59" s="4"/>
      <c r="R59" s="53"/>
      <c r="S59" s="67">
        <f t="shared" si="7"/>
        <v>0</v>
      </c>
      <c r="T59" s="61"/>
      <c r="U59" s="61"/>
      <c r="V59" s="61"/>
      <c r="W59" s="61"/>
      <c r="X59" s="61"/>
      <c r="Y59" s="61"/>
      <c r="Z59" s="61"/>
      <c r="AA59" s="61"/>
      <c r="AB59" s="61"/>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row>
    <row r="60" spans="1:56" s="43" customFormat="1" ht="13.7" customHeight="1">
      <c r="A60" s="4"/>
      <c r="B60" s="62" t="s">
        <v>341</v>
      </c>
      <c r="C60" s="4"/>
      <c r="D60" s="5"/>
      <c r="E60" s="72"/>
      <c r="F60" s="56"/>
      <c r="G60" s="68"/>
      <c r="H60" s="56"/>
      <c r="I60" s="56"/>
      <c r="J60" s="56"/>
      <c r="K60" s="68"/>
      <c r="L60" s="68"/>
      <c r="M60" s="68"/>
      <c r="N60" s="68"/>
      <c r="O60" s="4"/>
      <c r="P60" s="62" t="s">
        <v>341</v>
      </c>
      <c r="Q60" s="4"/>
      <c r="R60" s="53"/>
      <c r="S60" s="67">
        <f t="shared" si="7"/>
        <v>0</v>
      </c>
      <c r="T60" s="74"/>
      <c r="U60" s="74"/>
      <c r="V60" s="74"/>
      <c r="W60" s="74"/>
      <c r="X60" s="74"/>
      <c r="Y60" s="74"/>
      <c r="Z60" s="74"/>
      <c r="AA60" s="74"/>
      <c r="AB60" s="74"/>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row>
    <row r="61" spans="1:56" s="44" customFormat="1" ht="13.7" customHeight="1" thickBot="1">
      <c r="A61" s="12"/>
      <c r="B61" s="63" t="s">
        <v>332</v>
      </c>
      <c r="C61" s="12"/>
      <c r="D61" s="13"/>
      <c r="E61" s="75"/>
      <c r="F61" s="76"/>
      <c r="G61" s="77"/>
      <c r="H61" s="76"/>
      <c r="I61" s="76"/>
      <c r="J61" s="76"/>
      <c r="K61" s="77"/>
      <c r="L61" s="77"/>
      <c r="M61" s="77"/>
      <c r="N61" s="77"/>
      <c r="O61" s="12"/>
      <c r="P61" s="63" t="s">
        <v>332</v>
      </c>
      <c r="Q61" s="12"/>
      <c r="R61" s="55"/>
      <c r="S61" s="78">
        <f t="shared" si="7"/>
        <v>0</v>
      </c>
      <c r="T61" s="79"/>
      <c r="U61" s="79"/>
      <c r="V61" s="79"/>
      <c r="W61" s="79"/>
      <c r="X61" s="79"/>
      <c r="Y61" s="79"/>
      <c r="Z61" s="79"/>
      <c r="AA61" s="79"/>
      <c r="AB61" s="79"/>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row>
    <row r="62" spans="1:56" s="43" customFormat="1">
      <c r="B62" s="14"/>
      <c r="C62" s="14"/>
      <c r="D62" s="15"/>
      <c r="I62" s="44"/>
    </row>
    <row r="63" spans="1:56" ht="26.1" customHeight="1"/>
    <row r="64" spans="1:56"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row r="81" ht="26.1" customHeight="1"/>
    <row r="82" ht="26.1" customHeight="1"/>
    <row r="83" ht="26.1" customHeight="1"/>
  </sheetData>
  <mergeCells count="70">
    <mergeCell ref="O21:Q21"/>
    <mergeCell ref="A1:H1"/>
    <mergeCell ref="I1:N1"/>
    <mergeCell ref="O1:W1"/>
    <mergeCell ref="O9:Q9"/>
    <mergeCell ref="O16:Q16"/>
    <mergeCell ref="A15:C15"/>
    <mergeCell ref="O15:Q15"/>
    <mergeCell ref="A16:C16"/>
    <mergeCell ref="K5:K6"/>
    <mergeCell ref="A8:C8"/>
    <mergeCell ref="I5:I6"/>
    <mergeCell ref="J5:J6"/>
    <mergeCell ref="F4:F6"/>
    <mergeCell ref="O13:Q13"/>
    <mergeCell ref="O20:Q20"/>
    <mergeCell ref="X1:AB1"/>
    <mergeCell ref="Z4:Z6"/>
    <mergeCell ref="AA4:AA6"/>
    <mergeCell ref="N5:N6"/>
    <mergeCell ref="U5:U6"/>
    <mergeCell ref="Y5:Y6"/>
    <mergeCell ref="AB4:AB6"/>
    <mergeCell ref="X5:X6"/>
    <mergeCell ref="V5:V6"/>
    <mergeCell ref="W5:W6"/>
    <mergeCell ref="S3:Y3"/>
    <mergeCell ref="S4:Y4"/>
    <mergeCell ref="S5:S6"/>
    <mergeCell ref="T5:T6"/>
    <mergeCell ref="A22:C22"/>
    <mergeCell ref="A18:C18"/>
    <mergeCell ref="A17:C17"/>
    <mergeCell ref="A20:C20"/>
    <mergeCell ref="A13:C13"/>
    <mergeCell ref="O19:Q19"/>
    <mergeCell ref="A11:C11"/>
    <mergeCell ref="E3:E6"/>
    <mergeCell ref="H5:H6"/>
    <mergeCell ref="A7:C7"/>
    <mergeCell ref="A3:C6"/>
    <mergeCell ref="G5:G6"/>
    <mergeCell ref="F3:N3"/>
    <mergeCell ref="M5:M6"/>
    <mergeCell ref="G4:N4"/>
    <mergeCell ref="L5:L6"/>
    <mergeCell ref="O3:Q6"/>
    <mergeCell ref="O7:Q7"/>
    <mergeCell ref="O8:Q8"/>
    <mergeCell ref="AD14:AF14"/>
    <mergeCell ref="O10:Q10"/>
    <mergeCell ref="O11:Q11"/>
    <mergeCell ref="AQ14:AS14"/>
    <mergeCell ref="O14:Q14"/>
    <mergeCell ref="O51:Q51"/>
    <mergeCell ref="A29:C29"/>
    <mergeCell ref="A14:C14"/>
    <mergeCell ref="A9:C9"/>
    <mergeCell ref="A40:C40"/>
    <mergeCell ref="A51:C51"/>
    <mergeCell ref="A21:C21"/>
    <mergeCell ref="A19:C19"/>
    <mergeCell ref="A12:C12"/>
    <mergeCell ref="A10:C10"/>
    <mergeCell ref="O29:Q29"/>
    <mergeCell ref="O40:Q40"/>
    <mergeCell ref="O22:Q22"/>
    <mergeCell ref="O12:Q12"/>
    <mergeCell ref="O17:Q17"/>
    <mergeCell ref="O18:Q18"/>
  </mergeCells>
  <phoneticPr fontId="3" type="noConversion"/>
  <printOptions horizontalCentered="1"/>
  <pageMargins left="0.36" right="0.45" top="0.78740157480314965" bottom="0.78740157480314965" header="0.82" footer="0.81"/>
  <pageSetup paperSize="9" scale="90" firstPageNumber="71" pageOrder="overThenDown" orientation="portrait" r:id="rId1"/>
  <headerFooter alignWithMargins="0">
    <oddFooter>&amp;C&amp;P</oddFooter>
  </headerFooter>
  <colBreaks count="3" manualBreakCount="3">
    <brk id="8" max="43" man="1"/>
    <brk id="14" max="1048575" man="1"/>
    <brk id="23"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5" tint="0.39997558519241921"/>
  </sheetPr>
  <dimension ref="A1:BZ95"/>
  <sheetViews>
    <sheetView view="pageBreakPreview" zoomScaleNormal="50" zoomScaleSheetLayoutView="100" workbookViewId="0">
      <selection activeCell="L37" sqref="L37"/>
    </sheetView>
  </sheetViews>
  <sheetFormatPr defaultColWidth="9.140625" defaultRowHeight="15.75"/>
  <cols>
    <col min="1" max="1" width="2.28515625" style="351" customWidth="1"/>
    <col min="2" max="2" width="17.28515625" style="351" customWidth="1"/>
    <col min="3" max="3" width="2.28515625" style="351" customWidth="1"/>
    <col min="4" max="4" width="1.7109375" style="352" customWidth="1"/>
    <col min="5" max="8" width="20.5703125" style="948" customWidth="1"/>
    <col min="9" max="9" width="17.5703125" style="948" customWidth="1"/>
    <col min="10" max="10" width="17.5703125" style="950" customWidth="1"/>
    <col min="11" max="13" width="17.5703125" style="948" customWidth="1"/>
    <col min="14" max="14" width="17.5703125" style="950" customWidth="1"/>
    <col min="15" max="15" width="2.28515625" style="351" customWidth="1"/>
    <col min="16" max="16" width="17.28515625" style="351" customWidth="1"/>
    <col min="17" max="17" width="2.28515625" style="351" customWidth="1"/>
    <col min="18" max="18" width="1.7109375" style="352" customWidth="1"/>
    <col min="19" max="24" width="13.5703125" style="948" customWidth="1"/>
    <col min="25" max="31" width="15" style="948" customWidth="1"/>
    <col min="32" max="78" width="7.28515625" style="948" customWidth="1"/>
    <col min="79" max="16384" width="9.140625" style="948"/>
  </cols>
  <sheetData>
    <row r="1" spans="1:58" s="1305" customFormat="1" ht="35.1" customHeight="1">
      <c r="A1" s="3343" t="s">
        <v>1541</v>
      </c>
      <c r="B1" s="3343"/>
      <c r="C1" s="3343"/>
      <c r="D1" s="3343"/>
      <c r="E1" s="3343"/>
      <c r="F1" s="3343"/>
      <c r="G1" s="3343"/>
      <c r="H1" s="3343"/>
      <c r="I1" s="3315" t="s">
        <v>234</v>
      </c>
      <c r="J1" s="3315"/>
      <c r="K1" s="3315"/>
      <c r="L1" s="3315"/>
      <c r="M1" s="3315"/>
      <c r="N1" s="3315"/>
      <c r="O1" s="3343" t="s">
        <v>1542</v>
      </c>
      <c r="P1" s="3343"/>
      <c r="Q1" s="3343"/>
      <c r="R1" s="3343"/>
      <c r="S1" s="3343"/>
      <c r="T1" s="3343"/>
      <c r="U1" s="3343"/>
      <c r="V1" s="3343"/>
      <c r="W1" s="3343"/>
      <c r="X1" s="3343"/>
      <c r="Y1" s="3315" t="s">
        <v>236</v>
      </c>
      <c r="Z1" s="3315"/>
      <c r="AA1" s="3315"/>
      <c r="AB1" s="3315"/>
      <c r="AC1" s="3315"/>
      <c r="AD1" s="3315"/>
      <c r="AE1" s="3315"/>
    </row>
    <row r="2" spans="1:58" ht="15" customHeight="1" thickBot="1">
      <c r="A2" s="948"/>
      <c r="B2" s="329"/>
      <c r="C2" s="329"/>
      <c r="D2" s="330"/>
      <c r="E2" s="949"/>
      <c r="F2" s="949"/>
      <c r="G2" s="949"/>
      <c r="H2" s="949"/>
      <c r="I2" s="949"/>
      <c r="K2" s="949"/>
      <c r="L2" s="949"/>
      <c r="M2" s="949"/>
      <c r="N2" s="331" t="s">
        <v>524</v>
      </c>
      <c r="O2" s="948"/>
      <c r="P2" s="329"/>
      <c r="Q2" s="329"/>
      <c r="R2" s="330"/>
      <c r="S2" s="949"/>
      <c r="T2" s="949"/>
      <c r="U2" s="331"/>
      <c r="V2" s="949"/>
      <c r="W2" s="949"/>
      <c r="X2" s="949"/>
      <c r="Y2" s="949"/>
      <c r="Z2" s="949"/>
      <c r="AA2" s="949"/>
      <c r="AB2" s="949"/>
      <c r="AC2" s="949"/>
      <c r="AD2" s="949"/>
      <c r="AE2" s="331" t="s">
        <v>524</v>
      </c>
      <c r="AF2" s="950"/>
    </row>
    <row r="3" spans="1:58" ht="21" customHeight="1">
      <c r="A3" s="3339" t="s">
        <v>10</v>
      </c>
      <c r="B3" s="3339"/>
      <c r="C3" s="3339"/>
      <c r="D3" s="332"/>
      <c r="E3" s="3344" t="s">
        <v>49</v>
      </c>
      <c r="F3" s="3335" t="s">
        <v>162</v>
      </c>
      <c r="G3" s="3336"/>
      <c r="H3" s="3336"/>
      <c r="I3" s="3337"/>
      <c r="J3" s="3338"/>
      <c r="K3" s="3336"/>
      <c r="L3" s="3336"/>
      <c r="M3" s="3336"/>
      <c r="N3" s="3336"/>
      <c r="O3" s="3339" t="s">
        <v>10</v>
      </c>
      <c r="P3" s="3339"/>
      <c r="Q3" s="3339"/>
      <c r="R3" s="332"/>
      <c r="S3" s="3323" t="s">
        <v>163</v>
      </c>
      <c r="T3" s="3324"/>
      <c r="U3" s="3324"/>
      <c r="V3" s="3324"/>
      <c r="W3" s="3324"/>
      <c r="X3" s="3324"/>
      <c r="Y3" s="3324"/>
      <c r="Z3" s="3324"/>
      <c r="AA3" s="3325"/>
      <c r="AB3" s="333" t="s">
        <v>1141</v>
      </c>
      <c r="AC3" s="333"/>
      <c r="AD3" s="333"/>
      <c r="AE3" s="334"/>
      <c r="AF3" s="950"/>
    </row>
    <row r="4" spans="1:58" ht="20.25" customHeight="1">
      <c r="A4" s="3340"/>
      <c r="B4" s="3340"/>
      <c r="C4" s="3340"/>
      <c r="D4" s="335"/>
      <c r="E4" s="3342"/>
      <c r="F4" s="3309" t="s">
        <v>144</v>
      </c>
      <c r="G4" s="3326" t="s">
        <v>164</v>
      </c>
      <c r="H4" s="3327"/>
      <c r="I4" s="3328"/>
      <c r="J4" s="3329"/>
      <c r="K4" s="3327"/>
      <c r="L4" s="3327"/>
      <c r="M4" s="3327"/>
      <c r="N4" s="3330"/>
      <c r="O4" s="3340"/>
      <c r="P4" s="3340"/>
      <c r="Q4" s="3340"/>
      <c r="R4" s="335"/>
      <c r="S4" s="3332" t="s">
        <v>165</v>
      </c>
      <c r="T4" s="3333"/>
      <c r="U4" s="3333"/>
      <c r="V4" s="3333"/>
      <c r="W4" s="3333"/>
      <c r="X4" s="3333"/>
      <c r="Y4" s="3333"/>
      <c r="Z4" s="3333"/>
      <c r="AA4" s="3334"/>
      <c r="AB4" s="3309" t="s">
        <v>144</v>
      </c>
      <c r="AC4" s="3052" t="s">
        <v>476</v>
      </c>
      <c r="AD4" s="3061"/>
      <c r="AE4" s="3316" t="s">
        <v>359</v>
      </c>
      <c r="AF4" s="950"/>
    </row>
    <row r="5" spans="1:58" ht="15" customHeight="1">
      <c r="A5" s="3340"/>
      <c r="B5" s="3340"/>
      <c r="C5" s="3340"/>
      <c r="D5" s="335"/>
      <c r="E5" s="3342"/>
      <c r="F5" s="3342"/>
      <c r="G5" s="3309" t="s">
        <v>47</v>
      </c>
      <c r="H5" s="3309" t="s">
        <v>168</v>
      </c>
      <c r="I5" s="3319" t="s">
        <v>522</v>
      </c>
      <c r="J5" s="3331" t="s">
        <v>170</v>
      </c>
      <c r="K5" s="3309" t="s">
        <v>127</v>
      </c>
      <c r="L5" s="3309" t="s">
        <v>171</v>
      </c>
      <c r="M5" s="3309" t="s">
        <v>172</v>
      </c>
      <c r="N5" s="3316" t="s">
        <v>173</v>
      </c>
      <c r="O5" s="3340"/>
      <c r="P5" s="3340"/>
      <c r="Q5" s="3340"/>
      <c r="R5" s="335"/>
      <c r="S5" s="3309" t="s">
        <v>47</v>
      </c>
      <c r="T5" s="3309" t="s">
        <v>122</v>
      </c>
      <c r="U5" s="3309" t="s">
        <v>174</v>
      </c>
      <c r="V5" s="3309" t="s">
        <v>175</v>
      </c>
      <c r="W5" s="3059" t="s">
        <v>176</v>
      </c>
      <c r="X5" s="3060"/>
      <c r="Y5" s="3319" t="s">
        <v>177</v>
      </c>
      <c r="Z5" s="3309" t="s">
        <v>484</v>
      </c>
      <c r="AA5" s="3309" t="s">
        <v>523</v>
      </c>
      <c r="AB5" s="3321"/>
      <c r="AC5" s="2805"/>
      <c r="AD5" s="2806"/>
      <c r="AE5" s="3317"/>
      <c r="AF5" s="950"/>
    </row>
    <row r="6" spans="1:58" ht="39" customHeight="1" thickBot="1">
      <c r="A6" s="3341"/>
      <c r="B6" s="3341"/>
      <c r="C6" s="3341"/>
      <c r="D6" s="336"/>
      <c r="E6" s="3310"/>
      <c r="F6" s="3310"/>
      <c r="G6" s="3310"/>
      <c r="H6" s="3310"/>
      <c r="I6" s="3320"/>
      <c r="J6" s="3310"/>
      <c r="K6" s="3310"/>
      <c r="L6" s="3310"/>
      <c r="M6" s="3310"/>
      <c r="N6" s="3345"/>
      <c r="O6" s="3341"/>
      <c r="P6" s="3341"/>
      <c r="Q6" s="3341"/>
      <c r="R6" s="336"/>
      <c r="S6" s="3310"/>
      <c r="T6" s="3310"/>
      <c r="U6" s="3310"/>
      <c r="V6" s="3310"/>
      <c r="W6" s="1185" t="s">
        <v>556</v>
      </c>
      <c r="X6" s="1185" t="s">
        <v>557</v>
      </c>
      <c r="Y6" s="3320"/>
      <c r="Z6" s="3310"/>
      <c r="AA6" s="3310"/>
      <c r="AB6" s="3322"/>
      <c r="AC6" s="1185" t="s">
        <v>558</v>
      </c>
      <c r="AD6" s="1185" t="s">
        <v>559</v>
      </c>
      <c r="AE6" s="3318"/>
      <c r="AF6" s="950"/>
      <c r="AH6" s="2025" t="str">
        <f>AH25</f>
        <v>成本費用支出(營業+非營業)</v>
      </c>
      <c r="AI6" s="2025" t="str">
        <f t="shared" ref="AI6:BB6" si="0">AI25</f>
        <v>營業支出</v>
      </c>
      <c r="AJ6" s="2025" t="str">
        <f t="shared" si="0"/>
        <v>B502  營建材料耗用價值</v>
      </c>
      <c r="AK6" s="2025" t="str">
        <f t="shared" si="0"/>
        <v>B504  直接及間接人工成本與職工福利</v>
      </c>
      <c r="AL6" s="2025" t="str">
        <f t="shared" si="0"/>
        <v>B505  出售房地產土地成本</v>
      </c>
      <c r="AM6" s="2025" t="str">
        <f t="shared" si="0"/>
        <v>B506  工程費用-租金支出</v>
      </c>
      <c r="AN6" s="2025" t="str">
        <f t="shared" si="0"/>
        <v>B507  工程費用-稅捐支出</v>
      </c>
      <c r="AO6" s="2025" t="str">
        <f t="shared" si="0"/>
        <v>B508  工程費用-折舊支出</v>
      </c>
      <c r="AP6" s="2025" t="str">
        <f t="shared" si="0"/>
        <v>B509  工程費用-其他成本支出</v>
      </c>
      <c r="AQ6" s="2025" t="str">
        <f t="shared" si="0"/>
        <v>B514  薪資支出與福利</v>
      </c>
      <c r="AR6" s="2025" t="str">
        <f t="shared" si="0"/>
        <v>B515  租金支出</v>
      </c>
      <c r="AS6" s="2025" t="str">
        <f t="shared" si="0"/>
        <v>B516  稅捐及規費</v>
      </c>
      <c r="AT6" s="2025" t="str">
        <f t="shared" si="0"/>
        <v>B5171  自有固定資產折舊</v>
      </c>
      <c r="AU6" s="2025" t="str">
        <f t="shared" si="0"/>
        <v>B5172  使用權資產折舊</v>
      </c>
      <c r="AV6" s="2025" t="str">
        <f t="shared" si="0"/>
        <v>B518  呆帳損失及捐贈</v>
      </c>
      <c r="AW6" s="2025" t="str">
        <f t="shared" si="0"/>
        <v>B519  研究發展費用性支出</v>
      </c>
      <c r="AX6" s="2025" t="str">
        <f t="shared" si="0"/>
        <v>B520  其他營業費用</v>
      </c>
      <c r="AY6" s="2025" t="str">
        <f t="shared" si="0"/>
        <v>B524  非營業損失小計</v>
      </c>
      <c r="AZ6" s="2025" t="str">
        <f t="shared" si="0"/>
        <v>B5221  租賃負債利息支出</v>
      </c>
      <c r="BA6" s="2025" t="str">
        <f t="shared" si="0"/>
        <v>B5223  其他利息支出</v>
      </c>
      <c r="BB6" s="2025" t="str">
        <f t="shared" si="0"/>
        <v>B523  其他非營業支出</v>
      </c>
    </row>
    <row r="7" spans="1:58" s="340" customFormat="1" ht="24.6" hidden="1" customHeight="1">
      <c r="A7" s="3346" t="s">
        <v>149</v>
      </c>
      <c r="B7" s="3346"/>
      <c r="C7" s="3346"/>
      <c r="D7" s="337"/>
      <c r="E7" s="338">
        <v>33164217</v>
      </c>
      <c r="F7" s="339">
        <v>31816173</v>
      </c>
      <c r="G7" s="339"/>
      <c r="H7" s="339">
        <v>18735446</v>
      </c>
      <c r="I7" s="339">
        <v>6632984</v>
      </c>
      <c r="J7" s="339">
        <v>240112</v>
      </c>
      <c r="K7" s="339">
        <v>283593</v>
      </c>
      <c r="L7" s="339">
        <v>46955</v>
      </c>
      <c r="M7" s="339">
        <v>267556</v>
      </c>
      <c r="N7" s="339">
        <v>2209893</v>
      </c>
      <c r="O7" s="3346" t="s">
        <v>149</v>
      </c>
      <c r="P7" s="3346"/>
      <c r="Q7" s="3346"/>
      <c r="R7" s="337"/>
      <c r="S7" s="339"/>
      <c r="T7" s="338">
        <v>1558551</v>
      </c>
      <c r="U7" s="339">
        <v>85271</v>
      </c>
      <c r="V7" s="339">
        <v>97919</v>
      </c>
      <c r="W7" s="339"/>
      <c r="X7" s="339">
        <v>198580</v>
      </c>
      <c r="Y7" s="339">
        <v>110347</v>
      </c>
      <c r="Z7" s="339"/>
      <c r="AA7" s="339">
        <v>1071222</v>
      </c>
      <c r="AB7" s="339">
        <v>1348044</v>
      </c>
      <c r="AC7" s="339"/>
      <c r="AD7" s="339">
        <v>709039</v>
      </c>
      <c r="AE7" s="339">
        <v>639005</v>
      </c>
    </row>
    <row r="8" spans="1:58" s="340" customFormat="1" ht="24.6" hidden="1" customHeight="1">
      <c r="A8" s="3311" t="s">
        <v>1144</v>
      </c>
      <c r="B8" s="3311"/>
      <c r="C8" s="3311"/>
      <c r="D8" s="337"/>
      <c r="E8" s="341">
        <v>32569579</v>
      </c>
      <c r="F8" s="342">
        <v>30497935</v>
      </c>
      <c r="G8" s="342"/>
      <c r="H8" s="342">
        <v>16632055</v>
      </c>
      <c r="I8" s="342">
        <v>6210973</v>
      </c>
      <c r="J8" s="342">
        <v>100491</v>
      </c>
      <c r="K8" s="342">
        <v>234783</v>
      </c>
      <c r="L8" s="342">
        <v>48324</v>
      </c>
      <c r="M8" s="342">
        <v>283747</v>
      </c>
      <c r="N8" s="342">
        <v>3743315</v>
      </c>
      <c r="O8" s="3311" t="s">
        <v>150</v>
      </c>
      <c r="P8" s="3311"/>
      <c r="Q8" s="3311"/>
      <c r="R8" s="337"/>
      <c r="S8" s="342"/>
      <c r="T8" s="341">
        <v>1497076</v>
      </c>
      <c r="U8" s="342">
        <v>79351</v>
      </c>
      <c r="V8" s="342">
        <v>95354</v>
      </c>
      <c r="W8" s="342"/>
      <c r="X8" s="342">
        <v>176297</v>
      </c>
      <c r="Y8" s="342">
        <v>158591</v>
      </c>
      <c r="Z8" s="342"/>
      <c r="AA8" s="342">
        <v>919943</v>
      </c>
      <c r="AB8" s="342">
        <v>2071644</v>
      </c>
      <c r="AC8" s="342"/>
      <c r="AD8" s="342">
        <v>1060079</v>
      </c>
      <c r="AE8" s="342">
        <v>1011565</v>
      </c>
    </row>
    <row r="9" spans="1:58" s="340" customFormat="1" ht="24.6" hidden="1" customHeight="1">
      <c r="A9" s="3311" t="s">
        <v>1124</v>
      </c>
      <c r="B9" s="3311"/>
      <c r="C9" s="3311"/>
      <c r="D9" s="337"/>
      <c r="E9" s="341">
        <v>29201524.025547665</v>
      </c>
      <c r="F9" s="342">
        <v>28297136.69193577</v>
      </c>
      <c r="G9" s="342"/>
      <c r="H9" s="342">
        <v>18772155.554229092</v>
      </c>
      <c r="I9" s="342">
        <v>4216461.2054557195</v>
      </c>
      <c r="J9" s="342">
        <v>119841.52092162597</v>
      </c>
      <c r="K9" s="342">
        <v>163522.35420521698</v>
      </c>
      <c r="L9" s="342">
        <v>45199.988061839656</v>
      </c>
      <c r="M9" s="342">
        <v>184681.12934996604</v>
      </c>
      <c r="N9" s="342">
        <v>1494556.8554885692</v>
      </c>
      <c r="O9" s="3311" t="s">
        <v>1124</v>
      </c>
      <c r="P9" s="3311"/>
      <c r="Q9" s="3311"/>
      <c r="R9" s="337"/>
      <c r="S9" s="342"/>
      <c r="T9" s="341">
        <v>1167945.47018445</v>
      </c>
      <c r="U9" s="342">
        <v>88504.864800334268</v>
      </c>
      <c r="V9" s="342">
        <v>85530.925804332641</v>
      </c>
      <c r="W9" s="342"/>
      <c r="X9" s="342">
        <v>118027.9376828027</v>
      </c>
      <c r="Y9" s="342">
        <v>83527.965140571832</v>
      </c>
      <c r="Z9" s="342"/>
      <c r="AA9" s="342">
        <v>1504531.7853518773</v>
      </c>
      <c r="AB9" s="342">
        <v>904387.33361189044</v>
      </c>
      <c r="AC9" s="342"/>
      <c r="AD9" s="342">
        <v>567391.69104041066</v>
      </c>
      <c r="AE9" s="342">
        <v>336995.64257147972</v>
      </c>
    </row>
    <row r="10" spans="1:58" s="340" customFormat="1" ht="19.5" hidden="1" customHeight="1">
      <c r="A10" s="3311" t="s">
        <v>1125</v>
      </c>
      <c r="B10" s="3311"/>
      <c r="C10" s="3311"/>
      <c r="D10" s="337"/>
      <c r="E10" s="341">
        <v>25087212.535658658</v>
      </c>
      <c r="F10" s="342">
        <v>23737494.640367161</v>
      </c>
      <c r="G10" s="342"/>
      <c r="H10" s="342">
        <v>12882690.680809325</v>
      </c>
      <c r="I10" s="342">
        <v>4067613.3498103791</v>
      </c>
      <c r="J10" s="342">
        <v>230862.17764400443</v>
      </c>
      <c r="K10" s="342">
        <v>190551.19871767145</v>
      </c>
      <c r="L10" s="342">
        <v>49495.545086136648</v>
      </c>
      <c r="M10" s="342">
        <v>269317.19912553782</v>
      </c>
      <c r="N10" s="342">
        <v>3464463.2458956982</v>
      </c>
      <c r="O10" s="3311" t="s">
        <v>1125</v>
      </c>
      <c r="P10" s="3311"/>
      <c r="Q10" s="3311"/>
      <c r="R10" s="337"/>
      <c r="S10" s="342"/>
      <c r="T10" s="341">
        <v>1399251.3642824898</v>
      </c>
      <c r="U10" s="342">
        <v>61182.034253389764</v>
      </c>
      <c r="V10" s="342">
        <v>81608.328833412612</v>
      </c>
      <c r="W10" s="342"/>
      <c r="X10" s="342">
        <v>157574.9738807042</v>
      </c>
      <c r="Y10" s="342">
        <v>206322.99131916655</v>
      </c>
      <c r="Z10" s="342"/>
      <c r="AA10" s="342">
        <v>676561.55070922768</v>
      </c>
      <c r="AB10" s="342">
        <f>AD10+AE10</f>
        <v>1344076.1577283787</v>
      </c>
      <c r="AC10" s="342"/>
      <c r="AD10" s="342">
        <v>516386.71295122779</v>
      </c>
      <c r="AE10" s="342">
        <v>827689.44477715099</v>
      </c>
    </row>
    <row r="11" spans="1:58" s="340" customFormat="1" ht="19.5" hidden="1" customHeight="1">
      <c r="A11" s="3311" t="s">
        <v>1126</v>
      </c>
      <c r="B11" s="3311"/>
      <c r="C11" s="3311"/>
      <c r="D11" s="337"/>
      <c r="E11" s="341">
        <v>28831743.493352219</v>
      </c>
      <c r="F11" s="342">
        <v>27623095.609976135</v>
      </c>
      <c r="G11" s="342"/>
      <c r="H11" s="342">
        <v>15872061.056433925</v>
      </c>
      <c r="I11" s="342">
        <v>4679300.595802715</v>
      </c>
      <c r="J11" s="342">
        <v>134082.74837730234</v>
      </c>
      <c r="K11" s="342">
        <v>250388.18022977101</v>
      </c>
      <c r="L11" s="342">
        <v>60296.178449042956</v>
      </c>
      <c r="M11" s="342">
        <v>253695.57969457618</v>
      </c>
      <c r="N11" s="342">
        <v>3786891.3702023816</v>
      </c>
      <c r="O11" s="3311" t="s">
        <v>1126</v>
      </c>
      <c r="P11" s="3311"/>
      <c r="Q11" s="3311"/>
      <c r="R11" s="337"/>
      <c r="S11" s="342"/>
      <c r="T11" s="341">
        <v>1415643.9064882374</v>
      </c>
      <c r="U11" s="342">
        <v>64698.294354612597</v>
      </c>
      <c r="V11" s="342">
        <v>85620.210751060702</v>
      </c>
      <c r="W11" s="342"/>
      <c r="X11" s="342">
        <v>153108.98892748181</v>
      </c>
      <c r="Y11" s="342">
        <v>129173.76020868019</v>
      </c>
      <c r="Z11" s="342"/>
      <c r="AA11" s="342">
        <v>738134.74005633092</v>
      </c>
      <c r="AB11" s="342">
        <v>1208647.8833760421</v>
      </c>
      <c r="AC11" s="342"/>
      <c r="AD11" s="342">
        <v>459899.36144985352</v>
      </c>
      <c r="AE11" s="342">
        <v>748748.52192618744</v>
      </c>
    </row>
    <row r="12" spans="1:58" s="23" customFormat="1" ht="15" hidden="1" customHeight="1">
      <c r="A12" s="3103" t="s">
        <v>1127</v>
      </c>
      <c r="B12" s="3103"/>
      <c r="C12" s="3103"/>
      <c r="D12" s="22"/>
      <c r="E12" s="50">
        <v>38156267.566526264</v>
      </c>
      <c r="F12" s="50">
        <v>36992274.407296374</v>
      </c>
      <c r="G12" s="50">
        <f>SUM(H12:N12)</f>
        <v>33793534.0702032</v>
      </c>
      <c r="H12" s="50">
        <v>21851352.915336061</v>
      </c>
      <c r="I12" s="50">
        <v>6340630.3084233301</v>
      </c>
      <c r="J12" s="50">
        <v>297616.24920692848</v>
      </c>
      <c r="K12" s="50">
        <v>305068.77746287436</v>
      </c>
      <c r="L12" s="50">
        <v>60374.470641156062</v>
      </c>
      <c r="M12" s="50">
        <v>335132.7925878641</v>
      </c>
      <c r="N12" s="283">
        <v>4603358.5565449912</v>
      </c>
      <c r="O12" s="3103" t="s">
        <v>1127</v>
      </c>
      <c r="P12" s="3103"/>
      <c r="Q12" s="3103"/>
      <c r="R12" s="22"/>
      <c r="S12" s="50">
        <f>SUM(T12:AA12)</f>
        <v>3198740.3370931558</v>
      </c>
      <c r="T12" s="50">
        <v>1699366.0599113428</v>
      </c>
      <c r="U12" s="50">
        <v>75157.552211297429</v>
      </c>
      <c r="V12" s="50">
        <v>95789.529005912424</v>
      </c>
      <c r="W12" s="50"/>
      <c r="X12" s="50">
        <v>143612.43606145002</v>
      </c>
      <c r="Y12" s="50">
        <v>106911.49805856984</v>
      </c>
      <c r="Z12" s="50"/>
      <c r="AA12" s="50">
        <v>1077903.2618445836</v>
      </c>
      <c r="AB12" s="50">
        <v>1163993.159229842</v>
      </c>
      <c r="AC12" s="50"/>
      <c r="AD12" s="50">
        <v>449973.81647946709</v>
      </c>
      <c r="AE12" s="50">
        <v>714019.34275037365</v>
      </c>
    </row>
    <row r="13" spans="1:58" s="340" customFormat="1" ht="19.5" hidden="1" customHeight="1">
      <c r="A13" s="3311" t="s">
        <v>1128</v>
      </c>
      <c r="B13" s="3311"/>
      <c r="C13" s="3311"/>
      <c r="D13" s="337"/>
      <c r="E13" s="50">
        <v>41772861.846913978</v>
      </c>
      <c r="F13" s="50">
        <v>40426985.007039823</v>
      </c>
      <c r="G13" s="50">
        <f>SUM(H13:N13)</f>
        <v>37002088.06108851</v>
      </c>
      <c r="H13" s="50">
        <v>24005055.943400685</v>
      </c>
      <c r="I13" s="50">
        <v>6154905.2945849318</v>
      </c>
      <c r="J13" s="50">
        <v>361809.52729559422</v>
      </c>
      <c r="K13" s="50">
        <v>352598.90561494918</v>
      </c>
      <c r="L13" s="50">
        <v>87422.202595249677</v>
      </c>
      <c r="M13" s="50">
        <v>366049.22572332196</v>
      </c>
      <c r="N13" s="283">
        <v>5674246.9618737763</v>
      </c>
      <c r="O13" s="3311" t="s">
        <v>1128</v>
      </c>
      <c r="P13" s="3311"/>
      <c r="Q13" s="3311"/>
      <c r="R13" s="337"/>
      <c r="S13" s="50">
        <f>SUM(T13:AA13)</f>
        <v>3424896.94595135</v>
      </c>
      <c r="T13" s="50">
        <v>1808196.2163160311</v>
      </c>
      <c r="U13" s="50">
        <v>103150.78088428869</v>
      </c>
      <c r="V13" s="50">
        <v>99743.424295973207</v>
      </c>
      <c r="W13" s="50"/>
      <c r="X13" s="50">
        <v>159151.46510906439</v>
      </c>
      <c r="Y13" s="50">
        <v>113983.73259329573</v>
      </c>
      <c r="Z13" s="50"/>
      <c r="AA13" s="50">
        <v>1140671.3267526969</v>
      </c>
      <c r="AB13" s="50">
        <v>1345876.8398741367</v>
      </c>
      <c r="AC13" s="50"/>
      <c r="AD13" s="50">
        <v>433538.30233138299</v>
      </c>
      <c r="AE13" s="50">
        <v>912338.53754275339</v>
      </c>
    </row>
    <row r="14" spans="1:58" s="340" customFormat="1" ht="18" hidden="1" customHeight="1">
      <c r="A14" s="3103" t="s">
        <v>1129</v>
      </c>
      <c r="B14" s="3103"/>
      <c r="C14" s="3103"/>
      <c r="D14" s="337"/>
      <c r="E14" s="50">
        <f>AK14/12.737</f>
        <v>0</v>
      </c>
      <c r="F14" s="50">
        <f>AL14/12.737</f>
        <v>0</v>
      </c>
      <c r="G14" s="50">
        <f>SUM(H14:N14)</f>
        <v>0</v>
      </c>
      <c r="H14" s="50">
        <f t="shared" ref="H14:N14" si="1">AM14/12.737</f>
        <v>0</v>
      </c>
      <c r="I14" s="50">
        <f t="shared" si="1"/>
        <v>0</v>
      </c>
      <c r="J14" s="50">
        <f t="shared" si="1"/>
        <v>0</v>
      </c>
      <c r="K14" s="50">
        <f t="shared" si="1"/>
        <v>0</v>
      </c>
      <c r="L14" s="50">
        <f t="shared" si="1"/>
        <v>0</v>
      </c>
      <c r="M14" s="50">
        <f t="shared" si="1"/>
        <v>0</v>
      </c>
      <c r="N14" s="283">
        <f t="shared" si="1"/>
        <v>0</v>
      </c>
      <c r="O14" s="3103" t="s">
        <v>1129</v>
      </c>
      <c r="P14" s="3103"/>
      <c r="Q14" s="3103"/>
      <c r="R14" s="337"/>
      <c r="S14" s="50">
        <f>SUM(T14:AA14)</f>
        <v>1719967.7267473619</v>
      </c>
      <c r="T14" s="50">
        <f>AX14/12.737</f>
        <v>0</v>
      </c>
      <c r="U14" s="50">
        <f>AY14/12.737</f>
        <v>107514.83306439634</v>
      </c>
      <c r="V14" s="50">
        <f>AZ14/12.737</f>
        <v>106302.799081467</v>
      </c>
      <c r="W14" s="50"/>
      <c r="X14" s="50">
        <f>BA14/12.737</f>
        <v>163918.60742565122</v>
      </c>
      <c r="Y14" s="50">
        <f>BB14/12.737</f>
        <v>97849.1085441459</v>
      </c>
      <c r="Z14" s="50"/>
      <c r="AA14" s="50">
        <f>BC14/12.737</f>
        <v>1244382.3786317015</v>
      </c>
      <c r="AB14" s="50">
        <f>BD14/12.737</f>
        <v>1182383.6843938048</v>
      </c>
      <c r="AC14" s="50"/>
      <c r="AD14" s="50">
        <f>BE14/12.737</f>
        <v>325730.3815733692</v>
      </c>
      <c r="AE14" s="50">
        <f>BF14/12.737</f>
        <v>856653.30282043549</v>
      </c>
      <c r="AG14" s="2954"/>
      <c r="AH14" s="2954"/>
      <c r="AI14" s="2954"/>
      <c r="AJ14" s="343"/>
      <c r="AK14" s="50"/>
      <c r="AL14" s="50"/>
      <c r="AM14" s="50"/>
      <c r="AN14" s="50"/>
      <c r="AO14" s="50"/>
      <c r="AP14" s="50"/>
      <c r="AQ14" s="50"/>
      <c r="AR14" s="50"/>
      <c r="AS14" s="50"/>
      <c r="AT14" s="2954"/>
      <c r="AU14" s="2954"/>
      <c r="AV14" s="2954"/>
      <c r="AW14" s="343"/>
      <c r="AX14" s="50"/>
      <c r="AY14" s="50">
        <v>1369416.4287412162</v>
      </c>
      <c r="AZ14" s="50">
        <v>1353978.7519006452</v>
      </c>
      <c r="BA14" s="50">
        <v>2087831.3027805197</v>
      </c>
      <c r="BB14" s="50">
        <v>1246304.0955267863</v>
      </c>
      <c r="BC14" s="50">
        <v>15849698.356631983</v>
      </c>
      <c r="BD14" s="50">
        <v>15060020.98812389</v>
      </c>
      <c r="BE14" s="50">
        <v>4148827.8701000037</v>
      </c>
      <c r="BF14" s="50">
        <v>10911193.118023887</v>
      </c>
    </row>
    <row r="15" spans="1:58" s="340" customFormat="1" ht="18" hidden="1" customHeight="1">
      <c r="A15" s="3311" t="s">
        <v>1130</v>
      </c>
      <c r="B15" s="3311"/>
      <c r="C15" s="3311"/>
      <c r="D15" s="337"/>
      <c r="E15" s="50">
        <v>41212179.990529262</v>
      </c>
      <c r="F15" s="50">
        <v>40310550.64431195</v>
      </c>
      <c r="G15" s="50">
        <f>SUM(H15:N15)</f>
        <v>36647606.385123342</v>
      </c>
      <c r="H15" s="50">
        <v>24497213.916754019</v>
      </c>
      <c r="I15" s="50">
        <v>4980640.586688824</v>
      </c>
      <c r="J15" s="50">
        <v>327158.18345007277</v>
      </c>
      <c r="K15" s="50">
        <v>348765.98541615397</v>
      </c>
      <c r="L15" s="50">
        <v>94584.853173746102</v>
      </c>
      <c r="M15" s="50">
        <v>302287.58616481471</v>
      </c>
      <c r="N15" s="283">
        <v>6096955.2734757094</v>
      </c>
      <c r="O15" s="3311" t="s">
        <v>1130</v>
      </c>
      <c r="P15" s="3311"/>
      <c r="Q15" s="3311"/>
      <c r="R15" s="337"/>
      <c r="S15" s="50">
        <f>SUM(T15:AA15)</f>
        <v>3662944.2591885841</v>
      </c>
      <c r="T15" s="50">
        <v>1841929.5475643608</v>
      </c>
      <c r="U15" s="50">
        <v>129832.38265855687</v>
      </c>
      <c r="V15" s="50">
        <v>109694.25423688427</v>
      </c>
      <c r="W15" s="50"/>
      <c r="X15" s="50">
        <v>168066.91310654199</v>
      </c>
      <c r="Y15" s="50">
        <v>61911.98426872195</v>
      </c>
      <c r="Z15" s="50"/>
      <c r="AA15" s="50">
        <v>1351509.1773535179</v>
      </c>
      <c r="AB15" s="50">
        <v>901629.3462173657</v>
      </c>
      <c r="AC15" s="50"/>
      <c r="AD15" s="50">
        <v>408653.58576893999</v>
      </c>
      <c r="AE15" s="50">
        <v>492975.76044842595</v>
      </c>
    </row>
    <row r="16" spans="1:58" s="340" customFormat="1" ht="18" hidden="1" customHeight="1">
      <c r="A16" s="3311" t="s">
        <v>1131</v>
      </c>
      <c r="B16" s="3311"/>
      <c r="C16" s="3311"/>
      <c r="D16" s="337"/>
      <c r="E16" s="341">
        <v>41831884.227947295</v>
      </c>
      <c r="F16" s="342">
        <v>40639292.013985299</v>
      </c>
      <c r="G16" s="50">
        <v>37144025.03356915</v>
      </c>
      <c r="H16" s="342">
        <v>25220554.404049248</v>
      </c>
      <c r="I16" s="342">
        <v>4528842.5505770566</v>
      </c>
      <c r="J16" s="342">
        <v>528069.32979502797</v>
      </c>
      <c r="K16" s="342">
        <v>306626.31201307115</v>
      </c>
      <c r="L16" s="342">
        <v>72384.646764055607</v>
      </c>
      <c r="M16" s="342">
        <v>264556.71945534582</v>
      </c>
      <c r="N16" s="342">
        <v>6222991.070915347</v>
      </c>
      <c r="O16" s="3311" t="s">
        <v>1131</v>
      </c>
      <c r="P16" s="3311"/>
      <c r="Q16" s="3311"/>
      <c r="R16" s="337"/>
      <c r="S16" s="50">
        <v>3495266.9804162392</v>
      </c>
      <c r="T16" s="50">
        <v>1677890.5310544758</v>
      </c>
      <c r="U16" s="342">
        <v>129480.98877031762</v>
      </c>
      <c r="V16" s="342">
        <v>87704.423459701793</v>
      </c>
      <c r="W16" s="342"/>
      <c r="X16" s="342">
        <v>152052.8716760223</v>
      </c>
      <c r="Y16" s="342">
        <v>120250.72469266465</v>
      </c>
      <c r="Z16" s="342"/>
      <c r="AA16" s="342">
        <v>1327887.4407630572</v>
      </c>
      <c r="AB16" s="342">
        <v>1192592.2139619431</v>
      </c>
      <c r="AC16" s="342"/>
      <c r="AD16" s="342">
        <v>432079.00909810874</v>
      </c>
      <c r="AE16" s="342">
        <v>760513.20486383454</v>
      </c>
    </row>
    <row r="17" spans="1:78" s="340" customFormat="1" ht="17.25" hidden="1" customHeight="1">
      <c r="A17" s="3311" t="s">
        <v>1095</v>
      </c>
      <c r="B17" s="3311"/>
      <c r="C17" s="3311"/>
      <c r="D17" s="337"/>
      <c r="E17" s="341">
        <v>36351802.774204522</v>
      </c>
      <c r="F17" s="342">
        <v>35749044.815590635</v>
      </c>
      <c r="G17" s="50">
        <f>H17+I17+J17+K17+L17+M17+N17</f>
        <v>32382352.940521002</v>
      </c>
      <c r="H17" s="342">
        <v>21903701.178061981</v>
      </c>
      <c r="I17" s="342">
        <v>4589259.9875735166</v>
      </c>
      <c r="J17" s="342">
        <v>504252.56089278834</v>
      </c>
      <c r="K17" s="342">
        <v>391515.31883234152</v>
      </c>
      <c r="L17" s="342">
        <v>80222.394129865919</v>
      </c>
      <c r="M17" s="342">
        <v>235464.23961526551</v>
      </c>
      <c r="N17" s="342">
        <v>4677937.261415245</v>
      </c>
      <c r="O17" s="3311" t="s">
        <v>1095</v>
      </c>
      <c r="P17" s="3311"/>
      <c r="Q17" s="3311"/>
      <c r="R17" s="337"/>
      <c r="S17" s="50">
        <f>T17+U17+V17+X17+Y17+AA17</f>
        <v>3366691.8750696299</v>
      </c>
      <c r="T17" s="342">
        <v>1651137.6294629022</v>
      </c>
      <c r="U17" s="342">
        <v>122243.5883777549</v>
      </c>
      <c r="V17" s="342">
        <v>73591.683529628717</v>
      </c>
      <c r="W17" s="342"/>
      <c r="X17" s="342">
        <v>150791.28913493053</v>
      </c>
      <c r="Y17" s="342">
        <v>90016.913380786063</v>
      </c>
      <c r="Z17" s="342"/>
      <c r="AA17" s="342">
        <v>1278910.7711836274</v>
      </c>
      <c r="AB17" s="342">
        <v>602757.95861388464</v>
      </c>
      <c r="AC17" s="342"/>
      <c r="AD17" s="342">
        <v>223589.97104516294</v>
      </c>
      <c r="AE17" s="342">
        <v>379167.98756872257</v>
      </c>
    </row>
    <row r="18" spans="1:78" s="340" customFormat="1" ht="18.75" hidden="1" customHeight="1">
      <c r="A18" s="3311" t="s">
        <v>1050</v>
      </c>
      <c r="B18" s="3311"/>
      <c r="C18" s="3311"/>
      <c r="D18" s="337"/>
      <c r="E18" s="344">
        <v>39820027.144423097</v>
      </c>
      <c r="F18" s="344">
        <v>39297108.755200997</v>
      </c>
      <c r="G18" s="345">
        <f>SUM(H18:N18)</f>
        <v>35698591.665724911</v>
      </c>
      <c r="H18" s="344">
        <v>23847461.748577144</v>
      </c>
      <c r="I18" s="344">
        <v>4910125.0430121087</v>
      </c>
      <c r="J18" s="344">
        <v>180815.64004305933</v>
      </c>
      <c r="K18" s="344">
        <v>368448.10162745614</v>
      </c>
      <c r="L18" s="344">
        <v>75843.604297378479</v>
      </c>
      <c r="M18" s="344">
        <v>247212.02716947367</v>
      </c>
      <c r="N18" s="344">
        <v>6068685.5009982921</v>
      </c>
      <c r="O18" s="3311" t="s">
        <v>1050</v>
      </c>
      <c r="P18" s="3311"/>
      <c r="Q18" s="3311"/>
      <c r="R18" s="337"/>
      <c r="S18" s="346">
        <f>SUM(T18:AA18)</f>
        <v>3598517.089476089</v>
      </c>
      <c r="T18" s="344">
        <v>1787945.0079228687</v>
      </c>
      <c r="U18" s="344">
        <v>131014.24712993942</v>
      </c>
      <c r="V18" s="344">
        <v>84957.940175508556</v>
      </c>
      <c r="W18" s="344"/>
      <c r="X18" s="344">
        <v>145924.7944457572</v>
      </c>
      <c r="Y18" s="344">
        <v>79615.45602337498</v>
      </c>
      <c r="Z18" s="344"/>
      <c r="AA18" s="344">
        <v>1369059.6437786401</v>
      </c>
      <c r="AB18" s="344">
        <v>522918.38922212279</v>
      </c>
      <c r="AC18" s="344"/>
      <c r="AD18" s="344">
        <v>203114.99980638223</v>
      </c>
      <c r="AE18" s="344">
        <v>319803.38941573998</v>
      </c>
    </row>
    <row r="19" spans="1:78" s="340" customFormat="1" ht="18" hidden="1" customHeight="1">
      <c r="A19" s="3311" t="s">
        <v>1051</v>
      </c>
      <c r="B19" s="3311"/>
      <c r="C19" s="3311"/>
      <c r="D19" s="337"/>
      <c r="E19" s="344">
        <f>'[1]27'!E19/'[1]1'!$E$19*1000</f>
        <v>38731168.642797194</v>
      </c>
      <c r="F19" s="344">
        <f>'[1]27'!F19/'[1]1'!$E$19*1000</f>
        <v>37948680.708628163</v>
      </c>
      <c r="G19" s="344">
        <f>'[1]27'!G19/'[1]1'!$E$19*1000</f>
        <v>34390071.643255785</v>
      </c>
      <c r="H19" s="344">
        <f>'[1]27'!H19/'[1]1'!$E$19*1000</f>
        <v>23131522.16182119</v>
      </c>
      <c r="I19" s="344">
        <f>'[1]27'!I19/'[1]1'!$E$19*1000</f>
        <v>4811458.786175698</v>
      </c>
      <c r="J19" s="344">
        <f>'[1]27'!J19/'[1]1'!$E$19*1000</f>
        <v>268320.21658502525</v>
      </c>
      <c r="K19" s="344">
        <f>'[1]27'!K19/'[1]1'!$E$19*1000</f>
        <v>379357.30632263271</v>
      </c>
      <c r="L19" s="344">
        <f>'[1]27'!L19/'[1]1'!$E$19*1000</f>
        <v>84419.453244180826</v>
      </c>
      <c r="M19" s="344">
        <f>'[1]27'!M19/'[1]1'!$E$19*1000</f>
        <v>272357.22414207767</v>
      </c>
      <c r="N19" s="344">
        <f>'[1]27'!N19/'[1]1'!$E$19*1000</f>
        <v>5442636.4949649787</v>
      </c>
      <c r="O19" s="3311" t="s">
        <v>1051</v>
      </c>
      <c r="P19" s="3311"/>
      <c r="Q19" s="3311"/>
      <c r="R19" s="337"/>
      <c r="S19" s="344">
        <f>'[1]27'!S19/'[1]1'!$E$19*1000</f>
        <v>3558609.0653724414</v>
      </c>
      <c r="T19" s="344">
        <f>'[1]27'!T19/'[1]1'!$E$19*1000</f>
        <v>1729083.0239460042</v>
      </c>
      <c r="U19" s="344">
        <f>'[1]27'!U19/'[1]1'!$E$19*1000</f>
        <v>137004.3743022258</v>
      </c>
      <c r="V19" s="344">
        <f>'[1]27'!V19/'[1]1'!$E$19*1000</f>
        <v>79589.772452883422</v>
      </c>
      <c r="W19" s="344"/>
      <c r="X19" s="344">
        <f>'[1]27'!W19/'[1]1'!$E$19*1000</f>
        <v>150021.32611465079</v>
      </c>
      <c r="Y19" s="344">
        <f>'[1]27'!X19/'[1]1'!$E$19*1000</f>
        <v>85494.679066022261</v>
      </c>
      <c r="Z19" s="344"/>
      <c r="AA19" s="344">
        <f>'[1]27'!Y19/'[1]1'!$E$19*1000</f>
        <v>1377415.8894906547</v>
      </c>
      <c r="AB19" s="344">
        <f>'[1]27'!Z19/'[1]1'!$E$19*1000</f>
        <v>782487.93416902062</v>
      </c>
      <c r="AC19" s="344"/>
      <c r="AD19" s="344">
        <f>'[1]27'!AA19/'[1]1'!$E$19*1000</f>
        <v>321935.26692492998</v>
      </c>
      <c r="AE19" s="344">
        <f>'[1]27'!AB19/'[1]1'!$E$19*1000</f>
        <v>460552.6672440907</v>
      </c>
    </row>
    <row r="20" spans="1:78" s="340" customFormat="1" ht="18" hidden="1" customHeight="1">
      <c r="A20" s="3311" t="s">
        <v>1145</v>
      </c>
      <c r="B20" s="3311"/>
      <c r="C20" s="3311"/>
      <c r="D20" s="337"/>
      <c r="E20" s="344">
        <v>36707776.877159506</v>
      </c>
      <c r="F20" s="344">
        <v>36109927.227299348</v>
      </c>
      <c r="G20" s="346">
        <f>SUM(H20:N20)</f>
        <v>32582708.048462242</v>
      </c>
      <c r="H20" s="344">
        <v>21944892.469442315</v>
      </c>
      <c r="I20" s="344">
        <v>4613387.0277209803</v>
      </c>
      <c r="J20" s="344">
        <v>84306.807110392983</v>
      </c>
      <c r="K20" s="344">
        <v>349479.779129092</v>
      </c>
      <c r="L20" s="344">
        <v>90965.499421935863</v>
      </c>
      <c r="M20" s="344">
        <v>312094.9100682576</v>
      </c>
      <c r="N20" s="344">
        <v>5187581.5555692697</v>
      </c>
      <c r="O20" s="3311" t="s">
        <v>1145</v>
      </c>
      <c r="P20" s="3311"/>
      <c r="Q20" s="3311"/>
      <c r="R20" s="337"/>
      <c r="S20" s="346">
        <f>SUM(T20:AA20)</f>
        <v>3527219.1788371084</v>
      </c>
      <c r="T20" s="344">
        <v>1646567.00131221</v>
      </c>
      <c r="U20" s="344">
        <v>148853.27875719883</v>
      </c>
      <c r="V20" s="344">
        <v>75704.177905202319</v>
      </c>
      <c r="W20" s="344"/>
      <c r="X20" s="344">
        <v>143084.10321228</v>
      </c>
      <c r="Y20" s="344">
        <v>78544.680508857826</v>
      </c>
      <c r="Z20" s="344"/>
      <c r="AA20" s="344">
        <v>1434465.9371413596</v>
      </c>
      <c r="AB20" s="344">
        <v>597849.64986015542</v>
      </c>
      <c r="AC20" s="344"/>
      <c r="AD20" s="344">
        <v>234897.5389928284</v>
      </c>
      <c r="AE20" s="344">
        <v>362952.11086732667</v>
      </c>
    </row>
    <row r="21" spans="1:78" s="340" customFormat="1" ht="18" hidden="1" customHeight="1">
      <c r="A21" s="3311" t="s">
        <v>1053</v>
      </c>
      <c r="B21" s="3311"/>
      <c r="C21" s="3311"/>
      <c r="D21" s="337"/>
      <c r="E21" s="342">
        <v>36384650.84097667</v>
      </c>
      <c r="F21" s="342">
        <v>35758658.805392958</v>
      </c>
      <c r="G21" s="346">
        <f>SUM(H21:N21)</f>
        <v>32424972.655164994</v>
      </c>
      <c r="H21" s="342">
        <v>21430915.401220392</v>
      </c>
      <c r="I21" s="342">
        <v>4206994.3103250666</v>
      </c>
      <c r="J21" s="342">
        <v>254589.81023957525</v>
      </c>
      <c r="K21" s="342">
        <v>552082.55035323929</v>
      </c>
      <c r="L21" s="342">
        <v>133107.384415523</v>
      </c>
      <c r="M21" s="342">
        <v>463525.75636522658</v>
      </c>
      <c r="N21" s="342">
        <v>5383757.4422459686</v>
      </c>
      <c r="O21" s="3311" t="s">
        <v>1053</v>
      </c>
      <c r="P21" s="3311"/>
      <c r="Q21" s="3311"/>
      <c r="R21" s="337"/>
      <c r="S21" s="50">
        <f>SUM(T21:AA21)</f>
        <v>3333686.1502279462</v>
      </c>
      <c r="T21" s="342">
        <v>1545780.9203717569</v>
      </c>
      <c r="U21" s="342">
        <v>142785.79705631375</v>
      </c>
      <c r="V21" s="342">
        <v>67652.575744273257</v>
      </c>
      <c r="W21" s="342"/>
      <c r="X21" s="342">
        <v>154443.40886367502</v>
      </c>
      <c r="Y21" s="342">
        <v>68985.155228734351</v>
      </c>
      <c r="Z21" s="342"/>
      <c r="AA21" s="342">
        <v>1354038.2929631926</v>
      </c>
      <c r="AB21" s="342">
        <v>625992.03558372671</v>
      </c>
      <c r="AC21" s="342"/>
      <c r="AD21" s="342">
        <v>256469.74629398581</v>
      </c>
      <c r="AE21" s="342">
        <v>369522.28928974055</v>
      </c>
    </row>
    <row r="22" spans="1:78" s="340" customFormat="1" ht="18" hidden="1" customHeight="1">
      <c r="A22" s="3198" t="s">
        <v>1054</v>
      </c>
      <c r="B22" s="3198"/>
      <c r="C22" s="3198"/>
      <c r="D22" s="32"/>
      <c r="E22" s="344">
        <v>38180245.582422793</v>
      </c>
      <c r="F22" s="344">
        <v>37562421.366287068</v>
      </c>
      <c r="G22" s="346">
        <f>SUM(H22:N22)</f>
        <v>34040341.959376939</v>
      </c>
      <c r="H22" s="344">
        <v>23358123.538604774</v>
      </c>
      <c r="I22" s="344">
        <v>4471807.5374186626</v>
      </c>
      <c r="J22" s="344">
        <v>200045.66643148119</v>
      </c>
      <c r="K22" s="344">
        <v>372284.03011080495</v>
      </c>
      <c r="L22" s="344">
        <v>124354.28463366062</v>
      </c>
      <c r="M22" s="344">
        <v>351175.06538276246</v>
      </c>
      <c r="N22" s="344">
        <v>5162551.8367947908</v>
      </c>
      <c r="O22" s="3198" t="s">
        <v>1054</v>
      </c>
      <c r="P22" s="3198"/>
      <c r="Q22" s="3198"/>
      <c r="R22" s="32"/>
      <c r="S22" s="346">
        <f>SUM(T22:AA22)</f>
        <v>3522079.4069100781</v>
      </c>
      <c r="T22" s="344">
        <v>1641694.440087311</v>
      </c>
      <c r="U22" s="344">
        <v>149953.67267053155</v>
      </c>
      <c r="V22" s="344">
        <v>72570.890879590399</v>
      </c>
      <c r="W22" s="344"/>
      <c r="X22" s="344">
        <v>168760.46264781919</v>
      </c>
      <c r="Y22" s="344">
        <v>73403.46386352976</v>
      </c>
      <c r="Z22" s="344"/>
      <c r="AA22" s="344">
        <v>1415696.4767612964</v>
      </c>
      <c r="AB22" s="344">
        <v>617824.21613576845</v>
      </c>
      <c r="AC22" s="344"/>
      <c r="AD22" s="344">
        <v>263277.42664065841</v>
      </c>
      <c r="AE22" s="344">
        <v>354546.78949511022</v>
      </c>
    </row>
    <row r="23" spans="1:78" s="340" customFormat="1" ht="18" hidden="1" customHeight="1">
      <c r="A23" s="2618" t="s">
        <v>1055</v>
      </c>
      <c r="B23" s="2619"/>
      <c r="C23" s="2619"/>
      <c r="D23" s="2620"/>
      <c r="E23" s="347">
        <v>37099.22531691366</v>
      </c>
      <c r="F23" s="347">
        <v>36354.160471500123</v>
      </c>
      <c r="G23" s="108">
        <f>SUM(H23:N23)</f>
        <v>32810.34342095616</v>
      </c>
      <c r="H23" s="347">
        <v>21585.450285761792</v>
      </c>
      <c r="I23" s="347">
        <v>4530.2441227941799</v>
      </c>
      <c r="J23" s="347">
        <v>169.70353043394127</v>
      </c>
      <c r="K23" s="347">
        <v>627.46632409185588</v>
      </c>
      <c r="L23" s="347">
        <v>167.92025383174527</v>
      </c>
      <c r="M23" s="347">
        <v>303.34207626955953</v>
      </c>
      <c r="N23" s="347">
        <v>5426.2168277730862</v>
      </c>
      <c r="O23" s="2618" t="s">
        <v>1055</v>
      </c>
      <c r="P23" s="2619"/>
      <c r="Q23" s="2619"/>
      <c r="R23" s="2620"/>
      <c r="S23" s="108">
        <f>SUM(T23:AA23)</f>
        <v>3543.8170505438911</v>
      </c>
      <c r="T23" s="347">
        <v>1603.8739874431142</v>
      </c>
      <c r="U23" s="347">
        <v>166.631727788652</v>
      </c>
      <c r="V23" s="347">
        <v>74.963177167108029</v>
      </c>
      <c r="W23" s="347"/>
      <c r="X23" s="347">
        <v>153.10663195481149</v>
      </c>
      <c r="Y23" s="347">
        <v>94.979457404389422</v>
      </c>
      <c r="Z23" s="348" t="s">
        <v>504</v>
      </c>
      <c r="AA23" s="347">
        <v>1450.2620687858162</v>
      </c>
      <c r="AB23" s="347">
        <v>745.06484541356474</v>
      </c>
      <c r="AC23" s="347"/>
      <c r="AD23" s="347">
        <v>243.71667051033876</v>
      </c>
      <c r="AE23" s="347">
        <v>501.34817490322592</v>
      </c>
    </row>
    <row r="24" spans="1:78" s="340" customFormat="1" ht="18" hidden="1" customHeight="1">
      <c r="A24" s="2618" t="s">
        <v>1001</v>
      </c>
      <c r="B24" s="2619"/>
      <c r="C24" s="2619"/>
      <c r="D24" s="2620"/>
      <c r="E24" s="347">
        <v>34004.943652264345</v>
      </c>
      <c r="F24" s="347">
        <v>33454.835029327827</v>
      </c>
      <c r="G24" s="114" t="s">
        <v>459</v>
      </c>
      <c r="H24" s="347">
        <v>21504.880880754568</v>
      </c>
      <c r="I24" s="348" t="s">
        <v>504</v>
      </c>
      <c r="J24" s="347">
        <v>337.68353250726454</v>
      </c>
      <c r="K24" s="347">
        <v>164.57344105603497</v>
      </c>
      <c r="L24" s="348" t="s">
        <v>504</v>
      </c>
      <c r="M24" s="348" t="s">
        <v>504</v>
      </c>
      <c r="N24" s="347">
        <v>2494.2482196030828</v>
      </c>
      <c r="O24" s="2618" t="s">
        <v>1001</v>
      </c>
      <c r="P24" s="2619"/>
      <c r="Q24" s="2619"/>
      <c r="R24" s="2620"/>
      <c r="S24" s="114" t="s">
        <v>459</v>
      </c>
      <c r="T24" s="348" t="s">
        <v>505</v>
      </c>
      <c r="U24" s="347">
        <v>217.67487556841911</v>
      </c>
      <c r="V24" s="348" t="s">
        <v>504</v>
      </c>
      <c r="W24" s="348"/>
      <c r="X24" s="348" t="s">
        <v>504</v>
      </c>
      <c r="Y24" s="347">
        <v>50.74640679316726</v>
      </c>
      <c r="Z24" s="348" t="s">
        <v>504</v>
      </c>
      <c r="AA24" s="347">
        <v>2676.9406431461689</v>
      </c>
      <c r="AB24" s="347">
        <v>550.10862293654282</v>
      </c>
      <c r="AC24" s="348" t="s">
        <v>504</v>
      </c>
      <c r="AD24" s="347">
        <v>280.23671153844401</v>
      </c>
      <c r="AE24" s="347">
        <v>269.87191139809801</v>
      </c>
    </row>
    <row r="25" spans="1:78" s="340" customFormat="1" ht="18" customHeight="1" thickTop="1">
      <c r="A25" s="2618" t="s">
        <v>1002</v>
      </c>
      <c r="B25" s="2619"/>
      <c r="C25" s="2619"/>
      <c r="D25" s="2620"/>
      <c r="E25" s="347">
        <v>32879.487357863698</v>
      </c>
      <c r="F25" s="347">
        <v>32355.563102524891</v>
      </c>
      <c r="G25" s="108">
        <f>H25+I25+J25+K25+L25+M25+N25</f>
        <v>28703.566439601331</v>
      </c>
      <c r="H25" s="347">
        <v>18008.699757196755</v>
      </c>
      <c r="I25" s="347">
        <v>4288.9581596180642</v>
      </c>
      <c r="J25" s="347">
        <v>140.1901484238935</v>
      </c>
      <c r="K25" s="347">
        <v>434.86036959829232</v>
      </c>
      <c r="L25" s="347">
        <v>90.164078689305796</v>
      </c>
      <c r="M25" s="347">
        <v>376.5322600289312</v>
      </c>
      <c r="N25" s="347">
        <v>5364.1616660460859</v>
      </c>
      <c r="O25" s="2618" t="s">
        <v>1002</v>
      </c>
      <c r="P25" s="2619"/>
      <c r="Q25" s="2619"/>
      <c r="R25" s="2620"/>
      <c r="S25" s="108">
        <f>SUM(T25:AA25)</f>
        <v>3651.9966629235687</v>
      </c>
      <c r="T25" s="347">
        <v>1665.0431022418027</v>
      </c>
      <c r="U25" s="347">
        <v>178.65092964955204</v>
      </c>
      <c r="V25" s="347">
        <v>75.208991680984553</v>
      </c>
      <c r="W25" s="347">
        <v>163.53089444353475</v>
      </c>
      <c r="X25" s="348" t="s">
        <v>451</v>
      </c>
      <c r="Y25" s="347">
        <v>73.236329913088795</v>
      </c>
      <c r="Z25" s="348" t="s">
        <v>506</v>
      </c>
      <c r="AA25" s="347">
        <v>1496.3264149946056</v>
      </c>
      <c r="AB25" s="347">
        <v>523.92425533883431</v>
      </c>
      <c r="AC25" s="348" t="s">
        <v>504</v>
      </c>
      <c r="AD25" s="347">
        <v>219.07400121149189</v>
      </c>
      <c r="AE25" s="347">
        <v>304.85025412734308</v>
      </c>
      <c r="AF25" s="3347"/>
      <c r="AG25" s="3348"/>
      <c r="AH25" s="2007" t="s">
        <v>1932</v>
      </c>
      <c r="AI25" s="2008" t="s">
        <v>321</v>
      </c>
      <c r="AJ25" s="2008" t="s">
        <v>2126</v>
      </c>
      <c r="AK25" s="2008" t="s">
        <v>1934</v>
      </c>
      <c r="AL25" s="2008" t="s">
        <v>2125</v>
      </c>
      <c r="AM25" s="2008" t="s">
        <v>2127</v>
      </c>
      <c r="AN25" s="2008" t="s">
        <v>2147</v>
      </c>
      <c r="AO25" s="2008" t="s">
        <v>2148</v>
      </c>
      <c r="AP25" s="2008" t="s">
        <v>2149</v>
      </c>
      <c r="AQ25" s="2008" t="s">
        <v>1935</v>
      </c>
      <c r="AR25" s="2008" t="s">
        <v>2150</v>
      </c>
      <c r="AS25" s="2008" t="s">
        <v>2151</v>
      </c>
      <c r="AT25" s="2008" t="s">
        <v>2152</v>
      </c>
      <c r="AU25" s="2008" t="s">
        <v>2153</v>
      </c>
      <c r="AV25" s="2008" t="s">
        <v>2154</v>
      </c>
      <c r="AW25" s="2008" t="s">
        <v>2130</v>
      </c>
      <c r="AX25" s="2008" t="s">
        <v>2155</v>
      </c>
      <c r="AY25" s="2008" t="s">
        <v>2156</v>
      </c>
      <c r="AZ25" s="2008" t="s">
        <v>2157</v>
      </c>
      <c r="BA25" s="2008" t="s">
        <v>2158</v>
      </c>
      <c r="BB25" s="2009" t="s">
        <v>2159</v>
      </c>
      <c r="BD25" s="3347"/>
      <c r="BE25" s="3348"/>
      <c r="BF25" s="2007" t="s">
        <v>1932</v>
      </c>
      <c r="BG25" s="2008" t="s">
        <v>321</v>
      </c>
      <c r="BH25" s="2008" t="s">
        <v>2126</v>
      </c>
      <c r="BI25" s="2008" t="s">
        <v>1934</v>
      </c>
      <c r="BJ25" s="2008" t="s">
        <v>2125</v>
      </c>
      <c r="BK25" s="2008" t="s">
        <v>2127</v>
      </c>
      <c r="BL25" s="2008" t="s">
        <v>2147</v>
      </c>
      <c r="BM25" s="2008" t="s">
        <v>2148</v>
      </c>
      <c r="BN25" s="2008" t="s">
        <v>2149</v>
      </c>
      <c r="BO25" s="2008" t="s">
        <v>1935</v>
      </c>
      <c r="BP25" s="2008" t="s">
        <v>2150</v>
      </c>
      <c r="BQ25" s="2008" t="s">
        <v>2151</v>
      </c>
      <c r="BR25" s="2008" t="s">
        <v>2152</v>
      </c>
      <c r="BS25" s="2008" t="s">
        <v>2153</v>
      </c>
      <c r="BT25" s="2008" t="s">
        <v>2154</v>
      </c>
      <c r="BU25" s="2008" t="s">
        <v>2130</v>
      </c>
      <c r="BV25" s="2008" t="s">
        <v>2155</v>
      </c>
      <c r="BW25" s="2008" t="s">
        <v>2156</v>
      </c>
      <c r="BX25" s="2008" t="s">
        <v>2157</v>
      </c>
      <c r="BY25" s="2008" t="s">
        <v>2158</v>
      </c>
      <c r="BZ25" s="2009" t="s">
        <v>2159</v>
      </c>
    </row>
    <row r="26" spans="1:78" s="340" customFormat="1" ht="18" customHeight="1" thickBot="1">
      <c r="A26" s="2618" t="s">
        <v>1003</v>
      </c>
      <c r="B26" s="2619"/>
      <c r="C26" s="2619"/>
      <c r="D26" s="2620"/>
      <c r="E26" s="347">
        <v>36089.159634324802</v>
      </c>
      <c r="F26" s="347">
        <v>35578.063996118901</v>
      </c>
      <c r="G26" s="108">
        <f>H26+I26+J26+K26+L26+M26+N26</f>
        <v>31715.607474386899</v>
      </c>
      <c r="H26" s="347">
        <v>20658.589825140683</v>
      </c>
      <c r="I26" s="347">
        <v>4485.8600602269225</v>
      </c>
      <c r="J26" s="347">
        <v>289.21378778406381</v>
      </c>
      <c r="K26" s="347">
        <v>379.7729587015279</v>
      </c>
      <c r="L26" s="347">
        <v>111.44581535444749</v>
      </c>
      <c r="M26" s="347">
        <v>427.54748774392556</v>
      </c>
      <c r="N26" s="347">
        <v>5363.177539435329</v>
      </c>
      <c r="O26" s="2618" t="s">
        <v>1003</v>
      </c>
      <c r="P26" s="2619"/>
      <c r="Q26" s="2619"/>
      <c r="R26" s="2620"/>
      <c r="S26" s="108">
        <f>SUM(T26:AA26)</f>
        <v>3862.456521732016</v>
      </c>
      <c r="T26" s="347">
        <v>1881.0563449551073</v>
      </c>
      <c r="U26" s="347">
        <v>184.09914489970731</v>
      </c>
      <c r="V26" s="347">
        <v>82.33131696358808</v>
      </c>
      <c r="W26" s="347">
        <v>171.91826759178241</v>
      </c>
      <c r="X26" s="348" t="s">
        <v>451</v>
      </c>
      <c r="Y26" s="347">
        <v>61.718295614210675</v>
      </c>
      <c r="Z26" s="348" t="s">
        <v>504</v>
      </c>
      <c r="AA26" s="347">
        <v>1481.3331517076201</v>
      </c>
      <c r="AB26" s="347">
        <v>511.0956382059199</v>
      </c>
      <c r="AC26" s="348" t="s">
        <v>506</v>
      </c>
      <c r="AD26" s="347">
        <v>242.73515315804582</v>
      </c>
      <c r="AE26" s="347">
        <v>268.36048504787408</v>
      </c>
      <c r="AF26" s="3349"/>
      <c r="AG26" s="3350"/>
      <c r="AH26" s="2010" t="s">
        <v>2160</v>
      </c>
      <c r="AI26" s="2011" t="s">
        <v>2160</v>
      </c>
      <c r="AJ26" s="2011" t="s">
        <v>2160</v>
      </c>
      <c r="AK26" s="2011" t="s">
        <v>2160</v>
      </c>
      <c r="AL26" s="2011" t="s">
        <v>2160</v>
      </c>
      <c r="AM26" s="2011" t="s">
        <v>2160</v>
      </c>
      <c r="AN26" s="2011" t="s">
        <v>2160</v>
      </c>
      <c r="AO26" s="2011" t="s">
        <v>2160</v>
      </c>
      <c r="AP26" s="2011" t="s">
        <v>2160</v>
      </c>
      <c r="AQ26" s="2011" t="s">
        <v>2160</v>
      </c>
      <c r="AR26" s="2011" t="s">
        <v>2160</v>
      </c>
      <c r="AS26" s="2011" t="s">
        <v>2160</v>
      </c>
      <c r="AT26" s="2011" t="s">
        <v>2160</v>
      </c>
      <c r="AU26" s="2011" t="s">
        <v>2160</v>
      </c>
      <c r="AV26" s="2011" t="s">
        <v>2160</v>
      </c>
      <c r="AW26" s="2011" t="s">
        <v>2160</v>
      </c>
      <c r="AX26" s="2011" t="s">
        <v>2160</v>
      </c>
      <c r="AY26" s="2011" t="s">
        <v>2160</v>
      </c>
      <c r="AZ26" s="2011" t="s">
        <v>2160</v>
      </c>
      <c r="BA26" s="2011" t="s">
        <v>2160</v>
      </c>
      <c r="BB26" s="2012" t="s">
        <v>2160</v>
      </c>
      <c r="BD26" s="3349"/>
      <c r="BE26" s="3350"/>
      <c r="BF26" s="2010" t="s">
        <v>2160</v>
      </c>
      <c r="BG26" s="2011" t="s">
        <v>2160</v>
      </c>
      <c r="BH26" s="2011" t="s">
        <v>2160</v>
      </c>
      <c r="BI26" s="2011" t="s">
        <v>2160</v>
      </c>
      <c r="BJ26" s="2011" t="s">
        <v>2160</v>
      </c>
      <c r="BK26" s="2011" t="s">
        <v>2160</v>
      </c>
      <c r="BL26" s="2011" t="s">
        <v>2160</v>
      </c>
      <c r="BM26" s="2011" t="s">
        <v>2160</v>
      </c>
      <c r="BN26" s="2011" t="s">
        <v>2160</v>
      </c>
      <c r="BO26" s="2011" t="s">
        <v>2160</v>
      </c>
      <c r="BP26" s="2011" t="s">
        <v>2160</v>
      </c>
      <c r="BQ26" s="2011" t="s">
        <v>2160</v>
      </c>
      <c r="BR26" s="2011" t="s">
        <v>2160</v>
      </c>
      <c r="BS26" s="2011" t="s">
        <v>2160</v>
      </c>
      <c r="BT26" s="2011" t="s">
        <v>2160</v>
      </c>
      <c r="BU26" s="2011" t="s">
        <v>2160</v>
      </c>
      <c r="BV26" s="2011" t="s">
        <v>2160</v>
      </c>
      <c r="BW26" s="2011" t="s">
        <v>2160</v>
      </c>
      <c r="BX26" s="2011" t="s">
        <v>2160</v>
      </c>
      <c r="BY26" s="2011" t="s">
        <v>2160</v>
      </c>
      <c r="BZ26" s="2012" t="s">
        <v>2160</v>
      </c>
    </row>
    <row r="27" spans="1:78" s="340" customFormat="1" ht="18" customHeight="1" thickTop="1">
      <c r="A27" s="2618" t="s">
        <v>1004</v>
      </c>
      <c r="B27" s="2619"/>
      <c r="C27" s="2619"/>
      <c r="D27" s="2620"/>
      <c r="E27" s="347">
        <v>38485.489016836385</v>
      </c>
      <c r="F27" s="347">
        <v>38025.240664228979</v>
      </c>
      <c r="G27" s="108">
        <f>H27+I27+J27+K27+L27+M27+N27</f>
        <v>33833.34733406976</v>
      </c>
      <c r="H27" s="347">
        <v>20484.664434093444</v>
      </c>
      <c r="I27" s="347">
        <v>5219.9432034120591</v>
      </c>
      <c r="J27" s="347">
        <v>272.63773253313235</v>
      </c>
      <c r="K27" s="347">
        <v>355.2348374669802</v>
      </c>
      <c r="L27" s="347">
        <v>96.010287186366071</v>
      </c>
      <c r="M27" s="347">
        <v>413.33922441374392</v>
      </c>
      <c r="N27" s="347">
        <v>6991.5176149640301</v>
      </c>
      <c r="O27" s="2618" t="s">
        <v>1004</v>
      </c>
      <c r="P27" s="2619"/>
      <c r="Q27" s="2619"/>
      <c r="R27" s="2620"/>
      <c r="S27" s="108">
        <f>SUM(T27:AA27)</f>
        <v>4191.8933301592624</v>
      </c>
      <c r="T27" s="347">
        <v>2015.2179927114153</v>
      </c>
      <c r="U27" s="347">
        <v>174.7812068264204</v>
      </c>
      <c r="V27" s="347">
        <v>84.802482218214195</v>
      </c>
      <c r="W27" s="347">
        <v>196.90508542187101</v>
      </c>
      <c r="X27" s="348" t="s">
        <v>451</v>
      </c>
      <c r="Y27" s="347">
        <v>67.809137668314122</v>
      </c>
      <c r="Z27" s="347">
        <v>18.784893408062004</v>
      </c>
      <c r="AA27" s="347">
        <v>1633.5925319049654</v>
      </c>
      <c r="AB27" s="347">
        <v>460.24835260731436</v>
      </c>
      <c r="AC27" s="348" t="s">
        <v>504</v>
      </c>
      <c r="AD27" s="347">
        <v>242.3156432722287</v>
      </c>
      <c r="AE27" s="347">
        <v>217.93270933508552</v>
      </c>
      <c r="AF27" s="3351" t="s">
        <v>1936</v>
      </c>
      <c r="AG27" s="2013" t="s">
        <v>1937</v>
      </c>
      <c r="AH27" s="2014">
        <f>BF27/1000</f>
        <v>69284.253780533894</v>
      </c>
      <c r="AI27" s="2015">
        <f t="shared" ref="AI27:AI90" si="2">BG27/1000</f>
        <v>68424.352246098148</v>
      </c>
      <c r="AJ27" s="2015">
        <f t="shared" ref="AJ27:AJ90" si="3">BH27/1000</f>
        <v>35979.774886767278</v>
      </c>
      <c r="AK27" s="2015">
        <f t="shared" ref="AK27:AK90" si="4">BI27/1000</f>
        <v>9558.0788903853827</v>
      </c>
      <c r="AL27" s="2015">
        <f t="shared" ref="AL27:AL90" si="5">BJ27/1000</f>
        <v>918.34498106096123</v>
      </c>
      <c r="AM27" s="2015">
        <f t="shared" ref="AM27:AM90" si="6">BK27/1000</f>
        <v>538.49426789695315</v>
      </c>
      <c r="AN27" s="2015">
        <f t="shared" ref="AN27:AN90" si="7">BL27/1000</f>
        <v>175.28577121697549</v>
      </c>
      <c r="AO27" s="2015">
        <f t="shared" ref="AO27:AO90" si="8">BM27/1000</f>
        <v>837.84757550285815</v>
      </c>
      <c r="AP27" s="2015">
        <f t="shared" ref="AP27:AP90" si="9">BN27/1000</f>
        <v>13467.200850512878</v>
      </c>
      <c r="AQ27" s="2015">
        <f t="shared" ref="AQ27:AQ90" si="10">BO27/1000</f>
        <v>3470.0023184820548</v>
      </c>
      <c r="AR27" s="2015">
        <f t="shared" ref="AR27:AR90" si="11">BP27/1000</f>
        <v>257.1380165375204</v>
      </c>
      <c r="AS27" s="2015">
        <f t="shared" ref="AS27:AS90" si="12">BQ27/1000</f>
        <v>117.16279774394258</v>
      </c>
      <c r="AT27" s="2015">
        <f t="shared" ref="AT27:AT90" si="13">BR27/1000</f>
        <v>303.43594753127206</v>
      </c>
      <c r="AU27" s="2015">
        <f t="shared" ref="AU27:AU90" si="14">BS27/1000</f>
        <v>24.414182027147657</v>
      </c>
      <c r="AV27" s="2015">
        <f t="shared" ref="AV27:AV90" si="15">BT27/1000</f>
        <v>166.16728371355217</v>
      </c>
      <c r="AW27" s="2015">
        <f t="shared" ref="AW27:AW90" si="16">BU27/1000</f>
        <v>16.700108527544515</v>
      </c>
      <c r="AX27" s="2015">
        <f t="shared" ref="AX27:AX90" si="17">BV27/1000</f>
        <v>2594.3043681917652</v>
      </c>
      <c r="AY27" s="2015">
        <f t="shared" ref="AY27:AY90" si="18">BW27/1000</f>
        <v>859.90153443577185</v>
      </c>
      <c r="AZ27" s="2015">
        <f t="shared" ref="AZ27:AZ90" si="19">BX27/1000</f>
        <v>75.649840218715042</v>
      </c>
      <c r="BA27" s="2015">
        <f t="shared" ref="BA27:BA90" si="20">BY27/1000</f>
        <v>339.66797368930077</v>
      </c>
      <c r="BB27" s="2016">
        <f t="shared" ref="BB27:BB90" si="21">BZ27/1000</f>
        <v>444.58372052775781</v>
      </c>
      <c r="BD27" s="3351" t="s">
        <v>1936</v>
      </c>
      <c r="BE27" s="2013" t="s">
        <v>1937</v>
      </c>
      <c r="BF27" s="2014">
        <v>69284253.780533895</v>
      </c>
      <c r="BG27" s="2015">
        <v>68424352.246098146</v>
      </c>
      <c r="BH27" s="2015">
        <v>35979774.886767276</v>
      </c>
      <c r="BI27" s="2015">
        <v>9558078.8903853819</v>
      </c>
      <c r="BJ27" s="2015">
        <v>918344.98106096126</v>
      </c>
      <c r="BK27" s="2015">
        <v>538494.26789695316</v>
      </c>
      <c r="BL27" s="2015">
        <v>175285.7712169755</v>
      </c>
      <c r="BM27" s="2015">
        <v>837847.57550285815</v>
      </c>
      <c r="BN27" s="2015">
        <v>13467200.850512877</v>
      </c>
      <c r="BO27" s="2015">
        <v>3470002.3184820549</v>
      </c>
      <c r="BP27" s="2015">
        <v>257138.01653752042</v>
      </c>
      <c r="BQ27" s="2015">
        <v>117162.79774394257</v>
      </c>
      <c r="BR27" s="2015">
        <v>303435.94753127208</v>
      </c>
      <c r="BS27" s="2015">
        <v>24414.182027147657</v>
      </c>
      <c r="BT27" s="2015">
        <v>166167.28371355217</v>
      </c>
      <c r="BU27" s="2015">
        <v>16700.108527544515</v>
      </c>
      <c r="BV27" s="2015">
        <v>2594304.3681917652</v>
      </c>
      <c r="BW27" s="2015">
        <v>859901.53443577187</v>
      </c>
      <c r="BX27" s="2015">
        <v>75649.840218715035</v>
      </c>
      <c r="BY27" s="2015">
        <v>339667.97368930076</v>
      </c>
      <c r="BZ27" s="2016">
        <v>444583.72052775783</v>
      </c>
    </row>
    <row r="28" spans="1:78" s="340" customFormat="1" ht="18" customHeight="1">
      <c r="A28" s="2618" t="s">
        <v>1005</v>
      </c>
      <c r="B28" s="2619"/>
      <c r="C28" s="2619"/>
      <c r="D28" s="2620"/>
      <c r="E28" s="347">
        <v>41303.850307495515</v>
      </c>
      <c r="F28" s="347">
        <v>40732.765603464133</v>
      </c>
      <c r="G28" s="108">
        <f>H28+I28+J28+K28+L28+M28+N28</f>
        <v>36375.695461538067</v>
      </c>
      <c r="H28" s="347">
        <v>21644.296147188164</v>
      </c>
      <c r="I28" s="347">
        <v>5353.97154792317</v>
      </c>
      <c r="J28" s="347">
        <v>495.06749848625066</v>
      </c>
      <c r="K28" s="347">
        <v>369.26158046569077</v>
      </c>
      <c r="L28" s="347">
        <v>111.68187262441054</v>
      </c>
      <c r="M28" s="347">
        <v>445.41471000671044</v>
      </c>
      <c r="N28" s="347">
        <v>7956.0021048436711</v>
      </c>
      <c r="O28" s="2618" t="s">
        <v>1005</v>
      </c>
      <c r="P28" s="2619"/>
      <c r="Q28" s="2619"/>
      <c r="R28" s="2620"/>
      <c r="S28" s="108">
        <f>SUM(T28:AA28)</f>
        <v>4357.0701419260749</v>
      </c>
      <c r="T28" s="347">
        <v>2191.2812190675518</v>
      </c>
      <c r="U28" s="347">
        <v>171.19275139035932</v>
      </c>
      <c r="V28" s="347">
        <v>92.262699982900401</v>
      </c>
      <c r="W28" s="347">
        <v>199.18404225555338</v>
      </c>
      <c r="X28" s="347">
        <v>16.003152451674772</v>
      </c>
      <c r="Y28" s="347">
        <v>51.329994192521994</v>
      </c>
      <c r="Z28" s="347">
        <v>26.816464043230738</v>
      </c>
      <c r="AA28" s="347">
        <v>1608.999818542283</v>
      </c>
      <c r="AB28" s="347">
        <v>571.08470403143133</v>
      </c>
      <c r="AC28" s="347">
        <v>43.752375419225359</v>
      </c>
      <c r="AD28" s="347">
        <v>182.10665297518659</v>
      </c>
      <c r="AE28" s="347">
        <v>345.22567563701961</v>
      </c>
      <c r="AF28" s="3312"/>
      <c r="AG28" s="2017" t="s">
        <v>1938</v>
      </c>
      <c r="AH28" s="2018">
        <f t="shared" ref="AH28:AH91" si="22">BF28/1000</f>
        <v>7305.5613510065459</v>
      </c>
      <c r="AI28" s="2019">
        <f t="shared" si="2"/>
        <v>7287.8966191309601</v>
      </c>
      <c r="AJ28" s="2019">
        <f t="shared" si="3"/>
        <v>4186.3756506362406</v>
      </c>
      <c r="AK28" s="2019">
        <f t="shared" si="4"/>
        <v>639.7810185417195</v>
      </c>
      <c r="AL28" s="2019">
        <f t="shared" si="5"/>
        <v>0</v>
      </c>
      <c r="AM28" s="2019">
        <f t="shared" si="6"/>
        <v>29.297850892442199</v>
      </c>
      <c r="AN28" s="2019">
        <f t="shared" si="7"/>
        <v>4.7195485517155378</v>
      </c>
      <c r="AO28" s="2019">
        <f t="shared" si="8"/>
        <v>71.465733704646837</v>
      </c>
      <c r="AP28" s="2019">
        <f t="shared" si="9"/>
        <v>1022.1679899335991</v>
      </c>
      <c r="AQ28" s="2019">
        <f t="shared" si="10"/>
        <v>370.41309648429871</v>
      </c>
      <c r="AR28" s="2019">
        <f t="shared" si="11"/>
        <v>10.648116324894083</v>
      </c>
      <c r="AS28" s="2019">
        <f t="shared" si="12"/>
        <v>26.710986908653776</v>
      </c>
      <c r="AT28" s="2019">
        <f t="shared" si="13"/>
        <v>40.838425102732998</v>
      </c>
      <c r="AU28" s="2019">
        <f t="shared" si="14"/>
        <v>0.13098404392031654</v>
      </c>
      <c r="AV28" s="2019">
        <f t="shared" si="15"/>
        <v>1.0067328413456604</v>
      </c>
      <c r="AW28" s="2019">
        <f t="shared" si="16"/>
        <v>0.31061997412174541</v>
      </c>
      <c r="AX28" s="2019">
        <f t="shared" si="17"/>
        <v>875.92276048567726</v>
      </c>
      <c r="AY28" s="2019">
        <f t="shared" si="18"/>
        <v>18.609097696515832</v>
      </c>
      <c r="AZ28" s="2019">
        <f t="shared" si="19"/>
        <v>1.1786602517016864</v>
      </c>
      <c r="BA28" s="2019">
        <f t="shared" si="20"/>
        <v>13.296869091186089</v>
      </c>
      <c r="BB28" s="2020">
        <f t="shared" si="21"/>
        <v>4.1335683536280579</v>
      </c>
      <c r="BD28" s="3312"/>
      <c r="BE28" s="2504" t="s">
        <v>1938</v>
      </c>
      <c r="BF28" s="2018">
        <v>7305561.3510065461</v>
      </c>
      <c r="BG28" s="2019">
        <v>7287896.6191309597</v>
      </c>
      <c r="BH28" s="2019">
        <v>4186375.6506362408</v>
      </c>
      <c r="BI28" s="2019">
        <v>639781.01854171953</v>
      </c>
      <c r="BJ28" s="2019">
        <v>0</v>
      </c>
      <c r="BK28" s="2019">
        <v>29297.850892442199</v>
      </c>
      <c r="BL28" s="2019">
        <v>4719.5485517155375</v>
      </c>
      <c r="BM28" s="2019">
        <v>71465.733704646831</v>
      </c>
      <c r="BN28" s="2019">
        <v>1022167.989933599</v>
      </c>
      <c r="BO28" s="2019">
        <v>370413.0964842987</v>
      </c>
      <c r="BP28" s="2019">
        <v>10648.116324894083</v>
      </c>
      <c r="BQ28" s="2019">
        <v>26710.986908653776</v>
      </c>
      <c r="BR28" s="2019">
        <v>40838.425102732996</v>
      </c>
      <c r="BS28" s="2019">
        <v>130.98404392031654</v>
      </c>
      <c r="BT28" s="2019">
        <v>1006.7328413456604</v>
      </c>
      <c r="BU28" s="2019">
        <v>310.61997412174543</v>
      </c>
      <c r="BV28" s="2019">
        <v>875922.76048567728</v>
      </c>
      <c r="BW28" s="2019">
        <v>18609.097696515833</v>
      </c>
      <c r="BX28" s="2019">
        <v>1178.6602517016863</v>
      </c>
      <c r="BY28" s="2019">
        <v>13296.869091186089</v>
      </c>
      <c r="BZ28" s="2020">
        <v>4133.5683536280576</v>
      </c>
    </row>
    <row r="29" spans="1:78" s="340" customFormat="1" ht="18" customHeight="1">
      <c r="A29" s="2618" t="s">
        <v>1501</v>
      </c>
      <c r="B29" s="2619"/>
      <c r="C29" s="2619"/>
      <c r="D29" s="2620"/>
      <c r="E29" s="372">
        <f>AH29</f>
        <v>51992.325696075612</v>
      </c>
      <c r="F29" s="372">
        <f>AI29</f>
        <v>51367.406502329162</v>
      </c>
      <c r="G29" s="372">
        <f>H29+I29+J29+K29+L29+M29+N29</f>
        <v>45905.933244789601</v>
      </c>
      <c r="H29" s="372">
        <f>AJ29</f>
        <v>27063.606346547633</v>
      </c>
      <c r="I29" s="372">
        <f t="shared" ref="I29:N29" si="23">AK29</f>
        <v>7057.023676796437</v>
      </c>
      <c r="J29" s="372">
        <f t="shared" si="23"/>
        <v>662.12861464946241</v>
      </c>
      <c r="K29" s="372">
        <f t="shared" si="23"/>
        <v>395.69478174044656</v>
      </c>
      <c r="L29" s="372">
        <f t="shared" si="23"/>
        <v>127.45203134987109</v>
      </c>
      <c r="M29" s="372">
        <f t="shared" si="23"/>
        <v>622.92278508059439</v>
      </c>
      <c r="N29" s="372">
        <f t="shared" si="23"/>
        <v>9977.1050086251671</v>
      </c>
      <c r="O29" s="2618" t="s">
        <v>1466</v>
      </c>
      <c r="P29" s="2618"/>
      <c r="Q29" s="2618"/>
      <c r="R29" s="2668"/>
      <c r="S29" s="108">
        <f>SUM(T29:AA29)</f>
        <v>5372.3097355505051</v>
      </c>
      <c r="T29" s="372">
        <f>AQ29</f>
        <v>2600.7508205996473</v>
      </c>
      <c r="U29" s="372">
        <f t="shared" ref="U29:AE29" si="24">AR29</f>
        <v>188.01217448977516</v>
      </c>
      <c r="V29" s="372">
        <f t="shared" si="24"/>
        <v>91.796413225391618</v>
      </c>
      <c r="W29" s="372">
        <f t="shared" si="24"/>
        <v>229.79286989658604</v>
      </c>
      <c r="X29" s="372">
        <f t="shared" si="24"/>
        <v>17.604180859737905</v>
      </c>
      <c r="Y29" s="372">
        <f t="shared" si="24"/>
        <v>119.84951514671693</v>
      </c>
      <c r="Z29" s="372">
        <f t="shared" si="24"/>
        <v>12.103826099704914</v>
      </c>
      <c r="AA29" s="372">
        <f t="shared" si="24"/>
        <v>2112.3999352329461</v>
      </c>
      <c r="AB29" s="372">
        <f t="shared" si="24"/>
        <v>623.96875160030891</v>
      </c>
      <c r="AC29" s="372">
        <f t="shared" si="24"/>
        <v>54.76507772309828</v>
      </c>
      <c r="AD29" s="372">
        <f t="shared" si="24"/>
        <v>248.14017719160981</v>
      </c>
      <c r="AE29" s="372">
        <f t="shared" si="24"/>
        <v>321.06349668560205</v>
      </c>
      <c r="AF29" s="3312" t="s">
        <v>1939</v>
      </c>
      <c r="AG29" s="3314"/>
      <c r="AH29" s="2018">
        <f t="shared" si="22"/>
        <v>51992.325696075612</v>
      </c>
      <c r="AI29" s="2019">
        <f t="shared" si="2"/>
        <v>51367.406502329162</v>
      </c>
      <c r="AJ29" s="2019">
        <f t="shared" si="3"/>
        <v>27063.606346547633</v>
      </c>
      <c r="AK29" s="2019">
        <f t="shared" si="4"/>
        <v>7057.023676796437</v>
      </c>
      <c r="AL29" s="2019">
        <f t="shared" si="5"/>
        <v>662.12861464946241</v>
      </c>
      <c r="AM29" s="2019">
        <f t="shared" si="6"/>
        <v>395.69478174044656</v>
      </c>
      <c r="AN29" s="2019">
        <f t="shared" si="7"/>
        <v>127.45203134987109</v>
      </c>
      <c r="AO29" s="2019">
        <f t="shared" si="8"/>
        <v>622.92278508059439</v>
      </c>
      <c r="AP29" s="2019">
        <f t="shared" si="9"/>
        <v>9977.1050086251671</v>
      </c>
      <c r="AQ29" s="2019">
        <f t="shared" si="10"/>
        <v>2600.7508205996473</v>
      </c>
      <c r="AR29" s="2019">
        <f t="shared" si="11"/>
        <v>188.01217448977516</v>
      </c>
      <c r="AS29" s="2019">
        <f t="shared" si="12"/>
        <v>91.796413225391618</v>
      </c>
      <c r="AT29" s="2019">
        <f t="shared" si="13"/>
        <v>229.79286989658604</v>
      </c>
      <c r="AU29" s="2019">
        <f t="shared" si="14"/>
        <v>17.604180859737905</v>
      </c>
      <c r="AV29" s="2019">
        <f t="shared" si="15"/>
        <v>119.84951514671693</v>
      </c>
      <c r="AW29" s="2019">
        <f t="shared" si="16"/>
        <v>12.103826099704914</v>
      </c>
      <c r="AX29" s="2019">
        <f t="shared" si="17"/>
        <v>2112.3999352329461</v>
      </c>
      <c r="AY29" s="2019">
        <f t="shared" si="18"/>
        <v>623.96875160030891</v>
      </c>
      <c r="AZ29" s="2019">
        <f t="shared" si="19"/>
        <v>54.76507772309828</v>
      </c>
      <c r="BA29" s="2019">
        <f t="shared" si="20"/>
        <v>248.14017719160981</v>
      </c>
      <c r="BB29" s="2020">
        <f t="shared" si="21"/>
        <v>321.06349668560205</v>
      </c>
      <c r="BD29" s="3312" t="s">
        <v>1939</v>
      </c>
      <c r="BE29" s="3314"/>
      <c r="BF29" s="2018">
        <v>51992325.696075611</v>
      </c>
      <c r="BG29" s="2019">
        <v>51367406.502329163</v>
      </c>
      <c r="BH29" s="2019">
        <v>27063606.346547633</v>
      </c>
      <c r="BI29" s="2019">
        <v>7057023.6767964372</v>
      </c>
      <c r="BJ29" s="2019">
        <v>662128.6146494624</v>
      </c>
      <c r="BK29" s="2019">
        <v>395694.78174044657</v>
      </c>
      <c r="BL29" s="2019">
        <v>127452.03134987109</v>
      </c>
      <c r="BM29" s="2019">
        <v>622922.78508059436</v>
      </c>
      <c r="BN29" s="2019">
        <v>9977105.0086251665</v>
      </c>
      <c r="BO29" s="2019">
        <v>2600750.8205996472</v>
      </c>
      <c r="BP29" s="2019">
        <v>188012.17448977515</v>
      </c>
      <c r="BQ29" s="2019">
        <v>91796.413225391618</v>
      </c>
      <c r="BR29" s="2019">
        <v>229792.86989658605</v>
      </c>
      <c r="BS29" s="2019">
        <v>17604.180859737906</v>
      </c>
      <c r="BT29" s="2019">
        <v>119849.51514671692</v>
      </c>
      <c r="BU29" s="2019">
        <v>12103.826099704915</v>
      </c>
      <c r="BV29" s="2019">
        <v>2112399.9352329462</v>
      </c>
      <c r="BW29" s="2019">
        <v>623968.75160030893</v>
      </c>
      <c r="BX29" s="2019">
        <v>54765.077723098279</v>
      </c>
      <c r="BY29" s="2019">
        <v>248140.17719160981</v>
      </c>
      <c r="BZ29" s="2020">
        <v>321063.49668560206</v>
      </c>
    </row>
    <row r="30" spans="1:78" s="950" customFormat="1" ht="18" customHeight="1">
      <c r="A30" s="3311" t="s">
        <v>43</v>
      </c>
      <c r="B30" s="3311"/>
      <c r="C30" s="3311"/>
      <c r="D30" s="337"/>
      <c r="E30" s="1404"/>
      <c r="F30" s="1405"/>
      <c r="G30" s="1405"/>
      <c r="H30" s="1405"/>
      <c r="I30" s="1405"/>
      <c r="J30" s="1405"/>
      <c r="K30" s="1405"/>
      <c r="L30" s="1405"/>
      <c r="M30" s="1405"/>
      <c r="N30" s="1405"/>
      <c r="O30" s="2948" t="s">
        <v>43</v>
      </c>
      <c r="P30" s="2948"/>
      <c r="Q30" s="2948"/>
      <c r="R30" s="18"/>
      <c r="S30" s="1271"/>
      <c r="T30" s="1404"/>
      <c r="U30" s="108"/>
      <c r="V30" s="1404"/>
      <c r="W30" s="1404"/>
      <c r="X30" s="1404"/>
      <c r="Y30" s="1404"/>
      <c r="Z30" s="1404"/>
      <c r="AA30" s="1404"/>
      <c r="AB30" s="1404"/>
      <c r="AC30" s="1404"/>
      <c r="AD30" s="1404"/>
      <c r="AE30" s="1404"/>
      <c r="AF30" s="3312" t="s">
        <v>1940</v>
      </c>
      <c r="AG30" s="3314"/>
      <c r="AH30" s="2018">
        <f t="shared" si="22"/>
        <v>199069.61807383719</v>
      </c>
      <c r="AI30" s="2019">
        <f t="shared" si="2"/>
        <v>196487.66789015252</v>
      </c>
      <c r="AJ30" s="2019">
        <f t="shared" si="3"/>
        <v>105389.44742834572</v>
      </c>
      <c r="AK30" s="2019">
        <f t="shared" si="4"/>
        <v>30908.017362205843</v>
      </c>
      <c r="AL30" s="2019">
        <f t="shared" si="5"/>
        <v>3213.6006664997572</v>
      </c>
      <c r="AM30" s="2019">
        <f t="shared" si="6"/>
        <v>1517.0761766173307</v>
      </c>
      <c r="AN30" s="2019">
        <f t="shared" si="7"/>
        <v>609.75875439101844</v>
      </c>
      <c r="AO30" s="2019">
        <f t="shared" si="8"/>
        <v>1493.5399419957077</v>
      </c>
      <c r="AP30" s="2019">
        <f t="shared" si="9"/>
        <v>36152.411781902847</v>
      </c>
      <c r="AQ30" s="2019">
        <f t="shared" si="10"/>
        <v>9193.120767893517</v>
      </c>
      <c r="AR30" s="2019">
        <f t="shared" si="11"/>
        <v>626.00200352972058</v>
      </c>
      <c r="AS30" s="2019">
        <f t="shared" si="12"/>
        <v>281.01407512212302</v>
      </c>
      <c r="AT30" s="2019">
        <f t="shared" si="13"/>
        <v>610.00063594086964</v>
      </c>
      <c r="AU30" s="2019">
        <f t="shared" si="14"/>
        <v>73.426388365637607</v>
      </c>
      <c r="AV30" s="2019">
        <f t="shared" si="15"/>
        <v>374.71085267008323</v>
      </c>
      <c r="AW30" s="2019">
        <f t="shared" si="16"/>
        <v>18.275565371277089</v>
      </c>
      <c r="AX30" s="2019">
        <f t="shared" si="17"/>
        <v>6027.2654893013751</v>
      </c>
      <c r="AY30" s="2019">
        <f t="shared" si="18"/>
        <v>2581.9501836844934</v>
      </c>
      <c r="AZ30" s="2019">
        <f t="shared" si="19"/>
        <v>205.02811211161819</v>
      </c>
      <c r="BA30" s="2019">
        <f t="shared" si="20"/>
        <v>958.05118864033591</v>
      </c>
      <c r="BB30" s="2020">
        <f t="shared" si="21"/>
        <v>1418.8708829325403</v>
      </c>
      <c r="BD30" s="3312" t="s">
        <v>1940</v>
      </c>
      <c r="BE30" s="3314"/>
      <c r="BF30" s="2018">
        <v>199069618.07383719</v>
      </c>
      <c r="BG30" s="2019">
        <v>196487667.89015251</v>
      </c>
      <c r="BH30" s="2019">
        <v>105389447.42834572</v>
      </c>
      <c r="BI30" s="2019">
        <v>30908017.362205844</v>
      </c>
      <c r="BJ30" s="2019">
        <v>3213600.6664997572</v>
      </c>
      <c r="BK30" s="2019">
        <v>1517076.1766173306</v>
      </c>
      <c r="BL30" s="2019">
        <v>609758.75439101842</v>
      </c>
      <c r="BM30" s="2019">
        <v>1493539.9419957078</v>
      </c>
      <c r="BN30" s="2019">
        <v>36152411.78190285</v>
      </c>
      <c r="BO30" s="2019">
        <v>9193120.7678935174</v>
      </c>
      <c r="BP30" s="2019">
        <v>626002.00352972059</v>
      </c>
      <c r="BQ30" s="2019">
        <v>281014.075122123</v>
      </c>
      <c r="BR30" s="2019">
        <v>610000.63594086969</v>
      </c>
      <c r="BS30" s="2019">
        <v>73426.388365637613</v>
      </c>
      <c r="BT30" s="2019">
        <v>374710.85267008323</v>
      </c>
      <c r="BU30" s="2019">
        <v>18275.565371277091</v>
      </c>
      <c r="BV30" s="2019">
        <v>6027265.4893013751</v>
      </c>
      <c r="BW30" s="2019">
        <v>2581950.1836844934</v>
      </c>
      <c r="BX30" s="2019">
        <v>205028.11211161819</v>
      </c>
      <c r="BY30" s="2019">
        <v>958051.18864033592</v>
      </c>
      <c r="BZ30" s="2020">
        <v>1418870.8829325403</v>
      </c>
    </row>
    <row r="31" spans="1:78" ht="18" customHeight="1">
      <c r="A31" s="353"/>
      <c r="B31" s="353" t="s">
        <v>44</v>
      </c>
      <c r="C31" s="353"/>
      <c r="D31" s="971"/>
      <c r="E31" s="1407">
        <f>AH27</f>
        <v>69284.253780533894</v>
      </c>
      <c r="F31" s="1405">
        <f>AI27</f>
        <v>68424.352246098148</v>
      </c>
      <c r="G31" s="1387">
        <f t="shared" ref="G31:G60" si="25">H31+I31+J31+K31+L31+M31+N31</f>
        <v>61475.027223343284</v>
      </c>
      <c r="H31" s="1405">
        <f>AJ27</f>
        <v>35979.774886767278</v>
      </c>
      <c r="I31" s="1405">
        <f t="shared" ref="I31:N32" si="26">AK27</f>
        <v>9558.0788903853827</v>
      </c>
      <c r="J31" s="1405">
        <f t="shared" si="26"/>
        <v>918.34498106096123</v>
      </c>
      <c r="K31" s="1405">
        <f t="shared" si="26"/>
        <v>538.49426789695315</v>
      </c>
      <c r="L31" s="1405">
        <f t="shared" si="26"/>
        <v>175.28577121697549</v>
      </c>
      <c r="M31" s="1405">
        <f t="shared" si="26"/>
        <v>837.84757550285815</v>
      </c>
      <c r="N31" s="1405">
        <f t="shared" si="26"/>
        <v>13467.200850512878</v>
      </c>
      <c r="O31" s="378"/>
      <c r="P31" s="378" t="s">
        <v>34</v>
      </c>
      <c r="Q31" s="378"/>
      <c r="R31" s="1406"/>
      <c r="S31" s="1404">
        <f>SUM(T31:AA31)</f>
        <v>6949.3250227547987</v>
      </c>
      <c r="T31" s="1404">
        <f>AQ27</f>
        <v>3470.0023184820548</v>
      </c>
      <c r="U31" s="1404">
        <f t="shared" ref="U31:AE32" si="27">AR27</f>
        <v>257.1380165375204</v>
      </c>
      <c r="V31" s="1404">
        <f t="shared" si="27"/>
        <v>117.16279774394258</v>
      </c>
      <c r="W31" s="1404">
        <f t="shared" si="27"/>
        <v>303.43594753127206</v>
      </c>
      <c r="X31" s="1404">
        <f t="shared" si="27"/>
        <v>24.414182027147657</v>
      </c>
      <c r="Y31" s="1404">
        <f t="shared" si="27"/>
        <v>166.16728371355217</v>
      </c>
      <c r="Z31" s="1404">
        <f t="shared" si="27"/>
        <v>16.700108527544515</v>
      </c>
      <c r="AA31" s="1404">
        <f t="shared" si="27"/>
        <v>2594.3043681917652</v>
      </c>
      <c r="AB31" s="1404">
        <f t="shared" si="27"/>
        <v>859.90153443577185</v>
      </c>
      <c r="AC31" s="1404">
        <f t="shared" si="27"/>
        <v>75.649840218715042</v>
      </c>
      <c r="AD31" s="1404">
        <f t="shared" si="27"/>
        <v>339.66797368930077</v>
      </c>
      <c r="AE31" s="1404">
        <f t="shared" si="27"/>
        <v>444.58372052775781</v>
      </c>
      <c r="AF31" s="3312" t="s">
        <v>1941</v>
      </c>
      <c r="AG31" s="3314"/>
      <c r="AH31" s="2018">
        <f t="shared" si="22"/>
        <v>45264.850131879924</v>
      </c>
      <c r="AI31" s="2019">
        <f t="shared" si="2"/>
        <v>44933.764261840734</v>
      </c>
      <c r="AJ31" s="2019">
        <f t="shared" si="3"/>
        <v>24049.73463917206</v>
      </c>
      <c r="AK31" s="2019">
        <f t="shared" si="4"/>
        <v>5217.5654518729871</v>
      </c>
      <c r="AL31" s="2019">
        <f t="shared" si="5"/>
        <v>63.517430713622474</v>
      </c>
      <c r="AM31" s="2019">
        <f t="shared" si="6"/>
        <v>275.80930082516534</v>
      </c>
      <c r="AN31" s="2019">
        <f t="shared" si="7"/>
        <v>56.587985757518069</v>
      </c>
      <c r="AO31" s="2019">
        <f t="shared" si="8"/>
        <v>745.5268928290576</v>
      </c>
      <c r="AP31" s="2019">
        <f t="shared" si="9"/>
        <v>9315.2181592598463</v>
      </c>
      <c r="AQ31" s="2019">
        <f t="shared" si="10"/>
        <v>2469.8697900047337</v>
      </c>
      <c r="AR31" s="2019">
        <f t="shared" si="11"/>
        <v>212.01684999415878</v>
      </c>
      <c r="AS31" s="2019">
        <f t="shared" si="12"/>
        <v>109.23245650915817</v>
      </c>
      <c r="AT31" s="2019">
        <f t="shared" si="13"/>
        <v>515.43561169773159</v>
      </c>
      <c r="AU31" s="2019">
        <f t="shared" si="14"/>
        <v>2.9738289597080949</v>
      </c>
      <c r="AV31" s="2019">
        <f t="shared" si="15"/>
        <v>63.942722178632714</v>
      </c>
      <c r="AW31" s="2019">
        <f t="shared" si="16"/>
        <v>0.95192763454834139</v>
      </c>
      <c r="AX31" s="2019">
        <f t="shared" si="17"/>
        <v>1835.381214431774</v>
      </c>
      <c r="AY31" s="2019">
        <f t="shared" si="18"/>
        <v>331.08587003922139</v>
      </c>
      <c r="AZ31" s="2019">
        <f t="shared" si="19"/>
        <v>45.292222124277217</v>
      </c>
      <c r="BA31" s="2019">
        <f t="shared" si="20"/>
        <v>156.36934873574648</v>
      </c>
      <c r="BB31" s="2020">
        <f t="shared" si="21"/>
        <v>129.42429917919785</v>
      </c>
      <c r="BD31" s="3312" t="s">
        <v>1941</v>
      </c>
      <c r="BE31" s="3314"/>
      <c r="BF31" s="2018">
        <v>45264850.131879926</v>
      </c>
      <c r="BG31" s="2019">
        <v>44933764.261840731</v>
      </c>
      <c r="BH31" s="2019">
        <v>24049734.639172059</v>
      </c>
      <c r="BI31" s="2019">
        <v>5217565.4518729867</v>
      </c>
      <c r="BJ31" s="2019">
        <v>63517.430713622474</v>
      </c>
      <c r="BK31" s="2019">
        <v>275809.30082516535</v>
      </c>
      <c r="BL31" s="2019">
        <v>56587.985757518072</v>
      </c>
      <c r="BM31" s="2019">
        <v>745526.89282905764</v>
      </c>
      <c r="BN31" s="2019">
        <v>9315218.1592598464</v>
      </c>
      <c r="BO31" s="2019">
        <v>2469869.7900047335</v>
      </c>
      <c r="BP31" s="2019">
        <v>212016.84999415878</v>
      </c>
      <c r="BQ31" s="2019">
        <v>109232.45650915818</v>
      </c>
      <c r="BR31" s="2019">
        <v>515435.6116977316</v>
      </c>
      <c r="BS31" s="2019">
        <v>2973.8289597080948</v>
      </c>
      <c r="BT31" s="2019">
        <v>63942.722178632714</v>
      </c>
      <c r="BU31" s="2019">
        <v>951.92763454834142</v>
      </c>
      <c r="BV31" s="2019">
        <v>1835381.2144317739</v>
      </c>
      <c r="BW31" s="2019">
        <v>331085.87003922137</v>
      </c>
      <c r="BX31" s="2019">
        <v>45292.222124277214</v>
      </c>
      <c r="BY31" s="2019">
        <v>156369.34873574649</v>
      </c>
      <c r="BZ31" s="2020">
        <v>129424.29917919784</v>
      </c>
    </row>
    <row r="32" spans="1:78" ht="18" customHeight="1">
      <c r="A32" s="353"/>
      <c r="B32" s="353" t="s">
        <v>12</v>
      </c>
      <c r="C32" s="353"/>
      <c r="D32" s="971"/>
      <c r="E32" s="1407">
        <f>AH28</f>
        <v>7305.5613510065459</v>
      </c>
      <c r="F32" s="1407">
        <f>AI28</f>
        <v>7287.8966191309601</v>
      </c>
      <c r="G32" s="1387">
        <f>H32+I32+J32+K32+L32+M32+N32</f>
        <v>5953.8077922603643</v>
      </c>
      <c r="H32" s="1405">
        <f>AJ28</f>
        <v>4186.3756506362406</v>
      </c>
      <c r="I32" s="1407">
        <f t="shared" si="26"/>
        <v>639.7810185417195</v>
      </c>
      <c r="J32" s="1407">
        <f t="shared" si="26"/>
        <v>0</v>
      </c>
      <c r="K32" s="1407">
        <f t="shared" si="26"/>
        <v>29.297850892442199</v>
      </c>
      <c r="L32" s="1407">
        <f t="shared" si="26"/>
        <v>4.7195485517155378</v>
      </c>
      <c r="M32" s="1407">
        <f t="shared" si="26"/>
        <v>71.465733704646837</v>
      </c>
      <c r="N32" s="1405">
        <f t="shared" si="26"/>
        <v>1022.1679899335991</v>
      </c>
      <c r="O32" s="378"/>
      <c r="P32" s="378" t="s">
        <v>12</v>
      </c>
      <c r="Q32" s="378"/>
      <c r="R32" s="1406"/>
      <c r="S32" s="1404">
        <f>SUM(T32:AA32)</f>
        <v>1325.9817221656444</v>
      </c>
      <c r="T32" s="1404">
        <f>AQ28</f>
        <v>370.41309648429871</v>
      </c>
      <c r="U32" s="1407">
        <f t="shared" si="27"/>
        <v>10.648116324894083</v>
      </c>
      <c r="V32" s="1407">
        <f t="shared" si="27"/>
        <v>26.710986908653776</v>
      </c>
      <c r="W32" s="1407">
        <f t="shared" si="27"/>
        <v>40.838425102732998</v>
      </c>
      <c r="X32" s="1407">
        <f t="shared" si="27"/>
        <v>0.13098404392031654</v>
      </c>
      <c r="Y32" s="1407">
        <f t="shared" si="27"/>
        <v>1.0067328413456604</v>
      </c>
      <c r="Z32" s="1407">
        <f t="shared" si="27"/>
        <v>0.31061997412174541</v>
      </c>
      <c r="AA32" s="1407">
        <f t="shared" si="27"/>
        <v>875.92276048567726</v>
      </c>
      <c r="AB32" s="1407">
        <f t="shared" si="27"/>
        <v>18.609097696515832</v>
      </c>
      <c r="AC32" s="1407">
        <f t="shared" si="27"/>
        <v>1.1786602517016864</v>
      </c>
      <c r="AD32" s="1407">
        <f t="shared" si="27"/>
        <v>13.296869091186089</v>
      </c>
      <c r="AE32" s="1407">
        <f t="shared" si="27"/>
        <v>4.1335683536280579</v>
      </c>
      <c r="AF32" s="3312" t="s">
        <v>1942</v>
      </c>
      <c r="AG32" s="3314"/>
      <c r="AH32" s="2018">
        <f t="shared" si="22"/>
        <v>20226.567902187398</v>
      </c>
      <c r="AI32" s="2019">
        <f t="shared" si="2"/>
        <v>20059.184626714257</v>
      </c>
      <c r="AJ32" s="2019">
        <f t="shared" si="3"/>
        <v>10441.921883313877</v>
      </c>
      <c r="AK32" s="2019">
        <f t="shared" si="4"/>
        <v>1770.2672208511185</v>
      </c>
      <c r="AL32" s="2019">
        <f t="shared" si="5"/>
        <v>287.93080367037192</v>
      </c>
      <c r="AM32" s="2019">
        <f t="shared" si="6"/>
        <v>165.07214519939217</v>
      </c>
      <c r="AN32" s="2019">
        <f t="shared" si="7"/>
        <v>21.000613199738442</v>
      </c>
      <c r="AO32" s="2019">
        <f t="shared" si="8"/>
        <v>543.19274166686705</v>
      </c>
      <c r="AP32" s="2019">
        <f t="shared" si="9"/>
        <v>3970.5135400949148</v>
      </c>
      <c r="AQ32" s="2019">
        <f t="shared" si="10"/>
        <v>1191.2372934962134</v>
      </c>
      <c r="AR32" s="2019">
        <f t="shared" si="11"/>
        <v>110.61638126299911</v>
      </c>
      <c r="AS32" s="2019">
        <f t="shared" si="12"/>
        <v>58.189030043397096</v>
      </c>
      <c r="AT32" s="2019">
        <f t="shared" si="13"/>
        <v>150.27206902050864</v>
      </c>
      <c r="AU32" s="2019">
        <f t="shared" si="14"/>
        <v>1.7915885408201093</v>
      </c>
      <c r="AV32" s="2019">
        <f t="shared" si="15"/>
        <v>10.116210994651892</v>
      </c>
      <c r="AW32" s="2019">
        <f t="shared" si="16"/>
        <v>9.4858808304852378</v>
      </c>
      <c r="AX32" s="2019">
        <f t="shared" si="17"/>
        <v>1327.577224528922</v>
      </c>
      <c r="AY32" s="2019">
        <f t="shared" si="18"/>
        <v>167.38327547315234</v>
      </c>
      <c r="AZ32" s="2019">
        <f t="shared" si="19"/>
        <v>35.382900060527376</v>
      </c>
      <c r="BA32" s="2019">
        <f t="shared" si="20"/>
        <v>78.698909718177006</v>
      </c>
      <c r="BB32" s="2020">
        <f t="shared" si="21"/>
        <v>53.30146569444814</v>
      </c>
      <c r="BD32" s="3312" t="s">
        <v>1942</v>
      </c>
      <c r="BE32" s="3314"/>
      <c r="BF32" s="2018">
        <v>20226567.9021874</v>
      </c>
      <c r="BG32" s="2019">
        <v>20059184.626714256</v>
      </c>
      <c r="BH32" s="2019">
        <v>10441921.883313878</v>
      </c>
      <c r="BI32" s="2019">
        <v>1770267.2208511184</v>
      </c>
      <c r="BJ32" s="2019">
        <v>287930.80367037194</v>
      </c>
      <c r="BK32" s="2019">
        <v>165072.14519939217</v>
      </c>
      <c r="BL32" s="2019">
        <v>21000.613199738444</v>
      </c>
      <c r="BM32" s="2019">
        <v>543192.74166686705</v>
      </c>
      <c r="BN32" s="2019">
        <v>3970513.5400949148</v>
      </c>
      <c r="BO32" s="2019">
        <v>1191237.2934962134</v>
      </c>
      <c r="BP32" s="2019">
        <v>110616.38126299912</v>
      </c>
      <c r="BQ32" s="2019">
        <v>58189.030043397099</v>
      </c>
      <c r="BR32" s="2019">
        <v>150272.06902050864</v>
      </c>
      <c r="BS32" s="2019">
        <v>1791.5885408201093</v>
      </c>
      <c r="BT32" s="2019">
        <v>10116.210994651892</v>
      </c>
      <c r="BU32" s="2019">
        <v>9485.8808304852373</v>
      </c>
      <c r="BV32" s="2019">
        <v>1327577.224528922</v>
      </c>
      <c r="BW32" s="2019">
        <v>167383.27547315235</v>
      </c>
      <c r="BX32" s="2019">
        <v>35382.900060527376</v>
      </c>
      <c r="BY32" s="2019">
        <v>78698.909718177005</v>
      </c>
      <c r="BZ32" s="2020">
        <v>53301.465694448139</v>
      </c>
    </row>
    <row r="33" spans="1:78" ht="18" customHeight="1">
      <c r="A33" s="3311" t="s">
        <v>13</v>
      </c>
      <c r="B33" s="3311"/>
      <c r="C33" s="3311"/>
      <c r="D33" s="337"/>
      <c r="E33" s="1407"/>
      <c r="F33" s="1405"/>
      <c r="G33" s="1405"/>
      <c r="H33" s="1405"/>
      <c r="I33" s="1405"/>
      <c r="J33" s="1405"/>
      <c r="K33" s="1405"/>
      <c r="L33" s="1405"/>
      <c r="M33" s="1405"/>
      <c r="N33" s="1405"/>
      <c r="O33" s="2948" t="s">
        <v>13</v>
      </c>
      <c r="P33" s="2948"/>
      <c r="Q33" s="2948"/>
      <c r="R33" s="18"/>
      <c r="S33" s="1404"/>
      <c r="T33" s="1404"/>
      <c r="U33" s="1404"/>
      <c r="V33" s="1404"/>
      <c r="W33" s="1404"/>
      <c r="X33" s="1404"/>
      <c r="Y33" s="1404"/>
      <c r="Z33" s="1404"/>
      <c r="AA33" s="1404"/>
      <c r="AB33" s="1404"/>
      <c r="AC33" s="1404"/>
      <c r="AD33" s="1404"/>
      <c r="AE33" s="1404"/>
      <c r="AF33" s="3312" t="s">
        <v>1943</v>
      </c>
      <c r="AG33" s="3314"/>
      <c r="AH33" s="2018">
        <f t="shared" si="22"/>
        <v>6887.2904946456856</v>
      </c>
      <c r="AI33" s="2019">
        <f t="shared" si="2"/>
        <v>6869.2238561611011</v>
      </c>
      <c r="AJ33" s="2019">
        <f t="shared" si="3"/>
        <v>3736.9200735500031</v>
      </c>
      <c r="AK33" s="2019">
        <f t="shared" si="4"/>
        <v>678.00780639237519</v>
      </c>
      <c r="AL33" s="2019">
        <f t="shared" si="5"/>
        <v>0</v>
      </c>
      <c r="AM33" s="2019">
        <f t="shared" si="6"/>
        <v>29.757087223771769</v>
      </c>
      <c r="AN33" s="2019">
        <f t="shared" si="7"/>
        <v>5.3411119682684927</v>
      </c>
      <c r="AO33" s="2019">
        <f t="shared" si="8"/>
        <v>68.703809433225075</v>
      </c>
      <c r="AP33" s="2019">
        <f t="shared" si="9"/>
        <v>1078.9120498954865</v>
      </c>
      <c r="AQ33" s="2019">
        <f t="shared" si="10"/>
        <v>397.71098436449017</v>
      </c>
      <c r="AR33" s="2019">
        <f t="shared" si="11"/>
        <v>20.9939649087212</v>
      </c>
      <c r="AS33" s="2019">
        <f t="shared" si="12"/>
        <v>24.635543903051403</v>
      </c>
      <c r="AT33" s="2019">
        <f t="shared" si="13"/>
        <v>38.762463874149596</v>
      </c>
      <c r="AU33" s="2019">
        <f t="shared" si="14"/>
        <v>0.1008104758645319</v>
      </c>
      <c r="AV33" s="2019">
        <f t="shared" si="15"/>
        <v>5.2988746604745627</v>
      </c>
      <c r="AW33" s="2019">
        <f t="shared" si="16"/>
        <v>0.24888657908657894</v>
      </c>
      <c r="AX33" s="2019">
        <f t="shared" si="17"/>
        <v>779.89030616876551</v>
      </c>
      <c r="AY33" s="2019">
        <f t="shared" si="18"/>
        <v>18.791252211688118</v>
      </c>
      <c r="AZ33" s="2019">
        <f t="shared" si="19"/>
        <v>1.8602336050267962</v>
      </c>
      <c r="BA33" s="2019">
        <f t="shared" si="20"/>
        <v>12.77211330516727</v>
      </c>
      <c r="BB33" s="2020">
        <f t="shared" si="21"/>
        <v>4.1589053014940536</v>
      </c>
      <c r="BD33" s="3312" t="s">
        <v>1943</v>
      </c>
      <c r="BE33" s="3314"/>
      <c r="BF33" s="2018">
        <v>6887290.4946456859</v>
      </c>
      <c r="BG33" s="2019">
        <v>6869223.8561611008</v>
      </c>
      <c r="BH33" s="2019">
        <v>3736920.0735500031</v>
      </c>
      <c r="BI33" s="2019">
        <v>678007.80639237515</v>
      </c>
      <c r="BJ33" s="2019">
        <v>0</v>
      </c>
      <c r="BK33" s="2019">
        <v>29757.08722377177</v>
      </c>
      <c r="BL33" s="2019">
        <v>5341.111968268493</v>
      </c>
      <c r="BM33" s="2019">
        <v>68703.809433225077</v>
      </c>
      <c r="BN33" s="2019">
        <v>1078912.0498954866</v>
      </c>
      <c r="BO33" s="2019">
        <v>397710.9843644902</v>
      </c>
      <c r="BP33" s="2019">
        <v>20993.964908721198</v>
      </c>
      <c r="BQ33" s="2019">
        <v>24635.543903051403</v>
      </c>
      <c r="BR33" s="2019">
        <v>38762.463874149595</v>
      </c>
      <c r="BS33" s="2019">
        <v>100.8104758645319</v>
      </c>
      <c r="BT33" s="2019">
        <v>5298.8746604745629</v>
      </c>
      <c r="BU33" s="2019">
        <v>248.88657908657893</v>
      </c>
      <c r="BV33" s="2019">
        <v>779890.30616876553</v>
      </c>
      <c r="BW33" s="2019">
        <v>18791.252211688119</v>
      </c>
      <c r="BX33" s="2019">
        <v>1860.2336050267963</v>
      </c>
      <c r="BY33" s="2019">
        <v>12772.11330516727</v>
      </c>
      <c r="BZ33" s="2020">
        <v>4158.9053014940537</v>
      </c>
    </row>
    <row r="34" spans="1:78" ht="18" customHeight="1">
      <c r="A34" s="353"/>
      <c r="B34" s="1137" t="s">
        <v>52</v>
      </c>
      <c r="C34" s="353"/>
      <c r="D34" s="971"/>
      <c r="E34" s="1407">
        <f>AH30</f>
        <v>199069.61807383719</v>
      </c>
      <c r="F34" s="1405">
        <f>AI30</f>
        <v>196487.66789015252</v>
      </c>
      <c r="G34" s="1387">
        <f t="shared" si="25"/>
        <v>179283.8521119582</v>
      </c>
      <c r="H34" s="1405">
        <f>AJ30</f>
        <v>105389.44742834572</v>
      </c>
      <c r="I34" s="1405">
        <f t="shared" ref="I34:N38" si="28">AK30</f>
        <v>30908.017362205843</v>
      </c>
      <c r="J34" s="1405">
        <f t="shared" si="28"/>
        <v>3213.6006664997572</v>
      </c>
      <c r="K34" s="1405">
        <f t="shared" si="28"/>
        <v>1517.0761766173307</v>
      </c>
      <c r="L34" s="1405">
        <f t="shared" si="28"/>
        <v>609.75875439101844</v>
      </c>
      <c r="M34" s="1405">
        <f t="shared" si="28"/>
        <v>1493.5399419957077</v>
      </c>
      <c r="N34" s="1405">
        <f t="shared" si="28"/>
        <v>36152.411781902847</v>
      </c>
      <c r="O34" s="378"/>
      <c r="P34" s="378" t="s">
        <v>52</v>
      </c>
      <c r="Q34" s="378"/>
      <c r="R34" s="1406"/>
      <c r="S34" s="1404">
        <f>SUM(T34:AA34)</f>
        <v>17203.815778194599</v>
      </c>
      <c r="T34" s="1404">
        <f>AQ30</f>
        <v>9193.120767893517</v>
      </c>
      <c r="U34" s="1404">
        <f t="shared" ref="U34:AE38" si="29">AR30</f>
        <v>626.00200352972058</v>
      </c>
      <c r="V34" s="1404">
        <f t="shared" si="29"/>
        <v>281.01407512212302</v>
      </c>
      <c r="W34" s="1404">
        <f t="shared" si="29"/>
        <v>610.00063594086964</v>
      </c>
      <c r="X34" s="1404">
        <f t="shared" si="29"/>
        <v>73.426388365637607</v>
      </c>
      <c r="Y34" s="1404">
        <f t="shared" si="29"/>
        <v>374.71085267008323</v>
      </c>
      <c r="Z34" s="1404">
        <f t="shared" si="29"/>
        <v>18.275565371277089</v>
      </c>
      <c r="AA34" s="1404">
        <f t="shared" si="29"/>
        <v>6027.2654893013751</v>
      </c>
      <c r="AB34" s="1404">
        <f t="shared" si="29"/>
        <v>2581.9501836844934</v>
      </c>
      <c r="AC34" s="1404">
        <f t="shared" si="29"/>
        <v>205.02811211161819</v>
      </c>
      <c r="AD34" s="1404">
        <f t="shared" si="29"/>
        <v>958.05118864033591</v>
      </c>
      <c r="AE34" s="1404">
        <f t="shared" si="29"/>
        <v>1418.8708829325403</v>
      </c>
      <c r="AF34" s="3312" t="s">
        <v>1944</v>
      </c>
      <c r="AG34" s="3314"/>
      <c r="AH34" s="2018">
        <f t="shared" si="22"/>
        <v>183177.79947845804</v>
      </c>
      <c r="AI34" s="2019">
        <f t="shared" si="2"/>
        <v>179735.44016326533</v>
      </c>
      <c r="AJ34" s="2019">
        <f t="shared" si="3"/>
        <v>83763.71622902494</v>
      </c>
      <c r="AK34" s="2019">
        <f t="shared" si="4"/>
        <v>19825.952979591835</v>
      </c>
      <c r="AL34" s="2019">
        <f t="shared" si="5"/>
        <v>1.0297891156462586</v>
      </c>
      <c r="AM34" s="2019">
        <f t="shared" si="6"/>
        <v>1726.4130045351474</v>
      </c>
      <c r="AN34" s="2019">
        <f t="shared" si="7"/>
        <v>366.89962358276642</v>
      </c>
      <c r="AO34" s="2019">
        <f t="shared" si="8"/>
        <v>3429.628351473923</v>
      </c>
      <c r="AP34" s="2019">
        <f t="shared" si="9"/>
        <v>49439.077498866216</v>
      </c>
      <c r="AQ34" s="2019">
        <f t="shared" si="10"/>
        <v>10491.706498866213</v>
      </c>
      <c r="AR34" s="2019">
        <f t="shared" si="11"/>
        <v>687.69907029478463</v>
      </c>
      <c r="AS34" s="2019">
        <f t="shared" si="12"/>
        <v>224.88285034013606</v>
      </c>
      <c r="AT34" s="2019">
        <f t="shared" si="13"/>
        <v>823.03168480725617</v>
      </c>
      <c r="AU34" s="2019">
        <f t="shared" si="14"/>
        <v>155.608410430839</v>
      </c>
      <c r="AV34" s="2019">
        <f t="shared" si="15"/>
        <v>1720.298022675737</v>
      </c>
      <c r="AW34" s="2019">
        <f t="shared" si="16"/>
        <v>197.83522222222223</v>
      </c>
      <c r="AX34" s="2019">
        <f t="shared" si="17"/>
        <v>6881.6609274376415</v>
      </c>
      <c r="AY34" s="2019">
        <f t="shared" si="18"/>
        <v>3442.3593151927435</v>
      </c>
      <c r="AZ34" s="2019">
        <f t="shared" si="19"/>
        <v>108.94389795918367</v>
      </c>
      <c r="BA34" s="2019">
        <f t="shared" si="20"/>
        <v>1506.9847074829931</v>
      </c>
      <c r="BB34" s="2020">
        <f t="shared" si="21"/>
        <v>1826.4307097505668</v>
      </c>
      <c r="BD34" s="3312" t="s">
        <v>1944</v>
      </c>
      <c r="BE34" s="3314"/>
      <c r="BF34" s="2018">
        <v>183177799.47845805</v>
      </c>
      <c r="BG34" s="2019">
        <v>179735440.16326532</v>
      </c>
      <c r="BH34" s="2019">
        <v>83763716.229024947</v>
      </c>
      <c r="BI34" s="2019">
        <v>19825952.979591835</v>
      </c>
      <c r="BJ34" s="2019">
        <v>1029.7891156462586</v>
      </c>
      <c r="BK34" s="2019">
        <v>1726413.0045351475</v>
      </c>
      <c r="BL34" s="2019">
        <v>366899.62358276645</v>
      </c>
      <c r="BM34" s="2019">
        <v>3429628.3514739228</v>
      </c>
      <c r="BN34" s="2019">
        <v>49439077.498866215</v>
      </c>
      <c r="BO34" s="2019">
        <v>10491706.498866213</v>
      </c>
      <c r="BP34" s="2019">
        <v>687699.07029478461</v>
      </c>
      <c r="BQ34" s="2019">
        <v>224882.85034013606</v>
      </c>
      <c r="BR34" s="2019">
        <v>823031.68480725621</v>
      </c>
      <c r="BS34" s="2019">
        <v>155608.41043083899</v>
      </c>
      <c r="BT34" s="2019">
        <v>1720298.022675737</v>
      </c>
      <c r="BU34" s="2019">
        <v>197835.22222222222</v>
      </c>
      <c r="BV34" s="2019">
        <v>6881660.9274376417</v>
      </c>
      <c r="BW34" s="2019">
        <v>3442359.3151927437</v>
      </c>
      <c r="BX34" s="2019">
        <v>108943.89795918367</v>
      </c>
      <c r="BY34" s="2019">
        <v>1506984.7074829931</v>
      </c>
      <c r="BZ34" s="2020">
        <v>1826430.7097505669</v>
      </c>
    </row>
    <row r="35" spans="1:78" ht="18" customHeight="1">
      <c r="A35" s="353"/>
      <c r="B35" s="1137" t="s">
        <v>53</v>
      </c>
      <c r="C35" s="353"/>
      <c r="D35" s="971"/>
      <c r="E35" s="1407">
        <f t="shared" ref="E35:F37" si="30">AH31</f>
        <v>45264.850131879924</v>
      </c>
      <c r="F35" s="1405">
        <f t="shared" si="30"/>
        <v>44933.764261840734</v>
      </c>
      <c r="G35" s="1387">
        <f t="shared" si="25"/>
        <v>39723.959860430259</v>
      </c>
      <c r="H35" s="1405">
        <f t="shared" ref="H35:H38" si="31">AJ31</f>
        <v>24049.73463917206</v>
      </c>
      <c r="I35" s="1405">
        <f t="shared" si="28"/>
        <v>5217.5654518729871</v>
      </c>
      <c r="J35" s="1405">
        <f t="shared" si="28"/>
        <v>63.517430713622474</v>
      </c>
      <c r="K35" s="1405">
        <f t="shared" si="28"/>
        <v>275.80930082516534</v>
      </c>
      <c r="L35" s="1405">
        <f t="shared" si="28"/>
        <v>56.587985757518069</v>
      </c>
      <c r="M35" s="1405">
        <f t="shared" si="28"/>
        <v>745.5268928290576</v>
      </c>
      <c r="N35" s="1405">
        <f t="shared" si="28"/>
        <v>9315.2181592598463</v>
      </c>
      <c r="O35" s="378"/>
      <c r="P35" s="378" t="s">
        <v>53</v>
      </c>
      <c r="Q35" s="378"/>
      <c r="R35" s="1406"/>
      <c r="S35" s="1404">
        <f>SUM(T35:AA35)</f>
        <v>5209.8044014104453</v>
      </c>
      <c r="T35" s="1404">
        <f t="shared" ref="T35:T38" si="32">AQ31</f>
        <v>2469.8697900047337</v>
      </c>
      <c r="U35" s="1404">
        <f t="shared" si="29"/>
        <v>212.01684999415878</v>
      </c>
      <c r="V35" s="1404">
        <f t="shared" si="29"/>
        <v>109.23245650915817</v>
      </c>
      <c r="W35" s="1404">
        <f t="shared" si="29"/>
        <v>515.43561169773159</v>
      </c>
      <c r="X35" s="1404">
        <f t="shared" si="29"/>
        <v>2.9738289597080949</v>
      </c>
      <c r="Y35" s="1404">
        <f t="shared" si="29"/>
        <v>63.942722178632714</v>
      </c>
      <c r="Z35" s="1404">
        <f t="shared" si="29"/>
        <v>0.95192763454834139</v>
      </c>
      <c r="AA35" s="1404">
        <f t="shared" si="29"/>
        <v>1835.381214431774</v>
      </c>
      <c r="AB35" s="1404">
        <f t="shared" si="29"/>
        <v>331.08587003922139</v>
      </c>
      <c r="AC35" s="1404">
        <f t="shared" si="29"/>
        <v>45.292222124277217</v>
      </c>
      <c r="AD35" s="1404">
        <f t="shared" si="29"/>
        <v>156.36934873574648</v>
      </c>
      <c r="AE35" s="1404">
        <f t="shared" si="29"/>
        <v>129.42429917919785</v>
      </c>
      <c r="AF35" s="3312" t="s">
        <v>1945</v>
      </c>
      <c r="AG35" s="2017" t="s">
        <v>1946</v>
      </c>
      <c r="AH35" s="2018">
        <f t="shared" si="22"/>
        <v>52984.739244638389</v>
      </c>
      <c r="AI35" s="2019">
        <f t="shared" si="2"/>
        <v>52345.337160754221</v>
      </c>
      <c r="AJ35" s="2019">
        <f t="shared" si="3"/>
        <v>27569.541836685301</v>
      </c>
      <c r="AK35" s="2019">
        <f t="shared" si="4"/>
        <v>7177.900884930039</v>
      </c>
      <c r="AL35" s="2019">
        <f t="shared" si="5"/>
        <v>680.00724645198784</v>
      </c>
      <c r="AM35" s="2019">
        <f t="shared" si="6"/>
        <v>402.46242214361411</v>
      </c>
      <c r="AN35" s="2019">
        <f t="shared" si="7"/>
        <v>129.31704997067294</v>
      </c>
      <c r="AO35" s="2019">
        <f t="shared" si="8"/>
        <v>632.945515350493</v>
      </c>
      <c r="AP35" s="2019">
        <f t="shared" si="9"/>
        <v>10189.268436192948</v>
      </c>
      <c r="AQ35" s="2019">
        <f t="shared" si="10"/>
        <v>2644.3049857649289</v>
      </c>
      <c r="AR35" s="2019">
        <f t="shared" si="11"/>
        <v>192.36417666237975</v>
      </c>
      <c r="AS35" s="2019">
        <f t="shared" si="12"/>
        <v>92.879944123994846</v>
      </c>
      <c r="AT35" s="2019">
        <f t="shared" si="13"/>
        <v>234.81596545415277</v>
      </c>
      <c r="AU35" s="2019">
        <f t="shared" si="14"/>
        <v>18.012517173356571</v>
      </c>
      <c r="AV35" s="2019">
        <f t="shared" si="15"/>
        <v>122.73955373754728</v>
      </c>
      <c r="AW35" s="2019">
        <f t="shared" si="16"/>
        <v>12.414433878616439</v>
      </c>
      <c r="AX35" s="2019">
        <f t="shared" si="17"/>
        <v>2152.822950026251</v>
      </c>
      <c r="AY35" s="2019">
        <f t="shared" si="18"/>
        <v>638.39626567222092</v>
      </c>
      <c r="AZ35" s="2019">
        <f t="shared" si="19"/>
        <v>56.051612147952589</v>
      </c>
      <c r="BA35" s="2019">
        <f t="shared" si="20"/>
        <v>253.2867506898404</v>
      </c>
      <c r="BB35" s="2020">
        <f t="shared" si="21"/>
        <v>329.057902834429</v>
      </c>
      <c r="BD35" s="3312" t="s">
        <v>1945</v>
      </c>
      <c r="BE35" s="2504" t="s">
        <v>1946</v>
      </c>
      <c r="BF35" s="2018">
        <v>52984739.244638391</v>
      </c>
      <c r="BG35" s="2019">
        <v>52345337.160754219</v>
      </c>
      <c r="BH35" s="2019">
        <v>27569541.8366853</v>
      </c>
      <c r="BI35" s="2019">
        <v>7177900.8849300388</v>
      </c>
      <c r="BJ35" s="2019">
        <v>680007.24645198788</v>
      </c>
      <c r="BK35" s="2019">
        <v>402462.42214361409</v>
      </c>
      <c r="BL35" s="2019">
        <v>129317.04997067293</v>
      </c>
      <c r="BM35" s="2019">
        <v>632945.51535049302</v>
      </c>
      <c r="BN35" s="2019">
        <v>10189268.436192948</v>
      </c>
      <c r="BO35" s="2019">
        <v>2644304.9857649291</v>
      </c>
      <c r="BP35" s="2019">
        <v>192364.17666237976</v>
      </c>
      <c r="BQ35" s="2019">
        <v>92879.94412399485</v>
      </c>
      <c r="BR35" s="2019">
        <v>234815.96545415279</v>
      </c>
      <c r="BS35" s="2019">
        <v>18012.517173356569</v>
      </c>
      <c r="BT35" s="2019">
        <v>122739.55373754728</v>
      </c>
      <c r="BU35" s="2019">
        <v>12414.433878616439</v>
      </c>
      <c r="BV35" s="2019">
        <v>2152822.9500262509</v>
      </c>
      <c r="BW35" s="2019">
        <v>638396.26567222096</v>
      </c>
      <c r="BX35" s="2019">
        <v>56051.61214795259</v>
      </c>
      <c r="BY35" s="2019">
        <v>253286.75068984041</v>
      </c>
      <c r="BZ35" s="2020">
        <v>329057.902834429</v>
      </c>
    </row>
    <row r="36" spans="1:78" ht="18" customHeight="1">
      <c r="A36" s="353"/>
      <c r="B36" s="1137" t="s">
        <v>54</v>
      </c>
      <c r="C36" s="353"/>
      <c r="D36" s="971"/>
      <c r="E36" s="1407">
        <f t="shared" si="30"/>
        <v>20226.567902187398</v>
      </c>
      <c r="F36" s="1405">
        <f t="shared" si="30"/>
        <v>20059.184626714257</v>
      </c>
      <c r="G36" s="1387">
        <f t="shared" si="25"/>
        <v>17199.898947996277</v>
      </c>
      <c r="H36" s="1405">
        <f t="shared" si="31"/>
        <v>10441.921883313877</v>
      </c>
      <c r="I36" s="1405">
        <f t="shared" si="28"/>
        <v>1770.2672208511185</v>
      </c>
      <c r="J36" s="1405">
        <f t="shared" si="28"/>
        <v>287.93080367037192</v>
      </c>
      <c r="K36" s="1405">
        <f t="shared" si="28"/>
        <v>165.07214519939217</v>
      </c>
      <c r="L36" s="1405">
        <f t="shared" si="28"/>
        <v>21.000613199738442</v>
      </c>
      <c r="M36" s="1405">
        <f t="shared" si="28"/>
        <v>543.19274166686705</v>
      </c>
      <c r="N36" s="1405">
        <f t="shared" si="28"/>
        <v>3970.5135400949148</v>
      </c>
      <c r="O36" s="378"/>
      <c r="P36" s="378" t="s">
        <v>54</v>
      </c>
      <c r="Q36" s="378"/>
      <c r="R36" s="1406"/>
      <c r="S36" s="1404">
        <f>SUM(T36:AA36)</f>
        <v>2859.2856787179976</v>
      </c>
      <c r="T36" s="1404">
        <f t="shared" si="32"/>
        <v>1191.2372934962134</v>
      </c>
      <c r="U36" s="1404">
        <f t="shared" si="29"/>
        <v>110.61638126299911</v>
      </c>
      <c r="V36" s="1404">
        <f t="shared" si="29"/>
        <v>58.189030043397096</v>
      </c>
      <c r="W36" s="1404">
        <f t="shared" si="29"/>
        <v>150.27206902050864</v>
      </c>
      <c r="X36" s="1404">
        <f t="shared" si="29"/>
        <v>1.7915885408201093</v>
      </c>
      <c r="Y36" s="1404">
        <f t="shared" si="29"/>
        <v>10.116210994651892</v>
      </c>
      <c r="Z36" s="1404">
        <f t="shared" si="29"/>
        <v>9.4858808304852378</v>
      </c>
      <c r="AA36" s="1404">
        <f t="shared" si="29"/>
        <v>1327.577224528922</v>
      </c>
      <c r="AB36" s="1404">
        <f t="shared" si="29"/>
        <v>167.38327547315234</v>
      </c>
      <c r="AC36" s="1404">
        <f t="shared" si="29"/>
        <v>35.382900060527376</v>
      </c>
      <c r="AD36" s="1404">
        <f t="shared" si="29"/>
        <v>78.698909718177006</v>
      </c>
      <c r="AE36" s="1404">
        <f t="shared" si="29"/>
        <v>53.30146569444814</v>
      </c>
      <c r="AF36" s="3312"/>
      <c r="AG36" s="2017" t="s">
        <v>1947</v>
      </c>
      <c r="AH36" s="2018">
        <f t="shared" si="22"/>
        <v>15238.651515235517</v>
      </c>
      <c r="AI36" s="2019">
        <f t="shared" si="2"/>
        <v>15150.100880835294</v>
      </c>
      <c r="AJ36" s="2019">
        <f t="shared" si="3"/>
        <v>8287.8819768458452</v>
      </c>
      <c r="AK36" s="2019">
        <f t="shared" si="4"/>
        <v>2571.1609794039446</v>
      </c>
      <c r="AL36" s="2019">
        <f t="shared" si="5"/>
        <v>0</v>
      </c>
      <c r="AM36" s="2019">
        <f t="shared" si="6"/>
        <v>144.54151552353198</v>
      </c>
      <c r="AN36" s="2019">
        <f t="shared" si="7"/>
        <v>58.239500797786668</v>
      </c>
      <c r="AO36" s="2019">
        <f t="shared" si="8"/>
        <v>250.97018509937533</v>
      </c>
      <c r="AP36" s="2019">
        <f t="shared" si="9"/>
        <v>2103.5280111705829</v>
      </c>
      <c r="AQ36" s="2019">
        <f t="shared" si="10"/>
        <v>984.41629527647615</v>
      </c>
      <c r="AR36" s="2019">
        <f t="shared" si="11"/>
        <v>26.505431353540242</v>
      </c>
      <c r="AS36" s="2019">
        <f t="shared" si="12"/>
        <v>51.585599999591665</v>
      </c>
      <c r="AT36" s="2019">
        <f t="shared" si="13"/>
        <v>43.381243295958264</v>
      </c>
      <c r="AU36" s="2019">
        <f t="shared" si="14"/>
        <v>2.4504503464701211</v>
      </c>
      <c r="AV36" s="2019">
        <f t="shared" si="15"/>
        <v>12.597564933719465</v>
      </c>
      <c r="AW36" s="2019">
        <f t="shared" si="16"/>
        <v>0.57689004241971131</v>
      </c>
      <c r="AX36" s="2019">
        <f t="shared" si="17"/>
        <v>612.26523674605494</v>
      </c>
      <c r="AY36" s="2019">
        <f t="shared" si="18"/>
        <v>88.550634400220645</v>
      </c>
      <c r="AZ36" s="2019">
        <f t="shared" si="19"/>
        <v>7.0206197357274354</v>
      </c>
      <c r="BA36" s="2019">
        <f t="shared" si="20"/>
        <v>57.146172353369479</v>
      </c>
      <c r="BB36" s="2020">
        <f t="shared" si="21"/>
        <v>24.383842311123754</v>
      </c>
      <c r="BD36" s="3312"/>
      <c r="BE36" s="2504" t="s">
        <v>1947</v>
      </c>
      <c r="BF36" s="2018">
        <v>15238651.515235517</v>
      </c>
      <c r="BG36" s="2019">
        <v>15150100.880835295</v>
      </c>
      <c r="BH36" s="2019">
        <v>8287881.9768458446</v>
      </c>
      <c r="BI36" s="2019">
        <v>2571160.9794039447</v>
      </c>
      <c r="BJ36" s="2019">
        <v>0</v>
      </c>
      <c r="BK36" s="2019">
        <v>144541.515523532</v>
      </c>
      <c r="BL36" s="2019">
        <v>58239.50079778667</v>
      </c>
      <c r="BM36" s="2019">
        <v>250970.18509937532</v>
      </c>
      <c r="BN36" s="2019">
        <v>2103528.0111705828</v>
      </c>
      <c r="BO36" s="2019">
        <v>984416.29527647619</v>
      </c>
      <c r="BP36" s="2019">
        <v>26505.431353540243</v>
      </c>
      <c r="BQ36" s="2019">
        <v>51585.599999591665</v>
      </c>
      <c r="BR36" s="2019">
        <v>43381.243295958266</v>
      </c>
      <c r="BS36" s="2019">
        <v>2450.4503464701211</v>
      </c>
      <c r="BT36" s="2019">
        <v>12597.564933719465</v>
      </c>
      <c r="BU36" s="2019">
        <v>576.89004241971134</v>
      </c>
      <c r="BV36" s="2019">
        <v>612265.23674605496</v>
      </c>
      <c r="BW36" s="2019">
        <v>88550.634400220646</v>
      </c>
      <c r="BX36" s="2019">
        <v>7020.619735727435</v>
      </c>
      <c r="BY36" s="2019">
        <v>57146.172353369482</v>
      </c>
      <c r="BZ36" s="2020">
        <v>24383.842311123753</v>
      </c>
    </row>
    <row r="37" spans="1:78" ht="13.5" customHeight="1">
      <c r="A37" s="353"/>
      <c r="B37" s="1137" t="s">
        <v>254</v>
      </c>
      <c r="C37" s="353"/>
      <c r="D37" s="971"/>
      <c r="E37" s="1407">
        <f t="shared" si="30"/>
        <v>6887.2904946456856</v>
      </c>
      <c r="F37" s="1405">
        <f t="shared" si="30"/>
        <v>6869.2238561611011</v>
      </c>
      <c r="G37" s="1387">
        <f t="shared" si="25"/>
        <v>5597.6419384631299</v>
      </c>
      <c r="H37" s="1405">
        <f t="shared" si="31"/>
        <v>3736.9200735500031</v>
      </c>
      <c r="I37" s="1405">
        <f t="shared" si="28"/>
        <v>678.00780639237519</v>
      </c>
      <c r="J37" s="1405">
        <f t="shared" si="28"/>
        <v>0</v>
      </c>
      <c r="K37" s="1405">
        <f t="shared" si="28"/>
        <v>29.757087223771769</v>
      </c>
      <c r="L37" s="1405">
        <f t="shared" si="28"/>
        <v>5.3411119682684927</v>
      </c>
      <c r="M37" s="1405">
        <f t="shared" si="28"/>
        <v>68.703809433225075</v>
      </c>
      <c r="N37" s="1405">
        <f t="shared" si="28"/>
        <v>1078.9120498954865</v>
      </c>
      <c r="O37" s="378"/>
      <c r="P37" s="1477" t="s">
        <v>254</v>
      </c>
      <c r="Q37" s="378"/>
      <c r="R37" s="1406"/>
      <c r="S37" s="1404">
        <f>SUM(T37:AA37)</f>
        <v>1267.6418349346036</v>
      </c>
      <c r="T37" s="1404">
        <f t="shared" si="32"/>
        <v>397.71098436449017</v>
      </c>
      <c r="U37" s="1404">
        <f t="shared" si="29"/>
        <v>20.9939649087212</v>
      </c>
      <c r="V37" s="1404">
        <f t="shared" si="29"/>
        <v>24.635543903051403</v>
      </c>
      <c r="W37" s="1404">
        <f t="shared" si="29"/>
        <v>38.762463874149596</v>
      </c>
      <c r="X37" s="1404">
        <f t="shared" si="29"/>
        <v>0.1008104758645319</v>
      </c>
      <c r="Y37" s="1404">
        <f t="shared" si="29"/>
        <v>5.2988746604745627</v>
      </c>
      <c r="Z37" s="1404">
        <f t="shared" si="29"/>
        <v>0.24888657908657894</v>
      </c>
      <c r="AA37" s="1404">
        <f t="shared" si="29"/>
        <v>779.89030616876551</v>
      </c>
      <c r="AB37" s="1404">
        <f t="shared" si="29"/>
        <v>18.791252211688118</v>
      </c>
      <c r="AC37" s="1404">
        <f t="shared" si="29"/>
        <v>1.8602336050267962</v>
      </c>
      <c r="AD37" s="1404">
        <f t="shared" si="29"/>
        <v>12.77211330516727</v>
      </c>
      <c r="AE37" s="1404">
        <f t="shared" si="29"/>
        <v>4.1589053014940536</v>
      </c>
      <c r="AF37" s="3312" t="s">
        <v>1948</v>
      </c>
      <c r="AG37" s="2017" t="s">
        <v>1949</v>
      </c>
      <c r="AH37" s="2018">
        <f t="shared" si="22"/>
        <v>65030.607186256908</v>
      </c>
      <c r="AI37" s="2019">
        <f t="shared" si="2"/>
        <v>64199.231222072987</v>
      </c>
      <c r="AJ37" s="2019">
        <f t="shared" si="3"/>
        <v>34026.152882593407</v>
      </c>
      <c r="AK37" s="2019">
        <f t="shared" si="4"/>
        <v>12109.007040863051</v>
      </c>
      <c r="AL37" s="2019">
        <f t="shared" si="5"/>
        <v>19.80036014304747</v>
      </c>
      <c r="AM37" s="2019">
        <f t="shared" si="6"/>
        <v>563.51970054325807</v>
      </c>
      <c r="AN37" s="2019">
        <f t="shared" si="7"/>
        <v>170.82839168781851</v>
      </c>
      <c r="AO37" s="2019">
        <f t="shared" si="8"/>
        <v>452.1003413265592</v>
      </c>
      <c r="AP37" s="2019">
        <f t="shared" si="9"/>
        <v>9015.3427860505162</v>
      </c>
      <c r="AQ37" s="2019">
        <f t="shared" si="10"/>
        <v>4372.825931300632</v>
      </c>
      <c r="AR37" s="2019">
        <f t="shared" si="11"/>
        <v>306.90635384283576</v>
      </c>
      <c r="AS37" s="2019">
        <f t="shared" si="12"/>
        <v>89.61736495410841</v>
      </c>
      <c r="AT37" s="2019">
        <f t="shared" si="13"/>
        <v>297.81313741827574</v>
      </c>
      <c r="AU37" s="2019">
        <f t="shared" si="14"/>
        <v>5.6187179583676965</v>
      </c>
      <c r="AV37" s="2019">
        <f t="shared" si="15"/>
        <v>334.27952319149546</v>
      </c>
      <c r="AW37" s="2019">
        <f t="shared" si="16"/>
        <v>11.834114445015732</v>
      </c>
      <c r="AX37" s="2019">
        <f t="shared" si="17"/>
        <v>2423.584575754574</v>
      </c>
      <c r="AY37" s="2019">
        <f t="shared" si="18"/>
        <v>831.37596418394651</v>
      </c>
      <c r="AZ37" s="2019">
        <f t="shared" si="19"/>
        <v>102.35596775058239</v>
      </c>
      <c r="BA37" s="2019">
        <f t="shared" si="20"/>
        <v>462.01055594963867</v>
      </c>
      <c r="BB37" s="2020">
        <f t="shared" si="21"/>
        <v>267.00944048372594</v>
      </c>
      <c r="BD37" s="3312" t="s">
        <v>1948</v>
      </c>
      <c r="BE37" s="2504" t="s">
        <v>1949</v>
      </c>
      <c r="BF37" s="2018">
        <v>65030607.186256908</v>
      </c>
      <c r="BG37" s="2019">
        <v>64199231.222072989</v>
      </c>
      <c r="BH37" s="2019">
        <v>34026152.882593408</v>
      </c>
      <c r="BI37" s="2019">
        <v>12109007.04086305</v>
      </c>
      <c r="BJ37" s="2019">
        <v>19800.36014304747</v>
      </c>
      <c r="BK37" s="2019">
        <v>563519.70054325811</v>
      </c>
      <c r="BL37" s="2019">
        <v>170828.39168781851</v>
      </c>
      <c r="BM37" s="2019">
        <v>452100.3413265592</v>
      </c>
      <c r="BN37" s="2019">
        <v>9015342.7860505171</v>
      </c>
      <c r="BO37" s="2019">
        <v>4372825.9313006317</v>
      </c>
      <c r="BP37" s="2019">
        <v>306906.35384283576</v>
      </c>
      <c r="BQ37" s="2019">
        <v>89617.364954108416</v>
      </c>
      <c r="BR37" s="2019">
        <v>297813.13741827576</v>
      </c>
      <c r="BS37" s="2019">
        <v>5618.7179583676962</v>
      </c>
      <c r="BT37" s="2019">
        <v>334279.52319149545</v>
      </c>
      <c r="BU37" s="2019">
        <v>11834.114445015732</v>
      </c>
      <c r="BV37" s="2019">
        <v>2423584.575754574</v>
      </c>
      <c r="BW37" s="2019">
        <v>831375.96418394649</v>
      </c>
      <c r="BX37" s="2019">
        <v>102355.96775058239</v>
      </c>
      <c r="BY37" s="2019">
        <v>462010.55594963866</v>
      </c>
      <c r="BZ37" s="2020">
        <v>267009.44048372592</v>
      </c>
    </row>
    <row r="38" spans="1:78" ht="18" customHeight="1">
      <c r="A38" s="353"/>
      <c r="B38" s="1137" t="s">
        <v>253</v>
      </c>
      <c r="C38" s="353"/>
      <c r="D38" s="971"/>
      <c r="E38" s="1407">
        <f>AH34</f>
        <v>183177.79947845804</v>
      </c>
      <c r="F38" s="1405">
        <f>AI34</f>
        <v>179735.44016326533</v>
      </c>
      <c r="G38" s="1387">
        <f t="shared" si="25"/>
        <v>158552.71747619048</v>
      </c>
      <c r="H38" s="1405">
        <f t="shared" si="31"/>
        <v>83763.71622902494</v>
      </c>
      <c r="I38" s="1405">
        <f t="shared" si="28"/>
        <v>19825.952979591835</v>
      </c>
      <c r="J38" s="1405">
        <f t="shared" si="28"/>
        <v>1.0297891156462586</v>
      </c>
      <c r="K38" s="1405">
        <f t="shared" si="28"/>
        <v>1726.4130045351474</v>
      </c>
      <c r="L38" s="1405">
        <f t="shared" si="28"/>
        <v>366.89962358276642</v>
      </c>
      <c r="M38" s="1405">
        <f t="shared" si="28"/>
        <v>3429.628351473923</v>
      </c>
      <c r="N38" s="1405">
        <f t="shared" si="28"/>
        <v>49439.077498866216</v>
      </c>
      <c r="O38" s="378"/>
      <c r="P38" s="1477" t="s">
        <v>253</v>
      </c>
      <c r="Q38" s="378"/>
      <c r="R38" s="1406"/>
      <c r="S38" s="1404">
        <f>SUM(T38:AA38)</f>
        <v>21182.722687074831</v>
      </c>
      <c r="T38" s="1404">
        <f t="shared" si="32"/>
        <v>10491.706498866213</v>
      </c>
      <c r="U38" s="1404">
        <f t="shared" si="29"/>
        <v>687.69907029478463</v>
      </c>
      <c r="V38" s="1404">
        <f t="shared" si="29"/>
        <v>224.88285034013606</v>
      </c>
      <c r="W38" s="1404">
        <f t="shared" si="29"/>
        <v>823.03168480725617</v>
      </c>
      <c r="X38" s="1404">
        <f t="shared" si="29"/>
        <v>155.608410430839</v>
      </c>
      <c r="Y38" s="1404">
        <f t="shared" si="29"/>
        <v>1720.298022675737</v>
      </c>
      <c r="Z38" s="1404">
        <f t="shared" si="29"/>
        <v>197.83522222222223</v>
      </c>
      <c r="AA38" s="1404">
        <f t="shared" si="29"/>
        <v>6881.6609274376415</v>
      </c>
      <c r="AB38" s="1404">
        <f t="shared" si="29"/>
        <v>3442.3593151927435</v>
      </c>
      <c r="AC38" s="1404">
        <f t="shared" si="29"/>
        <v>108.94389795918367</v>
      </c>
      <c r="AD38" s="1404">
        <f t="shared" si="29"/>
        <v>1506.9847074829931</v>
      </c>
      <c r="AE38" s="1404">
        <f t="shared" si="29"/>
        <v>1826.4307097505668</v>
      </c>
      <c r="AF38" s="3312"/>
      <c r="AG38" s="2017" t="s">
        <v>1950</v>
      </c>
      <c r="AH38" s="2018">
        <f t="shared" si="22"/>
        <v>205159.96039693776</v>
      </c>
      <c r="AI38" s="2019">
        <f t="shared" si="2"/>
        <v>202716.10425441852</v>
      </c>
      <c r="AJ38" s="2019">
        <f t="shared" si="3"/>
        <v>116453.34107618628</v>
      </c>
      <c r="AK38" s="2019">
        <f t="shared" si="4"/>
        <v>30678.920578677786</v>
      </c>
      <c r="AL38" s="2019">
        <f t="shared" si="5"/>
        <v>626.08750021407445</v>
      </c>
      <c r="AM38" s="2019">
        <f t="shared" si="6"/>
        <v>1393.9559380218141</v>
      </c>
      <c r="AN38" s="2019">
        <f t="shared" si="7"/>
        <v>606.54385569004512</v>
      </c>
      <c r="AO38" s="2019">
        <f t="shared" si="8"/>
        <v>2069.1176723275212</v>
      </c>
      <c r="AP38" s="2019">
        <f t="shared" si="9"/>
        <v>31265.910306602251</v>
      </c>
      <c r="AQ38" s="2019">
        <f t="shared" si="10"/>
        <v>12128.441774072457</v>
      </c>
      <c r="AR38" s="2019">
        <f t="shared" si="11"/>
        <v>765.11562568956106</v>
      </c>
      <c r="AS38" s="2019">
        <f t="shared" si="12"/>
        <v>304.72017778722477</v>
      </c>
      <c r="AT38" s="2019">
        <f t="shared" si="13"/>
        <v>553.93388694492569</v>
      </c>
      <c r="AU38" s="2019">
        <f t="shared" si="14"/>
        <v>149.15565487191193</v>
      </c>
      <c r="AV38" s="2019">
        <f t="shared" si="15"/>
        <v>782.66836812816382</v>
      </c>
      <c r="AW38" s="2019">
        <f t="shared" si="16"/>
        <v>55.595082134474275</v>
      </c>
      <c r="AX38" s="2019">
        <f t="shared" si="17"/>
        <v>4882.5967570697494</v>
      </c>
      <c r="AY38" s="2019">
        <f t="shared" si="18"/>
        <v>2443.8561425193088</v>
      </c>
      <c r="AZ38" s="2019">
        <f t="shared" si="19"/>
        <v>224.99851679895684</v>
      </c>
      <c r="BA38" s="2019">
        <f t="shared" si="20"/>
        <v>1100.0238759765136</v>
      </c>
      <c r="BB38" s="2020">
        <f t="shared" si="21"/>
        <v>1118.8337497438381</v>
      </c>
      <c r="BD38" s="3312"/>
      <c r="BE38" s="2504" t="s">
        <v>1950</v>
      </c>
      <c r="BF38" s="2018">
        <v>205159960.39693776</v>
      </c>
      <c r="BG38" s="2019">
        <v>202716104.25441852</v>
      </c>
      <c r="BH38" s="2019">
        <v>116453341.07618627</v>
      </c>
      <c r="BI38" s="2019">
        <v>30678920.578677785</v>
      </c>
      <c r="BJ38" s="2019">
        <v>626087.50021407451</v>
      </c>
      <c r="BK38" s="2019">
        <v>1393955.938021814</v>
      </c>
      <c r="BL38" s="2019">
        <v>606543.85569004517</v>
      </c>
      <c r="BM38" s="2019">
        <v>2069117.6723275213</v>
      </c>
      <c r="BN38" s="2019">
        <v>31265910.306602251</v>
      </c>
      <c r="BO38" s="2019">
        <v>12128441.774072457</v>
      </c>
      <c r="BP38" s="2019">
        <v>765115.62568956101</v>
      </c>
      <c r="BQ38" s="2019">
        <v>304720.17778722476</v>
      </c>
      <c r="BR38" s="2019">
        <v>553933.88694492565</v>
      </c>
      <c r="BS38" s="2019">
        <v>149155.65487191195</v>
      </c>
      <c r="BT38" s="2019">
        <v>782668.36812816386</v>
      </c>
      <c r="BU38" s="2019">
        <v>55595.082134474273</v>
      </c>
      <c r="BV38" s="2019">
        <v>4882596.7570697498</v>
      </c>
      <c r="BW38" s="2019">
        <v>2443856.1425193087</v>
      </c>
      <c r="BX38" s="2019">
        <v>224998.51679895684</v>
      </c>
      <c r="BY38" s="2019">
        <v>1100023.8759765136</v>
      </c>
      <c r="BZ38" s="2020">
        <v>1118833.7497438381</v>
      </c>
    </row>
    <row r="39" spans="1:78" ht="18" customHeight="1">
      <c r="A39" s="3311" t="s">
        <v>14</v>
      </c>
      <c r="B39" s="3311"/>
      <c r="C39" s="3311"/>
      <c r="D39" s="337"/>
      <c r="E39" s="1407"/>
      <c r="F39" s="1405"/>
      <c r="G39" s="1387"/>
      <c r="H39" s="1405"/>
      <c r="I39" s="1405"/>
      <c r="J39" s="1405"/>
      <c r="K39" s="1405"/>
      <c r="L39" s="1405"/>
      <c r="M39" s="1405"/>
      <c r="N39" s="1405"/>
      <c r="O39" s="2948" t="s">
        <v>14</v>
      </c>
      <c r="P39" s="2948"/>
      <c r="Q39" s="2948"/>
      <c r="R39" s="18"/>
      <c r="S39" s="1404"/>
      <c r="T39" s="1404"/>
      <c r="U39" s="1404"/>
      <c r="V39" s="1404"/>
      <c r="W39" s="1404"/>
      <c r="X39" s="1404"/>
      <c r="Y39" s="1404"/>
      <c r="Z39" s="1404"/>
      <c r="AA39" s="1404"/>
      <c r="AB39" s="1404"/>
      <c r="AC39" s="1404"/>
      <c r="AD39" s="1404"/>
      <c r="AE39" s="1404"/>
      <c r="AF39" s="3312"/>
      <c r="AG39" s="2017" t="s">
        <v>1951</v>
      </c>
      <c r="AH39" s="2018">
        <f t="shared" si="22"/>
        <v>43186.800810405133</v>
      </c>
      <c r="AI39" s="2019">
        <f t="shared" si="2"/>
        <v>42814.682869608492</v>
      </c>
      <c r="AJ39" s="2019">
        <f t="shared" si="3"/>
        <v>24823.249261650839</v>
      </c>
      <c r="AK39" s="2019">
        <f t="shared" si="4"/>
        <v>5542.4325720808492</v>
      </c>
      <c r="AL39" s="2019">
        <f t="shared" si="5"/>
        <v>36.801249402963066</v>
      </c>
      <c r="AM39" s="2019">
        <f t="shared" si="6"/>
        <v>300.2998882896045</v>
      </c>
      <c r="AN39" s="2019">
        <f t="shared" si="7"/>
        <v>85.835120467725147</v>
      </c>
      <c r="AO39" s="2019">
        <f t="shared" si="8"/>
        <v>283.90774473628971</v>
      </c>
      <c r="AP39" s="2019">
        <f t="shared" si="9"/>
        <v>7339.7846921609889</v>
      </c>
      <c r="AQ39" s="2019">
        <f t="shared" si="10"/>
        <v>2479.6632615787594</v>
      </c>
      <c r="AR39" s="2019">
        <f t="shared" si="11"/>
        <v>179.08651118653233</v>
      </c>
      <c r="AS39" s="2019">
        <f t="shared" si="12"/>
        <v>73.540056518958892</v>
      </c>
      <c r="AT39" s="2019">
        <f t="shared" si="13"/>
        <v>248.46769414115982</v>
      </c>
      <c r="AU39" s="2019">
        <f t="shared" si="14"/>
        <v>10.123217136942477</v>
      </c>
      <c r="AV39" s="2019">
        <f t="shared" si="15"/>
        <v>55.510870547281833</v>
      </c>
      <c r="AW39" s="2019">
        <f t="shared" si="16"/>
        <v>5.386278382571235</v>
      </c>
      <c r="AX39" s="2019">
        <f t="shared" si="17"/>
        <v>1350.5944513270156</v>
      </c>
      <c r="AY39" s="2019">
        <f t="shared" si="18"/>
        <v>372.1179407966028</v>
      </c>
      <c r="AZ39" s="2019">
        <f t="shared" si="19"/>
        <v>13.278437672164845</v>
      </c>
      <c r="BA39" s="2019">
        <f t="shared" si="20"/>
        <v>175.67442695410523</v>
      </c>
      <c r="BB39" s="2020">
        <f t="shared" si="21"/>
        <v>183.16507617033295</v>
      </c>
      <c r="BD39" s="3312"/>
      <c r="BE39" s="2504" t="s">
        <v>1951</v>
      </c>
      <c r="BF39" s="2018">
        <v>43186800.810405135</v>
      </c>
      <c r="BG39" s="2019">
        <v>42814682.869608492</v>
      </c>
      <c r="BH39" s="2019">
        <v>24823249.261650838</v>
      </c>
      <c r="BI39" s="2019">
        <v>5542432.5720808497</v>
      </c>
      <c r="BJ39" s="2019">
        <v>36801.249402963069</v>
      </c>
      <c r="BK39" s="2019">
        <v>300299.88828960451</v>
      </c>
      <c r="BL39" s="2019">
        <v>85835.120467725152</v>
      </c>
      <c r="BM39" s="2019">
        <v>283907.74473628972</v>
      </c>
      <c r="BN39" s="2019">
        <v>7339784.6921609892</v>
      </c>
      <c r="BO39" s="2019">
        <v>2479663.2615787592</v>
      </c>
      <c r="BP39" s="2019">
        <v>179086.51118653233</v>
      </c>
      <c r="BQ39" s="2019">
        <v>73540.056518958896</v>
      </c>
      <c r="BR39" s="2019">
        <v>248467.69414115982</v>
      </c>
      <c r="BS39" s="2019">
        <v>10123.217136942478</v>
      </c>
      <c r="BT39" s="2019">
        <v>55510.870547281833</v>
      </c>
      <c r="BU39" s="2019">
        <v>5386.2783825712349</v>
      </c>
      <c r="BV39" s="2019">
        <v>1350594.4513270156</v>
      </c>
      <c r="BW39" s="2019">
        <v>372117.94079660281</v>
      </c>
      <c r="BX39" s="2019">
        <v>13278.437672164844</v>
      </c>
      <c r="BY39" s="2019">
        <v>175674.42695410523</v>
      </c>
      <c r="BZ39" s="2020">
        <v>183165.07617033296</v>
      </c>
    </row>
    <row r="40" spans="1:78" ht="18" customHeight="1">
      <c r="A40" s="2639" t="s">
        <v>45</v>
      </c>
      <c r="B40" s="2639"/>
      <c r="C40" s="354"/>
      <c r="D40" s="337"/>
      <c r="E40" s="1407">
        <f>AH35</f>
        <v>52984.739244638389</v>
      </c>
      <c r="F40" s="1405">
        <f>AI35</f>
        <v>52345.337160754221</v>
      </c>
      <c r="G40" s="1387">
        <f t="shared" si="25"/>
        <v>46781.443391725064</v>
      </c>
      <c r="H40" s="1405">
        <f>AJ35</f>
        <v>27569.541836685301</v>
      </c>
      <c r="I40" s="1405">
        <f t="shared" ref="I40:N40" si="33">AK35</f>
        <v>7177.900884930039</v>
      </c>
      <c r="J40" s="1405">
        <f t="shared" si="33"/>
        <v>680.00724645198784</v>
      </c>
      <c r="K40" s="1405">
        <f t="shared" si="33"/>
        <v>402.46242214361411</v>
      </c>
      <c r="L40" s="1405">
        <f t="shared" si="33"/>
        <v>129.31704997067294</v>
      </c>
      <c r="M40" s="1405">
        <f t="shared" si="33"/>
        <v>632.945515350493</v>
      </c>
      <c r="N40" s="1405">
        <f t="shared" si="33"/>
        <v>10189.268436192948</v>
      </c>
      <c r="O40" s="2639" t="s">
        <v>45</v>
      </c>
      <c r="P40" s="2639"/>
      <c r="Q40" s="379"/>
      <c r="R40" s="18"/>
      <c r="S40" s="1404">
        <f t="shared" ref="S40:S54" si="34">SUM(T40:AA40)</f>
        <v>5470.3545268212274</v>
      </c>
      <c r="T40" s="1404">
        <f>AQ35</f>
        <v>2644.3049857649289</v>
      </c>
      <c r="U40" s="1404">
        <f t="shared" ref="U40:AE40" si="35">AR35</f>
        <v>192.36417666237975</v>
      </c>
      <c r="V40" s="1404">
        <f t="shared" si="35"/>
        <v>92.879944123994846</v>
      </c>
      <c r="W40" s="1404">
        <f t="shared" si="35"/>
        <v>234.81596545415277</v>
      </c>
      <c r="X40" s="1404">
        <f t="shared" si="35"/>
        <v>18.012517173356571</v>
      </c>
      <c r="Y40" s="1404">
        <f t="shared" si="35"/>
        <v>122.73955373754728</v>
      </c>
      <c r="Z40" s="1404">
        <f t="shared" si="35"/>
        <v>12.414433878616439</v>
      </c>
      <c r="AA40" s="1404">
        <f t="shared" si="35"/>
        <v>2152.822950026251</v>
      </c>
      <c r="AB40" s="1404">
        <f t="shared" si="35"/>
        <v>638.39626567222092</v>
      </c>
      <c r="AC40" s="1404">
        <f t="shared" si="35"/>
        <v>56.051612147952589</v>
      </c>
      <c r="AD40" s="1404">
        <f t="shared" si="35"/>
        <v>253.2867506898404</v>
      </c>
      <c r="AE40" s="1404">
        <f t="shared" si="35"/>
        <v>329.057902834429</v>
      </c>
      <c r="AF40" s="3312"/>
      <c r="AG40" s="2017" t="s">
        <v>1952</v>
      </c>
      <c r="AH40" s="2018">
        <f t="shared" si="22"/>
        <v>26725.496891999945</v>
      </c>
      <c r="AI40" s="2019">
        <f t="shared" si="2"/>
        <v>26551.315609691272</v>
      </c>
      <c r="AJ40" s="2019">
        <f t="shared" si="3"/>
        <v>13662.510418102376</v>
      </c>
      <c r="AK40" s="2019">
        <f t="shared" si="4"/>
        <v>3319.0097696591429</v>
      </c>
      <c r="AL40" s="2019">
        <f t="shared" si="5"/>
        <v>0</v>
      </c>
      <c r="AM40" s="2019">
        <f t="shared" si="6"/>
        <v>218.89159413773802</v>
      </c>
      <c r="AN40" s="2019">
        <f t="shared" si="7"/>
        <v>86.980665573141152</v>
      </c>
      <c r="AO40" s="2019">
        <f t="shared" si="8"/>
        <v>287.75413519187975</v>
      </c>
      <c r="AP40" s="2019">
        <f t="shared" si="9"/>
        <v>5778.4015924489486</v>
      </c>
      <c r="AQ40" s="2019">
        <f t="shared" si="10"/>
        <v>1445.0022345754812</v>
      </c>
      <c r="AR40" s="2019">
        <f t="shared" si="11"/>
        <v>132.42981896093795</v>
      </c>
      <c r="AS40" s="2019">
        <f t="shared" si="12"/>
        <v>73.992098145553328</v>
      </c>
      <c r="AT40" s="2019">
        <f t="shared" si="13"/>
        <v>102.31571090220116</v>
      </c>
      <c r="AU40" s="2019">
        <f t="shared" si="14"/>
        <v>0.72478633811594795</v>
      </c>
      <c r="AV40" s="2019">
        <f t="shared" si="15"/>
        <v>61.164775515134068</v>
      </c>
      <c r="AW40" s="2019">
        <f t="shared" si="16"/>
        <v>2.1313202394936379</v>
      </c>
      <c r="AX40" s="2019">
        <f t="shared" si="17"/>
        <v>1380.0066899011219</v>
      </c>
      <c r="AY40" s="2019">
        <f t="shared" si="18"/>
        <v>174.18128230866969</v>
      </c>
      <c r="AZ40" s="2019">
        <f t="shared" si="19"/>
        <v>6.808320720920058</v>
      </c>
      <c r="BA40" s="2019">
        <f t="shared" si="20"/>
        <v>108.76387677572815</v>
      </c>
      <c r="BB40" s="2020">
        <f t="shared" si="21"/>
        <v>58.60908481202155</v>
      </c>
      <c r="BD40" s="3312"/>
      <c r="BE40" s="2504" t="s">
        <v>1952</v>
      </c>
      <c r="BF40" s="2018">
        <v>26725496.891999945</v>
      </c>
      <c r="BG40" s="2019">
        <v>26551315.609691273</v>
      </c>
      <c r="BH40" s="2019">
        <v>13662510.418102376</v>
      </c>
      <c r="BI40" s="2019">
        <v>3319009.7696591429</v>
      </c>
      <c r="BJ40" s="2019">
        <v>0</v>
      </c>
      <c r="BK40" s="2019">
        <v>218891.59413773802</v>
      </c>
      <c r="BL40" s="2019">
        <v>86980.665573141159</v>
      </c>
      <c r="BM40" s="2019">
        <v>287754.13519187976</v>
      </c>
      <c r="BN40" s="2019">
        <v>5778401.5924489489</v>
      </c>
      <c r="BO40" s="2019">
        <v>1445002.2345754812</v>
      </c>
      <c r="BP40" s="2019">
        <v>132429.81896093796</v>
      </c>
      <c r="BQ40" s="2019">
        <v>73992.098145553333</v>
      </c>
      <c r="BR40" s="2019">
        <v>102315.71090220116</v>
      </c>
      <c r="BS40" s="2019">
        <v>724.78633811594796</v>
      </c>
      <c r="BT40" s="2019">
        <v>61164.775515134068</v>
      </c>
      <c r="BU40" s="2019">
        <v>2131.3202394936379</v>
      </c>
      <c r="BV40" s="2019">
        <v>1380006.6899011219</v>
      </c>
      <c r="BW40" s="2019">
        <v>174181.2823086697</v>
      </c>
      <c r="BX40" s="2019">
        <v>6808.3207209200582</v>
      </c>
      <c r="BY40" s="2019">
        <v>108763.87677572815</v>
      </c>
      <c r="BZ40" s="2020">
        <v>58609.084812021552</v>
      </c>
    </row>
    <row r="41" spans="1:78" ht="18" customHeight="1">
      <c r="A41" s="7"/>
      <c r="B41" s="1137" t="s">
        <v>15</v>
      </c>
      <c r="C41" s="355"/>
      <c r="D41" s="337"/>
      <c r="E41" s="1407">
        <f>AH48</f>
        <v>79014.639997990933</v>
      </c>
      <c r="F41" s="1405">
        <f>AI48</f>
        <v>78129.534870086165</v>
      </c>
      <c r="G41" s="1387">
        <f t="shared" si="25"/>
        <v>69875.137312748659</v>
      </c>
      <c r="H41" s="1405">
        <f>AJ48</f>
        <v>43711.317341057191</v>
      </c>
      <c r="I41" s="1405">
        <f t="shared" ref="I41:N41" si="36">AK48</f>
        <v>12097.095792580689</v>
      </c>
      <c r="J41" s="1405">
        <f t="shared" si="36"/>
        <v>145.5078311848504</v>
      </c>
      <c r="K41" s="1405">
        <f t="shared" si="36"/>
        <v>583.01151579551072</v>
      </c>
      <c r="L41" s="1405">
        <f t="shared" si="36"/>
        <v>219.2077369950587</v>
      </c>
      <c r="M41" s="1405">
        <f t="shared" si="36"/>
        <v>705.89049371983003</v>
      </c>
      <c r="N41" s="1405">
        <f t="shared" si="36"/>
        <v>12413.106601415542</v>
      </c>
      <c r="O41" s="7"/>
      <c r="P41" s="1477" t="s">
        <v>15</v>
      </c>
      <c r="Q41" s="380"/>
      <c r="R41" s="18"/>
      <c r="S41" s="1404">
        <f t="shared" si="34"/>
        <v>8254.3975573375064</v>
      </c>
      <c r="T41" s="1404">
        <f>AQ48</f>
        <v>4769.3506608759371</v>
      </c>
      <c r="U41" s="1404">
        <f t="shared" ref="U41:AE41" si="37">AR48</f>
        <v>326.00755961534441</v>
      </c>
      <c r="V41" s="1404">
        <f t="shared" si="37"/>
        <v>126.5418586511084</v>
      </c>
      <c r="W41" s="1404">
        <f t="shared" si="37"/>
        <v>288.63059477577252</v>
      </c>
      <c r="X41" s="1404">
        <f t="shared" si="37"/>
        <v>35.444645144748883</v>
      </c>
      <c r="Y41" s="1404">
        <f t="shared" si="37"/>
        <v>288.61657722176489</v>
      </c>
      <c r="Z41" s="1404">
        <f t="shared" si="37"/>
        <v>16.877097345395338</v>
      </c>
      <c r="AA41" s="1404">
        <f t="shared" si="37"/>
        <v>2402.9285637074327</v>
      </c>
      <c r="AB41" s="1404">
        <f t="shared" si="37"/>
        <v>885.10512790477117</v>
      </c>
      <c r="AC41" s="1404">
        <f t="shared" si="37"/>
        <v>81.316717977537905</v>
      </c>
      <c r="AD41" s="1404">
        <f t="shared" si="37"/>
        <v>433.38473446354976</v>
      </c>
      <c r="AE41" s="1404">
        <f t="shared" si="37"/>
        <v>370.40367546368219</v>
      </c>
      <c r="AF41" s="3312"/>
      <c r="AG41" s="2017" t="s">
        <v>1953</v>
      </c>
      <c r="AH41" s="2018">
        <f t="shared" si="22"/>
        <v>52790.136304181324</v>
      </c>
      <c r="AI41" s="2019">
        <f t="shared" si="2"/>
        <v>52059.577382254363</v>
      </c>
      <c r="AJ41" s="2019">
        <f t="shared" si="3"/>
        <v>25221.118202171227</v>
      </c>
      <c r="AK41" s="2019">
        <f t="shared" si="4"/>
        <v>6319.3561642526311</v>
      </c>
      <c r="AL41" s="2019">
        <f t="shared" si="5"/>
        <v>950.9714149697852</v>
      </c>
      <c r="AM41" s="2019">
        <f t="shared" si="6"/>
        <v>305.859721826868</v>
      </c>
      <c r="AN41" s="2019">
        <f t="shared" si="7"/>
        <v>114.19240697849159</v>
      </c>
      <c r="AO41" s="2019">
        <f t="shared" si="8"/>
        <v>422.64522665097712</v>
      </c>
      <c r="AP41" s="2019">
        <f t="shared" si="9"/>
        <v>13579.540268569164</v>
      </c>
      <c r="AQ41" s="2019">
        <f t="shared" si="10"/>
        <v>2418.1105158870773</v>
      </c>
      <c r="AR41" s="2019">
        <f t="shared" si="11"/>
        <v>230.57763406743913</v>
      </c>
      <c r="AS41" s="2019">
        <f t="shared" si="12"/>
        <v>134.29589700622029</v>
      </c>
      <c r="AT41" s="2019">
        <f t="shared" si="13"/>
        <v>362.84728706501016</v>
      </c>
      <c r="AU41" s="2019">
        <f t="shared" si="14"/>
        <v>8.8650396881511888</v>
      </c>
      <c r="AV41" s="2019">
        <f t="shared" si="15"/>
        <v>84.14763866363441</v>
      </c>
      <c r="AW41" s="2019">
        <f t="shared" si="16"/>
        <v>4.8663766415982339</v>
      </c>
      <c r="AX41" s="2019">
        <f t="shared" si="17"/>
        <v>1902.1835878161296</v>
      </c>
      <c r="AY41" s="2019">
        <f t="shared" si="18"/>
        <v>730.55892192690055</v>
      </c>
      <c r="AZ41" s="2019">
        <f t="shared" si="19"/>
        <v>114.31178180965082</v>
      </c>
      <c r="BA41" s="2019">
        <f t="shared" si="20"/>
        <v>306.14569019550026</v>
      </c>
      <c r="BB41" s="2020">
        <f t="shared" si="21"/>
        <v>310.10144992174941</v>
      </c>
      <c r="BD41" s="3312"/>
      <c r="BE41" s="2504" t="s">
        <v>1953</v>
      </c>
      <c r="BF41" s="2018">
        <v>52790136.304181322</v>
      </c>
      <c r="BG41" s="2019">
        <v>52059577.382254362</v>
      </c>
      <c r="BH41" s="2019">
        <v>25221118.202171225</v>
      </c>
      <c r="BI41" s="2019">
        <v>6319356.1642526314</v>
      </c>
      <c r="BJ41" s="2019">
        <v>950971.41496978526</v>
      </c>
      <c r="BK41" s="2019">
        <v>305859.72182686802</v>
      </c>
      <c r="BL41" s="2019">
        <v>114192.40697849159</v>
      </c>
      <c r="BM41" s="2019">
        <v>422645.2266509771</v>
      </c>
      <c r="BN41" s="2019">
        <v>13579540.268569164</v>
      </c>
      <c r="BO41" s="2019">
        <v>2418110.5158870774</v>
      </c>
      <c r="BP41" s="2019">
        <v>230577.63406743912</v>
      </c>
      <c r="BQ41" s="2019">
        <v>134295.8970062203</v>
      </c>
      <c r="BR41" s="2019">
        <v>362847.28706501017</v>
      </c>
      <c r="BS41" s="2019">
        <v>8865.0396881511897</v>
      </c>
      <c r="BT41" s="2019">
        <v>84147.63866363441</v>
      </c>
      <c r="BU41" s="2019">
        <v>4866.3766415982336</v>
      </c>
      <c r="BV41" s="2019">
        <v>1902183.5878161297</v>
      </c>
      <c r="BW41" s="2019">
        <v>730558.92192690051</v>
      </c>
      <c r="BX41" s="2019">
        <v>114311.78180965083</v>
      </c>
      <c r="BY41" s="2019">
        <v>306145.69019550027</v>
      </c>
      <c r="BZ41" s="2020">
        <v>310101.44992174942</v>
      </c>
    </row>
    <row r="42" spans="1:78" ht="18" customHeight="1">
      <c r="A42" s="813"/>
      <c r="B42" s="813" t="s">
        <v>1006</v>
      </c>
      <c r="C42" s="972"/>
      <c r="D42" s="971"/>
      <c r="E42" s="1407">
        <f>AH37</f>
        <v>65030.607186256908</v>
      </c>
      <c r="F42" s="1405">
        <f>AI37</f>
        <v>64199.231222072987</v>
      </c>
      <c r="G42" s="1387">
        <f t="shared" si="25"/>
        <v>56356.751503207655</v>
      </c>
      <c r="H42" s="1405">
        <f>AJ37</f>
        <v>34026.152882593407</v>
      </c>
      <c r="I42" s="1405">
        <f t="shared" ref="I42:N45" si="38">AK37</f>
        <v>12109.007040863051</v>
      </c>
      <c r="J42" s="1405">
        <f t="shared" si="38"/>
        <v>19.80036014304747</v>
      </c>
      <c r="K42" s="1405">
        <f t="shared" si="38"/>
        <v>563.51970054325807</v>
      </c>
      <c r="L42" s="1405">
        <f t="shared" si="38"/>
        <v>170.82839168781851</v>
      </c>
      <c r="M42" s="1405">
        <f t="shared" si="38"/>
        <v>452.1003413265592</v>
      </c>
      <c r="N42" s="1405">
        <f t="shared" si="38"/>
        <v>9015.3427860505162</v>
      </c>
      <c r="O42" s="42"/>
      <c r="P42" s="42" t="s">
        <v>342</v>
      </c>
      <c r="Q42" s="1390"/>
      <c r="R42" s="1406"/>
      <c r="S42" s="1404">
        <f t="shared" si="34"/>
        <v>7842.4797188653047</v>
      </c>
      <c r="T42" s="1404">
        <f>AQ37</f>
        <v>4372.825931300632</v>
      </c>
      <c r="U42" s="1404">
        <f t="shared" ref="U42:AE45" si="39">AR37</f>
        <v>306.90635384283576</v>
      </c>
      <c r="V42" s="1404">
        <f t="shared" si="39"/>
        <v>89.61736495410841</v>
      </c>
      <c r="W42" s="1404">
        <f t="shared" si="39"/>
        <v>297.81313741827574</v>
      </c>
      <c r="X42" s="1404">
        <f t="shared" si="39"/>
        <v>5.6187179583676965</v>
      </c>
      <c r="Y42" s="1404">
        <f t="shared" si="39"/>
        <v>334.27952319149546</v>
      </c>
      <c r="Z42" s="1404">
        <f t="shared" si="39"/>
        <v>11.834114445015732</v>
      </c>
      <c r="AA42" s="1404">
        <f t="shared" si="39"/>
        <v>2423.584575754574</v>
      </c>
      <c r="AB42" s="1404">
        <f t="shared" si="39"/>
        <v>831.37596418394651</v>
      </c>
      <c r="AC42" s="1404">
        <f t="shared" si="39"/>
        <v>102.35596775058239</v>
      </c>
      <c r="AD42" s="1404">
        <f t="shared" si="39"/>
        <v>462.01055594963867</v>
      </c>
      <c r="AE42" s="1404">
        <f t="shared" si="39"/>
        <v>267.00944048372594</v>
      </c>
      <c r="AF42" s="3312"/>
      <c r="AG42" s="2017" t="s">
        <v>1954</v>
      </c>
      <c r="AH42" s="2018">
        <f t="shared" si="22"/>
        <v>18216.782492572616</v>
      </c>
      <c r="AI42" s="2019">
        <f t="shared" si="2"/>
        <v>18092.810603486221</v>
      </c>
      <c r="AJ42" s="2019">
        <f t="shared" si="3"/>
        <v>10463.263089197662</v>
      </c>
      <c r="AK42" s="2019">
        <f t="shared" si="4"/>
        <v>1810.2688015380465</v>
      </c>
      <c r="AL42" s="2019">
        <f t="shared" si="5"/>
        <v>221.47198034395313</v>
      </c>
      <c r="AM42" s="2019">
        <f t="shared" si="6"/>
        <v>81.127368263553805</v>
      </c>
      <c r="AN42" s="2019">
        <f t="shared" si="7"/>
        <v>24.492695243491294</v>
      </c>
      <c r="AO42" s="2019">
        <f t="shared" si="8"/>
        <v>152.94178313005042</v>
      </c>
      <c r="AP42" s="2019">
        <f t="shared" si="9"/>
        <v>3455.8117819266272</v>
      </c>
      <c r="AQ42" s="2019">
        <f t="shared" si="10"/>
        <v>730.47706591580459</v>
      </c>
      <c r="AR42" s="2019">
        <f t="shared" si="11"/>
        <v>38.93259441588912</v>
      </c>
      <c r="AS42" s="2019">
        <f t="shared" si="12"/>
        <v>49.873158929819631</v>
      </c>
      <c r="AT42" s="2019">
        <f t="shared" si="13"/>
        <v>113.58000115414532</v>
      </c>
      <c r="AU42" s="2019">
        <f t="shared" si="14"/>
        <v>0.24521577320798899</v>
      </c>
      <c r="AV42" s="2019">
        <f t="shared" si="15"/>
        <v>7.9910179051402608</v>
      </c>
      <c r="AW42" s="2019">
        <f t="shared" si="16"/>
        <v>0.3683470081481412</v>
      </c>
      <c r="AX42" s="2019">
        <f t="shared" si="17"/>
        <v>941.96570274067142</v>
      </c>
      <c r="AY42" s="2019">
        <f t="shared" si="18"/>
        <v>123.9718890863996</v>
      </c>
      <c r="AZ42" s="2019">
        <f t="shared" si="19"/>
        <v>15.197598230257331</v>
      </c>
      <c r="BA42" s="2019">
        <f t="shared" si="20"/>
        <v>37.518574915868037</v>
      </c>
      <c r="BB42" s="2020">
        <f t="shared" si="21"/>
        <v>71.255715940274285</v>
      </c>
      <c r="BD42" s="3312"/>
      <c r="BE42" s="2504" t="s">
        <v>1954</v>
      </c>
      <c r="BF42" s="2018">
        <v>18216782.492572617</v>
      </c>
      <c r="BG42" s="2019">
        <v>18092810.603486221</v>
      </c>
      <c r="BH42" s="2019">
        <v>10463263.089197662</v>
      </c>
      <c r="BI42" s="2019">
        <v>1810268.8015380464</v>
      </c>
      <c r="BJ42" s="2019">
        <v>221471.98034395312</v>
      </c>
      <c r="BK42" s="2019">
        <v>81127.368263553799</v>
      </c>
      <c r="BL42" s="2019">
        <v>24492.695243491293</v>
      </c>
      <c r="BM42" s="2019">
        <v>152941.78313005043</v>
      </c>
      <c r="BN42" s="2019">
        <v>3455811.7819266273</v>
      </c>
      <c r="BO42" s="2019">
        <v>730477.06591580459</v>
      </c>
      <c r="BP42" s="2019">
        <v>38932.594415889122</v>
      </c>
      <c r="BQ42" s="2019">
        <v>49873.158929819634</v>
      </c>
      <c r="BR42" s="2019">
        <v>113580.00115414533</v>
      </c>
      <c r="BS42" s="2019">
        <v>245.21577320798897</v>
      </c>
      <c r="BT42" s="2019">
        <v>7991.0179051402611</v>
      </c>
      <c r="BU42" s="2019">
        <v>368.34700814814119</v>
      </c>
      <c r="BV42" s="2019">
        <v>941965.70274067146</v>
      </c>
      <c r="BW42" s="2019">
        <v>123971.88908639961</v>
      </c>
      <c r="BX42" s="2019">
        <v>15197.59823025733</v>
      </c>
      <c r="BY42" s="2019">
        <v>37518.574915868034</v>
      </c>
      <c r="BZ42" s="2020">
        <v>71255.715940274284</v>
      </c>
    </row>
    <row r="43" spans="1:78" ht="18" customHeight="1">
      <c r="A43" s="813"/>
      <c r="B43" s="813" t="s">
        <v>1007</v>
      </c>
      <c r="C43" s="972"/>
      <c r="D43" s="971"/>
      <c r="E43" s="1407">
        <f t="shared" ref="E43:F45" si="40">AH38</f>
        <v>205159.96039693776</v>
      </c>
      <c r="F43" s="1405">
        <f t="shared" si="40"/>
        <v>202716.10425441852</v>
      </c>
      <c r="G43" s="1387">
        <f t="shared" si="25"/>
        <v>183093.8769277198</v>
      </c>
      <c r="H43" s="1405">
        <f t="shared" ref="H43:H45" si="41">AJ38</f>
        <v>116453.34107618628</v>
      </c>
      <c r="I43" s="1405">
        <f t="shared" si="38"/>
        <v>30678.920578677786</v>
      </c>
      <c r="J43" s="1405">
        <f t="shared" si="38"/>
        <v>626.08750021407445</v>
      </c>
      <c r="K43" s="1405">
        <f t="shared" si="38"/>
        <v>1393.9559380218141</v>
      </c>
      <c r="L43" s="1405">
        <f t="shared" si="38"/>
        <v>606.54385569004512</v>
      </c>
      <c r="M43" s="1405">
        <f t="shared" si="38"/>
        <v>2069.1176723275212</v>
      </c>
      <c r="N43" s="1405">
        <f t="shared" si="38"/>
        <v>31265.910306602251</v>
      </c>
      <c r="O43" s="42"/>
      <c r="P43" s="42" t="s">
        <v>343</v>
      </c>
      <c r="Q43" s="1390"/>
      <c r="R43" s="1406"/>
      <c r="S43" s="1404">
        <f t="shared" si="34"/>
        <v>19622.22732669847</v>
      </c>
      <c r="T43" s="1404">
        <f t="shared" ref="T43:T45" si="42">AQ38</f>
        <v>12128.441774072457</v>
      </c>
      <c r="U43" s="1404">
        <f t="shared" si="39"/>
        <v>765.11562568956106</v>
      </c>
      <c r="V43" s="1404">
        <f t="shared" si="39"/>
        <v>304.72017778722477</v>
      </c>
      <c r="W43" s="1404">
        <f t="shared" si="39"/>
        <v>553.93388694492569</v>
      </c>
      <c r="X43" s="1404">
        <f t="shared" si="39"/>
        <v>149.15565487191193</v>
      </c>
      <c r="Y43" s="1404">
        <f t="shared" si="39"/>
        <v>782.66836812816382</v>
      </c>
      <c r="Z43" s="1404">
        <f t="shared" si="39"/>
        <v>55.595082134474275</v>
      </c>
      <c r="AA43" s="1404">
        <f t="shared" si="39"/>
        <v>4882.5967570697494</v>
      </c>
      <c r="AB43" s="1404">
        <f t="shared" si="39"/>
        <v>2443.8561425193088</v>
      </c>
      <c r="AC43" s="1404">
        <f t="shared" si="39"/>
        <v>224.99851679895684</v>
      </c>
      <c r="AD43" s="1404">
        <f t="shared" si="39"/>
        <v>1100.0238759765136</v>
      </c>
      <c r="AE43" s="1404">
        <f t="shared" si="39"/>
        <v>1118.8337497438381</v>
      </c>
      <c r="AF43" s="3312"/>
      <c r="AG43" s="2017" t="s">
        <v>1955</v>
      </c>
      <c r="AH43" s="2018">
        <f t="shared" si="22"/>
        <v>37364.287019604955</v>
      </c>
      <c r="AI43" s="2019">
        <f t="shared" si="2"/>
        <v>37161.079241231753</v>
      </c>
      <c r="AJ43" s="2019">
        <f t="shared" si="3"/>
        <v>22525.550162091287</v>
      </c>
      <c r="AK43" s="2019">
        <f t="shared" si="4"/>
        <v>4496.5203696568096</v>
      </c>
      <c r="AL43" s="2019">
        <f t="shared" si="5"/>
        <v>0</v>
      </c>
      <c r="AM43" s="2019">
        <f t="shared" si="6"/>
        <v>448.1870358928399</v>
      </c>
      <c r="AN43" s="2019">
        <f t="shared" si="7"/>
        <v>81.888802411994874</v>
      </c>
      <c r="AO43" s="2019">
        <f t="shared" si="8"/>
        <v>641.91990462178399</v>
      </c>
      <c r="AP43" s="2019">
        <f t="shared" si="9"/>
        <v>5838.894775515043</v>
      </c>
      <c r="AQ43" s="2019">
        <f t="shared" si="10"/>
        <v>1284.2990227170419</v>
      </c>
      <c r="AR43" s="2019">
        <f t="shared" si="11"/>
        <v>92.821914550362919</v>
      </c>
      <c r="AS43" s="2019">
        <f t="shared" si="12"/>
        <v>59.609245367639794</v>
      </c>
      <c r="AT43" s="2019">
        <f t="shared" si="13"/>
        <v>105.30701208823666</v>
      </c>
      <c r="AU43" s="2019">
        <f t="shared" si="14"/>
        <v>1.3057915822634933</v>
      </c>
      <c r="AV43" s="2019">
        <f t="shared" si="15"/>
        <v>42.94007103961674</v>
      </c>
      <c r="AW43" s="2019">
        <f t="shared" si="16"/>
        <v>0</v>
      </c>
      <c r="AX43" s="2019">
        <f t="shared" si="17"/>
        <v>1541.8351336968276</v>
      </c>
      <c r="AY43" s="2019">
        <f t="shared" si="18"/>
        <v>203.20777837319304</v>
      </c>
      <c r="AZ43" s="2019">
        <f t="shared" si="19"/>
        <v>9.7824203766853728</v>
      </c>
      <c r="BA43" s="2019">
        <f t="shared" si="20"/>
        <v>97.821655564627406</v>
      </c>
      <c r="BB43" s="2020">
        <f t="shared" si="21"/>
        <v>95.603702431880251</v>
      </c>
      <c r="BD43" s="3312"/>
      <c r="BE43" s="2504" t="s">
        <v>1955</v>
      </c>
      <c r="BF43" s="2018">
        <v>37364287.019604959</v>
      </c>
      <c r="BG43" s="2019">
        <v>37161079.241231754</v>
      </c>
      <c r="BH43" s="2019">
        <v>22525550.162091289</v>
      </c>
      <c r="BI43" s="2019">
        <v>4496520.3696568096</v>
      </c>
      <c r="BJ43" s="2019">
        <v>0</v>
      </c>
      <c r="BK43" s="2019">
        <v>448187.03589283989</v>
      </c>
      <c r="BL43" s="2019">
        <v>81888.802411994868</v>
      </c>
      <c r="BM43" s="2019">
        <v>641919.90462178399</v>
      </c>
      <c r="BN43" s="2019">
        <v>5838894.7755150432</v>
      </c>
      <c r="BO43" s="2019">
        <v>1284299.0227170419</v>
      </c>
      <c r="BP43" s="2019">
        <v>92821.914550362926</v>
      </c>
      <c r="BQ43" s="2019">
        <v>59609.245367639793</v>
      </c>
      <c r="BR43" s="2019">
        <v>105307.01208823666</v>
      </c>
      <c r="BS43" s="2019">
        <v>1305.7915822634934</v>
      </c>
      <c r="BT43" s="2019">
        <v>42940.071039616741</v>
      </c>
      <c r="BU43" s="2019">
        <v>0</v>
      </c>
      <c r="BV43" s="2019">
        <v>1541835.1336968276</v>
      </c>
      <c r="BW43" s="2019">
        <v>203207.77837319302</v>
      </c>
      <c r="BX43" s="2019">
        <v>9782.4203766853734</v>
      </c>
      <c r="BY43" s="2019">
        <v>97821.655564627406</v>
      </c>
      <c r="BZ43" s="2020">
        <v>95603.702431880258</v>
      </c>
    </row>
    <row r="44" spans="1:78" ht="18" customHeight="1">
      <c r="A44" s="813"/>
      <c r="B44" s="813" t="s">
        <v>1008</v>
      </c>
      <c r="C44" s="972"/>
      <c r="D44" s="971"/>
      <c r="E44" s="1407">
        <f t="shared" si="40"/>
        <v>43186.800810405133</v>
      </c>
      <c r="F44" s="1405">
        <f t="shared" si="40"/>
        <v>42814.682869608492</v>
      </c>
      <c r="G44" s="1387">
        <f t="shared" si="25"/>
        <v>38412.310528789254</v>
      </c>
      <c r="H44" s="1405">
        <f t="shared" si="41"/>
        <v>24823.249261650839</v>
      </c>
      <c r="I44" s="1405">
        <f t="shared" si="38"/>
        <v>5542.4325720808492</v>
      </c>
      <c r="J44" s="1405">
        <f t="shared" si="38"/>
        <v>36.801249402963066</v>
      </c>
      <c r="K44" s="1405">
        <f t="shared" si="38"/>
        <v>300.2998882896045</v>
      </c>
      <c r="L44" s="1405">
        <f t="shared" si="38"/>
        <v>85.835120467725147</v>
      </c>
      <c r="M44" s="1405">
        <f t="shared" si="38"/>
        <v>283.90774473628971</v>
      </c>
      <c r="N44" s="1405">
        <f t="shared" si="38"/>
        <v>7339.7846921609889</v>
      </c>
      <c r="O44" s="42"/>
      <c r="P44" s="42" t="s">
        <v>1008</v>
      </c>
      <c r="Q44" s="1390"/>
      <c r="R44" s="1406"/>
      <c r="S44" s="1404">
        <f t="shared" si="34"/>
        <v>4402.3723408192218</v>
      </c>
      <c r="T44" s="1404">
        <f t="shared" si="42"/>
        <v>2479.6632615787594</v>
      </c>
      <c r="U44" s="1404">
        <f t="shared" si="39"/>
        <v>179.08651118653233</v>
      </c>
      <c r="V44" s="1404">
        <f t="shared" si="39"/>
        <v>73.540056518958892</v>
      </c>
      <c r="W44" s="1404">
        <f t="shared" si="39"/>
        <v>248.46769414115982</v>
      </c>
      <c r="X44" s="1404">
        <f t="shared" si="39"/>
        <v>10.123217136942477</v>
      </c>
      <c r="Y44" s="1404">
        <f t="shared" si="39"/>
        <v>55.510870547281833</v>
      </c>
      <c r="Z44" s="1404">
        <f t="shared" si="39"/>
        <v>5.386278382571235</v>
      </c>
      <c r="AA44" s="1404">
        <f t="shared" si="39"/>
        <v>1350.5944513270156</v>
      </c>
      <c r="AB44" s="1404">
        <f t="shared" si="39"/>
        <v>372.1179407966028</v>
      </c>
      <c r="AC44" s="1404">
        <f t="shared" si="39"/>
        <v>13.278437672164845</v>
      </c>
      <c r="AD44" s="1404">
        <f t="shared" si="39"/>
        <v>175.67442695410523</v>
      </c>
      <c r="AE44" s="1404">
        <f t="shared" si="39"/>
        <v>183.16507617033295</v>
      </c>
      <c r="AF44" s="3312"/>
      <c r="AG44" s="2017" t="s">
        <v>1956</v>
      </c>
      <c r="AH44" s="2018">
        <f t="shared" si="22"/>
        <v>77132.582723016647</v>
      </c>
      <c r="AI44" s="2019">
        <f t="shared" si="2"/>
        <v>75799.123388409425</v>
      </c>
      <c r="AJ44" s="2019">
        <f t="shared" si="3"/>
        <v>32038.325982021917</v>
      </c>
      <c r="AK44" s="2019">
        <f t="shared" si="4"/>
        <v>9504.1243169271856</v>
      </c>
      <c r="AL44" s="2019">
        <f t="shared" si="5"/>
        <v>3540.8147440405305</v>
      </c>
      <c r="AM44" s="2019">
        <f t="shared" si="6"/>
        <v>644.13507806032931</v>
      </c>
      <c r="AN44" s="2019">
        <f t="shared" si="7"/>
        <v>212.07662384007284</v>
      </c>
      <c r="AO44" s="2019">
        <f t="shared" si="8"/>
        <v>1794.6459459587325</v>
      </c>
      <c r="AP44" s="2019">
        <f t="shared" si="9"/>
        <v>19760.957157292982</v>
      </c>
      <c r="AQ44" s="2019">
        <f t="shared" si="10"/>
        <v>2691.2723899949665</v>
      </c>
      <c r="AR44" s="2019">
        <f t="shared" si="11"/>
        <v>199.46585148449466</v>
      </c>
      <c r="AS44" s="2019">
        <f t="shared" si="12"/>
        <v>92.479309482907937</v>
      </c>
      <c r="AT44" s="2019">
        <f t="shared" si="13"/>
        <v>301.10686100601129</v>
      </c>
      <c r="AU44" s="2019">
        <f t="shared" si="14"/>
        <v>32.014590419043316</v>
      </c>
      <c r="AV44" s="2019">
        <f t="shared" si="15"/>
        <v>76.776742205334116</v>
      </c>
      <c r="AW44" s="2019">
        <f t="shared" si="16"/>
        <v>37.409215598275267</v>
      </c>
      <c r="AX44" s="2019">
        <f t="shared" si="17"/>
        <v>4873.5185800766312</v>
      </c>
      <c r="AY44" s="2019">
        <f t="shared" si="18"/>
        <v>1333.4593346072302</v>
      </c>
      <c r="AZ44" s="2019">
        <f t="shared" si="19"/>
        <v>56.127381236561135</v>
      </c>
      <c r="BA44" s="2019">
        <f t="shared" si="20"/>
        <v>290.59822399156553</v>
      </c>
      <c r="BB44" s="2020">
        <f t="shared" si="21"/>
        <v>986.7337293791029</v>
      </c>
      <c r="BD44" s="3312"/>
      <c r="BE44" s="2504" t="s">
        <v>1956</v>
      </c>
      <c r="BF44" s="2018">
        <v>77132582.723016649</v>
      </c>
      <c r="BG44" s="2019">
        <v>75799123.388409421</v>
      </c>
      <c r="BH44" s="2019">
        <v>32038325.982021917</v>
      </c>
      <c r="BI44" s="2019">
        <v>9504124.3169271853</v>
      </c>
      <c r="BJ44" s="2019">
        <v>3540814.7440405306</v>
      </c>
      <c r="BK44" s="2019">
        <v>644135.07806032931</v>
      </c>
      <c r="BL44" s="2019">
        <v>212076.62384007283</v>
      </c>
      <c r="BM44" s="2019">
        <v>1794645.9459587324</v>
      </c>
      <c r="BN44" s="2019">
        <v>19760957.157292981</v>
      </c>
      <c r="BO44" s="2019">
        <v>2691272.3899949663</v>
      </c>
      <c r="BP44" s="2019">
        <v>199465.85148449466</v>
      </c>
      <c r="BQ44" s="2019">
        <v>92479.309482907935</v>
      </c>
      <c r="BR44" s="2019">
        <v>301106.86100601131</v>
      </c>
      <c r="BS44" s="2019">
        <v>32014.590419043314</v>
      </c>
      <c r="BT44" s="2019">
        <v>76776.742205334114</v>
      </c>
      <c r="BU44" s="2019">
        <v>37409.215598275267</v>
      </c>
      <c r="BV44" s="2019">
        <v>4873518.5800766312</v>
      </c>
      <c r="BW44" s="2019">
        <v>1333459.3346072303</v>
      </c>
      <c r="BX44" s="2019">
        <v>56127.381236561137</v>
      </c>
      <c r="BY44" s="2019">
        <v>290598.22399156552</v>
      </c>
      <c r="BZ44" s="2020">
        <v>986733.72937910294</v>
      </c>
    </row>
    <row r="45" spans="1:78" ht="18" customHeight="1">
      <c r="A45" s="813"/>
      <c r="B45" s="813" t="s">
        <v>1009</v>
      </c>
      <c r="C45" s="972"/>
      <c r="D45" s="971"/>
      <c r="E45" s="1407">
        <f t="shared" si="40"/>
        <v>26725.496891999945</v>
      </c>
      <c r="F45" s="1405">
        <f t="shared" si="40"/>
        <v>26551.315609691272</v>
      </c>
      <c r="G45" s="1387">
        <f t="shared" si="25"/>
        <v>23353.548175113225</v>
      </c>
      <c r="H45" s="1405">
        <f t="shared" si="41"/>
        <v>13662.510418102376</v>
      </c>
      <c r="I45" s="1405">
        <f t="shared" si="38"/>
        <v>3319.0097696591429</v>
      </c>
      <c r="J45" s="1405">
        <f t="shared" si="38"/>
        <v>0</v>
      </c>
      <c r="K45" s="1405">
        <f t="shared" si="38"/>
        <v>218.89159413773802</v>
      </c>
      <c r="L45" s="1405">
        <f t="shared" si="38"/>
        <v>86.980665573141152</v>
      </c>
      <c r="M45" s="1405">
        <f t="shared" si="38"/>
        <v>287.75413519187975</v>
      </c>
      <c r="N45" s="1405">
        <f t="shared" si="38"/>
        <v>5778.4015924489486</v>
      </c>
      <c r="O45" s="42"/>
      <c r="P45" s="42" t="s">
        <v>16</v>
      </c>
      <c r="Q45" s="1390"/>
      <c r="R45" s="1406"/>
      <c r="S45" s="1404">
        <f t="shared" si="34"/>
        <v>3197.7674345780392</v>
      </c>
      <c r="T45" s="1404">
        <f t="shared" si="42"/>
        <v>1445.0022345754812</v>
      </c>
      <c r="U45" s="1404">
        <f t="shared" si="39"/>
        <v>132.42981896093795</v>
      </c>
      <c r="V45" s="1404">
        <f t="shared" si="39"/>
        <v>73.992098145553328</v>
      </c>
      <c r="W45" s="1404">
        <f t="shared" si="39"/>
        <v>102.31571090220116</v>
      </c>
      <c r="X45" s="1404">
        <f t="shared" si="39"/>
        <v>0.72478633811594795</v>
      </c>
      <c r="Y45" s="1404">
        <f t="shared" si="39"/>
        <v>61.164775515134068</v>
      </c>
      <c r="Z45" s="1404">
        <f t="shared" si="39"/>
        <v>2.1313202394936379</v>
      </c>
      <c r="AA45" s="1404">
        <f t="shared" si="39"/>
        <v>1380.0066899011219</v>
      </c>
      <c r="AB45" s="1404">
        <f t="shared" si="39"/>
        <v>174.18128230866969</v>
      </c>
      <c r="AC45" s="1404">
        <f t="shared" si="39"/>
        <v>6.808320720920058</v>
      </c>
      <c r="AD45" s="1404">
        <f t="shared" si="39"/>
        <v>108.76387677572815</v>
      </c>
      <c r="AE45" s="1404">
        <f t="shared" si="39"/>
        <v>58.60908481202155</v>
      </c>
      <c r="AF45" s="3312"/>
      <c r="AG45" s="2017" t="s">
        <v>1957</v>
      </c>
      <c r="AH45" s="2018">
        <f t="shared" si="22"/>
        <v>23988.750848421005</v>
      </c>
      <c r="AI45" s="2019">
        <f t="shared" si="2"/>
        <v>23691.47174433868</v>
      </c>
      <c r="AJ45" s="2019">
        <f t="shared" si="3"/>
        <v>13250.065055235533</v>
      </c>
      <c r="AK45" s="2019">
        <f t="shared" si="4"/>
        <v>2572.2686053359503</v>
      </c>
      <c r="AL45" s="2019">
        <f t="shared" si="5"/>
        <v>150.5335401383233</v>
      </c>
      <c r="AM45" s="2019">
        <f t="shared" si="6"/>
        <v>282.30788666627711</v>
      </c>
      <c r="AN45" s="2019">
        <f t="shared" si="7"/>
        <v>21.575519080443595</v>
      </c>
      <c r="AO45" s="2019">
        <f t="shared" si="8"/>
        <v>255.56889266196075</v>
      </c>
      <c r="AP45" s="2019">
        <f t="shared" si="9"/>
        <v>3932.9897686873205</v>
      </c>
      <c r="AQ45" s="2019">
        <f t="shared" si="10"/>
        <v>1125.056946839426</v>
      </c>
      <c r="AR45" s="2019">
        <f t="shared" si="11"/>
        <v>93.11684816174585</v>
      </c>
      <c r="AS45" s="2019">
        <f t="shared" si="12"/>
        <v>44.830823941484702</v>
      </c>
      <c r="AT45" s="2019">
        <f t="shared" si="13"/>
        <v>157.50054648336459</v>
      </c>
      <c r="AU45" s="2019">
        <f t="shared" si="14"/>
        <v>3.1323849469888625</v>
      </c>
      <c r="AV45" s="2019">
        <f t="shared" si="15"/>
        <v>11.273429432607198</v>
      </c>
      <c r="AW45" s="2019">
        <f t="shared" si="16"/>
        <v>13.644840537946518</v>
      </c>
      <c r="AX45" s="2019">
        <f t="shared" si="17"/>
        <v>1443.1421990934493</v>
      </c>
      <c r="AY45" s="2019">
        <f t="shared" si="18"/>
        <v>294.44631675134167</v>
      </c>
      <c r="AZ45" s="2019">
        <f t="shared" si="19"/>
        <v>11.231748086195033</v>
      </c>
      <c r="BA45" s="2019">
        <f t="shared" si="20"/>
        <v>111.2088205558195</v>
      </c>
      <c r="BB45" s="2020">
        <f t="shared" si="21"/>
        <v>172.00574810932724</v>
      </c>
      <c r="BD45" s="3312"/>
      <c r="BE45" s="2504" t="s">
        <v>1957</v>
      </c>
      <c r="BF45" s="2018">
        <v>23988750.848421004</v>
      </c>
      <c r="BG45" s="2019">
        <v>23691471.74433868</v>
      </c>
      <c r="BH45" s="2019">
        <v>13250065.055235533</v>
      </c>
      <c r="BI45" s="2019">
        <v>2572268.6053359504</v>
      </c>
      <c r="BJ45" s="2019">
        <v>150533.5401383233</v>
      </c>
      <c r="BK45" s="2019">
        <v>282307.88666627713</v>
      </c>
      <c r="BL45" s="2019">
        <v>21575.519080443595</v>
      </c>
      <c r="BM45" s="2019">
        <v>255568.89266196074</v>
      </c>
      <c r="BN45" s="2019">
        <v>3932989.7686873204</v>
      </c>
      <c r="BO45" s="2019">
        <v>1125056.9468394259</v>
      </c>
      <c r="BP45" s="2019">
        <v>93116.848161745846</v>
      </c>
      <c r="BQ45" s="2019">
        <v>44830.823941484705</v>
      </c>
      <c r="BR45" s="2019">
        <v>157500.5464833646</v>
      </c>
      <c r="BS45" s="2019">
        <v>3132.3849469888623</v>
      </c>
      <c r="BT45" s="2019">
        <v>11273.429432607198</v>
      </c>
      <c r="BU45" s="2019">
        <v>13644.840537946518</v>
      </c>
      <c r="BV45" s="2019">
        <v>1443142.1990934494</v>
      </c>
      <c r="BW45" s="2019">
        <v>294446.31675134168</v>
      </c>
      <c r="BX45" s="2019">
        <v>11231.748086195033</v>
      </c>
      <c r="BY45" s="2019">
        <v>111208.8205558195</v>
      </c>
      <c r="BZ45" s="2020">
        <v>172005.74810932725</v>
      </c>
    </row>
    <row r="46" spans="1:78" ht="18" customHeight="1">
      <c r="A46" s="813"/>
      <c r="B46" s="1137" t="s">
        <v>17</v>
      </c>
      <c r="C46" s="972"/>
      <c r="D46" s="971"/>
      <c r="E46" s="1407">
        <f>AH49</f>
        <v>35415.681351999308</v>
      </c>
      <c r="F46" s="1405">
        <f>AI49</f>
        <v>34989.956006071217</v>
      </c>
      <c r="G46" s="1387">
        <f t="shared" si="25"/>
        <v>31483.575504843044</v>
      </c>
      <c r="H46" s="1405">
        <f>AJ49</f>
        <v>17804.722030472862</v>
      </c>
      <c r="I46" s="1405">
        <f t="shared" ref="I46:N46" si="43">AK49</f>
        <v>4053.3643925017368</v>
      </c>
      <c r="J46" s="1405">
        <f t="shared" si="43"/>
        <v>584.36957664037811</v>
      </c>
      <c r="K46" s="1405">
        <f t="shared" si="43"/>
        <v>192.92297364328286</v>
      </c>
      <c r="L46" s="1405">
        <f t="shared" si="43"/>
        <v>69.114813139730643</v>
      </c>
      <c r="M46" s="1405">
        <f t="shared" si="43"/>
        <v>287.10875670257138</v>
      </c>
      <c r="N46" s="1405">
        <f t="shared" si="43"/>
        <v>8491.97296174248</v>
      </c>
      <c r="O46" s="42"/>
      <c r="P46" s="1477" t="s">
        <v>17</v>
      </c>
      <c r="Q46" s="1390"/>
      <c r="R46" s="1406"/>
      <c r="S46" s="1404">
        <f t="shared" si="34"/>
        <v>3506.3805012281955</v>
      </c>
      <c r="T46" s="1404">
        <f>AQ49</f>
        <v>1570.0090701292754</v>
      </c>
      <c r="U46" s="1404">
        <f t="shared" ref="U46:AE46" si="44">AR49</f>
        <v>134.26854798979727</v>
      </c>
      <c r="V46" s="1404">
        <f t="shared" si="44"/>
        <v>91.870187668303103</v>
      </c>
      <c r="W46" s="1404">
        <f t="shared" si="44"/>
        <v>237.58078113937421</v>
      </c>
      <c r="X46" s="1404">
        <f t="shared" si="44"/>
        <v>4.5332429199812632</v>
      </c>
      <c r="Y46" s="1404">
        <f t="shared" si="44"/>
        <v>45.875974772161356</v>
      </c>
      <c r="Z46" s="1404">
        <f t="shared" si="44"/>
        <v>2.6059418088711368</v>
      </c>
      <c r="AA46" s="1404">
        <f t="shared" si="44"/>
        <v>1419.6367548004316</v>
      </c>
      <c r="AB46" s="1404">
        <f t="shared" si="44"/>
        <v>425.7253459280829</v>
      </c>
      <c r="AC46" s="1404">
        <f t="shared" si="44"/>
        <v>64.503049711920212</v>
      </c>
      <c r="AD46" s="1404">
        <f t="shared" si="44"/>
        <v>171.15011704999151</v>
      </c>
      <c r="AE46" s="1404">
        <f t="shared" si="44"/>
        <v>190.07217916617105</v>
      </c>
      <c r="AF46" s="3312"/>
      <c r="AG46" s="2017" t="s">
        <v>1958</v>
      </c>
      <c r="AH46" s="2018">
        <f t="shared" si="22"/>
        <v>19656.785731899778</v>
      </c>
      <c r="AI46" s="2019">
        <f t="shared" si="2"/>
        <v>19524.666993434545</v>
      </c>
      <c r="AJ46" s="2019">
        <f t="shared" si="3"/>
        <v>10465.985772719245</v>
      </c>
      <c r="AK46" s="2019">
        <f t="shared" si="4"/>
        <v>3195.6292278401029</v>
      </c>
      <c r="AL46" s="2019">
        <f t="shared" si="5"/>
        <v>0</v>
      </c>
      <c r="AM46" s="2019">
        <f t="shared" si="6"/>
        <v>70.370116764940292</v>
      </c>
      <c r="AN46" s="2019">
        <f t="shared" si="7"/>
        <v>21.711320531361846</v>
      </c>
      <c r="AO46" s="2019">
        <f t="shared" si="8"/>
        <v>173.97452756342861</v>
      </c>
      <c r="AP46" s="2019">
        <f t="shared" si="9"/>
        <v>3532.9044696571032</v>
      </c>
      <c r="AQ46" s="2019">
        <f t="shared" si="10"/>
        <v>969.86806657869658</v>
      </c>
      <c r="AR46" s="2019">
        <f t="shared" si="11"/>
        <v>50.447940571592738</v>
      </c>
      <c r="AS46" s="2019">
        <f t="shared" si="12"/>
        <v>42.644618998836066</v>
      </c>
      <c r="AT46" s="2019">
        <f t="shared" si="13"/>
        <v>101.1851614147856</v>
      </c>
      <c r="AU46" s="2019">
        <f t="shared" si="14"/>
        <v>15.305471254398189</v>
      </c>
      <c r="AV46" s="2019">
        <f t="shared" si="15"/>
        <v>8.8235709893518326</v>
      </c>
      <c r="AW46" s="2019">
        <f t="shared" si="16"/>
        <v>1.4532889847841832</v>
      </c>
      <c r="AX46" s="2019">
        <f t="shared" si="17"/>
        <v>874.36343956591816</v>
      </c>
      <c r="AY46" s="2019">
        <f t="shared" si="18"/>
        <v>132.11873846523665</v>
      </c>
      <c r="AZ46" s="2019">
        <f t="shared" si="19"/>
        <v>19.047821132054306</v>
      </c>
      <c r="BA46" s="2019">
        <f t="shared" si="20"/>
        <v>75.034519835449814</v>
      </c>
      <c r="BB46" s="2020">
        <f t="shared" si="21"/>
        <v>38.03639749773253</v>
      </c>
      <c r="BD46" s="3312"/>
      <c r="BE46" s="2504" t="s">
        <v>1958</v>
      </c>
      <c r="BF46" s="2018">
        <v>19656785.731899779</v>
      </c>
      <c r="BG46" s="2019">
        <v>19524666.993434545</v>
      </c>
      <c r="BH46" s="2019">
        <v>10465985.772719245</v>
      </c>
      <c r="BI46" s="2019">
        <v>3195629.2278401027</v>
      </c>
      <c r="BJ46" s="2019">
        <v>0</v>
      </c>
      <c r="BK46" s="2019">
        <v>70370.116764940292</v>
      </c>
      <c r="BL46" s="2019">
        <v>21711.320531361845</v>
      </c>
      <c r="BM46" s="2019">
        <v>173974.52756342862</v>
      </c>
      <c r="BN46" s="2019">
        <v>3532904.4696571031</v>
      </c>
      <c r="BO46" s="2019">
        <v>969868.0665786966</v>
      </c>
      <c r="BP46" s="2019">
        <v>50447.940571592735</v>
      </c>
      <c r="BQ46" s="2019">
        <v>42644.618998836064</v>
      </c>
      <c r="BR46" s="2019">
        <v>101185.1614147856</v>
      </c>
      <c r="BS46" s="2019">
        <v>15305.471254398188</v>
      </c>
      <c r="BT46" s="2019">
        <v>8823.5709893518324</v>
      </c>
      <c r="BU46" s="2019">
        <v>1453.2889847841832</v>
      </c>
      <c r="BV46" s="2019">
        <v>874363.43956591818</v>
      </c>
      <c r="BW46" s="2019">
        <v>132118.73846523665</v>
      </c>
      <c r="BX46" s="2019">
        <v>19047.821132054305</v>
      </c>
      <c r="BY46" s="2019">
        <v>75034.519835449813</v>
      </c>
      <c r="BZ46" s="2020">
        <v>38036.397497732527</v>
      </c>
    </row>
    <row r="47" spans="1:78" ht="18" customHeight="1">
      <c r="A47" s="813"/>
      <c r="B47" s="813" t="s">
        <v>1010</v>
      </c>
      <c r="C47" s="972"/>
      <c r="D47" s="971"/>
      <c r="E47" s="1407">
        <f>AH41</f>
        <v>52790.136304181324</v>
      </c>
      <c r="F47" s="1405">
        <f>AI41</f>
        <v>52059.577382254363</v>
      </c>
      <c r="G47" s="1387">
        <f t="shared" si="25"/>
        <v>46913.683405419149</v>
      </c>
      <c r="H47" s="1405">
        <f>AJ41</f>
        <v>25221.118202171227</v>
      </c>
      <c r="I47" s="1405">
        <f t="shared" ref="I47:N48" si="45">AK41</f>
        <v>6319.3561642526311</v>
      </c>
      <c r="J47" s="1405">
        <f t="shared" si="45"/>
        <v>950.9714149697852</v>
      </c>
      <c r="K47" s="1405">
        <f t="shared" si="45"/>
        <v>305.859721826868</v>
      </c>
      <c r="L47" s="1405">
        <f t="shared" si="45"/>
        <v>114.19240697849159</v>
      </c>
      <c r="M47" s="1405">
        <f t="shared" si="45"/>
        <v>422.64522665097712</v>
      </c>
      <c r="N47" s="1405">
        <f t="shared" si="45"/>
        <v>13579.540268569164</v>
      </c>
      <c r="O47" s="42"/>
      <c r="P47" s="42" t="s">
        <v>344</v>
      </c>
      <c r="Q47" s="1390"/>
      <c r="R47" s="1406"/>
      <c r="S47" s="1404">
        <f t="shared" si="34"/>
        <v>5145.8939768352611</v>
      </c>
      <c r="T47" s="1404">
        <f>AQ41</f>
        <v>2418.1105158870773</v>
      </c>
      <c r="U47" s="1404">
        <f t="shared" ref="U47:AE48" si="46">AR41</f>
        <v>230.57763406743913</v>
      </c>
      <c r="V47" s="1404">
        <f t="shared" si="46"/>
        <v>134.29589700622029</v>
      </c>
      <c r="W47" s="1404">
        <f t="shared" si="46"/>
        <v>362.84728706501016</v>
      </c>
      <c r="X47" s="1404">
        <f t="shared" si="46"/>
        <v>8.8650396881511888</v>
      </c>
      <c r="Y47" s="1404">
        <f t="shared" si="46"/>
        <v>84.14763866363441</v>
      </c>
      <c r="Z47" s="1404">
        <f t="shared" si="46"/>
        <v>4.8663766415982339</v>
      </c>
      <c r="AA47" s="1404">
        <f t="shared" si="46"/>
        <v>1902.1835878161296</v>
      </c>
      <c r="AB47" s="1404">
        <f t="shared" si="46"/>
        <v>730.55892192690055</v>
      </c>
      <c r="AC47" s="1404">
        <f t="shared" si="46"/>
        <v>114.31178180965082</v>
      </c>
      <c r="AD47" s="1404">
        <f t="shared" si="46"/>
        <v>306.14569019550026</v>
      </c>
      <c r="AE47" s="1404">
        <f t="shared" si="46"/>
        <v>310.10144992174941</v>
      </c>
      <c r="AF47" s="3312"/>
      <c r="AG47" s="2017" t="s">
        <v>1959</v>
      </c>
      <c r="AH47" s="2018">
        <f t="shared" si="22"/>
        <v>15238.651515235517</v>
      </c>
      <c r="AI47" s="2019">
        <f t="shared" si="2"/>
        <v>15150.100880835294</v>
      </c>
      <c r="AJ47" s="2019">
        <f t="shared" si="3"/>
        <v>8287.8819768458452</v>
      </c>
      <c r="AK47" s="2019">
        <f t="shared" si="4"/>
        <v>2571.1609794039446</v>
      </c>
      <c r="AL47" s="2019">
        <f t="shared" si="5"/>
        <v>0</v>
      </c>
      <c r="AM47" s="2019">
        <f t="shared" si="6"/>
        <v>144.54151552353198</v>
      </c>
      <c r="AN47" s="2019">
        <f t="shared" si="7"/>
        <v>58.239500797786668</v>
      </c>
      <c r="AO47" s="2019">
        <f t="shared" si="8"/>
        <v>250.97018509937533</v>
      </c>
      <c r="AP47" s="2019">
        <f t="shared" si="9"/>
        <v>2103.5280111705829</v>
      </c>
      <c r="AQ47" s="2019">
        <f t="shared" si="10"/>
        <v>984.41629527647615</v>
      </c>
      <c r="AR47" s="2019">
        <f t="shared" si="11"/>
        <v>26.505431353540242</v>
      </c>
      <c r="AS47" s="2019">
        <f t="shared" si="12"/>
        <v>51.585599999591665</v>
      </c>
      <c r="AT47" s="2019">
        <f t="shared" si="13"/>
        <v>43.381243295958264</v>
      </c>
      <c r="AU47" s="2019">
        <f t="shared" si="14"/>
        <v>2.4504503464701211</v>
      </c>
      <c r="AV47" s="2019">
        <f t="shared" si="15"/>
        <v>12.597564933719465</v>
      </c>
      <c r="AW47" s="2019">
        <f t="shared" si="16"/>
        <v>0.57689004241971131</v>
      </c>
      <c r="AX47" s="2019">
        <f t="shared" si="17"/>
        <v>612.26523674605494</v>
      </c>
      <c r="AY47" s="2019">
        <f t="shared" si="18"/>
        <v>88.550634400220645</v>
      </c>
      <c r="AZ47" s="2019">
        <f t="shared" si="19"/>
        <v>7.0206197357274354</v>
      </c>
      <c r="BA47" s="2019">
        <f t="shared" si="20"/>
        <v>57.146172353369479</v>
      </c>
      <c r="BB47" s="2020">
        <f t="shared" si="21"/>
        <v>24.383842311123754</v>
      </c>
      <c r="BD47" s="3312"/>
      <c r="BE47" s="2504" t="s">
        <v>1959</v>
      </c>
      <c r="BF47" s="2018">
        <v>15238651.515235517</v>
      </c>
      <c r="BG47" s="2019">
        <v>15150100.880835295</v>
      </c>
      <c r="BH47" s="2019">
        <v>8287881.9768458446</v>
      </c>
      <c r="BI47" s="2019">
        <v>2571160.9794039447</v>
      </c>
      <c r="BJ47" s="2019">
        <v>0</v>
      </c>
      <c r="BK47" s="2019">
        <v>144541.515523532</v>
      </c>
      <c r="BL47" s="2019">
        <v>58239.50079778667</v>
      </c>
      <c r="BM47" s="2019">
        <v>250970.18509937532</v>
      </c>
      <c r="BN47" s="2019">
        <v>2103528.0111705828</v>
      </c>
      <c r="BO47" s="2019">
        <v>984416.29527647619</v>
      </c>
      <c r="BP47" s="2019">
        <v>26505.431353540243</v>
      </c>
      <c r="BQ47" s="2019">
        <v>51585.599999591665</v>
      </c>
      <c r="BR47" s="2019">
        <v>43381.243295958266</v>
      </c>
      <c r="BS47" s="2019">
        <v>2450.4503464701211</v>
      </c>
      <c r="BT47" s="2019">
        <v>12597.564933719465</v>
      </c>
      <c r="BU47" s="2019">
        <v>576.89004241971134</v>
      </c>
      <c r="BV47" s="2019">
        <v>612265.23674605496</v>
      </c>
      <c r="BW47" s="2019">
        <v>88550.634400220646</v>
      </c>
      <c r="BX47" s="2019">
        <v>7020.619735727435</v>
      </c>
      <c r="BY47" s="2019">
        <v>57146.172353369482</v>
      </c>
      <c r="BZ47" s="2020">
        <v>24383.842311123753</v>
      </c>
    </row>
    <row r="48" spans="1:78" ht="18" customHeight="1">
      <c r="A48" s="813"/>
      <c r="B48" s="813" t="s">
        <v>1011</v>
      </c>
      <c r="C48" s="972"/>
      <c r="D48" s="971"/>
      <c r="E48" s="1407">
        <f>AH42</f>
        <v>18216.782492572616</v>
      </c>
      <c r="F48" s="1405">
        <f>AI42</f>
        <v>18092.810603486221</v>
      </c>
      <c r="G48" s="1387">
        <f t="shared" si="25"/>
        <v>16209.377499643386</v>
      </c>
      <c r="H48" s="1405">
        <f>AJ42</f>
        <v>10463.263089197662</v>
      </c>
      <c r="I48" s="1405">
        <f t="shared" si="45"/>
        <v>1810.2688015380465</v>
      </c>
      <c r="J48" s="1405">
        <f t="shared" si="45"/>
        <v>221.47198034395313</v>
      </c>
      <c r="K48" s="1405">
        <f t="shared" si="45"/>
        <v>81.127368263553805</v>
      </c>
      <c r="L48" s="1405">
        <f t="shared" si="45"/>
        <v>24.492695243491294</v>
      </c>
      <c r="M48" s="1405">
        <f t="shared" si="45"/>
        <v>152.94178313005042</v>
      </c>
      <c r="N48" s="1405">
        <f t="shared" si="45"/>
        <v>3455.8117819266272</v>
      </c>
      <c r="O48" s="42"/>
      <c r="P48" s="42" t="s">
        <v>1011</v>
      </c>
      <c r="Q48" s="1390"/>
      <c r="R48" s="1406"/>
      <c r="S48" s="1404">
        <f t="shared" si="34"/>
        <v>1883.4331038428263</v>
      </c>
      <c r="T48" s="1404">
        <f>AQ42</f>
        <v>730.47706591580459</v>
      </c>
      <c r="U48" s="1404">
        <f t="shared" si="46"/>
        <v>38.93259441588912</v>
      </c>
      <c r="V48" s="1404">
        <f t="shared" si="46"/>
        <v>49.873158929819631</v>
      </c>
      <c r="W48" s="1404">
        <f t="shared" si="46"/>
        <v>113.58000115414532</v>
      </c>
      <c r="X48" s="1404">
        <f t="shared" si="46"/>
        <v>0.24521577320798899</v>
      </c>
      <c r="Y48" s="1404">
        <f t="shared" si="46"/>
        <v>7.9910179051402608</v>
      </c>
      <c r="Z48" s="1404">
        <f t="shared" si="46"/>
        <v>0.3683470081481412</v>
      </c>
      <c r="AA48" s="1404">
        <f t="shared" si="46"/>
        <v>941.96570274067142</v>
      </c>
      <c r="AB48" s="1404">
        <f t="shared" si="46"/>
        <v>123.9718890863996</v>
      </c>
      <c r="AC48" s="1404">
        <f t="shared" si="46"/>
        <v>15.197598230257331</v>
      </c>
      <c r="AD48" s="1404">
        <f t="shared" si="46"/>
        <v>37.518574915868037</v>
      </c>
      <c r="AE48" s="1404">
        <f t="shared" si="46"/>
        <v>71.255715940274285</v>
      </c>
      <c r="AF48" s="3312" t="s">
        <v>1960</v>
      </c>
      <c r="AG48" s="2017" t="s">
        <v>1961</v>
      </c>
      <c r="AH48" s="2018">
        <f t="shared" si="22"/>
        <v>79014.639997990933</v>
      </c>
      <c r="AI48" s="2019">
        <f t="shared" si="2"/>
        <v>78129.534870086165</v>
      </c>
      <c r="AJ48" s="2019">
        <f t="shared" si="3"/>
        <v>43711.317341057191</v>
      </c>
      <c r="AK48" s="2019">
        <f t="shared" si="4"/>
        <v>12097.095792580689</v>
      </c>
      <c r="AL48" s="2019">
        <f t="shared" si="5"/>
        <v>145.5078311848504</v>
      </c>
      <c r="AM48" s="2019">
        <f t="shared" si="6"/>
        <v>583.01151579551072</v>
      </c>
      <c r="AN48" s="2019">
        <f t="shared" si="7"/>
        <v>219.2077369950587</v>
      </c>
      <c r="AO48" s="2019">
        <f t="shared" si="8"/>
        <v>705.89049371983003</v>
      </c>
      <c r="AP48" s="2019">
        <f t="shared" si="9"/>
        <v>12413.106601415542</v>
      </c>
      <c r="AQ48" s="2019">
        <f t="shared" si="10"/>
        <v>4769.3506608759371</v>
      </c>
      <c r="AR48" s="2019">
        <f t="shared" si="11"/>
        <v>326.00755961534441</v>
      </c>
      <c r="AS48" s="2019">
        <f t="shared" si="12"/>
        <v>126.5418586511084</v>
      </c>
      <c r="AT48" s="2019">
        <f t="shared" si="13"/>
        <v>288.63059477577252</v>
      </c>
      <c r="AU48" s="2019">
        <f t="shared" si="14"/>
        <v>35.444645144748883</v>
      </c>
      <c r="AV48" s="2019">
        <f t="shared" si="15"/>
        <v>288.61657722176489</v>
      </c>
      <c r="AW48" s="2019">
        <f t="shared" si="16"/>
        <v>16.877097345395338</v>
      </c>
      <c r="AX48" s="2019">
        <f t="shared" si="17"/>
        <v>2402.9285637074327</v>
      </c>
      <c r="AY48" s="2019">
        <f t="shared" si="18"/>
        <v>885.10512790477117</v>
      </c>
      <c r="AZ48" s="2019">
        <f t="shared" si="19"/>
        <v>81.316717977537905</v>
      </c>
      <c r="BA48" s="2019">
        <f t="shared" si="20"/>
        <v>433.38473446354976</v>
      </c>
      <c r="BB48" s="2020">
        <f t="shared" si="21"/>
        <v>370.40367546368219</v>
      </c>
      <c r="BD48" s="3312" t="s">
        <v>1960</v>
      </c>
      <c r="BE48" s="2504" t="s">
        <v>1961</v>
      </c>
      <c r="BF48" s="2018">
        <v>79014639.997990936</v>
      </c>
      <c r="BG48" s="2019">
        <v>78129534.870086163</v>
      </c>
      <c r="BH48" s="2019">
        <v>43711317.341057189</v>
      </c>
      <c r="BI48" s="2019">
        <v>12097095.792580688</v>
      </c>
      <c r="BJ48" s="2019">
        <v>145507.83118485039</v>
      </c>
      <c r="BK48" s="2019">
        <v>583011.51579551073</v>
      </c>
      <c r="BL48" s="2019">
        <v>219207.73699505869</v>
      </c>
      <c r="BM48" s="2019">
        <v>705890.49371983006</v>
      </c>
      <c r="BN48" s="2019">
        <v>12413106.601415543</v>
      </c>
      <c r="BO48" s="2019">
        <v>4769350.660875937</v>
      </c>
      <c r="BP48" s="2019">
        <v>326007.55961534439</v>
      </c>
      <c r="BQ48" s="2019">
        <v>126541.8586511084</v>
      </c>
      <c r="BR48" s="2019">
        <v>288630.59477577254</v>
      </c>
      <c r="BS48" s="2019">
        <v>35444.64514474888</v>
      </c>
      <c r="BT48" s="2019">
        <v>288616.57722176489</v>
      </c>
      <c r="BU48" s="2019">
        <v>16877.097345395337</v>
      </c>
      <c r="BV48" s="2019">
        <v>2402928.5637074327</v>
      </c>
      <c r="BW48" s="2019">
        <v>885105.12790477113</v>
      </c>
      <c r="BX48" s="2019">
        <v>81316.717977537905</v>
      </c>
      <c r="BY48" s="2019">
        <v>433384.73446354974</v>
      </c>
      <c r="BZ48" s="2020">
        <v>370403.67546368222</v>
      </c>
    </row>
    <row r="49" spans="1:78" ht="18" customHeight="1">
      <c r="A49" s="813"/>
      <c r="B49" s="1137" t="s">
        <v>18</v>
      </c>
      <c r="C49" s="972"/>
      <c r="D49" s="971"/>
      <c r="E49" s="1407">
        <f>AH50</f>
        <v>48302.108580343134</v>
      </c>
      <c r="F49" s="1405">
        <f>AI50</f>
        <v>47632.884869534806</v>
      </c>
      <c r="G49" s="1387">
        <f t="shared" si="25"/>
        <v>42347.236355117078</v>
      </c>
      <c r="H49" s="1405">
        <f>AJ50</f>
        <v>23090.86169620798</v>
      </c>
      <c r="I49" s="1405">
        <f t="shared" ref="I49:N49" si="47">AK50</f>
        <v>5774.7309380316501</v>
      </c>
      <c r="J49" s="1405">
        <f t="shared" si="47"/>
        <v>1412.7501241784739</v>
      </c>
      <c r="K49" s="1405">
        <f t="shared" si="47"/>
        <v>468.17825603873166</v>
      </c>
      <c r="L49" s="1405">
        <f t="shared" si="47"/>
        <v>111.71010638709892</v>
      </c>
      <c r="M49" s="1405">
        <f t="shared" si="47"/>
        <v>954.9195815332755</v>
      </c>
      <c r="N49" s="1405">
        <f t="shared" si="47"/>
        <v>10534.085652739868</v>
      </c>
      <c r="O49" s="42"/>
      <c r="P49" s="1477" t="s">
        <v>18</v>
      </c>
      <c r="Q49" s="1390"/>
      <c r="R49" s="1406"/>
      <c r="S49" s="1404">
        <f t="shared" si="34"/>
        <v>5030.1935979030623</v>
      </c>
      <c r="T49" s="1404">
        <f>AQ50</f>
        <v>1769.8593643520285</v>
      </c>
      <c r="U49" s="1404">
        <f t="shared" ref="U49:AE49" si="48">AR50</f>
        <v>133.72436320182825</v>
      </c>
      <c r="V49" s="1404">
        <f t="shared" si="48"/>
        <v>67.28760781705455</v>
      </c>
      <c r="W49" s="1404">
        <f t="shared" si="48"/>
        <v>197.52546751523903</v>
      </c>
      <c r="X49" s="1404">
        <f t="shared" si="48"/>
        <v>13.661216312347355</v>
      </c>
      <c r="Y49" s="1404">
        <f t="shared" si="48"/>
        <v>45.390391234894722</v>
      </c>
      <c r="Z49" s="1404">
        <f t="shared" si="48"/>
        <v>18.836536007623682</v>
      </c>
      <c r="AA49" s="1404">
        <f t="shared" si="48"/>
        <v>2783.9086514620458</v>
      </c>
      <c r="AB49" s="1404">
        <f t="shared" si="48"/>
        <v>665.91340672354022</v>
      </c>
      <c r="AC49" s="1404">
        <f t="shared" si="48"/>
        <v>27.995587963879586</v>
      </c>
      <c r="AD49" s="1404">
        <f t="shared" si="48"/>
        <v>176.0202889454587</v>
      </c>
      <c r="AE49" s="1404">
        <f t="shared" si="48"/>
        <v>461.89752981420219</v>
      </c>
      <c r="AF49" s="3312"/>
      <c r="AG49" s="2017" t="s">
        <v>1962</v>
      </c>
      <c r="AH49" s="2018">
        <f t="shared" si="22"/>
        <v>35415.681351999308</v>
      </c>
      <c r="AI49" s="2019">
        <f t="shared" si="2"/>
        <v>34989.956006071217</v>
      </c>
      <c r="AJ49" s="2019">
        <f t="shared" si="3"/>
        <v>17804.722030472862</v>
      </c>
      <c r="AK49" s="2019">
        <f t="shared" si="4"/>
        <v>4053.3643925017368</v>
      </c>
      <c r="AL49" s="2019">
        <f t="shared" si="5"/>
        <v>584.36957664037811</v>
      </c>
      <c r="AM49" s="2019">
        <f t="shared" si="6"/>
        <v>192.92297364328286</v>
      </c>
      <c r="AN49" s="2019">
        <f t="shared" si="7"/>
        <v>69.114813139730643</v>
      </c>
      <c r="AO49" s="2019">
        <f t="shared" si="8"/>
        <v>287.10875670257138</v>
      </c>
      <c r="AP49" s="2019">
        <f t="shared" si="9"/>
        <v>8491.97296174248</v>
      </c>
      <c r="AQ49" s="2019">
        <f t="shared" si="10"/>
        <v>1570.0090701292754</v>
      </c>
      <c r="AR49" s="2019">
        <f t="shared" si="11"/>
        <v>134.26854798979727</v>
      </c>
      <c r="AS49" s="2019">
        <f t="shared" si="12"/>
        <v>91.870187668303103</v>
      </c>
      <c r="AT49" s="2019">
        <f t="shared" si="13"/>
        <v>237.58078113937421</v>
      </c>
      <c r="AU49" s="2019">
        <f t="shared" si="14"/>
        <v>4.5332429199812632</v>
      </c>
      <c r="AV49" s="2019">
        <f t="shared" si="15"/>
        <v>45.875974772161356</v>
      </c>
      <c r="AW49" s="2019">
        <f t="shared" si="16"/>
        <v>2.6059418088711368</v>
      </c>
      <c r="AX49" s="2019">
        <f t="shared" si="17"/>
        <v>1419.6367548004316</v>
      </c>
      <c r="AY49" s="2019">
        <f t="shared" si="18"/>
        <v>425.7253459280829</v>
      </c>
      <c r="AZ49" s="2019">
        <f t="shared" si="19"/>
        <v>64.503049711920212</v>
      </c>
      <c r="BA49" s="2019">
        <f t="shared" si="20"/>
        <v>171.15011704999151</v>
      </c>
      <c r="BB49" s="2020">
        <f t="shared" si="21"/>
        <v>190.07217916617105</v>
      </c>
      <c r="BD49" s="3312"/>
      <c r="BE49" s="2504" t="s">
        <v>1962</v>
      </c>
      <c r="BF49" s="2018">
        <v>35415681.351999305</v>
      </c>
      <c r="BG49" s="2019">
        <v>34989956.006071217</v>
      </c>
      <c r="BH49" s="2019">
        <v>17804722.030472863</v>
      </c>
      <c r="BI49" s="2019">
        <v>4053364.392501737</v>
      </c>
      <c r="BJ49" s="2019">
        <v>584369.5766403781</v>
      </c>
      <c r="BK49" s="2019">
        <v>192922.97364328286</v>
      </c>
      <c r="BL49" s="2019">
        <v>69114.813139730642</v>
      </c>
      <c r="BM49" s="2019">
        <v>287108.75670257141</v>
      </c>
      <c r="BN49" s="2019">
        <v>8491972.9617424794</v>
      </c>
      <c r="BO49" s="2019">
        <v>1570009.0701292753</v>
      </c>
      <c r="BP49" s="2019">
        <v>134268.54798979728</v>
      </c>
      <c r="BQ49" s="2019">
        <v>91870.187668303101</v>
      </c>
      <c r="BR49" s="2019">
        <v>237580.78113937422</v>
      </c>
      <c r="BS49" s="2019">
        <v>4533.2429199812632</v>
      </c>
      <c r="BT49" s="2019">
        <v>45875.974772161353</v>
      </c>
      <c r="BU49" s="2019">
        <v>2605.9418088711368</v>
      </c>
      <c r="BV49" s="2019">
        <v>1419636.7548004317</v>
      </c>
      <c r="BW49" s="2019">
        <v>425725.34592808288</v>
      </c>
      <c r="BX49" s="2019">
        <v>64503.049711920212</v>
      </c>
      <c r="BY49" s="2019">
        <v>171150.1170499915</v>
      </c>
      <c r="BZ49" s="2020">
        <v>190072.17916617106</v>
      </c>
    </row>
    <row r="50" spans="1:78" ht="18" customHeight="1">
      <c r="A50" s="813"/>
      <c r="B50" s="813" t="s">
        <v>1012</v>
      </c>
      <c r="C50" s="354"/>
      <c r="D50" s="337"/>
      <c r="E50" s="1407">
        <f>AH43</f>
        <v>37364.287019604955</v>
      </c>
      <c r="F50" s="1405">
        <f>AI43</f>
        <v>37161.079241231753</v>
      </c>
      <c r="G50" s="1387">
        <f t="shared" si="25"/>
        <v>34032.961050189755</v>
      </c>
      <c r="H50" s="1405">
        <f>AJ43</f>
        <v>22525.550162091287</v>
      </c>
      <c r="I50" s="1405">
        <f t="shared" ref="I50:N52" si="49">AK43</f>
        <v>4496.5203696568096</v>
      </c>
      <c r="J50" s="1405">
        <f t="shared" si="49"/>
        <v>0</v>
      </c>
      <c r="K50" s="1405">
        <f t="shared" si="49"/>
        <v>448.1870358928399</v>
      </c>
      <c r="L50" s="1405">
        <f t="shared" si="49"/>
        <v>81.888802411994874</v>
      </c>
      <c r="M50" s="1405">
        <f t="shared" si="49"/>
        <v>641.91990462178399</v>
      </c>
      <c r="N50" s="1405">
        <f t="shared" si="49"/>
        <v>5838.894775515043</v>
      </c>
      <c r="O50" s="42"/>
      <c r="P50" s="42" t="s">
        <v>345</v>
      </c>
      <c r="Q50" s="379"/>
      <c r="R50" s="18"/>
      <c r="S50" s="1404">
        <f t="shared" si="34"/>
        <v>3128.1181910419891</v>
      </c>
      <c r="T50" s="1404">
        <f>AQ43</f>
        <v>1284.2990227170419</v>
      </c>
      <c r="U50" s="1404">
        <f t="shared" ref="U50:AE52" si="50">AR43</f>
        <v>92.821914550362919</v>
      </c>
      <c r="V50" s="1404">
        <f t="shared" si="50"/>
        <v>59.609245367639794</v>
      </c>
      <c r="W50" s="1404">
        <f t="shared" si="50"/>
        <v>105.30701208823666</v>
      </c>
      <c r="X50" s="1404">
        <f t="shared" si="50"/>
        <v>1.3057915822634933</v>
      </c>
      <c r="Y50" s="1404">
        <f t="shared" si="50"/>
        <v>42.94007103961674</v>
      </c>
      <c r="Z50" s="1404">
        <f t="shared" si="50"/>
        <v>0</v>
      </c>
      <c r="AA50" s="1404">
        <f t="shared" si="50"/>
        <v>1541.8351336968276</v>
      </c>
      <c r="AB50" s="1404">
        <f t="shared" si="50"/>
        <v>203.20777837319304</v>
      </c>
      <c r="AC50" s="1404">
        <f t="shared" si="50"/>
        <v>9.7824203766853728</v>
      </c>
      <c r="AD50" s="1404">
        <f t="shared" si="50"/>
        <v>97.821655564627406</v>
      </c>
      <c r="AE50" s="1404">
        <f t="shared" si="50"/>
        <v>95.603702431880251</v>
      </c>
      <c r="AF50" s="3312"/>
      <c r="AG50" s="2017" t="s">
        <v>1963</v>
      </c>
      <c r="AH50" s="2018">
        <f t="shared" si="22"/>
        <v>48302.108580343134</v>
      </c>
      <c r="AI50" s="2019">
        <f t="shared" si="2"/>
        <v>47632.884869534806</v>
      </c>
      <c r="AJ50" s="2019">
        <f t="shared" si="3"/>
        <v>23090.86169620798</v>
      </c>
      <c r="AK50" s="2019">
        <f t="shared" si="4"/>
        <v>5774.7309380316501</v>
      </c>
      <c r="AL50" s="2019">
        <f t="shared" si="5"/>
        <v>1412.7501241784739</v>
      </c>
      <c r="AM50" s="2019">
        <f t="shared" si="6"/>
        <v>468.17825603873166</v>
      </c>
      <c r="AN50" s="2019">
        <f t="shared" si="7"/>
        <v>111.71010638709892</v>
      </c>
      <c r="AO50" s="2019">
        <f t="shared" si="8"/>
        <v>954.9195815332755</v>
      </c>
      <c r="AP50" s="2019">
        <f t="shared" si="9"/>
        <v>10534.085652739868</v>
      </c>
      <c r="AQ50" s="2019">
        <f t="shared" si="10"/>
        <v>1769.8593643520285</v>
      </c>
      <c r="AR50" s="2019">
        <f t="shared" si="11"/>
        <v>133.72436320182825</v>
      </c>
      <c r="AS50" s="2019">
        <f t="shared" si="12"/>
        <v>67.28760781705455</v>
      </c>
      <c r="AT50" s="2019">
        <f t="shared" si="13"/>
        <v>197.52546751523903</v>
      </c>
      <c r="AU50" s="2019">
        <f t="shared" si="14"/>
        <v>13.661216312347355</v>
      </c>
      <c r="AV50" s="2019">
        <f t="shared" si="15"/>
        <v>45.390391234894722</v>
      </c>
      <c r="AW50" s="2019">
        <f t="shared" si="16"/>
        <v>18.836536007623682</v>
      </c>
      <c r="AX50" s="2019">
        <f t="shared" si="17"/>
        <v>2783.9086514620458</v>
      </c>
      <c r="AY50" s="2019">
        <f t="shared" si="18"/>
        <v>665.91340672354022</v>
      </c>
      <c r="AZ50" s="2019">
        <f t="shared" si="19"/>
        <v>27.995587963879586</v>
      </c>
      <c r="BA50" s="2019">
        <f t="shared" si="20"/>
        <v>176.0202889454587</v>
      </c>
      <c r="BB50" s="2020">
        <f t="shared" si="21"/>
        <v>461.89752981420219</v>
      </c>
      <c r="BD50" s="3312"/>
      <c r="BE50" s="2504" t="s">
        <v>1963</v>
      </c>
      <c r="BF50" s="2018">
        <v>48302108.580343135</v>
      </c>
      <c r="BG50" s="2019">
        <v>47632884.869534805</v>
      </c>
      <c r="BH50" s="2019">
        <v>23090861.696207978</v>
      </c>
      <c r="BI50" s="2019">
        <v>5774730.9380316501</v>
      </c>
      <c r="BJ50" s="2019">
        <v>1412750.1241784738</v>
      </c>
      <c r="BK50" s="2019">
        <v>468178.25603873166</v>
      </c>
      <c r="BL50" s="2019">
        <v>111710.10638709892</v>
      </c>
      <c r="BM50" s="2019">
        <v>954919.58153327554</v>
      </c>
      <c r="BN50" s="2019">
        <v>10534085.652739868</v>
      </c>
      <c r="BO50" s="2019">
        <v>1769859.3643520286</v>
      </c>
      <c r="BP50" s="2019">
        <v>133724.36320182827</v>
      </c>
      <c r="BQ50" s="2019">
        <v>67287.607817054552</v>
      </c>
      <c r="BR50" s="2019">
        <v>197525.46751523903</v>
      </c>
      <c r="BS50" s="2019">
        <v>13661.216312347355</v>
      </c>
      <c r="BT50" s="2019">
        <v>45390.39123489472</v>
      </c>
      <c r="BU50" s="2019">
        <v>18836.536007623683</v>
      </c>
      <c r="BV50" s="2019">
        <v>2783908.651462046</v>
      </c>
      <c r="BW50" s="2019">
        <v>665913.40672354028</v>
      </c>
      <c r="BX50" s="2019">
        <v>27995.587963879585</v>
      </c>
      <c r="BY50" s="2019">
        <v>176020.28894545871</v>
      </c>
      <c r="BZ50" s="2020">
        <v>461897.52981420216</v>
      </c>
    </row>
    <row r="51" spans="1:78" ht="18" customHeight="1">
      <c r="A51" s="813"/>
      <c r="B51" s="813" t="s">
        <v>1013</v>
      </c>
      <c r="C51" s="354"/>
      <c r="D51" s="337"/>
      <c r="E51" s="1407">
        <f t="shared" ref="E51:F52" si="51">AH44</f>
        <v>77132.582723016647</v>
      </c>
      <c r="F51" s="1405">
        <f t="shared" si="51"/>
        <v>75799.123388409425</v>
      </c>
      <c r="G51" s="1387">
        <f t="shared" si="25"/>
        <v>67495.079848141759</v>
      </c>
      <c r="H51" s="1405">
        <f t="shared" ref="H51:H52" si="52">AJ44</f>
        <v>32038.325982021917</v>
      </c>
      <c r="I51" s="1405">
        <f t="shared" si="49"/>
        <v>9504.1243169271856</v>
      </c>
      <c r="J51" s="1405">
        <f t="shared" si="49"/>
        <v>3540.8147440405305</v>
      </c>
      <c r="K51" s="1405">
        <f t="shared" si="49"/>
        <v>644.13507806032931</v>
      </c>
      <c r="L51" s="1405">
        <f t="shared" si="49"/>
        <v>212.07662384007284</v>
      </c>
      <c r="M51" s="1405">
        <f t="shared" si="49"/>
        <v>1794.6459459587325</v>
      </c>
      <c r="N51" s="1405">
        <f t="shared" si="49"/>
        <v>19760.957157292982</v>
      </c>
      <c r="O51" s="42"/>
      <c r="P51" s="42" t="s">
        <v>346</v>
      </c>
      <c r="Q51" s="379"/>
      <c r="R51" s="18"/>
      <c r="S51" s="1404">
        <f t="shared" si="34"/>
        <v>8304.043540267663</v>
      </c>
      <c r="T51" s="1404">
        <f t="shared" ref="T51:T52" si="53">AQ44</f>
        <v>2691.2723899949665</v>
      </c>
      <c r="U51" s="1404">
        <f t="shared" si="50"/>
        <v>199.46585148449466</v>
      </c>
      <c r="V51" s="1404">
        <f t="shared" si="50"/>
        <v>92.479309482907937</v>
      </c>
      <c r="W51" s="1404">
        <f t="shared" si="50"/>
        <v>301.10686100601129</v>
      </c>
      <c r="X51" s="1404">
        <f t="shared" si="50"/>
        <v>32.014590419043316</v>
      </c>
      <c r="Y51" s="1404">
        <f t="shared" si="50"/>
        <v>76.776742205334116</v>
      </c>
      <c r="Z51" s="1404">
        <f t="shared" si="50"/>
        <v>37.409215598275267</v>
      </c>
      <c r="AA51" s="1404">
        <f t="shared" si="50"/>
        <v>4873.5185800766312</v>
      </c>
      <c r="AB51" s="1404">
        <f t="shared" si="50"/>
        <v>1333.4593346072302</v>
      </c>
      <c r="AC51" s="1404">
        <f t="shared" si="50"/>
        <v>56.127381236561135</v>
      </c>
      <c r="AD51" s="1404">
        <f t="shared" si="50"/>
        <v>290.59822399156553</v>
      </c>
      <c r="AE51" s="1404">
        <f t="shared" si="50"/>
        <v>986.7337293791029</v>
      </c>
      <c r="AF51" s="3312"/>
      <c r="AG51" s="2017" t="s">
        <v>1964</v>
      </c>
      <c r="AH51" s="2018">
        <f t="shared" si="22"/>
        <v>19656.785731899778</v>
      </c>
      <c r="AI51" s="2019">
        <f t="shared" si="2"/>
        <v>19524.666993434545</v>
      </c>
      <c r="AJ51" s="2019">
        <f t="shared" si="3"/>
        <v>10465.985772719245</v>
      </c>
      <c r="AK51" s="2019">
        <f t="shared" si="4"/>
        <v>3195.6292278401029</v>
      </c>
      <c r="AL51" s="2019">
        <f t="shared" si="5"/>
        <v>0</v>
      </c>
      <c r="AM51" s="2019">
        <f t="shared" si="6"/>
        <v>70.370116764940292</v>
      </c>
      <c r="AN51" s="2019">
        <f t="shared" si="7"/>
        <v>21.711320531361846</v>
      </c>
      <c r="AO51" s="2019">
        <f t="shared" si="8"/>
        <v>173.97452756342861</v>
      </c>
      <c r="AP51" s="2019">
        <f t="shared" si="9"/>
        <v>3532.9044696571032</v>
      </c>
      <c r="AQ51" s="2019">
        <f t="shared" si="10"/>
        <v>969.86806657869658</v>
      </c>
      <c r="AR51" s="2019">
        <f t="shared" si="11"/>
        <v>50.447940571592738</v>
      </c>
      <c r="AS51" s="2019">
        <f t="shared" si="12"/>
        <v>42.644618998836066</v>
      </c>
      <c r="AT51" s="2019">
        <f t="shared" si="13"/>
        <v>101.1851614147856</v>
      </c>
      <c r="AU51" s="2019">
        <f t="shared" si="14"/>
        <v>15.305471254398189</v>
      </c>
      <c r="AV51" s="2019">
        <f t="shared" si="15"/>
        <v>8.8235709893518326</v>
      </c>
      <c r="AW51" s="2019">
        <f t="shared" si="16"/>
        <v>1.4532889847841832</v>
      </c>
      <c r="AX51" s="2019">
        <f t="shared" si="17"/>
        <v>874.36343956591816</v>
      </c>
      <c r="AY51" s="2019">
        <f t="shared" si="18"/>
        <v>132.11873846523665</v>
      </c>
      <c r="AZ51" s="2019">
        <f t="shared" si="19"/>
        <v>19.047821132054306</v>
      </c>
      <c r="BA51" s="2019">
        <f t="shared" si="20"/>
        <v>75.034519835449814</v>
      </c>
      <c r="BB51" s="2020">
        <f t="shared" si="21"/>
        <v>38.03639749773253</v>
      </c>
      <c r="BD51" s="3312"/>
      <c r="BE51" s="2504" t="s">
        <v>1964</v>
      </c>
      <c r="BF51" s="2018">
        <v>19656785.731899779</v>
      </c>
      <c r="BG51" s="2019">
        <v>19524666.993434545</v>
      </c>
      <c r="BH51" s="2019">
        <v>10465985.772719245</v>
      </c>
      <c r="BI51" s="2019">
        <v>3195629.2278401027</v>
      </c>
      <c r="BJ51" s="2019">
        <v>0</v>
      </c>
      <c r="BK51" s="2019">
        <v>70370.116764940292</v>
      </c>
      <c r="BL51" s="2019">
        <v>21711.320531361845</v>
      </c>
      <c r="BM51" s="2019">
        <v>173974.52756342862</v>
      </c>
      <c r="BN51" s="2019">
        <v>3532904.4696571031</v>
      </c>
      <c r="BO51" s="2019">
        <v>969868.0665786966</v>
      </c>
      <c r="BP51" s="2019">
        <v>50447.940571592735</v>
      </c>
      <c r="BQ51" s="2019">
        <v>42644.618998836064</v>
      </c>
      <c r="BR51" s="2019">
        <v>101185.1614147856</v>
      </c>
      <c r="BS51" s="2019">
        <v>15305.471254398188</v>
      </c>
      <c r="BT51" s="2019">
        <v>8823.5709893518324</v>
      </c>
      <c r="BU51" s="2019">
        <v>1453.2889847841832</v>
      </c>
      <c r="BV51" s="2019">
        <v>874363.43956591818</v>
      </c>
      <c r="BW51" s="2019">
        <v>132118.73846523665</v>
      </c>
      <c r="BX51" s="2019">
        <v>19047.821132054305</v>
      </c>
      <c r="BY51" s="2019">
        <v>75034.519835449813</v>
      </c>
      <c r="BZ51" s="2020">
        <v>38036.397497732527</v>
      </c>
    </row>
    <row r="52" spans="1:78" ht="18" customHeight="1">
      <c r="A52" s="813"/>
      <c r="B52" s="813" t="s">
        <v>1014</v>
      </c>
      <c r="C52" s="354"/>
      <c r="D52" s="337"/>
      <c r="E52" s="1407">
        <f t="shared" si="51"/>
        <v>23988.750848421005</v>
      </c>
      <c r="F52" s="1405">
        <f t="shared" si="51"/>
        <v>23691.47174433868</v>
      </c>
      <c r="G52" s="1387">
        <f t="shared" si="25"/>
        <v>20465.309267805806</v>
      </c>
      <c r="H52" s="1405">
        <f t="shared" si="52"/>
        <v>13250.065055235533</v>
      </c>
      <c r="I52" s="1405">
        <f t="shared" si="49"/>
        <v>2572.2686053359503</v>
      </c>
      <c r="J52" s="1405">
        <f t="shared" si="49"/>
        <v>150.5335401383233</v>
      </c>
      <c r="K52" s="1405">
        <f t="shared" si="49"/>
        <v>282.30788666627711</v>
      </c>
      <c r="L52" s="1405">
        <f t="shared" si="49"/>
        <v>21.575519080443595</v>
      </c>
      <c r="M52" s="1405">
        <f t="shared" si="49"/>
        <v>255.56889266196075</v>
      </c>
      <c r="N52" s="1405">
        <f t="shared" si="49"/>
        <v>3932.9897686873205</v>
      </c>
      <c r="O52" s="42"/>
      <c r="P52" s="42" t="s">
        <v>19</v>
      </c>
      <c r="Q52" s="379"/>
      <c r="R52" s="18"/>
      <c r="S52" s="1404">
        <f t="shared" si="34"/>
        <v>2891.6980194370126</v>
      </c>
      <c r="T52" s="1404">
        <f t="shared" si="53"/>
        <v>1125.056946839426</v>
      </c>
      <c r="U52" s="1404">
        <f t="shared" si="50"/>
        <v>93.11684816174585</v>
      </c>
      <c r="V52" s="1404">
        <f t="shared" si="50"/>
        <v>44.830823941484702</v>
      </c>
      <c r="W52" s="1404">
        <f t="shared" si="50"/>
        <v>157.50054648336459</v>
      </c>
      <c r="X52" s="1404">
        <f t="shared" si="50"/>
        <v>3.1323849469888625</v>
      </c>
      <c r="Y52" s="1404">
        <f t="shared" si="50"/>
        <v>11.273429432607198</v>
      </c>
      <c r="Z52" s="1404">
        <f t="shared" si="50"/>
        <v>13.644840537946518</v>
      </c>
      <c r="AA52" s="1404">
        <f t="shared" si="50"/>
        <v>1443.1421990934493</v>
      </c>
      <c r="AB52" s="1404">
        <f t="shared" si="50"/>
        <v>294.44631675134167</v>
      </c>
      <c r="AC52" s="1404">
        <f t="shared" si="50"/>
        <v>11.231748086195033</v>
      </c>
      <c r="AD52" s="1404">
        <f t="shared" si="50"/>
        <v>111.2088205558195</v>
      </c>
      <c r="AE52" s="1404">
        <f t="shared" si="50"/>
        <v>172.00574810932724</v>
      </c>
      <c r="AF52" s="3312"/>
      <c r="AG52" s="2017" t="s">
        <v>1965</v>
      </c>
      <c r="AH52" s="2018">
        <f t="shared" si="22"/>
        <v>15238.651515235517</v>
      </c>
      <c r="AI52" s="2019">
        <f t="shared" si="2"/>
        <v>15150.100880835294</v>
      </c>
      <c r="AJ52" s="2019">
        <f t="shared" si="3"/>
        <v>8287.8819768458452</v>
      </c>
      <c r="AK52" s="2019">
        <f t="shared" si="4"/>
        <v>2571.1609794039446</v>
      </c>
      <c r="AL52" s="2019">
        <f t="shared" si="5"/>
        <v>0</v>
      </c>
      <c r="AM52" s="2019">
        <f t="shared" si="6"/>
        <v>144.54151552353198</v>
      </c>
      <c r="AN52" s="2019">
        <f t="shared" si="7"/>
        <v>58.239500797786668</v>
      </c>
      <c r="AO52" s="2019">
        <f t="shared" si="8"/>
        <v>250.97018509937533</v>
      </c>
      <c r="AP52" s="2019">
        <f t="shared" si="9"/>
        <v>2103.5280111705829</v>
      </c>
      <c r="AQ52" s="2019">
        <f t="shared" si="10"/>
        <v>984.41629527647615</v>
      </c>
      <c r="AR52" s="2019">
        <f t="shared" si="11"/>
        <v>26.505431353540242</v>
      </c>
      <c r="AS52" s="2019">
        <f t="shared" si="12"/>
        <v>51.585599999591665</v>
      </c>
      <c r="AT52" s="2019">
        <f t="shared" si="13"/>
        <v>43.381243295958264</v>
      </c>
      <c r="AU52" s="2019">
        <f t="shared" si="14"/>
        <v>2.4504503464701211</v>
      </c>
      <c r="AV52" s="2019">
        <f t="shared" si="15"/>
        <v>12.597564933719465</v>
      </c>
      <c r="AW52" s="2019">
        <f t="shared" si="16"/>
        <v>0.57689004241971131</v>
      </c>
      <c r="AX52" s="2019">
        <f t="shared" si="17"/>
        <v>612.26523674605494</v>
      </c>
      <c r="AY52" s="2019">
        <f t="shared" si="18"/>
        <v>88.550634400220645</v>
      </c>
      <c r="AZ52" s="2019">
        <f t="shared" si="19"/>
        <v>7.0206197357274354</v>
      </c>
      <c r="BA52" s="2019">
        <f t="shared" si="20"/>
        <v>57.146172353369479</v>
      </c>
      <c r="BB52" s="2020">
        <f t="shared" si="21"/>
        <v>24.383842311123754</v>
      </c>
      <c r="BD52" s="3312"/>
      <c r="BE52" s="2504" t="s">
        <v>1965</v>
      </c>
      <c r="BF52" s="2018">
        <v>15238651.515235517</v>
      </c>
      <c r="BG52" s="2019">
        <v>15150100.880835295</v>
      </c>
      <c r="BH52" s="2019">
        <v>8287881.9768458446</v>
      </c>
      <c r="BI52" s="2019">
        <v>2571160.9794039447</v>
      </c>
      <c r="BJ52" s="2019">
        <v>0</v>
      </c>
      <c r="BK52" s="2019">
        <v>144541.515523532</v>
      </c>
      <c r="BL52" s="2019">
        <v>58239.50079778667</v>
      </c>
      <c r="BM52" s="2019">
        <v>250970.18509937532</v>
      </c>
      <c r="BN52" s="2019">
        <v>2103528.0111705828</v>
      </c>
      <c r="BO52" s="2019">
        <v>984416.29527647619</v>
      </c>
      <c r="BP52" s="2019">
        <v>26505.431353540243</v>
      </c>
      <c r="BQ52" s="2019">
        <v>51585.599999591665</v>
      </c>
      <c r="BR52" s="2019">
        <v>43381.243295958266</v>
      </c>
      <c r="BS52" s="2019">
        <v>2450.4503464701211</v>
      </c>
      <c r="BT52" s="2019">
        <v>12597.564933719465</v>
      </c>
      <c r="BU52" s="2019">
        <v>576.89004241971134</v>
      </c>
      <c r="BV52" s="2019">
        <v>612265.23674605496</v>
      </c>
      <c r="BW52" s="2019">
        <v>88550.634400220646</v>
      </c>
      <c r="BX52" s="2019">
        <v>7020.619735727435</v>
      </c>
      <c r="BY52" s="2019">
        <v>57146.172353369482</v>
      </c>
      <c r="BZ52" s="2020">
        <v>24383.842311123753</v>
      </c>
    </row>
    <row r="53" spans="1:78" ht="18" customHeight="1">
      <c r="A53" s="813"/>
      <c r="B53" s="1137" t="s">
        <v>20</v>
      </c>
      <c r="C53" s="354"/>
      <c r="D53" s="337"/>
      <c r="E53" s="1407">
        <f>AH51</f>
        <v>19656.785731899778</v>
      </c>
      <c r="F53" s="1405">
        <f>AI51</f>
        <v>19524.666993434545</v>
      </c>
      <c r="G53" s="1387">
        <f t="shared" si="25"/>
        <v>17460.575435076182</v>
      </c>
      <c r="H53" s="1405">
        <f>AJ51</f>
        <v>10465.985772719245</v>
      </c>
      <c r="I53" s="1405">
        <f t="shared" ref="I53:N54" si="54">AK51</f>
        <v>3195.6292278401029</v>
      </c>
      <c r="J53" s="1405">
        <f t="shared" si="54"/>
        <v>0</v>
      </c>
      <c r="K53" s="1405">
        <f t="shared" si="54"/>
        <v>70.370116764940292</v>
      </c>
      <c r="L53" s="1405">
        <f t="shared" si="54"/>
        <v>21.711320531361846</v>
      </c>
      <c r="M53" s="1405">
        <f t="shared" si="54"/>
        <v>173.97452756342861</v>
      </c>
      <c r="N53" s="1405">
        <f t="shared" si="54"/>
        <v>3532.9044696571032</v>
      </c>
      <c r="O53" s="42"/>
      <c r="P53" s="1477" t="s">
        <v>20</v>
      </c>
      <c r="Q53" s="379"/>
      <c r="R53" s="18"/>
      <c r="S53" s="1404">
        <f t="shared" si="34"/>
        <v>2064.0915583583633</v>
      </c>
      <c r="T53" s="1404">
        <f>AQ51</f>
        <v>969.86806657869658</v>
      </c>
      <c r="U53" s="1404">
        <f t="shared" ref="U53:AE54" si="55">AR51</f>
        <v>50.447940571592738</v>
      </c>
      <c r="V53" s="1404">
        <f t="shared" si="55"/>
        <v>42.644618998836066</v>
      </c>
      <c r="W53" s="1404">
        <f t="shared" si="55"/>
        <v>101.1851614147856</v>
      </c>
      <c r="X53" s="1404">
        <f t="shared" si="55"/>
        <v>15.305471254398189</v>
      </c>
      <c r="Y53" s="1404">
        <f t="shared" si="55"/>
        <v>8.8235709893518326</v>
      </c>
      <c r="Z53" s="1404">
        <f t="shared" si="55"/>
        <v>1.4532889847841832</v>
      </c>
      <c r="AA53" s="1404">
        <f t="shared" si="55"/>
        <v>874.36343956591816</v>
      </c>
      <c r="AB53" s="1404">
        <f t="shared" si="55"/>
        <v>132.11873846523665</v>
      </c>
      <c r="AC53" s="1404">
        <f t="shared" si="55"/>
        <v>19.047821132054306</v>
      </c>
      <c r="AD53" s="1404">
        <f t="shared" si="55"/>
        <v>75.034519835449814</v>
      </c>
      <c r="AE53" s="1404">
        <f t="shared" si="55"/>
        <v>38.03639749773253</v>
      </c>
      <c r="AF53" s="3312" t="s">
        <v>1966</v>
      </c>
      <c r="AG53" s="2017" t="s">
        <v>1967</v>
      </c>
      <c r="AH53" s="2018">
        <f t="shared" si="22"/>
        <v>61983.546736087817</v>
      </c>
      <c r="AI53" s="2019">
        <f t="shared" si="2"/>
        <v>61073.105214618001</v>
      </c>
      <c r="AJ53" s="2019">
        <f t="shared" si="3"/>
        <v>31655.399665793022</v>
      </c>
      <c r="AK53" s="2019">
        <f t="shared" si="4"/>
        <v>8535.7411994850627</v>
      </c>
      <c r="AL53" s="2019">
        <f t="shared" si="5"/>
        <v>1020.6622087075956</v>
      </c>
      <c r="AM53" s="2019">
        <f t="shared" si="6"/>
        <v>618.44893625318457</v>
      </c>
      <c r="AN53" s="2019">
        <f t="shared" si="7"/>
        <v>135.45599802021388</v>
      </c>
      <c r="AO53" s="2019">
        <f t="shared" si="8"/>
        <v>763.21923172115396</v>
      </c>
      <c r="AP53" s="2019">
        <f t="shared" si="9"/>
        <v>11739.703506813683</v>
      </c>
      <c r="AQ53" s="2019">
        <f t="shared" si="10"/>
        <v>3011.8174958626564</v>
      </c>
      <c r="AR53" s="2019">
        <f t="shared" si="11"/>
        <v>214.41926063193557</v>
      </c>
      <c r="AS53" s="2019">
        <f t="shared" si="12"/>
        <v>123.30703905015504</v>
      </c>
      <c r="AT53" s="2019">
        <f t="shared" si="13"/>
        <v>276.91396958043703</v>
      </c>
      <c r="AU53" s="2019">
        <f t="shared" si="14"/>
        <v>29.093831451015404</v>
      </c>
      <c r="AV53" s="2019">
        <f t="shared" si="15"/>
        <v>112.31828503242284</v>
      </c>
      <c r="AW53" s="2019">
        <f t="shared" si="16"/>
        <v>22.513789174924984</v>
      </c>
      <c r="AX53" s="2019">
        <f t="shared" si="17"/>
        <v>2580.0406854274192</v>
      </c>
      <c r="AY53" s="2019">
        <f t="shared" si="18"/>
        <v>907.13949137837608</v>
      </c>
      <c r="AZ53" s="2019">
        <f t="shared" si="19"/>
        <v>82.207874717561623</v>
      </c>
      <c r="BA53" s="2019">
        <f t="shared" si="20"/>
        <v>312.0562758738829</v>
      </c>
      <c r="BB53" s="2020">
        <f t="shared" si="21"/>
        <v>512.87534078693182</v>
      </c>
      <c r="BD53" s="3312" t="s">
        <v>1966</v>
      </c>
      <c r="BE53" s="2504" t="s">
        <v>1967</v>
      </c>
      <c r="BF53" s="2018">
        <v>61983546.736087814</v>
      </c>
      <c r="BG53" s="2019">
        <v>61073105.214617997</v>
      </c>
      <c r="BH53" s="2019">
        <v>31655399.66579302</v>
      </c>
      <c r="BI53" s="2019">
        <v>8535741.1994850636</v>
      </c>
      <c r="BJ53" s="2019">
        <v>1020662.2087075956</v>
      </c>
      <c r="BK53" s="2019">
        <v>618448.93625318457</v>
      </c>
      <c r="BL53" s="2019">
        <v>135455.99802021388</v>
      </c>
      <c r="BM53" s="2019">
        <v>763219.23172115395</v>
      </c>
      <c r="BN53" s="2019">
        <v>11739703.506813683</v>
      </c>
      <c r="BO53" s="2019">
        <v>3011817.4958626563</v>
      </c>
      <c r="BP53" s="2019">
        <v>214419.26063193558</v>
      </c>
      <c r="BQ53" s="2019">
        <v>123307.03905015504</v>
      </c>
      <c r="BR53" s="2019">
        <v>276913.969580437</v>
      </c>
      <c r="BS53" s="2019">
        <v>29093.831451015405</v>
      </c>
      <c r="BT53" s="2019">
        <v>112318.28503242283</v>
      </c>
      <c r="BU53" s="2019">
        <v>22513.789174924983</v>
      </c>
      <c r="BV53" s="2019">
        <v>2580040.6854274194</v>
      </c>
      <c r="BW53" s="2019">
        <v>907139.49137837603</v>
      </c>
      <c r="BX53" s="2019">
        <v>82207.87471756163</v>
      </c>
      <c r="BY53" s="2019">
        <v>312056.27587388287</v>
      </c>
      <c r="BZ53" s="2020">
        <v>512875.34078693186</v>
      </c>
    </row>
    <row r="54" spans="1:78" ht="18" customHeight="1">
      <c r="A54" s="2639" t="s">
        <v>21</v>
      </c>
      <c r="B54" s="2639"/>
      <c r="C54" s="354"/>
      <c r="D54" s="337"/>
      <c r="E54" s="1407">
        <f>AH52</f>
        <v>15238.651515235517</v>
      </c>
      <c r="F54" s="1405">
        <f>AI52</f>
        <v>15150.100880835294</v>
      </c>
      <c r="G54" s="1387">
        <f t="shared" si="25"/>
        <v>13416.322168841067</v>
      </c>
      <c r="H54" s="1405">
        <f>AJ52</f>
        <v>8287.8819768458452</v>
      </c>
      <c r="I54" s="1405">
        <f t="shared" si="54"/>
        <v>2571.1609794039446</v>
      </c>
      <c r="J54" s="1405">
        <f t="shared" si="54"/>
        <v>0</v>
      </c>
      <c r="K54" s="1405">
        <f t="shared" si="54"/>
        <v>144.54151552353198</v>
      </c>
      <c r="L54" s="1405">
        <f t="shared" si="54"/>
        <v>58.239500797786668</v>
      </c>
      <c r="M54" s="1405">
        <f t="shared" si="54"/>
        <v>250.97018509937533</v>
      </c>
      <c r="N54" s="1405">
        <f t="shared" si="54"/>
        <v>2103.5280111705829</v>
      </c>
      <c r="O54" s="2639" t="s">
        <v>21</v>
      </c>
      <c r="P54" s="2639"/>
      <c r="Q54" s="379"/>
      <c r="R54" s="18"/>
      <c r="S54" s="1404">
        <f t="shared" si="34"/>
        <v>1733.7787119942309</v>
      </c>
      <c r="T54" s="1404">
        <f>AQ52</f>
        <v>984.41629527647615</v>
      </c>
      <c r="U54" s="1404">
        <f t="shared" si="55"/>
        <v>26.505431353540242</v>
      </c>
      <c r="V54" s="1404">
        <f t="shared" si="55"/>
        <v>51.585599999591665</v>
      </c>
      <c r="W54" s="1404">
        <f t="shared" si="55"/>
        <v>43.381243295958264</v>
      </c>
      <c r="X54" s="1404">
        <f t="shared" si="55"/>
        <v>2.4504503464701211</v>
      </c>
      <c r="Y54" s="1404">
        <f t="shared" si="55"/>
        <v>12.597564933719465</v>
      </c>
      <c r="Z54" s="1404">
        <f t="shared" si="55"/>
        <v>0.57689004241971131</v>
      </c>
      <c r="AA54" s="1404">
        <f t="shared" si="55"/>
        <v>612.26523674605494</v>
      </c>
      <c r="AB54" s="1404">
        <f t="shared" si="55"/>
        <v>88.550634400220645</v>
      </c>
      <c r="AC54" s="1404">
        <f t="shared" si="55"/>
        <v>7.0206197357274354</v>
      </c>
      <c r="AD54" s="1404">
        <f t="shared" si="55"/>
        <v>57.146172353369479</v>
      </c>
      <c r="AE54" s="1404">
        <f t="shared" si="55"/>
        <v>24.383842311123754</v>
      </c>
      <c r="AF54" s="3312"/>
      <c r="AG54" s="2017" t="s">
        <v>1968</v>
      </c>
      <c r="AH54" s="2018">
        <f t="shared" si="22"/>
        <v>43488.067490812078</v>
      </c>
      <c r="AI54" s="2019">
        <f t="shared" si="2"/>
        <v>43106.177211009497</v>
      </c>
      <c r="AJ54" s="2019">
        <f t="shared" si="3"/>
        <v>23138.150240436415</v>
      </c>
      <c r="AK54" s="2019">
        <f t="shared" si="4"/>
        <v>5792.8899658293176</v>
      </c>
      <c r="AL54" s="2019">
        <f t="shared" si="5"/>
        <v>356.95447758245717</v>
      </c>
      <c r="AM54" s="2019">
        <f t="shared" si="6"/>
        <v>205.26555394206261</v>
      </c>
      <c r="AN54" s="2019">
        <f t="shared" si="7"/>
        <v>120.60955877874714</v>
      </c>
      <c r="AO54" s="2019">
        <f t="shared" si="8"/>
        <v>502.9854305784541</v>
      </c>
      <c r="AP54" s="2019">
        <f t="shared" si="9"/>
        <v>8470.2856558600233</v>
      </c>
      <c r="AQ54" s="2019">
        <f t="shared" si="10"/>
        <v>2249.3360076404233</v>
      </c>
      <c r="AR54" s="2019">
        <f t="shared" si="11"/>
        <v>165.43714762458831</v>
      </c>
      <c r="AS54" s="2019">
        <f t="shared" si="12"/>
        <v>64.858445866806136</v>
      </c>
      <c r="AT54" s="2019">
        <f t="shared" si="13"/>
        <v>189.50973962036323</v>
      </c>
      <c r="AU54" s="2019">
        <f t="shared" si="14"/>
        <v>7.7818487261071612</v>
      </c>
      <c r="AV54" s="2019">
        <f t="shared" si="15"/>
        <v>126.28785223710331</v>
      </c>
      <c r="AW54" s="2019">
        <f t="shared" si="16"/>
        <v>3.2045028338374633</v>
      </c>
      <c r="AX54" s="2019">
        <f t="shared" si="17"/>
        <v>1712.6207834528748</v>
      </c>
      <c r="AY54" s="2019">
        <f t="shared" si="18"/>
        <v>381.89027980260249</v>
      </c>
      <c r="AZ54" s="2019">
        <f t="shared" si="19"/>
        <v>31.304636988716304</v>
      </c>
      <c r="BA54" s="2019">
        <f t="shared" si="20"/>
        <v>193.49925099844899</v>
      </c>
      <c r="BB54" s="2020">
        <f t="shared" si="21"/>
        <v>157.08639181543691</v>
      </c>
      <c r="BD54" s="3312"/>
      <c r="BE54" s="2504" t="s">
        <v>1968</v>
      </c>
      <c r="BF54" s="2018">
        <v>43488067.490812078</v>
      </c>
      <c r="BG54" s="2019">
        <v>43106177.211009495</v>
      </c>
      <c r="BH54" s="2019">
        <v>23138150.240436416</v>
      </c>
      <c r="BI54" s="2019">
        <v>5792889.9658293175</v>
      </c>
      <c r="BJ54" s="2019">
        <v>356954.47758245718</v>
      </c>
      <c r="BK54" s="2019">
        <v>205265.5539420626</v>
      </c>
      <c r="BL54" s="2019">
        <v>120609.55877874714</v>
      </c>
      <c r="BM54" s="2019">
        <v>502985.43057845411</v>
      </c>
      <c r="BN54" s="2019">
        <v>8470285.6558600236</v>
      </c>
      <c r="BO54" s="2019">
        <v>2249336.0076404233</v>
      </c>
      <c r="BP54" s="2019">
        <v>165437.14762458831</v>
      </c>
      <c r="BQ54" s="2019">
        <v>64858.445866806142</v>
      </c>
      <c r="BR54" s="2019">
        <v>189509.73962036322</v>
      </c>
      <c r="BS54" s="2019">
        <v>7781.8487261071614</v>
      </c>
      <c r="BT54" s="2019">
        <v>126287.8522371033</v>
      </c>
      <c r="BU54" s="2019">
        <v>3204.5028338374632</v>
      </c>
      <c r="BV54" s="2019">
        <v>1712620.7834528747</v>
      </c>
      <c r="BW54" s="2019">
        <v>381890.27980260248</v>
      </c>
      <c r="BX54" s="2019">
        <v>31304.636988716305</v>
      </c>
      <c r="BY54" s="2019">
        <v>193499.25099844899</v>
      </c>
      <c r="BZ54" s="2020">
        <v>157086.39181543692</v>
      </c>
    </row>
    <row r="55" spans="1:78" ht="18" customHeight="1">
      <c r="A55" s="2641" t="s">
        <v>118</v>
      </c>
      <c r="B55" s="2641"/>
      <c r="C55" s="2641"/>
      <c r="D55" s="971"/>
      <c r="E55" s="1407"/>
      <c r="F55" s="1405"/>
      <c r="G55" s="1405"/>
      <c r="H55" s="1405"/>
      <c r="I55" s="1405"/>
      <c r="J55" s="1405"/>
      <c r="K55" s="1405"/>
      <c r="L55" s="1405"/>
      <c r="M55" s="1405"/>
      <c r="N55" s="1405"/>
      <c r="O55" s="2641" t="s">
        <v>118</v>
      </c>
      <c r="P55" s="2641"/>
      <c r="Q55" s="2641"/>
      <c r="R55" s="1406"/>
      <c r="S55" s="1404"/>
      <c r="T55" s="1404"/>
      <c r="U55" s="1404"/>
      <c r="V55" s="1404"/>
      <c r="W55" s="1404"/>
      <c r="X55" s="1404"/>
      <c r="Y55" s="1404"/>
      <c r="Z55" s="1404"/>
      <c r="AA55" s="1404"/>
      <c r="AB55" s="1404"/>
      <c r="AC55" s="1404"/>
      <c r="AD55" s="1404"/>
      <c r="AE55" s="1404"/>
      <c r="AF55" s="3312" t="s">
        <v>1969</v>
      </c>
      <c r="AG55" s="2017" t="s">
        <v>1970</v>
      </c>
      <c r="AH55" s="2018">
        <f t="shared" si="22"/>
        <v>40018.754398533056</v>
      </c>
      <c r="AI55" s="2019">
        <f t="shared" si="2"/>
        <v>39569.287234069292</v>
      </c>
      <c r="AJ55" s="2019">
        <f t="shared" si="3"/>
        <v>22267.697850423803</v>
      </c>
      <c r="AK55" s="2019">
        <f t="shared" si="4"/>
        <v>4454.705878040877</v>
      </c>
      <c r="AL55" s="2019">
        <f t="shared" si="5"/>
        <v>74.51420518630286</v>
      </c>
      <c r="AM55" s="2019">
        <f t="shared" si="6"/>
        <v>395.41542509394424</v>
      </c>
      <c r="AN55" s="2019">
        <f t="shared" si="7"/>
        <v>72.456509757998745</v>
      </c>
      <c r="AO55" s="2019">
        <f t="shared" si="8"/>
        <v>486.53067767932703</v>
      </c>
      <c r="AP55" s="2019">
        <f t="shared" si="9"/>
        <v>7498.6947893568204</v>
      </c>
      <c r="AQ55" s="2019">
        <f t="shared" si="10"/>
        <v>1997.2044551764843</v>
      </c>
      <c r="AR55" s="2019">
        <f t="shared" si="11"/>
        <v>178.98786104158606</v>
      </c>
      <c r="AS55" s="2019">
        <f t="shared" si="12"/>
        <v>88.094840161415831</v>
      </c>
      <c r="AT55" s="2019">
        <f t="shared" si="13"/>
        <v>226.12993332479002</v>
      </c>
      <c r="AU55" s="2019">
        <f t="shared" si="14"/>
        <v>15.714754464869769</v>
      </c>
      <c r="AV55" s="2019">
        <f t="shared" si="15"/>
        <v>22.286574288865008</v>
      </c>
      <c r="AW55" s="2019">
        <f t="shared" si="16"/>
        <v>9.2898391478924829</v>
      </c>
      <c r="AX55" s="2019">
        <f t="shared" si="17"/>
        <v>1781.5636409242934</v>
      </c>
      <c r="AY55" s="2019">
        <f t="shared" si="18"/>
        <v>449.46716446382624</v>
      </c>
      <c r="AZ55" s="2019">
        <f t="shared" si="19"/>
        <v>33.290834275000073</v>
      </c>
      <c r="BA55" s="2019">
        <f t="shared" si="20"/>
        <v>147.58850561656737</v>
      </c>
      <c r="BB55" s="2020">
        <f t="shared" si="21"/>
        <v>268.5878245722588</v>
      </c>
      <c r="BD55" s="3312" t="s">
        <v>1969</v>
      </c>
      <c r="BE55" s="2504" t="s">
        <v>1970</v>
      </c>
      <c r="BF55" s="2018">
        <v>40018754.398533054</v>
      </c>
      <c r="BG55" s="2019">
        <v>39569287.234069295</v>
      </c>
      <c r="BH55" s="2019">
        <v>22267697.850423802</v>
      </c>
      <c r="BI55" s="2019">
        <v>4454705.8780408772</v>
      </c>
      <c r="BJ55" s="2019">
        <v>74514.205186302861</v>
      </c>
      <c r="BK55" s="2019">
        <v>395415.42509394424</v>
      </c>
      <c r="BL55" s="2019">
        <v>72456.509757998749</v>
      </c>
      <c r="BM55" s="2019">
        <v>486530.67767932703</v>
      </c>
      <c r="BN55" s="2019">
        <v>7498694.7893568203</v>
      </c>
      <c r="BO55" s="2019">
        <v>1997204.4551764843</v>
      </c>
      <c r="BP55" s="2019">
        <v>178987.86104158606</v>
      </c>
      <c r="BQ55" s="2019">
        <v>88094.840161415836</v>
      </c>
      <c r="BR55" s="2019">
        <v>226129.93332479001</v>
      </c>
      <c r="BS55" s="2019">
        <v>15714.754464869769</v>
      </c>
      <c r="BT55" s="2019">
        <v>22286.574288865009</v>
      </c>
      <c r="BU55" s="2019">
        <v>9289.8391478924823</v>
      </c>
      <c r="BV55" s="2019">
        <v>1781563.6409242933</v>
      </c>
      <c r="BW55" s="2019">
        <v>449467.16446382622</v>
      </c>
      <c r="BX55" s="2019">
        <v>33290.834275000074</v>
      </c>
      <c r="BY55" s="2019">
        <v>147588.50561656739</v>
      </c>
      <c r="BZ55" s="2020">
        <v>268587.8245722588</v>
      </c>
    </row>
    <row r="56" spans="1:78" ht="18" customHeight="1">
      <c r="A56" s="2639" t="s">
        <v>22</v>
      </c>
      <c r="B56" s="2639" t="s">
        <v>22</v>
      </c>
      <c r="C56" s="1141"/>
      <c r="D56" s="971"/>
      <c r="E56" s="1407">
        <f>AH53</f>
        <v>61983.546736087817</v>
      </c>
      <c r="F56" s="1405">
        <f>AI53</f>
        <v>61073.105214618001</v>
      </c>
      <c r="G56" s="1387">
        <f t="shared" si="25"/>
        <v>54468.630746793904</v>
      </c>
      <c r="H56" s="1405">
        <f>AJ53</f>
        <v>31655.399665793022</v>
      </c>
      <c r="I56" s="1405">
        <f t="shared" ref="I56:N56" si="56">AK53</f>
        <v>8535.7411994850627</v>
      </c>
      <c r="J56" s="1405">
        <f t="shared" si="56"/>
        <v>1020.6622087075956</v>
      </c>
      <c r="K56" s="1405">
        <f t="shared" si="56"/>
        <v>618.44893625318457</v>
      </c>
      <c r="L56" s="1405">
        <f t="shared" si="56"/>
        <v>135.45599802021388</v>
      </c>
      <c r="M56" s="1405">
        <f t="shared" si="56"/>
        <v>763.21923172115396</v>
      </c>
      <c r="N56" s="1405">
        <f t="shared" si="56"/>
        <v>11739.703506813683</v>
      </c>
      <c r="O56" s="2639" t="s">
        <v>22</v>
      </c>
      <c r="P56" s="2639" t="s">
        <v>22</v>
      </c>
      <c r="Q56" s="1479"/>
      <c r="R56" s="1406"/>
      <c r="S56" s="1408">
        <f>SUM(T56:AA56)</f>
        <v>6370.4243562109668</v>
      </c>
      <c r="T56" s="1404">
        <f>AQ53</f>
        <v>3011.8174958626564</v>
      </c>
      <c r="U56" s="1404">
        <f t="shared" ref="U56:AE56" si="57">AR53</f>
        <v>214.41926063193557</v>
      </c>
      <c r="V56" s="1404">
        <f t="shared" si="57"/>
        <v>123.30703905015504</v>
      </c>
      <c r="W56" s="1404">
        <f t="shared" si="57"/>
        <v>276.91396958043703</v>
      </c>
      <c r="X56" s="1404">
        <f t="shared" si="57"/>
        <v>29.093831451015404</v>
      </c>
      <c r="Y56" s="1404">
        <f t="shared" si="57"/>
        <v>112.31828503242284</v>
      </c>
      <c r="Z56" s="1404">
        <f t="shared" si="57"/>
        <v>22.513789174924984</v>
      </c>
      <c r="AA56" s="1404">
        <f t="shared" si="57"/>
        <v>2580.0406854274192</v>
      </c>
      <c r="AB56" s="1404">
        <f t="shared" si="57"/>
        <v>907.13949137837608</v>
      </c>
      <c r="AC56" s="1404">
        <f t="shared" si="57"/>
        <v>82.207874717561623</v>
      </c>
      <c r="AD56" s="1404">
        <f t="shared" si="57"/>
        <v>312.0562758738829</v>
      </c>
      <c r="AE56" s="1404">
        <f t="shared" si="57"/>
        <v>512.87534078693182</v>
      </c>
      <c r="AF56" s="3312"/>
      <c r="AG56" s="2017" t="s">
        <v>1971</v>
      </c>
      <c r="AH56" s="2018">
        <f t="shared" si="22"/>
        <v>175315.93075090376</v>
      </c>
      <c r="AI56" s="2019">
        <f t="shared" si="2"/>
        <v>172506.78812818904</v>
      </c>
      <c r="AJ56" s="2019">
        <f t="shared" si="3"/>
        <v>78940.08894323514</v>
      </c>
      <c r="AK56" s="2019">
        <f t="shared" si="4"/>
        <v>23445.29032414623</v>
      </c>
      <c r="AL56" s="2019">
        <f t="shared" si="5"/>
        <v>7108.4098283281355</v>
      </c>
      <c r="AM56" s="2019">
        <f t="shared" si="6"/>
        <v>1499.9072026041792</v>
      </c>
      <c r="AN56" s="2019">
        <f t="shared" si="7"/>
        <v>468.6217888682371</v>
      </c>
      <c r="AO56" s="2019">
        <f t="shared" si="8"/>
        <v>2240.5443456524431</v>
      </c>
      <c r="AP56" s="2019">
        <f t="shared" si="9"/>
        <v>37615.663359370781</v>
      </c>
      <c r="AQ56" s="2019">
        <f t="shared" si="10"/>
        <v>6439.7198585393508</v>
      </c>
      <c r="AR56" s="2019">
        <f t="shared" si="11"/>
        <v>376.76470152723442</v>
      </c>
      <c r="AS56" s="2019">
        <f t="shared" si="12"/>
        <v>316.33320945042692</v>
      </c>
      <c r="AT56" s="2019">
        <f t="shared" si="13"/>
        <v>474.42965977581355</v>
      </c>
      <c r="AU56" s="2019">
        <f t="shared" si="14"/>
        <v>79.448030476928267</v>
      </c>
      <c r="AV56" s="2019">
        <f t="shared" si="15"/>
        <v>643.64426838162979</v>
      </c>
      <c r="AW56" s="2019">
        <f t="shared" si="16"/>
        <v>30.099931586658627</v>
      </c>
      <c r="AX56" s="2019">
        <f t="shared" si="17"/>
        <v>6938.1575613578134</v>
      </c>
      <c r="AY56" s="2019">
        <f t="shared" si="18"/>
        <v>2710.795371887858</v>
      </c>
      <c r="AZ56" s="2019">
        <f t="shared" si="19"/>
        <v>214.61088054693769</v>
      </c>
      <c r="BA56" s="2019">
        <f t="shared" si="20"/>
        <v>1245.7276920943375</v>
      </c>
      <c r="BB56" s="2020">
        <f t="shared" si="21"/>
        <v>1250.4567992465818</v>
      </c>
      <c r="BD56" s="3312"/>
      <c r="BE56" s="2504" t="s">
        <v>1971</v>
      </c>
      <c r="BF56" s="2018">
        <v>175315930.75090376</v>
      </c>
      <c r="BG56" s="2019">
        <v>172506788.12818906</v>
      </c>
      <c r="BH56" s="2019">
        <v>78940088.943235144</v>
      </c>
      <c r="BI56" s="2019">
        <v>23445290.32414623</v>
      </c>
      <c r="BJ56" s="2019">
        <v>7108409.8283281354</v>
      </c>
      <c r="BK56" s="2019">
        <v>1499907.2026041793</v>
      </c>
      <c r="BL56" s="2019">
        <v>468621.78886823711</v>
      </c>
      <c r="BM56" s="2019">
        <v>2240544.3456524429</v>
      </c>
      <c r="BN56" s="2019">
        <v>37615663.359370783</v>
      </c>
      <c r="BO56" s="2019">
        <v>6439719.8585393503</v>
      </c>
      <c r="BP56" s="2019">
        <v>376764.7015272344</v>
      </c>
      <c r="BQ56" s="2019">
        <v>316333.20945042692</v>
      </c>
      <c r="BR56" s="2019">
        <v>474429.65977581358</v>
      </c>
      <c r="BS56" s="2019">
        <v>79448.030476928267</v>
      </c>
      <c r="BT56" s="2019">
        <v>643644.26838162984</v>
      </c>
      <c r="BU56" s="2019">
        <v>30099.931586658626</v>
      </c>
      <c r="BV56" s="2019">
        <v>6938157.561357813</v>
      </c>
      <c r="BW56" s="2019">
        <v>2710795.371887858</v>
      </c>
      <c r="BX56" s="2019">
        <v>214610.8805469377</v>
      </c>
      <c r="BY56" s="2019">
        <v>1245727.6920943374</v>
      </c>
      <c r="BZ56" s="2020">
        <v>1250456.7992465817</v>
      </c>
    </row>
    <row r="57" spans="1:78" ht="18" customHeight="1">
      <c r="A57" s="1137"/>
      <c r="B57" s="1137" t="s">
        <v>23</v>
      </c>
      <c r="C57" s="1137"/>
      <c r="D57" s="971"/>
      <c r="E57" s="1716">
        <f>AH55</f>
        <v>40018.754398533056</v>
      </c>
      <c r="F57" s="1405">
        <f>AI55</f>
        <v>39569.287234069292</v>
      </c>
      <c r="G57" s="1387">
        <f t="shared" si="25"/>
        <v>35250.015335539072</v>
      </c>
      <c r="H57" s="1405">
        <f>AJ55</f>
        <v>22267.697850423803</v>
      </c>
      <c r="I57" s="1405">
        <f t="shared" ref="I57:N60" si="58">AK55</f>
        <v>4454.705878040877</v>
      </c>
      <c r="J57" s="1405">
        <f t="shared" si="58"/>
        <v>74.51420518630286</v>
      </c>
      <c r="K57" s="1405">
        <f t="shared" si="58"/>
        <v>395.41542509394424</v>
      </c>
      <c r="L57" s="1405">
        <f t="shared" si="58"/>
        <v>72.456509757998745</v>
      </c>
      <c r="M57" s="1405">
        <f t="shared" si="58"/>
        <v>486.53067767932703</v>
      </c>
      <c r="N57" s="1405">
        <f t="shared" si="58"/>
        <v>7498.6947893568204</v>
      </c>
      <c r="O57" s="1477"/>
      <c r="P57" s="1477" t="s">
        <v>23</v>
      </c>
      <c r="Q57" s="1477"/>
      <c r="R57" s="1406"/>
      <c r="S57" s="1408">
        <f>SUM(T57:AA57)</f>
        <v>4319.2718985301963</v>
      </c>
      <c r="T57" s="1718">
        <f>AQ55</f>
        <v>1997.2044551764843</v>
      </c>
      <c r="U57" s="1404">
        <f t="shared" ref="U57:AE60" si="59">AR55</f>
        <v>178.98786104158606</v>
      </c>
      <c r="V57" s="1404">
        <f t="shared" si="59"/>
        <v>88.094840161415831</v>
      </c>
      <c r="W57" s="1404">
        <f t="shared" si="59"/>
        <v>226.12993332479002</v>
      </c>
      <c r="X57" s="1404">
        <f t="shared" si="59"/>
        <v>15.714754464869769</v>
      </c>
      <c r="Y57" s="1404">
        <f t="shared" si="59"/>
        <v>22.286574288865008</v>
      </c>
      <c r="Z57" s="1404">
        <f t="shared" si="59"/>
        <v>9.2898391478924829</v>
      </c>
      <c r="AA57" s="1404">
        <f t="shared" si="59"/>
        <v>1781.5636409242934</v>
      </c>
      <c r="AB57" s="1404">
        <f t="shared" si="59"/>
        <v>449.46716446382624</v>
      </c>
      <c r="AC57" s="1404">
        <f t="shared" si="59"/>
        <v>33.290834275000073</v>
      </c>
      <c r="AD57" s="1404">
        <f t="shared" si="59"/>
        <v>147.58850561656737</v>
      </c>
      <c r="AE57" s="1404">
        <f t="shared" si="59"/>
        <v>268.5878245722588</v>
      </c>
      <c r="AF57" s="3312"/>
      <c r="AG57" s="2017" t="s">
        <v>1972</v>
      </c>
      <c r="AH57" s="2018">
        <f t="shared" si="22"/>
        <v>121829.26472284026</v>
      </c>
      <c r="AI57" s="2019">
        <f t="shared" si="2"/>
        <v>118987.54140622412</v>
      </c>
      <c r="AJ57" s="2019">
        <f t="shared" si="3"/>
        <v>56300.661533435879</v>
      </c>
      <c r="AK57" s="2019">
        <f t="shared" si="4"/>
        <v>27501.442784008257</v>
      </c>
      <c r="AL57" s="2019">
        <f t="shared" si="5"/>
        <v>1901.3287534145579</v>
      </c>
      <c r="AM57" s="2019">
        <f t="shared" si="6"/>
        <v>1557.5618651110542</v>
      </c>
      <c r="AN57" s="2019">
        <f t="shared" si="7"/>
        <v>277.68878523012842</v>
      </c>
      <c r="AO57" s="2019">
        <f t="shared" si="8"/>
        <v>1367.3034396923217</v>
      </c>
      <c r="AP57" s="2019">
        <f t="shared" si="9"/>
        <v>16275.463195655564</v>
      </c>
      <c r="AQ57" s="2019">
        <f t="shared" si="10"/>
        <v>8134.56104670284</v>
      </c>
      <c r="AR57" s="2019">
        <f t="shared" si="11"/>
        <v>330.99313643129915</v>
      </c>
      <c r="AS57" s="2019">
        <f t="shared" si="12"/>
        <v>192.85152745036757</v>
      </c>
      <c r="AT57" s="2019">
        <f t="shared" si="13"/>
        <v>495.40872207493499</v>
      </c>
      <c r="AU57" s="2019">
        <f t="shared" si="14"/>
        <v>89.113756026175821</v>
      </c>
      <c r="AV57" s="2019">
        <f t="shared" si="15"/>
        <v>234.90089323138224</v>
      </c>
      <c r="AW57" s="2019">
        <f t="shared" si="16"/>
        <v>143.49057859666192</v>
      </c>
      <c r="AX57" s="2019">
        <f t="shared" si="17"/>
        <v>4184.771389162649</v>
      </c>
      <c r="AY57" s="2019">
        <f t="shared" si="18"/>
        <v>2841.7233166161382</v>
      </c>
      <c r="AZ57" s="2019">
        <f t="shared" si="19"/>
        <v>377.22048448253202</v>
      </c>
      <c r="BA57" s="2019">
        <f t="shared" si="20"/>
        <v>589.97868092500812</v>
      </c>
      <c r="BB57" s="2020">
        <f t="shared" si="21"/>
        <v>1874.5241512085986</v>
      </c>
      <c r="BD57" s="3312"/>
      <c r="BE57" s="2504" t="s">
        <v>1972</v>
      </c>
      <c r="BF57" s="2018">
        <v>121829264.72284026</v>
      </c>
      <c r="BG57" s="2019">
        <v>118987541.40622412</v>
      </c>
      <c r="BH57" s="2019">
        <v>56300661.533435881</v>
      </c>
      <c r="BI57" s="2019">
        <v>27501442.784008257</v>
      </c>
      <c r="BJ57" s="2019">
        <v>1901328.753414558</v>
      </c>
      <c r="BK57" s="2019">
        <v>1557561.8651110542</v>
      </c>
      <c r="BL57" s="2019">
        <v>277688.78523012844</v>
      </c>
      <c r="BM57" s="2019">
        <v>1367303.4396923217</v>
      </c>
      <c r="BN57" s="2019">
        <v>16275463.195655564</v>
      </c>
      <c r="BO57" s="2019">
        <v>8134561.0467028404</v>
      </c>
      <c r="BP57" s="2019">
        <v>330993.13643129915</v>
      </c>
      <c r="BQ57" s="2019">
        <v>192851.52745036758</v>
      </c>
      <c r="BR57" s="2019">
        <v>495408.72207493498</v>
      </c>
      <c r="BS57" s="2019">
        <v>89113.756026175819</v>
      </c>
      <c r="BT57" s="2019">
        <v>234900.89323138224</v>
      </c>
      <c r="BU57" s="2019">
        <v>143490.57859666192</v>
      </c>
      <c r="BV57" s="2019">
        <v>4184771.3891626489</v>
      </c>
      <c r="BW57" s="2019">
        <v>2841723.316616138</v>
      </c>
      <c r="BX57" s="2019">
        <v>377220.48448253202</v>
      </c>
      <c r="BY57" s="2019">
        <v>589978.68092500814</v>
      </c>
      <c r="BZ57" s="2020">
        <v>1874524.1512085986</v>
      </c>
    </row>
    <row r="58" spans="1:78" ht="18" customHeight="1">
      <c r="A58" s="1137"/>
      <c r="B58" s="3212" t="s">
        <v>24</v>
      </c>
      <c r="C58" s="3212"/>
      <c r="D58" s="971"/>
      <c r="E58" s="1716">
        <f t="shared" ref="E58:F60" si="60">AH56</f>
        <v>175315.93075090376</v>
      </c>
      <c r="F58" s="1405">
        <f t="shared" si="60"/>
        <v>172506.78812818904</v>
      </c>
      <c r="G58" s="1387">
        <f t="shared" si="25"/>
        <v>151318.52579220515</v>
      </c>
      <c r="H58" s="1405">
        <f t="shared" ref="H58:H60" si="61">AJ56</f>
        <v>78940.08894323514</v>
      </c>
      <c r="I58" s="1405">
        <f t="shared" si="58"/>
        <v>23445.29032414623</v>
      </c>
      <c r="J58" s="1405">
        <f t="shared" si="58"/>
        <v>7108.4098283281355</v>
      </c>
      <c r="K58" s="1405">
        <f t="shared" si="58"/>
        <v>1499.9072026041792</v>
      </c>
      <c r="L58" s="1405">
        <f t="shared" si="58"/>
        <v>468.6217888682371</v>
      </c>
      <c r="M58" s="1405">
        <f t="shared" si="58"/>
        <v>2240.5443456524431</v>
      </c>
      <c r="N58" s="1405">
        <f t="shared" si="58"/>
        <v>37615.663359370781</v>
      </c>
      <c r="O58" s="1477"/>
      <c r="P58" s="1477" t="s">
        <v>24</v>
      </c>
      <c r="Q58" s="1477"/>
      <c r="R58" s="1406"/>
      <c r="S58" s="1408">
        <f>SUM(T58:AA58)</f>
        <v>15298.597221095857</v>
      </c>
      <c r="T58" s="1718">
        <f t="shared" ref="T58:T60" si="62">AQ56</f>
        <v>6439.7198585393508</v>
      </c>
      <c r="U58" s="1404">
        <f t="shared" si="59"/>
        <v>376.76470152723442</v>
      </c>
      <c r="V58" s="1404">
        <f t="shared" si="59"/>
        <v>316.33320945042692</v>
      </c>
      <c r="W58" s="1404">
        <f t="shared" si="59"/>
        <v>474.42965977581355</v>
      </c>
      <c r="X58" s="1404">
        <f t="shared" si="59"/>
        <v>79.448030476928267</v>
      </c>
      <c r="Y58" s="1404">
        <f t="shared" si="59"/>
        <v>643.64426838162979</v>
      </c>
      <c r="Z58" s="1404">
        <f t="shared" si="59"/>
        <v>30.099931586658627</v>
      </c>
      <c r="AA58" s="1404">
        <f t="shared" si="59"/>
        <v>6938.1575613578134</v>
      </c>
      <c r="AB58" s="1404">
        <f t="shared" si="59"/>
        <v>2710.795371887858</v>
      </c>
      <c r="AC58" s="1404">
        <f t="shared" si="59"/>
        <v>214.61088054693769</v>
      </c>
      <c r="AD58" s="1404">
        <f t="shared" si="59"/>
        <v>1245.7276920943375</v>
      </c>
      <c r="AE58" s="1404">
        <f t="shared" si="59"/>
        <v>1250.4567992465818</v>
      </c>
      <c r="AF58" s="3312"/>
      <c r="AG58" s="2017" t="s">
        <v>1973</v>
      </c>
      <c r="AH58" s="2018">
        <f t="shared" si="22"/>
        <v>43488.067490812078</v>
      </c>
      <c r="AI58" s="2019">
        <f t="shared" si="2"/>
        <v>43106.177211009497</v>
      </c>
      <c r="AJ58" s="2019">
        <f t="shared" si="3"/>
        <v>23138.150240436415</v>
      </c>
      <c r="AK58" s="2019">
        <f t="shared" si="4"/>
        <v>5792.8899658293176</v>
      </c>
      <c r="AL58" s="2019">
        <f t="shared" si="5"/>
        <v>356.95447758245717</v>
      </c>
      <c r="AM58" s="2019">
        <f t="shared" si="6"/>
        <v>205.26555394206261</v>
      </c>
      <c r="AN58" s="2019">
        <f t="shared" si="7"/>
        <v>120.60955877874714</v>
      </c>
      <c r="AO58" s="2019">
        <f t="shared" si="8"/>
        <v>502.9854305784541</v>
      </c>
      <c r="AP58" s="2019">
        <f t="shared" si="9"/>
        <v>8470.2856558600233</v>
      </c>
      <c r="AQ58" s="2019">
        <f t="shared" si="10"/>
        <v>2249.3360076404233</v>
      </c>
      <c r="AR58" s="2019">
        <f t="shared" si="11"/>
        <v>165.43714762458831</v>
      </c>
      <c r="AS58" s="2019">
        <f t="shared" si="12"/>
        <v>64.858445866806136</v>
      </c>
      <c r="AT58" s="2019">
        <f t="shared" si="13"/>
        <v>189.50973962036323</v>
      </c>
      <c r="AU58" s="2019">
        <f t="shared" si="14"/>
        <v>7.7818487261071612</v>
      </c>
      <c r="AV58" s="2019">
        <f t="shared" si="15"/>
        <v>126.28785223710331</v>
      </c>
      <c r="AW58" s="2019">
        <f t="shared" si="16"/>
        <v>3.2045028338374633</v>
      </c>
      <c r="AX58" s="2019">
        <f t="shared" si="17"/>
        <v>1712.6207834528748</v>
      </c>
      <c r="AY58" s="2019">
        <f t="shared" si="18"/>
        <v>381.89027980260249</v>
      </c>
      <c r="AZ58" s="2019">
        <f t="shared" si="19"/>
        <v>31.304636988716304</v>
      </c>
      <c r="BA58" s="2019">
        <f t="shared" si="20"/>
        <v>193.49925099844899</v>
      </c>
      <c r="BB58" s="2020">
        <f t="shared" si="21"/>
        <v>157.08639181543691</v>
      </c>
      <c r="BD58" s="3312"/>
      <c r="BE58" s="2504" t="s">
        <v>1973</v>
      </c>
      <c r="BF58" s="2018">
        <v>43488067.490812078</v>
      </c>
      <c r="BG58" s="2019">
        <v>43106177.211009495</v>
      </c>
      <c r="BH58" s="2019">
        <v>23138150.240436416</v>
      </c>
      <c r="BI58" s="2019">
        <v>5792889.9658293175</v>
      </c>
      <c r="BJ58" s="2019">
        <v>356954.47758245718</v>
      </c>
      <c r="BK58" s="2019">
        <v>205265.5539420626</v>
      </c>
      <c r="BL58" s="2019">
        <v>120609.55877874714</v>
      </c>
      <c r="BM58" s="2019">
        <v>502985.43057845411</v>
      </c>
      <c r="BN58" s="2019">
        <v>8470285.6558600236</v>
      </c>
      <c r="BO58" s="2019">
        <v>2249336.0076404233</v>
      </c>
      <c r="BP58" s="2019">
        <v>165437.14762458831</v>
      </c>
      <c r="BQ58" s="2019">
        <v>64858.445866806142</v>
      </c>
      <c r="BR58" s="2019">
        <v>189509.73962036322</v>
      </c>
      <c r="BS58" s="2019">
        <v>7781.8487261071614</v>
      </c>
      <c r="BT58" s="2019">
        <v>126287.8522371033</v>
      </c>
      <c r="BU58" s="2019">
        <v>3204.5028338374632</v>
      </c>
      <c r="BV58" s="2019">
        <v>1712620.7834528747</v>
      </c>
      <c r="BW58" s="2019">
        <v>381890.27980260248</v>
      </c>
      <c r="BX58" s="2019">
        <v>31304.636988716305</v>
      </c>
      <c r="BY58" s="2019">
        <v>193499.25099844899</v>
      </c>
      <c r="BZ58" s="2020">
        <v>157086.39181543692</v>
      </c>
    </row>
    <row r="59" spans="1:78" ht="18" customHeight="1">
      <c r="A59" s="1137"/>
      <c r="B59" s="3212" t="s">
        <v>25</v>
      </c>
      <c r="C59" s="3212"/>
      <c r="D59" s="971"/>
      <c r="E59" s="1716">
        <f t="shared" si="60"/>
        <v>121829.26472284026</v>
      </c>
      <c r="F59" s="1405">
        <f t="shared" si="60"/>
        <v>118987.54140622412</v>
      </c>
      <c r="G59" s="1387">
        <f t="shared" si="25"/>
        <v>105181.45035654778</v>
      </c>
      <c r="H59" s="1405">
        <f t="shared" si="61"/>
        <v>56300.661533435879</v>
      </c>
      <c r="I59" s="1405">
        <f t="shared" si="58"/>
        <v>27501.442784008257</v>
      </c>
      <c r="J59" s="1405">
        <f t="shared" si="58"/>
        <v>1901.3287534145579</v>
      </c>
      <c r="K59" s="1405">
        <f t="shared" si="58"/>
        <v>1557.5618651110542</v>
      </c>
      <c r="L59" s="1405">
        <f t="shared" si="58"/>
        <v>277.68878523012842</v>
      </c>
      <c r="M59" s="1405">
        <f t="shared" si="58"/>
        <v>1367.3034396923217</v>
      </c>
      <c r="N59" s="1405">
        <f t="shared" si="58"/>
        <v>16275.463195655564</v>
      </c>
      <c r="O59" s="1477"/>
      <c r="P59" s="1477" t="s">
        <v>25</v>
      </c>
      <c r="Q59" s="1477"/>
      <c r="R59" s="1406"/>
      <c r="S59" s="1408">
        <f>SUM(T59:AA59)</f>
        <v>13806.091049676314</v>
      </c>
      <c r="T59" s="1718">
        <f t="shared" si="62"/>
        <v>8134.56104670284</v>
      </c>
      <c r="U59" s="1404">
        <f t="shared" si="59"/>
        <v>330.99313643129915</v>
      </c>
      <c r="V59" s="1404">
        <f t="shared" si="59"/>
        <v>192.85152745036757</v>
      </c>
      <c r="W59" s="1404">
        <f t="shared" si="59"/>
        <v>495.40872207493499</v>
      </c>
      <c r="X59" s="1404">
        <f t="shared" si="59"/>
        <v>89.113756026175821</v>
      </c>
      <c r="Y59" s="1404">
        <f t="shared" si="59"/>
        <v>234.90089323138224</v>
      </c>
      <c r="Z59" s="1404">
        <f t="shared" si="59"/>
        <v>143.49057859666192</v>
      </c>
      <c r="AA59" s="1404">
        <f t="shared" si="59"/>
        <v>4184.771389162649</v>
      </c>
      <c r="AB59" s="1404">
        <f t="shared" si="59"/>
        <v>2841.7233166161382</v>
      </c>
      <c r="AC59" s="1404">
        <f t="shared" si="59"/>
        <v>377.22048448253202</v>
      </c>
      <c r="AD59" s="1404">
        <f t="shared" si="59"/>
        <v>589.97868092500812</v>
      </c>
      <c r="AE59" s="1404">
        <f t="shared" si="59"/>
        <v>1874.5241512085986</v>
      </c>
      <c r="AF59" s="3312" t="s">
        <v>1974</v>
      </c>
      <c r="AG59" s="2017" t="s">
        <v>1975</v>
      </c>
      <c r="AH59" s="2018">
        <f t="shared" si="22"/>
        <v>18027.0065719546</v>
      </c>
      <c r="AI59" s="2019">
        <f t="shared" si="2"/>
        <v>17901.850278111993</v>
      </c>
      <c r="AJ59" s="2019">
        <f t="shared" si="3"/>
        <v>9815.4552710460684</v>
      </c>
      <c r="AK59" s="2019">
        <f t="shared" si="4"/>
        <v>1764.2354050709459</v>
      </c>
      <c r="AL59" s="2019">
        <f t="shared" si="5"/>
        <v>142.62379977163636</v>
      </c>
      <c r="AM59" s="2019">
        <f t="shared" si="6"/>
        <v>121.53654531538017</v>
      </c>
      <c r="AN59" s="2019">
        <f t="shared" si="7"/>
        <v>19.03409253438009</v>
      </c>
      <c r="AO59" s="2019">
        <f t="shared" si="8"/>
        <v>275.59832265398876</v>
      </c>
      <c r="AP59" s="2019">
        <f t="shared" si="9"/>
        <v>3471.2854740302405</v>
      </c>
      <c r="AQ59" s="2019">
        <f t="shared" si="10"/>
        <v>853.74987629861391</v>
      </c>
      <c r="AR59" s="2019">
        <f t="shared" si="11"/>
        <v>79.625819176843365</v>
      </c>
      <c r="AS59" s="2019">
        <f t="shared" si="12"/>
        <v>47.429274203430218</v>
      </c>
      <c r="AT59" s="2019">
        <f t="shared" si="13"/>
        <v>119.95221831968334</v>
      </c>
      <c r="AU59" s="2019">
        <f t="shared" si="14"/>
        <v>0.97082694743632447</v>
      </c>
      <c r="AV59" s="2019">
        <f t="shared" si="15"/>
        <v>12.404745587126051</v>
      </c>
      <c r="AW59" s="2019">
        <f t="shared" si="16"/>
        <v>2.3100485135740749</v>
      </c>
      <c r="AX59" s="2019">
        <f t="shared" si="17"/>
        <v>1146.5534495593952</v>
      </c>
      <c r="AY59" s="2019">
        <f t="shared" si="18"/>
        <v>125.21854573005912</v>
      </c>
      <c r="AZ59" s="2019">
        <f t="shared" si="19"/>
        <v>11.183974204309145</v>
      </c>
      <c r="BA59" s="2019">
        <f t="shared" si="20"/>
        <v>67.060955517940357</v>
      </c>
      <c r="BB59" s="2020">
        <f t="shared" si="21"/>
        <v>46.97361600780966</v>
      </c>
      <c r="BD59" s="3312" t="s">
        <v>1974</v>
      </c>
      <c r="BE59" s="2504" t="s">
        <v>1975</v>
      </c>
      <c r="BF59" s="2018">
        <v>18027006.571954601</v>
      </c>
      <c r="BG59" s="2019">
        <v>17901850.278111994</v>
      </c>
      <c r="BH59" s="2019">
        <v>9815455.2710460685</v>
      </c>
      <c r="BI59" s="2019">
        <v>1764235.4050709459</v>
      </c>
      <c r="BJ59" s="2019">
        <v>142623.79977163635</v>
      </c>
      <c r="BK59" s="2019">
        <v>121536.54531538016</v>
      </c>
      <c r="BL59" s="2019">
        <v>19034.092534380088</v>
      </c>
      <c r="BM59" s="2019">
        <v>275598.32265398878</v>
      </c>
      <c r="BN59" s="2019">
        <v>3471285.4740302404</v>
      </c>
      <c r="BO59" s="2019">
        <v>853749.87629861396</v>
      </c>
      <c r="BP59" s="2019">
        <v>79625.819176843361</v>
      </c>
      <c r="BQ59" s="2019">
        <v>47429.274203430221</v>
      </c>
      <c r="BR59" s="2019">
        <v>119952.21831968334</v>
      </c>
      <c r="BS59" s="2019">
        <v>970.82694743632442</v>
      </c>
      <c r="BT59" s="2019">
        <v>12404.745587126052</v>
      </c>
      <c r="BU59" s="2019">
        <v>2310.0485135740751</v>
      </c>
      <c r="BV59" s="2019">
        <v>1146553.4495593952</v>
      </c>
      <c r="BW59" s="2019">
        <v>125218.54573005912</v>
      </c>
      <c r="BX59" s="2019">
        <v>11183.974204309145</v>
      </c>
      <c r="BY59" s="2019">
        <v>67060.955517940354</v>
      </c>
      <c r="BZ59" s="2020">
        <v>46973.616007809658</v>
      </c>
    </row>
    <row r="60" spans="1:78" ht="18" customHeight="1" thickBot="1">
      <c r="A60" s="2640" t="s">
        <v>26</v>
      </c>
      <c r="B60" s="2640"/>
      <c r="C60" s="1138"/>
      <c r="D60" s="973"/>
      <c r="E60" s="1717">
        <f t="shared" si="60"/>
        <v>43488.067490812078</v>
      </c>
      <c r="F60" s="1410">
        <f t="shared" si="60"/>
        <v>43106.177211009497</v>
      </c>
      <c r="G60" s="1395">
        <f t="shared" si="25"/>
        <v>38587.140883007472</v>
      </c>
      <c r="H60" s="1410">
        <f t="shared" si="61"/>
        <v>23138.150240436415</v>
      </c>
      <c r="I60" s="1410">
        <f t="shared" si="58"/>
        <v>5792.8899658293176</v>
      </c>
      <c r="J60" s="1410">
        <f t="shared" si="58"/>
        <v>356.95447758245717</v>
      </c>
      <c r="K60" s="1410">
        <f t="shared" si="58"/>
        <v>205.26555394206261</v>
      </c>
      <c r="L60" s="1410">
        <f t="shared" si="58"/>
        <v>120.60955877874714</v>
      </c>
      <c r="M60" s="1410">
        <f t="shared" si="58"/>
        <v>502.9854305784541</v>
      </c>
      <c r="N60" s="1410">
        <f t="shared" si="58"/>
        <v>8470.2856558600233</v>
      </c>
      <c r="O60" s="2640" t="s">
        <v>26</v>
      </c>
      <c r="P60" s="2640"/>
      <c r="Q60" s="1478"/>
      <c r="R60" s="1409"/>
      <c r="S60" s="1411">
        <f>SUM(T60:AA60)</f>
        <v>4519.0363280021038</v>
      </c>
      <c r="T60" s="1412">
        <f t="shared" si="62"/>
        <v>2249.3360076404233</v>
      </c>
      <c r="U60" s="1412">
        <f t="shared" si="59"/>
        <v>165.43714762458831</v>
      </c>
      <c r="V60" s="1412">
        <f t="shared" si="59"/>
        <v>64.858445866806136</v>
      </c>
      <c r="W60" s="1412">
        <f t="shared" si="59"/>
        <v>189.50973962036323</v>
      </c>
      <c r="X60" s="1412">
        <f t="shared" si="59"/>
        <v>7.7818487261071612</v>
      </c>
      <c r="Y60" s="1412">
        <f t="shared" si="59"/>
        <v>126.28785223710331</v>
      </c>
      <c r="Z60" s="1412">
        <f t="shared" si="59"/>
        <v>3.2045028338374633</v>
      </c>
      <c r="AA60" s="1412">
        <f t="shared" si="59"/>
        <v>1712.6207834528748</v>
      </c>
      <c r="AB60" s="1412">
        <f t="shared" si="59"/>
        <v>381.89027980260249</v>
      </c>
      <c r="AC60" s="1412">
        <f t="shared" si="59"/>
        <v>31.304636988716304</v>
      </c>
      <c r="AD60" s="1412">
        <f t="shared" si="59"/>
        <v>193.49925099844899</v>
      </c>
      <c r="AE60" s="1412">
        <f t="shared" si="59"/>
        <v>157.08639181543691</v>
      </c>
      <c r="AF60" s="3312"/>
      <c r="AG60" s="2017" t="s">
        <v>1976</v>
      </c>
      <c r="AH60" s="2018">
        <f t="shared" si="22"/>
        <v>57582.597993747251</v>
      </c>
      <c r="AI60" s="2019">
        <f t="shared" si="2"/>
        <v>57053.011921956648</v>
      </c>
      <c r="AJ60" s="2019">
        <f t="shared" si="3"/>
        <v>32794.159277176055</v>
      </c>
      <c r="AK60" s="2019">
        <f t="shared" si="4"/>
        <v>6757.1129846432677</v>
      </c>
      <c r="AL60" s="2019">
        <f t="shared" si="5"/>
        <v>236.36456370814747</v>
      </c>
      <c r="AM60" s="2019">
        <f t="shared" si="6"/>
        <v>269.53396852379382</v>
      </c>
      <c r="AN60" s="2019">
        <f t="shared" si="7"/>
        <v>123.29739119050916</v>
      </c>
      <c r="AO60" s="2019">
        <f t="shared" si="8"/>
        <v>533.34546622285495</v>
      </c>
      <c r="AP60" s="2019">
        <f t="shared" si="9"/>
        <v>9535.9925342522874</v>
      </c>
      <c r="AQ60" s="2019">
        <f t="shared" si="10"/>
        <v>3601.5793565117915</v>
      </c>
      <c r="AR60" s="2019">
        <f t="shared" si="11"/>
        <v>279.64084036026765</v>
      </c>
      <c r="AS60" s="2019">
        <f t="shared" si="12"/>
        <v>142.55539487685959</v>
      </c>
      <c r="AT60" s="2019">
        <f t="shared" si="13"/>
        <v>336.11990041976787</v>
      </c>
      <c r="AU60" s="2019">
        <f t="shared" si="14"/>
        <v>12.327932363827836</v>
      </c>
      <c r="AV60" s="2019">
        <f t="shared" si="15"/>
        <v>63.509690313684494</v>
      </c>
      <c r="AW60" s="2019">
        <f t="shared" si="16"/>
        <v>6.9249980076954953</v>
      </c>
      <c r="AX60" s="2019">
        <f t="shared" si="17"/>
        <v>2360.5476233858835</v>
      </c>
      <c r="AY60" s="2019">
        <f t="shared" si="18"/>
        <v>529.58607179061573</v>
      </c>
      <c r="AZ60" s="2019">
        <f t="shared" si="19"/>
        <v>169.87979053541369</v>
      </c>
      <c r="BA60" s="2019">
        <f t="shared" si="20"/>
        <v>182.25463174439145</v>
      </c>
      <c r="BB60" s="2020">
        <f t="shared" si="21"/>
        <v>177.45164951081068</v>
      </c>
      <c r="BD60" s="3312"/>
      <c r="BE60" s="2504" t="s">
        <v>1976</v>
      </c>
      <c r="BF60" s="2018">
        <v>57582597.993747249</v>
      </c>
      <c r="BG60" s="2019">
        <v>57053011.921956651</v>
      </c>
      <c r="BH60" s="2019">
        <v>32794159.277176056</v>
      </c>
      <c r="BI60" s="2019">
        <v>6757112.9846432675</v>
      </c>
      <c r="BJ60" s="2019">
        <v>236364.56370814747</v>
      </c>
      <c r="BK60" s="2019">
        <v>269533.9685237938</v>
      </c>
      <c r="BL60" s="2019">
        <v>123297.39119050917</v>
      </c>
      <c r="BM60" s="2019">
        <v>533345.46622285491</v>
      </c>
      <c r="BN60" s="2019">
        <v>9535992.5342522878</v>
      </c>
      <c r="BO60" s="2019">
        <v>3601579.3565117917</v>
      </c>
      <c r="BP60" s="2019">
        <v>279640.84036026767</v>
      </c>
      <c r="BQ60" s="2019">
        <v>142555.39487685959</v>
      </c>
      <c r="BR60" s="2019">
        <v>336119.90041976789</v>
      </c>
      <c r="BS60" s="2019">
        <v>12327.932363827837</v>
      </c>
      <c r="BT60" s="2019">
        <v>63509.690313684492</v>
      </c>
      <c r="BU60" s="2019">
        <v>6924.9980076954953</v>
      </c>
      <c r="BV60" s="2019">
        <v>2360547.6233858834</v>
      </c>
      <c r="BW60" s="2019">
        <v>529586.07179061568</v>
      </c>
      <c r="BX60" s="2019">
        <v>169879.79053541369</v>
      </c>
      <c r="BY60" s="2019">
        <v>182254.63174439146</v>
      </c>
      <c r="BZ60" s="2020">
        <v>177451.64951081068</v>
      </c>
    </row>
    <row r="61" spans="1:78" s="849" customFormat="1" ht="22.5">
      <c r="B61" s="14"/>
      <c r="C61" s="14"/>
      <c r="D61" s="15"/>
      <c r="I61" s="844"/>
      <c r="N61" s="844"/>
      <c r="AF61" s="3312"/>
      <c r="AG61" s="2017" t="s">
        <v>1977</v>
      </c>
      <c r="AH61" s="2018">
        <f t="shared" si="22"/>
        <v>133607.49219493152</v>
      </c>
      <c r="AI61" s="2019">
        <f t="shared" si="2"/>
        <v>131792.90969863956</v>
      </c>
      <c r="AJ61" s="2019">
        <f t="shared" si="3"/>
        <v>70788.002894974023</v>
      </c>
      <c r="AK61" s="2019">
        <f t="shared" si="4"/>
        <v>18681.895891544522</v>
      </c>
      <c r="AL61" s="2019">
        <f t="shared" si="5"/>
        <v>126.11882075560982</v>
      </c>
      <c r="AM61" s="2019">
        <f t="shared" si="6"/>
        <v>922.5768404183716</v>
      </c>
      <c r="AN61" s="2019">
        <f t="shared" si="7"/>
        <v>295.87203916314081</v>
      </c>
      <c r="AO61" s="2019">
        <f t="shared" si="8"/>
        <v>1340.8337380304674</v>
      </c>
      <c r="AP61" s="2019">
        <f t="shared" si="9"/>
        <v>25515.890258421186</v>
      </c>
      <c r="AQ61" s="2019">
        <f t="shared" si="10"/>
        <v>7831.4059545786949</v>
      </c>
      <c r="AR61" s="2019">
        <f t="shared" si="11"/>
        <v>608.74584091041572</v>
      </c>
      <c r="AS61" s="2019">
        <f t="shared" si="12"/>
        <v>192.62343097783804</v>
      </c>
      <c r="AT61" s="2019">
        <f t="shared" si="13"/>
        <v>627.11702106424718</v>
      </c>
      <c r="AU61" s="2019">
        <f t="shared" si="14"/>
        <v>21.944125764576945</v>
      </c>
      <c r="AV61" s="2019">
        <f t="shared" si="15"/>
        <v>171.9736349779896</v>
      </c>
      <c r="AW61" s="2019">
        <f t="shared" si="16"/>
        <v>11.413323200839102</v>
      </c>
      <c r="AX61" s="2019">
        <f t="shared" si="17"/>
        <v>4656.4958838575985</v>
      </c>
      <c r="AY61" s="2019">
        <f t="shared" si="18"/>
        <v>1814.5824962920124</v>
      </c>
      <c r="AZ61" s="2019">
        <f t="shared" si="19"/>
        <v>151.12761373080403</v>
      </c>
      <c r="BA61" s="2019">
        <f t="shared" si="20"/>
        <v>604.8144969472055</v>
      </c>
      <c r="BB61" s="2020">
        <f t="shared" si="21"/>
        <v>1058.6403856140023</v>
      </c>
      <c r="BD61" s="3312"/>
      <c r="BE61" s="2504" t="s">
        <v>1977</v>
      </c>
      <c r="BF61" s="2018">
        <v>133607492.19493152</v>
      </c>
      <c r="BG61" s="2019">
        <v>131792909.69863957</v>
      </c>
      <c r="BH61" s="2019">
        <v>70788002.894974023</v>
      </c>
      <c r="BI61" s="2019">
        <v>18681895.891544521</v>
      </c>
      <c r="BJ61" s="2019">
        <v>126118.82075560982</v>
      </c>
      <c r="BK61" s="2019">
        <v>922576.8404183716</v>
      </c>
      <c r="BL61" s="2019">
        <v>295872.03916314081</v>
      </c>
      <c r="BM61" s="2019">
        <v>1340833.7380304674</v>
      </c>
      <c r="BN61" s="2019">
        <v>25515890.258421186</v>
      </c>
      <c r="BO61" s="2019">
        <v>7831405.9545786949</v>
      </c>
      <c r="BP61" s="2019">
        <v>608745.84091041575</v>
      </c>
      <c r="BQ61" s="2019">
        <v>192623.43097783803</v>
      </c>
      <c r="BR61" s="2019">
        <v>627117.02106424724</v>
      </c>
      <c r="BS61" s="2019">
        <v>21944.125764576944</v>
      </c>
      <c r="BT61" s="2019">
        <v>171973.6349779896</v>
      </c>
      <c r="BU61" s="2019">
        <v>11413.323200839102</v>
      </c>
      <c r="BV61" s="2019">
        <v>4656495.8838575985</v>
      </c>
      <c r="BW61" s="2019">
        <v>1814582.4962920123</v>
      </c>
      <c r="BX61" s="2019">
        <v>151127.61373080403</v>
      </c>
      <c r="BY61" s="2019">
        <v>604814.49694720551</v>
      </c>
      <c r="BZ61" s="2020">
        <v>1058640.3856140024</v>
      </c>
    </row>
    <row r="62" spans="1:78" ht="26.1" customHeight="1">
      <c r="AF62" s="3312"/>
      <c r="AG62" s="2017" t="s">
        <v>1978</v>
      </c>
      <c r="AH62" s="2018">
        <f t="shared" si="22"/>
        <v>467531.03152090649</v>
      </c>
      <c r="AI62" s="2019">
        <f t="shared" si="2"/>
        <v>460468.59980437695</v>
      </c>
      <c r="AJ62" s="2019">
        <f t="shared" si="3"/>
        <v>194507.86458197341</v>
      </c>
      <c r="AK62" s="2019">
        <f t="shared" si="4"/>
        <v>78862.431969731944</v>
      </c>
      <c r="AL62" s="2019">
        <f t="shared" si="5"/>
        <v>26409.460659180808</v>
      </c>
      <c r="AM62" s="2019">
        <f t="shared" si="6"/>
        <v>4935.4216991639469</v>
      </c>
      <c r="AN62" s="2019">
        <f t="shared" si="7"/>
        <v>1728.9491974853454</v>
      </c>
      <c r="AO62" s="2019">
        <f t="shared" si="8"/>
        <v>4992.9575938796497</v>
      </c>
      <c r="AP62" s="2019">
        <f t="shared" si="9"/>
        <v>96449.61440145511</v>
      </c>
      <c r="AQ62" s="2019">
        <f t="shared" si="10"/>
        <v>23137.432710966164</v>
      </c>
      <c r="AR62" s="2019">
        <f t="shared" si="11"/>
        <v>1895.2615991519319</v>
      </c>
      <c r="AS62" s="2019">
        <f t="shared" si="12"/>
        <v>618.87067922615324</v>
      </c>
      <c r="AT62" s="2019">
        <f t="shared" si="13"/>
        <v>1553.5371535394106</v>
      </c>
      <c r="AU62" s="2019">
        <f t="shared" si="14"/>
        <v>103.52874726705816</v>
      </c>
      <c r="AV62" s="2019">
        <f t="shared" si="15"/>
        <v>2289.4083407561966</v>
      </c>
      <c r="AW62" s="2019">
        <f t="shared" si="16"/>
        <v>63.288841951418483</v>
      </c>
      <c r="AX62" s="2019">
        <f t="shared" si="17"/>
        <v>22920.571628648522</v>
      </c>
      <c r="AY62" s="2019">
        <f t="shared" si="18"/>
        <v>7062.4317165295479</v>
      </c>
      <c r="AZ62" s="2019">
        <f t="shared" si="19"/>
        <v>729.30051558586467</v>
      </c>
      <c r="BA62" s="2019">
        <f t="shared" si="20"/>
        <v>2393.557045099712</v>
      </c>
      <c r="BB62" s="2020">
        <f t="shared" si="21"/>
        <v>3939.5741558439736</v>
      </c>
      <c r="BD62" s="3312"/>
      <c r="BE62" s="2504" t="s">
        <v>1978</v>
      </c>
      <c r="BF62" s="2018">
        <v>467531031.52090651</v>
      </c>
      <c r="BG62" s="2019">
        <v>460468599.80437696</v>
      </c>
      <c r="BH62" s="2019">
        <v>194507864.5819734</v>
      </c>
      <c r="BI62" s="2019">
        <v>78862431.969731942</v>
      </c>
      <c r="BJ62" s="2019">
        <v>26409460.659180809</v>
      </c>
      <c r="BK62" s="2019">
        <v>4935421.6991639473</v>
      </c>
      <c r="BL62" s="2019">
        <v>1728949.1974853454</v>
      </c>
      <c r="BM62" s="2019">
        <v>4992957.5938796494</v>
      </c>
      <c r="BN62" s="2019">
        <v>96449614.401455104</v>
      </c>
      <c r="BO62" s="2019">
        <v>23137432.710966166</v>
      </c>
      <c r="BP62" s="2019">
        <v>1895261.5991519319</v>
      </c>
      <c r="BQ62" s="2019">
        <v>618870.6792261533</v>
      </c>
      <c r="BR62" s="2019">
        <v>1553537.1535394106</v>
      </c>
      <c r="BS62" s="2019">
        <v>103528.74726705816</v>
      </c>
      <c r="BT62" s="2019">
        <v>2289408.3407561965</v>
      </c>
      <c r="BU62" s="2019">
        <v>63288.841951418486</v>
      </c>
      <c r="BV62" s="2019">
        <v>22920571.628648523</v>
      </c>
      <c r="BW62" s="2019">
        <v>7062431.7165295482</v>
      </c>
      <c r="BX62" s="2019">
        <v>729300.51558586466</v>
      </c>
      <c r="BY62" s="2019">
        <v>2393557.045099712</v>
      </c>
      <c r="BZ62" s="2020">
        <v>3939574.1558439736</v>
      </c>
    </row>
    <row r="63" spans="1:78" ht="26.1" customHeight="1">
      <c r="AF63" s="3312"/>
      <c r="AG63" s="2017" t="s">
        <v>1979</v>
      </c>
      <c r="AH63" s="2018">
        <f t="shared" si="22"/>
        <v>1089314.7788621716</v>
      </c>
      <c r="AI63" s="2019">
        <f t="shared" si="2"/>
        <v>1075015.5798496706</v>
      </c>
      <c r="AJ63" s="2019">
        <f t="shared" si="3"/>
        <v>536388.83052300941</v>
      </c>
      <c r="AK63" s="2019">
        <f t="shared" si="4"/>
        <v>205899.53854595489</v>
      </c>
      <c r="AL63" s="2019">
        <f t="shared" si="5"/>
        <v>12278.617198504095</v>
      </c>
      <c r="AM63" s="2019">
        <f t="shared" si="6"/>
        <v>5654.6205997810393</v>
      </c>
      <c r="AN63" s="2019">
        <f t="shared" si="7"/>
        <v>3767.5111125793583</v>
      </c>
      <c r="AO63" s="2019">
        <f t="shared" si="8"/>
        <v>11813.148321576558</v>
      </c>
      <c r="AP63" s="2019">
        <f t="shared" si="9"/>
        <v>213127.25288417732</v>
      </c>
      <c r="AQ63" s="2019">
        <f t="shared" si="10"/>
        <v>53914.726443268308</v>
      </c>
      <c r="AR63" s="2019">
        <f t="shared" si="11"/>
        <v>1621.8540305959173</v>
      </c>
      <c r="AS63" s="2019">
        <f t="shared" si="12"/>
        <v>1131.3572377937576</v>
      </c>
      <c r="AT63" s="2019">
        <f t="shared" si="13"/>
        <v>2494.7077706708255</v>
      </c>
      <c r="AU63" s="2019">
        <f t="shared" si="14"/>
        <v>902.22618557835312</v>
      </c>
      <c r="AV63" s="2019">
        <f t="shared" si="15"/>
        <v>1360.3708250207133</v>
      </c>
      <c r="AW63" s="2019">
        <f t="shared" si="16"/>
        <v>327.34879776483149</v>
      </c>
      <c r="AX63" s="2019">
        <f t="shared" si="17"/>
        <v>24333.46937339583</v>
      </c>
      <c r="AY63" s="2019">
        <f t="shared" si="18"/>
        <v>14299.199012500965</v>
      </c>
      <c r="AZ63" s="2019">
        <f t="shared" si="19"/>
        <v>335.5129303078121</v>
      </c>
      <c r="BA63" s="2019">
        <f t="shared" si="20"/>
        <v>7202.9775867311355</v>
      </c>
      <c r="BB63" s="2020">
        <f t="shared" si="21"/>
        <v>6760.7084954620186</v>
      </c>
      <c r="BD63" s="3312"/>
      <c r="BE63" s="2504" t="s">
        <v>1979</v>
      </c>
      <c r="BF63" s="2018">
        <v>1089314778.8621716</v>
      </c>
      <c r="BG63" s="2019">
        <v>1075015579.8496706</v>
      </c>
      <c r="BH63" s="2019">
        <v>536388830.52300936</v>
      </c>
      <c r="BI63" s="2019">
        <v>205899538.54595488</v>
      </c>
      <c r="BJ63" s="2019">
        <v>12278617.198504094</v>
      </c>
      <c r="BK63" s="2019">
        <v>5654620.5997810392</v>
      </c>
      <c r="BL63" s="2019">
        <v>3767511.1125793583</v>
      </c>
      <c r="BM63" s="2019">
        <v>11813148.321576558</v>
      </c>
      <c r="BN63" s="2019">
        <v>213127252.88417733</v>
      </c>
      <c r="BO63" s="2019">
        <v>53914726.443268307</v>
      </c>
      <c r="BP63" s="2019">
        <v>1621854.0305959173</v>
      </c>
      <c r="BQ63" s="2019">
        <v>1131357.2377937576</v>
      </c>
      <c r="BR63" s="2019">
        <v>2494707.7706708256</v>
      </c>
      <c r="BS63" s="2019">
        <v>902226.18557835312</v>
      </c>
      <c r="BT63" s="2019">
        <v>1360370.8250207133</v>
      </c>
      <c r="BU63" s="2019">
        <v>327348.79776483151</v>
      </c>
      <c r="BV63" s="2019">
        <v>24333469.37339583</v>
      </c>
      <c r="BW63" s="2019">
        <v>14299199.012500966</v>
      </c>
      <c r="BX63" s="2019">
        <v>335512.93030781212</v>
      </c>
      <c r="BY63" s="2019">
        <v>7202977.5867311358</v>
      </c>
      <c r="BZ63" s="2020">
        <v>6760708.495462019</v>
      </c>
    </row>
    <row r="64" spans="1:78" ht="26.1" customHeight="1">
      <c r="AF64" s="3312"/>
      <c r="AG64" s="2017" t="s">
        <v>1980</v>
      </c>
      <c r="AH64" s="2018">
        <f t="shared" si="22"/>
        <v>3800557.3845543647</v>
      </c>
      <c r="AI64" s="2019">
        <f t="shared" si="2"/>
        <v>3733415.7058756109</v>
      </c>
      <c r="AJ64" s="2019">
        <f t="shared" si="3"/>
        <v>2081626.2756445964</v>
      </c>
      <c r="AK64" s="2019">
        <f t="shared" si="4"/>
        <v>536753.50783800543</v>
      </c>
      <c r="AL64" s="2019">
        <f t="shared" si="5"/>
        <v>12148.681591144379</v>
      </c>
      <c r="AM64" s="2019">
        <f t="shared" si="6"/>
        <v>43500.743421214771</v>
      </c>
      <c r="AN64" s="2019">
        <f t="shared" si="7"/>
        <v>13084.835832689248</v>
      </c>
      <c r="AO64" s="2019">
        <f t="shared" si="8"/>
        <v>47513.438739753525</v>
      </c>
      <c r="AP64" s="2019">
        <f t="shared" si="9"/>
        <v>753664.47224762023</v>
      </c>
      <c r="AQ64" s="2019">
        <f t="shared" si="10"/>
        <v>143498.07419220987</v>
      </c>
      <c r="AR64" s="2019">
        <f t="shared" si="11"/>
        <v>6528.3569046736284</v>
      </c>
      <c r="AS64" s="2019">
        <f t="shared" si="12"/>
        <v>3950.4443494098537</v>
      </c>
      <c r="AT64" s="2019">
        <f t="shared" si="13"/>
        <v>7369.101199740192</v>
      </c>
      <c r="AU64" s="2019">
        <f t="shared" si="14"/>
        <v>3048.6098978454938</v>
      </c>
      <c r="AV64" s="2019">
        <f t="shared" si="15"/>
        <v>21184.96761395302</v>
      </c>
      <c r="AW64" s="2019">
        <f t="shared" si="16"/>
        <v>2542.2174437263466</v>
      </c>
      <c r="AX64" s="2019">
        <f t="shared" si="17"/>
        <v>57001.97895902842</v>
      </c>
      <c r="AY64" s="2019">
        <f t="shared" si="18"/>
        <v>67141.678678753538</v>
      </c>
      <c r="AZ64" s="2019">
        <f t="shared" si="19"/>
        <v>1547.0892659023777</v>
      </c>
      <c r="BA64" s="2019">
        <f t="shared" si="20"/>
        <v>24037.517078458055</v>
      </c>
      <c r="BB64" s="2020">
        <f t="shared" si="21"/>
        <v>41557.072334393095</v>
      </c>
      <c r="BD64" s="3312"/>
      <c r="BE64" s="2504" t="s">
        <v>1980</v>
      </c>
      <c r="BF64" s="2018">
        <v>3800557384.5543647</v>
      </c>
      <c r="BG64" s="2019">
        <v>3733415705.8756108</v>
      </c>
      <c r="BH64" s="2019">
        <v>2081626275.6445963</v>
      </c>
      <c r="BI64" s="2019">
        <v>536753507.83800548</v>
      </c>
      <c r="BJ64" s="2019">
        <v>12148681.591144379</v>
      </c>
      <c r="BK64" s="2019">
        <v>43500743.421214774</v>
      </c>
      <c r="BL64" s="2019">
        <v>13084835.832689248</v>
      </c>
      <c r="BM64" s="2019">
        <v>47513438.739753522</v>
      </c>
      <c r="BN64" s="2019">
        <v>753664472.24762022</v>
      </c>
      <c r="BO64" s="2019">
        <v>143498074.19220987</v>
      </c>
      <c r="BP64" s="2019">
        <v>6528356.9046736285</v>
      </c>
      <c r="BQ64" s="2019">
        <v>3950444.3494098536</v>
      </c>
      <c r="BR64" s="2019">
        <v>7369101.1997401919</v>
      </c>
      <c r="BS64" s="2019">
        <v>3048609.8978454936</v>
      </c>
      <c r="BT64" s="2019">
        <v>21184967.61395302</v>
      </c>
      <c r="BU64" s="2019">
        <v>2542217.4437263464</v>
      </c>
      <c r="BV64" s="2019">
        <v>57001978.959028423</v>
      </c>
      <c r="BW64" s="2019">
        <v>67141678.67875354</v>
      </c>
      <c r="BX64" s="2019">
        <v>1547089.2659023777</v>
      </c>
      <c r="BY64" s="2019">
        <v>24037517.078458056</v>
      </c>
      <c r="BZ64" s="2020">
        <v>41557072.334393091</v>
      </c>
    </row>
    <row r="65" spans="32:78" ht="26.1" customHeight="1">
      <c r="AF65" s="3312" t="s">
        <v>861</v>
      </c>
      <c r="AG65" s="2017" t="s">
        <v>1981</v>
      </c>
      <c r="AH65" s="2018">
        <f t="shared" si="22"/>
        <v>3269.6286752031451</v>
      </c>
      <c r="AI65" s="2019">
        <f t="shared" si="2"/>
        <v>3213.4813365075865</v>
      </c>
      <c r="AJ65" s="2019">
        <f t="shared" si="3"/>
        <v>1303.7357454055898</v>
      </c>
      <c r="AK65" s="2019">
        <f t="shared" si="4"/>
        <v>402.23129997901054</v>
      </c>
      <c r="AL65" s="2019">
        <f t="shared" si="5"/>
        <v>4.5342698923123992</v>
      </c>
      <c r="AM65" s="2019">
        <f t="shared" si="6"/>
        <v>15.432514146637377</v>
      </c>
      <c r="AN65" s="2019">
        <f t="shared" si="7"/>
        <v>4.4500981198498435</v>
      </c>
      <c r="AO65" s="2019">
        <f t="shared" si="8"/>
        <v>29.048275985469829</v>
      </c>
      <c r="AP65" s="2019">
        <f t="shared" si="9"/>
        <v>548.73081405352673</v>
      </c>
      <c r="AQ65" s="2019">
        <f t="shared" si="10"/>
        <v>462.4534867003029</v>
      </c>
      <c r="AR65" s="2019">
        <f t="shared" si="11"/>
        <v>40.186612168227661</v>
      </c>
      <c r="AS65" s="2019">
        <f t="shared" si="12"/>
        <v>21.388100123797145</v>
      </c>
      <c r="AT65" s="2019">
        <f t="shared" si="13"/>
        <v>52.57104131892217</v>
      </c>
      <c r="AU65" s="2019">
        <f t="shared" si="14"/>
        <v>0.40517827083987673</v>
      </c>
      <c r="AV65" s="2019">
        <f t="shared" si="15"/>
        <v>8.4677806163385885</v>
      </c>
      <c r="AW65" s="2019">
        <f t="shared" si="16"/>
        <v>0.27892974891142824</v>
      </c>
      <c r="AX65" s="2019">
        <f t="shared" si="17"/>
        <v>319.56718997784986</v>
      </c>
      <c r="AY65" s="2019">
        <f t="shared" si="18"/>
        <v>56.147338695558929</v>
      </c>
      <c r="AZ65" s="2019">
        <f t="shared" si="19"/>
        <v>8.7954417268769962</v>
      </c>
      <c r="BA65" s="2019">
        <f t="shared" si="20"/>
        <v>22.229996012356185</v>
      </c>
      <c r="BB65" s="2020">
        <f t="shared" si="21"/>
        <v>25.12190095632571</v>
      </c>
      <c r="BD65" s="3312" t="s">
        <v>861</v>
      </c>
      <c r="BE65" s="2504" t="s">
        <v>1981</v>
      </c>
      <c r="BF65" s="2018">
        <v>3269628.675203145</v>
      </c>
      <c r="BG65" s="2019">
        <v>3213481.3365075868</v>
      </c>
      <c r="BH65" s="2019">
        <v>1303735.7454055897</v>
      </c>
      <c r="BI65" s="2019">
        <v>402231.29997901054</v>
      </c>
      <c r="BJ65" s="2019">
        <v>4534.269892312399</v>
      </c>
      <c r="BK65" s="2019">
        <v>15432.514146637377</v>
      </c>
      <c r="BL65" s="2019">
        <v>4450.0981198498439</v>
      </c>
      <c r="BM65" s="2019">
        <v>29048.275985469827</v>
      </c>
      <c r="BN65" s="2019">
        <v>548730.81405352673</v>
      </c>
      <c r="BO65" s="2019">
        <v>462453.48670030292</v>
      </c>
      <c r="BP65" s="2019">
        <v>40186.612168227664</v>
      </c>
      <c r="BQ65" s="2019">
        <v>21388.100123797143</v>
      </c>
      <c r="BR65" s="2019">
        <v>52571.041318922173</v>
      </c>
      <c r="BS65" s="2019">
        <v>405.17827083987675</v>
      </c>
      <c r="BT65" s="2019">
        <v>8467.7806163385885</v>
      </c>
      <c r="BU65" s="2019">
        <v>278.92974891142825</v>
      </c>
      <c r="BV65" s="2019">
        <v>319567.18997784989</v>
      </c>
      <c r="BW65" s="2019">
        <v>56147.33869555893</v>
      </c>
      <c r="BX65" s="2019">
        <v>8795.4417268769957</v>
      </c>
      <c r="BY65" s="2019">
        <v>22229.996012356187</v>
      </c>
      <c r="BZ65" s="2020">
        <v>25121.90095632571</v>
      </c>
    </row>
    <row r="66" spans="32:78" ht="26.1" customHeight="1">
      <c r="AF66" s="3312"/>
      <c r="AG66" s="2017" t="s">
        <v>1982</v>
      </c>
      <c r="AH66" s="2018">
        <f t="shared" si="22"/>
        <v>7416.5021549245012</v>
      </c>
      <c r="AI66" s="2019">
        <f t="shared" si="2"/>
        <v>7308.0290411361648</v>
      </c>
      <c r="AJ66" s="2019">
        <f t="shared" si="3"/>
        <v>3466.3986890619694</v>
      </c>
      <c r="AK66" s="2019">
        <f t="shared" si="4"/>
        <v>1027.5037242092835</v>
      </c>
      <c r="AL66" s="2019">
        <f t="shared" si="5"/>
        <v>0</v>
      </c>
      <c r="AM66" s="2019">
        <f t="shared" si="6"/>
        <v>40.277398528286234</v>
      </c>
      <c r="AN66" s="2019">
        <f t="shared" si="7"/>
        <v>9.9547535148496387</v>
      </c>
      <c r="AO66" s="2019">
        <f t="shared" si="8"/>
        <v>112.09463461519988</v>
      </c>
      <c r="AP66" s="2019">
        <f t="shared" si="9"/>
        <v>1126.2407291009438</v>
      </c>
      <c r="AQ66" s="2019">
        <f t="shared" si="10"/>
        <v>754.11284271995191</v>
      </c>
      <c r="AR66" s="2019">
        <f t="shared" si="11"/>
        <v>37.344100613037028</v>
      </c>
      <c r="AS66" s="2019">
        <f t="shared" si="12"/>
        <v>41.545816740524671</v>
      </c>
      <c r="AT66" s="2019">
        <f t="shared" si="13"/>
        <v>69.696330161324028</v>
      </c>
      <c r="AU66" s="2019">
        <f t="shared" si="14"/>
        <v>0</v>
      </c>
      <c r="AV66" s="2019">
        <f t="shared" si="15"/>
        <v>5.497729676487606</v>
      </c>
      <c r="AW66" s="2019">
        <f t="shared" si="16"/>
        <v>7.0298557143056314E-2</v>
      </c>
      <c r="AX66" s="2019">
        <f t="shared" si="17"/>
        <v>598.6477899571961</v>
      </c>
      <c r="AY66" s="2019">
        <f t="shared" si="18"/>
        <v>109.14275663068238</v>
      </c>
      <c r="AZ66" s="2019">
        <f t="shared" si="19"/>
        <v>32.519000359551242</v>
      </c>
      <c r="BA66" s="2019">
        <f t="shared" si="20"/>
        <v>31.186016760928798</v>
      </c>
      <c r="BB66" s="2020">
        <f t="shared" si="21"/>
        <v>45.437739510202341</v>
      </c>
      <c r="BD66" s="3312"/>
      <c r="BE66" s="2504" t="s">
        <v>1982</v>
      </c>
      <c r="BF66" s="2018">
        <v>7416502.1549245007</v>
      </c>
      <c r="BG66" s="2019">
        <v>7308029.0411361651</v>
      </c>
      <c r="BH66" s="2019">
        <v>3466398.6890619695</v>
      </c>
      <c r="BI66" s="2019">
        <v>1027503.7242092835</v>
      </c>
      <c r="BJ66" s="2019">
        <v>0</v>
      </c>
      <c r="BK66" s="2019">
        <v>40277.398528286234</v>
      </c>
      <c r="BL66" s="2019">
        <v>9954.753514849639</v>
      </c>
      <c r="BM66" s="2019">
        <v>112094.63461519987</v>
      </c>
      <c r="BN66" s="2019">
        <v>1126240.7291009438</v>
      </c>
      <c r="BO66" s="2019">
        <v>754112.84271995188</v>
      </c>
      <c r="BP66" s="2019">
        <v>37344.10061303703</v>
      </c>
      <c r="BQ66" s="2019">
        <v>41545.816740524671</v>
      </c>
      <c r="BR66" s="2019">
        <v>69696.330161324033</v>
      </c>
      <c r="BS66" s="2019">
        <v>0</v>
      </c>
      <c r="BT66" s="2019">
        <v>5497.7296764876064</v>
      </c>
      <c r="BU66" s="2019">
        <v>70.298557143056314</v>
      </c>
      <c r="BV66" s="2019">
        <v>598647.7899571961</v>
      </c>
      <c r="BW66" s="2019">
        <v>109142.75663068239</v>
      </c>
      <c r="BX66" s="2019">
        <v>32519.000359551239</v>
      </c>
      <c r="BY66" s="2019">
        <v>31186.016760928796</v>
      </c>
      <c r="BZ66" s="2020">
        <v>45437.739510202344</v>
      </c>
    </row>
    <row r="67" spans="32:78" ht="26.1" customHeight="1">
      <c r="AF67" s="3312"/>
      <c r="AG67" s="2017" t="s">
        <v>1983</v>
      </c>
      <c r="AH67" s="2018">
        <f t="shared" si="22"/>
        <v>13990.025536331583</v>
      </c>
      <c r="AI67" s="2019">
        <f t="shared" si="2"/>
        <v>13879.073971159371</v>
      </c>
      <c r="AJ67" s="2019">
        <f t="shared" si="3"/>
        <v>7337.3016074653551</v>
      </c>
      <c r="AK67" s="2019">
        <f t="shared" si="4"/>
        <v>1634.7828295509401</v>
      </c>
      <c r="AL67" s="2019">
        <f t="shared" si="5"/>
        <v>0</v>
      </c>
      <c r="AM67" s="2019">
        <f t="shared" si="6"/>
        <v>96.403776229993014</v>
      </c>
      <c r="AN67" s="2019">
        <f t="shared" si="7"/>
        <v>20.550015860675355</v>
      </c>
      <c r="AO67" s="2019">
        <f t="shared" si="8"/>
        <v>132.69870338776323</v>
      </c>
      <c r="AP67" s="2019">
        <f t="shared" si="9"/>
        <v>2024.4828295050968</v>
      </c>
      <c r="AQ67" s="2019">
        <f t="shared" si="10"/>
        <v>1182.9421651876546</v>
      </c>
      <c r="AR67" s="2019">
        <f t="shared" si="11"/>
        <v>109.12661344470311</v>
      </c>
      <c r="AS67" s="2019">
        <f t="shared" si="12"/>
        <v>47.813127403040951</v>
      </c>
      <c r="AT67" s="2019">
        <f t="shared" si="13"/>
        <v>75.402398667497593</v>
      </c>
      <c r="AU67" s="2019">
        <f t="shared" si="14"/>
        <v>0.56427066721775543</v>
      </c>
      <c r="AV67" s="2019">
        <f t="shared" si="15"/>
        <v>159.60536232727409</v>
      </c>
      <c r="AW67" s="2019">
        <f t="shared" si="16"/>
        <v>3.3499632394521393</v>
      </c>
      <c r="AX67" s="2019">
        <f t="shared" si="17"/>
        <v>1054.0503082227058</v>
      </c>
      <c r="AY67" s="2019">
        <f t="shared" si="18"/>
        <v>110.95156517221749</v>
      </c>
      <c r="AZ67" s="2019">
        <f t="shared" si="19"/>
        <v>5.1571544055839418</v>
      </c>
      <c r="BA67" s="2019">
        <f t="shared" si="20"/>
        <v>56.299003202199223</v>
      </c>
      <c r="BB67" s="2020">
        <f t="shared" si="21"/>
        <v>49.495407564434352</v>
      </c>
      <c r="BD67" s="3312"/>
      <c r="BE67" s="2504" t="s">
        <v>1983</v>
      </c>
      <c r="BF67" s="2018">
        <v>13990025.536331583</v>
      </c>
      <c r="BG67" s="2019">
        <v>13879073.971159371</v>
      </c>
      <c r="BH67" s="2019">
        <v>7337301.6074653547</v>
      </c>
      <c r="BI67" s="2019">
        <v>1634782.8295509401</v>
      </c>
      <c r="BJ67" s="2019">
        <v>0</v>
      </c>
      <c r="BK67" s="2019">
        <v>96403.776229993018</v>
      </c>
      <c r="BL67" s="2019">
        <v>20550.015860675354</v>
      </c>
      <c r="BM67" s="2019">
        <v>132698.70338776323</v>
      </c>
      <c r="BN67" s="2019">
        <v>2024482.8295050969</v>
      </c>
      <c r="BO67" s="2019">
        <v>1182942.1651876546</v>
      </c>
      <c r="BP67" s="2019">
        <v>109126.61344470311</v>
      </c>
      <c r="BQ67" s="2019">
        <v>47813.127403040955</v>
      </c>
      <c r="BR67" s="2019">
        <v>75402.398667497589</v>
      </c>
      <c r="BS67" s="2019">
        <v>564.27066721775543</v>
      </c>
      <c r="BT67" s="2019">
        <v>159605.36232727408</v>
      </c>
      <c r="BU67" s="2019">
        <v>3349.9632394521391</v>
      </c>
      <c r="BV67" s="2019">
        <v>1054050.3082227057</v>
      </c>
      <c r="BW67" s="2019">
        <v>110951.56517221748</v>
      </c>
      <c r="BX67" s="2019">
        <v>5157.1544055839422</v>
      </c>
      <c r="BY67" s="2019">
        <v>56299.003202199223</v>
      </c>
      <c r="BZ67" s="2020">
        <v>49495.407564434354</v>
      </c>
    </row>
    <row r="68" spans="32:78" ht="26.1" customHeight="1">
      <c r="AF68" s="3312"/>
      <c r="AG68" s="2017" t="s">
        <v>1984</v>
      </c>
      <c r="AH68" s="2018">
        <f t="shared" si="22"/>
        <v>31526.354281298201</v>
      </c>
      <c r="AI68" s="2019">
        <f t="shared" si="2"/>
        <v>31132.346052114106</v>
      </c>
      <c r="AJ68" s="2019">
        <f t="shared" si="3"/>
        <v>17560.97971144674</v>
      </c>
      <c r="AK68" s="2019">
        <f t="shared" si="4"/>
        <v>3235.1642749684602</v>
      </c>
      <c r="AL68" s="2019">
        <f t="shared" si="5"/>
        <v>73.984290989076385</v>
      </c>
      <c r="AM68" s="2019">
        <f t="shared" si="6"/>
        <v>265.11000895851743</v>
      </c>
      <c r="AN68" s="2019">
        <f t="shared" si="7"/>
        <v>45.507343944876816</v>
      </c>
      <c r="AO68" s="2019">
        <f t="shared" si="8"/>
        <v>216.56592905638053</v>
      </c>
      <c r="AP68" s="2019">
        <f t="shared" si="9"/>
        <v>4984.46226080817</v>
      </c>
      <c r="AQ68" s="2019">
        <f t="shared" si="10"/>
        <v>2025.296862568089</v>
      </c>
      <c r="AR68" s="2019">
        <f t="shared" si="11"/>
        <v>204.86683466615256</v>
      </c>
      <c r="AS68" s="2019">
        <f t="shared" si="12"/>
        <v>116.06211160907625</v>
      </c>
      <c r="AT68" s="2019">
        <f t="shared" si="13"/>
        <v>341.32975291976067</v>
      </c>
      <c r="AU68" s="2019">
        <f t="shared" si="14"/>
        <v>2.0906099369689288</v>
      </c>
      <c r="AV68" s="2019">
        <f t="shared" si="15"/>
        <v>40.115027386758292</v>
      </c>
      <c r="AW68" s="2019">
        <f t="shared" si="16"/>
        <v>1.5904704091568933</v>
      </c>
      <c r="AX68" s="2019">
        <f t="shared" si="17"/>
        <v>2019.2205624459284</v>
      </c>
      <c r="AY68" s="2019">
        <f t="shared" si="18"/>
        <v>394.00822918408159</v>
      </c>
      <c r="AZ68" s="2019">
        <f t="shared" si="19"/>
        <v>76.316461245664598</v>
      </c>
      <c r="BA68" s="2019">
        <f t="shared" si="20"/>
        <v>172.65237626379908</v>
      </c>
      <c r="BB68" s="2020">
        <f t="shared" si="21"/>
        <v>145.03939167461783</v>
      </c>
      <c r="BD68" s="3312"/>
      <c r="BE68" s="2504" t="s">
        <v>1984</v>
      </c>
      <c r="BF68" s="2018">
        <v>31526354.281298202</v>
      </c>
      <c r="BG68" s="2019">
        <v>31132346.052114107</v>
      </c>
      <c r="BH68" s="2019">
        <v>17560979.71144674</v>
      </c>
      <c r="BI68" s="2019">
        <v>3235164.2749684602</v>
      </c>
      <c r="BJ68" s="2019">
        <v>73984.290989076384</v>
      </c>
      <c r="BK68" s="2019">
        <v>265110.0089585174</v>
      </c>
      <c r="BL68" s="2019">
        <v>45507.343944876819</v>
      </c>
      <c r="BM68" s="2019">
        <v>216565.92905638053</v>
      </c>
      <c r="BN68" s="2019">
        <v>4984462.2608081698</v>
      </c>
      <c r="BO68" s="2019">
        <v>2025296.862568089</v>
      </c>
      <c r="BP68" s="2019">
        <v>204866.83466615254</v>
      </c>
      <c r="BQ68" s="2019">
        <v>116062.11160907625</v>
      </c>
      <c r="BR68" s="2019">
        <v>341329.75291976065</v>
      </c>
      <c r="BS68" s="2019">
        <v>2090.6099369689287</v>
      </c>
      <c r="BT68" s="2019">
        <v>40115.027386758295</v>
      </c>
      <c r="BU68" s="2019">
        <v>1590.4704091568933</v>
      </c>
      <c r="BV68" s="2019">
        <v>2019220.5624459283</v>
      </c>
      <c r="BW68" s="2019">
        <v>394008.2291840816</v>
      </c>
      <c r="BX68" s="2019">
        <v>76316.461245664599</v>
      </c>
      <c r="BY68" s="2019">
        <v>172652.37626379909</v>
      </c>
      <c r="BZ68" s="2020">
        <v>145039.39167461783</v>
      </c>
    </row>
    <row r="69" spans="32:78" ht="26.1" customHeight="1">
      <c r="AF69" s="3312"/>
      <c r="AG69" s="2017" t="s">
        <v>1985</v>
      </c>
      <c r="AH69" s="2018">
        <f t="shared" si="22"/>
        <v>66154.27441657061</v>
      </c>
      <c r="AI69" s="2019">
        <f t="shared" si="2"/>
        <v>65555.077546567729</v>
      </c>
      <c r="AJ69" s="2019">
        <f t="shared" si="3"/>
        <v>36600.509602115962</v>
      </c>
      <c r="AK69" s="2019">
        <f t="shared" si="4"/>
        <v>7370.1867354233345</v>
      </c>
      <c r="AL69" s="2019">
        <f t="shared" si="5"/>
        <v>434.92598191720072</v>
      </c>
      <c r="AM69" s="2019">
        <f t="shared" si="6"/>
        <v>323.52104688872754</v>
      </c>
      <c r="AN69" s="2019">
        <f t="shared" si="7"/>
        <v>99.673182151176832</v>
      </c>
      <c r="AO69" s="2019">
        <f t="shared" si="8"/>
        <v>531.43777429507418</v>
      </c>
      <c r="AP69" s="2019">
        <f t="shared" si="9"/>
        <v>10965.922715731011</v>
      </c>
      <c r="AQ69" s="2019">
        <f t="shared" si="10"/>
        <v>4372.6094558269788</v>
      </c>
      <c r="AR69" s="2019">
        <f t="shared" si="11"/>
        <v>373.1311781445529</v>
      </c>
      <c r="AS69" s="2019">
        <f t="shared" si="12"/>
        <v>165.29283609132949</v>
      </c>
      <c r="AT69" s="2019">
        <f t="shared" si="13"/>
        <v>431.06440985822417</v>
      </c>
      <c r="AU69" s="2019">
        <f t="shared" si="14"/>
        <v>11.669070319022643</v>
      </c>
      <c r="AV69" s="2019">
        <f t="shared" si="15"/>
        <v>51.690549431338006</v>
      </c>
      <c r="AW69" s="2019">
        <f t="shared" si="16"/>
        <v>19.476159405755016</v>
      </c>
      <c r="AX69" s="2019">
        <f t="shared" si="17"/>
        <v>3803.9668489680698</v>
      </c>
      <c r="AY69" s="2019">
        <f t="shared" si="18"/>
        <v>599.19687000282772</v>
      </c>
      <c r="AZ69" s="2019">
        <f t="shared" si="19"/>
        <v>114.254807754067</v>
      </c>
      <c r="BA69" s="2019">
        <f t="shared" si="20"/>
        <v>299.08311199118953</v>
      </c>
      <c r="BB69" s="2020">
        <f t="shared" si="21"/>
        <v>185.85895025757102</v>
      </c>
      <c r="BD69" s="3312"/>
      <c r="BE69" s="2504" t="s">
        <v>1985</v>
      </c>
      <c r="BF69" s="2018">
        <v>66154274.416570611</v>
      </c>
      <c r="BG69" s="2019">
        <v>65555077.546567731</v>
      </c>
      <c r="BH69" s="2019">
        <v>36600509.602115959</v>
      </c>
      <c r="BI69" s="2019">
        <v>7370186.7354233349</v>
      </c>
      <c r="BJ69" s="2019">
        <v>434925.98191720073</v>
      </c>
      <c r="BK69" s="2019">
        <v>323521.04688872752</v>
      </c>
      <c r="BL69" s="2019">
        <v>99673.182151176836</v>
      </c>
      <c r="BM69" s="2019">
        <v>531437.77429507417</v>
      </c>
      <c r="BN69" s="2019">
        <v>10965922.71573101</v>
      </c>
      <c r="BO69" s="2019">
        <v>4372609.4558269791</v>
      </c>
      <c r="BP69" s="2019">
        <v>373131.17814455292</v>
      </c>
      <c r="BQ69" s="2019">
        <v>165292.83609132949</v>
      </c>
      <c r="BR69" s="2019">
        <v>431064.40985822416</v>
      </c>
      <c r="BS69" s="2019">
        <v>11669.070319022643</v>
      </c>
      <c r="BT69" s="2019">
        <v>51690.549431338004</v>
      </c>
      <c r="BU69" s="2019">
        <v>19476.159405755017</v>
      </c>
      <c r="BV69" s="2019">
        <v>3803966.84896807</v>
      </c>
      <c r="BW69" s="2019">
        <v>599196.87000282772</v>
      </c>
      <c r="BX69" s="2019">
        <v>114254.80775406701</v>
      </c>
      <c r="BY69" s="2019">
        <v>299083.11199118954</v>
      </c>
      <c r="BZ69" s="2020">
        <v>185858.95025757104</v>
      </c>
    </row>
    <row r="70" spans="32:78" ht="26.1" customHeight="1">
      <c r="AF70" s="3312"/>
      <c r="AG70" s="2017" t="s">
        <v>1986</v>
      </c>
      <c r="AH70" s="2018">
        <f t="shared" si="22"/>
        <v>163767.5914325015</v>
      </c>
      <c r="AI70" s="2019">
        <f t="shared" si="2"/>
        <v>161921.53248878114</v>
      </c>
      <c r="AJ70" s="2019">
        <f t="shared" si="3"/>
        <v>86246.677275099399</v>
      </c>
      <c r="AK70" s="2019">
        <f t="shared" si="4"/>
        <v>21373.816300555358</v>
      </c>
      <c r="AL70" s="2019">
        <f t="shared" si="5"/>
        <v>1596.1927659686648</v>
      </c>
      <c r="AM70" s="2019">
        <f t="shared" si="6"/>
        <v>1210.9031019865217</v>
      </c>
      <c r="AN70" s="2019">
        <f t="shared" si="7"/>
        <v>334.35718984318453</v>
      </c>
      <c r="AO70" s="2019">
        <f t="shared" si="8"/>
        <v>1404.3472787072662</v>
      </c>
      <c r="AP70" s="2019">
        <f t="shared" si="9"/>
        <v>34692.888165870972</v>
      </c>
      <c r="AQ70" s="2019">
        <f t="shared" si="10"/>
        <v>7608.7969783389935</v>
      </c>
      <c r="AR70" s="2019">
        <f t="shared" si="11"/>
        <v>595.29255705651281</v>
      </c>
      <c r="AS70" s="2019">
        <f t="shared" si="12"/>
        <v>198.63368609633886</v>
      </c>
      <c r="AT70" s="2019">
        <f t="shared" si="13"/>
        <v>753.02667562889781</v>
      </c>
      <c r="AU70" s="2019">
        <f t="shared" si="14"/>
        <v>37.761569958372355</v>
      </c>
      <c r="AV70" s="2019">
        <f t="shared" si="15"/>
        <v>173.08757429475537</v>
      </c>
      <c r="AW70" s="2019">
        <f t="shared" si="16"/>
        <v>3.2241161484288821</v>
      </c>
      <c r="AX70" s="2019">
        <f t="shared" si="17"/>
        <v>5692.5272532273775</v>
      </c>
      <c r="AY70" s="2019">
        <f t="shared" si="18"/>
        <v>1846.0589437203271</v>
      </c>
      <c r="AZ70" s="2019">
        <f t="shared" si="19"/>
        <v>154.40515908331008</v>
      </c>
      <c r="BA70" s="2019">
        <f t="shared" si="20"/>
        <v>663.32459721190935</v>
      </c>
      <c r="BB70" s="2020">
        <f t="shared" si="21"/>
        <v>1028.3291874251076</v>
      </c>
      <c r="BD70" s="3312"/>
      <c r="BE70" s="2504" t="s">
        <v>1986</v>
      </c>
      <c r="BF70" s="2018">
        <v>163767591.43250149</v>
      </c>
      <c r="BG70" s="2019">
        <v>161921532.48878115</v>
      </c>
      <c r="BH70" s="2019">
        <v>86246677.275099397</v>
      </c>
      <c r="BI70" s="2019">
        <v>21373816.30055536</v>
      </c>
      <c r="BJ70" s="2019">
        <v>1596192.7659686648</v>
      </c>
      <c r="BK70" s="2019">
        <v>1210903.1019865216</v>
      </c>
      <c r="BL70" s="2019">
        <v>334357.18984318455</v>
      </c>
      <c r="BM70" s="2019">
        <v>1404347.2787072663</v>
      </c>
      <c r="BN70" s="2019">
        <v>34692888.165870972</v>
      </c>
      <c r="BO70" s="2019">
        <v>7608796.9783389932</v>
      </c>
      <c r="BP70" s="2019">
        <v>595292.5570565128</v>
      </c>
      <c r="BQ70" s="2019">
        <v>198633.68609633888</v>
      </c>
      <c r="BR70" s="2019">
        <v>753026.67562889785</v>
      </c>
      <c r="BS70" s="2019">
        <v>37761.569958372354</v>
      </c>
      <c r="BT70" s="2019">
        <v>173087.57429475538</v>
      </c>
      <c r="BU70" s="2019">
        <v>3224.1161484288818</v>
      </c>
      <c r="BV70" s="2019">
        <v>5692527.2532273773</v>
      </c>
      <c r="BW70" s="2019">
        <v>1846058.943720327</v>
      </c>
      <c r="BX70" s="2019">
        <v>154405.15908331008</v>
      </c>
      <c r="BY70" s="2019">
        <v>663324.59721190936</v>
      </c>
      <c r="BZ70" s="2020">
        <v>1028329.1874251077</v>
      </c>
    </row>
    <row r="71" spans="32:78" ht="26.1" customHeight="1">
      <c r="AF71" s="3312"/>
      <c r="AG71" s="2017" t="s">
        <v>1987</v>
      </c>
      <c r="AH71" s="2018">
        <f t="shared" si="22"/>
        <v>388522.40419414139</v>
      </c>
      <c r="AI71" s="2019">
        <f t="shared" si="2"/>
        <v>381553.67709540279</v>
      </c>
      <c r="AJ71" s="2019">
        <f t="shared" si="3"/>
        <v>178934.84427257962</v>
      </c>
      <c r="AK71" s="2019">
        <f t="shared" si="4"/>
        <v>46779.867530414391</v>
      </c>
      <c r="AL71" s="2019">
        <f t="shared" si="5"/>
        <v>0</v>
      </c>
      <c r="AM71" s="2019">
        <f t="shared" si="6"/>
        <v>2330.416364875764</v>
      </c>
      <c r="AN71" s="2019">
        <f t="shared" si="7"/>
        <v>548.42849885296073</v>
      </c>
      <c r="AO71" s="2019">
        <f t="shared" si="8"/>
        <v>17034.790774583165</v>
      </c>
      <c r="AP71" s="2019">
        <f t="shared" si="9"/>
        <v>98966.592707563483</v>
      </c>
      <c r="AQ71" s="2019">
        <f t="shared" si="10"/>
        <v>12870.652989260072</v>
      </c>
      <c r="AR71" s="2019">
        <f t="shared" si="11"/>
        <v>1155.7979208858758</v>
      </c>
      <c r="AS71" s="2019">
        <f t="shared" si="12"/>
        <v>336.81582169295945</v>
      </c>
      <c r="AT71" s="2019">
        <f t="shared" si="13"/>
        <v>881.55266568466516</v>
      </c>
      <c r="AU71" s="2019">
        <f t="shared" si="14"/>
        <v>92.8887425833028</v>
      </c>
      <c r="AV71" s="2019">
        <f t="shared" si="15"/>
        <v>393.09181389090992</v>
      </c>
      <c r="AW71" s="2019">
        <f t="shared" si="16"/>
        <v>66.633127418601944</v>
      </c>
      <c r="AX71" s="2019">
        <f t="shared" si="17"/>
        <v>21161.303865117021</v>
      </c>
      <c r="AY71" s="2019">
        <f t="shared" si="18"/>
        <v>6968.7270987385646</v>
      </c>
      <c r="AZ71" s="2019">
        <f t="shared" si="19"/>
        <v>357.97643736578772</v>
      </c>
      <c r="BA71" s="2019">
        <f t="shared" si="20"/>
        <v>1587.7791229323711</v>
      </c>
      <c r="BB71" s="2020">
        <f t="shared" si="21"/>
        <v>5022.9715384404044</v>
      </c>
      <c r="BD71" s="3312"/>
      <c r="BE71" s="2504" t="s">
        <v>1987</v>
      </c>
      <c r="BF71" s="2018">
        <v>388522404.19414139</v>
      </c>
      <c r="BG71" s="2019">
        <v>381553677.09540278</v>
      </c>
      <c r="BH71" s="2019">
        <v>178934844.27257961</v>
      </c>
      <c r="BI71" s="2019">
        <v>46779867.530414388</v>
      </c>
      <c r="BJ71" s="2019">
        <v>0</v>
      </c>
      <c r="BK71" s="2019">
        <v>2330416.3648757641</v>
      </c>
      <c r="BL71" s="2019">
        <v>548428.49885296077</v>
      </c>
      <c r="BM71" s="2019">
        <v>17034790.774583165</v>
      </c>
      <c r="BN71" s="2019">
        <v>98966592.70756349</v>
      </c>
      <c r="BO71" s="2019">
        <v>12870652.989260072</v>
      </c>
      <c r="BP71" s="2019">
        <v>1155797.9208858758</v>
      </c>
      <c r="BQ71" s="2019">
        <v>336815.82169295946</v>
      </c>
      <c r="BR71" s="2019">
        <v>881552.6656846652</v>
      </c>
      <c r="BS71" s="2019">
        <v>92888.742583302796</v>
      </c>
      <c r="BT71" s="2019">
        <v>393091.81389090989</v>
      </c>
      <c r="BU71" s="2019">
        <v>66633.127418601944</v>
      </c>
      <c r="BV71" s="2019">
        <v>21161303.865117021</v>
      </c>
      <c r="BW71" s="2019">
        <v>6968727.0987385642</v>
      </c>
      <c r="BX71" s="2019">
        <v>357976.43736578774</v>
      </c>
      <c r="BY71" s="2019">
        <v>1587779.1229323712</v>
      </c>
      <c r="BZ71" s="2020">
        <v>5022971.5384404045</v>
      </c>
    </row>
    <row r="72" spans="32:78" ht="26.1" customHeight="1">
      <c r="AF72" s="3312"/>
      <c r="AG72" s="2017" t="s">
        <v>1988</v>
      </c>
      <c r="AH72" s="2018">
        <f t="shared" si="22"/>
        <v>642164.00424005964</v>
      </c>
      <c r="AI72" s="2019">
        <f t="shared" si="2"/>
        <v>637656.56427769258</v>
      </c>
      <c r="AJ72" s="2019">
        <f t="shared" si="3"/>
        <v>352997.14438481932</v>
      </c>
      <c r="AK72" s="2019">
        <f t="shared" si="4"/>
        <v>95394.366558553578</v>
      </c>
      <c r="AL72" s="2019">
        <f t="shared" si="5"/>
        <v>9281.7413271952082</v>
      </c>
      <c r="AM72" s="2019">
        <f t="shared" si="6"/>
        <v>3338.7756633382551</v>
      </c>
      <c r="AN72" s="2019">
        <f t="shared" si="7"/>
        <v>3129.4090455374217</v>
      </c>
      <c r="AO72" s="2019">
        <f t="shared" si="8"/>
        <v>7050.3294579006169</v>
      </c>
      <c r="AP72" s="2019">
        <f t="shared" si="9"/>
        <v>114123.37371395731</v>
      </c>
      <c r="AQ72" s="2019">
        <f t="shared" si="10"/>
        <v>27332.38371354917</v>
      </c>
      <c r="AR72" s="2019">
        <f t="shared" si="11"/>
        <v>2018.8612760657647</v>
      </c>
      <c r="AS72" s="2019">
        <f t="shared" si="12"/>
        <v>480.16203100214727</v>
      </c>
      <c r="AT72" s="2019">
        <f t="shared" si="13"/>
        <v>1624.9161753608118</v>
      </c>
      <c r="AU72" s="2019">
        <f t="shared" si="14"/>
        <v>111.54695539125859</v>
      </c>
      <c r="AV72" s="2019">
        <f t="shared" si="15"/>
        <v>5739.6428139001437</v>
      </c>
      <c r="AW72" s="2019">
        <f t="shared" si="16"/>
        <v>60.581034845338557</v>
      </c>
      <c r="AX72" s="2019">
        <f t="shared" si="17"/>
        <v>14973.330126276171</v>
      </c>
      <c r="AY72" s="2019">
        <f t="shared" si="18"/>
        <v>4507.4399623671525</v>
      </c>
      <c r="AZ72" s="2019">
        <f t="shared" si="19"/>
        <v>246.93799651148296</v>
      </c>
      <c r="BA72" s="2019">
        <f t="shared" si="20"/>
        <v>1947.3615995911384</v>
      </c>
      <c r="BB72" s="2020">
        <f t="shared" si="21"/>
        <v>2313.1403662645321</v>
      </c>
      <c r="BD72" s="3312"/>
      <c r="BE72" s="2504" t="s">
        <v>1988</v>
      </c>
      <c r="BF72" s="2018">
        <v>642164004.24005961</v>
      </c>
      <c r="BG72" s="2019">
        <v>637656564.27769256</v>
      </c>
      <c r="BH72" s="2019">
        <v>352997144.38481933</v>
      </c>
      <c r="BI72" s="2019">
        <v>95394366.558553576</v>
      </c>
      <c r="BJ72" s="2019">
        <v>9281741.3271952085</v>
      </c>
      <c r="BK72" s="2019">
        <v>3338775.6633382551</v>
      </c>
      <c r="BL72" s="2019">
        <v>3129409.0455374215</v>
      </c>
      <c r="BM72" s="2019">
        <v>7050329.4579006173</v>
      </c>
      <c r="BN72" s="2019">
        <v>114123373.71395731</v>
      </c>
      <c r="BO72" s="2019">
        <v>27332383.713549171</v>
      </c>
      <c r="BP72" s="2019">
        <v>2018861.2760657647</v>
      </c>
      <c r="BQ72" s="2019">
        <v>480162.0310021473</v>
      </c>
      <c r="BR72" s="2019">
        <v>1624916.1753608119</v>
      </c>
      <c r="BS72" s="2019">
        <v>111546.9553912586</v>
      </c>
      <c r="BT72" s="2019">
        <v>5739642.8139001438</v>
      </c>
      <c r="BU72" s="2019">
        <v>60581.03484533856</v>
      </c>
      <c r="BV72" s="2019">
        <v>14973330.126276171</v>
      </c>
      <c r="BW72" s="2019">
        <v>4507439.9623671528</v>
      </c>
      <c r="BX72" s="2019">
        <v>246937.99651148295</v>
      </c>
      <c r="BY72" s="2019">
        <v>1947361.5995911385</v>
      </c>
      <c r="BZ72" s="2020">
        <v>2313140.3662645319</v>
      </c>
    </row>
    <row r="73" spans="32:78" ht="26.1" customHeight="1">
      <c r="AF73" s="3312"/>
      <c r="AG73" s="2017" t="s">
        <v>1989</v>
      </c>
      <c r="AH73" s="2018">
        <f t="shared" si="22"/>
        <v>1713434.8776034412</v>
      </c>
      <c r="AI73" s="2019">
        <f t="shared" si="2"/>
        <v>1692583.2411856763</v>
      </c>
      <c r="AJ73" s="2019">
        <f t="shared" si="3"/>
        <v>824590.5223369028</v>
      </c>
      <c r="AK73" s="2019">
        <f t="shared" si="4"/>
        <v>286665.41038413683</v>
      </c>
      <c r="AL73" s="2019">
        <f t="shared" si="5"/>
        <v>68472.265152145977</v>
      </c>
      <c r="AM73" s="2019">
        <f t="shared" si="6"/>
        <v>13985.123205942215</v>
      </c>
      <c r="AN73" s="2019">
        <f t="shared" si="7"/>
        <v>5231.3609778505124</v>
      </c>
      <c r="AO73" s="2019">
        <f t="shared" si="8"/>
        <v>17319.045794944974</v>
      </c>
      <c r="AP73" s="2019">
        <f t="shared" si="9"/>
        <v>341097.46820527414</v>
      </c>
      <c r="AQ73" s="2019">
        <f t="shared" si="10"/>
        <v>66170.40375909966</v>
      </c>
      <c r="AR73" s="2019">
        <f t="shared" si="11"/>
        <v>2714.1700301248425</v>
      </c>
      <c r="AS73" s="2019">
        <f t="shared" si="12"/>
        <v>1958.9306313742161</v>
      </c>
      <c r="AT73" s="2019">
        <f t="shared" si="13"/>
        <v>3109.9324301464867</v>
      </c>
      <c r="AU73" s="2019">
        <f t="shared" si="14"/>
        <v>964.01946834332989</v>
      </c>
      <c r="AV73" s="2019">
        <f t="shared" si="15"/>
        <v>1958.6400666677764</v>
      </c>
      <c r="AW73" s="2019">
        <f t="shared" si="16"/>
        <v>824.86539309124532</v>
      </c>
      <c r="AX73" s="2019">
        <f t="shared" si="17"/>
        <v>57521.083349631044</v>
      </c>
      <c r="AY73" s="2019">
        <f t="shared" si="18"/>
        <v>20851.636417764723</v>
      </c>
      <c r="AZ73" s="2019">
        <f t="shared" si="19"/>
        <v>1173.7571256467108</v>
      </c>
      <c r="BA73" s="2019">
        <f t="shared" si="20"/>
        <v>8424.7220588790387</v>
      </c>
      <c r="BB73" s="2020">
        <f t="shared" si="21"/>
        <v>11253.157233238979</v>
      </c>
      <c r="BD73" s="3312"/>
      <c r="BE73" s="2504" t="s">
        <v>1989</v>
      </c>
      <c r="BF73" s="2018">
        <v>1713434877.6034412</v>
      </c>
      <c r="BG73" s="2019">
        <v>1692583241.1856763</v>
      </c>
      <c r="BH73" s="2019">
        <v>824590522.33690274</v>
      </c>
      <c r="BI73" s="2019">
        <v>286665410.38413686</v>
      </c>
      <c r="BJ73" s="2019">
        <v>68472265.152145982</v>
      </c>
      <c r="BK73" s="2019">
        <v>13985123.205942215</v>
      </c>
      <c r="BL73" s="2019">
        <v>5231360.9778505126</v>
      </c>
      <c r="BM73" s="2019">
        <v>17319045.794944976</v>
      </c>
      <c r="BN73" s="2019">
        <v>341097468.20527416</v>
      </c>
      <c r="BO73" s="2019">
        <v>66170403.759099655</v>
      </c>
      <c r="BP73" s="2019">
        <v>2714170.0301248427</v>
      </c>
      <c r="BQ73" s="2019">
        <v>1958930.6313742162</v>
      </c>
      <c r="BR73" s="2019">
        <v>3109932.4301464865</v>
      </c>
      <c r="BS73" s="2019">
        <v>964019.46834332985</v>
      </c>
      <c r="BT73" s="2019">
        <v>1958640.0666677763</v>
      </c>
      <c r="BU73" s="2019">
        <v>824865.39309124532</v>
      </c>
      <c r="BV73" s="2019">
        <v>57521083.349631041</v>
      </c>
      <c r="BW73" s="2019">
        <v>20851636.417764723</v>
      </c>
      <c r="BX73" s="2019">
        <v>1173757.1256467109</v>
      </c>
      <c r="BY73" s="2019">
        <v>8424722.0588790383</v>
      </c>
      <c r="BZ73" s="2020">
        <v>11253157.233238978</v>
      </c>
    </row>
    <row r="74" spans="32:78" ht="26.1" customHeight="1">
      <c r="AF74" s="3312"/>
      <c r="AG74" s="2017" t="s">
        <v>1990</v>
      </c>
      <c r="AH74" s="2018">
        <f t="shared" si="22"/>
        <v>4704672.0329753775</v>
      </c>
      <c r="AI74" s="2019">
        <f t="shared" si="2"/>
        <v>4633939.6819731528</v>
      </c>
      <c r="AJ74" s="2019">
        <f t="shared" si="3"/>
        <v>2651816.2089807657</v>
      </c>
      <c r="AK74" s="2019">
        <f t="shared" si="4"/>
        <v>674545.0026861442</v>
      </c>
      <c r="AL74" s="2019">
        <f t="shared" si="5"/>
        <v>4327.0172141288076</v>
      </c>
      <c r="AM74" s="2019">
        <f t="shared" si="6"/>
        <v>55816.924241209214</v>
      </c>
      <c r="AN74" s="2019">
        <f t="shared" si="7"/>
        <v>14166.99863423056</v>
      </c>
      <c r="AO74" s="2019">
        <f t="shared" si="8"/>
        <v>56071.000874795558</v>
      </c>
      <c r="AP74" s="2019">
        <f t="shared" si="9"/>
        <v>935355.7467994116</v>
      </c>
      <c r="AQ74" s="2019">
        <f t="shared" si="10"/>
        <v>152352.52338389732</v>
      </c>
      <c r="AR74" s="2019">
        <f t="shared" si="11"/>
        <v>4983.8692836919827</v>
      </c>
      <c r="AS74" s="2019">
        <f t="shared" si="12"/>
        <v>4854.4422039193341</v>
      </c>
      <c r="AT74" s="2019">
        <f t="shared" si="13"/>
        <v>8809.8057112886909</v>
      </c>
      <c r="AU74" s="2019">
        <f t="shared" si="14"/>
        <v>3603.0913929380781</v>
      </c>
      <c r="AV74" s="2019">
        <f t="shared" si="15"/>
        <v>5704.1888866375948</v>
      </c>
      <c r="AW74" s="2019">
        <f t="shared" si="16"/>
        <v>1897.5073351452966</v>
      </c>
      <c r="AX74" s="2019">
        <f t="shared" si="17"/>
        <v>59635.354344948762</v>
      </c>
      <c r="AY74" s="2019">
        <f t="shared" si="18"/>
        <v>70732.351002223804</v>
      </c>
      <c r="AZ74" s="2019">
        <f t="shared" si="19"/>
        <v>2047.0643138220601</v>
      </c>
      <c r="BA74" s="2019">
        <f t="shared" si="20"/>
        <v>31535.449133116774</v>
      </c>
      <c r="BB74" s="2020">
        <f t="shared" si="21"/>
        <v>37149.837555284968</v>
      </c>
      <c r="BD74" s="3312"/>
      <c r="BE74" s="2504" t="s">
        <v>1990</v>
      </c>
      <c r="BF74" s="2018">
        <v>4704672032.9753771</v>
      </c>
      <c r="BG74" s="2019">
        <v>4633939681.9731531</v>
      </c>
      <c r="BH74" s="2019">
        <v>2651816208.9807658</v>
      </c>
      <c r="BI74" s="2019">
        <v>674545002.68614423</v>
      </c>
      <c r="BJ74" s="2019">
        <v>4327017.2141288072</v>
      </c>
      <c r="BK74" s="2019">
        <v>55816924.241209216</v>
      </c>
      <c r="BL74" s="2019">
        <v>14166998.63423056</v>
      </c>
      <c r="BM74" s="2019">
        <v>56071000.874795556</v>
      </c>
      <c r="BN74" s="2019">
        <v>935355746.79941165</v>
      </c>
      <c r="BO74" s="2019">
        <v>152352523.38389733</v>
      </c>
      <c r="BP74" s="2019">
        <v>4983869.2836919827</v>
      </c>
      <c r="BQ74" s="2019">
        <v>4854442.2039193343</v>
      </c>
      <c r="BR74" s="2019">
        <v>8809805.7112886906</v>
      </c>
      <c r="BS74" s="2019">
        <v>3603091.3929380779</v>
      </c>
      <c r="BT74" s="2019">
        <v>5704188.8866375946</v>
      </c>
      <c r="BU74" s="2019">
        <v>1897507.3351452965</v>
      </c>
      <c r="BV74" s="2019">
        <v>59635354.344948761</v>
      </c>
      <c r="BW74" s="2019">
        <v>70732351.002223805</v>
      </c>
      <c r="BX74" s="2019">
        <v>2047064.3138220601</v>
      </c>
      <c r="BY74" s="2019">
        <v>31535449.133116774</v>
      </c>
      <c r="BZ74" s="2020">
        <v>37149837.55528497</v>
      </c>
    </row>
    <row r="75" spans="32:78" ht="26.1" customHeight="1">
      <c r="AF75" s="3312" t="s">
        <v>96</v>
      </c>
      <c r="AG75" s="2017" t="s">
        <v>1981</v>
      </c>
      <c r="AH75" s="2018">
        <f t="shared" si="22"/>
        <v>4145.0882754423656</v>
      </c>
      <c r="AI75" s="2019">
        <f t="shared" si="2"/>
        <v>4032.9344136371428</v>
      </c>
      <c r="AJ75" s="2019">
        <f t="shared" si="3"/>
        <v>1594.0593123053629</v>
      </c>
      <c r="AK75" s="2019">
        <f t="shared" si="4"/>
        <v>518.94408694849176</v>
      </c>
      <c r="AL75" s="2019">
        <f t="shared" si="5"/>
        <v>15.762356605373459</v>
      </c>
      <c r="AM75" s="2019">
        <f t="shared" si="6"/>
        <v>25.783185059973064</v>
      </c>
      <c r="AN75" s="2019">
        <f t="shared" si="7"/>
        <v>8.6822993002923301</v>
      </c>
      <c r="AO75" s="2019">
        <f t="shared" si="8"/>
        <v>56.419725069657602</v>
      </c>
      <c r="AP75" s="2019">
        <f t="shared" si="9"/>
        <v>692.83935834669808</v>
      </c>
      <c r="AQ75" s="2019">
        <f t="shared" si="10"/>
        <v>562.17334914217952</v>
      </c>
      <c r="AR75" s="2019">
        <f t="shared" si="11"/>
        <v>43.732093026139424</v>
      </c>
      <c r="AS75" s="2019">
        <f t="shared" si="12"/>
        <v>31.089134398214782</v>
      </c>
      <c r="AT75" s="2019">
        <f t="shared" si="13"/>
        <v>102.04100540037744</v>
      </c>
      <c r="AU75" s="2019">
        <f t="shared" si="14"/>
        <v>2.200889051729658</v>
      </c>
      <c r="AV75" s="2019">
        <f t="shared" si="15"/>
        <v>7.8915564081761644</v>
      </c>
      <c r="AW75" s="2019">
        <f t="shared" si="16"/>
        <v>0.53103134680186692</v>
      </c>
      <c r="AX75" s="2019">
        <f t="shared" si="17"/>
        <v>370.78503122767245</v>
      </c>
      <c r="AY75" s="2019">
        <f t="shared" si="18"/>
        <v>112.1538618052253</v>
      </c>
      <c r="AZ75" s="2019">
        <f t="shared" si="19"/>
        <v>32.019906464361604</v>
      </c>
      <c r="BA75" s="2019">
        <f t="shared" si="20"/>
        <v>25.941389370486121</v>
      </c>
      <c r="BB75" s="2020">
        <f t="shared" si="21"/>
        <v>54.192565970377629</v>
      </c>
      <c r="BD75" s="3312" t="s">
        <v>96</v>
      </c>
      <c r="BE75" s="2504" t="s">
        <v>1981</v>
      </c>
      <c r="BF75" s="2018">
        <v>4145088.2754423656</v>
      </c>
      <c r="BG75" s="2019">
        <v>4032934.4136371426</v>
      </c>
      <c r="BH75" s="2019">
        <v>1594059.3123053629</v>
      </c>
      <c r="BI75" s="2019">
        <v>518944.08694849181</v>
      </c>
      <c r="BJ75" s="2019">
        <v>15762.356605373459</v>
      </c>
      <c r="BK75" s="2019">
        <v>25783.185059973064</v>
      </c>
      <c r="BL75" s="2019">
        <v>8682.2993002923304</v>
      </c>
      <c r="BM75" s="2019">
        <v>56419.725069657601</v>
      </c>
      <c r="BN75" s="2019">
        <v>692839.35834669811</v>
      </c>
      <c r="BO75" s="2019">
        <v>562173.34914217948</v>
      </c>
      <c r="BP75" s="2019">
        <v>43732.093026139424</v>
      </c>
      <c r="BQ75" s="2019">
        <v>31089.134398214781</v>
      </c>
      <c r="BR75" s="2019">
        <v>102041.00540037744</v>
      </c>
      <c r="BS75" s="2019">
        <v>2200.8890517296581</v>
      </c>
      <c r="BT75" s="2019">
        <v>7891.556408176164</v>
      </c>
      <c r="BU75" s="2019">
        <v>531.0313468018669</v>
      </c>
      <c r="BV75" s="2019">
        <v>370785.03122767247</v>
      </c>
      <c r="BW75" s="2019">
        <v>112153.8618052253</v>
      </c>
      <c r="BX75" s="2019">
        <v>32019.906464361608</v>
      </c>
      <c r="BY75" s="2019">
        <v>25941.389370486122</v>
      </c>
      <c r="BZ75" s="2020">
        <v>54192.565970377625</v>
      </c>
    </row>
    <row r="76" spans="32:78" ht="26.1" customHeight="1">
      <c r="AF76" s="3312"/>
      <c r="AG76" s="2017" t="s">
        <v>1982</v>
      </c>
      <c r="AH76" s="2018">
        <f t="shared" si="22"/>
        <v>7062.2378886832721</v>
      </c>
      <c r="AI76" s="2019">
        <f t="shared" si="2"/>
        <v>6951.8810178517761</v>
      </c>
      <c r="AJ76" s="2019">
        <f t="shared" si="3"/>
        <v>3132.8966139503009</v>
      </c>
      <c r="AK76" s="2019">
        <f t="shared" si="4"/>
        <v>1033.5684539067177</v>
      </c>
      <c r="AL76" s="2019">
        <f t="shared" si="5"/>
        <v>0</v>
      </c>
      <c r="AM76" s="2019">
        <f t="shared" si="6"/>
        <v>43.028194931963718</v>
      </c>
      <c r="AN76" s="2019">
        <f t="shared" si="7"/>
        <v>9.9242126020184571</v>
      </c>
      <c r="AO76" s="2019">
        <f t="shared" si="8"/>
        <v>113.62795617001076</v>
      </c>
      <c r="AP76" s="2019">
        <f t="shared" si="9"/>
        <v>1107.3546195618751</v>
      </c>
      <c r="AQ76" s="2019">
        <f t="shared" si="10"/>
        <v>756.43552988208603</v>
      </c>
      <c r="AR76" s="2019">
        <f t="shared" si="11"/>
        <v>41.490389769792365</v>
      </c>
      <c r="AS76" s="2019">
        <f t="shared" si="12"/>
        <v>43.583996634092216</v>
      </c>
      <c r="AT76" s="2019">
        <f t="shared" si="13"/>
        <v>62.615323997475606</v>
      </c>
      <c r="AU76" s="2019">
        <f t="shared" si="14"/>
        <v>0</v>
      </c>
      <c r="AV76" s="2019">
        <f t="shared" si="15"/>
        <v>10.665493756382602</v>
      </c>
      <c r="AW76" s="2019">
        <f t="shared" si="16"/>
        <v>0.82470505706839814</v>
      </c>
      <c r="AX76" s="2019">
        <f t="shared" si="17"/>
        <v>582.08726748903666</v>
      </c>
      <c r="AY76" s="2019">
        <f t="shared" si="18"/>
        <v>111.03959994936476</v>
      </c>
      <c r="AZ76" s="2019">
        <f t="shared" si="19"/>
        <v>4.6572728343867507</v>
      </c>
      <c r="BA76" s="2019">
        <f t="shared" si="20"/>
        <v>50.452232443722508</v>
      </c>
      <c r="BB76" s="2020">
        <f t="shared" si="21"/>
        <v>55.930094671255482</v>
      </c>
      <c r="BD76" s="3312"/>
      <c r="BE76" s="2504" t="s">
        <v>1982</v>
      </c>
      <c r="BF76" s="2018">
        <v>7062237.8886832725</v>
      </c>
      <c r="BG76" s="2019">
        <v>6951881.0178517764</v>
      </c>
      <c r="BH76" s="2019">
        <v>3132896.613950301</v>
      </c>
      <c r="BI76" s="2019">
        <v>1033568.4539067177</v>
      </c>
      <c r="BJ76" s="2019">
        <v>0</v>
      </c>
      <c r="BK76" s="2019">
        <v>43028.194931963721</v>
      </c>
      <c r="BL76" s="2019">
        <v>9924.2126020184569</v>
      </c>
      <c r="BM76" s="2019">
        <v>113627.95617001076</v>
      </c>
      <c r="BN76" s="2019">
        <v>1107354.619561875</v>
      </c>
      <c r="BO76" s="2019">
        <v>756435.52988208598</v>
      </c>
      <c r="BP76" s="2019">
        <v>41490.389769792368</v>
      </c>
      <c r="BQ76" s="2019">
        <v>43583.996634092218</v>
      </c>
      <c r="BR76" s="2019">
        <v>62615.323997475607</v>
      </c>
      <c r="BS76" s="2019">
        <v>0</v>
      </c>
      <c r="BT76" s="2019">
        <v>10665.493756382602</v>
      </c>
      <c r="BU76" s="2019">
        <v>824.70505706839811</v>
      </c>
      <c r="BV76" s="2019">
        <v>582087.26748903666</v>
      </c>
      <c r="BW76" s="2019">
        <v>111039.59994936475</v>
      </c>
      <c r="BX76" s="2019">
        <v>4657.2728343867502</v>
      </c>
      <c r="BY76" s="2019">
        <v>50452.232443722511</v>
      </c>
      <c r="BZ76" s="2020">
        <v>55930.09467125548</v>
      </c>
    </row>
    <row r="77" spans="32:78" ht="26.1" customHeight="1">
      <c r="AF77" s="3312"/>
      <c r="AG77" s="2017" t="s">
        <v>1983</v>
      </c>
      <c r="AH77" s="2018">
        <f t="shared" si="22"/>
        <v>13031.613282387454</v>
      </c>
      <c r="AI77" s="2019">
        <f t="shared" si="2"/>
        <v>12969.10854232555</v>
      </c>
      <c r="AJ77" s="2019">
        <f t="shared" si="3"/>
        <v>7140.920836567786</v>
      </c>
      <c r="AK77" s="2019">
        <f t="shared" si="4"/>
        <v>1465.2738284762534</v>
      </c>
      <c r="AL77" s="2019">
        <f t="shared" si="5"/>
        <v>14.809730430522125</v>
      </c>
      <c r="AM77" s="2019">
        <f t="shared" si="6"/>
        <v>59.306943457357782</v>
      </c>
      <c r="AN77" s="2019">
        <f t="shared" si="7"/>
        <v>17.970684714441841</v>
      </c>
      <c r="AO77" s="2019">
        <f t="shared" si="8"/>
        <v>124.25578479882171</v>
      </c>
      <c r="AP77" s="2019">
        <f t="shared" si="9"/>
        <v>1878.254262967049</v>
      </c>
      <c r="AQ77" s="2019">
        <f t="shared" si="10"/>
        <v>1036.8892562734077</v>
      </c>
      <c r="AR77" s="2019">
        <f t="shared" si="11"/>
        <v>95.773999947076149</v>
      </c>
      <c r="AS77" s="2019">
        <f t="shared" si="12"/>
        <v>46.807835571302888</v>
      </c>
      <c r="AT77" s="2019">
        <f t="shared" si="13"/>
        <v>68.621595207684209</v>
      </c>
      <c r="AU77" s="2019">
        <f t="shared" si="14"/>
        <v>0.10977823659637913</v>
      </c>
      <c r="AV77" s="2019">
        <f t="shared" si="15"/>
        <v>6.8563375110061537</v>
      </c>
      <c r="AW77" s="2019">
        <f t="shared" si="16"/>
        <v>3.4034860110102625</v>
      </c>
      <c r="AX77" s="2019">
        <f t="shared" si="17"/>
        <v>1009.8541821552351</v>
      </c>
      <c r="AY77" s="2019">
        <f t="shared" si="18"/>
        <v>62.504740061902552</v>
      </c>
      <c r="AZ77" s="2019">
        <f t="shared" si="19"/>
        <v>6.5765969589262854</v>
      </c>
      <c r="BA77" s="2019">
        <f t="shared" si="20"/>
        <v>26.090389993660093</v>
      </c>
      <c r="BB77" s="2020">
        <f t="shared" si="21"/>
        <v>29.837753109316157</v>
      </c>
      <c r="BD77" s="3312"/>
      <c r="BE77" s="2504" t="s">
        <v>1983</v>
      </c>
      <c r="BF77" s="2018">
        <v>13031613.282387454</v>
      </c>
      <c r="BG77" s="2019">
        <v>12969108.542325551</v>
      </c>
      <c r="BH77" s="2019">
        <v>7140920.8365677856</v>
      </c>
      <c r="BI77" s="2019">
        <v>1465273.8284762534</v>
      </c>
      <c r="BJ77" s="2019">
        <v>14809.730430522124</v>
      </c>
      <c r="BK77" s="2019">
        <v>59306.943457357782</v>
      </c>
      <c r="BL77" s="2019">
        <v>17970.684714441843</v>
      </c>
      <c r="BM77" s="2019">
        <v>124255.78479882171</v>
      </c>
      <c r="BN77" s="2019">
        <v>1878254.2629670491</v>
      </c>
      <c r="BO77" s="2019">
        <v>1036889.2562734076</v>
      </c>
      <c r="BP77" s="2019">
        <v>95773.999947076154</v>
      </c>
      <c r="BQ77" s="2019">
        <v>46807.835571302887</v>
      </c>
      <c r="BR77" s="2019">
        <v>68621.595207684208</v>
      </c>
      <c r="BS77" s="2019">
        <v>109.77823659637913</v>
      </c>
      <c r="BT77" s="2019">
        <v>6856.3375110061534</v>
      </c>
      <c r="BU77" s="2019">
        <v>3403.4860110102627</v>
      </c>
      <c r="BV77" s="2019">
        <v>1009854.1821552351</v>
      </c>
      <c r="BW77" s="2019">
        <v>62504.74006190255</v>
      </c>
      <c r="BX77" s="2019">
        <v>6576.596958926285</v>
      </c>
      <c r="BY77" s="2019">
        <v>26090.389993660094</v>
      </c>
      <c r="BZ77" s="2020">
        <v>29837.753109316156</v>
      </c>
    </row>
    <row r="78" spans="32:78" ht="26.1" customHeight="1">
      <c r="AF78" s="3312"/>
      <c r="AG78" s="2017" t="s">
        <v>1984</v>
      </c>
      <c r="AH78" s="2018">
        <f t="shared" si="22"/>
        <v>28486.096476366329</v>
      </c>
      <c r="AI78" s="2019">
        <f t="shared" si="2"/>
        <v>28144.758117256646</v>
      </c>
      <c r="AJ78" s="2019">
        <f t="shared" si="3"/>
        <v>15067.059992625689</v>
      </c>
      <c r="AK78" s="2019">
        <f t="shared" si="4"/>
        <v>2899.3025392226805</v>
      </c>
      <c r="AL78" s="2019">
        <f t="shared" si="5"/>
        <v>710.1600257978937</v>
      </c>
      <c r="AM78" s="2019">
        <f t="shared" si="6"/>
        <v>281.04267158976512</v>
      </c>
      <c r="AN78" s="2019">
        <f t="shared" si="7"/>
        <v>38.148648885817728</v>
      </c>
      <c r="AO78" s="2019">
        <f t="shared" si="8"/>
        <v>217.91977989287773</v>
      </c>
      <c r="AP78" s="2019">
        <f t="shared" si="9"/>
        <v>4584.2862830266149</v>
      </c>
      <c r="AQ78" s="2019">
        <f t="shared" si="10"/>
        <v>1910.8531390167575</v>
      </c>
      <c r="AR78" s="2019">
        <f t="shared" si="11"/>
        <v>192.11222394627211</v>
      </c>
      <c r="AS78" s="2019">
        <f t="shared" si="12"/>
        <v>97.405054644047624</v>
      </c>
      <c r="AT78" s="2019">
        <f t="shared" si="13"/>
        <v>218.92830994146922</v>
      </c>
      <c r="AU78" s="2019">
        <f t="shared" si="14"/>
        <v>2.4798907175851834</v>
      </c>
      <c r="AV78" s="2019">
        <f t="shared" si="15"/>
        <v>36.502929983298571</v>
      </c>
      <c r="AW78" s="2019">
        <f t="shared" si="16"/>
        <v>2.8508610661033305</v>
      </c>
      <c r="AX78" s="2019">
        <f t="shared" si="17"/>
        <v>1885.7057668997727</v>
      </c>
      <c r="AY78" s="2019">
        <f t="shared" si="18"/>
        <v>341.3383591096603</v>
      </c>
      <c r="AZ78" s="2019">
        <f t="shared" si="19"/>
        <v>70.631554106160948</v>
      </c>
      <c r="BA78" s="2019">
        <f t="shared" si="20"/>
        <v>170.26453627645623</v>
      </c>
      <c r="BB78" s="2020">
        <f t="shared" si="21"/>
        <v>100.44226872704351</v>
      </c>
      <c r="BD78" s="3312"/>
      <c r="BE78" s="2504" t="s">
        <v>1984</v>
      </c>
      <c r="BF78" s="2018">
        <v>28486096.47636633</v>
      </c>
      <c r="BG78" s="2019">
        <v>28144758.117256645</v>
      </c>
      <c r="BH78" s="2019">
        <v>15067059.992625689</v>
      </c>
      <c r="BI78" s="2019">
        <v>2899302.5392226805</v>
      </c>
      <c r="BJ78" s="2019">
        <v>710160.02579789364</v>
      </c>
      <c r="BK78" s="2019">
        <v>281042.67158976512</v>
      </c>
      <c r="BL78" s="2019">
        <v>38148.648885817725</v>
      </c>
      <c r="BM78" s="2019">
        <v>217919.77989287773</v>
      </c>
      <c r="BN78" s="2019">
        <v>4584286.2830266152</v>
      </c>
      <c r="BO78" s="2019">
        <v>1910853.1390167575</v>
      </c>
      <c r="BP78" s="2019">
        <v>192112.2239462721</v>
      </c>
      <c r="BQ78" s="2019">
        <v>97405.054644047617</v>
      </c>
      <c r="BR78" s="2019">
        <v>218928.30994146923</v>
      </c>
      <c r="BS78" s="2019">
        <v>2479.8907175851832</v>
      </c>
      <c r="BT78" s="2019">
        <v>36502.929983298571</v>
      </c>
      <c r="BU78" s="2019">
        <v>2850.8610661033304</v>
      </c>
      <c r="BV78" s="2019">
        <v>1885705.7668997727</v>
      </c>
      <c r="BW78" s="2019">
        <v>341338.35910966032</v>
      </c>
      <c r="BX78" s="2019">
        <v>70631.554106160955</v>
      </c>
      <c r="BY78" s="2019">
        <v>170264.53627645623</v>
      </c>
      <c r="BZ78" s="2020">
        <v>100442.26872704351</v>
      </c>
    </row>
    <row r="79" spans="32:78" ht="26.1" customHeight="1">
      <c r="AF79" s="3312"/>
      <c r="AG79" s="2017" t="s">
        <v>1985</v>
      </c>
      <c r="AH79" s="2018">
        <f t="shared" si="22"/>
        <v>61355.474209985761</v>
      </c>
      <c r="AI79" s="2019">
        <f t="shared" si="2"/>
        <v>60738.433878199685</v>
      </c>
      <c r="AJ79" s="2019">
        <f t="shared" si="3"/>
        <v>34839.926996036709</v>
      </c>
      <c r="AK79" s="2019">
        <f t="shared" si="4"/>
        <v>7131.8970477653147</v>
      </c>
      <c r="AL79" s="2019">
        <f t="shared" si="5"/>
        <v>28.036119096127582</v>
      </c>
      <c r="AM79" s="2019">
        <f t="shared" si="6"/>
        <v>296.92648017482531</v>
      </c>
      <c r="AN79" s="2019">
        <f t="shared" si="7"/>
        <v>95.429077834673919</v>
      </c>
      <c r="AO79" s="2019">
        <f t="shared" si="8"/>
        <v>475.38772085688782</v>
      </c>
      <c r="AP79" s="2019">
        <f t="shared" si="9"/>
        <v>8616.827059350966</v>
      </c>
      <c r="AQ79" s="2019">
        <f t="shared" si="10"/>
        <v>4167.5952202674098</v>
      </c>
      <c r="AR79" s="2019">
        <f t="shared" si="11"/>
        <v>362.29064542309914</v>
      </c>
      <c r="AS79" s="2019">
        <f t="shared" si="12"/>
        <v>148.38412332477748</v>
      </c>
      <c r="AT79" s="2019">
        <f t="shared" si="13"/>
        <v>416.28269052911276</v>
      </c>
      <c r="AU79" s="2019">
        <f t="shared" si="14"/>
        <v>3.8032848837340727</v>
      </c>
      <c r="AV79" s="2019">
        <f t="shared" si="15"/>
        <v>333.36782320029397</v>
      </c>
      <c r="AW79" s="2019">
        <f t="shared" si="16"/>
        <v>15.582187732930768</v>
      </c>
      <c r="AX79" s="2019">
        <f t="shared" si="17"/>
        <v>3806.6974017228476</v>
      </c>
      <c r="AY79" s="2019">
        <f t="shared" si="18"/>
        <v>617.04033178603788</v>
      </c>
      <c r="AZ79" s="2019">
        <f t="shared" si="19"/>
        <v>112.41273947623023</v>
      </c>
      <c r="BA79" s="2019">
        <f t="shared" si="20"/>
        <v>302.18880018922999</v>
      </c>
      <c r="BB79" s="2020">
        <f t="shared" si="21"/>
        <v>202.43879212057743</v>
      </c>
      <c r="BD79" s="3312"/>
      <c r="BE79" s="2504" t="s">
        <v>1985</v>
      </c>
      <c r="BF79" s="2018">
        <v>61355474.209985763</v>
      </c>
      <c r="BG79" s="2019">
        <v>60738433.878199682</v>
      </c>
      <c r="BH79" s="2019">
        <v>34839926.996036708</v>
      </c>
      <c r="BI79" s="2019">
        <v>7131897.0477653146</v>
      </c>
      <c r="BJ79" s="2019">
        <v>28036.119096127582</v>
      </c>
      <c r="BK79" s="2019">
        <v>296926.48017482529</v>
      </c>
      <c r="BL79" s="2019">
        <v>95429.077834673924</v>
      </c>
      <c r="BM79" s="2019">
        <v>475387.72085688781</v>
      </c>
      <c r="BN79" s="2019">
        <v>8616827.0593509655</v>
      </c>
      <c r="BO79" s="2019">
        <v>4167595.2202674099</v>
      </c>
      <c r="BP79" s="2019">
        <v>362290.64542309911</v>
      </c>
      <c r="BQ79" s="2019">
        <v>148384.12332477747</v>
      </c>
      <c r="BR79" s="2019">
        <v>416282.69052911276</v>
      </c>
      <c r="BS79" s="2019">
        <v>3803.2848837340725</v>
      </c>
      <c r="BT79" s="2019">
        <v>333367.82320029399</v>
      </c>
      <c r="BU79" s="2019">
        <v>15582.187732930768</v>
      </c>
      <c r="BV79" s="2019">
        <v>3806697.4017228475</v>
      </c>
      <c r="BW79" s="2019">
        <v>617040.33178603789</v>
      </c>
      <c r="BX79" s="2019">
        <v>112412.73947623023</v>
      </c>
      <c r="BY79" s="2019">
        <v>302188.80018923001</v>
      </c>
      <c r="BZ79" s="2020">
        <v>202438.79212057742</v>
      </c>
    </row>
    <row r="80" spans="32:78" ht="26.1" customHeight="1">
      <c r="AF80" s="3312"/>
      <c r="AG80" s="2017" t="s">
        <v>1986</v>
      </c>
      <c r="AH80" s="2018">
        <f t="shared" si="22"/>
        <v>151291.76763856105</v>
      </c>
      <c r="AI80" s="2019">
        <f t="shared" si="2"/>
        <v>149088.73200463006</v>
      </c>
      <c r="AJ80" s="2019">
        <f t="shared" si="3"/>
        <v>80822.233398103039</v>
      </c>
      <c r="AK80" s="2019">
        <f t="shared" si="4"/>
        <v>19884.590325975063</v>
      </c>
      <c r="AL80" s="2019">
        <f t="shared" si="5"/>
        <v>343.32255355265607</v>
      </c>
      <c r="AM80" s="2019">
        <f t="shared" si="6"/>
        <v>1029.4891172371993</v>
      </c>
      <c r="AN80" s="2019">
        <f t="shared" si="7"/>
        <v>317.95713240077737</v>
      </c>
      <c r="AO80" s="2019">
        <f t="shared" si="8"/>
        <v>1419.6487901740386</v>
      </c>
      <c r="AP80" s="2019">
        <f t="shared" si="9"/>
        <v>31000.25758038479</v>
      </c>
      <c r="AQ80" s="2019">
        <f t="shared" si="10"/>
        <v>7334.5152322742824</v>
      </c>
      <c r="AR80" s="2019">
        <f t="shared" si="11"/>
        <v>532.13796598824354</v>
      </c>
      <c r="AS80" s="2019">
        <f t="shared" si="12"/>
        <v>213.83663389416796</v>
      </c>
      <c r="AT80" s="2019">
        <f t="shared" si="13"/>
        <v>731.41881279914037</v>
      </c>
      <c r="AU80" s="2019">
        <f t="shared" si="14"/>
        <v>33.309980955158785</v>
      </c>
      <c r="AV80" s="2019">
        <f t="shared" si="15"/>
        <v>159.21047181017369</v>
      </c>
      <c r="AW80" s="2019">
        <f t="shared" si="16"/>
        <v>3.6731933288341283</v>
      </c>
      <c r="AX80" s="2019">
        <f t="shared" si="17"/>
        <v>5263.1308157524418</v>
      </c>
      <c r="AY80" s="2019">
        <f t="shared" si="18"/>
        <v>2203.0356339310533</v>
      </c>
      <c r="AZ80" s="2019">
        <f t="shared" si="19"/>
        <v>183.8936200392761</v>
      </c>
      <c r="BA80" s="2019">
        <f t="shared" si="20"/>
        <v>536.94764745258988</v>
      </c>
      <c r="BB80" s="2020">
        <f t="shared" si="21"/>
        <v>1482.194366439187</v>
      </c>
      <c r="BD80" s="3312"/>
      <c r="BE80" s="2504" t="s">
        <v>1986</v>
      </c>
      <c r="BF80" s="2018">
        <v>151291767.63856104</v>
      </c>
      <c r="BG80" s="2019">
        <v>149088732.00463006</v>
      </c>
      <c r="BH80" s="2019">
        <v>80822233.398103043</v>
      </c>
      <c r="BI80" s="2019">
        <v>19884590.325975064</v>
      </c>
      <c r="BJ80" s="2019">
        <v>343322.55355265609</v>
      </c>
      <c r="BK80" s="2019">
        <v>1029489.1172371992</v>
      </c>
      <c r="BL80" s="2019">
        <v>317957.13240077737</v>
      </c>
      <c r="BM80" s="2019">
        <v>1419648.7901740386</v>
      </c>
      <c r="BN80" s="2019">
        <v>31000257.580384791</v>
      </c>
      <c r="BO80" s="2019">
        <v>7334515.2322742827</v>
      </c>
      <c r="BP80" s="2019">
        <v>532137.96598824358</v>
      </c>
      <c r="BQ80" s="2019">
        <v>213836.63389416796</v>
      </c>
      <c r="BR80" s="2019">
        <v>731418.81279914035</v>
      </c>
      <c r="BS80" s="2019">
        <v>33309.980955158782</v>
      </c>
      <c r="BT80" s="2019">
        <v>159210.47181017368</v>
      </c>
      <c r="BU80" s="2019">
        <v>3673.1933288341284</v>
      </c>
      <c r="BV80" s="2019">
        <v>5263130.815752442</v>
      </c>
      <c r="BW80" s="2019">
        <v>2203035.6339310533</v>
      </c>
      <c r="BX80" s="2019">
        <v>183893.62003927611</v>
      </c>
      <c r="BY80" s="2019">
        <v>536947.64745258982</v>
      </c>
      <c r="BZ80" s="2020">
        <v>1482194.366439187</v>
      </c>
    </row>
    <row r="81" spans="32:78" ht="26.1" customHeight="1">
      <c r="AF81" s="3312"/>
      <c r="AG81" s="2017" t="s">
        <v>1987</v>
      </c>
      <c r="AH81" s="2018">
        <f t="shared" si="22"/>
        <v>365836.87529204803</v>
      </c>
      <c r="AI81" s="2019">
        <f t="shared" si="2"/>
        <v>363123.05173055833</v>
      </c>
      <c r="AJ81" s="2019">
        <f t="shared" si="3"/>
        <v>167203.07387424257</v>
      </c>
      <c r="AK81" s="2019">
        <f t="shared" si="4"/>
        <v>39024.927990508928</v>
      </c>
      <c r="AL81" s="2019">
        <f t="shared" si="5"/>
        <v>6550.6206901461546</v>
      </c>
      <c r="AM81" s="2019">
        <f t="shared" si="6"/>
        <v>2398.5944692564717</v>
      </c>
      <c r="AN81" s="2019">
        <f t="shared" si="7"/>
        <v>448.48321186649719</v>
      </c>
      <c r="AO81" s="2019">
        <f t="shared" si="8"/>
        <v>13189.672033923091</v>
      </c>
      <c r="AP81" s="2019">
        <f t="shared" si="9"/>
        <v>99824.590839135213</v>
      </c>
      <c r="AQ81" s="2019">
        <f t="shared" si="10"/>
        <v>13096.285595688845</v>
      </c>
      <c r="AR81" s="2019">
        <f t="shared" si="11"/>
        <v>1081.4916758199336</v>
      </c>
      <c r="AS81" s="2019">
        <f t="shared" si="12"/>
        <v>306.29892927127082</v>
      </c>
      <c r="AT81" s="2019">
        <f t="shared" si="13"/>
        <v>834.06850542571806</v>
      </c>
      <c r="AU81" s="2019">
        <f t="shared" si="14"/>
        <v>39.561073957532265</v>
      </c>
      <c r="AV81" s="2019">
        <f t="shared" si="15"/>
        <v>513.81526035164575</v>
      </c>
      <c r="AW81" s="2019">
        <f t="shared" si="16"/>
        <v>4.4837259995554</v>
      </c>
      <c r="AX81" s="2019">
        <f t="shared" si="17"/>
        <v>18607.083854964792</v>
      </c>
      <c r="AY81" s="2019">
        <f t="shared" si="18"/>
        <v>2713.8235614898231</v>
      </c>
      <c r="AZ81" s="2019">
        <f t="shared" si="19"/>
        <v>143.24793269115389</v>
      </c>
      <c r="BA81" s="2019">
        <f t="shared" si="20"/>
        <v>1621.4176783465293</v>
      </c>
      <c r="BB81" s="2020">
        <f t="shared" si="21"/>
        <v>949.15795045213963</v>
      </c>
      <c r="BD81" s="3312"/>
      <c r="BE81" s="2504" t="s">
        <v>1987</v>
      </c>
      <c r="BF81" s="2018">
        <v>365836875.29204804</v>
      </c>
      <c r="BG81" s="2019">
        <v>363123051.73055834</v>
      </c>
      <c r="BH81" s="2019">
        <v>167203073.87424257</v>
      </c>
      <c r="BI81" s="2019">
        <v>39024927.990508929</v>
      </c>
      <c r="BJ81" s="2019">
        <v>6550620.6901461547</v>
      </c>
      <c r="BK81" s="2019">
        <v>2398594.4692564718</v>
      </c>
      <c r="BL81" s="2019">
        <v>448483.21186649718</v>
      </c>
      <c r="BM81" s="2019">
        <v>13189672.033923091</v>
      </c>
      <c r="BN81" s="2019">
        <v>99824590.839135215</v>
      </c>
      <c r="BO81" s="2019">
        <v>13096285.595688846</v>
      </c>
      <c r="BP81" s="2019">
        <v>1081491.6758199336</v>
      </c>
      <c r="BQ81" s="2019">
        <v>306298.92927127081</v>
      </c>
      <c r="BR81" s="2019">
        <v>834068.50542571803</v>
      </c>
      <c r="BS81" s="2019">
        <v>39561.073957532266</v>
      </c>
      <c r="BT81" s="2019">
        <v>513815.26035164576</v>
      </c>
      <c r="BU81" s="2019">
        <v>4483.7259995553995</v>
      </c>
      <c r="BV81" s="2019">
        <v>18607083.854964793</v>
      </c>
      <c r="BW81" s="2019">
        <v>2713823.5614898233</v>
      </c>
      <c r="BX81" s="2019">
        <v>143247.9326911539</v>
      </c>
      <c r="BY81" s="2019">
        <v>1621417.6783465294</v>
      </c>
      <c r="BZ81" s="2020">
        <v>949157.9504521396</v>
      </c>
    </row>
    <row r="82" spans="32:78" ht="26.1" customHeight="1">
      <c r="AF82" s="3312"/>
      <c r="AG82" s="2017" t="s">
        <v>1988</v>
      </c>
      <c r="AH82" s="2018">
        <f t="shared" si="22"/>
        <v>632115.71917517693</v>
      </c>
      <c r="AI82" s="2019">
        <f t="shared" si="2"/>
        <v>627555.02524531144</v>
      </c>
      <c r="AJ82" s="2019">
        <f t="shared" si="3"/>
        <v>367702.10802516044</v>
      </c>
      <c r="AK82" s="2019">
        <f t="shared" si="4"/>
        <v>89437.769165773221</v>
      </c>
      <c r="AL82" s="2019">
        <f t="shared" si="5"/>
        <v>0</v>
      </c>
      <c r="AM82" s="2019">
        <f t="shared" si="6"/>
        <v>3388.9326383594689</v>
      </c>
      <c r="AN82" s="2019">
        <f t="shared" si="7"/>
        <v>1671.44710331582</v>
      </c>
      <c r="AO82" s="2019">
        <f t="shared" si="8"/>
        <v>6945.8460617042156</v>
      </c>
      <c r="AP82" s="2019">
        <f t="shared" si="9"/>
        <v>113952.27785885584</v>
      </c>
      <c r="AQ82" s="2019">
        <f t="shared" si="10"/>
        <v>24908.378582305308</v>
      </c>
      <c r="AR82" s="2019">
        <f t="shared" si="11"/>
        <v>2181.9087058496261</v>
      </c>
      <c r="AS82" s="2019">
        <f t="shared" si="12"/>
        <v>477.9305471126666</v>
      </c>
      <c r="AT82" s="2019">
        <f t="shared" si="13"/>
        <v>1701.146436707086</v>
      </c>
      <c r="AU82" s="2019">
        <f t="shared" si="14"/>
        <v>185.02109042219149</v>
      </c>
      <c r="AV82" s="2019">
        <f t="shared" si="15"/>
        <v>556.04360092648267</v>
      </c>
      <c r="AW82" s="2019">
        <f t="shared" si="16"/>
        <v>135.14566651570752</v>
      </c>
      <c r="AX82" s="2019">
        <f t="shared" si="17"/>
        <v>14311.069762303343</v>
      </c>
      <c r="AY82" s="2019">
        <f t="shared" si="18"/>
        <v>4560.6939298654906</v>
      </c>
      <c r="AZ82" s="2019">
        <f t="shared" si="19"/>
        <v>172.08239914821721</v>
      </c>
      <c r="BA82" s="2019">
        <f t="shared" si="20"/>
        <v>2063.347640015269</v>
      </c>
      <c r="BB82" s="2020">
        <f t="shared" si="21"/>
        <v>2325.2638907020068</v>
      </c>
      <c r="BD82" s="3312"/>
      <c r="BE82" s="2504" t="s">
        <v>1988</v>
      </c>
      <c r="BF82" s="2018">
        <v>632115719.17517698</v>
      </c>
      <c r="BG82" s="2019">
        <v>627555025.24531138</v>
      </c>
      <c r="BH82" s="2019">
        <v>367702108.02516043</v>
      </c>
      <c r="BI82" s="2019">
        <v>89437769.165773228</v>
      </c>
      <c r="BJ82" s="2019">
        <v>0</v>
      </c>
      <c r="BK82" s="2019">
        <v>3388932.6383594689</v>
      </c>
      <c r="BL82" s="2019">
        <v>1671447.10331582</v>
      </c>
      <c r="BM82" s="2019">
        <v>6945846.0617042156</v>
      </c>
      <c r="BN82" s="2019">
        <v>113952277.85885584</v>
      </c>
      <c r="BO82" s="2019">
        <v>24908378.582305308</v>
      </c>
      <c r="BP82" s="2019">
        <v>2181908.7058496261</v>
      </c>
      <c r="BQ82" s="2019">
        <v>477930.54711266659</v>
      </c>
      <c r="BR82" s="2019">
        <v>1701146.4367070859</v>
      </c>
      <c r="BS82" s="2019">
        <v>185021.09042219148</v>
      </c>
      <c r="BT82" s="2019">
        <v>556043.6009264827</v>
      </c>
      <c r="BU82" s="2019">
        <v>135145.6665157075</v>
      </c>
      <c r="BV82" s="2019">
        <v>14311069.762303343</v>
      </c>
      <c r="BW82" s="2019">
        <v>4560693.9298654906</v>
      </c>
      <c r="BX82" s="2019">
        <v>172082.3991482172</v>
      </c>
      <c r="BY82" s="2019">
        <v>2063347.6400152689</v>
      </c>
      <c r="BZ82" s="2020">
        <v>2325263.8907020069</v>
      </c>
    </row>
    <row r="83" spans="32:78" ht="45">
      <c r="AF83" s="3312"/>
      <c r="AG83" s="2017" t="s">
        <v>1989</v>
      </c>
      <c r="AH83" s="2018">
        <f t="shared" si="22"/>
        <v>1528759.9231198081</v>
      </c>
      <c r="AI83" s="2019">
        <f t="shared" si="2"/>
        <v>1509103.432019149</v>
      </c>
      <c r="AJ83" s="2019">
        <f t="shared" si="3"/>
        <v>771380.20335896802</v>
      </c>
      <c r="AK83" s="2019">
        <f t="shared" si="4"/>
        <v>239246.23286596715</v>
      </c>
      <c r="AL83" s="2019">
        <f t="shared" si="5"/>
        <v>71050.026250621057</v>
      </c>
      <c r="AM83" s="2019">
        <f t="shared" si="6"/>
        <v>14790.610672934274</v>
      </c>
      <c r="AN83" s="2019">
        <f t="shared" si="7"/>
        <v>5098.1048731435749</v>
      </c>
      <c r="AO83" s="2019">
        <f t="shared" si="8"/>
        <v>15235.079436084818</v>
      </c>
      <c r="AP83" s="2019">
        <f t="shared" si="9"/>
        <v>251196.38455069243</v>
      </c>
      <c r="AQ83" s="2019">
        <f t="shared" si="10"/>
        <v>64704.362011488469</v>
      </c>
      <c r="AR83" s="2019">
        <f t="shared" si="11"/>
        <v>3024.3555922368478</v>
      </c>
      <c r="AS83" s="2019">
        <f t="shared" si="12"/>
        <v>1694.4091913475315</v>
      </c>
      <c r="AT83" s="2019">
        <f t="shared" si="13"/>
        <v>3044.2887580448946</v>
      </c>
      <c r="AU83" s="2019">
        <f t="shared" si="14"/>
        <v>806.50039090041196</v>
      </c>
      <c r="AV83" s="2019">
        <f t="shared" si="15"/>
        <v>8266.6035644236836</v>
      </c>
      <c r="AW83" s="2019">
        <f t="shared" si="16"/>
        <v>832.47519985923952</v>
      </c>
      <c r="AX83" s="2019">
        <f t="shared" si="17"/>
        <v>58733.795302436491</v>
      </c>
      <c r="AY83" s="2019">
        <f t="shared" si="18"/>
        <v>19656.491100658965</v>
      </c>
      <c r="AZ83" s="2019">
        <f t="shared" si="19"/>
        <v>352.73522157394706</v>
      </c>
      <c r="BA83" s="2019">
        <f t="shared" si="20"/>
        <v>7959.4156459276746</v>
      </c>
      <c r="BB83" s="2020">
        <f t="shared" si="21"/>
        <v>11344.340233157343</v>
      </c>
      <c r="BD83" s="3312"/>
      <c r="BE83" s="2504" t="s">
        <v>1989</v>
      </c>
      <c r="BF83" s="2018">
        <v>1528759923.1198082</v>
      </c>
      <c r="BG83" s="2019">
        <v>1509103432.0191491</v>
      </c>
      <c r="BH83" s="2019">
        <v>771380203.35896802</v>
      </c>
      <c r="BI83" s="2019">
        <v>239246232.86596715</v>
      </c>
      <c r="BJ83" s="2019">
        <v>71050026.250621051</v>
      </c>
      <c r="BK83" s="2019">
        <v>14790610.672934273</v>
      </c>
      <c r="BL83" s="2019">
        <v>5098104.8731435752</v>
      </c>
      <c r="BM83" s="2019">
        <v>15235079.436084818</v>
      </c>
      <c r="BN83" s="2019">
        <v>251196384.55069244</v>
      </c>
      <c r="BO83" s="2019">
        <v>64704362.011488467</v>
      </c>
      <c r="BP83" s="2019">
        <v>3024355.5922368476</v>
      </c>
      <c r="BQ83" s="2019">
        <v>1694409.1913475315</v>
      </c>
      <c r="BR83" s="2019">
        <v>3044288.7580448948</v>
      </c>
      <c r="BS83" s="2019">
        <v>806500.39090041199</v>
      </c>
      <c r="BT83" s="2019">
        <v>8266603.5644236831</v>
      </c>
      <c r="BU83" s="2019">
        <v>832475.19985923951</v>
      </c>
      <c r="BV83" s="2019">
        <v>58733795.302436493</v>
      </c>
      <c r="BW83" s="2019">
        <v>19656491.100658964</v>
      </c>
      <c r="BX83" s="2019">
        <v>352735.22157394706</v>
      </c>
      <c r="BY83" s="2019">
        <v>7959415.6459276751</v>
      </c>
      <c r="BZ83" s="2020">
        <v>11344340.233157344</v>
      </c>
    </row>
    <row r="84" spans="32:78" ht="33.75">
      <c r="AF84" s="3312"/>
      <c r="AG84" s="2017" t="s">
        <v>1990</v>
      </c>
      <c r="AH84" s="2018">
        <f t="shared" si="22"/>
        <v>4210673.07933544</v>
      </c>
      <c r="AI84" s="2019">
        <f t="shared" si="2"/>
        <v>4156324.1086431067</v>
      </c>
      <c r="AJ84" s="2019">
        <f t="shared" si="3"/>
        <v>2190045.9252781156</v>
      </c>
      <c r="AK84" s="2019">
        <f t="shared" si="4"/>
        <v>688099.79459126934</v>
      </c>
      <c r="AL84" s="2019">
        <f t="shared" si="5"/>
        <v>3091.3216732505161</v>
      </c>
      <c r="AM84" s="2019">
        <f t="shared" si="6"/>
        <v>40286.62675111393</v>
      </c>
      <c r="AN84" s="2019">
        <f t="shared" si="7"/>
        <v>16008.26582936794</v>
      </c>
      <c r="AO84" s="2019">
        <f t="shared" si="8"/>
        <v>43614.281572810476</v>
      </c>
      <c r="AP84" s="2019">
        <f t="shared" si="9"/>
        <v>990135.00629021891</v>
      </c>
      <c r="AQ84" s="2019">
        <f t="shared" si="10"/>
        <v>118599.72178359739</v>
      </c>
      <c r="AR84" s="2019">
        <f t="shared" si="11"/>
        <v>3773.7445700977073</v>
      </c>
      <c r="AS84" s="2019">
        <f t="shared" si="12"/>
        <v>3587.9169084128998</v>
      </c>
      <c r="AT84" s="2019">
        <f t="shared" si="13"/>
        <v>6349.1849258471429</v>
      </c>
      <c r="AU84" s="2019">
        <f t="shared" si="14"/>
        <v>3100.7050626379569</v>
      </c>
      <c r="AV84" s="2019">
        <f t="shared" si="15"/>
        <v>4401.5915149253296</v>
      </c>
      <c r="AW84" s="2019">
        <f t="shared" si="16"/>
        <v>1367.7230820345558</v>
      </c>
      <c r="AX84" s="2019">
        <f t="shared" si="17"/>
        <v>43862.298809406078</v>
      </c>
      <c r="AY84" s="2019">
        <f t="shared" si="18"/>
        <v>54348.970692334071</v>
      </c>
      <c r="AZ84" s="2019">
        <f t="shared" si="19"/>
        <v>1469.0452898635497</v>
      </c>
      <c r="BA84" s="2019">
        <f t="shared" si="20"/>
        <v>25529.115928305575</v>
      </c>
      <c r="BB84" s="2020">
        <f t="shared" si="21"/>
        <v>27350.809474164947</v>
      </c>
      <c r="BD84" s="3312"/>
      <c r="BE84" s="2504" t="s">
        <v>1990</v>
      </c>
      <c r="BF84" s="2018">
        <v>4210673079.3354402</v>
      </c>
      <c r="BG84" s="2019">
        <v>4156324108.6431065</v>
      </c>
      <c r="BH84" s="2019">
        <v>2190045925.2781157</v>
      </c>
      <c r="BI84" s="2019">
        <v>688099794.59126937</v>
      </c>
      <c r="BJ84" s="2019">
        <v>3091321.6732505159</v>
      </c>
      <c r="BK84" s="2019">
        <v>40286626.751113929</v>
      </c>
      <c r="BL84" s="2019">
        <v>16008265.829367939</v>
      </c>
      <c r="BM84" s="2019">
        <v>43614281.572810479</v>
      </c>
      <c r="BN84" s="2019">
        <v>990135006.29021895</v>
      </c>
      <c r="BO84" s="2019">
        <v>118599721.78359738</v>
      </c>
      <c r="BP84" s="2019">
        <v>3773744.5700977072</v>
      </c>
      <c r="BQ84" s="2019">
        <v>3587916.9084128998</v>
      </c>
      <c r="BR84" s="2019">
        <v>6349184.9258471429</v>
      </c>
      <c r="BS84" s="2019">
        <v>3100705.0626379568</v>
      </c>
      <c r="BT84" s="2019">
        <v>4401591.5149253299</v>
      </c>
      <c r="BU84" s="2019">
        <v>1367723.0820345557</v>
      </c>
      <c r="BV84" s="2019">
        <v>43862298.809406079</v>
      </c>
      <c r="BW84" s="2019">
        <v>54348970.692334071</v>
      </c>
      <c r="BX84" s="2019">
        <v>1469045.2898635496</v>
      </c>
      <c r="BY84" s="2019">
        <v>25529115.928305574</v>
      </c>
      <c r="BZ84" s="2020">
        <v>27350809.474164948</v>
      </c>
    </row>
    <row r="85" spans="32:78" ht="22.5" customHeight="1">
      <c r="AF85" s="3312" t="s">
        <v>322</v>
      </c>
      <c r="AG85" s="2017" t="s">
        <v>1981</v>
      </c>
      <c r="AH85" s="2018">
        <f t="shared" si="22"/>
        <v>4679.2254954877217</v>
      </c>
      <c r="AI85" s="2019">
        <f t="shared" si="2"/>
        <v>4666.0489999619331</v>
      </c>
      <c r="AJ85" s="2019">
        <f t="shared" si="3"/>
        <v>2541.0853517072028</v>
      </c>
      <c r="AK85" s="2019">
        <f t="shared" si="4"/>
        <v>519.00017992920993</v>
      </c>
      <c r="AL85" s="2019">
        <f t="shared" si="5"/>
        <v>0</v>
      </c>
      <c r="AM85" s="2019">
        <f t="shared" si="6"/>
        <v>13.328459409277507</v>
      </c>
      <c r="AN85" s="2019">
        <f t="shared" si="7"/>
        <v>3.2403133117238712</v>
      </c>
      <c r="AO85" s="2019">
        <f t="shared" si="8"/>
        <v>52.250063823277316</v>
      </c>
      <c r="AP85" s="2019">
        <f t="shared" si="9"/>
        <v>688.71743302970344</v>
      </c>
      <c r="AQ85" s="2019">
        <f t="shared" si="10"/>
        <v>324.88698748499598</v>
      </c>
      <c r="AR85" s="2019">
        <f t="shared" si="11"/>
        <v>9.7411313820891223</v>
      </c>
      <c r="AS85" s="2019">
        <f t="shared" si="12"/>
        <v>21.401448075297971</v>
      </c>
      <c r="AT85" s="2019">
        <f t="shared" si="13"/>
        <v>31.225803824997165</v>
      </c>
      <c r="AU85" s="2019">
        <f t="shared" si="14"/>
        <v>0.10728208189245074</v>
      </c>
      <c r="AV85" s="2019">
        <f t="shared" si="15"/>
        <v>0.70888911864722592</v>
      </c>
      <c r="AW85" s="2019">
        <f t="shared" si="16"/>
        <v>1.0451701503741419E-2</v>
      </c>
      <c r="AX85" s="2019">
        <f t="shared" si="17"/>
        <v>469.02941481450227</v>
      </c>
      <c r="AY85" s="2019">
        <f t="shared" si="18"/>
        <v>13.97620854618363</v>
      </c>
      <c r="AZ85" s="2019">
        <f t="shared" si="19"/>
        <v>0.57728713600146919</v>
      </c>
      <c r="BA85" s="2019">
        <f t="shared" si="20"/>
        <v>3.0596863368771587</v>
      </c>
      <c r="BB85" s="2020">
        <f t="shared" si="21"/>
        <v>10.339235073305009</v>
      </c>
      <c r="BD85" s="3312" t="s">
        <v>322</v>
      </c>
      <c r="BE85" s="2504" t="s">
        <v>1981</v>
      </c>
      <c r="BF85" s="2018">
        <v>4679225.4954877216</v>
      </c>
      <c r="BG85" s="2019">
        <v>4666048.9999619331</v>
      </c>
      <c r="BH85" s="2019">
        <v>2541085.3517072028</v>
      </c>
      <c r="BI85" s="2019">
        <v>519000.17992920999</v>
      </c>
      <c r="BJ85" s="2019">
        <v>0</v>
      </c>
      <c r="BK85" s="2019">
        <v>13328.459409277506</v>
      </c>
      <c r="BL85" s="2019">
        <v>3240.3133117238713</v>
      </c>
      <c r="BM85" s="2019">
        <v>52250.063823277313</v>
      </c>
      <c r="BN85" s="2019">
        <v>688717.43302970345</v>
      </c>
      <c r="BO85" s="2019">
        <v>324886.98748499597</v>
      </c>
      <c r="BP85" s="2019">
        <v>9741.1313820891228</v>
      </c>
      <c r="BQ85" s="2019">
        <v>21401.448075297973</v>
      </c>
      <c r="BR85" s="2019">
        <v>31225.803824997165</v>
      </c>
      <c r="BS85" s="2019">
        <v>107.28208189245073</v>
      </c>
      <c r="BT85" s="2019">
        <v>708.88911864722593</v>
      </c>
      <c r="BU85" s="2019">
        <v>10.451701503741418</v>
      </c>
      <c r="BV85" s="2019">
        <v>469029.41481450229</v>
      </c>
      <c r="BW85" s="2019">
        <v>13976.20854618363</v>
      </c>
      <c r="BX85" s="2019">
        <v>577.28713600146921</v>
      </c>
      <c r="BY85" s="2019">
        <v>3059.6863368771587</v>
      </c>
      <c r="BZ85" s="2020">
        <v>10339.235073305008</v>
      </c>
    </row>
    <row r="86" spans="32:78" ht="33.75">
      <c r="AF86" s="3312"/>
      <c r="AG86" s="2017" t="s">
        <v>1982</v>
      </c>
      <c r="AH86" s="2018">
        <f t="shared" si="22"/>
        <v>9863.480580842881</v>
      </c>
      <c r="AI86" s="2019">
        <f t="shared" si="2"/>
        <v>9846.3421987420861</v>
      </c>
      <c r="AJ86" s="2019">
        <f t="shared" si="3"/>
        <v>5694.7611946479619</v>
      </c>
      <c r="AK86" s="2019">
        <f t="shared" si="4"/>
        <v>770.61426113689333</v>
      </c>
      <c r="AL86" s="2019">
        <f t="shared" si="5"/>
        <v>0</v>
      </c>
      <c r="AM86" s="2019">
        <f t="shared" si="6"/>
        <v>25.239756973426733</v>
      </c>
      <c r="AN86" s="2019">
        <f t="shared" si="7"/>
        <v>11.077077039169426</v>
      </c>
      <c r="AO86" s="2019">
        <f t="shared" si="8"/>
        <v>56.612363604894128</v>
      </c>
      <c r="AP86" s="2019">
        <f t="shared" si="9"/>
        <v>1277.9358536662035</v>
      </c>
      <c r="AQ86" s="2019">
        <f t="shared" si="10"/>
        <v>522.50136571934547</v>
      </c>
      <c r="AR86" s="2019">
        <f t="shared" si="11"/>
        <v>27.636992408254166</v>
      </c>
      <c r="AS86" s="2019">
        <f t="shared" si="12"/>
        <v>26.555301671402837</v>
      </c>
      <c r="AT86" s="2019">
        <f t="shared" si="13"/>
        <v>61.298613777301711</v>
      </c>
      <c r="AU86" s="2019">
        <f t="shared" si="14"/>
        <v>0</v>
      </c>
      <c r="AV86" s="2019">
        <f t="shared" si="15"/>
        <v>2.296158147973129</v>
      </c>
      <c r="AW86" s="2019">
        <f t="shared" si="16"/>
        <v>0</v>
      </c>
      <c r="AX86" s="2019">
        <f t="shared" si="17"/>
        <v>1369.8132599492674</v>
      </c>
      <c r="AY86" s="2019">
        <f t="shared" si="18"/>
        <v>17.138382100791869</v>
      </c>
      <c r="AZ86" s="2019">
        <f t="shared" si="19"/>
        <v>0.2683369331848719</v>
      </c>
      <c r="BA86" s="2019">
        <f t="shared" si="20"/>
        <v>10.813238358670834</v>
      </c>
      <c r="BB86" s="2020">
        <f t="shared" si="21"/>
        <v>6.0568068089361606</v>
      </c>
      <c r="BD86" s="3312"/>
      <c r="BE86" s="2504" t="s">
        <v>1982</v>
      </c>
      <c r="BF86" s="2018">
        <v>9863480.5808428805</v>
      </c>
      <c r="BG86" s="2019">
        <v>9846342.1987420861</v>
      </c>
      <c r="BH86" s="2019">
        <v>5694761.1946479622</v>
      </c>
      <c r="BI86" s="2019">
        <v>770614.2611368933</v>
      </c>
      <c r="BJ86" s="2019">
        <v>0</v>
      </c>
      <c r="BK86" s="2019">
        <v>25239.756973426734</v>
      </c>
      <c r="BL86" s="2019">
        <v>11077.077039169426</v>
      </c>
      <c r="BM86" s="2019">
        <v>56612.363604894126</v>
      </c>
      <c r="BN86" s="2019">
        <v>1277935.8536662036</v>
      </c>
      <c r="BO86" s="2019">
        <v>522501.36571934546</v>
      </c>
      <c r="BP86" s="2019">
        <v>27636.992408254166</v>
      </c>
      <c r="BQ86" s="2019">
        <v>26555.301671402838</v>
      </c>
      <c r="BR86" s="2019">
        <v>61298.613777301711</v>
      </c>
      <c r="BS86" s="2019">
        <v>0</v>
      </c>
      <c r="BT86" s="2019">
        <v>2296.158147973129</v>
      </c>
      <c r="BU86" s="2019">
        <v>0</v>
      </c>
      <c r="BV86" s="2019">
        <v>1369813.2599492674</v>
      </c>
      <c r="BW86" s="2019">
        <v>17138.38210079187</v>
      </c>
      <c r="BX86" s="2019">
        <v>268.3369331848719</v>
      </c>
      <c r="BY86" s="2019">
        <v>10813.238358670833</v>
      </c>
      <c r="BZ86" s="2020">
        <v>6056.8068089361605</v>
      </c>
    </row>
    <row r="87" spans="32:78" ht="33.75">
      <c r="AF87" s="3312"/>
      <c r="AG87" s="2017" t="s">
        <v>1983</v>
      </c>
      <c r="AH87" s="2018">
        <f t="shared" si="22"/>
        <v>11785.91839069637</v>
      </c>
      <c r="AI87" s="2019">
        <f t="shared" si="2"/>
        <v>11714.292737243301</v>
      </c>
      <c r="AJ87" s="2019">
        <f t="shared" si="3"/>
        <v>6806.1864270946144</v>
      </c>
      <c r="AK87" s="2019">
        <f t="shared" si="4"/>
        <v>1098.9911825030147</v>
      </c>
      <c r="AL87" s="2019">
        <f t="shared" si="5"/>
        <v>0</v>
      </c>
      <c r="AM87" s="2019">
        <f t="shared" si="6"/>
        <v>65.152818429551928</v>
      </c>
      <c r="AN87" s="2019">
        <f t="shared" si="7"/>
        <v>14.96113965511851</v>
      </c>
      <c r="AO87" s="2019">
        <f t="shared" si="8"/>
        <v>78.926103572536519</v>
      </c>
      <c r="AP87" s="2019">
        <f t="shared" si="9"/>
        <v>1679.1547564174073</v>
      </c>
      <c r="AQ87" s="2019">
        <f t="shared" si="10"/>
        <v>813.30016198861858</v>
      </c>
      <c r="AR87" s="2019">
        <f t="shared" si="11"/>
        <v>54.640920431460692</v>
      </c>
      <c r="AS87" s="2019">
        <f t="shared" si="12"/>
        <v>69.242852908533294</v>
      </c>
      <c r="AT87" s="2019">
        <f t="shared" si="13"/>
        <v>183.13438521958687</v>
      </c>
      <c r="AU87" s="2019">
        <f t="shared" si="14"/>
        <v>0</v>
      </c>
      <c r="AV87" s="2019">
        <f t="shared" si="15"/>
        <v>5.7796768479283998</v>
      </c>
      <c r="AW87" s="2019">
        <f t="shared" si="16"/>
        <v>4.0942069732207305</v>
      </c>
      <c r="AX87" s="2019">
        <f t="shared" si="17"/>
        <v>840.72810520170913</v>
      </c>
      <c r="AY87" s="2019">
        <f t="shared" si="18"/>
        <v>71.625653453071166</v>
      </c>
      <c r="AZ87" s="2019">
        <f t="shared" si="19"/>
        <v>4.8321510314251173</v>
      </c>
      <c r="BA87" s="2019">
        <f t="shared" si="20"/>
        <v>33.309249655887221</v>
      </c>
      <c r="BB87" s="2020">
        <f t="shared" si="21"/>
        <v>33.484252765758818</v>
      </c>
      <c r="BD87" s="3312"/>
      <c r="BE87" s="2504" t="s">
        <v>1983</v>
      </c>
      <c r="BF87" s="2018">
        <v>11785918.390696369</v>
      </c>
      <c r="BG87" s="2019">
        <v>11714292.7372433</v>
      </c>
      <c r="BH87" s="2019">
        <v>6806186.4270946141</v>
      </c>
      <c r="BI87" s="2019">
        <v>1098991.1825030146</v>
      </c>
      <c r="BJ87" s="2019">
        <v>0</v>
      </c>
      <c r="BK87" s="2019">
        <v>65152.818429551931</v>
      </c>
      <c r="BL87" s="2019">
        <v>14961.13965511851</v>
      </c>
      <c r="BM87" s="2019">
        <v>78926.103572536522</v>
      </c>
      <c r="BN87" s="2019">
        <v>1679154.7564174072</v>
      </c>
      <c r="BO87" s="2019">
        <v>813300.16198861855</v>
      </c>
      <c r="BP87" s="2019">
        <v>54640.92043146069</v>
      </c>
      <c r="BQ87" s="2019">
        <v>69242.852908533299</v>
      </c>
      <c r="BR87" s="2019">
        <v>183134.38521958687</v>
      </c>
      <c r="BS87" s="2019">
        <v>0</v>
      </c>
      <c r="BT87" s="2019">
        <v>5779.6768479284001</v>
      </c>
      <c r="BU87" s="2019">
        <v>4094.2069732207301</v>
      </c>
      <c r="BV87" s="2019">
        <v>840728.10520170908</v>
      </c>
      <c r="BW87" s="2019">
        <v>71625.653453071165</v>
      </c>
      <c r="BX87" s="2019">
        <v>4832.1510314251173</v>
      </c>
      <c r="BY87" s="2019">
        <v>33309.249655887223</v>
      </c>
      <c r="BZ87" s="2020">
        <v>33484.252765758814</v>
      </c>
    </row>
    <row r="88" spans="32:78" ht="33.75">
      <c r="AF88" s="3312"/>
      <c r="AG88" s="2017" t="s">
        <v>1984</v>
      </c>
      <c r="AH88" s="2018">
        <f t="shared" si="22"/>
        <v>21710.986246252101</v>
      </c>
      <c r="AI88" s="2019">
        <f t="shared" si="2"/>
        <v>21494.341469474191</v>
      </c>
      <c r="AJ88" s="2019">
        <f t="shared" si="3"/>
        <v>10875.67210812038</v>
      </c>
      <c r="AK88" s="2019">
        <f t="shared" si="4"/>
        <v>2750.435275115487</v>
      </c>
      <c r="AL88" s="2019">
        <f t="shared" si="5"/>
        <v>263.21739578551586</v>
      </c>
      <c r="AM88" s="2019">
        <f t="shared" si="6"/>
        <v>136.68137203710026</v>
      </c>
      <c r="AN88" s="2019">
        <f t="shared" si="7"/>
        <v>20.898077710518226</v>
      </c>
      <c r="AO88" s="2019">
        <f t="shared" si="8"/>
        <v>207.76113602334203</v>
      </c>
      <c r="AP88" s="2019">
        <f t="shared" si="9"/>
        <v>3859.7091348376021</v>
      </c>
      <c r="AQ88" s="2019">
        <f t="shared" si="10"/>
        <v>1499.4949588174984</v>
      </c>
      <c r="AR88" s="2019">
        <f t="shared" si="11"/>
        <v>129.18163069305547</v>
      </c>
      <c r="AS88" s="2019">
        <f t="shared" si="12"/>
        <v>58.695756081154684</v>
      </c>
      <c r="AT88" s="2019">
        <f t="shared" si="13"/>
        <v>169.97221865059154</v>
      </c>
      <c r="AU88" s="2019">
        <f t="shared" si="14"/>
        <v>1.6208880414538489</v>
      </c>
      <c r="AV88" s="2019">
        <f t="shared" si="15"/>
        <v>13.66618865707329</v>
      </c>
      <c r="AW88" s="2019">
        <f t="shared" si="16"/>
        <v>0.3195328881929162</v>
      </c>
      <c r="AX88" s="2019">
        <f t="shared" si="17"/>
        <v>1507.0157960152203</v>
      </c>
      <c r="AY88" s="2019">
        <f t="shared" si="18"/>
        <v>216.64477677789949</v>
      </c>
      <c r="AZ88" s="2019">
        <f t="shared" si="19"/>
        <v>85.278852527366752</v>
      </c>
      <c r="BA88" s="2019">
        <f t="shared" si="20"/>
        <v>62.592235995490476</v>
      </c>
      <c r="BB88" s="2020">
        <f t="shared" si="21"/>
        <v>68.773688255042245</v>
      </c>
      <c r="BD88" s="3312"/>
      <c r="BE88" s="2504" t="s">
        <v>1984</v>
      </c>
      <c r="BF88" s="2018">
        <v>21710986.246252101</v>
      </c>
      <c r="BG88" s="2019">
        <v>21494341.469474193</v>
      </c>
      <c r="BH88" s="2019">
        <v>10875672.10812038</v>
      </c>
      <c r="BI88" s="2019">
        <v>2750435.2751154872</v>
      </c>
      <c r="BJ88" s="2019">
        <v>263217.39578551584</v>
      </c>
      <c r="BK88" s="2019">
        <v>136681.37203710026</v>
      </c>
      <c r="BL88" s="2019">
        <v>20898.077710518228</v>
      </c>
      <c r="BM88" s="2019">
        <v>207761.13602334203</v>
      </c>
      <c r="BN88" s="2019">
        <v>3859709.1348376023</v>
      </c>
      <c r="BO88" s="2019">
        <v>1499494.9588174983</v>
      </c>
      <c r="BP88" s="2019">
        <v>129181.63069305546</v>
      </c>
      <c r="BQ88" s="2019">
        <v>58695.756081154686</v>
      </c>
      <c r="BR88" s="2019">
        <v>169972.21865059153</v>
      </c>
      <c r="BS88" s="2019">
        <v>1620.8880414538489</v>
      </c>
      <c r="BT88" s="2019">
        <v>13666.18865707329</v>
      </c>
      <c r="BU88" s="2019">
        <v>319.53288819291618</v>
      </c>
      <c r="BV88" s="2019">
        <v>1507015.7960152202</v>
      </c>
      <c r="BW88" s="2019">
        <v>216644.7767778995</v>
      </c>
      <c r="BX88" s="2019">
        <v>85278.852527366747</v>
      </c>
      <c r="BY88" s="2019">
        <v>62592.235995490475</v>
      </c>
      <c r="BZ88" s="2020">
        <v>68773.688255042245</v>
      </c>
    </row>
    <row r="89" spans="32:78" ht="33.75">
      <c r="AF89" s="3312"/>
      <c r="AG89" s="2017" t="s">
        <v>1985</v>
      </c>
      <c r="AH89" s="2018">
        <f t="shared" si="22"/>
        <v>41842.517286609327</v>
      </c>
      <c r="AI89" s="2019">
        <f t="shared" si="2"/>
        <v>41490.994824309273</v>
      </c>
      <c r="AJ89" s="2019">
        <f t="shared" si="3"/>
        <v>22821.182594268084</v>
      </c>
      <c r="AK89" s="2019">
        <f t="shared" si="4"/>
        <v>3854.2541403849382</v>
      </c>
      <c r="AL89" s="2019">
        <f t="shared" si="5"/>
        <v>20.641932725681777</v>
      </c>
      <c r="AM89" s="2019">
        <f t="shared" si="6"/>
        <v>341.88447325272375</v>
      </c>
      <c r="AN89" s="2019">
        <f t="shared" si="7"/>
        <v>55.921604708098954</v>
      </c>
      <c r="AO89" s="2019">
        <f t="shared" si="8"/>
        <v>318.79759926251705</v>
      </c>
      <c r="AP89" s="2019">
        <f t="shared" si="9"/>
        <v>8381.092707671738</v>
      </c>
      <c r="AQ89" s="2019">
        <f t="shared" si="10"/>
        <v>3050.7995282187926</v>
      </c>
      <c r="AR89" s="2019">
        <f t="shared" si="11"/>
        <v>306.20011692524605</v>
      </c>
      <c r="AS89" s="2019">
        <f t="shared" si="12"/>
        <v>89.585398847435457</v>
      </c>
      <c r="AT89" s="2019">
        <f t="shared" si="13"/>
        <v>287.52813273752759</v>
      </c>
      <c r="AU89" s="2019">
        <f t="shared" si="14"/>
        <v>3.4282892251341957</v>
      </c>
      <c r="AV89" s="2019">
        <f t="shared" si="15"/>
        <v>33.636059793992118</v>
      </c>
      <c r="AW89" s="2019">
        <f t="shared" si="16"/>
        <v>12.441219509103263</v>
      </c>
      <c r="AX89" s="2019">
        <f t="shared" si="17"/>
        <v>1913.6010267782267</v>
      </c>
      <c r="AY89" s="2019">
        <f t="shared" si="18"/>
        <v>351.52246230006295</v>
      </c>
      <c r="AZ89" s="2019">
        <f t="shared" si="19"/>
        <v>32.454241019510178</v>
      </c>
      <c r="BA89" s="2019">
        <f t="shared" si="20"/>
        <v>171.14121017040631</v>
      </c>
      <c r="BB89" s="2020">
        <f t="shared" si="21"/>
        <v>147.92701111014654</v>
      </c>
      <c r="BD89" s="3312"/>
      <c r="BE89" s="2504" t="s">
        <v>1985</v>
      </c>
      <c r="BF89" s="2018">
        <v>41842517.286609329</v>
      </c>
      <c r="BG89" s="2019">
        <v>41490994.824309275</v>
      </c>
      <c r="BH89" s="2019">
        <v>22821182.594268084</v>
      </c>
      <c r="BI89" s="2019">
        <v>3854254.1403849381</v>
      </c>
      <c r="BJ89" s="2019">
        <v>20641.932725681778</v>
      </c>
      <c r="BK89" s="2019">
        <v>341884.47325272375</v>
      </c>
      <c r="BL89" s="2019">
        <v>55921.604708098952</v>
      </c>
      <c r="BM89" s="2019">
        <v>318797.59926251706</v>
      </c>
      <c r="BN89" s="2019">
        <v>8381092.7076717382</v>
      </c>
      <c r="BO89" s="2019">
        <v>3050799.5282187928</v>
      </c>
      <c r="BP89" s="2019">
        <v>306200.11692524602</v>
      </c>
      <c r="BQ89" s="2019">
        <v>89585.398847435456</v>
      </c>
      <c r="BR89" s="2019">
        <v>287528.1327375276</v>
      </c>
      <c r="BS89" s="2019">
        <v>3428.2892251341955</v>
      </c>
      <c r="BT89" s="2019">
        <v>33636.059793992121</v>
      </c>
      <c r="BU89" s="2019">
        <v>12441.219509103263</v>
      </c>
      <c r="BV89" s="2019">
        <v>1913601.0267782267</v>
      </c>
      <c r="BW89" s="2019">
        <v>351522.46230006294</v>
      </c>
      <c r="BX89" s="2019">
        <v>32454.241019510177</v>
      </c>
      <c r="BY89" s="2019">
        <v>171141.21017040632</v>
      </c>
      <c r="BZ89" s="2020">
        <v>147927.01111014653</v>
      </c>
    </row>
    <row r="90" spans="32:78" ht="33.75">
      <c r="AF90" s="3312"/>
      <c r="AG90" s="2017" t="s">
        <v>1986</v>
      </c>
      <c r="AH90" s="2018">
        <f t="shared" si="22"/>
        <v>70959.092928315978</v>
      </c>
      <c r="AI90" s="2019">
        <f t="shared" si="2"/>
        <v>70338.069102031455</v>
      </c>
      <c r="AJ90" s="2019">
        <f t="shared" si="3"/>
        <v>39282.602324908185</v>
      </c>
      <c r="AK90" s="2019">
        <f t="shared" si="4"/>
        <v>8834.9057950268452</v>
      </c>
      <c r="AL90" s="2019">
        <f t="shared" si="5"/>
        <v>310.85546872495246</v>
      </c>
      <c r="AM90" s="2019">
        <f t="shared" si="6"/>
        <v>580.89063696448329</v>
      </c>
      <c r="AN90" s="2019">
        <f t="shared" si="7"/>
        <v>218.99071182098501</v>
      </c>
      <c r="AO90" s="2019">
        <f t="shared" si="8"/>
        <v>535.21858795915239</v>
      </c>
      <c r="AP90" s="2019">
        <f t="shared" si="9"/>
        <v>12709.96419766707</v>
      </c>
      <c r="AQ90" s="2019">
        <f t="shared" si="10"/>
        <v>4054.1364542633701</v>
      </c>
      <c r="AR90" s="2019">
        <f t="shared" si="11"/>
        <v>340.48819428228552</v>
      </c>
      <c r="AS90" s="2019">
        <f t="shared" si="12"/>
        <v>156.7147185518765</v>
      </c>
      <c r="AT90" s="2019">
        <f t="shared" si="13"/>
        <v>380.89623856403318</v>
      </c>
      <c r="AU90" s="2019">
        <f t="shared" si="14"/>
        <v>13.09921466017307</v>
      </c>
      <c r="AV90" s="2019">
        <f t="shared" si="15"/>
        <v>83.088667099262807</v>
      </c>
      <c r="AW90" s="2019">
        <f t="shared" si="16"/>
        <v>8.0839598226001641</v>
      </c>
      <c r="AX90" s="2019">
        <f t="shared" si="17"/>
        <v>2828.1339317162187</v>
      </c>
      <c r="AY90" s="2019">
        <f t="shared" si="18"/>
        <v>621.02382628453017</v>
      </c>
      <c r="AZ90" s="2019">
        <f t="shared" si="19"/>
        <v>96.208384711486701</v>
      </c>
      <c r="BA90" s="2019">
        <f t="shared" si="20"/>
        <v>243.35682748210942</v>
      </c>
      <c r="BB90" s="2020">
        <f t="shared" si="21"/>
        <v>281.45861409093357</v>
      </c>
      <c r="BD90" s="3312"/>
      <c r="BE90" s="2504" t="s">
        <v>1986</v>
      </c>
      <c r="BF90" s="2018">
        <v>70959092.928315982</v>
      </c>
      <c r="BG90" s="2019">
        <v>70338069.102031454</v>
      </c>
      <c r="BH90" s="2019">
        <v>39282602.324908182</v>
      </c>
      <c r="BI90" s="2019">
        <v>8834905.7950268444</v>
      </c>
      <c r="BJ90" s="2019">
        <v>310855.46872495249</v>
      </c>
      <c r="BK90" s="2019">
        <v>580890.6369644833</v>
      </c>
      <c r="BL90" s="2019">
        <v>218990.71182098502</v>
      </c>
      <c r="BM90" s="2019">
        <v>535218.58795915241</v>
      </c>
      <c r="BN90" s="2019">
        <v>12709964.19766707</v>
      </c>
      <c r="BO90" s="2019">
        <v>4054136.45426337</v>
      </c>
      <c r="BP90" s="2019">
        <v>340488.19428228552</v>
      </c>
      <c r="BQ90" s="2019">
        <v>156714.71855187649</v>
      </c>
      <c r="BR90" s="2019">
        <v>380896.23856403318</v>
      </c>
      <c r="BS90" s="2019">
        <v>13099.214660173069</v>
      </c>
      <c r="BT90" s="2019">
        <v>83088.667099262806</v>
      </c>
      <c r="BU90" s="2019">
        <v>8083.9598226001644</v>
      </c>
      <c r="BV90" s="2019">
        <v>2828133.9317162186</v>
      </c>
      <c r="BW90" s="2019">
        <v>621023.82628453022</v>
      </c>
      <c r="BX90" s="2019">
        <v>96208.384711486695</v>
      </c>
      <c r="BY90" s="2019">
        <v>243356.82748210942</v>
      </c>
      <c r="BZ90" s="2020">
        <v>281458.61409093358</v>
      </c>
    </row>
    <row r="91" spans="32:78" ht="33.75">
      <c r="AF91" s="3312"/>
      <c r="AG91" s="2017" t="s">
        <v>1987</v>
      </c>
      <c r="AH91" s="2018">
        <f t="shared" si="22"/>
        <v>119866.21224119405</v>
      </c>
      <c r="AI91" s="2019">
        <f t="shared" ref="AI91:AI94" si="63">BG91/1000</f>
        <v>118671.70028923159</v>
      </c>
      <c r="AJ91" s="2019">
        <f t="shared" ref="AJ91:AJ94" si="64">BH91/1000</f>
        <v>59932.209988890005</v>
      </c>
      <c r="AK91" s="2019">
        <f t="shared" ref="AK91:AK94" si="65">BI91/1000</f>
        <v>15683.75465410532</v>
      </c>
      <c r="AL91" s="2019">
        <f t="shared" ref="AL91:AL94" si="66">BJ91/1000</f>
        <v>2831.478148966969</v>
      </c>
      <c r="AM91" s="2019">
        <f t="shared" ref="AM91:AM94" si="67">BK91/1000</f>
        <v>726.93486190695262</v>
      </c>
      <c r="AN91" s="2019">
        <f t="shared" ref="AN91:AN94" si="68">BL91/1000</f>
        <v>204.08399527426249</v>
      </c>
      <c r="AO91" s="2019">
        <f t="shared" ref="AO91:AO94" si="69">BM91/1000</f>
        <v>951.15110264310442</v>
      </c>
      <c r="AP91" s="2019">
        <f t="shared" ref="AP91:AP94" si="70">BN91/1000</f>
        <v>25872.453357895578</v>
      </c>
      <c r="AQ91" s="2019">
        <f t="shared" ref="AQ91:AQ94" si="71">BO91/1000</f>
        <v>6416.0072149778944</v>
      </c>
      <c r="AR91" s="2019">
        <f t="shared" ref="AR91:AR94" si="72">BP91/1000</f>
        <v>665.50918519899926</v>
      </c>
      <c r="AS91" s="2019">
        <f t="shared" ref="AS91:AS94" si="73">BQ91/1000</f>
        <v>182.85433055045831</v>
      </c>
      <c r="AT91" s="2019">
        <f t="shared" ref="AT91:AT94" si="74">BR91/1000</f>
        <v>886.62045638855739</v>
      </c>
      <c r="AU91" s="2019">
        <f t="shared" ref="AU91:AU94" si="75">BS91/1000</f>
        <v>17.419000831751752</v>
      </c>
      <c r="AV91" s="2019">
        <f t="shared" ref="AV91:AV94" si="76">BT91/1000</f>
        <v>121.70712385826909</v>
      </c>
      <c r="AW91" s="2019">
        <f t="shared" ref="AW91:AW94" si="77">BU91/1000</f>
        <v>2.129513352101033</v>
      </c>
      <c r="AX91" s="2019">
        <f t="shared" ref="AX91:AX94" si="78">BV91/1000</f>
        <v>4177.3873543914224</v>
      </c>
      <c r="AY91" s="2019">
        <f t="shared" ref="AY91:AY94" si="79">BW91/1000</f>
        <v>1194.5119519624268</v>
      </c>
      <c r="AZ91" s="2019">
        <f t="shared" ref="AZ91:AZ94" si="80">BX91/1000</f>
        <v>159.26424980179908</v>
      </c>
      <c r="BA91" s="2019">
        <f t="shared" ref="BA91:BA94" si="81">BY91/1000</f>
        <v>710.35263035726643</v>
      </c>
      <c r="BB91" s="2020">
        <f t="shared" ref="BB91:BB94" si="82">BZ91/1000</f>
        <v>324.89507180336125</v>
      </c>
      <c r="BD91" s="3312"/>
      <c r="BE91" s="2504" t="s">
        <v>1987</v>
      </c>
      <c r="BF91" s="2018">
        <v>119866212.24119405</v>
      </c>
      <c r="BG91" s="2019">
        <v>118671700.2892316</v>
      </c>
      <c r="BH91" s="2019">
        <v>59932209.988890007</v>
      </c>
      <c r="BI91" s="2019">
        <v>15683754.654105321</v>
      </c>
      <c r="BJ91" s="2019">
        <v>2831478.148966969</v>
      </c>
      <c r="BK91" s="2019">
        <v>726934.86190695257</v>
      </c>
      <c r="BL91" s="2019">
        <v>204083.9952742625</v>
      </c>
      <c r="BM91" s="2019">
        <v>951151.10264310439</v>
      </c>
      <c r="BN91" s="2019">
        <v>25872453.357895579</v>
      </c>
      <c r="BO91" s="2019">
        <v>6416007.214977894</v>
      </c>
      <c r="BP91" s="2019">
        <v>665509.18519899924</v>
      </c>
      <c r="BQ91" s="2019">
        <v>182854.33055045831</v>
      </c>
      <c r="BR91" s="2019">
        <v>886620.45638855733</v>
      </c>
      <c r="BS91" s="2019">
        <v>17419.000831751753</v>
      </c>
      <c r="BT91" s="2019">
        <v>121707.12385826909</v>
      </c>
      <c r="BU91" s="2019">
        <v>2129.513352101033</v>
      </c>
      <c r="BV91" s="2019">
        <v>4177387.3543914226</v>
      </c>
      <c r="BW91" s="2019">
        <v>1194511.9519624268</v>
      </c>
      <c r="BX91" s="2019">
        <v>159264.24980179907</v>
      </c>
      <c r="BY91" s="2019">
        <v>710352.6303572664</v>
      </c>
      <c r="BZ91" s="2020">
        <v>324895.07180336124</v>
      </c>
    </row>
    <row r="92" spans="32:78" ht="45">
      <c r="AF92" s="3312"/>
      <c r="AG92" s="2017" t="s">
        <v>1988</v>
      </c>
      <c r="AH92" s="2018">
        <f t="shared" ref="AH92:AH94" si="83">BF92/1000</f>
        <v>215874.82296335473</v>
      </c>
      <c r="AI92" s="2019">
        <f t="shared" si="63"/>
        <v>212426.02583881834</v>
      </c>
      <c r="AJ92" s="2019">
        <f t="shared" si="64"/>
        <v>100814.53506018493</v>
      </c>
      <c r="AK92" s="2019">
        <f t="shared" si="65"/>
        <v>29444.79607095246</v>
      </c>
      <c r="AL92" s="2019">
        <f t="shared" si="66"/>
        <v>562.62606232736857</v>
      </c>
      <c r="AM92" s="2019">
        <f t="shared" si="67"/>
        <v>1429.9153752084303</v>
      </c>
      <c r="AN92" s="2019">
        <f t="shared" si="68"/>
        <v>533.27147436528219</v>
      </c>
      <c r="AO92" s="2019">
        <f t="shared" si="69"/>
        <v>7383.5972064231664</v>
      </c>
      <c r="AP92" s="2019">
        <f t="shared" si="70"/>
        <v>50040.324710209134</v>
      </c>
      <c r="AQ92" s="2019">
        <f t="shared" si="71"/>
        <v>9625.2081436945628</v>
      </c>
      <c r="AR92" s="2019">
        <f t="shared" si="72"/>
        <v>764.90751805722402</v>
      </c>
      <c r="AS92" s="2019">
        <f t="shared" si="73"/>
        <v>318.72883324579811</v>
      </c>
      <c r="AT92" s="2019">
        <f t="shared" si="74"/>
        <v>795.84405052408579</v>
      </c>
      <c r="AU92" s="2019">
        <f t="shared" si="75"/>
        <v>44.66450433936317</v>
      </c>
      <c r="AV92" s="2019">
        <f t="shared" si="76"/>
        <v>324.52025962003285</v>
      </c>
      <c r="AW92" s="2019">
        <f t="shared" si="77"/>
        <v>7.1297781858783837</v>
      </c>
      <c r="AX92" s="2019">
        <f t="shared" si="78"/>
        <v>10335.956791480681</v>
      </c>
      <c r="AY92" s="2019">
        <f t="shared" si="79"/>
        <v>3448.797124536397</v>
      </c>
      <c r="AZ92" s="2019">
        <f t="shared" si="80"/>
        <v>326.85879236297296</v>
      </c>
      <c r="BA92" s="2019">
        <f t="shared" si="81"/>
        <v>1146.0667439692363</v>
      </c>
      <c r="BB92" s="2020">
        <f t="shared" si="82"/>
        <v>1975.8715882041868</v>
      </c>
      <c r="BD92" s="3312"/>
      <c r="BE92" s="2504" t="s">
        <v>1988</v>
      </c>
      <c r="BF92" s="2018">
        <v>215874822.96335474</v>
      </c>
      <c r="BG92" s="2019">
        <v>212426025.83881834</v>
      </c>
      <c r="BH92" s="2019">
        <v>100814535.06018494</v>
      </c>
      <c r="BI92" s="2019">
        <v>29444796.07095246</v>
      </c>
      <c r="BJ92" s="2019">
        <v>562626.06232736853</v>
      </c>
      <c r="BK92" s="2019">
        <v>1429915.3752084302</v>
      </c>
      <c r="BL92" s="2019">
        <v>533271.47436528222</v>
      </c>
      <c r="BM92" s="2019">
        <v>7383597.2064231662</v>
      </c>
      <c r="BN92" s="2019">
        <v>50040324.710209131</v>
      </c>
      <c r="BO92" s="2019">
        <v>9625208.1436945628</v>
      </c>
      <c r="BP92" s="2019">
        <v>764907.51805722399</v>
      </c>
      <c r="BQ92" s="2019">
        <v>318728.83324579813</v>
      </c>
      <c r="BR92" s="2019">
        <v>795844.05052408576</v>
      </c>
      <c r="BS92" s="2019">
        <v>44664.504339363171</v>
      </c>
      <c r="BT92" s="2019">
        <v>324520.25962003286</v>
      </c>
      <c r="BU92" s="2019">
        <v>7129.7781858783837</v>
      </c>
      <c r="BV92" s="2019">
        <v>10335956.791480681</v>
      </c>
      <c r="BW92" s="2019">
        <v>3448797.1245363969</v>
      </c>
      <c r="BX92" s="2019">
        <v>326858.79236297298</v>
      </c>
      <c r="BY92" s="2019">
        <v>1146066.7439692363</v>
      </c>
      <c r="BZ92" s="2020">
        <v>1975871.5882041869</v>
      </c>
    </row>
    <row r="93" spans="32:78" ht="45">
      <c r="AF93" s="3312"/>
      <c r="AG93" s="2017" t="s">
        <v>1989</v>
      </c>
      <c r="AH93" s="2018">
        <f t="shared" si="83"/>
        <v>491115.18880763953</v>
      </c>
      <c r="AI93" s="2019">
        <f t="shared" si="63"/>
        <v>484597.67435520183</v>
      </c>
      <c r="AJ93" s="2019">
        <f t="shared" si="64"/>
        <v>235592.67360412914</v>
      </c>
      <c r="AK93" s="2019">
        <f t="shared" si="65"/>
        <v>73175.220559670648</v>
      </c>
      <c r="AL93" s="2019">
        <f t="shared" si="66"/>
        <v>23003.436541708637</v>
      </c>
      <c r="AM93" s="2019">
        <f t="shared" si="67"/>
        <v>2201.679453645012</v>
      </c>
      <c r="AN93" s="2019">
        <f t="shared" si="68"/>
        <v>1119.6841539318723</v>
      </c>
      <c r="AO93" s="2019">
        <f t="shared" si="69"/>
        <v>3142.9000536303306</v>
      </c>
      <c r="AP93" s="2019">
        <f t="shared" si="70"/>
        <v>101090.30898632946</v>
      </c>
      <c r="AQ93" s="2019">
        <f t="shared" si="71"/>
        <v>19247.166726749027</v>
      </c>
      <c r="AR93" s="2019">
        <f t="shared" si="72"/>
        <v>1568.312253951106</v>
      </c>
      <c r="AS93" s="2019">
        <f t="shared" si="73"/>
        <v>323.26136207390698</v>
      </c>
      <c r="AT93" s="2019">
        <f t="shared" si="74"/>
        <v>1076.9014560255873</v>
      </c>
      <c r="AU93" s="2019">
        <f t="shared" si="75"/>
        <v>232.00662903181154</v>
      </c>
      <c r="AV93" s="2019">
        <f t="shared" si="76"/>
        <v>4173.5731043880342</v>
      </c>
      <c r="AW93" s="2019">
        <f t="shared" si="77"/>
        <v>40.721830941642381</v>
      </c>
      <c r="AX93" s="2019">
        <f t="shared" si="78"/>
        <v>18609.82763899563</v>
      </c>
      <c r="AY93" s="2019">
        <f t="shared" si="79"/>
        <v>6517.5144524374127</v>
      </c>
      <c r="AZ93" s="2019">
        <f t="shared" si="80"/>
        <v>409.35251393816276</v>
      </c>
      <c r="BA93" s="2019">
        <f t="shared" si="81"/>
        <v>1975.2811449002811</v>
      </c>
      <c r="BB93" s="2020">
        <f t="shared" si="82"/>
        <v>4132.8807935989698</v>
      </c>
      <c r="BD93" s="3312"/>
      <c r="BE93" s="2504" t="s">
        <v>1989</v>
      </c>
      <c r="BF93" s="2018">
        <v>491115188.80763954</v>
      </c>
      <c r="BG93" s="2019">
        <v>484597674.35520184</v>
      </c>
      <c r="BH93" s="2019">
        <v>235592673.60412914</v>
      </c>
      <c r="BI93" s="2019">
        <v>73175220.559670642</v>
      </c>
      <c r="BJ93" s="2019">
        <v>23003436.541708637</v>
      </c>
      <c r="BK93" s="2019">
        <v>2201679.4536450119</v>
      </c>
      <c r="BL93" s="2019">
        <v>1119684.1539318722</v>
      </c>
      <c r="BM93" s="2019">
        <v>3142900.0536303306</v>
      </c>
      <c r="BN93" s="2019">
        <v>101090308.98632947</v>
      </c>
      <c r="BO93" s="2019">
        <v>19247166.726749025</v>
      </c>
      <c r="BP93" s="2019">
        <v>1568312.253951106</v>
      </c>
      <c r="BQ93" s="2019">
        <v>323261.36207390699</v>
      </c>
      <c r="BR93" s="2019">
        <v>1076901.4560255874</v>
      </c>
      <c r="BS93" s="2019">
        <v>232006.62903181155</v>
      </c>
      <c r="BT93" s="2019">
        <v>4173573.104388034</v>
      </c>
      <c r="BU93" s="2019">
        <v>40721.83094164238</v>
      </c>
      <c r="BV93" s="2019">
        <v>18609827.638995629</v>
      </c>
      <c r="BW93" s="2019">
        <v>6517514.4524374129</v>
      </c>
      <c r="BX93" s="2019">
        <v>409352.51393816277</v>
      </c>
      <c r="BY93" s="2019">
        <v>1975281.1449002812</v>
      </c>
      <c r="BZ93" s="2020">
        <v>4132880.7935989695</v>
      </c>
    </row>
    <row r="94" spans="32:78" ht="34.5" thickBot="1">
      <c r="AF94" s="3313"/>
      <c r="AG94" s="2021" t="s">
        <v>1990</v>
      </c>
      <c r="AH94" s="2022">
        <f t="shared" si="83"/>
        <v>1725618.5760492063</v>
      </c>
      <c r="AI94" s="2023">
        <f t="shared" si="63"/>
        <v>1699759.9517751227</v>
      </c>
      <c r="AJ94" s="2023">
        <f t="shared" si="64"/>
        <v>931200.76195302466</v>
      </c>
      <c r="AK94" s="2023">
        <f t="shared" si="65"/>
        <v>270257.75758190051</v>
      </c>
      <c r="AL94" s="2023">
        <f t="shared" si="66"/>
        <v>11542.621578349605</v>
      </c>
      <c r="AM94" s="2023">
        <f t="shared" si="67"/>
        <v>18523.932539674181</v>
      </c>
      <c r="AN94" s="2023">
        <f t="shared" si="68"/>
        <v>5719.7245720792926</v>
      </c>
      <c r="AO94" s="2023">
        <f t="shared" si="69"/>
        <v>20579.005692262639</v>
      </c>
      <c r="AP94" s="2023">
        <f t="shared" si="70"/>
        <v>322239.61465773714</v>
      </c>
      <c r="AQ94" s="2023">
        <f t="shared" si="71"/>
        <v>72153.042327919655</v>
      </c>
      <c r="AR94" s="2023">
        <f t="shared" si="72"/>
        <v>3323.3670776038693</v>
      </c>
      <c r="AS94" s="2023">
        <f t="shared" si="73"/>
        <v>2223.3411830519385</v>
      </c>
      <c r="AT94" s="2023">
        <f t="shared" si="74"/>
        <v>3862.4559234789904</v>
      </c>
      <c r="AU94" s="2023">
        <f t="shared" si="75"/>
        <v>1047.0929432464827</v>
      </c>
      <c r="AV94" s="2023">
        <f t="shared" si="76"/>
        <v>2331.1004560593733</v>
      </c>
      <c r="AW94" s="2023">
        <f t="shared" si="77"/>
        <v>889.32304136264929</v>
      </c>
      <c r="AX94" s="2023">
        <f t="shared" si="78"/>
        <v>33866.810247371352</v>
      </c>
      <c r="AY94" s="2023">
        <f t="shared" si="79"/>
        <v>25858.624274083304</v>
      </c>
      <c r="AZ94" s="2023">
        <f t="shared" si="80"/>
        <v>1064.2750396537972</v>
      </c>
      <c r="BA94" s="2023">
        <f t="shared" si="81"/>
        <v>11414.073983844502</v>
      </c>
      <c r="BB94" s="2024">
        <f t="shared" si="82"/>
        <v>13380.275250585004</v>
      </c>
      <c r="BD94" s="3313"/>
      <c r="BE94" s="2021" t="s">
        <v>1990</v>
      </c>
      <c r="BF94" s="2022">
        <v>1725618576.0492063</v>
      </c>
      <c r="BG94" s="2023">
        <v>1699759951.7751226</v>
      </c>
      <c r="BH94" s="2023">
        <v>931200761.95302463</v>
      </c>
      <c r="BI94" s="2023">
        <v>270257757.58190054</v>
      </c>
      <c r="BJ94" s="2023">
        <v>11542621.578349605</v>
      </c>
      <c r="BK94" s="2023">
        <v>18523932.539674181</v>
      </c>
      <c r="BL94" s="2023">
        <v>5719724.5720792925</v>
      </c>
      <c r="BM94" s="2023">
        <v>20579005.692262638</v>
      </c>
      <c r="BN94" s="2023">
        <v>322239614.65773714</v>
      </c>
      <c r="BO94" s="2023">
        <v>72153042.327919662</v>
      </c>
      <c r="BP94" s="2023">
        <v>3323367.0776038691</v>
      </c>
      <c r="BQ94" s="2023">
        <v>2223341.1830519387</v>
      </c>
      <c r="BR94" s="2023">
        <v>3862455.9234789903</v>
      </c>
      <c r="BS94" s="2023">
        <v>1047092.9432464826</v>
      </c>
      <c r="BT94" s="2023">
        <v>2331100.4560593734</v>
      </c>
      <c r="BU94" s="2023">
        <v>889323.0413626493</v>
      </c>
      <c r="BV94" s="2023">
        <v>33866810.247371353</v>
      </c>
      <c r="BW94" s="2023">
        <v>25858624.274083305</v>
      </c>
      <c r="BX94" s="2023">
        <v>1064275.0396537972</v>
      </c>
      <c r="BY94" s="2023">
        <v>11414073.983844502</v>
      </c>
      <c r="BZ94" s="2024">
        <v>13380275.250585005</v>
      </c>
    </row>
    <row r="95" spans="32:78" ht="16.5" thickTop="1"/>
  </sheetData>
  <mergeCells count="131">
    <mergeCell ref="BD25:BE26"/>
    <mergeCell ref="BD27:BD28"/>
    <mergeCell ref="BD29:BE29"/>
    <mergeCell ref="BD30:BE30"/>
    <mergeCell ref="BD31:BE31"/>
    <mergeCell ref="BD32:BE32"/>
    <mergeCell ref="BD33:BE33"/>
    <mergeCell ref="BD34:BE34"/>
    <mergeCell ref="BD35:BD36"/>
    <mergeCell ref="BD37:BD47"/>
    <mergeCell ref="BD48:BD52"/>
    <mergeCell ref="BD53:BD54"/>
    <mergeCell ref="BD55:BD58"/>
    <mergeCell ref="BD59:BD64"/>
    <mergeCell ref="BD65:BD74"/>
    <mergeCell ref="BD75:BD84"/>
    <mergeCell ref="BD85:BD94"/>
    <mergeCell ref="A29:D29"/>
    <mergeCell ref="O29:R29"/>
    <mergeCell ref="A33:C33"/>
    <mergeCell ref="O33:Q33"/>
    <mergeCell ref="A30:C30"/>
    <mergeCell ref="O30:Q30"/>
    <mergeCell ref="A26:D26"/>
    <mergeCell ref="A27:D27"/>
    <mergeCell ref="AF32:AG32"/>
    <mergeCell ref="AF33:AG33"/>
    <mergeCell ref="AF25:AG26"/>
    <mergeCell ref="AF27:AF28"/>
    <mergeCell ref="AF29:AG29"/>
    <mergeCell ref="AF30:AG30"/>
    <mergeCell ref="AF31:AG31"/>
    <mergeCell ref="AT14:AV14"/>
    <mergeCell ref="A14:C14"/>
    <mergeCell ref="O14:Q14"/>
    <mergeCell ref="A15:C15"/>
    <mergeCell ref="O15:Q15"/>
    <mergeCell ref="AG14:AI14"/>
    <mergeCell ref="A60:B60"/>
    <mergeCell ref="O60:P60"/>
    <mergeCell ref="A39:C39"/>
    <mergeCell ref="O39:Q39"/>
    <mergeCell ref="A40:B40"/>
    <mergeCell ref="O40:P40"/>
    <mergeCell ref="A54:B54"/>
    <mergeCell ref="O54:P54"/>
    <mergeCell ref="A56:B56"/>
    <mergeCell ref="O56:P56"/>
    <mergeCell ref="A55:C55"/>
    <mergeCell ref="O55:Q55"/>
    <mergeCell ref="B58:C58"/>
    <mergeCell ref="B59:C59"/>
    <mergeCell ref="A22:C22"/>
    <mergeCell ref="A19:C19"/>
    <mergeCell ref="A28:D28"/>
    <mergeCell ref="O28:R28"/>
    <mergeCell ref="A11:C11"/>
    <mergeCell ref="O11:Q11"/>
    <mergeCell ref="A7:C7"/>
    <mergeCell ref="A9:C9"/>
    <mergeCell ref="O9:Q9"/>
    <mergeCell ref="A10:C10"/>
    <mergeCell ref="A8:C8"/>
    <mergeCell ref="U5:U6"/>
    <mergeCell ref="O8:Q8"/>
    <mergeCell ref="L5:L6"/>
    <mergeCell ref="M5:M6"/>
    <mergeCell ref="K5:K6"/>
    <mergeCell ref="O7:Q7"/>
    <mergeCell ref="O10:Q10"/>
    <mergeCell ref="T5:T6"/>
    <mergeCell ref="Y1:AE1"/>
    <mergeCell ref="AE4:AE6"/>
    <mergeCell ref="G5:G6"/>
    <mergeCell ref="H5:H6"/>
    <mergeCell ref="I5:I6"/>
    <mergeCell ref="AB4:AB6"/>
    <mergeCell ref="S3:AA3"/>
    <mergeCell ref="G4:N4"/>
    <mergeCell ref="J5:J6"/>
    <mergeCell ref="S4:AA4"/>
    <mergeCell ref="F3:N3"/>
    <mergeCell ref="W5:X5"/>
    <mergeCell ref="AA5:AA6"/>
    <mergeCell ref="S5:S6"/>
    <mergeCell ref="O3:Q6"/>
    <mergeCell ref="F4:F6"/>
    <mergeCell ref="A1:H1"/>
    <mergeCell ref="I1:N1"/>
    <mergeCell ref="O1:X1"/>
    <mergeCell ref="A3:C6"/>
    <mergeCell ref="E3:E6"/>
    <mergeCell ref="AC4:AD5"/>
    <mergeCell ref="Y5:Y6"/>
    <mergeCell ref="N5:N6"/>
    <mergeCell ref="A16:C16"/>
    <mergeCell ref="O16:Q16"/>
    <mergeCell ref="A12:C12"/>
    <mergeCell ref="O12:Q12"/>
    <mergeCell ref="O13:Q13"/>
    <mergeCell ref="A13:C13"/>
    <mergeCell ref="O23:R23"/>
    <mergeCell ref="O24:R24"/>
    <mergeCell ref="O25:R25"/>
    <mergeCell ref="A23:D23"/>
    <mergeCell ref="A24:D24"/>
    <mergeCell ref="A25:D25"/>
    <mergeCell ref="O19:Q19"/>
    <mergeCell ref="A18:C18"/>
    <mergeCell ref="O18:Q18"/>
    <mergeCell ref="A21:C21"/>
    <mergeCell ref="O21:Q21"/>
    <mergeCell ref="A20:C20"/>
    <mergeCell ref="O20:Q20"/>
    <mergeCell ref="O22:Q22"/>
    <mergeCell ref="A17:C17"/>
    <mergeCell ref="V5:V6"/>
    <mergeCell ref="Z5:Z6"/>
    <mergeCell ref="O17:Q17"/>
    <mergeCell ref="O26:R26"/>
    <mergeCell ref="O27:R27"/>
    <mergeCell ref="AF85:AF94"/>
    <mergeCell ref="AF48:AF52"/>
    <mergeCell ref="AF53:AF54"/>
    <mergeCell ref="AF55:AF58"/>
    <mergeCell ref="AF59:AF64"/>
    <mergeCell ref="AF65:AF74"/>
    <mergeCell ref="AF34:AG34"/>
    <mergeCell ref="AF35:AF36"/>
    <mergeCell ref="AF37:AF47"/>
    <mergeCell ref="AF75:AF84"/>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43" man="1"/>
    <brk id="14" max="1048575" man="1"/>
    <brk id="24"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5" tint="0.39997558519241921"/>
  </sheetPr>
  <dimension ref="A1:BG91"/>
  <sheetViews>
    <sheetView view="pageBreakPreview" topLeftCell="A64" zoomScaleNormal="50" zoomScaleSheetLayoutView="100" workbookViewId="0">
      <selection activeCell="L37" sqref="L37"/>
    </sheetView>
  </sheetViews>
  <sheetFormatPr defaultColWidth="9.140625" defaultRowHeight="15.75"/>
  <cols>
    <col min="1" max="1" width="2.28515625" style="351" customWidth="1"/>
    <col min="2" max="2" width="28.7109375" style="351" customWidth="1"/>
    <col min="3" max="3" width="2.28515625" style="351" customWidth="1"/>
    <col min="4" max="4" width="1.7109375" style="352" customWidth="1"/>
    <col min="5" max="8" width="19.42578125" style="948" customWidth="1"/>
    <col min="9" max="9" width="18.28515625" style="948" customWidth="1"/>
    <col min="10" max="10" width="17.85546875" style="950" customWidth="1"/>
    <col min="11" max="13" width="17.85546875" style="948" customWidth="1"/>
    <col min="14" max="14" width="17.85546875" style="950" customWidth="1"/>
    <col min="15" max="15" width="2.28515625" style="351" customWidth="1"/>
    <col min="16" max="16" width="28.7109375" style="351" customWidth="1"/>
    <col min="17" max="17" width="2.28515625" style="351" customWidth="1"/>
    <col min="18" max="18" width="1.7109375" style="352" customWidth="1"/>
    <col min="19" max="24" width="13.28515625" style="948" customWidth="1"/>
    <col min="25" max="31" width="15.42578125" style="948" customWidth="1"/>
    <col min="32" max="32" width="11.42578125" style="948" customWidth="1"/>
    <col min="33" max="36" width="9.140625" style="948"/>
    <col min="37" max="39" width="13.5703125" style="948" bestFit="1" customWidth="1"/>
    <col min="40" max="40" width="12.28515625" style="948" bestFit="1" customWidth="1"/>
    <col min="41" max="44" width="11" style="948" bestFit="1" customWidth="1"/>
    <col min="45" max="45" width="12.28515625" style="948" bestFit="1" customWidth="1"/>
    <col min="46" max="49" width="9.140625" style="948"/>
    <col min="50" max="50" width="12.28515625" style="948" bestFit="1" customWidth="1"/>
    <col min="51" max="54" width="11" style="948" bestFit="1" customWidth="1"/>
    <col min="55" max="56" width="12.28515625" style="948" bestFit="1" customWidth="1"/>
    <col min="57" max="57" width="11" style="948" bestFit="1" customWidth="1"/>
    <col min="58" max="58" width="12.28515625" style="948" bestFit="1" customWidth="1"/>
    <col min="59" max="16384" width="9.140625" style="948"/>
  </cols>
  <sheetData>
    <row r="1" spans="1:58" s="1305" customFormat="1" ht="35.1" customHeight="1">
      <c r="A1" s="3343" t="s">
        <v>1543</v>
      </c>
      <c r="B1" s="3343"/>
      <c r="C1" s="3343"/>
      <c r="D1" s="3343"/>
      <c r="E1" s="3343"/>
      <c r="F1" s="3343"/>
      <c r="G1" s="3343"/>
      <c r="H1" s="3343"/>
      <c r="I1" s="3315" t="s">
        <v>292</v>
      </c>
      <c r="J1" s="3315"/>
      <c r="K1" s="3315"/>
      <c r="L1" s="3315"/>
      <c r="M1" s="3315"/>
      <c r="N1" s="3315"/>
      <c r="O1" s="3343" t="s">
        <v>1544</v>
      </c>
      <c r="P1" s="3343"/>
      <c r="Q1" s="3343"/>
      <c r="R1" s="3343"/>
      <c r="S1" s="3343"/>
      <c r="T1" s="3343"/>
      <c r="U1" s="3343"/>
      <c r="V1" s="3343"/>
      <c r="W1" s="3343"/>
      <c r="X1" s="3343"/>
      <c r="Y1" s="3315" t="s">
        <v>293</v>
      </c>
      <c r="Z1" s="3315"/>
      <c r="AA1" s="3315"/>
      <c r="AB1" s="3315"/>
      <c r="AC1" s="3315"/>
      <c r="AD1" s="3315"/>
      <c r="AE1" s="3315"/>
    </row>
    <row r="2" spans="1:58" ht="15" customHeight="1" thickBot="1">
      <c r="A2" s="948"/>
      <c r="B2" s="329"/>
      <c r="C2" s="329"/>
      <c r="D2" s="330"/>
      <c r="E2" s="949"/>
      <c r="F2" s="949"/>
      <c r="G2" s="949"/>
      <c r="H2" s="949"/>
      <c r="I2" s="949"/>
      <c r="K2" s="949"/>
      <c r="L2" s="949"/>
      <c r="M2" s="949"/>
      <c r="N2" s="331" t="s">
        <v>524</v>
      </c>
      <c r="O2" s="948"/>
      <c r="P2" s="329"/>
      <c r="Q2" s="329"/>
      <c r="R2" s="330"/>
      <c r="S2" s="949"/>
      <c r="T2" s="949"/>
      <c r="U2" s="331"/>
      <c r="V2" s="949"/>
      <c r="W2" s="949"/>
      <c r="X2" s="949"/>
      <c r="Y2" s="949"/>
      <c r="Z2" s="949"/>
      <c r="AA2" s="949"/>
      <c r="AB2" s="949"/>
      <c r="AC2" s="949"/>
      <c r="AD2" s="949"/>
      <c r="AE2" s="331" t="s">
        <v>524</v>
      </c>
    </row>
    <row r="3" spans="1:58" ht="15" customHeight="1">
      <c r="A3" s="3339" t="s">
        <v>10</v>
      </c>
      <c r="B3" s="3339"/>
      <c r="C3" s="3339"/>
      <c r="D3" s="332"/>
      <c r="E3" s="3344" t="s">
        <v>49</v>
      </c>
      <c r="F3" s="3335" t="s">
        <v>162</v>
      </c>
      <c r="G3" s="3336"/>
      <c r="H3" s="3336"/>
      <c r="I3" s="3337"/>
      <c r="J3" s="3338"/>
      <c r="K3" s="3336"/>
      <c r="L3" s="3336"/>
      <c r="M3" s="3336"/>
      <c r="N3" s="3336"/>
      <c r="O3" s="3339" t="s">
        <v>10</v>
      </c>
      <c r="P3" s="3339"/>
      <c r="Q3" s="3339"/>
      <c r="R3" s="332"/>
      <c r="S3" s="3323" t="s">
        <v>163</v>
      </c>
      <c r="T3" s="3324"/>
      <c r="U3" s="3324"/>
      <c r="V3" s="3324"/>
      <c r="W3" s="3324"/>
      <c r="X3" s="3324"/>
      <c r="Y3" s="3324"/>
      <c r="Z3" s="3324"/>
      <c r="AA3" s="3325"/>
      <c r="AB3" s="333" t="s">
        <v>1141</v>
      </c>
      <c r="AC3" s="333"/>
      <c r="AD3" s="333"/>
      <c r="AE3" s="334"/>
    </row>
    <row r="4" spans="1:58" ht="15" customHeight="1">
      <c r="A4" s="3340"/>
      <c r="B4" s="3340"/>
      <c r="C4" s="3340"/>
      <c r="D4" s="335"/>
      <c r="E4" s="3342"/>
      <c r="F4" s="3309" t="s">
        <v>144</v>
      </c>
      <c r="G4" s="3326" t="s">
        <v>164</v>
      </c>
      <c r="H4" s="3327"/>
      <c r="I4" s="3328"/>
      <c r="J4" s="3329"/>
      <c r="K4" s="3327"/>
      <c r="L4" s="3327"/>
      <c r="M4" s="3327"/>
      <c r="N4" s="3330"/>
      <c r="O4" s="3340"/>
      <c r="P4" s="3340"/>
      <c r="Q4" s="3340"/>
      <c r="R4" s="335"/>
      <c r="S4" s="3332" t="s">
        <v>165</v>
      </c>
      <c r="T4" s="3333"/>
      <c r="U4" s="3333"/>
      <c r="V4" s="3333"/>
      <c r="W4" s="3333"/>
      <c r="X4" s="3333"/>
      <c r="Y4" s="3333"/>
      <c r="Z4" s="3333"/>
      <c r="AA4" s="3334"/>
      <c r="AB4" s="3309" t="s">
        <v>144</v>
      </c>
      <c r="AC4" s="3052" t="s">
        <v>476</v>
      </c>
      <c r="AD4" s="3061"/>
      <c r="AE4" s="3316" t="s">
        <v>359</v>
      </c>
    </row>
    <row r="5" spans="1:58" ht="15" customHeight="1">
      <c r="A5" s="3340"/>
      <c r="B5" s="3340"/>
      <c r="C5" s="3340"/>
      <c r="D5" s="335"/>
      <c r="E5" s="3342"/>
      <c r="F5" s="3342"/>
      <c r="G5" s="3309" t="s">
        <v>47</v>
      </c>
      <c r="H5" s="3309" t="s">
        <v>168</v>
      </c>
      <c r="I5" s="3319" t="s">
        <v>522</v>
      </c>
      <c r="J5" s="3331" t="s">
        <v>170</v>
      </c>
      <c r="K5" s="3309" t="s">
        <v>127</v>
      </c>
      <c r="L5" s="3309" t="s">
        <v>171</v>
      </c>
      <c r="M5" s="3309" t="s">
        <v>172</v>
      </c>
      <c r="N5" s="3316" t="s">
        <v>173</v>
      </c>
      <c r="O5" s="3340"/>
      <c r="P5" s="3340"/>
      <c r="Q5" s="3340"/>
      <c r="R5" s="335"/>
      <c r="S5" s="3309" t="s">
        <v>47</v>
      </c>
      <c r="T5" s="3309" t="s">
        <v>122</v>
      </c>
      <c r="U5" s="3309" t="s">
        <v>174</v>
      </c>
      <c r="V5" s="3309" t="s">
        <v>175</v>
      </c>
      <c r="W5" s="3059" t="s">
        <v>176</v>
      </c>
      <c r="X5" s="3060"/>
      <c r="Y5" s="3319" t="s">
        <v>177</v>
      </c>
      <c r="Z5" s="3309" t="s">
        <v>484</v>
      </c>
      <c r="AA5" s="3309" t="s">
        <v>523</v>
      </c>
      <c r="AB5" s="3321"/>
      <c r="AC5" s="2805"/>
      <c r="AD5" s="2806"/>
      <c r="AE5" s="3317"/>
    </row>
    <row r="6" spans="1:58" ht="36.75" customHeight="1">
      <c r="A6" s="3341"/>
      <c r="B6" s="3341"/>
      <c r="C6" s="3341"/>
      <c r="D6" s="336"/>
      <c r="E6" s="3310"/>
      <c r="F6" s="3310"/>
      <c r="G6" s="3310"/>
      <c r="H6" s="3310"/>
      <c r="I6" s="3320"/>
      <c r="J6" s="3310"/>
      <c r="K6" s="3310"/>
      <c r="L6" s="3310"/>
      <c r="M6" s="3310"/>
      <c r="N6" s="3345"/>
      <c r="O6" s="3341"/>
      <c r="P6" s="3341"/>
      <c r="Q6" s="3341"/>
      <c r="R6" s="336"/>
      <c r="S6" s="3310"/>
      <c r="T6" s="3310"/>
      <c r="U6" s="3310"/>
      <c r="V6" s="3310"/>
      <c r="W6" s="1185" t="s">
        <v>556</v>
      </c>
      <c r="X6" s="1185" t="s">
        <v>557</v>
      </c>
      <c r="Y6" s="3320"/>
      <c r="Z6" s="3310"/>
      <c r="AA6" s="3310"/>
      <c r="AB6" s="3322"/>
      <c r="AC6" s="1185" t="s">
        <v>558</v>
      </c>
      <c r="AD6" s="1185" t="s">
        <v>559</v>
      </c>
      <c r="AE6" s="3318"/>
    </row>
    <row r="7" spans="1:58" s="340" customFormat="1" ht="24.6" hidden="1" customHeight="1">
      <c r="A7" s="3346" t="s">
        <v>149</v>
      </c>
      <c r="B7" s="3346"/>
      <c r="C7" s="3346"/>
      <c r="D7" s="337"/>
      <c r="E7" s="338">
        <v>33164217</v>
      </c>
      <c r="F7" s="339">
        <v>31816173</v>
      </c>
      <c r="G7" s="339"/>
      <c r="H7" s="339">
        <v>18735446</v>
      </c>
      <c r="I7" s="339">
        <v>6632984</v>
      </c>
      <c r="J7" s="339">
        <v>240112</v>
      </c>
      <c r="K7" s="339">
        <v>283593</v>
      </c>
      <c r="L7" s="339">
        <v>46955</v>
      </c>
      <c r="M7" s="339">
        <v>267556</v>
      </c>
      <c r="N7" s="339">
        <v>2209893</v>
      </c>
      <c r="O7" s="3346" t="s">
        <v>149</v>
      </c>
      <c r="P7" s="3346"/>
      <c r="Q7" s="3346"/>
      <c r="R7" s="337"/>
      <c r="S7" s="339"/>
      <c r="T7" s="338">
        <v>1558551</v>
      </c>
      <c r="U7" s="339">
        <v>85271</v>
      </c>
      <c r="V7" s="339">
        <v>97919</v>
      </c>
      <c r="W7" s="339"/>
      <c r="X7" s="339">
        <v>198580</v>
      </c>
      <c r="Y7" s="339">
        <v>110347</v>
      </c>
      <c r="Z7" s="339"/>
      <c r="AA7" s="339">
        <v>1071222</v>
      </c>
      <c r="AB7" s="339">
        <v>1348044</v>
      </c>
      <c r="AC7" s="339"/>
      <c r="AD7" s="339">
        <v>709039</v>
      </c>
      <c r="AE7" s="339">
        <v>639005</v>
      </c>
    </row>
    <row r="8" spans="1:58" s="340" customFormat="1" ht="24.6" hidden="1" customHeight="1">
      <c r="A8" s="3311" t="s">
        <v>1142</v>
      </c>
      <c r="B8" s="3311"/>
      <c r="C8" s="3311"/>
      <c r="D8" s="337"/>
      <c r="E8" s="341">
        <v>32569579</v>
      </c>
      <c r="F8" s="342">
        <v>30497935</v>
      </c>
      <c r="G8" s="342"/>
      <c r="H8" s="342">
        <v>16632055</v>
      </c>
      <c r="I8" s="342">
        <v>6210973</v>
      </c>
      <c r="J8" s="342">
        <v>100491</v>
      </c>
      <c r="K8" s="342">
        <v>234783</v>
      </c>
      <c r="L8" s="342">
        <v>48324</v>
      </c>
      <c r="M8" s="342">
        <v>283747</v>
      </c>
      <c r="N8" s="342">
        <v>3743315</v>
      </c>
      <c r="O8" s="3311" t="s">
        <v>150</v>
      </c>
      <c r="P8" s="3311"/>
      <c r="Q8" s="3311"/>
      <c r="R8" s="337"/>
      <c r="S8" s="342"/>
      <c r="T8" s="341">
        <v>1497076</v>
      </c>
      <c r="U8" s="342">
        <v>79351</v>
      </c>
      <c r="V8" s="342">
        <v>95354</v>
      </c>
      <c r="W8" s="342"/>
      <c r="X8" s="342">
        <v>176297</v>
      </c>
      <c r="Y8" s="342">
        <v>158591</v>
      </c>
      <c r="Z8" s="342"/>
      <c r="AA8" s="342">
        <v>919943</v>
      </c>
      <c r="AB8" s="342">
        <v>2071644</v>
      </c>
      <c r="AC8" s="342"/>
      <c r="AD8" s="342">
        <v>1060079</v>
      </c>
      <c r="AE8" s="342">
        <v>1011565</v>
      </c>
    </row>
    <row r="9" spans="1:58" s="340" customFormat="1" ht="24.6" hidden="1" customHeight="1">
      <c r="A9" s="3311" t="s">
        <v>1114</v>
      </c>
      <c r="B9" s="3311"/>
      <c r="C9" s="3311"/>
      <c r="D9" s="337"/>
      <c r="E9" s="341">
        <v>29201524.025547665</v>
      </c>
      <c r="F9" s="342">
        <v>28297136.69193577</v>
      </c>
      <c r="G9" s="342"/>
      <c r="H9" s="342">
        <v>18772155.554229092</v>
      </c>
      <c r="I9" s="342">
        <v>4216461.2054557195</v>
      </c>
      <c r="J9" s="342">
        <v>119841.52092162597</v>
      </c>
      <c r="K9" s="342">
        <v>163522.35420521698</v>
      </c>
      <c r="L9" s="342">
        <v>45199.988061839656</v>
      </c>
      <c r="M9" s="342">
        <v>184681.12934996604</v>
      </c>
      <c r="N9" s="342">
        <v>1494556.8554885692</v>
      </c>
      <c r="O9" s="3311" t="s">
        <v>1114</v>
      </c>
      <c r="P9" s="3311"/>
      <c r="Q9" s="3311"/>
      <c r="R9" s="337"/>
      <c r="S9" s="342"/>
      <c r="T9" s="341">
        <v>1167945.47018445</v>
      </c>
      <c r="U9" s="342">
        <v>88504.864800334268</v>
      </c>
      <c r="V9" s="342">
        <v>85530.925804332641</v>
      </c>
      <c r="W9" s="342"/>
      <c r="X9" s="342">
        <v>118027.9376828027</v>
      </c>
      <c r="Y9" s="342">
        <v>83527.965140571832</v>
      </c>
      <c r="Z9" s="342"/>
      <c r="AA9" s="342">
        <v>1504531.7853518773</v>
      </c>
      <c r="AB9" s="342">
        <v>904387.33361189044</v>
      </c>
      <c r="AC9" s="342"/>
      <c r="AD9" s="342">
        <v>567391.69104041066</v>
      </c>
      <c r="AE9" s="342">
        <v>336995.64257147972</v>
      </c>
    </row>
    <row r="10" spans="1:58" s="340" customFormat="1" ht="19.5" hidden="1" customHeight="1">
      <c r="A10" s="3311" t="s">
        <v>1115</v>
      </c>
      <c r="B10" s="3311"/>
      <c r="C10" s="3311"/>
      <c r="D10" s="337"/>
      <c r="E10" s="341">
        <v>25087212.535658658</v>
      </c>
      <c r="F10" s="342">
        <v>23737494.640367161</v>
      </c>
      <c r="G10" s="342"/>
      <c r="H10" s="342">
        <v>12882690.680809325</v>
      </c>
      <c r="I10" s="342">
        <v>4067613.3498103791</v>
      </c>
      <c r="J10" s="342">
        <v>230862.17764400443</v>
      </c>
      <c r="K10" s="342">
        <v>190551.19871767145</v>
      </c>
      <c r="L10" s="342">
        <v>49495.545086136648</v>
      </c>
      <c r="M10" s="342">
        <v>269317.19912553782</v>
      </c>
      <c r="N10" s="342">
        <v>3464463.2458956982</v>
      </c>
      <c r="O10" s="3311" t="s">
        <v>1115</v>
      </c>
      <c r="P10" s="3311"/>
      <c r="Q10" s="3311"/>
      <c r="R10" s="337"/>
      <c r="S10" s="342"/>
      <c r="T10" s="341">
        <v>1399251.3642824898</v>
      </c>
      <c r="U10" s="342">
        <v>61182.034253389764</v>
      </c>
      <c r="V10" s="342">
        <v>81608.328833412612</v>
      </c>
      <c r="W10" s="342"/>
      <c r="X10" s="342">
        <v>157574.9738807042</v>
      </c>
      <c r="Y10" s="342">
        <v>206322.99131916655</v>
      </c>
      <c r="Z10" s="342"/>
      <c r="AA10" s="342">
        <v>676561.55070922768</v>
      </c>
      <c r="AB10" s="342">
        <f>AD10+AE10</f>
        <v>1344076.1577283787</v>
      </c>
      <c r="AC10" s="342"/>
      <c r="AD10" s="342">
        <v>516386.71295122779</v>
      </c>
      <c r="AE10" s="342">
        <v>827689.44477715099</v>
      </c>
    </row>
    <row r="11" spans="1:58" s="340" customFormat="1" ht="19.5" hidden="1" customHeight="1">
      <c r="A11" s="3311" t="s">
        <v>1116</v>
      </c>
      <c r="B11" s="3311"/>
      <c r="C11" s="3311"/>
      <c r="D11" s="337"/>
      <c r="E11" s="341">
        <v>28831743.493352219</v>
      </c>
      <c r="F11" s="342">
        <v>27623095.609976135</v>
      </c>
      <c r="G11" s="342"/>
      <c r="H11" s="342">
        <v>15872061.056433925</v>
      </c>
      <c r="I11" s="342">
        <v>4679300.595802715</v>
      </c>
      <c r="J11" s="342">
        <v>134082.74837730234</v>
      </c>
      <c r="K11" s="342">
        <v>250388.18022977101</v>
      </c>
      <c r="L11" s="342">
        <v>60296.178449042956</v>
      </c>
      <c r="M11" s="342">
        <v>253695.57969457618</v>
      </c>
      <c r="N11" s="342">
        <v>3786891.3702023816</v>
      </c>
      <c r="O11" s="3311" t="s">
        <v>1116</v>
      </c>
      <c r="P11" s="3311"/>
      <c r="Q11" s="3311"/>
      <c r="R11" s="337"/>
      <c r="S11" s="342"/>
      <c r="T11" s="341">
        <v>1415643.9064882374</v>
      </c>
      <c r="U11" s="342">
        <v>64698.294354612597</v>
      </c>
      <c r="V11" s="342">
        <v>85620.210751060702</v>
      </c>
      <c r="W11" s="342"/>
      <c r="X11" s="342">
        <v>153108.98892748181</v>
      </c>
      <c r="Y11" s="342">
        <v>129173.76020868019</v>
      </c>
      <c r="Z11" s="342"/>
      <c r="AA11" s="342">
        <v>738134.74005633092</v>
      </c>
      <c r="AB11" s="342">
        <v>1208647.8833760421</v>
      </c>
      <c r="AC11" s="342"/>
      <c r="AD11" s="342">
        <v>459899.36144985352</v>
      </c>
      <c r="AE11" s="342">
        <v>748748.52192618744</v>
      </c>
    </row>
    <row r="12" spans="1:58" s="23" customFormat="1" ht="15" hidden="1" customHeight="1">
      <c r="A12" s="3103" t="s">
        <v>1117</v>
      </c>
      <c r="B12" s="3103"/>
      <c r="C12" s="3103"/>
      <c r="D12" s="22"/>
      <c r="E12" s="50">
        <v>38156267.566526264</v>
      </c>
      <c r="F12" s="50">
        <v>36992274.407296374</v>
      </c>
      <c r="G12" s="50">
        <f>SUM(H12:N12)</f>
        <v>33793534.0702032</v>
      </c>
      <c r="H12" s="50">
        <v>21851352.915336061</v>
      </c>
      <c r="I12" s="50">
        <v>6340630.3084233301</v>
      </c>
      <c r="J12" s="50">
        <v>297616.24920692848</v>
      </c>
      <c r="K12" s="50">
        <v>305068.77746287436</v>
      </c>
      <c r="L12" s="50">
        <v>60374.470641156062</v>
      </c>
      <c r="M12" s="50">
        <v>335132.7925878641</v>
      </c>
      <c r="N12" s="283">
        <v>4603358.5565449912</v>
      </c>
      <c r="O12" s="3103" t="s">
        <v>1117</v>
      </c>
      <c r="P12" s="3103"/>
      <c r="Q12" s="3103"/>
      <c r="R12" s="22"/>
      <c r="S12" s="50">
        <f>SUM(T12:AA12)</f>
        <v>3198740.3370931558</v>
      </c>
      <c r="T12" s="50">
        <v>1699366.0599113428</v>
      </c>
      <c r="U12" s="50">
        <v>75157.552211297429</v>
      </c>
      <c r="V12" s="50">
        <v>95789.529005912424</v>
      </c>
      <c r="W12" s="50"/>
      <c r="X12" s="50">
        <v>143612.43606145002</v>
      </c>
      <c r="Y12" s="50">
        <v>106911.49805856984</v>
      </c>
      <c r="Z12" s="50"/>
      <c r="AA12" s="50">
        <v>1077903.2618445836</v>
      </c>
      <c r="AB12" s="50">
        <v>1163993.159229842</v>
      </c>
      <c r="AC12" s="50"/>
      <c r="AD12" s="50">
        <v>449973.81647946709</v>
      </c>
      <c r="AE12" s="50">
        <v>714019.34275037365</v>
      </c>
    </row>
    <row r="13" spans="1:58" s="340" customFormat="1" ht="19.5" hidden="1" customHeight="1">
      <c r="A13" s="3311" t="s">
        <v>1118</v>
      </c>
      <c r="B13" s="3311"/>
      <c r="C13" s="3311"/>
      <c r="D13" s="337"/>
      <c r="E13" s="50">
        <v>41772861.846913978</v>
      </c>
      <c r="F13" s="50">
        <v>40426985.007039823</v>
      </c>
      <c r="G13" s="50">
        <f>SUM(H13:N13)</f>
        <v>37002088.06108851</v>
      </c>
      <c r="H13" s="50">
        <v>24005055.943400685</v>
      </c>
      <c r="I13" s="50">
        <v>6154905.2945849318</v>
      </c>
      <c r="J13" s="50">
        <v>361809.52729559422</v>
      </c>
      <c r="K13" s="50">
        <v>352598.90561494918</v>
      </c>
      <c r="L13" s="50">
        <v>87422.202595249677</v>
      </c>
      <c r="M13" s="50">
        <v>366049.22572332196</v>
      </c>
      <c r="N13" s="283">
        <v>5674246.9618737763</v>
      </c>
      <c r="O13" s="3311" t="s">
        <v>1118</v>
      </c>
      <c r="P13" s="3311"/>
      <c r="Q13" s="3311"/>
      <c r="R13" s="337"/>
      <c r="S13" s="50">
        <f>SUM(T13:AA13)</f>
        <v>3424896.94595135</v>
      </c>
      <c r="T13" s="50">
        <v>1808196.2163160311</v>
      </c>
      <c r="U13" s="50">
        <v>103150.78088428869</v>
      </c>
      <c r="V13" s="50">
        <v>99743.424295973207</v>
      </c>
      <c r="W13" s="50"/>
      <c r="X13" s="50">
        <v>159151.46510906439</v>
      </c>
      <c r="Y13" s="50">
        <v>113983.73259329573</v>
      </c>
      <c r="Z13" s="50"/>
      <c r="AA13" s="50">
        <v>1140671.3267526969</v>
      </c>
      <c r="AB13" s="50">
        <v>1345876.8398741367</v>
      </c>
      <c r="AC13" s="50"/>
      <c r="AD13" s="50">
        <v>433538.30233138299</v>
      </c>
      <c r="AE13" s="50">
        <v>912338.53754275339</v>
      </c>
    </row>
    <row r="14" spans="1:58" s="340" customFormat="1" ht="13.7" hidden="1" customHeight="1">
      <c r="A14" s="3103" t="s">
        <v>1119</v>
      </c>
      <c r="B14" s="3103"/>
      <c r="C14" s="3103"/>
      <c r="D14" s="337"/>
      <c r="E14" s="50">
        <f>AK14/12.737</f>
        <v>0</v>
      </c>
      <c r="F14" s="50">
        <f>AL14/12.737</f>
        <v>0</v>
      </c>
      <c r="G14" s="50">
        <f>SUM(H14:N14)</f>
        <v>0</v>
      </c>
      <c r="H14" s="50">
        <f t="shared" ref="H14:N14" si="0">AM14/12.737</f>
        <v>0</v>
      </c>
      <c r="I14" s="50">
        <f t="shared" si="0"/>
        <v>0</v>
      </c>
      <c r="J14" s="50">
        <f t="shared" si="0"/>
        <v>0</v>
      </c>
      <c r="K14" s="50">
        <f t="shared" si="0"/>
        <v>0</v>
      </c>
      <c r="L14" s="50">
        <f t="shared" si="0"/>
        <v>0</v>
      </c>
      <c r="M14" s="50">
        <f t="shared" si="0"/>
        <v>0</v>
      </c>
      <c r="N14" s="283">
        <f t="shared" si="0"/>
        <v>0</v>
      </c>
      <c r="O14" s="3103" t="s">
        <v>1119</v>
      </c>
      <c r="P14" s="3103"/>
      <c r="Q14" s="3103"/>
      <c r="R14" s="337"/>
      <c r="S14" s="50">
        <f>SUM(T14:AA14)</f>
        <v>3581605.3787723361</v>
      </c>
      <c r="T14" s="50">
        <f>AX14/12.737</f>
        <v>1861637.6520249746</v>
      </c>
      <c r="U14" s="50">
        <f>AY14/12.737</f>
        <v>107514.83306439634</v>
      </c>
      <c r="V14" s="50">
        <f>AZ14/12.737</f>
        <v>106302.799081467</v>
      </c>
      <c r="W14" s="50"/>
      <c r="X14" s="50">
        <f>BA14/12.737</f>
        <v>163918.60742565122</v>
      </c>
      <c r="Y14" s="50">
        <f>BB14/12.737</f>
        <v>97849.1085441459</v>
      </c>
      <c r="Z14" s="50"/>
      <c r="AA14" s="50">
        <f>BC14/12.737</f>
        <v>1244382.3786317015</v>
      </c>
      <c r="AB14" s="50">
        <f>BD14/12.737</f>
        <v>1182383.6843938048</v>
      </c>
      <c r="AC14" s="50"/>
      <c r="AD14" s="50">
        <f>BE14/12.737</f>
        <v>325730.3815733692</v>
      </c>
      <c r="AE14" s="50">
        <f>BF14/12.737</f>
        <v>856653.30282043549</v>
      </c>
      <c r="AG14" s="2954"/>
      <c r="AH14" s="2954"/>
      <c r="AI14" s="2954"/>
      <c r="AJ14" s="343"/>
      <c r="AK14" s="50"/>
      <c r="AL14" s="50"/>
      <c r="AM14" s="50"/>
      <c r="AN14" s="50"/>
      <c r="AO14" s="50"/>
      <c r="AP14" s="50"/>
      <c r="AQ14" s="50"/>
      <c r="AR14" s="50"/>
      <c r="AS14" s="50"/>
      <c r="AT14" s="2954" t="s">
        <v>1103</v>
      </c>
      <c r="AU14" s="2954"/>
      <c r="AV14" s="2954"/>
      <c r="AW14" s="343"/>
      <c r="AX14" s="50">
        <v>23711678.7738421</v>
      </c>
      <c r="AY14" s="50">
        <v>1369416.4287412162</v>
      </c>
      <c r="AZ14" s="50">
        <v>1353978.7519006452</v>
      </c>
      <c r="BA14" s="50">
        <v>2087831.3027805197</v>
      </c>
      <c r="BB14" s="50">
        <v>1246304.0955267863</v>
      </c>
      <c r="BC14" s="50">
        <v>15849698.356631983</v>
      </c>
      <c r="BD14" s="50">
        <v>15060020.98812389</v>
      </c>
      <c r="BE14" s="50">
        <v>4148827.8701000037</v>
      </c>
      <c r="BF14" s="50">
        <v>10911193.118023887</v>
      </c>
    </row>
    <row r="15" spans="1:58" s="340" customFormat="1" ht="13.7" hidden="1" customHeight="1">
      <c r="A15" s="3311" t="s">
        <v>1120</v>
      </c>
      <c r="B15" s="3311"/>
      <c r="C15" s="3311"/>
      <c r="D15" s="337"/>
      <c r="E15" s="50">
        <v>41212179.990529262</v>
      </c>
      <c r="F15" s="50">
        <v>40310550.64431195</v>
      </c>
      <c r="G15" s="50">
        <f>SUM(H15:N15)</f>
        <v>36647606.385123342</v>
      </c>
      <c r="H15" s="50">
        <v>24497213.916754019</v>
      </c>
      <c r="I15" s="50">
        <v>4980640.586688824</v>
      </c>
      <c r="J15" s="50">
        <v>327158.18345007277</v>
      </c>
      <c r="K15" s="50">
        <v>348765.98541615397</v>
      </c>
      <c r="L15" s="50">
        <v>94584.853173746102</v>
      </c>
      <c r="M15" s="50">
        <v>302287.58616481471</v>
      </c>
      <c r="N15" s="283">
        <v>6096955.2734757094</v>
      </c>
      <c r="O15" s="3311" t="s">
        <v>1120</v>
      </c>
      <c r="P15" s="3311"/>
      <c r="Q15" s="3311"/>
      <c r="R15" s="337"/>
      <c r="S15" s="50">
        <f>SUM(T15:AA15)</f>
        <v>3662944.2591885841</v>
      </c>
      <c r="T15" s="50">
        <v>1841929.5475643608</v>
      </c>
      <c r="U15" s="50">
        <v>129832.38265855687</v>
      </c>
      <c r="V15" s="50">
        <v>109694.25423688427</v>
      </c>
      <c r="W15" s="50"/>
      <c r="X15" s="50">
        <v>168066.91310654199</v>
      </c>
      <c r="Y15" s="50">
        <v>61911.98426872195</v>
      </c>
      <c r="Z15" s="50"/>
      <c r="AA15" s="50">
        <v>1351509.1773535179</v>
      </c>
      <c r="AB15" s="50">
        <v>901629.3462173657</v>
      </c>
      <c r="AC15" s="50"/>
      <c r="AD15" s="50">
        <v>408653.58576893999</v>
      </c>
      <c r="AE15" s="50">
        <v>492975.76044842595</v>
      </c>
    </row>
    <row r="16" spans="1:58" s="340" customFormat="1" ht="13.7" hidden="1" customHeight="1">
      <c r="A16" s="3311" t="s">
        <v>1121</v>
      </c>
      <c r="B16" s="3311"/>
      <c r="C16" s="3311"/>
      <c r="D16" s="337"/>
      <c r="E16" s="341">
        <v>41831884.227947295</v>
      </c>
      <c r="F16" s="342">
        <v>40639292.013985299</v>
      </c>
      <c r="G16" s="50">
        <v>37144025.03356915</v>
      </c>
      <c r="H16" s="342">
        <v>25220554.404049248</v>
      </c>
      <c r="I16" s="342">
        <v>4528842.5505770566</v>
      </c>
      <c r="J16" s="342">
        <v>528069.32979502797</v>
      </c>
      <c r="K16" s="342">
        <v>306626.31201307115</v>
      </c>
      <c r="L16" s="342">
        <v>72384.646764055607</v>
      </c>
      <c r="M16" s="342">
        <v>264556.71945534582</v>
      </c>
      <c r="N16" s="342">
        <v>6222991.070915347</v>
      </c>
      <c r="O16" s="3311" t="s">
        <v>1121</v>
      </c>
      <c r="P16" s="3311"/>
      <c r="Q16" s="3311"/>
      <c r="R16" s="337"/>
      <c r="S16" s="50">
        <v>3495266.9804162392</v>
      </c>
      <c r="T16" s="50">
        <v>1677890.5310544758</v>
      </c>
      <c r="U16" s="342">
        <v>129480.98877031762</v>
      </c>
      <c r="V16" s="342">
        <v>87704.423459701793</v>
      </c>
      <c r="W16" s="342"/>
      <c r="X16" s="342">
        <v>152052.8716760223</v>
      </c>
      <c r="Y16" s="342">
        <v>120250.72469266465</v>
      </c>
      <c r="Z16" s="342"/>
      <c r="AA16" s="342">
        <v>1327887.4407630572</v>
      </c>
      <c r="AB16" s="342">
        <v>1192592.2139619431</v>
      </c>
      <c r="AC16" s="342"/>
      <c r="AD16" s="342">
        <v>432079.00909810874</v>
      </c>
      <c r="AE16" s="342">
        <v>760513.20486383454</v>
      </c>
    </row>
    <row r="17" spans="1:59" s="340" customFormat="1" ht="17.25" hidden="1" customHeight="1">
      <c r="A17" s="3311" t="s">
        <v>1106</v>
      </c>
      <c r="B17" s="3311"/>
      <c r="C17" s="3311"/>
      <c r="D17" s="337"/>
      <c r="E17" s="341">
        <v>36351802.774204522</v>
      </c>
      <c r="F17" s="342">
        <v>35749044.815590635</v>
      </c>
      <c r="G17" s="50">
        <f>H17+I17+J17+K17+L17+M17+N17</f>
        <v>32382352.940521002</v>
      </c>
      <c r="H17" s="342">
        <v>21903701.178061981</v>
      </c>
      <c r="I17" s="342">
        <v>4589259.9875735166</v>
      </c>
      <c r="J17" s="342">
        <v>504252.56089278834</v>
      </c>
      <c r="K17" s="342">
        <v>391515.31883234152</v>
      </c>
      <c r="L17" s="342">
        <v>80222.394129865919</v>
      </c>
      <c r="M17" s="342">
        <v>235464.23961526551</v>
      </c>
      <c r="N17" s="342">
        <v>4677937.261415245</v>
      </c>
      <c r="O17" s="3311" t="s">
        <v>1106</v>
      </c>
      <c r="P17" s="3311"/>
      <c r="Q17" s="3311"/>
      <c r="R17" s="337"/>
      <c r="S17" s="50">
        <f>T17+U17+V17+X17+Y17+AA17</f>
        <v>3366691.8750696299</v>
      </c>
      <c r="T17" s="342">
        <v>1651137.6294629022</v>
      </c>
      <c r="U17" s="342">
        <v>122243.5883777549</v>
      </c>
      <c r="V17" s="342">
        <v>73591.683529628717</v>
      </c>
      <c r="W17" s="342"/>
      <c r="X17" s="342">
        <v>150791.28913493053</v>
      </c>
      <c r="Y17" s="342">
        <v>90016.913380786063</v>
      </c>
      <c r="Z17" s="342"/>
      <c r="AA17" s="342">
        <v>1278910.7711836274</v>
      </c>
      <c r="AB17" s="342">
        <v>602757.95861388464</v>
      </c>
      <c r="AC17" s="342"/>
      <c r="AD17" s="342">
        <v>223589.97104516294</v>
      </c>
      <c r="AE17" s="342">
        <v>379167.98756872257</v>
      </c>
    </row>
    <row r="18" spans="1:59" s="340" customFormat="1" ht="15" hidden="1" customHeight="1">
      <c r="A18" s="3311" t="s">
        <v>1107</v>
      </c>
      <c r="B18" s="3311"/>
      <c r="C18" s="3311"/>
      <c r="D18" s="337"/>
      <c r="E18" s="344">
        <v>39820027.144423097</v>
      </c>
      <c r="F18" s="344">
        <v>39297108.755200997</v>
      </c>
      <c r="G18" s="345">
        <f>SUM(H18:N18)</f>
        <v>35698591.665724911</v>
      </c>
      <c r="H18" s="344">
        <v>23847461.748577144</v>
      </c>
      <c r="I18" s="344">
        <v>4910125.0430121087</v>
      </c>
      <c r="J18" s="344">
        <v>180815.64004305933</v>
      </c>
      <c r="K18" s="344">
        <v>368448.10162745614</v>
      </c>
      <c r="L18" s="344">
        <v>75843.604297378479</v>
      </c>
      <c r="M18" s="344">
        <v>247212.02716947367</v>
      </c>
      <c r="N18" s="344">
        <v>6068685.5009982921</v>
      </c>
      <c r="O18" s="3311" t="s">
        <v>1107</v>
      </c>
      <c r="P18" s="3311"/>
      <c r="Q18" s="3311"/>
      <c r="R18" s="337"/>
      <c r="S18" s="346">
        <f>SUM(T18:AA18)</f>
        <v>3598517.089476089</v>
      </c>
      <c r="T18" s="344">
        <v>1787945.0079228687</v>
      </c>
      <c r="U18" s="344">
        <v>131014.24712993942</v>
      </c>
      <c r="V18" s="344">
        <v>84957.940175508556</v>
      </c>
      <c r="W18" s="344"/>
      <c r="X18" s="344">
        <v>145924.7944457572</v>
      </c>
      <c r="Y18" s="344">
        <v>79615.45602337498</v>
      </c>
      <c r="Z18" s="344"/>
      <c r="AA18" s="344">
        <v>1369059.6437786401</v>
      </c>
      <c r="AB18" s="344">
        <v>522918.38922212279</v>
      </c>
      <c r="AC18" s="344"/>
      <c r="AD18" s="344">
        <v>203114.99980638223</v>
      </c>
      <c r="AE18" s="344">
        <v>319803.38941573998</v>
      </c>
    </row>
    <row r="19" spans="1:59" s="340" customFormat="1" ht="15" hidden="1" customHeight="1">
      <c r="A19" s="3311" t="s">
        <v>1108</v>
      </c>
      <c r="B19" s="3311"/>
      <c r="C19" s="3311"/>
      <c r="D19" s="337"/>
      <c r="E19" s="344">
        <f>'[1]27'!E19/'[1]1'!$E$19*1000</f>
        <v>38731168.642797194</v>
      </c>
      <c r="F19" s="344">
        <f>'[1]27'!F19/'[1]1'!$E$19*1000</f>
        <v>37948680.708628163</v>
      </c>
      <c r="G19" s="344">
        <f>'[1]27'!G19/'[1]1'!$E$19*1000</f>
        <v>34390071.643255785</v>
      </c>
      <c r="H19" s="344">
        <f>'[1]27'!H19/'[1]1'!$E$19*1000</f>
        <v>23131522.16182119</v>
      </c>
      <c r="I19" s="344">
        <f>'[1]27'!I19/'[1]1'!$E$19*1000</f>
        <v>4811458.786175698</v>
      </c>
      <c r="J19" s="344">
        <f>'[1]27'!J19/'[1]1'!$E$19*1000</f>
        <v>268320.21658502525</v>
      </c>
      <c r="K19" s="344">
        <f>'[1]27'!K19/'[1]1'!$E$19*1000</f>
        <v>379357.30632263271</v>
      </c>
      <c r="L19" s="344">
        <f>'[1]27'!L19/'[1]1'!$E$19*1000</f>
        <v>84419.453244180826</v>
      </c>
      <c r="M19" s="344">
        <f>'[1]27'!M19/'[1]1'!$E$19*1000</f>
        <v>272357.22414207767</v>
      </c>
      <c r="N19" s="344">
        <f>'[1]27'!N19/'[1]1'!$E$19*1000</f>
        <v>5442636.4949649787</v>
      </c>
      <c r="O19" s="3311" t="s">
        <v>1108</v>
      </c>
      <c r="P19" s="3311"/>
      <c r="Q19" s="3311"/>
      <c r="R19" s="337"/>
      <c r="S19" s="344">
        <f>'[1]27'!S19/'[1]1'!$E$19*1000</f>
        <v>3558609.0653724414</v>
      </c>
      <c r="T19" s="344">
        <f>'[1]27'!T19/'[1]1'!$E$19*1000</f>
        <v>1729083.0239460042</v>
      </c>
      <c r="U19" s="344">
        <f>'[1]27'!U19/'[1]1'!$E$19*1000</f>
        <v>137004.3743022258</v>
      </c>
      <c r="V19" s="344">
        <f>'[1]27'!V19/'[1]1'!$E$19*1000</f>
        <v>79589.772452883422</v>
      </c>
      <c r="W19" s="344"/>
      <c r="X19" s="344">
        <f>'[1]27'!W19/'[1]1'!$E$19*1000</f>
        <v>150021.32611465079</v>
      </c>
      <c r="Y19" s="344">
        <f>'[1]27'!X19/'[1]1'!$E$19*1000</f>
        <v>85494.679066022261</v>
      </c>
      <c r="Z19" s="344"/>
      <c r="AA19" s="344">
        <f>'[1]27'!Y19/'[1]1'!$E$19*1000</f>
        <v>1377415.8894906547</v>
      </c>
      <c r="AB19" s="344">
        <f>'[1]27'!Z19/'[1]1'!$E$19*1000</f>
        <v>782487.93416902062</v>
      </c>
      <c r="AC19" s="344"/>
      <c r="AD19" s="344">
        <f>'[1]27'!AA19/'[1]1'!$E$19*1000</f>
        <v>321935.26692492998</v>
      </c>
      <c r="AE19" s="344">
        <f>'[1]27'!AB19/'[1]1'!$E$19*1000</f>
        <v>460552.6672440907</v>
      </c>
    </row>
    <row r="20" spans="1:59" s="340" customFormat="1" ht="15" hidden="1" customHeight="1">
      <c r="A20" s="3311" t="s">
        <v>1143</v>
      </c>
      <c r="B20" s="3311"/>
      <c r="C20" s="3311"/>
      <c r="D20" s="337"/>
      <c r="E20" s="344">
        <v>36707776.877159506</v>
      </c>
      <c r="F20" s="344">
        <v>36109927.227299348</v>
      </c>
      <c r="G20" s="346">
        <f>SUM(H20:N20)</f>
        <v>32582708.048462242</v>
      </c>
      <c r="H20" s="344">
        <v>21944892.469442315</v>
      </c>
      <c r="I20" s="344">
        <v>4613387.0277209803</v>
      </c>
      <c r="J20" s="344">
        <v>84306.807110392983</v>
      </c>
      <c r="K20" s="344">
        <v>349479.779129092</v>
      </c>
      <c r="L20" s="344">
        <v>90965.499421935863</v>
      </c>
      <c r="M20" s="344">
        <v>312094.9100682576</v>
      </c>
      <c r="N20" s="344">
        <v>5187581.5555692697</v>
      </c>
      <c r="O20" s="3311" t="s">
        <v>1143</v>
      </c>
      <c r="P20" s="3311"/>
      <c r="Q20" s="3311"/>
      <c r="R20" s="337"/>
      <c r="S20" s="346">
        <f>SUM(T20:AA20)</f>
        <v>3527219.1788371084</v>
      </c>
      <c r="T20" s="344">
        <v>1646567.00131221</v>
      </c>
      <c r="U20" s="344">
        <v>148853.27875719883</v>
      </c>
      <c r="V20" s="344">
        <v>75704.177905202319</v>
      </c>
      <c r="W20" s="344"/>
      <c r="X20" s="344">
        <v>143084.10321228</v>
      </c>
      <c r="Y20" s="344">
        <v>78544.680508857826</v>
      </c>
      <c r="Z20" s="344"/>
      <c r="AA20" s="344">
        <v>1434465.9371413596</v>
      </c>
      <c r="AB20" s="344">
        <v>597849.64986015542</v>
      </c>
      <c r="AC20" s="344"/>
      <c r="AD20" s="344">
        <v>234897.5389928284</v>
      </c>
      <c r="AE20" s="344">
        <v>362952.11086732667</v>
      </c>
    </row>
    <row r="21" spans="1:59" s="340" customFormat="1" ht="15" hidden="1" customHeight="1">
      <c r="A21" s="3311" t="s">
        <v>1123</v>
      </c>
      <c r="B21" s="3311"/>
      <c r="C21" s="3311"/>
      <c r="D21" s="337"/>
      <c r="E21" s="342">
        <v>36384650.84097667</v>
      </c>
      <c r="F21" s="342">
        <v>35758658.805392958</v>
      </c>
      <c r="G21" s="346">
        <f>SUM(H21:N21)</f>
        <v>32424972.655164994</v>
      </c>
      <c r="H21" s="342">
        <v>21430915.401220392</v>
      </c>
      <c r="I21" s="342">
        <v>4206994.3103250666</v>
      </c>
      <c r="J21" s="342">
        <v>254589.81023957525</v>
      </c>
      <c r="K21" s="342">
        <v>552082.55035323929</v>
      </c>
      <c r="L21" s="342">
        <v>133107.384415523</v>
      </c>
      <c r="M21" s="342">
        <v>463525.75636522658</v>
      </c>
      <c r="N21" s="342">
        <v>5383757.4422459686</v>
      </c>
      <c r="O21" s="3311" t="s">
        <v>1123</v>
      </c>
      <c r="P21" s="3311"/>
      <c r="Q21" s="3311"/>
      <c r="R21" s="337"/>
      <c r="S21" s="50">
        <f>SUM(T21:AA21)</f>
        <v>3333686.1502279462</v>
      </c>
      <c r="T21" s="342">
        <v>1545780.9203717569</v>
      </c>
      <c r="U21" s="342">
        <v>142785.79705631375</v>
      </c>
      <c r="V21" s="342">
        <v>67652.575744273257</v>
      </c>
      <c r="W21" s="342"/>
      <c r="X21" s="342">
        <v>154443.40886367502</v>
      </c>
      <c r="Y21" s="342">
        <v>68985.155228734351</v>
      </c>
      <c r="Z21" s="342"/>
      <c r="AA21" s="342">
        <v>1354038.2929631926</v>
      </c>
      <c r="AB21" s="342">
        <v>625992.03558372671</v>
      </c>
      <c r="AC21" s="342"/>
      <c r="AD21" s="342">
        <v>256469.74629398581</v>
      </c>
      <c r="AE21" s="342">
        <v>369522.28928974055</v>
      </c>
    </row>
    <row r="22" spans="1:59" s="340" customFormat="1" ht="15.6" hidden="1" customHeight="1">
      <c r="A22" s="3198" t="s">
        <v>1111</v>
      </c>
      <c r="B22" s="3198"/>
      <c r="C22" s="3198"/>
      <c r="D22" s="32"/>
      <c r="E22" s="344">
        <v>38180245.582422793</v>
      </c>
      <c r="F22" s="344">
        <v>37562421.366287068</v>
      </c>
      <c r="G22" s="346">
        <f>SUM(H22:N22)</f>
        <v>34040341.959376939</v>
      </c>
      <c r="H22" s="344">
        <v>23358123.538604774</v>
      </c>
      <c r="I22" s="344">
        <v>4471807.5374186626</v>
      </c>
      <c r="J22" s="344">
        <v>200045.66643148119</v>
      </c>
      <c r="K22" s="344">
        <v>372284.03011080495</v>
      </c>
      <c r="L22" s="344">
        <v>124354.28463366062</v>
      </c>
      <c r="M22" s="344">
        <v>351175.06538276246</v>
      </c>
      <c r="N22" s="344">
        <v>5162551.8367947908</v>
      </c>
      <c r="O22" s="3311" t="s">
        <v>1111</v>
      </c>
      <c r="P22" s="3311"/>
      <c r="Q22" s="3311"/>
      <c r="R22" s="337"/>
      <c r="S22" s="346">
        <f>SUM(T22:AA22)</f>
        <v>3522079.4069100781</v>
      </c>
      <c r="T22" s="344">
        <v>1641694.440087311</v>
      </c>
      <c r="U22" s="344">
        <v>149953.67267053155</v>
      </c>
      <c r="V22" s="344">
        <v>72570.890879590399</v>
      </c>
      <c r="W22" s="344"/>
      <c r="X22" s="344">
        <v>168760.46264781919</v>
      </c>
      <c r="Y22" s="344">
        <v>73403.46386352976</v>
      </c>
      <c r="Z22" s="344"/>
      <c r="AA22" s="344">
        <v>1415696.4767612964</v>
      </c>
      <c r="AB22" s="344">
        <v>617824.21613576845</v>
      </c>
      <c r="AC22" s="344"/>
      <c r="AD22" s="344">
        <v>263277.42664065841</v>
      </c>
      <c r="AE22" s="344">
        <v>354546.78949511022</v>
      </c>
    </row>
    <row r="23" spans="1:59" s="340" customFormat="1" ht="14.45" hidden="1" customHeight="1">
      <c r="A23" s="2618" t="s">
        <v>1112</v>
      </c>
      <c r="B23" s="2619"/>
      <c r="C23" s="2619"/>
      <c r="D23" s="2620"/>
      <c r="E23" s="347">
        <v>37099.22531691366</v>
      </c>
      <c r="F23" s="347">
        <v>36354.160471500123</v>
      </c>
      <c r="G23" s="108">
        <f>SUM(H23:N23)</f>
        <v>32810.34342095616</v>
      </c>
      <c r="H23" s="347">
        <v>21585.450285761792</v>
      </c>
      <c r="I23" s="347">
        <v>4530.2441227941799</v>
      </c>
      <c r="J23" s="347">
        <v>169.70353043394127</v>
      </c>
      <c r="K23" s="347">
        <v>627.46632409185588</v>
      </c>
      <c r="L23" s="347">
        <v>167.92025383174527</v>
      </c>
      <c r="M23" s="347">
        <v>303.34207626955953</v>
      </c>
      <c r="N23" s="347">
        <v>5426.2168277730862</v>
      </c>
      <c r="O23" s="2618" t="s">
        <v>1112</v>
      </c>
      <c r="P23" s="2619"/>
      <c r="Q23" s="2619"/>
      <c r="R23" s="2620"/>
      <c r="S23" s="108">
        <f>SUM(T23:AA23)</f>
        <v>3543.8170505438911</v>
      </c>
      <c r="T23" s="347">
        <v>1603.8739874431142</v>
      </c>
      <c r="U23" s="347">
        <v>166.631727788652</v>
      </c>
      <c r="V23" s="347">
        <v>74.963177167108029</v>
      </c>
      <c r="W23" s="347"/>
      <c r="X23" s="347">
        <v>153.10663195481149</v>
      </c>
      <c r="Y23" s="347">
        <v>94.979457404389422</v>
      </c>
      <c r="Z23" s="348" t="s">
        <v>504</v>
      </c>
      <c r="AA23" s="347">
        <v>1450.2620687858162</v>
      </c>
      <c r="AB23" s="347">
        <v>745.06484541356474</v>
      </c>
      <c r="AC23" s="347"/>
      <c r="AD23" s="347">
        <v>243.71667051033876</v>
      </c>
      <c r="AE23" s="347">
        <v>501.34817490322592</v>
      </c>
    </row>
    <row r="24" spans="1:59" s="340" customFormat="1" ht="14.45" hidden="1" customHeight="1">
      <c r="A24" s="2618" t="s">
        <v>1001</v>
      </c>
      <c r="B24" s="2619"/>
      <c r="C24" s="2619"/>
      <c r="D24" s="2620"/>
      <c r="E24" s="347">
        <v>34004.943652264345</v>
      </c>
      <c r="F24" s="347">
        <v>33454.835029327827</v>
      </c>
      <c r="G24" s="114" t="s">
        <v>459</v>
      </c>
      <c r="H24" s="347">
        <v>21504.880880754568</v>
      </c>
      <c r="I24" s="348" t="s">
        <v>504</v>
      </c>
      <c r="J24" s="347">
        <v>337.68353250726454</v>
      </c>
      <c r="K24" s="347">
        <v>164.57344105603497</v>
      </c>
      <c r="L24" s="348" t="s">
        <v>504</v>
      </c>
      <c r="M24" s="348" t="s">
        <v>504</v>
      </c>
      <c r="N24" s="347">
        <v>2494.2482196030828</v>
      </c>
      <c r="O24" s="2618" t="s">
        <v>1001</v>
      </c>
      <c r="P24" s="2619"/>
      <c r="Q24" s="2619"/>
      <c r="R24" s="2620"/>
      <c r="S24" s="114" t="s">
        <v>459</v>
      </c>
      <c r="T24" s="348" t="s">
        <v>505</v>
      </c>
      <c r="U24" s="347">
        <v>217.67487556841911</v>
      </c>
      <c r="V24" s="348" t="s">
        <v>504</v>
      </c>
      <c r="W24" s="348"/>
      <c r="X24" s="348" t="s">
        <v>504</v>
      </c>
      <c r="Y24" s="347">
        <v>50.74640679316726</v>
      </c>
      <c r="Z24" s="348" t="s">
        <v>504</v>
      </c>
      <c r="AA24" s="347">
        <v>2676.9406431461689</v>
      </c>
      <c r="AB24" s="347">
        <v>550.10862293654282</v>
      </c>
      <c r="AC24" s="348" t="s">
        <v>504</v>
      </c>
      <c r="AD24" s="347">
        <v>280.23671153844401</v>
      </c>
      <c r="AE24" s="347">
        <v>269.87191139809801</v>
      </c>
    </row>
    <row r="25" spans="1:59" s="340" customFormat="1" ht="14.45" customHeight="1">
      <c r="A25" s="2618" t="s">
        <v>1002</v>
      </c>
      <c r="B25" s="2619"/>
      <c r="C25" s="2619"/>
      <c r="D25" s="2620"/>
      <c r="E25" s="347">
        <v>32879.487357863698</v>
      </c>
      <c r="F25" s="347">
        <v>32355.563102524891</v>
      </c>
      <c r="G25" s="108">
        <f>H25+I25+J25+K25+L25+M25+N25</f>
        <v>28703.566439601331</v>
      </c>
      <c r="H25" s="347">
        <v>18008.699757196755</v>
      </c>
      <c r="I25" s="347">
        <v>4288.9581596180642</v>
      </c>
      <c r="J25" s="347">
        <v>140.1901484238935</v>
      </c>
      <c r="K25" s="347">
        <v>434.86036959829232</v>
      </c>
      <c r="L25" s="347">
        <v>90.164078689305796</v>
      </c>
      <c r="M25" s="347">
        <v>376.5322600289312</v>
      </c>
      <c r="N25" s="347">
        <v>5364.1616660460859</v>
      </c>
      <c r="O25" s="2618" t="s">
        <v>1002</v>
      </c>
      <c r="P25" s="2619"/>
      <c r="Q25" s="2619"/>
      <c r="R25" s="2620"/>
      <c r="S25" s="108">
        <f>SUM(T25:AA25)</f>
        <v>3651.9966629235687</v>
      </c>
      <c r="T25" s="347">
        <v>1665.0431022418027</v>
      </c>
      <c r="U25" s="347">
        <v>178.65092964955204</v>
      </c>
      <c r="V25" s="347">
        <v>75.208991680984553</v>
      </c>
      <c r="W25" s="347">
        <v>163.53089444353475</v>
      </c>
      <c r="X25" s="348" t="s">
        <v>451</v>
      </c>
      <c r="Y25" s="347">
        <v>73.236329913088795</v>
      </c>
      <c r="Z25" s="348" t="s">
        <v>506</v>
      </c>
      <c r="AA25" s="347">
        <v>1496.3264149946056</v>
      </c>
      <c r="AB25" s="347">
        <v>523.92425533883431</v>
      </c>
      <c r="AC25" s="348" t="s">
        <v>504</v>
      </c>
      <c r="AD25" s="347">
        <v>219.07400121149189</v>
      </c>
      <c r="AE25" s="347">
        <v>304.85025412734308</v>
      </c>
    </row>
    <row r="26" spans="1:59" s="340" customFormat="1" ht="14.45" customHeight="1">
      <c r="A26" s="2618" t="s">
        <v>1003</v>
      </c>
      <c r="B26" s="2619"/>
      <c r="C26" s="2619"/>
      <c r="D26" s="2620"/>
      <c r="E26" s="347">
        <v>36089.159634324802</v>
      </c>
      <c r="F26" s="347">
        <v>35578.063996118901</v>
      </c>
      <c r="G26" s="108">
        <f>H26+I26+J26+K26+L26+M26+N26</f>
        <v>31715.607474386899</v>
      </c>
      <c r="H26" s="347">
        <v>20658.589825140683</v>
      </c>
      <c r="I26" s="347">
        <v>4485.8600602269225</v>
      </c>
      <c r="J26" s="347">
        <v>289.21378778406381</v>
      </c>
      <c r="K26" s="347">
        <v>379.7729587015279</v>
      </c>
      <c r="L26" s="347">
        <v>111.44581535444749</v>
      </c>
      <c r="M26" s="347">
        <v>427.54748774392556</v>
      </c>
      <c r="N26" s="347">
        <v>5363.177539435329</v>
      </c>
      <c r="O26" s="2618" t="s">
        <v>1003</v>
      </c>
      <c r="P26" s="2619"/>
      <c r="Q26" s="2619"/>
      <c r="R26" s="2620"/>
      <c r="S26" s="108">
        <f>SUM(T26:AA26)</f>
        <v>3862.456521732016</v>
      </c>
      <c r="T26" s="347">
        <v>1881.0563449551073</v>
      </c>
      <c r="U26" s="347">
        <v>184.09914489970731</v>
      </c>
      <c r="V26" s="347">
        <v>82.33131696358808</v>
      </c>
      <c r="W26" s="347">
        <v>171.91826759178241</v>
      </c>
      <c r="X26" s="348" t="s">
        <v>451</v>
      </c>
      <c r="Y26" s="347">
        <v>61.718295614210675</v>
      </c>
      <c r="Z26" s="348" t="s">
        <v>504</v>
      </c>
      <c r="AA26" s="347">
        <v>1481.3331517076201</v>
      </c>
      <c r="AB26" s="347">
        <v>511.0956382059199</v>
      </c>
      <c r="AC26" s="348" t="s">
        <v>506</v>
      </c>
      <c r="AD26" s="347">
        <v>242.73515315804582</v>
      </c>
      <c r="AE26" s="347">
        <v>268.36048504787408</v>
      </c>
    </row>
    <row r="27" spans="1:59" s="340" customFormat="1" ht="14.45" customHeight="1">
      <c r="A27" s="2618" t="s">
        <v>1004</v>
      </c>
      <c r="B27" s="2619"/>
      <c r="C27" s="2619"/>
      <c r="D27" s="2620"/>
      <c r="E27" s="347">
        <v>38485.489016836385</v>
      </c>
      <c r="F27" s="347">
        <v>38025.240664228979</v>
      </c>
      <c r="G27" s="108">
        <f>H27+I27+J27+K27+L27+M27+N27</f>
        <v>33833.34733406976</v>
      </c>
      <c r="H27" s="347">
        <v>20484.664434093444</v>
      </c>
      <c r="I27" s="347">
        <v>5219.9432034120591</v>
      </c>
      <c r="J27" s="347">
        <v>272.63773253313235</v>
      </c>
      <c r="K27" s="347">
        <v>355.2348374669802</v>
      </c>
      <c r="L27" s="347">
        <v>96.010287186366071</v>
      </c>
      <c r="M27" s="347">
        <v>413.33922441374392</v>
      </c>
      <c r="N27" s="347">
        <v>6991.5176149640301</v>
      </c>
      <c r="O27" s="2618" t="s">
        <v>1004</v>
      </c>
      <c r="P27" s="2619"/>
      <c r="Q27" s="2619"/>
      <c r="R27" s="2620"/>
      <c r="S27" s="108">
        <f>SUM(T27:AA27)</f>
        <v>4191.8933301592624</v>
      </c>
      <c r="T27" s="347">
        <v>2015.2179927114153</v>
      </c>
      <c r="U27" s="347">
        <v>174.7812068264204</v>
      </c>
      <c r="V27" s="347">
        <v>84.802482218214195</v>
      </c>
      <c r="W27" s="347">
        <v>196.90508542187101</v>
      </c>
      <c r="X27" s="348" t="s">
        <v>451</v>
      </c>
      <c r="Y27" s="347">
        <v>67.809137668314122</v>
      </c>
      <c r="Z27" s="347">
        <v>18.784893408062004</v>
      </c>
      <c r="AA27" s="347">
        <v>1633.5925319049654</v>
      </c>
      <c r="AB27" s="347">
        <v>460.24835260731436</v>
      </c>
      <c r="AC27" s="348" t="s">
        <v>504</v>
      </c>
      <c r="AD27" s="347">
        <v>242.3156432722287</v>
      </c>
      <c r="AE27" s="347">
        <v>217.93270933508552</v>
      </c>
    </row>
    <row r="28" spans="1:59" s="340" customFormat="1" ht="15">
      <c r="A28" s="2618" t="s">
        <v>1005</v>
      </c>
      <c r="B28" s="2619"/>
      <c r="C28" s="2619"/>
      <c r="D28" s="2620"/>
      <c r="E28" s="347">
        <v>41303.850307495515</v>
      </c>
      <c r="F28" s="347">
        <v>40732.765603464133</v>
      </c>
      <c r="G28" s="108">
        <f>H28+I28+J28+K28+L28+M28+N28</f>
        <v>36375.695461538067</v>
      </c>
      <c r="H28" s="347">
        <v>21644.296147188168</v>
      </c>
      <c r="I28" s="347">
        <v>5353.97154792317</v>
      </c>
      <c r="J28" s="347">
        <v>495.06749848625066</v>
      </c>
      <c r="K28" s="347">
        <v>369.26158046569077</v>
      </c>
      <c r="L28" s="347">
        <v>111.68187262441054</v>
      </c>
      <c r="M28" s="347">
        <v>445.41471000671049</v>
      </c>
      <c r="N28" s="347">
        <v>7956.0021048436711</v>
      </c>
      <c r="O28" s="2618" t="s">
        <v>1005</v>
      </c>
      <c r="P28" s="2619"/>
      <c r="Q28" s="2619"/>
      <c r="R28" s="2620"/>
      <c r="S28" s="108">
        <f>SUM(T28:AA28)</f>
        <v>4357.0701419260749</v>
      </c>
      <c r="T28" s="347">
        <v>2191.2812190675518</v>
      </c>
      <c r="U28" s="347">
        <v>171.19275139035932</v>
      </c>
      <c r="V28" s="347">
        <v>92.262699982900401</v>
      </c>
      <c r="W28" s="347">
        <v>199.18404225555335</v>
      </c>
      <c r="X28" s="347">
        <v>16.003152451674772</v>
      </c>
      <c r="Y28" s="347">
        <v>51.329994192521994</v>
      </c>
      <c r="Z28" s="347">
        <v>26.816464043230742</v>
      </c>
      <c r="AA28" s="347">
        <v>1608.999818542283</v>
      </c>
      <c r="AB28" s="347">
        <v>571.08470403143144</v>
      </c>
      <c r="AC28" s="347">
        <v>43.752375419225359</v>
      </c>
      <c r="AD28" s="347">
        <v>182.10665297518659</v>
      </c>
      <c r="AE28" s="347">
        <v>345.22567563701961</v>
      </c>
    </row>
    <row r="29" spans="1:59" s="340" customFormat="1" ht="15">
      <c r="A29" s="2618" t="s">
        <v>1501</v>
      </c>
      <c r="B29" s="2619"/>
      <c r="C29" s="2619"/>
      <c r="D29" s="2620"/>
      <c r="E29" s="347">
        <f>'57.'!E29</f>
        <v>51992.325696075612</v>
      </c>
      <c r="F29" s="347">
        <f>'57.'!F29</f>
        <v>51367.406502329162</v>
      </c>
      <c r="G29" s="108">
        <f>'57.'!G29</f>
        <v>45905.933244789601</v>
      </c>
      <c r="H29" s="347">
        <f>'57.'!H29</f>
        <v>27063.606346547633</v>
      </c>
      <c r="I29" s="347">
        <f>'57.'!I29</f>
        <v>7057.023676796437</v>
      </c>
      <c r="J29" s="347">
        <f>'57.'!J29</f>
        <v>662.12861464946241</v>
      </c>
      <c r="K29" s="347">
        <f>'57.'!K29</f>
        <v>395.69478174044656</v>
      </c>
      <c r="L29" s="347">
        <f>'57.'!L29</f>
        <v>127.45203134987109</v>
      </c>
      <c r="M29" s="347">
        <f>'57.'!M29</f>
        <v>622.92278508059439</v>
      </c>
      <c r="N29" s="347">
        <f>'57.'!N29</f>
        <v>9977.1050086251671</v>
      </c>
      <c r="O29" s="2618" t="s">
        <v>1501</v>
      </c>
      <c r="P29" s="2619"/>
      <c r="Q29" s="2619"/>
      <c r="R29" s="2620"/>
      <c r="S29" s="108">
        <f>'57.'!S29</f>
        <v>5372.3097355505051</v>
      </c>
      <c r="T29" s="347">
        <f>'57.'!T29</f>
        <v>2600.7508205996473</v>
      </c>
      <c r="U29" s="347">
        <f>'57.'!U29</f>
        <v>188.01217448977516</v>
      </c>
      <c r="V29" s="347">
        <f>'57.'!V29</f>
        <v>91.796413225391618</v>
      </c>
      <c r="W29" s="347">
        <f>'57.'!W29</f>
        <v>229.79286989658604</v>
      </c>
      <c r="X29" s="347">
        <f>'57.'!X29</f>
        <v>17.604180859737905</v>
      </c>
      <c r="Y29" s="347">
        <f>'57.'!Y29</f>
        <v>119.84951514671693</v>
      </c>
      <c r="Z29" s="347">
        <f>'57.'!Z29</f>
        <v>12.103826099704914</v>
      </c>
      <c r="AA29" s="347">
        <f>'57.'!AA29</f>
        <v>2112.3999352329461</v>
      </c>
      <c r="AB29" s="347">
        <f>'57.'!AB29</f>
        <v>623.96875160030891</v>
      </c>
      <c r="AC29" s="347">
        <f>'57.'!AC29</f>
        <v>54.76507772309828</v>
      </c>
      <c r="AD29" s="347">
        <f>'57.'!AD29</f>
        <v>248.14017719160981</v>
      </c>
      <c r="AE29" s="347">
        <f>'57.'!AE29</f>
        <v>321.06349668560205</v>
      </c>
    </row>
    <row r="30" spans="1:59" s="953" customFormat="1" ht="14.45" customHeight="1">
      <c r="A30" s="2641" t="s">
        <v>371</v>
      </c>
      <c r="B30" s="2641"/>
      <c r="C30" s="2641"/>
      <c r="D30" s="2"/>
      <c r="E30" s="349"/>
      <c r="F30" s="347"/>
      <c r="G30" s="347"/>
      <c r="H30" s="347"/>
      <c r="I30" s="347"/>
      <c r="J30" s="350"/>
      <c r="K30" s="951"/>
      <c r="L30" s="951"/>
      <c r="M30" s="951"/>
      <c r="N30" s="951"/>
      <c r="O30" s="2641" t="s">
        <v>371</v>
      </c>
      <c r="P30" s="2641"/>
      <c r="Q30" s="2641"/>
      <c r="R30" s="952"/>
      <c r="S30" s="951"/>
      <c r="T30" s="951"/>
      <c r="U30" s="951"/>
      <c r="V30" s="951"/>
      <c r="W30" s="951"/>
      <c r="X30" s="951"/>
      <c r="Y30" s="951"/>
      <c r="Z30" s="951"/>
      <c r="AA30" s="951"/>
      <c r="AB30" s="951"/>
      <c r="AC30" s="951"/>
      <c r="AD30" s="951"/>
      <c r="AE30" s="951"/>
    </row>
    <row r="31" spans="1:59" s="849" customFormat="1" ht="14.45" customHeight="1">
      <c r="A31" s="1137"/>
      <c r="B31" s="813" t="s">
        <v>1022</v>
      </c>
      <c r="C31" s="1137"/>
      <c r="D31" s="843"/>
      <c r="E31" s="954">
        <f>'57.'!AH59</f>
        <v>18027.0065719546</v>
      </c>
      <c r="F31" s="955">
        <f>'57.'!AI59</f>
        <v>17901.850278111993</v>
      </c>
      <c r="G31" s="956">
        <f t="shared" ref="G31:G36" si="1">H31+I31+J31+K31+L31+M31+N31</f>
        <v>15609.768910422641</v>
      </c>
      <c r="H31" s="957">
        <f>'57.'!AJ59</f>
        <v>9815.4552710460684</v>
      </c>
      <c r="I31" s="957">
        <f>'57.'!AK59</f>
        <v>1764.2354050709459</v>
      </c>
      <c r="J31" s="957">
        <f>'57.'!AL59</f>
        <v>142.62379977163636</v>
      </c>
      <c r="K31" s="957">
        <f>'57.'!AM59</f>
        <v>121.53654531538017</v>
      </c>
      <c r="L31" s="957">
        <f>'57.'!AN59</f>
        <v>19.03409253438009</v>
      </c>
      <c r="M31" s="957">
        <f>'57.'!AO59</f>
        <v>275.59832265398876</v>
      </c>
      <c r="N31" s="961">
        <f>'57.'!AP59</f>
        <v>3471.2854740302405</v>
      </c>
      <c r="O31" s="1137"/>
      <c r="P31" s="813" t="s">
        <v>1022</v>
      </c>
      <c r="Q31" s="1137"/>
      <c r="R31" s="959"/>
      <c r="S31" s="956">
        <f t="shared" ref="S31:S36" si="2">SUM(T31:AA31)</f>
        <v>2262.9962586061019</v>
      </c>
      <c r="T31" s="957">
        <f>'57.'!AQ59</f>
        <v>853.74987629861391</v>
      </c>
      <c r="U31" s="957">
        <f>'57.'!AR59</f>
        <v>79.625819176843365</v>
      </c>
      <c r="V31" s="957">
        <f>'57.'!AS59</f>
        <v>47.429274203430218</v>
      </c>
      <c r="W31" s="957">
        <f>'57.'!AT59</f>
        <v>119.95221831968334</v>
      </c>
      <c r="X31" s="957">
        <f>'57.'!AU59</f>
        <v>0.97082694743632447</v>
      </c>
      <c r="Y31" s="957">
        <f>'57.'!AV59</f>
        <v>12.404745587126051</v>
      </c>
      <c r="Z31" s="957">
        <f>'57.'!AW59</f>
        <v>2.3100485135740749</v>
      </c>
      <c r="AA31" s="957">
        <f>'57.'!AX59</f>
        <v>1146.5534495593952</v>
      </c>
      <c r="AB31" s="957">
        <f>'57.'!AY59</f>
        <v>125.21854573005912</v>
      </c>
      <c r="AC31" s="957">
        <f>'57.'!AZ59</f>
        <v>11.183974204309145</v>
      </c>
      <c r="AD31" s="957">
        <f>'57.'!BA59</f>
        <v>67.060955517940357</v>
      </c>
      <c r="AE31" s="957">
        <f>'57.'!BB59</f>
        <v>46.97361600780966</v>
      </c>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row>
    <row r="32" spans="1:59" s="849" customFormat="1" ht="14.45" customHeight="1">
      <c r="A32" s="1137"/>
      <c r="B32" s="813" t="s">
        <v>1023</v>
      </c>
      <c r="C32" s="1137"/>
      <c r="D32" s="843"/>
      <c r="E32" s="954">
        <f>'57.'!AH60</f>
        <v>57582.597993747251</v>
      </c>
      <c r="F32" s="955">
        <f>'57.'!AI60</f>
        <v>57053.011921956648</v>
      </c>
      <c r="G32" s="956">
        <f t="shared" si="1"/>
        <v>50249.806185716909</v>
      </c>
      <c r="H32" s="957">
        <f>'57.'!AJ60</f>
        <v>32794.159277176055</v>
      </c>
      <c r="I32" s="957">
        <f>'57.'!AK60</f>
        <v>6757.1129846432677</v>
      </c>
      <c r="J32" s="957">
        <f>'57.'!AL60</f>
        <v>236.36456370814747</v>
      </c>
      <c r="K32" s="957">
        <f>'57.'!AM60</f>
        <v>269.53396852379382</v>
      </c>
      <c r="L32" s="957">
        <f>'57.'!AN60</f>
        <v>123.29739119050916</v>
      </c>
      <c r="M32" s="957">
        <f>'57.'!AO60</f>
        <v>533.34546622285495</v>
      </c>
      <c r="N32" s="961">
        <f>'57.'!AP60</f>
        <v>9535.9925342522874</v>
      </c>
      <c r="O32" s="1137"/>
      <c r="P32" s="813" t="s">
        <v>1023</v>
      </c>
      <c r="Q32" s="1137"/>
      <c r="R32" s="959"/>
      <c r="S32" s="956">
        <f t="shared" si="2"/>
        <v>6803.2057362397791</v>
      </c>
      <c r="T32" s="957">
        <f>'57.'!AQ60</f>
        <v>3601.5793565117915</v>
      </c>
      <c r="U32" s="957">
        <f>'57.'!AR60</f>
        <v>279.64084036026765</v>
      </c>
      <c r="V32" s="957">
        <f>'57.'!AS60</f>
        <v>142.55539487685959</v>
      </c>
      <c r="W32" s="957">
        <f>'57.'!AT60</f>
        <v>336.11990041976787</v>
      </c>
      <c r="X32" s="957">
        <f>'57.'!AU60</f>
        <v>12.327932363827836</v>
      </c>
      <c r="Y32" s="957">
        <f>'57.'!AV60</f>
        <v>63.509690313684494</v>
      </c>
      <c r="Z32" s="957">
        <f>'57.'!AW60</f>
        <v>6.9249980076954953</v>
      </c>
      <c r="AA32" s="957">
        <f>'57.'!AX60</f>
        <v>2360.5476233858835</v>
      </c>
      <c r="AB32" s="957">
        <f>'57.'!AY60</f>
        <v>529.58607179061573</v>
      </c>
      <c r="AC32" s="957">
        <f>'57.'!AZ60</f>
        <v>169.87979053541369</v>
      </c>
      <c r="AD32" s="957">
        <f>'57.'!BA60</f>
        <v>182.25463174439145</v>
      </c>
      <c r="AE32" s="957">
        <f>'57.'!BB60</f>
        <v>177.45164951081068</v>
      </c>
      <c r="AF32" s="960"/>
      <c r="AG32" s="960"/>
      <c r="AH32" s="960"/>
      <c r="AI32" s="960"/>
      <c r="AJ32" s="960"/>
      <c r="AK32" s="960"/>
      <c r="AL32" s="960"/>
      <c r="AM32" s="960"/>
      <c r="AN32" s="960"/>
      <c r="AO32" s="960"/>
      <c r="AP32" s="960"/>
      <c r="AQ32" s="960"/>
      <c r="AR32" s="960"/>
      <c r="AS32" s="960"/>
      <c r="AT32" s="960"/>
      <c r="AU32" s="960"/>
      <c r="AV32" s="960"/>
      <c r="AW32" s="960"/>
      <c r="AX32" s="960"/>
      <c r="AY32" s="960"/>
      <c r="AZ32" s="960"/>
      <c r="BA32" s="960"/>
      <c r="BB32" s="960"/>
      <c r="BC32" s="960"/>
      <c r="BD32" s="960"/>
      <c r="BE32" s="960"/>
      <c r="BF32" s="960"/>
      <c r="BG32" s="960"/>
    </row>
    <row r="33" spans="1:59" s="849" customFormat="1" ht="14.45" customHeight="1">
      <c r="A33" s="1137"/>
      <c r="B33" s="813" t="s">
        <v>1024</v>
      </c>
      <c r="C33" s="1137"/>
      <c r="D33" s="843"/>
      <c r="E33" s="954">
        <f>'57.'!AH61</f>
        <v>133607.49219493152</v>
      </c>
      <c r="F33" s="955">
        <f>'57.'!AI61</f>
        <v>131792.90969863956</v>
      </c>
      <c r="G33" s="956">
        <f t="shared" si="1"/>
        <v>117671.19048330733</v>
      </c>
      <c r="H33" s="957">
        <f>'57.'!AJ61</f>
        <v>70788.002894974023</v>
      </c>
      <c r="I33" s="957">
        <f>'57.'!AK61</f>
        <v>18681.895891544522</v>
      </c>
      <c r="J33" s="957">
        <f>'57.'!AL61</f>
        <v>126.11882075560982</v>
      </c>
      <c r="K33" s="957">
        <f>'57.'!AM61</f>
        <v>922.5768404183716</v>
      </c>
      <c r="L33" s="957">
        <f>'57.'!AN61</f>
        <v>295.87203916314081</v>
      </c>
      <c r="M33" s="957">
        <f>'57.'!AO61</f>
        <v>1340.8337380304674</v>
      </c>
      <c r="N33" s="961">
        <f>'57.'!AP61</f>
        <v>25515.890258421186</v>
      </c>
      <c r="O33" s="1137"/>
      <c r="P33" s="813" t="s">
        <v>1024</v>
      </c>
      <c r="Q33" s="1137"/>
      <c r="R33" s="959"/>
      <c r="S33" s="956">
        <f t="shared" si="2"/>
        <v>14121.719215332199</v>
      </c>
      <c r="T33" s="957">
        <f>'57.'!AQ61</f>
        <v>7831.4059545786949</v>
      </c>
      <c r="U33" s="957">
        <f>'57.'!AR61</f>
        <v>608.74584091041572</v>
      </c>
      <c r="V33" s="957">
        <f>'57.'!AS61</f>
        <v>192.62343097783804</v>
      </c>
      <c r="W33" s="957">
        <f>'57.'!AT61</f>
        <v>627.11702106424718</v>
      </c>
      <c r="X33" s="957">
        <f>'57.'!AU61</f>
        <v>21.944125764576945</v>
      </c>
      <c r="Y33" s="957">
        <f>'57.'!AV61</f>
        <v>171.9736349779896</v>
      </c>
      <c r="Z33" s="957">
        <f>'57.'!AW61</f>
        <v>11.413323200839102</v>
      </c>
      <c r="AA33" s="957">
        <f>'57.'!AX61</f>
        <v>4656.4958838575985</v>
      </c>
      <c r="AB33" s="957">
        <f>'57.'!AY61</f>
        <v>1814.5824962920124</v>
      </c>
      <c r="AC33" s="957">
        <f>'57.'!AZ61</f>
        <v>151.12761373080403</v>
      </c>
      <c r="AD33" s="957">
        <f>'57.'!BA61</f>
        <v>604.8144969472055</v>
      </c>
      <c r="AE33" s="957">
        <f>'57.'!BB61</f>
        <v>1058.6403856140023</v>
      </c>
      <c r="AF33" s="960"/>
      <c r="AG33" s="960"/>
      <c r="AH33" s="960"/>
      <c r="AI33" s="960"/>
      <c r="AJ33" s="960"/>
      <c r="AK33" s="960"/>
      <c r="AL33" s="960"/>
      <c r="AM33" s="960"/>
      <c r="AN33" s="960"/>
      <c r="AO33" s="960"/>
      <c r="AP33" s="960"/>
      <c r="AQ33" s="960"/>
      <c r="AR33" s="960"/>
      <c r="AS33" s="960"/>
      <c r="AT33" s="960"/>
      <c r="AU33" s="960"/>
      <c r="AV33" s="960"/>
      <c r="AW33" s="960"/>
      <c r="AX33" s="960"/>
      <c r="AY33" s="960"/>
      <c r="AZ33" s="960"/>
      <c r="BA33" s="960"/>
      <c r="BB33" s="960"/>
      <c r="BC33" s="960"/>
      <c r="BD33" s="960"/>
      <c r="BE33" s="960"/>
      <c r="BF33" s="960"/>
      <c r="BG33" s="960"/>
    </row>
    <row r="34" spans="1:59" s="849" customFormat="1" ht="14.45" customHeight="1">
      <c r="A34" s="1137"/>
      <c r="B34" s="813" t="s">
        <v>1025</v>
      </c>
      <c r="C34" s="1137"/>
      <c r="D34" s="843"/>
      <c r="E34" s="954">
        <f>'57.'!AH62</f>
        <v>467531.03152090649</v>
      </c>
      <c r="F34" s="955">
        <f>'57.'!AI62</f>
        <v>460468.59980437695</v>
      </c>
      <c r="G34" s="956">
        <f t="shared" si="1"/>
        <v>407886.70010287024</v>
      </c>
      <c r="H34" s="957">
        <f>'57.'!AJ62</f>
        <v>194507.86458197341</v>
      </c>
      <c r="I34" s="957">
        <f>'57.'!AK62</f>
        <v>78862.431969731944</v>
      </c>
      <c r="J34" s="957">
        <f>'57.'!AL62</f>
        <v>26409.460659180808</v>
      </c>
      <c r="K34" s="957">
        <f>'57.'!AM62</f>
        <v>4935.4216991639469</v>
      </c>
      <c r="L34" s="957">
        <f>'57.'!AN62</f>
        <v>1728.9491974853454</v>
      </c>
      <c r="M34" s="957">
        <f>'57.'!AO62</f>
        <v>4992.9575938796497</v>
      </c>
      <c r="N34" s="961">
        <f>'57.'!AP62</f>
        <v>96449.61440145511</v>
      </c>
      <c r="O34" s="1137"/>
      <c r="P34" s="813" t="s">
        <v>1025</v>
      </c>
      <c r="Q34" s="1137"/>
      <c r="R34" s="959"/>
      <c r="S34" s="956">
        <f t="shared" si="2"/>
        <v>52581.89970150686</v>
      </c>
      <c r="T34" s="957">
        <f>'57.'!AQ62</f>
        <v>23137.432710966164</v>
      </c>
      <c r="U34" s="957">
        <f>'57.'!AR62</f>
        <v>1895.2615991519319</v>
      </c>
      <c r="V34" s="957">
        <f>'57.'!AS62</f>
        <v>618.87067922615324</v>
      </c>
      <c r="W34" s="957">
        <f>'57.'!AT62</f>
        <v>1553.5371535394106</v>
      </c>
      <c r="X34" s="957">
        <f>'57.'!AU62</f>
        <v>103.52874726705816</v>
      </c>
      <c r="Y34" s="957">
        <f>'57.'!AV62</f>
        <v>2289.4083407561966</v>
      </c>
      <c r="Z34" s="957">
        <f>'57.'!AW62</f>
        <v>63.288841951418483</v>
      </c>
      <c r="AA34" s="957">
        <f>'57.'!AX62</f>
        <v>22920.571628648522</v>
      </c>
      <c r="AB34" s="957">
        <f>'57.'!AY62</f>
        <v>7062.4317165295479</v>
      </c>
      <c r="AC34" s="957">
        <f>'57.'!AZ62</f>
        <v>729.30051558586467</v>
      </c>
      <c r="AD34" s="957">
        <f>'57.'!BA62</f>
        <v>2393.557045099712</v>
      </c>
      <c r="AE34" s="957">
        <f>'57.'!BB62</f>
        <v>3939.5741558439736</v>
      </c>
      <c r="AF34" s="960"/>
      <c r="AG34" s="960"/>
      <c r="AH34" s="960"/>
      <c r="AI34" s="960"/>
      <c r="AJ34" s="960"/>
      <c r="AK34" s="960"/>
      <c r="AL34" s="960"/>
      <c r="AM34" s="960"/>
      <c r="AN34" s="960"/>
      <c r="AO34" s="960"/>
      <c r="AP34" s="960"/>
      <c r="AQ34" s="960"/>
      <c r="AR34" s="960"/>
      <c r="AS34" s="960"/>
      <c r="AT34" s="960"/>
      <c r="AU34" s="960"/>
      <c r="AV34" s="960"/>
      <c r="AW34" s="960"/>
      <c r="AX34" s="960"/>
      <c r="AY34" s="960"/>
      <c r="AZ34" s="960"/>
      <c r="BA34" s="960"/>
      <c r="BB34" s="960"/>
      <c r="BC34" s="960"/>
      <c r="BD34" s="960"/>
      <c r="BE34" s="960"/>
      <c r="BF34" s="960"/>
      <c r="BG34" s="960"/>
    </row>
    <row r="35" spans="1:59" s="849" customFormat="1" ht="14.45" customHeight="1">
      <c r="A35" s="1137"/>
      <c r="B35" s="813" t="s">
        <v>1026</v>
      </c>
      <c r="C35" s="1137"/>
      <c r="D35" s="843"/>
      <c r="E35" s="954">
        <f>'57.'!AH63</f>
        <v>1089314.7788621716</v>
      </c>
      <c r="F35" s="955">
        <f>'57.'!AI63</f>
        <v>1075015.5798496706</v>
      </c>
      <c r="G35" s="956">
        <f t="shared" si="1"/>
        <v>988929.51918558264</v>
      </c>
      <c r="H35" s="957">
        <f>'57.'!AJ63</f>
        <v>536388.83052300941</v>
      </c>
      <c r="I35" s="957">
        <f>'57.'!AK63</f>
        <v>205899.53854595489</v>
      </c>
      <c r="J35" s="957">
        <f>'57.'!AL63</f>
        <v>12278.617198504095</v>
      </c>
      <c r="K35" s="957">
        <f>'57.'!AM63</f>
        <v>5654.6205997810393</v>
      </c>
      <c r="L35" s="957">
        <f>'57.'!AN63</f>
        <v>3767.5111125793583</v>
      </c>
      <c r="M35" s="957">
        <f>'57.'!AO63</f>
        <v>11813.148321576558</v>
      </c>
      <c r="N35" s="961">
        <f>'57.'!AP63</f>
        <v>213127.25288417732</v>
      </c>
      <c r="O35" s="1137"/>
      <c r="P35" s="813" t="s">
        <v>1026</v>
      </c>
      <c r="Q35" s="1137"/>
      <c r="R35" s="959"/>
      <c r="S35" s="956">
        <f t="shared" si="2"/>
        <v>86086.060664088538</v>
      </c>
      <c r="T35" s="957">
        <f>'57.'!AQ63</f>
        <v>53914.726443268308</v>
      </c>
      <c r="U35" s="957">
        <f>'57.'!AR63</f>
        <v>1621.8540305959173</v>
      </c>
      <c r="V35" s="957">
        <f>'57.'!AS63</f>
        <v>1131.3572377937576</v>
      </c>
      <c r="W35" s="957">
        <f>'57.'!AT63</f>
        <v>2494.7077706708255</v>
      </c>
      <c r="X35" s="957">
        <f>'57.'!AU63</f>
        <v>902.22618557835312</v>
      </c>
      <c r="Y35" s="957">
        <f>'57.'!AV63</f>
        <v>1360.3708250207133</v>
      </c>
      <c r="Z35" s="957">
        <f>'57.'!AW63</f>
        <v>327.34879776483149</v>
      </c>
      <c r="AA35" s="957">
        <f>'57.'!AX63</f>
        <v>24333.46937339583</v>
      </c>
      <c r="AB35" s="957">
        <f>'57.'!AY63</f>
        <v>14299.199012500965</v>
      </c>
      <c r="AC35" s="957">
        <f>'57.'!AZ63</f>
        <v>335.5129303078121</v>
      </c>
      <c r="AD35" s="957">
        <f>'57.'!BA63</f>
        <v>7202.9775867311355</v>
      </c>
      <c r="AE35" s="957">
        <f>'57.'!BB63</f>
        <v>6760.7084954620186</v>
      </c>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row>
    <row r="36" spans="1:59" s="849" customFormat="1" ht="14.45" customHeight="1">
      <c r="A36" s="1137"/>
      <c r="B36" s="813" t="s">
        <v>1027</v>
      </c>
      <c r="C36" s="1137"/>
      <c r="D36" s="843"/>
      <c r="E36" s="954">
        <f>'57.'!AH64</f>
        <v>3800557.3845543647</v>
      </c>
      <c r="F36" s="955">
        <f>'57.'!AI64</f>
        <v>3733415.7058756109</v>
      </c>
      <c r="G36" s="956">
        <f t="shared" si="1"/>
        <v>3488291.9553150237</v>
      </c>
      <c r="H36" s="957">
        <f>'57.'!AJ64</f>
        <v>2081626.2756445964</v>
      </c>
      <c r="I36" s="957">
        <f>'57.'!AK64</f>
        <v>536753.50783800543</v>
      </c>
      <c r="J36" s="957">
        <f>'57.'!AL64</f>
        <v>12148.681591144379</v>
      </c>
      <c r="K36" s="957">
        <f>'57.'!AM64</f>
        <v>43500.743421214771</v>
      </c>
      <c r="L36" s="957">
        <f>'57.'!AN64</f>
        <v>13084.835832689248</v>
      </c>
      <c r="M36" s="957">
        <f>'57.'!AO64</f>
        <v>47513.438739753525</v>
      </c>
      <c r="N36" s="961">
        <f>'57.'!AP64</f>
        <v>753664.47224762023</v>
      </c>
      <c r="O36" s="1137"/>
      <c r="P36" s="813" t="s">
        <v>1027</v>
      </c>
      <c r="Q36" s="1137"/>
      <c r="R36" s="959"/>
      <c r="S36" s="956">
        <f t="shared" si="2"/>
        <v>245123.75056058681</v>
      </c>
      <c r="T36" s="957">
        <f>'57.'!AQ64</f>
        <v>143498.07419220987</v>
      </c>
      <c r="U36" s="957">
        <f>'57.'!AR64</f>
        <v>6528.3569046736284</v>
      </c>
      <c r="V36" s="957">
        <f>'57.'!AS64</f>
        <v>3950.4443494098537</v>
      </c>
      <c r="W36" s="957">
        <f>'57.'!AT64</f>
        <v>7369.101199740192</v>
      </c>
      <c r="X36" s="957">
        <f>'57.'!AU64</f>
        <v>3048.6098978454938</v>
      </c>
      <c r="Y36" s="957">
        <f>'57.'!AV64</f>
        <v>21184.96761395302</v>
      </c>
      <c r="Z36" s="957">
        <f>'57.'!AW64</f>
        <v>2542.2174437263466</v>
      </c>
      <c r="AA36" s="957">
        <f>'57.'!AX64</f>
        <v>57001.97895902842</v>
      </c>
      <c r="AB36" s="957">
        <f>'57.'!AY64</f>
        <v>67141.678678753538</v>
      </c>
      <c r="AC36" s="957">
        <f>'57.'!AZ64</f>
        <v>1547.0892659023777</v>
      </c>
      <c r="AD36" s="957">
        <f>'57.'!BA64</f>
        <v>24037.517078458055</v>
      </c>
      <c r="AE36" s="957">
        <f>'57.'!BB64</f>
        <v>41557.072334393095</v>
      </c>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row>
    <row r="37" spans="1:59" s="849" customFormat="1" ht="14.45" customHeight="1">
      <c r="A37" s="2641" t="s">
        <v>397</v>
      </c>
      <c r="B37" s="2641"/>
      <c r="C37" s="2641"/>
      <c r="D37" s="2"/>
      <c r="E37" s="954"/>
      <c r="F37" s="955"/>
      <c r="G37" s="957"/>
      <c r="H37" s="955"/>
      <c r="I37" s="957"/>
      <c r="J37" s="957"/>
      <c r="K37" s="957"/>
      <c r="L37" s="957"/>
      <c r="M37" s="957"/>
      <c r="N37" s="961"/>
      <c r="O37" s="2641" t="s">
        <v>397</v>
      </c>
      <c r="P37" s="2641"/>
      <c r="Q37" s="2641"/>
      <c r="R37" s="959"/>
      <c r="S37" s="957"/>
      <c r="T37" s="957"/>
      <c r="U37" s="957"/>
      <c r="V37" s="957"/>
      <c r="W37" s="957"/>
      <c r="X37" s="957"/>
      <c r="Y37" s="957"/>
      <c r="Z37" s="957"/>
      <c r="AA37" s="957"/>
      <c r="AB37" s="957"/>
      <c r="AC37" s="957"/>
      <c r="AD37" s="957"/>
      <c r="AE37" s="957"/>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row>
    <row r="38" spans="1:59" s="849" customFormat="1" ht="14.45" customHeight="1">
      <c r="A38" s="1137"/>
      <c r="B38" s="813" t="s">
        <v>1028</v>
      </c>
      <c r="C38" s="1137"/>
      <c r="D38" s="843"/>
      <c r="E38" s="954">
        <f>'57.'!AH65</f>
        <v>3269.6286752031451</v>
      </c>
      <c r="F38" s="955">
        <f>'57.'!AI65</f>
        <v>3213.4813365075865</v>
      </c>
      <c r="G38" s="956">
        <f t="shared" ref="G38:G47" si="3">H38+I38+J38+K38+L38+M38+N38</f>
        <v>2308.1630175823966</v>
      </c>
      <c r="H38" s="955">
        <f>'57.'!AJ65</f>
        <v>1303.7357454055898</v>
      </c>
      <c r="I38" s="955">
        <f>'57.'!AK65</f>
        <v>402.23129997901054</v>
      </c>
      <c r="J38" s="955">
        <f>'57.'!AL65</f>
        <v>4.5342698923123992</v>
      </c>
      <c r="K38" s="955">
        <f>'57.'!AM65</f>
        <v>15.432514146637377</v>
      </c>
      <c r="L38" s="955">
        <f>'57.'!AN65</f>
        <v>4.4500981198498435</v>
      </c>
      <c r="M38" s="955">
        <f>'57.'!AO65</f>
        <v>29.048275985469829</v>
      </c>
      <c r="N38" s="955">
        <f>'57.'!AP65</f>
        <v>548.73081405352673</v>
      </c>
      <c r="O38" s="1137"/>
      <c r="P38" s="813" t="s">
        <v>1028</v>
      </c>
      <c r="Q38" s="1137"/>
      <c r="R38" s="959"/>
      <c r="S38" s="956">
        <f t="shared" ref="S38:S47" si="4">SUM(T38:AA38)</f>
        <v>905.31831892518971</v>
      </c>
      <c r="T38" s="957">
        <f>'57.'!AQ65</f>
        <v>462.4534867003029</v>
      </c>
      <c r="U38" s="957">
        <f>'57.'!AR65</f>
        <v>40.186612168227661</v>
      </c>
      <c r="V38" s="957">
        <f>'57.'!AS65</f>
        <v>21.388100123797145</v>
      </c>
      <c r="W38" s="957">
        <f>'57.'!AT65</f>
        <v>52.57104131892217</v>
      </c>
      <c r="X38" s="957">
        <f>'57.'!AU65</f>
        <v>0.40517827083987673</v>
      </c>
      <c r="Y38" s="957">
        <f>'57.'!AV65</f>
        <v>8.4677806163385885</v>
      </c>
      <c r="Z38" s="957">
        <f>'57.'!AW65</f>
        <v>0.27892974891142824</v>
      </c>
      <c r="AA38" s="957">
        <f>'57.'!AX65</f>
        <v>319.56718997784986</v>
      </c>
      <c r="AB38" s="957">
        <f>'57.'!AY65</f>
        <v>56.147338695558929</v>
      </c>
      <c r="AC38" s="957">
        <f>'57.'!AZ65</f>
        <v>8.7954417268769962</v>
      </c>
      <c r="AD38" s="957">
        <f>'57.'!BA65</f>
        <v>22.229996012356185</v>
      </c>
      <c r="AE38" s="957">
        <f>'57.'!BB65</f>
        <v>25.12190095632571</v>
      </c>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c r="BB38" s="960"/>
      <c r="BC38" s="960"/>
      <c r="BD38" s="960"/>
      <c r="BE38" s="960"/>
      <c r="BF38" s="960"/>
      <c r="BG38" s="960"/>
    </row>
    <row r="39" spans="1:59" s="849" customFormat="1" ht="14.45" customHeight="1">
      <c r="A39" s="1137"/>
      <c r="B39" s="813" t="s">
        <v>1038</v>
      </c>
      <c r="C39" s="1137"/>
      <c r="D39" s="843"/>
      <c r="E39" s="954">
        <f>'57.'!AH66</f>
        <v>7416.5021549245012</v>
      </c>
      <c r="F39" s="955">
        <f>'57.'!AI66</f>
        <v>7308.0290411361648</v>
      </c>
      <c r="G39" s="956">
        <f t="shared" si="3"/>
        <v>5782.4699290305325</v>
      </c>
      <c r="H39" s="955">
        <f>'57.'!AJ66</f>
        <v>3466.3986890619694</v>
      </c>
      <c r="I39" s="955">
        <f>'57.'!AK66</f>
        <v>1027.5037242092835</v>
      </c>
      <c r="J39" s="955">
        <f>'57.'!AL66</f>
        <v>0</v>
      </c>
      <c r="K39" s="955">
        <f>'57.'!AM66</f>
        <v>40.277398528286234</v>
      </c>
      <c r="L39" s="955">
        <f>'57.'!AN66</f>
        <v>9.9547535148496387</v>
      </c>
      <c r="M39" s="955">
        <f>'57.'!AO66</f>
        <v>112.09463461519988</v>
      </c>
      <c r="N39" s="955">
        <f>'57.'!AP66</f>
        <v>1126.2407291009438</v>
      </c>
      <c r="O39" s="1137"/>
      <c r="P39" s="813" t="s">
        <v>1038</v>
      </c>
      <c r="Q39" s="1137"/>
      <c r="R39" s="959"/>
      <c r="S39" s="956">
        <f t="shared" si="4"/>
        <v>1506.9149084256642</v>
      </c>
      <c r="T39" s="957">
        <f>'57.'!AQ66</f>
        <v>754.11284271995191</v>
      </c>
      <c r="U39" s="957">
        <f>'57.'!AR66</f>
        <v>37.344100613037028</v>
      </c>
      <c r="V39" s="957">
        <f>'57.'!AS66</f>
        <v>41.545816740524671</v>
      </c>
      <c r="W39" s="957">
        <f>'57.'!AT66</f>
        <v>69.696330161324028</v>
      </c>
      <c r="X39" s="957">
        <f>'57.'!AU66</f>
        <v>0</v>
      </c>
      <c r="Y39" s="957">
        <f>'57.'!AV66</f>
        <v>5.497729676487606</v>
      </c>
      <c r="Z39" s="957">
        <f>'57.'!AW66</f>
        <v>7.0298557143056314E-2</v>
      </c>
      <c r="AA39" s="957">
        <f>'57.'!AX66</f>
        <v>598.6477899571961</v>
      </c>
      <c r="AB39" s="957">
        <f>'57.'!AY66</f>
        <v>109.14275663068238</v>
      </c>
      <c r="AC39" s="957">
        <f>'57.'!AZ66</f>
        <v>32.519000359551242</v>
      </c>
      <c r="AD39" s="957">
        <f>'57.'!BA66</f>
        <v>31.186016760928798</v>
      </c>
      <c r="AE39" s="957">
        <f>'57.'!BB66</f>
        <v>45.437739510202341</v>
      </c>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c r="BD39" s="960"/>
      <c r="BE39" s="960"/>
      <c r="BF39" s="960"/>
      <c r="BG39" s="960"/>
    </row>
    <row r="40" spans="1:59" s="849" customFormat="1" ht="14.45" customHeight="1">
      <c r="A40" s="813"/>
      <c r="B40" s="813" t="s">
        <v>1039</v>
      </c>
      <c r="C40" s="813"/>
      <c r="D40" s="843"/>
      <c r="E40" s="954">
        <f>'57.'!AH67</f>
        <v>13990.025536331583</v>
      </c>
      <c r="F40" s="955">
        <f>'57.'!AI67</f>
        <v>13879.073971159371</v>
      </c>
      <c r="G40" s="956">
        <f t="shared" si="3"/>
        <v>11246.219761999824</v>
      </c>
      <c r="H40" s="955">
        <f>'57.'!AJ67</f>
        <v>7337.3016074653551</v>
      </c>
      <c r="I40" s="955">
        <f>'57.'!AK67</f>
        <v>1634.7828295509401</v>
      </c>
      <c r="J40" s="955">
        <f>'57.'!AL67</f>
        <v>0</v>
      </c>
      <c r="K40" s="955">
        <f>'57.'!AM67</f>
        <v>96.403776229993014</v>
      </c>
      <c r="L40" s="955">
        <f>'57.'!AN67</f>
        <v>20.550015860675355</v>
      </c>
      <c r="M40" s="955">
        <f>'57.'!AO67</f>
        <v>132.69870338776323</v>
      </c>
      <c r="N40" s="955">
        <f>'57.'!AP67</f>
        <v>2024.4828295050968</v>
      </c>
      <c r="O40" s="813"/>
      <c r="P40" s="813" t="s">
        <v>1039</v>
      </c>
      <c r="Q40" s="813"/>
      <c r="R40" s="959"/>
      <c r="S40" s="956">
        <f>SUM(T40:AA40)</f>
        <v>2632.8542091595459</v>
      </c>
      <c r="T40" s="957">
        <f>'57.'!AQ67</f>
        <v>1182.9421651876546</v>
      </c>
      <c r="U40" s="957">
        <f>'57.'!AR67</f>
        <v>109.12661344470311</v>
      </c>
      <c r="V40" s="957">
        <f>'57.'!AS67</f>
        <v>47.813127403040951</v>
      </c>
      <c r="W40" s="957">
        <f>'57.'!AT67</f>
        <v>75.402398667497593</v>
      </c>
      <c r="X40" s="957">
        <f>'57.'!AU67</f>
        <v>0.56427066721775543</v>
      </c>
      <c r="Y40" s="957">
        <f>'57.'!AV67</f>
        <v>159.60536232727409</v>
      </c>
      <c r="Z40" s="957">
        <f>'57.'!AW67</f>
        <v>3.3499632394521393</v>
      </c>
      <c r="AA40" s="957">
        <f>'57.'!AX67</f>
        <v>1054.0503082227058</v>
      </c>
      <c r="AB40" s="957">
        <f>'57.'!AY67</f>
        <v>110.95156517221749</v>
      </c>
      <c r="AC40" s="957">
        <f>'57.'!AZ67</f>
        <v>5.1571544055839418</v>
      </c>
      <c r="AD40" s="957">
        <f>'57.'!BA67</f>
        <v>56.299003202199223</v>
      </c>
      <c r="AE40" s="957">
        <f>'57.'!BB67</f>
        <v>49.495407564434352</v>
      </c>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c r="BB40" s="960"/>
      <c r="BC40" s="960"/>
      <c r="BD40" s="960"/>
      <c r="BE40" s="960"/>
      <c r="BF40" s="960"/>
      <c r="BG40" s="960"/>
    </row>
    <row r="41" spans="1:59" s="849" customFormat="1" ht="14.45" customHeight="1">
      <c r="A41" s="813"/>
      <c r="B41" s="813" t="s">
        <v>1040</v>
      </c>
      <c r="C41" s="813"/>
      <c r="D41" s="843"/>
      <c r="E41" s="954">
        <f>'57.'!AH68</f>
        <v>31526.354281298201</v>
      </c>
      <c r="F41" s="955">
        <f>'57.'!AI68</f>
        <v>31132.346052114106</v>
      </c>
      <c r="G41" s="956">
        <f t="shared" si="3"/>
        <v>26381.77382017222</v>
      </c>
      <c r="H41" s="955">
        <f>'57.'!AJ68</f>
        <v>17560.97971144674</v>
      </c>
      <c r="I41" s="955">
        <f>'57.'!AK68</f>
        <v>3235.1642749684602</v>
      </c>
      <c r="J41" s="955">
        <f>'57.'!AL68</f>
        <v>73.984290989076385</v>
      </c>
      <c r="K41" s="955">
        <f>'57.'!AM68</f>
        <v>265.11000895851743</v>
      </c>
      <c r="L41" s="955">
        <f>'57.'!AN68</f>
        <v>45.507343944876816</v>
      </c>
      <c r="M41" s="955">
        <f>'57.'!AO68</f>
        <v>216.56592905638053</v>
      </c>
      <c r="N41" s="955">
        <f>'57.'!AP68</f>
        <v>4984.46226080817</v>
      </c>
      <c r="O41" s="813"/>
      <c r="P41" s="813" t="s">
        <v>1040</v>
      </c>
      <c r="Q41" s="813"/>
      <c r="R41" s="959"/>
      <c r="S41" s="956">
        <f t="shared" si="4"/>
        <v>4750.572231941891</v>
      </c>
      <c r="T41" s="957">
        <f>'57.'!AQ68</f>
        <v>2025.296862568089</v>
      </c>
      <c r="U41" s="957">
        <f>'57.'!AR68</f>
        <v>204.86683466615256</v>
      </c>
      <c r="V41" s="957">
        <f>'57.'!AS68</f>
        <v>116.06211160907625</v>
      </c>
      <c r="W41" s="957">
        <f>'57.'!AT68</f>
        <v>341.32975291976067</v>
      </c>
      <c r="X41" s="957">
        <f>'57.'!AU68</f>
        <v>2.0906099369689288</v>
      </c>
      <c r="Y41" s="957">
        <f>'57.'!AV68</f>
        <v>40.115027386758292</v>
      </c>
      <c r="Z41" s="957">
        <f>'57.'!AW68</f>
        <v>1.5904704091568933</v>
      </c>
      <c r="AA41" s="957">
        <f>'57.'!AX68</f>
        <v>2019.2205624459284</v>
      </c>
      <c r="AB41" s="957">
        <f>'57.'!AY68</f>
        <v>394.00822918408159</v>
      </c>
      <c r="AC41" s="957">
        <f>'57.'!AZ68</f>
        <v>76.316461245664598</v>
      </c>
      <c r="AD41" s="957">
        <f>'57.'!BA68</f>
        <v>172.65237626379908</v>
      </c>
      <c r="AE41" s="957">
        <f>'57.'!BB68</f>
        <v>145.03939167461783</v>
      </c>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c r="BB41" s="960"/>
      <c r="BC41" s="960"/>
      <c r="BD41" s="960"/>
      <c r="BE41" s="960"/>
      <c r="BF41" s="960"/>
      <c r="BG41" s="960"/>
    </row>
    <row r="42" spans="1:59" s="849" customFormat="1" ht="14.45" customHeight="1">
      <c r="A42" s="813"/>
      <c r="B42" s="813" t="s">
        <v>1041</v>
      </c>
      <c r="C42" s="813"/>
      <c r="D42" s="843"/>
      <c r="E42" s="954">
        <f>'57.'!AH69</f>
        <v>66154.27441657061</v>
      </c>
      <c r="F42" s="955">
        <f>'57.'!AI69</f>
        <v>65555.077546567729</v>
      </c>
      <c r="G42" s="956">
        <f t="shared" si="3"/>
        <v>56326.177038522488</v>
      </c>
      <c r="H42" s="955">
        <f>'57.'!AJ69</f>
        <v>36600.509602115962</v>
      </c>
      <c r="I42" s="955">
        <f>'57.'!AK69</f>
        <v>7370.1867354233345</v>
      </c>
      <c r="J42" s="955">
        <f>'57.'!AL69</f>
        <v>434.92598191720072</v>
      </c>
      <c r="K42" s="955">
        <f>'57.'!AM69</f>
        <v>323.52104688872754</v>
      </c>
      <c r="L42" s="955">
        <f>'57.'!AN69</f>
        <v>99.673182151176832</v>
      </c>
      <c r="M42" s="955">
        <f>'57.'!AO69</f>
        <v>531.43777429507418</v>
      </c>
      <c r="N42" s="955">
        <f>'57.'!AP69</f>
        <v>10965.922715731011</v>
      </c>
      <c r="O42" s="813"/>
      <c r="P42" s="813" t="s">
        <v>1041</v>
      </c>
      <c r="Q42" s="813"/>
      <c r="R42" s="959"/>
      <c r="S42" s="956">
        <f t="shared" si="4"/>
        <v>9228.9005080452698</v>
      </c>
      <c r="T42" s="957">
        <f>'57.'!AQ69</f>
        <v>4372.6094558269788</v>
      </c>
      <c r="U42" s="957">
        <f>'57.'!AR69</f>
        <v>373.1311781445529</v>
      </c>
      <c r="V42" s="957">
        <f>'57.'!AS69</f>
        <v>165.29283609132949</v>
      </c>
      <c r="W42" s="957">
        <f>'57.'!AT69</f>
        <v>431.06440985822417</v>
      </c>
      <c r="X42" s="957">
        <f>'57.'!AU69</f>
        <v>11.669070319022643</v>
      </c>
      <c r="Y42" s="957">
        <f>'57.'!AV69</f>
        <v>51.690549431338006</v>
      </c>
      <c r="Z42" s="957">
        <f>'57.'!AW69</f>
        <v>19.476159405755016</v>
      </c>
      <c r="AA42" s="957">
        <f>'57.'!AX69</f>
        <v>3803.9668489680698</v>
      </c>
      <c r="AB42" s="957">
        <f>'57.'!AY69</f>
        <v>599.19687000282772</v>
      </c>
      <c r="AC42" s="957">
        <f>'57.'!AZ69</f>
        <v>114.254807754067</v>
      </c>
      <c r="AD42" s="957">
        <f>'57.'!BA69</f>
        <v>299.08311199118953</v>
      </c>
      <c r="AE42" s="957">
        <f>'57.'!BB69</f>
        <v>185.85895025757102</v>
      </c>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row>
    <row r="43" spans="1:59" s="849" customFormat="1" ht="14.45" customHeight="1">
      <c r="A43" s="813"/>
      <c r="B43" s="813" t="s">
        <v>1042</v>
      </c>
      <c r="C43" s="813"/>
      <c r="D43" s="843"/>
      <c r="E43" s="954">
        <f>'57.'!AH70</f>
        <v>163767.5914325015</v>
      </c>
      <c r="F43" s="955">
        <f>'57.'!AI70</f>
        <v>161921.53248878114</v>
      </c>
      <c r="G43" s="956">
        <f t="shared" si="3"/>
        <v>146859.18207803136</v>
      </c>
      <c r="H43" s="955">
        <f>'57.'!AJ70</f>
        <v>86246.677275099399</v>
      </c>
      <c r="I43" s="955">
        <f>'57.'!AK70</f>
        <v>21373.816300555358</v>
      </c>
      <c r="J43" s="955">
        <f>'57.'!AL70</f>
        <v>1596.1927659686648</v>
      </c>
      <c r="K43" s="955">
        <f>'57.'!AM70</f>
        <v>1210.9031019865217</v>
      </c>
      <c r="L43" s="955">
        <f>'57.'!AN70</f>
        <v>334.35718984318453</v>
      </c>
      <c r="M43" s="955">
        <f>'57.'!AO70</f>
        <v>1404.3472787072662</v>
      </c>
      <c r="N43" s="955">
        <f>'57.'!AP70</f>
        <v>34692.888165870972</v>
      </c>
      <c r="O43" s="813"/>
      <c r="P43" s="813" t="s">
        <v>1042</v>
      </c>
      <c r="Q43" s="813"/>
      <c r="R43" s="959"/>
      <c r="S43" s="956">
        <f t="shared" si="4"/>
        <v>15062.350410749677</v>
      </c>
      <c r="T43" s="957">
        <f>'57.'!AQ70</f>
        <v>7608.7969783389935</v>
      </c>
      <c r="U43" s="957">
        <f>'57.'!AR70</f>
        <v>595.29255705651281</v>
      </c>
      <c r="V43" s="957">
        <f>'57.'!AS70</f>
        <v>198.63368609633886</v>
      </c>
      <c r="W43" s="957">
        <f>'57.'!AT70</f>
        <v>753.02667562889781</v>
      </c>
      <c r="X43" s="957">
        <f>'57.'!AU70</f>
        <v>37.761569958372355</v>
      </c>
      <c r="Y43" s="957">
        <f>'57.'!AV70</f>
        <v>173.08757429475537</v>
      </c>
      <c r="Z43" s="957">
        <f>'57.'!AW70</f>
        <v>3.2241161484288821</v>
      </c>
      <c r="AA43" s="957">
        <f>'57.'!AX70</f>
        <v>5692.5272532273775</v>
      </c>
      <c r="AB43" s="957">
        <f>'57.'!AY70</f>
        <v>1846.0589437203271</v>
      </c>
      <c r="AC43" s="957">
        <f>'57.'!AZ70</f>
        <v>154.40515908331008</v>
      </c>
      <c r="AD43" s="957">
        <f>'57.'!BA70</f>
        <v>663.32459721190935</v>
      </c>
      <c r="AE43" s="957">
        <f>'57.'!BB70</f>
        <v>1028.3291874251076</v>
      </c>
      <c r="AF43" s="960"/>
      <c r="AG43" s="960"/>
      <c r="AH43" s="960"/>
      <c r="AI43" s="960"/>
      <c r="AJ43" s="960"/>
      <c r="AK43" s="960"/>
      <c r="AL43" s="960"/>
      <c r="AM43" s="960"/>
      <c r="AN43" s="960"/>
      <c r="AO43" s="960"/>
      <c r="AP43" s="960"/>
      <c r="AQ43" s="960"/>
      <c r="AR43" s="960"/>
      <c r="AS43" s="960"/>
      <c r="AT43" s="960"/>
      <c r="AU43" s="960"/>
      <c r="AV43" s="960"/>
      <c r="AW43" s="960"/>
      <c r="AX43" s="960"/>
      <c r="AY43" s="960"/>
      <c r="AZ43" s="960"/>
      <c r="BA43" s="960"/>
      <c r="BB43" s="960"/>
      <c r="BC43" s="960"/>
      <c r="BD43" s="960"/>
      <c r="BE43" s="960"/>
      <c r="BF43" s="960"/>
      <c r="BG43" s="960"/>
    </row>
    <row r="44" spans="1:59" s="849" customFormat="1" ht="14.45" customHeight="1">
      <c r="A44" s="813"/>
      <c r="B44" s="813" t="s">
        <v>1043</v>
      </c>
      <c r="C44" s="813"/>
      <c r="D44" s="843"/>
      <c r="E44" s="954">
        <f>'57.'!AH71</f>
        <v>388522.40419414139</v>
      </c>
      <c r="F44" s="955">
        <f>'57.'!AI71</f>
        <v>381553.67709540279</v>
      </c>
      <c r="G44" s="956">
        <f t="shared" si="3"/>
        <v>344594.94014886941</v>
      </c>
      <c r="H44" s="955">
        <f>'57.'!AJ71</f>
        <v>178934.84427257962</v>
      </c>
      <c r="I44" s="955">
        <f>'57.'!AK71</f>
        <v>46779.867530414391</v>
      </c>
      <c r="J44" s="955">
        <f>'57.'!AL71</f>
        <v>0</v>
      </c>
      <c r="K44" s="955">
        <f>'57.'!AM71</f>
        <v>2330.416364875764</v>
      </c>
      <c r="L44" s="955">
        <f>'57.'!AN71</f>
        <v>548.42849885296073</v>
      </c>
      <c r="M44" s="955">
        <f>'57.'!AO71</f>
        <v>17034.790774583165</v>
      </c>
      <c r="N44" s="955">
        <f>'57.'!AP71</f>
        <v>98966.592707563483</v>
      </c>
      <c r="O44" s="813"/>
      <c r="P44" s="813" t="s">
        <v>1043</v>
      </c>
      <c r="Q44" s="813"/>
      <c r="R44" s="959"/>
      <c r="S44" s="956">
        <f t="shared" si="4"/>
        <v>36958.736946533405</v>
      </c>
      <c r="T44" s="957">
        <f>'57.'!AQ71</f>
        <v>12870.652989260072</v>
      </c>
      <c r="U44" s="957">
        <f>'57.'!AR71</f>
        <v>1155.7979208858758</v>
      </c>
      <c r="V44" s="957">
        <f>'57.'!AS71</f>
        <v>336.81582169295945</v>
      </c>
      <c r="W44" s="957">
        <f>'57.'!AT71</f>
        <v>881.55266568466516</v>
      </c>
      <c r="X44" s="957">
        <f>'57.'!AU71</f>
        <v>92.8887425833028</v>
      </c>
      <c r="Y44" s="957">
        <f>'57.'!AV71</f>
        <v>393.09181389090992</v>
      </c>
      <c r="Z44" s="957">
        <f>'57.'!AW71</f>
        <v>66.633127418601944</v>
      </c>
      <c r="AA44" s="957">
        <f>'57.'!AX71</f>
        <v>21161.303865117021</v>
      </c>
      <c r="AB44" s="957">
        <f>'57.'!AY71</f>
        <v>6968.7270987385646</v>
      </c>
      <c r="AC44" s="957">
        <f>'57.'!AZ71</f>
        <v>357.97643736578772</v>
      </c>
      <c r="AD44" s="957">
        <f>'57.'!BA71</f>
        <v>1587.7791229323711</v>
      </c>
      <c r="AE44" s="957">
        <f>'57.'!BB71</f>
        <v>5022.9715384404044</v>
      </c>
      <c r="AF44" s="960"/>
      <c r="AG44" s="960"/>
      <c r="AH44" s="960"/>
      <c r="AI44" s="960"/>
      <c r="AJ44" s="960"/>
      <c r="AK44" s="960"/>
      <c r="AL44" s="960"/>
      <c r="AM44" s="960"/>
      <c r="AN44" s="960"/>
      <c r="AO44" s="960"/>
      <c r="AP44" s="960"/>
      <c r="AQ44" s="960"/>
      <c r="AR44" s="960"/>
      <c r="AS44" s="960"/>
      <c r="AT44" s="960"/>
      <c r="AU44" s="960"/>
      <c r="AV44" s="960"/>
      <c r="AW44" s="960"/>
      <c r="AX44" s="960"/>
      <c r="AY44" s="960"/>
      <c r="AZ44" s="960"/>
      <c r="BA44" s="960"/>
      <c r="BB44" s="960"/>
      <c r="BC44" s="960"/>
      <c r="BD44" s="960"/>
      <c r="BE44" s="960"/>
      <c r="BF44" s="960"/>
      <c r="BG44" s="960"/>
    </row>
    <row r="45" spans="1:59" s="849" customFormat="1" ht="14.45" customHeight="1">
      <c r="A45" s="813"/>
      <c r="B45" s="813" t="s">
        <v>1044</v>
      </c>
      <c r="C45" s="813"/>
      <c r="D45" s="843"/>
      <c r="E45" s="954">
        <f>'57.'!AH72</f>
        <v>642164.00424005964</v>
      </c>
      <c r="F45" s="955">
        <f>'57.'!AI72</f>
        <v>637656.56427769258</v>
      </c>
      <c r="G45" s="956">
        <f t="shared" si="3"/>
        <v>585315.14015130163</v>
      </c>
      <c r="H45" s="955">
        <f>'57.'!AJ72</f>
        <v>352997.14438481932</v>
      </c>
      <c r="I45" s="955">
        <f>'57.'!AK72</f>
        <v>95394.366558553578</v>
      </c>
      <c r="J45" s="955">
        <f>'57.'!AL72</f>
        <v>9281.7413271952082</v>
      </c>
      <c r="K45" s="955">
        <f>'57.'!AM72</f>
        <v>3338.7756633382551</v>
      </c>
      <c r="L45" s="955">
        <f>'57.'!AN72</f>
        <v>3129.4090455374217</v>
      </c>
      <c r="M45" s="955">
        <f>'57.'!AO72</f>
        <v>7050.3294579006169</v>
      </c>
      <c r="N45" s="955">
        <f>'57.'!AP72</f>
        <v>114123.37371395731</v>
      </c>
      <c r="O45" s="813"/>
      <c r="P45" s="813" t="s">
        <v>1044</v>
      </c>
      <c r="Q45" s="813"/>
      <c r="R45" s="959"/>
      <c r="S45" s="956">
        <f t="shared" si="4"/>
        <v>52341.424126390804</v>
      </c>
      <c r="T45" s="957">
        <f>'57.'!AQ72</f>
        <v>27332.38371354917</v>
      </c>
      <c r="U45" s="957">
        <f>'57.'!AR72</f>
        <v>2018.8612760657647</v>
      </c>
      <c r="V45" s="957">
        <f>'57.'!AS72</f>
        <v>480.16203100214727</v>
      </c>
      <c r="W45" s="957">
        <f>'57.'!AT72</f>
        <v>1624.9161753608118</v>
      </c>
      <c r="X45" s="957">
        <f>'57.'!AU72</f>
        <v>111.54695539125859</v>
      </c>
      <c r="Y45" s="957">
        <f>'57.'!AV72</f>
        <v>5739.6428139001437</v>
      </c>
      <c r="Z45" s="957">
        <f>'57.'!AW72</f>
        <v>60.581034845338557</v>
      </c>
      <c r="AA45" s="957">
        <f>'57.'!AX72</f>
        <v>14973.330126276171</v>
      </c>
      <c r="AB45" s="957">
        <f>'57.'!AY72</f>
        <v>4507.4399623671525</v>
      </c>
      <c r="AC45" s="957">
        <f>'57.'!AZ72</f>
        <v>246.93799651148296</v>
      </c>
      <c r="AD45" s="957">
        <f>'57.'!BA72</f>
        <v>1947.3615995911384</v>
      </c>
      <c r="AE45" s="957">
        <f>'57.'!BB72</f>
        <v>2313.1403662645321</v>
      </c>
      <c r="AF45" s="960"/>
      <c r="AG45" s="960"/>
      <c r="AH45" s="960"/>
      <c r="AI45" s="960"/>
      <c r="AJ45" s="960"/>
      <c r="AK45" s="960"/>
      <c r="AL45" s="960"/>
      <c r="AM45" s="960"/>
      <c r="AN45" s="960"/>
      <c r="AO45" s="960"/>
      <c r="AP45" s="960"/>
      <c r="AQ45" s="960"/>
      <c r="AR45" s="960"/>
      <c r="AS45" s="960"/>
      <c r="AT45" s="960"/>
      <c r="AU45" s="960"/>
      <c r="AV45" s="960"/>
      <c r="AW45" s="960"/>
      <c r="AX45" s="960"/>
      <c r="AY45" s="960"/>
      <c r="AZ45" s="960"/>
      <c r="BA45" s="960"/>
      <c r="BB45" s="960"/>
      <c r="BC45" s="960"/>
      <c r="BD45" s="960"/>
      <c r="BE45" s="960"/>
      <c r="BF45" s="960"/>
      <c r="BG45" s="960"/>
    </row>
    <row r="46" spans="1:59" s="849" customFormat="1" ht="14.45" customHeight="1">
      <c r="A46" s="813"/>
      <c r="B46" s="813" t="s">
        <v>1045</v>
      </c>
      <c r="C46" s="813"/>
      <c r="D46" s="843"/>
      <c r="E46" s="954">
        <f>'57.'!AH73</f>
        <v>1713434.8776034412</v>
      </c>
      <c r="F46" s="955">
        <f>'57.'!AI73</f>
        <v>1692583.2411856763</v>
      </c>
      <c r="G46" s="956">
        <f t="shared" si="3"/>
        <v>1557361.1960571974</v>
      </c>
      <c r="H46" s="955">
        <f>'57.'!AJ73</f>
        <v>824590.5223369028</v>
      </c>
      <c r="I46" s="955">
        <f>'57.'!AK73</f>
        <v>286665.41038413683</v>
      </c>
      <c r="J46" s="955">
        <f>'57.'!AL73</f>
        <v>68472.265152145977</v>
      </c>
      <c r="K46" s="955">
        <f>'57.'!AM73</f>
        <v>13985.123205942215</v>
      </c>
      <c r="L46" s="955">
        <f>'57.'!AN73</f>
        <v>5231.3609778505124</v>
      </c>
      <c r="M46" s="955">
        <f>'57.'!AO73</f>
        <v>17319.045794944974</v>
      </c>
      <c r="N46" s="955">
        <f>'57.'!AP73</f>
        <v>341097.46820527414</v>
      </c>
      <c r="O46" s="813"/>
      <c r="P46" s="813" t="s">
        <v>1045</v>
      </c>
      <c r="Q46" s="813"/>
      <c r="R46" s="959"/>
      <c r="S46" s="956">
        <f t="shared" si="4"/>
        <v>135222.04512847861</v>
      </c>
      <c r="T46" s="957">
        <f>'57.'!AQ73</f>
        <v>66170.40375909966</v>
      </c>
      <c r="U46" s="957">
        <f>'57.'!AR73</f>
        <v>2714.1700301248425</v>
      </c>
      <c r="V46" s="957">
        <f>'57.'!AS73</f>
        <v>1958.9306313742161</v>
      </c>
      <c r="W46" s="957">
        <f>'57.'!AT73</f>
        <v>3109.9324301464867</v>
      </c>
      <c r="X46" s="957">
        <f>'57.'!AU73</f>
        <v>964.01946834332989</v>
      </c>
      <c r="Y46" s="957">
        <f>'57.'!AV73</f>
        <v>1958.6400666677764</v>
      </c>
      <c r="Z46" s="957">
        <f>'57.'!AW73</f>
        <v>824.86539309124532</v>
      </c>
      <c r="AA46" s="957">
        <f>'57.'!AX73</f>
        <v>57521.083349631044</v>
      </c>
      <c r="AB46" s="957">
        <f>'57.'!AY73</f>
        <v>20851.636417764723</v>
      </c>
      <c r="AC46" s="957">
        <f>'57.'!AZ73</f>
        <v>1173.7571256467108</v>
      </c>
      <c r="AD46" s="957">
        <f>'57.'!BA73</f>
        <v>8424.7220588790387</v>
      </c>
      <c r="AE46" s="957">
        <f>'57.'!BB73</f>
        <v>11253.157233238979</v>
      </c>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row>
    <row r="47" spans="1:59" s="849" customFormat="1" ht="14.45" customHeight="1">
      <c r="A47" s="813"/>
      <c r="B47" s="813" t="s">
        <v>1046</v>
      </c>
      <c r="C47" s="813"/>
      <c r="D47" s="843"/>
      <c r="E47" s="954">
        <f>'57.'!AH74</f>
        <v>4704672.0329753775</v>
      </c>
      <c r="F47" s="955">
        <f>'57.'!AI74</f>
        <v>4633939.6819731528</v>
      </c>
      <c r="G47" s="956">
        <f t="shared" si="3"/>
        <v>4392098.8994306857</v>
      </c>
      <c r="H47" s="955">
        <f>'57.'!AJ74</f>
        <v>2651816.2089807657</v>
      </c>
      <c r="I47" s="955">
        <f>'57.'!AK74</f>
        <v>674545.0026861442</v>
      </c>
      <c r="J47" s="955">
        <f>'57.'!AL74</f>
        <v>4327.0172141288076</v>
      </c>
      <c r="K47" s="955">
        <f>'57.'!AM74</f>
        <v>55816.924241209214</v>
      </c>
      <c r="L47" s="955">
        <f>'57.'!AN74</f>
        <v>14166.99863423056</v>
      </c>
      <c r="M47" s="955">
        <f>'57.'!AO74</f>
        <v>56071.000874795558</v>
      </c>
      <c r="N47" s="955">
        <f>'57.'!AP74</f>
        <v>935355.7467994116</v>
      </c>
      <c r="O47" s="813"/>
      <c r="P47" s="813" t="s">
        <v>1046</v>
      </c>
      <c r="Q47" s="813"/>
      <c r="R47" s="959"/>
      <c r="S47" s="956">
        <f t="shared" si="4"/>
        <v>241840.78254246706</v>
      </c>
      <c r="T47" s="957">
        <f>'57.'!AQ74</f>
        <v>152352.52338389732</v>
      </c>
      <c r="U47" s="957">
        <f>'57.'!AR74</f>
        <v>4983.8692836919827</v>
      </c>
      <c r="V47" s="957">
        <f>'57.'!AS74</f>
        <v>4854.4422039193341</v>
      </c>
      <c r="W47" s="957">
        <f>'57.'!AT74</f>
        <v>8809.8057112886909</v>
      </c>
      <c r="X47" s="957">
        <f>'57.'!AU74</f>
        <v>3603.0913929380781</v>
      </c>
      <c r="Y47" s="957">
        <f>'57.'!AV74</f>
        <v>5704.1888866375948</v>
      </c>
      <c r="Z47" s="957">
        <f>'57.'!AW74</f>
        <v>1897.5073351452966</v>
      </c>
      <c r="AA47" s="957">
        <f>'57.'!AX74</f>
        <v>59635.354344948762</v>
      </c>
      <c r="AB47" s="957">
        <f>'57.'!AY74</f>
        <v>70732.351002223804</v>
      </c>
      <c r="AC47" s="957">
        <f>'57.'!AZ74</f>
        <v>2047.0643138220601</v>
      </c>
      <c r="AD47" s="957">
        <f>'57.'!BA74</f>
        <v>31535.449133116774</v>
      </c>
      <c r="AE47" s="957">
        <f>'57.'!BB74</f>
        <v>37149.837555284968</v>
      </c>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row>
    <row r="48" spans="1:59" s="849" customFormat="1" ht="14.45" customHeight="1">
      <c r="A48" s="2641" t="s">
        <v>372</v>
      </c>
      <c r="B48" s="2641"/>
      <c r="C48" s="2641"/>
      <c r="D48" s="843"/>
      <c r="E48" s="954"/>
      <c r="F48" s="955"/>
      <c r="G48" s="957"/>
      <c r="H48" s="955"/>
      <c r="I48" s="957"/>
      <c r="J48" s="957"/>
      <c r="K48" s="957"/>
      <c r="L48" s="957"/>
      <c r="M48" s="957"/>
      <c r="N48" s="961"/>
      <c r="O48" s="2641" t="s">
        <v>372</v>
      </c>
      <c r="P48" s="2641"/>
      <c r="Q48" s="2641"/>
      <c r="R48" s="959"/>
      <c r="S48" s="956"/>
      <c r="T48" s="957"/>
      <c r="U48" s="957"/>
      <c r="V48" s="957"/>
      <c r="W48" s="957"/>
      <c r="X48" s="957"/>
      <c r="Y48" s="957"/>
      <c r="Z48" s="957"/>
      <c r="AA48" s="957"/>
      <c r="AB48" s="957"/>
      <c r="AC48" s="957"/>
      <c r="AD48" s="957"/>
      <c r="AE48" s="957"/>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row>
    <row r="49" spans="1:59" s="849" customFormat="1" ht="14.45" customHeight="1">
      <c r="A49" s="813"/>
      <c r="B49" s="813" t="s">
        <v>1028</v>
      </c>
      <c r="C49" s="813"/>
      <c r="D49" s="843"/>
      <c r="E49" s="954">
        <f>'57.'!AH75</f>
        <v>4145.0882754423656</v>
      </c>
      <c r="F49" s="955">
        <f>'57.'!AI75</f>
        <v>4032.9344136371428</v>
      </c>
      <c r="G49" s="956">
        <f t="shared" ref="G49:G58" si="5">H49+I49+J49+K49+L49+M49+N49</f>
        <v>2912.4903236358496</v>
      </c>
      <c r="H49" s="955">
        <f>'57.'!AJ75</f>
        <v>1594.0593123053629</v>
      </c>
      <c r="I49" s="955">
        <f>'57.'!AK75</f>
        <v>518.94408694849176</v>
      </c>
      <c r="J49" s="955">
        <f>'57.'!AL75</f>
        <v>15.762356605373459</v>
      </c>
      <c r="K49" s="955">
        <f>'57.'!AM75</f>
        <v>25.783185059973064</v>
      </c>
      <c r="L49" s="955">
        <f>'57.'!AN75</f>
        <v>8.6822993002923301</v>
      </c>
      <c r="M49" s="955">
        <f>'57.'!AO75</f>
        <v>56.419725069657602</v>
      </c>
      <c r="N49" s="955">
        <f>'57.'!AP75</f>
        <v>692.83935834669808</v>
      </c>
      <c r="O49" s="813"/>
      <c r="P49" s="813" t="s">
        <v>1028</v>
      </c>
      <c r="Q49" s="813"/>
      <c r="R49" s="959"/>
      <c r="S49" s="956">
        <f t="shared" ref="S49:S58" si="6">SUM(T49:AA49)</f>
        <v>1120.4440900012914</v>
      </c>
      <c r="T49" s="957">
        <f>'57.'!AQ75</f>
        <v>562.17334914217952</v>
      </c>
      <c r="U49" s="957">
        <f>'57.'!AR75</f>
        <v>43.732093026139424</v>
      </c>
      <c r="V49" s="957">
        <f>'57.'!AS75</f>
        <v>31.089134398214782</v>
      </c>
      <c r="W49" s="957">
        <f>'57.'!AT75</f>
        <v>102.04100540037744</v>
      </c>
      <c r="X49" s="957">
        <f>'57.'!AU75</f>
        <v>2.200889051729658</v>
      </c>
      <c r="Y49" s="957">
        <f>'57.'!AV75</f>
        <v>7.8915564081761644</v>
      </c>
      <c r="Z49" s="957">
        <f>'57.'!AW75</f>
        <v>0.53103134680186692</v>
      </c>
      <c r="AA49" s="957">
        <f>'57.'!AX75</f>
        <v>370.78503122767245</v>
      </c>
      <c r="AB49" s="957">
        <f>'57.'!AY75</f>
        <v>112.1538618052253</v>
      </c>
      <c r="AC49" s="957">
        <f>'57.'!AZ75</f>
        <v>32.019906464361604</v>
      </c>
      <c r="AD49" s="957">
        <f>'57.'!BA75</f>
        <v>25.941389370486121</v>
      </c>
      <c r="AE49" s="957">
        <f>'57.'!BB75</f>
        <v>54.192565970377629</v>
      </c>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c r="BB49" s="960"/>
      <c r="BC49" s="960"/>
      <c r="BD49" s="960"/>
      <c r="BE49" s="960"/>
      <c r="BF49" s="960"/>
      <c r="BG49" s="960"/>
    </row>
    <row r="50" spans="1:59" s="849" customFormat="1" ht="14.45" customHeight="1">
      <c r="A50" s="813"/>
      <c r="B50" s="813" t="s">
        <v>1038</v>
      </c>
      <c r="C50" s="813"/>
      <c r="D50" s="843"/>
      <c r="E50" s="954">
        <f>'57.'!AH76</f>
        <v>7062.2378886832721</v>
      </c>
      <c r="F50" s="955">
        <f>'57.'!AI76</f>
        <v>6951.8810178517761</v>
      </c>
      <c r="G50" s="956">
        <f t="shared" si="5"/>
        <v>5440.400051122886</v>
      </c>
      <c r="H50" s="955">
        <f>'57.'!AJ76</f>
        <v>3132.8966139503009</v>
      </c>
      <c r="I50" s="955">
        <f>'57.'!AK76</f>
        <v>1033.5684539067177</v>
      </c>
      <c r="J50" s="955">
        <f>'57.'!AL76</f>
        <v>0</v>
      </c>
      <c r="K50" s="955">
        <f>'57.'!AM76</f>
        <v>43.028194931963718</v>
      </c>
      <c r="L50" s="955">
        <f>'57.'!AN76</f>
        <v>9.9242126020184571</v>
      </c>
      <c r="M50" s="955">
        <f>'57.'!AO76</f>
        <v>113.62795617001076</v>
      </c>
      <c r="N50" s="955">
        <f>'57.'!AP76</f>
        <v>1107.3546195618751</v>
      </c>
      <c r="O50" s="813"/>
      <c r="P50" s="813" t="s">
        <v>1038</v>
      </c>
      <c r="Q50" s="813"/>
      <c r="R50" s="959"/>
      <c r="S50" s="956">
        <f t="shared" si="6"/>
        <v>1497.7027065859338</v>
      </c>
      <c r="T50" s="957">
        <f>'57.'!AQ76</f>
        <v>756.43552988208603</v>
      </c>
      <c r="U50" s="957">
        <f>'57.'!AR76</f>
        <v>41.490389769792365</v>
      </c>
      <c r="V50" s="957">
        <f>'57.'!AS76</f>
        <v>43.583996634092216</v>
      </c>
      <c r="W50" s="957">
        <f>'57.'!AT76</f>
        <v>62.615323997475606</v>
      </c>
      <c r="X50" s="957">
        <f>'57.'!AU76</f>
        <v>0</v>
      </c>
      <c r="Y50" s="957">
        <f>'57.'!AV76</f>
        <v>10.665493756382602</v>
      </c>
      <c r="Z50" s="957">
        <f>'57.'!AW76</f>
        <v>0.82470505706839814</v>
      </c>
      <c r="AA50" s="957">
        <f>'57.'!AX76</f>
        <v>582.08726748903666</v>
      </c>
      <c r="AB50" s="957">
        <f>'57.'!AY76</f>
        <v>111.03959994936476</v>
      </c>
      <c r="AC50" s="957">
        <f>'57.'!AZ76</f>
        <v>4.6572728343867507</v>
      </c>
      <c r="AD50" s="957">
        <f>'57.'!BA76</f>
        <v>50.452232443722508</v>
      </c>
      <c r="AE50" s="957">
        <f>'57.'!BB76</f>
        <v>55.930094671255482</v>
      </c>
      <c r="AF50" s="960"/>
      <c r="AG50" s="960"/>
      <c r="AH50" s="960"/>
      <c r="AI50" s="960"/>
      <c r="AJ50" s="960"/>
      <c r="AK50" s="960"/>
      <c r="AL50" s="960"/>
      <c r="AM50" s="960"/>
      <c r="AN50" s="960"/>
      <c r="AO50" s="960"/>
      <c r="AP50" s="960"/>
      <c r="AQ50" s="960"/>
      <c r="AR50" s="960"/>
      <c r="AS50" s="960"/>
      <c r="AT50" s="960"/>
      <c r="AU50" s="960"/>
      <c r="AV50" s="960"/>
      <c r="AW50" s="960"/>
      <c r="AX50" s="960"/>
      <c r="AY50" s="960"/>
      <c r="AZ50" s="960"/>
      <c r="BA50" s="960"/>
      <c r="BB50" s="960"/>
      <c r="BC50" s="960"/>
      <c r="BD50" s="960"/>
      <c r="BE50" s="960"/>
      <c r="BF50" s="960"/>
      <c r="BG50" s="960"/>
    </row>
    <row r="51" spans="1:59" s="849" customFormat="1" ht="14.45" customHeight="1">
      <c r="A51" s="813"/>
      <c r="B51" s="813" t="s">
        <v>1039</v>
      </c>
      <c r="C51" s="813"/>
      <c r="D51" s="843"/>
      <c r="E51" s="954">
        <f>'57.'!AH77</f>
        <v>13031.613282387454</v>
      </c>
      <c r="F51" s="955">
        <f>'57.'!AI77</f>
        <v>12969.10854232555</v>
      </c>
      <c r="G51" s="956">
        <f t="shared" si="5"/>
        <v>10700.792071412232</v>
      </c>
      <c r="H51" s="955">
        <f>'57.'!AJ77</f>
        <v>7140.920836567786</v>
      </c>
      <c r="I51" s="955">
        <f>'57.'!AK77</f>
        <v>1465.2738284762534</v>
      </c>
      <c r="J51" s="955">
        <f>'57.'!AL77</f>
        <v>14.809730430522125</v>
      </c>
      <c r="K51" s="955">
        <f>'57.'!AM77</f>
        <v>59.306943457357782</v>
      </c>
      <c r="L51" s="955">
        <f>'57.'!AN77</f>
        <v>17.970684714441841</v>
      </c>
      <c r="M51" s="955">
        <f>'57.'!AO77</f>
        <v>124.25578479882171</v>
      </c>
      <c r="N51" s="955">
        <f>'57.'!AP77</f>
        <v>1878.254262967049</v>
      </c>
      <c r="O51" s="813"/>
      <c r="P51" s="813" t="s">
        <v>1039</v>
      </c>
      <c r="Q51" s="813"/>
      <c r="R51" s="959"/>
      <c r="S51" s="956">
        <f t="shared" si="6"/>
        <v>2268.3164709133189</v>
      </c>
      <c r="T51" s="957">
        <f>'57.'!AQ77</f>
        <v>1036.8892562734077</v>
      </c>
      <c r="U51" s="957">
        <f>'57.'!AR77</f>
        <v>95.773999947076149</v>
      </c>
      <c r="V51" s="957">
        <f>'57.'!AS77</f>
        <v>46.807835571302888</v>
      </c>
      <c r="W51" s="957">
        <f>'57.'!AT77</f>
        <v>68.621595207684209</v>
      </c>
      <c r="X51" s="957">
        <f>'57.'!AU77</f>
        <v>0.10977823659637913</v>
      </c>
      <c r="Y51" s="957">
        <f>'57.'!AV77</f>
        <v>6.8563375110061537</v>
      </c>
      <c r="Z51" s="957">
        <f>'57.'!AW77</f>
        <v>3.4034860110102625</v>
      </c>
      <c r="AA51" s="957">
        <f>'57.'!AX77</f>
        <v>1009.8541821552351</v>
      </c>
      <c r="AB51" s="957">
        <f>'57.'!AY77</f>
        <v>62.504740061902552</v>
      </c>
      <c r="AC51" s="957">
        <f>'57.'!AZ77</f>
        <v>6.5765969589262854</v>
      </c>
      <c r="AD51" s="957">
        <f>'57.'!BA77</f>
        <v>26.090389993660093</v>
      </c>
      <c r="AE51" s="957">
        <f>'57.'!BB77</f>
        <v>29.837753109316157</v>
      </c>
      <c r="AF51" s="960"/>
      <c r="AG51" s="960"/>
      <c r="AH51" s="960"/>
      <c r="AI51" s="960"/>
      <c r="AJ51" s="960"/>
      <c r="AK51" s="960"/>
      <c r="AL51" s="960"/>
      <c r="AM51" s="960"/>
      <c r="AN51" s="960"/>
      <c r="AO51" s="960"/>
      <c r="AP51" s="960"/>
      <c r="AQ51" s="960"/>
      <c r="AR51" s="960"/>
      <c r="AS51" s="960"/>
      <c r="AT51" s="960"/>
      <c r="AU51" s="960"/>
      <c r="AV51" s="960"/>
      <c r="AW51" s="960"/>
      <c r="AX51" s="960"/>
      <c r="AY51" s="960"/>
      <c r="AZ51" s="960"/>
      <c r="BA51" s="960"/>
      <c r="BB51" s="960"/>
      <c r="BC51" s="960"/>
      <c r="BD51" s="960"/>
      <c r="BE51" s="960"/>
      <c r="BF51" s="960"/>
      <c r="BG51" s="960"/>
    </row>
    <row r="52" spans="1:59" s="849" customFormat="1" ht="14.45" customHeight="1">
      <c r="A52" s="1137"/>
      <c r="B52" s="813" t="s">
        <v>1040</v>
      </c>
      <c r="C52" s="1137"/>
      <c r="D52" s="843"/>
      <c r="E52" s="954">
        <f>'57.'!AH78</f>
        <v>28486.096476366329</v>
      </c>
      <c r="F52" s="955">
        <f>'57.'!AI78</f>
        <v>28144.758117256646</v>
      </c>
      <c r="G52" s="956">
        <f t="shared" si="5"/>
        <v>23797.919941041335</v>
      </c>
      <c r="H52" s="955">
        <f>'57.'!AJ78</f>
        <v>15067.059992625689</v>
      </c>
      <c r="I52" s="955">
        <f>'57.'!AK78</f>
        <v>2899.3025392226805</v>
      </c>
      <c r="J52" s="955">
        <f>'57.'!AL78</f>
        <v>710.1600257978937</v>
      </c>
      <c r="K52" s="955">
        <f>'57.'!AM78</f>
        <v>281.04267158976512</v>
      </c>
      <c r="L52" s="955">
        <f>'57.'!AN78</f>
        <v>38.148648885817728</v>
      </c>
      <c r="M52" s="955">
        <f>'57.'!AO78</f>
        <v>217.91977989287773</v>
      </c>
      <c r="N52" s="955">
        <f>'57.'!AP78</f>
        <v>4584.2862830266149</v>
      </c>
      <c r="O52" s="1137"/>
      <c r="P52" s="813" t="s">
        <v>1040</v>
      </c>
      <c r="Q52" s="1137"/>
      <c r="R52" s="959"/>
      <c r="S52" s="956">
        <f t="shared" si="6"/>
        <v>4346.8381762153058</v>
      </c>
      <c r="T52" s="957">
        <f>'57.'!AQ78</f>
        <v>1910.8531390167575</v>
      </c>
      <c r="U52" s="957">
        <f>'57.'!AR78</f>
        <v>192.11222394627211</v>
      </c>
      <c r="V52" s="957">
        <f>'57.'!AS78</f>
        <v>97.405054644047624</v>
      </c>
      <c r="W52" s="957">
        <f>'57.'!AT78</f>
        <v>218.92830994146922</v>
      </c>
      <c r="X52" s="957">
        <f>'57.'!AU78</f>
        <v>2.4798907175851834</v>
      </c>
      <c r="Y52" s="957">
        <f>'57.'!AV78</f>
        <v>36.502929983298571</v>
      </c>
      <c r="Z52" s="957">
        <f>'57.'!AW78</f>
        <v>2.8508610661033305</v>
      </c>
      <c r="AA52" s="957">
        <f>'57.'!AX78</f>
        <v>1885.7057668997727</v>
      </c>
      <c r="AB52" s="957">
        <f>'57.'!AY78</f>
        <v>341.3383591096603</v>
      </c>
      <c r="AC52" s="957">
        <f>'57.'!AZ78</f>
        <v>70.631554106160948</v>
      </c>
      <c r="AD52" s="957">
        <f>'57.'!BA78</f>
        <v>170.26453627645623</v>
      </c>
      <c r="AE52" s="957">
        <f>'57.'!BB78</f>
        <v>100.44226872704351</v>
      </c>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c r="BD52" s="960"/>
      <c r="BE52" s="960"/>
      <c r="BF52" s="960"/>
      <c r="BG52" s="960"/>
    </row>
    <row r="53" spans="1:59" s="849" customFormat="1" ht="14.45" customHeight="1">
      <c r="A53" s="1137"/>
      <c r="B53" s="813" t="s">
        <v>1041</v>
      </c>
      <c r="C53" s="1137"/>
      <c r="D53" s="843"/>
      <c r="E53" s="954">
        <f>'57.'!AH79</f>
        <v>61355.474209985761</v>
      </c>
      <c r="F53" s="955">
        <f>'57.'!AI79</f>
        <v>60738.433878199685</v>
      </c>
      <c r="G53" s="956">
        <f t="shared" si="5"/>
        <v>51484.430501115508</v>
      </c>
      <c r="H53" s="955">
        <f>'57.'!AJ79</f>
        <v>34839.926996036709</v>
      </c>
      <c r="I53" s="955">
        <f>'57.'!AK79</f>
        <v>7131.8970477653147</v>
      </c>
      <c r="J53" s="955">
        <f>'57.'!AL79</f>
        <v>28.036119096127582</v>
      </c>
      <c r="K53" s="955">
        <f>'57.'!AM79</f>
        <v>296.92648017482531</v>
      </c>
      <c r="L53" s="955">
        <f>'57.'!AN79</f>
        <v>95.429077834673919</v>
      </c>
      <c r="M53" s="955">
        <f>'57.'!AO79</f>
        <v>475.38772085688782</v>
      </c>
      <c r="N53" s="955">
        <f>'57.'!AP79</f>
        <v>8616.827059350966</v>
      </c>
      <c r="O53" s="1137"/>
      <c r="P53" s="813" t="s">
        <v>1041</v>
      </c>
      <c r="Q53" s="1137"/>
      <c r="R53" s="959"/>
      <c r="S53" s="956">
        <f t="shared" si="6"/>
        <v>9254.0033770842056</v>
      </c>
      <c r="T53" s="957">
        <f>'57.'!AQ79</f>
        <v>4167.5952202674098</v>
      </c>
      <c r="U53" s="957">
        <f>'57.'!AR79</f>
        <v>362.29064542309914</v>
      </c>
      <c r="V53" s="957">
        <f>'57.'!AS79</f>
        <v>148.38412332477748</v>
      </c>
      <c r="W53" s="957">
        <f>'57.'!AT79</f>
        <v>416.28269052911276</v>
      </c>
      <c r="X53" s="957">
        <f>'57.'!AU79</f>
        <v>3.8032848837340727</v>
      </c>
      <c r="Y53" s="957">
        <f>'57.'!AV79</f>
        <v>333.36782320029397</v>
      </c>
      <c r="Z53" s="957">
        <f>'57.'!AW79</f>
        <v>15.582187732930768</v>
      </c>
      <c r="AA53" s="957">
        <f>'57.'!AX79</f>
        <v>3806.6974017228476</v>
      </c>
      <c r="AB53" s="957">
        <f>'57.'!AY79</f>
        <v>617.04033178603788</v>
      </c>
      <c r="AC53" s="957">
        <f>'57.'!AZ79</f>
        <v>112.41273947623023</v>
      </c>
      <c r="AD53" s="957">
        <f>'57.'!BA79</f>
        <v>302.18880018922999</v>
      </c>
      <c r="AE53" s="957">
        <f>'57.'!BB79</f>
        <v>202.43879212057743</v>
      </c>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row>
    <row r="54" spans="1:59" s="849" customFormat="1" ht="14.45" customHeight="1">
      <c r="A54" s="1137"/>
      <c r="B54" s="813" t="s">
        <v>1042</v>
      </c>
      <c r="C54" s="1137"/>
      <c r="D54" s="843"/>
      <c r="E54" s="954">
        <f>'57.'!AH80</f>
        <v>151291.76763856105</v>
      </c>
      <c r="F54" s="955">
        <f>'57.'!AI80</f>
        <v>149088.73200463006</v>
      </c>
      <c r="G54" s="956">
        <f t="shared" si="5"/>
        <v>134817.49889782755</v>
      </c>
      <c r="H54" s="955">
        <f>'57.'!AJ80</f>
        <v>80822.233398103039</v>
      </c>
      <c r="I54" s="955">
        <f>'57.'!AK80</f>
        <v>19884.590325975063</v>
      </c>
      <c r="J54" s="955">
        <f>'57.'!AL80</f>
        <v>343.32255355265607</v>
      </c>
      <c r="K54" s="955">
        <f>'57.'!AM80</f>
        <v>1029.4891172371993</v>
      </c>
      <c r="L54" s="955">
        <f>'57.'!AN80</f>
        <v>317.95713240077737</v>
      </c>
      <c r="M54" s="955">
        <f>'57.'!AO80</f>
        <v>1419.6487901740386</v>
      </c>
      <c r="N54" s="955">
        <f>'57.'!AP80</f>
        <v>31000.25758038479</v>
      </c>
      <c r="O54" s="1137"/>
      <c r="P54" s="813" t="s">
        <v>1042</v>
      </c>
      <c r="Q54" s="1137"/>
      <c r="R54" s="959"/>
      <c r="S54" s="956">
        <f t="shared" si="6"/>
        <v>14271.233106802443</v>
      </c>
      <c r="T54" s="957">
        <f>'57.'!AQ80</f>
        <v>7334.5152322742824</v>
      </c>
      <c r="U54" s="957">
        <f>'57.'!AR80</f>
        <v>532.13796598824354</v>
      </c>
      <c r="V54" s="957">
        <f>'57.'!AS80</f>
        <v>213.83663389416796</v>
      </c>
      <c r="W54" s="957">
        <f>'57.'!AT80</f>
        <v>731.41881279914037</v>
      </c>
      <c r="X54" s="957">
        <f>'57.'!AU80</f>
        <v>33.309980955158785</v>
      </c>
      <c r="Y54" s="957">
        <f>'57.'!AV80</f>
        <v>159.21047181017369</v>
      </c>
      <c r="Z54" s="957">
        <f>'57.'!AW80</f>
        <v>3.6731933288341283</v>
      </c>
      <c r="AA54" s="957">
        <f>'57.'!AX80</f>
        <v>5263.1308157524418</v>
      </c>
      <c r="AB54" s="957">
        <f>'57.'!AY80</f>
        <v>2203.0356339310533</v>
      </c>
      <c r="AC54" s="957">
        <f>'57.'!AZ80</f>
        <v>183.8936200392761</v>
      </c>
      <c r="AD54" s="957">
        <f>'57.'!BA80</f>
        <v>536.94764745258988</v>
      </c>
      <c r="AE54" s="957">
        <f>'57.'!BB80</f>
        <v>1482.194366439187</v>
      </c>
      <c r="AF54" s="960"/>
      <c r="AG54" s="960"/>
      <c r="AH54" s="960"/>
      <c r="AI54" s="960"/>
      <c r="AJ54" s="960"/>
      <c r="AK54" s="960"/>
      <c r="AL54" s="960"/>
      <c r="AM54" s="960"/>
      <c r="AN54" s="960"/>
      <c r="AO54" s="960"/>
      <c r="AP54" s="960"/>
      <c r="AQ54" s="960"/>
      <c r="AR54" s="960"/>
      <c r="AS54" s="960"/>
      <c r="AT54" s="960"/>
      <c r="AU54" s="960"/>
      <c r="AV54" s="960"/>
      <c r="AW54" s="960"/>
      <c r="AX54" s="960"/>
      <c r="AY54" s="960"/>
      <c r="AZ54" s="960"/>
      <c r="BA54" s="960"/>
      <c r="BB54" s="960"/>
      <c r="BC54" s="960"/>
      <c r="BD54" s="960"/>
      <c r="BE54" s="960"/>
      <c r="BF54" s="960"/>
      <c r="BG54" s="960"/>
    </row>
    <row r="55" spans="1:59" s="849" customFormat="1" ht="14.45" customHeight="1">
      <c r="A55" s="1137"/>
      <c r="B55" s="813" t="s">
        <v>1043</v>
      </c>
      <c r="C55" s="1137"/>
      <c r="D55" s="843"/>
      <c r="E55" s="954">
        <f>'57.'!AH81</f>
        <v>365836.87529204803</v>
      </c>
      <c r="F55" s="955">
        <f>'57.'!AI81</f>
        <v>363123.05173055833</v>
      </c>
      <c r="G55" s="956">
        <f t="shared" si="5"/>
        <v>328639.96310907893</v>
      </c>
      <c r="H55" s="955">
        <f>'57.'!AJ81</f>
        <v>167203.07387424257</v>
      </c>
      <c r="I55" s="955">
        <f>'57.'!AK81</f>
        <v>39024.927990508928</v>
      </c>
      <c r="J55" s="955">
        <f>'57.'!AL81</f>
        <v>6550.6206901461546</v>
      </c>
      <c r="K55" s="955">
        <f>'57.'!AM81</f>
        <v>2398.5944692564717</v>
      </c>
      <c r="L55" s="955">
        <f>'57.'!AN81</f>
        <v>448.48321186649719</v>
      </c>
      <c r="M55" s="955">
        <f>'57.'!AO81</f>
        <v>13189.672033923091</v>
      </c>
      <c r="N55" s="955">
        <f>'57.'!AP81</f>
        <v>99824.590839135213</v>
      </c>
      <c r="O55" s="1137"/>
      <c r="P55" s="813" t="s">
        <v>1043</v>
      </c>
      <c r="Q55" s="1137"/>
      <c r="R55" s="959"/>
      <c r="S55" s="956">
        <f t="shared" si="6"/>
        <v>34483.088621479292</v>
      </c>
      <c r="T55" s="957">
        <f>'57.'!AQ81</f>
        <v>13096.285595688845</v>
      </c>
      <c r="U55" s="957">
        <f>'57.'!AR81</f>
        <v>1081.4916758199336</v>
      </c>
      <c r="V55" s="957">
        <f>'57.'!AS81</f>
        <v>306.29892927127082</v>
      </c>
      <c r="W55" s="957">
        <f>'57.'!AT81</f>
        <v>834.06850542571806</v>
      </c>
      <c r="X55" s="957">
        <f>'57.'!AU81</f>
        <v>39.561073957532265</v>
      </c>
      <c r="Y55" s="957">
        <f>'57.'!AV81</f>
        <v>513.81526035164575</v>
      </c>
      <c r="Z55" s="957">
        <f>'57.'!AW81</f>
        <v>4.4837259995554</v>
      </c>
      <c r="AA55" s="957">
        <f>'57.'!AX81</f>
        <v>18607.083854964792</v>
      </c>
      <c r="AB55" s="957">
        <f>'57.'!AY81</f>
        <v>2713.8235614898231</v>
      </c>
      <c r="AC55" s="957">
        <f>'57.'!AZ81</f>
        <v>143.24793269115389</v>
      </c>
      <c r="AD55" s="957">
        <f>'57.'!BA81</f>
        <v>1621.4176783465293</v>
      </c>
      <c r="AE55" s="957">
        <f>'57.'!BB81</f>
        <v>949.15795045213963</v>
      </c>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row>
    <row r="56" spans="1:59" s="849" customFormat="1" ht="14.45" customHeight="1">
      <c r="A56" s="1137"/>
      <c r="B56" s="813" t="s">
        <v>1044</v>
      </c>
      <c r="C56" s="1137"/>
      <c r="D56" s="843"/>
      <c r="E56" s="954">
        <f>'57.'!AH82</f>
        <v>632115.71917517693</v>
      </c>
      <c r="F56" s="955">
        <f>'57.'!AI82</f>
        <v>627555.02524531144</v>
      </c>
      <c r="G56" s="956">
        <f t="shared" si="5"/>
        <v>583098.38085316913</v>
      </c>
      <c r="H56" s="955">
        <f>'57.'!AJ82</f>
        <v>367702.10802516044</v>
      </c>
      <c r="I56" s="955">
        <f>'57.'!AK82</f>
        <v>89437.769165773221</v>
      </c>
      <c r="J56" s="955">
        <f>'57.'!AL82</f>
        <v>0</v>
      </c>
      <c r="K56" s="955">
        <f>'57.'!AM82</f>
        <v>3388.9326383594689</v>
      </c>
      <c r="L56" s="955">
        <f>'57.'!AN82</f>
        <v>1671.44710331582</v>
      </c>
      <c r="M56" s="955">
        <f>'57.'!AO82</f>
        <v>6945.8460617042156</v>
      </c>
      <c r="N56" s="955">
        <f>'57.'!AP82</f>
        <v>113952.27785885584</v>
      </c>
      <c r="O56" s="1137"/>
      <c r="P56" s="813" t="s">
        <v>1044</v>
      </c>
      <c r="Q56" s="1137"/>
      <c r="R56" s="959"/>
      <c r="S56" s="956">
        <f t="shared" si="6"/>
        <v>44456.644392142414</v>
      </c>
      <c r="T56" s="957">
        <f>'57.'!AQ82</f>
        <v>24908.378582305308</v>
      </c>
      <c r="U56" s="957">
        <f>'57.'!AR82</f>
        <v>2181.9087058496261</v>
      </c>
      <c r="V56" s="957">
        <f>'57.'!AS82</f>
        <v>477.9305471126666</v>
      </c>
      <c r="W56" s="957">
        <f>'57.'!AT82</f>
        <v>1701.146436707086</v>
      </c>
      <c r="X56" s="957">
        <f>'57.'!AU82</f>
        <v>185.02109042219149</v>
      </c>
      <c r="Y56" s="957">
        <f>'57.'!AV82</f>
        <v>556.04360092648267</v>
      </c>
      <c r="Z56" s="957">
        <f>'57.'!AW82</f>
        <v>135.14566651570752</v>
      </c>
      <c r="AA56" s="957">
        <f>'57.'!AX82</f>
        <v>14311.069762303343</v>
      </c>
      <c r="AB56" s="957">
        <f>'57.'!AY82</f>
        <v>4560.6939298654906</v>
      </c>
      <c r="AC56" s="957">
        <f>'57.'!AZ82</f>
        <v>172.08239914821721</v>
      </c>
      <c r="AD56" s="957">
        <f>'57.'!BA82</f>
        <v>2063.347640015269</v>
      </c>
      <c r="AE56" s="957">
        <f>'57.'!BB82</f>
        <v>2325.2638907020068</v>
      </c>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row>
    <row r="57" spans="1:59" s="849" customFormat="1" ht="14.45" customHeight="1">
      <c r="A57" s="1137"/>
      <c r="B57" s="813" t="s">
        <v>1045</v>
      </c>
      <c r="C57" s="1137"/>
      <c r="D57" s="843"/>
      <c r="E57" s="954">
        <f>'57.'!AH83</f>
        <v>1528759.9231198081</v>
      </c>
      <c r="F57" s="955">
        <f>'57.'!AI83</f>
        <v>1509103.432019149</v>
      </c>
      <c r="G57" s="956">
        <f t="shared" si="5"/>
        <v>1367996.6420084112</v>
      </c>
      <c r="H57" s="955">
        <f>'57.'!AJ83</f>
        <v>771380.20335896802</v>
      </c>
      <c r="I57" s="955">
        <f>'57.'!AK83</f>
        <v>239246.23286596715</v>
      </c>
      <c r="J57" s="955">
        <f>'57.'!AL83</f>
        <v>71050.026250621057</v>
      </c>
      <c r="K57" s="955">
        <f>'57.'!AM83</f>
        <v>14790.610672934274</v>
      </c>
      <c r="L57" s="955">
        <f>'57.'!AN83</f>
        <v>5098.1048731435749</v>
      </c>
      <c r="M57" s="955">
        <f>'57.'!AO83</f>
        <v>15235.079436084818</v>
      </c>
      <c r="N57" s="955">
        <f>'57.'!AP83</f>
        <v>251196.38455069243</v>
      </c>
      <c r="O57" s="1137"/>
      <c r="P57" s="813" t="s">
        <v>1045</v>
      </c>
      <c r="Q57" s="1137"/>
      <c r="R57" s="959"/>
      <c r="S57" s="956">
        <f t="shared" si="6"/>
        <v>141106.79001073758</v>
      </c>
      <c r="T57" s="957">
        <f>'57.'!AQ83</f>
        <v>64704.362011488469</v>
      </c>
      <c r="U57" s="957">
        <f>'57.'!AR83</f>
        <v>3024.3555922368478</v>
      </c>
      <c r="V57" s="957">
        <f>'57.'!AS83</f>
        <v>1694.4091913475315</v>
      </c>
      <c r="W57" s="957">
        <f>'57.'!AT83</f>
        <v>3044.2887580448946</v>
      </c>
      <c r="X57" s="957">
        <f>'57.'!AU83</f>
        <v>806.50039090041196</v>
      </c>
      <c r="Y57" s="957">
        <f>'57.'!AV83</f>
        <v>8266.6035644236836</v>
      </c>
      <c r="Z57" s="957">
        <f>'57.'!AW83</f>
        <v>832.47519985923952</v>
      </c>
      <c r="AA57" s="957">
        <f>'57.'!AX83</f>
        <v>58733.795302436491</v>
      </c>
      <c r="AB57" s="957">
        <f>'57.'!AY83</f>
        <v>19656.491100658965</v>
      </c>
      <c r="AC57" s="957">
        <f>'57.'!AZ83</f>
        <v>352.73522157394706</v>
      </c>
      <c r="AD57" s="957">
        <f>'57.'!BA83</f>
        <v>7959.4156459276746</v>
      </c>
      <c r="AE57" s="957">
        <f>'57.'!BB83</f>
        <v>11344.340233157343</v>
      </c>
      <c r="AF57" s="960"/>
      <c r="AG57" s="960"/>
      <c r="AH57" s="960"/>
      <c r="AI57" s="960"/>
      <c r="AJ57" s="960"/>
      <c r="AK57" s="960"/>
      <c r="AL57" s="960"/>
      <c r="AM57" s="960"/>
      <c r="AN57" s="960"/>
      <c r="AO57" s="960"/>
      <c r="AP57" s="960"/>
      <c r="AQ57" s="960"/>
      <c r="AR57" s="960"/>
      <c r="AS57" s="960"/>
      <c r="AT57" s="960"/>
      <c r="AU57" s="960"/>
      <c r="AV57" s="960"/>
      <c r="AW57" s="960"/>
      <c r="AX57" s="960"/>
      <c r="AY57" s="960"/>
      <c r="AZ57" s="960"/>
      <c r="BA57" s="960"/>
      <c r="BB57" s="960"/>
      <c r="BC57" s="960"/>
      <c r="BD57" s="960"/>
      <c r="BE57" s="960"/>
      <c r="BF57" s="960"/>
      <c r="BG57" s="960"/>
    </row>
    <row r="58" spans="1:59" s="849" customFormat="1" ht="14.45" customHeight="1">
      <c r="A58" s="1137"/>
      <c r="B58" s="813" t="s">
        <v>1046</v>
      </c>
      <c r="C58" s="1137"/>
      <c r="D58" s="843"/>
      <c r="E58" s="954">
        <f>'57.'!AH84</f>
        <v>4210673.07933544</v>
      </c>
      <c r="F58" s="955">
        <f>'57.'!AI84</f>
        <v>4156324.1086431067</v>
      </c>
      <c r="G58" s="956">
        <f t="shared" si="5"/>
        <v>3971281.2219861466</v>
      </c>
      <c r="H58" s="955">
        <f>'57.'!AJ84</f>
        <v>2190045.9252781156</v>
      </c>
      <c r="I58" s="955">
        <f>'57.'!AK84</f>
        <v>688099.79459126934</v>
      </c>
      <c r="J58" s="955">
        <f>'57.'!AL84</f>
        <v>3091.3216732505161</v>
      </c>
      <c r="K58" s="955">
        <f>'57.'!AM84</f>
        <v>40286.62675111393</v>
      </c>
      <c r="L58" s="955">
        <f>'57.'!AN84</f>
        <v>16008.26582936794</v>
      </c>
      <c r="M58" s="955">
        <f>'57.'!AO84</f>
        <v>43614.281572810476</v>
      </c>
      <c r="N58" s="955">
        <f>'57.'!AP84</f>
        <v>990135.00629021891</v>
      </c>
      <c r="O58" s="1137"/>
      <c r="P58" s="813" t="s">
        <v>1046</v>
      </c>
      <c r="Q58" s="1137"/>
      <c r="R58" s="959"/>
      <c r="S58" s="956">
        <f t="shared" si="6"/>
        <v>185042.88665695905</v>
      </c>
      <c r="T58" s="957">
        <f>'57.'!AQ84</f>
        <v>118599.72178359739</v>
      </c>
      <c r="U58" s="957">
        <f>'57.'!AR84</f>
        <v>3773.7445700977073</v>
      </c>
      <c r="V58" s="957">
        <f>'57.'!AS84</f>
        <v>3587.9169084128998</v>
      </c>
      <c r="W58" s="957">
        <f>'57.'!AT84</f>
        <v>6349.1849258471429</v>
      </c>
      <c r="X58" s="957">
        <f>'57.'!AU84</f>
        <v>3100.7050626379569</v>
      </c>
      <c r="Y58" s="957">
        <f>'57.'!AV84</f>
        <v>4401.5915149253296</v>
      </c>
      <c r="Z58" s="957">
        <f>'57.'!AW84</f>
        <v>1367.7230820345558</v>
      </c>
      <c r="AA58" s="957">
        <f>'57.'!AX84</f>
        <v>43862.298809406078</v>
      </c>
      <c r="AB58" s="957">
        <f>'57.'!AY84</f>
        <v>54348.970692334071</v>
      </c>
      <c r="AC58" s="957">
        <f>'57.'!AZ84</f>
        <v>1469.0452898635497</v>
      </c>
      <c r="AD58" s="957">
        <f>'57.'!BA84</f>
        <v>25529.115928305575</v>
      </c>
      <c r="AE58" s="957">
        <f>'57.'!BB84</f>
        <v>27350.809474164947</v>
      </c>
      <c r="AF58" s="960"/>
      <c r="AG58" s="960"/>
      <c r="AH58" s="960"/>
      <c r="AI58" s="960"/>
      <c r="AJ58" s="960"/>
      <c r="AK58" s="960"/>
      <c r="AL58" s="960"/>
      <c r="AM58" s="960"/>
      <c r="AN58" s="960"/>
      <c r="AO58" s="960"/>
      <c r="AP58" s="960"/>
      <c r="AQ58" s="960"/>
      <c r="AR58" s="960"/>
      <c r="AS58" s="960"/>
      <c r="AT58" s="960"/>
      <c r="AU58" s="960"/>
      <c r="AV58" s="960"/>
      <c r="AW58" s="960"/>
      <c r="AX58" s="960"/>
      <c r="AY58" s="960"/>
      <c r="AZ58" s="960"/>
      <c r="BA58" s="960"/>
      <c r="BB58" s="960"/>
      <c r="BC58" s="960"/>
      <c r="BD58" s="960"/>
      <c r="BE58" s="960"/>
      <c r="BF58" s="960"/>
      <c r="BG58" s="960"/>
    </row>
    <row r="59" spans="1:59" s="849" customFormat="1" ht="14.45" customHeight="1">
      <c r="A59" s="2641" t="s">
        <v>373</v>
      </c>
      <c r="B59" s="2641"/>
      <c r="C59" s="2641"/>
      <c r="D59" s="2"/>
      <c r="E59" s="962"/>
      <c r="F59" s="2026"/>
      <c r="G59" s="958"/>
      <c r="H59" s="958"/>
      <c r="I59" s="958"/>
      <c r="J59" s="957"/>
      <c r="K59" s="957"/>
      <c r="L59" s="957"/>
      <c r="M59" s="957"/>
      <c r="N59" s="961"/>
      <c r="O59" s="2641" t="s">
        <v>373</v>
      </c>
      <c r="P59" s="2641"/>
      <c r="Q59" s="2641"/>
      <c r="R59" s="959"/>
      <c r="S59" s="957"/>
      <c r="T59" s="957"/>
      <c r="U59" s="957"/>
      <c r="V59" s="957"/>
      <c r="W59" s="957"/>
      <c r="X59" s="957"/>
      <c r="Y59" s="957"/>
      <c r="Z59" s="957"/>
      <c r="AA59" s="957"/>
      <c r="AB59" s="957"/>
      <c r="AC59" s="957"/>
      <c r="AD59" s="957"/>
      <c r="AE59" s="957"/>
      <c r="AF59" s="960"/>
      <c r="AG59" s="960"/>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row>
    <row r="60" spans="1:59" s="849" customFormat="1" ht="14.45" customHeight="1">
      <c r="A60" s="6"/>
      <c r="B60" s="813" t="s">
        <v>1028</v>
      </c>
      <c r="C60" s="6"/>
      <c r="D60" s="845"/>
      <c r="E60" s="962">
        <f>'57.'!AH85</f>
        <v>4679.2254954877217</v>
      </c>
      <c r="F60" s="2026">
        <f>'57.'!AI85</f>
        <v>4666.0489999619331</v>
      </c>
      <c r="G60" s="963">
        <f t="shared" ref="G60:G69" si="7">H60+I60+J60+K60+L60+M60+N60</f>
        <v>3817.621801210395</v>
      </c>
      <c r="H60" s="2026">
        <f>'57.'!AJ85</f>
        <v>2541.0853517072028</v>
      </c>
      <c r="I60" s="2026">
        <f>'57.'!AK85</f>
        <v>519.00017992920993</v>
      </c>
      <c r="J60" s="2026">
        <f>'57.'!AL85</f>
        <v>0</v>
      </c>
      <c r="K60" s="2026">
        <f>'57.'!AM85</f>
        <v>13.328459409277507</v>
      </c>
      <c r="L60" s="2026">
        <f>'57.'!AN85</f>
        <v>3.2403133117238712</v>
      </c>
      <c r="M60" s="2026">
        <f>'57.'!AO85</f>
        <v>52.250063823277316</v>
      </c>
      <c r="N60" s="2026">
        <f>'57.'!AP85</f>
        <v>688.71743302970344</v>
      </c>
      <c r="O60" s="6"/>
      <c r="P60" s="813" t="s">
        <v>1028</v>
      </c>
      <c r="Q60" s="6"/>
      <c r="R60" s="959"/>
      <c r="S60" s="956">
        <f t="shared" ref="S60:S69" si="8">SUM(T60:AA60)</f>
        <v>857.11140848392597</v>
      </c>
      <c r="T60" s="961">
        <f>'57.'!AQ85</f>
        <v>324.88698748499598</v>
      </c>
      <c r="U60" s="961">
        <f>'57.'!AR85</f>
        <v>9.7411313820891223</v>
      </c>
      <c r="V60" s="961">
        <f>'57.'!AS85</f>
        <v>21.401448075297971</v>
      </c>
      <c r="W60" s="961">
        <f>'57.'!AT85</f>
        <v>31.225803824997165</v>
      </c>
      <c r="X60" s="961">
        <f>'57.'!AU85</f>
        <v>0.10728208189245074</v>
      </c>
      <c r="Y60" s="961">
        <f>'57.'!AV85</f>
        <v>0.70888911864722592</v>
      </c>
      <c r="Z60" s="961">
        <f>'57.'!AW85</f>
        <v>1.0451701503741419E-2</v>
      </c>
      <c r="AA60" s="961">
        <f>'57.'!AX85</f>
        <v>469.02941481450227</v>
      </c>
      <c r="AB60" s="961">
        <f>'57.'!AY85</f>
        <v>13.97620854618363</v>
      </c>
      <c r="AC60" s="961">
        <f>'57.'!AZ85</f>
        <v>0.57728713600146919</v>
      </c>
      <c r="AD60" s="961">
        <f>'57.'!BA85</f>
        <v>3.0596863368771587</v>
      </c>
      <c r="AE60" s="961">
        <f>'57.'!BB85</f>
        <v>10.339235073305009</v>
      </c>
      <c r="AF60" s="960"/>
      <c r="AG60" s="960"/>
      <c r="AH60" s="960"/>
      <c r="AI60" s="960"/>
      <c r="AJ60" s="960"/>
      <c r="AK60" s="960"/>
      <c r="AL60" s="960"/>
      <c r="AM60" s="960"/>
      <c r="AN60" s="960"/>
      <c r="AO60" s="960"/>
      <c r="AP60" s="960"/>
      <c r="AQ60" s="960"/>
      <c r="AR60" s="960"/>
      <c r="AS60" s="960"/>
      <c r="AT60" s="960"/>
      <c r="AU60" s="960"/>
      <c r="AV60" s="960"/>
      <c r="AW60" s="960"/>
      <c r="AX60" s="960"/>
      <c r="AY60" s="960"/>
      <c r="AZ60" s="960"/>
      <c r="BA60" s="960"/>
      <c r="BB60" s="960"/>
      <c r="BC60" s="960"/>
      <c r="BD60" s="960"/>
      <c r="BE60" s="960"/>
      <c r="BF60" s="960"/>
      <c r="BG60" s="960"/>
    </row>
    <row r="61" spans="1:59" s="849" customFormat="1" ht="14.45" customHeight="1">
      <c r="A61" s="6"/>
      <c r="B61" s="813" t="s">
        <v>1038</v>
      </c>
      <c r="C61" s="6"/>
      <c r="D61" s="2"/>
      <c r="E61" s="962">
        <f>'57.'!AH86</f>
        <v>9863.480580842881</v>
      </c>
      <c r="F61" s="2026">
        <f>'57.'!AI86</f>
        <v>9846.3421987420861</v>
      </c>
      <c r="G61" s="963">
        <f t="shared" si="7"/>
        <v>7836.2405070685491</v>
      </c>
      <c r="H61" s="2026">
        <f>'57.'!AJ86</f>
        <v>5694.7611946479619</v>
      </c>
      <c r="I61" s="2026">
        <f>'57.'!AK86</f>
        <v>770.61426113689333</v>
      </c>
      <c r="J61" s="2026">
        <f>'57.'!AL86</f>
        <v>0</v>
      </c>
      <c r="K61" s="2026">
        <f>'57.'!AM86</f>
        <v>25.239756973426733</v>
      </c>
      <c r="L61" s="2026">
        <f>'57.'!AN86</f>
        <v>11.077077039169426</v>
      </c>
      <c r="M61" s="2026">
        <f>'57.'!AO86</f>
        <v>56.612363604894128</v>
      </c>
      <c r="N61" s="2026">
        <f>'57.'!AP86</f>
        <v>1277.9358536662035</v>
      </c>
      <c r="O61" s="6"/>
      <c r="P61" s="813" t="s">
        <v>1038</v>
      </c>
      <c r="Q61" s="6"/>
      <c r="R61" s="964"/>
      <c r="S61" s="956">
        <f t="shared" si="8"/>
        <v>2010.1016916735448</v>
      </c>
      <c r="T61" s="961">
        <f>'57.'!AQ86</f>
        <v>522.50136571934547</v>
      </c>
      <c r="U61" s="961">
        <f>'57.'!AR86</f>
        <v>27.636992408254166</v>
      </c>
      <c r="V61" s="961">
        <f>'57.'!AS86</f>
        <v>26.555301671402837</v>
      </c>
      <c r="W61" s="961">
        <f>'57.'!AT86</f>
        <v>61.298613777301711</v>
      </c>
      <c r="X61" s="961">
        <f>'57.'!AU86</f>
        <v>0</v>
      </c>
      <c r="Y61" s="961">
        <f>'57.'!AV86</f>
        <v>2.296158147973129</v>
      </c>
      <c r="Z61" s="961">
        <f>'57.'!AW86</f>
        <v>0</v>
      </c>
      <c r="AA61" s="961">
        <f>'57.'!AX86</f>
        <v>1369.8132599492674</v>
      </c>
      <c r="AB61" s="961">
        <f>'57.'!AY86</f>
        <v>17.138382100791869</v>
      </c>
      <c r="AC61" s="961">
        <f>'57.'!AZ86</f>
        <v>0.2683369331848719</v>
      </c>
      <c r="AD61" s="961">
        <f>'57.'!BA86</f>
        <v>10.813238358670834</v>
      </c>
      <c r="AE61" s="961">
        <f>'57.'!BB86</f>
        <v>6.0568068089361606</v>
      </c>
      <c r="AF61" s="960"/>
      <c r="AG61" s="960"/>
      <c r="AH61" s="960"/>
      <c r="AI61" s="960"/>
      <c r="AJ61" s="960"/>
      <c r="AK61" s="960"/>
      <c r="AL61" s="960"/>
      <c r="AM61" s="960"/>
      <c r="AN61" s="960"/>
      <c r="AO61" s="960"/>
    </row>
    <row r="62" spans="1:59" s="849" customFormat="1" ht="14.45" customHeight="1">
      <c r="A62" s="1137"/>
      <c r="B62" s="813" t="s">
        <v>1039</v>
      </c>
      <c r="C62" s="1137"/>
      <c r="D62" s="843"/>
      <c r="E62" s="962">
        <f>'57.'!AH87</f>
        <v>11785.91839069637</v>
      </c>
      <c r="F62" s="2026">
        <f>'57.'!AI87</f>
        <v>11714.292737243301</v>
      </c>
      <c r="G62" s="963">
        <f t="shared" si="7"/>
        <v>9743.3724276722442</v>
      </c>
      <c r="H62" s="2026">
        <f>'57.'!AJ87</f>
        <v>6806.1864270946144</v>
      </c>
      <c r="I62" s="2026">
        <f>'57.'!AK87</f>
        <v>1098.9911825030147</v>
      </c>
      <c r="J62" s="2026">
        <f>'57.'!AL87</f>
        <v>0</v>
      </c>
      <c r="K62" s="2026">
        <f>'57.'!AM87</f>
        <v>65.152818429551928</v>
      </c>
      <c r="L62" s="2026">
        <f>'57.'!AN87</f>
        <v>14.96113965511851</v>
      </c>
      <c r="M62" s="2026">
        <f>'57.'!AO87</f>
        <v>78.926103572536519</v>
      </c>
      <c r="N62" s="2026">
        <f>'57.'!AP87</f>
        <v>1679.1547564174073</v>
      </c>
      <c r="O62" s="1137"/>
      <c r="P62" s="813" t="s">
        <v>1039</v>
      </c>
      <c r="Q62" s="1137"/>
      <c r="R62" s="959"/>
      <c r="S62" s="956">
        <f t="shared" si="8"/>
        <v>1970.9203095710577</v>
      </c>
      <c r="T62" s="961">
        <f>'57.'!AQ87</f>
        <v>813.30016198861858</v>
      </c>
      <c r="U62" s="961">
        <f>'57.'!AR87</f>
        <v>54.640920431460692</v>
      </c>
      <c r="V62" s="961">
        <f>'57.'!AS87</f>
        <v>69.242852908533294</v>
      </c>
      <c r="W62" s="961">
        <f>'57.'!AT87</f>
        <v>183.13438521958687</v>
      </c>
      <c r="X62" s="961">
        <f>'57.'!AU87</f>
        <v>0</v>
      </c>
      <c r="Y62" s="961">
        <f>'57.'!AV87</f>
        <v>5.7796768479283998</v>
      </c>
      <c r="Z62" s="961">
        <f>'57.'!AW87</f>
        <v>4.0942069732207305</v>
      </c>
      <c r="AA62" s="961">
        <f>'57.'!AX87</f>
        <v>840.72810520170913</v>
      </c>
      <c r="AB62" s="961">
        <f>'57.'!AY87</f>
        <v>71.625653453071166</v>
      </c>
      <c r="AC62" s="961">
        <f>'57.'!AZ87</f>
        <v>4.8321510314251173</v>
      </c>
      <c r="AD62" s="961">
        <f>'57.'!BA87</f>
        <v>33.309249655887221</v>
      </c>
      <c r="AE62" s="961">
        <f>'57.'!BB87</f>
        <v>33.484252765758818</v>
      </c>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row>
    <row r="63" spans="1:59" s="849" customFormat="1" ht="14.45" customHeight="1">
      <c r="A63" s="1137"/>
      <c r="B63" s="813" t="s">
        <v>1040</v>
      </c>
      <c r="C63" s="1137"/>
      <c r="D63" s="843"/>
      <c r="E63" s="962">
        <f>'57.'!AH88</f>
        <v>21710.986246252101</v>
      </c>
      <c r="F63" s="2026">
        <f>'57.'!AI88</f>
        <v>21494.341469474191</v>
      </c>
      <c r="G63" s="963">
        <f t="shared" si="7"/>
        <v>18114.374499629947</v>
      </c>
      <c r="H63" s="2026">
        <f>'57.'!AJ88</f>
        <v>10875.67210812038</v>
      </c>
      <c r="I63" s="2026">
        <f>'57.'!AK88</f>
        <v>2750.435275115487</v>
      </c>
      <c r="J63" s="2026">
        <f>'57.'!AL88</f>
        <v>263.21739578551586</v>
      </c>
      <c r="K63" s="2026">
        <f>'57.'!AM88</f>
        <v>136.68137203710026</v>
      </c>
      <c r="L63" s="2026">
        <f>'57.'!AN88</f>
        <v>20.898077710518226</v>
      </c>
      <c r="M63" s="2026">
        <f>'57.'!AO88</f>
        <v>207.76113602334203</v>
      </c>
      <c r="N63" s="2026">
        <f>'57.'!AP88</f>
        <v>3859.7091348376021</v>
      </c>
      <c r="O63" s="1137"/>
      <c r="P63" s="813" t="s">
        <v>1040</v>
      </c>
      <c r="Q63" s="1137"/>
      <c r="R63" s="959"/>
      <c r="S63" s="956">
        <f t="shared" si="8"/>
        <v>3379.9669698442403</v>
      </c>
      <c r="T63" s="961">
        <f>'57.'!AQ88</f>
        <v>1499.4949588174984</v>
      </c>
      <c r="U63" s="961">
        <f>'57.'!AR88</f>
        <v>129.18163069305547</v>
      </c>
      <c r="V63" s="961">
        <f>'57.'!AS88</f>
        <v>58.695756081154684</v>
      </c>
      <c r="W63" s="961">
        <f>'57.'!AT88</f>
        <v>169.97221865059154</v>
      </c>
      <c r="X63" s="961">
        <f>'57.'!AU88</f>
        <v>1.6208880414538489</v>
      </c>
      <c r="Y63" s="961">
        <f>'57.'!AV88</f>
        <v>13.66618865707329</v>
      </c>
      <c r="Z63" s="961">
        <f>'57.'!AW88</f>
        <v>0.3195328881929162</v>
      </c>
      <c r="AA63" s="961">
        <f>'57.'!AX88</f>
        <v>1507.0157960152203</v>
      </c>
      <c r="AB63" s="961">
        <f>'57.'!AY88</f>
        <v>216.64477677789949</v>
      </c>
      <c r="AC63" s="961">
        <f>'57.'!AZ88</f>
        <v>85.278852527366752</v>
      </c>
      <c r="AD63" s="961">
        <f>'57.'!BA88</f>
        <v>62.592235995490476</v>
      </c>
      <c r="AE63" s="961">
        <f>'57.'!BB88</f>
        <v>68.773688255042245</v>
      </c>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row>
    <row r="64" spans="1:59" s="849" customFormat="1" ht="14.45" customHeight="1">
      <c r="A64" s="1137"/>
      <c r="B64" s="813" t="s">
        <v>1041</v>
      </c>
      <c r="C64" s="1137"/>
      <c r="D64" s="843"/>
      <c r="E64" s="962">
        <f>'57.'!AH89</f>
        <v>41842.517286609327</v>
      </c>
      <c r="F64" s="2026">
        <f>'57.'!AI89</f>
        <v>41490.994824309273</v>
      </c>
      <c r="G64" s="963">
        <f t="shared" si="7"/>
        <v>35793.775052273784</v>
      </c>
      <c r="H64" s="2026">
        <f>'57.'!AJ89</f>
        <v>22821.182594268084</v>
      </c>
      <c r="I64" s="2026">
        <f>'57.'!AK89</f>
        <v>3854.2541403849382</v>
      </c>
      <c r="J64" s="2026">
        <f>'57.'!AL89</f>
        <v>20.641932725681777</v>
      </c>
      <c r="K64" s="2026">
        <f>'57.'!AM89</f>
        <v>341.88447325272375</v>
      </c>
      <c r="L64" s="2026">
        <f>'57.'!AN89</f>
        <v>55.921604708098954</v>
      </c>
      <c r="M64" s="2026">
        <f>'57.'!AO89</f>
        <v>318.79759926251705</v>
      </c>
      <c r="N64" s="2026">
        <f>'57.'!AP89</f>
        <v>8381.092707671738</v>
      </c>
      <c r="O64" s="1137"/>
      <c r="P64" s="813" t="s">
        <v>1041</v>
      </c>
      <c r="Q64" s="1137"/>
      <c r="R64" s="959"/>
      <c r="S64" s="956">
        <f t="shared" si="8"/>
        <v>5697.2197720354579</v>
      </c>
      <c r="T64" s="961">
        <f>'57.'!AQ89</f>
        <v>3050.7995282187926</v>
      </c>
      <c r="U64" s="961">
        <f>'57.'!AR89</f>
        <v>306.20011692524605</v>
      </c>
      <c r="V64" s="961">
        <f>'57.'!AS89</f>
        <v>89.585398847435457</v>
      </c>
      <c r="W64" s="961">
        <f>'57.'!AT89</f>
        <v>287.52813273752759</v>
      </c>
      <c r="X64" s="961">
        <f>'57.'!AU89</f>
        <v>3.4282892251341957</v>
      </c>
      <c r="Y64" s="961">
        <f>'57.'!AV89</f>
        <v>33.636059793992118</v>
      </c>
      <c r="Z64" s="961">
        <f>'57.'!AW89</f>
        <v>12.441219509103263</v>
      </c>
      <c r="AA64" s="961">
        <f>'57.'!AX89</f>
        <v>1913.6010267782267</v>
      </c>
      <c r="AB64" s="961">
        <f>'57.'!AY89</f>
        <v>351.52246230006295</v>
      </c>
      <c r="AC64" s="961">
        <f>'57.'!AZ89</f>
        <v>32.454241019510178</v>
      </c>
      <c r="AD64" s="961">
        <f>'57.'!BA89</f>
        <v>171.14121017040631</v>
      </c>
      <c r="AE64" s="961">
        <f>'57.'!BB89</f>
        <v>147.92701111014654</v>
      </c>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row>
    <row r="65" spans="1:59" s="849" customFormat="1" ht="14.45" customHeight="1">
      <c r="A65" s="1137"/>
      <c r="B65" s="813" t="s">
        <v>1042</v>
      </c>
      <c r="C65" s="1137"/>
      <c r="D65" s="843"/>
      <c r="E65" s="962">
        <f>'57.'!AH90</f>
        <v>70959.092928315978</v>
      </c>
      <c r="F65" s="2026">
        <f>'57.'!AI90</f>
        <v>70338.069102031455</v>
      </c>
      <c r="G65" s="963">
        <f t="shared" si="7"/>
        <v>62473.427723071669</v>
      </c>
      <c r="H65" s="2026">
        <f>'57.'!AJ90</f>
        <v>39282.602324908185</v>
      </c>
      <c r="I65" s="2026">
        <f>'57.'!AK90</f>
        <v>8834.9057950268452</v>
      </c>
      <c r="J65" s="2026">
        <f>'57.'!AL90</f>
        <v>310.85546872495246</v>
      </c>
      <c r="K65" s="2026">
        <f>'57.'!AM90</f>
        <v>580.89063696448329</v>
      </c>
      <c r="L65" s="2026">
        <f>'57.'!AN90</f>
        <v>218.99071182098501</v>
      </c>
      <c r="M65" s="2026">
        <f>'57.'!AO90</f>
        <v>535.21858795915239</v>
      </c>
      <c r="N65" s="2026">
        <f>'57.'!AP90</f>
        <v>12709.96419766707</v>
      </c>
      <c r="O65" s="1137"/>
      <c r="P65" s="813" t="s">
        <v>1042</v>
      </c>
      <c r="Q65" s="1137"/>
      <c r="R65" s="959"/>
      <c r="S65" s="956">
        <f t="shared" si="8"/>
        <v>7864.6413789598209</v>
      </c>
      <c r="T65" s="961">
        <f>'57.'!AQ90</f>
        <v>4054.1364542633701</v>
      </c>
      <c r="U65" s="961">
        <f>'57.'!AR90</f>
        <v>340.48819428228552</v>
      </c>
      <c r="V65" s="961">
        <f>'57.'!AS90</f>
        <v>156.7147185518765</v>
      </c>
      <c r="W65" s="961">
        <f>'57.'!AT90</f>
        <v>380.89623856403318</v>
      </c>
      <c r="X65" s="961">
        <f>'57.'!AU90</f>
        <v>13.09921466017307</v>
      </c>
      <c r="Y65" s="961">
        <f>'57.'!AV90</f>
        <v>83.088667099262807</v>
      </c>
      <c r="Z65" s="961">
        <f>'57.'!AW90</f>
        <v>8.0839598226001641</v>
      </c>
      <c r="AA65" s="961">
        <f>'57.'!AX90</f>
        <v>2828.1339317162187</v>
      </c>
      <c r="AB65" s="961">
        <f>'57.'!AY90</f>
        <v>621.02382628453017</v>
      </c>
      <c r="AC65" s="961">
        <f>'57.'!AZ90</f>
        <v>96.208384711486701</v>
      </c>
      <c r="AD65" s="961">
        <f>'57.'!BA90</f>
        <v>243.35682748210942</v>
      </c>
      <c r="AE65" s="961">
        <f>'57.'!BB90</f>
        <v>281.45861409093357</v>
      </c>
      <c r="AF65" s="960"/>
      <c r="AG65" s="960"/>
      <c r="AH65" s="960"/>
      <c r="AI65" s="960"/>
      <c r="AJ65" s="960"/>
      <c r="AK65" s="960"/>
      <c r="AL65" s="960"/>
      <c r="AM65" s="960"/>
      <c r="AN65" s="960"/>
      <c r="AO65" s="960"/>
      <c r="AP65" s="960"/>
      <c r="AQ65" s="960"/>
      <c r="AR65" s="960"/>
      <c r="AS65" s="960"/>
      <c r="AT65" s="960"/>
      <c r="AU65" s="960"/>
      <c r="AV65" s="960"/>
      <c r="AW65" s="960"/>
      <c r="AX65" s="960"/>
      <c r="AY65" s="960"/>
      <c r="AZ65" s="960"/>
      <c r="BA65" s="960"/>
      <c r="BB65" s="960"/>
      <c r="BC65" s="960"/>
      <c r="BD65" s="960"/>
      <c r="BE65" s="960"/>
      <c r="BF65" s="960"/>
      <c r="BG65" s="960"/>
    </row>
    <row r="66" spans="1:59" s="849" customFormat="1" ht="14.45" customHeight="1">
      <c r="A66" s="1137"/>
      <c r="B66" s="813" t="s">
        <v>1043</v>
      </c>
      <c r="C66" s="1137"/>
      <c r="D66" s="843"/>
      <c r="E66" s="962">
        <f>'57.'!AH91</f>
        <v>119866.21224119405</v>
      </c>
      <c r="F66" s="2026">
        <f>'57.'!AI91</f>
        <v>118671.70028923159</v>
      </c>
      <c r="G66" s="963">
        <f t="shared" si="7"/>
        <v>106202.0661096822</v>
      </c>
      <c r="H66" s="2026">
        <f>'57.'!AJ91</f>
        <v>59932.209988890005</v>
      </c>
      <c r="I66" s="2026">
        <f>'57.'!AK91</f>
        <v>15683.75465410532</v>
      </c>
      <c r="J66" s="2026">
        <f>'57.'!AL91</f>
        <v>2831.478148966969</v>
      </c>
      <c r="K66" s="2026">
        <f>'57.'!AM91</f>
        <v>726.93486190695262</v>
      </c>
      <c r="L66" s="2026">
        <f>'57.'!AN91</f>
        <v>204.08399527426249</v>
      </c>
      <c r="M66" s="2026">
        <f>'57.'!AO91</f>
        <v>951.15110264310442</v>
      </c>
      <c r="N66" s="2026">
        <f>'57.'!AP91</f>
        <v>25872.453357895578</v>
      </c>
      <c r="O66" s="1137"/>
      <c r="P66" s="813" t="s">
        <v>1043</v>
      </c>
      <c r="Q66" s="1137"/>
      <c r="R66" s="959"/>
      <c r="S66" s="956">
        <f t="shared" si="8"/>
        <v>12469.634179549455</v>
      </c>
      <c r="T66" s="961">
        <f>'57.'!AQ91</f>
        <v>6416.0072149778944</v>
      </c>
      <c r="U66" s="961">
        <f>'57.'!AR91</f>
        <v>665.50918519899926</v>
      </c>
      <c r="V66" s="961">
        <f>'57.'!AS91</f>
        <v>182.85433055045831</v>
      </c>
      <c r="W66" s="961">
        <f>'57.'!AT91</f>
        <v>886.62045638855739</v>
      </c>
      <c r="X66" s="961">
        <f>'57.'!AU91</f>
        <v>17.419000831751752</v>
      </c>
      <c r="Y66" s="961">
        <f>'57.'!AV91</f>
        <v>121.70712385826909</v>
      </c>
      <c r="Z66" s="961">
        <f>'57.'!AW91</f>
        <v>2.129513352101033</v>
      </c>
      <c r="AA66" s="961">
        <f>'57.'!AX91</f>
        <v>4177.3873543914224</v>
      </c>
      <c r="AB66" s="961">
        <f>'57.'!AY91</f>
        <v>1194.5119519624268</v>
      </c>
      <c r="AC66" s="961">
        <f>'57.'!AZ91</f>
        <v>159.26424980179908</v>
      </c>
      <c r="AD66" s="961">
        <f>'57.'!BA91</f>
        <v>710.35263035726643</v>
      </c>
      <c r="AE66" s="961">
        <f>'57.'!BB91</f>
        <v>324.89507180336125</v>
      </c>
      <c r="AF66" s="960"/>
      <c r="AG66" s="960"/>
      <c r="AH66" s="960"/>
      <c r="AI66" s="960"/>
      <c r="AJ66" s="960"/>
      <c r="AK66" s="960"/>
      <c r="AL66" s="960"/>
      <c r="AM66" s="960"/>
      <c r="AN66" s="960"/>
      <c r="AO66" s="960"/>
      <c r="AP66" s="960"/>
      <c r="AQ66" s="960"/>
      <c r="AR66" s="960"/>
      <c r="AS66" s="960"/>
      <c r="AT66" s="960"/>
      <c r="AU66" s="960"/>
      <c r="AV66" s="960"/>
      <c r="AW66" s="960"/>
      <c r="AX66" s="960"/>
      <c r="AY66" s="960"/>
      <c r="AZ66" s="960"/>
      <c r="BA66" s="960"/>
      <c r="BB66" s="960"/>
      <c r="BC66" s="960"/>
      <c r="BD66" s="960"/>
      <c r="BE66" s="960"/>
      <c r="BF66" s="960"/>
      <c r="BG66" s="960"/>
    </row>
    <row r="67" spans="1:59" s="849" customFormat="1" ht="14.45" customHeight="1">
      <c r="A67" s="1137"/>
      <c r="B67" s="813" t="s">
        <v>1044</v>
      </c>
      <c r="C67" s="1137"/>
      <c r="D67" s="843"/>
      <c r="E67" s="962">
        <f>'57.'!AH92</f>
        <v>215874.82296335473</v>
      </c>
      <c r="F67" s="2026">
        <f>'57.'!AI92</f>
        <v>212426.02583881834</v>
      </c>
      <c r="G67" s="963">
        <f t="shared" si="7"/>
        <v>190209.06595967078</v>
      </c>
      <c r="H67" s="2026">
        <f>'57.'!AJ92</f>
        <v>100814.53506018493</v>
      </c>
      <c r="I67" s="2026">
        <f>'57.'!AK92</f>
        <v>29444.79607095246</v>
      </c>
      <c r="J67" s="2026">
        <f>'57.'!AL92</f>
        <v>562.62606232736857</v>
      </c>
      <c r="K67" s="2026">
        <f>'57.'!AM92</f>
        <v>1429.9153752084303</v>
      </c>
      <c r="L67" s="2026">
        <f>'57.'!AN92</f>
        <v>533.27147436528219</v>
      </c>
      <c r="M67" s="2026">
        <f>'57.'!AO92</f>
        <v>7383.5972064231664</v>
      </c>
      <c r="N67" s="2026">
        <f>'57.'!AP92</f>
        <v>50040.324710209134</v>
      </c>
      <c r="O67" s="1137"/>
      <c r="P67" s="813" t="s">
        <v>1044</v>
      </c>
      <c r="Q67" s="1137"/>
      <c r="R67" s="959"/>
      <c r="S67" s="956">
        <f t="shared" si="8"/>
        <v>22216.959879147624</v>
      </c>
      <c r="T67" s="961">
        <f>'57.'!AQ92</f>
        <v>9625.2081436945628</v>
      </c>
      <c r="U67" s="961">
        <f>'57.'!AR92</f>
        <v>764.90751805722402</v>
      </c>
      <c r="V67" s="961">
        <f>'57.'!AS92</f>
        <v>318.72883324579811</v>
      </c>
      <c r="W67" s="961">
        <f>'57.'!AT92</f>
        <v>795.84405052408579</v>
      </c>
      <c r="X67" s="961">
        <f>'57.'!AU92</f>
        <v>44.66450433936317</v>
      </c>
      <c r="Y67" s="961">
        <f>'57.'!AV92</f>
        <v>324.52025962003285</v>
      </c>
      <c r="Z67" s="961">
        <f>'57.'!AW92</f>
        <v>7.1297781858783837</v>
      </c>
      <c r="AA67" s="961">
        <f>'57.'!AX92</f>
        <v>10335.956791480681</v>
      </c>
      <c r="AB67" s="961">
        <f>'57.'!AY92</f>
        <v>3448.797124536397</v>
      </c>
      <c r="AC67" s="961">
        <f>'57.'!AZ92</f>
        <v>326.85879236297296</v>
      </c>
      <c r="AD67" s="961">
        <f>'57.'!BA92</f>
        <v>1146.0667439692363</v>
      </c>
      <c r="AE67" s="961">
        <f>'57.'!BB92</f>
        <v>1975.8715882041868</v>
      </c>
      <c r="AF67" s="960"/>
      <c r="AG67" s="960"/>
      <c r="AH67" s="960"/>
      <c r="AI67" s="960"/>
      <c r="AJ67" s="960"/>
      <c r="AK67" s="960"/>
      <c r="AL67" s="960"/>
      <c r="AM67" s="960"/>
      <c r="AN67" s="960"/>
      <c r="AO67" s="960"/>
      <c r="AP67" s="960"/>
      <c r="AQ67" s="960"/>
      <c r="AR67" s="960"/>
      <c r="AS67" s="960"/>
      <c r="AT67" s="960"/>
      <c r="AU67" s="960"/>
      <c r="AV67" s="960"/>
      <c r="AW67" s="960"/>
      <c r="AX67" s="960"/>
      <c r="AY67" s="960"/>
      <c r="AZ67" s="960"/>
      <c r="BA67" s="960"/>
      <c r="BB67" s="960"/>
      <c r="BC67" s="960"/>
      <c r="BD67" s="960"/>
      <c r="BE67" s="960"/>
      <c r="BF67" s="960"/>
      <c r="BG67" s="960"/>
    </row>
    <row r="68" spans="1:59" s="849" customFormat="1" ht="14.45" customHeight="1">
      <c r="A68" s="1137"/>
      <c r="B68" s="813" t="s">
        <v>1045</v>
      </c>
      <c r="C68" s="1137"/>
      <c r="D68" s="843"/>
      <c r="E68" s="962">
        <f>'57.'!AH93</f>
        <v>491115.18880763953</v>
      </c>
      <c r="F68" s="2026">
        <f>'57.'!AI93</f>
        <v>484597.67435520183</v>
      </c>
      <c r="G68" s="963">
        <f t="shared" si="7"/>
        <v>439325.90335304517</v>
      </c>
      <c r="H68" s="2026">
        <f>'57.'!AJ93</f>
        <v>235592.67360412914</v>
      </c>
      <c r="I68" s="2026">
        <f>'57.'!AK93</f>
        <v>73175.220559670648</v>
      </c>
      <c r="J68" s="2026">
        <f>'57.'!AL93</f>
        <v>23003.436541708637</v>
      </c>
      <c r="K68" s="2026">
        <f>'57.'!AM93</f>
        <v>2201.679453645012</v>
      </c>
      <c r="L68" s="2026">
        <f>'57.'!AN93</f>
        <v>1119.6841539318723</v>
      </c>
      <c r="M68" s="2026">
        <f>'57.'!AO93</f>
        <v>3142.9000536303306</v>
      </c>
      <c r="N68" s="2026">
        <f>'57.'!AP93</f>
        <v>101090.30898632946</v>
      </c>
      <c r="O68" s="1137"/>
      <c r="P68" s="813" t="s">
        <v>1045</v>
      </c>
      <c r="Q68" s="1137"/>
      <c r="R68" s="959"/>
      <c r="S68" s="956">
        <f t="shared" si="8"/>
        <v>45271.77100215674</v>
      </c>
      <c r="T68" s="961">
        <f>'57.'!AQ93</f>
        <v>19247.166726749027</v>
      </c>
      <c r="U68" s="961">
        <f>'57.'!AR93</f>
        <v>1568.312253951106</v>
      </c>
      <c r="V68" s="961">
        <f>'57.'!AS93</f>
        <v>323.26136207390698</v>
      </c>
      <c r="W68" s="961">
        <f>'57.'!AT93</f>
        <v>1076.9014560255873</v>
      </c>
      <c r="X68" s="961">
        <f>'57.'!AU93</f>
        <v>232.00662903181154</v>
      </c>
      <c r="Y68" s="961">
        <f>'57.'!AV93</f>
        <v>4173.5731043880342</v>
      </c>
      <c r="Z68" s="961">
        <f>'57.'!AW93</f>
        <v>40.721830941642381</v>
      </c>
      <c r="AA68" s="961">
        <f>'57.'!AX93</f>
        <v>18609.82763899563</v>
      </c>
      <c r="AB68" s="961">
        <f>'57.'!AY93</f>
        <v>6517.5144524374127</v>
      </c>
      <c r="AC68" s="961">
        <f>'57.'!AZ93</f>
        <v>409.35251393816276</v>
      </c>
      <c r="AD68" s="961">
        <f>'57.'!BA93</f>
        <v>1975.2811449002811</v>
      </c>
      <c r="AE68" s="961">
        <f>'57.'!BB93</f>
        <v>4132.8807935989698</v>
      </c>
      <c r="AF68" s="960"/>
      <c r="AG68" s="960"/>
      <c r="AH68" s="960"/>
      <c r="AI68" s="960"/>
      <c r="AJ68" s="960"/>
      <c r="AK68" s="960"/>
      <c r="AL68" s="960"/>
      <c r="AM68" s="960"/>
      <c r="AN68" s="960"/>
      <c r="AO68" s="960"/>
      <c r="AP68" s="960"/>
      <c r="AQ68" s="960"/>
      <c r="AR68" s="960"/>
      <c r="AS68" s="960"/>
      <c r="AT68" s="960"/>
      <c r="AU68" s="960"/>
      <c r="AV68" s="960"/>
      <c r="AW68" s="960"/>
      <c r="AX68" s="960"/>
      <c r="AY68" s="960"/>
      <c r="AZ68" s="960"/>
      <c r="BA68" s="960"/>
      <c r="BB68" s="960"/>
      <c r="BC68" s="960"/>
      <c r="BD68" s="960"/>
      <c r="BE68" s="960"/>
      <c r="BF68" s="960"/>
      <c r="BG68" s="960"/>
    </row>
    <row r="69" spans="1:59" s="844" customFormat="1" ht="14.45" customHeight="1" thickBot="1">
      <c r="A69" s="1138"/>
      <c r="B69" s="1126" t="s">
        <v>1046</v>
      </c>
      <c r="C69" s="1138"/>
      <c r="D69" s="847"/>
      <c r="E69" s="965">
        <f>'57.'!AH94</f>
        <v>1725618.5760492063</v>
      </c>
      <c r="F69" s="966">
        <f>'57.'!AI94</f>
        <v>1699759.9517751227</v>
      </c>
      <c r="G69" s="967">
        <f t="shared" si="7"/>
        <v>1580063.418575028</v>
      </c>
      <c r="H69" s="966">
        <f>'57.'!AJ94</f>
        <v>931200.76195302466</v>
      </c>
      <c r="I69" s="966">
        <f>'57.'!AK94</f>
        <v>270257.75758190051</v>
      </c>
      <c r="J69" s="966">
        <f>'57.'!AL94</f>
        <v>11542.621578349605</v>
      </c>
      <c r="K69" s="966">
        <f>'57.'!AM94</f>
        <v>18523.932539674181</v>
      </c>
      <c r="L69" s="966">
        <f>'57.'!AN94</f>
        <v>5719.7245720792926</v>
      </c>
      <c r="M69" s="966">
        <f>'57.'!AO94</f>
        <v>20579.005692262639</v>
      </c>
      <c r="N69" s="966">
        <f>'57.'!AP94</f>
        <v>322239.61465773714</v>
      </c>
      <c r="O69" s="1138"/>
      <c r="P69" s="1126" t="s">
        <v>1046</v>
      </c>
      <c r="Q69" s="1138"/>
      <c r="R69" s="969"/>
      <c r="S69" s="869">
        <f t="shared" si="8"/>
        <v>119696.53320009429</v>
      </c>
      <c r="T69" s="968">
        <f>'57.'!AQ94</f>
        <v>72153.042327919655</v>
      </c>
      <c r="U69" s="968">
        <f>'57.'!AR94</f>
        <v>3323.3670776038693</v>
      </c>
      <c r="V69" s="968">
        <f>'57.'!AS94</f>
        <v>2223.3411830519385</v>
      </c>
      <c r="W69" s="968">
        <f>'57.'!AT94</f>
        <v>3862.4559234789904</v>
      </c>
      <c r="X69" s="968">
        <f>'57.'!AU94</f>
        <v>1047.0929432464827</v>
      </c>
      <c r="Y69" s="968">
        <f>'57.'!AV94</f>
        <v>2331.1004560593733</v>
      </c>
      <c r="Z69" s="968">
        <f>'57.'!AW94</f>
        <v>889.32304136264929</v>
      </c>
      <c r="AA69" s="968">
        <f>'57.'!AX94</f>
        <v>33866.810247371352</v>
      </c>
      <c r="AB69" s="968">
        <f>'57.'!AY94</f>
        <v>25858.624274083304</v>
      </c>
      <c r="AC69" s="968">
        <f>'57.'!AZ94</f>
        <v>1064.2750396537972</v>
      </c>
      <c r="AD69" s="968">
        <f>'57.'!BA94</f>
        <v>11414.073983844502</v>
      </c>
      <c r="AE69" s="968">
        <f>'57.'!BB94</f>
        <v>13380.275250585004</v>
      </c>
      <c r="AF69" s="960"/>
      <c r="AG69" s="960"/>
      <c r="AH69" s="960"/>
      <c r="AI69" s="960"/>
      <c r="AJ69" s="960"/>
      <c r="AK69" s="960"/>
      <c r="AL69" s="960"/>
      <c r="AM69" s="960"/>
      <c r="AN69" s="960"/>
      <c r="AO69" s="960"/>
      <c r="AP69" s="970"/>
      <c r="AQ69" s="970"/>
      <c r="AR69" s="970"/>
      <c r="AS69" s="970"/>
      <c r="AT69" s="970"/>
      <c r="AU69" s="970"/>
      <c r="AV69" s="970"/>
      <c r="AW69" s="970"/>
      <c r="AX69" s="970"/>
      <c r="AY69" s="970"/>
      <c r="AZ69" s="970"/>
      <c r="BA69" s="970"/>
      <c r="BB69" s="970"/>
      <c r="BC69" s="970"/>
      <c r="BD69" s="970"/>
      <c r="BE69" s="970"/>
      <c r="BF69" s="970"/>
      <c r="BG69" s="970"/>
    </row>
    <row r="70" spans="1:59" s="849" customFormat="1">
      <c r="B70" s="14"/>
      <c r="C70" s="14"/>
      <c r="D70" s="15"/>
      <c r="I70" s="844"/>
      <c r="N70" s="844"/>
    </row>
    <row r="71" spans="1:59" ht="26.1" customHeight="1"/>
    <row r="72" spans="1:59" ht="26.1" customHeight="1"/>
    <row r="73" spans="1:59" ht="26.1" customHeight="1"/>
    <row r="74" spans="1:59" ht="26.1" customHeight="1"/>
    <row r="75" spans="1:59" ht="26.1" customHeight="1"/>
    <row r="76" spans="1:59" ht="26.1" customHeight="1"/>
    <row r="77" spans="1:59" ht="26.1" customHeight="1"/>
    <row r="78" spans="1:59" ht="26.1" customHeight="1"/>
    <row r="79" spans="1:59" ht="26.1" customHeight="1"/>
    <row r="80" spans="1:59" ht="26.1" customHeight="1"/>
    <row r="81" ht="26.1" customHeight="1"/>
    <row r="82" ht="26.1" customHeight="1"/>
    <row r="83" ht="26.1" customHeight="1"/>
    <row r="84" ht="26.1" customHeight="1"/>
    <row r="85" ht="26.1" customHeight="1"/>
    <row r="86" ht="26.1" customHeight="1"/>
    <row r="87" ht="26.1" customHeight="1"/>
    <row r="88" ht="26.1" customHeight="1"/>
    <row r="89" ht="26.1" customHeight="1"/>
    <row r="90" ht="26.1" customHeight="1"/>
    <row r="91" ht="26.1" customHeight="1"/>
  </sheetData>
  <mergeCells count="87">
    <mergeCell ref="A28:D28"/>
    <mergeCell ref="O28:R28"/>
    <mergeCell ref="A26:D26"/>
    <mergeCell ref="A27:D27"/>
    <mergeCell ref="A59:C59"/>
    <mergeCell ref="O59:Q59"/>
    <mergeCell ref="A37:C37"/>
    <mergeCell ref="O37:Q37"/>
    <mergeCell ref="O26:R26"/>
    <mergeCell ref="O27:R27"/>
    <mergeCell ref="A48:C48"/>
    <mergeCell ref="O48:Q48"/>
    <mergeCell ref="A29:D29"/>
    <mergeCell ref="O29:R29"/>
    <mergeCell ref="A23:D23"/>
    <mergeCell ref="A24:D24"/>
    <mergeCell ref="A25:D25"/>
    <mergeCell ref="O23:R23"/>
    <mergeCell ref="O24:R24"/>
    <mergeCell ref="O25:R25"/>
    <mergeCell ref="A19:C19"/>
    <mergeCell ref="O19:Q19"/>
    <mergeCell ref="A21:C21"/>
    <mergeCell ref="O21:Q21"/>
    <mergeCell ref="A20:C20"/>
    <mergeCell ref="O20:Q20"/>
    <mergeCell ref="AT14:AV14"/>
    <mergeCell ref="A14:C14"/>
    <mergeCell ref="O14:Q14"/>
    <mergeCell ref="A30:C30"/>
    <mergeCell ref="O30:Q30"/>
    <mergeCell ref="A17:C17"/>
    <mergeCell ref="O17:Q17"/>
    <mergeCell ref="A15:C15"/>
    <mergeCell ref="O15:Q15"/>
    <mergeCell ref="A18:C18"/>
    <mergeCell ref="O18:Q18"/>
    <mergeCell ref="A16:C16"/>
    <mergeCell ref="O16:Q16"/>
    <mergeCell ref="A22:C22"/>
    <mergeCell ref="O22:Q22"/>
    <mergeCell ref="AG14:AI14"/>
    <mergeCell ref="O7:Q7"/>
    <mergeCell ref="L5:L6"/>
    <mergeCell ref="M5:M6"/>
    <mergeCell ref="Z5:Z6"/>
    <mergeCell ref="W5:X5"/>
    <mergeCell ref="A9:C9"/>
    <mergeCell ref="O9:Q9"/>
    <mergeCell ref="A10:C10"/>
    <mergeCell ref="O10:Q10"/>
    <mergeCell ref="A12:C12"/>
    <mergeCell ref="O12:Q12"/>
    <mergeCell ref="A11:C11"/>
    <mergeCell ref="O11:Q11"/>
    <mergeCell ref="A13:C13"/>
    <mergeCell ref="A3:C6"/>
    <mergeCell ref="E3:E6"/>
    <mergeCell ref="N5:N6"/>
    <mergeCell ref="O1:X1"/>
    <mergeCell ref="G5:G6"/>
    <mergeCell ref="H5:H6"/>
    <mergeCell ref="I5:I6"/>
    <mergeCell ref="S3:AA3"/>
    <mergeCell ref="G4:N4"/>
    <mergeCell ref="J5:J6"/>
    <mergeCell ref="V5:V6"/>
    <mergeCell ref="U5:U6"/>
    <mergeCell ref="F3:N3"/>
    <mergeCell ref="F4:F6"/>
    <mergeCell ref="O13:Q13"/>
    <mergeCell ref="AC4:AD5"/>
    <mergeCell ref="A8:C8"/>
    <mergeCell ref="A1:H1"/>
    <mergeCell ref="I1:N1"/>
    <mergeCell ref="A7:C7"/>
    <mergeCell ref="Y1:AE1"/>
    <mergeCell ref="AE4:AE6"/>
    <mergeCell ref="AB4:AB6"/>
    <mergeCell ref="O8:Q8"/>
    <mergeCell ref="K5:K6"/>
    <mergeCell ref="S4:AA4"/>
    <mergeCell ref="S5:S6"/>
    <mergeCell ref="O3:Q6"/>
    <mergeCell ref="AA5:AA6"/>
    <mergeCell ref="Y5:Y6"/>
    <mergeCell ref="T5:T6"/>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8" max="43" man="1"/>
    <brk id="14" max="1048575" man="1"/>
    <brk id="24"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E151"/>
  <sheetViews>
    <sheetView view="pageBreakPreview" topLeftCell="A2" zoomScaleNormal="70" zoomScaleSheetLayoutView="100" workbookViewId="0">
      <selection activeCell="L37" sqref="L37"/>
    </sheetView>
  </sheetViews>
  <sheetFormatPr defaultColWidth="9.140625" defaultRowHeight="15.75"/>
  <cols>
    <col min="1" max="1" width="2.28515625" style="37" customWidth="1"/>
    <col min="2" max="2" width="17.28515625" style="37" customWidth="1"/>
    <col min="3" max="3" width="3.140625" style="37" customWidth="1"/>
    <col min="4" max="4" width="1.7109375" style="38" customWidth="1"/>
    <col min="5" max="9" width="16.5703125" style="838" customWidth="1"/>
    <col min="10" max="13" width="21.140625" style="838" customWidth="1"/>
    <col min="14" max="14" width="21.140625" style="850" customWidth="1"/>
    <col min="15" max="15" width="17.28515625" style="850" customWidth="1"/>
    <col min="16" max="17" width="17.28515625" style="838" customWidth="1"/>
    <col min="18" max="18" width="16.7109375" style="838" customWidth="1"/>
    <col min="19" max="19" width="22.5703125" style="838" customWidth="1"/>
    <col min="20" max="22" width="19.140625" style="838" bestFit="1" customWidth="1"/>
    <col min="23" max="23" width="18.7109375" style="838" bestFit="1" customWidth="1"/>
    <col min="24" max="24" width="29" style="838" customWidth="1"/>
    <col min="25" max="25" width="18.7109375" style="838" bestFit="1" customWidth="1"/>
    <col min="26" max="26" width="20.5703125" style="838" bestFit="1" customWidth="1"/>
    <col min="27" max="27" width="22.140625" style="838" customWidth="1"/>
    <col min="28" max="28" width="26.85546875" style="838" customWidth="1"/>
    <col min="29" max="29" width="26.5703125" style="838" customWidth="1"/>
    <col min="30" max="30" width="19.28515625" style="838" bestFit="1" customWidth="1"/>
    <col min="31" max="31" width="20.28515625" style="838" customWidth="1"/>
    <col min="32" max="32" width="20" style="838" bestFit="1" customWidth="1"/>
    <col min="33" max="16384" width="9.140625" style="838"/>
  </cols>
  <sheetData>
    <row r="1" spans="1:31" s="1286" customFormat="1" ht="35.1" customHeight="1" thickBot="1">
      <c r="A1" s="1293"/>
      <c r="B1" s="1293"/>
      <c r="C1" s="1293"/>
      <c r="D1" s="1293"/>
      <c r="E1" s="1293"/>
      <c r="F1" s="1293"/>
      <c r="G1" s="1293"/>
      <c r="H1" s="1293"/>
      <c r="I1" s="1293" t="s">
        <v>1545</v>
      </c>
      <c r="J1" s="1298" t="s">
        <v>235</v>
      </c>
      <c r="K1" s="1298"/>
      <c r="L1" s="1298"/>
      <c r="M1" s="1298"/>
      <c r="N1" s="1298"/>
      <c r="O1" s="1304" t="s">
        <v>987</v>
      </c>
      <c r="P1" s="1304" t="s">
        <v>988</v>
      </c>
      <c r="Q1" s="1304"/>
      <c r="R1" s="1304"/>
      <c r="S1" s="1304"/>
      <c r="T1" s="1304"/>
      <c r="U1" s="1304"/>
      <c r="V1" s="1304"/>
      <c r="W1" s="1304"/>
      <c r="X1" s="1304"/>
      <c r="Y1" s="1304"/>
      <c r="Z1" s="1304"/>
    </row>
    <row r="2" spans="1:31" ht="15" customHeight="1" thickBot="1">
      <c r="A2" s="838"/>
      <c r="B2" s="26"/>
      <c r="C2" s="26"/>
      <c r="D2" s="27"/>
      <c r="E2" s="913"/>
      <c r="F2" s="913"/>
      <c r="G2" s="913"/>
      <c r="H2" s="913"/>
      <c r="I2" s="913"/>
      <c r="J2" s="913"/>
      <c r="K2" s="913"/>
      <c r="L2" s="1123"/>
      <c r="N2" s="140" t="s">
        <v>180</v>
      </c>
      <c r="O2" s="323">
        <f>AE27/1000</f>
        <v>570625.53469775431</v>
      </c>
      <c r="P2" s="323">
        <f>(T27+U27+V27)/1000</f>
        <v>1016966.2786485639</v>
      </c>
      <c r="Q2" s="1120">
        <f>O2/P2</f>
        <v>0.56110565972359749</v>
      </c>
      <c r="R2" s="321"/>
      <c r="S2" s="321"/>
      <c r="T2" s="321"/>
      <c r="U2" s="50"/>
      <c r="V2" s="50"/>
      <c r="W2" s="50"/>
      <c r="X2" s="321"/>
      <c r="Y2" s="321"/>
      <c r="Z2" s="322" t="s">
        <v>206</v>
      </c>
      <c r="AA2" s="33"/>
      <c r="AB2" s="33"/>
      <c r="AC2" s="33"/>
      <c r="AD2" s="3354" t="s">
        <v>130</v>
      </c>
      <c r="AE2" s="33"/>
    </row>
    <row r="3" spans="1:31" ht="20.100000000000001" customHeight="1">
      <c r="A3" s="3204" t="s">
        <v>10</v>
      </c>
      <c r="B3" s="3204"/>
      <c r="C3" s="3204"/>
      <c r="D3" s="313"/>
      <c r="E3" s="3352" t="s">
        <v>51</v>
      </c>
      <c r="F3" s="3352" t="s">
        <v>40</v>
      </c>
      <c r="G3" s="3352" t="s">
        <v>41</v>
      </c>
      <c r="H3" s="3352" t="s">
        <v>41</v>
      </c>
      <c r="I3" s="3357" t="s">
        <v>181</v>
      </c>
      <c r="J3" s="3363" t="s">
        <v>548</v>
      </c>
      <c r="K3" s="3357" t="s">
        <v>182</v>
      </c>
      <c r="L3" s="3357" t="s">
        <v>549</v>
      </c>
      <c r="M3" s="3357" t="s">
        <v>183</v>
      </c>
      <c r="N3" s="3360" t="s">
        <v>184</v>
      </c>
      <c r="O3" s="321"/>
      <c r="P3" s="321"/>
      <c r="Q3" s="321"/>
      <c r="R3" s="321"/>
      <c r="S3" s="321"/>
      <c r="T3" s="323"/>
      <c r="U3" s="321"/>
      <c r="V3" s="321"/>
      <c r="W3" s="321"/>
      <c r="X3" s="321"/>
      <c r="Y3" s="321"/>
      <c r="Z3" s="322" t="s">
        <v>1138</v>
      </c>
      <c r="AA3" s="316" t="s">
        <v>198</v>
      </c>
      <c r="AB3" s="33"/>
      <c r="AC3" s="33"/>
      <c r="AD3" s="3355"/>
      <c r="AE3" s="33"/>
    </row>
    <row r="4" spans="1:31" ht="20.100000000000001" customHeight="1">
      <c r="A4" s="3205"/>
      <c r="B4" s="3205"/>
      <c r="C4" s="3205"/>
      <c r="D4" s="128"/>
      <c r="E4" s="3353"/>
      <c r="F4" s="3353"/>
      <c r="G4" s="3353"/>
      <c r="H4" s="3353"/>
      <c r="I4" s="3358"/>
      <c r="J4" s="3364"/>
      <c r="K4" s="3358"/>
      <c r="L4" s="3358"/>
      <c r="M4" s="3358"/>
      <c r="N4" s="3361"/>
      <c r="O4" s="321" t="s">
        <v>39</v>
      </c>
      <c r="P4" s="321" t="s">
        <v>97</v>
      </c>
      <c r="Q4" s="321" t="s">
        <v>98</v>
      </c>
      <c r="R4" s="321" t="s">
        <v>99</v>
      </c>
      <c r="S4" s="322" t="s">
        <v>197</v>
      </c>
      <c r="T4" s="321" t="s">
        <v>101</v>
      </c>
      <c r="U4" s="321" t="s">
        <v>102</v>
      </c>
      <c r="V4" s="322" t="s">
        <v>198</v>
      </c>
      <c r="W4" s="322" t="s">
        <v>193</v>
      </c>
      <c r="X4" s="321" t="s">
        <v>104</v>
      </c>
      <c r="Y4" s="322" t="s">
        <v>1139</v>
      </c>
      <c r="Z4" s="321" t="s">
        <v>105</v>
      </c>
      <c r="AA4" s="316" t="s">
        <v>199</v>
      </c>
      <c r="AB4" s="316" t="s">
        <v>185</v>
      </c>
      <c r="AC4" s="324" t="s">
        <v>179</v>
      </c>
      <c r="AD4" s="3356"/>
      <c r="AE4" s="33" t="s">
        <v>191</v>
      </c>
    </row>
    <row r="5" spans="1:31" ht="30" customHeight="1">
      <c r="A5" s="3206"/>
      <c r="B5" s="3206"/>
      <c r="C5" s="3206"/>
      <c r="D5" s="314"/>
      <c r="E5" s="1199" t="s">
        <v>372</v>
      </c>
      <c r="F5" s="1198" t="s">
        <v>51</v>
      </c>
      <c r="G5" s="1198" t="s">
        <v>51</v>
      </c>
      <c r="H5" s="1198" t="s">
        <v>403</v>
      </c>
      <c r="I5" s="3359"/>
      <c r="J5" s="3365"/>
      <c r="K5" s="3359"/>
      <c r="L5" s="3359"/>
      <c r="M5" s="3359"/>
      <c r="N5" s="3362"/>
      <c r="O5" s="1188" t="s">
        <v>96</v>
      </c>
      <c r="P5" s="1188" t="s">
        <v>311</v>
      </c>
      <c r="Q5" s="1188" t="s">
        <v>312</v>
      </c>
      <c r="R5" s="1188" t="s">
        <v>99</v>
      </c>
      <c r="S5" s="1188" t="s">
        <v>313</v>
      </c>
      <c r="T5" s="1188" t="s">
        <v>314</v>
      </c>
      <c r="U5" s="1188" t="s">
        <v>315</v>
      </c>
      <c r="V5" s="325" t="s">
        <v>496</v>
      </c>
      <c r="W5" s="1188" t="s">
        <v>192</v>
      </c>
      <c r="X5" s="1188" t="s">
        <v>316</v>
      </c>
      <c r="Y5" s="1188" t="s">
        <v>317</v>
      </c>
      <c r="Z5" s="1188" t="s">
        <v>318</v>
      </c>
      <c r="AA5" s="1188" t="s">
        <v>319</v>
      </c>
      <c r="AB5" s="1188" t="s">
        <v>320</v>
      </c>
      <c r="AC5" s="1188" t="s">
        <v>321</v>
      </c>
      <c r="AD5" s="1188" t="s">
        <v>322</v>
      </c>
      <c r="AE5" s="1188"/>
    </row>
    <row r="6" spans="1:31" s="33" customFormat="1" ht="24.6" hidden="1" customHeight="1">
      <c r="A6" s="3207" t="s">
        <v>1140</v>
      </c>
      <c r="B6" s="3207"/>
      <c r="C6" s="3207"/>
      <c r="D6" s="32"/>
      <c r="E6" s="261">
        <f t="shared" ref="E6:E17" si="0">P6/O6*100</f>
        <v>39.159057081163667</v>
      </c>
      <c r="F6" s="134">
        <f t="shared" ref="F6:F17" si="1">Q6/P6*100</f>
        <v>95.893901506664136</v>
      </c>
      <c r="G6" s="134">
        <f t="shared" ref="G6:G17" si="2">R6/P6*100</f>
        <v>30.979612562810278</v>
      </c>
      <c r="H6" s="134">
        <f t="shared" ref="H6:H17" si="3">R6/Q6*100</f>
        <v>32.306134254697469</v>
      </c>
      <c r="I6" s="134">
        <f t="shared" ref="I6:I17" si="4">AE6/(T6+U6+V6)*100</f>
        <v>164.3810855635858</v>
      </c>
      <c r="J6" s="134">
        <f t="shared" ref="J6:J17" si="5">S6/X6*100</f>
        <v>296.20892707576695</v>
      </c>
      <c r="K6" s="265">
        <f t="shared" ref="K6:K17" si="6">S6/W6*100</f>
        <v>66.218705974246106</v>
      </c>
      <c r="L6" s="265">
        <f t="shared" ref="L6:L17" si="7">S6/AD6*100</f>
        <v>61.170091896278599</v>
      </c>
      <c r="M6" s="134">
        <f t="shared" ref="M6:M17" si="8">R6/Z6*100</f>
        <v>13.191179487175416</v>
      </c>
      <c r="N6" s="265">
        <f t="shared" ref="N6:N12" si="9">(S6-AC6+AA6-AB6)/S6*100</f>
        <v>11.863929472327426</v>
      </c>
      <c r="O6" s="326">
        <v>603026494</v>
      </c>
      <c r="P6" s="326">
        <v>236139489</v>
      </c>
      <c r="Q6" s="326">
        <v>226443369</v>
      </c>
      <c r="R6" s="326">
        <v>73155098.799999997</v>
      </c>
      <c r="S6" s="326">
        <v>540752397</v>
      </c>
      <c r="T6" s="326">
        <v>37601085</v>
      </c>
      <c r="U6" s="326">
        <v>19002633</v>
      </c>
      <c r="V6" s="326">
        <v>217723483</v>
      </c>
      <c r="W6" s="326">
        <v>816615772</v>
      </c>
      <c r="X6" s="326">
        <v>182557765</v>
      </c>
      <c r="Y6" s="326">
        <v>868143845</v>
      </c>
      <c r="Z6" s="326">
        <v>554575873</v>
      </c>
      <c r="AA6" s="33">
        <v>554575873</v>
      </c>
      <c r="AB6" s="33">
        <v>526282949</v>
      </c>
      <c r="AC6" s="33">
        <v>504890838</v>
      </c>
      <c r="AD6" s="33">
        <v>884014361</v>
      </c>
      <c r="AE6" s="33">
        <v>450942031</v>
      </c>
    </row>
    <row r="7" spans="1:31" s="33" customFormat="1" ht="24.6" hidden="1" customHeight="1">
      <c r="A7" s="3198" t="s">
        <v>150</v>
      </c>
      <c r="B7" s="3198"/>
      <c r="C7" s="3198"/>
      <c r="D7" s="32"/>
      <c r="E7" s="261">
        <f t="shared" si="0"/>
        <v>31.302914484738647</v>
      </c>
      <c r="F7" s="134">
        <f t="shared" si="1"/>
        <v>94.015397937558532</v>
      </c>
      <c r="G7" s="134">
        <f t="shared" si="2"/>
        <v>-3.1124320453568264</v>
      </c>
      <c r="H7" s="134">
        <f t="shared" si="3"/>
        <v>-3.3105556256050583</v>
      </c>
      <c r="I7" s="134">
        <f t="shared" si="4"/>
        <v>83.422109007693663</v>
      </c>
      <c r="J7" s="134">
        <f t="shared" si="5"/>
        <v>256.33322992972302</v>
      </c>
      <c r="K7" s="265">
        <f t="shared" si="6"/>
        <v>42.074050953030479</v>
      </c>
      <c r="L7" s="265">
        <f t="shared" si="7"/>
        <v>39.981089959108076</v>
      </c>
      <c r="M7" s="134">
        <f t="shared" si="8"/>
        <v>-0.96165306482751489</v>
      </c>
      <c r="N7" s="265">
        <f t="shared" si="9"/>
        <v>3.5934807779870326</v>
      </c>
      <c r="O7" s="33">
        <v>494994273.78069001</v>
      </c>
      <c r="P7" s="33">
        <v>154947634.2259225</v>
      </c>
      <c r="Q7" s="33">
        <v>145674634.91233367</v>
      </c>
      <c r="R7" s="33">
        <v>-4822639.8211698933</v>
      </c>
      <c r="S7" s="33">
        <v>484619936.3037436</v>
      </c>
      <c r="T7" s="33">
        <v>61627792.47016219</v>
      </c>
      <c r="U7" s="33">
        <v>25981233.91723733</v>
      </c>
      <c r="V7" s="33">
        <v>414187546.63982821</v>
      </c>
      <c r="W7" s="33">
        <v>1151826185.799772</v>
      </c>
      <c r="X7" s="33">
        <v>189058568.97157201</v>
      </c>
      <c r="Y7" s="33">
        <v>1204890205.5401511</v>
      </c>
      <c r="Z7" s="33">
        <v>501494769.53363603</v>
      </c>
      <c r="AA7" s="33">
        <v>501494769.53363603</v>
      </c>
      <c r="AB7" s="33">
        <v>500259936.87579286</v>
      </c>
      <c r="AC7" s="33">
        <v>468440044.70421875</v>
      </c>
      <c r="AD7" s="33">
        <v>1212122873.0867617</v>
      </c>
      <c r="AE7" s="33">
        <v>418609284.14764512</v>
      </c>
    </row>
    <row r="8" spans="1:31" s="33" customFormat="1" ht="24.6" hidden="1" customHeight="1">
      <c r="A8" s="3198" t="s">
        <v>1114</v>
      </c>
      <c r="B8" s="3198"/>
      <c r="C8" s="3198"/>
      <c r="D8" s="32"/>
      <c r="E8" s="261">
        <f t="shared" si="0"/>
        <v>25.530615044573246</v>
      </c>
      <c r="F8" s="134">
        <f t="shared" si="1"/>
        <v>94.159782079898761</v>
      </c>
      <c r="G8" s="134">
        <f t="shared" si="2"/>
        <v>8.0523164144689918</v>
      </c>
      <c r="H8" s="134">
        <f t="shared" si="3"/>
        <v>8.5517577001572107</v>
      </c>
      <c r="I8" s="134">
        <f t="shared" si="4"/>
        <v>110.83914720013858</v>
      </c>
      <c r="J8" s="134">
        <f t="shared" si="5"/>
        <v>168.61271552710116</v>
      </c>
      <c r="K8" s="265">
        <f t="shared" si="6"/>
        <v>52.59843364257604</v>
      </c>
      <c r="L8" s="265">
        <f t="shared" si="7"/>
        <v>52.009150298776284</v>
      </c>
      <c r="M8" s="134">
        <f t="shared" si="8"/>
        <v>1.9768252487342577</v>
      </c>
      <c r="N8" s="265">
        <f t="shared" si="9"/>
        <v>7.4056438143676235</v>
      </c>
      <c r="O8" s="262">
        <v>487002541</v>
      </c>
      <c r="P8" s="262">
        <v>124334744</v>
      </c>
      <c r="Q8" s="262">
        <v>117073324</v>
      </c>
      <c r="R8" s="262">
        <v>10011827</v>
      </c>
      <c r="S8" s="262">
        <v>493350989</v>
      </c>
      <c r="T8" s="262">
        <v>33961983</v>
      </c>
      <c r="U8" s="262">
        <v>12274553</v>
      </c>
      <c r="V8" s="262">
        <v>331576729</v>
      </c>
      <c r="W8" s="262">
        <v>937957568</v>
      </c>
      <c r="X8" s="262">
        <v>292594178</v>
      </c>
      <c r="Y8" s="262">
        <v>1002605338</v>
      </c>
      <c r="Z8" s="262">
        <v>506459891</v>
      </c>
      <c r="AA8" s="33">
        <v>506459891</v>
      </c>
      <c r="AB8" s="33">
        <v>489213132</v>
      </c>
      <c r="AC8" s="33">
        <v>474061931</v>
      </c>
      <c r="AD8" s="33">
        <v>948584982</v>
      </c>
      <c r="AE8" s="33">
        <v>418765000.93499964</v>
      </c>
    </row>
    <row r="9" spans="1:31" s="33" customFormat="1" ht="19.5" hidden="1" customHeight="1">
      <c r="A9" s="3198" t="s">
        <v>1115</v>
      </c>
      <c r="B9" s="3198"/>
      <c r="C9" s="3198"/>
      <c r="D9" s="32"/>
      <c r="E9" s="261">
        <f t="shared" si="0"/>
        <v>28.105158709072125</v>
      </c>
      <c r="F9" s="134">
        <f t="shared" si="1"/>
        <v>92.000857751363284</v>
      </c>
      <c r="G9" s="134">
        <f t="shared" si="2"/>
        <v>-5.5500622360532725</v>
      </c>
      <c r="H9" s="134">
        <f t="shared" si="3"/>
        <v>-6.032620099100142</v>
      </c>
      <c r="I9" s="134">
        <f t="shared" si="4"/>
        <v>104.05500194865802</v>
      </c>
      <c r="J9" s="134">
        <f t="shared" si="5"/>
        <v>276.13295058213993</v>
      </c>
      <c r="K9" s="265">
        <f t="shared" si="6"/>
        <v>44.791633994790978</v>
      </c>
      <c r="L9" s="265">
        <f t="shared" si="7"/>
        <v>43.806786794920235</v>
      </c>
      <c r="M9" s="134">
        <f t="shared" si="8"/>
        <v>-1.6099947384883067</v>
      </c>
      <c r="N9" s="265">
        <f t="shared" si="9"/>
        <v>-6.416660750463671</v>
      </c>
      <c r="O9" s="263">
        <v>414737390.60567915</v>
      </c>
      <c r="P9" s="263">
        <v>116562601.85559051</v>
      </c>
      <c r="Q9" s="263">
        <v>107238593.52444977</v>
      </c>
      <c r="R9" s="263">
        <v>-6469296.9469482601</v>
      </c>
      <c r="S9" s="263">
        <v>388977009.02661127</v>
      </c>
      <c r="T9" s="263">
        <v>52581956.153102256</v>
      </c>
      <c r="U9" s="263">
        <v>10688689.552511062</v>
      </c>
      <c r="V9" s="263">
        <v>276449626.26490414</v>
      </c>
      <c r="W9" s="263">
        <v>868414421.03194356</v>
      </c>
      <c r="X9" s="263">
        <v>140865843.140623</v>
      </c>
      <c r="Y9" s="263">
        <v>918177961.13841772</v>
      </c>
      <c r="Z9" s="263">
        <v>401820999.30479038</v>
      </c>
      <c r="AA9" s="33">
        <v>401820999.30479008</v>
      </c>
      <c r="AB9" s="33">
        <v>419108300.79884535</v>
      </c>
      <c r="AC9" s="33">
        <v>396649042.59909409</v>
      </c>
      <c r="AD9" s="33">
        <v>887937777.42154884</v>
      </c>
      <c r="AE9" s="327">
        <v>353495935.61890829</v>
      </c>
    </row>
    <row r="10" spans="1:31" s="33" customFormat="1" ht="19.5" hidden="1" customHeight="1">
      <c r="A10" s="3198" t="s">
        <v>1116</v>
      </c>
      <c r="B10" s="3198"/>
      <c r="C10" s="3198"/>
      <c r="D10" s="32"/>
      <c r="E10" s="261">
        <f t="shared" si="0"/>
        <v>28.400671778339742</v>
      </c>
      <c r="F10" s="134">
        <f t="shared" si="1"/>
        <v>93.312710913259394</v>
      </c>
      <c r="G10" s="134">
        <f t="shared" si="2"/>
        <v>5.7843453557033495</v>
      </c>
      <c r="H10" s="134">
        <f t="shared" si="3"/>
        <v>6.1988825521105033</v>
      </c>
      <c r="I10" s="134">
        <f t="shared" si="4"/>
        <v>90.35374365033455</v>
      </c>
      <c r="J10" s="134">
        <f t="shared" si="5"/>
        <v>263.61825002862162</v>
      </c>
      <c r="K10" s="265">
        <f t="shared" si="6"/>
        <v>40.480586478781184</v>
      </c>
      <c r="L10" s="265">
        <f t="shared" si="7"/>
        <v>38.888402322130915</v>
      </c>
      <c r="M10" s="134">
        <f t="shared" si="8"/>
        <v>1.7798555093398536</v>
      </c>
      <c r="N10" s="265">
        <f t="shared" si="9"/>
        <v>-15.00997972988791</v>
      </c>
      <c r="O10" s="280">
        <v>481177186.6602276</v>
      </c>
      <c r="P10" s="280">
        <v>136657553.45562041</v>
      </c>
      <c r="Q10" s="280">
        <v>127518867.797176</v>
      </c>
      <c r="R10" s="280">
        <v>7904744.8465280021</v>
      </c>
      <c r="S10" s="280">
        <v>425442382.2905829</v>
      </c>
      <c r="T10" s="280">
        <v>141809653.47389013</v>
      </c>
      <c r="U10" s="280">
        <v>20316280.878726214</v>
      </c>
      <c r="V10" s="280">
        <v>296025460.82286692</v>
      </c>
      <c r="W10" s="280">
        <v>1050978800.6989181</v>
      </c>
      <c r="X10" s="280">
        <v>161385785.02982691</v>
      </c>
      <c r="Y10" s="280">
        <v>1106867327.1392467</v>
      </c>
      <c r="Z10" s="280">
        <v>444122840.59282219</v>
      </c>
      <c r="AA10" s="33">
        <v>444122840.59282225</v>
      </c>
      <c r="AB10" s="33">
        <v>476703908.25929618</v>
      </c>
      <c r="AC10" s="33">
        <v>456720129.96827769</v>
      </c>
      <c r="AD10" s="33">
        <v>1094008385.2415526</v>
      </c>
      <c r="AE10" s="327">
        <v>413956937.12728733</v>
      </c>
    </row>
    <row r="11" spans="1:31" s="266" customFormat="1" ht="19.5" hidden="1" customHeight="1">
      <c r="A11" s="3103" t="s">
        <v>1117</v>
      </c>
      <c r="B11" s="3103"/>
      <c r="C11" s="3103"/>
      <c r="D11" s="22"/>
      <c r="E11" s="264">
        <f t="shared" si="0"/>
        <v>26.534918118638629</v>
      </c>
      <c r="F11" s="265">
        <f t="shared" si="1"/>
        <v>94.117044625812341</v>
      </c>
      <c r="G11" s="265">
        <f t="shared" si="2"/>
        <v>9.4375250053828754</v>
      </c>
      <c r="H11" s="265">
        <f t="shared" si="3"/>
        <v>10.027434502330898</v>
      </c>
      <c r="I11" s="265">
        <f t="shared" si="4"/>
        <v>101.88296923672277</v>
      </c>
      <c r="J11" s="265">
        <f t="shared" si="5"/>
        <v>318.6597712547233</v>
      </c>
      <c r="K11" s="265">
        <f t="shared" si="6"/>
        <v>42.766845357685355</v>
      </c>
      <c r="L11" s="265">
        <f t="shared" si="7"/>
        <v>41.353074377945966</v>
      </c>
      <c r="M11" s="265">
        <f t="shared" si="8"/>
        <v>2.8263567452065863</v>
      </c>
      <c r="N11" s="265">
        <f t="shared" si="9"/>
        <v>3.5545203872662716</v>
      </c>
      <c r="O11" s="50">
        <v>529227099.51266408</v>
      </c>
      <c r="P11" s="50">
        <v>140429977.5173316</v>
      </c>
      <c r="Q11" s="50">
        <v>132168544.60800523</v>
      </c>
      <c r="R11" s="50">
        <v>13253114.24325172</v>
      </c>
      <c r="S11" s="50">
        <v>456747797.40586615</v>
      </c>
      <c r="T11" s="50">
        <v>83545723.626557037</v>
      </c>
      <c r="U11" s="50">
        <v>16213505.051686004</v>
      </c>
      <c r="V11" s="50">
        <v>331835129.9245007</v>
      </c>
      <c r="W11" s="50">
        <v>1067995063.900094</v>
      </c>
      <c r="X11" s="50">
        <v>143334000.27478242</v>
      </c>
      <c r="Y11" s="50">
        <v>1118583919.8709385</v>
      </c>
      <c r="Z11" s="50">
        <v>468911586.1162464</v>
      </c>
      <c r="AA11" s="50">
        <v>381497471.03714108</v>
      </c>
      <c r="AB11" s="50">
        <v>340666948.07070595</v>
      </c>
      <c r="AC11" s="33">
        <v>481343126.79512012</v>
      </c>
      <c r="AD11" s="317">
        <v>1104507474.4175601</v>
      </c>
      <c r="AE11" s="50">
        <v>439721147.60266435</v>
      </c>
    </row>
    <row r="12" spans="1:31" s="33" customFormat="1" ht="19.5" hidden="1" customHeight="1">
      <c r="A12" s="3198" t="s">
        <v>1118</v>
      </c>
      <c r="B12" s="3198"/>
      <c r="C12" s="3198"/>
      <c r="D12" s="32"/>
      <c r="E12" s="261">
        <f t="shared" si="0"/>
        <v>25.535948620218541</v>
      </c>
      <c r="F12" s="134">
        <f t="shared" si="1"/>
        <v>95.279749174752197</v>
      </c>
      <c r="G12" s="134">
        <f t="shared" si="2"/>
        <v>10.243903154733383</v>
      </c>
      <c r="H12" s="134">
        <f t="shared" si="3"/>
        <v>10.751396013800459</v>
      </c>
      <c r="I12" s="134">
        <f t="shared" si="4"/>
        <v>104.2652472129089</v>
      </c>
      <c r="J12" s="134">
        <f t="shared" si="5"/>
        <v>325.71772510540245</v>
      </c>
      <c r="K12" s="134">
        <f t="shared" si="6"/>
        <v>45.563275036395808</v>
      </c>
      <c r="L12" s="134">
        <f t="shared" si="7"/>
        <v>43.806165420246131</v>
      </c>
      <c r="M12" s="134">
        <f t="shared" si="8"/>
        <v>2.8856581347316483</v>
      </c>
      <c r="N12" s="134">
        <f t="shared" si="9"/>
        <v>3.5181531917315088</v>
      </c>
      <c r="O12" s="50">
        <v>552581020.29235148</v>
      </c>
      <c r="P12" s="50">
        <v>141106805.42693427</v>
      </c>
      <c r="Q12" s="50">
        <v>134446210.27928859</v>
      </c>
      <c r="R12" s="50">
        <v>14454844.492673216</v>
      </c>
      <c r="S12" s="50">
        <v>486513225.79257286</v>
      </c>
      <c r="T12" s="50">
        <v>59000259.028558321</v>
      </c>
      <c r="U12" s="50">
        <v>22343556.438847698</v>
      </c>
      <c r="V12" s="50">
        <v>368720316.52669519</v>
      </c>
      <c r="W12" s="317">
        <v>1067774924.8796263</v>
      </c>
      <c r="X12" s="50">
        <v>149366518.39722168</v>
      </c>
      <c r="Y12" s="317">
        <v>1118819839.4686251</v>
      </c>
      <c r="Z12" s="50">
        <v>500920199.75254083</v>
      </c>
      <c r="AA12" s="50">
        <v>415806488.11875683</v>
      </c>
      <c r="AB12" s="50">
        <v>372508410.50904661</v>
      </c>
      <c r="AC12" s="33">
        <v>512695022.82086575</v>
      </c>
      <c r="AD12" s="317">
        <v>1110604457.444062</v>
      </c>
      <c r="AE12" s="50">
        <v>469260479.84028232</v>
      </c>
    </row>
    <row r="13" spans="1:31" s="33" customFormat="1" ht="18" hidden="1" customHeight="1">
      <c r="A13" s="3103" t="s">
        <v>1119</v>
      </c>
      <c r="B13" s="3103"/>
      <c r="C13" s="3103"/>
      <c r="D13" s="32"/>
      <c r="E13" s="261">
        <f t="shared" si="0"/>
        <v>28.724027477117509</v>
      </c>
      <c r="F13" s="134">
        <f t="shared" si="1"/>
        <v>94.820353211120675</v>
      </c>
      <c r="G13" s="134">
        <f t="shared" si="2"/>
        <v>27.768426481962955</v>
      </c>
      <c r="H13" s="134">
        <f t="shared" si="3"/>
        <v>29.285301669500875</v>
      </c>
      <c r="I13" s="134">
        <f t="shared" si="4"/>
        <v>33.362803447345122</v>
      </c>
      <c r="J13" s="134">
        <f t="shared" si="5"/>
        <v>329.50454879048209</v>
      </c>
      <c r="K13" s="134" t="e">
        <f t="shared" si="6"/>
        <v>#REF!</v>
      </c>
      <c r="L13" s="134">
        <f t="shared" si="7"/>
        <v>29.984456145394923</v>
      </c>
      <c r="M13" s="134">
        <f t="shared" si="8"/>
        <v>8.6009394694161099</v>
      </c>
      <c r="N13" s="134">
        <v>0</v>
      </c>
      <c r="O13" s="50">
        <f>'1'!G14*1000</f>
        <v>601944046609.06848</v>
      </c>
      <c r="P13" s="50">
        <f>'1'!H14*1000</f>
        <v>172902573344.86185</v>
      </c>
      <c r="Q13" s="50">
        <f>'1'!J14*1000</f>
        <v>163946830756.715</v>
      </c>
      <c r="R13" s="50">
        <f>'19.'!AA13*1000</f>
        <v>48012323964.690033</v>
      </c>
      <c r="S13" s="50">
        <f>'23.'!F13*1000</f>
        <v>543964047447.67297</v>
      </c>
      <c r="T13" s="50">
        <f>'11.'!I13*1000</f>
        <v>25986855635.21735</v>
      </c>
      <c r="U13" s="50">
        <f>'11.'!J13*1000</f>
        <v>914634281113.62</v>
      </c>
      <c r="V13" s="50">
        <f>'11.'!K13*1000</f>
        <v>486464462789.55408</v>
      </c>
      <c r="W13" s="50" t="e">
        <f>'11.'!G13*1000</f>
        <v>#REF!</v>
      </c>
      <c r="X13" s="50">
        <f>'1'!M14*1000</f>
        <v>165085444023.28009</v>
      </c>
      <c r="Y13" s="50" t="e">
        <f>#REF!*1000</f>
        <v>#REF!</v>
      </c>
      <c r="Z13" s="50">
        <f>'23.'!E13*1000</f>
        <v>558221856291.58289</v>
      </c>
      <c r="AA13" s="284">
        <v>0</v>
      </c>
      <c r="AB13" s="284">
        <v>0</v>
      </c>
      <c r="AC13" s="33">
        <f>'27.'!L13*1000</f>
        <v>521734671308.78442</v>
      </c>
      <c r="AD13" s="317">
        <f>'1'!L14*1000</f>
        <v>1814153456077.3289</v>
      </c>
      <c r="AE13" s="50">
        <f>'29.'!G14*1000</f>
        <v>476115763599.36035</v>
      </c>
    </row>
    <row r="14" spans="1:31" s="33" customFormat="1" ht="18" hidden="1" customHeight="1">
      <c r="A14" s="3198" t="s">
        <v>1120</v>
      </c>
      <c r="B14" s="3198"/>
      <c r="C14" s="3198"/>
      <c r="D14" s="32"/>
      <c r="E14" s="261">
        <f t="shared" si="0"/>
        <v>22.890405191484319</v>
      </c>
      <c r="F14" s="134">
        <f t="shared" si="1"/>
        <v>93.136388997518836</v>
      </c>
      <c r="G14" s="134">
        <f t="shared" si="2"/>
        <v>15.114015685492443</v>
      </c>
      <c r="H14" s="134">
        <f t="shared" si="3"/>
        <v>16.227830870590314</v>
      </c>
      <c r="I14" s="134">
        <f t="shared" si="4"/>
        <v>33.736808036384019</v>
      </c>
      <c r="J14" s="134">
        <f t="shared" si="5"/>
        <v>345.28319467549341</v>
      </c>
      <c r="K14" s="134" t="e">
        <f t="shared" si="6"/>
        <v>#REF!</v>
      </c>
      <c r="L14" s="134">
        <f t="shared" si="7"/>
        <v>29.775913443042274</v>
      </c>
      <c r="M14" s="134">
        <f t="shared" si="8"/>
        <v>3.5135374310558061</v>
      </c>
      <c r="N14" s="134">
        <f>(S14-AC14+AA14-AB14)/S14*100</f>
        <v>3.0834285718796837</v>
      </c>
      <c r="O14" s="50">
        <f>'1'!G15*1000</f>
        <v>577199200169.32678</v>
      </c>
      <c r="P14" s="50">
        <f>'1'!H15*1000</f>
        <v>132123235680.76555</v>
      </c>
      <c r="Q14" s="50">
        <f>'1'!J15*1000</f>
        <v>123054810739.74641</v>
      </c>
      <c r="R14" s="50">
        <f>'19.'!AA14*1000</f>
        <v>19969126564.971054</v>
      </c>
      <c r="S14" s="50">
        <f>'23.'!F14*1000</f>
        <v>553320612477.7157</v>
      </c>
      <c r="T14" s="50">
        <f>'11.'!I14*1000</f>
        <v>26885846774.99826</v>
      </c>
      <c r="U14" s="50">
        <f>'11.'!J14*1000</f>
        <v>1010956523624.6958</v>
      </c>
      <c r="V14" s="50">
        <f>'11.'!K14*1000</f>
        <v>422334669756.43732</v>
      </c>
      <c r="W14" s="50" t="e">
        <f>'11.'!G14*1000</f>
        <v>#REF!</v>
      </c>
      <c r="X14" s="50">
        <f>'1'!M15*1000</f>
        <v>160251243330.20074</v>
      </c>
      <c r="Y14" s="50" t="e">
        <f>#REF!*1000</f>
        <v>#REF!</v>
      </c>
      <c r="Z14" s="50">
        <f>'23.'!E14*1000</f>
        <v>568348194855.30286</v>
      </c>
      <c r="AA14" s="50">
        <f>'17.'!K14*1000</f>
        <v>383445661143.01843</v>
      </c>
      <c r="AB14" s="50">
        <f>'17.'!L14*1000</f>
        <v>377850606000.65424</v>
      </c>
      <c r="AC14" s="33">
        <f>'27.'!L14*1000</f>
        <v>541854421760.84235</v>
      </c>
      <c r="AD14" s="317">
        <f>'1'!L15*1000</f>
        <v>1858282579764.1816</v>
      </c>
      <c r="AE14" s="50">
        <f>'29.'!G15*1000</f>
        <v>492617125028.828</v>
      </c>
    </row>
    <row r="15" spans="1:31" s="33" customFormat="1" ht="18" hidden="1" customHeight="1">
      <c r="A15" s="3198" t="s">
        <v>1121</v>
      </c>
      <c r="B15" s="3198"/>
      <c r="C15" s="3198"/>
      <c r="D15" s="32"/>
      <c r="E15" s="261">
        <f t="shared" si="0"/>
        <v>20.392687783311395</v>
      </c>
      <c r="F15" s="134">
        <f t="shared" si="1"/>
        <v>93.595389725011685</v>
      </c>
      <c r="G15" s="134">
        <f t="shared" si="2"/>
        <v>10.967815817331015</v>
      </c>
      <c r="H15" s="134">
        <f t="shared" si="3"/>
        <v>11.718329128769112</v>
      </c>
      <c r="I15" s="134">
        <f t="shared" si="4"/>
        <v>39.750409195054026</v>
      </c>
      <c r="J15" s="134">
        <f t="shared" si="5"/>
        <v>331.30990667449885</v>
      </c>
      <c r="K15" s="134" t="e">
        <f t="shared" si="6"/>
        <v>#REF!</v>
      </c>
      <c r="L15" s="134">
        <f t="shared" si="7"/>
        <v>33.541969878352447</v>
      </c>
      <c r="M15" s="134">
        <f t="shared" si="8"/>
        <v>2.3832419421630378</v>
      </c>
      <c r="N15" s="134">
        <f>(S15-AC15+AA15-AB15)/S15*100</f>
        <v>3.0859310551345813</v>
      </c>
      <c r="O15" s="50">
        <f>'1'!G16*1000</f>
        <v>591176187097.69373</v>
      </c>
      <c r="P15" s="50">
        <f>'1'!H16*1000</f>
        <v>120556714084.11751</v>
      </c>
      <c r="Q15" s="50">
        <f>'1'!J16*1000</f>
        <v>112835526386.69783</v>
      </c>
      <c r="R15" s="50">
        <f>'19.'!AA15*1000</f>
        <v>13222438356.172369</v>
      </c>
      <c r="S15" s="50">
        <f>'23.'!F15*1000</f>
        <v>542356053417.50385</v>
      </c>
      <c r="T15" s="50">
        <f>'11.'!I15*1000</f>
        <v>24791256296.694714</v>
      </c>
      <c r="U15" s="50">
        <f>'11.'!J15*1000</f>
        <v>779494678680</v>
      </c>
      <c r="V15" s="50">
        <f>'11.'!K15*1000</f>
        <v>446786704613.4361</v>
      </c>
      <c r="W15" s="50" t="e">
        <f>'11.'!G15*1000</f>
        <v>#REF!</v>
      </c>
      <c r="X15" s="50">
        <f>'1'!M16*1000</f>
        <v>163700524038.46497</v>
      </c>
      <c r="Y15" s="50" t="e">
        <f>#REF!*1000</f>
        <v>#REF!</v>
      </c>
      <c r="Z15" s="50">
        <f>'23.'!E15*1000</f>
        <v>554808898007.71313</v>
      </c>
      <c r="AA15" s="50">
        <f>'17.'!K15*1000</f>
        <v>426671623986.29968</v>
      </c>
      <c r="AB15" s="50">
        <f>'17.'!L15*1000</f>
        <v>408187718463.5506</v>
      </c>
      <c r="AC15" s="33">
        <f>'27.'!L15*1000</f>
        <v>544103225058.43988</v>
      </c>
      <c r="AD15" s="317">
        <f>'1'!L16*1000</f>
        <v>1616947529869.2383</v>
      </c>
      <c r="AE15" s="50">
        <f>'29.'!G16*1000</f>
        <v>497306493564.44049</v>
      </c>
    </row>
    <row r="16" spans="1:31" s="33" customFormat="1" ht="17.25" hidden="1" customHeight="1">
      <c r="A16" s="3198" t="s">
        <v>1106</v>
      </c>
      <c r="B16" s="3198"/>
      <c r="C16" s="3198"/>
      <c r="D16" s="32"/>
      <c r="E16" s="261">
        <f t="shared" si="0"/>
        <v>21.885292151692504</v>
      </c>
      <c r="F16" s="134">
        <f t="shared" si="1"/>
        <v>93.540013256492557</v>
      </c>
      <c r="G16" s="134">
        <f t="shared" si="2"/>
        <v>19.514837640885911</v>
      </c>
      <c r="H16" s="134">
        <f t="shared" si="3"/>
        <v>20.86255599234844</v>
      </c>
      <c r="I16" s="134">
        <f t="shared" si="4"/>
        <v>33.045703087420634</v>
      </c>
      <c r="J16" s="134">
        <f t="shared" si="5"/>
        <v>311.41158827662059</v>
      </c>
      <c r="K16" s="134">
        <f t="shared" si="6"/>
        <v>31.937873874426092</v>
      </c>
      <c r="L16" s="134">
        <f t="shared" si="7"/>
        <v>30.436173352685795</v>
      </c>
      <c r="M16" s="134">
        <f t="shared" si="8"/>
        <v>4.2657645440327476</v>
      </c>
      <c r="N16" s="134">
        <f>(S16-AC16+AA16-AB16)/S16*100</f>
        <v>3.6584450006283511</v>
      </c>
      <c r="O16" s="50">
        <f>'1'!G17*1000</f>
        <v>521853082567.8877</v>
      </c>
      <c r="P16" s="50">
        <f>'1'!H17*1000</f>
        <v>114209071722.59532</v>
      </c>
      <c r="Q16" s="50">
        <f>'1'!J17*1000</f>
        <v>106831180829.43275</v>
      </c>
      <c r="R16" s="50">
        <f>'19.'!AA16*1000</f>
        <v>22287714917.827419</v>
      </c>
      <c r="S16" s="50">
        <f>'23.'!F16*1000</f>
        <v>510638215563.37988</v>
      </c>
      <c r="T16" s="50">
        <f>'11.'!I16*1000</f>
        <v>26089338459.277584</v>
      </c>
      <c r="U16" s="50">
        <f>'11.'!J16*1000</f>
        <v>881921579783.37988</v>
      </c>
      <c r="V16" s="50">
        <f>'11.'!K16*1000</f>
        <v>430666374687.59631</v>
      </c>
      <c r="W16" s="50">
        <f>'11.'!G16*1000</f>
        <v>1598848494333.4563</v>
      </c>
      <c r="X16" s="50">
        <f>'1'!M17*1000</f>
        <v>163975341569.43137</v>
      </c>
      <c r="Y16" s="50" t="e">
        <f>#REF!*1000</f>
        <v>#REF!</v>
      </c>
      <c r="Z16" s="50">
        <f>'23.'!E16*1000</f>
        <v>522478788685.25568</v>
      </c>
      <c r="AA16" s="50">
        <f>'17.'!K16*1000</f>
        <v>502300405089.22681</v>
      </c>
      <c r="AB16" s="50">
        <f>'17.'!L16*1000</f>
        <v>505889501158.25287</v>
      </c>
      <c r="AC16" s="33">
        <f>'27.'!L16*1000</f>
        <v>488367701225.77753</v>
      </c>
      <c r="AD16" s="317">
        <f>'1'!L17*1000</f>
        <v>1677734614158.7781</v>
      </c>
      <c r="AE16" s="50">
        <f>'29.'!G17*1000</f>
        <v>442375323520.45184</v>
      </c>
    </row>
    <row r="17" spans="1:31" s="33" customFormat="1" ht="18" hidden="1" customHeight="1">
      <c r="A17" s="3198" t="s">
        <v>1107</v>
      </c>
      <c r="B17" s="3198"/>
      <c r="C17" s="3198"/>
      <c r="D17" s="32"/>
      <c r="E17" s="268">
        <f t="shared" si="0"/>
        <v>22.45536049142121</v>
      </c>
      <c r="F17" s="269">
        <f t="shared" si="1"/>
        <v>94.200570883351944</v>
      </c>
      <c r="G17" s="269">
        <f t="shared" si="2"/>
        <v>26.184387740856401</v>
      </c>
      <c r="H17" s="269">
        <f t="shared" si="3"/>
        <v>27.796421502880687</v>
      </c>
      <c r="I17" s="269">
        <f t="shared" si="4"/>
        <v>32.254731160070612</v>
      </c>
      <c r="J17" s="269">
        <f t="shared" si="5"/>
        <v>290.98129186086277</v>
      </c>
      <c r="K17" s="269">
        <f t="shared" si="6"/>
        <v>30.759172781446807</v>
      </c>
      <c r="L17" s="269">
        <f t="shared" si="7"/>
        <v>29.161014807454656</v>
      </c>
      <c r="M17" s="269">
        <f t="shared" si="8"/>
        <v>6.1053056340764007</v>
      </c>
      <c r="N17" s="269">
        <f>(S17-AC17+AA17-AB17)/S17*100</f>
        <v>5.2185141786081228</v>
      </c>
      <c r="O17" s="50">
        <f>'1'!G18*1000</f>
        <v>590578353624.27771</v>
      </c>
      <c r="P17" s="50">
        <f>'1'!H18*1000</f>
        <v>132616498290.6319</v>
      </c>
      <c r="Q17" s="50">
        <f>'1'!J18*1000</f>
        <v>124925498475.28592</v>
      </c>
      <c r="R17" s="50">
        <f>'19.'!AA17*1000</f>
        <v>34724818120.765259</v>
      </c>
      <c r="S17" s="50">
        <f>'23.'!F17*1000</f>
        <v>555783105898.94226</v>
      </c>
      <c r="T17" s="50">
        <f>'11.'!I17*1000</f>
        <v>20293166304.08532</v>
      </c>
      <c r="U17" s="50">
        <f>'11.'!J17*1000</f>
        <v>1037285061501.944</v>
      </c>
      <c r="V17" s="50">
        <f>'11.'!K17*1000</f>
        <v>479086108433.60748</v>
      </c>
      <c r="W17" s="50">
        <f>'11.'!G17*1000</f>
        <v>1806885737298.427</v>
      </c>
      <c r="X17" s="50">
        <f>'1'!M18*1000</f>
        <v>191003037461.4938</v>
      </c>
      <c r="Y17" s="50" t="e">
        <f>#REF!*1000</f>
        <v>#REF!</v>
      </c>
      <c r="Z17" s="50">
        <f>'23.'!E17*1000</f>
        <v>568764615598.45178</v>
      </c>
      <c r="AA17" s="50">
        <f>'17.'!K17*1000</f>
        <v>596990781119.32605</v>
      </c>
      <c r="AB17" s="50">
        <f>'17.'!L17*1000</f>
        <v>578160728513.15881</v>
      </c>
      <c r="AC17" s="33">
        <f>'27.'!L17*1000</f>
        <v>545609538321.46454</v>
      </c>
      <c r="AD17" s="317">
        <f>'1'!L18*1000</f>
        <v>1905911401124.707</v>
      </c>
      <c r="AE17" s="50">
        <f>'29.'!G18*1000</f>
        <v>495646950486.77838</v>
      </c>
    </row>
    <row r="18" spans="1:31" s="33" customFormat="1" ht="18.75" hidden="1" customHeight="1">
      <c r="A18" s="3198" t="s">
        <v>1108</v>
      </c>
      <c r="B18" s="3198"/>
      <c r="C18" s="3198"/>
      <c r="D18" s="32"/>
      <c r="E18" s="268">
        <f t="shared" ref="E18:F20" si="10">P18/O18*100</f>
        <v>28.034352093851872</v>
      </c>
      <c r="F18" s="269">
        <f t="shared" si="10"/>
        <v>95.11630503257787</v>
      </c>
      <c r="G18" s="269">
        <f t="shared" ref="G18:G24" si="11">R18/P18*100</f>
        <v>41.177365851686595</v>
      </c>
      <c r="H18" s="269">
        <f t="shared" ref="H18:H24" si="12">R18/Q18*100</f>
        <v>43.291595313319952</v>
      </c>
      <c r="I18" s="269">
        <f t="shared" ref="I18:I24" si="13">AE18/(T18+U18+V18)*100</f>
        <v>38.273931156114813</v>
      </c>
      <c r="J18" s="269">
        <f t="shared" ref="J18:J24" si="14">S18/X18*100</f>
        <v>403.66239029001935</v>
      </c>
      <c r="K18" s="269" t="e">
        <f t="shared" ref="K18:K24" si="15">S18/W18*100</f>
        <v>#REF!</v>
      </c>
      <c r="L18" s="269">
        <f t="shared" ref="L18:L24" si="16">S18/AD18*100</f>
        <v>31.698522124221203</v>
      </c>
      <c r="M18" s="269">
        <f t="shared" ref="M18:M24" si="17">R18/Z18*100</f>
        <v>11.396717344082928</v>
      </c>
      <c r="N18" s="269">
        <v>0</v>
      </c>
      <c r="O18" s="50">
        <f>'1'!G19*1000</f>
        <v>607232241203.53247</v>
      </c>
      <c r="P18" s="50">
        <f>'1'!H19*1000</f>
        <v>170233624526.38614</v>
      </c>
      <c r="Q18" s="50">
        <f>'1'!J19*1000</f>
        <v>161919933572.53073</v>
      </c>
      <c r="R18" s="50">
        <f>'19.'!AA18*1000</f>
        <v>70097722373.816498</v>
      </c>
      <c r="S18" s="50">
        <f>'23.'!F18*1000</f>
        <v>599912595010.16187</v>
      </c>
      <c r="T18" s="50">
        <f>'11.'!I18*1000</f>
        <v>21622586778.182602</v>
      </c>
      <c r="U18" s="50">
        <f>'11.'!J18*1000</f>
        <v>855876728341.16553</v>
      </c>
      <c r="V18" s="50">
        <f>'11.'!K18*1000</f>
        <v>396411361107.40057</v>
      </c>
      <c r="W18" s="50" t="e">
        <f>'11.'!G18*1000</f>
        <v>#REF!</v>
      </c>
      <c r="X18" s="50">
        <f>'1'!M19*1000</f>
        <v>148617411341.97382</v>
      </c>
      <c r="Y18" s="50" t="e">
        <f>#REF!*1000</f>
        <v>#REF!</v>
      </c>
      <c r="Z18" s="50">
        <f>'23.'!E18*1000</f>
        <v>615069412160.2533</v>
      </c>
      <c r="AA18" s="50">
        <f>'17.'!K18*1000</f>
        <v>543367712191.40027</v>
      </c>
      <c r="AB18" s="50">
        <f>'17.'!L18*1000</f>
        <v>539216484375.87115</v>
      </c>
      <c r="AC18" s="33">
        <f>'27.'!L18*1000</f>
        <v>538028957041.10455</v>
      </c>
      <c r="AD18" s="317">
        <f>'1'!L19*1000</f>
        <v>1892556986282.2148</v>
      </c>
      <c r="AE18" s="50">
        <f>'29.'!G19*1000</f>
        <v>487575695209.42249</v>
      </c>
    </row>
    <row r="19" spans="1:31" s="33" customFormat="1" ht="19.5" hidden="1" customHeight="1">
      <c r="A19" s="3198" t="s">
        <v>1122</v>
      </c>
      <c r="B19" s="3198"/>
      <c r="C19" s="3198"/>
      <c r="D19" s="32"/>
      <c r="E19" s="268">
        <f t="shared" si="10"/>
        <v>22.857929858704029</v>
      </c>
      <c r="F19" s="269">
        <f t="shared" si="10"/>
        <v>93.178223976940984</v>
      </c>
      <c r="G19" s="269">
        <f t="shared" si="11"/>
        <v>24.981900532401934</v>
      </c>
      <c r="H19" s="269">
        <f t="shared" si="12"/>
        <v>26.810878621795002</v>
      </c>
      <c r="I19" s="269">
        <f t="shared" si="13"/>
        <v>30.214812290732389</v>
      </c>
      <c r="J19" s="269">
        <f t="shared" si="14"/>
        <v>288.93946728464147</v>
      </c>
      <c r="K19" s="269">
        <f t="shared" si="15"/>
        <v>30.117835897117512</v>
      </c>
      <c r="L19" s="269">
        <f t="shared" si="16"/>
        <v>28.724143982605742</v>
      </c>
      <c r="M19" s="269">
        <f t="shared" si="17"/>
        <v>5.8246527118157765</v>
      </c>
      <c r="N19" s="269">
        <f t="shared" ref="N19:N24" si="18">(S19-AC19+AA19-AB19)/S19*100</f>
        <v>5.2485809585973406</v>
      </c>
      <c r="O19" s="50">
        <f>'1'!G20*1000</f>
        <v>574744237526.82422</v>
      </c>
      <c r="P19" s="50">
        <f>'1'!H20*1000</f>
        <v>131374634680.82477</v>
      </c>
      <c r="Q19" s="50">
        <f>'1'!J20*1000</f>
        <v>122412551351.78688</v>
      </c>
      <c r="R19" s="50">
        <f>'19.'!AA19*1000</f>
        <v>32819880560.770058</v>
      </c>
      <c r="S19" s="50">
        <f>'23.'!F19*1000</f>
        <v>550945764665.23364</v>
      </c>
      <c r="T19" s="50">
        <f>'11.'!I19*1000</f>
        <v>29229771450.74604</v>
      </c>
      <c r="U19" s="50">
        <f>'11.'!J19*1000</f>
        <v>1052866166435.6915</v>
      </c>
      <c r="V19" s="50">
        <f>'11.'!K19*1000</f>
        <v>472049041986.46393</v>
      </c>
      <c r="W19" s="50">
        <f>'11.'!G19*1000</f>
        <v>1829300639485.731</v>
      </c>
      <c r="X19" s="50">
        <f>'1'!M20*1000</f>
        <v>190678611628.53299</v>
      </c>
      <c r="Y19" s="50" t="e">
        <f>#REF!*1000</f>
        <v>#REF!</v>
      </c>
      <c r="Z19" s="50">
        <f>'23.'!E19*1000</f>
        <v>563465019883.37073</v>
      </c>
      <c r="AA19" s="50">
        <f>'17.'!K19*1000</f>
        <v>471136516857.51721</v>
      </c>
      <c r="AB19" s="50">
        <f>'17.'!L19*1000</f>
        <v>472749175826.49487</v>
      </c>
      <c r="AC19" s="33">
        <f>'27.'!L19*1000</f>
        <v>520416271199.83801</v>
      </c>
      <c r="AD19" s="317">
        <f>'1'!L20*1000</f>
        <v>1918058080334.3196</v>
      </c>
      <c r="AE19" s="50">
        <f>'29.'!G20*1000</f>
        <v>469581988394.43793</v>
      </c>
    </row>
    <row r="20" spans="1:31" s="33" customFormat="1" ht="18" hidden="1" customHeight="1">
      <c r="A20" s="3198" t="s">
        <v>1123</v>
      </c>
      <c r="B20" s="3198"/>
      <c r="C20" s="3198"/>
      <c r="D20" s="32"/>
      <c r="E20" s="268">
        <f t="shared" si="10"/>
        <v>22.927482727410702</v>
      </c>
      <c r="F20" s="269">
        <f t="shared" si="10"/>
        <v>90.84118079774386</v>
      </c>
      <c r="G20" s="269">
        <f t="shared" si="11"/>
        <v>27.85628249882674</v>
      </c>
      <c r="H20" s="269">
        <f t="shared" si="12"/>
        <v>30.664817711747077</v>
      </c>
      <c r="I20" s="269">
        <f t="shared" si="13"/>
        <v>28.463299964138567</v>
      </c>
      <c r="J20" s="269">
        <f t="shared" si="14"/>
        <v>279.85752494249851</v>
      </c>
      <c r="K20" s="269">
        <f t="shared" si="15"/>
        <v>27.847942908648299</v>
      </c>
      <c r="L20" s="269">
        <f t="shared" si="16"/>
        <v>26.603897123587544</v>
      </c>
      <c r="M20" s="269">
        <f t="shared" si="17"/>
        <v>6.6311429199177176</v>
      </c>
      <c r="N20" s="269">
        <f t="shared" si="18"/>
        <v>5.8919030097347491</v>
      </c>
      <c r="O20" s="50">
        <f>'1'!G21*1000</f>
        <v>567799791590.06055</v>
      </c>
      <c r="P20" s="50">
        <f>'1'!H21*1000</f>
        <v>130182199143.08508</v>
      </c>
      <c r="Q20" s="50">
        <f>'1'!J21*1000</f>
        <v>118259046890.04887</v>
      </c>
      <c r="R20" s="50">
        <f>'19.'!AA20*1000</f>
        <v>36263921156.482986</v>
      </c>
      <c r="S20" s="50">
        <f>'23.'!F20*1000</f>
        <v>532889980968.86169</v>
      </c>
      <c r="T20" s="50">
        <f>'11.'!I20*1000</f>
        <v>27969698550.922256</v>
      </c>
      <c r="U20" s="50">
        <f>'11.'!J20*1000</f>
        <v>1129104080630.0825</v>
      </c>
      <c r="V20" s="50">
        <f>'11.'!K20*1000</f>
        <v>501921760240.39038</v>
      </c>
      <c r="W20" s="50">
        <f>'11.'!G20*1000</f>
        <v>1913570358560.9207</v>
      </c>
      <c r="X20" s="50">
        <f>'1'!M21*1000</f>
        <v>190414740885.86792</v>
      </c>
      <c r="Y20" s="50" t="e">
        <f>#REF!*1000</f>
        <v>#REF!</v>
      </c>
      <c r="Z20" s="50">
        <f>'23.'!E20*1000</f>
        <v>546872863312.27148</v>
      </c>
      <c r="AA20" s="50">
        <f>'17.'!K20*1000</f>
        <v>472565988368.96783</v>
      </c>
      <c r="AB20" s="50">
        <f>'17.'!L20*1000</f>
        <v>453305260327.58716</v>
      </c>
      <c r="AC20" s="33">
        <f>'27.'!L20*1000</f>
        <v>520753348182.96307</v>
      </c>
      <c r="AD20" s="317">
        <f>'1'!L21*1000</f>
        <v>2003052329113.0562</v>
      </c>
      <c r="AE20" s="50">
        <f>'29.'!G21*1000</f>
        <v>472204876777.19043</v>
      </c>
    </row>
    <row r="21" spans="1:31" s="33" customFormat="1" ht="18" hidden="1" customHeight="1">
      <c r="A21" s="3198" t="s">
        <v>1111</v>
      </c>
      <c r="B21" s="3198"/>
      <c r="C21" s="3198"/>
      <c r="D21" s="32"/>
      <c r="E21" s="268">
        <f t="shared" ref="E21:F24" si="19">P21/O21*100</f>
        <v>23.159944665856973</v>
      </c>
      <c r="F21" s="269">
        <f t="shared" si="19"/>
        <v>92.489230589957174</v>
      </c>
      <c r="G21" s="269">
        <f t="shared" si="11"/>
        <v>28.365353730099692</v>
      </c>
      <c r="H21" s="269">
        <f t="shared" si="12"/>
        <v>30.66881792525119</v>
      </c>
      <c r="I21" s="269">
        <f t="shared" si="13"/>
        <v>40.260880721154784</v>
      </c>
      <c r="J21" s="269">
        <f t="shared" si="14"/>
        <v>277.49859993477105</v>
      </c>
      <c r="K21" s="269">
        <f t="shared" si="15"/>
        <v>37.397179270549671</v>
      </c>
      <c r="L21" s="269">
        <f t="shared" si="16"/>
        <v>33.888012730174829</v>
      </c>
      <c r="M21" s="269">
        <f t="shared" si="17"/>
        <v>6.8245304540195519</v>
      </c>
      <c r="N21" s="269">
        <f t="shared" si="18"/>
        <v>6.4134407112224663</v>
      </c>
      <c r="O21" s="50">
        <f>'1'!G22*1000</f>
        <v>610787773834.75635</v>
      </c>
      <c r="P21" s="50">
        <f>'1'!H22*1000</f>
        <v>141458110445.94922</v>
      </c>
      <c r="Q21" s="50">
        <f>'1'!J22*1000</f>
        <v>130833517958.55026</v>
      </c>
      <c r="R21" s="50">
        <f>'19.'!AA21*1000</f>
        <v>40125093407.9086</v>
      </c>
      <c r="S21" s="50">
        <f>'23.'!F21*1000</f>
        <v>575586969459.5636</v>
      </c>
      <c r="T21" s="50">
        <f>'11.'!I21*1000</f>
        <v>31515796894.087177</v>
      </c>
      <c r="U21" s="50">
        <f>'11.'!J21*1000</f>
        <v>677894624523.73511</v>
      </c>
      <c r="V21" s="50">
        <f>'11.'!K21*1000</f>
        <v>543696562710.23669</v>
      </c>
      <c r="W21" s="50">
        <f>'11.'!G21*1000</f>
        <v>1539118673350.958</v>
      </c>
      <c r="X21" s="50">
        <f>'1'!M22*1000</f>
        <v>207419774224.03622</v>
      </c>
      <c r="Y21" s="50" t="e">
        <f>#REF!*1000</f>
        <v>#REF!</v>
      </c>
      <c r="Z21" s="50">
        <f>'23.'!E21*1000</f>
        <v>587953906547.16016</v>
      </c>
      <c r="AA21" s="50">
        <f>'17.'!K21*1000</f>
        <v>467124506297.57819</v>
      </c>
      <c r="AB21" s="50">
        <f>'17.'!L21*1000</f>
        <v>449083899650.39594</v>
      </c>
      <c r="AC21" s="33">
        <f>'27.'!L21*1000</f>
        <v>556712647078.93457</v>
      </c>
      <c r="AD21" s="317">
        <f>'1'!L22*1000</f>
        <v>1698497265220.4094</v>
      </c>
      <c r="AE21" s="50">
        <f>'29.'!G22*1000</f>
        <v>504511908188.25787</v>
      </c>
    </row>
    <row r="22" spans="1:31" s="33" customFormat="1" ht="18" hidden="1" customHeight="1">
      <c r="A22" s="2618" t="s">
        <v>1112</v>
      </c>
      <c r="B22" s="2619"/>
      <c r="C22" s="2619"/>
      <c r="D22" s="2620"/>
      <c r="E22" s="268">
        <f t="shared" si="19"/>
        <v>22.374664676483007</v>
      </c>
      <c r="F22" s="269">
        <f t="shared" si="19"/>
        <v>92.109908017361548</v>
      </c>
      <c r="G22" s="269">
        <f t="shared" si="11"/>
        <v>22.363825723092347</v>
      </c>
      <c r="H22" s="269">
        <f t="shared" si="12"/>
        <v>24.279500657928189</v>
      </c>
      <c r="I22" s="269">
        <f t="shared" si="13"/>
        <v>65.375362616173035</v>
      </c>
      <c r="J22" s="269">
        <f t="shared" si="14"/>
        <v>255.50760381699007</v>
      </c>
      <c r="K22" s="269">
        <f>S22/W22*100</f>
        <v>36.870527413614553</v>
      </c>
      <c r="L22" s="269">
        <f t="shared" si="16"/>
        <v>34.264216394459254</v>
      </c>
      <c r="M22" s="269">
        <f t="shared" si="17"/>
        <v>5.1783652374910245</v>
      </c>
      <c r="N22" s="269">
        <f t="shared" si="18"/>
        <v>4.7384241885820249</v>
      </c>
      <c r="O22" s="50">
        <f>'1'!G23*1000</f>
        <v>591629898.36522436</v>
      </c>
      <c r="P22" s="50">
        <f>'1'!H23*1000</f>
        <v>132375205.88503619</v>
      </c>
      <c r="Q22" s="50">
        <f>'1'!J23*1000</f>
        <v>121930680.37849981</v>
      </c>
      <c r="R22" s="50">
        <f>'19.'!AA22*1000</f>
        <v>29604160.344714176</v>
      </c>
      <c r="S22" s="50">
        <f>'23.'!F22*1000</f>
        <v>557368066.55468881</v>
      </c>
      <c r="T22" s="50">
        <f>'11.'!H22*1000</f>
        <v>56174469.685894564</v>
      </c>
      <c r="U22" s="50">
        <f>'11.'!I22*1000</f>
        <v>36285352.065757252</v>
      </c>
      <c r="V22" s="50">
        <f>'11.'!J22*1000</f>
        <v>657092394.43798745</v>
      </c>
      <c r="W22" s="50">
        <f>'11.'!F22*1000</f>
        <v>1511689974.7652617</v>
      </c>
      <c r="X22" s="50">
        <f>'1'!M23*1000</f>
        <v>218141479.24689919</v>
      </c>
      <c r="Y22" s="50">
        <f>'13.'!F22*1000</f>
        <v>1576730796.6300085</v>
      </c>
      <c r="Z22" s="50">
        <f>'23.'!E22*1000</f>
        <v>571689307.08830655</v>
      </c>
      <c r="AA22" s="50">
        <f>'17.'!K22*1000</f>
        <v>513062537.33096856</v>
      </c>
      <c r="AB22" s="50">
        <f>'17.'!L22*1000</f>
        <v>501070753.58251137</v>
      </c>
      <c r="AC22" s="33">
        <f>'27.'!L22*1000</f>
        <v>542949387.01808667</v>
      </c>
      <c r="AD22" s="317">
        <f>'1'!L23*1000</f>
        <v>1626676822.6598606</v>
      </c>
      <c r="AE22" s="50">
        <f>'29.'!G23*1000</f>
        <v>490022479.33153796</v>
      </c>
    </row>
    <row r="23" spans="1:31" s="33" customFormat="1" ht="18" hidden="1" customHeight="1">
      <c r="A23" s="2618" t="s">
        <v>1001</v>
      </c>
      <c r="B23" s="2619"/>
      <c r="C23" s="2619"/>
      <c r="D23" s="2620"/>
      <c r="E23" s="268">
        <f>P23/O23*100</f>
        <v>25.040828712005254</v>
      </c>
      <c r="F23" s="269">
        <f>Q23/P23*100</f>
        <v>91.885873551725027</v>
      </c>
      <c r="G23" s="269">
        <f>R23/P23*100</f>
        <v>25.811105320862161</v>
      </c>
      <c r="H23" s="269">
        <f>R23/Q23*100</f>
        <v>28.090395534339009</v>
      </c>
      <c r="I23" s="269" t="s">
        <v>462</v>
      </c>
      <c r="J23" s="269" t="s">
        <v>462</v>
      </c>
      <c r="K23" s="269" t="s">
        <v>462</v>
      </c>
      <c r="L23" s="269" t="s">
        <v>462</v>
      </c>
      <c r="M23" s="269">
        <f>R23/Z23*100</f>
        <v>6.1374311183579628</v>
      </c>
      <c r="N23" s="269">
        <f t="shared" si="18"/>
        <v>6.049753995700045</v>
      </c>
      <c r="O23" s="50">
        <f>'1'!G24*1000</f>
        <v>547611812.77995157</v>
      </c>
      <c r="P23" s="50">
        <f>'1'!H24*1000</f>
        <v>137126536.04493457</v>
      </c>
      <c r="Q23" s="50">
        <f>'1'!J24*1000</f>
        <v>125999915.51610923</v>
      </c>
      <c r="R23" s="50">
        <f>'19.'!AA23*1000</f>
        <v>35393874.641408071</v>
      </c>
      <c r="S23" s="50">
        <f>'23.'!F23*1000</f>
        <v>567246381.60543549</v>
      </c>
      <c r="T23" s="50" t="e">
        <f>'11.'!H23*1000</f>
        <v>#VALUE!</v>
      </c>
      <c r="U23" s="50" t="e">
        <f>'11.'!J23*1000</f>
        <v>#VALUE!</v>
      </c>
      <c r="V23" s="50" t="e">
        <f>'11.'!K23*1000</f>
        <v>#VALUE!</v>
      </c>
      <c r="W23" s="50" t="e">
        <f>'11.'!G23*1000</f>
        <v>#VALUE!</v>
      </c>
      <c r="X23" s="50" t="e">
        <f>'1'!M24*1000</f>
        <v>#VALUE!</v>
      </c>
      <c r="Y23" s="50" t="e">
        <f>'13.'!F23*1000</f>
        <v>#VALUE!</v>
      </c>
      <c r="Z23" s="50">
        <f>'23.'!E23*1000</f>
        <v>576688747.43929529</v>
      </c>
      <c r="AA23" s="50">
        <f>'17.'!K23*1000</f>
        <v>269631490.04391009</v>
      </c>
      <c r="AB23" s="50">
        <f>'17.'!L23*1000</f>
        <v>293813184.71593726</v>
      </c>
      <c r="AC23" s="33">
        <f>'27.'!L23*1000</f>
        <v>508747676.29676956</v>
      </c>
      <c r="AD23" s="317" t="e">
        <f>'1'!L24*1000</f>
        <v>#VALUE!</v>
      </c>
      <c r="AE23" s="50" t="e">
        <f>'29.'!G24*1000</f>
        <v>#VALUE!</v>
      </c>
    </row>
    <row r="24" spans="1:31" s="33" customFormat="1" ht="18" customHeight="1">
      <c r="A24" s="2618" t="s">
        <v>1002</v>
      </c>
      <c r="B24" s="2619"/>
      <c r="C24" s="2619"/>
      <c r="D24" s="2620"/>
      <c r="E24" s="268">
        <f t="shared" si="19"/>
        <v>23.481111612910869</v>
      </c>
      <c r="F24" s="269">
        <f t="shared" si="19"/>
        <v>91.614459207963279</v>
      </c>
      <c r="G24" s="269">
        <f t="shared" si="11"/>
        <v>20.69423275130783</v>
      </c>
      <c r="H24" s="269">
        <f t="shared" si="12"/>
        <v>22.588391537991036</v>
      </c>
      <c r="I24" s="269">
        <f t="shared" si="13"/>
        <v>59.35843626651981</v>
      </c>
      <c r="J24" s="269">
        <f t="shared" si="14"/>
        <v>211.40769078684713</v>
      </c>
      <c r="K24" s="269">
        <f t="shared" si="15"/>
        <v>34.161045043106306</v>
      </c>
      <c r="L24" s="269">
        <f t="shared" si="16"/>
        <v>31.323781150996403</v>
      </c>
      <c r="M24" s="269">
        <f t="shared" si="17"/>
        <v>5.0328441800184631</v>
      </c>
      <c r="N24" s="269">
        <f t="shared" si="18"/>
        <v>4.4378509772292416</v>
      </c>
      <c r="O24" s="50">
        <f>'1'!G25*1000</f>
        <v>567102429.23699069</v>
      </c>
      <c r="P24" s="50">
        <f>'1'!H25*1000</f>
        <v>133161954.36866666</v>
      </c>
      <c r="Q24" s="50">
        <f>'1'!J25*1000</f>
        <v>121995604.3656088</v>
      </c>
      <c r="R24" s="50">
        <f>'19.'!AA24*1000</f>
        <v>27556844.773242202</v>
      </c>
      <c r="S24" s="50">
        <f>'23.'!F24*1000</f>
        <v>535452746.87562519</v>
      </c>
      <c r="T24" s="50">
        <f>'11.'!H24*1000</f>
        <v>55041749.027572788</v>
      </c>
      <c r="U24" s="50">
        <f>'11.'!I24*1000</f>
        <v>44948460.470020451</v>
      </c>
      <c r="V24" s="50">
        <f>'11.'!J24*1000</f>
        <v>665442274.4939214</v>
      </c>
      <c r="W24" s="50">
        <f>'11.'!F24*1000</f>
        <v>1567436670.043206</v>
      </c>
      <c r="X24" s="50">
        <f>'1'!M25*1000</f>
        <v>253279691.42593685</v>
      </c>
      <c r="Y24" s="50">
        <f>'13.'!F24*1000</f>
        <v>1646437120.1984499</v>
      </c>
      <c r="Z24" s="50">
        <f>'23.'!E24*1000</f>
        <v>547540193.7268225</v>
      </c>
      <c r="AA24" s="50">
        <f>'17.'!K24*1000</f>
        <v>382269483.92824727</v>
      </c>
      <c r="AB24" s="50">
        <f>'17.'!L24*1000</f>
        <v>381803427.49317777</v>
      </c>
      <c r="AC24" s="33">
        <f>'27.'!L24*1000</f>
        <v>512156208.35087395</v>
      </c>
      <c r="AD24" s="317">
        <f>'1'!L25*1000</f>
        <v>1709412871.6277041</v>
      </c>
      <c r="AE24" s="50">
        <f>'29.'!G25*1000</f>
        <v>454348753.1733427</v>
      </c>
    </row>
    <row r="25" spans="1:31" s="33" customFormat="1" ht="18" customHeight="1">
      <c r="A25" s="2618" t="s">
        <v>1003</v>
      </c>
      <c r="B25" s="2619"/>
      <c r="C25" s="2619"/>
      <c r="D25" s="2620"/>
      <c r="E25" s="268">
        <f t="shared" ref="E25:F27" si="20">P25/O25*100</f>
        <v>25.197380762442933</v>
      </c>
      <c r="F25" s="269">
        <f t="shared" si="20"/>
        <v>91.815629126113095</v>
      </c>
      <c r="G25" s="269">
        <f>R25/P25*100</f>
        <v>27.480585011551479</v>
      </c>
      <c r="H25" s="269">
        <f>R25/Q25*100</f>
        <v>29.930182119435894</v>
      </c>
      <c r="I25" s="269">
        <f>AE25/(T25+U25+V25)*100</f>
        <v>50.856735924452977</v>
      </c>
      <c r="J25" s="269">
        <f>S25/X25*100</f>
        <v>254.59867086077614</v>
      </c>
      <c r="K25" s="269">
        <f>S25/W25*100</f>
        <v>32.427372708754518</v>
      </c>
      <c r="L25" s="269">
        <f>S25/AD25*100</f>
        <v>30.455114080059627</v>
      </c>
      <c r="M25" s="269">
        <f>R25/Z25*100</f>
        <v>6.8941699075922287</v>
      </c>
      <c r="N25" s="269">
        <f>(S25-AC25+AA25-AB25)/S25*100</f>
        <v>6.0569025659839415</v>
      </c>
      <c r="O25" s="50">
        <f>'1'!G26*1000</f>
        <v>595707112.30569518</v>
      </c>
      <c r="P25" s="50">
        <f>'1'!H26*1000</f>
        <v>150102589.31661955</v>
      </c>
      <c r="Q25" s="50">
        <f>'1'!J26*1000</f>
        <v>137817636.71564007</v>
      </c>
      <c r="R25" s="50">
        <f>'19.'!AA25*1000</f>
        <v>41249069.661693618</v>
      </c>
      <c r="S25" s="50">
        <f>'23.'!F25*1000</f>
        <v>584559967.12143993</v>
      </c>
      <c r="T25" s="50">
        <f>'11.'!H25*1000</f>
        <v>51025112.969116434</v>
      </c>
      <c r="U25" s="50">
        <f>'11.'!I25*1000</f>
        <v>35467987.3537907</v>
      </c>
      <c r="V25" s="50">
        <f>'11.'!J25*1000</f>
        <v>879317237.33015323</v>
      </c>
      <c r="W25" s="50">
        <f>'11.'!F25*1000</f>
        <v>1802674463.8600478</v>
      </c>
      <c r="X25" s="50">
        <f>'1'!M26*1000</f>
        <v>229600557.27906713</v>
      </c>
      <c r="Y25" s="50">
        <f>'13.'!F25*1000</f>
        <v>1887354949.4973595</v>
      </c>
      <c r="Z25" s="50">
        <f>'23.'!E25*1000</f>
        <v>598318147.28366256</v>
      </c>
      <c r="AA25" s="50">
        <f>'17.'!K25*1000</f>
        <v>395867764.92653602</v>
      </c>
      <c r="AB25" s="50">
        <f>'17.'!L25*1000</f>
        <v>394024027.29688913</v>
      </c>
      <c r="AC25" s="33">
        <f>'27.'!L25*1000</f>
        <v>550997477.10279346</v>
      </c>
      <c r="AD25" s="317">
        <f>'1'!L26*1000</f>
        <v>1919414800.3673985</v>
      </c>
      <c r="AE25" s="50">
        <f>'29.'!G26*1000</f>
        <v>491179612.95128453</v>
      </c>
    </row>
    <row r="26" spans="1:31" s="33" customFormat="1" ht="18" customHeight="1">
      <c r="A26" s="2618" t="s">
        <v>1004</v>
      </c>
      <c r="B26" s="2619"/>
      <c r="C26" s="2619"/>
      <c r="D26" s="2620"/>
      <c r="E26" s="268">
        <f t="shared" si="20"/>
        <v>25.345107117857367</v>
      </c>
      <c r="F26" s="269">
        <f t="shared" si="20"/>
        <v>92.430631209247082</v>
      </c>
      <c r="G26" s="269">
        <f>R26/P26*100</f>
        <v>24.140040099409614</v>
      </c>
      <c r="H26" s="269">
        <f>R26/Q26*100</f>
        <v>26.116926589801931</v>
      </c>
      <c r="I26" s="269">
        <f>AE26/(T26+U26+V26)*100</f>
        <v>52.402597668503525</v>
      </c>
      <c r="J26" s="269">
        <f>S26/X26*100</f>
        <v>209.60282702234883</v>
      </c>
      <c r="K26" s="269">
        <f>S26/W26*100</f>
        <v>31.57247259237506</v>
      </c>
      <c r="L26" s="269">
        <f>S26/AD26*100</f>
        <v>29.289272541361239</v>
      </c>
      <c r="M26" s="269">
        <f>R26/Z26*100</f>
        <v>6.2077223440703113</v>
      </c>
      <c r="N26" s="269">
        <f>(S26-AC26+AA26-AB26)/S26*100</f>
        <v>5.4323624218992084</v>
      </c>
      <c r="O26" s="50">
        <f>'1'!G27*1000</f>
        <v>645268724.33871329</v>
      </c>
      <c r="P26" s="50">
        <f>'1'!H27*1000</f>
        <v>163544049.38167867</v>
      </c>
      <c r="Q26" s="50">
        <f>'1'!J27*1000</f>
        <v>151164797.14864835</v>
      </c>
      <c r="R26" s="50">
        <f>'19.'!AA26*1000</f>
        <v>39479599.100935496</v>
      </c>
      <c r="S26" s="50">
        <f>'23.'!F26*1000</f>
        <v>623145067.71688104</v>
      </c>
      <c r="T26" s="50">
        <f>'11.'!H26*1000</f>
        <v>61013660.847066626</v>
      </c>
      <c r="U26" s="50">
        <f>'11.'!I26*1000</f>
        <v>27918302.528482784</v>
      </c>
      <c r="V26" s="50">
        <f>'11.'!J26*1000</f>
        <v>921434079.50688028</v>
      </c>
      <c r="W26" s="50">
        <f>'11.'!F26*1000</f>
        <v>1973697390.6420438</v>
      </c>
      <c r="X26" s="50">
        <f>'1'!M27*1000</f>
        <v>297298026.25726908</v>
      </c>
      <c r="Y26" s="50">
        <f>'13.'!F26*1000</f>
        <v>2060963483.9457352</v>
      </c>
      <c r="Z26" s="50">
        <f>'23.'!E26*1000</f>
        <v>635975594.79519677</v>
      </c>
      <c r="AA26" s="50">
        <f>'17.'!K26*1000</f>
        <v>409850375.6051755</v>
      </c>
      <c r="AB26" s="50">
        <f>'17.'!L26*1000</f>
        <v>404086953.6749652</v>
      </c>
      <c r="AC26" s="33">
        <f>'27.'!L26*1000</f>
        <v>595056991.15452111</v>
      </c>
      <c r="AD26" s="317">
        <f>'1'!L27*1000</f>
        <v>2127553925.5435531</v>
      </c>
      <c r="AE26" s="50">
        <f>'29.'!G27*1000</f>
        <v>529458052.43085945</v>
      </c>
    </row>
    <row r="27" spans="1:31" s="33" customFormat="1" ht="18" customHeight="1">
      <c r="A27" s="2618" t="s">
        <v>1005</v>
      </c>
      <c r="B27" s="2619"/>
      <c r="C27" s="2619"/>
      <c r="D27" s="2620"/>
      <c r="E27" s="268">
        <f t="shared" si="20"/>
        <v>23.541241679471788</v>
      </c>
      <c r="F27" s="269">
        <f t="shared" si="20"/>
        <v>91.627039321624267</v>
      </c>
      <c r="G27" s="269">
        <f>R27/P27*100</f>
        <v>21.198444064045486</v>
      </c>
      <c r="H27" s="269">
        <f>R27/Q27*100</f>
        <v>23.135576813342027</v>
      </c>
      <c r="I27" s="269">
        <f>AE27/(T27+U27+V27)*100</f>
        <v>56.110565972359751</v>
      </c>
      <c r="J27" s="269">
        <f>S27/X27*100</f>
        <v>196.62707851430196</v>
      </c>
      <c r="K27" s="269">
        <f>S27/W27*100</f>
        <v>32.174553099046719</v>
      </c>
      <c r="L27" s="269">
        <f>S27/AD27*100</f>
        <v>29.658604394627908</v>
      </c>
      <c r="M27" s="269">
        <f>R27/Z27*100</f>
        <v>5.0773169810780443</v>
      </c>
      <c r="N27" s="269">
        <f>(S27-AC27+AA27-AB27)/S27*100</f>
        <v>3.9658682114885151</v>
      </c>
      <c r="O27" s="50">
        <f>'1'!G28*1000</f>
        <v>688049723.30288827</v>
      </c>
      <c r="P27" s="50">
        <f>'1'!H28*1000</f>
        <v>161975448.23766986</v>
      </c>
      <c r="Q27" s="50">
        <f>'1'!J28*1000</f>
        <v>148413307.64810693</v>
      </c>
      <c r="R27" s="50">
        <f>'19.'!AA27*1000</f>
        <v>34336274.792149395</v>
      </c>
      <c r="S27" s="50">
        <f>'23.'!F27*1000</f>
        <v>659112757.12037623</v>
      </c>
      <c r="T27" s="50">
        <f>'11.'!H27*1000</f>
        <v>77489013.319196627</v>
      </c>
      <c r="U27" s="50">
        <f>'11.'!I27*1000</f>
        <v>44322618.645098113</v>
      </c>
      <c r="V27" s="50">
        <f>'11.'!J27*1000</f>
        <v>895154646.68426919</v>
      </c>
      <c r="W27" s="50">
        <f>'11.'!F27*1000</f>
        <v>2048552951.4313745</v>
      </c>
      <c r="X27" s="50">
        <f>'1'!M28*1000</f>
        <v>335209556.13060927</v>
      </c>
      <c r="Y27" s="50">
        <f>'13.'!F27*1000</f>
        <v>2133439323.5730162</v>
      </c>
      <c r="Z27" s="50">
        <f>'23.'!E27*1000</f>
        <v>676268094.35204744</v>
      </c>
      <c r="AA27" s="50">
        <f>'17.'!K27*1000</f>
        <v>754934179.11685598</v>
      </c>
      <c r="AB27" s="50">
        <f>'17.'!L27*1000</f>
        <v>748932498.911466</v>
      </c>
      <c r="AC27" s="33">
        <f>'27.'!L27*1000</f>
        <v>638974894.0132637</v>
      </c>
      <c r="AD27" s="317">
        <f>'1'!L28*1000</f>
        <v>2222332340.2221918</v>
      </c>
      <c r="AE27" s="50">
        <f>'29.'!G28*1000</f>
        <v>570625534.69775426</v>
      </c>
    </row>
    <row r="28" spans="1:31" s="33" customFormat="1" ht="18" customHeight="1">
      <c r="A28" s="2618" t="s">
        <v>1492</v>
      </c>
      <c r="B28" s="2619"/>
      <c r="C28" s="2619"/>
      <c r="D28" s="2620"/>
      <c r="E28" s="268">
        <f>P28/O28*100</f>
        <v>24.31804285659884</v>
      </c>
      <c r="F28" s="269">
        <f t="shared" ref="F28" si="21">Q28/P28*100</f>
        <v>92.12521969508586</v>
      </c>
      <c r="G28" s="269">
        <f>R28/P28*100</f>
        <v>24.499246004424251</v>
      </c>
      <c r="H28" s="269">
        <f>R28/Q28*100</f>
        <v>26.593419354126208</v>
      </c>
      <c r="I28" s="269">
        <f>AE28/(T28+U28+V28)*100</f>
        <v>53.832165335260207</v>
      </c>
      <c r="J28" s="269">
        <f>S28/X28*100</f>
        <v>245.60031630539757</v>
      </c>
      <c r="K28" s="269">
        <f>S28/W28*100</f>
        <v>30.930340010552253</v>
      </c>
      <c r="L28" s="269">
        <f>S28/AD28*100</f>
        <v>29.242633604472061</v>
      </c>
      <c r="M28" s="269">
        <f>R28/Z28*100</f>
        <v>6.3432876508105167</v>
      </c>
      <c r="N28" s="269">
        <f>(S28-AC28+AA28-AB28)/S28*100</f>
        <v>5.3346568684564009</v>
      </c>
      <c r="O28" s="50">
        <f>'1'!G29*1000</f>
        <v>938752466.45881784</v>
      </c>
      <c r="P28" s="50">
        <f>'1'!H29*1000</f>
        <v>228286227.11083397</v>
      </c>
      <c r="Q28" s="50">
        <f>'1'!J29*1000</f>
        <v>210309188.25947845</v>
      </c>
      <c r="R28" s="50">
        <f>'19.'!AA28*1000</f>
        <v>55928404.374101862</v>
      </c>
      <c r="S28" s="50">
        <f>'23.'!F28*1000</f>
        <v>861213607.93642831</v>
      </c>
      <c r="T28" s="50">
        <f>'11.'!H28*1000</f>
        <v>142163007.33755156</v>
      </c>
      <c r="U28" s="50">
        <f>'11.'!I28*1000</f>
        <v>76242368.663329974</v>
      </c>
      <c r="V28" s="50">
        <f>'11.'!J28*1000</f>
        <v>1188780942.1211624</v>
      </c>
      <c r="W28" s="50">
        <f>'11.'!F28*1000</f>
        <v>2784365149.6964307</v>
      </c>
      <c r="X28" s="50">
        <f>'1'!M29*1000</f>
        <v>350656554.88225502</v>
      </c>
      <c r="Y28" s="50">
        <f>'13.'!F28*1000</f>
        <v>2886665830.2797456</v>
      </c>
      <c r="Z28" s="50">
        <f>'23.'!E28*1000</f>
        <v>881694279.8890034</v>
      </c>
      <c r="AA28" s="50">
        <f>'17.'!K28*1000</f>
        <v>781398480.62494564</v>
      </c>
      <c r="AB28" s="50">
        <f>'17.'!L28*1000</f>
        <v>750699622.05673802</v>
      </c>
      <c r="AC28" s="33">
        <f>'27.'!L28*1000</f>
        <v>845969675.61677408</v>
      </c>
      <c r="AD28" s="317">
        <f>'1'!L29*1000</f>
        <v>2945061719.0810175</v>
      </c>
      <c r="AE28" s="50">
        <f>'29.'!G29*1000</f>
        <v>757518865.34661937</v>
      </c>
    </row>
    <row r="29" spans="1:31" ht="18" customHeight="1">
      <c r="A29" s="3198" t="s">
        <v>43</v>
      </c>
      <c r="B29" s="3198"/>
      <c r="C29" s="3198"/>
      <c r="D29" s="32"/>
      <c r="E29" s="268"/>
      <c r="F29" s="269"/>
      <c r="G29" s="269"/>
      <c r="H29" s="269"/>
      <c r="I29" s="269"/>
      <c r="J29" s="269"/>
      <c r="K29" s="269"/>
      <c r="L29" s="269"/>
      <c r="M29" s="269"/>
      <c r="N29" s="269"/>
      <c r="O29" s="50"/>
      <c r="P29" s="50"/>
      <c r="Q29" s="50"/>
      <c r="R29" s="50"/>
      <c r="S29" s="50"/>
      <c r="T29" s="50"/>
      <c r="U29" s="50"/>
      <c r="V29" s="50"/>
      <c r="W29" s="50"/>
      <c r="X29" s="50"/>
      <c r="Y29" s="50"/>
      <c r="Z29" s="50"/>
      <c r="AA29" s="908"/>
      <c r="AB29" s="908"/>
      <c r="AC29" s="908"/>
      <c r="AD29" s="908"/>
      <c r="AE29" s="908"/>
    </row>
    <row r="30" spans="1:31" ht="18" customHeight="1">
      <c r="A30" s="34"/>
      <c r="B30" s="34" t="s">
        <v>44</v>
      </c>
      <c r="C30" s="34"/>
      <c r="D30" s="840"/>
      <c r="E30" s="906">
        <f>P30/O30*100</f>
        <v>24.266354847120912</v>
      </c>
      <c r="F30" s="907">
        <f>Q30/P30*100</f>
        <v>92.053226798193336</v>
      </c>
      <c r="G30" s="907">
        <f>R30/P30*100</f>
        <v>23.373523172069472</v>
      </c>
      <c r="H30" s="907">
        <f>R30/Q30*100</f>
        <v>25.391313248921556</v>
      </c>
      <c r="I30" s="907">
        <f>AE30/(T30+U30+V30)*100</f>
        <v>51.974222445683225</v>
      </c>
      <c r="J30" s="907">
        <f>S30/X30*100</f>
        <v>240.25685361486347</v>
      </c>
      <c r="K30" s="907">
        <f>S30/W30*100</f>
        <v>29.717317645312342</v>
      </c>
      <c r="L30" s="907">
        <f>S30/AD30*100</f>
        <v>28.141377958745757</v>
      </c>
      <c r="M30" s="907">
        <f>R30/Z30*100</f>
        <v>6.0415701737999372</v>
      </c>
      <c r="N30" s="907">
        <f>(S30-AC30+AA30-AB30)/S30*100</f>
        <v>4.9449643928986866</v>
      </c>
      <c r="O30" s="908">
        <f>'1'!G31*1000</f>
        <v>898010923.13150692</v>
      </c>
      <c r="P30" s="908">
        <f>'1'!H31*1000</f>
        <v>217914517.17299768</v>
      </c>
      <c r="Q30" s="908">
        <f>'1'!J31*1000</f>
        <v>200597344.71944752</v>
      </c>
      <c r="R30" s="908">
        <f>'19.'!AA30*1000</f>
        <v>50934300.166733921</v>
      </c>
      <c r="S30" s="908">
        <f>'23.'!F30*1000</f>
        <v>822609147.8806535</v>
      </c>
      <c r="T30" s="50">
        <f>'11.'!H30*1000</f>
        <v>140467288.96886942</v>
      </c>
      <c r="U30" s="50">
        <f>'11.'!I30*1000</f>
        <v>76242123.56332998</v>
      </c>
      <c r="V30" s="50">
        <f>'11.'!J30*1000</f>
        <v>1187766791.9132977</v>
      </c>
      <c r="W30" s="50">
        <f>'11.'!F30*1000</f>
        <v>2768113723.1119285</v>
      </c>
      <c r="X30" s="50">
        <f>'1'!M31*1000</f>
        <v>342387380.63194329</v>
      </c>
      <c r="Y30" s="50">
        <f>'13.'!F30*1000</f>
        <v>2866268595.4518509</v>
      </c>
      <c r="Z30" s="908">
        <f>'23.'!E30*1000</f>
        <v>843063950.28923452</v>
      </c>
      <c r="AA30" s="908">
        <f>'17.'!K30*1000</f>
        <v>781113942.28479111</v>
      </c>
      <c r="AB30" s="908">
        <f>'17.'!L30*1000</f>
        <v>750562232.39681447</v>
      </c>
      <c r="AC30" s="838">
        <f>'27.'!L30*1000</f>
        <v>812483128.31320453</v>
      </c>
      <c r="AD30" s="944">
        <f>'1'!L31*1000</f>
        <v>2923130306.8619056</v>
      </c>
      <c r="AE30" s="50">
        <f>'29.'!G31*1000</f>
        <v>729965586.69519138</v>
      </c>
    </row>
    <row r="31" spans="1:31" ht="18" customHeight="1">
      <c r="A31" s="34"/>
      <c r="B31" s="34" t="s">
        <v>12</v>
      </c>
      <c r="C31" s="34"/>
      <c r="D31" s="840"/>
      <c r="E31" s="906">
        <f>P31/O31*100</f>
        <v>25.45733197810377</v>
      </c>
      <c r="F31" s="907">
        <f>Q31/P31*100</f>
        <v>93.637824411208754</v>
      </c>
      <c r="G31" s="907">
        <f>R31/P31*100</f>
        <v>48.151213611839012</v>
      </c>
      <c r="H31" s="907">
        <f>R31/Q31*100</f>
        <v>51.422823965221419</v>
      </c>
      <c r="I31" s="907">
        <f>AE31/(T31+U31+V31)*100</f>
        <v>1016.6835026099033</v>
      </c>
      <c r="J31" s="907">
        <f>S31/X31*100</f>
        <v>466.84782406562454</v>
      </c>
      <c r="K31" s="907">
        <f>S31/W31*100</f>
        <v>237.54505399906432</v>
      </c>
      <c r="L31" s="907">
        <f>S31/AD31*100</f>
        <v>176.02359424046858</v>
      </c>
      <c r="M31" s="907">
        <f>R31/Z31*100</f>
        <v>12.927935793221607</v>
      </c>
      <c r="N31" s="907">
        <f>(S31-AC31+AA31-AB31)/S31*100</f>
        <v>13.638479659679929</v>
      </c>
      <c r="O31" s="908">
        <f>'1'!G32*1000</f>
        <v>40741543.327310555</v>
      </c>
      <c r="P31" s="908">
        <f>'1'!H32*1000</f>
        <v>10371709.937836433</v>
      </c>
      <c r="Q31" s="908">
        <f>'1'!J32*1000</f>
        <v>9711843.5400311667</v>
      </c>
      <c r="R31" s="908">
        <f>'19.'!AA31*1000</f>
        <v>4994104.2073679557</v>
      </c>
      <c r="S31" s="908">
        <f>'23.'!F31*1000</f>
        <v>38604460.055774562</v>
      </c>
      <c r="T31" s="50">
        <f>'11.'!H31*1000</f>
        <v>1695718.3686822364</v>
      </c>
      <c r="U31" s="50">
        <f>'11.'!I31*1000</f>
        <v>245.1</v>
      </c>
      <c r="V31" s="50">
        <f>'11.'!J31*1000</f>
        <v>1014150.2078647864</v>
      </c>
      <c r="W31" s="50">
        <f>'11.'!F31*1000</f>
        <v>16251426.584502418</v>
      </c>
      <c r="X31" s="50">
        <f>'1'!M32*1000</f>
        <v>8269174.250311587</v>
      </c>
      <c r="Y31" s="50">
        <f>'13.'!F31*1000</f>
        <v>20397234.82789702</v>
      </c>
      <c r="Z31" s="908">
        <f>'23.'!E31*1000</f>
        <v>38630329.599768519</v>
      </c>
      <c r="AA31" s="908">
        <f>'17.'!K31*1000</f>
        <v>284538.34015463979</v>
      </c>
      <c r="AB31" s="908">
        <f>'17.'!L31*1000</f>
        <v>137389.65992343953</v>
      </c>
      <c r="AC31" s="838">
        <f>'27.'!L31*1000</f>
        <v>33486547.303569686</v>
      </c>
      <c r="AD31" s="944">
        <f>'1'!L32*1000</f>
        <v>21931412.219112176</v>
      </c>
      <c r="AE31" s="50">
        <f>'29.'!G32*1000</f>
        <v>27553278.651428301</v>
      </c>
    </row>
    <row r="32" spans="1:31" ht="18" customHeight="1">
      <c r="A32" s="3198" t="s">
        <v>13</v>
      </c>
      <c r="B32" s="3198"/>
      <c r="C32" s="3198"/>
      <c r="D32" s="32"/>
      <c r="E32" s="906"/>
      <c r="F32" s="907"/>
      <c r="G32" s="907"/>
      <c r="H32" s="907"/>
      <c r="I32" s="907"/>
      <c r="J32" s="907"/>
      <c r="K32" s="907"/>
      <c r="L32" s="907"/>
      <c r="M32" s="907"/>
      <c r="N32" s="907"/>
      <c r="O32" s="908"/>
      <c r="P32" s="908"/>
      <c r="Q32" s="908"/>
      <c r="R32" s="908"/>
      <c r="S32" s="908"/>
      <c r="T32" s="908"/>
      <c r="U32" s="908"/>
      <c r="V32" s="908"/>
      <c r="W32" s="908"/>
      <c r="X32" s="908"/>
      <c r="Y32" s="908"/>
      <c r="Z32" s="908"/>
      <c r="AA32" s="908"/>
      <c r="AB32" s="908"/>
      <c r="AC32" s="908"/>
      <c r="AD32" s="944"/>
      <c r="AE32" s="908"/>
    </row>
    <row r="33" spans="1:31" ht="18" customHeight="1">
      <c r="A33" s="34"/>
      <c r="B33" s="34" t="s">
        <v>52</v>
      </c>
      <c r="C33" s="34"/>
      <c r="D33" s="840"/>
      <c r="E33" s="906">
        <f t="shared" ref="E33:F37" si="22">P33/O33*100</f>
        <v>23.888460518986371</v>
      </c>
      <c r="F33" s="907">
        <f t="shared" si="22"/>
        <v>94.014102366643272</v>
      </c>
      <c r="G33" s="907">
        <f>R33/P33*100</f>
        <v>20.035168968193613</v>
      </c>
      <c r="H33" s="907">
        <f>R33/Q33*100</f>
        <v>21.310812382230647</v>
      </c>
      <c r="I33" s="907">
        <f>AE33/(T33+U33+V33)*100</f>
        <v>42.692429800958195</v>
      </c>
      <c r="J33" s="907">
        <f>S33/X33*100</f>
        <v>307.41996631083907</v>
      </c>
      <c r="K33" s="907">
        <f>S33/W33*100</f>
        <v>25.219181441051823</v>
      </c>
      <c r="L33" s="907">
        <f>S33/AD33*100</f>
        <v>24.503471656287434</v>
      </c>
      <c r="M33" s="907">
        <f>R33/Z33*100</f>
        <v>5.143949388942799</v>
      </c>
      <c r="N33" s="907">
        <f>(S33-AC33+AA33-AB33)/S33*100</f>
        <v>3.6478262690139167</v>
      </c>
      <c r="O33" s="908">
        <f>'1'!G34*1000</f>
        <v>605124743.46296179</v>
      </c>
      <c r="P33" s="908">
        <f>'1'!H34*1000</f>
        <v>144554985.43276718</v>
      </c>
      <c r="Q33" s="908">
        <f>'1'!J34*1000</f>
        <v>135902071.98084801</v>
      </c>
      <c r="R33" s="908">
        <f>'19.'!AA33*1000</f>
        <v>28961835.583402567</v>
      </c>
      <c r="S33" s="908">
        <f>'23.'!F33*1000</f>
        <v>546742562.52069485</v>
      </c>
      <c r="T33" s="50">
        <f>'11.'!H33*1000</f>
        <v>111180182.6617505</v>
      </c>
      <c r="U33" s="50">
        <f>'11.'!I33*1000</f>
        <v>65395062.53799051</v>
      </c>
      <c r="V33" s="50">
        <f>'11.'!J33*1000</f>
        <v>1007673240.3771421</v>
      </c>
      <c r="W33" s="50">
        <f>'11.'!F33*1000</f>
        <v>2167963158.5135689</v>
      </c>
      <c r="X33" s="50">
        <f>'1'!M34*1000</f>
        <v>177848748.4342092</v>
      </c>
      <c r="Y33" s="50">
        <f>'13.'!F33*1000</f>
        <v>2221185110.3538814</v>
      </c>
      <c r="Z33" s="908">
        <f>'23.'!E33*1000</f>
        <v>563027226.62197304</v>
      </c>
      <c r="AA33" s="908">
        <f>'17.'!K33*1000</f>
        <v>702790632.67445064</v>
      </c>
      <c r="AB33" s="908">
        <f>'17.'!L33*1000</f>
        <v>675489379.59263062</v>
      </c>
      <c r="AC33" s="838">
        <f>'27.'!L33*1000</f>
        <v>554099596.78300512</v>
      </c>
      <c r="AD33" s="944">
        <f>'1'!L34*1000</f>
        <v>2231286122.1867075</v>
      </c>
      <c r="AE33" s="50">
        <f>'29.'!G34*1000</f>
        <v>505584453.37382132</v>
      </c>
    </row>
    <row r="34" spans="1:31" ht="18" customHeight="1">
      <c r="A34" s="34"/>
      <c r="B34" s="34" t="s">
        <v>53</v>
      </c>
      <c r="C34" s="34"/>
      <c r="D34" s="840"/>
      <c r="E34" s="906">
        <f t="shared" si="22"/>
        <v>22.163838335027311</v>
      </c>
      <c r="F34" s="907">
        <f t="shared" si="22"/>
        <v>87.805152635240589</v>
      </c>
      <c r="G34" s="907">
        <f>R34/P34*100</f>
        <v>20.922969167803693</v>
      </c>
      <c r="H34" s="907">
        <f>R34/Q34*100</f>
        <v>23.828862589330846</v>
      </c>
      <c r="I34" s="907">
        <f>AE34/(T34+U34+V34)*100</f>
        <v>95.743771935489335</v>
      </c>
      <c r="J34" s="907">
        <f>S34/X34*100</f>
        <v>242.46180941451141</v>
      </c>
      <c r="K34" s="907">
        <f>S34/W34*100</f>
        <v>53.064476125886429</v>
      </c>
      <c r="L34" s="907">
        <f>S34/AD34*100</f>
        <v>46.812615760365958</v>
      </c>
      <c r="M34" s="907">
        <f>R34/Z34*100</f>
        <v>5.2131283395389163</v>
      </c>
      <c r="N34" s="907">
        <f>(S34-AC34+AA34-AB34)/S34*100</f>
        <v>5.0002534071255162</v>
      </c>
      <c r="O34" s="908">
        <f>'1'!G35*1000</f>
        <v>56442369.847481556</v>
      </c>
      <c r="P34" s="908">
        <f>'1'!H35*1000</f>
        <v>12509795.605454013</v>
      </c>
      <c r="Q34" s="908">
        <f>'1'!J35*1000</f>
        <v>10984245.125725515</v>
      </c>
      <c r="R34" s="908">
        <f>'19.'!AA34*1000</f>
        <v>2617420.6774844043</v>
      </c>
      <c r="S34" s="908">
        <f>'23.'!F34*1000</f>
        <v>49723223.003165044</v>
      </c>
      <c r="T34" s="50">
        <f>'11.'!H34*1000</f>
        <v>4777231.9293230278</v>
      </c>
      <c r="U34" s="50">
        <f>'11.'!I34*1000</f>
        <v>4633051.1411980651</v>
      </c>
      <c r="V34" s="50">
        <f>'11.'!J34*1000</f>
        <v>34859400.809944354</v>
      </c>
      <c r="W34" s="50">
        <f>'11.'!F34*1000</f>
        <v>93703408.821383953</v>
      </c>
      <c r="X34" s="50">
        <f>'1'!M35*1000</f>
        <v>20507651.544478286</v>
      </c>
      <c r="Y34" s="50">
        <f>'13.'!F34*1000</f>
        <v>100191254.08982643</v>
      </c>
      <c r="Z34" s="908">
        <f>'23.'!E34*1000</f>
        <v>50208253.221632876</v>
      </c>
      <c r="AA34" s="908">
        <f>'17.'!K34*1000</f>
        <v>5009891.5563442949</v>
      </c>
      <c r="AB34" s="908">
        <f>'17.'!L34*1000</f>
        <v>4302500.9397815987</v>
      </c>
      <c r="AC34" s="838">
        <f>'27.'!L34*1000</f>
        <v>47944326.467379361</v>
      </c>
      <c r="AD34" s="944">
        <f>'1'!L35*1000</f>
        <v>106217570.19026345</v>
      </c>
      <c r="AE34" s="50">
        <f>'29.'!G35*1000</f>
        <v>42385465.171074919</v>
      </c>
    </row>
    <row r="35" spans="1:31" ht="18" customHeight="1">
      <c r="A35" s="34"/>
      <c r="B35" s="34" t="s">
        <v>54</v>
      </c>
      <c r="C35" s="34"/>
      <c r="D35" s="840"/>
      <c r="E35" s="906">
        <f t="shared" si="22"/>
        <v>23.620288689831089</v>
      </c>
      <c r="F35" s="907">
        <f t="shared" si="22"/>
        <v>85.356004483124295</v>
      </c>
      <c r="G35" s="907">
        <f>R35/P35*100</f>
        <v>25.265075863926011</v>
      </c>
      <c r="H35" s="907">
        <f>R35/Q35*100</f>
        <v>29.599646816787402</v>
      </c>
      <c r="I35" s="907">
        <f>AE35/(T35+U35+V35)*100</f>
        <v>139.10953051813118</v>
      </c>
      <c r="J35" s="907">
        <f>S35/X35*100</f>
        <v>151.43924806562669</v>
      </c>
      <c r="K35" s="907">
        <f>S35/W35*100</f>
        <v>65.241447976240636</v>
      </c>
      <c r="L35" s="907">
        <f>S35/AD35*100</f>
        <v>51.514086971554093</v>
      </c>
      <c r="M35" s="907">
        <f>R35/Z35*100</f>
        <v>6.204552904799403</v>
      </c>
      <c r="N35" s="907">
        <f>(S35-AC35+AA35-AB35)/S35*100</f>
        <v>6.6297363849470052</v>
      </c>
      <c r="O35" s="908">
        <f>'1'!G36*1000</f>
        <v>137942338.76710036</v>
      </c>
      <c r="P35" s="908">
        <f>'1'!H36*1000</f>
        <v>32582378.642293889</v>
      </c>
      <c r="Q35" s="908">
        <f>'1'!J36*1000</f>
        <v>27811016.574624904</v>
      </c>
      <c r="R35" s="908">
        <f>'19.'!AA35*1000</f>
        <v>8231962.6822471768</v>
      </c>
      <c r="S35" s="908">
        <f>'23.'!F35*1000</f>
        <v>132175862.5111964</v>
      </c>
      <c r="T35" s="50">
        <f>'11.'!H35*1000</f>
        <v>15132637.325599279</v>
      </c>
      <c r="U35" s="50">
        <f>'11.'!I35*1000</f>
        <v>3285837.4367413642</v>
      </c>
      <c r="V35" s="50">
        <f>'11.'!J35*1000</f>
        <v>57757885.709858246</v>
      </c>
      <c r="W35" s="50">
        <f>'11.'!F35*1000</f>
        <v>202594924.86943528</v>
      </c>
      <c r="X35" s="50">
        <f>'1'!M36*1000</f>
        <v>87279793.184074432</v>
      </c>
      <c r="Y35" s="50">
        <f>'13.'!F35*1000</f>
        <v>223672358.78688425</v>
      </c>
      <c r="Z35" s="908">
        <f>'23.'!E35*1000</f>
        <v>132676162.30461203</v>
      </c>
      <c r="AA35" s="908">
        <f>'17.'!K35*1000</f>
        <v>21216202.76449649</v>
      </c>
      <c r="AB35" s="908">
        <f>'17.'!L35*1000</f>
        <v>21044517.541402135</v>
      </c>
      <c r="AC35" s="838">
        <f>'27.'!L35*1000</f>
        <v>123584636.48526844</v>
      </c>
      <c r="AD35" s="944">
        <f>'1'!L36*1000</f>
        <v>256581976.46826869</v>
      </c>
      <c r="AE35" s="50">
        <f>'29.'!G36*1000</f>
        <v>105968577.41867512</v>
      </c>
    </row>
    <row r="36" spans="1:31" ht="18" customHeight="1">
      <c r="A36" s="34"/>
      <c r="B36" s="1137" t="s">
        <v>254</v>
      </c>
      <c r="C36" s="34"/>
      <c r="D36" s="840"/>
      <c r="E36" s="906">
        <f t="shared" si="22"/>
        <v>27.72766841476184</v>
      </c>
      <c r="F36" s="907">
        <f t="shared" si="22"/>
        <v>94.096382322410037</v>
      </c>
      <c r="G36" s="907">
        <f>R36/P36*100</f>
        <v>46.368717268194445</v>
      </c>
      <c r="H36" s="907">
        <f>R36/Q36*100</f>
        <v>49.277895838032926</v>
      </c>
      <c r="I36" s="907">
        <f>AE36/(T36+U36+V36)*100</f>
        <v>945.6466111848888</v>
      </c>
      <c r="J36" s="907">
        <f>S36/X36*100</f>
        <v>286.44914288314857</v>
      </c>
      <c r="K36" s="907">
        <f>S36/W36*100</f>
        <v>207.92743875219139</v>
      </c>
      <c r="L36" s="907">
        <f>S36/AD36*100</f>
        <v>130.83990411677732</v>
      </c>
      <c r="M36" s="1122">
        <f>R36/Z36*100</f>
        <v>13.525965660749579</v>
      </c>
      <c r="N36" s="907">
        <f>(S36-AC36+AA36-AB36)/S36*100</f>
        <v>14.15158670858856</v>
      </c>
      <c r="O36" s="908">
        <f>'1'!G37*1000</f>
        <v>50162595.528275639</v>
      </c>
      <c r="P36" s="908">
        <f>'1'!H37*1000</f>
        <v>13908918.156318421</v>
      </c>
      <c r="Q36" s="908">
        <f>'1'!J37*1000</f>
        <v>13087788.805280486</v>
      </c>
      <c r="R36" s="908">
        <f>'19.'!AA36*1000</f>
        <v>6449386.9349678522</v>
      </c>
      <c r="S36" s="908">
        <f>'23.'!F36*1000</f>
        <v>47651947.932372138</v>
      </c>
      <c r="T36" s="50">
        <f>'11.'!H36*1000</f>
        <v>2119484.2048788518</v>
      </c>
      <c r="U36" s="50">
        <f>'11.'!I36*1000</f>
        <v>2611.8724000007646</v>
      </c>
      <c r="V36" s="50">
        <f>'11.'!J36*1000</f>
        <v>1437227.3082164598</v>
      </c>
      <c r="W36" s="50">
        <f>'11.'!F36*1000</f>
        <v>22917585.201039236</v>
      </c>
      <c r="X36" s="50">
        <f>'1'!M37*1000</f>
        <v>16635395.537493663</v>
      </c>
      <c r="Y36" s="50">
        <f>'13.'!F36*1000</f>
        <v>27946526.85515485</v>
      </c>
      <c r="Z36" s="908">
        <f>'23.'!E36*1000</f>
        <v>47681526.751787141</v>
      </c>
      <c r="AA36" s="908">
        <f>'17.'!K36*1000</f>
        <v>328420.02765463979</v>
      </c>
      <c r="AB36" s="908">
        <f>'17.'!L36*1000</f>
        <v>159074.4609234395</v>
      </c>
      <c r="AC36" s="838">
        <f>'27.'!L36*1000</f>
        <v>41077786.769122221</v>
      </c>
      <c r="AD36" s="944">
        <f>'1'!L37*1000</f>
        <v>36420041.923786327</v>
      </c>
      <c r="AE36" s="50">
        <f>'29.'!G37*1000</f>
        <v>33658620.97604768</v>
      </c>
    </row>
    <row r="37" spans="1:31" ht="13.5" customHeight="1">
      <c r="A37" s="34"/>
      <c r="B37" s="1137" t="s">
        <v>253</v>
      </c>
      <c r="C37" s="34"/>
      <c r="D37" s="840"/>
      <c r="E37" s="906">
        <f t="shared" si="22"/>
        <v>27.761599678611287</v>
      </c>
      <c r="F37" s="907">
        <f t="shared" si="22"/>
        <v>91.079376527179477</v>
      </c>
      <c r="G37" s="907">
        <f>R37/P37*100</f>
        <v>39.093166761286881</v>
      </c>
      <c r="H37" s="907">
        <f>R37/Q37*100</f>
        <v>42.922084287238043</v>
      </c>
      <c r="I37" s="907">
        <f>AE37/(T37+U37+V37)*100</f>
        <v>70.676242165203462</v>
      </c>
      <c r="J37" s="907">
        <f>S37/X37*100</f>
        <v>175.50908612723504</v>
      </c>
      <c r="K37" s="907">
        <f>S37/W37*100</f>
        <v>28.574694404200596</v>
      </c>
      <c r="L37" s="907">
        <f>S37/AD37*100</f>
        <v>26.996785858488504</v>
      </c>
      <c r="M37" s="907">
        <f>R37/Z37*100</f>
        <v>10.973526199013643</v>
      </c>
      <c r="N37" s="907">
        <f>(S37-AC37+AA37-AB37)/S37*100</f>
        <v>9.4275386347361412</v>
      </c>
      <c r="O37" s="908">
        <f>'1'!G38*1000</f>
        <v>89080418.852999911</v>
      </c>
      <c r="P37" s="908">
        <f>'1'!H38*1000</f>
        <v>24730149.274000011</v>
      </c>
      <c r="Q37" s="908">
        <f>'1'!J38*1000</f>
        <v>22524065.773000013</v>
      </c>
      <c r="R37" s="908">
        <f>'19.'!AA37*1000</f>
        <v>9667798.4960000012</v>
      </c>
      <c r="S37" s="908">
        <f>'23.'!F37*1000</f>
        <v>84920011.968999907</v>
      </c>
      <c r="T37" s="50">
        <f>'11.'!H37*1000</f>
        <v>8953471.216</v>
      </c>
      <c r="U37" s="50">
        <f>'11.'!I37*1000</f>
        <v>2925805.6750000003</v>
      </c>
      <c r="V37" s="50">
        <f>'11.'!J37*1000</f>
        <v>87053187.915999949</v>
      </c>
      <c r="W37" s="50">
        <f>'11.'!F37*1000</f>
        <v>297186072.29099995</v>
      </c>
      <c r="X37" s="50">
        <f>'1'!M38*1000</f>
        <v>48384966.181999989</v>
      </c>
      <c r="Y37" s="50">
        <f>'13.'!F37*1000</f>
        <v>313670580.19400007</v>
      </c>
      <c r="Z37" s="908">
        <f>'23.'!E37*1000</f>
        <v>88101110.988999993</v>
      </c>
      <c r="AA37" s="908">
        <f>'17.'!K37*1000</f>
        <v>52053333.601999976</v>
      </c>
      <c r="AB37" s="908">
        <f>'17.'!L37*1000</f>
        <v>49704149.521999992</v>
      </c>
      <c r="AC37" s="838">
        <f>'27.'!L37*1000</f>
        <v>79263329.111999869</v>
      </c>
      <c r="AD37" s="944">
        <f>'1'!L38*1000</f>
        <v>314556008.31199986</v>
      </c>
      <c r="AE37" s="50">
        <f>'29.'!G38*1000</f>
        <v>69921748.406999975</v>
      </c>
    </row>
    <row r="38" spans="1:31" ht="18" customHeight="1">
      <c r="A38" s="3198" t="s">
        <v>14</v>
      </c>
      <c r="B38" s="3198"/>
      <c r="C38" s="3198"/>
      <c r="D38" s="32"/>
      <c r="E38" s="906"/>
      <c r="F38" s="907"/>
      <c r="G38" s="907"/>
      <c r="H38" s="907"/>
      <c r="I38" s="907"/>
      <c r="J38" s="907"/>
      <c r="K38" s="907"/>
      <c r="L38" s="907"/>
      <c r="M38" s="907"/>
      <c r="N38" s="907"/>
      <c r="O38" s="908"/>
      <c r="P38" s="908"/>
      <c r="Q38" s="908"/>
      <c r="R38" s="908"/>
      <c r="S38" s="908"/>
      <c r="T38" s="908"/>
      <c r="U38" s="908"/>
      <c r="V38" s="908"/>
      <c r="W38" s="908"/>
      <c r="X38" s="908"/>
      <c r="Y38" s="908"/>
      <c r="Z38" s="908"/>
      <c r="AA38" s="908"/>
      <c r="AB38" s="908"/>
      <c r="AC38" s="908"/>
      <c r="AD38" s="944"/>
      <c r="AE38" s="908"/>
    </row>
    <row r="39" spans="1:31" ht="18" customHeight="1">
      <c r="A39" s="2639" t="s">
        <v>45</v>
      </c>
      <c r="B39" s="2639"/>
      <c r="C39" s="35"/>
      <c r="D39" s="32"/>
      <c r="E39" s="906">
        <f t="shared" ref="E39:E49" si="23">P39/O39*100</f>
        <v>24.30354423100583</v>
      </c>
      <c r="F39" s="907">
        <f t="shared" ref="F39:F49" si="24">Q39/P39*100</f>
        <v>92.141870303189805</v>
      </c>
      <c r="G39" s="907">
        <f t="shared" ref="G39:G49" si="25">R39/P39*100</f>
        <v>24.675411990852083</v>
      </c>
      <c r="H39" s="907">
        <f t="shared" ref="H39:H49" si="26">R39/Q39*100</f>
        <v>26.779803697991422</v>
      </c>
      <c r="I39" s="907">
        <f t="shared" ref="I39:I49" si="27">AE39/(T39+U39+V39)*100</f>
        <v>53.58579747517409</v>
      </c>
      <c r="J39" s="907">
        <f t="shared" ref="J39:J49" si="28">S39/X39*100</f>
        <v>245.55012097052838</v>
      </c>
      <c r="K39" s="907">
        <f t="shared" ref="K39:K49" si="29">S39/W39*100</f>
        <v>30.874514131210706</v>
      </c>
      <c r="L39" s="907">
        <f t="shared" ref="L39:L49" si="30">S39/AD39*100</f>
        <v>29.197383106121183</v>
      </c>
      <c r="M39" s="907">
        <f t="shared" ref="M39:M49" si="31">R39/Z39*100</f>
        <v>6.3874296086882509</v>
      </c>
      <c r="N39" s="907">
        <f t="shared" ref="N39:N49" si="32">(S39-AC39+AA39-AB39)/S39*100</f>
        <v>5.3714570199622758</v>
      </c>
      <c r="O39" s="908">
        <f>'1'!G40*1000</f>
        <v>932028002.68270886</v>
      </c>
      <c r="P39" s="908">
        <f>'1'!H40*1000</f>
        <v>226515837.87735236</v>
      </c>
      <c r="Q39" s="908">
        <f>'1'!J40*1000</f>
        <v>208715929.5531337</v>
      </c>
      <c r="R39" s="908">
        <f>'19.'!AA39*1000</f>
        <v>55893716.220767267</v>
      </c>
      <c r="S39" s="908">
        <f>'23.'!F39*1000</f>
        <v>854613884.40050101</v>
      </c>
      <c r="T39" s="50">
        <f>'11.'!H39*1000</f>
        <v>141925330.27621245</v>
      </c>
      <c r="U39" s="50">
        <f>'11.'!I39*1000</f>
        <v>75131474.493934914</v>
      </c>
      <c r="V39" s="50">
        <f>'11.'!J39*1000</f>
        <v>1185758182.1597209</v>
      </c>
      <c r="W39" s="50">
        <f>'11.'!F39*1000</f>
        <v>2768023751.7862062</v>
      </c>
      <c r="X39" s="50">
        <f>'1'!M40*1000</f>
        <v>348040506.36288393</v>
      </c>
      <c r="Y39" s="50">
        <f>'13.'!F39*1000</f>
        <v>2868897508.2728066</v>
      </c>
      <c r="Z39" s="908">
        <f>'23.'!E39*1000</f>
        <v>875058038.13070631</v>
      </c>
      <c r="AA39" s="908">
        <f>'17.'!K39*1000</f>
        <v>781398480.62494564</v>
      </c>
      <c r="AB39" s="908">
        <f>'17.'!L39*1000</f>
        <v>750697465.60273802</v>
      </c>
      <c r="AC39" s="838">
        <f>'27.'!L39*1000</f>
        <v>839409681.93550563</v>
      </c>
      <c r="AD39" s="944">
        <f>'1'!L40*1000</f>
        <v>2927022196.7986326</v>
      </c>
      <c r="AE39" s="50">
        <f>'29.'!G40*1000</f>
        <v>751709597.84762907</v>
      </c>
    </row>
    <row r="40" spans="1:31" ht="18" customHeight="1">
      <c r="A40" s="7"/>
      <c r="B40" s="1137" t="s">
        <v>15</v>
      </c>
      <c r="C40" s="36"/>
      <c r="D40" s="32"/>
      <c r="E40" s="906">
        <f t="shared" si="23"/>
        <v>26.836974394550207</v>
      </c>
      <c r="F40" s="907">
        <f t="shared" si="24"/>
        <v>94.05513030856639</v>
      </c>
      <c r="G40" s="907">
        <f t="shared" si="25"/>
        <v>24.727143774887299</v>
      </c>
      <c r="H40" s="907">
        <f t="shared" si="26"/>
        <v>26.290053178136084</v>
      </c>
      <c r="I40" s="907">
        <f t="shared" si="27"/>
        <v>46.04145586904491</v>
      </c>
      <c r="J40" s="907">
        <f t="shared" si="28"/>
        <v>236.05092246244928</v>
      </c>
      <c r="K40" s="907">
        <f t="shared" si="29"/>
        <v>26.071757489312901</v>
      </c>
      <c r="L40" s="907">
        <f t="shared" si="30"/>
        <v>24.775106411756958</v>
      </c>
      <c r="M40" s="907">
        <f t="shared" si="31"/>
        <v>6.9906979436154399</v>
      </c>
      <c r="N40" s="907">
        <f t="shared" si="32"/>
        <v>5.366807638667014</v>
      </c>
      <c r="O40" s="908">
        <f>'1'!G41*1000</f>
        <v>449597318.17731398</v>
      </c>
      <c r="P40" s="908">
        <f>'1'!H41*1000</f>
        <v>120658317.15783016</v>
      </c>
      <c r="Q40" s="908">
        <f>'1'!J41*1000</f>
        <v>113485337.43092048</v>
      </c>
      <c r="R40" s="908">
        <f>'19.'!AA40*1000</f>
        <v>29835355.559976172</v>
      </c>
      <c r="S40" s="908">
        <f>'23.'!F40*1000</f>
        <v>414604727.53162861</v>
      </c>
      <c r="T40" s="50">
        <f>'11.'!H40*1000</f>
        <v>80738893.845643535</v>
      </c>
      <c r="U40" s="50">
        <f>'11.'!I40*1000</f>
        <v>38153462.392779864</v>
      </c>
      <c r="V40" s="50">
        <f>'11.'!J40*1000</f>
        <v>672413998.1597389</v>
      </c>
      <c r="W40" s="50">
        <f>'11.'!F40*1000</f>
        <v>1590244645.7688155</v>
      </c>
      <c r="X40" s="50">
        <f>'1'!M41*1000</f>
        <v>175642070.45095682</v>
      </c>
      <c r="Y40" s="50">
        <f>'13.'!F40*1000</f>
        <v>1633558233.5735061</v>
      </c>
      <c r="Z40" s="908">
        <f>'23.'!E40*1000</f>
        <v>426786506.87839568</v>
      </c>
      <c r="AA40" s="908">
        <f>'17.'!K40*1000</f>
        <v>394662447.97472066</v>
      </c>
      <c r="AB40" s="908">
        <f>'17.'!L40*1000</f>
        <v>379648742.5057103</v>
      </c>
      <c r="AC40" s="838">
        <f>'27.'!L40*1000</f>
        <v>407367394.81319696</v>
      </c>
      <c r="AD40" s="944">
        <f>'1'!L41*1000</f>
        <v>1673473044.4381828</v>
      </c>
      <c r="AE40" s="50">
        <f>'29.'!G41*1000</f>
        <v>364328965.94917804</v>
      </c>
    </row>
    <row r="41" spans="1:31" ht="18" customHeight="1">
      <c r="A41" s="813"/>
      <c r="B41" s="813" t="s">
        <v>1006</v>
      </c>
      <c r="C41" s="36"/>
      <c r="D41" s="32"/>
      <c r="E41" s="906">
        <f t="shared" si="23"/>
        <v>33.020544519934909</v>
      </c>
      <c r="F41" s="907">
        <f t="shared" si="24"/>
        <v>95.842720325374827</v>
      </c>
      <c r="G41" s="907">
        <f t="shared" si="25"/>
        <v>28.831104684872344</v>
      </c>
      <c r="H41" s="907">
        <f t="shared" si="26"/>
        <v>30.081684437789448</v>
      </c>
      <c r="I41" s="907">
        <f t="shared" si="27"/>
        <v>39.501593232847718</v>
      </c>
      <c r="J41" s="907">
        <f t="shared" si="28"/>
        <v>279.31102858210022</v>
      </c>
      <c r="K41" s="907">
        <f t="shared" si="29"/>
        <v>24.940077285282836</v>
      </c>
      <c r="L41" s="907">
        <f t="shared" si="30"/>
        <v>9.9544586151916299</v>
      </c>
      <c r="M41" s="907">
        <f t="shared" si="31"/>
        <v>10.531103696306264</v>
      </c>
      <c r="N41" s="907">
        <f t="shared" si="32"/>
        <v>9.6265773053447905</v>
      </c>
      <c r="O41" s="908">
        <f>'1'!G42*1000</f>
        <v>110423023.49457918</v>
      </c>
      <c r="P41" s="908">
        <f>'1'!H42*1000</f>
        <v>36462283.633285701</v>
      </c>
      <c r="Q41" s="908">
        <f>'1'!J42*1000</f>
        <v>34946444.526894934</v>
      </c>
      <c r="R41" s="908">
        <f>'19.'!AA41*1000</f>
        <v>10512479.164807675</v>
      </c>
      <c r="S41" s="908">
        <f>'23.'!F41*1000</f>
        <v>97451499.194147229</v>
      </c>
      <c r="T41" s="50">
        <f>'11.'!H41*1000</f>
        <v>5880314.5625106953</v>
      </c>
      <c r="U41" s="50">
        <f>'11.'!I41*1000</f>
        <v>9544494.561018927</v>
      </c>
      <c r="V41" s="50">
        <f>'11.'!J41*1000</f>
        <v>197438182.87563151</v>
      </c>
      <c r="W41" s="50">
        <f>'11.'!F41*1000</f>
        <v>390742571.00098664</v>
      </c>
      <c r="X41" s="50">
        <f>'1'!M42*1000</f>
        <v>34889957.510396875</v>
      </c>
      <c r="Y41" s="50">
        <f>'13.'!F41*1000</f>
        <v>400181702.82163286</v>
      </c>
      <c r="Z41" s="908">
        <f>'23.'!E41*1000</f>
        <v>99823147.392375201</v>
      </c>
      <c r="AA41" s="908">
        <f>'17.'!K41*1000</f>
        <v>50389258.777095124</v>
      </c>
      <c r="AB41" s="908">
        <f>'17.'!L41*1000</f>
        <v>42674261.08277671</v>
      </c>
      <c r="AC41" s="838">
        <f>'27.'!L41*1000</f>
        <v>95785252.983323604</v>
      </c>
      <c r="AD41" s="944">
        <f>'1'!L43*1000</f>
        <v>978973372.24774051</v>
      </c>
      <c r="AE41" s="50">
        <f>'29.'!G42*1000</f>
        <v>84084273.24277781</v>
      </c>
    </row>
    <row r="42" spans="1:31" ht="18" customHeight="1">
      <c r="A42" s="813"/>
      <c r="B42" s="813" t="s">
        <v>1007</v>
      </c>
      <c r="C42" s="839"/>
      <c r="D42" s="840"/>
      <c r="E42" s="906">
        <f t="shared" si="23"/>
        <v>25.530275539434328</v>
      </c>
      <c r="F42" s="907">
        <f t="shared" si="24"/>
        <v>93.442560379420087</v>
      </c>
      <c r="G42" s="907">
        <f t="shared" si="25"/>
        <v>24.390736258355492</v>
      </c>
      <c r="H42" s="907">
        <f t="shared" si="26"/>
        <v>26.102384351753422</v>
      </c>
      <c r="I42" s="907">
        <f t="shared" si="27"/>
        <v>47.517001406149305</v>
      </c>
      <c r="J42" s="907">
        <f t="shared" si="28"/>
        <v>211.36846052088404</v>
      </c>
      <c r="K42" s="907">
        <f t="shared" si="29"/>
        <v>24.171309203121329</v>
      </c>
      <c r="L42" s="907">
        <f t="shared" si="30"/>
        <v>224.27746980164</v>
      </c>
      <c r="M42" s="907">
        <f t="shared" si="31"/>
        <v>6.3795874003382744</v>
      </c>
      <c r="N42" s="907">
        <f t="shared" si="32"/>
        <v>3.90797199454882</v>
      </c>
      <c r="O42" s="908">
        <f>'1'!G43*1000</f>
        <v>239604715.87283713</v>
      </c>
      <c r="P42" s="908">
        <f>'1'!H43*1000</f>
        <v>61171744.167814061</v>
      </c>
      <c r="Q42" s="908">
        <f>'1'!J43*1000</f>
        <v>57160443.979154035</v>
      </c>
      <c r="R42" s="908">
        <f>'19.'!AA42*1000</f>
        <v>14920238.784607485</v>
      </c>
      <c r="S42" s="908">
        <f>'23.'!F42*1000</f>
        <v>225107717.64912209</v>
      </c>
      <c r="T42" s="50">
        <f>'11.'!H42*1000</f>
        <v>57581858.245900355</v>
      </c>
      <c r="U42" s="50">
        <f>'11.'!I42*1000</f>
        <v>25002978.102595374</v>
      </c>
      <c r="V42" s="50">
        <f>'11.'!J42*1000</f>
        <v>337031776.80859411</v>
      </c>
      <c r="W42" s="50">
        <f>'11.'!F42*1000</f>
        <v>931301303.3652854</v>
      </c>
      <c r="X42" s="50">
        <f>'1'!M43*1000</f>
        <v>106500145.33595969</v>
      </c>
      <c r="Y42" s="50">
        <f>'13.'!F42*1000</f>
        <v>954138226.41321695</v>
      </c>
      <c r="Z42" s="908">
        <f>'23.'!E42*1000</f>
        <v>233874666.93874821</v>
      </c>
      <c r="AA42" s="908">
        <f>'17.'!K42*1000</f>
        <v>287956604.25072759</v>
      </c>
      <c r="AB42" s="908">
        <f>'17.'!L42*1000</f>
        <v>283509337.80348825</v>
      </c>
      <c r="AC42" s="838">
        <f>'27.'!L42*1000</f>
        <v>220757837.53306568</v>
      </c>
      <c r="AD42" s="944">
        <f>'1'!L45*1000</f>
        <v>100370187.80719097</v>
      </c>
      <c r="AE42" s="50">
        <f>'29.'!G43*1000</f>
        <v>199389231.97429046</v>
      </c>
    </row>
    <row r="43" spans="1:31" ht="18" customHeight="1">
      <c r="A43" s="813"/>
      <c r="B43" s="813" t="s">
        <v>1008</v>
      </c>
      <c r="C43" s="839"/>
      <c r="D43" s="840"/>
      <c r="E43" s="906">
        <f>P43/O43*100</f>
        <v>21.453403121981875</v>
      </c>
      <c r="F43" s="907">
        <f>Q43/P43*100</f>
        <v>92.874990327879217</v>
      </c>
      <c r="G43" s="907">
        <f>R43/P43*100</f>
        <v>11.109023736993338</v>
      </c>
      <c r="H43" s="907">
        <f>R43/Q43*100</f>
        <v>11.96126502708085</v>
      </c>
      <c r="I43" s="907">
        <f>AE43/(T43+U43+V43)*100</f>
        <v>47.827909342017726</v>
      </c>
      <c r="J43" s="907">
        <f>S43/X43*100</f>
        <v>257.09085687790395</v>
      </c>
      <c r="K43" s="907">
        <f>S43/W43*100</f>
        <v>31.352856477501351</v>
      </c>
      <c r="L43" s="907">
        <f>S43/AD43*100</f>
        <v>12.819163767609892</v>
      </c>
      <c r="M43" s="907">
        <f>R43/Z43*100</f>
        <v>2.5354378101031072</v>
      </c>
      <c r="N43" s="907">
        <f>(S43-AC43+AA43-AB43)/S43*100</f>
        <v>2.0827939177890697</v>
      </c>
      <c r="O43" s="908">
        <f>'1'!G44*1000</f>
        <v>59049791.48489482</v>
      </c>
      <c r="P43" s="908">
        <f>'1'!H44*1000</f>
        <v>12668189.809944212</v>
      </c>
      <c r="Q43" s="908">
        <f>'1'!J44*1000</f>
        <v>11765580.060703067</v>
      </c>
      <c r="R43" s="908">
        <f>'19.'!AA43*1000</f>
        <v>1407312.2130340738</v>
      </c>
      <c r="S43" s="908">
        <f>'23.'!F43*1000</f>
        <v>54760378.448641717</v>
      </c>
      <c r="T43" s="50">
        <f>'11.'!H43*1000</f>
        <v>13625282.227511924</v>
      </c>
      <c r="U43" s="50">
        <f>'11.'!I43*1000</f>
        <v>2907537.2336406135</v>
      </c>
      <c r="V43" s="50">
        <f>'11.'!J43*1000</f>
        <v>86750455.973011583</v>
      </c>
      <c r="W43" s="50">
        <f>'11.'!F43*1000</f>
        <v>174658339.30614102</v>
      </c>
      <c r="X43" s="50">
        <f>'1'!M44*1000</f>
        <v>21300010.087347519</v>
      </c>
      <c r="Y43" s="50">
        <f>'13.'!F43*1000</f>
        <v>180577431.44821581</v>
      </c>
      <c r="Z43" s="908">
        <f>'23.'!E43*1000</f>
        <v>55505688.501854576</v>
      </c>
      <c r="AA43" s="908">
        <f>'17.'!K43*1000</f>
        <v>42886974.082936987</v>
      </c>
      <c r="AB43" s="908">
        <f>'17.'!L43*1000</f>
        <v>41447124.529469177</v>
      </c>
      <c r="AC43" s="838">
        <f>'27.'!L43*1000</f>
        <v>55059682.170422941</v>
      </c>
      <c r="AD43" s="944">
        <f>'1'!L46*1000</f>
        <v>427175901.96487272</v>
      </c>
      <c r="AE43" s="50">
        <f>'29.'!G44*1000</f>
        <v>49398231.340118483</v>
      </c>
    </row>
    <row r="44" spans="1:31" ht="18" customHeight="1">
      <c r="A44" s="813"/>
      <c r="B44" s="813" t="s">
        <v>1009</v>
      </c>
      <c r="C44" s="839"/>
      <c r="D44" s="840"/>
      <c r="E44" s="906">
        <f t="shared" si="23"/>
        <v>25.558129078323553</v>
      </c>
      <c r="F44" s="907">
        <f t="shared" si="24"/>
        <v>92.823256678248285</v>
      </c>
      <c r="G44" s="907">
        <f t="shared" si="25"/>
        <v>28.92329669094762</v>
      </c>
      <c r="H44" s="907">
        <f t="shared" si="26"/>
        <v>31.159536657072874</v>
      </c>
      <c r="I44" s="907">
        <f t="shared" si="27"/>
        <v>56.635329473404674</v>
      </c>
      <c r="J44" s="907">
        <f t="shared" si="28"/>
        <v>287.8725643598728</v>
      </c>
      <c r="K44" s="907">
        <f t="shared" si="29"/>
        <v>39.859057974130344</v>
      </c>
      <c r="L44" s="907">
        <f t="shared" si="30"/>
        <v>8.7282854833846102</v>
      </c>
      <c r="M44" s="907">
        <f t="shared" si="31"/>
        <v>7.9698935026778885</v>
      </c>
      <c r="N44" s="907">
        <f t="shared" si="32"/>
        <v>7.8639975539498082</v>
      </c>
      <c r="O44" s="908">
        <f>'1'!G45*1000</f>
        <v>40519787.32500273</v>
      </c>
      <c r="P44" s="908">
        <f>'1'!H45*1000</f>
        <v>10356099.546786385</v>
      </c>
      <c r="Q44" s="908">
        <f>'1'!J45*1000</f>
        <v>9612868.8641684335</v>
      </c>
      <c r="R44" s="908">
        <f>'19.'!AA44*1000</f>
        <v>2995325.3975269077</v>
      </c>
      <c r="S44" s="908">
        <f>'23.'!F44*1000</f>
        <v>37285132.23971726</v>
      </c>
      <c r="T44" s="50">
        <f>'11.'!H44*1000</f>
        <v>3651438.8097206</v>
      </c>
      <c r="U44" s="50">
        <f>'11.'!I44*1000</f>
        <v>698452.4955249558</v>
      </c>
      <c r="V44" s="50">
        <f>'11.'!J44*1000</f>
        <v>51193582.50250116</v>
      </c>
      <c r="W44" s="50">
        <f>'11.'!F44*1000</f>
        <v>93542432.096404195</v>
      </c>
      <c r="X44" s="50">
        <f>'1'!M45*1000</f>
        <v>12951957.517252909</v>
      </c>
      <c r="Y44" s="50">
        <f>'13.'!F44*1000</f>
        <v>98660872.890442029</v>
      </c>
      <c r="Z44" s="908">
        <f>'23.'!E44*1000</f>
        <v>37583004.045417629</v>
      </c>
      <c r="AA44" s="908">
        <f>'17.'!K44*1000</f>
        <v>13429610.863960885</v>
      </c>
      <c r="AB44" s="908">
        <f>'17.'!L44*1000</f>
        <v>12018019.089976009</v>
      </c>
      <c r="AC44" s="838">
        <f>'27.'!L44*1000</f>
        <v>35764622.126383819</v>
      </c>
      <c r="AD44" s="944">
        <f>'1'!L46*1000</f>
        <v>427175901.96487272</v>
      </c>
      <c r="AE44" s="50">
        <f>'29.'!G45*1000</f>
        <v>31457229.391991578</v>
      </c>
    </row>
    <row r="45" spans="1:31" ht="18" customHeight="1">
      <c r="A45" s="813"/>
      <c r="B45" s="1137" t="s">
        <v>17</v>
      </c>
      <c r="C45" s="839"/>
      <c r="D45" s="840"/>
      <c r="E45" s="906">
        <f t="shared" si="23"/>
        <v>22.589324462910621</v>
      </c>
      <c r="F45" s="907">
        <f t="shared" si="24"/>
        <v>91.955766840166191</v>
      </c>
      <c r="G45" s="907">
        <f t="shared" si="25"/>
        <v>24.567128018329861</v>
      </c>
      <c r="H45" s="907">
        <f t="shared" si="26"/>
        <v>26.716245062728316</v>
      </c>
      <c r="I45" s="907">
        <f t="shared" si="27"/>
        <v>86.700673423926418</v>
      </c>
      <c r="J45" s="907">
        <f t="shared" si="28"/>
        <v>239.98916782503602</v>
      </c>
      <c r="K45" s="907">
        <f t="shared" si="29"/>
        <v>43.84921735633943</v>
      </c>
      <c r="L45" s="907">
        <f t="shared" si="30"/>
        <v>21.791720488984328</v>
      </c>
      <c r="M45" s="907">
        <f t="shared" si="31"/>
        <v>5.8545314593294391</v>
      </c>
      <c r="N45" s="907">
        <f t="shared" si="32"/>
        <v>5.8609623246239879</v>
      </c>
      <c r="O45" s="908">
        <f>'1'!G46*1000</f>
        <v>186840381.55029026</v>
      </c>
      <c r="P45" s="908">
        <f>'1'!H46*1000</f>
        <v>42205980.01613526</v>
      </c>
      <c r="Q45" s="908">
        <f>'1'!J46*1000</f>
        <v>38810832.576244473</v>
      </c>
      <c r="R45" s="908">
        <f>'19.'!AA45*1000</f>
        <v>10368797.141954668</v>
      </c>
      <c r="S45" s="908">
        <f>'23.'!F45*1000</f>
        <v>174892435.41221887</v>
      </c>
      <c r="T45" s="50">
        <f>'11.'!H45*1000</f>
        <v>20660867.017253261</v>
      </c>
      <c r="U45" s="50">
        <f>'11.'!I45*1000</f>
        <v>24176233.444538482</v>
      </c>
      <c r="V45" s="50">
        <f>'11.'!J45*1000</f>
        <v>133787127.63269953</v>
      </c>
      <c r="W45" s="50">
        <f>'11.'!F45*1000</f>
        <v>398849616.83799374</v>
      </c>
      <c r="X45" s="50">
        <f>'1'!M46*1000</f>
        <v>72875137.239412457</v>
      </c>
      <c r="Y45" s="50">
        <f>'13.'!F45*1000</f>
        <v>415828247.86076182</v>
      </c>
      <c r="Z45" s="908">
        <f>'23.'!E45*1000</f>
        <v>177107206.85310453</v>
      </c>
      <c r="AA45" s="908">
        <f>'17.'!K45*1000</f>
        <v>138427517.27796477</v>
      </c>
      <c r="AB45" s="908">
        <f>'17.'!L45*1000</f>
        <v>130953200.55679014</v>
      </c>
      <c r="AC45" s="838">
        <f>'27.'!L45*1000</f>
        <v>172116372.38526601</v>
      </c>
      <c r="AD45" s="944">
        <f>'1'!L49*1000</f>
        <v>802563686.97747684</v>
      </c>
      <c r="AE45" s="50">
        <f>'29.'!G46*1000</f>
        <v>154868408.6562143</v>
      </c>
    </row>
    <row r="46" spans="1:31" ht="18" customHeight="1">
      <c r="A46" s="813"/>
      <c r="B46" s="813" t="s">
        <v>1010</v>
      </c>
      <c r="C46" s="839"/>
      <c r="D46" s="840"/>
      <c r="E46" s="906">
        <f t="shared" si="23"/>
        <v>22.693258114530277</v>
      </c>
      <c r="F46" s="907">
        <f t="shared" si="24"/>
        <v>91.698298435997145</v>
      </c>
      <c r="G46" s="907">
        <f t="shared" si="25"/>
        <v>20.613996560347765</v>
      </c>
      <c r="H46" s="907">
        <f t="shared" si="26"/>
        <v>22.4802389051262</v>
      </c>
      <c r="I46" s="907">
        <f t="shared" si="27"/>
        <v>80.347973971741723</v>
      </c>
      <c r="J46" s="907">
        <f t="shared" si="28"/>
        <v>211.99903852608045</v>
      </c>
      <c r="K46" s="907">
        <f t="shared" si="29"/>
        <v>39.31504986037212</v>
      </c>
      <c r="L46" s="907">
        <f t="shared" si="30"/>
        <v>24.872534927108802</v>
      </c>
      <c r="M46" s="907">
        <f t="shared" si="31"/>
        <v>4.928069987046575</v>
      </c>
      <c r="N46" s="907">
        <f t="shared" si="32"/>
        <v>4.7631654694011498</v>
      </c>
      <c r="O46" s="908">
        <f>'1'!G47*1000</f>
        <v>135454697.2922124</v>
      </c>
      <c r="P46" s="908">
        <f>'1'!H47*1000</f>
        <v>30739084.084777411</v>
      </c>
      <c r="Q46" s="908">
        <f>'1'!J47*1000</f>
        <v>28187217.060551293</v>
      </c>
      <c r="R46" s="908">
        <f>'19.'!AA46*1000</f>
        <v>6336553.7359184222</v>
      </c>
      <c r="S46" s="908">
        <f>'23.'!F46*1000</f>
        <v>126478783.4684912</v>
      </c>
      <c r="T46" s="50">
        <f>'11.'!H46*1000</f>
        <v>14848179.512848791</v>
      </c>
      <c r="U46" s="50">
        <f>'11.'!I46*1000</f>
        <v>22948710.979182959</v>
      </c>
      <c r="V46" s="50">
        <f>'11.'!J46*1000</f>
        <v>105080175.10413565</v>
      </c>
      <c r="W46" s="50">
        <f>'11.'!F46*1000</f>
        <v>321705768.95535463</v>
      </c>
      <c r="X46" s="50">
        <f>'1'!M47*1000</f>
        <v>59660074.096483022</v>
      </c>
      <c r="Y46" s="50">
        <f>'13.'!F46*1000</f>
        <v>332666507.87863475</v>
      </c>
      <c r="Z46" s="908">
        <f>'23.'!E46*1000</f>
        <v>128580839.00135438</v>
      </c>
      <c r="AA46" s="908">
        <f>'17.'!K46*1000</f>
        <v>128923521.90594053</v>
      </c>
      <c r="AB46" s="908">
        <f>'17.'!L46*1000</f>
        <v>121986967.06102738</v>
      </c>
      <c r="AC46" s="838">
        <f>'27.'!L46*1000</f>
        <v>127390944.57311453</v>
      </c>
      <c r="AD46" s="944">
        <f>'1'!L51*1000</f>
        <v>508507813.2934525</v>
      </c>
      <c r="AE46" s="50">
        <f>'29.'!G47*1000</f>
        <v>114798827.47679693</v>
      </c>
    </row>
    <row r="47" spans="1:31" ht="18" customHeight="1">
      <c r="A47" s="813"/>
      <c r="B47" s="813" t="s">
        <v>1011</v>
      </c>
      <c r="C47" s="839"/>
      <c r="D47" s="840"/>
      <c r="E47" s="906">
        <f t="shared" si="23"/>
        <v>22.315351244067916</v>
      </c>
      <c r="F47" s="907">
        <f t="shared" si="24"/>
        <v>92.645957365335903</v>
      </c>
      <c r="G47" s="907">
        <f t="shared" si="25"/>
        <v>35.164210351029396</v>
      </c>
      <c r="H47" s="907">
        <f t="shared" si="26"/>
        <v>37.955471939659958</v>
      </c>
      <c r="I47" s="907">
        <f t="shared" si="27"/>
        <v>112.09164134718699</v>
      </c>
      <c r="J47" s="907">
        <f t="shared" si="28"/>
        <v>366.35202889386886</v>
      </c>
      <c r="K47" s="907">
        <f t="shared" si="29"/>
        <v>62.757631713394268</v>
      </c>
      <c r="L47" s="907">
        <f t="shared" si="30"/>
        <v>49.822973619104552</v>
      </c>
      <c r="M47" s="907">
        <f t="shared" si="31"/>
        <v>8.3093863904154688</v>
      </c>
      <c r="N47" s="907">
        <f t="shared" si="32"/>
        <v>8.7289139285540678</v>
      </c>
      <c r="O47" s="908">
        <f>'1'!G48*1000</f>
        <v>51385684.258077778</v>
      </c>
      <c r="P47" s="908">
        <f>'1'!H48*1000</f>
        <v>11466895.931357771</v>
      </c>
      <c r="Q47" s="908">
        <f>'1'!J48*1000</f>
        <v>10623615.515693158</v>
      </c>
      <c r="R47" s="908">
        <f>'19.'!AA47*1000</f>
        <v>4032243.4060362778</v>
      </c>
      <c r="S47" s="908">
        <f>'23.'!F47*1000</f>
        <v>48413651.943727791</v>
      </c>
      <c r="T47" s="50">
        <f>'11.'!H47*1000</f>
        <v>5812687.5044044675</v>
      </c>
      <c r="U47" s="50">
        <f>'11.'!I47*1000</f>
        <v>1227522.4653555232</v>
      </c>
      <c r="V47" s="50">
        <f>'11.'!J47*1000</f>
        <v>28706952.528563902</v>
      </c>
      <c r="W47" s="50">
        <f>'11.'!F47*1000</f>
        <v>77143847.88263917</v>
      </c>
      <c r="X47" s="50">
        <f>'1'!M48*1000</f>
        <v>13215063.142929416</v>
      </c>
      <c r="Y47" s="50">
        <f>'13.'!F47*1000</f>
        <v>83161739.982126862</v>
      </c>
      <c r="Z47" s="908">
        <f>'23.'!E47*1000</f>
        <v>48526367.851750195</v>
      </c>
      <c r="AA47" s="908">
        <f>'17.'!K47*1000</f>
        <v>9503995.3720242493</v>
      </c>
      <c r="AB47" s="908">
        <f>'17.'!L47*1000</f>
        <v>8966233.4957627393</v>
      </c>
      <c r="AC47" s="838">
        <f>'27.'!L47*1000</f>
        <v>44725427.812151559</v>
      </c>
      <c r="AD47" s="944">
        <f>'1'!L52*1000</f>
        <v>97171341.706436485</v>
      </c>
      <c r="AE47" s="50">
        <f>'29.'!G48*1000</f>
        <v>40069581.179417349</v>
      </c>
    </row>
    <row r="48" spans="1:31" ht="18" customHeight="1">
      <c r="A48" s="813"/>
      <c r="B48" s="1137" t="s">
        <v>18</v>
      </c>
      <c r="C48" s="839"/>
      <c r="D48" s="840"/>
      <c r="E48" s="906">
        <f t="shared" si="23"/>
        <v>21.53674057240789</v>
      </c>
      <c r="F48" s="907">
        <f t="shared" si="24"/>
        <v>88.474464788208024</v>
      </c>
      <c r="G48" s="907">
        <f t="shared" si="25"/>
        <v>26.189553581352882</v>
      </c>
      <c r="H48" s="907">
        <f t="shared" si="26"/>
        <v>29.601256864391285</v>
      </c>
      <c r="I48" s="907">
        <f t="shared" si="27"/>
        <v>51.908303624336774</v>
      </c>
      <c r="J48" s="907">
        <f t="shared" si="28"/>
        <v>262.6470753357558</v>
      </c>
      <c r="K48" s="907">
        <f t="shared" si="29"/>
        <v>33.110253796716634</v>
      </c>
      <c r="L48" s="907">
        <f t="shared" si="30"/>
        <v>1052.6071930047956</v>
      </c>
      <c r="M48" s="907">
        <f t="shared" si="31"/>
        <v>6.1695846846902072</v>
      </c>
      <c r="N48" s="907">
        <f t="shared" si="32"/>
        <v>5.4400278782682898</v>
      </c>
      <c r="O48" s="908">
        <f>'1'!G49*1000</f>
        <v>280536110.83753127</v>
      </c>
      <c r="P48" s="908">
        <f>'1'!H49*1000</f>
        <v>60418334.403001763</v>
      </c>
      <c r="Q48" s="908">
        <f>'1'!J49*1000</f>
        <v>53454797.997005574</v>
      </c>
      <c r="R48" s="908">
        <f>'19.'!AA48*1000</f>
        <v>15823292.061435107</v>
      </c>
      <c r="S48" s="908">
        <f>'23.'!F48*1000</f>
        <v>250621177.16206658</v>
      </c>
      <c r="T48" s="50">
        <f>'11.'!H48*1000</f>
        <v>39673918.20189409</v>
      </c>
      <c r="U48" s="50">
        <f>'11.'!I48*1000</f>
        <v>11781967.786301989</v>
      </c>
      <c r="V48" s="50">
        <f>'11.'!J48*1000</f>
        <v>371043045.59024632</v>
      </c>
      <c r="W48" s="50">
        <f>'11.'!F48*1000</f>
        <v>756929193.9010123</v>
      </c>
      <c r="X48" s="50">
        <f>'1'!M49*1000</f>
        <v>95421270.860025436</v>
      </c>
      <c r="Y48" s="50">
        <f>'13.'!F48*1000</f>
        <v>794378606.54307556</v>
      </c>
      <c r="Z48" s="908">
        <f>'23.'!E48*1000</f>
        <v>256472564.52611026</v>
      </c>
      <c r="AA48" s="908">
        <f>'17.'!K48*1000</f>
        <v>248227192.0612765</v>
      </c>
      <c r="AB48" s="908">
        <f>'17.'!L48*1000</f>
        <v>240049240.82687658</v>
      </c>
      <c r="AC48" s="838">
        <f>'27.'!L48*1000</f>
        <v>245165266.49000591</v>
      </c>
      <c r="AD48" s="944">
        <f>'1'!L53*1000</f>
        <v>23809563.41811021</v>
      </c>
      <c r="AE48" s="50">
        <f>'29.'!G49*1000</f>
        <v>219312028.21331674</v>
      </c>
    </row>
    <row r="49" spans="1:31" ht="18" customHeight="1">
      <c r="A49" s="813"/>
      <c r="B49" s="813" t="s">
        <v>1012</v>
      </c>
      <c r="C49" s="35"/>
      <c r="D49" s="32"/>
      <c r="E49" s="906">
        <f t="shared" si="23"/>
        <v>22.40754212557826</v>
      </c>
      <c r="F49" s="907">
        <f t="shared" si="24"/>
        <v>91.121267795300326</v>
      </c>
      <c r="G49" s="907">
        <f t="shared" si="25"/>
        <v>42.607577804442641</v>
      </c>
      <c r="H49" s="907">
        <f t="shared" si="26"/>
        <v>46.759202143849201</v>
      </c>
      <c r="I49" s="907">
        <f t="shared" si="27"/>
        <v>41.857251903636261</v>
      </c>
      <c r="J49" s="907">
        <f t="shared" si="28"/>
        <v>325.33723280489244</v>
      </c>
      <c r="K49" s="907">
        <f t="shared" si="29"/>
        <v>31.748197884642988</v>
      </c>
      <c r="L49" s="907">
        <f t="shared" si="30"/>
        <v>332.75767986428792</v>
      </c>
      <c r="M49" s="907">
        <f t="shared" si="31"/>
        <v>10.220749143785742</v>
      </c>
      <c r="N49" s="907">
        <f t="shared" si="32"/>
        <v>7.9386354075387269</v>
      </c>
      <c r="O49" s="908">
        <f>'1'!G50*1000</f>
        <v>66254425.755925626</v>
      </c>
      <c r="P49" s="908">
        <f>'1'!H50*1000</f>
        <v>14845988.361319005</v>
      </c>
      <c r="Q49" s="908">
        <f>'1'!J50*1000</f>
        <v>13527852.811576609</v>
      </c>
      <c r="R49" s="908">
        <f>'19.'!AA49*1000</f>
        <v>6325516.0418874947</v>
      </c>
      <c r="S49" s="908">
        <f>'23.'!F49*1000</f>
        <v>60027895.80546432</v>
      </c>
      <c r="T49" s="50">
        <f>'11.'!H49*1000</f>
        <v>19430003.099128272</v>
      </c>
      <c r="U49" s="50">
        <f>'11.'!I49*1000</f>
        <v>2086673.6580738479</v>
      </c>
      <c r="V49" s="50">
        <f>'11.'!J49*1000</f>
        <v>98899291.85765937</v>
      </c>
      <c r="W49" s="50">
        <f>'11.'!F49*1000</f>
        <v>189074970.56549653</v>
      </c>
      <c r="X49" s="50">
        <f>'1'!M50*1000</f>
        <v>18450976.326298188</v>
      </c>
      <c r="Y49" s="50">
        <f>'13.'!F49*1000</f>
        <v>200893513.59453309</v>
      </c>
      <c r="Z49" s="908">
        <f>'23.'!E49*1000</f>
        <v>61888966.77630949</v>
      </c>
      <c r="AA49" s="908">
        <f>'17.'!K49*1000</f>
        <v>3290616.6549711917</v>
      </c>
      <c r="AB49" s="908">
        <f>'17.'!L49*1000</f>
        <v>3517558.3133635903</v>
      </c>
      <c r="AC49" s="838">
        <f>'27.'!L49*1000</f>
        <v>55035558.356258877</v>
      </c>
      <c r="AD49" s="944">
        <f>'1'!L54*1000</f>
        <v>18039522.282384627</v>
      </c>
      <c r="AE49" s="50">
        <f>'29.'!G50*1000</f>
        <v>50402815.315326154</v>
      </c>
    </row>
    <row r="50" spans="1:31" ht="18" customHeight="1">
      <c r="A50" s="813"/>
      <c r="B50" s="813" t="s">
        <v>1013</v>
      </c>
      <c r="C50" s="35"/>
      <c r="D50" s="32"/>
      <c r="E50" s="906">
        <f t="shared" ref="E50:F53" si="33">P50/O50*100</f>
        <v>21.038563736199396</v>
      </c>
      <c r="F50" s="907">
        <f t="shared" si="33"/>
        <v>86.369080202190815</v>
      </c>
      <c r="G50" s="907">
        <f>R50/P50*100</f>
        <v>16.898364976246157</v>
      </c>
      <c r="H50" s="907">
        <f>R50/Q50*100</f>
        <v>19.565294590016393</v>
      </c>
      <c r="I50" s="907">
        <f>AE50/(T50+U50+V50)*100</f>
        <v>52.320230644449047</v>
      </c>
      <c r="J50" s="907">
        <f>S50/X50*100</f>
        <v>225.09193103059522</v>
      </c>
      <c r="K50" s="907">
        <f>S50/W50*100</f>
        <v>31.077247571367643</v>
      </c>
      <c r="L50" s="946">
        <v>0</v>
      </c>
      <c r="M50" s="907">
        <f>R50/Z50*100</f>
        <v>3.9712474886320184</v>
      </c>
      <c r="N50" s="907">
        <f>(S50-AC50+AA50-AB50)/S50*100</f>
        <v>3.9045047195848559</v>
      </c>
      <c r="O50" s="908">
        <f>'1'!G51*1000</f>
        <v>168169617.64824679</v>
      </c>
      <c r="P50" s="908">
        <f>'1'!H51*1000</f>
        <v>35380472.193849228</v>
      </c>
      <c r="Q50" s="908">
        <f>'1'!J51*1000</f>
        <v>30557788.405019462</v>
      </c>
      <c r="R50" s="908">
        <f>'19.'!AA50*1000</f>
        <v>5978721.3216359289</v>
      </c>
      <c r="S50" s="908">
        <f>'23.'!F50*1000</f>
        <v>147692821.68698356</v>
      </c>
      <c r="T50" s="50">
        <f>'11.'!H50*1000</f>
        <v>16770034.519431531</v>
      </c>
      <c r="U50" s="50">
        <f>'11.'!I50*1000</f>
        <v>9403174.5188976023</v>
      </c>
      <c r="V50" s="50">
        <f>'11.'!J50*1000</f>
        <v>229512300.39324012</v>
      </c>
      <c r="W50" s="50">
        <f>'11.'!F50*1000</f>
        <v>475244216.36058003</v>
      </c>
      <c r="X50" s="50">
        <f>'1'!M51*1000</f>
        <v>65614445.178360783</v>
      </c>
      <c r="Y50" s="50">
        <f>'13.'!F50*1000</f>
        <v>495005342.93928665</v>
      </c>
      <c r="Z50" s="908">
        <f>'23.'!E50*1000</f>
        <v>150550207.17672342</v>
      </c>
      <c r="AA50" s="908">
        <f>'17.'!K50*1000</f>
        <v>236124675.70356464</v>
      </c>
      <c r="AB50" s="908">
        <f>'17.'!L50*1000</f>
        <v>227816961.64144784</v>
      </c>
      <c r="AC50" s="838">
        <f>'27.'!L50*1000</f>
        <v>150233862.55584404</v>
      </c>
      <c r="AD50" s="944">
        <f>'1'!L55*1000</f>
        <v>0</v>
      </c>
      <c r="AE50" s="50">
        <f>'29.'!G51*1000</f>
        <v>133775248.25903156</v>
      </c>
    </row>
    <row r="51" spans="1:31" ht="18" customHeight="1">
      <c r="A51" s="813"/>
      <c r="B51" s="813" t="s">
        <v>1014</v>
      </c>
      <c r="C51" s="35"/>
      <c r="D51" s="32"/>
      <c r="E51" s="906">
        <f t="shared" si="33"/>
        <v>22.102400553961001</v>
      </c>
      <c r="F51" s="907">
        <f t="shared" si="33"/>
        <v>91.927715357279709</v>
      </c>
      <c r="G51" s="907">
        <f>R51/P51*100</f>
        <v>34.528044110943618</v>
      </c>
      <c r="H51" s="907">
        <f>R51/Q51*100</f>
        <v>37.559993715441948</v>
      </c>
      <c r="I51" s="907">
        <f>AE51/(T51+U51+V51)*100</f>
        <v>75.723907163824435</v>
      </c>
      <c r="J51" s="907">
        <f>S51/X51*100</f>
        <v>377.78292338251839</v>
      </c>
      <c r="K51" s="907">
        <f>S51/W51*100</f>
        <v>46.323784082242511</v>
      </c>
      <c r="L51" s="907">
        <f>S51/AD51*100</f>
        <v>2.8294185419544822</v>
      </c>
      <c r="M51" s="907">
        <f>R51/Z51*100</f>
        <v>7.9917868056776058</v>
      </c>
      <c r="N51" s="907">
        <f>(S51-AC51+AA51-AB51)/S51*100</f>
        <v>7.2302090613447456</v>
      </c>
      <c r="O51" s="908">
        <f>'1'!G52*1000</f>
        <v>46112067.433358639</v>
      </c>
      <c r="P51" s="908">
        <f>'1'!H52*1000</f>
        <v>10191873.847833531</v>
      </c>
      <c r="Q51" s="908">
        <f>'1'!J52*1000</f>
        <v>9369156.7804094385</v>
      </c>
      <c r="R51" s="908">
        <f>'19.'!AA51*1000</f>
        <v>3519054.6979116881</v>
      </c>
      <c r="S51" s="908">
        <f>'23.'!F51*1000</f>
        <v>42900459.669618629</v>
      </c>
      <c r="T51" s="50">
        <f>'11.'!H51*1000</f>
        <v>3473880.5833342932</v>
      </c>
      <c r="U51" s="50">
        <f>'11.'!I51*1000</f>
        <v>292119.60933053936</v>
      </c>
      <c r="V51" s="50">
        <f>'11.'!J51*1000</f>
        <v>42631453.339346804</v>
      </c>
      <c r="W51" s="50">
        <f>'11.'!F51*1000</f>
        <v>92610006.974935025</v>
      </c>
      <c r="X51" s="50">
        <f>'1'!M52*1000</f>
        <v>11355849.355366552</v>
      </c>
      <c r="Y51" s="50">
        <f>'13.'!F51*1000</f>
        <v>98479750.009256095</v>
      </c>
      <c r="Z51" s="908">
        <f>'23.'!E51*1000</f>
        <v>44033390.573077425</v>
      </c>
      <c r="AA51" s="908">
        <f>'17.'!K51*1000</f>
        <v>8811899.7027406581</v>
      </c>
      <c r="AB51" s="908">
        <f>'17.'!L51*1000</f>
        <v>8714720.8720651194</v>
      </c>
      <c r="AC51" s="838">
        <f>'27.'!L51*1000</f>
        <v>39895845.577902853</v>
      </c>
      <c r="AD51" s="944">
        <f>'1'!L56*1000</f>
        <v>1516228830.5350614</v>
      </c>
      <c r="AE51" s="50">
        <f>'29.'!G52*1000</f>
        <v>35133964.638959073</v>
      </c>
    </row>
    <row r="52" spans="1:31" ht="18" customHeight="1">
      <c r="A52" s="813"/>
      <c r="B52" s="1137" t="s">
        <v>20</v>
      </c>
      <c r="C52" s="35"/>
      <c r="D52" s="32"/>
      <c r="E52" s="906">
        <f t="shared" si="33"/>
        <v>21.477115976288722</v>
      </c>
      <c r="F52" s="907">
        <f t="shared" si="33"/>
        <v>91.703444615061471</v>
      </c>
      <c r="G52" s="907">
        <f>R52/P52*100</f>
        <v>-4.1360968083814535</v>
      </c>
      <c r="H52" s="907">
        <f>R52/Q52*100</f>
        <v>-4.5102960153168965</v>
      </c>
      <c r="I52" s="907">
        <f>AE52/(T52+U52+V52)*100</f>
        <v>127.10249411292914</v>
      </c>
      <c r="J52" s="907">
        <f>S52/X52*100</f>
        <v>353.37508562111191</v>
      </c>
      <c r="K52" s="907">
        <f>S52/W52*100</f>
        <v>65.887953371371907</v>
      </c>
      <c r="L52" s="907">
        <f>S52/AD52*100</f>
        <v>2.2549407398840917</v>
      </c>
      <c r="M52" s="907">
        <f>R52/Z52*100</f>
        <v>-0.91022820787772296</v>
      </c>
      <c r="N52" s="907">
        <f>(S52-AC52+AA52-AB52)/S52*100</f>
        <v>-1.5871246374361521</v>
      </c>
      <c r="O52" s="908">
        <f>'1'!G53*1000</f>
        <v>15054192.11757352</v>
      </c>
      <c r="P52" s="908">
        <f>'1'!H53*1000</f>
        <v>3233206.3003845797</v>
      </c>
      <c r="Q52" s="908">
        <f>'1'!J53*1000</f>
        <v>2964961.5489638508</v>
      </c>
      <c r="R52" s="908">
        <f>'19.'!AA52*1000</f>
        <v>-133728.54259859468</v>
      </c>
      <c r="S52" s="908">
        <f>'23.'!F52*1000</f>
        <v>14495544.294586597</v>
      </c>
      <c r="T52" s="50">
        <f>'11.'!H52*1000</f>
        <v>851651.21142167668</v>
      </c>
      <c r="U52" s="50">
        <f>'11.'!I52*1000</f>
        <v>1019810.8703145757</v>
      </c>
      <c r="V52" s="50">
        <f>'11.'!J52*1000</f>
        <v>8514010.7770351265</v>
      </c>
      <c r="W52" s="50">
        <f>'11.'!F52*1000</f>
        <v>22000295.278385229</v>
      </c>
      <c r="X52" s="50">
        <f>'1'!M53*1000</f>
        <v>4102027.8124895012</v>
      </c>
      <c r="Y52" s="50">
        <f>'13.'!F52*1000</f>
        <v>25132420.295465693</v>
      </c>
      <c r="Z52" s="908">
        <f>'23.'!E52*1000</f>
        <v>14691759.873097597</v>
      </c>
      <c r="AA52" s="908">
        <f>'17.'!K52*1000</f>
        <v>81323.310983309886</v>
      </c>
      <c r="AB52" s="908">
        <f>'17.'!L52*1000</f>
        <v>46281.713360839873</v>
      </c>
      <c r="AC52" s="838">
        <f>'27.'!L52*1000</f>
        <v>14760648.247038921</v>
      </c>
      <c r="AD52" s="944">
        <f>'1'!L57*1000</f>
        <v>642834822.13956964</v>
      </c>
      <c r="AE52" s="50">
        <f>'29.'!G53*1000</f>
        <v>13200195.028919743</v>
      </c>
    </row>
    <row r="53" spans="1:31" ht="18" customHeight="1">
      <c r="A53" s="2639" t="s">
        <v>21</v>
      </c>
      <c r="B53" s="2639"/>
      <c r="C53" s="35"/>
      <c r="D53" s="32"/>
      <c r="E53" s="906">
        <f t="shared" si="33"/>
        <v>26.327589714612355</v>
      </c>
      <c r="F53" s="907">
        <f t="shared" si="33"/>
        <v>89.994825782545888</v>
      </c>
      <c r="G53" s="907">
        <f>R53/P53*100</f>
        <v>1.959351801206604</v>
      </c>
      <c r="H53" s="907">
        <f>R53/Q53*100</f>
        <v>2.1771827259724654</v>
      </c>
      <c r="I53" s="907">
        <f>AE53/(T53+U53+V53)*100</f>
        <v>132.89470057515922</v>
      </c>
      <c r="J53" s="907">
        <f>S53/X53*100</f>
        <v>252.27833073654966</v>
      </c>
      <c r="K53" s="907">
        <f>S53/W53*100</f>
        <v>40.386529794971956</v>
      </c>
      <c r="L53" s="907">
        <f>S53/AD53*100</f>
        <v>1.2355035412552826</v>
      </c>
      <c r="M53" s="907">
        <f>R53/Z53*100</f>
        <v>0.5227078005592326</v>
      </c>
      <c r="N53" s="907">
        <f>(S53-AC53+AA53-AB53)/S53*100</f>
        <v>0.56931779724512332</v>
      </c>
      <c r="O53" s="908">
        <f>'1'!G54*1000</f>
        <v>6724463.7761087101</v>
      </c>
      <c r="P53" s="908">
        <f>'1'!H54*1000</f>
        <v>1770389.2334816302</v>
      </c>
      <c r="Q53" s="908">
        <f>'1'!J54*1000</f>
        <v>1593258.7063447428</v>
      </c>
      <c r="R53" s="908">
        <f>'19.'!AA53*1000</f>
        <v>34688.153334590112</v>
      </c>
      <c r="S53" s="908">
        <f>'23.'!F53*1000</f>
        <v>6599723.5359273804</v>
      </c>
      <c r="T53" s="50">
        <f>'11.'!H53*1000</f>
        <v>237677.06133911107</v>
      </c>
      <c r="U53" s="50">
        <f>'11.'!I53*1000</f>
        <v>1110894.1693950396</v>
      </c>
      <c r="V53" s="50">
        <f>'11.'!J53*1000</f>
        <v>3022759.9614413166</v>
      </c>
      <c r="W53" s="50">
        <f>'11.'!F53*1000</f>
        <v>16341397.910223605</v>
      </c>
      <c r="X53" s="50">
        <f>'1'!M54*1000</f>
        <v>2616048.5193709997</v>
      </c>
      <c r="Y53" s="50">
        <f>'13.'!F53*1000</f>
        <v>17768322.006939203</v>
      </c>
      <c r="Z53" s="908">
        <f>'23.'!E53*1000</f>
        <v>6636241.7582974806</v>
      </c>
      <c r="AA53" s="908">
        <f>'17.'!K53*1000</f>
        <v>0</v>
      </c>
      <c r="AB53" s="908">
        <f>'17.'!L53*1000</f>
        <v>2156.4540000000002</v>
      </c>
      <c r="AC53" s="838">
        <f>'27.'!L53*1000</f>
        <v>6559993.6812683707</v>
      </c>
      <c r="AD53" s="944">
        <f>'1'!L58*1000</f>
        <v>534172773.73580027</v>
      </c>
      <c r="AE53" s="50">
        <f>'29.'!G54*1000</f>
        <v>5809267.498990125</v>
      </c>
    </row>
    <row r="54" spans="1:31" ht="18" customHeight="1">
      <c r="A54" s="2641" t="s">
        <v>118</v>
      </c>
      <c r="B54" s="2641"/>
      <c r="C54" s="2641"/>
      <c r="D54" s="840"/>
      <c r="E54" s="907"/>
      <c r="F54" s="907"/>
      <c r="G54" s="907"/>
      <c r="H54" s="907"/>
      <c r="I54" s="907"/>
      <c r="J54" s="907"/>
      <c r="K54" s="907"/>
      <c r="L54" s="907"/>
      <c r="M54" s="907"/>
      <c r="N54" s="907"/>
      <c r="O54" s="908"/>
      <c r="P54" s="908"/>
      <c r="Q54" s="908"/>
      <c r="R54" s="908"/>
      <c r="S54" s="908"/>
      <c r="T54" s="908"/>
      <c r="U54" s="908"/>
      <c r="V54" s="908"/>
      <c r="W54" s="908"/>
      <c r="X54" s="908"/>
      <c r="Y54" s="908"/>
      <c r="Z54" s="908"/>
      <c r="AA54" s="908"/>
      <c r="AB54" s="908"/>
      <c r="AC54" s="908"/>
      <c r="AD54" s="944"/>
      <c r="AE54" s="908"/>
    </row>
    <row r="55" spans="1:31" ht="18" customHeight="1">
      <c r="A55" s="2639" t="s">
        <v>22</v>
      </c>
      <c r="B55" s="2639" t="s">
        <v>22</v>
      </c>
      <c r="C55" s="1141"/>
      <c r="D55" s="840"/>
      <c r="E55" s="906">
        <f t="shared" ref="E55:F59" si="34">P55/O55*100</f>
        <v>24.292439946070974</v>
      </c>
      <c r="F55" s="907">
        <f t="shared" si="34"/>
        <v>91.725702627777579</v>
      </c>
      <c r="G55" s="907">
        <f>R55/P55*100</f>
        <v>22.723027215410941</v>
      </c>
      <c r="H55" s="907">
        <f>R55/Q55*100</f>
        <v>24.772802567259543</v>
      </c>
      <c r="I55" s="907">
        <f>AE55/(T55+U55+V55)*100</f>
        <v>62.399757210314355</v>
      </c>
      <c r="J55" s="907">
        <f>S55/X55*100</f>
        <v>236.75778610341433</v>
      </c>
      <c r="K55" s="907">
        <f>S55/W55*100</f>
        <v>34.321929907603398</v>
      </c>
      <c r="L55" s="907">
        <f>S55/AD55*100</f>
        <v>32.011227818274705</v>
      </c>
      <c r="M55" s="907">
        <f>R55/Z55*100</f>
        <v>5.561753473090417</v>
      </c>
      <c r="N55" s="907">
        <f>(S55-AC55+AA55-AB55)/S55*100</f>
        <v>4.4738995875110907</v>
      </c>
      <c r="O55" s="908">
        <f>'1'!G56*1000</f>
        <v>502240188.57173473</v>
      </c>
      <c r="P55" s="908">
        <f>'1'!H56*1000</f>
        <v>122006396.19382226</v>
      </c>
      <c r="Q55" s="908">
        <f>'1'!J56*1000</f>
        <v>111911224.15961356</v>
      </c>
      <c r="R55" s="908">
        <f>'19.'!AA55*1000</f>
        <v>27723546.611664332</v>
      </c>
      <c r="S55" s="908">
        <f>'23.'!F55*1000</f>
        <v>485363465.1889407</v>
      </c>
      <c r="T55" s="50">
        <f>'11.'!H55*1000</f>
        <v>42191194.746304952</v>
      </c>
      <c r="U55" s="50">
        <f>'11.'!I55*1000</f>
        <v>33078765.431275651</v>
      </c>
      <c r="V55" s="50">
        <f>'11.'!J55*1000</f>
        <v>588558927.53626072</v>
      </c>
      <c r="W55" s="283">
        <f>'11.'!F55*1000</f>
        <v>1414149689.4130573</v>
      </c>
      <c r="X55" s="50">
        <f>'1'!M56*1000</f>
        <v>205004225.27896798</v>
      </c>
      <c r="Y55" s="50">
        <f>'13.'!F55*1000</f>
        <v>1479564994.1810706</v>
      </c>
      <c r="Z55" s="908">
        <f>'23.'!E55*1000</f>
        <v>498467735.86423641</v>
      </c>
      <c r="AA55" s="908">
        <f>'17.'!K55*1000</f>
        <v>460112403.00747919</v>
      </c>
      <c r="AB55" s="908">
        <f>'17.'!L55*1000</f>
        <v>461286464.42447692</v>
      </c>
      <c r="AC55" s="908">
        <f>'27.'!L55*1000</f>
        <v>462474729.70492542</v>
      </c>
      <c r="AD55" s="944">
        <f>'1'!L56*1000</f>
        <v>1516228830.5350614</v>
      </c>
      <c r="AE55" s="50">
        <f>'29.'!G56*1000</f>
        <v>414227614.22536731</v>
      </c>
    </row>
    <row r="56" spans="1:31" ht="18" customHeight="1">
      <c r="A56" s="1137"/>
      <c r="B56" s="1137" t="s">
        <v>23</v>
      </c>
      <c r="C56" s="1137"/>
      <c r="D56" s="840"/>
      <c r="E56" s="906">
        <f t="shared" si="34"/>
        <v>21.020652023520618</v>
      </c>
      <c r="F56" s="907">
        <f t="shared" si="34"/>
        <v>90.336274763983056</v>
      </c>
      <c r="G56" s="907">
        <f>R56/P56*100</f>
        <v>22.499431064783781</v>
      </c>
      <c r="H56" s="907">
        <f>R56/Q56*100</f>
        <v>24.906308261622357</v>
      </c>
      <c r="I56" s="907">
        <f>AE56/(T56+U56+V56)*100</f>
        <v>76.491410240744116</v>
      </c>
      <c r="J56" s="907">
        <f>S56/X56*100</f>
        <v>269.09473358458871</v>
      </c>
      <c r="K56" s="907">
        <f>S56/W56*100</f>
        <v>43.122984468566955</v>
      </c>
      <c r="L56" s="907">
        <f>S56/AD56*100</f>
        <v>39.835384697998222</v>
      </c>
      <c r="M56" s="907">
        <f>R56/Z56*100</f>
        <v>4.8316910537951356</v>
      </c>
      <c r="N56" s="907">
        <f>(S56-AC56+AA56-AB56)/S56*100</f>
        <v>3.9290992507550784</v>
      </c>
      <c r="O56" s="908">
        <f>'1'!G57*1000</f>
        <v>267056614.60381526</v>
      </c>
      <c r="P56" s="908">
        <f>'1'!H57*1000</f>
        <v>56137041.661662549</v>
      </c>
      <c r="Q56" s="908">
        <f>'1'!J57*1000</f>
        <v>50712112.199851118</v>
      </c>
      <c r="R56" s="908">
        <f>'19.'!AA56*1000</f>
        <v>12630514.990474718</v>
      </c>
      <c r="S56" s="908">
        <f>'23.'!F56*1000</f>
        <v>256075724.3719902</v>
      </c>
      <c r="T56" s="50">
        <f>'11.'!H56*1000</f>
        <v>22783883.797557656</v>
      </c>
      <c r="U56" s="50">
        <f>'11.'!I56*1000</f>
        <v>5148773.9606175767</v>
      </c>
      <c r="V56" s="50">
        <f>'11.'!J56*1000</f>
        <v>253250839.92012054</v>
      </c>
      <c r="W56" s="283">
        <f>'11.'!F56*1000</f>
        <v>593826534.79989994</v>
      </c>
      <c r="X56" s="50">
        <f>'1'!M57*1000</f>
        <v>95161923.44637394</v>
      </c>
      <c r="Y56" s="50">
        <f>'13.'!F56*1000</f>
        <v>634094477.86657357</v>
      </c>
      <c r="Z56" s="908">
        <f>'23.'!E56*1000</f>
        <v>261409822.14816612</v>
      </c>
      <c r="AA56" s="908">
        <f>'17.'!K56*1000</f>
        <v>39836388.041208901</v>
      </c>
      <c r="AB56" s="908">
        <f>'17.'!L56*1000</f>
        <v>44414984.076916635</v>
      </c>
      <c r="AC56" s="908">
        <f>'27.'!L56*1000</f>
        <v>241435658.96861696</v>
      </c>
      <c r="AD56" s="944">
        <f>'1'!L57*1000</f>
        <v>642834822.13956964</v>
      </c>
      <c r="AE56" s="50">
        <f>'29.'!G57*1000</f>
        <v>215081222.73837844</v>
      </c>
    </row>
    <row r="57" spans="1:31" ht="18" customHeight="1">
      <c r="A57" s="1137"/>
      <c r="B57" s="3212" t="s">
        <v>24</v>
      </c>
      <c r="C57" s="3212"/>
      <c r="D57" s="840"/>
      <c r="E57" s="906">
        <f t="shared" si="34"/>
        <v>27.136711018514003</v>
      </c>
      <c r="F57" s="907">
        <f t="shared" si="34"/>
        <v>92.43442524230754</v>
      </c>
      <c r="G57" s="907">
        <f>R57/P57*100</f>
        <v>33.227713375164832</v>
      </c>
      <c r="H57" s="907">
        <f>R57/Q57*100</f>
        <v>35.94733594984956</v>
      </c>
      <c r="I57" s="907">
        <f>AE57/(T57+U57+V57)*100</f>
        <v>55.414072453925222</v>
      </c>
      <c r="J57" s="907">
        <f>S57/X57*100</f>
        <v>268.57053644002667</v>
      </c>
      <c r="K57" s="907">
        <f>S57/W57*100</f>
        <v>29.578644056193397</v>
      </c>
      <c r="L57" s="907">
        <f>S57/AD57*100</f>
        <v>28.684331530977484</v>
      </c>
      <c r="M57" s="907">
        <f>R57/Z57*100</f>
        <v>8.8572961938211368</v>
      </c>
      <c r="N57" s="907">
        <f>(S57-AC57+AA57-AB57)/S57*100</f>
        <v>7.5952627684715255</v>
      </c>
      <c r="O57" s="908">
        <f>'1'!G58*1000</f>
        <v>155390884.90766013</v>
      </c>
      <c r="P57" s="908">
        <f>'1'!H58*1000</f>
        <v>42167975.386503421</v>
      </c>
      <c r="Q57" s="908">
        <f>'1'!J58*1000</f>
        <v>38977725.684832148</v>
      </c>
      <c r="R57" s="908">
        <f>'19.'!AA57*1000</f>
        <v>14011453.997537412</v>
      </c>
      <c r="S57" s="908">
        <f>'23.'!F57*1000</f>
        <v>153223889.36659518</v>
      </c>
      <c r="T57" s="50">
        <f>'11.'!H57*1000</f>
        <v>14229907.342905516</v>
      </c>
      <c r="U57" s="50">
        <f>'11.'!I57*1000</f>
        <v>20413795.537979726</v>
      </c>
      <c r="V57" s="50">
        <f>'11.'!J57*1000</f>
        <v>208766832.68141887</v>
      </c>
      <c r="W57" s="283">
        <f>'11.'!F57*1000</f>
        <v>518022019.79070103</v>
      </c>
      <c r="X57" s="50">
        <f>'1'!M58*1000</f>
        <v>57051637.680595294</v>
      </c>
      <c r="Y57" s="50">
        <f>'13.'!F57*1000</f>
        <v>531733046.75692379</v>
      </c>
      <c r="Z57" s="908">
        <f>'23.'!E57*1000</f>
        <v>158191096.81927338</v>
      </c>
      <c r="AA57" s="908">
        <f>'17.'!K57*1000</f>
        <v>302250396.69857299</v>
      </c>
      <c r="AB57" s="908">
        <f>'17.'!L57*1000</f>
        <v>295495265.42304546</v>
      </c>
      <c r="AC57" s="908">
        <f>'27.'!L57*1000</f>
        <v>148341263.62065771</v>
      </c>
      <c r="AD57" s="945">
        <f>'1'!L58*1000</f>
        <v>534172773.73580027</v>
      </c>
      <c r="AE57" s="50">
        <f>'29.'!G58*1000</f>
        <v>134883690.53698263</v>
      </c>
    </row>
    <row r="58" spans="1:31" ht="18" customHeight="1">
      <c r="A58" s="1137"/>
      <c r="B58" s="3212" t="s">
        <v>25</v>
      </c>
      <c r="C58" s="3212"/>
      <c r="D58" s="840"/>
      <c r="E58" s="906">
        <f t="shared" si="34"/>
        <v>29.703697700622001</v>
      </c>
      <c r="F58" s="907">
        <f t="shared" si="34"/>
        <v>93.755667711862003</v>
      </c>
      <c r="G58" s="907">
        <f>R58/P58*100</f>
        <v>4.5633531154679199</v>
      </c>
      <c r="H58" s="907">
        <f>R58/Q58*100</f>
        <v>4.8672824020542524</v>
      </c>
      <c r="I58" s="907">
        <f>AE58/(T58+U58+V58)*100</f>
        <v>46.154176835338454</v>
      </c>
      <c r="J58" s="907">
        <f>S58/X58*100</f>
        <v>144.08580129120335</v>
      </c>
      <c r="K58" s="907">
        <f>S58/W58*100</f>
        <v>25.161616245677905</v>
      </c>
      <c r="L58" s="907">
        <f>S58/AD58*100</f>
        <v>22.423080774015673</v>
      </c>
      <c r="M58" s="907">
        <f>R58/Z58*100</f>
        <v>1.3713975867284214</v>
      </c>
      <c r="N58" s="907">
        <f>(S58-AC58+AA58-AB58)/S58*100</f>
        <v>2.0308829481416466E-2</v>
      </c>
      <c r="O58" s="908">
        <f>'1'!G59*1000</f>
        <v>79792689.060259223</v>
      </c>
      <c r="P58" s="908">
        <f>'1'!H59*1000</f>
        <v>23701379.145656683</v>
      </c>
      <c r="Q58" s="908">
        <f>'1'!J59*1000</f>
        <v>22221386.274930436</v>
      </c>
      <c r="R58" s="908">
        <f>'19.'!AA58*1000</f>
        <v>1081577.6236521881</v>
      </c>
      <c r="S58" s="908">
        <f>'23.'!F58*1000</f>
        <v>76063851.450355753</v>
      </c>
      <c r="T58" s="50">
        <f>'11.'!H58*1000</f>
        <v>5177403.6058417633</v>
      </c>
      <c r="U58" s="50">
        <f>'11.'!I58*1000</f>
        <v>7516195.9326783428</v>
      </c>
      <c r="V58" s="50">
        <f>'11.'!J58*1000</f>
        <v>126541254.9347216</v>
      </c>
      <c r="W58" s="283">
        <f>'11.'!F58*1000</f>
        <v>302301134.822456</v>
      </c>
      <c r="X58" s="50">
        <f>'1'!M59*1000</f>
        <v>52790664.151998974</v>
      </c>
      <c r="Y58" s="50">
        <f>'13.'!F58*1000</f>
        <v>313737469.55757105</v>
      </c>
      <c r="Z58" s="908">
        <f>'23.'!E58*1000</f>
        <v>78866816.896796361</v>
      </c>
      <c r="AA58" s="908">
        <f>'17.'!K58*1000</f>
        <v>118025618.2676972</v>
      </c>
      <c r="AB58" s="908">
        <f>'17.'!L58*1000</f>
        <v>121376214.92451467</v>
      </c>
      <c r="AC58" s="908">
        <f>'27.'!L58*1000</f>
        <v>72697807.115650237</v>
      </c>
      <c r="AD58" s="945">
        <f>'1'!L59*1000</f>
        <v>339221234.65969098</v>
      </c>
      <c r="AE58" s="50">
        <f>'29.'!G59*1000</f>
        <v>64262700.950006127</v>
      </c>
    </row>
    <row r="59" spans="1:31" ht="18" customHeight="1" thickBot="1">
      <c r="A59" s="2640" t="s">
        <v>26</v>
      </c>
      <c r="B59" s="2640"/>
      <c r="C59" s="1138"/>
      <c r="D59" s="911"/>
      <c r="E59" s="909">
        <f t="shared" si="34"/>
        <v>24.347500929745554</v>
      </c>
      <c r="F59" s="910">
        <f t="shared" si="34"/>
        <v>92.583854576038888</v>
      </c>
      <c r="G59" s="910">
        <f>R59/P59*100</f>
        <v>26.538297548159921</v>
      </c>
      <c r="H59" s="910">
        <f>R59/Q59*100</f>
        <v>28.664066396548755</v>
      </c>
      <c r="I59" s="910">
        <f>AE59/(T59+U59+V59)*100</f>
        <v>46.181182440423015</v>
      </c>
      <c r="J59" s="910">
        <f>S59/X59*100</f>
        <v>258.04609083231878</v>
      </c>
      <c r="K59" s="910">
        <f>S59/W59*100</f>
        <v>27.430003064609824</v>
      </c>
      <c r="L59" s="910">
        <f>S59/AD59*100</f>
        <v>26.304695654784798</v>
      </c>
      <c r="M59" s="910">
        <f>R59/Z59*100</f>
        <v>7.3598392914595898</v>
      </c>
      <c r="N59" s="910">
        <f>(S59-AC59+AA59-AB59)/S59*100</f>
        <v>6.446217272590081</v>
      </c>
      <c r="O59" s="908">
        <f>'1'!G60*1000</f>
        <v>436512277.88708282</v>
      </c>
      <c r="P59" s="908">
        <f>'1'!H60*1000</f>
        <v>106279830.91701098</v>
      </c>
      <c r="Q59" s="908">
        <f>'1'!J60*1000</f>
        <v>98397964.099865451</v>
      </c>
      <c r="R59" s="908">
        <f>'19.'!AA59*1000</f>
        <v>28204857.762437638</v>
      </c>
      <c r="S59" s="908">
        <f>'23.'!F59*1000</f>
        <v>375850142.74748701</v>
      </c>
      <c r="T59" s="50">
        <f>'11.'!H59*1000</f>
        <v>99971812.591246769</v>
      </c>
      <c r="U59" s="50">
        <f>'11.'!I59*1000</f>
        <v>43163603.232054301</v>
      </c>
      <c r="V59" s="50">
        <f>'11.'!J59*1000</f>
        <v>600222014.58489966</v>
      </c>
      <c r="W59" s="315">
        <f>'11.'!F59*1000</f>
        <v>1370215460.2833736</v>
      </c>
      <c r="X59" s="50">
        <f>'1'!M60*1000</f>
        <v>145652329.60328728</v>
      </c>
      <c r="Y59" s="50">
        <f>'13.'!F59*1000</f>
        <v>1407100836.0986769</v>
      </c>
      <c r="Z59" s="925">
        <f>'23.'!E59*1000</f>
        <v>383226544.02476907</v>
      </c>
      <c r="AA59" s="925">
        <f>'17.'!K59*1000</f>
        <v>321286077.61746633</v>
      </c>
      <c r="AB59" s="925">
        <f>'17.'!L59*1000</f>
        <v>289413157.63226092</v>
      </c>
      <c r="AC59" s="925">
        <f>'27.'!L59*1000</f>
        <v>383494945.91184944</v>
      </c>
      <c r="AD59" s="947">
        <f>'1'!L60*1000</f>
        <v>1428832888.5459666</v>
      </c>
      <c r="AE59" s="50">
        <f>'29.'!G60*1000</f>
        <v>343291251.12125176</v>
      </c>
    </row>
    <row r="60" spans="1:31" s="849" customFormat="1">
      <c r="B60" s="14"/>
      <c r="C60" s="14"/>
      <c r="D60" s="15"/>
      <c r="H60" s="844"/>
    </row>
    <row r="61" spans="1:31" ht="14.25" customHeight="1" thickBot="1">
      <c r="E61" s="2171" t="s">
        <v>2671</v>
      </c>
      <c r="H61" s="838" t="s">
        <v>2672</v>
      </c>
      <c r="M61" s="838" t="s">
        <v>2673</v>
      </c>
      <c r="AA61" s="849"/>
      <c r="AB61" s="849"/>
      <c r="AD61" s="849"/>
    </row>
    <row r="62" spans="1:31" ht="14.25" customHeight="1" thickTop="1" thickBot="1">
      <c r="E62" s="2285" t="s">
        <v>2458</v>
      </c>
      <c r="F62" s="2243" t="s">
        <v>2287</v>
      </c>
      <c r="H62" s="2285" t="s">
        <v>899</v>
      </c>
      <c r="I62" s="2158" t="s">
        <v>2287</v>
      </c>
      <c r="J62" s="2152" t="s">
        <v>885</v>
      </c>
      <c r="L62" s="2288" t="s">
        <v>2449</v>
      </c>
      <c r="M62" s="2243" t="s">
        <v>2287</v>
      </c>
      <c r="AA62" s="849"/>
      <c r="AB62" s="849"/>
      <c r="AD62" s="849"/>
    </row>
    <row r="63" spans="1:31" ht="14.25" customHeight="1">
      <c r="E63" s="100" t="s">
        <v>2448</v>
      </c>
      <c r="F63" s="2316">
        <f>K28</f>
        <v>30.930340010552253</v>
      </c>
      <c r="H63" s="100" t="s">
        <v>2448</v>
      </c>
      <c r="I63" s="2287">
        <f>I28</f>
        <v>53.832165335260207</v>
      </c>
      <c r="J63" s="2255">
        <v>56.1</v>
      </c>
      <c r="L63" s="838">
        <f>SUM(T28:V28)/1000</f>
        <v>1407186.318122044</v>
      </c>
      <c r="M63" s="2287">
        <f>M28</f>
        <v>6.3432876508105167</v>
      </c>
      <c r="AA63" s="849"/>
      <c r="AB63" s="849"/>
      <c r="AD63" s="849"/>
    </row>
    <row r="64" spans="1:31" ht="14.25" customHeight="1">
      <c r="E64" s="100" t="s">
        <v>829</v>
      </c>
      <c r="F64" s="2317"/>
      <c r="H64" s="681" t="s">
        <v>829</v>
      </c>
      <c r="I64" s="826"/>
      <c r="J64" s="826"/>
      <c r="M64" s="2314"/>
      <c r="AA64" s="849"/>
      <c r="AB64" s="849"/>
      <c r="AD64" s="849"/>
    </row>
    <row r="65" spans="5:30" ht="14.25" customHeight="1">
      <c r="E65" s="2245" t="s">
        <v>52</v>
      </c>
      <c r="F65" s="2318">
        <f>K33</f>
        <v>25.219181441051823</v>
      </c>
      <c r="H65" s="2155" t="s">
        <v>52</v>
      </c>
      <c r="I65" s="827">
        <f>I33</f>
        <v>42.692429800958195</v>
      </c>
      <c r="J65" s="826">
        <v>43.4</v>
      </c>
      <c r="K65" s="941">
        <f>I65-J65</f>
        <v>-0.70757019904180396</v>
      </c>
      <c r="L65" s="2288" t="s">
        <v>987</v>
      </c>
      <c r="M65" s="2314">
        <f>M33</f>
        <v>5.143949388942799</v>
      </c>
      <c r="AA65" s="849"/>
      <c r="AB65" s="849"/>
      <c r="AD65" s="849"/>
    </row>
    <row r="66" spans="5:30" ht="14.25" customHeight="1">
      <c r="E66" s="2245" t="s">
        <v>53</v>
      </c>
      <c r="F66" s="2318">
        <f t="shared" ref="F66:F69" si="35">K34</f>
        <v>53.064476125886429</v>
      </c>
      <c r="H66" s="2155" t="s">
        <v>53</v>
      </c>
      <c r="I66" s="827">
        <f t="shared" ref="I66:I69" si="36">I34</f>
        <v>95.743771935489335</v>
      </c>
      <c r="J66" s="826">
        <v>103.6</v>
      </c>
      <c r="K66" s="941">
        <f t="shared" ref="K66:K69" si="37">I66-J66</f>
        <v>-7.8562280645106597</v>
      </c>
      <c r="L66" s="838">
        <f>AE28/1000</f>
        <v>757518.86534661939</v>
      </c>
      <c r="M66" s="2314">
        <f t="shared" ref="M66:M69" si="38">M34</f>
        <v>5.2131283395389163</v>
      </c>
      <c r="AA66" s="849"/>
      <c r="AB66" s="849"/>
      <c r="AD66" s="849"/>
    </row>
    <row r="67" spans="5:30" ht="14.25" customHeight="1">
      <c r="E67" s="2245" t="s">
        <v>54</v>
      </c>
      <c r="F67" s="2318">
        <f t="shared" si="35"/>
        <v>65.241447976240636</v>
      </c>
      <c r="H67" s="2155" t="s">
        <v>54</v>
      </c>
      <c r="I67" s="827">
        <f t="shared" si="36"/>
        <v>139.10953051813118</v>
      </c>
      <c r="J67" s="826">
        <v>123.8</v>
      </c>
      <c r="K67" s="941">
        <f t="shared" si="37"/>
        <v>15.309530518131183</v>
      </c>
      <c r="M67" s="2314">
        <f t="shared" si="38"/>
        <v>6.204552904799403</v>
      </c>
      <c r="AA67" s="849"/>
      <c r="AB67" s="849"/>
      <c r="AD67" s="849"/>
    </row>
    <row r="68" spans="5:30" ht="14.25" customHeight="1">
      <c r="E68" s="2245" t="s">
        <v>830</v>
      </c>
      <c r="F68" s="2318">
        <f t="shared" si="35"/>
        <v>207.92743875219139</v>
      </c>
      <c r="H68" s="2155" t="s">
        <v>830</v>
      </c>
      <c r="I68" s="827">
        <f t="shared" si="36"/>
        <v>945.6466111848888</v>
      </c>
      <c r="J68" s="826">
        <v>894.6</v>
      </c>
      <c r="K68" s="941">
        <f t="shared" si="37"/>
        <v>51.046611184888775</v>
      </c>
      <c r="M68" s="2314">
        <f t="shared" si="38"/>
        <v>13.525965660749579</v>
      </c>
      <c r="S68" s="50"/>
      <c r="T68" s="50"/>
      <c r="AA68" s="849"/>
      <c r="AB68" s="849"/>
      <c r="AD68" s="849"/>
    </row>
    <row r="69" spans="5:30" ht="14.25" customHeight="1">
      <c r="E69" s="2245" t="s">
        <v>831</v>
      </c>
      <c r="F69" s="2318">
        <f t="shared" si="35"/>
        <v>28.574694404200596</v>
      </c>
      <c r="H69" s="2155" t="s">
        <v>831</v>
      </c>
      <c r="I69" s="827">
        <f t="shared" si="36"/>
        <v>70.676242165203462</v>
      </c>
      <c r="J69" s="826">
        <v>61.9</v>
      </c>
      <c r="K69" s="941">
        <f t="shared" si="37"/>
        <v>8.7762421652034632</v>
      </c>
      <c r="M69" s="2314">
        <f t="shared" si="38"/>
        <v>10.973526199013643</v>
      </c>
      <c r="S69" s="50"/>
      <c r="T69" s="50"/>
      <c r="AA69" s="849"/>
      <c r="AB69" s="849"/>
      <c r="AD69" s="849"/>
    </row>
    <row r="70" spans="5:30" ht="14.25" customHeight="1">
      <c r="E70" s="100" t="s">
        <v>322</v>
      </c>
      <c r="F70" s="2318"/>
      <c r="H70" s="681" t="s">
        <v>832</v>
      </c>
      <c r="I70" s="827"/>
      <c r="J70" s="826"/>
      <c r="L70" s="2289"/>
      <c r="M70" s="2314"/>
      <c r="S70" s="50"/>
      <c r="T70" s="50"/>
      <c r="AA70" s="849"/>
      <c r="AB70" s="849"/>
      <c r="AD70" s="849"/>
    </row>
    <row r="71" spans="5:30" ht="14.25" customHeight="1">
      <c r="E71" s="2246" t="s">
        <v>2459</v>
      </c>
      <c r="F71" s="2318">
        <f>'60.'!K59</f>
        <v>215.37293423831261</v>
      </c>
      <c r="H71" s="2155" t="s">
        <v>45</v>
      </c>
      <c r="I71" s="827">
        <f>I39</f>
        <v>53.58579747517409</v>
      </c>
      <c r="J71" s="826">
        <v>55.9</v>
      </c>
      <c r="M71" s="2314">
        <f t="shared" ref="M71:M85" si="39">M39</f>
        <v>6.3874296086882509</v>
      </c>
      <c r="S71" s="50"/>
      <c r="T71" s="50"/>
      <c r="AA71" s="849"/>
      <c r="AB71" s="849"/>
      <c r="AD71" s="849"/>
    </row>
    <row r="72" spans="5:30" ht="14.25" customHeight="1">
      <c r="E72" s="1091" t="s">
        <v>2460</v>
      </c>
      <c r="F72" s="2318">
        <f>'60.'!K60</f>
        <v>178.51095535086677</v>
      </c>
      <c r="H72" s="681" t="s">
        <v>833</v>
      </c>
      <c r="I72" s="736">
        <f t="shared" ref="I72:I85" si="40">I40</f>
        <v>46.04145586904491</v>
      </c>
      <c r="J72" s="2255">
        <v>49.7</v>
      </c>
      <c r="M72" s="2287">
        <f t="shared" si="39"/>
        <v>6.9906979436154399</v>
      </c>
      <c r="S72" s="50"/>
      <c r="T72" s="328"/>
      <c r="AA72" s="849"/>
      <c r="AB72" s="849"/>
      <c r="AD72" s="849"/>
    </row>
    <row r="73" spans="5:30" ht="14.25" customHeight="1">
      <c r="E73" s="1091" t="s">
        <v>2461</v>
      </c>
      <c r="F73" s="2318">
        <f>'60.'!K61</f>
        <v>116.18956493474349</v>
      </c>
      <c r="H73" s="2155" t="s">
        <v>834</v>
      </c>
      <c r="I73" s="827">
        <f t="shared" si="40"/>
        <v>39.501593232847718</v>
      </c>
      <c r="J73" s="826">
        <v>45.2</v>
      </c>
      <c r="M73" s="2314">
        <f t="shared" si="39"/>
        <v>10.531103696306264</v>
      </c>
      <c r="T73" s="328"/>
      <c r="AA73" s="849"/>
      <c r="AB73" s="849"/>
      <c r="AD73" s="849"/>
    </row>
    <row r="74" spans="5:30" ht="14.25" customHeight="1">
      <c r="E74" s="1091" t="s">
        <v>2462</v>
      </c>
      <c r="F74" s="2318">
        <f>'60.'!K62</f>
        <v>88.22714651253736</v>
      </c>
      <c r="H74" s="2155" t="s">
        <v>835</v>
      </c>
      <c r="I74" s="827">
        <f t="shared" si="40"/>
        <v>47.517001406149305</v>
      </c>
      <c r="J74" s="826">
        <v>44.4</v>
      </c>
      <c r="M74" s="2314">
        <f t="shared" si="39"/>
        <v>6.3795874003382744</v>
      </c>
      <c r="AA74" s="849"/>
      <c r="AB74" s="849"/>
      <c r="AD74" s="849"/>
    </row>
    <row r="75" spans="5:30" ht="14.25" customHeight="1">
      <c r="E75" s="1091" t="s">
        <v>2463</v>
      </c>
      <c r="F75" s="2318">
        <f>'60.'!K63</f>
        <v>70.175624786209156</v>
      </c>
      <c r="H75" s="2155" t="s">
        <v>836</v>
      </c>
      <c r="I75" s="827">
        <f t="shared" si="40"/>
        <v>47.827909342017726</v>
      </c>
      <c r="J75" s="826">
        <v>61.5</v>
      </c>
      <c r="M75" s="2314">
        <f t="shared" si="39"/>
        <v>2.5354378101031072</v>
      </c>
      <c r="AA75" s="849"/>
      <c r="AB75" s="849"/>
      <c r="AD75" s="849"/>
    </row>
    <row r="76" spans="5:30" ht="14.25" customHeight="1">
      <c r="E76" s="1091" t="s">
        <v>2464</v>
      </c>
      <c r="F76" s="2318">
        <f>'60.'!K64</f>
        <v>43.969112400492165</v>
      </c>
      <c r="H76" s="2155" t="s">
        <v>837</v>
      </c>
      <c r="I76" s="827">
        <f t="shared" si="40"/>
        <v>56.635329473404674</v>
      </c>
      <c r="J76" s="826">
        <v>90.1</v>
      </c>
      <c r="M76" s="2314">
        <f t="shared" si="39"/>
        <v>7.9698935026778885</v>
      </c>
      <c r="AA76" s="849"/>
      <c r="AB76" s="849"/>
      <c r="AD76" s="849"/>
    </row>
    <row r="77" spans="5:30" ht="14.25" customHeight="1">
      <c r="E77" s="1091" t="s">
        <v>2465</v>
      </c>
      <c r="F77" s="2318">
        <f>'60.'!K65</f>
        <v>32.970585946390685</v>
      </c>
      <c r="H77" s="681" t="s">
        <v>838</v>
      </c>
      <c r="I77" s="736">
        <f t="shared" si="40"/>
        <v>86.700673423926418</v>
      </c>
      <c r="J77" s="2255">
        <v>96.4</v>
      </c>
      <c r="M77" s="2287">
        <f t="shared" si="39"/>
        <v>5.8545314593294391</v>
      </c>
      <c r="AA77" s="849"/>
      <c r="AB77" s="849"/>
      <c r="AD77" s="849"/>
    </row>
    <row r="78" spans="5:30" ht="14.25" customHeight="1">
      <c r="E78" s="1091" t="s">
        <v>2466</v>
      </c>
      <c r="F78" s="2318">
        <f>'60.'!K66</f>
        <v>31.971906275973417</v>
      </c>
      <c r="H78" s="2155" t="s">
        <v>839</v>
      </c>
      <c r="I78" s="827">
        <f t="shared" si="40"/>
        <v>80.347973971741723</v>
      </c>
      <c r="J78" s="826">
        <v>83.5</v>
      </c>
      <c r="M78" s="2314">
        <f t="shared" si="39"/>
        <v>4.928069987046575</v>
      </c>
      <c r="AA78" s="849"/>
      <c r="AB78" s="849"/>
      <c r="AD78" s="849"/>
    </row>
    <row r="79" spans="5:30" ht="14.25" customHeight="1">
      <c r="E79" s="1091" t="s">
        <v>2467</v>
      </c>
      <c r="F79" s="2318">
        <f>'60.'!K67</f>
        <v>28.802772950471851</v>
      </c>
      <c r="H79" s="2155" t="s">
        <v>840</v>
      </c>
      <c r="I79" s="827">
        <f t="shared" si="40"/>
        <v>112.09164134718699</v>
      </c>
      <c r="J79" s="826">
        <v>153.6</v>
      </c>
      <c r="M79" s="2314">
        <f t="shared" si="39"/>
        <v>8.3093863904154688</v>
      </c>
      <c r="AA79" s="849"/>
      <c r="AB79" s="849"/>
      <c r="AD79" s="849"/>
    </row>
    <row r="80" spans="5:30" ht="14.25" customHeight="1" thickBot="1">
      <c r="E80" s="1116" t="s">
        <v>2308</v>
      </c>
      <c r="F80" s="2319">
        <f>'60.'!K68</f>
        <v>19.502050624957089</v>
      </c>
      <c r="H80" s="681" t="s">
        <v>841</v>
      </c>
      <c r="I80" s="736">
        <f t="shared" si="40"/>
        <v>51.908303624336774</v>
      </c>
      <c r="J80" s="2255">
        <v>47.9</v>
      </c>
      <c r="M80" s="2287">
        <f t="shared" si="39"/>
        <v>6.1695846846902072</v>
      </c>
      <c r="AD80" s="849"/>
    </row>
    <row r="81" spans="8:30" ht="14.25" customHeight="1">
      <c r="H81" s="2155" t="s">
        <v>842</v>
      </c>
      <c r="I81" s="827">
        <f t="shared" si="40"/>
        <v>41.857251903636261</v>
      </c>
      <c r="J81" s="826">
        <v>51.4</v>
      </c>
      <c r="M81" s="2314">
        <f t="shared" si="39"/>
        <v>10.220749143785742</v>
      </c>
      <c r="AD81" s="849"/>
    </row>
    <row r="82" spans="8:30" ht="14.25" customHeight="1">
      <c r="H82" s="2155" t="s">
        <v>843</v>
      </c>
      <c r="I82" s="827">
        <f t="shared" si="40"/>
        <v>52.320230644449047</v>
      </c>
      <c r="J82" s="826">
        <v>37.5</v>
      </c>
      <c r="M82" s="2314">
        <f t="shared" si="39"/>
        <v>3.9712474886320184</v>
      </c>
      <c r="AD82" s="849"/>
    </row>
    <row r="83" spans="8:30" ht="14.25" customHeight="1">
      <c r="H83" s="2155" t="s">
        <v>844</v>
      </c>
      <c r="I83" s="827">
        <f t="shared" si="40"/>
        <v>75.723907163824435</v>
      </c>
      <c r="J83" s="826">
        <v>134.6</v>
      </c>
      <c r="M83" s="2314">
        <f t="shared" si="39"/>
        <v>7.9917868056776058</v>
      </c>
      <c r="AD83" s="849"/>
    </row>
    <row r="84" spans="8:30" ht="14.25" customHeight="1">
      <c r="H84" s="681" t="s">
        <v>845</v>
      </c>
      <c r="I84" s="736">
        <f t="shared" si="40"/>
        <v>127.10249411292914</v>
      </c>
      <c r="J84" s="2255">
        <v>169.6</v>
      </c>
      <c r="M84" s="2287">
        <f t="shared" si="39"/>
        <v>-0.91022820787772296</v>
      </c>
      <c r="AD84" s="849"/>
    </row>
    <row r="85" spans="8:30" ht="14.25" customHeight="1" thickBot="1">
      <c r="H85" s="718" t="s">
        <v>846</v>
      </c>
      <c r="I85" s="2286">
        <f t="shared" si="40"/>
        <v>132.89470057515922</v>
      </c>
      <c r="J85" s="2284">
        <v>131.80000000000001</v>
      </c>
      <c r="M85" s="2315">
        <f t="shared" si="39"/>
        <v>0.5227078005592326</v>
      </c>
      <c r="AD85" s="849"/>
    </row>
    <row r="86" spans="8:30" ht="14.25" customHeight="1" thickTop="1">
      <c r="AD86" s="849"/>
    </row>
    <row r="87" spans="8:30" ht="14.25" customHeight="1">
      <c r="AD87" s="849"/>
    </row>
    <row r="88" spans="8:30" ht="14.25" customHeight="1">
      <c r="K88" s="941">
        <v>5.143949388942799</v>
      </c>
      <c r="L88" s="941">
        <v>5.2131283395389163</v>
      </c>
      <c r="M88" s="941">
        <v>6.204552904799403</v>
      </c>
      <c r="N88" s="2537">
        <v>13.525965660749579</v>
      </c>
      <c r="O88" s="2537">
        <v>10.973526199013643</v>
      </c>
      <c r="AD88" s="849"/>
    </row>
    <row r="89" spans="8:30" ht="14.25" customHeight="1">
      <c r="AD89" s="849"/>
    </row>
    <row r="90" spans="8:30" ht="14.25" customHeight="1">
      <c r="AD90" s="849"/>
    </row>
    <row r="91" spans="8:30" ht="14.25" customHeight="1">
      <c r="AD91" s="849"/>
    </row>
    <row r="92" spans="8:30" ht="14.25" customHeight="1">
      <c r="AD92" s="849"/>
    </row>
    <row r="93" spans="8:30" ht="14.25" customHeight="1">
      <c r="AD93" s="849"/>
    </row>
    <row r="94" spans="8:30" ht="14.25" customHeight="1">
      <c r="AD94" s="849"/>
    </row>
    <row r="95" spans="8:30" ht="14.25" customHeight="1">
      <c r="AD95" s="849"/>
    </row>
    <row r="96" spans="8:30" ht="14.25" customHeight="1">
      <c r="AD96" s="849"/>
    </row>
    <row r="97" spans="30:30" ht="14.25" customHeight="1">
      <c r="AD97" s="849"/>
    </row>
    <row r="98" spans="30:30" ht="14.25" customHeight="1">
      <c r="AD98" s="849"/>
    </row>
    <row r="99" spans="30:30">
      <c r="AD99" s="849"/>
    </row>
    <row r="100" spans="30:30">
      <c r="AD100" s="849"/>
    </row>
    <row r="101" spans="30:30">
      <c r="AD101" s="849"/>
    </row>
    <row r="102" spans="30:30">
      <c r="AD102" s="849"/>
    </row>
    <row r="103" spans="30:30">
      <c r="AD103" s="849"/>
    </row>
    <row r="104" spans="30:30">
      <c r="AD104" s="849"/>
    </row>
    <row r="105" spans="30:30">
      <c r="AD105" s="849"/>
    </row>
    <row r="106" spans="30:30">
      <c r="AD106" s="849"/>
    </row>
    <row r="107" spans="30:30">
      <c r="AD107" s="849"/>
    </row>
    <row r="108" spans="30:30">
      <c r="AD108" s="849"/>
    </row>
    <row r="109" spans="30:30">
      <c r="AD109" s="849"/>
    </row>
    <row r="110" spans="30:30">
      <c r="AD110" s="849"/>
    </row>
    <row r="111" spans="30:30">
      <c r="AD111" s="849"/>
    </row>
    <row r="112" spans="30:30">
      <c r="AD112" s="849"/>
    </row>
    <row r="113" spans="30:30">
      <c r="AD113" s="849"/>
    </row>
    <row r="114" spans="30:30">
      <c r="AD114" s="849"/>
    </row>
    <row r="115" spans="30:30">
      <c r="AD115" s="849"/>
    </row>
    <row r="116" spans="30:30">
      <c r="AD116" s="849"/>
    </row>
    <row r="117" spans="30:30">
      <c r="AD117" s="849"/>
    </row>
    <row r="118" spans="30:30">
      <c r="AD118" s="849"/>
    </row>
    <row r="119" spans="30:30">
      <c r="AD119" s="849"/>
    </row>
    <row r="120" spans="30:30">
      <c r="AD120" s="849"/>
    </row>
    <row r="121" spans="30:30">
      <c r="AD121" s="849"/>
    </row>
    <row r="122" spans="30:30">
      <c r="AD122" s="849"/>
    </row>
    <row r="123" spans="30:30">
      <c r="AD123" s="849"/>
    </row>
    <row r="124" spans="30:30">
      <c r="AD124" s="849"/>
    </row>
    <row r="125" spans="30:30">
      <c r="AD125" s="849"/>
    </row>
    <row r="126" spans="30:30">
      <c r="AD126" s="849"/>
    </row>
    <row r="127" spans="30:30">
      <c r="AD127" s="849"/>
    </row>
    <row r="128" spans="30:30">
      <c r="AD128" s="849"/>
    </row>
    <row r="129" spans="30:30">
      <c r="AD129" s="849"/>
    </row>
    <row r="130" spans="30:30">
      <c r="AD130" s="849"/>
    </row>
    <row r="131" spans="30:30">
      <c r="AD131" s="849"/>
    </row>
    <row r="132" spans="30:30">
      <c r="AD132" s="849"/>
    </row>
    <row r="133" spans="30:30">
      <c r="AD133" s="849"/>
    </row>
    <row r="134" spans="30:30">
      <c r="AD134" s="849"/>
    </row>
    <row r="135" spans="30:30">
      <c r="AD135" s="849"/>
    </row>
    <row r="136" spans="30:30">
      <c r="AD136" s="849"/>
    </row>
    <row r="137" spans="30:30">
      <c r="AD137" s="849"/>
    </row>
    <row r="138" spans="30:30">
      <c r="AD138" s="849"/>
    </row>
    <row r="139" spans="30:30">
      <c r="AD139" s="849"/>
    </row>
    <row r="140" spans="30:30">
      <c r="AD140" s="849"/>
    </row>
    <row r="141" spans="30:30">
      <c r="AD141" s="849"/>
    </row>
    <row r="142" spans="30:30">
      <c r="AD142" s="849"/>
    </row>
    <row r="143" spans="30:30">
      <c r="AD143" s="849"/>
    </row>
    <row r="144" spans="30:30">
      <c r="AD144" s="849"/>
    </row>
    <row r="145" spans="30:30">
      <c r="AD145" s="849"/>
    </row>
    <row r="146" spans="30:30">
      <c r="AD146" s="849"/>
    </row>
    <row r="147" spans="30:30">
      <c r="AD147" s="849"/>
    </row>
    <row r="148" spans="30:30">
      <c r="AD148" s="849"/>
    </row>
    <row r="149" spans="30:30">
      <c r="AD149" s="849"/>
    </row>
    <row r="150" spans="30:30">
      <c r="AD150" s="849"/>
    </row>
    <row r="151" spans="30:30">
      <c r="AD151" s="849"/>
    </row>
  </sheetData>
  <mergeCells count="45">
    <mergeCell ref="A7:C7"/>
    <mergeCell ref="G3:G4"/>
    <mergeCell ref="AD2:AD4"/>
    <mergeCell ref="E3:E4"/>
    <mergeCell ref="M3:M5"/>
    <mergeCell ref="I3:I5"/>
    <mergeCell ref="L3:L5"/>
    <mergeCell ref="N3:N5"/>
    <mergeCell ref="J3:J5"/>
    <mergeCell ref="K3:K5"/>
    <mergeCell ref="H3:H4"/>
    <mergeCell ref="A3:C5"/>
    <mergeCell ref="F3:F4"/>
    <mergeCell ref="A6:C6"/>
    <mergeCell ref="A19:C19"/>
    <mergeCell ref="A53:B53"/>
    <mergeCell ref="A21:C21"/>
    <mergeCell ref="A18:C18"/>
    <mergeCell ref="A20:C20"/>
    <mergeCell ref="A22:D22"/>
    <mergeCell ref="A23:D23"/>
    <mergeCell ref="A24:D24"/>
    <mergeCell ref="A25:D25"/>
    <mergeCell ref="A26:D26"/>
    <mergeCell ref="A27:D27"/>
    <mergeCell ref="A28:D28"/>
    <mergeCell ref="A55:B55"/>
    <mergeCell ref="A59:B59"/>
    <mergeCell ref="A29:C29"/>
    <mergeCell ref="A32:C32"/>
    <mergeCell ref="A39:B39"/>
    <mergeCell ref="A54:C54"/>
    <mergeCell ref="A38:C38"/>
    <mergeCell ref="B57:C57"/>
    <mergeCell ref="B58:C58"/>
    <mergeCell ref="A8:C8"/>
    <mergeCell ref="A10:C10"/>
    <mergeCell ref="A13:C13"/>
    <mergeCell ref="A17:C17"/>
    <mergeCell ref="A15:C15"/>
    <mergeCell ref="A11:C11"/>
    <mergeCell ref="A9:C9"/>
    <mergeCell ref="A16:C16"/>
    <mergeCell ref="A12:C12"/>
    <mergeCell ref="A14:C14"/>
  </mergeCells>
  <phoneticPr fontId="4"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9" max="3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E146"/>
  <sheetViews>
    <sheetView view="pageBreakPreview" topLeftCell="A48" zoomScaleNormal="75" zoomScaleSheetLayoutView="100" workbookViewId="0">
      <selection activeCell="L37" sqref="L37"/>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9" width="15.7109375" style="838" customWidth="1"/>
    <col min="10" max="13" width="21.28515625" style="838" customWidth="1"/>
    <col min="14" max="14" width="21.28515625" style="850" customWidth="1"/>
    <col min="15" max="15" width="17.28515625" style="850" customWidth="1"/>
    <col min="16" max="16" width="18.42578125" style="838" customWidth="1"/>
    <col min="17" max="17" width="17.140625" style="838" customWidth="1"/>
    <col min="18" max="18" width="17.5703125" style="838" customWidth="1"/>
    <col min="19" max="19" width="20.140625" style="838" customWidth="1"/>
    <col min="20" max="22" width="19" style="838" customWidth="1"/>
    <col min="23" max="23" width="16.7109375" style="838" customWidth="1"/>
    <col min="24" max="24" width="30.140625" style="838" customWidth="1"/>
    <col min="25" max="25" width="19.5703125" style="838" customWidth="1"/>
    <col min="26" max="26" width="20.85546875" style="838" customWidth="1"/>
    <col min="27" max="27" width="15.7109375" style="838" customWidth="1"/>
    <col min="28" max="28" width="22.7109375" style="838" customWidth="1"/>
    <col min="29" max="29" width="18.42578125" style="838" customWidth="1"/>
    <col min="30" max="30" width="20.7109375" style="838" customWidth="1"/>
    <col min="31" max="31" width="18.42578125" style="838" customWidth="1"/>
    <col min="32" max="32" width="21.5703125" style="838" customWidth="1"/>
    <col min="33" max="16384" width="9.140625" style="838"/>
  </cols>
  <sheetData>
    <row r="1" spans="1:31" s="1286" customFormat="1" ht="30" customHeight="1" thickBot="1">
      <c r="A1" s="1300"/>
      <c r="B1" s="1300"/>
      <c r="C1" s="1300"/>
      <c r="D1" s="1300"/>
      <c r="E1" s="1300"/>
      <c r="F1" s="1300"/>
      <c r="G1" s="1300"/>
      <c r="H1" s="1300"/>
      <c r="I1" s="1293" t="s">
        <v>1546</v>
      </c>
      <c r="J1" s="1298" t="s">
        <v>296</v>
      </c>
      <c r="K1" s="1300"/>
      <c r="L1" s="1300"/>
      <c r="M1" s="1300"/>
      <c r="N1" s="1300"/>
      <c r="O1" s="1302"/>
      <c r="P1" s="1303"/>
      <c r="Q1" s="1303"/>
      <c r="R1" s="1303"/>
      <c r="S1" s="1303"/>
      <c r="T1" s="1303"/>
      <c r="U1" s="1303"/>
      <c r="V1" s="1303"/>
      <c r="W1" s="1303"/>
      <c r="X1" s="1303"/>
      <c r="Y1" s="1303"/>
      <c r="Z1" s="1303"/>
    </row>
    <row r="2" spans="1:31" ht="15" customHeight="1" thickBot="1">
      <c r="A2" s="838"/>
      <c r="B2" s="26"/>
      <c r="C2" s="26"/>
      <c r="D2" s="27"/>
      <c r="E2" s="913"/>
      <c r="F2" s="913"/>
      <c r="G2" s="913"/>
      <c r="H2" s="913"/>
      <c r="I2" s="913"/>
      <c r="J2" s="913"/>
      <c r="K2" s="913"/>
      <c r="L2" s="913"/>
      <c r="M2" s="28"/>
      <c r="N2" s="140" t="s">
        <v>180</v>
      </c>
      <c r="U2" s="254"/>
      <c r="AD2" s="3202" t="s">
        <v>130</v>
      </c>
    </row>
    <row r="3" spans="1:31" ht="20.100000000000001" customHeight="1">
      <c r="A3" s="3204" t="s">
        <v>1</v>
      </c>
      <c r="B3" s="3204"/>
      <c r="C3" s="3204"/>
      <c r="D3" s="29"/>
      <c r="E3" s="3352" t="s">
        <v>51</v>
      </c>
      <c r="F3" s="3352" t="s">
        <v>40</v>
      </c>
      <c r="G3" s="3352" t="s">
        <v>41</v>
      </c>
      <c r="H3" s="3352" t="s">
        <v>41</v>
      </c>
      <c r="I3" s="3357" t="s">
        <v>181</v>
      </c>
      <c r="J3" s="3363" t="s">
        <v>548</v>
      </c>
      <c r="K3" s="3357" t="s">
        <v>182</v>
      </c>
      <c r="L3" s="3357" t="s">
        <v>549</v>
      </c>
      <c r="M3" s="3357" t="s">
        <v>183</v>
      </c>
      <c r="N3" s="3360" t="s">
        <v>184</v>
      </c>
      <c r="U3" s="254" t="s">
        <v>50</v>
      </c>
      <c r="AA3" s="316" t="s">
        <v>198</v>
      </c>
      <c r="AB3" s="316" t="s">
        <v>198</v>
      </c>
      <c r="AD3" s="3203"/>
    </row>
    <row r="4" spans="1:31" ht="20.100000000000001" customHeight="1">
      <c r="A4" s="3205"/>
      <c r="B4" s="3205"/>
      <c r="C4" s="3205"/>
      <c r="D4" s="30"/>
      <c r="E4" s="3353"/>
      <c r="F4" s="3353"/>
      <c r="G4" s="3353"/>
      <c r="H4" s="3353"/>
      <c r="I4" s="3358"/>
      <c r="J4" s="3364"/>
      <c r="K4" s="3358"/>
      <c r="L4" s="3358"/>
      <c r="M4" s="3358"/>
      <c r="N4" s="3361"/>
      <c r="O4" s="902" t="s">
        <v>39</v>
      </c>
      <c r="P4" s="902" t="s">
        <v>97</v>
      </c>
      <c r="Q4" s="902" t="s">
        <v>98</v>
      </c>
      <c r="R4" s="902" t="s">
        <v>99</v>
      </c>
      <c r="S4" s="902" t="s">
        <v>100</v>
      </c>
      <c r="T4" s="902" t="s">
        <v>101</v>
      </c>
      <c r="U4" s="902" t="s">
        <v>102</v>
      </c>
      <c r="V4" s="902" t="s">
        <v>68</v>
      </c>
      <c r="W4" s="902" t="s">
        <v>192</v>
      </c>
      <c r="X4" s="902" t="s">
        <v>104</v>
      </c>
      <c r="Y4" s="902" t="s">
        <v>195</v>
      </c>
      <c r="Z4" s="902" t="s">
        <v>105</v>
      </c>
      <c r="AA4" s="316" t="s">
        <v>399</v>
      </c>
      <c r="AB4" s="316" t="s">
        <v>400</v>
      </c>
      <c r="AC4" s="305" t="s">
        <v>401</v>
      </c>
      <c r="AD4" s="3201"/>
      <c r="AE4" s="838" t="s">
        <v>191</v>
      </c>
    </row>
    <row r="5" spans="1:31" ht="30" customHeight="1">
      <c r="A5" s="3206"/>
      <c r="B5" s="3206"/>
      <c r="C5" s="3206"/>
      <c r="D5" s="31"/>
      <c r="E5" s="1199" t="s">
        <v>372</v>
      </c>
      <c r="F5" s="1198" t="s">
        <v>402</v>
      </c>
      <c r="G5" s="1198" t="s">
        <v>402</v>
      </c>
      <c r="H5" s="1198" t="s">
        <v>403</v>
      </c>
      <c r="I5" s="3359"/>
      <c r="J5" s="3365"/>
      <c r="K5" s="3359"/>
      <c r="L5" s="3359"/>
      <c r="M5" s="3359"/>
      <c r="N5" s="3362"/>
      <c r="O5" s="850" t="s">
        <v>56</v>
      </c>
      <c r="P5" s="838" t="s">
        <v>57</v>
      </c>
      <c r="Q5" s="838" t="s">
        <v>58</v>
      </c>
      <c r="R5" s="838" t="s">
        <v>59</v>
      </c>
      <c r="S5" s="838" t="s">
        <v>60</v>
      </c>
      <c r="T5" s="838" t="s">
        <v>61</v>
      </c>
      <c r="U5" s="838" t="s">
        <v>62</v>
      </c>
      <c r="V5" s="838" t="s">
        <v>404</v>
      </c>
      <c r="W5" s="838" t="s">
        <v>196</v>
      </c>
      <c r="X5" s="838" t="s">
        <v>64</v>
      </c>
      <c r="Y5" s="838" t="s">
        <v>65</v>
      </c>
      <c r="Z5" s="838" t="s">
        <v>66</v>
      </c>
    </row>
    <row r="6" spans="1:31" s="33" customFormat="1" ht="12.75" hidden="1" customHeight="1">
      <c r="A6" s="3207" t="s">
        <v>149</v>
      </c>
      <c r="B6" s="3207"/>
      <c r="C6" s="3207"/>
      <c r="D6" s="139"/>
      <c r="E6" s="259">
        <v>39.159999999999997</v>
      </c>
      <c r="F6" s="260">
        <v>95.89</v>
      </c>
      <c r="G6" s="260">
        <v>30.98</v>
      </c>
      <c r="H6" s="260">
        <v>32.31</v>
      </c>
      <c r="I6" s="265">
        <f t="shared" ref="I6:I17" si="0">AE6/(T6+U6+V6)*100</f>
        <v>164.3810855635858</v>
      </c>
      <c r="J6" s="260">
        <v>406.21</v>
      </c>
      <c r="K6" s="134">
        <f t="shared" ref="K6:K17" si="1">S6/W6*100</f>
        <v>66.218705974246106</v>
      </c>
      <c r="L6" s="265">
        <f t="shared" ref="L6:L17" si="2">S6/AD6*100</f>
        <v>61.170091896278599</v>
      </c>
      <c r="M6" s="260">
        <v>9.68</v>
      </c>
      <c r="N6" s="260">
        <v>13.53</v>
      </c>
      <c r="O6" s="40">
        <v>603026494</v>
      </c>
      <c r="P6" s="33">
        <v>236139489</v>
      </c>
      <c r="Q6" s="33">
        <v>226443369</v>
      </c>
      <c r="R6" s="33">
        <v>73155098.799999997</v>
      </c>
      <c r="S6" s="33">
        <v>540752397</v>
      </c>
      <c r="T6" s="33">
        <v>37601085</v>
      </c>
      <c r="U6" s="33">
        <v>19002633</v>
      </c>
      <c r="V6" s="33">
        <v>217723483</v>
      </c>
      <c r="W6" s="33">
        <v>816615772</v>
      </c>
      <c r="X6" s="33">
        <v>182557765</v>
      </c>
      <c r="Y6" s="33">
        <v>868143845</v>
      </c>
      <c r="Z6" s="33">
        <v>554575873</v>
      </c>
      <c r="AA6" s="33">
        <v>554575873</v>
      </c>
      <c r="AB6" s="33">
        <v>526282949</v>
      </c>
      <c r="AC6" s="33">
        <v>504890838</v>
      </c>
      <c r="AD6" s="33">
        <v>884014361</v>
      </c>
      <c r="AE6" s="33">
        <v>450942031</v>
      </c>
    </row>
    <row r="7" spans="1:31" s="33" customFormat="1" ht="12.75" hidden="1" customHeight="1">
      <c r="A7" s="3198" t="s">
        <v>150</v>
      </c>
      <c r="B7" s="3198"/>
      <c r="C7" s="3198"/>
      <c r="D7" s="139"/>
      <c r="E7" s="261">
        <v>31.3</v>
      </c>
      <c r="F7" s="134">
        <v>94.02</v>
      </c>
      <c r="G7" s="134">
        <v>-3.11</v>
      </c>
      <c r="H7" s="134">
        <v>-3.31</v>
      </c>
      <c r="I7" s="265">
        <f t="shared" si="0"/>
        <v>83.422109007693663</v>
      </c>
      <c r="J7" s="134">
        <v>256.05</v>
      </c>
      <c r="K7" s="134">
        <f t="shared" si="1"/>
        <v>42.074050953030479</v>
      </c>
      <c r="L7" s="265">
        <f t="shared" si="2"/>
        <v>39.981089959108076</v>
      </c>
      <c r="M7" s="134">
        <v>-0.96</v>
      </c>
      <c r="N7" s="134">
        <v>-1</v>
      </c>
      <c r="O7" s="33">
        <v>494994273.78069001</v>
      </c>
      <c r="P7" s="33">
        <v>154947634.2259225</v>
      </c>
      <c r="Q7" s="33">
        <v>145674634.91233367</v>
      </c>
      <c r="R7" s="33">
        <v>-4822639.8211698933</v>
      </c>
      <c r="S7" s="33">
        <v>484619936.3037436</v>
      </c>
      <c r="T7" s="33">
        <v>61627792.47016219</v>
      </c>
      <c r="U7" s="33">
        <v>25981233.91723733</v>
      </c>
      <c r="V7" s="33">
        <v>414187546.63982821</v>
      </c>
      <c r="W7" s="33">
        <v>1151826185.799772</v>
      </c>
      <c r="X7" s="33">
        <v>189058568.97157201</v>
      </c>
      <c r="Y7" s="33">
        <v>1204890205.5401511</v>
      </c>
      <c r="Z7" s="33">
        <v>501494769.53363603</v>
      </c>
      <c r="AA7" s="33">
        <v>501494769.53363603</v>
      </c>
      <c r="AB7" s="33">
        <v>500259936.87579286</v>
      </c>
      <c r="AC7" s="33">
        <v>468440044.70421875</v>
      </c>
      <c r="AD7" s="33">
        <v>1212122873.0867617</v>
      </c>
      <c r="AE7" s="33">
        <v>418609284.14764512</v>
      </c>
    </row>
    <row r="8" spans="1:31" s="33" customFormat="1" ht="12.75" hidden="1" customHeight="1">
      <c r="A8" s="3198" t="s">
        <v>1124</v>
      </c>
      <c r="B8" s="3198"/>
      <c r="C8" s="3198"/>
      <c r="D8" s="139"/>
      <c r="E8" s="261">
        <f t="shared" ref="E8:E17" si="3">P8/O8*100</f>
        <v>25.530615044573246</v>
      </c>
      <c r="F8" s="134">
        <f t="shared" ref="F8:F17" si="4">Q8/P8*100</f>
        <v>94.159782079898761</v>
      </c>
      <c r="G8" s="134">
        <f t="shared" ref="G8:G16" si="5">R8/P8*100</f>
        <v>8.0523164144689918</v>
      </c>
      <c r="H8" s="134">
        <f t="shared" ref="H8:H17" si="6">R8/Q8*100</f>
        <v>8.5517577001572107</v>
      </c>
      <c r="I8" s="265">
        <f t="shared" si="0"/>
        <v>110.83914720013858</v>
      </c>
      <c r="J8" s="134">
        <f t="shared" ref="J8:J17" si="7">S8/X8*100</f>
        <v>168.61271552710116</v>
      </c>
      <c r="K8" s="134">
        <f t="shared" si="1"/>
        <v>52.59843364257604</v>
      </c>
      <c r="L8" s="265">
        <f t="shared" si="2"/>
        <v>52.009150298776284</v>
      </c>
      <c r="M8" s="134">
        <f t="shared" ref="M8:M17" si="8">R8/Z8*100</f>
        <v>1.9768252487342577</v>
      </c>
      <c r="N8" s="134">
        <f>R8/S8*100</f>
        <v>2.0293517644088479</v>
      </c>
      <c r="O8" s="262">
        <v>487002541</v>
      </c>
      <c r="P8" s="262">
        <v>124334744</v>
      </c>
      <c r="Q8" s="262">
        <v>117073324</v>
      </c>
      <c r="R8" s="33">
        <v>10011827</v>
      </c>
      <c r="S8" s="262">
        <v>493350989</v>
      </c>
      <c r="T8" s="262">
        <v>33961983</v>
      </c>
      <c r="U8" s="262">
        <v>12274553</v>
      </c>
      <c r="V8" s="262">
        <v>331576729</v>
      </c>
      <c r="W8" s="262">
        <v>937957568</v>
      </c>
      <c r="X8" s="262">
        <v>292594178</v>
      </c>
      <c r="Y8" s="262">
        <v>1002605338</v>
      </c>
      <c r="Z8" s="262">
        <v>506459891</v>
      </c>
      <c r="AA8" s="33">
        <v>506459891</v>
      </c>
      <c r="AB8" s="33">
        <v>489213132</v>
      </c>
      <c r="AC8" s="33">
        <v>474061931</v>
      </c>
      <c r="AD8" s="33">
        <v>948584982</v>
      </c>
      <c r="AE8" s="33">
        <v>418765000.93499964</v>
      </c>
    </row>
    <row r="9" spans="1:31" s="33" customFormat="1" ht="12.75" hidden="1" customHeight="1">
      <c r="A9" s="3198" t="s">
        <v>1125</v>
      </c>
      <c r="B9" s="3198"/>
      <c r="C9" s="3198"/>
      <c r="D9" s="139"/>
      <c r="E9" s="261">
        <f t="shared" si="3"/>
        <v>28.105158709072125</v>
      </c>
      <c r="F9" s="134">
        <f t="shared" si="4"/>
        <v>92.000857751363284</v>
      </c>
      <c r="G9" s="134">
        <f t="shared" si="5"/>
        <v>-5.5500622360532725</v>
      </c>
      <c r="H9" s="134">
        <f t="shared" si="6"/>
        <v>-6.032620099100142</v>
      </c>
      <c r="I9" s="265">
        <f t="shared" si="0"/>
        <v>104.05500194865802</v>
      </c>
      <c r="J9" s="134">
        <f t="shared" si="7"/>
        <v>276.13295058213993</v>
      </c>
      <c r="K9" s="134">
        <f t="shared" si="1"/>
        <v>44.791633994790978</v>
      </c>
      <c r="L9" s="265">
        <f t="shared" si="2"/>
        <v>43.806786794920235</v>
      </c>
      <c r="M9" s="134">
        <f t="shared" si="8"/>
        <v>-1.6099947384883067</v>
      </c>
      <c r="N9" s="134">
        <f>R9/S9*100</f>
        <v>-1.6631566382643639</v>
      </c>
      <c r="O9" s="263">
        <v>414737390.60567915</v>
      </c>
      <c r="P9" s="263">
        <v>116562601.85559051</v>
      </c>
      <c r="Q9" s="263">
        <v>107238593.52444977</v>
      </c>
      <c r="R9" s="33">
        <v>-6469296.9469482601</v>
      </c>
      <c r="S9" s="263">
        <v>388977009.02661127</v>
      </c>
      <c r="T9" s="263">
        <v>52581956.153102256</v>
      </c>
      <c r="U9" s="263">
        <v>10688689.552511062</v>
      </c>
      <c r="V9" s="263">
        <v>276449626.26490414</v>
      </c>
      <c r="W9" s="263">
        <v>868414421.03194356</v>
      </c>
      <c r="X9" s="263">
        <v>140865843.140623</v>
      </c>
      <c r="Y9" s="263">
        <v>918177961.13841772</v>
      </c>
      <c r="Z9" s="263">
        <v>401820999.30479038</v>
      </c>
      <c r="AA9" s="33">
        <v>401820999.30479008</v>
      </c>
      <c r="AB9" s="33">
        <v>419108300.79884535</v>
      </c>
      <c r="AC9" s="33">
        <v>396649042.59909409</v>
      </c>
      <c r="AD9" s="33">
        <v>887937777.42154884</v>
      </c>
      <c r="AE9" s="33">
        <v>353495935.61890829</v>
      </c>
    </row>
    <row r="10" spans="1:31" s="33" customFormat="1" ht="12.75" hidden="1" customHeight="1">
      <c r="A10" s="3198" t="s">
        <v>1126</v>
      </c>
      <c r="B10" s="3198"/>
      <c r="C10" s="3198"/>
      <c r="D10" s="139"/>
      <c r="E10" s="261">
        <f t="shared" si="3"/>
        <v>28.400671778339742</v>
      </c>
      <c r="F10" s="134">
        <f t="shared" si="4"/>
        <v>93.312710913259394</v>
      </c>
      <c r="G10" s="134">
        <f t="shared" si="5"/>
        <v>5.7843453557033495</v>
      </c>
      <c r="H10" s="134">
        <f t="shared" si="6"/>
        <v>6.1988825521105033</v>
      </c>
      <c r="I10" s="134">
        <f t="shared" si="0"/>
        <v>90.35374365033455</v>
      </c>
      <c r="J10" s="134">
        <f t="shared" si="7"/>
        <v>263.61825002862162</v>
      </c>
      <c r="K10" s="134">
        <f t="shared" si="1"/>
        <v>40.480586478781184</v>
      </c>
      <c r="L10" s="265">
        <f t="shared" si="2"/>
        <v>38.888402322130915</v>
      </c>
      <c r="M10" s="134">
        <f t="shared" si="8"/>
        <v>1.7798555093398536</v>
      </c>
      <c r="N10" s="134">
        <f>R10/S10*100</f>
        <v>1.8580059663940476</v>
      </c>
      <c r="O10" s="263">
        <v>481177186.6602276</v>
      </c>
      <c r="P10" s="263">
        <v>136657553.45562041</v>
      </c>
      <c r="Q10" s="263">
        <v>127518867.797176</v>
      </c>
      <c r="R10" s="33">
        <v>7904744.8465280021</v>
      </c>
      <c r="S10" s="263">
        <v>425442382.2905829</v>
      </c>
      <c r="T10" s="263">
        <v>141809653.47389013</v>
      </c>
      <c r="U10" s="263">
        <v>20316280.878726214</v>
      </c>
      <c r="V10" s="263">
        <v>296025460.82286692</v>
      </c>
      <c r="W10" s="263">
        <v>1050978800.6989181</v>
      </c>
      <c r="X10" s="263">
        <v>161385785.02982691</v>
      </c>
      <c r="Y10" s="263">
        <v>1106867327.1392467</v>
      </c>
      <c r="Z10" s="263">
        <v>444122840.59282219</v>
      </c>
      <c r="AA10" s="33">
        <v>444122840.59282225</v>
      </c>
      <c r="AB10" s="33">
        <v>476703908.25929618</v>
      </c>
      <c r="AC10" s="33">
        <v>456720129.96827769</v>
      </c>
      <c r="AD10" s="33">
        <v>1094008385.2415526</v>
      </c>
      <c r="AE10" s="33">
        <v>413956937.12728733</v>
      </c>
    </row>
    <row r="11" spans="1:31" s="266" customFormat="1" ht="13.7" hidden="1" customHeight="1">
      <c r="A11" s="3103" t="s">
        <v>1127</v>
      </c>
      <c r="B11" s="3103"/>
      <c r="C11" s="3103"/>
      <c r="D11" s="309"/>
      <c r="E11" s="264">
        <f t="shared" si="3"/>
        <v>26.534918118638629</v>
      </c>
      <c r="F11" s="265">
        <f t="shared" si="4"/>
        <v>94.117044625812341</v>
      </c>
      <c r="G11" s="265">
        <f t="shared" si="5"/>
        <v>9.4375250053828754</v>
      </c>
      <c r="H11" s="265">
        <f t="shared" si="6"/>
        <v>10.027434502330898</v>
      </c>
      <c r="I11" s="265">
        <f t="shared" si="0"/>
        <v>101.88296923672277</v>
      </c>
      <c r="J11" s="265">
        <f t="shared" si="7"/>
        <v>318.6597712547233</v>
      </c>
      <c r="K11" s="134">
        <f t="shared" si="1"/>
        <v>42.766845357685355</v>
      </c>
      <c r="L11" s="265">
        <f t="shared" si="2"/>
        <v>41.353074377945966</v>
      </c>
      <c r="M11" s="265">
        <f t="shared" si="8"/>
        <v>2.8263567452065863</v>
      </c>
      <c r="N11" s="265">
        <f>(S11-AC11+AA11-AB11)/S11*100</f>
        <v>3.5545203872662716</v>
      </c>
      <c r="O11" s="263">
        <v>529227099.51266408</v>
      </c>
      <c r="P11" s="263">
        <v>140429977.5173316</v>
      </c>
      <c r="Q11" s="263">
        <v>132168544.60800523</v>
      </c>
      <c r="R11" s="33">
        <v>13253114.24325172</v>
      </c>
      <c r="S11" s="263">
        <v>456747797.40586615</v>
      </c>
      <c r="T11" s="263">
        <v>83545723.626557037</v>
      </c>
      <c r="U11" s="263">
        <v>16213505.051686004</v>
      </c>
      <c r="V11" s="263">
        <v>331835129.9245007</v>
      </c>
      <c r="W11" s="263">
        <v>1067995063.900094</v>
      </c>
      <c r="X11" s="263">
        <v>143334000.27478242</v>
      </c>
      <c r="Y11" s="263">
        <v>1118583919.8709385</v>
      </c>
      <c r="Z11" s="263">
        <v>468911586.1162464</v>
      </c>
      <c r="AA11" s="33">
        <v>381497471.03714108</v>
      </c>
      <c r="AB11" s="33">
        <v>340666948.07070595</v>
      </c>
      <c r="AC11" s="33">
        <v>481343126.79512012</v>
      </c>
      <c r="AD11" s="33">
        <v>1104507474.4175601</v>
      </c>
      <c r="AE11" s="33">
        <v>439721147.60266435</v>
      </c>
    </row>
    <row r="12" spans="1:31" s="33" customFormat="1" ht="13.7" hidden="1" customHeight="1">
      <c r="A12" s="3198" t="s">
        <v>1128</v>
      </c>
      <c r="B12" s="3198"/>
      <c r="C12" s="3198"/>
      <c r="D12" s="139"/>
      <c r="E12" s="264">
        <f t="shared" si="3"/>
        <v>25.535948620218541</v>
      </c>
      <c r="F12" s="265">
        <f t="shared" si="4"/>
        <v>95.279749174752197</v>
      </c>
      <c r="G12" s="265">
        <f t="shared" si="5"/>
        <v>10.243903154733383</v>
      </c>
      <c r="H12" s="265">
        <f t="shared" si="6"/>
        <v>10.751396013800459</v>
      </c>
      <c r="I12" s="265">
        <f t="shared" si="0"/>
        <v>104.2652472129089</v>
      </c>
      <c r="J12" s="265">
        <f t="shared" si="7"/>
        <v>325.71772510540245</v>
      </c>
      <c r="K12" s="134">
        <f t="shared" si="1"/>
        <v>45.563275036395808</v>
      </c>
      <c r="L12" s="265">
        <f t="shared" si="2"/>
        <v>43.806165420246131</v>
      </c>
      <c r="M12" s="265">
        <f t="shared" si="8"/>
        <v>2.8856581347316483</v>
      </c>
      <c r="N12" s="134">
        <f>(S12-AC12+AA12-AB12)/S12*100</f>
        <v>3.5181531917315088</v>
      </c>
      <c r="O12" s="263">
        <v>552581020.29235148</v>
      </c>
      <c r="P12" s="263">
        <v>141106805.42693427</v>
      </c>
      <c r="Q12" s="263">
        <v>134446210.27928859</v>
      </c>
      <c r="R12" s="33">
        <v>14454844.492673216</v>
      </c>
      <c r="S12" s="263">
        <v>486513225.79257286</v>
      </c>
      <c r="T12" s="263">
        <v>59000259.028558321</v>
      </c>
      <c r="U12" s="263">
        <v>22343556.438847698</v>
      </c>
      <c r="V12" s="263">
        <v>368720316.52669519</v>
      </c>
      <c r="W12" s="263">
        <v>1067774924.8796263</v>
      </c>
      <c r="X12" s="263">
        <v>149366518.39722168</v>
      </c>
      <c r="Y12" s="263">
        <v>1118819839.4686251</v>
      </c>
      <c r="Z12" s="263">
        <v>500920199.75254083</v>
      </c>
      <c r="AA12" s="33">
        <v>415806488.11875683</v>
      </c>
      <c r="AB12" s="33">
        <v>372508410.50904661</v>
      </c>
      <c r="AC12" s="33">
        <v>512695022.82086575</v>
      </c>
      <c r="AD12" s="33">
        <v>1110604457.444062</v>
      </c>
      <c r="AE12" s="33">
        <v>469260479.84028232</v>
      </c>
    </row>
    <row r="13" spans="1:31" s="33" customFormat="1" ht="13.7" hidden="1" customHeight="1">
      <c r="A13" s="3103" t="s">
        <v>1129</v>
      </c>
      <c r="B13" s="3103"/>
      <c r="C13" s="3103"/>
      <c r="D13" s="139"/>
      <c r="E13" s="264">
        <f t="shared" si="3"/>
        <v>28.724027477117509</v>
      </c>
      <c r="F13" s="265">
        <f t="shared" si="4"/>
        <v>94.820353211120675</v>
      </c>
      <c r="G13" s="265">
        <f t="shared" si="5"/>
        <v>27.768426481962955</v>
      </c>
      <c r="H13" s="265">
        <f t="shared" si="6"/>
        <v>29.285301669500875</v>
      </c>
      <c r="I13" s="265" t="e">
        <f t="shared" si="0"/>
        <v>#REF!</v>
      </c>
      <c r="J13" s="265">
        <f t="shared" si="7"/>
        <v>329.50454879048209</v>
      </c>
      <c r="K13" s="134" t="e">
        <f t="shared" si="1"/>
        <v>#REF!</v>
      </c>
      <c r="L13" s="265">
        <f t="shared" si="2"/>
        <v>29.984456145394923</v>
      </c>
      <c r="M13" s="265">
        <f t="shared" si="8"/>
        <v>8.6009394694161099</v>
      </c>
      <c r="N13" s="134">
        <v>0</v>
      </c>
      <c r="O13" s="263">
        <f>'2'!G14*1000</f>
        <v>601944046609.06848</v>
      </c>
      <c r="P13" s="263">
        <f>'2'!H14*1000</f>
        <v>172902573344.86185</v>
      </c>
      <c r="Q13" s="263">
        <f>'2'!J14*1000</f>
        <v>163946830756.715</v>
      </c>
      <c r="R13" s="33">
        <f>'20.'!AA13*1000</f>
        <v>48012323964.690033</v>
      </c>
      <c r="S13" s="263">
        <f>'24.'!F13*1000</f>
        <v>543964047447.67297</v>
      </c>
      <c r="T13" s="263" t="e">
        <f>#REF!*1000</f>
        <v>#REF!</v>
      </c>
      <c r="U13" s="263" t="e">
        <f>#REF!*1000</f>
        <v>#REF!</v>
      </c>
      <c r="V13" s="263" t="e">
        <f>#REF!*1000</f>
        <v>#REF!</v>
      </c>
      <c r="W13" s="50" t="e">
        <f>#REF!*1000</f>
        <v>#REF!</v>
      </c>
      <c r="X13" s="263">
        <f>'2'!M14*1000</f>
        <v>165085444023.28009</v>
      </c>
      <c r="Y13" s="263" t="e">
        <f>#REF!*1000</f>
        <v>#REF!</v>
      </c>
      <c r="Z13" s="263">
        <f>'24.'!E13*1000</f>
        <v>558221856291.58289</v>
      </c>
      <c r="AA13" s="33">
        <v>0</v>
      </c>
      <c r="AB13" s="33">
        <v>0</v>
      </c>
      <c r="AC13" s="33">
        <f>'28.'!L13*1000</f>
        <v>521734671308.78442</v>
      </c>
      <c r="AD13" s="317">
        <f>'2'!L14*1000</f>
        <v>1814153456077.3289</v>
      </c>
      <c r="AE13" s="33">
        <f>'30.'!G14*1000</f>
        <v>476115763599.36035</v>
      </c>
    </row>
    <row r="14" spans="1:31" s="33" customFormat="1" ht="13.7" hidden="1" customHeight="1">
      <c r="A14" s="3198" t="s">
        <v>1130</v>
      </c>
      <c r="B14" s="3198"/>
      <c r="C14" s="3198"/>
      <c r="D14" s="139"/>
      <c r="E14" s="261">
        <f t="shared" si="3"/>
        <v>22.890405191484319</v>
      </c>
      <c r="F14" s="134">
        <f t="shared" si="4"/>
        <v>93.136388997518836</v>
      </c>
      <c r="G14" s="134">
        <f t="shared" si="5"/>
        <v>15.114015685492443</v>
      </c>
      <c r="H14" s="134">
        <f t="shared" si="6"/>
        <v>16.227830870590314</v>
      </c>
      <c r="I14" s="134" t="e">
        <f t="shared" si="0"/>
        <v>#REF!</v>
      </c>
      <c r="J14" s="134">
        <f t="shared" si="7"/>
        <v>345.28319467549341</v>
      </c>
      <c r="K14" s="134" t="e">
        <f t="shared" si="1"/>
        <v>#REF!</v>
      </c>
      <c r="L14" s="134">
        <f t="shared" si="2"/>
        <v>29.775913443042274</v>
      </c>
      <c r="M14" s="134">
        <f t="shared" si="8"/>
        <v>3.5135374310558061</v>
      </c>
      <c r="N14" s="134">
        <f>(S14-AC14+AA14-AB14)/S14*100</f>
        <v>3.0834285718796837</v>
      </c>
      <c r="O14" s="263">
        <f>'2'!G15*1000</f>
        <v>577199200169.32678</v>
      </c>
      <c r="P14" s="263">
        <f>'2'!H15*1000</f>
        <v>132123235680.76555</v>
      </c>
      <c r="Q14" s="263">
        <f>'2'!J15*1000</f>
        <v>123054810739.74641</v>
      </c>
      <c r="R14" s="33">
        <f>'20.'!AA14*1000</f>
        <v>19969126564.971054</v>
      </c>
      <c r="S14" s="263">
        <f>'24.'!F14*1000</f>
        <v>553320612477.7157</v>
      </c>
      <c r="T14" s="263" t="e">
        <f>#REF!*1000</f>
        <v>#REF!</v>
      </c>
      <c r="U14" s="263" t="e">
        <f>#REF!*1000</f>
        <v>#REF!</v>
      </c>
      <c r="V14" s="263" t="e">
        <f>#REF!*1000</f>
        <v>#REF!</v>
      </c>
      <c r="W14" s="50" t="e">
        <f>#REF!*1000</f>
        <v>#REF!</v>
      </c>
      <c r="X14" s="263">
        <f>'2'!M15*1000</f>
        <v>160251243330.20074</v>
      </c>
      <c r="Y14" s="263" t="e">
        <f>#REF!*1000</f>
        <v>#REF!</v>
      </c>
      <c r="Z14" s="263">
        <f>'24.'!E14*1000</f>
        <v>568348194855.30286</v>
      </c>
      <c r="AA14" s="50">
        <f>'18.'!K14*1000</f>
        <v>383445661143.01843</v>
      </c>
      <c r="AB14" s="50">
        <f>'18.'!L14*1000</f>
        <v>377850606000.65424</v>
      </c>
      <c r="AC14" s="33">
        <f>'28.'!L14*1000</f>
        <v>541854421760.84235</v>
      </c>
      <c r="AD14" s="317">
        <f>'2'!L15*1000</f>
        <v>1858282579764.1816</v>
      </c>
      <c r="AE14" s="33">
        <f>'30.'!G15*1000</f>
        <v>492617125028.828</v>
      </c>
    </row>
    <row r="15" spans="1:31" s="33" customFormat="1" ht="13.7" hidden="1" customHeight="1">
      <c r="A15" s="3198" t="s">
        <v>1131</v>
      </c>
      <c r="B15" s="3198"/>
      <c r="C15" s="3198"/>
      <c r="D15" s="139"/>
      <c r="E15" s="261">
        <f t="shared" si="3"/>
        <v>20.392687783311395</v>
      </c>
      <c r="F15" s="134">
        <f t="shared" si="4"/>
        <v>93.595389725011685</v>
      </c>
      <c r="G15" s="134">
        <f t="shared" si="5"/>
        <v>10.967815817331015</v>
      </c>
      <c r="H15" s="134">
        <f t="shared" si="6"/>
        <v>11.718329128769112</v>
      </c>
      <c r="I15" s="134" t="e">
        <f t="shared" si="0"/>
        <v>#REF!</v>
      </c>
      <c r="J15" s="134">
        <f t="shared" si="7"/>
        <v>331.30990667449885</v>
      </c>
      <c r="K15" s="134" t="e">
        <f t="shared" si="1"/>
        <v>#REF!</v>
      </c>
      <c r="L15" s="134">
        <f t="shared" si="2"/>
        <v>33.541969878352447</v>
      </c>
      <c r="M15" s="134">
        <f t="shared" si="8"/>
        <v>2.3832419421630378</v>
      </c>
      <c r="N15" s="134">
        <f>(S15-AC15+AA15-AB15)/S15*100</f>
        <v>3.0859310551345813</v>
      </c>
      <c r="O15" s="263">
        <f>'2'!G16*1000</f>
        <v>591176187097.69373</v>
      </c>
      <c r="P15" s="263">
        <f>'2'!H16*1000</f>
        <v>120556714084.11751</v>
      </c>
      <c r="Q15" s="263">
        <f>'2'!J16*1000</f>
        <v>112835526386.69783</v>
      </c>
      <c r="R15" s="33">
        <f>'20.'!AA15*1000</f>
        <v>13222438356.172369</v>
      </c>
      <c r="S15" s="263">
        <f>'24.'!F15*1000</f>
        <v>542356053417.50385</v>
      </c>
      <c r="T15" s="263" t="e">
        <f>#REF!*1000</f>
        <v>#REF!</v>
      </c>
      <c r="U15" s="263" t="e">
        <f>#REF!*1000</f>
        <v>#REF!</v>
      </c>
      <c r="V15" s="263" t="e">
        <f>#REF!*1000</f>
        <v>#REF!</v>
      </c>
      <c r="W15" s="50" t="e">
        <f>#REF!*1000</f>
        <v>#REF!</v>
      </c>
      <c r="X15" s="263">
        <f>'2'!M16*1000</f>
        <v>163700524038.46497</v>
      </c>
      <c r="Y15" s="263" t="e">
        <f>#REF!*1000</f>
        <v>#REF!</v>
      </c>
      <c r="Z15" s="263">
        <f>'24.'!E15*1000</f>
        <v>554808898007.71313</v>
      </c>
      <c r="AA15" s="50">
        <f>'18.'!K15*1000</f>
        <v>426671623986.29968</v>
      </c>
      <c r="AB15" s="50">
        <f>'18.'!L15*1000</f>
        <v>408187718463.5506</v>
      </c>
      <c r="AC15" s="33">
        <f>'28.'!L15*1000</f>
        <v>544103225058.43988</v>
      </c>
      <c r="AD15" s="317">
        <f>'2'!L16*1000</f>
        <v>1616947529869.2383</v>
      </c>
      <c r="AE15" s="33">
        <f>'30.'!G16*1000</f>
        <v>497306493564.44049</v>
      </c>
    </row>
    <row r="16" spans="1:31" s="33" customFormat="1" ht="17.25" hidden="1" customHeight="1">
      <c r="A16" s="3198" t="s">
        <v>1095</v>
      </c>
      <c r="B16" s="3198"/>
      <c r="C16" s="3198"/>
      <c r="D16" s="139"/>
      <c r="E16" s="261">
        <f t="shared" si="3"/>
        <v>21.885292151692504</v>
      </c>
      <c r="F16" s="134">
        <f t="shared" si="4"/>
        <v>93.540013256492557</v>
      </c>
      <c r="G16" s="134">
        <f t="shared" si="5"/>
        <v>19.514837640885911</v>
      </c>
      <c r="H16" s="134">
        <f t="shared" si="6"/>
        <v>20.86255599234844</v>
      </c>
      <c r="I16" s="134" t="e">
        <f t="shared" si="0"/>
        <v>#REF!</v>
      </c>
      <c r="J16" s="134">
        <f t="shared" si="7"/>
        <v>311.41158827662059</v>
      </c>
      <c r="K16" s="134" t="e">
        <f t="shared" si="1"/>
        <v>#REF!</v>
      </c>
      <c r="L16" s="134">
        <f t="shared" si="2"/>
        <v>30.436173352685795</v>
      </c>
      <c r="M16" s="134">
        <f t="shared" si="8"/>
        <v>4.2657645440327476</v>
      </c>
      <c r="N16" s="134">
        <f>(S16-AC16+AA16-AB16)/S16*100</f>
        <v>3.6584450006283511</v>
      </c>
      <c r="O16" s="263">
        <f>'2'!G17*1000</f>
        <v>521853082567.8877</v>
      </c>
      <c r="P16" s="263">
        <f>'2'!H17*1000</f>
        <v>114209071722.59532</v>
      </c>
      <c r="Q16" s="263">
        <f>'2'!J17*1000</f>
        <v>106831180829.43275</v>
      </c>
      <c r="R16" s="33">
        <f>'20.'!AA16*1000</f>
        <v>22287714917.827419</v>
      </c>
      <c r="S16" s="263">
        <f>'24.'!F16*1000</f>
        <v>510638215563.37988</v>
      </c>
      <c r="T16" s="263" t="e">
        <f>#REF!*1000</f>
        <v>#REF!</v>
      </c>
      <c r="U16" s="263" t="e">
        <f>#REF!*1000</f>
        <v>#REF!</v>
      </c>
      <c r="V16" s="263" t="e">
        <f>#REF!*1000</f>
        <v>#REF!</v>
      </c>
      <c r="W16" s="50" t="e">
        <f>#REF!*1000</f>
        <v>#REF!</v>
      </c>
      <c r="X16" s="263">
        <f>'2'!M17*1000</f>
        <v>163975341569.43137</v>
      </c>
      <c r="Y16" s="263" t="e">
        <f>#REF!*1000</f>
        <v>#REF!</v>
      </c>
      <c r="Z16" s="263">
        <f>'24.'!E16*1000</f>
        <v>522478788685.25568</v>
      </c>
      <c r="AA16" s="50">
        <f>'18.'!K16*1000</f>
        <v>502300405089.22681</v>
      </c>
      <c r="AB16" s="50">
        <f>'18.'!L16*1000</f>
        <v>505889501158.25287</v>
      </c>
      <c r="AC16" s="33">
        <f>'28.'!L16*1000</f>
        <v>488367701225.77753</v>
      </c>
      <c r="AD16" s="317">
        <f>'2'!L17*1000</f>
        <v>1677734614158.7781</v>
      </c>
      <c r="AE16" s="33">
        <f>'30.'!G17*1000</f>
        <v>442375323520.45184</v>
      </c>
    </row>
    <row r="17" spans="1:31" s="33" customFormat="1" ht="13.5" hidden="1" customHeight="1">
      <c r="A17" s="3198" t="s">
        <v>1050</v>
      </c>
      <c r="B17" s="3198"/>
      <c r="C17" s="3198"/>
      <c r="D17" s="139"/>
      <c r="E17" s="268">
        <f t="shared" si="3"/>
        <v>22.45536049142121</v>
      </c>
      <c r="F17" s="269">
        <f t="shared" si="4"/>
        <v>94.200570883351944</v>
      </c>
      <c r="G17" s="269">
        <f t="shared" ref="G17:G23" si="9">R17/P17*100</f>
        <v>26.184387740856401</v>
      </c>
      <c r="H17" s="269">
        <f t="shared" si="6"/>
        <v>27.796421502880687</v>
      </c>
      <c r="I17" s="269" t="e">
        <f t="shared" si="0"/>
        <v>#REF!</v>
      </c>
      <c r="J17" s="269">
        <f t="shared" si="7"/>
        <v>290.98129186086277</v>
      </c>
      <c r="K17" s="269" t="e">
        <f t="shared" si="1"/>
        <v>#REF!</v>
      </c>
      <c r="L17" s="269">
        <f t="shared" si="2"/>
        <v>29.161014807454656</v>
      </c>
      <c r="M17" s="269">
        <f t="shared" si="8"/>
        <v>6.1053056340764007</v>
      </c>
      <c r="N17" s="269">
        <f>(S17-AC17+AA17-AB17)/S17*100</f>
        <v>5.2185141786081228</v>
      </c>
      <c r="O17" s="263">
        <f>'2'!G18*1000</f>
        <v>590578353624.27771</v>
      </c>
      <c r="P17" s="263">
        <f>'2'!H18*1000</f>
        <v>132616498290.6319</v>
      </c>
      <c r="Q17" s="263">
        <f>'2'!J18*1000</f>
        <v>124925498475.28592</v>
      </c>
      <c r="R17" s="33">
        <f>'20.'!AA17*1000</f>
        <v>34724818120.765259</v>
      </c>
      <c r="S17" s="263">
        <f>'24.'!F17*1000</f>
        <v>555783105898.94226</v>
      </c>
      <c r="T17" s="263" t="e">
        <f>#REF!*1000</f>
        <v>#REF!</v>
      </c>
      <c r="U17" s="263" t="e">
        <f>#REF!*1000</f>
        <v>#REF!</v>
      </c>
      <c r="V17" s="263" t="e">
        <f>#REF!*1000</f>
        <v>#REF!</v>
      </c>
      <c r="W17" s="50" t="e">
        <f>#REF!*1000</f>
        <v>#REF!</v>
      </c>
      <c r="X17" s="263">
        <f>'2'!M18*1000</f>
        <v>191003037461.4938</v>
      </c>
      <c r="Y17" s="263" t="e">
        <f>#REF!*1000</f>
        <v>#REF!</v>
      </c>
      <c r="Z17" s="263">
        <f>'24.'!E17*1000</f>
        <v>568764615598.45178</v>
      </c>
      <c r="AA17" s="50">
        <f>'18.'!K17*1000</f>
        <v>596990781119.32605</v>
      </c>
      <c r="AB17" s="50">
        <f>'18.'!L17*1000</f>
        <v>578160728513.15881</v>
      </c>
      <c r="AC17" s="33">
        <f>'28.'!L17*1000</f>
        <v>545609538321.46454</v>
      </c>
      <c r="AD17" s="317">
        <f>'2'!L18*1000</f>
        <v>1905911401124.707</v>
      </c>
      <c r="AE17" s="33">
        <f>'30.'!G18*1000</f>
        <v>495646950486.77838</v>
      </c>
    </row>
    <row r="18" spans="1:31" s="33" customFormat="1" ht="13.5" hidden="1" customHeight="1">
      <c r="A18" s="3198" t="s">
        <v>1051</v>
      </c>
      <c r="B18" s="3198"/>
      <c r="C18" s="3198"/>
      <c r="D18" s="139"/>
      <c r="E18" s="268">
        <f t="shared" ref="E18:F20" si="10">P18/O18*100</f>
        <v>28.034352093851872</v>
      </c>
      <c r="F18" s="269">
        <f t="shared" si="10"/>
        <v>95.11630503257787</v>
      </c>
      <c r="G18" s="269">
        <f t="shared" si="9"/>
        <v>41.177365851686595</v>
      </c>
      <c r="H18" s="269">
        <f t="shared" ref="H18:H24" si="11">R18/Q18*100</f>
        <v>43.291595313319952</v>
      </c>
      <c r="I18" s="269">
        <f t="shared" ref="I18:I24" si="12">AE18/(T18+U18+V18)*100</f>
        <v>38.273931156114813</v>
      </c>
      <c r="J18" s="269">
        <f t="shared" ref="J18:J24" si="13">S18/X18*100</f>
        <v>403.66239029001935</v>
      </c>
      <c r="K18" s="269" t="e">
        <f t="shared" ref="K18:K24" si="14">S18/W18*100</f>
        <v>#REF!</v>
      </c>
      <c r="L18" s="269">
        <f t="shared" ref="L18:L24" si="15">S18/AD18*100</f>
        <v>31.698522124221203</v>
      </c>
      <c r="M18" s="269">
        <f t="shared" ref="M18:M24" si="16">R18/Z18*100</f>
        <v>11.396717344082928</v>
      </c>
      <c r="N18" s="269">
        <v>0</v>
      </c>
      <c r="O18" s="50">
        <f>'1'!G19*1000</f>
        <v>607232241203.53247</v>
      </c>
      <c r="P18" s="50">
        <f>'1'!H19*1000</f>
        <v>170233624526.38614</v>
      </c>
      <c r="Q18" s="50">
        <f>'1'!J19*1000</f>
        <v>161919933572.53073</v>
      </c>
      <c r="R18" s="50">
        <f>'19.'!AA18*1000</f>
        <v>70097722373.816498</v>
      </c>
      <c r="S18" s="50">
        <f>'23.'!F18*1000</f>
        <v>599912595010.16187</v>
      </c>
      <c r="T18" s="50">
        <f>'11.'!I18*1000</f>
        <v>21622586778.182602</v>
      </c>
      <c r="U18" s="50">
        <f>'11.'!J18*1000</f>
        <v>855876728341.16553</v>
      </c>
      <c r="V18" s="50">
        <f>'11.'!K18*1000</f>
        <v>396411361107.40057</v>
      </c>
      <c r="W18" s="50" t="e">
        <f>'11.'!G18*1000</f>
        <v>#REF!</v>
      </c>
      <c r="X18" s="50">
        <f>'1'!M19*1000</f>
        <v>148617411341.97382</v>
      </c>
      <c r="Y18" s="50" t="e">
        <f>#REF!*1000</f>
        <v>#REF!</v>
      </c>
      <c r="Z18" s="50">
        <f>'23.'!E18*1000</f>
        <v>615069412160.2533</v>
      </c>
      <c r="AA18" s="50">
        <f>'17.'!K18*1000</f>
        <v>543367712191.40027</v>
      </c>
      <c r="AB18" s="50">
        <f>'17.'!L18*1000</f>
        <v>539216484375.87115</v>
      </c>
      <c r="AC18" s="33">
        <f>'27.'!L18*1000</f>
        <v>538028957041.10455</v>
      </c>
      <c r="AD18" s="317">
        <f>'1'!L19*1000</f>
        <v>1892556986282.2148</v>
      </c>
      <c r="AE18" s="50">
        <f>'29.'!G19*1000</f>
        <v>487575695209.42249</v>
      </c>
    </row>
    <row r="19" spans="1:31" s="33" customFormat="1" ht="14.25" hidden="1" customHeight="1">
      <c r="A19" s="3198" t="s">
        <v>1052</v>
      </c>
      <c r="B19" s="3198"/>
      <c r="C19" s="3198"/>
      <c r="D19" s="139"/>
      <c r="E19" s="268">
        <f t="shared" si="10"/>
        <v>22.857929858704029</v>
      </c>
      <c r="F19" s="269">
        <f t="shared" si="10"/>
        <v>93.178223976940984</v>
      </c>
      <c r="G19" s="269">
        <f t="shared" si="9"/>
        <v>24.981900532401934</v>
      </c>
      <c r="H19" s="269">
        <f t="shared" si="11"/>
        <v>26.810878621795002</v>
      </c>
      <c r="I19" s="269" t="e">
        <f t="shared" si="12"/>
        <v>#REF!</v>
      </c>
      <c r="J19" s="269">
        <f t="shared" si="13"/>
        <v>288.93946728464147</v>
      </c>
      <c r="K19" s="269" t="e">
        <f t="shared" si="14"/>
        <v>#REF!</v>
      </c>
      <c r="L19" s="269">
        <f t="shared" si="15"/>
        <v>28.724143982605742</v>
      </c>
      <c r="M19" s="269">
        <f t="shared" si="16"/>
        <v>5.8246527118157765</v>
      </c>
      <c r="N19" s="269">
        <f t="shared" ref="N19:N25" si="17">(S19-AC19+AA19-AB19)/S19*100</f>
        <v>5.2485809585973406</v>
      </c>
      <c r="O19" s="263">
        <f>'2'!G20*1000</f>
        <v>574744237526.82422</v>
      </c>
      <c r="P19" s="263">
        <f>'2'!H20*1000</f>
        <v>131374634680.82477</v>
      </c>
      <c r="Q19" s="263">
        <f>'2'!J20*1000</f>
        <v>122412551351.78688</v>
      </c>
      <c r="R19" s="33">
        <f>'20.'!AA19*1000</f>
        <v>32819880560.770058</v>
      </c>
      <c r="S19" s="263">
        <f>'24.'!F19*1000</f>
        <v>550945764665.23364</v>
      </c>
      <c r="T19" s="263" t="e">
        <f>#REF!*1000</f>
        <v>#REF!</v>
      </c>
      <c r="U19" s="263" t="e">
        <f>#REF!*1000</f>
        <v>#REF!</v>
      </c>
      <c r="V19" s="263" t="e">
        <f>#REF!*1000</f>
        <v>#REF!</v>
      </c>
      <c r="W19" s="50" t="e">
        <f>#REF!*1000</f>
        <v>#REF!</v>
      </c>
      <c r="X19" s="263">
        <f>'2'!M20*1000</f>
        <v>190678611628.53299</v>
      </c>
      <c r="Y19" s="263" t="e">
        <f>#REF!*1000</f>
        <v>#REF!</v>
      </c>
      <c r="Z19" s="263">
        <f>'24.'!E19*1000</f>
        <v>563465019883.37073</v>
      </c>
      <c r="AA19" s="50">
        <f>'18.'!K19*1000</f>
        <v>471136516857.51721</v>
      </c>
      <c r="AB19" s="50">
        <f>'18.'!L19*1000</f>
        <v>472749175826.49487</v>
      </c>
      <c r="AC19" s="33">
        <f>'28.'!L19*1000</f>
        <v>520416271199.83801</v>
      </c>
      <c r="AD19" s="317">
        <f>'2'!L20*1000</f>
        <v>1918058080334.3196</v>
      </c>
      <c r="AE19" s="33">
        <f>'30.'!G20*1000</f>
        <v>469581988394.43793</v>
      </c>
    </row>
    <row r="20" spans="1:31" s="33" customFormat="1" ht="13.7" hidden="1" customHeight="1">
      <c r="A20" s="3198" t="s">
        <v>1053</v>
      </c>
      <c r="B20" s="3198"/>
      <c r="C20" s="3198"/>
      <c r="D20" s="139"/>
      <c r="E20" s="268">
        <f t="shared" si="10"/>
        <v>22.927482727410702</v>
      </c>
      <c r="F20" s="269">
        <f t="shared" si="10"/>
        <v>90.84118079774386</v>
      </c>
      <c r="G20" s="269">
        <f t="shared" si="9"/>
        <v>27.85628249882674</v>
      </c>
      <c r="H20" s="269">
        <f t="shared" si="11"/>
        <v>30.664817711747077</v>
      </c>
      <c r="I20" s="269" t="e">
        <f t="shared" si="12"/>
        <v>#REF!</v>
      </c>
      <c r="J20" s="269">
        <f t="shared" si="13"/>
        <v>279.85752494249851</v>
      </c>
      <c r="K20" s="269" t="e">
        <f t="shared" si="14"/>
        <v>#REF!</v>
      </c>
      <c r="L20" s="269">
        <f t="shared" si="15"/>
        <v>26.603897123587544</v>
      </c>
      <c r="M20" s="269">
        <f t="shared" si="16"/>
        <v>6.6311429199177176</v>
      </c>
      <c r="N20" s="269">
        <f t="shared" si="17"/>
        <v>5.8919030097347491</v>
      </c>
      <c r="O20" s="263">
        <f>'2'!G21*1000</f>
        <v>567799791590.06055</v>
      </c>
      <c r="P20" s="263">
        <f>'2'!H21*1000</f>
        <v>130182199143.08508</v>
      </c>
      <c r="Q20" s="263">
        <f>'2'!J21*1000</f>
        <v>118259046890.04887</v>
      </c>
      <c r="R20" s="33">
        <f>'20.'!AA20*1000</f>
        <v>36263921156.482986</v>
      </c>
      <c r="S20" s="263">
        <f>'24.'!F20*1000</f>
        <v>532889980968.86169</v>
      </c>
      <c r="T20" s="263" t="e">
        <f>#REF!*1000</f>
        <v>#REF!</v>
      </c>
      <c r="U20" s="263" t="e">
        <f>#REF!*1000</f>
        <v>#REF!</v>
      </c>
      <c r="V20" s="263" t="e">
        <f>#REF!*1000</f>
        <v>#REF!</v>
      </c>
      <c r="W20" s="50" t="e">
        <f>#REF!*1000</f>
        <v>#REF!</v>
      </c>
      <c r="X20" s="263">
        <f>'2'!M21*1000</f>
        <v>190414740885.86792</v>
      </c>
      <c r="Y20" s="263" t="e">
        <f>#REF!*1000</f>
        <v>#REF!</v>
      </c>
      <c r="Z20" s="263">
        <f>'24.'!E20*1000</f>
        <v>546872863312.27148</v>
      </c>
      <c r="AA20" s="50">
        <f>'18.'!K20*1000</f>
        <v>472565988368.96783</v>
      </c>
      <c r="AB20" s="50">
        <f>'18.'!L20*1000</f>
        <v>453305260327.58716</v>
      </c>
      <c r="AC20" s="33">
        <f>'28.'!L20*1000</f>
        <v>520753348182.96307</v>
      </c>
      <c r="AD20" s="317">
        <f>'2'!L21*1000</f>
        <v>2003052329113.0562</v>
      </c>
      <c r="AE20" s="33">
        <f>'30.'!G21*1000</f>
        <v>472204876777.19043</v>
      </c>
    </row>
    <row r="21" spans="1:31" s="33" customFormat="1" ht="13.7" hidden="1" customHeight="1">
      <c r="A21" s="3198" t="s">
        <v>1054</v>
      </c>
      <c r="B21" s="3198"/>
      <c r="C21" s="3198"/>
      <c r="D21" s="32"/>
      <c r="E21" s="268">
        <f t="shared" ref="E21:F24" si="18">P21/O21*100</f>
        <v>23.159944665856973</v>
      </c>
      <c r="F21" s="269">
        <f t="shared" si="18"/>
        <v>92.489230589957174</v>
      </c>
      <c r="G21" s="269">
        <f t="shared" si="9"/>
        <v>28.365353730099692</v>
      </c>
      <c r="H21" s="269">
        <f t="shared" si="11"/>
        <v>30.66881792525119</v>
      </c>
      <c r="I21" s="269" t="e">
        <f t="shared" si="12"/>
        <v>#REF!</v>
      </c>
      <c r="J21" s="269">
        <f t="shared" si="13"/>
        <v>277.49859993477105</v>
      </c>
      <c r="K21" s="269" t="e">
        <f t="shared" si="14"/>
        <v>#REF!</v>
      </c>
      <c r="L21" s="269">
        <f t="shared" si="15"/>
        <v>33.888012730174829</v>
      </c>
      <c r="M21" s="269">
        <f t="shared" si="16"/>
        <v>6.8245304540195519</v>
      </c>
      <c r="N21" s="269">
        <f t="shared" si="17"/>
        <v>6.4134407112224663</v>
      </c>
      <c r="O21" s="263">
        <f>'2'!G22*1000</f>
        <v>610787773834.75635</v>
      </c>
      <c r="P21" s="263">
        <f>'2'!H22*1000</f>
        <v>141458110445.94922</v>
      </c>
      <c r="Q21" s="263">
        <f>'2'!J22*1000</f>
        <v>130833517958.55026</v>
      </c>
      <c r="R21" s="33">
        <f>'20.'!AA21*1000</f>
        <v>40125093407.9086</v>
      </c>
      <c r="S21" s="263">
        <f>'24.'!F21*1000</f>
        <v>575586969459.5636</v>
      </c>
      <c r="T21" s="263" t="e">
        <f>#REF!*1000</f>
        <v>#REF!</v>
      </c>
      <c r="U21" s="263" t="e">
        <f>#REF!*1000</f>
        <v>#REF!</v>
      </c>
      <c r="V21" s="263" t="e">
        <f>#REF!*1000</f>
        <v>#REF!</v>
      </c>
      <c r="W21" s="50" t="e">
        <f>#REF!*1000</f>
        <v>#REF!</v>
      </c>
      <c r="X21" s="263">
        <f>'2'!M22*1000</f>
        <v>207419774224.03622</v>
      </c>
      <c r="Y21" s="263" t="e">
        <f>#REF!*1000</f>
        <v>#REF!</v>
      </c>
      <c r="Z21" s="263">
        <f>'24.'!E21*1000</f>
        <v>587953906547.16016</v>
      </c>
      <c r="AA21" s="50">
        <f>'18.'!K21*1000</f>
        <v>467124506297.57819</v>
      </c>
      <c r="AB21" s="50">
        <f>'18.'!L21*1000</f>
        <v>449083899650.39594</v>
      </c>
      <c r="AC21" s="33">
        <f>'28.'!L21*1000</f>
        <v>556712647078.93457</v>
      </c>
      <c r="AD21" s="317">
        <f>'2'!L22*1000</f>
        <v>1698497265220.4094</v>
      </c>
      <c r="AE21" s="33">
        <f>'30.'!G22*1000</f>
        <v>504511908188.25787</v>
      </c>
    </row>
    <row r="22" spans="1:31" s="33" customFormat="1" ht="14.45" hidden="1" customHeight="1">
      <c r="A22" s="2618" t="s">
        <v>1055</v>
      </c>
      <c r="B22" s="2619"/>
      <c r="C22" s="2619"/>
      <c r="D22" s="2620"/>
      <c r="E22" s="268">
        <f t="shared" si="18"/>
        <v>22.374664676483007</v>
      </c>
      <c r="F22" s="269">
        <f t="shared" si="18"/>
        <v>92.109908017361548</v>
      </c>
      <c r="G22" s="269">
        <f t="shared" si="9"/>
        <v>22.363825723092347</v>
      </c>
      <c r="H22" s="269">
        <f t="shared" si="11"/>
        <v>24.279500657928189</v>
      </c>
      <c r="I22" s="269">
        <f t="shared" si="12"/>
        <v>65.375362616173035</v>
      </c>
      <c r="J22" s="269">
        <f t="shared" si="13"/>
        <v>255.50760381699007</v>
      </c>
      <c r="K22" s="269">
        <f t="shared" si="14"/>
        <v>36.870527413614553</v>
      </c>
      <c r="L22" s="269">
        <f t="shared" si="15"/>
        <v>34.264216394459254</v>
      </c>
      <c r="M22" s="269">
        <f t="shared" si="16"/>
        <v>5.1783652374910245</v>
      </c>
      <c r="N22" s="269">
        <f t="shared" si="17"/>
        <v>4.7384241885820249</v>
      </c>
      <c r="O22" s="263">
        <f>'2'!G23*1000</f>
        <v>591629898.36522436</v>
      </c>
      <c r="P22" s="263">
        <f>'2'!H23*1000</f>
        <v>132375205.88503619</v>
      </c>
      <c r="Q22" s="263">
        <f>'2'!J23*1000</f>
        <v>121930680.37849981</v>
      </c>
      <c r="R22" s="33">
        <f>'20.'!AA22*1000</f>
        <v>29604160.344714176</v>
      </c>
      <c r="S22" s="263">
        <f>'24.'!F22*1000</f>
        <v>557368066.55468881</v>
      </c>
      <c r="T22" s="263">
        <f>'12.'!H22*1000</f>
        <v>56174469.685894564</v>
      </c>
      <c r="U22" s="263">
        <f>'12.'!I22*1000</f>
        <v>36285352.065757252</v>
      </c>
      <c r="V22" s="263">
        <f>'12.'!J22*1000</f>
        <v>657092394.43798745</v>
      </c>
      <c r="W22" s="50">
        <f>'12.'!F22*1000</f>
        <v>1511689974.7652617</v>
      </c>
      <c r="X22" s="263">
        <f>'2'!M23*1000</f>
        <v>218141479.24689919</v>
      </c>
      <c r="Y22" s="263">
        <f>'14.'!F22*1000</f>
        <v>1576730796.6300085</v>
      </c>
      <c r="Z22" s="263">
        <f>'24.'!E22*1000</f>
        <v>571689307.08830655</v>
      </c>
      <c r="AA22" s="50">
        <f>'18.'!K22*1000</f>
        <v>513062537.33096856</v>
      </c>
      <c r="AB22" s="50">
        <f>'18.'!L22*1000</f>
        <v>501070753.58251137</v>
      </c>
      <c r="AC22" s="33">
        <f>'28.'!L22*1000</f>
        <v>542949387.01808667</v>
      </c>
      <c r="AD22" s="317">
        <f>'2'!L23*1000</f>
        <v>1626676822.6598606</v>
      </c>
      <c r="AE22" s="33">
        <f>'30.'!G23*1000</f>
        <v>490022479.33153796</v>
      </c>
    </row>
    <row r="23" spans="1:31" s="33" customFormat="1" ht="14.45" hidden="1" customHeight="1">
      <c r="A23" s="2618" t="s">
        <v>1001</v>
      </c>
      <c r="B23" s="2619"/>
      <c r="C23" s="2619"/>
      <c r="D23" s="2620"/>
      <c r="E23" s="268">
        <f>P23/O23*100</f>
        <v>25.040828712005254</v>
      </c>
      <c r="F23" s="269">
        <f>Q23/P23*100</f>
        <v>91.885873551725027</v>
      </c>
      <c r="G23" s="269">
        <f t="shared" si="9"/>
        <v>25.811105320862161</v>
      </c>
      <c r="H23" s="269">
        <f>R23/Q23*100</f>
        <v>28.090395534339009</v>
      </c>
      <c r="I23" s="269" t="s">
        <v>462</v>
      </c>
      <c r="J23" s="269" t="s">
        <v>462</v>
      </c>
      <c r="K23" s="269" t="s">
        <v>462</v>
      </c>
      <c r="L23" s="269" t="s">
        <v>462</v>
      </c>
      <c r="M23" s="269">
        <f>R23/Z23*100</f>
        <v>6.1374311183579628</v>
      </c>
      <c r="N23" s="269">
        <f t="shared" si="17"/>
        <v>6.049753995700045</v>
      </c>
      <c r="O23" s="263">
        <f>'2'!G24*1000</f>
        <v>547611812.77995157</v>
      </c>
      <c r="P23" s="263">
        <f>'2'!H24*1000</f>
        <v>137126536.04493457</v>
      </c>
      <c r="Q23" s="263">
        <f>'2'!J24*1000</f>
        <v>125999915.51610923</v>
      </c>
      <c r="R23" s="33">
        <f>'20.'!AA23*1000</f>
        <v>35393874.641408071</v>
      </c>
      <c r="S23" s="263">
        <f>'24.'!F23*1000</f>
        <v>567246381.60543549</v>
      </c>
      <c r="T23" s="318" t="str">
        <f>'11.'!H23</f>
        <v>…</v>
      </c>
      <c r="U23" s="318" t="str">
        <f>'12.'!I23</f>
        <v>…</v>
      </c>
      <c r="V23" s="318" t="str">
        <f>'12.'!J23</f>
        <v>…</v>
      </c>
      <c r="W23" s="50" t="e">
        <f>'12.'!F23*1000</f>
        <v>#VALUE!</v>
      </c>
      <c r="X23" s="263" t="e">
        <f>'2'!M24*1000</f>
        <v>#VALUE!</v>
      </c>
      <c r="Y23" s="263" t="e">
        <f>'14.'!F23*1000</f>
        <v>#VALUE!</v>
      </c>
      <c r="Z23" s="263">
        <f>'24.'!E23*1000</f>
        <v>576688747.43929529</v>
      </c>
      <c r="AA23" s="50">
        <f>'18.'!K23*1000</f>
        <v>269631490.04391009</v>
      </c>
      <c r="AB23" s="50">
        <f>'18.'!L23*1000</f>
        <v>293813184.71593726</v>
      </c>
      <c r="AC23" s="33">
        <f>'28.'!L23*1000</f>
        <v>508747676.29676956</v>
      </c>
      <c r="AD23" s="317" t="e">
        <f>'2'!L24*1000</f>
        <v>#VALUE!</v>
      </c>
      <c r="AE23" s="33" t="e">
        <f>'30.'!G24*1000</f>
        <v>#VALUE!</v>
      </c>
    </row>
    <row r="24" spans="1:31" s="33" customFormat="1" ht="14.45" customHeight="1">
      <c r="A24" s="2618" t="s">
        <v>1002</v>
      </c>
      <c r="B24" s="2619"/>
      <c r="C24" s="2619"/>
      <c r="D24" s="2620"/>
      <c r="E24" s="268">
        <f t="shared" si="18"/>
        <v>23.481111612910869</v>
      </c>
      <c r="F24" s="269">
        <f t="shared" si="18"/>
        <v>91.614459207963279</v>
      </c>
      <c r="G24" s="269">
        <f>R24/P24*100</f>
        <v>20.69423275130783</v>
      </c>
      <c r="H24" s="269">
        <f t="shared" si="11"/>
        <v>22.588391537991036</v>
      </c>
      <c r="I24" s="269">
        <f t="shared" si="12"/>
        <v>59.35843626651981</v>
      </c>
      <c r="J24" s="269">
        <f t="shared" si="13"/>
        <v>211.40769078684713</v>
      </c>
      <c r="K24" s="269">
        <f t="shared" si="14"/>
        <v>34.161045043106306</v>
      </c>
      <c r="L24" s="269">
        <f t="shared" si="15"/>
        <v>31.323781150996403</v>
      </c>
      <c r="M24" s="269">
        <f t="shared" si="16"/>
        <v>5.0328441800184631</v>
      </c>
      <c r="N24" s="269">
        <f t="shared" si="17"/>
        <v>4.4378509772292416</v>
      </c>
      <c r="O24" s="263">
        <f>'2'!G25*1000</f>
        <v>567102429.23699069</v>
      </c>
      <c r="P24" s="263">
        <f>'2'!H25*1000</f>
        <v>133161954.36866666</v>
      </c>
      <c r="Q24" s="263">
        <f>'2'!J25*1000</f>
        <v>121995604.3656088</v>
      </c>
      <c r="R24" s="33">
        <f>'20.'!AA24*1000</f>
        <v>27556844.773242202</v>
      </c>
      <c r="S24" s="263">
        <f>'24.'!F24*1000</f>
        <v>535452746.87562519</v>
      </c>
      <c r="T24" s="263">
        <f>'12.'!H24*1000</f>
        <v>55041749.027572788</v>
      </c>
      <c r="U24" s="263">
        <f>'12.'!I24*1000</f>
        <v>44948460.470020451</v>
      </c>
      <c r="V24" s="263">
        <f>'12.'!J24*1000</f>
        <v>665442274.4939214</v>
      </c>
      <c r="W24" s="50">
        <f>'12.'!F24*1000</f>
        <v>1567436670.043206</v>
      </c>
      <c r="X24" s="263">
        <f>'2'!M25*1000</f>
        <v>253279691.42593685</v>
      </c>
      <c r="Y24" s="263">
        <f>'14.'!F24*1000</f>
        <v>1646437120.1984501</v>
      </c>
      <c r="Z24" s="263">
        <f>'24.'!E24*1000</f>
        <v>547540193.7268225</v>
      </c>
      <c r="AA24" s="50">
        <f>'18.'!K24*1000</f>
        <v>382269483.92824727</v>
      </c>
      <c r="AB24" s="50">
        <f>'18.'!L24*1000</f>
        <v>381803427.49317777</v>
      </c>
      <c r="AC24" s="33">
        <f>'28.'!L24*1000</f>
        <v>512156208.35087395</v>
      </c>
      <c r="AD24" s="317">
        <f>'2'!L25*1000</f>
        <v>1709412871.6277041</v>
      </c>
      <c r="AE24" s="33">
        <f>'30.'!G25*1000</f>
        <v>454348753.1733427</v>
      </c>
    </row>
    <row r="25" spans="1:31" s="33" customFormat="1" ht="14.45" customHeight="1">
      <c r="A25" s="2618" t="s">
        <v>1003</v>
      </c>
      <c r="B25" s="2619"/>
      <c r="C25" s="2619"/>
      <c r="D25" s="2620"/>
      <c r="E25" s="268">
        <f t="shared" ref="E25:F27" si="19">P25/O25*100</f>
        <v>25.197380762442933</v>
      </c>
      <c r="F25" s="269">
        <f t="shared" si="19"/>
        <v>91.815629126113095</v>
      </c>
      <c r="G25" s="269">
        <f>R25/P25*100</f>
        <v>27.480585011551479</v>
      </c>
      <c r="H25" s="269">
        <f>R25/Q25*100</f>
        <v>29.930182119435894</v>
      </c>
      <c r="I25" s="269">
        <f>AE25/(T25+U25+V25)*100</f>
        <v>50.856735924452977</v>
      </c>
      <c r="J25" s="269">
        <f>S25/X25*100</f>
        <v>254.59867086077614</v>
      </c>
      <c r="K25" s="269">
        <f>S25/W25*100</f>
        <v>32.427372708754518</v>
      </c>
      <c r="L25" s="269">
        <f>S25/AD25*100</f>
        <v>30.455114080059627</v>
      </c>
      <c r="M25" s="269">
        <f>R25/Z25*100</f>
        <v>6.8941699075922287</v>
      </c>
      <c r="N25" s="269">
        <f t="shared" si="17"/>
        <v>6.0569025659839415</v>
      </c>
      <c r="O25" s="263">
        <f>'2'!G26*1000</f>
        <v>595707112.30569518</v>
      </c>
      <c r="P25" s="263">
        <f>'2'!H26*1000</f>
        <v>150102589.31661955</v>
      </c>
      <c r="Q25" s="263">
        <f>'2'!J26*1000</f>
        <v>137817636.71564007</v>
      </c>
      <c r="R25" s="33">
        <f>'20.'!AA25*1000</f>
        <v>41249069.661693618</v>
      </c>
      <c r="S25" s="263">
        <f>'24.'!F25*1000</f>
        <v>584559967.12143993</v>
      </c>
      <c r="T25" s="263">
        <f>'12.'!H25*1000</f>
        <v>51025112.969116434</v>
      </c>
      <c r="U25" s="263">
        <f>'12.'!I25*1000</f>
        <v>35467987.3537907</v>
      </c>
      <c r="V25" s="263">
        <f>'12.'!J25*1000</f>
        <v>879317237.33015323</v>
      </c>
      <c r="W25" s="50">
        <f>'12.'!F25*1000</f>
        <v>1802674463.8600478</v>
      </c>
      <c r="X25" s="263">
        <f>'2'!M26*1000</f>
        <v>229600557.27906713</v>
      </c>
      <c r="Y25" s="263">
        <f>'14.'!F25*1000</f>
        <v>1887354949.4973595</v>
      </c>
      <c r="Z25" s="263">
        <f>'24.'!E25*1000</f>
        <v>598318147.28366256</v>
      </c>
      <c r="AA25" s="50">
        <f>'18.'!K25*1000</f>
        <v>395867764.92653602</v>
      </c>
      <c r="AB25" s="50">
        <f>'18.'!L25*1000</f>
        <v>394024027.29688913</v>
      </c>
      <c r="AC25" s="33">
        <f>'28.'!L25*1000</f>
        <v>550997477.10279346</v>
      </c>
      <c r="AD25" s="317">
        <f>'2'!L26*1000</f>
        <v>1919414800.3673985</v>
      </c>
      <c r="AE25" s="33">
        <f>'30.'!G26*1000</f>
        <v>491179612.95128453</v>
      </c>
    </row>
    <row r="26" spans="1:31" s="33" customFormat="1" ht="14.45" customHeight="1">
      <c r="A26" s="2618" t="s">
        <v>1004</v>
      </c>
      <c r="B26" s="2619"/>
      <c r="C26" s="2619"/>
      <c r="D26" s="2620"/>
      <c r="E26" s="268">
        <f t="shared" si="19"/>
        <v>25.345107117857367</v>
      </c>
      <c r="F26" s="269">
        <f t="shared" si="19"/>
        <v>92.430631209247082</v>
      </c>
      <c r="G26" s="269">
        <f>R26/P26*100</f>
        <v>24.140040099409614</v>
      </c>
      <c r="H26" s="269">
        <f>R26/Q26*100</f>
        <v>26.116926589801931</v>
      </c>
      <c r="I26" s="269">
        <f>AE26/(T26+U26+V26)*100</f>
        <v>52.402597668503525</v>
      </c>
      <c r="J26" s="269">
        <f>S26/X26*100</f>
        <v>209.60282702234883</v>
      </c>
      <c r="K26" s="269">
        <f>S26/W26*100</f>
        <v>31.57247259237506</v>
      </c>
      <c r="L26" s="269">
        <f>S26/AD26*100</f>
        <v>29.289272541361239</v>
      </c>
      <c r="M26" s="269">
        <f>R26/Z26*100</f>
        <v>6.2077223440703113</v>
      </c>
      <c r="N26" s="269">
        <f>(S26-AC26+AA26-AB26)/S26*100</f>
        <v>5.4323624218992084</v>
      </c>
      <c r="O26" s="263">
        <f>'2'!G27*1000</f>
        <v>645268724.33871329</v>
      </c>
      <c r="P26" s="263">
        <f>'2'!H27*1000</f>
        <v>163544049.38167867</v>
      </c>
      <c r="Q26" s="263">
        <f>'2'!J27*1000</f>
        <v>151164797.14864835</v>
      </c>
      <c r="R26" s="33">
        <f>'20.'!AA26*1000</f>
        <v>39479599.100935496</v>
      </c>
      <c r="S26" s="263">
        <f>'24.'!F26*1000</f>
        <v>623145067.71688104</v>
      </c>
      <c r="T26" s="263">
        <f>'12.'!H26*1000</f>
        <v>61013660.847066626</v>
      </c>
      <c r="U26" s="263">
        <f>'12.'!I26*1000</f>
        <v>27918302.528482784</v>
      </c>
      <c r="V26" s="263">
        <f>'12.'!J26*1000</f>
        <v>921434079.50688028</v>
      </c>
      <c r="W26" s="50">
        <f>'12.'!F26*1000</f>
        <v>1973697390.6420438</v>
      </c>
      <c r="X26" s="263">
        <f>'2'!M27*1000</f>
        <v>297298026.25726908</v>
      </c>
      <c r="Y26" s="263">
        <f>'14.'!F26*1000</f>
        <v>2060963483.9457312</v>
      </c>
      <c r="Z26" s="263">
        <f>'24.'!E26*1000</f>
        <v>635975594.79519677</v>
      </c>
      <c r="AA26" s="50">
        <f>'18.'!K26*1000</f>
        <v>409850375.6051755</v>
      </c>
      <c r="AB26" s="50">
        <f>'18.'!L26*1000</f>
        <v>404086953.6749652</v>
      </c>
      <c r="AC26" s="33">
        <f>'28.'!L26*1000</f>
        <v>595056991.15452111</v>
      </c>
      <c r="AD26" s="317">
        <f>'2'!L27*1000</f>
        <v>2127553925.5435531</v>
      </c>
      <c r="AE26" s="33">
        <f>'30.'!G27*1000</f>
        <v>529458052.43085945</v>
      </c>
    </row>
    <row r="27" spans="1:31" s="33" customFormat="1" ht="15">
      <c r="A27" s="2618" t="s">
        <v>1005</v>
      </c>
      <c r="B27" s="2619"/>
      <c r="C27" s="2619"/>
      <c r="D27" s="2620"/>
      <c r="E27" s="268">
        <f t="shared" si="19"/>
        <v>23.541241679471788</v>
      </c>
      <c r="F27" s="269">
        <f t="shared" si="19"/>
        <v>91.627039321624267</v>
      </c>
      <c r="G27" s="269">
        <f>R27/P27*100</f>
        <v>21.198444064045486</v>
      </c>
      <c r="H27" s="269">
        <f>R27/Q27*100</f>
        <v>23.135576813342027</v>
      </c>
      <c r="I27" s="269">
        <f>AE27/(T27+U27+V27)*100</f>
        <v>56.110565972359751</v>
      </c>
      <c r="J27" s="269">
        <f>S27/X27*100</f>
        <v>196.62707851430196</v>
      </c>
      <c r="K27" s="269">
        <f>S27/W27*100</f>
        <v>32.174553099046719</v>
      </c>
      <c r="L27" s="269">
        <f>S27/AD27*100</f>
        <v>29.658604394627908</v>
      </c>
      <c r="M27" s="269">
        <f>R27/Z27*100</f>
        <v>5.0773169810780452</v>
      </c>
      <c r="N27" s="269">
        <f>(S27-AC27+AA27-AB27)/S27*100</f>
        <v>3.9658682114884969</v>
      </c>
      <c r="O27" s="263">
        <f>'2'!G28*1000</f>
        <v>688049723.30288827</v>
      </c>
      <c r="P27" s="263">
        <f>'2'!H28*1000</f>
        <v>161975448.23766986</v>
      </c>
      <c r="Q27" s="263">
        <f>'2'!J28*1000</f>
        <v>148413307.64810693</v>
      </c>
      <c r="R27" s="33">
        <f>'20.'!AA27*1000</f>
        <v>34336274.792149395</v>
      </c>
      <c r="S27" s="263">
        <f>'24.'!F27*1000</f>
        <v>659112757.12037623</v>
      </c>
      <c r="T27" s="263">
        <f>'12.'!H27*1000</f>
        <v>77489013.319196627</v>
      </c>
      <c r="U27" s="263">
        <f>'12.'!I27*1000</f>
        <v>44322618.645098113</v>
      </c>
      <c r="V27" s="263">
        <f>'12.'!J27*1000</f>
        <v>895154646.68426919</v>
      </c>
      <c r="W27" s="50">
        <f>'12.'!F27*1000</f>
        <v>2048552951.4313745</v>
      </c>
      <c r="X27" s="263">
        <f>'2'!M28*1000</f>
        <v>335209556.13060927</v>
      </c>
      <c r="Y27" s="263">
        <f>'14.'!F27*1000</f>
        <v>2133439323.5730138</v>
      </c>
      <c r="Z27" s="263">
        <f>'24.'!E27*1000</f>
        <v>676268094.35204732</v>
      </c>
      <c r="AA27" s="50">
        <f>'18.'!K27*1000</f>
        <v>754934179.11685598</v>
      </c>
      <c r="AB27" s="50">
        <f>'18.'!L27*1000</f>
        <v>748932498.911466</v>
      </c>
      <c r="AC27" s="33">
        <f>'28.'!L27*1000</f>
        <v>638974894.01326382</v>
      </c>
      <c r="AD27" s="317">
        <f>'2'!L28*1000</f>
        <v>2222332340.2221918</v>
      </c>
      <c r="AE27" s="33">
        <f>'30.'!G28*1000</f>
        <v>570625534.69775426</v>
      </c>
    </row>
    <row r="28" spans="1:31" s="33" customFormat="1" ht="15">
      <c r="A28" s="2618" t="s">
        <v>1400</v>
      </c>
      <c r="B28" s="2619"/>
      <c r="C28" s="2619"/>
      <c r="D28" s="2620"/>
      <c r="E28" s="268">
        <f t="shared" ref="E28" si="20">P28/O28*100</f>
        <v>24.31804285659884</v>
      </c>
      <c r="F28" s="269">
        <f t="shared" ref="F28" si="21">Q28/P28*100</f>
        <v>92.12521969508586</v>
      </c>
      <c r="G28" s="269">
        <f>R28/P28*100</f>
        <v>24.499246004424251</v>
      </c>
      <c r="H28" s="269">
        <f>R28/Q28*100</f>
        <v>26.593419354126208</v>
      </c>
      <c r="I28" s="269">
        <f>AE28/(T28+U28+V28)*100</f>
        <v>53.832165335260207</v>
      </c>
      <c r="J28" s="269">
        <f>S28/X28*100</f>
        <v>245.60031630539757</v>
      </c>
      <c r="K28" s="269">
        <f>S28/W28*100</f>
        <v>30.930340010552253</v>
      </c>
      <c r="L28" s="269">
        <f>S28/AD28*100</f>
        <v>29.242633604472061</v>
      </c>
      <c r="M28" s="269">
        <f>R28/Z28*100</f>
        <v>6.3432876508105167</v>
      </c>
      <c r="N28" s="269">
        <f>(S28-AC28+AA28-AB28)/S28*100</f>
        <v>5.3346568684564009</v>
      </c>
      <c r="O28" s="263">
        <f>'2'!G29*1000</f>
        <v>938752466.45881784</v>
      </c>
      <c r="P28" s="263">
        <f>'2'!H29*1000</f>
        <v>228286227.11083397</v>
      </c>
      <c r="Q28" s="263">
        <f>'2'!J29*1000</f>
        <v>210309188.25947845</v>
      </c>
      <c r="R28" s="33">
        <f>'20.'!AA28*1000</f>
        <v>55928404.374101862</v>
      </c>
      <c r="S28" s="263">
        <f>'24.'!F28*1000</f>
        <v>861213607.93642831</v>
      </c>
      <c r="T28" s="263">
        <f>'12.'!H28*1000</f>
        <v>142163007.33755156</v>
      </c>
      <c r="U28" s="263">
        <f>'12.'!I28*1000</f>
        <v>76242368.663329974</v>
      </c>
      <c r="V28" s="263">
        <f>'12.'!J28*1000</f>
        <v>1188780942.1211624</v>
      </c>
      <c r="W28" s="50">
        <f>'12.'!F28*1000</f>
        <v>2784365149.6964307</v>
      </c>
      <c r="X28" s="263">
        <f>'2'!M29*1000</f>
        <v>350656554.88225502</v>
      </c>
      <c r="Y28" s="263">
        <f>'14.'!F28*1000</f>
        <v>2886665830.2797456</v>
      </c>
      <c r="Z28" s="263">
        <f>'24.'!E28*1000</f>
        <v>881694279.8890034</v>
      </c>
      <c r="AA28" s="50">
        <f>'18.'!K28*1000</f>
        <v>781398480.62494564</v>
      </c>
      <c r="AB28" s="50">
        <f>'18.'!L28*1000</f>
        <v>750699622.05673802</v>
      </c>
      <c r="AC28" s="33">
        <f>'28.'!L28*1000</f>
        <v>845969675.61677408</v>
      </c>
      <c r="AD28" s="317">
        <f>'2'!L29*1000</f>
        <v>2945061719.0810175</v>
      </c>
      <c r="AE28" s="33">
        <f>'30.'!G29*1000</f>
        <v>757518865.34661937</v>
      </c>
    </row>
    <row r="29" spans="1:31" ht="14.45" customHeight="1">
      <c r="A29" s="2641" t="s">
        <v>371</v>
      </c>
      <c r="B29" s="2641"/>
      <c r="C29" s="2641"/>
      <c r="D29" s="139"/>
      <c r="E29" s="906"/>
      <c r="F29" s="269"/>
      <c r="G29" s="269"/>
      <c r="H29" s="269"/>
      <c r="I29" s="269"/>
      <c r="J29" s="269"/>
      <c r="K29" s="269"/>
      <c r="L29" s="269"/>
      <c r="M29" s="269"/>
      <c r="N29" s="269"/>
      <c r="O29" s="50"/>
      <c r="P29" s="50"/>
      <c r="Q29" s="50"/>
      <c r="R29" s="50"/>
      <c r="S29" s="50"/>
      <c r="T29" s="50"/>
      <c r="U29" s="50"/>
      <c r="V29" s="50"/>
      <c r="W29" s="50"/>
      <c r="X29" s="50"/>
      <c r="Y29" s="50"/>
      <c r="Z29" s="50"/>
      <c r="AA29" s="50"/>
      <c r="AB29" s="50"/>
      <c r="AC29" s="50"/>
      <c r="AD29" s="50"/>
    </row>
    <row r="30" spans="1:31" ht="14.45" customHeight="1">
      <c r="A30" s="1137"/>
      <c r="B30" s="813" t="s">
        <v>1022</v>
      </c>
      <c r="C30" s="1137"/>
      <c r="D30" s="852"/>
      <c r="E30" s="906">
        <f t="shared" ref="E30:F35" si="22">P30/O30*100</f>
        <v>20.739970985777223</v>
      </c>
      <c r="F30" s="907">
        <f t="shared" si="22"/>
        <v>88.689512042955869</v>
      </c>
      <c r="G30" s="907">
        <f t="shared" ref="G30:G35" si="23">R30/P30*100</f>
        <v>22.480527234081304</v>
      </c>
      <c r="H30" s="907">
        <f t="shared" ref="H30:H35" si="24">R30/Q30*100</f>
        <v>25.347447196679905</v>
      </c>
      <c r="I30" s="907">
        <f t="shared" ref="I30:I35" si="25">AE30/(T30+U30+V30)*100</f>
        <v>79.024885646720335</v>
      </c>
      <c r="J30" s="907">
        <f t="shared" ref="J30:J35" si="26">S30/X30*100</f>
        <v>220.11643737784178</v>
      </c>
      <c r="K30" s="907">
        <f t="shared" ref="K30:K35" si="27">S30/W30*100</f>
        <v>46.795747118132027</v>
      </c>
      <c r="L30" s="907">
        <f t="shared" ref="L30:L35" si="28">S30/AD30*100</f>
        <v>41.877391893303852</v>
      </c>
      <c r="M30" s="907">
        <f t="shared" ref="M30:M35" si="29">R30/Z30*100</f>
        <v>4.9155957480116097</v>
      </c>
      <c r="N30" s="907">
        <f t="shared" ref="N30:N35" si="30">(S30-AC30+AA30-AB30)/S30*100</f>
        <v>5.0416093312715304</v>
      </c>
      <c r="O30" s="908">
        <f>'2'!G31*1000</f>
        <v>259919065.0359264</v>
      </c>
      <c r="P30" s="908">
        <f>'2'!H31*1000</f>
        <v>53907138.674954563</v>
      </c>
      <c r="Q30" s="908">
        <f>'2'!J31*1000</f>
        <v>47809978.247136749</v>
      </c>
      <c r="R30" s="908">
        <f>'20.'!AA30*1000</f>
        <v>12118608.990937136</v>
      </c>
      <c r="S30" s="908">
        <f>'24.'!F30*1000</f>
        <v>244899722.22758752</v>
      </c>
      <c r="T30" s="263">
        <f>'12.'!H30*1000</f>
        <v>31074396.135612331</v>
      </c>
      <c r="U30" s="263">
        <f>'12.'!I30*1000</f>
        <v>11493449.615905194</v>
      </c>
      <c r="V30" s="263">
        <f>'12.'!J30*1000</f>
        <v>217765408.83472991</v>
      </c>
      <c r="W30" s="50">
        <f>'12.'!F30*1000</f>
        <v>523337562.29889494</v>
      </c>
      <c r="X30" s="908">
        <f>'2'!M31*1000</f>
        <v>111259170.43950875</v>
      </c>
      <c r="Y30" s="263">
        <f>'14.'!F30*1000</f>
        <v>553556061.11857271</v>
      </c>
      <c r="Z30" s="908">
        <f>'24.'!E30*1000</f>
        <v>246533881.38841957</v>
      </c>
      <c r="AA30" s="908">
        <f>'18.'!K30*1000</f>
        <v>32608140.267671473</v>
      </c>
      <c r="AB30" s="908">
        <f>'18.'!L30*1000</f>
        <v>29810370.440081593</v>
      </c>
      <c r="AC30" s="908">
        <f>'28.'!L30*1000</f>
        <v>235350604.80709329</v>
      </c>
      <c r="AD30" s="944">
        <f>'2'!L31*1000</f>
        <v>584801753.77575684</v>
      </c>
      <c r="AE30" s="908">
        <f>'30.'!G31*1000</f>
        <v>205728056.73716736</v>
      </c>
    </row>
    <row r="31" spans="1:31" ht="14.45" customHeight="1">
      <c r="A31" s="1137"/>
      <c r="B31" s="813" t="s">
        <v>1023</v>
      </c>
      <c r="C31" s="1137"/>
      <c r="D31" s="852"/>
      <c r="E31" s="906">
        <f t="shared" si="22"/>
        <v>24.503308551935774</v>
      </c>
      <c r="F31" s="907">
        <f t="shared" si="22"/>
        <v>92.787343738212286</v>
      </c>
      <c r="G31" s="907">
        <f t="shared" si="23"/>
        <v>31.616049753515913</v>
      </c>
      <c r="H31" s="907">
        <f t="shared" si="24"/>
        <v>34.073666170158489</v>
      </c>
      <c r="I31" s="907">
        <f t="shared" si="25"/>
        <v>67.006258436335997</v>
      </c>
      <c r="J31" s="907">
        <f t="shared" si="26"/>
        <v>283.54103158497674</v>
      </c>
      <c r="K31" s="907">
        <f t="shared" si="27"/>
        <v>39.958307769382415</v>
      </c>
      <c r="L31" s="907">
        <f t="shared" si="28"/>
        <v>37.53623221761849</v>
      </c>
      <c r="M31" s="907">
        <f t="shared" si="29"/>
        <v>8.1403988692277967</v>
      </c>
      <c r="N31" s="907">
        <f t="shared" si="30"/>
        <v>6.7234509318597269</v>
      </c>
      <c r="O31" s="908">
        <f>'2'!G32*1000</f>
        <v>122776993.58896355</v>
      </c>
      <c r="P31" s="908">
        <f>'2'!H32*1000</f>
        <v>30084425.569894142</v>
      </c>
      <c r="Q31" s="908">
        <f>'2'!J32*1000</f>
        <v>27914539.365204308</v>
      </c>
      <c r="R31" s="908">
        <f>'20.'!AA31*1000</f>
        <v>9511506.9562371951</v>
      </c>
      <c r="S31" s="908">
        <f>'24.'!F31*1000</f>
        <v>114036314.90098153</v>
      </c>
      <c r="T31" s="263">
        <f>'12.'!H31*1000</f>
        <v>16388911.500688013</v>
      </c>
      <c r="U31" s="263">
        <f>'12.'!I31*1000</f>
        <v>12523416.820453553</v>
      </c>
      <c r="V31" s="263">
        <f>'12.'!J31*1000</f>
        <v>112878455.13915317</v>
      </c>
      <c r="W31" s="50">
        <f>'12.'!F31*1000</f>
        <v>285388249.06984806</v>
      </c>
      <c r="X31" s="908">
        <f>'2'!M32*1000</f>
        <v>40218628.769009419</v>
      </c>
      <c r="Y31" s="263">
        <f>'14.'!F31*1000</f>
        <v>299717661.44941807</v>
      </c>
      <c r="Z31" s="908">
        <f>'24.'!E31*1000</f>
        <v>116843254.35443267</v>
      </c>
      <c r="AA31" s="908">
        <f>'18.'!K31*1000</f>
        <v>30353988.772755232</v>
      </c>
      <c r="AB31" s="908">
        <f>'18.'!L31*1000</f>
        <v>28851419.884436317</v>
      </c>
      <c r="AC31" s="908">
        <f>'28.'!L31*1000</f>
        <v>107871708.11243191</v>
      </c>
      <c r="AD31" s="944">
        <f>'2'!L32*1000</f>
        <v>303803307.26815987</v>
      </c>
      <c r="AE31" s="908">
        <f>'30.'!G32*1000</f>
        <v>95008698.804310635</v>
      </c>
    </row>
    <row r="32" spans="1:31" ht="14.45" customHeight="1">
      <c r="A32" s="1137"/>
      <c r="B32" s="813" t="s">
        <v>1024</v>
      </c>
      <c r="C32" s="1137"/>
      <c r="D32" s="852"/>
      <c r="E32" s="906">
        <f t="shared" si="22"/>
        <v>24.152295948706389</v>
      </c>
      <c r="F32" s="907">
        <f t="shared" si="22"/>
        <v>92.946958397168231</v>
      </c>
      <c r="G32" s="907">
        <f t="shared" si="23"/>
        <v>16.336075308401718</v>
      </c>
      <c r="H32" s="907">
        <f t="shared" si="24"/>
        <v>17.575696494119402</v>
      </c>
      <c r="I32" s="907">
        <f t="shared" si="25"/>
        <v>51.63382684751172</v>
      </c>
      <c r="J32" s="907">
        <f t="shared" si="26"/>
        <v>223.11694606048295</v>
      </c>
      <c r="K32" s="907">
        <f t="shared" si="27"/>
        <v>33.32159087108915</v>
      </c>
      <c r="L32" s="907">
        <f t="shared" si="28"/>
        <v>31.301066636752516</v>
      </c>
      <c r="M32" s="907">
        <f t="shared" si="29"/>
        <v>4.1311225338404718</v>
      </c>
      <c r="N32" s="907">
        <f t="shared" si="30"/>
        <v>3.9309217750268584</v>
      </c>
      <c r="O32" s="908">
        <f>'2'!G33*1000</f>
        <v>151024082.13485259</v>
      </c>
      <c r="P32" s="908">
        <f>'2'!H33*1000</f>
        <v>36475783.271027006</v>
      </c>
      <c r="Q32" s="908">
        <f>'2'!J33*1000</f>
        <v>33903131.101962723</v>
      </c>
      <c r="R32" s="908">
        <f>'20.'!AA32*1000</f>
        <v>5958711.4244843675</v>
      </c>
      <c r="S32" s="908">
        <f>'24.'!F32*1000</f>
        <v>141977761.43368688</v>
      </c>
      <c r="T32" s="263">
        <f>'12.'!H32*1000</f>
        <v>18007993.505651534</v>
      </c>
      <c r="U32" s="263">
        <f>'12.'!I32*1000</f>
        <v>9778088.6439682096</v>
      </c>
      <c r="V32" s="263">
        <f>'12.'!J32*1000</f>
        <v>208609864.88812107</v>
      </c>
      <c r="W32" s="50">
        <f>'12.'!F32*1000</f>
        <v>426083382.34196132</v>
      </c>
      <c r="X32" s="908">
        <f>'2'!M33*1000</f>
        <v>63633786.648908019</v>
      </c>
      <c r="Y32" s="263">
        <f>'14.'!F32*1000</f>
        <v>442489003.99047869</v>
      </c>
      <c r="Z32" s="908">
        <f>'24.'!E32*1000</f>
        <v>144239522.68839842</v>
      </c>
      <c r="AA32" s="908">
        <f>'18.'!K32*1000</f>
        <v>89784028.502835751</v>
      </c>
      <c r="AB32" s="908">
        <f>'18.'!L32*1000</f>
        <v>89472028.117522478</v>
      </c>
      <c r="AC32" s="908">
        <f>'28.'!L32*1000</f>
        <v>136708727.07910767</v>
      </c>
      <c r="AD32" s="944">
        <f>'2'!L33*1000</f>
        <v>453587614.38174766</v>
      </c>
      <c r="AE32" s="908">
        <f>'30.'!G33*1000</f>
        <v>122060273.9680026</v>
      </c>
    </row>
    <row r="33" spans="1:31" ht="14.45" customHeight="1">
      <c r="A33" s="1137"/>
      <c r="B33" s="813" t="s">
        <v>1025</v>
      </c>
      <c r="C33" s="1137"/>
      <c r="D33" s="852"/>
      <c r="E33" s="906">
        <f t="shared" si="22"/>
        <v>25.570575449398063</v>
      </c>
      <c r="F33" s="907">
        <f t="shared" si="22"/>
        <v>93.06905268214301</v>
      </c>
      <c r="G33" s="907">
        <f t="shared" si="23"/>
        <v>17.554465329252931</v>
      </c>
      <c r="H33" s="907">
        <f t="shared" si="24"/>
        <v>18.861764274324752</v>
      </c>
      <c r="I33" s="907">
        <f t="shared" si="25"/>
        <v>63.456709543835942</v>
      </c>
      <c r="J33" s="907">
        <f t="shared" si="26"/>
        <v>396.00151160701841</v>
      </c>
      <c r="K33" s="907">
        <f t="shared" si="27"/>
        <v>27.303076190952009</v>
      </c>
      <c r="L33" s="907">
        <f t="shared" si="28"/>
        <v>26.676906948023611</v>
      </c>
      <c r="M33" s="907">
        <f t="shared" si="29"/>
        <v>5.1374124816090116</v>
      </c>
      <c r="N33" s="907">
        <f t="shared" si="30"/>
        <v>3.4036771875689924</v>
      </c>
      <c r="O33" s="908">
        <f>'2'!G34*1000</f>
        <v>129911379.495005</v>
      </c>
      <c r="P33" s="908">
        <f>'2'!H34*1000</f>
        <v>33219087.311124101</v>
      </c>
      <c r="Q33" s="908">
        <f>'2'!J34*1000</f>
        <v>30916689.870117173</v>
      </c>
      <c r="R33" s="908">
        <f>'20.'!AA33*1000</f>
        <v>5831433.1647255402</v>
      </c>
      <c r="S33" s="908">
        <f>'24.'!F33*1000</f>
        <v>109577109.24920575</v>
      </c>
      <c r="T33" s="263">
        <f>'12.'!H33*1000</f>
        <v>13768659.868530253</v>
      </c>
      <c r="U33" s="263">
        <f>'12.'!I33*1000</f>
        <v>12778213.11265037</v>
      </c>
      <c r="V33" s="263">
        <f>'12.'!J33*1000</f>
        <v>137929628.94082224</v>
      </c>
      <c r="W33" s="50">
        <f>'12.'!F33*1000</f>
        <v>401336129.60988849</v>
      </c>
      <c r="X33" s="908">
        <f>'2'!M34*1000</f>
        <v>27670881.559145968</v>
      </c>
      <c r="Y33" s="263">
        <f>'14.'!F33*1000</f>
        <v>412903064.89401948</v>
      </c>
      <c r="Z33" s="908">
        <f>'24.'!E33*1000</f>
        <v>113509148.53734238</v>
      </c>
      <c r="AA33" s="908">
        <f>'18.'!K33*1000</f>
        <v>115176517.64510198</v>
      </c>
      <c r="AB33" s="908">
        <f>'18.'!L33*1000</f>
        <v>103197772.13348001</v>
      </c>
      <c r="AC33" s="908">
        <f>'28.'!L33*1000</f>
        <v>117826203.69051495</v>
      </c>
      <c r="AD33" s="944">
        <f>'2'!L34*1000</f>
        <v>410756424.88352233</v>
      </c>
      <c r="AE33" s="908">
        <f>'30.'!G34*1000</f>
        <v>104371376.09250709</v>
      </c>
    </row>
    <row r="34" spans="1:31" ht="14.45" customHeight="1">
      <c r="A34" s="1137"/>
      <c r="B34" s="813" t="s">
        <v>1026</v>
      </c>
      <c r="C34" s="1137"/>
      <c r="D34" s="852"/>
      <c r="E34" s="906">
        <f t="shared" si="22"/>
        <v>31.844093255004118</v>
      </c>
      <c r="F34" s="907">
        <f t="shared" si="22"/>
        <v>94.787816094138606</v>
      </c>
      <c r="G34" s="907">
        <f t="shared" si="23"/>
        <v>35.475060770465134</v>
      </c>
      <c r="H34" s="907">
        <f t="shared" si="24"/>
        <v>37.425760221369636</v>
      </c>
      <c r="I34" s="907">
        <f t="shared" si="25"/>
        <v>28.176708086915024</v>
      </c>
      <c r="J34" s="907">
        <f t="shared" si="26"/>
        <v>394.80074076418748</v>
      </c>
      <c r="K34" s="907">
        <f t="shared" si="27"/>
        <v>17.205049461824899</v>
      </c>
      <c r="L34" s="907">
        <f t="shared" si="28"/>
        <v>17.129855466916435</v>
      </c>
      <c r="M34" s="907">
        <f t="shared" si="29"/>
        <v>13.317752258949527</v>
      </c>
      <c r="N34" s="907">
        <f t="shared" si="30"/>
        <v>10.476350053428634</v>
      </c>
      <c r="O34" s="908">
        <f>'2'!G35*1000</f>
        <v>122307830.29351005</v>
      </c>
      <c r="P34" s="908">
        <f>'2'!H35*1000</f>
        <v>38947819.536837518</v>
      </c>
      <c r="Q34" s="908">
        <f>'2'!J35*1000</f>
        <v>36917787.555254534</v>
      </c>
      <c r="R34" s="908">
        <f>'20.'!AA34*1000</f>
        <v>13816762.649464201</v>
      </c>
      <c r="S34" s="908">
        <f>'24.'!F34*1000</f>
        <v>98841664.801563457</v>
      </c>
      <c r="T34" s="263">
        <f>'12.'!H34*1000</f>
        <v>12198884.439049957</v>
      </c>
      <c r="U34" s="263">
        <f>'12.'!I34*1000</f>
        <v>14369723.502607558</v>
      </c>
      <c r="V34" s="263">
        <f>'12.'!J34*1000</f>
        <v>327745593.66292751</v>
      </c>
      <c r="W34" s="50">
        <f>'12.'!F34*1000</f>
        <v>574492186.26704001</v>
      </c>
      <c r="X34" s="908">
        <f>'2'!M35*1000</f>
        <v>25035835.70036944</v>
      </c>
      <c r="Y34" s="263">
        <f>'14.'!F34*1000</f>
        <v>583880526.80828774</v>
      </c>
      <c r="Z34" s="908">
        <f>'24.'!E34*1000</f>
        <v>103746956.54951335</v>
      </c>
      <c r="AA34" s="908">
        <f>'18.'!K34*1000</f>
        <v>265144429.4536162</v>
      </c>
      <c r="AB34" s="908">
        <f>'18.'!L34*1000</f>
        <v>245106486.27940977</v>
      </c>
      <c r="AC34" s="908">
        <f>'28.'!L34*1000</f>
        <v>108524609.17252156</v>
      </c>
      <c r="AD34" s="944">
        <f>'2'!L35*1000</f>
        <v>577014003.37241757</v>
      </c>
      <c r="AE34" s="908">
        <f>'30.'!G35*1000</f>
        <v>99834078.296607524</v>
      </c>
    </row>
    <row r="35" spans="1:31" ht="14.45" customHeight="1">
      <c r="A35" s="1137"/>
      <c r="B35" s="813" t="s">
        <v>1027</v>
      </c>
      <c r="C35" s="1137"/>
      <c r="D35" s="852"/>
      <c r="E35" s="906">
        <f t="shared" si="22"/>
        <v>23.330440279656969</v>
      </c>
      <c r="F35" s="907">
        <f t="shared" si="22"/>
        <v>92.132523361055959</v>
      </c>
      <c r="G35" s="907">
        <f t="shared" si="23"/>
        <v>24.378401862729334</v>
      </c>
      <c r="H35" s="907">
        <f t="shared" si="24"/>
        <v>26.46014781033772</v>
      </c>
      <c r="I35" s="907">
        <f t="shared" si="25"/>
        <v>52.232537324008618</v>
      </c>
      <c r="J35" s="907">
        <f t="shared" si="26"/>
        <v>183.3465000609757</v>
      </c>
      <c r="K35" s="907">
        <f t="shared" si="27"/>
        <v>26.472671822922976</v>
      </c>
      <c r="L35" s="907">
        <f t="shared" si="28"/>
        <v>24.692143913342544</v>
      </c>
      <c r="M35" s="907">
        <f t="shared" si="29"/>
        <v>5.5422121845177603</v>
      </c>
      <c r="N35" s="907">
        <f t="shared" si="30"/>
        <v>4.1236506823371855</v>
      </c>
      <c r="O35" s="908">
        <f>'2'!G36*1000</f>
        <v>152813115.91056007</v>
      </c>
      <c r="P35" s="908">
        <f>'2'!H36*1000</f>
        <v>35651972.746996202</v>
      </c>
      <c r="Q35" s="908">
        <f>'2'!J36*1000</f>
        <v>32847062.119803581</v>
      </c>
      <c r="R35" s="908">
        <f>'20.'!AA35*1000</f>
        <v>8691381.1882534772</v>
      </c>
      <c r="S35" s="908">
        <f>'24.'!F35*1000</f>
        <v>151881035.32340285</v>
      </c>
      <c r="T35" s="263">
        <f>'12.'!H35*1000</f>
        <v>50724161.888019621</v>
      </c>
      <c r="U35" s="263">
        <f>'12.'!I35*1000</f>
        <v>15299476.967745079</v>
      </c>
      <c r="V35" s="263">
        <f>'12.'!J35*1000</f>
        <v>183851990.65540713</v>
      </c>
      <c r="W35" s="50">
        <f>'12.'!F35*1000</f>
        <v>573727640.1087985</v>
      </c>
      <c r="X35" s="908">
        <f>'2'!M36*1000</f>
        <v>82838251.765314117</v>
      </c>
      <c r="Y35" s="263">
        <f>'14.'!F35*1000</f>
        <v>594119512.01897371</v>
      </c>
      <c r="Z35" s="908">
        <f>'24.'!E35*1000</f>
        <v>156821516.37089896</v>
      </c>
      <c r="AA35" s="908">
        <f>'18.'!K35*1000</f>
        <v>248331375.98296469</v>
      </c>
      <c r="AB35" s="908">
        <f>'18.'!L35*1000</f>
        <v>254261545.20180753</v>
      </c>
      <c r="AC35" s="908">
        <f>'28.'!L35*1000</f>
        <v>139687822.75510573</v>
      </c>
      <c r="AD35" s="944">
        <f>'2'!L36*1000</f>
        <v>615098615.39942288</v>
      </c>
      <c r="AE35" s="908">
        <f>'30.'!G36*1000</f>
        <v>130516381.44802432</v>
      </c>
    </row>
    <row r="36" spans="1:31" ht="14.45" customHeight="1">
      <c r="A36" s="2641" t="s">
        <v>397</v>
      </c>
      <c r="B36" s="2641"/>
      <c r="C36" s="2641"/>
      <c r="D36" s="2"/>
      <c r="E36" s="906"/>
      <c r="F36" s="907"/>
      <c r="G36" s="907"/>
      <c r="H36" s="907"/>
      <c r="I36" s="907"/>
      <c r="J36" s="907"/>
      <c r="K36" s="907"/>
      <c r="L36" s="907"/>
      <c r="M36" s="907"/>
      <c r="N36" s="907"/>
      <c r="O36" s="908"/>
      <c r="P36" s="908"/>
      <c r="Q36" s="908"/>
      <c r="R36" s="908"/>
      <c r="S36" s="908"/>
      <c r="T36" s="908"/>
      <c r="U36" s="908"/>
      <c r="V36" s="908"/>
      <c r="W36" s="908"/>
      <c r="X36" s="908"/>
      <c r="Y36" s="908"/>
      <c r="Z36" s="908"/>
      <c r="AA36" s="908"/>
      <c r="AB36" s="908"/>
      <c r="AC36" s="908"/>
      <c r="AD36" s="908"/>
    </row>
    <row r="37" spans="1:31" ht="14.45" customHeight="1">
      <c r="A37" s="1137"/>
      <c r="B37" s="813" t="s">
        <v>1028</v>
      </c>
      <c r="C37" s="1137"/>
      <c r="D37" s="843"/>
      <c r="E37" s="906">
        <f t="shared" ref="E37:E46" si="31">P37/O37*100</f>
        <v>11.849835986097473</v>
      </c>
      <c r="F37" s="907">
        <f t="shared" ref="F37:F46" si="32">Q37/P37*100</f>
        <v>67.637318728965028</v>
      </c>
      <c r="G37" s="907">
        <f t="shared" ref="G37:G46" si="33">R37/P37*100</f>
        <v>-210.40011882636503</v>
      </c>
      <c r="H37" s="907">
        <f t="shared" ref="H37:H46" si="34">R37/Q37*100</f>
        <v>-311.07105186927402</v>
      </c>
      <c r="I37" s="907">
        <f t="shared" ref="I37:I46" si="35">AE37/(T37+U37+V37)*100</f>
        <v>63.861337213331858</v>
      </c>
      <c r="J37" s="907">
        <f t="shared" ref="J37:J46" si="36">S37/X37*100</f>
        <v>59.973843094616086</v>
      </c>
      <c r="K37" s="907">
        <f t="shared" ref="K37:K46" si="37">S37/W37*100</f>
        <v>18.521442273709493</v>
      </c>
      <c r="L37" s="907">
        <f t="shared" ref="L37:L46" si="38">S37/AD37*100</f>
        <v>15.283852583130434</v>
      </c>
      <c r="M37" s="907">
        <f t="shared" ref="M37:M46" si="39">R37/Z37*100</f>
        <v>-29.486164530468251</v>
      </c>
      <c r="N37" s="907">
        <f t="shared" ref="N37:N46" si="40">(S37-AC37+AA37-AB37)/S37*100</f>
        <v>-29.470818799363197</v>
      </c>
      <c r="O37" s="908">
        <f>'2'!G38*1000</f>
        <v>18361692.590585086</v>
      </c>
      <c r="P37" s="908">
        <f>'2'!H38*1000</f>
        <v>2175830.4562557447</v>
      </c>
      <c r="Q37" s="908">
        <f>'2'!J38*1000</f>
        <v>1471673.3806995922</v>
      </c>
      <c r="R37" s="908">
        <f>'20.'!AA37*1000</f>
        <v>-4577949.8654223271</v>
      </c>
      <c r="S37" s="908">
        <f>'24.'!F37*1000</f>
        <v>15244485.665209655</v>
      </c>
      <c r="T37" s="263">
        <f>'12.'!H37*1000</f>
        <v>3509641.0158619406</v>
      </c>
      <c r="U37" s="263">
        <f>'12.'!I37*1000</f>
        <v>6020386.7994820578</v>
      </c>
      <c r="V37" s="263">
        <f>'12.'!J37*1000</f>
        <v>14065340.195989393</v>
      </c>
      <c r="W37" s="50">
        <f>'12.'!F37*1000</f>
        <v>82307227.698183328</v>
      </c>
      <c r="X37" s="908">
        <f>'2'!M38*1000</f>
        <v>25418557.288649339</v>
      </c>
      <c r="Y37" s="263">
        <f>'14.'!F37*1000</f>
        <v>89996458.678173438</v>
      </c>
      <c r="Z37" s="908">
        <f>'24.'!E37*1000</f>
        <v>15525755.683455883</v>
      </c>
      <c r="AA37" s="908">
        <f>'18.'!K37*1000</f>
        <v>5298902.6589776268</v>
      </c>
      <c r="AB37" s="908">
        <f>'18.'!L37*1000</f>
        <v>4057580.7050974588</v>
      </c>
      <c r="AC37" s="908">
        <f>'28.'!L37*1000</f>
        <v>20978482.366378658</v>
      </c>
      <c r="AD37" s="944">
        <f>'2'!L38*1000</f>
        <v>99742428.044848919</v>
      </c>
      <c r="AE37" s="908">
        <f>'30.'!G38*1000</f>
        <v>15068317.532444252</v>
      </c>
    </row>
    <row r="38" spans="1:31" ht="14.45" customHeight="1">
      <c r="A38" s="1137"/>
      <c r="B38" s="813" t="s">
        <v>1038</v>
      </c>
      <c r="C38" s="1137"/>
      <c r="D38" s="843"/>
      <c r="E38" s="906">
        <f t="shared" si="31"/>
        <v>30.829696665990898</v>
      </c>
      <c r="F38" s="907">
        <f t="shared" si="32"/>
        <v>91.030735915251668</v>
      </c>
      <c r="G38" s="907">
        <f t="shared" si="33"/>
        <v>19.494428032281728</v>
      </c>
      <c r="H38" s="907">
        <f t="shared" si="34"/>
        <v>21.415215241619887</v>
      </c>
      <c r="I38" s="907">
        <f t="shared" si="35"/>
        <v>113.69138685615954</v>
      </c>
      <c r="J38" s="907">
        <f t="shared" si="36"/>
        <v>109.03836605367265</v>
      </c>
      <c r="K38" s="907">
        <f t="shared" si="37"/>
        <v>47.282277365932494</v>
      </c>
      <c r="L38" s="907">
        <f t="shared" si="38"/>
        <v>39.564232272290091</v>
      </c>
      <c r="M38" s="907">
        <f t="shared" si="39"/>
        <v>6.5150107111084488</v>
      </c>
      <c r="N38" s="907">
        <f t="shared" si="40"/>
        <v>8.553786379519055</v>
      </c>
      <c r="O38" s="908">
        <f>'2'!G39*1000</f>
        <v>17064215.409827642</v>
      </c>
      <c r="P38" s="908">
        <f>'2'!H39*1000</f>
        <v>5260845.8492811378</v>
      </c>
      <c r="Q38" s="908">
        <f>'2'!J39*1000</f>
        <v>4788986.6919675916</v>
      </c>
      <c r="R38" s="908">
        <f>'20.'!AA38*1000</f>
        <v>1025571.8079773918</v>
      </c>
      <c r="S38" s="908">
        <f>'24.'!F38*1000</f>
        <v>15618442.517164966</v>
      </c>
      <c r="T38" s="263">
        <f>'12.'!H38*1000</f>
        <v>1112331.9863447773</v>
      </c>
      <c r="U38" s="263">
        <f>'12.'!I38*1000</f>
        <v>1740357.8831383931</v>
      </c>
      <c r="V38" s="263">
        <f>'12.'!J38*1000</f>
        <v>7563648.7198815951</v>
      </c>
      <c r="W38" s="50">
        <f>'12.'!F38*1000</f>
        <v>33032339.784077872</v>
      </c>
      <c r="X38" s="908">
        <f>'2'!M39*1000</f>
        <v>14323804.622564685</v>
      </c>
      <c r="Y38" s="263">
        <f>'14.'!F38*1000</f>
        <v>37004804.677874655</v>
      </c>
      <c r="Z38" s="908">
        <f>'24.'!E38*1000</f>
        <v>15741674.932763131</v>
      </c>
      <c r="AA38" s="908">
        <f>'18.'!K38*1000</f>
        <v>1839150.8848695084</v>
      </c>
      <c r="AB38" s="908">
        <f>'18.'!L38*1000</f>
        <v>1396153.069872048</v>
      </c>
      <c r="AC38" s="908">
        <f>'28.'!L38*1000</f>
        <v>14725472.123436157</v>
      </c>
      <c r="AD38" s="944">
        <f>'2'!L39*1000</f>
        <v>39476167.285833515</v>
      </c>
      <c r="AE38" s="908">
        <f>'30.'!G39*1000</f>
        <v>11842479.801882125</v>
      </c>
    </row>
    <row r="39" spans="1:31" ht="14.45" customHeight="1">
      <c r="A39" s="813"/>
      <c r="B39" s="813" t="s">
        <v>1039</v>
      </c>
      <c r="C39" s="813"/>
      <c r="D39" s="843"/>
      <c r="E39" s="906">
        <f t="shared" si="31"/>
        <v>26.249489193119786</v>
      </c>
      <c r="F39" s="907">
        <f t="shared" si="32"/>
        <v>93.392855024531926</v>
      </c>
      <c r="G39" s="907">
        <f t="shared" si="33"/>
        <v>20.853715905089626</v>
      </c>
      <c r="H39" s="907">
        <f t="shared" si="34"/>
        <v>22.329027096999962</v>
      </c>
      <c r="I39" s="907">
        <f t="shared" si="35"/>
        <v>92.117761527186886</v>
      </c>
      <c r="J39" s="907">
        <f t="shared" si="36"/>
        <v>178.18692582144499</v>
      </c>
      <c r="K39" s="907">
        <f t="shared" si="37"/>
        <v>49.77786983771243</v>
      </c>
      <c r="L39" s="907">
        <f t="shared" si="38"/>
        <v>41.548197490152575</v>
      </c>
      <c r="M39" s="907">
        <f t="shared" si="39"/>
        <v>6.0253281416398892</v>
      </c>
      <c r="N39" s="907">
        <f t="shared" si="40"/>
        <v>5.7553911697502373</v>
      </c>
      <c r="O39" s="908">
        <f>'2'!G40*1000</f>
        <v>42547224.275510773</v>
      </c>
      <c r="P39" s="908">
        <f>'2'!H40*1000</f>
        <v>11168429.038172638</v>
      </c>
      <c r="Q39" s="908">
        <f>'2'!J40*1000</f>
        <v>10430514.740138298</v>
      </c>
      <c r="R39" s="908">
        <f>'20.'!AA39*1000</f>
        <v>2329032.4626820558</v>
      </c>
      <c r="S39" s="908">
        <f>'24.'!F39*1000</f>
        <v>38229706.930893794</v>
      </c>
      <c r="T39" s="263">
        <f>'12.'!H39*1000</f>
        <v>4721046.3413518285</v>
      </c>
      <c r="U39" s="263">
        <f>'12.'!I39*1000</f>
        <v>2430929.3124098177</v>
      </c>
      <c r="V39" s="263">
        <f>'12.'!J39*1000</f>
        <v>25367582.761932883</v>
      </c>
      <c r="W39" s="50">
        <f>'12.'!F39*1000</f>
        <v>76800608.494360313</v>
      </c>
      <c r="X39" s="908">
        <f>'2'!M40*1000</f>
        <v>21454832.757596634</v>
      </c>
      <c r="Y39" s="263">
        <f>'14.'!F39*1000</f>
        <v>83004777.142839536</v>
      </c>
      <c r="Z39" s="908">
        <f>'24.'!E39*1000</f>
        <v>38654035.231484875</v>
      </c>
      <c r="AA39" s="908">
        <f>'18.'!K39*1000</f>
        <v>6639532.9799873875</v>
      </c>
      <c r="AB39" s="908">
        <f>'18.'!L39*1000</f>
        <v>5699610.0515916143</v>
      </c>
      <c r="AC39" s="908">
        <f>'28.'!L39*1000</f>
        <v>36969360.682367511</v>
      </c>
      <c r="AD39" s="944">
        <f>'2'!L40*1000</f>
        <v>92012913.291737139</v>
      </c>
      <c r="AE39" s="908">
        <f>'30.'!G40*1000</f>
        <v>29956289.271063715</v>
      </c>
    </row>
    <row r="40" spans="1:31" ht="14.45" customHeight="1">
      <c r="A40" s="813"/>
      <c r="B40" s="813" t="s">
        <v>1040</v>
      </c>
      <c r="C40" s="813"/>
      <c r="D40" s="843"/>
      <c r="E40" s="906">
        <f t="shared" si="31"/>
        <v>24.125592772351769</v>
      </c>
      <c r="F40" s="907">
        <f t="shared" si="32"/>
        <v>91.908003101893527</v>
      </c>
      <c r="G40" s="907">
        <f t="shared" si="33"/>
        <v>31.323012906378946</v>
      </c>
      <c r="H40" s="907">
        <f t="shared" si="34"/>
        <v>34.080832842873086</v>
      </c>
      <c r="I40" s="907">
        <f t="shared" si="35"/>
        <v>85.404098286878678</v>
      </c>
      <c r="J40" s="907">
        <f t="shared" si="36"/>
        <v>164.90083809949289</v>
      </c>
      <c r="K40" s="907">
        <f t="shared" si="37"/>
        <v>44.600855626097271</v>
      </c>
      <c r="L40" s="907">
        <f t="shared" si="38"/>
        <v>38.161487855999518</v>
      </c>
      <c r="M40" s="907">
        <f t="shared" si="39"/>
        <v>8.6124613843779958</v>
      </c>
      <c r="N40" s="907">
        <f t="shared" si="40"/>
        <v>8.4190693743096041</v>
      </c>
      <c r="O40" s="908">
        <f>'2'!G41*1000</f>
        <v>91262738.079304159</v>
      </c>
      <c r="P40" s="908">
        <f>'2'!H41*1000</f>
        <v>22017676.541910931</v>
      </c>
      <c r="Q40" s="908">
        <f>'2'!J41*1000</f>
        <v>20236006.83910438</v>
      </c>
      <c r="R40" s="908">
        <f>'20.'!AA40*1000</f>
        <v>6896599.66490753</v>
      </c>
      <c r="S40" s="908">
        <f>'24.'!F40*1000</f>
        <v>78844906.180157736</v>
      </c>
      <c r="T40" s="263">
        <f>'12.'!H40*1000</f>
        <v>10652889.689538023</v>
      </c>
      <c r="U40" s="263">
        <f>'12.'!I40*1000</f>
        <v>2631788.1587029146</v>
      </c>
      <c r="V40" s="263">
        <f>'12.'!J40*1000</f>
        <v>62990386.997458681</v>
      </c>
      <c r="W40" s="50">
        <f>'12.'!F40*1000</f>
        <v>176778909.44769964</v>
      </c>
      <c r="X40" s="908">
        <f>'2'!M41*1000</f>
        <v>47813526.655690305</v>
      </c>
      <c r="Y40" s="263">
        <f>'14.'!F40*1000</f>
        <v>187572030.32364759</v>
      </c>
      <c r="Z40" s="908">
        <f>'24.'!E40*1000</f>
        <v>80076987.949312136</v>
      </c>
      <c r="AA40" s="908">
        <f>'18.'!K40*1000</f>
        <v>35959386.252502091</v>
      </c>
      <c r="AB40" s="908">
        <f>'18.'!L40*1000</f>
        <v>31294112.790175512</v>
      </c>
      <c r="AC40" s="908">
        <f>'28.'!L40*1000</f>
        <v>76872172.293067515</v>
      </c>
      <c r="AD40" s="944">
        <f>'2'!L41*1000</f>
        <v>206608574.79581267</v>
      </c>
      <c r="AE40" s="908">
        <f>'30.'!G41*1000</f>
        <v>65142031.349201746</v>
      </c>
    </row>
    <row r="41" spans="1:31" ht="14.45" customHeight="1">
      <c r="A41" s="813"/>
      <c r="B41" s="813" t="s">
        <v>1041</v>
      </c>
      <c r="C41" s="813"/>
      <c r="D41" s="843"/>
      <c r="E41" s="906">
        <f t="shared" si="31"/>
        <v>25.129296117559392</v>
      </c>
      <c r="F41" s="907">
        <f t="shared" si="32"/>
        <v>93.389844233602645</v>
      </c>
      <c r="G41" s="907">
        <f t="shared" si="33"/>
        <v>28.583608330211689</v>
      </c>
      <c r="H41" s="907">
        <f t="shared" si="34"/>
        <v>30.606763042364101</v>
      </c>
      <c r="I41" s="907">
        <f t="shared" si="35"/>
        <v>66.1841904500249</v>
      </c>
      <c r="J41" s="907">
        <f t="shared" si="36"/>
        <v>274.20942114513065</v>
      </c>
      <c r="K41" s="907">
        <f t="shared" si="37"/>
        <v>40.504480608151674</v>
      </c>
      <c r="L41" s="907">
        <f t="shared" si="38"/>
        <v>37.968178587017078</v>
      </c>
      <c r="M41" s="907">
        <f t="shared" si="39"/>
        <v>7.8440692238691021</v>
      </c>
      <c r="N41" s="907">
        <f t="shared" si="40"/>
        <v>7.8693523041029545</v>
      </c>
      <c r="O41" s="908">
        <f>'2'!G42*1000</f>
        <v>100570516.02897416</v>
      </c>
      <c r="P41" s="908">
        <f>'2'!H42*1000</f>
        <v>25272662.779878449</v>
      </c>
      <c r="Q41" s="908">
        <f>'2'!J42*1000</f>
        <v>23602100.403812155</v>
      </c>
      <c r="R41" s="908">
        <f>'20.'!AA41*1000</f>
        <v>7223838.9436156461</v>
      </c>
      <c r="S41" s="908">
        <f>'24.'!F41*1000</f>
        <v>91282921.520550266</v>
      </c>
      <c r="T41" s="263">
        <f>'12.'!H41*1000</f>
        <v>9320506.6042422839</v>
      </c>
      <c r="U41" s="263">
        <f>'12.'!I41*1000</f>
        <v>9397880.8176801912</v>
      </c>
      <c r="V41" s="263">
        <f>'12.'!J41*1000</f>
        <v>95944629.371716961</v>
      </c>
      <c r="W41" s="50">
        <f>'12.'!F41*1000</f>
        <v>225364997.03240052</v>
      </c>
      <c r="X41" s="908">
        <f>'2'!M42*1000</f>
        <v>33289491.345462199</v>
      </c>
      <c r="Y41" s="263">
        <f>'14.'!F41*1000</f>
        <v>237269749.05081162</v>
      </c>
      <c r="Z41" s="908">
        <f>'24.'!E41*1000</f>
        <v>92093003.483878925</v>
      </c>
      <c r="AA41" s="908">
        <f>'18.'!K41*1000</f>
        <v>40008146.158314779</v>
      </c>
      <c r="AB41" s="908">
        <f>'18.'!L41*1000</f>
        <v>35784718.908839345</v>
      </c>
      <c r="AC41" s="908">
        <f>'28.'!L41*1000</f>
        <v>88322974.082095787</v>
      </c>
      <c r="AD41" s="944">
        <f>'2'!L42*1000</f>
        <v>240419543.20074689</v>
      </c>
      <c r="AE41" s="908">
        <f>'30.'!G42*1000</f>
        <v>75888789.410446361</v>
      </c>
    </row>
    <row r="42" spans="1:31" ht="14.45" customHeight="1">
      <c r="A42" s="813"/>
      <c r="B42" s="813" t="s">
        <v>1042</v>
      </c>
      <c r="C42" s="813"/>
      <c r="D42" s="843"/>
      <c r="E42" s="906">
        <f t="shared" si="31"/>
        <v>20.503469285548327</v>
      </c>
      <c r="F42" s="907">
        <f t="shared" si="32"/>
        <v>92.164508530979305</v>
      </c>
      <c r="G42" s="907">
        <f t="shared" si="33"/>
        <v>11.297021633949404</v>
      </c>
      <c r="H42" s="907">
        <f t="shared" si="34"/>
        <v>12.257453345125938</v>
      </c>
      <c r="I42" s="907">
        <f t="shared" si="35"/>
        <v>44.296396261902693</v>
      </c>
      <c r="J42" s="907">
        <f t="shared" si="36"/>
        <v>300.86431876274872</v>
      </c>
      <c r="K42" s="907">
        <f t="shared" si="37"/>
        <v>28.618361461573798</v>
      </c>
      <c r="L42" s="907">
        <f t="shared" si="38"/>
        <v>27.572247255288246</v>
      </c>
      <c r="M42" s="907">
        <f t="shared" si="39"/>
        <v>2.3337241403733286</v>
      </c>
      <c r="N42" s="907">
        <f t="shared" si="40"/>
        <v>1.4270918485953854</v>
      </c>
      <c r="O42" s="908">
        <f>'2'!G43*1000</f>
        <v>176128851.15881944</v>
      </c>
      <c r="P42" s="908">
        <f>'2'!H43*1000</f>
        <v>36112524.900337674</v>
      </c>
      <c r="Q42" s="908">
        <f>'2'!J43*1000</f>
        <v>33282931.092523742</v>
      </c>
      <c r="R42" s="908">
        <f>'20.'!AA42*1000</f>
        <v>4079639.7505565127</v>
      </c>
      <c r="S42" s="908">
        <f>'24.'!F42*1000</f>
        <v>171237750.65117013</v>
      </c>
      <c r="T42" s="263">
        <f>'12.'!H42*1000</f>
        <v>31638264.760130815</v>
      </c>
      <c r="U42" s="263">
        <f>'12.'!I42*1000</f>
        <v>11510848.032367928</v>
      </c>
      <c r="V42" s="263">
        <f>'12.'!J42*1000</f>
        <v>300498277.69829053</v>
      </c>
      <c r="W42" s="50">
        <f>'12.'!F42*1000</f>
        <v>598349248.19540429</v>
      </c>
      <c r="X42" s="908">
        <f>'2'!M43*1000</f>
        <v>56915273.753748886</v>
      </c>
      <c r="Y42" s="263">
        <f>'14.'!F42*1000</f>
        <v>614164968.41276014</v>
      </c>
      <c r="Z42" s="908">
        <f>'24.'!E42*1000</f>
        <v>174812424.48406467</v>
      </c>
      <c r="AA42" s="908">
        <f>'18.'!K42*1000</f>
        <v>87621966.566091672</v>
      </c>
      <c r="AB42" s="908">
        <f>'18.'!L42*1000</f>
        <v>88580064.525075406</v>
      </c>
      <c r="AC42" s="908">
        <f>'28.'!L42*1000</f>
        <v>167835932.71092546</v>
      </c>
      <c r="AD42" s="944">
        <f>'2'!L43*1000</f>
        <v>621051120.95397818</v>
      </c>
      <c r="AE42" s="908">
        <f>'30.'!G43*1000</f>
        <v>152223409.83548814</v>
      </c>
    </row>
    <row r="43" spans="1:31" ht="14.45" customHeight="1">
      <c r="A43" s="813"/>
      <c r="B43" s="813" t="s">
        <v>1043</v>
      </c>
      <c r="C43" s="813"/>
      <c r="D43" s="843"/>
      <c r="E43" s="906">
        <f t="shared" si="31"/>
        <v>23.98968804300171</v>
      </c>
      <c r="F43" s="907">
        <f t="shared" si="32"/>
        <v>80.292318151674564</v>
      </c>
      <c r="G43" s="907">
        <f t="shared" si="33"/>
        <v>17.549002179338117</v>
      </c>
      <c r="H43" s="907">
        <f t="shared" si="34"/>
        <v>21.856389980156674</v>
      </c>
      <c r="I43" s="907">
        <f t="shared" si="35"/>
        <v>59.177939568935592</v>
      </c>
      <c r="J43" s="907">
        <f t="shared" si="36"/>
        <v>260.77699762709398</v>
      </c>
      <c r="K43" s="907">
        <f t="shared" si="37"/>
        <v>35.40018978911268</v>
      </c>
      <c r="L43" s="907">
        <f t="shared" si="38"/>
        <v>34.364325345205131</v>
      </c>
      <c r="M43" s="907">
        <f t="shared" si="39"/>
        <v>4.2079588687781095</v>
      </c>
      <c r="N43" s="907">
        <f t="shared" si="40"/>
        <v>4.0109715536961517</v>
      </c>
      <c r="O43" s="908">
        <f>'2'!G44*1000</f>
        <v>60750539.780655302</v>
      </c>
      <c r="P43" s="908">
        <f>'2'!H44*1000</f>
        <v>14573864.977818863</v>
      </c>
      <c r="Q43" s="908">
        <f>'2'!J44*1000</f>
        <v>11701694.034985797</v>
      </c>
      <c r="R43" s="908">
        <f>'20.'!AA43*1000</f>
        <v>2557567.8825712269</v>
      </c>
      <c r="S43" s="908">
        <f>'24.'!F43*1000</f>
        <v>59550979.319023989</v>
      </c>
      <c r="T43" s="263">
        <f>'12.'!H43*1000</f>
        <v>7063579.9434975721</v>
      </c>
      <c r="U43" s="263">
        <f>'12.'!I43*1000</f>
        <v>5413802.1973916925</v>
      </c>
      <c r="V43" s="263">
        <f>'12.'!J43*1000</f>
        <v>76039167.465597585</v>
      </c>
      <c r="W43" s="50">
        <f>'12.'!F43*1000</f>
        <v>168222203.53558353</v>
      </c>
      <c r="X43" s="908">
        <f>'2'!M44*1000</f>
        <v>22835978.579744495</v>
      </c>
      <c r="Y43" s="263">
        <f>'14.'!F43*1000</f>
        <v>176750708.85502109</v>
      </c>
      <c r="Z43" s="908">
        <f>'24.'!E43*1000</f>
        <v>60779298.522798613</v>
      </c>
      <c r="AA43" s="908">
        <f>'18.'!K43*1000</f>
        <v>40913166.410803795</v>
      </c>
      <c r="AB43" s="908">
        <f>'18.'!L43*1000</f>
        <v>40075162.860172495</v>
      </c>
      <c r="AC43" s="908">
        <f>'28.'!L43*1000</f>
        <v>58000410.029221758</v>
      </c>
      <c r="AD43" s="944">
        <f>'2'!L44*1000</f>
        <v>173293026.18575388</v>
      </c>
      <c r="AE43" s="908">
        <f>'30.'!G44*1000</f>
        <v>52382270.234633684</v>
      </c>
    </row>
    <row r="44" spans="1:31" ht="14.45" customHeight="1">
      <c r="A44" s="813"/>
      <c r="B44" s="813" t="s">
        <v>1044</v>
      </c>
      <c r="C44" s="813"/>
      <c r="D44" s="843"/>
      <c r="E44" s="906">
        <f t="shared" si="31"/>
        <v>23.501332077266142</v>
      </c>
      <c r="F44" s="907">
        <f t="shared" si="32"/>
        <v>93.599332219034579</v>
      </c>
      <c r="G44" s="907">
        <f t="shared" si="33"/>
        <v>27.780918945570292</v>
      </c>
      <c r="H44" s="907">
        <f t="shared" si="34"/>
        <v>29.680680713147979</v>
      </c>
      <c r="I44" s="907">
        <f t="shared" si="35"/>
        <v>64.321233044927951</v>
      </c>
      <c r="J44" s="907">
        <f t="shared" si="36"/>
        <v>390.82115705717183</v>
      </c>
      <c r="K44" s="907">
        <f t="shared" si="37"/>
        <v>34.629677896303896</v>
      </c>
      <c r="L44" s="907">
        <f t="shared" si="38"/>
        <v>33.783146257017691</v>
      </c>
      <c r="M44" s="907">
        <f t="shared" si="39"/>
        <v>7.5615554209591718</v>
      </c>
      <c r="N44" s="907">
        <f t="shared" si="40"/>
        <v>7.2064069206748682</v>
      </c>
      <c r="O44" s="908">
        <f>'2'!G45*1000</f>
        <v>103246295.66687833</v>
      </c>
      <c r="P44" s="908">
        <f>'2'!H45*1000</f>
        <v>24264254.802149117</v>
      </c>
      <c r="Q44" s="908">
        <f>'2'!J45*1000</f>
        <v>22711180.462736603</v>
      </c>
      <c r="R44" s="908">
        <f>'20.'!AA44*1000</f>
        <v>6740832.9593316941</v>
      </c>
      <c r="S44" s="908">
        <f>'24.'!F44*1000</f>
        <v>88196358.274828851</v>
      </c>
      <c r="T44" s="263">
        <f>'12.'!H44*1000</f>
        <v>10265264.033677477</v>
      </c>
      <c r="U44" s="263">
        <f>'12.'!I44*1000</f>
        <v>1511430.4874879315</v>
      </c>
      <c r="V44" s="263">
        <f>'12.'!J44*1000</f>
        <v>102230781.86870998</v>
      </c>
      <c r="W44" s="50">
        <f>'12.'!F44*1000</f>
        <v>254684315.97581291</v>
      </c>
      <c r="X44" s="908">
        <f>'2'!M45*1000</f>
        <v>22566935.459414475</v>
      </c>
      <c r="Y44" s="263">
        <f>'14.'!F44*1000</f>
        <v>262105778.83191267</v>
      </c>
      <c r="Z44" s="908">
        <f>'24.'!E44*1000</f>
        <v>89146115.898951247</v>
      </c>
      <c r="AA44" s="908">
        <f>'18.'!K44*1000</f>
        <v>48471729.063749395</v>
      </c>
      <c r="AB44" s="908">
        <f>'18.'!L44*1000</f>
        <v>50423706.210152507</v>
      </c>
      <c r="AC44" s="908">
        <f>'28.'!L44*1000</f>
        <v>79888592.661925271</v>
      </c>
      <c r="AD44" s="944">
        <f>'2'!L45*1000</f>
        <v>261066147.0185242</v>
      </c>
      <c r="AE44" s="908">
        <f>'30.'!G45*1000</f>
        <v>73331014.577372953</v>
      </c>
    </row>
    <row r="45" spans="1:31" ht="14.45" customHeight="1">
      <c r="A45" s="813"/>
      <c r="B45" s="813" t="s">
        <v>1045</v>
      </c>
      <c r="C45" s="813"/>
      <c r="D45" s="843"/>
      <c r="E45" s="906">
        <f t="shared" si="31"/>
        <v>25.768591881542513</v>
      </c>
      <c r="F45" s="907">
        <f t="shared" si="32"/>
        <v>93.574518081742312</v>
      </c>
      <c r="G45" s="907">
        <f t="shared" si="33"/>
        <v>24.895951131240665</v>
      </c>
      <c r="H45" s="907">
        <f t="shared" si="34"/>
        <v>26.605481536643055</v>
      </c>
      <c r="I45" s="907">
        <f t="shared" si="35"/>
        <v>40.106386968470034</v>
      </c>
      <c r="J45" s="907">
        <f t="shared" si="36"/>
        <v>375.57939108558162</v>
      </c>
      <c r="K45" s="907">
        <f t="shared" si="37"/>
        <v>23.51011409680498</v>
      </c>
      <c r="L45" s="907">
        <f t="shared" si="38"/>
        <v>22.965226184375133</v>
      </c>
      <c r="M45" s="907">
        <f t="shared" si="39"/>
        <v>6.7622770128743417</v>
      </c>
      <c r="N45" s="907">
        <f t="shared" si="40"/>
        <v>3.7035720258108356</v>
      </c>
      <c r="O45" s="908">
        <f>'2'!G46*1000</f>
        <v>180822294.41714284</v>
      </c>
      <c r="P45" s="908">
        <f>'2'!H46*1000</f>
        <v>46595359.079194769</v>
      </c>
      <c r="Q45" s="908">
        <f>'2'!J46*1000</f>
        <v>43601382.706813864</v>
      </c>
      <c r="R45" s="908">
        <f>'20.'!AA45*1000</f>
        <v>11600357.825782441</v>
      </c>
      <c r="S45" s="908">
        <f>'24.'!F45*1000</f>
        <v>163828160.85558808</v>
      </c>
      <c r="T45" s="263">
        <f>'12.'!H45*1000</f>
        <v>60425109.778906986</v>
      </c>
      <c r="U45" s="263">
        <f>'12.'!I45*1000</f>
        <v>21445500.011923958</v>
      </c>
      <c r="V45" s="263">
        <f>'12.'!J45*1000</f>
        <v>324864790.82524055</v>
      </c>
      <c r="W45" s="50">
        <f>'12.'!F45*1000</f>
        <v>696841198.56250417</v>
      </c>
      <c r="X45" s="908">
        <f>'2'!M46*1000</f>
        <v>43620114.613332786</v>
      </c>
      <c r="Y45" s="263">
        <f>'14.'!F45*1000</f>
        <v>710873182.98266125</v>
      </c>
      <c r="Z45" s="908">
        <f>'24.'!E45*1000</f>
        <v>171545143.79841483</v>
      </c>
      <c r="AA45" s="908">
        <f>'18.'!K45*1000</f>
        <v>372783843.49159855</v>
      </c>
      <c r="AB45" s="908">
        <f>'18.'!L45*1000</f>
        <v>353253710.22599012</v>
      </c>
      <c r="AC45" s="908">
        <f>'28.'!L45*1000</f>
        <v>177290800.1853486</v>
      </c>
      <c r="AD45" s="944">
        <f>'2'!L46*1000</f>
        <v>713374906.65366042</v>
      </c>
      <c r="AE45" s="908">
        <f>'30.'!G46*1000</f>
        <v>163126873.70883846</v>
      </c>
    </row>
    <row r="46" spans="1:31" ht="14.45" customHeight="1">
      <c r="A46" s="813"/>
      <c r="B46" s="813" t="s">
        <v>1046</v>
      </c>
      <c r="C46" s="813"/>
      <c r="D46" s="843"/>
      <c r="E46" s="906">
        <f t="shared" si="31"/>
        <v>27.598177914248812</v>
      </c>
      <c r="F46" s="907">
        <f t="shared" si="32"/>
        <v>94.216982304383507</v>
      </c>
      <c r="G46" s="907">
        <f t="shared" si="33"/>
        <v>44.19882668714488</v>
      </c>
      <c r="H46" s="907">
        <f t="shared" si="34"/>
        <v>46.911740968685756</v>
      </c>
      <c r="I46" s="907">
        <f t="shared" si="35"/>
        <v>60.239467830773506</v>
      </c>
      <c r="J46" s="907">
        <f t="shared" si="36"/>
        <v>222.98024169664217</v>
      </c>
      <c r="K46" s="907">
        <f t="shared" si="37"/>
        <v>29.488259400196991</v>
      </c>
      <c r="L46" s="907">
        <f t="shared" si="38"/>
        <v>27.946822357908591</v>
      </c>
      <c r="M46" s="907">
        <f t="shared" si="39"/>
        <v>12.596241353749162</v>
      </c>
      <c r="N46" s="907">
        <f t="shared" si="40"/>
        <v>11.36821584176837</v>
      </c>
      <c r="O46" s="908">
        <f>'2'!G47*1000</f>
        <v>147998099.0511198</v>
      </c>
      <c r="P46" s="908">
        <f>'2'!H47*1000</f>
        <v>40844778.685834229</v>
      </c>
      <c r="Q46" s="908">
        <f>'2'!J47*1000</f>
        <v>38482717.906697042</v>
      </c>
      <c r="R46" s="908">
        <f>'20.'!AA46*1000</f>
        <v>18052912.942099765</v>
      </c>
      <c r="S46" s="908">
        <f>'24.'!F46*1000</f>
        <v>139179896.02184048</v>
      </c>
      <c r="T46" s="263">
        <f>'12.'!H46*1000</f>
        <v>3454373.1839999994</v>
      </c>
      <c r="U46" s="263">
        <f>'12.'!I46*1000</f>
        <v>14139444.96274508</v>
      </c>
      <c r="V46" s="263">
        <f>'12.'!J46*1000</f>
        <v>179216336.21634272</v>
      </c>
      <c r="W46" s="50">
        <f>'12.'!F46*1000</f>
        <v>471984100.97040421</v>
      </c>
      <c r="X46" s="908">
        <f>'2'!M47*1000</f>
        <v>62418039.806051739</v>
      </c>
      <c r="Y46" s="263">
        <f>'14.'!F46*1000</f>
        <v>487923371.32404733</v>
      </c>
      <c r="Z46" s="908">
        <f>'24.'!E46*1000</f>
        <v>143319839.9038811</v>
      </c>
      <c r="AA46" s="908">
        <f>'18.'!K46*1000</f>
        <v>141862656.15805063</v>
      </c>
      <c r="AB46" s="908">
        <f>'18.'!L46*1000</f>
        <v>140134802.70977134</v>
      </c>
      <c r="AC46" s="908">
        <f>'28.'!L46*1000</f>
        <v>125085478.48200814</v>
      </c>
      <c r="AD46" s="944">
        <f>'2'!L47*1000</f>
        <v>498016891.65013194</v>
      </c>
      <c r="AE46" s="908">
        <f>'30.'!G47*1000</f>
        <v>118557389.62524797</v>
      </c>
    </row>
    <row r="47" spans="1:31" ht="14.45" customHeight="1">
      <c r="A47" s="2641" t="s">
        <v>372</v>
      </c>
      <c r="B47" s="2641"/>
      <c r="C47" s="2641"/>
      <c r="D47" s="843"/>
      <c r="E47" s="906"/>
      <c r="F47" s="907"/>
      <c r="G47" s="907"/>
      <c r="H47" s="907"/>
      <c r="I47" s="907"/>
      <c r="J47" s="907"/>
      <c r="K47" s="907"/>
      <c r="L47" s="907"/>
      <c r="M47" s="907"/>
      <c r="N47" s="907"/>
      <c r="O47" s="908"/>
      <c r="P47" s="908"/>
      <c r="Q47" s="908"/>
      <c r="R47" s="908"/>
      <c r="S47" s="908"/>
      <c r="T47" s="908"/>
      <c r="U47" s="263"/>
      <c r="V47" s="908"/>
      <c r="W47" s="908"/>
      <c r="X47" s="908"/>
      <c r="Y47" s="908"/>
      <c r="Z47" s="908"/>
      <c r="AA47" s="908"/>
      <c r="AB47" s="908"/>
      <c r="AC47" s="908"/>
      <c r="AD47" s="908"/>
    </row>
    <row r="48" spans="1:31" ht="14.45" customHeight="1">
      <c r="A48" s="813"/>
      <c r="B48" s="813" t="s">
        <v>1028</v>
      </c>
      <c r="C48" s="813"/>
      <c r="D48" s="843"/>
      <c r="E48" s="906">
        <f t="shared" ref="E48:E57" si="41">P48/O48*100</f>
        <v>-796.53303788979019</v>
      </c>
      <c r="F48" s="907">
        <f t="shared" ref="F48:F57" si="42">Q48/P48*100</f>
        <v>108.29164046637962</v>
      </c>
      <c r="G48" s="907">
        <f t="shared" ref="G48:G57" si="43">R48/P48*100</f>
        <v>136.44943326471801</v>
      </c>
      <c r="H48" s="907">
        <f t="shared" ref="H48:H57" si="44">R48/Q48*100</f>
        <v>126.00181572379105</v>
      </c>
      <c r="I48" s="907">
        <f t="shared" ref="I48:I57" si="45">AE48/(T48+U48+V48)*100</f>
        <v>58.101695189672498</v>
      </c>
      <c r="J48" s="907">
        <f t="shared" ref="J48:J57" si="46">S48/X48*100</f>
        <v>51.200526935864389</v>
      </c>
      <c r="K48" s="907">
        <f t="shared" ref="K48:K57" si="47">S48/W48*100</f>
        <v>16.134735903751494</v>
      </c>
      <c r="L48" s="907">
        <f t="shared" ref="L48:L57" si="48">S48/AD48*100</f>
        <v>13.351020535269559</v>
      </c>
      <c r="M48" s="907">
        <f t="shared" ref="M48:M57" si="49">R48/Z48*100</f>
        <v>-92.324148766397514</v>
      </c>
      <c r="N48" s="907">
        <f t="shared" ref="N48:N57" si="50">(S48-AC48+AA48-AB48)/S48*100</f>
        <v>-124.70740930218452</v>
      </c>
      <c r="O48" s="908">
        <f>'2'!G49*1000</f>
        <v>1960224.8633500421</v>
      </c>
      <c r="P48" s="908">
        <f>'2'!H49*1000</f>
        <v>-15613838.65351308</v>
      </c>
      <c r="Q48" s="908">
        <f>'2'!J49*1000</f>
        <v>-16908482.017662995</v>
      </c>
      <c r="R48" s="908">
        <f>'20.'!AA48*1000</f>
        <v>-21304994.353586074</v>
      </c>
      <c r="S48" s="908">
        <f>'24.'!F48*1000</f>
        <v>19428314.958487775</v>
      </c>
      <c r="T48" s="263">
        <f>'12.'!H48*1000</f>
        <v>4249102.3232561927</v>
      </c>
      <c r="U48" s="263">
        <f>'12.'!I48*1000</f>
        <v>6041720.5710864197</v>
      </c>
      <c r="V48" s="263">
        <f>'12.'!J48*1000</f>
        <v>22087659.931642376</v>
      </c>
      <c r="W48" s="50">
        <f>'12.'!F48*1000</f>
        <v>120412971.58121125</v>
      </c>
      <c r="X48" s="908">
        <f>'2'!M49*1000</f>
        <v>37945537.128601</v>
      </c>
      <c r="Y48" s="263">
        <f>'14.'!F48*1000</f>
        <v>130314613.73001599</v>
      </c>
      <c r="Z48" s="908">
        <f>'24.'!E48*1000</f>
        <v>23076296.546738684</v>
      </c>
      <c r="AA48" s="908">
        <f>'18.'!K48*1000</f>
        <v>29737323.514808662</v>
      </c>
      <c r="AB48" s="908">
        <f>'18.'!L48*1000</f>
        <v>47344532.279491283</v>
      </c>
      <c r="AC48" s="908">
        <f>'28.'!L48*1000</f>
        <v>26049654.449604042</v>
      </c>
      <c r="AD48" s="944">
        <f>'2'!L49*1000</f>
        <v>145519324.9621911</v>
      </c>
      <c r="AE48" s="908">
        <f>'30.'!G49*1000</f>
        <v>18812447.398594256</v>
      </c>
    </row>
    <row r="49" spans="1:31" ht="14.45" customHeight="1">
      <c r="A49" s="813"/>
      <c r="B49" s="813" t="s">
        <v>1038</v>
      </c>
      <c r="C49" s="813"/>
      <c r="D49" s="843"/>
      <c r="E49" s="906">
        <f t="shared" si="41"/>
        <v>35.068226107226543</v>
      </c>
      <c r="F49" s="907">
        <f t="shared" si="42"/>
        <v>91.376516854597909</v>
      </c>
      <c r="G49" s="907">
        <f t="shared" si="43"/>
        <v>21.533786936040293</v>
      </c>
      <c r="H49" s="907">
        <f t="shared" si="44"/>
        <v>23.565996688520912</v>
      </c>
      <c r="I49" s="907">
        <f t="shared" si="45"/>
        <v>115.88012694635779</v>
      </c>
      <c r="J49" s="907">
        <f t="shared" si="46"/>
        <v>106.52706776659045</v>
      </c>
      <c r="K49" s="907">
        <f t="shared" si="47"/>
        <v>47.419131421339308</v>
      </c>
      <c r="L49" s="907">
        <f t="shared" si="48"/>
        <v>39.533630525271477</v>
      </c>
      <c r="M49" s="907">
        <f t="shared" si="49"/>
        <v>7.3361269222153265</v>
      </c>
      <c r="N49" s="907">
        <f t="shared" si="50"/>
        <v>9.255538123856045</v>
      </c>
      <c r="O49" s="908">
        <f>'2'!G50*1000</f>
        <v>14373023.780309228</v>
      </c>
      <c r="P49" s="908">
        <f>'2'!H50*1000</f>
        <v>5040364.4777242802</v>
      </c>
      <c r="Q49" s="908">
        <f>'2'!J50*1000</f>
        <v>4605709.4965208927</v>
      </c>
      <c r="R49" s="908">
        <f>'20.'!AA49*1000</f>
        <v>1085381.3474330066</v>
      </c>
      <c r="S49" s="908">
        <f>'24.'!F49*1000</f>
        <v>14641775.863567425</v>
      </c>
      <c r="T49" s="263">
        <f>'12.'!H49*1000</f>
        <v>1262359.9537258204</v>
      </c>
      <c r="U49" s="263">
        <f>'12.'!I49*1000</f>
        <v>1289431.4236368218</v>
      </c>
      <c r="V49" s="263">
        <f>'12.'!J49*1000</f>
        <v>6451151.7915083487</v>
      </c>
      <c r="W49" s="50">
        <f>'12.'!F49*1000</f>
        <v>30877359.885546979</v>
      </c>
      <c r="X49" s="908">
        <f>'2'!M50*1000</f>
        <v>13744653.045035239</v>
      </c>
      <c r="Y49" s="263">
        <f>'14.'!F49*1000</f>
        <v>34550693.519419223</v>
      </c>
      <c r="Z49" s="908">
        <f>'24.'!E49*1000</f>
        <v>14795018.665043063</v>
      </c>
      <c r="AA49" s="908">
        <f>'18.'!K49*1000</f>
        <v>1038085.5463401126</v>
      </c>
      <c r="AB49" s="908">
        <f>'18.'!L49*1000</f>
        <v>1223203.6280409105</v>
      </c>
      <c r="AC49" s="908">
        <f>'28.'!L49*1000</f>
        <v>13101482.634804592</v>
      </c>
      <c r="AD49" s="944">
        <f>'2'!L50*1000</f>
        <v>37036254.118396282</v>
      </c>
      <c r="AE49" s="908">
        <f>'30.'!G50*1000</f>
        <v>10432621.972996151</v>
      </c>
    </row>
    <row r="50" spans="1:31" ht="14.45" customHeight="1">
      <c r="A50" s="813"/>
      <c r="B50" s="813" t="s">
        <v>1039</v>
      </c>
      <c r="C50" s="813"/>
      <c r="D50" s="843"/>
      <c r="E50" s="906">
        <f t="shared" si="41"/>
        <v>26.129043577736848</v>
      </c>
      <c r="F50" s="907">
        <f t="shared" si="42"/>
        <v>93.198064473315341</v>
      </c>
      <c r="G50" s="907">
        <f t="shared" si="43"/>
        <v>24.80935152796382</v>
      </c>
      <c r="H50" s="907">
        <f t="shared" si="44"/>
        <v>26.620028718587047</v>
      </c>
      <c r="I50" s="907">
        <f t="shared" si="45"/>
        <v>99.914854114807667</v>
      </c>
      <c r="J50" s="907">
        <f t="shared" si="46"/>
        <v>173.99460914634921</v>
      </c>
      <c r="K50" s="907">
        <f t="shared" si="47"/>
        <v>55.231659662407274</v>
      </c>
      <c r="L50" s="907">
        <f t="shared" si="48"/>
        <v>44.903898350012902</v>
      </c>
      <c r="M50" s="907">
        <f t="shared" si="49"/>
        <v>6.7733330388650872</v>
      </c>
      <c r="N50" s="907">
        <f t="shared" si="50"/>
        <v>6.6922680453296284</v>
      </c>
      <c r="O50" s="908">
        <f>'2'!G51*1000</f>
        <v>38934494.911544912</v>
      </c>
      <c r="P50" s="908">
        <f>'2'!H51*1000</f>
        <v>10173211.142209306</v>
      </c>
      <c r="Q50" s="908">
        <f>'2'!J51*1000</f>
        <v>9481235.87932273</v>
      </c>
      <c r="R50" s="908">
        <f>'20.'!AA50*1000</f>
        <v>2523907.7139526899</v>
      </c>
      <c r="S50" s="908">
        <f>'24.'!F50*1000</f>
        <v>37050188.10969048</v>
      </c>
      <c r="T50" s="263">
        <f>'12.'!H50*1000</f>
        <v>3804099.9471949269</v>
      </c>
      <c r="U50" s="263">
        <f>'12.'!I50*1000</f>
        <v>2319253.6083284477</v>
      </c>
      <c r="V50" s="263">
        <f>'12.'!J50*1000</f>
        <v>22627539.911277711</v>
      </c>
      <c r="W50" s="50">
        <f>'12.'!F50*1000</f>
        <v>67081431.802253485</v>
      </c>
      <c r="X50" s="908">
        <f>'2'!M51*1000</f>
        <v>21293871.282257412</v>
      </c>
      <c r="Y50" s="263">
        <f>'14.'!F50*1000</f>
        <v>72876334.306997597</v>
      </c>
      <c r="Z50" s="908">
        <f>'24.'!E50*1000</f>
        <v>37262418.656673439</v>
      </c>
      <c r="AA50" s="908">
        <f>'18.'!K50*1000</f>
        <v>3823688.2268235777</v>
      </c>
      <c r="AB50" s="908">
        <f>'18.'!L50*1000</f>
        <v>3578640.576857273</v>
      </c>
      <c r="AC50" s="908">
        <f>'28.'!L50*1000</f>
        <v>34815737.860057451</v>
      </c>
      <c r="AD50" s="944">
        <f>'2'!L51*1000</f>
        <v>82509958.981500834</v>
      </c>
      <c r="AE50" s="908">
        <f>'30.'!G51*1000</f>
        <v>28726413.264058072</v>
      </c>
    </row>
    <row r="51" spans="1:31" ht="14.45" customHeight="1">
      <c r="A51" s="1137"/>
      <c r="B51" s="813" t="s">
        <v>1040</v>
      </c>
      <c r="C51" s="1137"/>
      <c r="D51" s="843"/>
      <c r="E51" s="906">
        <f t="shared" si="41"/>
        <v>28.05072588722734</v>
      </c>
      <c r="F51" s="907">
        <f t="shared" si="42"/>
        <v>93.665931008017793</v>
      </c>
      <c r="G51" s="907">
        <f t="shared" si="43"/>
        <v>39.216488825075977</v>
      </c>
      <c r="H51" s="907">
        <f t="shared" si="44"/>
        <v>41.868466370893223</v>
      </c>
      <c r="I51" s="907">
        <f t="shared" si="45"/>
        <v>83.380275838753519</v>
      </c>
      <c r="J51" s="907">
        <f t="shared" si="46"/>
        <v>195.52130521890615</v>
      </c>
      <c r="K51" s="907">
        <f t="shared" si="47"/>
        <v>49.37571498998097</v>
      </c>
      <c r="L51" s="907">
        <f t="shared" si="48"/>
        <v>44.039700893336857</v>
      </c>
      <c r="M51" s="907">
        <f t="shared" si="49"/>
        <v>11.196673153061923</v>
      </c>
      <c r="N51" s="907">
        <f t="shared" si="50"/>
        <v>11.036022584544053</v>
      </c>
      <c r="O51" s="908">
        <f>'2'!G52*1000</f>
        <v>82289550.816407129</v>
      </c>
      <c r="P51" s="908">
        <f>'2'!H52*1000</f>
        <v>23082816.333341014</v>
      </c>
      <c r="Q51" s="908">
        <f>'2'!J52*1000</f>
        <v>21620734.821494658</v>
      </c>
      <c r="R51" s="908">
        <f>'20.'!AA51*1000</f>
        <v>9052270.0878774915</v>
      </c>
      <c r="S51" s="908">
        <f>'24.'!F51*1000</f>
        <v>79725376.688066423</v>
      </c>
      <c r="T51" s="263">
        <f>'12.'!H51*1000</f>
        <v>11005970.857921708</v>
      </c>
      <c r="U51" s="263">
        <f>'12.'!I51*1000</f>
        <v>6093778.6411613589</v>
      </c>
      <c r="V51" s="263">
        <f>'12.'!J51*1000</f>
        <v>55488911.449657947</v>
      </c>
      <c r="W51" s="50">
        <f>'12.'!F51*1000</f>
        <v>161466779.17321062</v>
      </c>
      <c r="X51" s="908">
        <f>'2'!M52*1000</f>
        <v>40775800.16091121</v>
      </c>
      <c r="Y51" s="263">
        <f>'14.'!F51*1000</f>
        <v>172712253.81457156</v>
      </c>
      <c r="Z51" s="908">
        <f>'24.'!E51*1000</f>
        <v>80847855.109550938</v>
      </c>
      <c r="AA51" s="908">
        <f>'18.'!K51*1000</f>
        <v>8627388.2652346436</v>
      </c>
      <c r="AB51" s="908">
        <f>'18.'!L51*1000</f>
        <v>7974429.1044277474</v>
      </c>
      <c r="AC51" s="908">
        <f>'28.'!L51*1000</f>
        <v>71579825.271965489</v>
      </c>
      <c r="AD51" s="944">
        <f>'2'!L52*1000</f>
        <v>181030695.19286576</v>
      </c>
      <c r="AE51" s="908">
        <f>'30.'!G52*1000</f>
        <v>60524625.726717822</v>
      </c>
    </row>
    <row r="52" spans="1:31" ht="14.45" customHeight="1">
      <c r="A52" s="1137"/>
      <c r="B52" s="813" t="s">
        <v>1041</v>
      </c>
      <c r="C52" s="1137"/>
      <c r="D52" s="843"/>
      <c r="E52" s="906">
        <f t="shared" si="41"/>
        <v>24.998065301121919</v>
      </c>
      <c r="F52" s="907">
        <f t="shared" si="42"/>
        <v>93.480162639564938</v>
      </c>
      <c r="G52" s="907">
        <f t="shared" si="43"/>
        <v>25.583625506290719</v>
      </c>
      <c r="H52" s="907">
        <f t="shared" si="44"/>
        <v>27.367972823212224</v>
      </c>
      <c r="I52" s="907">
        <f t="shared" si="45"/>
        <v>69.086112352786685</v>
      </c>
      <c r="J52" s="907">
        <f t="shared" si="46"/>
        <v>266.22220594507252</v>
      </c>
      <c r="K52" s="907">
        <f t="shared" si="47"/>
        <v>35.075310813393223</v>
      </c>
      <c r="L52" s="907">
        <f t="shared" si="48"/>
        <v>33.105819403403096</v>
      </c>
      <c r="M52" s="907">
        <f t="shared" si="49"/>
        <v>6.8787766477135515</v>
      </c>
      <c r="N52" s="907">
        <f t="shared" si="50"/>
        <v>6.7426423952329211</v>
      </c>
      <c r="O52" s="908">
        <f>'2'!G53*1000</f>
        <v>96059445.315183371</v>
      </c>
      <c r="P52" s="908">
        <f>'2'!H53*1000</f>
        <v>24013002.86778504</v>
      </c>
      <c r="Q52" s="908">
        <f>'2'!J53*1000</f>
        <v>22447394.135448847</v>
      </c>
      <c r="R52" s="908">
        <f>'20.'!AA52*1000</f>
        <v>6143396.726508975</v>
      </c>
      <c r="S52" s="908">
        <f>'24.'!F52*1000</f>
        <v>88310848.797752768</v>
      </c>
      <c r="T52" s="263">
        <f>'12.'!H52*1000</f>
        <v>6763069.0477562388</v>
      </c>
      <c r="U52" s="263">
        <f>'12.'!I52*1000</f>
        <v>9591882.2622565106</v>
      </c>
      <c r="V52" s="263">
        <f>'12.'!J52*1000</f>
        <v>85983976.073968157</v>
      </c>
      <c r="W52" s="50">
        <f>'12.'!F52*1000</f>
        <v>251774957.22726992</v>
      </c>
      <c r="X52" s="908">
        <f>'2'!M53*1000</f>
        <v>33171856.751864355</v>
      </c>
      <c r="Y52" s="263">
        <f>'14.'!F52*1000</f>
        <v>262306827.4539206</v>
      </c>
      <c r="Z52" s="908">
        <f>'24.'!E52*1000</f>
        <v>89309437.435375795</v>
      </c>
      <c r="AA52" s="908">
        <f>'18.'!K52*1000</f>
        <v>40631742.018715642</v>
      </c>
      <c r="AB52" s="908">
        <f>'18.'!L52*1000</f>
        <v>39577881.259247109</v>
      </c>
      <c r="AC52" s="908">
        <f>'28.'!L52*1000</f>
        <v>83410224.82659398</v>
      </c>
      <c r="AD52" s="944">
        <f>'2'!L53*1000</f>
        <v>266753248.79188731</v>
      </c>
      <c r="AE52" s="908">
        <f>'30.'!G53*1000</f>
        <v>70701986.353133827</v>
      </c>
    </row>
    <row r="53" spans="1:31" ht="14.45" customHeight="1">
      <c r="A53" s="1137"/>
      <c r="B53" s="813" t="s">
        <v>1042</v>
      </c>
      <c r="C53" s="1137"/>
      <c r="D53" s="843"/>
      <c r="E53" s="906">
        <f t="shared" si="41"/>
        <v>23.596089486285582</v>
      </c>
      <c r="F53" s="907">
        <f t="shared" si="42"/>
        <v>93.045599676626153</v>
      </c>
      <c r="G53" s="907">
        <f t="shared" si="43"/>
        <v>21.389415727314045</v>
      </c>
      <c r="H53" s="907">
        <f t="shared" si="44"/>
        <v>22.988100245096543</v>
      </c>
      <c r="I53" s="907">
        <f t="shared" si="45"/>
        <v>44.065528472163166</v>
      </c>
      <c r="J53" s="907">
        <f t="shared" si="46"/>
        <v>349.94790071501461</v>
      </c>
      <c r="K53" s="907">
        <f t="shared" si="47"/>
        <v>32.271345558637627</v>
      </c>
      <c r="L53" s="907">
        <f t="shared" si="48"/>
        <v>30.982766703965691</v>
      </c>
      <c r="M53" s="907">
        <f t="shared" si="49"/>
        <v>5.2579505849101853</v>
      </c>
      <c r="N53" s="907">
        <f t="shared" si="50"/>
        <v>5.3880826115959577</v>
      </c>
      <c r="O53" s="908">
        <f>'2'!G54*1000</f>
        <v>176267024.88847378</v>
      </c>
      <c r="P53" s="908">
        <f>'2'!H54*1000</f>
        <v>41592124.927497551</v>
      </c>
      <c r="Q53" s="908">
        <f>'2'!J54*1000</f>
        <v>38699642.057041608</v>
      </c>
      <c r="R53" s="908">
        <f>'20.'!AA53*1000</f>
        <v>8896312.5105662663</v>
      </c>
      <c r="S53" s="908">
        <f>'24.'!F53*1000</f>
        <v>166925269.96124965</v>
      </c>
      <c r="T53" s="263">
        <f>'12.'!H53*1000</f>
        <v>29290888.138224766</v>
      </c>
      <c r="U53" s="263">
        <f>'12.'!I53*1000</f>
        <v>11182905.356223805</v>
      </c>
      <c r="V53" s="263">
        <f>'12.'!J53*1000</f>
        <v>285128699.38139427</v>
      </c>
      <c r="W53" s="50">
        <f>'12.'!F53*1000</f>
        <v>517255376.46995032</v>
      </c>
      <c r="X53" s="908">
        <f>'2'!M54*1000</f>
        <v>47700034.668071285</v>
      </c>
      <c r="Y53" s="263">
        <f>'14.'!F53*1000</f>
        <v>532709221.65820551</v>
      </c>
      <c r="Z53" s="908">
        <f>'24.'!E53*1000</f>
        <v>169197339.66496056</v>
      </c>
      <c r="AA53" s="908">
        <f>'18.'!K53*1000</f>
        <v>79442837.867549971</v>
      </c>
      <c r="AB53" s="908">
        <f>'18.'!L53*1000</f>
        <v>78707529.975946471</v>
      </c>
      <c r="AC53" s="908">
        <f>'28.'!L53*1000</f>
        <v>158666506.40771145</v>
      </c>
      <c r="AD53" s="944">
        <f>'2'!L54*1000</f>
        <v>538768120.85953498</v>
      </c>
      <c r="AE53" s="908">
        <f>'30.'!G54*1000</f>
        <v>143478459.20427755</v>
      </c>
    </row>
    <row r="54" spans="1:31" ht="14.45" customHeight="1">
      <c r="A54" s="1137"/>
      <c r="B54" s="813" t="s">
        <v>1043</v>
      </c>
      <c r="C54" s="1137"/>
      <c r="D54" s="843"/>
      <c r="E54" s="906">
        <f t="shared" si="41"/>
        <v>21.441853469040097</v>
      </c>
      <c r="F54" s="907">
        <f t="shared" si="42"/>
        <v>82.629378140420755</v>
      </c>
      <c r="G54" s="907">
        <f t="shared" si="43"/>
        <v>20.477101359295492</v>
      </c>
      <c r="H54" s="907">
        <f t="shared" si="44"/>
        <v>24.781865506111654</v>
      </c>
      <c r="I54" s="907">
        <f t="shared" si="45"/>
        <v>52.459469353658072</v>
      </c>
      <c r="J54" s="907">
        <f t="shared" si="46"/>
        <v>253.80071722768852</v>
      </c>
      <c r="K54" s="907">
        <f t="shared" si="47"/>
        <v>31.797272559921126</v>
      </c>
      <c r="L54" s="907">
        <f t="shared" si="48"/>
        <v>30.759376104025915</v>
      </c>
      <c r="M54" s="907">
        <f t="shared" si="49"/>
        <v>4.8599667099828698</v>
      </c>
      <c r="N54" s="907">
        <f t="shared" si="50"/>
        <v>4.709482661130866</v>
      </c>
      <c r="O54" s="908">
        <f>'2'!G55*1000</f>
        <v>78542959.003695056</v>
      </c>
      <c r="P54" s="908">
        <f>'2'!H55*1000</f>
        <v>16841066.17982053</v>
      </c>
      <c r="Q54" s="908">
        <f>'2'!J55*1000</f>
        <v>13915668.256602418</v>
      </c>
      <c r="R54" s="908">
        <f>'20.'!AA54*1000</f>
        <v>3448562.1916278834</v>
      </c>
      <c r="S54" s="908">
        <f>'24.'!F54*1000</f>
        <v>70284253.148445472</v>
      </c>
      <c r="T54" s="263">
        <f>'12.'!H54*1000</f>
        <v>11168787.371832158</v>
      </c>
      <c r="U54" s="263">
        <f>'12.'!I54*1000</f>
        <v>6383848.2364796307</v>
      </c>
      <c r="V54" s="263">
        <f>'12.'!J54*1000</f>
        <v>106124490.08619013</v>
      </c>
      <c r="W54" s="50">
        <f>'12.'!F54*1000</f>
        <v>221038622.15225109</v>
      </c>
      <c r="X54" s="908">
        <f>'2'!M55*1000</f>
        <v>27692692.879741702</v>
      </c>
      <c r="Y54" s="263">
        <f>'14.'!F54*1000</f>
        <v>229587374.07300138</v>
      </c>
      <c r="Z54" s="908">
        <f>'24.'!E54*1000</f>
        <v>70958555.838339031</v>
      </c>
      <c r="AA54" s="908">
        <f>'18.'!K54*1000</f>
        <v>58223831.472563475</v>
      </c>
      <c r="AB54" s="908">
        <f>'18.'!L54*1000</f>
        <v>53510017.17278555</v>
      </c>
      <c r="AC54" s="908">
        <f>'28.'!L54*1000</f>
        <v>71688042.732692033</v>
      </c>
      <c r="AD54" s="944">
        <f>'2'!L55*1000</f>
        <v>228497004.98069066</v>
      </c>
      <c r="AE54" s="908">
        <f>'30.'!G55*1000</f>
        <v>64880363.851192407</v>
      </c>
    </row>
    <row r="55" spans="1:31" ht="14.45" customHeight="1">
      <c r="A55" s="1137"/>
      <c r="B55" s="813" t="s">
        <v>1044</v>
      </c>
      <c r="C55" s="1137"/>
      <c r="D55" s="843"/>
      <c r="E55" s="906">
        <f t="shared" si="41"/>
        <v>25.50653375111666</v>
      </c>
      <c r="F55" s="907">
        <f t="shared" si="42"/>
        <v>93.974623181579574</v>
      </c>
      <c r="G55" s="907">
        <f t="shared" si="43"/>
        <v>31.406416392093806</v>
      </c>
      <c r="H55" s="907">
        <f t="shared" si="44"/>
        <v>33.42010356499086</v>
      </c>
      <c r="I55" s="907">
        <f t="shared" si="45"/>
        <v>62.744569265406945</v>
      </c>
      <c r="J55" s="907">
        <f t="shared" si="46"/>
        <v>373.66402896558139</v>
      </c>
      <c r="K55" s="907">
        <f t="shared" si="47"/>
        <v>32.226272609455499</v>
      </c>
      <c r="L55" s="907">
        <f t="shared" si="48"/>
        <v>31.471969295668011</v>
      </c>
      <c r="M55" s="907">
        <f t="shared" si="49"/>
        <v>8.5642388579689399</v>
      </c>
      <c r="N55" s="907">
        <f t="shared" si="50"/>
        <v>8.1822128149317859</v>
      </c>
      <c r="O55" s="908">
        <f>'2'!G56*1000</f>
        <v>88697931.121533707</v>
      </c>
      <c r="P55" s="908">
        <f>'2'!H56*1000</f>
        <v>22623767.738056201</v>
      </c>
      <c r="Q55" s="908">
        <f>'2'!J56*1000</f>
        <v>21260600.481314085</v>
      </c>
      <c r="R55" s="908">
        <f>'20.'!AA55*1000</f>
        <v>7105314.6993941125</v>
      </c>
      <c r="S55" s="908">
        <f>'24.'!F55*1000</f>
        <v>82003147.994079083</v>
      </c>
      <c r="T55" s="263">
        <f>'12.'!H55*1000</f>
        <v>10739246.7347329</v>
      </c>
      <c r="U55" s="263">
        <f>'12.'!I55*1000</f>
        <v>1511430.4874879315</v>
      </c>
      <c r="V55" s="263">
        <f>'12.'!J55*1000</f>
        <v>103109914.3289953</v>
      </c>
      <c r="W55" s="50">
        <f>'12.'!F55*1000</f>
        <v>254460542.141689</v>
      </c>
      <c r="X55" s="908">
        <f>'2'!M56*1000</f>
        <v>21945689.613498356</v>
      </c>
      <c r="Y55" s="263">
        <f>'14.'!F55*1000</f>
        <v>261783792.24475589</v>
      </c>
      <c r="Z55" s="908">
        <f>'24.'!E55*1000</f>
        <v>82964929.134159848</v>
      </c>
      <c r="AA55" s="908">
        <f>'18.'!K55*1000</f>
        <v>38446358.212294549</v>
      </c>
      <c r="AB55" s="908">
        <f>'18.'!L55*1000</f>
        <v>35838733.653624162</v>
      </c>
      <c r="AC55" s="908">
        <f>'28.'!L55*1000</f>
        <v>77901100.468930453</v>
      </c>
      <c r="AD55" s="944">
        <f>'2'!L56*1000</f>
        <v>260559316.20830122</v>
      </c>
      <c r="AE55" s="908">
        <f>'30.'!G56*1000</f>
        <v>72382506.270835996</v>
      </c>
    </row>
    <row r="56" spans="1:31" ht="14.45" customHeight="1">
      <c r="A56" s="1137"/>
      <c r="B56" s="813" t="s">
        <v>1045</v>
      </c>
      <c r="C56" s="1137"/>
      <c r="D56" s="843"/>
      <c r="E56" s="906">
        <f t="shared" si="41"/>
        <v>29.94916038144807</v>
      </c>
      <c r="F56" s="907">
        <f t="shared" si="42"/>
        <v>94.800339138619847</v>
      </c>
      <c r="G56" s="907">
        <f t="shared" si="43"/>
        <v>36.451023863397239</v>
      </c>
      <c r="H56" s="907">
        <f t="shared" si="44"/>
        <v>38.450309560704717</v>
      </c>
      <c r="I56" s="907">
        <f t="shared" si="45"/>
        <v>35.121545934489554</v>
      </c>
      <c r="J56" s="907">
        <f t="shared" si="46"/>
        <v>343.57105878515159</v>
      </c>
      <c r="K56" s="907">
        <f t="shared" si="47"/>
        <v>22.551369982470408</v>
      </c>
      <c r="L56" s="907">
        <f t="shared" si="48"/>
        <v>21.945265010645212</v>
      </c>
      <c r="M56" s="907">
        <f t="shared" si="49"/>
        <v>11.841406517498708</v>
      </c>
      <c r="N56" s="907">
        <f t="shared" si="50"/>
        <v>10.475599910396264</v>
      </c>
      <c r="O56" s="908">
        <f>'2'!G57*1000</f>
        <v>167067865.95105648</v>
      </c>
      <c r="P56" s="908">
        <f>'2'!H57*1000</f>
        <v>50035423.119544573</v>
      </c>
      <c r="Q56" s="908">
        <f>'2'!J57*1000</f>
        <v>47433750.806771658</v>
      </c>
      <c r="R56" s="908">
        <f>'20.'!AA56*1000</f>
        <v>18238424.021456972</v>
      </c>
      <c r="S56" s="908">
        <f>'24.'!F56*1000</f>
        <v>149465246.69048187</v>
      </c>
      <c r="T56" s="263">
        <f>'12.'!H56*1000</f>
        <v>60425109.778906986</v>
      </c>
      <c r="U56" s="263">
        <f>'12.'!I56*1000</f>
        <v>10318253.766397851</v>
      </c>
      <c r="V56" s="263">
        <f>'12.'!J56*1000</f>
        <v>320842380.2941035</v>
      </c>
      <c r="W56" s="50">
        <f>'12.'!F56*1000</f>
        <v>662776792.74768639</v>
      </c>
      <c r="X56" s="908">
        <f>'2'!M57*1000</f>
        <v>43503445.027931862</v>
      </c>
      <c r="Y56" s="263">
        <f>'14.'!F56*1000</f>
        <v>676580485.2195009</v>
      </c>
      <c r="Z56" s="908">
        <f>'24.'!E56*1000</f>
        <v>154022446.52698168</v>
      </c>
      <c r="AA56" s="908">
        <f>'18.'!K56*1000</f>
        <v>319904002.32448667</v>
      </c>
      <c r="AB56" s="908">
        <f>'18.'!L56*1000</f>
        <v>301994789.1002562</v>
      </c>
      <c r="AC56" s="908">
        <f>'28.'!L56*1000</f>
        <v>151717078.66633067</v>
      </c>
      <c r="AD56" s="944">
        <f>'2'!L57*1000</f>
        <v>681081985.64920151</v>
      </c>
      <c r="AE56" s="908">
        <f>'30.'!G57*1000</f>
        <v>137530966.89547038</v>
      </c>
    </row>
    <row r="57" spans="1:31" ht="14.45" customHeight="1">
      <c r="A57" s="1137"/>
      <c r="B57" s="813" t="s">
        <v>1046</v>
      </c>
      <c r="C57" s="1137"/>
      <c r="D57" s="843"/>
      <c r="E57" s="906">
        <f t="shared" si="41"/>
        <v>25.955131087666473</v>
      </c>
      <c r="F57" s="907">
        <f t="shared" si="42"/>
        <v>94.563469988222764</v>
      </c>
      <c r="G57" s="907">
        <f t="shared" si="43"/>
        <v>41.070360696289931</v>
      </c>
      <c r="H57" s="907">
        <f t="shared" si="44"/>
        <v>43.431528793735005</v>
      </c>
      <c r="I57" s="907">
        <f t="shared" si="45"/>
        <v>72.874279667509356</v>
      </c>
      <c r="J57" s="907">
        <f t="shared" si="46"/>
        <v>243.91210398779006</v>
      </c>
      <c r="K57" s="907">
        <f t="shared" si="47"/>
        <v>30.847328765551019</v>
      </c>
      <c r="L57" s="907">
        <f t="shared" si="48"/>
        <v>29.309666162332309</v>
      </c>
      <c r="M57" s="907">
        <f t="shared" si="49"/>
        <v>13.022624470939926</v>
      </c>
      <c r="N57" s="907">
        <f t="shared" si="50"/>
        <v>11.026607826016097</v>
      </c>
      <c r="O57" s="908">
        <f>'2'!G58*1000</f>
        <v>194559945.8072637</v>
      </c>
      <c r="P57" s="908">
        <f>'2'!H58*1000</f>
        <v>50498288.978368141</v>
      </c>
      <c r="Q57" s="908">
        <f>'2'!J58*1000</f>
        <v>47752934.342625163</v>
      </c>
      <c r="R57" s="908">
        <f>'20.'!AA57*1000</f>
        <v>20739829.428870618</v>
      </c>
      <c r="S57" s="908">
        <f>'24.'!F57*1000</f>
        <v>153379185.72460705</v>
      </c>
      <c r="T57" s="263">
        <f>'12.'!H57*1000</f>
        <v>3454373.1839999994</v>
      </c>
      <c r="U57" s="263">
        <f>'12.'!I57*1000</f>
        <v>21509864.310271185</v>
      </c>
      <c r="V57" s="263">
        <f>'12.'!J57*1000</f>
        <v>180936218.87242311</v>
      </c>
      <c r="W57" s="50">
        <f>'12.'!F57*1000</f>
        <v>497220316.51536191</v>
      </c>
      <c r="X57" s="908">
        <f>'2'!M58*1000</f>
        <v>62882974.324343093</v>
      </c>
      <c r="Y57" s="263">
        <f>'14.'!F57*1000</f>
        <v>513244234.25936121</v>
      </c>
      <c r="Z57" s="908">
        <f>'24.'!E57*1000</f>
        <v>159259982.31118226</v>
      </c>
      <c r="AA57" s="908">
        <f>'18.'!K57*1000</f>
        <v>201523223.17612818</v>
      </c>
      <c r="AB57" s="908">
        <f>'18.'!L57*1000</f>
        <v>180949865.30606112</v>
      </c>
      <c r="AC57" s="908">
        <f>'28.'!L57*1000</f>
        <v>157040022.29808483</v>
      </c>
      <c r="AD57" s="944">
        <f>'2'!L58*1000</f>
        <v>523305809.33645797</v>
      </c>
      <c r="AE57" s="908">
        <f>'30.'!G58*1000</f>
        <v>150048474.40934289</v>
      </c>
    </row>
    <row r="58" spans="1:31" ht="14.45" customHeight="1">
      <c r="A58" s="2641" t="s">
        <v>373</v>
      </c>
      <c r="B58" s="2641"/>
      <c r="C58" s="2641"/>
      <c r="D58" s="2"/>
      <c r="E58" s="906"/>
      <c r="F58" s="907"/>
      <c r="G58" s="907"/>
      <c r="H58" s="907"/>
      <c r="I58" s="907"/>
      <c r="J58" s="907"/>
      <c r="K58" s="907"/>
      <c r="L58" s="907"/>
      <c r="M58" s="907"/>
      <c r="N58" s="907"/>
      <c r="O58" s="908"/>
      <c r="P58" s="908"/>
      <c r="Q58" s="908"/>
      <c r="R58" s="908"/>
      <c r="S58" s="908"/>
      <c r="T58" s="908"/>
      <c r="U58" s="908"/>
      <c r="V58" s="908"/>
      <c r="W58" s="908"/>
      <c r="X58" s="908"/>
      <c r="Y58" s="908"/>
      <c r="Z58" s="908"/>
      <c r="AA58" s="908"/>
      <c r="AB58" s="908"/>
      <c r="AC58" s="908"/>
      <c r="AD58" s="908"/>
    </row>
    <row r="59" spans="1:31" ht="14.45" customHeight="1">
      <c r="A59" s="6"/>
      <c r="B59" s="813" t="s">
        <v>1028</v>
      </c>
      <c r="C59" s="6"/>
      <c r="D59" s="845"/>
      <c r="E59" s="906">
        <f t="shared" ref="E59:E68" si="51">P59/O59*100</f>
        <v>31.308842183898271</v>
      </c>
      <c r="F59" s="907">
        <f t="shared" ref="F59:F68" si="52">Q59/P59*100</f>
        <v>94.011733216961048</v>
      </c>
      <c r="G59" s="907">
        <f t="shared" ref="G59:G68" si="53">R59/P59*100</f>
        <v>47.395837198936775</v>
      </c>
      <c r="H59" s="907">
        <f t="shared" ref="H59:H68" si="54">R59/Q59*100</f>
        <v>50.414810553014988</v>
      </c>
      <c r="I59" s="907">
        <f t="shared" ref="I59:I68" si="55">AE59/(T59+U59+V59)*100</f>
        <v>1362.7298747856705</v>
      </c>
      <c r="J59" s="907">
        <f t="shared" ref="J59:J68" si="56">S59/X59*100</f>
        <v>506.68423446312732</v>
      </c>
      <c r="K59" s="907">
        <f t="shared" ref="K59:K68" si="57">S59/W59*100</f>
        <v>215.37293423831261</v>
      </c>
      <c r="L59" s="907">
        <f t="shared" ref="L59:L68" si="58">S59/AD59*100</f>
        <v>169.92224662447097</v>
      </c>
      <c r="M59" s="907">
        <f t="shared" ref="M59:M68" si="59">R59/Z59*100</f>
        <v>15.341159660089602</v>
      </c>
      <c r="N59" s="907">
        <f t="shared" ref="N59:N68" si="60">(S59-AC59+AA59-AB59)/S59*100</f>
        <v>15.947318753786673</v>
      </c>
      <c r="O59" s="908">
        <f>'2'!G60*1000</f>
        <v>32300035.813686274</v>
      </c>
      <c r="P59" s="908">
        <f>'2'!H60*1000</f>
        <v>10112767.238249658</v>
      </c>
      <c r="Q59" s="908">
        <f>'2'!J60*1000</f>
        <v>9507187.7568755075</v>
      </c>
      <c r="R59" s="908">
        <f>'20.'!AA59*1000</f>
        <v>4793030.6965482226</v>
      </c>
      <c r="S59" s="908">
        <f>'24.'!F59*1000</f>
        <v>31124342.170965746</v>
      </c>
      <c r="T59" s="263">
        <f>'12.'!H59*1000</f>
        <v>956057.23451871146</v>
      </c>
      <c r="U59" s="263">
        <f>'12.'!I59*1000</f>
        <v>0</v>
      </c>
      <c r="V59" s="263">
        <f>'12.'!J59*1000</f>
        <v>626840.29415189219</v>
      </c>
      <c r="W59" s="50">
        <f>'12.'!F59*1000</f>
        <v>14451371.190646594</v>
      </c>
      <c r="X59" s="908">
        <f>'2'!M60*1000</f>
        <v>6142749.2813042598</v>
      </c>
      <c r="Y59" s="263">
        <f>'14.'!F59*1000</f>
        <v>18692773.211613491</v>
      </c>
      <c r="Z59" s="908">
        <f>'24.'!E59*1000</f>
        <v>31242949.051742211</v>
      </c>
      <c r="AA59" s="908">
        <f>'18.'!K59*1000</f>
        <v>158978.17743259139</v>
      </c>
      <c r="AB59" s="908">
        <f>'18.'!L59*1000</f>
        <v>109453.17123588693</v>
      </c>
      <c r="AC59" s="908">
        <f>'28.'!L59*1000</f>
        <v>26210369.121139295</v>
      </c>
      <c r="AD59" s="945">
        <f>'2'!L60*1000</f>
        <v>18316814.183695853</v>
      </c>
      <c r="AE59" s="908">
        <f>'30.'!G60*1000</f>
        <v>21570617.51043839</v>
      </c>
    </row>
    <row r="60" spans="1:31" ht="14.45" customHeight="1">
      <c r="A60" s="6"/>
      <c r="B60" s="813" t="s">
        <v>1038</v>
      </c>
      <c r="C60" s="6"/>
      <c r="D60" s="2"/>
      <c r="E60" s="906">
        <f t="shared" si="51"/>
        <v>21.356220439064614</v>
      </c>
      <c r="F60" s="907">
        <f t="shared" si="52"/>
        <v>93.706717190591746</v>
      </c>
      <c r="G60" s="907">
        <f t="shared" si="53"/>
        <v>39.938160574028174</v>
      </c>
      <c r="H60" s="907">
        <f t="shared" si="54"/>
        <v>42.620381730796574</v>
      </c>
      <c r="I60" s="907">
        <f t="shared" si="55"/>
        <v>859.07009371012589</v>
      </c>
      <c r="J60" s="907">
        <f t="shared" si="56"/>
        <v>414.4813968337935</v>
      </c>
      <c r="K60" s="907">
        <f t="shared" si="57"/>
        <v>178.51095535086677</v>
      </c>
      <c r="L60" s="907">
        <f t="shared" si="58"/>
        <v>134.94721423337634</v>
      </c>
      <c r="M60" s="907">
        <f t="shared" si="59"/>
        <v>9.0743266401304368</v>
      </c>
      <c r="N60" s="907">
        <f t="shared" si="60"/>
        <v>9.1378609825775268</v>
      </c>
      <c r="O60" s="908">
        <f>'2'!G61*1000</f>
        <v>20958228.960828852</v>
      </c>
      <c r="P60" s="908">
        <f>'2'!H61*1000</f>
        <v>4475885.5769984908</v>
      </c>
      <c r="Q60" s="908">
        <f>'2'!J61*1000</f>
        <v>4194205.4394124616</v>
      </c>
      <c r="R60" s="908">
        <f>'20.'!AA60*1000</f>
        <v>1787586.3688514249</v>
      </c>
      <c r="S60" s="908">
        <f>'24.'!F60*1000</f>
        <v>19678999.741731457</v>
      </c>
      <c r="T60" s="263">
        <f>'12.'!H60*1000</f>
        <v>811764.58329894126</v>
      </c>
      <c r="U60" s="263">
        <f>'12.'!I60*1000</f>
        <v>14098.183411782167</v>
      </c>
      <c r="V60" s="263">
        <f>'12.'!J60*1000</f>
        <v>826037.84939963999</v>
      </c>
      <c r="W60" s="50">
        <f>'12.'!F60*1000</f>
        <v>11023973.124255596</v>
      </c>
      <c r="X60" s="908">
        <f>'2'!M61*1000</f>
        <v>4747860.7947325343</v>
      </c>
      <c r="Y60" s="263">
        <f>'14.'!F60*1000</f>
        <v>13246269.623911288</v>
      </c>
      <c r="Z60" s="908">
        <f>'24.'!E60*1000</f>
        <v>19699383.102939852</v>
      </c>
      <c r="AA60" s="908">
        <f>'18.'!K60*1000</f>
        <v>289727.81283055723</v>
      </c>
      <c r="AB60" s="908">
        <f>'18.'!L60*1000</f>
        <v>339324.34190398862</v>
      </c>
      <c r="AC60" s="908">
        <f>'28.'!L60*1000</f>
        <v>17831163.573496815</v>
      </c>
      <c r="AD60" s="945">
        <f>'2'!L61*1000</f>
        <v>14582738.77940066</v>
      </c>
      <c r="AE60" s="908">
        <f>'30.'!G61*1000</f>
        <v>14190984.170817448</v>
      </c>
    </row>
    <row r="61" spans="1:31" ht="14.45" customHeight="1">
      <c r="A61" s="1137"/>
      <c r="B61" s="813" t="s">
        <v>1039</v>
      </c>
      <c r="C61" s="1137"/>
      <c r="D61" s="843"/>
      <c r="E61" s="906">
        <f t="shared" si="51"/>
        <v>23.817026975104834</v>
      </c>
      <c r="F61" s="907">
        <f t="shared" si="52"/>
        <v>89.212110181294918</v>
      </c>
      <c r="G61" s="907">
        <f t="shared" si="53"/>
        <v>30.45547242362942</v>
      </c>
      <c r="H61" s="907">
        <f t="shared" si="54"/>
        <v>34.138271543783091</v>
      </c>
      <c r="I61" s="907">
        <f t="shared" si="55"/>
        <v>397.88087867392551</v>
      </c>
      <c r="J61" s="907">
        <f t="shared" si="56"/>
        <v>257.37757362696749</v>
      </c>
      <c r="K61" s="907">
        <f t="shared" si="57"/>
        <v>116.18956493474349</v>
      </c>
      <c r="L61" s="907">
        <f t="shared" si="58"/>
        <v>86.419497296975479</v>
      </c>
      <c r="M61" s="907">
        <f t="shared" si="59"/>
        <v>7.7193458760063338</v>
      </c>
      <c r="N61" s="907">
        <f t="shared" si="60"/>
        <v>7.0929698129472847</v>
      </c>
      <c r="O61" s="908">
        <f>'2'!G62*1000</f>
        <v>33826570.303896695</v>
      </c>
      <c r="P61" s="908">
        <f>'2'!H62*1000</f>
        <v>8056483.3740318771</v>
      </c>
      <c r="Q61" s="908">
        <f>'2'!J62*1000</f>
        <v>7187358.8243790241</v>
      </c>
      <c r="R61" s="908">
        <f>'20.'!AA61*1000</f>
        <v>2453640.0722925672</v>
      </c>
      <c r="S61" s="908">
        <f>'24.'!F61*1000</f>
        <v>31377144.485054284</v>
      </c>
      <c r="T61" s="263">
        <f>'12.'!H61*1000</f>
        <v>2452351.5748365321</v>
      </c>
      <c r="U61" s="263">
        <f>'12.'!I61*1000</f>
        <v>178094.43157238487</v>
      </c>
      <c r="V61" s="263">
        <f>'12.'!J61*1000</f>
        <v>3516088.2559890826</v>
      </c>
      <c r="W61" s="50">
        <f>'12.'!F61*1000</f>
        <v>27005131.229019485</v>
      </c>
      <c r="X61" s="908">
        <f>'2'!M62*1000</f>
        <v>12191094.990479253</v>
      </c>
      <c r="Y61" s="263">
        <f>'14.'!F61*1000</f>
        <v>29928509.480783451</v>
      </c>
      <c r="Z61" s="908">
        <f>'24.'!E61*1000</f>
        <v>31785595.718920913</v>
      </c>
      <c r="AA61" s="908">
        <f>'18.'!K61*1000</f>
        <v>1245226.0394134526</v>
      </c>
      <c r="AB61" s="908">
        <f>'18.'!L61*1000</f>
        <v>993900.63711365964</v>
      </c>
      <c r="AC61" s="908">
        <f>'28.'!L61*1000</f>
        <v>29402898.500864323</v>
      </c>
      <c r="AD61" s="945">
        <f>'2'!L62*1000</f>
        <v>36307946.084468171</v>
      </c>
      <c r="AE61" s="908">
        <f>'30.'!G62*1000</f>
        <v>24455884.531223044</v>
      </c>
    </row>
    <row r="62" spans="1:31" ht="14.45" customHeight="1">
      <c r="A62" s="1137"/>
      <c r="B62" s="813" t="s">
        <v>1040</v>
      </c>
      <c r="C62" s="1137"/>
      <c r="D62" s="843"/>
      <c r="E62" s="906">
        <f t="shared" si="51"/>
        <v>25.644653086548157</v>
      </c>
      <c r="F62" s="907">
        <f t="shared" si="52"/>
        <v>92.802984578306152</v>
      </c>
      <c r="G62" s="907">
        <f t="shared" si="53"/>
        <v>22.488099806913482</v>
      </c>
      <c r="H62" s="907">
        <f t="shared" si="54"/>
        <v>24.232086833304663</v>
      </c>
      <c r="I62" s="907">
        <f t="shared" si="55"/>
        <v>279.29444166319973</v>
      </c>
      <c r="J62" s="907">
        <f t="shared" si="56"/>
        <v>236.2431858928197</v>
      </c>
      <c r="K62" s="907">
        <f t="shared" si="57"/>
        <v>88.22714651253736</v>
      </c>
      <c r="L62" s="907">
        <f t="shared" si="58"/>
        <v>69.502945475868003</v>
      </c>
      <c r="M62" s="907">
        <f t="shared" si="59"/>
        <v>6.1357060654432267</v>
      </c>
      <c r="N62" s="907">
        <f t="shared" si="60"/>
        <v>6.5798874366687663</v>
      </c>
      <c r="O62" s="908">
        <f>'2'!G63*1000</f>
        <v>55539936.079156622</v>
      </c>
      <c r="P62" s="908">
        <f>'2'!H63*1000</f>
        <v>14243023.931990314</v>
      </c>
      <c r="Q62" s="908">
        <f>'2'!J63*1000</f>
        <v>13217951.303089425</v>
      </c>
      <c r="R62" s="908">
        <f>'20.'!AA62*1000</f>
        <v>3202985.4373485548</v>
      </c>
      <c r="S62" s="908">
        <f>'24.'!F62*1000</f>
        <v>51932035.769490868</v>
      </c>
      <c r="T62" s="263">
        <f>'12.'!H62*1000</f>
        <v>3349424.9613231309</v>
      </c>
      <c r="U62" s="263">
        <f>'12.'!I62*1000</f>
        <v>1003515.8295759442</v>
      </c>
      <c r="V62" s="263">
        <f>'12.'!J62*1000</f>
        <v>10118186.541793736</v>
      </c>
      <c r="W62" s="50">
        <f>'12.'!F62*1000</f>
        <v>58861742.470738485</v>
      </c>
      <c r="X62" s="908">
        <f>'2'!M63*1000</f>
        <v>21982448.117276799</v>
      </c>
      <c r="Y62" s="263">
        <f>'14.'!F62*1000</f>
        <v>66410817.8028166</v>
      </c>
      <c r="Z62" s="908">
        <f>'24.'!E62*1000</f>
        <v>52202393.712893412</v>
      </c>
      <c r="AA62" s="908">
        <f>'18.'!K62*1000</f>
        <v>3415758.6766731334</v>
      </c>
      <c r="AB62" s="908">
        <f>'18.'!L62*1000</f>
        <v>3972239.491131302</v>
      </c>
      <c r="AC62" s="908">
        <f>'28.'!L62*1000</f>
        <v>47958485.457829639</v>
      </c>
      <c r="AD62" s="945">
        <f>'2'!L63*1000</f>
        <v>74719186.955209106</v>
      </c>
      <c r="AE62" s="908">
        <f>'30.'!G63*1000</f>
        <v>40417054.286215074</v>
      </c>
    </row>
    <row r="63" spans="1:31" ht="14.45" customHeight="1">
      <c r="A63" s="1137"/>
      <c r="B63" s="813" t="s">
        <v>1041</v>
      </c>
      <c r="C63" s="1137"/>
      <c r="D63" s="843"/>
      <c r="E63" s="906">
        <f t="shared" si="51"/>
        <v>21.784966532250124</v>
      </c>
      <c r="F63" s="907">
        <f t="shared" si="52"/>
        <v>92.232733754809445</v>
      </c>
      <c r="G63" s="907">
        <f t="shared" si="53"/>
        <v>16.38840323733416</v>
      </c>
      <c r="H63" s="907">
        <f t="shared" si="54"/>
        <v>17.768532461480458</v>
      </c>
      <c r="I63" s="907">
        <f t="shared" si="55"/>
        <v>163.68298945672649</v>
      </c>
      <c r="J63" s="907">
        <f t="shared" si="56"/>
        <v>236.07806222477791</v>
      </c>
      <c r="K63" s="907">
        <f t="shared" si="57"/>
        <v>70.175624786209156</v>
      </c>
      <c r="L63" s="907">
        <f t="shared" si="58"/>
        <v>59.04399048446912</v>
      </c>
      <c r="M63" s="907">
        <f t="shared" si="59"/>
        <v>3.7025960568215965</v>
      </c>
      <c r="N63" s="907">
        <f t="shared" si="60"/>
        <v>3.9947729387131017</v>
      </c>
      <c r="O63" s="908">
        <f>'2'!G64*1000</f>
        <v>63879798.681441769</v>
      </c>
      <c r="P63" s="908">
        <f>'2'!H64*1000</f>
        <v>13916192.763620846</v>
      </c>
      <c r="Q63" s="908">
        <f>'2'!J64*1000</f>
        <v>12835285.020476473</v>
      </c>
      <c r="R63" s="908">
        <f>'20.'!AA63*1000</f>
        <v>2280641.7853869009</v>
      </c>
      <c r="S63" s="908">
        <f>'24.'!F63*1000</f>
        <v>61300170.407498725</v>
      </c>
      <c r="T63" s="263">
        <f>'12.'!H63*1000</f>
        <v>6091419.6650146218</v>
      </c>
      <c r="U63" s="263">
        <f>'12.'!I63*1000</f>
        <v>2329565.107816129</v>
      </c>
      <c r="V63" s="263">
        <f>'12.'!J63*1000</f>
        <v>22875496.421053708</v>
      </c>
      <c r="W63" s="50">
        <f>'12.'!F63*1000</f>
        <v>87352511.066699296</v>
      </c>
      <c r="X63" s="908">
        <f>'2'!M64*1000</f>
        <v>25966059.628671788</v>
      </c>
      <c r="Y63" s="263">
        <f>'14.'!F63*1000</f>
        <v>94928539.395380273</v>
      </c>
      <c r="Z63" s="908">
        <f>'24.'!E63*1000</f>
        <v>61595749.317160517</v>
      </c>
      <c r="AA63" s="908">
        <f>'18.'!K63*1000</f>
        <v>9869812.4110189341</v>
      </c>
      <c r="AB63" s="908">
        <f>'18.'!L63*1000</f>
        <v>9340467.9626500253</v>
      </c>
      <c r="AC63" s="908">
        <f>'28.'!L63*1000</f>
        <v>59380712.237043858</v>
      </c>
      <c r="AD63" s="945">
        <f>'2'!L64*1000</f>
        <v>103821184.68707338</v>
      </c>
      <c r="AE63" s="908">
        <f>'30.'!G64*1000</f>
        <v>51227016.012912281</v>
      </c>
    </row>
    <row r="64" spans="1:31" ht="14.45" customHeight="1">
      <c r="A64" s="1137"/>
      <c r="B64" s="813" t="s">
        <v>1042</v>
      </c>
      <c r="C64" s="1137"/>
      <c r="D64" s="843"/>
      <c r="E64" s="906">
        <f t="shared" si="51"/>
        <v>17.057041505588639</v>
      </c>
      <c r="F64" s="907">
        <f t="shared" si="52"/>
        <v>91.108126007752233</v>
      </c>
      <c r="G64" s="907">
        <f t="shared" si="53"/>
        <v>5.6616258581099466</v>
      </c>
      <c r="H64" s="907">
        <f t="shared" si="54"/>
        <v>6.214183197696558</v>
      </c>
      <c r="I64" s="907">
        <f t="shared" si="55"/>
        <v>78.607621447926533</v>
      </c>
      <c r="J64" s="907">
        <f t="shared" si="56"/>
        <v>236.64889185102621</v>
      </c>
      <c r="K64" s="907">
        <f t="shared" si="57"/>
        <v>43.969112400492165</v>
      </c>
      <c r="L64" s="907">
        <f t="shared" si="58"/>
        <v>39.860028244399963</v>
      </c>
      <c r="M64" s="907">
        <f t="shared" si="59"/>
        <v>1.1702583540253557</v>
      </c>
      <c r="N64" s="907">
        <f t="shared" si="60"/>
        <v>7.1545895628007977E-2</v>
      </c>
      <c r="O64" s="908">
        <f>'2'!G65*1000</f>
        <v>132600738.47670126</v>
      </c>
      <c r="P64" s="908">
        <f>'2'!H65*1000</f>
        <v>22617762.998687983</v>
      </c>
      <c r="Q64" s="908">
        <f>'2'!J65*1000</f>
        <v>20606620.012979407</v>
      </c>
      <c r="R64" s="908">
        <f>'20.'!AA64*1000</f>
        <v>1280533.1184597425</v>
      </c>
      <c r="S64" s="908">
        <f>'24.'!F64*1000</f>
        <v>107261570.3929314</v>
      </c>
      <c r="T64" s="263">
        <f>'12.'!H64*1000</f>
        <v>15824024.825236825</v>
      </c>
      <c r="U64" s="263">
        <f>'12.'!I64*1000</f>
        <v>8913525.3844659179</v>
      </c>
      <c r="V64" s="263">
        <f>'12.'!J64*1000</f>
        <v>97749426.894572735</v>
      </c>
      <c r="W64" s="50">
        <f>'12.'!F64*1000</f>
        <v>243947545.30394107</v>
      </c>
      <c r="X64" s="908">
        <f>'2'!M65*1000</f>
        <v>45325194.449021153</v>
      </c>
      <c r="Y64" s="263">
        <f>'14.'!F64*1000</f>
        <v>257254847.43002293</v>
      </c>
      <c r="Z64" s="908">
        <f>'24.'!E64*1000</f>
        <v>109423112.77292515</v>
      </c>
      <c r="AA64" s="908">
        <f>'18.'!K64*1000</f>
        <v>30025036.146656994</v>
      </c>
      <c r="AB64" s="908">
        <f>'18.'!L64*1000</f>
        <v>28804774.103614137</v>
      </c>
      <c r="AC64" s="908">
        <f>'28.'!L64*1000</f>
        <v>108405091.18477197</v>
      </c>
      <c r="AD64" s="945">
        <f>'2'!L65*1000</f>
        <v>269095570.46789312</v>
      </c>
      <c r="AE64" s="908">
        <f>'30.'!G65*1000</f>
        <v>96284099.285137311</v>
      </c>
    </row>
    <row r="65" spans="1:31" ht="14.45" customHeight="1">
      <c r="A65" s="1137"/>
      <c r="B65" s="813" t="s">
        <v>1043</v>
      </c>
      <c r="C65" s="1137"/>
      <c r="D65" s="843"/>
      <c r="E65" s="906">
        <f t="shared" si="51"/>
        <v>23.775898373620056</v>
      </c>
      <c r="F65" s="907">
        <f t="shared" si="52"/>
        <v>92.486931400860072</v>
      </c>
      <c r="G65" s="907">
        <f t="shared" si="53"/>
        <v>19.871669982258378</v>
      </c>
      <c r="H65" s="907">
        <f t="shared" si="54"/>
        <v>21.485922044629088</v>
      </c>
      <c r="I65" s="907">
        <f t="shared" si="55"/>
        <v>61.067197084615557</v>
      </c>
      <c r="J65" s="907">
        <f t="shared" si="56"/>
        <v>162.77047226296014</v>
      </c>
      <c r="K65" s="907">
        <f t="shared" si="57"/>
        <v>32.970585946390685</v>
      </c>
      <c r="L65" s="907">
        <f t="shared" si="58"/>
        <v>30.979554969130547</v>
      </c>
      <c r="M65" s="907">
        <f t="shared" si="59"/>
        <v>4.8237517579458649</v>
      </c>
      <c r="N65" s="907">
        <f t="shared" si="60"/>
        <v>3.9468560910098165</v>
      </c>
      <c r="O65" s="908">
        <f>'2'!G66*1000</f>
        <v>54470346.450160272</v>
      </c>
      <c r="P65" s="908">
        <f>'2'!H66*1000</f>
        <v>12950814.215748865</v>
      </c>
      <c r="Q65" s="908">
        <f>'2'!J66*1000</f>
        <v>11977810.659572488</v>
      </c>
      <c r="R65" s="908">
        <f>'20.'!AA65*1000</f>
        <v>2573543.0609690179</v>
      </c>
      <c r="S65" s="908">
        <f>'24.'!F65*1000</f>
        <v>52323834.22577706</v>
      </c>
      <c r="T65" s="263">
        <f>'12.'!H65*1000</f>
        <v>10726178.294299366</v>
      </c>
      <c r="U65" s="263">
        <f>'12.'!I65*1000</f>
        <v>3601896.8974864837</v>
      </c>
      <c r="V65" s="263">
        <f>'12.'!J65*1000</f>
        <v>61001617.606750786</v>
      </c>
      <c r="W65" s="50">
        <f>'12.'!F65*1000</f>
        <v>158698526.95628235</v>
      </c>
      <c r="X65" s="908">
        <f>'2'!M66*1000</f>
        <v>32145777.731262267</v>
      </c>
      <c r="Y65" s="263">
        <f>'14.'!F65*1000</f>
        <v>165092866.44660878</v>
      </c>
      <c r="Z65" s="908">
        <f>'24.'!E65*1000</f>
        <v>53351482.209460326</v>
      </c>
      <c r="AA65" s="908">
        <f>'18.'!K65*1000</f>
        <v>21198125.432418406</v>
      </c>
      <c r="AB65" s="908">
        <f>'18.'!L65*1000</f>
        <v>20053823.1610284</v>
      </c>
      <c r="AC65" s="908">
        <f>'28.'!L65*1000</f>
        <v>51402990.058977105</v>
      </c>
      <c r="AD65" s="945">
        <f>'2'!L66*1000</f>
        <v>168897953.11105964</v>
      </c>
      <c r="AE65" s="908">
        <f>'30.'!G66*1000</f>
        <v>46001731.964517817</v>
      </c>
    </row>
    <row r="66" spans="1:31" ht="14.45" customHeight="1">
      <c r="A66" s="1137"/>
      <c r="B66" s="813" t="s">
        <v>1044</v>
      </c>
      <c r="C66" s="1137"/>
      <c r="D66" s="843"/>
      <c r="E66" s="906">
        <f t="shared" si="51"/>
        <v>26.852525715017961</v>
      </c>
      <c r="F66" s="907">
        <f t="shared" si="52"/>
        <v>85.156611227696459</v>
      </c>
      <c r="G66" s="907">
        <f t="shared" si="53"/>
        <v>18.684453309544185</v>
      </c>
      <c r="H66" s="907">
        <f t="shared" si="54"/>
        <v>21.941283289895907</v>
      </c>
      <c r="I66" s="907">
        <f t="shared" si="55"/>
        <v>57.474734933281326</v>
      </c>
      <c r="J66" s="907">
        <f t="shared" si="56"/>
        <v>242.1539001682946</v>
      </c>
      <c r="K66" s="907">
        <f t="shared" si="57"/>
        <v>31.971906275973417</v>
      </c>
      <c r="L66" s="907">
        <f t="shared" si="58"/>
        <v>31.079042486361473</v>
      </c>
      <c r="M66" s="907">
        <f t="shared" si="59"/>
        <v>5.1799359737471171</v>
      </c>
      <c r="N66" s="907">
        <f t="shared" si="60"/>
        <v>5.4718005472451328</v>
      </c>
      <c r="O66" s="908">
        <f>'2'!G67*1000</f>
        <v>102930091.8507667</v>
      </c>
      <c r="P66" s="908">
        <f>'2'!H67*1000</f>
        <v>27639329.382718734</v>
      </c>
      <c r="Q66" s="908">
        <f>'2'!J67*1000</f>
        <v>23536716.268384267</v>
      </c>
      <c r="R66" s="908">
        <f>'20.'!AA66*1000</f>
        <v>5164257.593585209</v>
      </c>
      <c r="S66" s="908">
        <f>'24.'!F66*1000</f>
        <v>98331196.588205636</v>
      </c>
      <c r="T66" s="263">
        <f>'12.'!H66*1000</f>
        <v>12363097.011875421</v>
      </c>
      <c r="U66" s="263">
        <f>'12.'!I66*1000</f>
        <v>13578791.712858543</v>
      </c>
      <c r="V66" s="263">
        <f>'12.'!J66*1000</f>
        <v>123652477.16205084</v>
      </c>
      <c r="W66" s="50">
        <f>'12.'!F66*1000</f>
        <v>307555000.75421089</v>
      </c>
      <c r="X66" s="908">
        <f>'2'!M67*1000</f>
        <v>40606901.85863883</v>
      </c>
      <c r="Y66" s="263">
        <f>'14.'!F66*1000</f>
        <v>322949091.46606565</v>
      </c>
      <c r="Z66" s="908">
        <f>'24.'!E66*1000</f>
        <v>99697324.827152908</v>
      </c>
      <c r="AA66" s="908">
        <f>'18.'!K66*1000</f>
        <v>50775312.701510824</v>
      </c>
      <c r="AB66" s="908">
        <f>'18.'!L66*1000</f>
        <v>47704469.391338557</v>
      </c>
      <c r="AC66" s="908">
        <f>'28.'!L66*1000</f>
        <v>96021552.945351779</v>
      </c>
      <c r="AD66" s="945">
        <f>'2'!L67*1000</f>
        <v>316390688.77799779</v>
      </c>
      <c r="AE66" s="908">
        <f>'30.'!G67*1000</f>
        <v>85978965.268552572</v>
      </c>
    </row>
    <row r="67" spans="1:31" ht="14.45" customHeight="1">
      <c r="A67" s="1137"/>
      <c r="B67" s="813" t="s">
        <v>1045</v>
      </c>
      <c r="C67" s="1137"/>
      <c r="D67" s="843"/>
      <c r="E67" s="906">
        <f t="shared" si="51"/>
        <v>24.01870460044708</v>
      </c>
      <c r="F67" s="907">
        <f t="shared" si="52"/>
        <v>95.21601234089168</v>
      </c>
      <c r="G67" s="907">
        <f t="shared" si="53"/>
        <v>16.381666969899609</v>
      </c>
      <c r="H67" s="907">
        <f t="shared" si="54"/>
        <v>17.204739588599953</v>
      </c>
      <c r="I67" s="907">
        <f t="shared" si="55"/>
        <v>48.428609694354421</v>
      </c>
      <c r="J67" s="907">
        <f t="shared" si="56"/>
        <v>370.65545057239945</v>
      </c>
      <c r="K67" s="907">
        <f t="shared" si="57"/>
        <v>28.802772950471851</v>
      </c>
      <c r="L67" s="907">
        <f t="shared" si="58"/>
        <v>27.986858125985314</v>
      </c>
      <c r="M67" s="907">
        <f t="shared" si="59"/>
        <v>4.2842916208828061</v>
      </c>
      <c r="N67" s="907">
        <f t="shared" si="60"/>
        <v>4.1243037534561937</v>
      </c>
      <c r="O67" s="908">
        <f>'2'!G68*1000</f>
        <v>144384748.43921497</v>
      </c>
      <c r="P67" s="908">
        <f>'2'!H68*1000</f>
        <v>34679346.215713672</v>
      </c>
      <c r="Q67" s="908">
        <f>'2'!J68*1000</f>
        <v>33020290.572494481</v>
      </c>
      <c r="R67" s="908">
        <f>'20.'!AA67*1000</f>
        <v>5681055.0043966966</v>
      </c>
      <c r="S67" s="908">
        <f>'24.'!F67*1000</f>
        <v>130467458.00504445</v>
      </c>
      <c r="T67" s="263">
        <f>'12.'!H67*1000</f>
        <v>14619392.317850376</v>
      </c>
      <c r="U67" s="263">
        <f>'12.'!I67*1000</f>
        <v>10310268.708702207</v>
      </c>
      <c r="V67" s="263">
        <f>'12.'!J67*1000</f>
        <v>230387555.49945366</v>
      </c>
      <c r="W67" s="50">
        <f>'12.'!F67*1000</f>
        <v>452968393.80496907</v>
      </c>
      <c r="X67" s="908">
        <f>'2'!M68*1000</f>
        <v>35199120.316068433</v>
      </c>
      <c r="Y67" s="263">
        <f>'14.'!F67*1000</f>
        <v>461327469.85380775</v>
      </c>
      <c r="Z67" s="908">
        <f>'24.'!E67*1000</f>
        <v>132601968.00576517</v>
      </c>
      <c r="AA67" s="908">
        <f>'18.'!K67*1000</f>
        <v>113893673.2854041</v>
      </c>
      <c r="AB67" s="908">
        <f>'18.'!L67*1000</f>
        <v>102592113.69655263</v>
      </c>
      <c r="AC67" s="908">
        <f>'28.'!L67*1000</f>
        <v>136388143.32635498</v>
      </c>
      <c r="AD67" s="945">
        <f>'2'!L68*1000</f>
        <v>466174007.16341096</v>
      </c>
      <c r="AE67" s="908">
        <f>'30.'!G68*1000</f>
        <v>123646578.27386932</v>
      </c>
    </row>
    <row r="68" spans="1:31" ht="14.45" customHeight="1" thickBot="1">
      <c r="A68" s="1138"/>
      <c r="B68" s="1126" t="s">
        <v>1046</v>
      </c>
      <c r="C68" s="1138"/>
      <c r="D68" s="847"/>
      <c r="E68" s="909">
        <f t="shared" si="51"/>
        <v>26.721981674321576</v>
      </c>
      <c r="F68" s="910">
        <f t="shared" si="52"/>
        <v>93.254746469117833</v>
      </c>
      <c r="G68" s="910">
        <f t="shared" si="53"/>
        <v>33.55896511856065</v>
      </c>
      <c r="H68" s="910">
        <f t="shared" si="54"/>
        <v>35.986334625523867</v>
      </c>
      <c r="I68" s="910">
        <f t="shared" si="55"/>
        <v>33.863985586195902</v>
      </c>
      <c r="J68" s="910">
        <f t="shared" si="56"/>
        <v>219.56334652072974</v>
      </c>
      <c r="K68" s="910">
        <f t="shared" si="57"/>
        <v>19.502050624957089</v>
      </c>
      <c r="L68" s="910">
        <f t="shared" si="58"/>
        <v>18.78556280580095</v>
      </c>
      <c r="M68" s="910">
        <f t="shared" si="59"/>
        <v>9.2077401338050642</v>
      </c>
      <c r="N68" s="910">
        <f t="shared" si="60"/>
        <v>6.5556076990451491</v>
      </c>
      <c r="O68" s="925">
        <f>'2'!G69*1000</f>
        <v>297861971.40296423</v>
      </c>
      <c r="P68" s="925">
        <f>'2'!H69*1000</f>
        <v>79594621.413073078</v>
      </c>
      <c r="Q68" s="925">
        <f>'2'!J69*1000</f>
        <v>74225762.401815474</v>
      </c>
      <c r="R68" s="925">
        <f>'20.'!AA68*1000</f>
        <v>26711131.236263596</v>
      </c>
      <c r="S68" s="925">
        <f>'24.'!F68*1000</f>
        <v>277416856.14972842</v>
      </c>
      <c r="T68" s="263">
        <f>'12.'!H68*1000</f>
        <v>74969296.869297758</v>
      </c>
      <c r="U68" s="263">
        <f>'12.'!I68*1000</f>
        <v>36312612.407440573</v>
      </c>
      <c r="V68" s="263">
        <f>'12.'!J68*1000</f>
        <v>638027215.59594488</v>
      </c>
      <c r="W68" s="50">
        <f>'12.'!F68*1000</f>
        <v>1422500953.7956669</v>
      </c>
      <c r="X68" s="925">
        <f>'2'!M69*1000</f>
        <v>126349347.71480016</v>
      </c>
      <c r="Y68" s="263">
        <f>'14.'!F68*1000</f>
        <v>1456834645.5687392</v>
      </c>
      <c r="Z68" s="925">
        <f>'24.'!E68*1000</f>
        <v>290094321.17004502</v>
      </c>
      <c r="AA68" s="925">
        <f>'18.'!K68*1000</f>
        <v>550526829.94158638</v>
      </c>
      <c r="AB68" s="925">
        <f>'18.'!L68*1000</f>
        <v>536789056.10016906</v>
      </c>
      <c r="AC68" s="925">
        <f>'28.'!L68*1000</f>
        <v>272968269.21094507</v>
      </c>
      <c r="AD68" s="925">
        <f>'2'!L69*1000</f>
        <v>1476755628.8708186</v>
      </c>
      <c r="AE68" s="908">
        <f>'30.'!G69*1000</f>
        <v>253745934.04293612</v>
      </c>
    </row>
    <row r="69" spans="1:31" s="26" customFormat="1" ht="13.7" customHeight="1">
      <c r="A69" s="319"/>
      <c r="B69" s="319"/>
      <c r="C69" s="319"/>
      <c r="D69" s="320"/>
      <c r="N69" s="272"/>
      <c r="O69" s="272"/>
      <c r="AA69" s="849"/>
      <c r="AB69" s="849"/>
      <c r="AD69" s="849"/>
    </row>
    <row r="70" spans="1:31" s="26" customFormat="1" ht="16.5">
      <c r="A70" s="319"/>
      <c r="B70" s="319"/>
      <c r="C70" s="319"/>
      <c r="D70" s="320"/>
      <c r="N70" s="272"/>
      <c r="O70" s="272"/>
      <c r="AA70" s="849"/>
      <c r="AB70" s="849"/>
      <c r="AD70" s="849"/>
    </row>
    <row r="71" spans="1:31">
      <c r="AA71" s="849"/>
      <c r="AB71" s="849"/>
      <c r="AD71" s="849" t="s">
        <v>194</v>
      </c>
    </row>
    <row r="72" spans="1:31">
      <c r="AA72" s="849"/>
      <c r="AB72" s="849"/>
      <c r="AD72" s="849"/>
    </row>
    <row r="73" spans="1:31">
      <c r="AA73" s="849"/>
      <c r="AB73" s="849"/>
      <c r="AD73" s="849"/>
    </row>
    <row r="74" spans="1:31">
      <c r="AA74" s="849"/>
      <c r="AB74" s="849"/>
      <c r="AD74" s="849"/>
    </row>
    <row r="75" spans="1:31">
      <c r="AD75" s="849"/>
    </row>
    <row r="76" spans="1:31">
      <c r="AD76" s="849"/>
    </row>
    <row r="77" spans="1:31">
      <c r="AD77" s="849"/>
    </row>
    <row r="78" spans="1:31">
      <c r="AD78" s="849"/>
    </row>
    <row r="79" spans="1:31">
      <c r="AD79" s="849"/>
    </row>
    <row r="80" spans="1:31">
      <c r="AD80" s="849"/>
    </row>
    <row r="81" spans="30:30">
      <c r="AD81" s="849"/>
    </row>
    <row r="82" spans="30:30">
      <c r="AD82" s="849"/>
    </row>
    <row r="83" spans="30:30">
      <c r="AD83" s="849"/>
    </row>
    <row r="84" spans="30:30">
      <c r="AD84" s="849"/>
    </row>
    <row r="85" spans="30:30">
      <c r="AD85" s="849"/>
    </row>
    <row r="86" spans="30:30">
      <c r="AD86" s="849"/>
    </row>
    <row r="87" spans="30:30">
      <c r="AD87" s="849"/>
    </row>
    <row r="88" spans="30:30">
      <c r="AD88" s="849"/>
    </row>
    <row r="89" spans="30:30">
      <c r="AD89" s="849"/>
    </row>
    <row r="90" spans="30:30">
      <c r="AD90" s="849"/>
    </row>
    <row r="91" spans="30:30">
      <c r="AD91" s="849"/>
    </row>
    <row r="92" spans="30:30">
      <c r="AD92" s="849"/>
    </row>
    <row r="93" spans="30:30">
      <c r="AD93" s="849"/>
    </row>
    <row r="94" spans="30:30">
      <c r="AD94" s="849"/>
    </row>
    <row r="95" spans="30:30">
      <c r="AD95" s="849"/>
    </row>
    <row r="96" spans="30:30">
      <c r="AD96" s="849"/>
    </row>
    <row r="97" spans="30:30">
      <c r="AD97" s="849"/>
    </row>
    <row r="98" spans="30:30">
      <c r="AD98" s="849"/>
    </row>
    <row r="99" spans="30:30">
      <c r="AD99" s="849"/>
    </row>
    <row r="100" spans="30:30">
      <c r="AD100" s="849"/>
    </row>
    <row r="101" spans="30:30">
      <c r="AD101" s="849"/>
    </row>
    <row r="102" spans="30:30">
      <c r="AD102" s="849"/>
    </row>
    <row r="103" spans="30:30">
      <c r="AD103" s="849"/>
    </row>
    <row r="104" spans="30:30">
      <c r="AD104" s="849"/>
    </row>
    <row r="105" spans="30:30">
      <c r="AD105" s="849"/>
    </row>
    <row r="106" spans="30:30">
      <c r="AD106" s="849"/>
    </row>
    <row r="107" spans="30:30">
      <c r="AD107" s="849"/>
    </row>
    <row r="108" spans="30:30">
      <c r="AD108" s="849"/>
    </row>
    <row r="109" spans="30:30">
      <c r="AD109" s="849"/>
    </row>
    <row r="110" spans="30:30">
      <c r="AD110" s="849"/>
    </row>
    <row r="111" spans="30:30">
      <c r="AD111" s="849"/>
    </row>
    <row r="112" spans="30:30">
      <c r="AD112" s="849"/>
    </row>
    <row r="113" spans="30:30">
      <c r="AD113" s="849"/>
    </row>
    <row r="114" spans="30:30">
      <c r="AD114" s="849"/>
    </row>
    <row r="115" spans="30:30">
      <c r="AD115" s="849"/>
    </row>
    <row r="116" spans="30:30">
      <c r="AD116" s="849"/>
    </row>
    <row r="117" spans="30:30">
      <c r="AD117" s="849"/>
    </row>
    <row r="118" spans="30:30">
      <c r="AD118" s="849"/>
    </row>
    <row r="119" spans="30:30">
      <c r="AD119" s="849"/>
    </row>
    <row r="120" spans="30:30">
      <c r="AD120" s="849"/>
    </row>
    <row r="121" spans="30:30">
      <c r="AD121" s="849"/>
    </row>
    <row r="122" spans="30:30">
      <c r="AD122" s="849"/>
    </row>
    <row r="123" spans="30:30">
      <c r="AD123" s="849"/>
    </row>
    <row r="124" spans="30:30">
      <c r="AD124" s="849"/>
    </row>
    <row r="125" spans="30:30">
      <c r="AD125" s="849"/>
    </row>
    <row r="126" spans="30:30">
      <c r="AD126" s="849"/>
    </row>
    <row r="127" spans="30:30">
      <c r="AD127" s="849"/>
    </row>
    <row r="128" spans="30:30">
      <c r="AD128" s="849"/>
    </row>
    <row r="129" spans="30:30">
      <c r="AD129" s="849"/>
    </row>
    <row r="130" spans="30:30">
      <c r="AD130" s="849"/>
    </row>
    <row r="131" spans="30:30">
      <c r="AD131" s="849"/>
    </row>
    <row r="132" spans="30:30">
      <c r="AD132" s="849"/>
    </row>
    <row r="133" spans="30:30">
      <c r="AD133" s="849"/>
    </row>
    <row r="134" spans="30:30">
      <c r="AD134" s="849"/>
    </row>
    <row r="135" spans="30:30">
      <c r="AD135" s="849"/>
    </row>
    <row r="136" spans="30:30">
      <c r="AD136" s="849"/>
    </row>
    <row r="137" spans="30:30">
      <c r="AD137" s="849"/>
    </row>
    <row r="138" spans="30:30">
      <c r="AD138" s="849"/>
    </row>
    <row r="139" spans="30:30">
      <c r="AD139" s="849"/>
    </row>
    <row r="140" spans="30:30">
      <c r="AD140" s="849"/>
    </row>
    <row r="141" spans="30:30">
      <c r="AD141" s="849"/>
    </row>
    <row r="142" spans="30:30">
      <c r="AD142" s="849"/>
    </row>
    <row r="143" spans="30:30">
      <c r="AD143" s="849"/>
    </row>
    <row r="144" spans="30:30">
      <c r="AD144" s="849"/>
    </row>
    <row r="145" spans="30:30">
      <c r="AD145" s="849"/>
    </row>
    <row r="146" spans="30:30">
      <c r="AD146" s="849"/>
    </row>
  </sheetData>
  <mergeCells count="39">
    <mergeCell ref="A58:C58"/>
    <mergeCell ref="A36:C36"/>
    <mergeCell ref="A47:C47"/>
    <mergeCell ref="A29:C29"/>
    <mergeCell ref="A17:C17"/>
    <mergeCell ref="A20:C20"/>
    <mergeCell ref="A21:C21"/>
    <mergeCell ref="A22:D22"/>
    <mergeCell ref="A23:D23"/>
    <mergeCell ref="A24:D24"/>
    <mergeCell ref="A25:D25"/>
    <mergeCell ref="A19:C19"/>
    <mergeCell ref="A18:C18"/>
    <mergeCell ref="A26:D26"/>
    <mergeCell ref="A27:D27"/>
    <mergeCell ref="A28:D28"/>
    <mergeCell ref="A16:C16"/>
    <mergeCell ref="A15:C15"/>
    <mergeCell ref="A14:C14"/>
    <mergeCell ref="A6:C6"/>
    <mergeCell ref="A7:C7"/>
    <mergeCell ref="A9:C9"/>
    <mergeCell ref="A10:C10"/>
    <mergeCell ref="A13:C13"/>
    <mergeCell ref="A12:C12"/>
    <mergeCell ref="A11:C11"/>
    <mergeCell ref="A8:C8"/>
    <mergeCell ref="AD2:AD4"/>
    <mergeCell ref="A3:C5"/>
    <mergeCell ref="G3:G4"/>
    <mergeCell ref="N3:N5"/>
    <mergeCell ref="M3:M5"/>
    <mergeCell ref="K3:K5"/>
    <mergeCell ref="E3:E4"/>
    <mergeCell ref="L3:L5"/>
    <mergeCell ref="J3:J5"/>
    <mergeCell ref="H3:H4"/>
    <mergeCell ref="I3:I5"/>
    <mergeCell ref="F3:F4"/>
  </mergeCells>
  <phoneticPr fontId="4"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9" max="51"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U82"/>
  <sheetViews>
    <sheetView view="pageBreakPreview" topLeftCell="A2" zoomScaleNormal="75" zoomScaleSheetLayoutView="100" workbookViewId="0">
      <selection activeCell="L37" sqref="L37"/>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6" width="13.85546875" style="838" customWidth="1"/>
    <col min="7" max="7" width="13.7109375" style="838" customWidth="1"/>
    <col min="8" max="10" width="13.85546875" style="838" customWidth="1"/>
    <col min="11" max="11" width="16.85546875" style="850" customWidth="1"/>
    <col min="12" max="12" width="16.85546875" style="838" customWidth="1"/>
    <col min="13" max="14" width="19" style="838" customWidth="1"/>
    <col min="15" max="15" width="24.28515625" style="838" customWidth="1"/>
    <col min="16" max="17" width="19" style="838" customWidth="1"/>
    <col min="18" max="18" width="20.7109375" style="838" customWidth="1"/>
    <col min="19" max="19" width="18.7109375" style="838" bestFit="1" customWidth="1"/>
    <col min="20" max="20" width="30.5703125" style="838" customWidth="1"/>
    <col min="21" max="21" width="20.7109375" style="838" bestFit="1" customWidth="1"/>
    <col min="22" max="16384" width="9.140625" style="838"/>
  </cols>
  <sheetData>
    <row r="1" spans="1:21" s="1286" customFormat="1" ht="35.1" customHeight="1">
      <c r="A1" s="1301" t="s">
        <v>1547</v>
      </c>
      <c r="B1" s="1300"/>
      <c r="C1" s="1300"/>
      <c r="D1" s="1300"/>
      <c r="E1" s="1300"/>
      <c r="F1" s="1300"/>
      <c r="G1" s="1300"/>
      <c r="H1" s="1300"/>
      <c r="I1" s="1300"/>
      <c r="J1" s="1300"/>
      <c r="K1" s="1299"/>
    </row>
    <row r="2" spans="1:21" ht="15" customHeight="1" thickBot="1">
      <c r="A2" s="838"/>
      <c r="B2" s="26"/>
      <c r="C2" s="26"/>
      <c r="D2" s="27"/>
      <c r="I2" s="140"/>
      <c r="J2" s="140" t="s">
        <v>180</v>
      </c>
    </row>
    <row r="3" spans="1:21" ht="19.5" customHeight="1">
      <c r="A3" s="3204" t="s">
        <v>10</v>
      </c>
      <c r="B3" s="3204"/>
      <c r="C3" s="3204"/>
      <c r="D3" s="313"/>
      <c r="E3" s="3357" t="s">
        <v>244</v>
      </c>
      <c r="F3" s="3357" t="s">
        <v>245</v>
      </c>
      <c r="G3" s="3357" t="s">
        <v>521</v>
      </c>
      <c r="H3" s="3357" t="s">
        <v>481</v>
      </c>
      <c r="I3" s="3368" t="s">
        <v>500</v>
      </c>
      <c r="J3" s="3366" t="s">
        <v>246</v>
      </c>
      <c r="U3" s="254"/>
    </row>
    <row r="4" spans="1:21" ht="19.5" customHeight="1">
      <c r="A4" s="3205"/>
      <c r="B4" s="3205"/>
      <c r="C4" s="3205"/>
      <c r="D4" s="128"/>
      <c r="E4" s="3358"/>
      <c r="F4" s="3358"/>
      <c r="G4" s="3358"/>
      <c r="H4" s="3358"/>
      <c r="I4" s="3369"/>
      <c r="J4" s="3367"/>
      <c r="K4" s="304" t="s">
        <v>297</v>
      </c>
      <c r="L4" s="305" t="s">
        <v>248</v>
      </c>
      <c r="M4" s="305" t="s">
        <v>201</v>
      </c>
      <c r="N4" s="305" t="s">
        <v>200</v>
      </c>
      <c r="O4" s="305" t="s">
        <v>203</v>
      </c>
      <c r="P4" s="305" t="s">
        <v>202</v>
      </c>
      <c r="Q4" s="305" t="s">
        <v>205</v>
      </c>
      <c r="R4" s="305" t="s">
        <v>204</v>
      </c>
      <c r="S4" s="305" t="s">
        <v>1132</v>
      </c>
      <c r="T4" s="838" t="s">
        <v>1133</v>
      </c>
      <c r="U4" s="305" t="s">
        <v>465</v>
      </c>
    </row>
    <row r="5" spans="1:21" ht="39.75" customHeight="1">
      <c r="A5" s="3206"/>
      <c r="B5" s="3206"/>
      <c r="C5" s="3206"/>
      <c r="D5" s="314"/>
      <c r="E5" s="3359"/>
      <c r="F5" s="3359"/>
      <c r="G5" s="3359"/>
      <c r="H5" s="3359"/>
      <c r="I5" s="1199" t="s">
        <v>143</v>
      </c>
      <c r="J5" s="1214" t="s">
        <v>500</v>
      </c>
      <c r="K5" s="905" t="s">
        <v>69</v>
      </c>
      <c r="L5" s="905" t="s">
        <v>70</v>
      </c>
      <c r="M5" s="905" t="s">
        <v>398</v>
      </c>
      <c r="N5" s="905" t="s">
        <v>391</v>
      </c>
      <c r="O5" s="905" t="s">
        <v>392</v>
      </c>
      <c r="P5" s="905" t="s">
        <v>393</v>
      </c>
      <c r="Q5" s="905" t="s">
        <v>394</v>
      </c>
      <c r="R5" s="905" t="s">
        <v>467</v>
      </c>
      <c r="U5" s="838" t="s">
        <v>466</v>
      </c>
    </row>
    <row r="6" spans="1:21" ht="24" hidden="1" customHeight="1">
      <c r="A6" s="3207" t="s">
        <v>1134</v>
      </c>
      <c r="B6" s="3207"/>
      <c r="C6" s="3207"/>
      <c r="D6" s="32"/>
      <c r="E6" s="307">
        <v>106.99</v>
      </c>
      <c r="F6" s="307">
        <v>77.56</v>
      </c>
      <c r="G6" s="307">
        <v>40.79</v>
      </c>
      <c r="H6" s="307">
        <v>23.04</v>
      </c>
      <c r="I6" s="307"/>
      <c r="J6" s="307">
        <v>49.9</v>
      </c>
      <c r="K6" s="838" t="s">
        <v>68</v>
      </c>
      <c r="L6" s="838" t="s">
        <v>68</v>
      </c>
      <c r="M6" s="838" t="s">
        <v>68</v>
      </c>
      <c r="N6" s="838" t="s">
        <v>68</v>
      </c>
      <c r="O6" s="838" t="s">
        <v>68</v>
      </c>
      <c r="P6" s="838" t="s">
        <v>68</v>
      </c>
      <c r="Q6" s="838" t="s">
        <v>68</v>
      </c>
      <c r="R6" s="838" t="s">
        <v>68</v>
      </c>
    </row>
    <row r="7" spans="1:21" ht="24" hidden="1" customHeight="1">
      <c r="A7" s="3198" t="s">
        <v>1135</v>
      </c>
      <c r="B7" s="3198"/>
      <c r="C7" s="3198"/>
      <c r="D7" s="32"/>
      <c r="E7" s="284" t="s">
        <v>389</v>
      </c>
      <c r="F7" s="284" t="s">
        <v>389</v>
      </c>
      <c r="G7" s="284" t="s">
        <v>389</v>
      </c>
      <c r="H7" s="284" t="s">
        <v>389</v>
      </c>
      <c r="I7" s="284" t="s">
        <v>389</v>
      </c>
      <c r="J7" s="284" t="s">
        <v>389</v>
      </c>
      <c r="K7" s="838">
        <v>281966764</v>
      </c>
      <c r="L7" s="838">
        <v>649592760</v>
      </c>
    </row>
    <row r="8" spans="1:21" ht="19.5" hidden="1" customHeight="1">
      <c r="A8" s="3198" t="s">
        <v>1136</v>
      </c>
      <c r="B8" s="3198"/>
      <c r="C8" s="3198"/>
      <c r="D8" s="32"/>
      <c r="E8" s="307">
        <f>L8/N8*100</f>
        <v>117.80979986357156</v>
      </c>
      <c r="F8" s="307">
        <f>P8/M8*100</f>
        <v>74.491251997418701</v>
      </c>
      <c r="G8" s="307">
        <f>K8/(R8+O8)*100</f>
        <v>42.102767598065803</v>
      </c>
      <c r="H8" s="307">
        <f>Q8/M8*100</f>
        <v>28.488707576626641</v>
      </c>
      <c r="I8" s="307">
        <f>R8/Q8*100</f>
        <v>89.52465934134149</v>
      </c>
      <c r="J8" s="307">
        <f>K8/R8*100</f>
        <v>54.904494993954124</v>
      </c>
      <c r="K8" s="937">
        <v>121604697.75101717</v>
      </c>
      <c r="L8" s="937">
        <v>647532310.41547668</v>
      </c>
      <c r="M8" s="937">
        <v>868414421.03194439</v>
      </c>
      <c r="N8" s="937">
        <v>549642144.51203966</v>
      </c>
      <c r="O8" s="937">
        <v>67344228.417728901</v>
      </c>
      <c r="P8" s="937">
        <v>646892774.75283027</v>
      </c>
      <c r="Q8" s="937">
        <v>247400044.96104595</v>
      </c>
      <c r="R8" s="937">
        <v>221484047.46170205</v>
      </c>
    </row>
    <row r="9" spans="1:21" ht="19.5" hidden="1" customHeight="1">
      <c r="A9" s="3198" t="s">
        <v>1137</v>
      </c>
      <c r="B9" s="3198"/>
      <c r="C9" s="3198"/>
      <c r="D9" s="32"/>
      <c r="E9" s="307">
        <f>L9/N9*100</f>
        <v>119.59380541375279</v>
      </c>
      <c r="F9" s="307">
        <f>P9/M9*100</f>
        <v>75.903271790110693</v>
      </c>
      <c r="G9" s="307">
        <f>K9/(R9+O9)*100</f>
        <v>36.786516123600812</v>
      </c>
      <c r="H9" s="307">
        <f>Q9/M9*100</f>
        <v>26.872575876008124</v>
      </c>
      <c r="I9" s="307">
        <f>R9/Q9*100</f>
        <v>89.670332762564897</v>
      </c>
      <c r="J9" s="307">
        <f>K9/R9*100</f>
        <v>46.734648395490488</v>
      </c>
      <c r="K9" s="938">
        <v>118356200.487192</v>
      </c>
      <c r="L9" s="938">
        <v>817188245.88725233</v>
      </c>
      <c r="M9" s="938">
        <v>1050978800.6989176</v>
      </c>
      <c r="N9" s="938">
        <v>683303155.25964439</v>
      </c>
      <c r="O9" s="938">
        <v>68486492.789971873</v>
      </c>
      <c r="P9" s="938">
        <v>797727295.55094528</v>
      </c>
      <c r="Q9" s="938">
        <v>282425075.65857685</v>
      </c>
      <c r="R9" s="938">
        <v>253251505.14797154</v>
      </c>
    </row>
    <row r="10" spans="1:21" ht="19.5" hidden="1" customHeight="1">
      <c r="A10" s="3198" t="s">
        <v>1117</v>
      </c>
      <c r="B10" s="3198"/>
      <c r="C10" s="3198"/>
      <c r="D10" s="32"/>
      <c r="E10" s="307">
        <f>L10/N10*100</f>
        <v>116.77642519228182</v>
      </c>
      <c r="F10" s="307">
        <f>P10/M10*100</f>
        <v>77.868243457681544</v>
      </c>
      <c r="G10" s="307">
        <f>K10/(R10+O10)*100</f>
        <v>34.651929417864963</v>
      </c>
      <c r="H10" s="307">
        <f>R10/M10*100</f>
        <v>22.131756542318488</v>
      </c>
      <c r="I10" s="307">
        <f>R10/Q10*100</f>
        <v>91.149897369577104</v>
      </c>
      <c r="J10" s="307">
        <f>K10/R10*100</f>
        <v>45.284432132286547</v>
      </c>
      <c r="K10" s="308">
        <v>106553793.60322423</v>
      </c>
      <c r="L10" s="308">
        <v>840047239.68685865</v>
      </c>
      <c r="M10" s="308">
        <v>1063173409.5479351</v>
      </c>
      <c r="N10" s="308">
        <v>719363722.86071694</v>
      </c>
      <c r="O10" s="308">
        <v>72198482.833064005</v>
      </c>
      <c r="P10" s="308">
        <v>827874458.92411971</v>
      </c>
      <c r="Q10" s="308">
        <v>258145052.72537023</v>
      </c>
      <c r="R10" s="308">
        <v>235298950.62381566</v>
      </c>
    </row>
    <row r="11" spans="1:21" s="932" customFormat="1" ht="19.5" hidden="1" customHeight="1">
      <c r="A11" s="3103" t="s">
        <v>1118</v>
      </c>
      <c r="B11" s="3103"/>
      <c r="C11" s="3103"/>
      <c r="D11" s="22"/>
      <c r="E11" s="307">
        <f>L11/N11*100</f>
        <v>116.78248995084739</v>
      </c>
      <c r="F11" s="307">
        <f>P11/M11*100</f>
        <v>76.718944211965706</v>
      </c>
      <c r="G11" s="307">
        <f>K11/(R11+O11)*100</f>
        <v>33.851042834622866</v>
      </c>
      <c r="H11" s="307">
        <f>R11/M11*100</f>
        <v>23.281055788034276</v>
      </c>
      <c r="I11" s="307">
        <f>R11/Q11*100</f>
        <v>91.416037837523987</v>
      </c>
      <c r="J11" s="307">
        <f>K11/R11*100</f>
        <v>42.85662984650051</v>
      </c>
      <c r="K11" s="50">
        <v>8400645.485614866</v>
      </c>
      <c r="L11" s="50">
        <v>66245456.313127212</v>
      </c>
      <c r="M11" s="50">
        <v>84196098.96249029</v>
      </c>
      <c r="N11" s="50">
        <v>56725504.260963507</v>
      </c>
      <c r="O11" s="50">
        <v>5214763.4847813947</v>
      </c>
      <c r="P11" s="50">
        <v>64594358.191684365</v>
      </c>
      <c r="Q11" s="50">
        <v>21442343.416419532</v>
      </c>
      <c r="R11" s="50">
        <v>19601740.770805914</v>
      </c>
    </row>
    <row r="12" spans="1:21" ht="18" hidden="1" customHeight="1">
      <c r="A12" s="3103" t="s">
        <v>1119</v>
      </c>
      <c r="B12" s="3103"/>
      <c r="C12" s="3103"/>
      <c r="D12" s="22"/>
      <c r="E12" s="284" t="s">
        <v>389</v>
      </c>
      <c r="F12" s="284" t="s">
        <v>389</v>
      </c>
      <c r="G12" s="284" t="s">
        <v>389</v>
      </c>
      <c r="H12" s="284" t="s">
        <v>389</v>
      </c>
      <c r="I12" s="284" t="s">
        <v>389</v>
      </c>
      <c r="J12" s="284" t="s">
        <v>389</v>
      </c>
      <c r="M12" s="50" t="e">
        <f>'11.'!G13*1000</f>
        <v>#REF!</v>
      </c>
    </row>
    <row r="13" spans="1:21" s="932" customFormat="1" ht="18" hidden="1" customHeight="1">
      <c r="A13" s="3103" t="s">
        <v>1120</v>
      </c>
      <c r="B13" s="3103"/>
      <c r="C13" s="3103"/>
      <c r="D13" s="22"/>
      <c r="E13" s="310">
        <f>L13/N13*100</f>
        <v>8.0357953212220572</v>
      </c>
      <c r="F13" s="310" t="e">
        <f>P13/M13*100</f>
        <v>#REF!</v>
      </c>
      <c r="G13" s="310">
        <f>K13/(R13+O13)*100</f>
        <v>29.346129109468933</v>
      </c>
      <c r="H13" s="310" t="e">
        <f>R13/M13*100</f>
        <v>#REF!</v>
      </c>
      <c r="I13" s="310">
        <f>R13/Q13*100</f>
        <v>100.42861116717002</v>
      </c>
      <c r="J13" s="310">
        <f>K13/R13*100</f>
        <v>36.697206088280723</v>
      </c>
      <c r="K13" s="50">
        <f>'11.'!M14*1000</f>
        <v>111247566836.64586</v>
      </c>
      <c r="L13" s="50">
        <f>'11.'!H14*1000</f>
        <v>111412676066.37109</v>
      </c>
      <c r="M13" s="50" t="e">
        <f>'11.'!G14*1000</f>
        <v>#REF!</v>
      </c>
      <c r="N13" s="50">
        <f>'15.'!G13*1000</f>
        <v>1386454876123.2986</v>
      </c>
      <c r="O13" s="50">
        <f>'15.'!H13*1000</f>
        <v>75937739828.953735</v>
      </c>
      <c r="P13" s="50">
        <f>'15.'!F13*1000</f>
        <v>1506128939840.1038</v>
      </c>
      <c r="Q13" s="50">
        <f>'1'!K15*1000</f>
        <v>301856174159.28192</v>
      </c>
      <c r="R13" s="50">
        <f>'15.'!J13*1000</f>
        <v>303149963430.52075</v>
      </c>
      <c r="S13" s="266" t="e">
        <f>M13-P13</f>
        <v>#REF!</v>
      </c>
      <c r="T13" s="939" t="e">
        <f>S13/Q13</f>
        <v>#REF!</v>
      </c>
      <c r="U13" s="940"/>
    </row>
    <row r="14" spans="1:21" s="932" customFormat="1" ht="18" hidden="1" customHeight="1">
      <c r="A14" s="3103" t="s">
        <v>1121</v>
      </c>
      <c r="B14" s="3103"/>
      <c r="C14" s="3103"/>
      <c r="D14" s="22"/>
      <c r="E14" s="310">
        <f>L14/N14*100</f>
        <v>6.8612617546865016</v>
      </c>
      <c r="F14" s="310" t="e">
        <f>P14/M14*100</f>
        <v>#REF!</v>
      </c>
      <c r="G14" s="310">
        <f>K14/(R14+O14)*100</f>
        <v>26.964212607397364</v>
      </c>
      <c r="H14" s="310" t="e">
        <f>R14/M14*100</f>
        <v>#REF!</v>
      </c>
      <c r="I14" s="310">
        <f>R14/Q14*100</f>
        <v>94.789332313583415</v>
      </c>
      <c r="J14" s="310">
        <f>K14/R14*100</f>
        <v>35.468963569200902</v>
      </c>
      <c r="K14" s="50">
        <f>'11.'!M15*1000</f>
        <v>98116735727.064331</v>
      </c>
      <c r="L14" s="50">
        <f>'11.'!H15*1000</f>
        <v>79016195464.908554</v>
      </c>
      <c r="M14" s="50" t="e">
        <f>'11.'!G15*1000</f>
        <v>#REF!</v>
      </c>
      <c r="N14" s="50">
        <f>'15.'!G14*1000</f>
        <v>1151627766000</v>
      </c>
      <c r="O14" s="50">
        <f>'15.'!H14*1000</f>
        <v>87250605809.419937</v>
      </c>
      <c r="P14" s="50">
        <f>'15.'!F14*1000</f>
        <v>1274736725306.0017</v>
      </c>
      <c r="Q14" s="50">
        <f>'1'!K16*1000</f>
        <v>291833489919.73096</v>
      </c>
      <c r="R14" s="50">
        <f>'15.'!J14*1000</f>
        <v>276627016562.34174</v>
      </c>
      <c r="S14" s="266" t="e">
        <f t="shared" ref="S14:S58" si="0">M14-P14</f>
        <v>#REF!</v>
      </c>
      <c r="T14" s="939" t="e">
        <f t="shared" ref="T14:T58" si="1">S14/Q14</f>
        <v>#REF!</v>
      </c>
      <c r="U14" s="940"/>
    </row>
    <row r="15" spans="1:21" s="932" customFormat="1" ht="17.25" hidden="1" customHeight="1">
      <c r="A15" s="3198" t="s">
        <v>1106</v>
      </c>
      <c r="B15" s="3198"/>
      <c r="C15" s="3198"/>
      <c r="D15" s="22"/>
      <c r="E15" s="310">
        <f>L15/N15*100</f>
        <v>5.0949143050147487</v>
      </c>
      <c r="F15" s="310">
        <f>P15/M15*100</f>
        <v>82.111757016679675</v>
      </c>
      <c r="G15" s="310">
        <f>K15/(R15+O15)*100</f>
        <v>26.686206492616616</v>
      </c>
      <c r="H15" s="310">
        <f>R15/M15*100</f>
        <v>17.888242983320239</v>
      </c>
      <c r="I15" s="310">
        <f>R15/Q15*100</f>
        <v>99.116295179566919</v>
      </c>
      <c r="J15" s="310">
        <f>K15/R15*100</f>
        <v>29.750862018099689</v>
      </c>
      <c r="K15" s="50">
        <f>'11.'!M16*1000</f>
        <v>85089221744.109146</v>
      </c>
      <c r="L15" s="50">
        <f>'11.'!H16*1000</f>
        <v>63098015976.060013</v>
      </c>
      <c r="M15" s="50">
        <f>'11.'!G16*1000</f>
        <v>1598848494333.4563</v>
      </c>
      <c r="N15" s="50">
        <f>'15.'!G15*1000</f>
        <v>1238450976770.2041</v>
      </c>
      <c r="O15" s="50">
        <f>'15.'!H15*1000</f>
        <v>32845041989.602451</v>
      </c>
      <c r="P15" s="50">
        <f>'15.'!F15*1000</f>
        <v>1312842590731.9292</v>
      </c>
      <c r="Q15" s="50">
        <f>'1'!K17*1000</f>
        <v>288555885874.64343</v>
      </c>
      <c r="R15" s="50">
        <f>'15.'!J15*1000</f>
        <v>286005903601.52582</v>
      </c>
      <c r="S15" s="266">
        <f t="shared" si="0"/>
        <v>286005903601.5271</v>
      </c>
      <c r="T15" s="939">
        <f t="shared" si="1"/>
        <v>0.9911629517956736</v>
      </c>
      <c r="U15" s="940"/>
    </row>
    <row r="16" spans="1:21" s="932" customFormat="1" ht="17.25" hidden="1" customHeight="1">
      <c r="A16" s="3198" t="s">
        <v>1107</v>
      </c>
      <c r="B16" s="3198"/>
      <c r="C16" s="3198"/>
      <c r="D16" s="22"/>
      <c r="E16" s="290">
        <f>L16/N16*100</f>
        <v>3.9992881096327331</v>
      </c>
      <c r="F16" s="290">
        <f>P16/M16*100</f>
        <v>82.25344925491639</v>
      </c>
      <c r="G16" s="290">
        <f>K16/(R16+O16)*100</f>
        <v>25.932902669158359</v>
      </c>
      <c r="H16" s="290">
        <f>R16/M16*100</f>
        <v>17.746550745083677</v>
      </c>
      <c r="I16" s="290">
        <f>R16/Q16*100</f>
        <v>103.33013980293062</v>
      </c>
      <c r="J16" s="290">
        <f>K16/R16*100</f>
        <v>28.683778444782192</v>
      </c>
      <c r="K16" s="50">
        <f>'11.'!M17*1000</f>
        <v>91977373635.212692</v>
      </c>
      <c r="L16" s="50">
        <f>'11.'!H17*1000</f>
        <v>56035079219.65139</v>
      </c>
      <c r="M16" s="50">
        <f>'11.'!G17*1000</f>
        <v>1806885737298.427</v>
      </c>
      <c r="N16" s="50">
        <f>'15.'!G16*1000</f>
        <v>1401126342577.936</v>
      </c>
      <c r="O16" s="50">
        <f>'15.'!H16*1000</f>
        <v>34014531525.050156</v>
      </c>
      <c r="P16" s="50">
        <f>'15.'!F16*1000</f>
        <v>1486225843023.0835</v>
      </c>
      <c r="Q16" s="50">
        <f>'1'!K18*1000</f>
        <v>310325617372.53186</v>
      </c>
      <c r="R16" s="50">
        <f>'15.'!J16*1000</f>
        <v>320659894275.34473</v>
      </c>
      <c r="S16" s="266">
        <f t="shared" si="0"/>
        <v>320659894275.34351</v>
      </c>
      <c r="T16" s="939">
        <f t="shared" si="1"/>
        <v>1.0333013980293022</v>
      </c>
      <c r="U16" s="940"/>
    </row>
    <row r="17" spans="1:21" s="932" customFormat="1" ht="19.5" hidden="1" customHeight="1">
      <c r="A17" s="3198" t="s">
        <v>1108</v>
      </c>
      <c r="B17" s="3198"/>
      <c r="C17" s="3198"/>
      <c r="D17" s="22"/>
      <c r="E17" s="290" t="s">
        <v>389</v>
      </c>
      <c r="F17" s="290" t="s">
        <v>389</v>
      </c>
      <c r="G17" s="290" t="s">
        <v>389</v>
      </c>
      <c r="H17" s="290" t="s">
        <v>389</v>
      </c>
      <c r="I17" s="290" t="s">
        <v>389</v>
      </c>
      <c r="J17" s="290" t="s">
        <v>389</v>
      </c>
      <c r="K17" s="50">
        <f>'11.'!M18*1000</f>
        <v>79659450429.710266</v>
      </c>
      <c r="L17" s="50">
        <f>'11.'!H18*1000</f>
        <v>48134226697.586113</v>
      </c>
      <c r="M17" s="50" t="e">
        <f>'11.'!G18*1000</f>
        <v>#REF!</v>
      </c>
      <c r="N17" s="50" t="e">
        <f>'15.'!G17*1000</f>
        <v>#VALUE!</v>
      </c>
      <c r="O17" s="50" t="e">
        <f>'15.'!H17*1000</f>
        <v>#VALUE!</v>
      </c>
      <c r="P17" s="50" t="e">
        <f>'15.'!F17*1000</f>
        <v>#VALUE!</v>
      </c>
      <c r="Q17" s="50" t="e">
        <f>'1'!K19*1000</f>
        <v>#VALUE!</v>
      </c>
      <c r="R17" s="50" t="e">
        <f>'15.'!J17*1000</f>
        <v>#VALUE!</v>
      </c>
      <c r="S17" s="266" t="e">
        <f t="shared" si="0"/>
        <v>#REF!</v>
      </c>
      <c r="T17" s="939" t="e">
        <f t="shared" si="1"/>
        <v>#REF!</v>
      </c>
    </row>
    <row r="18" spans="1:21" s="932" customFormat="1" ht="18" hidden="1" customHeight="1">
      <c r="A18" s="3198" t="s">
        <v>1122</v>
      </c>
      <c r="B18" s="3198"/>
      <c r="C18" s="3198"/>
      <c r="D18" s="22"/>
      <c r="E18" s="290">
        <f t="shared" ref="E18:E23" si="2">L18/N18*100</f>
        <v>3.5560358851002531</v>
      </c>
      <c r="F18" s="290">
        <f t="shared" ref="F18:F23" si="3">P18/M18*100</f>
        <v>80.30251151730829</v>
      </c>
      <c r="G18" s="290">
        <f>K18/(R18+O18)*100</f>
        <v>25.512230228556511</v>
      </c>
      <c r="H18" s="290">
        <f t="shared" ref="H18:H23" si="4">R18/M18*100</f>
        <v>19.697488482691554</v>
      </c>
      <c r="I18" s="290">
        <f t="shared" ref="I18:I24" si="5">R18/Q18*100</f>
        <v>106.0666076875228</v>
      </c>
      <c r="J18" s="290">
        <f t="shared" ref="J18:J23" si="6">K18/R18*100</f>
        <v>28.285799746436851</v>
      </c>
      <c r="K18" s="50">
        <f>'11.'!M19*1000</f>
        <v>101921170779.94193</v>
      </c>
      <c r="L18" s="50">
        <f>'11.'!H19*1000</f>
        <v>49794242920.41114</v>
      </c>
      <c r="M18" s="50">
        <f>'11.'!G19*1000</f>
        <v>1829300639485.731</v>
      </c>
      <c r="N18" s="50">
        <f>'15.'!G18*1000</f>
        <v>1400273915374.3752</v>
      </c>
      <c r="O18" s="50">
        <f>'15.'!H18*1000</f>
        <v>39172976468.415627</v>
      </c>
      <c r="P18" s="50">
        <f>'15.'!F18*1000</f>
        <v>1468974356709.2234</v>
      </c>
      <c r="Q18" s="50">
        <f>'1'!K20*1000</f>
        <v>339716985988.69391</v>
      </c>
      <c r="R18" s="50">
        <f>'15.'!J18*1000</f>
        <v>360326282776.50476</v>
      </c>
      <c r="S18" s="266">
        <f t="shared" si="0"/>
        <v>360326282776.50757</v>
      </c>
      <c r="T18" s="939">
        <f t="shared" si="1"/>
        <v>1.0606660768752363</v>
      </c>
    </row>
    <row r="19" spans="1:21" s="932" customFormat="1" ht="18" hidden="1" customHeight="1">
      <c r="A19" s="3198" t="s">
        <v>1123</v>
      </c>
      <c r="B19" s="3198"/>
      <c r="C19" s="3198"/>
      <c r="D19" s="22"/>
      <c r="E19" s="290">
        <f t="shared" si="2"/>
        <v>2.2836664088241667</v>
      </c>
      <c r="F19" s="290">
        <f t="shared" si="3"/>
        <v>81.130244090785965</v>
      </c>
      <c r="G19" s="290">
        <f>K19/(R19+O19)*100</f>
        <v>25.16203415766206</v>
      </c>
      <c r="H19" s="290">
        <f t="shared" si="4"/>
        <v>18.869755909214348</v>
      </c>
      <c r="I19" s="290">
        <f t="shared" si="5"/>
        <v>112.91950897596922</v>
      </c>
      <c r="J19" s="290">
        <f t="shared" si="6"/>
        <v>27.952552780498614</v>
      </c>
      <c r="K19" s="50">
        <f>'11.'!M20*1000</f>
        <v>100932770333.73679</v>
      </c>
      <c r="L19" s="50">
        <f>'11.'!H20*1000</f>
        <v>33742597498.634769</v>
      </c>
      <c r="M19" s="50">
        <f>'11.'!G20*1000</f>
        <v>1913570358560.9207</v>
      </c>
      <c r="N19" s="50">
        <f>'15.'!G19*1000</f>
        <v>1477562456944.3328</v>
      </c>
      <c r="O19" s="50">
        <f>'15.'!H19*1000</f>
        <v>40045147259.361259</v>
      </c>
      <c r="P19" s="50">
        <f>'15.'!F19*1000</f>
        <v>1552484302749.4031</v>
      </c>
      <c r="Q19" s="50">
        <f>'1'!K21*1000</f>
        <v>319772959594.04803</v>
      </c>
      <c r="R19" s="50">
        <f>'15.'!J19*1000</f>
        <v>361086055811.5235</v>
      </c>
      <c r="S19" s="266">
        <f t="shared" si="0"/>
        <v>361086055811.51758</v>
      </c>
      <c r="T19" s="939">
        <f t="shared" si="1"/>
        <v>1.1291950897596736</v>
      </c>
    </row>
    <row r="20" spans="1:21" s="932" customFormat="1" ht="17.25" hidden="1" customHeight="1">
      <c r="A20" s="3198" t="s">
        <v>1111</v>
      </c>
      <c r="B20" s="3198"/>
      <c r="C20" s="3198"/>
      <c r="D20" s="32"/>
      <c r="E20" s="290">
        <f t="shared" si="2"/>
        <v>4.7490015288531886</v>
      </c>
      <c r="F20" s="290">
        <f t="shared" si="3"/>
        <v>75.817425377729592</v>
      </c>
      <c r="G20" s="290">
        <f>(K20+U20)/(R20+O20)*100</f>
        <v>42.639962987549765</v>
      </c>
      <c r="H20" s="290">
        <f t="shared" si="4"/>
        <v>24.182574622270419</v>
      </c>
      <c r="I20" s="290">
        <f t="shared" si="5"/>
        <v>111.8146373378396</v>
      </c>
      <c r="J20" s="290">
        <f t="shared" si="6"/>
        <v>28.650681913594095</v>
      </c>
      <c r="K20" s="50">
        <f>'11.'!M21*1000</f>
        <v>106637414541.77141</v>
      </c>
      <c r="L20" s="50">
        <f>'11.'!H21*1000</f>
        <v>50438539856.719757</v>
      </c>
      <c r="M20" s="50">
        <f>'11.'!G21*1000</f>
        <v>1539118673350.958</v>
      </c>
      <c r="N20" s="50">
        <f>'15.'!G20*1000</f>
        <v>1062087252452.4095</v>
      </c>
      <c r="O20" s="50">
        <f>'15.'!H20*1000</f>
        <v>56827116239.590179</v>
      </c>
      <c r="P20" s="50">
        <f>'15.'!F20*1000</f>
        <v>1166920151642.5642</v>
      </c>
      <c r="Q20" s="50">
        <f>'1'!K22*1000</f>
        <v>332871018115.29718</v>
      </c>
      <c r="R20" s="50">
        <f>'15.'!J20*1000</f>
        <v>372198521708.39392</v>
      </c>
      <c r="S20" s="266">
        <f t="shared" ref="S20:S26" si="7">M20-P20</f>
        <v>372198521708.3938</v>
      </c>
      <c r="T20" s="941">
        <f t="shared" si="1"/>
        <v>1.1181463733783956</v>
      </c>
      <c r="U20" s="932">
        <f>'11.'!X21*1000</f>
        <v>76298958686.348267</v>
      </c>
    </row>
    <row r="21" spans="1:21" s="932" customFormat="1" ht="18" hidden="1" customHeight="1">
      <c r="A21" s="2618" t="s">
        <v>1112</v>
      </c>
      <c r="B21" s="2619"/>
      <c r="C21" s="2619"/>
      <c r="D21" s="2620"/>
      <c r="E21" s="290">
        <f t="shared" si="2"/>
        <v>123.86461757862897</v>
      </c>
      <c r="F21" s="290">
        <f t="shared" si="3"/>
        <v>74.987208279279002</v>
      </c>
      <c r="G21" s="290">
        <f>(K21+U21)/(R21+O21)*100</f>
        <v>41.163855152229992</v>
      </c>
      <c r="H21" s="290">
        <f t="shared" si="4"/>
        <v>25.01279172072098</v>
      </c>
      <c r="I21" s="290">
        <f t="shared" si="5"/>
        <v>112.30280065584857</v>
      </c>
      <c r="J21" s="290">
        <f t="shared" si="6"/>
        <v>27.281222752432122</v>
      </c>
      <c r="K21" s="50">
        <f>'11.'!M22*1000</f>
        <v>103154631.35230134</v>
      </c>
      <c r="L21" s="50">
        <f>'11.'!G22*1000</f>
        <v>1277260346.240931</v>
      </c>
      <c r="M21" s="50">
        <f>'11.'!F22*1000</f>
        <v>1511689974.7652617</v>
      </c>
      <c r="N21" s="50">
        <f>'15.'!G21*1000</f>
        <v>1031174496.1632237</v>
      </c>
      <c r="O21" s="50">
        <f>'15.'!H21*1000</f>
        <v>52105190.225929603</v>
      </c>
      <c r="P21" s="50">
        <f>'15.'!F21*1000</f>
        <v>1133574109.914207</v>
      </c>
      <c r="Q21" s="50">
        <f>'1'!K23*1000</f>
        <v>336693174.74084091</v>
      </c>
      <c r="R21" s="50">
        <f>'15.'!J21*1000</f>
        <v>378115864.85105443</v>
      </c>
      <c r="S21" s="266">
        <f t="shared" si="7"/>
        <v>378115864.85105467</v>
      </c>
      <c r="T21" s="941">
        <f t="shared" si="1"/>
        <v>1.1230280065584863</v>
      </c>
      <c r="U21" s="932">
        <f>'11.'!X22*1000</f>
        <v>73940940.593983978</v>
      </c>
    </row>
    <row r="22" spans="1:21" s="932" customFormat="1" ht="18" hidden="1" customHeight="1">
      <c r="A22" s="2618" t="s">
        <v>1001</v>
      </c>
      <c r="B22" s="2619"/>
      <c r="C22" s="2619"/>
      <c r="D22" s="2620"/>
      <c r="E22" s="290" t="s">
        <v>112</v>
      </c>
      <c r="F22" s="290" t="s">
        <v>112</v>
      </c>
      <c r="G22" s="290" t="s">
        <v>112</v>
      </c>
      <c r="H22" s="290" t="s">
        <v>112</v>
      </c>
      <c r="I22" s="290" t="s">
        <v>112</v>
      </c>
      <c r="J22" s="290" t="s">
        <v>112</v>
      </c>
      <c r="K22" s="50" t="e">
        <f>'11.'!M23*1000</f>
        <v>#VALUE!</v>
      </c>
      <c r="L22" s="50" t="e">
        <f>'11.'!H23*1000</f>
        <v>#VALUE!</v>
      </c>
      <c r="M22" s="50" t="e">
        <f>'11.'!G23*1000</f>
        <v>#VALUE!</v>
      </c>
      <c r="N22" s="50" t="e">
        <f>'15.'!G22*1000</f>
        <v>#VALUE!</v>
      </c>
      <c r="O22" s="50" t="e">
        <f>'15.'!H22*1000</f>
        <v>#VALUE!</v>
      </c>
      <c r="P22" s="50" t="e">
        <f>'15.'!F22*1000</f>
        <v>#VALUE!</v>
      </c>
      <c r="Q22" s="50" t="e">
        <f>'1'!K24*1000</f>
        <v>#VALUE!</v>
      </c>
      <c r="R22" s="50" t="e">
        <f>'15.'!J22*1000</f>
        <v>#VALUE!</v>
      </c>
      <c r="S22" s="266" t="e">
        <f t="shared" si="7"/>
        <v>#VALUE!</v>
      </c>
      <c r="T22" s="941" t="e">
        <f t="shared" ref="T22:T27" si="8">S22/Q22</f>
        <v>#VALUE!</v>
      </c>
      <c r="U22" s="942" t="str">
        <f>'11.'!X23</f>
        <v>…</v>
      </c>
    </row>
    <row r="23" spans="1:21" s="932" customFormat="1" ht="18" customHeight="1">
      <c r="A23" s="2618" t="s">
        <v>1002</v>
      </c>
      <c r="B23" s="2619"/>
      <c r="C23" s="2619"/>
      <c r="D23" s="2620"/>
      <c r="E23" s="290">
        <f t="shared" si="2"/>
        <v>129.24537568507532</v>
      </c>
      <c r="F23" s="290">
        <f t="shared" si="3"/>
        <v>73.232567155317312</v>
      </c>
      <c r="G23" s="290">
        <f>(K23+U23)/(R23+O23)*100</f>
        <v>36.117891641933916</v>
      </c>
      <c r="H23" s="290">
        <f t="shared" si="4"/>
        <v>26.767432844682649</v>
      </c>
      <c r="I23" s="290">
        <f t="shared" si="5"/>
        <v>122.09949576064054</v>
      </c>
      <c r="J23" s="290">
        <f t="shared" si="6"/>
        <v>26.528461062459957</v>
      </c>
      <c r="K23" s="50">
        <f>'11.'!M24*1000</f>
        <v>111303489.84143887</v>
      </c>
      <c r="L23" s="50">
        <f>'11.'!G24*1000</f>
        <v>1324162406.5761707</v>
      </c>
      <c r="M23" s="50">
        <f>'11.'!F24*1000</f>
        <v>1567436670.043206</v>
      </c>
      <c r="N23" s="50">
        <f>'15.'!G23*1000</f>
        <v>1024533682.1974041</v>
      </c>
      <c r="O23" s="50">
        <f>'15.'!H23*1000</f>
        <v>78055215.714696065</v>
      </c>
      <c r="P23" s="50">
        <f>'15.'!F23*1000</f>
        <v>1147874112.0064602</v>
      </c>
      <c r="Q23" s="50">
        <f>'1'!K25*1000</f>
        <v>343623497.72454458</v>
      </c>
      <c r="R23" s="50">
        <f>'15.'!J23*1000</f>
        <v>419562558.03674507</v>
      </c>
      <c r="S23" s="266">
        <f t="shared" si="7"/>
        <v>419562558.03674579</v>
      </c>
      <c r="T23" s="941">
        <f t="shared" si="8"/>
        <v>1.2209949576064074</v>
      </c>
      <c r="U23" s="932">
        <f>'11.'!X24*1000</f>
        <v>68425558.473110497</v>
      </c>
    </row>
    <row r="24" spans="1:21" s="932" customFormat="1" ht="18" customHeight="1">
      <c r="A24" s="2618" t="s">
        <v>1003</v>
      </c>
      <c r="B24" s="2619"/>
      <c r="C24" s="2619"/>
      <c r="D24" s="2620"/>
      <c r="E24" s="290">
        <f>L24/N24*100</f>
        <v>120.96620012186885</v>
      </c>
      <c r="F24" s="290">
        <f>P24/M24*100</f>
        <v>76.480746424055241</v>
      </c>
      <c r="G24" s="290">
        <f>(K24+U24)/(R24+O24)*100</f>
        <v>40.189901090053837</v>
      </c>
      <c r="H24" s="290">
        <f>R24/M24*100</f>
        <v>23.519253575944493</v>
      </c>
      <c r="I24" s="290">
        <f t="shared" si="5"/>
        <v>121.1408833067545</v>
      </c>
      <c r="J24" s="290">
        <f>K24/R24*100</f>
        <v>26.619509836667344</v>
      </c>
      <c r="K24" s="50">
        <f>'11.'!M25*1000</f>
        <v>112860220.77171184</v>
      </c>
      <c r="L24" s="50">
        <f>'11.'!G25*1000</f>
        <v>1545124898.2817903</v>
      </c>
      <c r="M24" s="50">
        <f>'11.'!F25*1000</f>
        <v>1802674463.8600478</v>
      </c>
      <c r="N24" s="50">
        <f>'15.'!G24*1000</f>
        <v>1277319529.5257151</v>
      </c>
      <c r="O24" s="50">
        <f>'15.'!H24*1000</f>
        <v>57076741.036398001</v>
      </c>
      <c r="P24" s="50">
        <f>'15.'!F24*1000</f>
        <v>1378698885.5560005</v>
      </c>
      <c r="Q24" s="50">
        <f>'1'!K26*1000</f>
        <v>349985543.05605161</v>
      </c>
      <c r="R24" s="50">
        <f>'15.'!J24*1000</f>
        <v>423975578.30404252</v>
      </c>
      <c r="S24" s="266">
        <f t="shared" si="7"/>
        <v>423975578.30404735</v>
      </c>
      <c r="T24" s="941">
        <f t="shared" si="8"/>
        <v>1.2114088330675588</v>
      </c>
      <c r="U24" s="932">
        <f>'11.'!X25*1000</f>
        <v>80474230.562621132</v>
      </c>
    </row>
    <row r="25" spans="1:21" s="932" customFormat="1" ht="18" customHeight="1">
      <c r="A25" s="2618" t="s">
        <v>1004</v>
      </c>
      <c r="B25" s="2619"/>
      <c r="C25" s="2619"/>
      <c r="D25" s="2620"/>
      <c r="E25" s="290">
        <f>L25/N25*100</f>
        <v>119.88453501524634</v>
      </c>
      <c r="F25" s="290">
        <f>P25/M25*100</f>
        <v>76.080605983023659</v>
      </c>
      <c r="G25" s="290">
        <f>(K25+U25)/(R25+O25)*100</f>
        <v>40.039138996938547</v>
      </c>
      <c r="H25" s="290">
        <f>R25/M25*100</f>
        <v>23.919394016976135</v>
      </c>
      <c r="I25" s="290">
        <f>R25/Q25*100</f>
        <v>122.2121618015545</v>
      </c>
      <c r="J25" s="290">
        <f>K25/R25*100</f>
        <v>25.884538122915764</v>
      </c>
      <c r="K25" s="50">
        <f>'11.'!M26*1000</f>
        <v>122199987.01906647</v>
      </c>
      <c r="L25" s="50">
        <f>'11.'!G26*1000</f>
        <v>1655069648.0344982</v>
      </c>
      <c r="M25" s="50">
        <f>'11.'!F26*1000</f>
        <v>1973697390.6420438</v>
      </c>
      <c r="N25" s="50">
        <f>'15.'!G25*1000</f>
        <v>1380553086.2041667</v>
      </c>
      <c r="O25" s="50">
        <f>'15.'!H25*1000</f>
        <v>68928175.869411319</v>
      </c>
      <c r="P25" s="50">
        <f>'15.'!F25*1000</f>
        <v>1501600935.0715926</v>
      </c>
      <c r="Q25" s="50">
        <f>'1'!K27*1000</f>
        <v>386292533.09259623</v>
      </c>
      <c r="R25" s="50">
        <f>'15.'!J25*1000</f>
        <v>472096455.57044715</v>
      </c>
      <c r="S25" s="266">
        <f t="shared" si="7"/>
        <v>472096455.57045126</v>
      </c>
      <c r="T25" s="941">
        <f t="shared" si="8"/>
        <v>1.2221216180155556</v>
      </c>
      <c r="U25" s="932">
        <f>'11.'!X26*1000</f>
        <v>94421617.17081292</v>
      </c>
    </row>
    <row r="26" spans="1:21" s="932" customFormat="1" ht="18" customHeight="1">
      <c r="A26" s="2618" t="s">
        <v>1005</v>
      </c>
      <c r="B26" s="2619"/>
      <c r="C26" s="2619"/>
      <c r="D26" s="2620"/>
      <c r="E26" s="290">
        <f>L26/N26*100</f>
        <v>119.33706781307252</v>
      </c>
      <c r="F26" s="290">
        <f>P26/M26*100</f>
        <v>75.613063260516384</v>
      </c>
      <c r="G26" s="290">
        <f>(K26+U26)/(R26+O26)*100</f>
        <v>42.750332709196478</v>
      </c>
      <c r="H26" s="290">
        <f>R26/M26*100</f>
        <v>24.386936739483541</v>
      </c>
      <c r="I26" s="290">
        <f>R26/Q26*100</f>
        <v>124.42734425505577</v>
      </c>
      <c r="J26" s="290">
        <f>K26/R26*100</f>
        <v>28.48671231962544</v>
      </c>
      <c r="K26" s="50">
        <f>'11.'!M27*1000</f>
        <v>142313721.5147706</v>
      </c>
      <c r="L26" s="50">
        <f>'11.'!G27*1000</f>
        <v>1688518871.7783835</v>
      </c>
      <c r="M26" s="50">
        <f>'11.'!F27*1000</f>
        <v>2048552951.4313745</v>
      </c>
      <c r="N26" s="50">
        <f>'15.'!G26*1000</f>
        <v>1414915669.3067486</v>
      </c>
      <c r="O26" s="50">
        <f>'15.'!H26*1000</f>
        <v>75107627.915270165</v>
      </c>
      <c r="P26" s="50">
        <f>'15.'!F26*1000</f>
        <v>1548973639.0909808</v>
      </c>
      <c r="Q26" s="50">
        <f>'1'!K28*1000</f>
        <v>401502833.10422194</v>
      </c>
      <c r="R26" s="50">
        <f>'15.'!J26*1000</f>
        <v>499579312.34039229</v>
      </c>
      <c r="S26" s="266">
        <f t="shared" si="7"/>
        <v>499579312.34039378</v>
      </c>
      <c r="T26" s="941">
        <f t="shared" si="8"/>
        <v>1.2442734425505615</v>
      </c>
      <c r="U26" s="932">
        <f>'11.'!X27*1000</f>
        <v>103366857.48082626</v>
      </c>
    </row>
    <row r="27" spans="1:21" s="932" customFormat="1" ht="18" customHeight="1">
      <c r="A27" s="2618" t="s">
        <v>1400</v>
      </c>
      <c r="B27" s="2619"/>
      <c r="C27" s="2619"/>
      <c r="D27" s="2620"/>
      <c r="E27" s="290">
        <f>L27/N27*100</f>
        <v>119.9510763830818</v>
      </c>
      <c r="F27" s="290">
        <f>P27/M27*100</f>
        <v>77.040013310617468</v>
      </c>
      <c r="G27" s="290">
        <f>(K27+U27)/(R27+O27)*100</f>
        <v>42.051571691059173</v>
      </c>
      <c r="H27" s="290">
        <f>R27/M27*100</f>
        <v>22.959986689382422</v>
      </c>
      <c r="I27" s="290">
        <f>R27/Q27*100</f>
        <v>134.52732851139731</v>
      </c>
      <c r="J27" s="290">
        <f>K27/R27*100</f>
        <v>26.067545131677612</v>
      </c>
      <c r="K27" s="50">
        <f>'11.'!M28*1000</f>
        <v>166647174.79904303</v>
      </c>
      <c r="L27" s="50">
        <f>'11.'!G28*1000</f>
        <v>2318999446.9113879</v>
      </c>
      <c r="M27" s="50">
        <f>'11.'!F28*1000</f>
        <v>2784365149.6964307</v>
      </c>
      <c r="N27" s="50">
        <f>'15.'!G27*1000</f>
        <v>1933287734.3303819</v>
      </c>
      <c r="O27" s="50">
        <f>'15.'!H27*1000</f>
        <v>101759084.18329932</v>
      </c>
      <c r="P27" s="50">
        <f>'15.'!F27*1000</f>
        <v>2145075281.9423242</v>
      </c>
      <c r="Q27" s="50">
        <f>'1'!K29*1000</f>
        <v>475211895.47738779</v>
      </c>
      <c r="R27" s="50">
        <f>'15.'!J27*1000</f>
        <v>639289867.75410342</v>
      </c>
      <c r="S27" s="266">
        <f t="shared" ref="S27" si="9">M27-P27</f>
        <v>639289867.75410652</v>
      </c>
      <c r="T27" s="941">
        <f t="shared" si="8"/>
        <v>1.3452732851139795</v>
      </c>
      <c r="U27" s="932">
        <f>'11.'!X28*1000</f>
        <v>144975556.49075654</v>
      </c>
    </row>
    <row r="28" spans="1:21" ht="18" customHeight="1">
      <c r="A28" s="3198" t="s">
        <v>43</v>
      </c>
      <c r="B28" s="3198"/>
      <c r="C28" s="3198"/>
      <c r="D28" s="32"/>
      <c r="E28" s="312"/>
      <c r="F28" s="312"/>
      <c r="G28" s="312"/>
      <c r="H28" s="312"/>
      <c r="I28" s="312"/>
      <c r="J28" s="312"/>
      <c r="K28" s="50"/>
      <c r="L28" s="50"/>
      <c r="M28" s="50"/>
      <c r="N28" s="50"/>
      <c r="O28" s="50"/>
      <c r="P28" s="50"/>
      <c r="Q28" s="50"/>
      <c r="R28" s="50"/>
      <c r="T28" s="941"/>
    </row>
    <row r="29" spans="1:21" ht="18" customHeight="1">
      <c r="A29" s="34"/>
      <c r="B29" s="34" t="s">
        <v>44</v>
      </c>
      <c r="C29" s="34"/>
      <c r="D29" s="840"/>
      <c r="E29" s="935">
        <f>L29/N29*100</f>
        <v>119.64473753384055</v>
      </c>
      <c r="F29" s="935">
        <f>P29/M29*100</f>
        <v>77.244029662509448</v>
      </c>
      <c r="G29" s="934">
        <f>(K29+U29)/(R29+O29)*100</f>
        <v>42.25029792062054</v>
      </c>
      <c r="H29" s="935">
        <f>R29/M29*100</f>
        <v>22.755970337490442</v>
      </c>
      <c r="I29" s="935">
        <f>R29/Q29*100</f>
        <v>134.4696645908347</v>
      </c>
      <c r="J29" s="935">
        <f>K29/R29*100</f>
        <v>26.044623813466501</v>
      </c>
      <c r="K29" s="50">
        <f>'11.'!M30*1000</f>
        <v>164057986.18334121</v>
      </c>
      <c r="L29" s="50">
        <f>'11.'!G30*1000</f>
        <v>2305879657.5228772</v>
      </c>
      <c r="M29" s="50">
        <f>'11.'!F30*1000</f>
        <v>2768113723.1119285</v>
      </c>
      <c r="N29" s="908">
        <f>'15.'!G29*1000</f>
        <v>1927272109.9585993</v>
      </c>
      <c r="O29" s="908">
        <f>'15.'!H29*1000</f>
        <v>101404279.68243404</v>
      </c>
      <c r="P29" s="908">
        <f>'15.'!F29*1000</f>
        <v>2138202585.3725727</v>
      </c>
      <c r="Q29" s="908">
        <f>'1'!K31*1000</f>
        <v>468441071.5651378</v>
      </c>
      <c r="R29" s="908">
        <f>'15.'!J29*1000</f>
        <v>629911137.7393527</v>
      </c>
      <c r="S29" s="838">
        <f t="shared" si="0"/>
        <v>629911137.7393558</v>
      </c>
      <c r="T29" s="941">
        <f t="shared" si="1"/>
        <v>1.3446966459083536</v>
      </c>
      <c r="U29" s="932">
        <f>'11.'!X30*1000</f>
        <v>144924956.41679338</v>
      </c>
    </row>
    <row r="30" spans="1:21" ht="18" customHeight="1">
      <c r="A30" s="34"/>
      <c r="B30" s="34" t="s">
        <v>374</v>
      </c>
      <c r="C30" s="34"/>
      <c r="D30" s="840"/>
      <c r="E30" s="935">
        <f>L30/N30*100</f>
        <v>218.0952230004678</v>
      </c>
      <c r="F30" s="935">
        <f>P30/M30*100</f>
        <v>42.28980473816334</v>
      </c>
      <c r="G30" s="934">
        <f>(K30+U30)/(R30+O30)*100</f>
        <v>27.120556108677125</v>
      </c>
      <c r="H30" s="935">
        <f>R30/M30*100</f>
        <v>57.710195261836681</v>
      </c>
      <c r="I30" s="935">
        <f>R30/Q30*100</f>
        <v>138.51682064544511</v>
      </c>
      <c r="J30" s="935">
        <f>K30/R30*100</f>
        <v>27.607027941199753</v>
      </c>
      <c r="K30" s="50">
        <f>'11.'!M31*1000</f>
        <v>2589188.6157018258</v>
      </c>
      <c r="L30" s="50">
        <f>'11.'!G31*1000</f>
        <v>13119789.388509972</v>
      </c>
      <c r="M30" s="50">
        <f>'11.'!F31*1000</f>
        <v>16251426.584502418</v>
      </c>
      <c r="N30" s="908">
        <f>'15.'!G30*1000</f>
        <v>6015624.3717827015</v>
      </c>
      <c r="O30" s="908">
        <f>'15.'!H30*1000</f>
        <v>354804.50086530525</v>
      </c>
      <c r="P30" s="908">
        <f>'15.'!F30*1000</f>
        <v>6872696.5697520403</v>
      </c>
      <c r="Q30" s="908">
        <f>'1'!K32*1000</f>
        <v>6770823.9122501016</v>
      </c>
      <c r="R30" s="908">
        <f>'15.'!J30*1000</f>
        <v>9378730.0147503819</v>
      </c>
      <c r="S30" s="838">
        <f t="shared" si="0"/>
        <v>9378730.0147503763</v>
      </c>
      <c r="T30" s="941">
        <f t="shared" si="1"/>
        <v>1.3851682064544502</v>
      </c>
      <c r="U30" s="932">
        <f>'11.'!X31*1000</f>
        <v>50600.073963180432</v>
      </c>
    </row>
    <row r="31" spans="1:21" ht="18" customHeight="1">
      <c r="A31" s="3198" t="s">
        <v>375</v>
      </c>
      <c r="B31" s="3198"/>
      <c r="C31" s="3198"/>
      <c r="D31" s="32"/>
      <c r="E31" s="935"/>
      <c r="F31" s="935"/>
      <c r="G31" s="935"/>
      <c r="H31" s="935"/>
      <c r="I31" s="935"/>
      <c r="J31" s="935"/>
      <c r="K31" s="908"/>
      <c r="L31" s="908"/>
      <c r="M31" s="908"/>
      <c r="N31" s="908"/>
      <c r="O31" s="908"/>
      <c r="P31" s="908"/>
      <c r="Q31" s="908"/>
      <c r="R31" s="908"/>
      <c r="T31" s="941"/>
    </row>
    <row r="32" spans="1:21" ht="18" customHeight="1">
      <c r="A32" s="34"/>
      <c r="B32" s="34" t="s">
        <v>52</v>
      </c>
      <c r="C32" s="34"/>
      <c r="D32" s="840"/>
      <c r="E32" s="935">
        <f>L32/N32*100</f>
        <v>120.97776244385965</v>
      </c>
      <c r="F32" s="935">
        <f>P32/M32*100</f>
        <v>78.374693149844333</v>
      </c>
      <c r="G32" s="934">
        <f>(K32+U32)/(R32+O32)*100</f>
        <v>34.559899277267739</v>
      </c>
      <c r="H32" s="935">
        <f>R32/M32*100</f>
        <v>21.62530685015588</v>
      </c>
      <c r="I32" s="935">
        <f>R32/Q32*100</f>
        <v>133.83003335204586</v>
      </c>
      <c r="J32" s="935">
        <f>K32/R32*100</f>
        <v>20.01464137920604</v>
      </c>
      <c r="K32" s="50">
        <f>'11.'!M33*1000</f>
        <v>93834380.071038172</v>
      </c>
      <c r="L32" s="50">
        <f>'11.'!G33*1000</f>
        <v>1874217155.9604146</v>
      </c>
      <c r="M32" s="50">
        <f>'11.'!F33*1000</f>
        <v>2167963158.5135689</v>
      </c>
      <c r="N32" s="908">
        <f>'15.'!G32*1000</f>
        <v>1549224517.0513504</v>
      </c>
      <c r="O32" s="908">
        <f>'15.'!H32*1000</f>
        <v>65986144.885088012</v>
      </c>
      <c r="P32" s="908">
        <f>'15.'!F32*1000</f>
        <v>1699134473.0866828</v>
      </c>
      <c r="Q32" s="908">
        <f>'1'!K34*1000</f>
        <v>350316497.48873323</v>
      </c>
      <c r="R32" s="908">
        <f>'15.'!J32*1000</f>
        <v>468828685.42689061</v>
      </c>
      <c r="S32" s="838">
        <f t="shared" si="0"/>
        <v>468828685.42688608</v>
      </c>
      <c r="T32" s="941">
        <f t="shared" si="1"/>
        <v>1.3383003335204458</v>
      </c>
      <c r="U32" s="932">
        <f>'11.'!X33*1000</f>
        <v>90997086.604672045</v>
      </c>
    </row>
    <row r="33" spans="1:21" ht="18" customHeight="1">
      <c r="A33" s="34"/>
      <c r="B33" s="34" t="s">
        <v>53</v>
      </c>
      <c r="C33" s="34"/>
      <c r="D33" s="840"/>
      <c r="E33" s="935">
        <f>L33/N33*100</f>
        <v>117.67637548152297</v>
      </c>
      <c r="F33" s="935">
        <f>P33/M33*100</f>
        <v>79.714103710319549</v>
      </c>
      <c r="G33" s="934">
        <f>(K33+U33)/(R33+O33)*100</f>
        <v>33.481301985881103</v>
      </c>
      <c r="H33" s="935">
        <f>R33/M33*100</f>
        <v>20.285896289680377</v>
      </c>
      <c r="I33" s="935">
        <f>R33/Q33*100</f>
        <v>99.218944463463714</v>
      </c>
      <c r="J33" s="935">
        <f>K33/R33*100</f>
        <v>36.686346264820017</v>
      </c>
      <c r="K33" s="50">
        <f>'11.'!M34*1000</f>
        <v>6973552.1336841788</v>
      </c>
      <c r="L33" s="50">
        <f>'11.'!G34*1000</f>
        <v>80242512.440830499</v>
      </c>
      <c r="M33" s="50">
        <f>'11.'!F34*1000</f>
        <v>93703408.821383953</v>
      </c>
      <c r="N33" s="908">
        <f>'15.'!G33*1000</f>
        <v>68189143.413437158</v>
      </c>
      <c r="O33" s="908">
        <f>'15.'!H33*1000</f>
        <v>2428583.2495598439</v>
      </c>
      <c r="P33" s="908">
        <f>'15.'!F33*1000</f>
        <v>74694832.48798272</v>
      </c>
      <c r="Q33" s="908">
        <f>'1'!K35*1000</f>
        <v>19158212.61372203</v>
      </c>
      <c r="R33" s="908">
        <f>'15.'!J33*1000</f>
        <v>19008576.333401162</v>
      </c>
      <c r="S33" s="838">
        <f t="shared" si="0"/>
        <v>19008576.333401233</v>
      </c>
      <c r="T33" s="941">
        <f t="shared" si="1"/>
        <v>0.99218944463464087</v>
      </c>
      <c r="U33" s="932">
        <f>'11.'!X34*1000</f>
        <v>203888.00348224811</v>
      </c>
    </row>
    <row r="34" spans="1:21" ht="18" customHeight="1">
      <c r="A34" s="34"/>
      <c r="B34" s="34" t="s">
        <v>54</v>
      </c>
      <c r="C34" s="34"/>
      <c r="D34" s="840"/>
      <c r="E34" s="935">
        <f>L34/N34*100</f>
        <v>116.6651863033068</v>
      </c>
      <c r="F34" s="935">
        <f>P34/M34*100</f>
        <v>75.832198669453319</v>
      </c>
      <c r="G34" s="934">
        <f>(K34+U34)/(R34+O34)*100</f>
        <v>60.825217345525807</v>
      </c>
      <c r="H34" s="935">
        <f>R34/M34*100</f>
        <v>24.167801330546805</v>
      </c>
      <c r="I34" s="935">
        <f>R34/Q34*100</f>
        <v>114.51320593350411</v>
      </c>
      <c r="J34" s="935">
        <f>K34/R34*100</f>
        <v>67.622445741020144</v>
      </c>
      <c r="K34" s="50">
        <f>'11.'!M35*1000</f>
        <v>33109801.578574486</v>
      </c>
      <c r="L34" s="50">
        <f>'11.'!G35*1000</f>
        <v>157372699.73520637</v>
      </c>
      <c r="M34" s="50">
        <f>'11.'!F35*1000</f>
        <v>202594924.86943528</v>
      </c>
      <c r="N34" s="908">
        <f>'15.'!G34*1000</f>
        <v>134892597.11639079</v>
      </c>
      <c r="O34" s="908">
        <f>'15.'!H34*1000</f>
        <v>8645951.0169358775</v>
      </c>
      <c r="P34" s="908">
        <f>'15.'!F34*1000</f>
        <v>153632185.92121986</v>
      </c>
      <c r="Q34" s="908">
        <f>'1'!K36*1000</f>
        <v>42757285.982061766</v>
      </c>
      <c r="R34" s="908">
        <f>'15.'!J34*1000</f>
        <v>48962738.948215678</v>
      </c>
      <c r="S34" s="838">
        <f t="shared" si="0"/>
        <v>48962738.948215425</v>
      </c>
      <c r="T34" s="941">
        <f t="shared" si="1"/>
        <v>1.1451320593350351</v>
      </c>
      <c r="U34" s="932">
        <f>'11.'!X35*1000</f>
        <v>1930809.3026390567</v>
      </c>
    </row>
    <row r="35" spans="1:21" ht="18" customHeight="1">
      <c r="A35" s="34"/>
      <c r="B35" s="1137" t="s">
        <v>376</v>
      </c>
      <c r="C35" s="34"/>
      <c r="D35" s="840"/>
      <c r="E35" s="935">
        <f>L35/N35*100</f>
        <v>221.33917991612174</v>
      </c>
      <c r="F35" s="935">
        <f>P35/M35*100</f>
        <v>44.363348844367387</v>
      </c>
      <c r="G35" s="934">
        <f>(K35+U35)/(R35+O35)*100</f>
        <v>23.540037604608621</v>
      </c>
      <c r="H35" s="935">
        <f>R35/M35*100</f>
        <v>55.636651155632613</v>
      </c>
      <c r="I35" s="935">
        <f>R35/Q35*100</f>
        <v>132.90664489231426</v>
      </c>
      <c r="J35" s="935">
        <f>K35/R35*100</f>
        <v>24.570957310824422</v>
      </c>
      <c r="K35" s="50">
        <f>'11.'!M36*1000</f>
        <v>3132938.8147465456</v>
      </c>
      <c r="L35" s="50">
        <f>'11.'!G36*1000</f>
        <v>18690266.770936742</v>
      </c>
      <c r="M35" s="50">
        <f>'11.'!F36*1000</f>
        <v>22917585.201039236</v>
      </c>
      <c r="N35" s="908">
        <f>'15.'!G35*1000</f>
        <v>8444174.5822043661</v>
      </c>
      <c r="O35" s="908">
        <f>'15.'!H35*1000</f>
        <v>922796.89971562522</v>
      </c>
      <c r="P35" s="908">
        <f>'15.'!F35*1000</f>
        <v>10167008.269442152</v>
      </c>
      <c r="Q35" s="908">
        <f>'1'!K37*1000</f>
        <v>9593633.8938719425</v>
      </c>
      <c r="R35" s="908">
        <f>'15.'!J35*1000</f>
        <v>12750576.931597084</v>
      </c>
      <c r="S35" s="838">
        <f t="shared" si="0"/>
        <v>12750576.931597084</v>
      </c>
      <c r="T35" s="941">
        <f t="shared" si="1"/>
        <v>1.3290664489231425</v>
      </c>
      <c r="U35" s="932">
        <f>'11.'!X36*1000</f>
        <v>85778.52696318044</v>
      </c>
    </row>
    <row r="36" spans="1:21" ht="18" customHeight="1">
      <c r="A36" s="34"/>
      <c r="B36" s="1137" t="s">
        <v>377</v>
      </c>
      <c r="C36" s="34"/>
      <c r="D36" s="840"/>
      <c r="E36" s="935">
        <f>L36/N36*100</f>
        <v>109.23829782708205</v>
      </c>
      <c r="F36" s="935">
        <f>P36/M36*100</f>
        <v>69.803668986839838</v>
      </c>
      <c r="G36" s="934">
        <f>(K36+U36)/(R36+O36)*100</f>
        <v>71.668562903254582</v>
      </c>
      <c r="H36" s="935">
        <f>R36/M36*100</f>
        <v>30.196331013160261</v>
      </c>
      <c r="I36" s="935">
        <f>R36/Q36*100</f>
        <v>168.09433901249565</v>
      </c>
      <c r="J36" s="935">
        <f>K36/R36*100</f>
        <v>32.980539698277262</v>
      </c>
      <c r="K36" s="50">
        <f>'11.'!M37*1000</f>
        <v>29596502.200999998</v>
      </c>
      <c r="L36" s="50">
        <f>'11.'!G37*1000</f>
        <v>188476812.00400007</v>
      </c>
      <c r="M36" s="50">
        <f>'11.'!F37*1000</f>
        <v>297186072.29099995</v>
      </c>
      <c r="N36" s="908">
        <f>'15.'!G36*1000</f>
        <v>172537302.16700009</v>
      </c>
      <c r="O36" s="908">
        <f>'15.'!H36*1000</f>
        <v>23775608.132000003</v>
      </c>
      <c r="P36" s="908">
        <f>'15.'!F36*1000</f>
        <v>207446782.17700016</v>
      </c>
      <c r="Q36" s="908">
        <f>'1'!K38*1000</f>
        <v>53386265.499000005</v>
      </c>
      <c r="R36" s="908">
        <f>'15.'!J36*1000</f>
        <v>89739290.114000082</v>
      </c>
      <c r="S36" s="838">
        <f t="shared" si="0"/>
        <v>89739290.113999784</v>
      </c>
      <c r="T36" s="941">
        <f t="shared" si="1"/>
        <v>1.6809433901249511</v>
      </c>
      <c r="U36" s="932">
        <f>'11.'!X37*1000</f>
        <v>51757994.053000003</v>
      </c>
    </row>
    <row r="37" spans="1:21" ht="13.5" customHeight="1">
      <c r="A37" s="3198" t="s">
        <v>378</v>
      </c>
      <c r="B37" s="3198"/>
      <c r="C37" s="3198"/>
      <c r="D37" s="32"/>
      <c r="E37" s="935"/>
      <c r="F37" s="935"/>
      <c r="G37" s="935"/>
      <c r="H37" s="935"/>
      <c r="I37" s="935"/>
      <c r="J37" s="935"/>
      <c r="K37" s="908"/>
      <c r="L37" s="908"/>
      <c r="M37" s="908"/>
      <c r="N37" s="908"/>
      <c r="O37" s="908"/>
      <c r="P37" s="908"/>
      <c r="Q37" s="908"/>
      <c r="R37" s="908"/>
      <c r="T37" s="941"/>
    </row>
    <row r="38" spans="1:21" ht="18" customHeight="1">
      <c r="A38" s="2639" t="s">
        <v>45</v>
      </c>
      <c r="B38" s="2639"/>
      <c r="C38" s="35"/>
      <c r="D38" s="32"/>
      <c r="E38" s="935">
        <f t="shared" ref="E38:E48" si="10">L38/N38*100</f>
        <v>119.90076513639143</v>
      </c>
      <c r="F38" s="935">
        <f t="shared" ref="F38:F48" si="11">P38/M38*100</f>
        <v>77.069411896638158</v>
      </c>
      <c r="G38" s="934">
        <f t="shared" ref="G38:G52" si="12">(K38+U38)/(R38+O38)*100</f>
        <v>42.211888184495592</v>
      </c>
      <c r="H38" s="935">
        <f t="shared" ref="H38:H48" si="13">R38/M38*100</f>
        <v>22.930588103361785</v>
      </c>
      <c r="I38" s="935">
        <f t="shared" ref="I38:I48" si="14">R38/Q38*100</f>
        <v>134.63145721472779</v>
      </c>
      <c r="J38" s="935">
        <f t="shared" ref="J38:J48" si="15">K38/R38*100</f>
        <v>26.110438234738968</v>
      </c>
      <c r="K38" s="50">
        <f>'11.'!M39*1000</f>
        <v>165729250.65183303</v>
      </c>
      <c r="L38" s="50">
        <f>'11.'!G39*1000</f>
        <v>2304558546.6261411</v>
      </c>
      <c r="M38" s="50">
        <f>'11.'!F39*1000</f>
        <v>2768023751.7862062</v>
      </c>
      <c r="N38" s="908">
        <f>'15.'!G38*1000</f>
        <v>1922054912.6643376</v>
      </c>
      <c r="O38" s="908">
        <f>'15.'!H38*1000</f>
        <v>101309525.29305738</v>
      </c>
      <c r="P38" s="908">
        <f>'15.'!F38*1000</f>
        <v>2133299626.6608882</v>
      </c>
      <c r="Q38" s="908">
        <f>'1'!K40*1000</f>
        <v>471453060.2702871</v>
      </c>
      <c r="R38" s="908">
        <f>'15.'!J38*1000</f>
        <v>634724125.12531638</v>
      </c>
      <c r="S38" s="838">
        <f t="shared" si="0"/>
        <v>634724125.12531805</v>
      </c>
      <c r="T38" s="941">
        <f t="shared" si="1"/>
        <v>1.3463145721472813</v>
      </c>
      <c r="U38" s="932">
        <f>'11.'!X39*1000</f>
        <v>144964450.8630321</v>
      </c>
    </row>
    <row r="39" spans="1:21" ht="18" customHeight="1">
      <c r="A39" s="7"/>
      <c r="B39" s="1137" t="s">
        <v>379</v>
      </c>
      <c r="C39" s="35"/>
      <c r="D39" s="32"/>
      <c r="E39" s="935">
        <f t="shared" si="10"/>
        <v>121.48804785005139</v>
      </c>
      <c r="F39" s="935">
        <f t="shared" si="11"/>
        <v>77.195035199395946</v>
      </c>
      <c r="G39" s="934">
        <f t="shared" si="12"/>
        <v>35.563552377116032</v>
      </c>
      <c r="H39" s="935">
        <f t="shared" si="13"/>
        <v>22.804964800604353</v>
      </c>
      <c r="I39" s="935">
        <f t="shared" si="14"/>
        <v>137.78908335177022</v>
      </c>
      <c r="J39" s="935">
        <f t="shared" si="15"/>
        <v>20.577301255460569</v>
      </c>
      <c r="K39" s="50">
        <f>'11.'!M40*1000</f>
        <v>74624556.661369935</v>
      </c>
      <c r="L39" s="50">
        <f>'11.'!G40*1000</f>
        <v>1345480040.7718515</v>
      </c>
      <c r="M39" s="50">
        <f>'11.'!F40*1000</f>
        <v>1590244645.7688155</v>
      </c>
      <c r="N39" s="908">
        <f>'15.'!G39*1000</f>
        <v>1107499926.6039178</v>
      </c>
      <c r="O39" s="908">
        <f>'15.'!H39*1000</f>
        <v>48858710.907721929</v>
      </c>
      <c r="P39" s="908">
        <f>'15.'!F39*1000</f>
        <v>1227589914.0577464</v>
      </c>
      <c r="Q39" s="908">
        <f>'1'!K41*1000</f>
        <v>263195547.05595237</v>
      </c>
      <c r="R39" s="908">
        <f>'15.'!J39*1000</f>
        <v>362654731.71107376</v>
      </c>
      <c r="S39" s="838">
        <f t="shared" si="0"/>
        <v>362654731.71106911</v>
      </c>
      <c r="T39" s="941">
        <f t="shared" si="1"/>
        <v>1.3778908335176843</v>
      </c>
      <c r="U39" s="932">
        <f>'11.'!X40*1000</f>
        <v>71724242.043238789</v>
      </c>
    </row>
    <row r="40" spans="1:21" ht="18" customHeight="1">
      <c r="A40" s="813"/>
      <c r="B40" s="813" t="s">
        <v>1006</v>
      </c>
      <c r="C40" s="35"/>
      <c r="D40" s="32"/>
      <c r="E40" s="935">
        <f t="shared" si="10"/>
        <v>124.86851633237694</v>
      </c>
      <c r="F40" s="935">
        <f t="shared" si="11"/>
        <v>82.929803270472817</v>
      </c>
      <c r="G40" s="934">
        <f t="shared" si="12"/>
        <v>36.53709045873039</v>
      </c>
      <c r="H40" s="935">
        <f t="shared" si="13"/>
        <v>17.070196729527105</v>
      </c>
      <c r="I40" s="935">
        <f t="shared" si="14"/>
        <v>121.09793375124944</v>
      </c>
      <c r="J40" s="935">
        <f t="shared" si="15"/>
        <v>24.485276659420133</v>
      </c>
      <c r="K40" s="50">
        <f>'11.'!M41*1000</f>
        <v>16331808.220541634</v>
      </c>
      <c r="L40" s="50">
        <f>'11.'!G41*1000</f>
        <v>340590947.62039113</v>
      </c>
      <c r="M40" s="50">
        <f>'11.'!F41*1000</f>
        <v>390742571.00098664</v>
      </c>
      <c r="N40" s="908">
        <f>'15.'!G40*1000</f>
        <v>272759665.62604213</v>
      </c>
      <c r="O40" s="908">
        <f>'15.'!H40*1000</f>
        <v>10906827.956258211</v>
      </c>
      <c r="P40" s="908">
        <f>'15.'!F40*1000</f>
        <v>324042045.42510581</v>
      </c>
      <c r="Q40" s="908">
        <f>'1'!K42*1000</f>
        <v>55079821.355905131</v>
      </c>
      <c r="R40" s="908">
        <f>'15.'!J40*1000</f>
        <v>66700525.575880542</v>
      </c>
      <c r="S40" s="838">
        <f t="shared" si="0"/>
        <v>66700525.575880826</v>
      </c>
      <c r="T40" s="941">
        <f t="shared" si="1"/>
        <v>1.2109793375124998</v>
      </c>
      <c r="U40" s="932">
        <f>'11.'!X41*1000</f>
        <v>12023660.742122598</v>
      </c>
    </row>
    <row r="41" spans="1:21" ht="18" customHeight="1">
      <c r="A41" s="813"/>
      <c r="B41" s="813" t="s">
        <v>1007</v>
      </c>
      <c r="C41" s="839"/>
      <c r="D41" s="840"/>
      <c r="E41" s="935">
        <f>L41/N41*100</f>
        <v>120.02921605987076</v>
      </c>
      <c r="F41" s="935">
        <f>P41/M41*100</f>
        <v>74.411463807639166</v>
      </c>
      <c r="G41" s="934">
        <f t="shared" si="12"/>
        <v>37.697015726008864</v>
      </c>
      <c r="H41" s="935">
        <f>R41/M41*100</f>
        <v>25.588536192360866</v>
      </c>
      <c r="I41" s="935">
        <f>R41/Q41*100</f>
        <v>153.00541727334439</v>
      </c>
      <c r="J41" s="935">
        <f>K41/R41*100</f>
        <v>18.186145128670546</v>
      </c>
      <c r="K41" s="50">
        <f>'11.'!M42*1000</f>
        <v>43338742.493941069</v>
      </c>
      <c r="L41" s="50">
        <f>'11.'!G42*1000</f>
        <v>766726638.16842687</v>
      </c>
      <c r="M41" s="50">
        <f>'11.'!F42*1000</f>
        <v>931301303.3652854</v>
      </c>
      <c r="N41" s="908">
        <f>'15.'!G41*1000</f>
        <v>638783342.37056291</v>
      </c>
      <c r="O41" s="908">
        <f>'15.'!H41*1000</f>
        <v>29345996.054942928</v>
      </c>
      <c r="P41" s="908">
        <f>'15.'!F41*1000</f>
        <v>692994932.29373121</v>
      </c>
      <c r="Q41" s="908">
        <f>'1'!K43*1000</f>
        <v>155750283.43331128</v>
      </c>
      <c r="R41" s="908">
        <f>'15.'!J41*1000</f>
        <v>238306371.07155451</v>
      </c>
      <c r="S41" s="838">
        <f>M41-P41</f>
        <v>238306371.07155418</v>
      </c>
      <c r="T41" s="941">
        <f>S41/Q41</f>
        <v>1.5300541727334418</v>
      </c>
      <c r="U41" s="932">
        <f>'11.'!X42*1000</f>
        <v>57558212.432769656</v>
      </c>
    </row>
    <row r="42" spans="1:21" ht="18" customHeight="1">
      <c r="A42" s="813"/>
      <c r="B42" s="813" t="s">
        <v>1008</v>
      </c>
      <c r="C42" s="839"/>
      <c r="D42" s="840"/>
      <c r="E42" s="935">
        <f>L42/N42*100</f>
        <v>121.0882309546798</v>
      </c>
      <c r="F42" s="935">
        <f>P42/M42*100</f>
        <v>79.438640751848268</v>
      </c>
      <c r="G42" s="934">
        <f t="shared" si="12"/>
        <v>26.018279001481758</v>
      </c>
      <c r="H42" s="935">
        <f>R42/M42*100</f>
        <v>20.561359248151785</v>
      </c>
      <c r="I42" s="935">
        <f>R42/Q42*100</f>
        <v>120.60132935136166</v>
      </c>
      <c r="J42" s="935">
        <f>K42/R42*100</f>
        <v>25.472510865284892</v>
      </c>
      <c r="K42" s="50">
        <f>'11.'!M43*1000</f>
        <v>9147720.8599954918</v>
      </c>
      <c r="L42" s="50">
        <f>'11.'!G43*1000</f>
        <v>156265936.72341108</v>
      </c>
      <c r="M42" s="50">
        <f>'11.'!F43*1000</f>
        <v>174658339.30614102</v>
      </c>
      <c r="N42" s="908">
        <f>'15.'!G42*1000</f>
        <v>129051300.43719724</v>
      </c>
      <c r="O42" s="908">
        <f>'15.'!H42*1000</f>
        <v>6249115.6797192134</v>
      </c>
      <c r="P42" s="908">
        <f>'15.'!F42*1000</f>
        <v>138746210.70454955</v>
      </c>
      <c r="Q42" s="908">
        <f>'1'!K44*1000</f>
        <v>29777556.180135157</v>
      </c>
      <c r="R42" s="908">
        <f>'15.'!J42*1000</f>
        <v>35912128.60159155</v>
      </c>
      <c r="S42" s="838">
        <f>M42-P42</f>
        <v>35912128.601591468</v>
      </c>
      <c r="T42" s="941"/>
      <c r="U42" s="932">
        <f>'11.'!X43*1000</f>
        <v>1821909.3076122161</v>
      </c>
    </row>
    <row r="43" spans="1:21" ht="18" customHeight="1">
      <c r="A43" s="813"/>
      <c r="B43" s="813" t="s">
        <v>1009</v>
      </c>
      <c r="C43" s="839"/>
      <c r="D43" s="840"/>
      <c r="E43" s="935">
        <f t="shared" si="10"/>
        <v>122.40604077730748</v>
      </c>
      <c r="F43" s="935">
        <f t="shared" si="11"/>
        <v>76.763800154730163</v>
      </c>
      <c r="G43" s="934">
        <f t="shared" si="12"/>
        <v>25.430114450226242</v>
      </c>
      <c r="H43" s="935">
        <f t="shared" si="13"/>
        <v>23.236199845269788</v>
      </c>
      <c r="I43" s="935">
        <f t="shared" si="14"/>
        <v>96.227271461847423</v>
      </c>
      <c r="J43" s="935">
        <f t="shared" si="15"/>
        <v>26.713118789262758</v>
      </c>
      <c r="K43" s="50">
        <f>'11.'!M44*1000</f>
        <v>5806285.0868918812</v>
      </c>
      <c r="L43" s="50">
        <f>'11.'!G44*1000</f>
        <v>81896518.259620562</v>
      </c>
      <c r="M43" s="50">
        <f>'11.'!F44*1000</f>
        <v>93542432.096404195</v>
      </c>
      <c r="N43" s="908">
        <f>'15.'!G43*1000</f>
        <v>66905618.170114964</v>
      </c>
      <c r="O43" s="908">
        <f>'15.'!H43*1000</f>
        <v>2356771.2168016112</v>
      </c>
      <c r="P43" s="908">
        <f>'15.'!F43*1000</f>
        <v>71806725.634357885</v>
      </c>
      <c r="Q43" s="908">
        <f>'1'!K45*1000</f>
        <v>22587886.086600855</v>
      </c>
      <c r="R43" s="908">
        <f>'15.'!J43*1000</f>
        <v>21735706.462046269</v>
      </c>
      <c r="S43" s="838">
        <f>M43-P43</f>
        <v>21735706.46204631</v>
      </c>
      <c r="T43" s="941">
        <f t="shared" si="1"/>
        <v>0.96227271461847608</v>
      </c>
      <c r="U43" s="932">
        <f>'11.'!X44*1000</f>
        <v>320459.5607343454</v>
      </c>
    </row>
    <row r="44" spans="1:21" ht="18" customHeight="1">
      <c r="A44" s="813"/>
      <c r="B44" s="1137" t="s">
        <v>380</v>
      </c>
      <c r="C44" s="839"/>
      <c r="D44" s="840"/>
      <c r="E44" s="935">
        <f t="shared" si="10"/>
        <v>130.73709234354268</v>
      </c>
      <c r="F44" s="935">
        <f t="shared" si="11"/>
        <v>74.216435653863968</v>
      </c>
      <c r="G44" s="934">
        <f t="shared" si="12"/>
        <v>41.033920572732285</v>
      </c>
      <c r="H44" s="935">
        <f t="shared" si="13"/>
        <v>25.783564346136039</v>
      </c>
      <c r="I44" s="935">
        <f t="shared" si="14"/>
        <v>125.64680355987208</v>
      </c>
      <c r="J44" s="935">
        <f t="shared" si="15"/>
        <v>40.875285355138459</v>
      </c>
      <c r="K44" s="50">
        <f>'11.'!M45*1000</f>
        <v>42035181.909723401</v>
      </c>
      <c r="L44" s="50">
        <f>'11.'!G45*1000</f>
        <v>326541216.7784254</v>
      </c>
      <c r="M44" s="50">
        <f>'11.'!F45*1000</f>
        <v>398849616.83799374</v>
      </c>
      <c r="N44" s="908">
        <f>'15.'!G44*1000</f>
        <v>249769373.72934762</v>
      </c>
      <c r="O44" s="908">
        <f>'15.'!H44*1000</f>
        <v>23283499.720484298</v>
      </c>
      <c r="P44" s="908">
        <f>'15.'!F44*1000</f>
        <v>296011969.23625261</v>
      </c>
      <c r="Q44" s="908">
        <f>'1'!K46*1000</f>
        <v>81846608.658641994</v>
      </c>
      <c r="R44" s="908">
        <f>'15.'!J44*1000</f>
        <v>102837647.60174116</v>
      </c>
      <c r="S44" s="838">
        <f>M44-P44</f>
        <v>102837647.60174114</v>
      </c>
      <c r="T44" s="941">
        <f t="shared" si="1"/>
        <v>1.2564680355987206</v>
      </c>
      <c r="U44" s="932">
        <f>'11.'!X45*1000</f>
        <v>9717269.5078972653</v>
      </c>
    </row>
    <row r="45" spans="1:21" ht="18" customHeight="1">
      <c r="A45" s="813"/>
      <c r="B45" s="813" t="s">
        <v>1010</v>
      </c>
      <c r="C45" s="839"/>
      <c r="D45" s="840"/>
      <c r="E45" s="935">
        <f t="shared" si="10"/>
        <v>129.96866144049045</v>
      </c>
      <c r="F45" s="935">
        <f t="shared" si="11"/>
        <v>75.086360794237862</v>
      </c>
      <c r="G45" s="934">
        <f t="shared" si="12"/>
        <v>45.344422316083069</v>
      </c>
      <c r="H45" s="935">
        <f t="shared" si="13"/>
        <v>24.913639205762099</v>
      </c>
      <c r="I45" s="935">
        <f t="shared" si="14"/>
        <v>129.59596768697881</v>
      </c>
      <c r="J45" s="935">
        <f t="shared" si="15"/>
        <v>45.585489517054619</v>
      </c>
      <c r="K45" s="50">
        <f>'11.'!M46*1000</f>
        <v>36536138.298186973</v>
      </c>
      <c r="L45" s="50">
        <f>'11.'!G46*1000</f>
        <v>259941635.76285452</v>
      </c>
      <c r="M45" s="50">
        <f>'11.'!F46*1000</f>
        <v>321705768.95535463</v>
      </c>
      <c r="N45" s="908">
        <f>'15.'!G45*1000</f>
        <v>200003318.40139446</v>
      </c>
      <c r="O45" s="908">
        <f>'15.'!H45*1000</f>
        <v>21274950.751211714</v>
      </c>
      <c r="P45" s="908">
        <f>'15.'!F45*1000</f>
        <v>241557154.37369484</v>
      </c>
      <c r="Q45" s="908">
        <f>'1'!K47*1000</f>
        <v>61844991.022596925</v>
      </c>
      <c r="R45" s="908">
        <f>'15.'!J45*1000</f>
        <v>80148614.58165966</v>
      </c>
      <c r="S45" s="838">
        <f t="shared" si="0"/>
        <v>80148614.581659794</v>
      </c>
      <c r="T45" s="941">
        <f t="shared" si="1"/>
        <v>1.2959596768697903</v>
      </c>
      <c r="U45" s="932">
        <f>'11.'!X46*1000</f>
        <v>9453791.4943786468</v>
      </c>
    </row>
    <row r="46" spans="1:21" ht="18" customHeight="1">
      <c r="A46" s="813"/>
      <c r="B46" s="813" t="s">
        <v>1011</v>
      </c>
      <c r="C46" s="839"/>
      <c r="D46" s="840"/>
      <c r="E46" s="935">
        <f t="shared" si="10"/>
        <v>133.82531642640015</v>
      </c>
      <c r="F46" s="935">
        <f t="shared" si="11"/>
        <v>70.588668256995717</v>
      </c>
      <c r="G46" s="934">
        <f t="shared" si="12"/>
        <v>23.332331187478019</v>
      </c>
      <c r="H46" s="935">
        <f t="shared" si="13"/>
        <v>29.411331743004247</v>
      </c>
      <c r="I46" s="935">
        <f t="shared" si="14"/>
        <v>113.4359901930806</v>
      </c>
      <c r="J46" s="935">
        <f t="shared" si="15"/>
        <v>24.23657106351483</v>
      </c>
      <c r="K46" s="50">
        <f>'11.'!M47*1000</f>
        <v>5499043.6115364134</v>
      </c>
      <c r="L46" s="50">
        <f>'11.'!G47*1000</f>
        <v>66599581.015570715</v>
      </c>
      <c r="M46" s="50">
        <f>'11.'!F47*1000</f>
        <v>77143847.88263917</v>
      </c>
      <c r="N46" s="908">
        <f>'15.'!G46*1000</f>
        <v>49766055.327953182</v>
      </c>
      <c r="O46" s="908">
        <f>'15.'!H46*1000</f>
        <v>2008548.9692725765</v>
      </c>
      <c r="P46" s="908">
        <f>'15.'!F46*1000</f>
        <v>54454814.862557575</v>
      </c>
      <c r="Q46" s="908">
        <f>'1'!K48*1000</f>
        <v>20001617.636045072</v>
      </c>
      <c r="R46" s="908">
        <f>'15.'!J46*1000</f>
        <v>22689033.020081565</v>
      </c>
      <c r="S46" s="838">
        <f t="shared" si="0"/>
        <v>22689033.020081595</v>
      </c>
      <c r="T46" s="941">
        <f t="shared" si="1"/>
        <v>1.1343599019308073</v>
      </c>
      <c r="U46" s="932">
        <f>'11.'!X47*1000</f>
        <v>263478.01351861772</v>
      </c>
    </row>
    <row r="47" spans="1:21" ht="18" customHeight="1">
      <c r="A47" s="813"/>
      <c r="B47" s="1137" t="s">
        <v>381</v>
      </c>
      <c r="C47" s="839"/>
      <c r="D47" s="840"/>
      <c r="E47" s="935">
        <f t="shared" si="10"/>
        <v>111.76361954364759</v>
      </c>
      <c r="F47" s="935">
        <f t="shared" si="11"/>
        <v>78.40614793690402</v>
      </c>
      <c r="G47" s="934">
        <f t="shared" si="12"/>
        <v>57.426473549175107</v>
      </c>
      <c r="H47" s="935">
        <f t="shared" si="13"/>
        <v>21.593852063095888</v>
      </c>
      <c r="I47" s="935">
        <f t="shared" si="14"/>
        <v>135.56807497706336</v>
      </c>
      <c r="J47" s="935">
        <f t="shared" si="15"/>
        <v>28.676415209820728</v>
      </c>
      <c r="K47" s="50">
        <f>'11.'!M48*1000</f>
        <v>46871649.511691347</v>
      </c>
      <c r="L47" s="50">
        <f>'11.'!G48*1000</f>
        <v>614028402.71516395</v>
      </c>
      <c r="M47" s="50">
        <f>'11.'!F48*1000</f>
        <v>756929193.9010123</v>
      </c>
      <c r="N47" s="908">
        <f>'15.'!G47*1000</f>
        <v>549399174.09829807</v>
      </c>
      <c r="O47" s="908">
        <f>'15.'!H47*1000</f>
        <v>28563011.569634974</v>
      </c>
      <c r="P47" s="908">
        <f>'15.'!F47*1000</f>
        <v>593479023.54764283</v>
      </c>
      <c r="Q47" s="908">
        <f>'1'!K49*1000</f>
        <v>120566859.40330923</v>
      </c>
      <c r="R47" s="908">
        <f>'15.'!J47*1000</f>
        <v>163450170.35336882</v>
      </c>
      <c r="S47" s="838">
        <f t="shared" si="0"/>
        <v>163450170.35336947</v>
      </c>
      <c r="T47" s="941">
        <f t="shared" si="1"/>
        <v>1.3556807497706391</v>
      </c>
      <c r="U47" s="932">
        <f>'11.'!X48*1000</f>
        <v>63394749.616251893</v>
      </c>
    </row>
    <row r="48" spans="1:21" ht="18" customHeight="1">
      <c r="A48" s="813"/>
      <c r="B48" s="813" t="s">
        <v>1012</v>
      </c>
      <c r="C48" s="35"/>
      <c r="D48" s="32"/>
      <c r="E48" s="935">
        <f t="shared" si="10"/>
        <v>111.53507141383481</v>
      </c>
      <c r="F48" s="935">
        <f t="shared" si="11"/>
        <v>82.336128863426055</v>
      </c>
      <c r="G48" s="934">
        <f t="shared" si="12"/>
        <v>55.201406008681474</v>
      </c>
      <c r="H48" s="935">
        <f t="shared" si="13"/>
        <v>17.663871136573967</v>
      </c>
      <c r="I48" s="935">
        <f t="shared" si="14"/>
        <v>134.94538548493168</v>
      </c>
      <c r="J48" s="935">
        <f t="shared" si="15"/>
        <v>31.474278848637415</v>
      </c>
      <c r="K48" s="50">
        <f>'11.'!M49*1000</f>
        <v>10511766.793318855</v>
      </c>
      <c r="L48" s="50">
        <f>'11.'!G49*1000</f>
        <v>162588141.94068435</v>
      </c>
      <c r="M48" s="50">
        <f>'11.'!F49*1000</f>
        <v>189074970.56549653</v>
      </c>
      <c r="N48" s="908">
        <f>'15.'!G48*1000</f>
        <v>145773109.64138308</v>
      </c>
      <c r="O48" s="908">
        <f>'15.'!H48*1000</f>
        <v>3953867.3091060766</v>
      </c>
      <c r="P48" s="908">
        <f>'15.'!F48*1000</f>
        <v>155677011.41329211</v>
      </c>
      <c r="Q48" s="908">
        <f>'1'!K50*1000</f>
        <v>24749241.355817806</v>
      </c>
      <c r="R48" s="908">
        <f>'15.'!J48*1000</f>
        <v>33397959.152204465</v>
      </c>
      <c r="S48" s="838">
        <f t="shared" si="0"/>
        <v>33397959.152204424</v>
      </c>
      <c r="T48" s="941">
        <f t="shared" si="1"/>
        <v>1.3494538548493149</v>
      </c>
      <c r="U48" s="932">
        <f>'11.'!X49*1000</f>
        <v>10106966.5832473</v>
      </c>
    </row>
    <row r="49" spans="1:21" ht="18" customHeight="1">
      <c r="A49" s="813"/>
      <c r="B49" s="813" t="s">
        <v>1013</v>
      </c>
      <c r="C49" s="35"/>
      <c r="D49" s="32"/>
      <c r="E49" s="935">
        <f>L49/N49*100</f>
        <v>109.80430214426595</v>
      </c>
      <c r="F49" s="935">
        <f>P49/M49*100</f>
        <v>78.105504687751889</v>
      </c>
      <c r="G49" s="934">
        <f t="shared" si="12"/>
        <v>65.414502758849466</v>
      </c>
      <c r="H49" s="935">
        <f>R49/M49*100</f>
        <v>21.894495312248054</v>
      </c>
      <c r="I49" s="935">
        <f>R49/Q49*100</f>
        <v>138.56684721533168</v>
      </c>
      <c r="J49" s="935">
        <f>K49/R49*100</f>
        <v>29.710115902958066</v>
      </c>
      <c r="K49" s="50">
        <f>'11.'!M50*1000</f>
        <v>30914065.665807966</v>
      </c>
      <c r="L49" s="50">
        <f>'11.'!G50*1000</f>
        <v>374393845.77593303</v>
      </c>
      <c r="M49" s="50">
        <f>'11.'!F50*1000</f>
        <v>475244216.36058003</v>
      </c>
      <c r="N49" s="908">
        <f>'15.'!G49*1000</f>
        <v>340964642.06296504</v>
      </c>
      <c r="O49" s="908">
        <f>'15.'!H49*1000</f>
        <v>22001989.23462883</v>
      </c>
      <c r="P49" s="908">
        <f>'15.'!F49*1000</f>
        <v>371191893.68778259</v>
      </c>
      <c r="Q49" s="908">
        <f>'1'!K51*1000</f>
        <v>75091787.656177819</v>
      </c>
      <c r="R49" s="908">
        <f>'15.'!J49*1000</f>
        <v>104052322.6727972</v>
      </c>
      <c r="S49" s="838">
        <f t="shared" si="0"/>
        <v>104052322.67279744</v>
      </c>
      <c r="T49" s="941">
        <f t="shared" si="1"/>
        <v>1.3856684721533199</v>
      </c>
      <c r="U49" s="932">
        <f>'11.'!X50*1000</f>
        <v>51543735.674523942</v>
      </c>
    </row>
    <row r="50" spans="1:21" ht="18" customHeight="1">
      <c r="A50" s="813"/>
      <c r="B50" s="813" t="s">
        <v>1014</v>
      </c>
      <c r="C50" s="35"/>
      <c r="D50" s="32"/>
      <c r="E50" s="935">
        <f>L50/N50*100</f>
        <v>122.95669656867901</v>
      </c>
      <c r="F50" s="935">
        <f>P50/M50*100</f>
        <v>71.925400528904007</v>
      </c>
      <c r="G50" s="934">
        <f t="shared" si="12"/>
        <v>25.133196296241206</v>
      </c>
      <c r="H50" s="935">
        <f>R50/M50*100</f>
        <v>28.074599471095986</v>
      </c>
      <c r="I50" s="935">
        <f>R50/Q50*100</f>
        <v>125.44678807785532</v>
      </c>
      <c r="J50" s="935">
        <f>K50/R50*100</f>
        <v>20.945540003461517</v>
      </c>
      <c r="K50" s="50">
        <f>'11.'!M51*1000</f>
        <v>5445817.0525645241</v>
      </c>
      <c r="L50" s="50">
        <f>'11.'!G51*1000</f>
        <v>77046414.998547405</v>
      </c>
      <c r="M50" s="50">
        <f>'11.'!F51*1000</f>
        <v>92610006.974935025</v>
      </c>
      <c r="N50" s="908">
        <f>'15.'!G50*1000</f>
        <v>62661422.393950023</v>
      </c>
      <c r="O50" s="908">
        <f>'15.'!H50*1000</f>
        <v>2607155.0259000422</v>
      </c>
      <c r="P50" s="908">
        <f>'15.'!F50*1000</f>
        <v>66610118.446567953</v>
      </c>
      <c r="Q50" s="908">
        <f>'1'!K52*1000</f>
        <v>20725830.391313724</v>
      </c>
      <c r="R50" s="908">
        <f>'15.'!J50*1000</f>
        <v>25999888.528367061</v>
      </c>
      <c r="S50" s="838">
        <f t="shared" si="0"/>
        <v>25999888.528367072</v>
      </c>
      <c r="T50" s="941">
        <f t="shared" si="1"/>
        <v>1.2544678807785539</v>
      </c>
      <c r="U50" s="932">
        <f>'11.'!X51*1000</f>
        <v>1744047.3584806444</v>
      </c>
    </row>
    <row r="51" spans="1:21" ht="18" customHeight="1">
      <c r="A51" s="813"/>
      <c r="B51" s="1137" t="s">
        <v>382</v>
      </c>
      <c r="C51" s="35"/>
      <c r="D51" s="32"/>
      <c r="E51" s="935">
        <f>L51/N51*100</f>
        <v>120.2935083525245</v>
      </c>
      <c r="F51" s="935">
        <f>P51/M51*100</f>
        <v>73.720464266611401</v>
      </c>
      <c r="G51" s="934">
        <f t="shared" si="12"/>
        <v>36.42493738168664</v>
      </c>
      <c r="H51" s="935">
        <f>R51/M51*100</f>
        <v>26.279535733388609</v>
      </c>
      <c r="I51" s="935">
        <f>R51/Q51*100</f>
        <v>98.931053891234441</v>
      </c>
      <c r="J51" s="935">
        <f>K51/R51*100</f>
        <v>38.01494220016243</v>
      </c>
      <c r="K51" s="50">
        <f>'11.'!M52*1000</f>
        <v>2197862.5690486622</v>
      </c>
      <c r="L51" s="50">
        <f>'11.'!G52*1000</f>
        <v>18508886.360696718</v>
      </c>
      <c r="M51" s="50">
        <f>'11.'!F52*1000</f>
        <v>22000295.278385229</v>
      </c>
      <c r="N51" s="908">
        <f>'15.'!G51*1000</f>
        <v>15386438.232772922</v>
      </c>
      <c r="O51" s="908">
        <f>'15.'!H51*1000</f>
        <v>604303.09521625529</v>
      </c>
      <c r="P51" s="908">
        <f>'15.'!F51*1000</f>
        <v>16218719.819250979</v>
      </c>
      <c r="Q51" s="908">
        <f>'1'!K53*1000</f>
        <v>5844045.1523851771</v>
      </c>
      <c r="R51" s="908">
        <f>'15.'!J51*1000</f>
        <v>5781575.4591342537</v>
      </c>
      <c r="S51" s="838">
        <f t="shared" si="0"/>
        <v>5781575.4591342509</v>
      </c>
      <c r="T51" s="941">
        <f t="shared" si="1"/>
        <v>0.989310538912344</v>
      </c>
      <c r="U51" s="932">
        <f>'11.'!X52*1000</f>
        <v>128189.69564406649</v>
      </c>
    </row>
    <row r="52" spans="1:21" ht="18" customHeight="1">
      <c r="A52" s="2639" t="s">
        <v>383</v>
      </c>
      <c r="B52" s="2639"/>
      <c r="C52" s="35"/>
      <c r="D52" s="32"/>
      <c r="E52" s="935">
        <f>L52/N52*100</f>
        <v>128.55986424944001</v>
      </c>
      <c r="F52" s="935">
        <f>P52/M52*100</f>
        <v>72.060268932499255</v>
      </c>
      <c r="G52" s="934">
        <f t="shared" si="12"/>
        <v>18.523906716466843</v>
      </c>
      <c r="H52" s="935">
        <f>R52/M52*100</f>
        <v>27.939731067500723</v>
      </c>
      <c r="I52" s="935">
        <f>R52/Q52*100</f>
        <v>121.46695391597579</v>
      </c>
      <c r="J52" s="935">
        <f>K52/R52*100</f>
        <v>20.104596816792359</v>
      </c>
      <c r="K52" s="50">
        <f>'11.'!M53*1000</f>
        <v>917924.14720997436</v>
      </c>
      <c r="L52" s="50">
        <f>'11.'!G53*1000</f>
        <v>14440900.285248812</v>
      </c>
      <c r="M52" s="50">
        <f>'11.'!F53*1000</f>
        <v>16341397.910223605</v>
      </c>
      <c r="N52" s="908">
        <f>'15.'!G52*1000</f>
        <v>11232821.666044747</v>
      </c>
      <c r="O52" s="908">
        <f>'15.'!H52*1000</f>
        <v>449558.89024194697</v>
      </c>
      <c r="P52" s="908">
        <f>'15.'!F52*1000</f>
        <v>11775655.281436944</v>
      </c>
      <c r="Q52" s="908">
        <f>'1'!K54*1000</f>
        <v>3758835.2071008468</v>
      </c>
      <c r="R52" s="908">
        <f>'15.'!J52*1000</f>
        <v>4565742.6287866589</v>
      </c>
      <c r="S52" s="838">
        <f t="shared" si="0"/>
        <v>4565742.6287866607</v>
      </c>
      <c r="T52" s="941">
        <f t="shared" si="1"/>
        <v>1.2146695391597584</v>
      </c>
      <c r="U52" s="932">
        <f>'11.'!X53*1000</f>
        <v>11105.627724429136</v>
      </c>
    </row>
    <row r="53" spans="1:21" ht="18" customHeight="1">
      <c r="A53" s="2641" t="s">
        <v>118</v>
      </c>
      <c r="B53" s="2641"/>
      <c r="C53" s="2641"/>
      <c r="D53" s="840"/>
      <c r="E53" s="906"/>
      <c r="F53" s="907"/>
      <c r="G53" s="907"/>
      <c r="H53" s="907"/>
      <c r="I53" s="907"/>
      <c r="J53" s="907"/>
      <c r="K53" s="908"/>
      <c r="L53" s="908"/>
      <c r="M53" s="908"/>
      <c r="N53" s="908"/>
      <c r="O53" s="908"/>
      <c r="P53" s="908"/>
      <c r="Q53" s="908"/>
      <c r="R53" s="908"/>
      <c r="T53" s="941"/>
    </row>
    <row r="54" spans="1:21" ht="18" customHeight="1">
      <c r="A54" s="2639" t="s">
        <v>384</v>
      </c>
      <c r="B54" s="2639" t="s">
        <v>384</v>
      </c>
      <c r="C54" s="1141"/>
      <c r="D54" s="840"/>
      <c r="E54" s="935">
        <f>L54/N54*100</f>
        <v>124.89422900471681</v>
      </c>
      <c r="F54" s="935">
        <f>P54/M54*100</f>
        <v>74.231319855816636</v>
      </c>
      <c r="G54" s="928">
        <f>(K54+U54)/(R54+O54)*100</f>
        <v>37.277912056395401</v>
      </c>
      <c r="H54" s="935">
        <f>R54/M54*100</f>
        <v>25.76868014418346</v>
      </c>
      <c r="I54" s="935">
        <f>R54/Q54*100</f>
        <v>149.95128257694944</v>
      </c>
      <c r="J54" s="935">
        <f>K54/R54*100</f>
        <v>24.569348546635503</v>
      </c>
      <c r="K54" s="50">
        <f>'11.'!M55*1000</f>
        <v>89532600.455948189</v>
      </c>
      <c r="L54" s="50">
        <f>'11.'!G55*1000</f>
        <v>1167115984.5343213</v>
      </c>
      <c r="M54" s="283">
        <f>'11.'!F55*1000</f>
        <v>1414149689.4130573</v>
      </c>
      <c r="N54" s="908">
        <f>'15.'!G54*1000</f>
        <v>934483517.64135039</v>
      </c>
      <c r="O54" s="908">
        <f>'15.'!H54*1000</f>
        <v>58650820.996415682</v>
      </c>
      <c r="P54" s="908">
        <f>'15.'!F54*1000</f>
        <v>1049741979.1882441</v>
      </c>
      <c r="Q54" s="908">
        <f>'1'!K56*1000</f>
        <v>243017401.36021447</v>
      </c>
      <c r="R54" s="908">
        <f>'15.'!J54*1000</f>
        <v>364407710.22481453</v>
      </c>
      <c r="S54" s="838">
        <f t="shared" si="0"/>
        <v>364407710.22481322</v>
      </c>
      <c r="T54" s="941">
        <f t="shared" si="1"/>
        <v>1.4995128257694887</v>
      </c>
      <c r="U54" s="932">
        <f>'11.'!X55*1000</f>
        <v>68174786.759780079</v>
      </c>
    </row>
    <row r="55" spans="1:21" ht="18" customHeight="1">
      <c r="A55" s="1137"/>
      <c r="B55" s="1137" t="s">
        <v>385</v>
      </c>
      <c r="C55" s="1137"/>
      <c r="D55" s="840"/>
      <c r="E55" s="935">
        <f>L55/N55*100</f>
        <v>121.44964651092079</v>
      </c>
      <c r="F55" s="935">
        <f>P55/M55*100</f>
        <v>73.45772878239373</v>
      </c>
      <c r="G55" s="928">
        <f>(K55+U55)/(R55+O55)*100</f>
        <v>34.306597515507185</v>
      </c>
      <c r="H55" s="935">
        <f>R55/M55*100</f>
        <v>26.54227121760589</v>
      </c>
      <c r="I55" s="935">
        <f>R55/Q55*100</f>
        <v>137.20156420651097</v>
      </c>
      <c r="J55" s="935">
        <f>K55/R55*100</f>
        <v>26.997264203917499</v>
      </c>
      <c r="K55" s="50">
        <f>'11.'!M56*1000</f>
        <v>42551751.319401368</v>
      </c>
      <c r="L55" s="50">
        <f>'11.'!G56*1000</f>
        <v>491205665.23124832</v>
      </c>
      <c r="M55" s="283">
        <f>'11.'!F56*1000</f>
        <v>593826534.79989994</v>
      </c>
      <c r="N55" s="908">
        <f>'15.'!G55*1000</f>
        <v>404452116.03566009</v>
      </c>
      <c r="O55" s="908">
        <f>'15.'!H55*1000</f>
        <v>19115613.041031919</v>
      </c>
      <c r="P55" s="908">
        <f>'15.'!F55*1000</f>
        <v>436211485.3711974</v>
      </c>
      <c r="Q55" s="908">
        <f>'1'!K57*1000</f>
        <v>114878463.91566181</v>
      </c>
      <c r="R55" s="908">
        <f>'15.'!J55*1000</f>
        <v>157615049.42870027</v>
      </c>
      <c r="S55" s="838">
        <f t="shared" si="0"/>
        <v>157615049.42870253</v>
      </c>
      <c r="T55" s="941">
        <f t="shared" si="1"/>
        <v>1.3720156420651293</v>
      </c>
      <c r="U55" s="932">
        <f>'11.'!X56*1000</f>
        <v>18078525.740579169</v>
      </c>
    </row>
    <row r="56" spans="1:21" ht="18" customHeight="1">
      <c r="A56" s="1137"/>
      <c r="B56" s="3212" t="s">
        <v>386</v>
      </c>
      <c r="C56" s="3212"/>
      <c r="D56" s="840"/>
      <c r="E56" s="935">
        <f>L56/N56*100</f>
        <v>127.63643589169438</v>
      </c>
      <c r="F56" s="935">
        <f>P56/M56*100</f>
        <v>75.345214941648081</v>
      </c>
      <c r="G56" s="928">
        <f>(K56+U56)/(R56+O56)*100</f>
        <v>38.355384086580848</v>
      </c>
      <c r="H56" s="935">
        <f>R56/M56*100</f>
        <v>24.654785058351855</v>
      </c>
      <c r="I56" s="935">
        <f>R56/Q56*100</f>
        <v>144.19759424960966</v>
      </c>
      <c r="J56" s="935">
        <f>K56/R56*100</f>
        <v>25.728770684747836</v>
      </c>
      <c r="K56" s="50">
        <f>'11.'!M57*1000</f>
        <v>32860069.509772975</v>
      </c>
      <c r="L56" s="50">
        <f>'11.'!G57*1000</f>
        <v>434047505.50949544</v>
      </c>
      <c r="M56" s="283">
        <f>'11.'!F57*1000</f>
        <v>518022019.79070103</v>
      </c>
      <c r="N56" s="908">
        <f>'15.'!G56*1000</f>
        <v>340065516.93264574</v>
      </c>
      <c r="O56" s="908">
        <f>'15.'!H56*1000</f>
        <v>25575854.224540662</v>
      </c>
      <c r="P56" s="908">
        <f>'15.'!F56*1000</f>
        <v>390304804.25637048</v>
      </c>
      <c r="Q56" s="908">
        <f>'1'!K58*1000</f>
        <v>88570975.264156297</v>
      </c>
      <c r="R56" s="908">
        <f>'15.'!J56*1000</f>
        <v>127717215.53433025</v>
      </c>
      <c r="S56" s="838">
        <f t="shared" si="0"/>
        <v>127717215.53433055</v>
      </c>
      <c r="T56" s="941">
        <f t="shared" si="1"/>
        <v>1.4419759424961001</v>
      </c>
      <c r="U56" s="932">
        <f>'11.'!X57*1000</f>
        <v>25936076.174352277</v>
      </c>
    </row>
    <row r="57" spans="1:21" ht="18" customHeight="1">
      <c r="A57" s="1137"/>
      <c r="B57" s="3212" t="s">
        <v>387</v>
      </c>
      <c r="C57" s="3212"/>
      <c r="D57" s="840"/>
      <c r="E57" s="935">
        <f>L57/N57*100</f>
        <v>127.31907848077873</v>
      </c>
      <c r="F57" s="935">
        <f>P57/M57*100</f>
        <v>73.842160629590339</v>
      </c>
      <c r="G57" s="928">
        <f>(K57+U57)/(R57+O57)*100</f>
        <v>41.146930918458189</v>
      </c>
      <c r="H57" s="935">
        <f>R57/M57*100</f>
        <v>26.157839370409757</v>
      </c>
      <c r="I57" s="935">
        <f>R57/Q57*100</f>
        <v>199.84715134246153</v>
      </c>
      <c r="J57" s="935">
        <f>K57/R57*100</f>
        <v>17.857350761701479</v>
      </c>
      <c r="K57" s="50">
        <f>'11.'!M58*1000</f>
        <v>14120779.626774</v>
      </c>
      <c r="L57" s="50">
        <f>'11.'!G58*1000</f>
        <v>241862813.79357523</v>
      </c>
      <c r="M57" s="283">
        <f>'11.'!F58*1000</f>
        <v>302301134.822456</v>
      </c>
      <c r="N57" s="908">
        <f>'15.'!G57*1000</f>
        <v>189965884.67304143</v>
      </c>
      <c r="O57" s="908">
        <f>'15.'!H57*1000</f>
        <v>13959353.730843155</v>
      </c>
      <c r="P57" s="908">
        <f>'15.'!F57*1000</f>
        <v>223225689.5606724</v>
      </c>
      <c r="Q57" s="908">
        <f>'1'!K59*1000</f>
        <v>39567962.180395976</v>
      </c>
      <c r="R57" s="908">
        <f>'15.'!J57*1000</f>
        <v>79075445.261783883</v>
      </c>
      <c r="S57" s="838">
        <f t="shared" si="0"/>
        <v>79075445.2617836</v>
      </c>
      <c r="T57" s="941">
        <f t="shared" si="1"/>
        <v>1.998471513424608</v>
      </c>
      <c r="U57" s="932">
        <f>'11.'!X58*1000</f>
        <v>24160184.844848685</v>
      </c>
    </row>
    <row r="58" spans="1:21" ht="18" customHeight="1" thickBot="1">
      <c r="A58" s="2640" t="s">
        <v>388</v>
      </c>
      <c r="B58" s="2640"/>
      <c r="C58" s="1138"/>
      <c r="D58" s="911"/>
      <c r="E58" s="909">
        <f>L58/N58*100</f>
        <v>115.32625144450024</v>
      </c>
      <c r="F58" s="910">
        <f>P58/M58*100</f>
        <v>79.938763975671492</v>
      </c>
      <c r="G58" s="930">
        <f>(K58+U58)/(R58+O58)*100</f>
        <v>48.402509650267348</v>
      </c>
      <c r="H58" s="910">
        <f>R58/M58*100</f>
        <v>20.061236024328686</v>
      </c>
      <c r="I58" s="910">
        <f>R58/Q58*100</f>
        <v>118.38444256588241</v>
      </c>
      <c r="J58" s="910">
        <f>K58/R58*100</f>
        <v>28.053684908551524</v>
      </c>
      <c r="K58" s="50">
        <f>'11.'!M59*1000</f>
        <v>77114574.343095049</v>
      </c>
      <c r="L58" s="50">
        <f>'11.'!G59*1000</f>
        <v>1151883462.3770657</v>
      </c>
      <c r="M58" s="315">
        <f>'11.'!F59*1000</f>
        <v>1370215460.2833736</v>
      </c>
      <c r="N58" s="925">
        <f>'15.'!G58*1000</f>
        <v>998804216.68903339</v>
      </c>
      <c r="O58" s="925">
        <f>'15.'!H58*1000</f>
        <v>43108263.186883681</v>
      </c>
      <c r="P58" s="925">
        <f>'15.'!F58*1000</f>
        <v>1095333302.7540867</v>
      </c>
      <c r="Q58" s="925">
        <f>'1'!K60*1000</f>
        <v>232194494.11717585</v>
      </c>
      <c r="R58" s="925">
        <f>'15.'!J58*1000</f>
        <v>274882157.52928925</v>
      </c>
      <c r="S58" s="838">
        <f t="shared" si="0"/>
        <v>274882157.52928686</v>
      </c>
      <c r="T58" s="941">
        <f t="shared" si="1"/>
        <v>1.1838444256588139</v>
      </c>
      <c r="U58" s="932">
        <f>'11.'!X59*1000</f>
        <v>76800769.730976298</v>
      </c>
    </row>
    <row r="59" spans="1:21" s="849" customFormat="1" ht="15">
      <c r="A59" s="3032"/>
      <c r="B59" s="3033"/>
      <c r="C59" s="3033"/>
      <c r="D59" s="3033"/>
      <c r="E59" s="3033"/>
      <c r="F59" s="3033"/>
      <c r="G59" s="3033"/>
      <c r="H59" s="3033"/>
      <c r="I59" s="3033"/>
      <c r="J59" s="3033"/>
      <c r="K59" s="3033"/>
      <c r="L59" s="3033"/>
      <c r="T59" s="943"/>
    </row>
    <row r="60" spans="1:21" s="849" customFormat="1" thickBot="1">
      <c r="A60" s="2311"/>
      <c r="B60" s="2312"/>
      <c r="C60" s="2312"/>
      <c r="D60" s="2312"/>
      <c r="E60" s="2313" t="s">
        <v>2674</v>
      </c>
      <c r="F60" s="2312"/>
      <c r="G60" s="2312"/>
      <c r="H60" s="2312"/>
      <c r="I60" s="2312"/>
      <c r="J60" s="2312"/>
      <c r="K60" s="2312"/>
      <c r="L60" s="2312"/>
      <c r="T60" s="943"/>
    </row>
    <row r="61" spans="1:21" s="48" customFormat="1" ht="15.75" customHeight="1" thickTop="1">
      <c r="D61" s="2308"/>
      <c r="E61" s="2658" t="s">
        <v>829</v>
      </c>
      <c r="F61" s="2249" t="s">
        <v>2450</v>
      </c>
      <c r="G61" s="2062" t="s">
        <v>2452</v>
      </c>
      <c r="H61" s="2645" t="s">
        <v>2453</v>
      </c>
      <c r="I61" s="2061" t="s">
        <v>2454</v>
      </c>
      <c r="J61" s="2305" t="s">
        <v>2119</v>
      </c>
      <c r="K61" s="49"/>
    </row>
    <row r="62" spans="1:21" s="48" customFormat="1" ht="15.75" customHeight="1" thickBot="1">
      <c r="D62" s="2308"/>
      <c r="E62" s="2659"/>
      <c r="F62" s="2247" t="s">
        <v>2451</v>
      </c>
      <c r="G62" s="2064" t="s">
        <v>2451</v>
      </c>
      <c r="H62" s="2647"/>
      <c r="I62" s="2063" t="s">
        <v>2455</v>
      </c>
      <c r="J62" s="2248" t="s">
        <v>2456</v>
      </c>
      <c r="K62" s="49"/>
    </row>
    <row r="63" spans="1:21" s="48" customFormat="1" ht="15.75" customHeight="1">
      <c r="D63" s="2308"/>
      <c r="E63" s="2306" t="s">
        <v>2457</v>
      </c>
      <c r="F63" s="2287">
        <f>E27</f>
        <v>119.9510763830818</v>
      </c>
      <c r="G63" s="2287">
        <f t="shared" ref="G63:J63" si="16">F27</f>
        <v>77.040013310617468</v>
      </c>
      <c r="H63" s="2287">
        <f t="shared" si="16"/>
        <v>42.051571691059173</v>
      </c>
      <c r="I63" s="2287">
        <f t="shared" si="16"/>
        <v>22.959986689382422</v>
      </c>
      <c r="J63" s="2287">
        <f t="shared" si="16"/>
        <v>134.52732851139731</v>
      </c>
      <c r="K63" s="49"/>
    </row>
    <row r="64" spans="1:21" s="48" customFormat="1" ht="15.75" customHeight="1">
      <c r="D64" s="2308"/>
      <c r="E64" s="2246" t="s">
        <v>52</v>
      </c>
      <c r="F64" s="2309">
        <f>E32</f>
        <v>120.97776244385965</v>
      </c>
      <c r="G64" s="2309">
        <f t="shared" ref="G64:J64" si="17">F32</f>
        <v>78.374693149844333</v>
      </c>
      <c r="H64" s="2309">
        <f t="shared" si="17"/>
        <v>34.559899277267739</v>
      </c>
      <c r="I64" s="2309">
        <f t="shared" si="17"/>
        <v>21.62530685015588</v>
      </c>
      <c r="J64" s="2309">
        <f t="shared" si="17"/>
        <v>133.83003335204586</v>
      </c>
      <c r="K64" s="49"/>
    </row>
    <row r="65" spans="1:11" s="48" customFormat="1" ht="15.75" customHeight="1">
      <c r="D65" s="2308"/>
      <c r="E65" s="2246" t="s">
        <v>53</v>
      </c>
      <c r="F65" s="2309">
        <f t="shared" ref="F65:J65" si="18">E33</f>
        <v>117.67637548152297</v>
      </c>
      <c r="G65" s="2309">
        <f t="shared" si="18"/>
        <v>79.714103710319549</v>
      </c>
      <c r="H65" s="2309">
        <f t="shared" si="18"/>
        <v>33.481301985881103</v>
      </c>
      <c r="I65" s="2309">
        <f t="shared" si="18"/>
        <v>20.285896289680377</v>
      </c>
      <c r="J65" s="2309">
        <f t="shared" si="18"/>
        <v>99.218944463463714</v>
      </c>
      <c r="K65" s="49"/>
    </row>
    <row r="66" spans="1:11" s="48" customFormat="1" ht="15.75" customHeight="1">
      <c r="D66" s="2308"/>
      <c r="E66" s="2246" t="s">
        <v>54</v>
      </c>
      <c r="F66" s="2309">
        <f t="shared" ref="F66:J66" si="19">E34</f>
        <v>116.6651863033068</v>
      </c>
      <c r="G66" s="2309">
        <f t="shared" si="19"/>
        <v>75.832198669453319</v>
      </c>
      <c r="H66" s="2309">
        <f t="shared" si="19"/>
        <v>60.825217345525807</v>
      </c>
      <c r="I66" s="2309">
        <f t="shared" si="19"/>
        <v>24.167801330546805</v>
      </c>
      <c r="J66" s="2309">
        <f t="shared" si="19"/>
        <v>114.51320593350411</v>
      </c>
      <c r="K66" s="49"/>
    </row>
    <row r="67" spans="1:11" s="48" customFormat="1" ht="15.75" customHeight="1">
      <c r="D67" s="2308"/>
      <c r="E67" s="2246" t="s">
        <v>830</v>
      </c>
      <c r="F67" s="2309">
        <f t="shared" ref="F67:J67" si="20">E35</f>
        <v>221.33917991612174</v>
      </c>
      <c r="G67" s="2309">
        <f t="shared" si="20"/>
        <v>44.363348844367387</v>
      </c>
      <c r="H67" s="2309">
        <f t="shared" si="20"/>
        <v>23.540037604608621</v>
      </c>
      <c r="I67" s="2309">
        <f t="shared" si="20"/>
        <v>55.636651155632613</v>
      </c>
      <c r="J67" s="2309">
        <f t="shared" si="20"/>
        <v>132.90664489231426</v>
      </c>
      <c r="K67" s="49"/>
    </row>
    <row r="68" spans="1:11" s="48" customFormat="1" ht="15.75" customHeight="1" thickBot="1">
      <c r="D68" s="2308"/>
      <c r="E68" s="2307" t="s">
        <v>831</v>
      </c>
      <c r="F68" s="2310">
        <f t="shared" ref="F68:J68" si="21">E36</f>
        <v>109.23829782708205</v>
      </c>
      <c r="G68" s="2310">
        <f t="shared" si="21"/>
        <v>69.803668986839838</v>
      </c>
      <c r="H68" s="2310">
        <f t="shared" si="21"/>
        <v>71.668562903254582</v>
      </c>
      <c r="I68" s="2310">
        <f t="shared" si="21"/>
        <v>30.196331013160261</v>
      </c>
      <c r="J68" s="2310">
        <f t="shared" si="21"/>
        <v>168.09433901249565</v>
      </c>
      <c r="K68" s="49"/>
    </row>
    <row r="69" spans="1:11" s="48" customFormat="1" ht="15.75" customHeight="1" thickTop="1">
      <c r="D69" s="2308"/>
      <c r="K69" s="49"/>
    </row>
    <row r="70" spans="1:11" ht="26.1" customHeight="1">
      <c r="A70" s="838"/>
      <c r="B70" s="838"/>
      <c r="C70" s="838"/>
      <c r="D70" s="905"/>
    </row>
    <row r="71" spans="1:11" ht="26.1" customHeight="1">
      <c r="A71" s="838"/>
      <c r="B71" s="838"/>
      <c r="C71" s="838"/>
      <c r="D71" s="905"/>
    </row>
    <row r="72" spans="1:11" ht="26.1" customHeight="1">
      <c r="A72" s="838"/>
      <c r="B72" s="838"/>
      <c r="C72" s="838"/>
      <c r="D72" s="905"/>
    </row>
    <row r="73" spans="1:11" ht="26.1" customHeight="1">
      <c r="A73" s="838"/>
      <c r="B73" s="838"/>
      <c r="C73" s="838"/>
      <c r="D73" s="905"/>
    </row>
    <row r="74" spans="1:11" ht="26.1" customHeight="1"/>
    <row r="75" spans="1:11" ht="26.1" customHeight="1"/>
    <row r="76" spans="1:11" ht="26.1" customHeight="1"/>
    <row r="77" spans="1:11" ht="26.1" customHeight="1"/>
    <row r="78" spans="1:11" ht="26.1" customHeight="1"/>
    <row r="79" spans="1:11" ht="26.1" customHeight="1"/>
    <row r="80" spans="1:11" ht="26.1" customHeight="1"/>
    <row r="81" ht="26.1" customHeight="1"/>
    <row r="82" ht="26.1" customHeight="1"/>
  </sheetData>
  <mergeCells count="42">
    <mergeCell ref="A16:C16"/>
    <mergeCell ref="A20:C20"/>
    <mergeCell ref="A11:C11"/>
    <mergeCell ref="A14:C14"/>
    <mergeCell ref="A12:C12"/>
    <mergeCell ref="A13:C13"/>
    <mergeCell ref="A15:C15"/>
    <mergeCell ref="A17:C17"/>
    <mergeCell ref="A19:C19"/>
    <mergeCell ref="A18:C18"/>
    <mergeCell ref="A3:C5"/>
    <mergeCell ref="A10:C10"/>
    <mergeCell ref="A8:C8"/>
    <mergeCell ref="A9:C9"/>
    <mergeCell ref="A6:C6"/>
    <mergeCell ref="A7:C7"/>
    <mergeCell ref="J3:J4"/>
    <mergeCell ref="E3:E5"/>
    <mergeCell ref="F3:F5"/>
    <mergeCell ref="G3:G5"/>
    <mergeCell ref="I3:I4"/>
    <mergeCell ref="H3:H5"/>
    <mergeCell ref="A21:D21"/>
    <mergeCell ref="A24:D24"/>
    <mergeCell ref="A25:D25"/>
    <mergeCell ref="A23:D23"/>
    <mergeCell ref="A27:D27"/>
    <mergeCell ref="A26:D26"/>
    <mergeCell ref="A22:D22"/>
    <mergeCell ref="E61:E62"/>
    <mergeCell ref="H61:H62"/>
    <mergeCell ref="A28:C28"/>
    <mergeCell ref="A31:C31"/>
    <mergeCell ref="B56:C56"/>
    <mergeCell ref="A53:C53"/>
    <mergeCell ref="A58:B58"/>
    <mergeCell ref="A54:B54"/>
    <mergeCell ref="A38:B38"/>
    <mergeCell ref="A52:B52"/>
    <mergeCell ref="A37:C37"/>
    <mergeCell ref="A59:L59"/>
    <mergeCell ref="B57:C57"/>
  </mergeCells>
  <phoneticPr fontId="4"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Y68"/>
  <sheetViews>
    <sheetView view="pageBreakPreview" topLeftCell="A47" zoomScaleNormal="75" zoomScaleSheetLayoutView="100" workbookViewId="0">
      <selection activeCell="L37" sqref="L37"/>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10" width="13.28515625" style="838" customWidth="1"/>
    <col min="11" max="11" width="17.42578125" style="850" bestFit="1" customWidth="1"/>
    <col min="12" max="12" width="18.7109375" style="838" customWidth="1"/>
    <col min="13" max="13" width="21.28515625" style="838" customWidth="1"/>
    <col min="14" max="14" width="17.42578125" style="838" customWidth="1"/>
    <col min="15" max="15" width="16.140625" style="838" bestFit="1" customWidth="1"/>
    <col min="16" max="16" width="19" style="838" customWidth="1"/>
    <col min="17" max="17" width="18" style="838" customWidth="1"/>
    <col min="18" max="18" width="21" style="838" customWidth="1"/>
    <col min="19" max="19" width="17.42578125" style="838" bestFit="1" customWidth="1"/>
    <col min="20" max="20" width="13.5703125" style="838" bestFit="1" customWidth="1"/>
    <col min="21" max="16384" width="9.140625" style="838"/>
  </cols>
  <sheetData>
    <row r="1" spans="1:22" s="1286" customFormat="1" ht="35.1" customHeight="1">
      <c r="A1" s="1301" t="s">
        <v>1548</v>
      </c>
      <c r="B1" s="1300"/>
      <c r="C1" s="1300"/>
      <c r="D1" s="1300"/>
      <c r="E1" s="1300"/>
      <c r="F1" s="1300"/>
      <c r="G1" s="1300"/>
      <c r="H1" s="1300"/>
      <c r="I1" s="1300"/>
      <c r="J1" s="1300"/>
      <c r="K1" s="1299"/>
    </row>
    <row r="2" spans="1:22" ht="15" customHeight="1" thickBot="1">
      <c r="A2" s="838"/>
      <c r="B2" s="26"/>
      <c r="C2" s="26"/>
      <c r="D2" s="27"/>
      <c r="J2" s="140" t="s">
        <v>180</v>
      </c>
    </row>
    <row r="3" spans="1:22" ht="20.100000000000001" customHeight="1">
      <c r="A3" s="3204" t="s">
        <v>1</v>
      </c>
      <c r="B3" s="3204"/>
      <c r="C3" s="3204"/>
      <c r="D3" s="29"/>
      <c r="E3" s="3357" t="s">
        <v>244</v>
      </c>
      <c r="F3" s="3357" t="s">
        <v>245</v>
      </c>
      <c r="G3" s="3357" t="s">
        <v>521</v>
      </c>
      <c r="H3" s="3357" t="s">
        <v>481</v>
      </c>
      <c r="I3" s="3368" t="s">
        <v>500</v>
      </c>
      <c r="J3" s="3366" t="s">
        <v>246</v>
      </c>
      <c r="V3" s="254" t="s">
        <v>50</v>
      </c>
    </row>
    <row r="4" spans="1:22" ht="20.100000000000001" customHeight="1">
      <c r="A4" s="3205"/>
      <c r="B4" s="3205"/>
      <c r="C4" s="3205"/>
      <c r="D4" s="30"/>
      <c r="E4" s="3358"/>
      <c r="F4" s="3358"/>
      <c r="G4" s="3358"/>
      <c r="H4" s="3358"/>
      <c r="I4" s="3369"/>
      <c r="J4" s="3367"/>
      <c r="K4" s="304" t="s">
        <v>247</v>
      </c>
      <c r="L4" s="305" t="s">
        <v>248</v>
      </c>
      <c r="M4" s="305" t="s">
        <v>201</v>
      </c>
      <c r="N4" s="305" t="s">
        <v>200</v>
      </c>
      <c r="O4" s="305" t="s">
        <v>203</v>
      </c>
      <c r="P4" s="305" t="s">
        <v>202</v>
      </c>
      <c r="Q4" s="305" t="s">
        <v>205</v>
      </c>
      <c r="R4" s="305" t="s">
        <v>204</v>
      </c>
      <c r="S4" s="305" t="s">
        <v>465</v>
      </c>
    </row>
    <row r="5" spans="1:22" ht="39.950000000000003" customHeight="1">
      <c r="A5" s="3206"/>
      <c r="B5" s="3206"/>
      <c r="C5" s="3206"/>
      <c r="D5" s="31"/>
      <c r="E5" s="3359"/>
      <c r="F5" s="3359"/>
      <c r="G5" s="3359"/>
      <c r="H5" s="3359"/>
      <c r="I5" s="1199" t="s">
        <v>143</v>
      </c>
      <c r="J5" s="1214" t="s">
        <v>500</v>
      </c>
      <c r="K5" s="905" t="s">
        <v>69</v>
      </c>
      <c r="L5" s="905" t="s">
        <v>70</v>
      </c>
      <c r="M5" s="905" t="s">
        <v>390</v>
      </c>
      <c r="N5" s="905" t="s">
        <v>391</v>
      </c>
      <c r="O5" s="905" t="s">
        <v>392</v>
      </c>
      <c r="P5" s="905" t="s">
        <v>393</v>
      </c>
      <c r="Q5" s="905" t="s">
        <v>394</v>
      </c>
      <c r="R5" s="905" t="s">
        <v>395</v>
      </c>
      <c r="S5" s="931" t="s">
        <v>466</v>
      </c>
    </row>
    <row r="6" spans="1:22" s="33" customFormat="1" ht="12.75" hidden="1" customHeight="1">
      <c r="A6" s="3207" t="s">
        <v>150</v>
      </c>
      <c r="B6" s="3207"/>
      <c r="C6" s="3207"/>
      <c r="D6" s="139"/>
      <c r="E6" s="259">
        <v>106.99</v>
      </c>
      <c r="F6" s="134">
        <v>77.56</v>
      </c>
      <c r="G6" s="134">
        <v>40.79</v>
      </c>
      <c r="H6" s="134">
        <v>23.04</v>
      </c>
      <c r="I6" s="134"/>
      <c r="J6" s="134">
        <v>49.9</v>
      </c>
      <c r="K6" s="274" t="s">
        <v>71</v>
      </c>
      <c r="L6" s="274" t="s">
        <v>72</v>
      </c>
      <c r="M6" s="274" t="s">
        <v>73</v>
      </c>
      <c r="N6" s="274" t="s">
        <v>74</v>
      </c>
      <c r="O6" s="274" t="s">
        <v>75</v>
      </c>
      <c r="P6" s="274" t="s">
        <v>76</v>
      </c>
      <c r="Q6" s="274" t="s">
        <v>77</v>
      </c>
      <c r="R6" s="274" t="s">
        <v>78</v>
      </c>
    </row>
    <row r="7" spans="1:22" s="33" customFormat="1" ht="12.75" hidden="1" customHeight="1">
      <c r="A7" s="3198" t="s">
        <v>1124</v>
      </c>
      <c r="B7" s="3198"/>
      <c r="C7" s="3198"/>
      <c r="D7" s="139"/>
      <c r="E7" s="306" t="s">
        <v>396</v>
      </c>
      <c r="F7" s="284" t="s">
        <v>396</v>
      </c>
      <c r="G7" s="284" t="s">
        <v>396</v>
      </c>
      <c r="H7" s="284" t="s">
        <v>396</v>
      </c>
      <c r="I7" s="284"/>
      <c r="J7" s="284" t="s">
        <v>396</v>
      </c>
      <c r="K7" s="33">
        <v>281966764</v>
      </c>
      <c r="L7" s="33">
        <v>649592760</v>
      </c>
    </row>
    <row r="8" spans="1:22" s="33" customFormat="1" ht="12.75" hidden="1" customHeight="1">
      <c r="A8" s="3198" t="s">
        <v>1125</v>
      </c>
      <c r="B8" s="3198"/>
      <c r="C8" s="3198"/>
      <c r="D8" s="139"/>
      <c r="E8" s="261">
        <f>L8/N8*100</f>
        <v>117.80979986357156</v>
      </c>
      <c r="F8" s="307">
        <f>P8/M8*100</f>
        <v>74.491251997418701</v>
      </c>
      <c r="G8" s="307">
        <f>K8/(R8+O8)*100</f>
        <v>42.102767598065803</v>
      </c>
      <c r="H8" s="307">
        <f>Q8/M8*100</f>
        <v>28.488707576626641</v>
      </c>
      <c r="I8" s="307">
        <v>89.52465934134149</v>
      </c>
      <c r="J8" s="307">
        <f>K8/R8*100</f>
        <v>54.904494993954124</v>
      </c>
      <c r="K8" s="263">
        <v>121604697.75101717</v>
      </c>
      <c r="L8" s="263">
        <v>647532310.41547668</v>
      </c>
      <c r="M8" s="263">
        <v>868414421.03194439</v>
      </c>
      <c r="N8" s="263">
        <v>549642144.51203966</v>
      </c>
      <c r="O8" s="263">
        <v>67344228.417728901</v>
      </c>
      <c r="P8" s="263">
        <v>646892774.75283027</v>
      </c>
      <c r="Q8" s="263">
        <v>247400044.96104595</v>
      </c>
      <c r="R8" s="263">
        <v>221484047.46170205</v>
      </c>
    </row>
    <row r="9" spans="1:22" s="33" customFormat="1" ht="12.75" hidden="1" customHeight="1">
      <c r="A9" s="3198" t="s">
        <v>1126</v>
      </c>
      <c r="B9" s="3198"/>
      <c r="C9" s="3198"/>
      <c r="D9" s="139"/>
      <c r="E9" s="261">
        <f>L9/N9*100</f>
        <v>119.59380541375279</v>
      </c>
      <c r="F9" s="307">
        <f>P9/M9*100</f>
        <v>75.903271790110693</v>
      </c>
      <c r="G9" s="307">
        <f>K9/(R9+O9)*100</f>
        <v>36.786516123600812</v>
      </c>
      <c r="H9" s="307">
        <f>Q9/M9*100</f>
        <v>26.872575876008124</v>
      </c>
      <c r="I9" s="307">
        <v>89.670332762564897</v>
      </c>
      <c r="J9" s="307">
        <f>K9/R9*100</f>
        <v>46.734648395490488</v>
      </c>
      <c r="K9" s="280">
        <v>118356200.487192</v>
      </c>
      <c r="L9" s="280">
        <v>817188245.88725233</v>
      </c>
      <c r="M9" s="280">
        <v>1050978800.6989176</v>
      </c>
      <c r="N9" s="280">
        <v>683303155.25964439</v>
      </c>
      <c r="O9" s="280">
        <v>68486492.789971873</v>
      </c>
      <c r="P9" s="280">
        <v>797727295.55094528</v>
      </c>
      <c r="Q9" s="280">
        <v>282425075.65857685</v>
      </c>
      <c r="R9" s="280">
        <v>253251505.14797154</v>
      </c>
    </row>
    <row r="10" spans="1:22" s="33" customFormat="1" ht="12.75" hidden="1" customHeight="1">
      <c r="A10" s="3103" t="s">
        <v>1127</v>
      </c>
      <c r="B10" s="3103"/>
      <c r="C10" s="3103"/>
      <c r="D10" s="139"/>
      <c r="E10" s="261">
        <f>L10/N10*100</f>
        <v>116.77642519228182</v>
      </c>
      <c r="F10" s="307">
        <f>P10/M10*100</f>
        <v>77.868243457681544</v>
      </c>
      <c r="G10" s="307">
        <f>K10/(R10+O10)*100</f>
        <v>34.651929417864963</v>
      </c>
      <c r="H10" s="307">
        <f>R10/M10*100</f>
        <v>22.131756542318488</v>
      </c>
      <c r="I10" s="307">
        <v>91.149897369577104</v>
      </c>
      <c r="J10" s="307">
        <f>K10/R10*100</f>
        <v>45.284432132286547</v>
      </c>
      <c r="K10" s="308">
        <v>106553793.60322423</v>
      </c>
      <c r="L10" s="308">
        <v>840047239.68685865</v>
      </c>
      <c r="M10" s="308">
        <v>1063173409.5479351</v>
      </c>
      <c r="N10" s="308">
        <v>719363722.86071694</v>
      </c>
      <c r="O10" s="308">
        <v>72198482.833064005</v>
      </c>
      <c r="P10" s="308">
        <v>827874458.92411971</v>
      </c>
      <c r="Q10" s="308">
        <v>258145052.72537023</v>
      </c>
      <c r="R10" s="308">
        <v>235298950.62381566</v>
      </c>
    </row>
    <row r="11" spans="1:22" s="266" customFormat="1" ht="13.7" hidden="1" customHeight="1">
      <c r="A11" s="3103" t="s">
        <v>1128</v>
      </c>
      <c r="B11" s="3103"/>
      <c r="C11" s="3103"/>
      <c r="D11" s="309"/>
      <c r="E11" s="264">
        <f>L11/N11*100</f>
        <v>116.78248995084739</v>
      </c>
      <c r="F11" s="310">
        <f>P11/M11*100</f>
        <v>76.718944211965706</v>
      </c>
      <c r="G11" s="310">
        <f>K11/(R11+O11)*100</f>
        <v>33.851042834622866</v>
      </c>
      <c r="H11" s="310">
        <f>R11/M11*100</f>
        <v>23.281055788034276</v>
      </c>
      <c r="I11" s="307">
        <v>91.416037837523987</v>
      </c>
      <c r="J11" s="310">
        <f>K11/R11*100</f>
        <v>42.85662984650051</v>
      </c>
      <c r="K11" s="50">
        <v>8400645.485614866</v>
      </c>
      <c r="L11" s="50">
        <v>66245456.313127212</v>
      </c>
      <c r="M11" s="50">
        <v>84196098.96249029</v>
      </c>
      <c r="N11" s="50">
        <v>56725504.260963507</v>
      </c>
      <c r="O11" s="50">
        <v>5214763.4847813947</v>
      </c>
      <c r="P11" s="50">
        <v>64594358.191684365</v>
      </c>
      <c r="Q11" s="50">
        <v>21442343.416419532</v>
      </c>
      <c r="R11" s="50">
        <v>19601740.770805914</v>
      </c>
    </row>
    <row r="12" spans="1:22" s="266" customFormat="1" ht="13.7" hidden="1" customHeight="1">
      <c r="A12" s="3103" t="s">
        <v>1129</v>
      </c>
      <c r="B12" s="3103"/>
      <c r="C12" s="3103"/>
      <c r="D12" s="309"/>
      <c r="E12" s="306" t="s">
        <v>396</v>
      </c>
      <c r="F12" s="284" t="s">
        <v>396</v>
      </c>
      <c r="G12" s="284" t="s">
        <v>396</v>
      </c>
      <c r="H12" s="284" t="s">
        <v>396</v>
      </c>
      <c r="I12" s="284" t="s">
        <v>396</v>
      </c>
      <c r="J12" s="284" t="s">
        <v>396</v>
      </c>
      <c r="K12" s="850"/>
      <c r="L12" s="838"/>
      <c r="M12" s="50" t="e">
        <f>#REF!*1000</f>
        <v>#REF!</v>
      </c>
      <c r="N12" s="838"/>
      <c r="O12" s="838"/>
      <c r="P12" s="838"/>
      <c r="Q12" s="838"/>
      <c r="R12" s="838"/>
    </row>
    <row r="13" spans="1:22" s="266" customFormat="1" ht="13.7" hidden="1" customHeight="1">
      <c r="A13" s="3103" t="s">
        <v>1130</v>
      </c>
      <c r="B13" s="3103"/>
      <c r="C13" s="3103"/>
      <c r="D13" s="309"/>
      <c r="E13" s="264" t="e">
        <f>L13/N13*100</f>
        <v>#REF!</v>
      </c>
      <c r="F13" s="310" t="e">
        <f>P13/M13*100</f>
        <v>#REF!</v>
      </c>
      <c r="G13" s="310" t="e">
        <f>K13/(R13+O13)*100</f>
        <v>#REF!</v>
      </c>
      <c r="H13" s="310" t="e">
        <f>R13/M13*100</f>
        <v>#REF!</v>
      </c>
      <c r="I13" s="307">
        <f>R13/Q13*100</f>
        <v>100.42861116717002</v>
      </c>
      <c r="J13" s="310" t="e">
        <f>K13/R13*100</f>
        <v>#REF!</v>
      </c>
      <c r="K13" s="50" t="e">
        <f>#REF!*1000</f>
        <v>#REF!</v>
      </c>
      <c r="L13" s="50" t="e">
        <f>#REF!*1000</f>
        <v>#REF!</v>
      </c>
      <c r="M13" s="50" t="e">
        <f>#REF!*1000</f>
        <v>#REF!</v>
      </c>
      <c r="N13" s="50">
        <f>'16.'!G14*1000</f>
        <v>1386454876123.2986</v>
      </c>
      <c r="O13" s="50">
        <f>'16.'!H14*1000</f>
        <v>75937739828.953735</v>
      </c>
      <c r="P13" s="50">
        <f>'16.'!F14*1000</f>
        <v>1506128939840.1038</v>
      </c>
      <c r="Q13" s="50">
        <f>'2'!K15*1000</f>
        <v>301856174159.28192</v>
      </c>
      <c r="R13" s="50">
        <f>'16.'!J14*1000</f>
        <v>303149963430.52075</v>
      </c>
    </row>
    <row r="14" spans="1:22" s="266" customFormat="1" ht="13.7" hidden="1" customHeight="1">
      <c r="A14" s="3103" t="s">
        <v>1131</v>
      </c>
      <c r="B14" s="3103"/>
      <c r="C14" s="3103"/>
      <c r="D14" s="309"/>
      <c r="E14" s="264" t="e">
        <f>L14/N14*100</f>
        <v>#REF!</v>
      </c>
      <c r="F14" s="310" t="e">
        <f>P14/M14*100</f>
        <v>#REF!</v>
      </c>
      <c r="G14" s="310" t="e">
        <f>K14/(R14+O14)*100</f>
        <v>#REF!</v>
      </c>
      <c r="H14" s="310" t="e">
        <f>R14/M14*100</f>
        <v>#REF!</v>
      </c>
      <c r="I14" s="307">
        <f>R14/Q14*100</f>
        <v>94.789332313583415</v>
      </c>
      <c r="J14" s="310" t="e">
        <f>K14/R14*100</f>
        <v>#REF!</v>
      </c>
      <c r="K14" s="50" t="e">
        <f>#REF!*1000</f>
        <v>#REF!</v>
      </c>
      <c r="L14" s="50" t="e">
        <f>#REF!*1000</f>
        <v>#REF!</v>
      </c>
      <c r="M14" s="50" t="e">
        <f>#REF!*1000</f>
        <v>#REF!</v>
      </c>
      <c r="N14" s="50">
        <f>'16.'!G15*1000</f>
        <v>1151627766000</v>
      </c>
      <c r="O14" s="50">
        <f>'16.'!H15*1000</f>
        <v>87250605809.419937</v>
      </c>
      <c r="P14" s="50">
        <f>'16.'!F15*1000</f>
        <v>1274736725306.0017</v>
      </c>
      <c r="Q14" s="50">
        <f>'2'!K16*1000</f>
        <v>291833489919.73096</v>
      </c>
      <c r="R14" s="50">
        <f>'16.'!J15*1000</f>
        <v>276627016562.34174</v>
      </c>
    </row>
    <row r="15" spans="1:22" s="266" customFormat="1" ht="17.25" hidden="1" customHeight="1">
      <c r="A15" s="3198" t="s">
        <v>1095</v>
      </c>
      <c r="B15" s="3198"/>
      <c r="C15" s="3198"/>
      <c r="D15" s="309"/>
      <c r="E15" s="264" t="e">
        <f>L15/N15*100</f>
        <v>#REF!</v>
      </c>
      <c r="F15" s="310" t="e">
        <f>P15/M15*100</f>
        <v>#REF!</v>
      </c>
      <c r="G15" s="310" t="e">
        <f>K15/(R15+O15)*100</f>
        <v>#REF!</v>
      </c>
      <c r="H15" s="310" t="e">
        <f>R15/M15*100</f>
        <v>#REF!</v>
      </c>
      <c r="I15" s="307">
        <f>R15/Q15*100</f>
        <v>99.116295179566919</v>
      </c>
      <c r="J15" s="310" t="e">
        <f>K15/R15*100</f>
        <v>#REF!</v>
      </c>
      <c r="K15" s="50" t="e">
        <f>#REF!*1000</f>
        <v>#REF!</v>
      </c>
      <c r="L15" s="50" t="e">
        <f>#REF!*1000</f>
        <v>#REF!</v>
      </c>
      <c r="M15" s="50" t="e">
        <f>#REF!*1000</f>
        <v>#REF!</v>
      </c>
      <c r="N15" s="50">
        <f>'16.'!G16*1000</f>
        <v>1238450976770.2041</v>
      </c>
      <c r="O15" s="50">
        <f>'16.'!H16*1000</f>
        <v>32845041989.602451</v>
      </c>
      <c r="P15" s="50">
        <f>'16.'!F16*1000</f>
        <v>1312842590731.9292</v>
      </c>
      <c r="Q15" s="50">
        <f>'2'!K17*1000</f>
        <v>288555885874.64343</v>
      </c>
      <c r="R15" s="50">
        <f>'16.'!J16*1000</f>
        <v>286005903601.52582</v>
      </c>
    </row>
    <row r="16" spans="1:22" s="266" customFormat="1" ht="15" hidden="1" customHeight="1">
      <c r="A16" s="3198" t="s">
        <v>1050</v>
      </c>
      <c r="B16" s="3198"/>
      <c r="C16" s="3198"/>
      <c r="D16" s="309"/>
      <c r="E16" s="311" t="e">
        <f>L16/N16*100</f>
        <v>#REF!</v>
      </c>
      <c r="F16" s="290" t="e">
        <f>P16/M16*100</f>
        <v>#REF!</v>
      </c>
      <c r="G16" s="290" t="e">
        <f>K16/(R16+O16)*100</f>
        <v>#REF!</v>
      </c>
      <c r="H16" s="290" t="e">
        <f>R16/M16*100</f>
        <v>#REF!</v>
      </c>
      <c r="I16" s="312">
        <f>R16/Q16*100</f>
        <v>103.33013980293062</v>
      </c>
      <c r="J16" s="290" t="e">
        <f>K16/R16*100</f>
        <v>#REF!</v>
      </c>
      <c r="K16" s="50" t="e">
        <f>#REF!*1000</f>
        <v>#REF!</v>
      </c>
      <c r="L16" s="50" t="e">
        <f>#REF!*1000</f>
        <v>#REF!</v>
      </c>
      <c r="M16" s="50" t="e">
        <f>#REF!*1000</f>
        <v>#REF!</v>
      </c>
      <c r="N16" s="50">
        <f>'16.'!G17*1000</f>
        <v>1401126342577.936</v>
      </c>
      <c r="O16" s="50">
        <f>'16.'!H17*1000</f>
        <v>34014531525.050156</v>
      </c>
      <c r="P16" s="50">
        <f>'16.'!F17*1000</f>
        <v>1486225843023.0835</v>
      </c>
      <c r="Q16" s="50">
        <f>'2'!K18*1000</f>
        <v>310325617372.53186</v>
      </c>
      <c r="R16" s="50">
        <f>'16.'!J17*1000</f>
        <v>320659894275.34473</v>
      </c>
    </row>
    <row r="17" spans="1:20" s="266" customFormat="1" ht="13.5" hidden="1" customHeight="1">
      <c r="A17" s="3198" t="s">
        <v>1051</v>
      </c>
      <c r="B17" s="3198"/>
      <c r="C17" s="3198"/>
      <c r="D17" s="22"/>
      <c r="E17" s="311" t="s">
        <v>396</v>
      </c>
      <c r="F17" s="290" t="s">
        <v>396</v>
      </c>
      <c r="G17" s="290" t="s">
        <v>396</v>
      </c>
      <c r="H17" s="290" t="s">
        <v>396</v>
      </c>
      <c r="I17" s="290" t="s">
        <v>396</v>
      </c>
      <c r="J17" s="290" t="s">
        <v>396</v>
      </c>
      <c r="K17" s="50">
        <f>'11.'!M18*1000</f>
        <v>79659450429.710266</v>
      </c>
      <c r="L17" s="50">
        <f>'11.'!H18*1000</f>
        <v>48134226697.586113</v>
      </c>
      <c r="M17" s="50" t="e">
        <f>'11.'!G18*1000</f>
        <v>#REF!</v>
      </c>
      <c r="N17" s="50" t="e">
        <f>'15.'!G17*1000</f>
        <v>#VALUE!</v>
      </c>
      <c r="O17" s="50" t="e">
        <f>'15.'!H17*1000</f>
        <v>#VALUE!</v>
      </c>
      <c r="P17" s="50" t="e">
        <f>'15.'!F17*1000</f>
        <v>#VALUE!</v>
      </c>
      <c r="Q17" s="50" t="e">
        <f>'1'!K19*1000</f>
        <v>#VALUE!</v>
      </c>
      <c r="R17" s="50" t="e">
        <f>'15.'!J17*1000</f>
        <v>#VALUE!</v>
      </c>
    </row>
    <row r="18" spans="1:20" s="266" customFormat="1" ht="12.75" hidden="1" customHeight="1">
      <c r="A18" s="3198" t="s">
        <v>1052</v>
      </c>
      <c r="B18" s="3198"/>
      <c r="C18" s="3198"/>
      <c r="D18" s="309"/>
      <c r="E18" s="311" t="e">
        <f>L18/N18*100</f>
        <v>#REF!</v>
      </c>
      <c r="F18" s="290" t="e">
        <f>P18/M18*100</f>
        <v>#REF!</v>
      </c>
      <c r="G18" s="290" t="e">
        <f>K18/(R18+O18)*100</f>
        <v>#REF!</v>
      </c>
      <c r="H18" s="290" t="e">
        <f>R18/M18*100</f>
        <v>#REF!</v>
      </c>
      <c r="I18" s="312">
        <f>R18/Q18*100</f>
        <v>106.0666076875228</v>
      </c>
      <c r="J18" s="290" t="e">
        <f>K18/R18*100</f>
        <v>#REF!</v>
      </c>
      <c r="K18" s="50" t="e">
        <f>#REF!*1000</f>
        <v>#REF!</v>
      </c>
      <c r="L18" s="50" t="e">
        <f>#REF!*1000</f>
        <v>#REF!</v>
      </c>
      <c r="M18" s="50" t="e">
        <f>#REF!*1000</f>
        <v>#REF!</v>
      </c>
      <c r="N18" s="50">
        <f>'16.'!G19*1000</f>
        <v>1400273915374.3752</v>
      </c>
      <c r="O18" s="50">
        <f>'16.'!H19*1000</f>
        <v>39172976468.415627</v>
      </c>
      <c r="P18" s="50">
        <f>'16.'!F19*1000</f>
        <v>1468974356709.2234</v>
      </c>
      <c r="Q18" s="50">
        <f>'2'!K20*1000</f>
        <v>339716985988.69391</v>
      </c>
      <c r="R18" s="50">
        <f>'16.'!J19*1000</f>
        <v>360326282776.50476</v>
      </c>
    </row>
    <row r="19" spans="1:20" s="266" customFormat="1" ht="13.7" hidden="1" customHeight="1">
      <c r="A19" s="3198" t="s">
        <v>1053</v>
      </c>
      <c r="B19" s="3198"/>
      <c r="C19" s="3198"/>
      <c r="D19" s="309"/>
      <c r="E19" s="311" t="e">
        <f>L19/N19*100</f>
        <v>#REF!</v>
      </c>
      <c r="F19" s="290" t="e">
        <f>P19/M19*100</f>
        <v>#REF!</v>
      </c>
      <c r="G19" s="290" t="e">
        <f>K19/(R19+O19)*100</f>
        <v>#REF!</v>
      </c>
      <c r="H19" s="290" t="e">
        <f>R19/M19*100</f>
        <v>#REF!</v>
      </c>
      <c r="I19" s="312">
        <f>R19/Q19*100</f>
        <v>112.91950897596922</v>
      </c>
      <c r="J19" s="290" t="e">
        <f>K19/R19*100</f>
        <v>#REF!</v>
      </c>
      <c r="K19" s="50" t="e">
        <f>#REF!*1000</f>
        <v>#REF!</v>
      </c>
      <c r="L19" s="50" t="e">
        <f>#REF!*1000</f>
        <v>#REF!</v>
      </c>
      <c r="M19" s="50" t="e">
        <f>#REF!*1000</f>
        <v>#REF!</v>
      </c>
      <c r="N19" s="50">
        <f>'16.'!G20*1000</f>
        <v>1477562456944.3328</v>
      </c>
      <c r="O19" s="50">
        <f>'16.'!H20*1000</f>
        <v>40045147259.361259</v>
      </c>
      <c r="P19" s="50">
        <f>'16.'!F20*1000</f>
        <v>1552484302749.4031</v>
      </c>
      <c r="Q19" s="50">
        <f>'2'!K21*1000</f>
        <v>319772959594.04803</v>
      </c>
      <c r="R19" s="50">
        <f>'16.'!J20*1000</f>
        <v>361086055811.5235</v>
      </c>
    </row>
    <row r="20" spans="1:20" s="266" customFormat="1" ht="17.25" hidden="1" customHeight="1">
      <c r="A20" s="3198" t="s">
        <v>1054</v>
      </c>
      <c r="B20" s="3198"/>
      <c r="C20" s="3198"/>
      <c r="D20" s="32"/>
      <c r="E20" s="311" t="e">
        <f>L20/N20*100</f>
        <v>#REF!</v>
      </c>
      <c r="F20" s="290" t="e">
        <f>P20/M20*100</f>
        <v>#REF!</v>
      </c>
      <c r="G20" s="290" t="e">
        <f>(K20+S20)/(R20+O20)*100</f>
        <v>#REF!</v>
      </c>
      <c r="H20" s="290" t="e">
        <f>R20/M20*100</f>
        <v>#REF!</v>
      </c>
      <c r="I20" s="312">
        <f>R20/Q20*100</f>
        <v>111.8146373378396</v>
      </c>
      <c r="J20" s="290" t="e">
        <f>K20/R20*100</f>
        <v>#REF!</v>
      </c>
      <c r="K20" s="50" t="e">
        <f>#REF!*1000</f>
        <v>#REF!</v>
      </c>
      <c r="L20" s="50" t="e">
        <f>#REF!*1000</f>
        <v>#REF!</v>
      </c>
      <c r="M20" s="50" t="e">
        <f>#REF!*1000</f>
        <v>#REF!</v>
      </c>
      <c r="N20" s="50">
        <f>'16.'!G21*1000</f>
        <v>1062087252452.4095</v>
      </c>
      <c r="O20" s="50">
        <f>'16.'!H21*1000</f>
        <v>56827116239.590179</v>
      </c>
      <c r="P20" s="50">
        <f>'16.'!F21*1000</f>
        <v>1166920151642.5642</v>
      </c>
      <c r="Q20" s="50">
        <f>'2'!K22*1000</f>
        <v>332871018115.29718</v>
      </c>
      <c r="R20" s="50">
        <f>'16.'!J21*1000</f>
        <v>372198521708.39392</v>
      </c>
      <c r="S20" s="266" t="e">
        <f>#REF!*1000</f>
        <v>#REF!</v>
      </c>
    </row>
    <row r="21" spans="1:20" s="266" customFormat="1" ht="14.45" hidden="1" customHeight="1">
      <c r="A21" s="2618" t="s">
        <v>1055</v>
      </c>
      <c r="B21" s="2619"/>
      <c r="C21" s="2619"/>
      <c r="D21" s="2620"/>
      <c r="E21" s="290">
        <f>L21/N21*100</f>
        <v>123.86461757862897</v>
      </c>
      <c r="F21" s="290">
        <f>P21/M21*100</f>
        <v>74.987208279279002</v>
      </c>
      <c r="G21" s="290">
        <f>(K21+S21)/(R21+O21)*100</f>
        <v>41.163855152229992</v>
      </c>
      <c r="H21" s="290">
        <f>R21/M21*100</f>
        <v>25.01279172072098</v>
      </c>
      <c r="I21" s="290">
        <f>R21/Q21*100</f>
        <v>112.30280065584857</v>
      </c>
      <c r="J21" s="290">
        <f>K21/R21*100</f>
        <v>27.281222752432122</v>
      </c>
      <c r="K21" s="50">
        <f>'12.'!M22*1000</f>
        <v>103154631.35230134</v>
      </c>
      <c r="L21" s="50">
        <f>'12.'!G22*1000</f>
        <v>1277260346.240931</v>
      </c>
      <c r="M21" s="50">
        <f>'12.'!F22*1000</f>
        <v>1511689974.7652617</v>
      </c>
      <c r="N21" s="50">
        <f>'16.'!G22*1000</f>
        <v>1031174496.1632237</v>
      </c>
      <c r="O21" s="50">
        <f>'16.'!H22*1000</f>
        <v>52105190.225929603</v>
      </c>
      <c r="P21" s="50">
        <f>'16.'!F22*1000</f>
        <v>1133574109.914207</v>
      </c>
      <c r="Q21" s="50">
        <f>'2'!K23*1000</f>
        <v>336693174.74084091</v>
      </c>
      <c r="R21" s="50">
        <f>'16.'!J22*1000</f>
        <v>378115864.85105443</v>
      </c>
      <c r="S21" s="266">
        <f>'12.'!X22*1000</f>
        <v>73940940.593983978</v>
      </c>
    </row>
    <row r="22" spans="1:20" s="266" customFormat="1" ht="14.45" hidden="1" customHeight="1">
      <c r="A22" s="2618" t="s">
        <v>1001</v>
      </c>
      <c r="B22" s="2619"/>
      <c r="C22" s="2619"/>
      <c r="D22" s="2620"/>
      <c r="E22" s="290" t="s">
        <v>112</v>
      </c>
      <c r="F22" s="290" t="s">
        <v>112</v>
      </c>
      <c r="G22" s="290" t="s">
        <v>112</v>
      </c>
      <c r="H22" s="290" t="s">
        <v>112</v>
      </c>
      <c r="I22" s="290" t="s">
        <v>112</v>
      </c>
      <c r="J22" s="290" t="s">
        <v>112</v>
      </c>
      <c r="K22" s="50" t="e">
        <f>'12.'!M23*1000</f>
        <v>#VALUE!</v>
      </c>
      <c r="L22" s="50" t="e">
        <f>'12.'!G23*1000</f>
        <v>#VALUE!</v>
      </c>
      <c r="M22" s="50" t="e">
        <f>'12.'!F23*1000</f>
        <v>#VALUE!</v>
      </c>
      <c r="N22" s="50" t="e">
        <f>'16.'!G23*1000</f>
        <v>#VALUE!</v>
      </c>
      <c r="O22" s="50" t="e">
        <f>'16.'!H23*1000</f>
        <v>#VALUE!</v>
      </c>
      <c r="P22" s="50" t="e">
        <f>'16.'!F23*1000</f>
        <v>#VALUE!</v>
      </c>
      <c r="Q22" s="50" t="e">
        <f>'2'!K24*1000</f>
        <v>#VALUE!</v>
      </c>
      <c r="R22" s="50" t="e">
        <f>'16.'!J23*1000</f>
        <v>#VALUE!</v>
      </c>
      <c r="S22" s="266" t="e">
        <f>'12.'!X23*1000</f>
        <v>#VALUE!</v>
      </c>
    </row>
    <row r="23" spans="1:20" s="266" customFormat="1" ht="14.45" customHeight="1">
      <c r="A23" s="2618" t="s">
        <v>1002</v>
      </c>
      <c r="B23" s="2619"/>
      <c r="C23" s="2619"/>
      <c r="D23" s="2620"/>
      <c r="E23" s="290">
        <f>L23/N23*100</f>
        <v>129.24537568507532</v>
      </c>
      <c r="F23" s="290">
        <f>P23/M23*100</f>
        <v>73.232567155317312</v>
      </c>
      <c r="G23" s="290">
        <f t="shared" ref="G23:G34" si="0">(K23+S23)/(R23+O23)*100</f>
        <v>36.117891641933916</v>
      </c>
      <c r="H23" s="290">
        <f>R23/M23*100</f>
        <v>26.767432844682649</v>
      </c>
      <c r="I23" s="290">
        <f>R23/Q23*100</f>
        <v>122.09949576064054</v>
      </c>
      <c r="J23" s="290">
        <f>K23/R23*100</f>
        <v>26.528461062459957</v>
      </c>
      <c r="K23" s="50">
        <f>'12.'!M24*1000</f>
        <v>111303489.84143887</v>
      </c>
      <c r="L23" s="50">
        <f>'12.'!G24*1000</f>
        <v>1324162406.5761707</v>
      </c>
      <c r="M23" s="50">
        <f>'12.'!F24*1000</f>
        <v>1567436670.043206</v>
      </c>
      <c r="N23" s="50">
        <f>'16.'!G24*1000</f>
        <v>1024533682.1974041</v>
      </c>
      <c r="O23" s="50">
        <f>'16.'!H24*1000</f>
        <v>78055215.714696065</v>
      </c>
      <c r="P23" s="50">
        <f>'16.'!F24*1000</f>
        <v>1147874112.0064602</v>
      </c>
      <c r="Q23" s="50">
        <f>'2'!K25*1000</f>
        <v>343623497.72454458</v>
      </c>
      <c r="R23" s="50">
        <f>'16.'!J24*1000</f>
        <v>419562558.03674507</v>
      </c>
      <c r="S23" s="266">
        <f>'12.'!X24*1000</f>
        <v>68425558.473110497</v>
      </c>
    </row>
    <row r="24" spans="1:20" s="266" customFormat="1" ht="14.45" customHeight="1">
      <c r="A24" s="2618" t="s">
        <v>1003</v>
      </c>
      <c r="B24" s="2619"/>
      <c r="C24" s="2619"/>
      <c r="D24" s="2620"/>
      <c r="E24" s="290">
        <f>L24/N24*100</f>
        <v>120.96620012186885</v>
      </c>
      <c r="F24" s="290">
        <f>P24/M24*100</f>
        <v>76.480746424055241</v>
      </c>
      <c r="G24" s="290">
        <f t="shared" si="0"/>
        <v>40.189901090053837</v>
      </c>
      <c r="H24" s="290">
        <f>R24/M24*100</f>
        <v>23.519253575944493</v>
      </c>
      <c r="I24" s="290">
        <f>R24/Q24*100</f>
        <v>121.1408833067545</v>
      </c>
      <c r="J24" s="290">
        <f>K24/R24*100</f>
        <v>26.619509836667344</v>
      </c>
      <c r="K24" s="50">
        <f>'12.'!M25*1000</f>
        <v>112860220.77171184</v>
      </c>
      <c r="L24" s="50">
        <f>'12.'!G25*1000</f>
        <v>1545124898.2817903</v>
      </c>
      <c r="M24" s="50">
        <f>'12.'!F25*1000</f>
        <v>1802674463.8600478</v>
      </c>
      <c r="N24" s="50">
        <f>'16.'!G25*1000</f>
        <v>1277319529.5257151</v>
      </c>
      <c r="O24" s="50">
        <f>'16.'!H25*1000</f>
        <v>57076741.036398001</v>
      </c>
      <c r="P24" s="50">
        <f>'16.'!F25*1000</f>
        <v>1378698885.5560005</v>
      </c>
      <c r="Q24" s="50">
        <f>'2'!K26*1000</f>
        <v>349985543.05605161</v>
      </c>
      <c r="R24" s="50">
        <f>'16.'!J25*1000</f>
        <v>423975578.30404252</v>
      </c>
      <c r="S24" s="266">
        <f>'12.'!X25*1000</f>
        <v>80474230.562621132</v>
      </c>
    </row>
    <row r="25" spans="1:20" s="266" customFormat="1" ht="14.45" customHeight="1">
      <c r="A25" s="2618" t="s">
        <v>1004</v>
      </c>
      <c r="B25" s="2619"/>
      <c r="C25" s="2619"/>
      <c r="D25" s="2620"/>
      <c r="E25" s="290">
        <f>L25/N25*100</f>
        <v>119.88453501524634</v>
      </c>
      <c r="F25" s="290">
        <f>P25/M25*100</f>
        <v>76.080605983023659</v>
      </c>
      <c r="G25" s="290">
        <f t="shared" si="0"/>
        <v>40.039138996938547</v>
      </c>
      <c r="H25" s="290">
        <f>R25/M25*100</f>
        <v>23.919394016976135</v>
      </c>
      <c r="I25" s="290">
        <f>R25/Q25*100</f>
        <v>122.2121618015545</v>
      </c>
      <c r="J25" s="290">
        <f>K25/R25*100</f>
        <v>25.884538122915764</v>
      </c>
      <c r="K25" s="50">
        <f>'12.'!M26*1000</f>
        <v>122199987.01906647</v>
      </c>
      <c r="L25" s="50">
        <f>'12.'!G26*1000</f>
        <v>1655069648.0344982</v>
      </c>
      <c r="M25" s="50">
        <f>'12.'!F26*1000</f>
        <v>1973697390.6420438</v>
      </c>
      <c r="N25" s="50">
        <f>'16.'!G26*1000</f>
        <v>1380553086.2041667</v>
      </c>
      <c r="O25" s="50">
        <f>'16.'!H26*1000</f>
        <v>68928175.869411319</v>
      </c>
      <c r="P25" s="50">
        <f>'16.'!F26*1000</f>
        <v>1501600935.0715926</v>
      </c>
      <c r="Q25" s="50">
        <f>'2'!K27*1000</f>
        <v>386292533.09259623</v>
      </c>
      <c r="R25" s="50">
        <f>'16.'!J26*1000</f>
        <v>472096455.57044715</v>
      </c>
      <c r="S25" s="266">
        <f>'12.'!X26*1000</f>
        <v>94421617.17081292</v>
      </c>
    </row>
    <row r="26" spans="1:20" s="932" customFormat="1" ht="15">
      <c r="A26" s="2618" t="s">
        <v>1005</v>
      </c>
      <c r="B26" s="2619"/>
      <c r="C26" s="2619"/>
      <c r="D26" s="2620"/>
      <c r="E26" s="290">
        <f>L26/N26*100</f>
        <v>119.33706781307252</v>
      </c>
      <c r="F26" s="290">
        <f>P26/M26*100</f>
        <v>75.613063260516384</v>
      </c>
      <c r="G26" s="290">
        <f>(K26+S26)/(R26+O26)*100</f>
        <v>42.750332709196485</v>
      </c>
      <c r="H26" s="290">
        <f>R26/M26*100</f>
        <v>24.386936739483541</v>
      </c>
      <c r="I26" s="290">
        <f>R26/Q26*100</f>
        <v>124.42734425505577</v>
      </c>
      <c r="J26" s="290">
        <f>K26/R26*100</f>
        <v>28.48671231962544</v>
      </c>
      <c r="K26" s="50">
        <f>'12.'!M27*1000</f>
        <v>142313721.5147706</v>
      </c>
      <c r="L26" s="50">
        <f>'12.'!G27*1000</f>
        <v>1688518871.7783835</v>
      </c>
      <c r="M26" s="50">
        <f>'12.'!F27*1000</f>
        <v>2048552951.4313745</v>
      </c>
      <c r="N26" s="50">
        <f>'16.'!G27*1000</f>
        <v>1414915669.3067486</v>
      </c>
      <c r="O26" s="50">
        <f>'16.'!H27*1000</f>
        <v>75107627.915270165</v>
      </c>
      <c r="P26" s="50">
        <f>'16.'!F27*1000</f>
        <v>1548973639.0909808</v>
      </c>
      <c r="Q26" s="50">
        <f>'2'!K28*1000</f>
        <v>401502833.10422194</v>
      </c>
      <c r="R26" s="50">
        <f>'16.'!J27*1000</f>
        <v>499579312.34039229</v>
      </c>
      <c r="S26" s="266">
        <f>'12.'!X27*1000</f>
        <v>103366857.48082627</v>
      </c>
      <c r="T26" s="266"/>
    </row>
    <row r="27" spans="1:20" s="932" customFormat="1" ht="15">
      <c r="A27" s="2618" t="s">
        <v>1400</v>
      </c>
      <c r="B27" s="2619"/>
      <c r="C27" s="2619"/>
      <c r="D27" s="2620"/>
      <c r="E27" s="290">
        <f>L27/N27*100</f>
        <v>119.9510763830818</v>
      </c>
      <c r="F27" s="290">
        <f>P27/M27*100</f>
        <v>77.040013310617468</v>
      </c>
      <c r="G27" s="290">
        <f>(K27+S27)/(R27+O27)*100</f>
        <v>42.051571691059173</v>
      </c>
      <c r="H27" s="290">
        <f>R27/M27*100</f>
        <v>22.959986689382422</v>
      </c>
      <c r="I27" s="290">
        <f>R27/Q27*100</f>
        <v>134.52732851139731</v>
      </c>
      <c r="J27" s="290">
        <f>K27/R27*100</f>
        <v>26.067545131677612</v>
      </c>
      <c r="K27" s="50">
        <f>'12.'!M28*1000</f>
        <v>166647174.79904303</v>
      </c>
      <c r="L27" s="50">
        <f>'12.'!G28*1000</f>
        <v>2318999446.9113879</v>
      </c>
      <c r="M27" s="50">
        <f>'12.'!F28*1000</f>
        <v>2784365149.6964307</v>
      </c>
      <c r="N27" s="50">
        <f>'16.'!G28*1000</f>
        <v>1933287734.3303819</v>
      </c>
      <c r="O27" s="50">
        <f>'16.'!H28*1000</f>
        <v>101759084.18329932</v>
      </c>
      <c r="P27" s="50">
        <f>'16.'!F28*1000</f>
        <v>2145075281.9423242</v>
      </c>
      <c r="Q27" s="50">
        <f>'2'!K29*1000</f>
        <v>475211895.47738779</v>
      </c>
      <c r="R27" s="50">
        <f>'16.'!J28*1000</f>
        <v>639289867.75410342</v>
      </c>
      <c r="S27" s="266">
        <f>'12.'!X28*1000</f>
        <v>144975556.49075654</v>
      </c>
      <c r="T27" s="266"/>
    </row>
    <row r="28" spans="1:20" ht="14.45" customHeight="1">
      <c r="A28" s="2641" t="s">
        <v>371</v>
      </c>
      <c r="B28" s="2641"/>
      <c r="C28" s="2641"/>
      <c r="D28" s="139"/>
      <c r="E28" s="268"/>
      <c r="F28" s="312"/>
      <c r="G28" s="312"/>
      <c r="H28" s="312"/>
      <c r="I28" s="312"/>
      <c r="J28" s="312"/>
      <c r="K28" s="50"/>
      <c r="L28" s="50"/>
      <c r="M28" s="50"/>
      <c r="N28" s="50"/>
      <c r="O28" s="50"/>
      <c r="P28" s="50"/>
      <c r="Q28" s="50"/>
      <c r="R28" s="50"/>
    </row>
    <row r="29" spans="1:20" ht="14.45" customHeight="1">
      <c r="A29" s="1137"/>
      <c r="B29" s="813" t="s">
        <v>1022</v>
      </c>
      <c r="C29" s="1137"/>
      <c r="D29" s="852"/>
      <c r="E29" s="933">
        <f t="shared" ref="E29:E34" si="1">L29/N29*100</f>
        <v>123.69211941311448</v>
      </c>
      <c r="F29" s="934">
        <f t="shared" ref="F29:F34" si="2">P29/M29*100</f>
        <v>77.540123414745253</v>
      </c>
      <c r="G29" s="934">
        <f t="shared" si="0"/>
        <v>38.216684861768584</v>
      </c>
      <c r="H29" s="934">
        <f t="shared" ref="H29:H34" si="3">R29/M29*100</f>
        <v>22.459876585254719</v>
      </c>
      <c r="I29" s="935">
        <f t="shared" ref="I29:I34" si="4">R29/Q29*100</f>
        <v>93.713266893329205</v>
      </c>
      <c r="J29" s="934">
        <f t="shared" ref="J29:J34" si="5">K29/R29*100</f>
        <v>41.125639746487394</v>
      </c>
      <c r="K29" s="50">
        <f>'12.'!M30*1000</f>
        <v>48339476.130312592</v>
      </c>
      <c r="L29" s="50">
        <f>'12.'!G30*1000</f>
        <v>449897670.13182658</v>
      </c>
      <c r="M29" s="50">
        <f>'12.'!F30*1000</f>
        <v>523337562.29889494</v>
      </c>
      <c r="N29" s="50">
        <f>'16.'!G30*1000</f>
        <v>363723794.42317653</v>
      </c>
      <c r="O29" s="50">
        <f>'16.'!H30*1000</f>
        <v>19209259.242277499</v>
      </c>
      <c r="P29" s="50">
        <f>'16.'!F30*1000</f>
        <v>405796591.68228245</v>
      </c>
      <c r="Q29" s="50">
        <f>'2'!K31*1000</f>
        <v>125426179.78562783</v>
      </c>
      <c r="R29" s="50">
        <f>'16.'!J30*1000</f>
        <v>117540970.61661233</v>
      </c>
      <c r="S29" s="266">
        <f>'12.'!X30*1000</f>
        <v>3921928.2626034981</v>
      </c>
    </row>
    <row r="30" spans="1:20" ht="14.45" customHeight="1">
      <c r="A30" s="1137"/>
      <c r="B30" s="813" t="s">
        <v>1023</v>
      </c>
      <c r="C30" s="1137"/>
      <c r="D30" s="852"/>
      <c r="E30" s="933">
        <f t="shared" si="1"/>
        <v>120.11752208728312</v>
      </c>
      <c r="F30" s="934">
        <f t="shared" si="2"/>
        <v>74.957269891028034</v>
      </c>
      <c r="G30" s="934">
        <f t="shared" si="0"/>
        <v>40.467712877737775</v>
      </c>
      <c r="H30" s="934">
        <f t="shared" si="3"/>
        <v>25.042730108971799</v>
      </c>
      <c r="I30" s="935">
        <f t="shared" si="4"/>
        <v>114.37439769048383</v>
      </c>
      <c r="J30" s="934">
        <f t="shared" si="5"/>
        <v>28.401754726906468</v>
      </c>
      <c r="K30" s="50">
        <f>'12.'!M31*1000</f>
        <v>20298452.635478478</v>
      </c>
      <c r="L30" s="50">
        <f>'12.'!G31*1000</f>
        <v>236792106.57767668</v>
      </c>
      <c r="M30" s="50">
        <f>'12.'!F31*1000</f>
        <v>285388249.06984806</v>
      </c>
      <c r="N30" s="50">
        <f>'16.'!G31*1000</f>
        <v>197133692.45630312</v>
      </c>
      <c r="O30" s="50">
        <f>'16.'!H31*1000</f>
        <v>8085130.2156694643</v>
      </c>
      <c r="P30" s="50">
        <f>'16.'!F31*1000</f>
        <v>213919240.0925653</v>
      </c>
      <c r="Q30" s="50">
        <f>'2'!K32*1000</f>
        <v>62486894.287906379</v>
      </c>
      <c r="R30" s="50">
        <f>'16.'!J31*1000</f>
        <v>71469008.977282271</v>
      </c>
      <c r="S30" s="266">
        <f>'12.'!X31*1000</f>
        <v>11895287.995481083</v>
      </c>
    </row>
    <row r="31" spans="1:20" ht="14.45" customHeight="1">
      <c r="A31" s="1137"/>
      <c r="B31" s="813" t="s">
        <v>1024</v>
      </c>
      <c r="C31" s="1137"/>
      <c r="D31" s="852"/>
      <c r="E31" s="933">
        <f t="shared" si="1"/>
        <v>117.3397019655051</v>
      </c>
      <c r="F31" s="934">
        <f t="shared" si="2"/>
        <v>78.644314483683914</v>
      </c>
      <c r="G31" s="934">
        <f t="shared" si="0"/>
        <v>36.79282700605134</v>
      </c>
      <c r="H31" s="934">
        <f t="shared" si="3"/>
        <v>21.355685516316033</v>
      </c>
      <c r="I31" s="935">
        <f t="shared" si="4"/>
        <v>112.18910319812849</v>
      </c>
      <c r="J31" s="934">
        <f t="shared" si="5"/>
        <v>31.498346242843638</v>
      </c>
      <c r="K31" s="50">
        <f>'12.'!M32*1000</f>
        <v>28661298.754924368</v>
      </c>
      <c r="L31" s="50">
        <f>'12.'!G32*1000</f>
        <v>362668362.79433709</v>
      </c>
      <c r="M31" s="50">
        <f>'12.'!F32*1000</f>
        <v>426083382.34196132</v>
      </c>
      <c r="N31" s="50">
        <f>'16.'!G32*1000</f>
        <v>309075578.61443388</v>
      </c>
      <c r="O31" s="50">
        <f>'16.'!H32*1000</f>
        <v>11871698.608220328</v>
      </c>
      <c r="P31" s="50">
        <f>'16.'!F32*1000</f>
        <v>335090355.17172939</v>
      </c>
      <c r="Q31" s="50">
        <f>'2'!K33*1000</f>
        <v>81106831.747764274</v>
      </c>
      <c r="R31" s="50">
        <f>'16.'!J32*1000</f>
        <v>90993027.1702317</v>
      </c>
      <c r="S31" s="266">
        <f>'12.'!X32*1000</f>
        <v>9185541.8509905841</v>
      </c>
    </row>
    <row r="32" spans="1:20" ht="14.45" customHeight="1">
      <c r="A32" s="1137"/>
      <c r="B32" s="813" t="s">
        <v>1025</v>
      </c>
      <c r="C32" s="1137"/>
      <c r="D32" s="852"/>
      <c r="E32" s="933">
        <f t="shared" si="1"/>
        <v>113.11314631600946</v>
      </c>
      <c r="F32" s="934">
        <f t="shared" si="2"/>
        <v>72.467404449983562</v>
      </c>
      <c r="G32" s="934">
        <f t="shared" si="0"/>
        <v>55.775944361447841</v>
      </c>
      <c r="H32" s="934">
        <f t="shared" si="3"/>
        <v>27.532595550016463</v>
      </c>
      <c r="I32" s="935">
        <f t="shared" si="4"/>
        <v>139.5928319675028</v>
      </c>
      <c r="J32" s="934">
        <f t="shared" si="5"/>
        <v>13.561470311878891</v>
      </c>
      <c r="K32" s="50">
        <f>'12.'!M33*1000</f>
        <v>14985187.824775452</v>
      </c>
      <c r="L32" s="50">
        <f>'12.'!G33*1000</f>
        <v>293214488.45449048</v>
      </c>
      <c r="M32" s="50">
        <f>'12.'!F33*1000</f>
        <v>401336129.60988849</v>
      </c>
      <c r="N32" s="50">
        <f>'16.'!G33*1000</f>
        <v>259222290.2502628</v>
      </c>
      <c r="O32" s="50">
        <f>'16.'!H33*1000</f>
        <v>18614143.869606175</v>
      </c>
      <c r="P32" s="50">
        <f>'16.'!F33*1000</f>
        <v>290837876.24830812</v>
      </c>
      <c r="Q32" s="50">
        <f>'2'!K34*1000</f>
        <v>79157541.117372304</v>
      </c>
      <c r="R32" s="50">
        <f>'16.'!J33*1000</f>
        <v>110498253.36158046</v>
      </c>
      <c r="S32" s="266">
        <f>'12.'!X33*1000</f>
        <v>57028471.018622719</v>
      </c>
    </row>
    <row r="33" spans="1:25" ht="14.45" customHeight="1">
      <c r="A33" s="1137"/>
      <c r="B33" s="813" t="s">
        <v>1026</v>
      </c>
      <c r="C33" s="1137"/>
      <c r="D33" s="852"/>
      <c r="E33" s="933">
        <f t="shared" si="1"/>
        <v>123.54229674968298</v>
      </c>
      <c r="F33" s="934">
        <f t="shared" si="2"/>
        <v>80.053544269094829</v>
      </c>
      <c r="G33" s="934">
        <f t="shared" si="0"/>
        <v>36.370504821389332</v>
      </c>
      <c r="H33" s="934">
        <f t="shared" si="3"/>
        <v>19.94645573090515</v>
      </c>
      <c r="I33" s="935">
        <f t="shared" si="4"/>
        <v>184.92468753673955</v>
      </c>
      <c r="J33" s="934">
        <f t="shared" si="5"/>
        <v>16.608015979622902</v>
      </c>
      <c r="K33" s="50">
        <f>'12.'!M34*1000</f>
        <v>19031263.293021224</v>
      </c>
      <c r="L33" s="50">
        <f>'12.'!G34*1000</f>
        <v>499110376.77742076</v>
      </c>
      <c r="M33" s="50">
        <f>'12.'!F34*1000</f>
        <v>574492186.26704001</v>
      </c>
      <c r="N33" s="50">
        <f>'16.'!G34*1000</f>
        <v>403999593.58753097</v>
      </c>
      <c r="O33" s="50">
        <f>'16.'!H34*1000</f>
        <v>21787782.924513351</v>
      </c>
      <c r="P33" s="50">
        <f>'16.'!F34*1000</f>
        <v>459901356.65577555</v>
      </c>
      <c r="Q33" s="50">
        <f>'2'!K35*1000</f>
        <v>61966215.077961497</v>
      </c>
      <c r="R33" s="50">
        <f>'16.'!J34*1000</f>
        <v>114590829.61126429</v>
      </c>
      <c r="S33" s="266">
        <f>'12.'!X34*1000</f>
        <v>30570326.554647654</v>
      </c>
    </row>
    <row r="34" spans="1:25" ht="14.45" customHeight="1">
      <c r="A34" s="1137"/>
      <c r="B34" s="813" t="s">
        <v>1027</v>
      </c>
      <c r="C34" s="1137"/>
      <c r="D34" s="852"/>
      <c r="E34" s="933">
        <f t="shared" si="1"/>
        <v>119.28951090004179</v>
      </c>
      <c r="F34" s="934">
        <f t="shared" si="2"/>
        <v>76.609497497508698</v>
      </c>
      <c r="G34" s="934">
        <f t="shared" si="0"/>
        <v>43.293046863938436</v>
      </c>
      <c r="H34" s="934">
        <f t="shared" si="3"/>
        <v>23.390502502491312</v>
      </c>
      <c r="I34" s="935">
        <f t="shared" si="4"/>
        <v>206.24161880476933</v>
      </c>
      <c r="J34" s="934">
        <f t="shared" si="5"/>
        <v>26.327929331304318</v>
      </c>
      <c r="K34" s="50">
        <f>'12.'!M35*1000</f>
        <v>35331496.160531379</v>
      </c>
      <c r="L34" s="50">
        <f>'12.'!G35*1000</f>
        <v>477316442.17563313</v>
      </c>
      <c r="M34" s="50">
        <f>'12.'!F35*1000</f>
        <v>573727640.1087985</v>
      </c>
      <c r="N34" s="50">
        <f>'16.'!G35*1000</f>
        <v>400132784.99867326</v>
      </c>
      <c r="O34" s="50">
        <f>'16.'!H35*1000</f>
        <v>22191069.323012594</v>
      </c>
      <c r="P34" s="50">
        <f>'16.'!F35*1000</f>
        <v>439529862.09166574</v>
      </c>
      <c r="Q34" s="50">
        <f>'2'!K36*1000</f>
        <v>65068233.460757509</v>
      </c>
      <c r="R34" s="50">
        <f>'16.'!J35*1000</f>
        <v>134197778.01713286</v>
      </c>
      <c r="S34" s="266">
        <f>'12.'!X35*1000</f>
        <v>32374000.808410931</v>
      </c>
    </row>
    <row r="35" spans="1:25" ht="14.45" customHeight="1">
      <c r="A35" s="2641" t="s">
        <v>397</v>
      </c>
      <c r="B35" s="2641"/>
      <c r="C35" s="2641"/>
      <c r="D35" s="2"/>
      <c r="E35" s="906"/>
      <c r="F35" s="907"/>
      <c r="G35" s="907"/>
      <c r="H35" s="907"/>
      <c r="I35" s="907"/>
      <c r="J35" s="907"/>
      <c r="K35" s="50"/>
      <c r="L35" s="50"/>
      <c r="M35" s="50"/>
      <c r="N35" s="50"/>
      <c r="O35" s="50"/>
      <c r="P35" s="50"/>
      <c r="Q35" s="50"/>
      <c r="R35" s="50"/>
      <c r="S35" s="266"/>
    </row>
    <row r="36" spans="1:25" ht="14.45" customHeight="1">
      <c r="A36" s="1137"/>
      <c r="B36" s="813" t="s">
        <v>1028</v>
      </c>
      <c r="C36" s="1137"/>
      <c r="D36" s="843"/>
      <c r="E36" s="933">
        <f t="shared" ref="E36:E45" si="6">L36/N36*100</f>
        <v>162.61779510915341</v>
      </c>
      <c r="F36" s="934">
        <f t="shared" ref="F36:F45" si="7">P36/M36*100</f>
        <v>64.839149100737046</v>
      </c>
      <c r="G36" s="934">
        <f t="shared" ref="G36:G67" si="8">(K36+S36)/(R36+O36)*100</f>
        <v>27.643468029299139</v>
      </c>
      <c r="H36" s="934">
        <f t="shared" ref="H36:H45" si="9">R36/M36*100</f>
        <v>35.160850899262961</v>
      </c>
      <c r="I36" s="935">
        <f t="shared" ref="I36:I45" si="10">R36/Q36*100</f>
        <v>69.535730612954822</v>
      </c>
      <c r="J36" s="934">
        <f t="shared" ref="J36:J45" si="11">K36/R36*100</f>
        <v>25.291445106042826</v>
      </c>
      <c r="K36" s="50">
        <f>'12.'!M37*1000</f>
        <v>7319324.3877945524</v>
      </c>
      <c r="L36" s="50">
        <f>'12.'!G37*1000</f>
        <v>65372927.875195988</v>
      </c>
      <c r="M36" s="50">
        <f>'12.'!F37*1000</f>
        <v>82307227.698183328</v>
      </c>
      <c r="N36" s="50">
        <f>'16.'!G37*1000</f>
        <v>40200353.123294979</v>
      </c>
      <c r="O36" s="50">
        <f>'16.'!H37*1000</f>
        <v>5663035.5610004552</v>
      </c>
      <c r="P36" s="50">
        <f>'16.'!F37*1000</f>
        <v>53367306.087908231</v>
      </c>
      <c r="Q36" s="50">
        <f>'2'!K38*1000</f>
        <v>41618778.367856055</v>
      </c>
      <c r="R36" s="50">
        <f>'16.'!J37*1000</f>
        <v>28939921.610275105</v>
      </c>
      <c r="S36" s="266">
        <f>'12.'!X37*1000</f>
        <v>2246133.0150390812</v>
      </c>
    </row>
    <row r="37" spans="1:25" ht="14.45" customHeight="1">
      <c r="A37" s="1137"/>
      <c r="B37" s="813" t="s">
        <v>1038</v>
      </c>
      <c r="C37" s="1137"/>
      <c r="D37" s="843"/>
      <c r="E37" s="933">
        <f t="shared" si="6"/>
        <v>123.26543348896506</v>
      </c>
      <c r="F37" s="934">
        <f t="shared" si="7"/>
        <v>65.355067551501605</v>
      </c>
      <c r="G37" s="934">
        <f t="shared" si="8"/>
        <v>60.504849206119246</v>
      </c>
      <c r="H37" s="934">
        <f t="shared" si="9"/>
        <v>34.644932448498437</v>
      </c>
      <c r="I37" s="935">
        <f t="shared" si="10"/>
        <v>93.355013847280077</v>
      </c>
      <c r="J37" s="934">
        <f t="shared" si="11"/>
        <v>66.765701916539598</v>
      </c>
      <c r="K37" s="50">
        <f>'12.'!M38*1000</f>
        <v>7640688.161727814</v>
      </c>
      <c r="L37" s="50">
        <f>'12.'!G38*1000</f>
        <v>23312757.280469801</v>
      </c>
      <c r="M37" s="50">
        <f>'12.'!F38*1000</f>
        <v>33032339.784077872</v>
      </c>
      <c r="N37" s="50">
        <f>'16.'!G38*1000</f>
        <v>18912647.788284298</v>
      </c>
      <c r="O37" s="50">
        <f>'16.'!H38*1000</f>
        <v>1865698.1891618024</v>
      </c>
      <c r="P37" s="50">
        <f>'16.'!F38*1000</f>
        <v>21588307.979725633</v>
      </c>
      <c r="Q37" s="50">
        <f>'2'!K39*1000</f>
        <v>12258615.078857576</v>
      </c>
      <c r="R37" s="50">
        <f>'16.'!J38*1000</f>
        <v>11444031.804352254</v>
      </c>
      <c r="S37" s="266">
        <f>'12.'!X38*1000</f>
        <v>412343.90058949031</v>
      </c>
    </row>
    <row r="38" spans="1:25" ht="14.45" customHeight="1">
      <c r="A38" s="813"/>
      <c r="B38" s="813" t="s">
        <v>1039</v>
      </c>
      <c r="C38" s="813"/>
      <c r="D38" s="843"/>
      <c r="E38" s="933">
        <f t="shared" si="6"/>
        <v>137.44886653624579</v>
      </c>
      <c r="F38" s="934">
        <f t="shared" si="7"/>
        <v>65.62692101152669</v>
      </c>
      <c r="G38" s="934">
        <f t="shared" si="8"/>
        <v>27.327914295523126</v>
      </c>
      <c r="H38" s="934">
        <f t="shared" si="9"/>
        <v>34.373078988473324</v>
      </c>
      <c r="I38" s="935">
        <f t="shared" si="10"/>
        <v>94.650263911049819</v>
      </c>
      <c r="J38" s="934">
        <f t="shared" si="11"/>
        <v>23.535436368862776</v>
      </c>
      <c r="K38" s="50">
        <f>'12.'!M39*1000</f>
        <v>6213057.2007197887</v>
      </c>
      <c r="L38" s="50">
        <f>'12.'!G39*1000</f>
        <v>64367368.359455012</v>
      </c>
      <c r="M38" s="50">
        <f>'12.'!F39*1000</f>
        <v>76800608.494360313</v>
      </c>
      <c r="N38" s="50">
        <f>'16.'!G39*1000</f>
        <v>46830046.679563627</v>
      </c>
      <c r="O38" s="50">
        <f>'16.'!H39*1000</f>
        <v>1774605.5365202741</v>
      </c>
      <c r="P38" s="50">
        <f>'16.'!F39*1000</f>
        <v>50401874.672965705</v>
      </c>
      <c r="Q38" s="50">
        <f>'2'!K40*1000</f>
        <v>27890819.032690242</v>
      </c>
      <c r="R38" s="50">
        <f>'16.'!J39*1000</f>
        <v>26398733.821394626</v>
      </c>
      <c r="S38" s="266">
        <f>'12.'!X39*1000</f>
        <v>1486128.8331980808</v>
      </c>
    </row>
    <row r="39" spans="1:25" ht="14.45" customHeight="1">
      <c r="A39" s="813"/>
      <c r="B39" s="813" t="s">
        <v>1040</v>
      </c>
      <c r="C39" s="813"/>
      <c r="D39" s="843"/>
      <c r="E39" s="933">
        <f t="shared" si="6"/>
        <v>123.24018092348399</v>
      </c>
      <c r="F39" s="934">
        <f t="shared" si="7"/>
        <v>70.39883507505651</v>
      </c>
      <c r="G39" s="934">
        <f t="shared" si="8"/>
        <v>40.285318697506369</v>
      </c>
      <c r="H39" s="934">
        <f t="shared" si="9"/>
        <v>29.60116492494349</v>
      </c>
      <c r="I39" s="935">
        <f t="shared" si="10"/>
        <v>91.286755662660951</v>
      </c>
      <c r="J39" s="934">
        <f t="shared" si="11"/>
        <v>29.544489852433742</v>
      </c>
      <c r="K39" s="50">
        <f>'12.'!M40*1000</f>
        <v>15460222.803026807</v>
      </c>
      <c r="L39" s="50">
        <f>'12.'!G40*1000</f>
        <v>138768045.07520089</v>
      </c>
      <c r="M39" s="50">
        <f>'12.'!F40*1000</f>
        <v>176778909.44769964</v>
      </c>
      <c r="N39" s="50">
        <f>'16.'!G40*1000</f>
        <v>112599676.53030115</v>
      </c>
      <c r="O39" s="50">
        <f>'16.'!H40*1000</f>
        <v>7440205.6049629254</v>
      </c>
      <c r="P39" s="50">
        <f>'16.'!F40*1000</f>
        <v>124450292.90956956</v>
      </c>
      <c r="Q39" s="50">
        <f>'2'!K41*1000</f>
        <v>57323339.139693052</v>
      </c>
      <c r="R39" s="50">
        <f>'16.'!J40*1000</f>
        <v>52328616.538130082</v>
      </c>
      <c r="S39" s="266">
        <f>'12.'!X40*1000</f>
        <v>8617837.6790639684</v>
      </c>
    </row>
    <row r="40" spans="1:25" ht="14.45" customHeight="1">
      <c r="A40" s="813"/>
      <c r="B40" s="813" t="s">
        <v>1041</v>
      </c>
      <c r="C40" s="813"/>
      <c r="D40" s="843"/>
      <c r="E40" s="933">
        <f t="shared" si="6"/>
        <v>119.24345849680127</v>
      </c>
      <c r="F40" s="934">
        <f t="shared" si="7"/>
        <v>75.360893079735277</v>
      </c>
      <c r="G40" s="934">
        <f t="shared" si="8"/>
        <v>34.773203459991173</v>
      </c>
      <c r="H40" s="934">
        <f t="shared" si="9"/>
        <v>24.639106920264751</v>
      </c>
      <c r="I40" s="935">
        <f t="shared" si="10"/>
        <v>113.39674916077878</v>
      </c>
      <c r="J40" s="934">
        <f t="shared" si="11"/>
        <v>29.831542125300519</v>
      </c>
      <c r="K40" s="50">
        <f>'12.'!M41*1000</f>
        <v>16564835.615656918</v>
      </c>
      <c r="L40" s="50">
        <f>'12.'!G41*1000</f>
        <v>189219104.81933081</v>
      </c>
      <c r="M40" s="50">
        <f>'12.'!F41*1000</f>
        <v>225364997.03240052</v>
      </c>
      <c r="N40" s="50">
        <f>'16.'!G41*1000</f>
        <v>158683006.35074809</v>
      </c>
      <c r="O40" s="50">
        <f>'16.'!H41*1000</f>
        <v>5276675.5469521899</v>
      </c>
      <c r="P40" s="50">
        <f>'16.'!F41*1000</f>
        <v>169837074.45273593</v>
      </c>
      <c r="Q40" s="50">
        <f>'2'!K42*1000</f>
        <v>48967825.789198577</v>
      </c>
      <c r="R40" s="50">
        <f>'16.'!J41*1000</f>
        <v>55527922.579664648</v>
      </c>
      <c r="S40" s="266">
        <f>'12.'!X41*1000</f>
        <v>4578871.0039415332</v>
      </c>
    </row>
    <row r="41" spans="1:25" ht="14.45" customHeight="1">
      <c r="A41" s="813"/>
      <c r="B41" s="813" t="s">
        <v>1042</v>
      </c>
      <c r="C41" s="813"/>
      <c r="D41" s="843"/>
      <c r="E41" s="933">
        <f t="shared" si="6"/>
        <v>115.09563886960849</v>
      </c>
      <c r="F41" s="934">
        <f t="shared" si="7"/>
        <v>79.89091144406413</v>
      </c>
      <c r="G41" s="934">
        <f t="shared" si="8"/>
        <v>47.804211108861352</v>
      </c>
      <c r="H41" s="934">
        <f t="shared" si="9"/>
        <v>20.109088555935845</v>
      </c>
      <c r="I41" s="935">
        <f t="shared" si="10"/>
        <v>118.97248985267288</v>
      </c>
      <c r="J41" s="934">
        <f t="shared" si="11"/>
        <v>23.826456533251772</v>
      </c>
      <c r="K41" s="50">
        <f>'12.'!M42*1000</f>
        <v>28668607.269465122</v>
      </c>
      <c r="L41" s="50">
        <f>'12.'!G42*1000</f>
        <v>500315939.10447496</v>
      </c>
      <c r="M41" s="50">
        <f>'12.'!F42*1000</f>
        <v>598349248.19540429</v>
      </c>
      <c r="N41" s="50">
        <f>'16.'!G42*1000</f>
        <v>434695826.89512795</v>
      </c>
      <c r="O41" s="50">
        <f>'16.'!H42*1000</f>
        <v>22576893.296165004</v>
      </c>
      <c r="P41" s="50">
        <f>'16.'!F42*1000</f>
        <v>478026668.00201392</v>
      </c>
      <c r="Q41" s="50">
        <f>'2'!K43*1000</f>
        <v>101134792.0367046</v>
      </c>
      <c r="R41" s="50">
        <f>'16.'!J42*1000</f>
        <v>120322580.19339021</v>
      </c>
      <c r="S41" s="266">
        <f>'12.'!X42*1000</f>
        <v>39643358.710933223</v>
      </c>
    </row>
    <row r="42" spans="1:25" ht="14.45" customHeight="1">
      <c r="A42" s="813"/>
      <c r="B42" s="813" t="s">
        <v>1043</v>
      </c>
      <c r="C42" s="813"/>
      <c r="D42" s="843"/>
      <c r="E42" s="933">
        <f t="shared" si="6"/>
        <v>106.04693618163191</v>
      </c>
      <c r="F42" s="934">
        <f t="shared" si="7"/>
        <v>81.672313635385336</v>
      </c>
      <c r="G42" s="934">
        <f t="shared" si="8"/>
        <v>71.879432881585288</v>
      </c>
      <c r="H42" s="934">
        <f t="shared" si="9"/>
        <v>18.327686364614639</v>
      </c>
      <c r="I42" s="935">
        <f t="shared" si="10"/>
        <v>135.69019462462387</v>
      </c>
      <c r="J42" s="934">
        <f t="shared" si="11"/>
        <v>55.174365391370117</v>
      </c>
      <c r="K42" s="50">
        <f>'12.'!M43*1000</f>
        <v>17010939.831363209</v>
      </c>
      <c r="L42" s="50">
        <f>'12.'!G43*1000</f>
        <v>138700029.44093928</v>
      </c>
      <c r="M42" s="50">
        <f>'12.'!F43*1000</f>
        <v>168222203.53558353</v>
      </c>
      <c r="N42" s="50">
        <f>'16.'!G43*1000</f>
        <v>130791170.81080097</v>
      </c>
      <c r="O42" s="50">
        <f>'16.'!H43*1000</f>
        <v>3416057.2794101546</v>
      </c>
      <c r="P42" s="50">
        <f>'16.'!F43*1000</f>
        <v>137390965.67593807</v>
      </c>
      <c r="Q42" s="50">
        <f>'2'!K44*1000</f>
        <v>22721787.631698512</v>
      </c>
      <c r="R42" s="50">
        <f>'16.'!J43*1000</f>
        <v>30831237.859645426</v>
      </c>
      <c r="S42" s="266">
        <f>'12.'!X43*1000</f>
        <v>7605821.6918726722</v>
      </c>
    </row>
    <row r="43" spans="1:25" ht="14.45" customHeight="1">
      <c r="A43" s="813"/>
      <c r="B43" s="813" t="s">
        <v>1044</v>
      </c>
      <c r="C43" s="813"/>
      <c r="D43" s="843"/>
      <c r="E43" s="933">
        <f t="shared" si="6"/>
        <v>108.98385012694123</v>
      </c>
      <c r="F43" s="934">
        <f t="shared" si="7"/>
        <v>78.057255504468031</v>
      </c>
      <c r="G43" s="934">
        <f t="shared" si="8"/>
        <v>42.392320520085576</v>
      </c>
      <c r="H43" s="934">
        <f t="shared" si="9"/>
        <v>21.942744495531961</v>
      </c>
      <c r="I43" s="935">
        <f t="shared" si="10"/>
        <v>150.8394954536146</v>
      </c>
      <c r="J43" s="934">
        <f t="shared" si="11"/>
        <v>26.525539141172729</v>
      </c>
      <c r="K43" s="50">
        <f>'12.'!M44*1000</f>
        <v>14823725.591825981</v>
      </c>
      <c r="L43" s="50">
        <f>'12.'!G44*1000</f>
        <v>207381208.69037735</v>
      </c>
      <c r="M43" s="50">
        <f>'12.'!F44*1000</f>
        <v>254684315.97581291</v>
      </c>
      <c r="N43" s="50">
        <f>'16.'!G44*1000</f>
        <v>190286183.18110964</v>
      </c>
      <c r="O43" s="50">
        <f>'16.'!H44*1000</f>
        <v>3162656.0208118656</v>
      </c>
      <c r="P43" s="50">
        <f>'16.'!F44*1000</f>
        <v>198799587.25104696</v>
      </c>
      <c r="Q43" s="50">
        <f>'2'!K45*1000</f>
        <v>37049135.27899681</v>
      </c>
      <c r="R43" s="50">
        <f>'16.'!J44*1000</f>
        <v>55884728.724765912</v>
      </c>
      <c r="S43" s="266">
        <f>'12.'!X44*1000</f>
        <v>10207831.008247465</v>
      </c>
    </row>
    <row r="44" spans="1:25" ht="14.45" customHeight="1">
      <c r="A44" s="813"/>
      <c r="B44" s="813" t="s">
        <v>1045</v>
      </c>
      <c r="C44" s="813"/>
      <c r="D44" s="843"/>
      <c r="E44" s="933">
        <f t="shared" si="6"/>
        <v>124.87538521799466</v>
      </c>
      <c r="F44" s="934">
        <f t="shared" si="7"/>
        <v>78.328789669018022</v>
      </c>
      <c r="G44" s="934">
        <f t="shared" si="8"/>
        <v>36.949064552991359</v>
      </c>
      <c r="H44" s="934">
        <f t="shared" si="9"/>
        <v>21.671210330981953</v>
      </c>
      <c r="I44" s="935">
        <f t="shared" si="10"/>
        <v>206.98418877891393</v>
      </c>
      <c r="J44" s="934">
        <f t="shared" si="11"/>
        <v>14.657438188146807</v>
      </c>
      <c r="K44" s="50">
        <f>'12.'!M45*1000</f>
        <v>22134772.245297775</v>
      </c>
      <c r="L44" s="50">
        <f>'12.'!G45*1000</f>
        <v>595142542.11401427</v>
      </c>
      <c r="M44" s="50">
        <f>'12.'!F45*1000</f>
        <v>696841198.56250417</v>
      </c>
      <c r="N44" s="50">
        <f>'16.'!G45*1000</f>
        <v>476589154.11958516</v>
      </c>
      <c r="O44" s="50">
        <f>'16.'!H45*1000</f>
        <v>30344064.369302142</v>
      </c>
      <c r="P44" s="50">
        <f>'16.'!F45*1000</f>
        <v>545827276.74908817</v>
      </c>
      <c r="Q44" s="50">
        <f>'2'!K46*1000</f>
        <v>72959158.23537536</v>
      </c>
      <c r="R44" s="50">
        <f>'16.'!J45*1000</f>
        <v>151013921.81341586</v>
      </c>
      <c r="S44" s="266">
        <f>'12.'!X45*1000</f>
        <v>44875307.141359858</v>
      </c>
    </row>
    <row r="45" spans="1:25" ht="14.45" customHeight="1">
      <c r="A45" s="813"/>
      <c r="B45" s="813" t="s">
        <v>1046</v>
      </c>
      <c r="C45" s="813"/>
      <c r="D45" s="843"/>
      <c r="E45" s="933">
        <f t="shared" si="6"/>
        <v>122.46522387815864</v>
      </c>
      <c r="F45" s="934">
        <f t="shared" si="7"/>
        <v>77.414880588159093</v>
      </c>
      <c r="G45" s="934">
        <f t="shared" si="8"/>
        <v>44.240058864758595</v>
      </c>
      <c r="H45" s="934">
        <f t="shared" si="9"/>
        <v>22.585119411840886</v>
      </c>
      <c r="I45" s="935">
        <f t="shared" si="10"/>
        <v>200.0429424803452</v>
      </c>
      <c r="J45" s="934">
        <f t="shared" si="11"/>
        <v>28.903874128641778</v>
      </c>
      <c r="K45" s="50">
        <f>'12.'!M46*1000</f>
        <v>30811001.692165475</v>
      </c>
      <c r="L45" s="50">
        <f>'12.'!G46*1000</f>
        <v>396419524.15192646</v>
      </c>
      <c r="M45" s="50">
        <f>'12.'!F46*1000</f>
        <v>471984100.97040421</v>
      </c>
      <c r="N45" s="50">
        <f>'16.'!G46*1000</f>
        <v>323699668.85156441</v>
      </c>
      <c r="O45" s="50">
        <f>'16.'!H46*1000</f>
        <v>20239192.779012587</v>
      </c>
      <c r="P45" s="50">
        <f>'16.'!F46*1000</f>
        <v>365385928.16133469</v>
      </c>
      <c r="Q45" s="50">
        <f>'2'!K47*1000</f>
        <v>53287644.886318862</v>
      </c>
      <c r="R45" s="50">
        <f>'16.'!J46*1000</f>
        <v>106598172.80906944</v>
      </c>
      <c r="S45" s="266">
        <f>'12.'!X46*1000</f>
        <v>25301923.506511085</v>
      </c>
      <c r="T45" s="850"/>
      <c r="U45" s="850"/>
      <c r="V45" s="850"/>
      <c r="W45" s="850"/>
      <c r="X45" s="850"/>
      <c r="Y45" s="850"/>
    </row>
    <row r="46" spans="1:25" ht="14.45" customHeight="1">
      <c r="A46" s="2641" t="s">
        <v>372</v>
      </c>
      <c r="B46" s="2641"/>
      <c r="C46" s="2641"/>
      <c r="D46" s="843"/>
      <c r="E46" s="906"/>
      <c r="F46" s="907"/>
      <c r="G46" s="907"/>
      <c r="H46" s="907"/>
      <c r="I46" s="907"/>
      <c r="J46" s="907"/>
      <c r="K46" s="50"/>
      <c r="L46" s="50"/>
      <c r="M46" s="50"/>
      <c r="N46" s="50"/>
      <c r="O46" s="50"/>
      <c r="P46" s="50"/>
      <c r="Q46" s="50"/>
      <c r="R46" s="50"/>
      <c r="S46" s="266"/>
    </row>
    <row r="47" spans="1:25" ht="14.45" customHeight="1">
      <c r="A47" s="813"/>
      <c r="B47" s="813" t="s">
        <v>1028</v>
      </c>
      <c r="C47" s="813"/>
      <c r="D47" s="843"/>
      <c r="E47" s="933">
        <f t="shared" ref="E47:E56" si="12">L47/N47*100</f>
        <v>152.04644052603919</v>
      </c>
      <c r="F47" s="934">
        <f t="shared" ref="F47:F56" si="13">P47/M47*100</f>
        <v>58.782443352272452</v>
      </c>
      <c r="G47" s="934">
        <f t="shared" si="8"/>
        <v>37.401732662468518</v>
      </c>
      <c r="H47" s="934">
        <f t="shared" ref="H47:H56" si="14">R47/M47*100</f>
        <v>41.217556647727619</v>
      </c>
      <c r="I47" s="935">
        <f t="shared" ref="I47:I56" si="15">R47/Q47*100</f>
        <v>83.965797687300835</v>
      </c>
      <c r="J47" s="934">
        <f t="shared" ref="J47:J56" si="16">K47/R47*100</f>
        <v>18.433751128552593</v>
      </c>
      <c r="K47" s="50">
        <f>'12.'!M48*1000</f>
        <v>9148907.5169023536</v>
      </c>
      <c r="L47" s="50">
        <f>'12.'!G48*1000</f>
        <v>86983467.526179075</v>
      </c>
      <c r="M47" s="50">
        <f>'12.'!F48*1000</f>
        <v>120412971.58121125</v>
      </c>
      <c r="N47" s="50">
        <f>'16.'!G48*1000</f>
        <v>57208486.581625991</v>
      </c>
      <c r="O47" s="50">
        <f>'16.'!H48*1000</f>
        <v>6755278.2206913996</v>
      </c>
      <c r="P47" s="50">
        <f>'16.'!F48*1000</f>
        <v>70781686.808513433</v>
      </c>
      <c r="Q47" s="50">
        <f>'2'!K49*1000</f>
        <v>59108930.230772108</v>
      </c>
      <c r="R47" s="50">
        <f>'16.'!J48*1000</f>
        <v>49631284.772697911</v>
      </c>
      <c r="S47" s="266">
        <f>'12.'!X48*1000</f>
        <v>11940644.03143952</v>
      </c>
      <c r="T47" s="850"/>
      <c r="U47" s="850"/>
      <c r="V47" s="850"/>
      <c r="W47" s="850"/>
      <c r="X47" s="850"/>
      <c r="Y47" s="850"/>
    </row>
    <row r="48" spans="1:25" ht="14.45" customHeight="1">
      <c r="A48" s="813"/>
      <c r="B48" s="813" t="s">
        <v>1038</v>
      </c>
      <c r="C48" s="813"/>
      <c r="D48" s="843"/>
      <c r="E48" s="933">
        <f t="shared" si="12"/>
        <v>123.99830588349818</v>
      </c>
      <c r="F48" s="934">
        <f t="shared" si="13"/>
        <v>61.979333849110397</v>
      </c>
      <c r="G48" s="934">
        <f t="shared" si="8"/>
        <v>64.213637354191292</v>
      </c>
      <c r="H48" s="934">
        <f t="shared" si="14"/>
        <v>38.020666150889646</v>
      </c>
      <c r="I48" s="935">
        <f t="shared" si="15"/>
        <v>98.266265422771937</v>
      </c>
      <c r="J48" s="934">
        <f t="shared" si="16"/>
        <v>64.615862965908704</v>
      </c>
      <c r="K48" s="50">
        <f>'12.'!M49*1000</f>
        <v>7585758.8121859161</v>
      </c>
      <c r="L48" s="50">
        <f>'12.'!G49*1000</f>
        <v>21240214.893156987</v>
      </c>
      <c r="M48" s="50">
        <f>'12.'!F49*1000</f>
        <v>30877359.885546979</v>
      </c>
      <c r="N48" s="50">
        <f>'16.'!G49*1000</f>
        <v>17129439.585338444</v>
      </c>
      <c r="O48" s="50">
        <f>'16.'!H49*1000</f>
        <v>1247257.1486112955</v>
      </c>
      <c r="P48" s="50">
        <f>'16.'!F49*1000</f>
        <v>19137581.967254452</v>
      </c>
      <c r="Q48" s="50">
        <f>'2'!K50*1000</f>
        <v>11946905.550734401</v>
      </c>
      <c r="R48" s="50">
        <f>'16.'!J49*1000</f>
        <v>11739777.918292539</v>
      </c>
      <c r="S48" s="266">
        <f>'12.'!X49*1000</f>
        <v>753688.78873736574</v>
      </c>
      <c r="T48" s="850"/>
      <c r="U48" s="850"/>
      <c r="V48" s="850"/>
      <c r="W48" s="850"/>
      <c r="X48" s="850"/>
      <c r="Y48" s="850"/>
    </row>
    <row r="49" spans="1:25" ht="14.45" customHeight="1">
      <c r="A49" s="813"/>
      <c r="B49" s="813" t="s">
        <v>1039</v>
      </c>
      <c r="C49" s="813"/>
      <c r="D49" s="843"/>
      <c r="E49" s="933">
        <f t="shared" si="12"/>
        <v>140.9962944061723</v>
      </c>
      <c r="F49" s="934">
        <f t="shared" si="13"/>
        <v>65.48121828044863</v>
      </c>
      <c r="G49" s="934">
        <f t="shared" si="8"/>
        <v>24.400086915915644</v>
      </c>
      <c r="H49" s="934">
        <f t="shared" si="14"/>
        <v>34.518781719551448</v>
      </c>
      <c r="I49" s="935">
        <f t="shared" si="15"/>
        <v>103.49283196987309</v>
      </c>
      <c r="J49" s="934">
        <f t="shared" si="16"/>
        <v>25.202758297628026</v>
      </c>
      <c r="K49" s="50">
        <f>'12.'!M50*1000</f>
        <v>5835873.3435100242</v>
      </c>
      <c r="L49" s="50">
        <f>'12.'!G50*1000</f>
        <v>56841301.320494875</v>
      </c>
      <c r="M49" s="50">
        <f>'12.'!F50*1000</f>
        <v>67081431.802253485</v>
      </c>
      <c r="N49" s="50">
        <f>'16.'!G50*1000</f>
        <v>40314039.145419255</v>
      </c>
      <c r="O49" s="50">
        <f>'16.'!H50*1000</f>
        <v>1727453.6035023865</v>
      </c>
      <c r="P49" s="50">
        <f>'16.'!F50*1000</f>
        <v>43925738.784083888</v>
      </c>
      <c r="Q49" s="50">
        <f>'2'!K51*1000</f>
        <v>22374199.814060844</v>
      </c>
      <c r="R49" s="50">
        <f>'16.'!J50*1000</f>
        <v>23155693.018169649</v>
      </c>
      <c r="S49" s="266">
        <f>'12.'!X50*1000</f>
        <v>235636.05959267938</v>
      </c>
      <c r="T49" s="850"/>
      <c r="U49" s="850"/>
      <c r="V49" s="850"/>
      <c r="W49" s="850"/>
      <c r="X49" s="850"/>
      <c r="Y49" s="850"/>
    </row>
    <row r="50" spans="1:25" ht="14.45" customHeight="1">
      <c r="A50" s="1137"/>
      <c r="B50" s="813" t="s">
        <v>1040</v>
      </c>
      <c r="C50" s="1137"/>
      <c r="D50" s="843"/>
      <c r="E50" s="933">
        <f t="shared" si="12"/>
        <v>132.45156552343715</v>
      </c>
      <c r="F50" s="934">
        <f t="shared" si="13"/>
        <v>70.778599018229954</v>
      </c>
      <c r="G50" s="934">
        <f t="shared" si="8"/>
        <v>38.818518702935215</v>
      </c>
      <c r="H50" s="934">
        <f t="shared" si="14"/>
        <v>29.221400981770024</v>
      </c>
      <c r="I50" s="935">
        <f t="shared" si="15"/>
        <v>100.43161219542573</v>
      </c>
      <c r="J50" s="934">
        <f t="shared" si="16"/>
        <v>38.223385799863671</v>
      </c>
      <c r="K50" s="50">
        <f>'12.'!M51*1000</f>
        <v>18034884.695958242</v>
      </c>
      <c r="L50" s="50">
        <f>'12.'!G51*1000</f>
        <v>128973785.91102263</v>
      </c>
      <c r="M50" s="50">
        <f>'12.'!F51*1000</f>
        <v>161466779.17321062</v>
      </c>
      <c r="N50" s="50">
        <f>'16.'!G51*1000</f>
        <v>97374300.863360405</v>
      </c>
      <c r="O50" s="50">
        <f>'16.'!H51*1000</f>
        <v>8833213.0079583693</v>
      </c>
      <c r="P50" s="50">
        <f>'16.'!F51*1000</f>
        <v>114283924.17865758</v>
      </c>
      <c r="Q50" s="50">
        <f>'2'!K52*1000</f>
        <v>46980083.225928739</v>
      </c>
      <c r="R50" s="50">
        <f>'16.'!J51*1000</f>
        <v>47182854.994553007</v>
      </c>
      <c r="S50" s="266">
        <f>'12.'!X51*1000</f>
        <v>3709723.1382455453</v>
      </c>
      <c r="T50" s="850"/>
      <c r="U50" s="850"/>
      <c r="V50" s="850"/>
      <c r="W50" s="850"/>
      <c r="X50" s="850"/>
      <c r="Y50" s="850"/>
    </row>
    <row r="51" spans="1:25" ht="14.45" customHeight="1">
      <c r="A51" s="1137"/>
      <c r="B51" s="813" t="s">
        <v>1041</v>
      </c>
      <c r="C51" s="1137"/>
      <c r="D51" s="843"/>
      <c r="E51" s="933">
        <f t="shared" si="12"/>
        <v>113.82045524720547</v>
      </c>
      <c r="F51" s="934">
        <f t="shared" si="13"/>
        <v>69.824512992457727</v>
      </c>
      <c r="G51" s="934">
        <f t="shared" si="8"/>
        <v>57.737930427226928</v>
      </c>
      <c r="H51" s="934">
        <f t="shared" si="14"/>
        <v>30.175487007542273</v>
      </c>
      <c r="I51" s="935">
        <f t="shared" si="15"/>
        <v>107.14356063268397</v>
      </c>
      <c r="J51" s="934">
        <f t="shared" si="16"/>
        <v>21.37052309566123</v>
      </c>
      <c r="K51" s="50">
        <f>'12.'!M52*1000</f>
        <v>16236109.49687811</v>
      </c>
      <c r="L51" s="50">
        <f>'12.'!G52*1000</f>
        <v>176562962.40562493</v>
      </c>
      <c r="M51" s="50">
        <f>'12.'!F52*1000</f>
        <v>251774957.22726992</v>
      </c>
      <c r="N51" s="50">
        <f>'16.'!G52*1000</f>
        <v>155124104.90904263</v>
      </c>
      <c r="O51" s="50">
        <f>'16.'!H52*1000</f>
        <v>14821326.634914977</v>
      </c>
      <c r="P51" s="50">
        <f>'16.'!F52*1000</f>
        <v>175800637.72090998</v>
      </c>
      <c r="Q51" s="50">
        <f>'2'!K53*1000</f>
        <v>70908899.29150264</v>
      </c>
      <c r="R51" s="50">
        <f>'16.'!J52*1000</f>
        <v>75974319.50635995</v>
      </c>
      <c r="S51" s="266">
        <f>'12.'!X52*1000</f>
        <v>36187417.50312236</v>
      </c>
      <c r="T51" s="850"/>
      <c r="U51" s="850"/>
      <c r="V51" s="850"/>
      <c r="W51" s="850"/>
      <c r="X51" s="850"/>
      <c r="Y51" s="850"/>
    </row>
    <row r="52" spans="1:25" ht="14.45" customHeight="1">
      <c r="A52" s="1137"/>
      <c r="B52" s="813" t="s">
        <v>1042</v>
      </c>
      <c r="C52" s="1137"/>
      <c r="D52" s="843"/>
      <c r="E52" s="933">
        <f t="shared" si="12"/>
        <v>116.93682299202402</v>
      </c>
      <c r="F52" s="934">
        <f t="shared" si="13"/>
        <v>82.692954240629319</v>
      </c>
      <c r="G52" s="934">
        <f t="shared" si="8"/>
        <v>29.259727633739942</v>
      </c>
      <c r="H52" s="934">
        <f t="shared" si="14"/>
        <v>17.307045759370627</v>
      </c>
      <c r="I52" s="935">
        <f t="shared" si="15"/>
        <v>116.88428684459227</v>
      </c>
      <c r="J52" s="934">
        <f t="shared" si="16"/>
        <v>26.42266936868376</v>
      </c>
      <c r="K52" s="50">
        <f>'12.'!M53*1000</f>
        <v>23654002.907547794</v>
      </c>
      <c r="L52" s="50">
        <f>'12.'!G53*1000</f>
        <v>468816767.31735206</v>
      </c>
      <c r="M52" s="50">
        <f>'12.'!F53*1000</f>
        <v>517255376.46995032</v>
      </c>
      <c r="N52" s="50">
        <f>'16.'!G53*1000</f>
        <v>400914575.3423872</v>
      </c>
      <c r="O52" s="50">
        <f>'16.'!H53*1000</f>
        <v>9237433.8907312285</v>
      </c>
      <c r="P52" s="50">
        <f>'16.'!F53*1000</f>
        <v>427733751.77149093</v>
      </c>
      <c r="Q52" s="50">
        <f>'2'!K54*1000</f>
        <v>76589956.712903455</v>
      </c>
      <c r="R52" s="50">
        <f>'16.'!J53*1000</f>
        <v>89521624.698459119</v>
      </c>
      <c r="S52" s="266">
        <f>'12.'!X53*1000</f>
        <v>5242628.6492949547</v>
      </c>
    </row>
    <row r="53" spans="1:25" ht="14.45" customHeight="1">
      <c r="A53" s="1137"/>
      <c r="B53" s="813" t="s">
        <v>1043</v>
      </c>
      <c r="C53" s="1137"/>
      <c r="D53" s="843"/>
      <c r="E53" s="933">
        <f t="shared" si="12"/>
        <v>105.13873536543758</v>
      </c>
      <c r="F53" s="934">
        <f t="shared" si="13"/>
        <v>84.172697943884032</v>
      </c>
      <c r="G53" s="934">
        <f t="shared" si="8"/>
        <v>66.984231040144977</v>
      </c>
      <c r="H53" s="934">
        <f t="shared" si="14"/>
        <v>15.827302056115947</v>
      </c>
      <c r="I53" s="935">
        <f t="shared" si="15"/>
        <v>130.26166745277013</v>
      </c>
      <c r="J53" s="934">
        <f t="shared" si="16"/>
        <v>53.406465840758969</v>
      </c>
      <c r="K53" s="50">
        <f>'12.'!M54*1000</f>
        <v>18683958.546425596</v>
      </c>
      <c r="L53" s="50">
        <f>'12.'!G54*1000</f>
        <v>184535493.6324499</v>
      </c>
      <c r="M53" s="50">
        <f>'12.'!F54*1000</f>
        <v>221038622.15225109</v>
      </c>
      <c r="N53" s="50">
        <f>'16.'!G54*1000</f>
        <v>175516181.53960842</v>
      </c>
      <c r="O53" s="50">
        <f>'16.'!H54*1000</f>
        <v>6609214.3469737377</v>
      </c>
      <c r="P53" s="50">
        <f>'16.'!F54*1000</f>
        <v>186054171.76353747</v>
      </c>
      <c r="Q53" s="50">
        <f>'2'!K55*1000</f>
        <v>26857057.085806269</v>
      </c>
      <c r="R53" s="50">
        <f>'16.'!J54*1000</f>
        <v>34984450.388713598</v>
      </c>
      <c r="S53" s="266">
        <f>'12.'!X54*1000</f>
        <v>9177237.9381905105</v>
      </c>
    </row>
    <row r="54" spans="1:25" ht="14.45" customHeight="1">
      <c r="A54" s="1137"/>
      <c r="B54" s="813" t="s">
        <v>1044</v>
      </c>
      <c r="C54" s="1137"/>
      <c r="D54" s="843"/>
      <c r="E54" s="933">
        <f t="shared" si="12"/>
        <v>111.07712442269484</v>
      </c>
      <c r="F54" s="934">
        <f t="shared" si="13"/>
        <v>78.40734404488262</v>
      </c>
      <c r="G54" s="934">
        <f t="shared" si="8"/>
        <v>40.23964504162965</v>
      </c>
      <c r="H54" s="934">
        <f t="shared" si="14"/>
        <v>21.592655955117372</v>
      </c>
      <c r="I54" s="935">
        <f t="shared" si="15"/>
        <v>155.95088166339863</v>
      </c>
      <c r="J54" s="934">
        <f t="shared" si="16"/>
        <v>25.844098320288477</v>
      </c>
      <c r="K54" s="50">
        <f>'12.'!M55*1000</f>
        <v>14199985.396008959</v>
      </c>
      <c r="L54" s="50">
        <f>'12.'!G55*1000</f>
        <v>210531835.51219964</v>
      </c>
      <c r="M54" s="50">
        <f>'12.'!F55*1000</f>
        <v>254460542.141689</v>
      </c>
      <c r="N54" s="50">
        <f>'16.'!G55*1000</f>
        <v>189536627.46168879</v>
      </c>
      <c r="O54" s="50">
        <f>'16.'!H55*1000</f>
        <v>3169827.4306012634</v>
      </c>
      <c r="P54" s="50">
        <f>'16.'!F55*1000</f>
        <v>199515752.73550764</v>
      </c>
      <c r="Q54" s="50">
        <f>'2'!K56*1000</f>
        <v>35232112.07280837</v>
      </c>
      <c r="R54" s="50">
        <f>'16.'!J55*1000</f>
        <v>54944789.406181365</v>
      </c>
      <c r="S54" s="266">
        <f>'12.'!X55*1000</f>
        <v>9185130.1364155132</v>
      </c>
    </row>
    <row r="55" spans="1:25" ht="14.45" customHeight="1">
      <c r="A55" s="1137"/>
      <c r="B55" s="813" t="s">
        <v>1045</v>
      </c>
      <c r="C55" s="1137"/>
      <c r="D55" s="843"/>
      <c r="E55" s="933">
        <f t="shared" si="12"/>
        <v>123.22169998667367</v>
      </c>
      <c r="F55" s="934">
        <f t="shared" si="13"/>
        <v>79.68089886427164</v>
      </c>
      <c r="G55" s="934">
        <f t="shared" si="8"/>
        <v>36.368437580700466</v>
      </c>
      <c r="H55" s="934">
        <f t="shared" si="14"/>
        <v>20.319101135728356</v>
      </c>
      <c r="I55" s="935">
        <f t="shared" si="15"/>
        <v>199.83521576373724</v>
      </c>
      <c r="J55" s="934">
        <f t="shared" si="16"/>
        <v>16.634126528676791</v>
      </c>
      <c r="K55" s="50">
        <f>'12.'!M56*1000</f>
        <v>22401225.906593103</v>
      </c>
      <c r="L55" s="50">
        <f>'12.'!G56*1000</f>
        <v>569561291.23745811</v>
      </c>
      <c r="M55" s="50">
        <f>'12.'!F56*1000</f>
        <v>662776792.74768639</v>
      </c>
      <c r="N55" s="50">
        <f>'16.'!G56*1000</f>
        <v>462224828.33709949</v>
      </c>
      <c r="O55" s="50">
        <f>'16.'!H56*1000</f>
        <v>29113132.523402147</v>
      </c>
      <c r="P55" s="50">
        <f>'16.'!F56*1000</f>
        <v>528106505.92514724</v>
      </c>
      <c r="Q55" s="50">
        <f>'2'!K57*1000</f>
        <v>67390668.010065943</v>
      </c>
      <c r="R55" s="50">
        <f>'16.'!J56*1000</f>
        <v>134670286.82253912</v>
      </c>
      <c r="S55" s="266">
        <f>'12.'!X56*1000</f>
        <v>37164244.725772433</v>
      </c>
    </row>
    <row r="56" spans="1:25" ht="14.45" customHeight="1">
      <c r="A56" s="1137"/>
      <c r="B56" s="813" t="s">
        <v>1046</v>
      </c>
      <c r="C56" s="1137"/>
      <c r="D56" s="843"/>
      <c r="E56" s="933">
        <f t="shared" si="12"/>
        <v>122.78688611507935</v>
      </c>
      <c r="F56" s="934">
        <f t="shared" si="13"/>
        <v>76.371684276399122</v>
      </c>
      <c r="G56" s="934">
        <f t="shared" si="8"/>
        <v>45.194071075404025</v>
      </c>
      <c r="H56" s="934">
        <f t="shared" si="14"/>
        <v>23.628315723600878</v>
      </c>
      <c r="I56" s="935">
        <f t="shared" si="15"/>
        <v>203.17973230028508</v>
      </c>
      <c r="J56" s="934">
        <f t="shared" si="16"/>
        <v>26.27273638400758</v>
      </c>
      <c r="K56" s="50">
        <f>'12.'!M57*1000</f>
        <v>30866468.177033354</v>
      </c>
      <c r="L56" s="50">
        <f>'12.'!G57*1000</f>
        <v>414952327.15544659</v>
      </c>
      <c r="M56" s="50">
        <f>'12.'!F57*1000</f>
        <v>497220316.51536191</v>
      </c>
      <c r="N56" s="50">
        <f>'16.'!G57*1000</f>
        <v>337945150.56480992</v>
      </c>
      <c r="O56" s="50">
        <f>'16.'!H57*1000</f>
        <v>20244947.375912584</v>
      </c>
      <c r="P56" s="50">
        <f>'16.'!F57*1000</f>
        <v>379735530.28722459</v>
      </c>
      <c r="Q56" s="50">
        <f>'2'!K58*1000</f>
        <v>57823083.482806846</v>
      </c>
      <c r="R56" s="50">
        <f>'16.'!J57*1000</f>
        <v>117484786.22813731</v>
      </c>
      <c r="S56" s="266">
        <f>'12.'!X57*1000</f>
        <v>31379205.519945573</v>
      </c>
    </row>
    <row r="57" spans="1:25" ht="14.45" customHeight="1">
      <c r="A57" s="2641" t="s">
        <v>373</v>
      </c>
      <c r="B57" s="2641"/>
      <c r="C57" s="2641"/>
      <c r="D57" s="2"/>
      <c r="E57" s="906"/>
      <c r="F57" s="907"/>
      <c r="G57" s="907"/>
      <c r="H57" s="907"/>
      <c r="I57" s="907"/>
      <c r="J57" s="907"/>
      <c r="K57" s="50"/>
      <c r="L57" s="50"/>
      <c r="M57" s="50"/>
      <c r="N57" s="50"/>
      <c r="O57" s="50"/>
      <c r="P57" s="50"/>
      <c r="Q57" s="50"/>
      <c r="R57" s="50"/>
      <c r="S57" s="266"/>
    </row>
    <row r="58" spans="1:25" ht="14.45" customHeight="1">
      <c r="A58" s="6"/>
      <c r="B58" s="813" t="s">
        <v>1028</v>
      </c>
      <c r="C58" s="6"/>
      <c r="D58" s="845"/>
      <c r="E58" s="933">
        <f t="shared" ref="E58:E67" si="17">L58/N58*100</f>
        <v>375.28052120135851</v>
      </c>
      <c r="F58" s="928">
        <f t="shared" ref="F58:F67" si="18">P58/M58*100</f>
        <v>26.903327987237201</v>
      </c>
      <c r="G58" s="928">
        <f t="shared" si="8"/>
        <v>21.421884969692606</v>
      </c>
      <c r="H58" s="928">
        <f t="shared" ref="H58:H67" si="19">R58/M58*100</f>
        <v>73.096672012762866</v>
      </c>
      <c r="I58" s="907">
        <f t="shared" ref="I58:I67" si="20">R58/Q58*100</f>
        <v>96.996452185055887</v>
      </c>
      <c r="J58" s="928">
        <f t="shared" ref="J58:J67" si="21">K58/R58*100</f>
        <v>21.558313568504531</v>
      </c>
      <c r="K58" s="50">
        <f>'12.'!M59*1000</f>
        <v>2277306.2882550065</v>
      </c>
      <c r="L58" s="50">
        <f>'12.'!G59*1000</f>
        <v>11396627.773504417</v>
      </c>
      <c r="M58" s="50">
        <f>'12.'!F59*1000</f>
        <v>14451371.190646594</v>
      </c>
      <c r="N58" s="50">
        <f>'16.'!G59*1000</f>
        <v>3036829.0198012982</v>
      </c>
      <c r="O58" s="50">
        <f>'16.'!H59*1000</f>
        <v>234162.8686963408</v>
      </c>
      <c r="P58" s="50">
        <f>'16.'!F59*1000</f>
        <v>3887899.7900727591</v>
      </c>
      <c r="Q58" s="50">
        <f>'2'!K60*1000</f>
        <v>10890575.028888885</v>
      </c>
      <c r="R58" s="50">
        <f>'16.'!J59*1000</f>
        <v>10563471.400573844</v>
      </c>
      <c r="S58" s="266">
        <f>'12.'!X59*1000</f>
        <v>35750.504356161182</v>
      </c>
    </row>
    <row r="59" spans="1:25" ht="14.45" customHeight="1">
      <c r="A59" s="6"/>
      <c r="B59" s="813" t="s">
        <v>1038</v>
      </c>
      <c r="C59" s="6"/>
      <c r="D59" s="2"/>
      <c r="E59" s="933">
        <f t="shared" si="17"/>
        <v>282.15815060489251</v>
      </c>
      <c r="F59" s="928">
        <f t="shared" si="18"/>
        <v>32.444561694811391</v>
      </c>
      <c r="G59" s="928">
        <f t="shared" si="8"/>
        <v>15.734006439560163</v>
      </c>
      <c r="H59" s="928">
        <f t="shared" si="19"/>
        <v>67.555438305188574</v>
      </c>
      <c r="I59" s="907">
        <f t="shared" si="20"/>
        <v>88.630125635070584</v>
      </c>
      <c r="J59" s="928">
        <f t="shared" si="21"/>
        <v>15.966809438945681</v>
      </c>
      <c r="K59" s="50">
        <f>'12.'!M60*1000</f>
        <v>1189095.1395874759</v>
      </c>
      <c r="L59" s="50">
        <f>'12.'!G60*1000</f>
        <v>9061016.9285956994</v>
      </c>
      <c r="M59" s="50">
        <f>'12.'!F60*1000</f>
        <v>11023973.124255596</v>
      </c>
      <c r="N59" s="50">
        <f>'16.'!G60*1000</f>
        <v>3211325.6020322759</v>
      </c>
      <c r="O59" s="50">
        <f>'16.'!H60*1000</f>
        <v>110191.40222225025</v>
      </c>
      <c r="P59" s="50">
        <f>'16.'!F60*1000</f>
        <v>3576679.7615185338</v>
      </c>
      <c r="Q59" s="50">
        <f>'2'!K61*1000</f>
        <v>8402665.9212927874</v>
      </c>
      <c r="R59" s="50">
        <f>'16.'!J60*1000</f>
        <v>7447293.3627370587</v>
      </c>
      <c r="S59" s="266">
        <f>'12.'!X60*1000</f>
        <v>0</v>
      </c>
    </row>
    <row r="60" spans="1:25" ht="14.45" customHeight="1">
      <c r="A60" s="1137"/>
      <c r="B60" s="813" t="s">
        <v>1039</v>
      </c>
      <c r="C60" s="1137"/>
      <c r="D60" s="843"/>
      <c r="E60" s="933">
        <f t="shared" si="17"/>
        <v>173.30726560615207</v>
      </c>
      <c r="F60" s="928">
        <f t="shared" si="18"/>
        <v>55.432680102653663</v>
      </c>
      <c r="G60" s="928">
        <f t="shared" si="8"/>
        <v>19.032422394894958</v>
      </c>
      <c r="H60" s="928">
        <f t="shared" si="19"/>
        <v>44.567319897346337</v>
      </c>
      <c r="I60" s="907">
        <f t="shared" si="20"/>
        <v>85.900384923195773</v>
      </c>
      <c r="J60" s="928">
        <f t="shared" si="21"/>
        <v>20.329275238322321</v>
      </c>
      <c r="K60" s="50">
        <f>'12.'!M61*1000</f>
        <v>2446722.4449195489</v>
      </c>
      <c r="L60" s="50">
        <f>'12.'!G61*1000</f>
        <v>22946509.422442038</v>
      </c>
      <c r="M60" s="50">
        <f>'12.'!F61*1000</f>
        <v>27005131.229019485</v>
      </c>
      <c r="N60" s="50">
        <f>'16.'!G61*1000</f>
        <v>13240362.048403054</v>
      </c>
      <c r="O60" s="50">
        <f>'16.'!H61*1000</f>
        <v>1019944.1388337369</v>
      </c>
      <c r="P60" s="50">
        <f>'16.'!F61*1000</f>
        <v>14969668.005484195</v>
      </c>
      <c r="Q60" s="50">
        <f>'2'!K62*1000</f>
        <v>14010953.774300657</v>
      </c>
      <c r="R60" s="50">
        <f>'16.'!J61*1000</f>
        <v>12035463.22353529</v>
      </c>
      <c r="S60" s="266">
        <f>'12.'!X61*1000</f>
        <v>38037.829660738935</v>
      </c>
    </row>
    <row r="61" spans="1:25" ht="14.45" customHeight="1">
      <c r="A61" s="1137"/>
      <c r="B61" s="813" t="s">
        <v>1040</v>
      </c>
      <c r="C61" s="1137"/>
      <c r="D61" s="843"/>
      <c r="E61" s="933">
        <f t="shared" si="17"/>
        <v>167.4324723286673</v>
      </c>
      <c r="F61" s="928">
        <f t="shared" si="18"/>
        <v>57.25634750386768</v>
      </c>
      <c r="G61" s="928">
        <f t="shared" si="8"/>
        <v>24.025486462968981</v>
      </c>
      <c r="H61" s="928">
        <f t="shared" si="19"/>
        <v>42.743652496132299</v>
      </c>
      <c r="I61" s="907">
        <f t="shared" si="20"/>
        <v>99.332904676537211</v>
      </c>
      <c r="J61" s="928">
        <f t="shared" si="21"/>
        <v>24.049115428506404</v>
      </c>
      <c r="K61" s="50">
        <f>'12.'!M62*1000</f>
        <v>6050675.3513256693</v>
      </c>
      <c r="L61" s="50">
        <f>'12.'!G62*1000</f>
        <v>47132178.65087036</v>
      </c>
      <c r="M61" s="50">
        <f>'12.'!F62*1000</f>
        <v>58861742.470738485</v>
      </c>
      <c r="N61" s="50">
        <f>'16.'!G62*1000</f>
        <v>28149962.785206106</v>
      </c>
      <c r="O61" s="50">
        <f>'16.'!H62*1000</f>
        <v>2447161.9400100731</v>
      </c>
      <c r="P61" s="50">
        <f>'16.'!F62*1000</f>
        <v>33702083.815877698</v>
      </c>
      <c r="Q61" s="50">
        <f>'2'!K63*1000</f>
        <v>25328624.725904725</v>
      </c>
      <c r="R61" s="50">
        <f>'16.'!J62*1000</f>
        <v>25159658.654860776</v>
      </c>
      <c r="S61" s="266">
        <f>'12.'!X62*1000</f>
        <v>581997.59355115995</v>
      </c>
    </row>
    <row r="62" spans="1:25" ht="14.45" customHeight="1">
      <c r="A62" s="1137"/>
      <c r="B62" s="813" t="s">
        <v>1041</v>
      </c>
      <c r="C62" s="1137"/>
      <c r="D62" s="843"/>
      <c r="E62" s="933">
        <f t="shared" si="17"/>
        <v>140.26133707361009</v>
      </c>
      <c r="F62" s="928">
        <f t="shared" si="18"/>
        <v>66.548998116940041</v>
      </c>
      <c r="G62" s="928">
        <f t="shared" si="8"/>
        <v>29.464250780746926</v>
      </c>
      <c r="H62" s="928">
        <f t="shared" si="19"/>
        <v>33.45100188305998</v>
      </c>
      <c r="I62" s="907">
        <f t="shared" si="20"/>
        <v>101.70179548199619</v>
      </c>
      <c r="J62" s="928">
        <f t="shared" si="21"/>
        <v>29.868689284561434</v>
      </c>
      <c r="K62" s="50">
        <f>'12.'!M63*1000</f>
        <v>8727717.6645343397</v>
      </c>
      <c r="L62" s="50">
        <f>'12.'!G63*1000</f>
        <v>72624519.805177987</v>
      </c>
      <c r="M62" s="50">
        <f>'12.'!F63*1000</f>
        <v>87352511.066699296</v>
      </c>
      <c r="N62" s="50">
        <f>'16.'!G63*1000</f>
        <v>51778003.347468562</v>
      </c>
      <c r="O62" s="50">
        <f>'16.'!H63*1000</f>
        <v>2557802.3197508655</v>
      </c>
      <c r="P62" s="50">
        <f>'16.'!F63*1000</f>
        <v>58132220.944877557</v>
      </c>
      <c r="Q62" s="50">
        <f>'2'!K64*1000</f>
        <v>28731341.451090213</v>
      </c>
      <c r="R62" s="50">
        <f>'16.'!J63*1000</f>
        <v>29220290.121821761</v>
      </c>
      <c r="S62" s="266">
        <f>'12.'!X63*1000</f>
        <v>635459.18578820222</v>
      </c>
    </row>
    <row r="63" spans="1:25" ht="14.45" customHeight="1">
      <c r="A63" s="1137"/>
      <c r="B63" s="813" t="s">
        <v>1042</v>
      </c>
      <c r="C63" s="1137"/>
      <c r="D63" s="843"/>
      <c r="E63" s="933">
        <f t="shared" si="17"/>
        <v>123.48086107014657</v>
      </c>
      <c r="F63" s="928">
        <f t="shared" si="18"/>
        <v>75.662072301080585</v>
      </c>
      <c r="G63" s="928">
        <f t="shared" si="8"/>
        <v>32.695087425151499</v>
      </c>
      <c r="H63" s="928">
        <f t="shared" si="19"/>
        <v>24.337927698919422</v>
      </c>
      <c r="I63" s="907">
        <f t="shared" si="20"/>
        <v>93.29202123934931</v>
      </c>
      <c r="J63" s="928">
        <f t="shared" si="21"/>
        <v>31.819794878927716</v>
      </c>
      <c r="K63" s="50">
        <f>'12.'!M64*1000</f>
        <v>18891977.720810924</v>
      </c>
      <c r="L63" s="50">
        <f>'12.'!G64*1000</f>
        <v>205698008.31169298</v>
      </c>
      <c r="M63" s="50">
        <f>'12.'!F64*1000</f>
        <v>243947545.30394107</v>
      </c>
      <c r="N63" s="50">
        <f>'16.'!G64*1000</f>
        <v>166582907.28539768</v>
      </c>
      <c r="O63" s="50">
        <f>'16.'!H64*1000</f>
        <v>6918534.9439138379</v>
      </c>
      <c r="P63" s="50">
        <f>'16.'!F64*1000</f>
        <v>184575768.10457921</v>
      </c>
      <c r="Q63" s="50">
        <f>'2'!K65*1000</f>
        <v>63640787.722926594</v>
      </c>
      <c r="R63" s="50">
        <f>'16.'!J64*1000</f>
        <v>59371777.199361883</v>
      </c>
      <c r="S63" s="266">
        <f>'12.'!X64*1000</f>
        <v>2781697.7888388936</v>
      </c>
    </row>
    <row r="64" spans="1:25" ht="14.45" customHeight="1">
      <c r="A64" s="1137"/>
      <c r="B64" s="813" t="s">
        <v>1043</v>
      </c>
      <c r="C64" s="1137"/>
      <c r="D64" s="843"/>
      <c r="E64" s="933">
        <f t="shared" si="17"/>
        <v>118.43752667552569</v>
      </c>
      <c r="F64" s="928">
        <f t="shared" si="18"/>
        <v>76.13977170819706</v>
      </c>
      <c r="G64" s="928">
        <f t="shared" si="8"/>
        <v>47.39518284418245</v>
      </c>
      <c r="H64" s="928">
        <f t="shared" si="19"/>
        <v>23.860228291802891</v>
      </c>
      <c r="I64" s="907">
        <f t="shared" si="20"/>
        <v>109.94871365403544</v>
      </c>
      <c r="J64" s="928">
        <f t="shared" si="21"/>
        <v>50.633888334574117</v>
      </c>
      <c r="K64" s="50">
        <f>'12.'!M65*1000</f>
        <v>19172942.498153735</v>
      </c>
      <c r="L64" s="50">
        <f>'12.'!G65*1000</f>
        <v>126866994.16871823</v>
      </c>
      <c r="M64" s="50">
        <f>'12.'!F65*1000</f>
        <v>158698526.95628235</v>
      </c>
      <c r="N64" s="50">
        <f>'16.'!G65*1000</f>
        <v>107117226.88729064</v>
      </c>
      <c r="O64" s="50">
        <f>'16.'!H65*1000</f>
        <v>9532212.0024646353</v>
      </c>
      <c r="P64" s="50">
        <f>'16.'!F65*1000</f>
        <v>120832696.12878494</v>
      </c>
      <c r="Q64" s="50">
        <f>'2'!K66*1000</f>
        <v>34439539.644498177</v>
      </c>
      <c r="R64" s="50">
        <f>'16.'!J65*1000</f>
        <v>37865830.827497318</v>
      </c>
      <c r="S64" s="266">
        <f>'12.'!X65*1000</f>
        <v>3291446.5656706439</v>
      </c>
    </row>
    <row r="65" spans="1:19" ht="14.45" customHeight="1">
      <c r="A65" s="1137"/>
      <c r="B65" s="813" t="s">
        <v>1044</v>
      </c>
      <c r="C65" s="1137"/>
      <c r="D65" s="843"/>
      <c r="E65" s="933">
        <f t="shared" si="17"/>
        <v>115.37392060874025</v>
      </c>
      <c r="F65" s="928">
        <f t="shared" si="18"/>
        <v>79.242513558415396</v>
      </c>
      <c r="G65" s="928">
        <f t="shared" si="8"/>
        <v>46.04127639981531</v>
      </c>
      <c r="H65" s="928">
        <f t="shared" si="19"/>
        <v>20.757486441584653</v>
      </c>
      <c r="I65" s="907">
        <f t="shared" si="20"/>
        <v>110.10599386804374</v>
      </c>
      <c r="J65" s="928">
        <f t="shared" si="21"/>
        <v>44.505538399734739</v>
      </c>
      <c r="K65" s="50">
        <f>'12.'!M66*1000</f>
        <v>28412641.726448748</v>
      </c>
      <c r="L65" s="50">
        <f>'12.'!G66*1000</f>
        <v>257658916.80373606</v>
      </c>
      <c r="M65" s="50">
        <f>'12.'!F66*1000</f>
        <v>307555000.75421089</v>
      </c>
      <c r="N65" s="50">
        <f>'16.'!G66*1000</f>
        <v>223325094.13242292</v>
      </c>
      <c r="O65" s="50">
        <f>'16.'!H66*1000</f>
        <v>10223144.470617421</v>
      </c>
      <c r="P65" s="50">
        <f>'16.'!F66*1000</f>
        <v>243714313.17224014</v>
      </c>
      <c r="Q65" s="50">
        <f>'2'!K67*1000</f>
        <v>57981119.228150852</v>
      </c>
      <c r="R65" s="50">
        <f>'16.'!J66*1000</f>
        <v>63840687.581970908</v>
      </c>
      <c r="S65" s="266">
        <f>'12.'!X66*1000</f>
        <v>5687291.9011784419</v>
      </c>
    </row>
    <row r="66" spans="1:19" ht="14.45" customHeight="1">
      <c r="A66" s="1137"/>
      <c r="B66" s="813" t="s">
        <v>1045</v>
      </c>
      <c r="C66" s="1137"/>
      <c r="D66" s="843"/>
      <c r="E66" s="933">
        <f t="shared" si="17"/>
        <v>117.68213540423014</v>
      </c>
      <c r="F66" s="928">
        <f t="shared" si="18"/>
        <v>80.466302476361719</v>
      </c>
      <c r="G66" s="928">
        <f t="shared" si="8"/>
        <v>37.710637903754517</v>
      </c>
      <c r="H66" s="928">
        <f t="shared" si="19"/>
        <v>19.533697523638342</v>
      </c>
      <c r="I66" s="907">
        <f t="shared" si="20"/>
        <v>128.44563777948275</v>
      </c>
      <c r="J66" s="928">
        <f t="shared" si="21"/>
        <v>22.428778793223803</v>
      </c>
      <c r="K66" s="50">
        <f>'12.'!M67*1000</f>
        <v>19845314.507871624</v>
      </c>
      <c r="L66" s="50">
        <f>'12.'!G67*1000</f>
        <v>399987122.04416251</v>
      </c>
      <c r="M66" s="50">
        <f>'12.'!F67*1000</f>
        <v>452968393.80496907</v>
      </c>
      <c r="N66" s="50">
        <f>'16.'!G67*1000</f>
        <v>339887715.89692348</v>
      </c>
      <c r="O66" s="50">
        <f>'16.'!H67*1000</f>
        <v>9554135.9965327363</v>
      </c>
      <c r="P66" s="50">
        <f>'16.'!F67*1000</f>
        <v>364486917.88142371</v>
      </c>
      <c r="Q66" s="50">
        <f>'2'!K68*1000</f>
        <v>68886322.224077269</v>
      </c>
      <c r="R66" s="50">
        <f>'16.'!J67*1000</f>
        <v>88481475.923545614</v>
      </c>
      <c r="S66" s="266">
        <f>'12.'!X67*1000</f>
        <v>17124540.120039124</v>
      </c>
    </row>
    <row r="67" spans="1:19" ht="14.45" customHeight="1" thickBot="1">
      <c r="A67" s="1138"/>
      <c r="B67" s="1126" t="s">
        <v>1046</v>
      </c>
      <c r="C67" s="1138"/>
      <c r="D67" s="847"/>
      <c r="E67" s="936">
        <f t="shared" si="17"/>
        <v>116.91838509571608</v>
      </c>
      <c r="F67" s="930">
        <f t="shared" si="18"/>
        <v>78.537524446394627</v>
      </c>
      <c r="G67" s="930">
        <f t="shared" si="8"/>
        <v>47.859677870860232</v>
      </c>
      <c r="H67" s="930">
        <f t="shared" si="19"/>
        <v>21.462475553605433</v>
      </c>
      <c r="I67" s="910">
        <f t="shared" si="20"/>
        <v>187.41803783741298</v>
      </c>
      <c r="J67" s="930">
        <f t="shared" si="21"/>
        <v>19.532268554875554</v>
      </c>
      <c r="K67" s="50">
        <f>'12.'!M68*1000</f>
        <v>59632781.457136415</v>
      </c>
      <c r="L67" s="50">
        <f>'12.'!G68*1000</f>
        <v>1165627553.0024843</v>
      </c>
      <c r="M67" s="50">
        <f>'12.'!F68*1000</f>
        <v>1422500953.7956669</v>
      </c>
      <c r="N67" s="50">
        <f>'16.'!G68*1000</f>
        <v>996958307.32543457</v>
      </c>
      <c r="O67" s="50">
        <f>'16.'!H68*1000</f>
        <v>59161794.100257479</v>
      </c>
      <c r="P67" s="50">
        <f>'16.'!F68*1000</f>
        <v>1117197034.3374686</v>
      </c>
      <c r="Q67" s="50">
        <f>'2'!K69*1000</f>
        <v>162899965.75625947</v>
      </c>
      <c r="R67" s="50">
        <f>'16.'!J68*1000</f>
        <v>305303919.45819914</v>
      </c>
      <c r="S67" s="266">
        <f>'12.'!X68*1000</f>
        <v>114799335.00167309</v>
      </c>
    </row>
    <row r="68" spans="1:19" ht="15" customHeight="1">
      <c r="A68" s="3370"/>
      <c r="B68" s="3370"/>
      <c r="C68" s="3370"/>
      <c r="D68" s="3370"/>
      <c r="E68" s="3370"/>
      <c r="F68" s="3370"/>
      <c r="G68" s="3370"/>
      <c r="H68" s="3370"/>
      <c r="I68" s="3370"/>
      <c r="J68" s="3370"/>
    </row>
  </sheetData>
  <mergeCells count="34">
    <mergeCell ref="A27:D27"/>
    <mergeCell ref="A26:D26"/>
    <mergeCell ref="A68:J68"/>
    <mergeCell ref="A46:C46"/>
    <mergeCell ref="A12:C12"/>
    <mergeCell ref="A57:C57"/>
    <mergeCell ref="A15:C15"/>
    <mergeCell ref="A28:C28"/>
    <mergeCell ref="A35:C35"/>
    <mergeCell ref="A20:C20"/>
    <mergeCell ref="A14:C14"/>
    <mergeCell ref="A16:C16"/>
    <mergeCell ref="A18:C18"/>
    <mergeCell ref="A17:C17"/>
    <mergeCell ref="A19:C19"/>
    <mergeCell ref="A21:D21"/>
    <mergeCell ref="A22:D22"/>
    <mergeCell ref="A23:D23"/>
    <mergeCell ref="A24:D24"/>
    <mergeCell ref="A25:D25"/>
    <mergeCell ref="A3:C5"/>
    <mergeCell ref="A6:C6"/>
    <mergeCell ref="A13:C13"/>
    <mergeCell ref="A7:C7"/>
    <mergeCell ref="A8:C8"/>
    <mergeCell ref="A9:C9"/>
    <mergeCell ref="A10:C10"/>
    <mergeCell ref="A11:C11"/>
    <mergeCell ref="J3:J4"/>
    <mergeCell ref="E3:E5"/>
    <mergeCell ref="F3:F5"/>
    <mergeCell ref="G3:G5"/>
    <mergeCell ref="I3:I4"/>
    <mergeCell ref="H3:H5"/>
  </mergeCells>
  <phoneticPr fontId="4"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E96"/>
  <sheetViews>
    <sheetView view="pageBreakPreview" zoomScaleNormal="75" zoomScaleSheetLayoutView="100" workbookViewId="0">
      <selection activeCell="L37" sqref="L37"/>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8" style="838" customWidth="1"/>
    <col min="6" max="6" width="9.5703125" style="838" customWidth="1"/>
    <col min="7" max="7" width="9.140625" style="838" customWidth="1"/>
    <col min="8" max="8" width="14.7109375" style="838" customWidth="1"/>
    <col min="9" max="9" width="15" style="838" customWidth="1"/>
    <col min="10" max="10" width="12.85546875" style="838" customWidth="1"/>
    <col min="11" max="11" width="12.5703125" style="838" customWidth="1"/>
    <col min="12" max="12" width="13.42578125" style="838" customWidth="1"/>
    <col min="13" max="13" width="13.28515625" style="838" customWidth="1"/>
    <col min="14" max="14" width="12.85546875" style="838" customWidth="1"/>
    <col min="15" max="15" width="13.5703125" style="838" customWidth="1"/>
    <col min="16" max="18" width="12.85546875" style="838" customWidth="1"/>
    <col min="19" max="19" width="14" style="838" customWidth="1"/>
    <col min="20" max="20" width="19.42578125" style="850" customWidth="1"/>
    <col min="21" max="21" width="19.42578125" style="838" customWidth="1"/>
    <col min="22" max="22" width="20.42578125" style="838" customWidth="1"/>
    <col min="23" max="23" width="22.5703125" style="838" customWidth="1"/>
    <col min="24" max="24" width="21.28515625" style="838" customWidth="1"/>
    <col min="25" max="25" width="21" style="838" customWidth="1"/>
    <col min="26" max="26" width="18" style="838" customWidth="1"/>
    <col min="27" max="28" width="16.5703125" style="838" customWidth="1"/>
    <col min="29" max="29" width="23.28515625" style="838" customWidth="1"/>
    <col min="30" max="30" width="16.5703125" style="838" customWidth="1"/>
    <col min="31" max="16384" width="9.140625" style="838"/>
  </cols>
  <sheetData>
    <row r="1" spans="1:31" s="1286" customFormat="1" ht="35.1" customHeight="1">
      <c r="A1" s="1300"/>
      <c r="B1" s="1300"/>
      <c r="C1" s="1300"/>
      <c r="D1" s="1300"/>
      <c r="E1" s="1300"/>
      <c r="F1" s="1300"/>
      <c r="G1" s="1300"/>
      <c r="H1" s="1300"/>
      <c r="I1" s="1300"/>
      <c r="J1" s="1300"/>
      <c r="K1" s="1293" t="s">
        <v>1549</v>
      </c>
      <c r="L1" s="1298" t="s">
        <v>294</v>
      </c>
      <c r="M1" s="1298"/>
      <c r="N1" s="1300"/>
      <c r="O1" s="1300"/>
      <c r="P1" s="1300"/>
      <c r="Q1" s="1300"/>
      <c r="R1" s="1300"/>
      <c r="S1" s="1297"/>
      <c r="T1" s="1299"/>
    </row>
    <row r="2" spans="1:31" ht="15" customHeight="1" thickBot="1">
      <c r="A2" s="913"/>
      <c r="B2" s="295"/>
      <c r="C2" s="295"/>
      <c r="D2" s="296"/>
      <c r="E2" s="913"/>
      <c r="F2" s="913"/>
      <c r="G2" s="913"/>
      <c r="H2" s="913"/>
      <c r="I2" s="913"/>
      <c r="J2" s="913"/>
      <c r="K2" s="913"/>
      <c r="L2" s="913"/>
      <c r="M2" s="913"/>
      <c r="N2" s="913"/>
      <c r="O2" s="913"/>
      <c r="P2" s="913"/>
      <c r="Q2" s="913"/>
      <c r="R2" s="913"/>
      <c r="S2" s="28" t="s">
        <v>520</v>
      </c>
    </row>
    <row r="3" spans="1:31" s="26" customFormat="1" ht="15" customHeight="1">
      <c r="A3" s="3204" t="s">
        <v>10</v>
      </c>
      <c r="B3" s="3204"/>
      <c r="C3" s="3204"/>
      <c r="D3" s="30"/>
      <c r="E3" s="3380" t="s">
        <v>358</v>
      </c>
      <c r="F3" s="3381"/>
      <c r="G3" s="3371"/>
      <c r="H3" s="3374" t="s">
        <v>447</v>
      </c>
      <c r="I3" s="3374" t="s">
        <v>517</v>
      </c>
      <c r="J3" s="3377" t="s">
        <v>507</v>
      </c>
      <c r="K3" s="3374" t="s">
        <v>508</v>
      </c>
      <c r="L3" s="3371" t="s">
        <v>509</v>
      </c>
      <c r="M3" s="3374" t="s">
        <v>510</v>
      </c>
      <c r="N3" s="3374" t="s">
        <v>511</v>
      </c>
      <c r="O3" s="3374" t="s">
        <v>512</v>
      </c>
      <c r="P3" s="3374" t="s">
        <v>513</v>
      </c>
      <c r="Q3" s="3374" t="s">
        <v>514</v>
      </c>
      <c r="R3" s="3374" t="s">
        <v>515</v>
      </c>
      <c r="S3" s="3380" t="s">
        <v>516</v>
      </c>
      <c r="T3" s="272"/>
      <c r="U3" s="254"/>
    </row>
    <row r="4" spans="1:31" s="26" customFormat="1" ht="15" customHeight="1">
      <c r="A4" s="3205"/>
      <c r="B4" s="3205"/>
      <c r="C4" s="3205"/>
      <c r="D4" s="30"/>
      <c r="E4" s="3382"/>
      <c r="F4" s="3383"/>
      <c r="G4" s="3373"/>
      <c r="H4" s="3375"/>
      <c r="I4" s="3375"/>
      <c r="J4" s="3378"/>
      <c r="K4" s="3375"/>
      <c r="L4" s="3372"/>
      <c r="M4" s="3375"/>
      <c r="N4" s="3375"/>
      <c r="O4" s="3375"/>
      <c r="P4" s="3375"/>
      <c r="Q4" s="3375"/>
      <c r="R4" s="3375"/>
      <c r="S4" s="3384"/>
      <c r="T4" s="902" t="s">
        <v>106</v>
      </c>
      <c r="U4" s="902" t="s">
        <v>107</v>
      </c>
      <c r="V4" s="902" t="s">
        <v>108</v>
      </c>
      <c r="W4" s="902" t="s">
        <v>103</v>
      </c>
      <c r="X4" s="902" t="s">
        <v>104</v>
      </c>
      <c r="Y4" s="902" t="s">
        <v>100</v>
      </c>
      <c r="Z4" s="902" t="s">
        <v>99</v>
      </c>
      <c r="AA4" s="902" t="s">
        <v>96</v>
      </c>
      <c r="AB4" s="902" t="s">
        <v>97</v>
      </c>
      <c r="AC4" s="902" t="s">
        <v>98</v>
      </c>
      <c r="AD4" s="902" t="s">
        <v>109</v>
      </c>
      <c r="AE4" s="902"/>
    </row>
    <row r="5" spans="1:31" s="26" customFormat="1" ht="40.5" customHeight="1">
      <c r="A5" s="3206"/>
      <c r="B5" s="3206"/>
      <c r="C5" s="3206"/>
      <c r="D5" s="31"/>
      <c r="E5" s="273" t="s">
        <v>326</v>
      </c>
      <c r="F5" s="273" t="s">
        <v>518</v>
      </c>
      <c r="G5" s="273" t="s">
        <v>519</v>
      </c>
      <c r="H5" s="3376"/>
      <c r="I5" s="3359"/>
      <c r="J5" s="3379"/>
      <c r="K5" s="3376"/>
      <c r="L5" s="3373"/>
      <c r="M5" s="3376"/>
      <c r="N5" s="3376"/>
      <c r="O5" s="3376"/>
      <c r="P5" s="3376"/>
      <c r="Q5" s="3376"/>
      <c r="R5" s="3376"/>
      <c r="S5" s="3382"/>
      <c r="T5" s="274" t="s">
        <v>79</v>
      </c>
      <c r="U5" s="274" t="s">
        <v>80</v>
      </c>
      <c r="V5" s="274" t="s">
        <v>81</v>
      </c>
      <c r="W5" s="274" t="s">
        <v>67</v>
      </c>
      <c r="X5" s="274" t="s">
        <v>82</v>
      </c>
      <c r="Y5" s="274" t="s">
        <v>83</v>
      </c>
      <c r="Z5" s="274" t="s">
        <v>88</v>
      </c>
      <c r="AA5" s="274" t="s">
        <v>84</v>
      </c>
      <c r="AB5" s="274" t="s">
        <v>85</v>
      </c>
      <c r="AC5" s="274" t="s">
        <v>86</v>
      </c>
      <c r="AD5" s="274" t="s">
        <v>87</v>
      </c>
    </row>
    <row r="6" spans="1:31" s="33" customFormat="1" ht="24.6" hidden="1" customHeight="1">
      <c r="A6" s="3207" t="s">
        <v>149</v>
      </c>
      <c r="B6" s="3207"/>
      <c r="C6" s="3207"/>
      <c r="D6" s="32"/>
      <c r="E6" s="297">
        <v>19</v>
      </c>
      <c r="F6" s="298"/>
      <c r="G6" s="298"/>
      <c r="H6" s="260">
        <v>2.2200000000000002</v>
      </c>
      <c r="I6" s="260">
        <v>5</v>
      </c>
      <c r="J6" s="58">
        <v>2947176</v>
      </c>
      <c r="K6" s="58">
        <v>608621</v>
      </c>
      <c r="L6" s="58">
        <v>2472251</v>
      </c>
      <c r="M6" s="58">
        <v>243889</v>
      </c>
      <c r="N6" s="58">
        <v>2010403</v>
      </c>
      <c r="O6" s="58">
        <v>787255</v>
      </c>
      <c r="P6" s="58">
        <v>754930</v>
      </c>
      <c r="Q6" s="260">
        <v>4.49</v>
      </c>
      <c r="R6" s="260">
        <v>0.54</v>
      </c>
      <c r="S6" s="260">
        <v>1.68</v>
      </c>
      <c r="T6" s="274" t="s">
        <v>79</v>
      </c>
      <c r="U6" s="274" t="s">
        <v>80</v>
      </c>
      <c r="V6" s="274" t="s">
        <v>81</v>
      </c>
      <c r="W6" s="274" t="s">
        <v>67</v>
      </c>
      <c r="X6" s="274" t="s">
        <v>82</v>
      </c>
      <c r="Y6" s="274" t="s">
        <v>83</v>
      </c>
      <c r="Z6" s="274" t="s">
        <v>88</v>
      </c>
      <c r="AA6" s="274" t="s">
        <v>84</v>
      </c>
      <c r="AB6" s="274" t="s">
        <v>85</v>
      </c>
      <c r="AC6" s="274" t="s">
        <v>86</v>
      </c>
      <c r="AD6" s="274" t="s">
        <v>87</v>
      </c>
    </row>
    <row r="7" spans="1:31" s="33" customFormat="1" ht="24.6" hidden="1" customHeight="1">
      <c r="A7" s="3198" t="s">
        <v>150</v>
      </c>
      <c r="B7" s="3198"/>
      <c r="C7" s="3198"/>
      <c r="D7" s="32"/>
      <c r="E7" s="299">
        <v>16</v>
      </c>
      <c r="F7" s="300"/>
      <c r="G7" s="300"/>
      <c r="H7" s="279">
        <v>3.75</v>
      </c>
      <c r="I7" s="279">
        <v>5.7</v>
      </c>
      <c r="J7" s="59">
        <v>4946869</v>
      </c>
      <c r="K7" s="59">
        <v>772437</v>
      </c>
      <c r="L7" s="59">
        <v>1977812</v>
      </c>
      <c r="M7" s="59">
        <v>-19682</v>
      </c>
      <c r="N7" s="59">
        <v>2020151</v>
      </c>
      <c r="O7" s="59">
        <v>632366</v>
      </c>
      <c r="P7" s="59">
        <v>594522</v>
      </c>
      <c r="Q7" s="134">
        <v>4.0199999999999996</v>
      </c>
      <c r="R7" s="134">
        <v>-0.04</v>
      </c>
      <c r="S7" s="134">
        <v>1.18</v>
      </c>
      <c r="T7" s="33" t="s">
        <v>68</v>
      </c>
      <c r="U7" s="33" t="s">
        <v>68</v>
      </c>
      <c r="V7" s="33" t="s">
        <v>68</v>
      </c>
      <c r="W7" s="33" t="s">
        <v>68</v>
      </c>
      <c r="X7" s="33" t="s">
        <v>68</v>
      </c>
      <c r="Y7" s="33" t="s">
        <v>68</v>
      </c>
      <c r="Z7" s="33" t="s">
        <v>68</v>
      </c>
      <c r="AA7" s="33" t="s">
        <v>68</v>
      </c>
      <c r="AB7" s="33" t="s">
        <v>68</v>
      </c>
      <c r="AC7" s="33" t="s">
        <v>68</v>
      </c>
      <c r="AD7" s="33" t="s">
        <v>68</v>
      </c>
    </row>
    <row r="8" spans="1:31" s="33" customFormat="1" ht="24.6" hidden="1" customHeight="1">
      <c r="A8" s="3198" t="s">
        <v>1124</v>
      </c>
      <c r="B8" s="3198"/>
      <c r="C8" s="3198"/>
      <c r="D8" s="32"/>
      <c r="E8" s="299">
        <v>13.58</v>
      </c>
      <c r="F8" s="300"/>
      <c r="G8" s="300"/>
      <c r="H8" s="279">
        <f>U8/T8</f>
        <v>12.085384405694638</v>
      </c>
      <c r="I8" s="279">
        <f>V8/T8</f>
        <v>10.013185779231629</v>
      </c>
      <c r="J8" s="59">
        <f>W8/T8*1000</f>
        <v>4170667.6075658854</v>
      </c>
      <c r="K8" s="59">
        <f>X8/T8*1000</f>
        <v>1286456.2305994495</v>
      </c>
      <c r="L8" s="59">
        <f>Y8/T8*1000</f>
        <v>2169128.7844813182</v>
      </c>
      <c r="M8" s="59">
        <f>Z8/T8*1000</f>
        <v>44019.253260171819</v>
      </c>
      <c r="N8" s="59">
        <f>AA8/T8*1000</f>
        <v>2141216.4024234749</v>
      </c>
      <c r="O8" s="59">
        <f>AB8/T8*1000</f>
        <v>546665.71697399777</v>
      </c>
      <c r="P8" s="59">
        <f>AC8/T8*1000</f>
        <v>514739.24780823244</v>
      </c>
      <c r="Q8" s="134">
        <f t="shared" ref="Q8:Q17" si="0">AA8/AD8</f>
        <v>5.1568714328560414</v>
      </c>
      <c r="R8" s="134">
        <f t="shared" ref="R8:R17" si="1">Z8/AD8</f>
        <v>0.10601526747885451</v>
      </c>
      <c r="S8" s="134">
        <f t="shared" ref="S8:S17" si="2">AC8/AD8</f>
        <v>1.2396897947296328</v>
      </c>
      <c r="T8" s="262">
        <v>227442</v>
      </c>
      <c r="U8" s="262">
        <v>2748724</v>
      </c>
      <c r="V8" s="262">
        <v>2277419</v>
      </c>
      <c r="W8" s="262">
        <v>948584982</v>
      </c>
      <c r="X8" s="262">
        <v>292594178</v>
      </c>
      <c r="Y8" s="262">
        <v>493350989</v>
      </c>
      <c r="Z8" s="262">
        <v>10011827</v>
      </c>
      <c r="AA8" s="262">
        <v>487002541</v>
      </c>
      <c r="AB8" s="262">
        <v>124334744</v>
      </c>
      <c r="AC8" s="262">
        <v>117073324</v>
      </c>
      <c r="AD8" s="262">
        <v>94437596</v>
      </c>
    </row>
    <row r="9" spans="1:31" s="33" customFormat="1" ht="19.5" hidden="1" customHeight="1">
      <c r="A9" s="3198" t="s">
        <v>1125</v>
      </c>
      <c r="B9" s="3198"/>
      <c r="C9" s="3198"/>
      <c r="D9" s="32"/>
      <c r="E9" s="277">
        <v>13.847147503094851</v>
      </c>
      <c r="F9" s="278"/>
      <c r="G9" s="278"/>
      <c r="H9" s="279">
        <f>U9/T9</f>
        <v>4.4656600232478425</v>
      </c>
      <c r="I9" s="279">
        <f>V9/T9</f>
        <v>5.7219368408035702</v>
      </c>
      <c r="J9" s="59">
        <f>W9/T9</f>
        <v>3880625.3443477103</v>
      </c>
      <c r="K9" s="59">
        <f>X9/T9</f>
        <v>616783.1999297546</v>
      </c>
      <c r="L9" s="59">
        <f>Y9/T9</f>
        <v>1699977.2709080363</v>
      </c>
      <c r="M9" s="59">
        <f>Z9/T9</f>
        <v>-28273.2848300923</v>
      </c>
      <c r="N9" s="59">
        <f>AA9/T9</f>
        <v>1812559.9227308808</v>
      </c>
      <c r="O9" s="59">
        <f>AB9/T9</f>
        <v>509422.84298054915</v>
      </c>
      <c r="P9" s="59">
        <f>AC9/T9</f>
        <v>468673.38512348576</v>
      </c>
      <c r="Q9" s="134">
        <f t="shared" si="0"/>
        <v>4.5400782012066507</v>
      </c>
      <c r="R9" s="134">
        <f t="shared" si="1"/>
        <v>-7.0818582339728459E-2</v>
      </c>
      <c r="S9" s="134">
        <f t="shared" si="2"/>
        <v>1.1739274341225703</v>
      </c>
      <c r="T9" s="50">
        <v>228.81306455282203</v>
      </c>
      <c r="U9" s="50">
        <v>1021.8013551703652</v>
      </c>
      <c r="V9" s="50">
        <v>1309.2539037219578</v>
      </c>
      <c r="W9" s="50">
        <v>887937777.4215498</v>
      </c>
      <c r="X9" s="50">
        <v>141128054.14062306</v>
      </c>
      <c r="Y9" s="50">
        <v>388977009.02661073</v>
      </c>
      <c r="Z9" s="50">
        <v>-6469296.9469482331</v>
      </c>
      <c r="AA9" s="50">
        <v>414737390.60567915</v>
      </c>
      <c r="AB9" s="50">
        <v>116562601.85559051</v>
      </c>
      <c r="AC9" s="50">
        <v>107238593.52444977</v>
      </c>
      <c r="AD9" s="50">
        <v>91350274.648452371</v>
      </c>
    </row>
    <row r="10" spans="1:31" s="33" customFormat="1" ht="19.5" hidden="1" customHeight="1">
      <c r="A10" s="3198" t="s">
        <v>1126</v>
      </c>
      <c r="B10" s="3198"/>
      <c r="C10" s="3198"/>
      <c r="D10" s="32"/>
      <c r="E10" s="277">
        <v>13.847147503094851</v>
      </c>
      <c r="F10" s="278"/>
      <c r="G10" s="278"/>
      <c r="H10" s="279">
        <f>U10/T10</f>
        <v>4.9368039383557045</v>
      </c>
      <c r="I10" s="279">
        <f>V10/T10</f>
        <v>6.1075909381894684</v>
      </c>
      <c r="J10" s="59">
        <f>W10/T10</f>
        <v>4778400.259689142</v>
      </c>
      <c r="K10" s="59">
        <f>X10/T10</f>
        <v>704899.42079044622</v>
      </c>
      <c r="L10" s="59">
        <f>Y10/T10</f>
        <v>1858243.5175496673</v>
      </c>
      <c r="M10" s="59">
        <f>Z10/T10</f>
        <v>34526.275426203378</v>
      </c>
      <c r="N10" s="59">
        <f>AA10/T10</f>
        <v>2101681.5087628947</v>
      </c>
      <c r="O10" s="59">
        <f>AB10/T10</f>
        <v>596891.66712980834</v>
      </c>
      <c r="P10" s="59">
        <f>AC10/T10</f>
        <v>556975.79581417271</v>
      </c>
      <c r="Q10" s="134">
        <f t="shared" si="0"/>
        <v>4.7748250776406271</v>
      </c>
      <c r="R10" s="134">
        <f t="shared" si="1"/>
        <v>7.8440489225031218E-2</v>
      </c>
      <c r="S10" s="134">
        <f t="shared" si="2"/>
        <v>1.2653972480624749</v>
      </c>
      <c r="T10" s="50">
        <v>228.94867022142722</v>
      </c>
      <c r="U10" s="50">
        <v>1130.2746968304434</v>
      </c>
      <c r="V10" s="50">
        <v>1398.3248235549179</v>
      </c>
      <c r="W10" s="50">
        <v>1094008385.2415516</v>
      </c>
      <c r="X10" s="50">
        <v>161385785.02982694</v>
      </c>
      <c r="Y10" s="50">
        <v>425442382.29058367</v>
      </c>
      <c r="Z10" s="50">
        <v>7904744.846528003</v>
      </c>
      <c r="AA10" s="50">
        <v>481177186.6602276</v>
      </c>
      <c r="AB10" s="50">
        <v>136657553.45562041</v>
      </c>
      <c r="AC10" s="50">
        <v>127518867.797176</v>
      </c>
      <c r="AD10" s="50">
        <v>100773783.08861327</v>
      </c>
    </row>
    <row r="11" spans="1:31" s="266" customFormat="1" ht="19.5" hidden="1" customHeight="1">
      <c r="A11" s="3103" t="s">
        <v>1127</v>
      </c>
      <c r="B11" s="3103"/>
      <c r="C11" s="3103"/>
      <c r="D11" s="22"/>
      <c r="E11" s="281">
        <v>14.903616465171332</v>
      </c>
      <c r="F11" s="282"/>
      <c r="G11" s="282"/>
      <c r="H11" s="279">
        <v>3.8819196013352975</v>
      </c>
      <c r="I11" s="279">
        <v>6.1547992203812685</v>
      </c>
      <c r="J11" s="283">
        <f>W11/T11*1000</f>
        <v>5695518.3131754957</v>
      </c>
      <c r="K11" s="283">
        <f>X11/T11*1000</f>
        <v>739118.06155609468</v>
      </c>
      <c r="L11" s="283">
        <f>Y11/T11*1000</f>
        <v>2355271.9242569963</v>
      </c>
      <c r="M11" s="283">
        <f>Z11/T11*1000</f>
        <v>68341.18974056904</v>
      </c>
      <c r="N11" s="283">
        <f>AA11/T11*1000</f>
        <v>2729019.6824540445</v>
      </c>
      <c r="O11" s="283">
        <f>AB11/T11*1000</f>
        <v>724143.1381807127</v>
      </c>
      <c r="P11" s="283">
        <f>AC11/T11*1000</f>
        <v>681542.12051629927</v>
      </c>
      <c r="Q11" s="265">
        <f t="shared" si="0"/>
        <v>5.0587414234893959</v>
      </c>
      <c r="R11" s="265">
        <f t="shared" si="1"/>
        <v>0.12668300257925563</v>
      </c>
      <c r="S11" s="265">
        <f t="shared" si="2"/>
        <v>1.2633640493967613</v>
      </c>
      <c r="T11" s="50">
        <v>193925.71732453088</v>
      </c>
      <c r="U11" s="50">
        <v>752.80404328510463</v>
      </c>
      <c r="V11" s="50">
        <v>1193.5738538008984</v>
      </c>
      <c r="W11" s="50">
        <v>1104507474.4175601</v>
      </c>
      <c r="X11" s="50">
        <v>143334000.27478242</v>
      </c>
      <c r="Y11" s="50">
        <v>456747797.40586615</v>
      </c>
      <c r="Z11" s="50">
        <v>13253114.24325172</v>
      </c>
      <c r="AA11" s="50">
        <v>529227099.51266408</v>
      </c>
      <c r="AB11" s="50">
        <v>140429977.5173316</v>
      </c>
      <c r="AC11" s="50">
        <v>132168544.60800523</v>
      </c>
      <c r="AD11" s="50">
        <v>104616357.15462527</v>
      </c>
    </row>
    <row r="12" spans="1:31" s="266" customFormat="1" ht="19.5" hidden="1" customHeight="1">
      <c r="A12" s="3103" t="s">
        <v>1128</v>
      </c>
      <c r="B12" s="3103"/>
      <c r="C12" s="3103"/>
      <c r="D12" s="22"/>
      <c r="E12" s="281">
        <v>13.100477577883749</v>
      </c>
      <c r="F12" s="282"/>
      <c r="G12" s="282"/>
      <c r="H12" s="279">
        <f t="shared" ref="H12:H17" si="3">U12/T12</f>
        <v>6.8888906672590604</v>
      </c>
      <c r="I12" s="279">
        <f t="shared" ref="I12:I17" si="4">V12/T12</f>
        <v>7.4077608025790393</v>
      </c>
      <c r="J12" s="283">
        <f t="shared" ref="J12:J17" si="5">W12/T12</f>
        <v>6684740.2437917022</v>
      </c>
      <c r="K12" s="283">
        <f t="shared" ref="K12:K17" si="6">X12/T12</f>
        <v>899038.69006869278</v>
      </c>
      <c r="L12" s="283">
        <f t="shared" ref="L12:L17" si="7">Y12/T12</f>
        <v>2928328.3691091598</v>
      </c>
      <c r="M12" s="283">
        <f t="shared" ref="M12:M17" si="8">Z12/T12</f>
        <v>87003.865372825894</v>
      </c>
      <c r="N12" s="283">
        <f t="shared" ref="N12:N17" si="9">AA12/T12</f>
        <v>3325991.1389197833</v>
      </c>
      <c r="O12" s="283">
        <f t="shared" ref="O12:O17" si="10">AB12/T12</f>
        <v>849323.38834757661</v>
      </c>
      <c r="P12" s="283">
        <f t="shared" ref="P12:P17" si="11">AC12/T12</f>
        <v>794946.26251468097</v>
      </c>
      <c r="Q12" s="265">
        <f t="shared" si="0"/>
        <v>5.4717464395011683</v>
      </c>
      <c r="R12" s="265">
        <f t="shared" si="1"/>
        <v>0.14313420291649218</v>
      </c>
      <c r="S12" s="265">
        <f t="shared" si="2"/>
        <v>1.3078039597309867</v>
      </c>
      <c r="T12" s="50">
        <v>13.100477577883749</v>
      </c>
      <c r="U12" s="50">
        <v>90.247757722919943</v>
      </c>
      <c r="V12" s="50">
        <v>97.045204296512836</v>
      </c>
      <c r="W12" s="50">
        <v>87573289.677770346</v>
      </c>
      <c r="X12" s="50">
        <v>11777836.200894887</v>
      </c>
      <c r="Y12" s="50">
        <v>38362500.140195437</v>
      </c>
      <c r="Z12" s="50">
        <v>1139792.187505922</v>
      </c>
      <c r="AA12" s="50">
        <v>43572072.339658655</v>
      </c>
      <c r="AB12" s="50">
        <v>11126542.005419679</v>
      </c>
      <c r="AC12" s="50">
        <v>10414175.687696068</v>
      </c>
      <c r="AD12" s="50">
        <v>7963101.510900951</v>
      </c>
    </row>
    <row r="13" spans="1:31" s="266" customFormat="1" ht="18" hidden="1" customHeight="1">
      <c r="A13" s="3103" t="s">
        <v>1129</v>
      </c>
      <c r="B13" s="3103"/>
      <c r="C13" s="3103"/>
      <c r="D13" s="22"/>
      <c r="E13" s="281" t="e">
        <f>#REF!</f>
        <v>#REF!</v>
      </c>
      <c r="F13" s="284" t="s">
        <v>389</v>
      </c>
      <c r="G13" s="284" t="s">
        <v>389</v>
      </c>
      <c r="H13" s="279">
        <f t="shared" si="3"/>
        <v>10.745000129724662</v>
      </c>
      <c r="I13" s="279">
        <f t="shared" si="4"/>
        <v>10.440727835076499</v>
      </c>
      <c r="J13" s="283">
        <f t="shared" si="5"/>
        <v>11635958.435528146</v>
      </c>
      <c r="K13" s="283">
        <f t="shared" si="6"/>
        <v>1058856.0513062328</v>
      </c>
      <c r="L13" s="283">
        <f t="shared" si="7"/>
        <v>3488978.8541973177</v>
      </c>
      <c r="M13" s="283">
        <f t="shared" si="8"/>
        <v>307950.4681231507</v>
      </c>
      <c r="N13" s="283">
        <f t="shared" si="9"/>
        <v>3860861.8710798752</v>
      </c>
      <c r="O13" s="283">
        <f t="shared" si="10"/>
        <v>1108995.0247025364</v>
      </c>
      <c r="P13" s="283">
        <f t="shared" si="11"/>
        <v>1051552.9995167002</v>
      </c>
      <c r="Q13" s="265">
        <f t="shared" si="0"/>
        <v>5.9600895432241705</v>
      </c>
      <c r="R13" s="265">
        <f t="shared" si="1"/>
        <v>0.47538928513348183</v>
      </c>
      <c r="S13" s="265">
        <f t="shared" si="2"/>
        <v>1.6233033570850155</v>
      </c>
      <c r="T13" s="50">
        <f>'1'!R14</f>
        <v>155909.24169496537</v>
      </c>
      <c r="U13" s="50">
        <f>'1'!U14</f>
        <v>1675244.8222376767</v>
      </c>
      <c r="V13" s="50">
        <f>'1'!V14</f>
        <v>1627805.9595102945</v>
      </c>
      <c r="W13" s="50">
        <f>'1'!L14*1000</f>
        <v>1814153456077.3289</v>
      </c>
      <c r="X13" s="50">
        <f>'1'!M14*1000</f>
        <v>165085444023.28009</v>
      </c>
      <c r="Y13" s="50">
        <f>'23.'!F13*1000</f>
        <v>543964047447.67297</v>
      </c>
      <c r="Z13" s="50">
        <f>'19.'!AA13*1000</f>
        <v>48012323964.690033</v>
      </c>
      <c r="AA13" s="50">
        <f>'1'!G14*1000</f>
        <v>601944046609.06848</v>
      </c>
      <c r="AB13" s="50">
        <f>'1'!H14*1000</f>
        <v>172902573344.86185</v>
      </c>
      <c r="AC13" s="50">
        <f>'1'!J14*1000</f>
        <v>163946830756.715</v>
      </c>
      <c r="AD13" s="50">
        <f>'1'!W14*1000</f>
        <v>100995805892.4465</v>
      </c>
    </row>
    <row r="14" spans="1:31" s="266" customFormat="1" ht="18" hidden="1" customHeight="1">
      <c r="A14" s="3103" t="s">
        <v>1130</v>
      </c>
      <c r="B14" s="3103"/>
      <c r="C14" s="3103"/>
      <c r="D14" s="22"/>
      <c r="E14" s="281">
        <f>'31.'!R14</f>
        <v>10.831309840344083</v>
      </c>
      <c r="F14" s="284" t="s">
        <v>389</v>
      </c>
      <c r="G14" s="284" t="s">
        <v>389</v>
      </c>
      <c r="H14" s="279">
        <f t="shared" si="3"/>
        <v>10.457482427097094</v>
      </c>
      <c r="I14" s="279">
        <f t="shared" si="4"/>
        <v>11.983814737339728</v>
      </c>
      <c r="J14" s="283">
        <f t="shared" si="5"/>
        <v>12763414.844422504</v>
      </c>
      <c r="K14" s="283">
        <f t="shared" si="6"/>
        <v>1100668.4990919975</v>
      </c>
      <c r="L14" s="283">
        <f t="shared" si="7"/>
        <v>3800423.3564516534</v>
      </c>
      <c r="M14" s="283">
        <f t="shared" si="8"/>
        <v>137155.80676747623</v>
      </c>
      <c r="N14" s="283">
        <f t="shared" si="9"/>
        <v>3964430.8781955368</v>
      </c>
      <c r="O14" s="283">
        <f t="shared" si="10"/>
        <v>907474.29155527847</v>
      </c>
      <c r="P14" s="283">
        <f t="shared" si="11"/>
        <v>845188.78623540245</v>
      </c>
      <c r="Q14" s="265">
        <f t="shared" si="0"/>
        <v>6.2938127915724982</v>
      </c>
      <c r="R14" s="265">
        <f t="shared" si="1"/>
        <v>0.21774448782027941</v>
      </c>
      <c r="S14" s="265">
        <f t="shared" si="2"/>
        <v>1.3417966304720219</v>
      </c>
      <c r="T14" s="50">
        <f>'1'!R15</f>
        <v>145594.46687390516</v>
      </c>
      <c r="U14" s="50">
        <f>'1'!U15</f>
        <v>1522551.5788164332</v>
      </c>
      <c r="V14" s="50">
        <f>'1'!V15</f>
        <v>1744777.1177986255</v>
      </c>
      <c r="W14" s="50">
        <f>'1'!L15*1000</f>
        <v>1858282579764.1816</v>
      </c>
      <c r="X14" s="50">
        <f>'1'!M15*1000</f>
        <v>160251243330.20074</v>
      </c>
      <c r="Y14" s="50">
        <f>'23.'!F14*1000</f>
        <v>553320612477.7157</v>
      </c>
      <c r="Z14" s="50">
        <f>'19.'!AA14*1000</f>
        <v>19969126564.971054</v>
      </c>
      <c r="AA14" s="50">
        <f>'1'!G15*1000</f>
        <v>577199200169.32678</v>
      </c>
      <c r="AB14" s="50">
        <f>'1'!H15*1000</f>
        <v>132123235680.76555</v>
      </c>
      <c r="AC14" s="50">
        <f>'1'!J15*1000</f>
        <v>123054810739.74641</v>
      </c>
      <c r="AD14" s="50">
        <f>'1'!W15*1000</f>
        <v>91708987744.631439</v>
      </c>
    </row>
    <row r="15" spans="1:31" s="266" customFormat="1" ht="0.75" hidden="1" customHeight="1">
      <c r="A15" s="3103" t="s">
        <v>1131</v>
      </c>
      <c r="B15" s="3103"/>
      <c r="C15" s="3103"/>
      <c r="D15" s="22"/>
      <c r="E15" s="281">
        <f>'31.'!R15</f>
        <v>10.332716066932209</v>
      </c>
      <c r="F15" s="284" t="s">
        <v>389</v>
      </c>
      <c r="G15" s="284" t="s">
        <v>389</v>
      </c>
      <c r="H15" s="279">
        <f t="shared" si="3"/>
        <v>10.883567556371409</v>
      </c>
      <c r="I15" s="279">
        <f t="shared" si="4"/>
        <v>11.906185434248863</v>
      </c>
      <c r="J15" s="283">
        <f t="shared" si="5"/>
        <v>11688163.146554586</v>
      </c>
      <c r="K15" s="283">
        <f t="shared" si="6"/>
        <v>1183315.1025579609</v>
      </c>
      <c r="L15" s="283">
        <f t="shared" si="7"/>
        <v>3920440.1619500304</v>
      </c>
      <c r="M15" s="283">
        <f t="shared" si="8"/>
        <v>95578.869349397952</v>
      </c>
      <c r="N15" s="283">
        <f t="shared" si="9"/>
        <v>4273338.2472310103</v>
      </c>
      <c r="O15" s="283">
        <f t="shared" si="10"/>
        <v>871448.52668265149</v>
      </c>
      <c r="P15" s="283">
        <f t="shared" si="11"/>
        <v>815635.64480150014</v>
      </c>
      <c r="Q15" s="265">
        <f t="shared" si="0"/>
        <v>7.1140792081545294</v>
      </c>
      <c r="R15" s="265">
        <f t="shared" si="1"/>
        <v>0.15911580311201912</v>
      </c>
      <c r="S15" s="265">
        <f t="shared" si="2"/>
        <v>1.3578369523807066</v>
      </c>
      <c r="T15" s="50">
        <f>'1'!R16</f>
        <v>138340.60233372761</v>
      </c>
      <c r="U15" s="50">
        <f>'1'!U16</f>
        <v>1505639.2912882366</v>
      </c>
      <c r="V15" s="50">
        <f>'1'!V16</f>
        <v>1647108.8644710421</v>
      </c>
      <c r="W15" s="50">
        <f>'1'!L16*1000</f>
        <v>1616947529869.2383</v>
      </c>
      <c r="X15" s="50">
        <f>'1'!M16*1000</f>
        <v>163700524038.46497</v>
      </c>
      <c r="Y15" s="50">
        <f>'23.'!F15*1000</f>
        <v>542356053417.50385</v>
      </c>
      <c r="Z15" s="50">
        <f>'19.'!AA15*1000</f>
        <v>13222438356.172369</v>
      </c>
      <c r="AA15" s="50">
        <f>'1'!G16*1000</f>
        <v>591176187097.69373</v>
      </c>
      <c r="AB15" s="50">
        <f>'1'!H16*1000</f>
        <v>120556714084.11751</v>
      </c>
      <c r="AC15" s="50">
        <f>'1'!J16*1000</f>
        <v>112835526386.69783</v>
      </c>
      <c r="AD15" s="50">
        <f>'1'!W16*1000</f>
        <v>83099466536.731369</v>
      </c>
    </row>
    <row r="16" spans="1:31" s="266" customFormat="1" ht="17.25" hidden="1" customHeight="1">
      <c r="A16" s="3198" t="s">
        <v>1095</v>
      </c>
      <c r="B16" s="3198"/>
      <c r="C16" s="3198"/>
      <c r="D16" s="22"/>
      <c r="E16" s="281">
        <f>'31.'!R16</f>
        <v>10.118940514693909</v>
      </c>
      <c r="F16" s="284" t="s">
        <v>389</v>
      </c>
      <c r="G16" s="284" t="s">
        <v>389</v>
      </c>
      <c r="H16" s="279">
        <f t="shared" si="3"/>
        <v>9.6975960586926444</v>
      </c>
      <c r="I16" s="279">
        <f t="shared" si="4"/>
        <v>10.719996042774106</v>
      </c>
      <c r="J16" s="283">
        <f t="shared" si="5"/>
        <v>12136842.903222797</v>
      </c>
      <c r="K16" s="283">
        <f t="shared" si="6"/>
        <v>1186208.4407362316</v>
      </c>
      <c r="L16" s="283">
        <f t="shared" si="7"/>
        <v>3693990.5455680345</v>
      </c>
      <c r="M16" s="283">
        <f t="shared" si="8"/>
        <v>161230.80035820653</v>
      </c>
      <c r="N16" s="283">
        <f t="shared" si="9"/>
        <v>3775119.6334854914</v>
      </c>
      <c r="O16" s="283">
        <f t="shared" si="10"/>
        <v>826195.96086420305</v>
      </c>
      <c r="P16" s="283">
        <f t="shared" si="11"/>
        <v>772823.81131698156</v>
      </c>
      <c r="Q16" s="265">
        <f t="shared" si="0"/>
        <v>6.1214386248090022</v>
      </c>
      <c r="R16" s="265">
        <f t="shared" si="1"/>
        <v>0.26143925084311836</v>
      </c>
      <c r="S16" s="265">
        <f t="shared" si="2"/>
        <v>1.2531506251631104</v>
      </c>
      <c r="T16" s="50">
        <f>'1'!R17</f>
        <v>138234.84637123178</v>
      </c>
      <c r="U16" s="50">
        <f>'1'!U17</f>
        <v>1340545.7013436405</v>
      </c>
      <c r="V16" s="50">
        <f>'1'!V17</f>
        <v>1481877.0060730912</v>
      </c>
      <c r="W16" s="50">
        <f>'1'!L17*1000</f>
        <v>1677734614158.7781</v>
      </c>
      <c r="X16" s="50">
        <f>'1'!M17*1000</f>
        <v>163975341569.43137</v>
      </c>
      <c r="Y16" s="50">
        <f>'23.'!F16*1000</f>
        <v>510638215563.37988</v>
      </c>
      <c r="Z16" s="50">
        <f>'19.'!AA16*1000</f>
        <v>22287714917.827419</v>
      </c>
      <c r="AA16" s="50">
        <f>'1'!G17*1000</f>
        <v>521853082567.8877</v>
      </c>
      <c r="AB16" s="50">
        <f>'1'!H17*1000</f>
        <v>114209071722.59532</v>
      </c>
      <c r="AC16" s="50">
        <f>'1'!J17*1000</f>
        <v>106831180829.43275</v>
      </c>
      <c r="AD16" s="50">
        <f>'1'!W17*1000</f>
        <v>85250071846.333389</v>
      </c>
    </row>
    <row r="17" spans="1:30" s="266" customFormat="1" ht="18.75" hidden="1" customHeight="1">
      <c r="A17" s="3198" t="s">
        <v>1050</v>
      </c>
      <c r="B17" s="3198"/>
      <c r="C17" s="3198"/>
      <c r="D17" s="22"/>
      <c r="E17" s="286">
        <f>'31.'!R17</f>
        <v>10.69811914487429</v>
      </c>
      <c r="F17" s="287" t="s">
        <v>389</v>
      </c>
      <c r="G17" s="287" t="s">
        <v>389</v>
      </c>
      <c r="H17" s="288">
        <f t="shared" si="3"/>
        <v>12.395113921813484</v>
      </c>
      <c r="I17" s="288">
        <f t="shared" si="4"/>
        <v>13.468716305268469</v>
      </c>
      <c r="J17" s="301">
        <f t="shared" si="5"/>
        <v>12831396.417611511</v>
      </c>
      <c r="K17" s="301">
        <f t="shared" si="6"/>
        <v>1285912.7077943149</v>
      </c>
      <c r="L17" s="301">
        <f t="shared" si="7"/>
        <v>3741765.4093428985</v>
      </c>
      <c r="M17" s="301">
        <f t="shared" si="8"/>
        <v>233782.06698069087</v>
      </c>
      <c r="N17" s="301">
        <f t="shared" si="9"/>
        <v>3976021.6380161229</v>
      </c>
      <c r="O17" s="301">
        <f t="shared" si="10"/>
        <v>892829.99203343084</v>
      </c>
      <c r="P17" s="301">
        <f t="shared" si="11"/>
        <v>841050.9495132775</v>
      </c>
      <c r="Q17" s="302">
        <f t="shared" si="0"/>
        <v>6.3504790010604726</v>
      </c>
      <c r="R17" s="302">
        <f t="shared" si="1"/>
        <v>0.3733953791876648</v>
      </c>
      <c r="S17" s="302">
        <f t="shared" si="2"/>
        <v>1.3433217622957974</v>
      </c>
      <c r="T17" s="50">
        <f>'1'!R18</f>
        <v>148534.99487466394</v>
      </c>
      <c r="U17" s="50">
        <f>'1'!U18</f>
        <v>1841108.1828474416</v>
      </c>
      <c r="V17" s="50">
        <f>'1'!V18</f>
        <v>2000575.7073713548</v>
      </c>
      <c r="W17" s="50">
        <f>'1'!L18*1000</f>
        <v>1905911401124.707</v>
      </c>
      <c r="X17" s="50">
        <f>'1'!M18*1000</f>
        <v>191003037461.4938</v>
      </c>
      <c r="Y17" s="50">
        <f>'23.'!F17*1000</f>
        <v>555783105898.94226</v>
      </c>
      <c r="Z17" s="50">
        <f>'19.'!AA17*1000</f>
        <v>34724818120.765259</v>
      </c>
      <c r="AA17" s="50">
        <f>'1'!G18*1000</f>
        <v>590578353624.27771</v>
      </c>
      <c r="AB17" s="50">
        <f>'1'!H18*1000</f>
        <v>132616498290.6319</v>
      </c>
      <c r="AC17" s="50">
        <f>'1'!J18*1000</f>
        <v>124925498475.28592</v>
      </c>
      <c r="AD17" s="50">
        <f>'1'!W18*1000</f>
        <v>92997450038.911469</v>
      </c>
    </row>
    <row r="18" spans="1:30" s="266" customFormat="1" ht="19.5" hidden="1" customHeight="1">
      <c r="A18" s="3198" t="s">
        <v>1051</v>
      </c>
      <c r="B18" s="3198"/>
      <c r="C18" s="3198"/>
      <c r="D18" s="22"/>
      <c r="E18" s="286">
        <f>'31.'!R18</f>
        <v>11.226386672059109</v>
      </c>
      <c r="F18" s="287" t="s">
        <v>389</v>
      </c>
      <c r="G18" s="287" t="s">
        <v>389</v>
      </c>
      <c r="H18" s="290" t="s">
        <v>389</v>
      </c>
      <c r="I18" s="290" t="s">
        <v>389</v>
      </c>
      <c r="J18" s="301">
        <f>W18/T18</f>
        <v>11890496.805863643</v>
      </c>
      <c r="K18" s="301">
        <f>X18/T18</f>
        <v>933728.74247177399</v>
      </c>
      <c r="L18" s="301">
        <f t="shared" ref="L18:L27" si="12">Y18/T18</f>
        <v>3769111.7606865019</v>
      </c>
      <c r="M18" s="301">
        <f t="shared" ref="M18:M27" si="13">Z18/T18</f>
        <v>440407.73938412435</v>
      </c>
      <c r="N18" s="301">
        <f t="shared" ref="N18:N27" si="14">AA18/T18</f>
        <v>3815099.4008543668</v>
      </c>
      <c r="O18" s="301">
        <f t="shared" ref="O18:O27" si="15">AB18/T18</f>
        <v>1069538.3987659463</v>
      </c>
      <c r="P18" s="301">
        <f t="shared" ref="P18:P27" si="16">AC18/T18</f>
        <v>1017305.4058107665</v>
      </c>
      <c r="Q18" s="302">
        <f t="shared" ref="Q18:Q27" si="17">AA18/AD18</f>
        <v>6.548353685324912</v>
      </c>
      <c r="R18" s="302">
        <f t="shared" ref="R18:R27" si="18">Z18/AD18</f>
        <v>0.75592935864156074</v>
      </c>
      <c r="S18" s="302">
        <f t="shared" ref="S18:S27" si="19">AC18/AD18</f>
        <v>1.7461342165161016</v>
      </c>
      <c r="T18" s="50">
        <f>'1'!R19</f>
        <v>159165.50983377962</v>
      </c>
      <c r="U18" s="50" t="str">
        <f>'1'!U19</f>
        <v>...</v>
      </c>
      <c r="V18" s="50" t="str">
        <f>'1'!V19</f>
        <v>...</v>
      </c>
      <c r="W18" s="50">
        <f>'1'!L19*1000</f>
        <v>1892556986282.2148</v>
      </c>
      <c r="X18" s="50">
        <f>'1'!M19*1000</f>
        <v>148617411341.97382</v>
      </c>
      <c r="Y18" s="50">
        <f>'23.'!F18*1000</f>
        <v>599912595010.16187</v>
      </c>
      <c r="Z18" s="50">
        <f>'19.'!AA18*1000</f>
        <v>70097722373.816498</v>
      </c>
      <c r="AA18" s="50">
        <f>'1'!G19*1000</f>
        <v>607232241203.53247</v>
      </c>
      <c r="AB18" s="50">
        <f>'1'!H19*1000</f>
        <v>170233624526.38614</v>
      </c>
      <c r="AC18" s="50">
        <f>'1'!J19*1000</f>
        <v>161919933572.53073</v>
      </c>
      <c r="AD18" s="50">
        <f>'1'!W19*1000</f>
        <v>92730519819.716064</v>
      </c>
    </row>
    <row r="19" spans="1:30" s="266" customFormat="1" ht="19.5" hidden="1" customHeight="1">
      <c r="A19" s="3198" t="s">
        <v>1052</v>
      </c>
      <c r="B19" s="3198"/>
      <c r="C19" s="3198"/>
      <c r="D19" s="22"/>
      <c r="E19" s="286">
        <f>'31.'!R19</f>
        <v>9.7218342469995918</v>
      </c>
      <c r="F19" s="291">
        <f>'31.'!S19</f>
        <v>7.5465635776771265</v>
      </c>
      <c r="G19" s="291">
        <f>'31.'!T19</f>
        <v>2.1752706693224568</v>
      </c>
      <c r="H19" s="288">
        <f>U19/T19</f>
        <v>11.850529020617488</v>
      </c>
      <c r="I19" s="288">
        <f>V19/T19</f>
        <v>12.533764097100207</v>
      </c>
      <c r="J19" s="301">
        <f>W19/T19</f>
        <v>13689553.649044409</v>
      </c>
      <c r="K19" s="301">
        <f>X19/T19</f>
        <v>1360910.3448833658</v>
      </c>
      <c r="L19" s="301">
        <f t="shared" si="12"/>
        <v>3932207.1007275744</v>
      </c>
      <c r="M19" s="301">
        <f t="shared" si="13"/>
        <v>234241.87218229583</v>
      </c>
      <c r="N19" s="301">
        <f t="shared" si="14"/>
        <v>4102061.431180011</v>
      </c>
      <c r="O19" s="301">
        <f t="shared" si="15"/>
        <v>937646.32470007753</v>
      </c>
      <c r="P19" s="301">
        <f t="shared" si="16"/>
        <v>873682.19254059356</v>
      </c>
      <c r="Q19" s="302">
        <f t="shared" si="17"/>
        <v>6.620445623924808</v>
      </c>
      <c r="R19" s="302">
        <f t="shared" si="18"/>
        <v>0.37805030559552866</v>
      </c>
      <c r="S19" s="302">
        <f t="shared" si="19"/>
        <v>1.4100630976271153</v>
      </c>
      <c r="T19" s="50">
        <f>'1'!R20</f>
        <v>140111.07516775819</v>
      </c>
      <c r="U19" s="50">
        <f>'1'!U20</f>
        <v>1660390.3623854367</v>
      </c>
      <c r="V19" s="50">
        <f>'1'!V20</f>
        <v>1756119.1635437559</v>
      </c>
      <c r="W19" s="50">
        <f>'1'!L20*1000</f>
        <v>1918058080334.3196</v>
      </c>
      <c r="X19" s="50">
        <f>'1'!M20*1000</f>
        <v>190678611628.53299</v>
      </c>
      <c r="Y19" s="50">
        <f>'23.'!F19*1000</f>
        <v>550945764665.23364</v>
      </c>
      <c r="Z19" s="50">
        <f>'19.'!AA19*1000</f>
        <v>32819880560.770058</v>
      </c>
      <c r="AA19" s="50">
        <f>'1'!G20*1000</f>
        <v>574744237526.82422</v>
      </c>
      <c r="AB19" s="50">
        <f>'1'!H20*1000</f>
        <v>131374634680.82477</v>
      </c>
      <c r="AC19" s="50">
        <f>'1'!J20*1000</f>
        <v>122412551351.78688</v>
      </c>
      <c r="AD19" s="50">
        <f>'1'!W20*1000</f>
        <v>86813527393.05452</v>
      </c>
    </row>
    <row r="20" spans="1:30" s="266" customFormat="1" ht="18" hidden="1" customHeight="1">
      <c r="A20" s="3198" t="s">
        <v>1053</v>
      </c>
      <c r="B20" s="3198"/>
      <c r="C20" s="3198"/>
      <c r="D20" s="22"/>
      <c r="E20" s="286">
        <f>'31.'!R20</f>
        <v>8.5109939004192352</v>
      </c>
      <c r="F20" s="291">
        <f>'31.'!S20</f>
        <v>6.6164437711059216</v>
      </c>
      <c r="G20" s="291">
        <f>'31.'!T20</f>
        <v>1.8945501293133007</v>
      </c>
      <c r="H20" s="288">
        <f>U20/T20</f>
        <v>15.455800139584785</v>
      </c>
      <c r="I20" s="288">
        <f>V20/T20</f>
        <v>16.464612170454213</v>
      </c>
      <c r="J20" s="301">
        <f>W20/T20</f>
        <v>16160737.143500902</v>
      </c>
      <c r="K20" s="301">
        <f>X20/T20</f>
        <v>1536276.6768389605</v>
      </c>
      <c r="L20" s="301">
        <f t="shared" si="12"/>
        <v>4299385.8840703806</v>
      </c>
      <c r="M20" s="301">
        <f t="shared" si="13"/>
        <v>292579.32460609463</v>
      </c>
      <c r="N20" s="301">
        <f t="shared" si="14"/>
        <v>4581040.1698714923</v>
      </c>
      <c r="O20" s="301">
        <f t="shared" si="15"/>
        <v>1050317.1936830322</v>
      </c>
      <c r="P20" s="301">
        <f t="shared" si="16"/>
        <v>954120.54086339276</v>
      </c>
      <c r="Q20" s="302">
        <f t="shared" si="17"/>
        <v>6.7774601613679186</v>
      </c>
      <c r="R20" s="302">
        <f t="shared" si="18"/>
        <v>0.43285905450014089</v>
      </c>
      <c r="S20" s="302">
        <f t="shared" si="19"/>
        <v>1.4115820239633163</v>
      </c>
      <c r="T20" s="50">
        <f>'1'!R21</f>
        <v>123945.6041718116</v>
      </c>
      <c r="U20" s="50">
        <f>'1'!U21</f>
        <v>1915678.4862596062</v>
      </c>
      <c r="V20" s="50">
        <f>'1'!V21</f>
        <v>2040716.3029215096</v>
      </c>
      <c r="W20" s="50">
        <f>'1'!L21*1000</f>
        <v>2003052329113.0562</v>
      </c>
      <c r="X20" s="50">
        <f>'1'!M21*1000</f>
        <v>190414740885.86792</v>
      </c>
      <c r="Y20" s="50">
        <f>'23.'!F20*1000</f>
        <v>532889980968.86169</v>
      </c>
      <c r="Z20" s="50">
        <f>'19.'!AA20*1000</f>
        <v>36263921156.482986</v>
      </c>
      <c r="AA20" s="50">
        <f>'1'!G21*1000</f>
        <v>567799791590.06055</v>
      </c>
      <c r="AB20" s="50">
        <f>'1'!H21*1000</f>
        <v>130182199143.08508</v>
      </c>
      <c r="AC20" s="50">
        <f>'1'!J21*1000</f>
        <v>118259046890.04887</v>
      </c>
      <c r="AD20" s="50">
        <f>'1'!W21*1000</f>
        <v>83777665684.641891</v>
      </c>
    </row>
    <row r="21" spans="1:30" s="266" customFormat="1" ht="18" hidden="1" customHeight="1">
      <c r="A21" s="3198" t="s">
        <v>1054</v>
      </c>
      <c r="B21" s="3198"/>
      <c r="C21" s="3198"/>
      <c r="D21" s="32"/>
      <c r="E21" s="286">
        <f>'31.'!R21</f>
        <v>8.7543969219633251</v>
      </c>
      <c r="F21" s="291">
        <f>'31.'!S21</f>
        <v>6.7780893239552684</v>
      </c>
      <c r="G21" s="291">
        <f>'31.'!T21</f>
        <v>1.9763075980080611</v>
      </c>
      <c r="H21" s="288">
        <f>U21/T21</f>
        <v>15.07315336367572</v>
      </c>
      <c r="I21" s="288">
        <f>V21/T21</f>
        <v>16.171926110344717</v>
      </c>
      <c r="J21" s="301">
        <f>W21/T21</f>
        <v>13090646.976782266</v>
      </c>
      <c r="K21" s="301">
        <f>X21/T21</f>
        <v>1598624.3227882902</v>
      </c>
      <c r="L21" s="301">
        <f t="shared" si="12"/>
        <v>4436160.11395422</v>
      </c>
      <c r="M21" s="301">
        <f t="shared" si="13"/>
        <v>309251.85660818988</v>
      </c>
      <c r="N21" s="301">
        <f t="shared" si="14"/>
        <v>4707459.5224431846</v>
      </c>
      <c r="O21" s="301">
        <f t="shared" si="15"/>
        <v>1090245.0205654565</v>
      </c>
      <c r="P21" s="301">
        <f t="shared" si="16"/>
        <v>1008359.231066311</v>
      </c>
      <c r="Q21" s="302">
        <f t="shared" si="17"/>
        <v>6.7409758441520484</v>
      </c>
      <c r="R21" s="302">
        <f t="shared" si="18"/>
        <v>0.44284168248631844</v>
      </c>
      <c r="S21" s="302">
        <f t="shared" si="19"/>
        <v>1.4439476720806526</v>
      </c>
      <c r="T21" s="50">
        <f>'1'!R22</f>
        <v>129748.91678256127</v>
      </c>
      <c r="U21" s="50">
        <f>'1'!U22</f>
        <v>1955725.3214343444</v>
      </c>
      <c r="V21" s="50">
        <f>'1'!V22</f>
        <v>2098289.8951048465</v>
      </c>
      <c r="W21" s="50">
        <f>'1'!L22*1000</f>
        <v>1698497265220.4094</v>
      </c>
      <c r="X21" s="50">
        <f>'1'!M22*1000</f>
        <v>207419774224.03622</v>
      </c>
      <c r="Y21" s="50">
        <f>'23.'!F21*1000</f>
        <v>575586969459.5636</v>
      </c>
      <c r="Z21" s="50">
        <f>'19.'!AA21*1000</f>
        <v>40125093407.9086</v>
      </c>
      <c r="AA21" s="50">
        <f>'1'!G22*1000</f>
        <v>610787773834.75635</v>
      </c>
      <c r="AB21" s="50">
        <f>'1'!H22*1000</f>
        <v>141458110445.94922</v>
      </c>
      <c r="AC21" s="50">
        <f>'1'!J22*1000</f>
        <v>130833517958.55026</v>
      </c>
      <c r="AD21" s="50">
        <f>'1'!W22*1000</f>
        <v>90608212810.112473</v>
      </c>
    </row>
    <row r="22" spans="1:30" ht="17.25" hidden="1" customHeight="1">
      <c r="A22" s="2618" t="s">
        <v>1055</v>
      </c>
      <c r="B22" s="2619"/>
      <c r="C22" s="2619"/>
      <c r="D22" s="2620"/>
      <c r="E22" s="286">
        <f>'31.'!R22</f>
        <v>8.7311312693919358</v>
      </c>
      <c r="F22" s="291">
        <f>'31.'!S22</f>
        <v>6.7894131812802048</v>
      </c>
      <c r="G22" s="291">
        <f>'31.'!T22</f>
        <v>1.941718088111746</v>
      </c>
      <c r="H22" s="288">
        <f>U22/T22</f>
        <v>13.674650987151805</v>
      </c>
      <c r="I22" s="288">
        <f>V22/T22</f>
        <v>14.831223627123778</v>
      </c>
      <c r="J22" s="117">
        <f>W22/T22</f>
        <v>12474.568547366047</v>
      </c>
      <c r="K22" s="117">
        <f>X22/T22</f>
        <v>1672.8712169388803</v>
      </c>
      <c r="L22" s="117">
        <f t="shared" si="12"/>
        <v>4274.3131613446549</v>
      </c>
      <c r="M22" s="117">
        <f t="shared" si="13"/>
        <v>227.02673472871717</v>
      </c>
      <c r="N22" s="117">
        <f t="shared" si="14"/>
        <v>4537.0583873939113</v>
      </c>
      <c r="O22" s="117">
        <f t="shared" si="15"/>
        <v>1015.1516003556352</v>
      </c>
      <c r="P22" s="117">
        <f t="shared" si="16"/>
        <v>935.05520532434934</v>
      </c>
      <c r="Q22" s="302">
        <f t="shared" si="17"/>
        <v>6.457921358103663</v>
      </c>
      <c r="R22" s="302">
        <f t="shared" si="18"/>
        <v>0.32314347180073599</v>
      </c>
      <c r="S22" s="302">
        <f t="shared" si="19"/>
        <v>1.3309312920124545</v>
      </c>
      <c r="T22" s="50">
        <f>'1'!R23</f>
        <v>130399.44559872786</v>
      </c>
      <c r="U22" s="50">
        <f>'1'!U23</f>
        <v>1783166.907480692</v>
      </c>
      <c r="V22" s="50">
        <f>'1'!V23</f>
        <v>1933983.3385276946</v>
      </c>
      <c r="W22" s="50">
        <f>'1'!L23*1000</f>
        <v>1626676822.6598606</v>
      </c>
      <c r="X22" s="50">
        <f>'1'!M23*1000</f>
        <v>218141479.24689919</v>
      </c>
      <c r="Y22" s="50">
        <f>'23.'!F22*1000</f>
        <v>557368066.55468881</v>
      </c>
      <c r="Z22" s="50">
        <f>'19.'!AA22*1000</f>
        <v>29604160.344714176</v>
      </c>
      <c r="AA22" s="50">
        <f>'1'!G23*1000</f>
        <v>591629898.36522436</v>
      </c>
      <c r="AB22" s="50">
        <f>'1'!H23*1000</f>
        <v>132375205.88503619</v>
      </c>
      <c r="AC22" s="50">
        <f>'1'!J23*1000</f>
        <v>121930680.37849981</v>
      </c>
      <c r="AD22" s="50">
        <f>'1'!W23*1000</f>
        <v>91613054.039876625</v>
      </c>
    </row>
    <row r="23" spans="1:30" ht="17.25" hidden="1" customHeight="1">
      <c r="A23" s="2618" t="s">
        <v>1001</v>
      </c>
      <c r="B23" s="2619"/>
      <c r="C23" s="2619"/>
      <c r="D23" s="2620"/>
      <c r="E23" s="286">
        <f>'31.'!R23</f>
        <v>8.8398869672457678</v>
      </c>
      <c r="F23" s="291">
        <f>'31.'!S23</f>
        <v>6.8091582154013741</v>
      </c>
      <c r="G23" s="291">
        <f>'31.'!T23</f>
        <v>2.0307287518443906</v>
      </c>
      <c r="H23" s="288" t="s">
        <v>460</v>
      </c>
      <c r="I23" s="288" t="s">
        <v>461</v>
      </c>
      <c r="J23" s="303" t="s">
        <v>463</v>
      </c>
      <c r="K23" s="303" t="s">
        <v>464</v>
      </c>
      <c r="L23" s="117">
        <f t="shared" si="12"/>
        <v>4219.7040914499621</v>
      </c>
      <c r="M23" s="117">
        <f t="shared" si="13"/>
        <v>263.29242896872728</v>
      </c>
      <c r="N23" s="117">
        <f t="shared" si="14"/>
        <v>4073.6439787838217</v>
      </c>
      <c r="O23" s="117">
        <f t="shared" si="15"/>
        <v>1020.0742110641725</v>
      </c>
      <c r="P23" s="117">
        <f t="shared" si="16"/>
        <v>937.30409971218216</v>
      </c>
      <c r="Q23" s="302">
        <f t="shared" si="17"/>
        <v>6.82481321954136</v>
      </c>
      <c r="R23" s="302">
        <f t="shared" si="18"/>
        <v>0.44110915416015123</v>
      </c>
      <c r="S23" s="302">
        <f t="shared" si="19"/>
        <v>1.5703201958153947</v>
      </c>
      <c r="T23" s="50">
        <f>'1'!R24</f>
        <v>134428</v>
      </c>
      <c r="U23" s="50" t="str">
        <f>'1'!U24</f>
        <v>...</v>
      </c>
      <c r="V23" s="50" t="str">
        <f>'1'!V24</f>
        <v>...</v>
      </c>
      <c r="W23" s="50" t="e">
        <f>'1'!L24*1000</f>
        <v>#VALUE!</v>
      </c>
      <c r="X23" s="50" t="e">
        <f>'1'!M24*1000</f>
        <v>#VALUE!</v>
      </c>
      <c r="Y23" s="50">
        <f>'23.'!F23*1000</f>
        <v>567246381.60543549</v>
      </c>
      <c r="Z23" s="50">
        <f>'19.'!AA23*1000</f>
        <v>35393874.641408071</v>
      </c>
      <c r="AA23" s="50">
        <f>'1'!G24*1000</f>
        <v>547611812.77995157</v>
      </c>
      <c r="AB23" s="50">
        <f>'1'!H24*1000</f>
        <v>137126536.04493457</v>
      </c>
      <c r="AC23" s="50">
        <f>'1'!J24*1000</f>
        <v>125999915.51610923</v>
      </c>
      <c r="AD23" s="50">
        <f>'1'!W24*1000</f>
        <v>80238358.935887784</v>
      </c>
    </row>
    <row r="24" spans="1:30" ht="17.25" customHeight="1">
      <c r="A24" s="2618" t="s">
        <v>1002</v>
      </c>
      <c r="B24" s="2619"/>
      <c r="C24" s="2619"/>
      <c r="D24" s="2620"/>
      <c r="E24" s="286">
        <f>'31.'!R24</f>
        <v>8.4320990754390888</v>
      </c>
      <c r="F24" s="291">
        <f>'31.'!S24</f>
        <v>6.5566005323134746</v>
      </c>
      <c r="G24" s="291">
        <f>'31.'!T24</f>
        <v>1.8754985431256332</v>
      </c>
      <c r="H24" s="288">
        <f>U24/T24</f>
        <v>13.080887279855562</v>
      </c>
      <c r="I24" s="288">
        <f>V24/T24</f>
        <v>14.391236590263819</v>
      </c>
      <c r="J24" s="117">
        <f>W24/T24</f>
        <v>12807.306114015386</v>
      </c>
      <c r="K24" s="117">
        <f>X24/T24</f>
        <v>1897.6284748965027</v>
      </c>
      <c r="L24" s="117">
        <f t="shared" si="12"/>
        <v>4011.732538492362</v>
      </c>
      <c r="M24" s="117">
        <f t="shared" si="13"/>
        <v>206.46208555295283</v>
      </c>
      <c r="N24" s="117">
        <f t="shared" si="14"/>
        <v>4248.8590847710202</v>
      </c>
      <c r="O24" s="117">
        <f t="shared" si="15"/>
        <v>997.67934397038653</v>
      </c>
      <c r="P24" s="117">
        <f t="shared" si="16"/>
        <v>914.01853560802545</v>
      </c>
      <c r="Q24" s="302">
        <f t="shared" si="17"/>
        <v>6.0172645561679525</v>
      </c>
      <c r="R24" s="302">
        <f t="shared" si="18"/>
        <v>0.29239307889573146</v>
      </c>
      <c r="S24" s="302">
        <f t="shared" si="19"/>
        <v>1.2944395726626239</v>
      </c>
      <c r="T24" s="50">
        <f>'1'!R25</f>
        <v>133471.69626538767</v>
      </c>
      <c r="U24" s="50">
        <f>'1'!U25</f>
        <v>1745928.2138986546</v>
      </c>
      <c r="V24" s="50">
        <f>'1'!V25</f>
        <v>1920822.7590590257</v>
      </c>
      <c r="W24" s="50">
        <f>'1'!L25*1000</f>
        <v>1709412871.6277041</v>
      </c>
      <c r="X24" s="50">
        <f>'1'!M25*1000</f>
        <v>253279691.42593685</v>
      </c>
      <c r="Y24" s="50">
        <f>'23.'!F24*1000</f>
        <v>535452746.87562519</v>
      </c>
      <c r="Z24" s="50">
        <f>'19.'!AA24*1000</f>
        <v>27556844.773242202</v>
      </c>
      <c r="AA24" s="50">
        <f>'1'!G25*1000</f>
        <v>567102429.23699069</v>
      </c>
      <c r="AB24" s="50">
        <f>'1'!H25*1000</f>
        <v>133161954.36866666</v>
      </c>
      <c r="AC24" s="50">
        <f>'1'!J25*1000</f>
        <v>121995604.3656088</v>
      </c>
      <c r="AD24" s="50">
        <f>'1'!W25*1000</f>
        <v>94245885.974165216</v>
      </c>
    </row>
    <row r="25" spans="1:30" ht="17.25" customHeight="1">
      <c r="A25" s="2618" t="s">
        <v>1003</v>
      </c>
      <c r="B25" s="2619"/>
      <c r="C25" s="2619"/>
      <c r="D25" s="2620"/>
      <c r="E25" s="286">
        <f>'31.'!R25</f>
        <v>8.4743755048060709</v>
      </c>
      <c r="F25" s="291">
        <f>'31.'!S25</f>
        <v>6.5450001693339797</v>
      </c>
      <c r="G25" s="291">
        <f>'31.'!T25</f>
        <v>1.9293753354720882</v>
      </c>
      <c r="H25" s="288">
        <f>U25/T25</f>
        <v>12.820702945919988</v>
      </c>
      <c r="I25" s="288">
        <f>V25/T25</f>
        <v>14.865969655205971</v>
      </c>
      <c r="J25" s="117">
        <f>W25/T25</f>
        <v>14624.931377357309</v>
      </c>
      <c r="K25" s="117">
        <f>X25/T25</f>
        <v>1749.4355017824248</v>
      </c>
      <c r="L25" s="117">
        <f t="shared" si="12"/>
        <v>4454.0395351046036</v>
      </c>
      <c r="M25" s="117">
        <f t="shared" si="13"/>
        <v>314.29621834041728</v>
      </c>
      <c r="N25" s="117">
        <f t="shared" si="14"/>
        <v>4538.974919234166</v>
      </c>
      <c r="O25" s="117">
        <f t="shared" si="15"/>
        <v>1143.7027931112193</v>
      </c>
      <c r="P25" s="117">
        <f t="shared" si="16"/>
        <v>1050.0979148279937</v>
      </c>
      <c r="Q25" s="302">
        <f t="shared" si="17"/>
        <v>6.0413825821838154</v>
      </c>
      <c r="R25" s="302">
        <f t="shared" si="18"/>
        <v>0.41832874887275406</v>
      </c>
      <c r="S25" s="302">
        <f t="shared" si="19"/>
        <v>1.3976819359248138</v>
      </c>
      <c r="T25" s="50">
        <f>'1'!R26</f>
        <v>131242.65344171703</v>
      </c>
      <c r="U25" s="50">
        <f>'1'!U26</f>
        <v>1682623.0736105777</v>
      </c>
      <c r="V25" s="50">
        <f>'1'!V26</f>
        <v>1951049.3035332789</v>
      </c>
      <c r="W25" s="50">
        <f>'1'!L26*1000</f>
        <v>1919414800.3673985</v>
      </c>
      <c r="X25" s="50">
        <f>'1'!M26*1000</f>
        <v>229600557.27906713</v>
      </c>
      <c r="Y25" s="50">
        <f>'23.'!F25*1000</f>
        <v>584559967.12143993</v>
      </c>
      <c r="Z25" s="50">
        <f>'19.'!AA25*1000</f>
        <v>41249069.661693618</v>
      </c>
      <c r="AA25" s="50">
        <f>'1'!G26*1000</f>
        <v>595707112.30569518</v>
      </c>
      <c r="AB25" s="50">
        <f>'1'!H26*1000</f>
        <v>150102589.31661955</v>
      </c>
      <c r="AC25" s="50">
        <f>'1'!J26*1000</f>
        <v>137817636.71564007</v>
      </c>
      <c r="AD25" s="50">
        <f>'1'!W26*1000</f>
        <v>98604434.366141617</v>
      </c>
    </row>
    <row r="26" spans="1:30" ht="17.25" customHeight="1">
      <c r="A26" s="2618" t="s">
        <v>1004</v>
      </c>
      <c r="B26" s="2619"/>
      <c r="C26" s="2619"/>
      <c r="D26" s="2620"/>
      <c r="E26" s="286">
        <f>'31.'!R26</f>
        <v>9.0336939880470695</v>
      </c>
      <c r="F26" s="291">
        <f>'31.'!S26</f>
        <v>7.0895783930407417</v>
      </c>
      <c r="G26" s="291">
        <f>'31.'!T26</f>
        <v>1.9441155950063318</v>
      </c>
      <c r="H26" s="288">
        <f>U26/T26</f>
        <v>11.878722482612559</v>
      </c>
      <c r="I26" s="288">
        <f>V26/T26</f>
        <v>13.97759877393788</v>
      </c>
      <c r="J26" s="117">
        <f>W26/T26</f>
        <v>15049.726624654502</v>
      </c>
      <c r="K26" s="117">
        <f>X26/T26</f>
        <v>2103.0038146169018</v>
      </c>
      <c r="L26" s="117">
        <f t="shared" si="12"/>
        <v>4407.9554478248629</v>
      </c>
      <c r="M26" s="117">
        <f t="shared" si="13"/>
        <v>279.2677386864533</v>
      </c>
      <c r="N26" s="117">
        <f t="shared" si="14"/>
        <v>4564.4520611886055</v>
      </c>
      <c r="O26" s="117">
        <f t="shared" si="15"/>
        <v>1156.8652642515008</v>
      </c>
      <c r="P26" s="117">
        <f t="shared" si="16"/>
        <v>1069.2978659881865</v>
      </c>
      <c r="Q26" s="302">
        <f t="shared" si="17"/>
        <v>5.6990939145877171</v>
      </c>
      <c r="R26" s="302">
        <f t="shared" si="18"/>
        <v>0.34868874702874747</v>
      </c>
      <c r="S26" s="302">
        <f t="shared" si="19"/>
        <v>1.3351063565224497</v>
      </c>
      <c r="T26" s="50">
        <f>'1'!R27</f>
        <v>141368.27721894885</v>
      </c>
      <c r="U26" s="50">
        <f>'1'!U27</f>
        <v>1679274.5329289327</v>
      </c>
      <c r="V26" s="50">
        <f>'1'!V27</f>
        <v>1975989.0583292898</v>
      </c>
      <c r="W26" s="50">
        <f>'1'!L27*1000</f>
        <v>2127553925.5435531</v>
      </c>
      <c r="X26" s="50">
        <f>'1'!M27*1000</f>
        <v>297298026.25726908</v>
      </c>
      <c r="Y26" s="50">
        <f>'23.'!F26*1000</f>
        <v>623145067.71688104</v>
      </c>
      <c r="Z26" s="50">
        <f>'19.'!AA26*1000</f>
        <v>39479599.100935496</v>
      </c>
      <c r="AA26" s="50">
        <f>'1'!G27*1000</f>
        <v>645268724.33871329</v>
      </c>
      <c r="AB26" s="50">
        <f>'1'!H27*1000</f>
        <v>163544049.38167867</v>
      </c>
      <c r="AC26" s="50">
        <f>'1'!J27*1000</f>
        <v>151164797.14864835</v>
      </c>
      <c r="AD26" s="50">
        <f>'1'!W27*1000</f>
        <v>113223037.55813669</v>
      </c>
    </row>
    <row r="27" spans="1:30" ht="17.25" customHeight="1">
      <c r="A27" s="2618" t="s">
        <v>1005</v>
      </c>
      <c r="B27" s="2619"/>
      <c r="C27" s="2619"/>
      <c r="D27" s="2620"/>
      <c r="E27" s="286">
        <f>'31.'!R27</f>
        <v>8.8511133605774326</v>
      </c>
      <c r="F27" s="291">
        <f>'31.'!S27</f>
        <v>6.9287677526859266</v>
      </c>
      <c r="G27" s="291">
        <f>'31.'!T27</f>
        <v>1.9223456078914885</v>
      </c>
      <c r="H27" s="288">
        <f>U27/T27</f>
        <v>12.094339677510622</v>
      </c>
      <c r="I27" s="288">
        <f>V27/T27</f>
        <v>14.238077382972689</v>
      </c>
      <c r="J27" s="117">
        <f>W27/T27</f>
        <v>16005.572272637084</v>
      </c>
      <c r="K27" s="117">
        <f>X27/T27</f>
        <v>2414.2297171406153</v>
      </c>
      <c r="L27" s="117">
        <f t="shared" si="12"/>
        <v>4747.0293614376878</v>
      </c>
      <c r="M27" s="117">
        <f t="shared" si="13"/>
        <v>247.29502325647977</v>
      </c>
      <c r="N27" s="117">
        <f t="shared" si="14"/>
        <v>4955.437750769207</v>
      </c>
      <c r="O27" s="117">
        <f t="shared" si="15"/>
        <v>1166.57157718436</v>
      </c>
      <c r="P27" s="117">
        <f t="shared" si="16"/>
        <v>1068.8949977416059</v>
      </c>
      <c r="Q27" s="302">
        <f t="shared" si="17"/>
        <v>5.813077790478884</v>
      </c>
      <c r="R27" s="302">
        <f t="shared" si="18"/>
        <v>0.29009449410701588</v>
      </c>
      <c r="S27" s="302">
        <f t="shared" si="19"/>
        <v>1.2538891787635122</v>
      </c>
      <c r="T27" s="50">
        <f>'1'!R28</f>
        <v>138847.41528557913</v>
      </c>
      <c r="U27" s="50">
        <f>'1'!U28</f>
        <v>1679267.8038081746</v>
      </c>
      <c r="V27" s="50">
        <f>'1'!V28</f>
        <v>1976920.2432618206</v>
      </c>
      <c r="W27" s="50">
        <f>'1'!L28*1000</f>
        <v>2222332340.2221918</v>
      </c>
      <c r="X27" s="50">
        <f>'1'!M28*1000</f>
        <v>335209556.13060927</v>
      </c>
      <c r="Y27" s="50">
        <f>'23.'!F27*1000</f>
        <v>659112757.12037623</v>
      </c>
      <c r="Z27" s="50">
        <f>'19.'!AA27*1000</f>
        <v>34336274.792149395</v>
      </c>
      <c r="AA27" s="50">
        <f>'1'!G28*1000</f>
        <v>688049723.30288827</v>
      </c>
      <c r="AB27" s="50">
        <f>'1'!H28*1000</f>
        <v>161975448.23766986</v>
      </c>
      <c r="AC27" s="50">
        <f>'1'!J28*1000</f>
        <v>148413307.64810693</v>
      </c>
      <c r="AD27" s="50">
        <f>'1'!W28*1000</f>
        <v>118362380.15424982</v>
      </c>
    </row>
    <row r="28" spans="1:30" ht="17.25" customHeight="1">
      <c r="A28" s="2618" t="s">
        <v>1468</v>
      </c>
      <c r="B28" s="2619"/>
      <c r="C28" s="2619"/>
      <c r="D28" s="2620"/>
      <c r="E28" s="286">
        <f>'31.'!R28</f>
        <v>8.8600869868189367</v>
      </c>
      <c r="F28" s="291">
        <f>'31.'!S28</f>
        <v>6.8475472392440437</v>
      </c>
      <c r="G28" s="291">
        <f>'31.'!T28</f>
        <v>2.0125397475749027</v>
      </c>
      <c r="H28" s="288">
        <f>U28/T28</f>
        <v>12.269428609817469</v>
      </c>
      <c r="I28" s="288">
        <f>V28/T28</f>
        <v>14.285030878090907</v>
      </c>
      <c r="J28" s="117">
        <f>W28/T28</f>
        <v>20142.772438925345</v>
      </c>
      <c r="K28" s="117">
        <f>X28/T28</f>
        <v>2398.3182231626752</v>
      </c>
      <c r="L28" s="117">
        <f t="shared" ref="L28" si="20">Y28/T28</f>
        <v>5890.2771420975205</v>
      </c>
      <c r="M28" s="117">
        <f t="shared" ref="M28" si="21">Z28/T28</f>
        <v>382.52275491573147</v>
      </c>
      <c r="N28" s="117">
        <f t="shared" ref="N28" si="22">AA28/T28</f>
        <v>6420.6047655464045</v>
      </c>
      <c r="O28" s="117">
        <f t="shared" ref="O28" si="23">AB28/T28</f>
        <v>1561.3654185384021</v>
      </c>
      <c r="P28" s="117">
        <f t="shared" ref="P28" si="24">AC28/T28</f>
        <v>1438.4113220715997</v>
      </c>
      <c r="Q28" s="302">
        <f t="shared" ref="Q28" si="25">AA28/AD28</f>
        <v>5.8902925043510983</v>
      </c>
      <c r="R28" s="302">
        <f t="shared" ref="R28" si="26">Z28/AD28</f>
        <v>0.3509281443571487</v>
      </c>
      <c r="S28" s="302">
        <f t="shared" ref="S28" si="27">AC28/AD28</f>
        <v>1.3196051988805233</v>
      </c>
      <c r="T28" s="50">
        <f>'1'!R29</f>
        <v>146209.3526603998</v>
      </c>
      <c r="U28" s="50">
        <f>'1'!U29</f>
        <v>1793905.2145544011</v>
      </c>
      <c r="V28" s="50">
        <f>'1'!V29</f>
        <v>2088605.1174194941</v>
      </c>
      <c r="W28" s="50">
        <f>'1'!L29*1000</f>
        <v>2945061719.0810175</v>
      </c>
      <c r="X28" s="50">
        <f>'1'!M29*1000</f>
        <v>350656554.88225502</v>
      </c>
      <c r="Y28" s="50">
        <f>'23.'!F28*1000</f>
        <v>861213607.93642831</v>
      </c>
      <c r="Z28" s="50">
        <f>'19.'!AA28*1000</f>
        <v>55928404.374101862</v>
      </c>
      <c r="AA28" s="50">
        <f>'1'!G29*1000</f>
        <v>938752466.45881784</v>
      </c>
      <c r="AB28" s="50">
        <f>'1'!H29*1000</f>
        <v>228286227.11083397</v>
      </c>
      <c r="AC28" s="50">
        <f>'1'!J29*1000</f>
        <v>210309188.25947845</v>
      </c>
      <c r="AD28" s="50">
        <f>'1'!W29*1000</f>
        <v>159372809.71452114</v>
      </c>
    </row>
    <row r="29" spans="1:30" ht="18" customHeight="1">
      <c r="A29" s="3198" t="s">
        <v>43</v>
      </c>
      <c r="B29" s="3198"/>
      <c r="C29" s="3198"/>
      <c r="D29" s="32"/>
      <c r="E29" s="920"/>
      <c r="F29" s="927"/>
      <c r="G29" s="927"/>
      <c r="H29" s="288"/>
      <c r="I29" s="288"/>
      <c r="J29" s="914"/>
      <c r="K29" s="914"/>
      <c r="L29" s="914"/>
      <c r="M29" s="914"/>
      <c r="N29" s="914"/>
      <c r="O29" s="914"/>
      <c r="P29" s="914"/>
      <c r="Q29" s="269"/>
      <c r="R29" s="269"/>
      <c r="S29" s="269"/>
      <c r="T29" s="265"/>
      <c r="U29" s="265"/>
      <c r="V29" s="50"/>
      <c r="W29" s="50"/>
      <c r="X29" s="50"/>
      <c r="Y29" s="50"/>
      <c r="Z29" s="50"/>
      <c r="AA29" s="50"/>
      <c r="AB29" s="50"/>
      <c r="AC29" s="50"/>
      <c r="AD29" s="50"/>
    </row>
    <row r="30" spans="1:30" ht="18" customHeight="1">
      <c r="A30" s="34"/>
      <c r="B30" s="34" t="s">
        <v>44</v>
      </c>
      <c r="C30" s="34"/>
      <c r="D30" s="840"/>
      <c r="E30" s="920">
        <f>'31.'!R30</f>
        <v>11.24858740098934</v>
      </c>
      <c r="F30" s="916">
        <f>'31.'!S30</f>
        <v>8.6407260518349016</v>
      </c>
      <c r="G30" s="916">
        <f>'31.'!T30</f>
        <v>2.6078613491544425</v>
      </c>
      <c r="H30" s="917">
        <f>U30/T30</f>
        <v>11.859155774668649</v>
      </c>
      <c r="I30" s="917">
        <f>V30/T30</f>
        <v>13.706828710966986</v>
      </c>
      <c r="J30" s="810">
        <f>W30/T30</f>
        <v>21884.999044095344</v>
      </c>
      <c r="K30" s="810">
        <f>X30/T30</f>
        <v>2563.3983816084387</v>
      </c>
      <c r="L30" s="810">
        <f>Y30/T30</f>
        <v>6158.7402972667669</v>
      </c>
      <c r="M30" s="810">
        <f>Z30/T30</f>
        <v>381.33678400991573</v>
      </c>
      <c r="N30" s="810">
        <f>AA30/T30</f>
        <v>6723.2610698831395</v>
      </c>
      <c r="O30" s="810">
        <f>AB30/T30</f>
        <v>1631.4903885161807</v>
      </c>
      <c r="P30" s="810">
        <f>AC30/T30</f>
        <v>1501.8395475315253</v>
      </c>
      <c r="Q30" s="928">
        <f>AA30/AD30</f>
        <v>5.804936932138153</v>
      </c>
      <c r="R30" s="928">
        <f>Z30/AD30</f>
        <v>0.32925033820238458</v>
      </c>
      <c r="S30" s="928">
        <f>AC30/AD30</f>
        <v>1.2967046445160484</v>
      </c>
      <c r="T30" s="908">
        <f>'1'!R31</f>
        <v>133567.76031710987</v>
      </c>
      <c r="U30" s="908">
        <f>'1'!U31</f>
        <v>1584000.8760742114</v>
      </c>
      <c r="V30" s="908">
        <f>'1'!V31</f>
        <v>1830790.4119741186</v>
      </c>
      <c r="W30" s="908">
        <f>'1'!L31*1000</f>
        <v>2923130306.8619056</v>
      </c>
      <c r="X30" s="908">
        <f>'1'!M31*1000</f>
        <v>342387380.63194329</v>
      </c>
      <c r="Y30" s="908">
        <f>'23.'!F30*1000</f>
        <v>822609147.8806535</v>
      </c>
      <c r="Z30" s="908">
        <f>'19.'!AA30*1000</f>
        <v>50934300.166733921</v>
      </c>
      <c r="AA30" s="908">
        <f>'1'!G31*1000</f>
        <v>898010923.13150692</v>
      </c>
      <c r="AB30" s="908">
        <f>'1'!H31*1000</f>
        <v>217914517.17299768</v>
      </c>
      <c r="AC30" s="908">
        <f>'1'!J31*1000</f>
        <v>200597344.71944752</v>
      </c>
      <c r="AD30" s="908">
        <f>'1'!W31*1000</f>
        <v>154697791.48844936</v>
      </c>
    </row>
    <row r="31" spans="1:30" ht="18" customHeight="1">
      <c r="A31" s="34"/>
      <c r="B31" s="34" t="s">
        <v>374</v>
      </c>
      <c r="C31" s="34"/>
      <c r="D31" s="840"/>
      <c r="E31" s="920">
        <f>'31.'!R31</f>
        <v>2.7316390166205347</v>
      </c>
      <c r="F31" s="916">
        <f>'31.'!S31</f>
        <v>2.2465838108821439</v>
      </c>
      <c r="G31" s="916">
        <f>'31.'!T31</f>
        <v>0.48505520573838973</v>
      </c>
      <c r="H31" s="917">
        <f>U31/T31</f>
        <v>16.604264144904327</v>
      </c>
      <c r="I31" s="917">
        <f>V31/T31</f>
        <v>20.394163839828277</v>
      </c>
      <c r="J31" s="810">
        <f>W31/T31</f>
        <v>1734.861528797283</v>
      </c>
      <c r="K31" s="810">
        <f>X31/T31</f>
        <v>654.12441927861562</v>
      </c>
      <c r="L31" s="810">
        <f>Y31/T31</f>
        <v>3053.7656180841191</v>
      </c>
      <c r="M31" s="810">
        <f>Z31/T31</f>
        <v>395.05341350599321</v>
      </c>
      <c r="N31" s="810">
        <f>AA31/T31</f>
        <v>3222.8173651664656</v>
      </c>
      <c r="O31" s="810">
        <f>AB31/T31</f>
        <v>820.44331569840404</v>
      </c>
      <c r="P31" s="810">
        <f>AC31/T31</f>
        <v>768.24527134717061</v>
      </c>
      <c r="Q31" s="928">
        <f>AA31/AD31</f>
        <v>8.71473465068064</v>
      </c>
      <c r="R31" s="928">
        <f>Z31/AD31</f>
        <v>1.0682534197442861</v>
      </c>
      <c r="S31" s="928">
        <f>AC31/AD31</f>
        <v>2.0773915887364982</v>
      </c>
      <c r="T31" s="908">
        <f>'1'!R32</f>
        <v>12641.592343290034</v>
      </c>
      <c r="U31" s="908">
        <f>'1'!U32</f>
        <v>209904.33848018781</v>
      </c>
      <c r="V31" s="908">
        <f>'1'!V32</f>
        <v>257814.70544537564</v>
      </c>
      <c r="W31" s="908">
        <f>'1'!L32*1000</f>
        <v>21931412.219112176</v>
      </c>
      <c r="X31" s="908">
        <f>'1'!M32*1000</f>
        <v>8269174.250311587</v>
      </c>
      <c r="Y31" s="908">
        <f>'23.'!F31*1000</f>
        <v>38604460.055774562</v>
      </c>
      <c r="Z31" s="908">
        <f>'19.'!AA31*1000</f>
        <v>4994104.2073679557</v>
      </c>
      <c r="AA31" s="908">
        <f>'1'!G32*1000</f>
        <v>40741543.327310555</v>
      </c>
      <c r="AB31" s="908">
        <f>'1'!H32*1000</f>
        <v>10371709.937836433</v>
      </c>
      <c r="AC31" s="908">
        <f>'1'!J32*1000</f>
        <v>9711843.5400311667</v>
      </c>
      <c r="AD31" s="908">
        <f>'1'!W32*1000</f>
        <v>4675018.2260716967</v>
      </c>
    </row>
    <row r="32" spans="1:30" ht="18" customHeight="1">
      <c r="A32" s="3198" t="s">
        <v>375</v>
      </c>
      <c r="B32" s="3198"/>
      <c r="C32" s="3198"/>
      <c r="D32" s="32"/>
      <c r="E32" s="920"/>
      <c r="F32" s="916"/>
      <c r="G32" s="916"/>
      <c r="H32" s="917"/>
      <c r="I32" s="917"/>
      <c r="J32" s="914"/>
      <c r="K32" s="914"/>
      <c r="L32" s="914"/>
      <c r="M32" s="914"/>
      <c r="N32" s="914"/>
      <c r="O32" s="914"/>
      <c r="P32" s="914"/>
      <c r="Q32" s="907"/>
      <c r="R32" s="907"/>
      <c r="S32" s="907"/>
      <c r="T32" s="908"/>
      <c r="U32" s="908"/>
      <c r="V32" s="908"/>
      <c r="W32" s="908"/>
      <c r="X32" s="908"/>
      <c r="Y32" s="908"/>
      <c r="Z32" s="908"/>
      <c r="AA32" s="908"/>
      <c r="AB32" s="908"/>
      <c r="AC32" s="908"/>
      <c r="AD32" s="908"/>
    </row>
    <row r="33" spans="1:30" ht="18" customHeight="1">
      <c r="A33" s="34"/>
      <c r="B33" s="34" t="s">
        <v>52</v>
      </c>
      <c r="C33" s="34"/>
      <c r="D33" s="840"/>
      <c r="E33" s="920">
        <f>'31.'!R33</f>
        <v>26.431789511458778</v>
      </c>
      <c r="F33" s="916">
        <f>'31.'!S33</f>
        <v>20.201086892429942</v>
      </c>
      <c r="G33" s="916">
        <f>'31.'!T33</f>
        <v>6.230702619028845</v>
      </c>
      <c r="H33" s="917">
        <f>U33/T33</f>
        <v>7.3435794599284518</v>
      </c>
      <c r="I33" s="917">
        <f>V33/T33</f>
        <v>10.262191604899529</v>
      </c>
      <c r="J33" s="810">
        <f>W33/T33</f>
        <v>29934.786224796491</v>
      </c>
      <c r="K33" s="810">
        <f>X33/T33</f>
        <v>2386.0069812598317</v>
      </c>
      <c r="L33" s="810">
        <f>Y33/T33</f>
        <v>7335.0618579632428</v>
      </c>
      <c r="M33" s="810">
        <f>Z33/T33</f>
        <v>388.55006009593012</v>
      </c>
      <c r="N33" s="810">
        <f>AA33/T33</f>
        <v>8118.3133148097577</v>
      </c>
      <c r="O33" s="810">
        <f>AB33/T33</f>
        <v>1939.3400710159426</v>
      </c>
      <c r="P33" s="810">
        <f>AC33/T33</f>
        <v>1823.2531596022607</v>
      </c>
      <c r="Q33" s="928">
        <f>AA33/AD33</f>
        <v>5.3510089421642268</v>
      </c>
      <c r="R33" s="928">
        <f>Z33/AD33</f>
        <v>0.25610428735965723</v>
      </c>
      <c r="S33" s="928">
        <f>AC33/AD33</f>
        <v>1.20175750584338</v>
      </c>
      <c r="T33" s="908">
        <f>'1'!R34</f>
        <v>74538.234729013056</v>
      </c>
      <c r="U33" s="908">
        <f>'1'!U34</f>
        <v>547377.44953530584</v>
      </c>
      <c r="V33" s="908">
        <f>'1'!V34</f>
        <v>764925.64668010839</v>
      </c>
      <c r="W33" s="908">
        <f>'1'!L34*1000</f>
        <v>2231286122.1867075</v>
      </c>
      <c r="X33" s="908">
        <f>'1'!M34*1000</f>
        <v>177848748.4342092</v>
      </c>
      <c r="Y33" s="908">
        <f>'23.'!F33*1000</f>
        <v>546742562.52069485</v>
      </c>
      <c r="Z33" s="908">
        <f>'19.'!AA33*1000</f>
        <v>28961835.583402567</v>
      </c>
      <c r="AA33" s="908">
        <f>'1'!G34*1000</f>
        <v>605124743.46296179</v>
      </c>
      <c r="AB33" s="908">
        <f>'1'!H34*1000</f>
        <v>144554985.43276718</v>
      </c>
      <c r="AC33" s="908">
        <f>'1'!J34*1000</f>
        <v>135902071.98084801</v>
      </c>
      <c r="AD33" s="908">
        <f>'1'!W34*1000</f>
        <v>113086102.07969823</v>
      </c>
    </row>
    <row r="34" spans="1:30" ht="18" customHeight="1">
      <c r="A34" s="34"/>
      <c r="B34" s="34" t="s">
        <v>53</v>
      </c>
      <c r="C34" s="34"/>
      <c r="D34" s="840"/>
      <c r="E34" s="920">
        <f>'31.'!R34</f>
        <v>9.191682759715528</v>
      </c>
      <c r="F34" s="916">
        <f>'31.'!S34</f>
        <v>6.946109523783714</v>
      </c>
      <c r="G34" s="916">
        <f>'31.'!T34</f>
        <v>2.2455732359318183</v>
      </c>
      <c r="H34" s="917">
        <f>U34/T34</f>
        <v>10.147180831207868</v>
      </c>
      <c r="I34" s="917">
        <f>V34/T34</f>
        <v>14.127560611864666</v>
      </c>
      <c r="J34" s="810">
        <f>W34/T34</f>
        <v>10830.210957929859</v>
      </c>
      <c r="K34" s="810">
        <f>X34/T34</f>
        <v>2091.0117985242255</v>
      </c>
      <c r="L34" s="810">
        <f>Y34/T34</f>
        <v>5069.905041772754</v>
      </c>
      <c r="M34" s="810">
        <f>Z34/T34</f>
        <v>266.87880406251531</v>
      </c>
      <c r="N34" s="810">
        <f>AA34/T34</f>
        <v>5755.0061757085696</v>
      </c>
      <c r="O34" s="810">
        <f>AB34/T34</f>
        <v>1275.5302649548851</v>
      </c>
      <c r="P34" s="810">
        <f>AC34/T34</f>
        <v>1119.9812960523254</v>
      </c>
      <c r="Q34" s="928">
        <f>AA34/AD34</f>
        <v>6.8811234674408803</v>
      </c>
      <c r="R34" s="928">
        <f>Z34/AD34</f>
        <v>0.31910061354035402</v>
      </c>
      <c r="S34" s="928">
        <f>AC34/AD34</f>
        <v>1.3391348930067202</v>
      </c>
      <c r="T34" s="908">
        <f>'1'!R35</f>
        <v>9807.5255046155089</v>
      </c>
      <c r="U34" s="908">
        <f>'1'!U35</f>
        <v>99518.734802016756</v>
      </c>
      <c r="V34" s="908">
        <f>'1'!V35</f>
        <v>138556.41101886419</v>
      </c>
      <c r="W34" s="908">
        <f>'1'!L35*1000</f>
        <v>106217570.19026345</v>
      </c>
      <c r="X34" s="908">
        <f>'1'!M35*1000</f>
        <v>20507651.544478286</v>
      </c>
      <c r="Y34" s="908">
        <f>'23.'!F34*1000</f>
        <v>49723223.003165044</v>
      </c>
      <c r="Z34" s="908">
        <f>'19.'!AA34*1000</f>
        <v>2617420.6774844043</v>
      </c>
      <c r="AA34" s="908">
        <f>'1'!G35*1000</f>
        <v>56442369.847481556</v>
      </c>
      <c r="AB34" s="908">
        <f>'1'!H35*1000</f>
        <v>12509795.605454013</v>
      </c>
      <c r="AC34" s="908">
        <f>'1'!J35*1000</f>
        <v>10984245.125725515</v>
      </c>
      <c r="AD34" s="908">
        <f>'1'!W35*1000</f>
        <v>8202493.4030827265</v>
      </c>
    </row>
    <row r="35" spans="1:30" ht="18" customHeight="1">
      <c r="A35" s="34"/>
      <c r="B35" s="34" t="s">
        <v>54</v>
      </c>
      <c r="C35" s="34"/>
      <c r="D35" s="840"/>
      <c r="E35" s="920">
        <f>'31.'!R35</f>
        <v>4.9728593882409919</v>
      </c>
      <c r="F35" s="916">
        <f>'31.'!S35</f>
        <v>3.8969294788376181</v>
      </c>
      <c r="G35" s="916">
        <f>'31.'!T35</f>
        <v>1.0759299094033743</v>
      </c>
      <c r="H35" s="917">
        <f>U35/T35</f>
        <v>14.010824364083579</v>
      </c>
      <c r="I35" s="917">
        <f>V35/T35</f>
        <v>17.001526829052192</v>
      </c>
      <c r="J35" s="810">
        <f>W35/T35</f>
        <v>8374.6903474547253</v>
      </c>
      <c r="K35" s="810">
        <f>X35/T35</f>
        <v>2848.7630018584246</v>
      </c>
      <c r="L35" s="810">
        <f>Y35/T35</f>
        <v>4314.1452691861732</v>
      </c>
      <c r="M35" s="810">
        <f>Z35/T35</f>
        <v>268.68659819583513</v>
      </c>
      <c r="N35" s="810">
        <f>AA35/T35</f>
        <v>4502.3597872278096</v>
      </c>
      <c r="O35" s="810">
        <f>AB35/T35</f>
        <v>1063.4703795980734</v>
      </c>
      <c r="P35" s="810">
        <f>AC35/T35</f>
        <v>907.73582488643035</v>
      </c>
      <c r="Q35" s="928">
        <f>AA35/AD35</f>
        <v>7.5602120573126514</v>
      </c>
      <c r="R35" s="928">
        <f>Z35/AD35</f>
        <v>0.45116955448138463</v>
      </c>
      <c r="S35" s="928">
        <f>AC35/AD35</f>
        <v>1.5242396548647479</v>
      </c>
      <c r="T35" s="908">
        <f>'1'!R36</f>
        <v>30637.786690973033</v>
      </c>
      <c r="U35" s="908">
        <f>'1'!U36</f>
        <v>429260.64823148056</v>
      </c>
      <c r="V35" s="908">
        <f>'1'!V36</f>
        <v>520889.1524093562</v>
      </c>
      <c r="W35" s="908">
        <f>'1'!L36*1000</f>
        <v>256581976.46826869</v>
      </c>
      <c r="X35" s="908">
        <f>'1'!M36*1000</f>
        <v>87279793.184074432</v>
      </c>
      <c r="Y35" s="908">
        <f>'23.'!F35*1000</f>
        <v>132175862.5111964</v>
      </c>
      <c r="Z35" s="908">
        <f>'19.'!AA35*1000</f>
        <v>8231962.6822471768</v>
      </c>
      <c r="AA35" s="908">
        <f>'1'!G36*1000</f>
        <v>137942338.76710036</v>
      </c>
      <c r="AB35" s="908">
        <f>'1'!H36*1000</f>
        <v>32582378.642293889</v>
      </c>
      <c r="AC35" s="908">
        <f>'1'!J36*1000</f>
        <v>27811016.574624904</v>
      </c>
      <c r="AD35" s="908">
        <f>'1'!W36*1000</f>
        <v>18245829.312905975</v>
      </c>
    </row>
    <row r="36" spans="1:30" ht="18" customHeight="1">
      <c r="A36" s="34"/>
      <c r="B36" s="1137" t="s">
        <v>376</v>
      </c>
      <c r="C36" s="34"/>
      <c r="D36" s="840"/>
      <c r="E36" s="920">
        <f>'31.'!R36</f>
        <v>2.8241818951876838</v>
      </c>
      <c r="F36" s="916">
        <f>'31.'!S36</f>
        <v>2.2772960098849593</v>
      </c>
      <c r="G36" s="916">
        <f>'31.'!T36</f>
        <v>0.54688588530272153</v>
      </c>
      <c r="H36" s="917">
        <f>U36/T36</f>
        <v>17.769108696697423</v>
      </c>
      <c r="I36" s="917">
        <f>V36/T36</f>
        <v>18.900458072875349</v>
      </c>
      <c r="J36" s="810">
        <f>W36/T36</f>
        <v>2144.6507215078732</v>
      </c>
      <c r="K36" s="810">
        <f>X36/T36</f>
        <v>979.60109756912516</v>
      </c>
      <c r="L36" s="810">
        <f>Y36/T36</f>
        <v>2806.0589476606747</v>
      </c>
      <c r="M36" s="810">
        <f>Z36/T36</f>
        <v>379.78216423547366</v>
      </c>
      <c r="N36" s="810">
        <f>AA36/T36</f>
        <v>2953.9023298641914</v>
      </c>
      <c r="O36" s="810">
        <f>AB36/T36</f>
        <v>819.04824332066755</v>
      </c>
      <c r="P36" s="810">
        <f>AC36/T36</f>
        <v>770.6947664399986</v>
      </c>
      <c r="Q36" s="928">
        <f>AA36/AD36</f>
        <v>7.7551471182218199</v>
      </c>
      <c r="R36" s="928">
        <f>Z36/AD36</f>
        <v>0.99707648649919678</v>
      </c>
      <c r="S36" s="928">
        <f>AC36/AD36</f>
        <v>2.0233747191162497</v>
      </c>
      <c r="T36" s="908">
        <f>'1'!R37</f>
        <v>16981.805735798283</v>
      </c>
      <c r="U36" s="908">
        <f>'1'!U37</f>
        <v>301751.55198559945</v>
      </c>
      <c r="V36" s="908">
        <f>'1'!V37</f>
        <v>320963.90731116955</v>
      </c>
      <c r="W36" s="908">
        <f>'1'!L37*1000</f>
        <v>36420041.923786327</v>
      </c>
      <c r="X36" s="908">
        <f>'1'!M37*1000</f>
        <v>16635395.537493663</v>
      </c>
      <c r="Y36" s="908">
        <f>'23.'!F36*1000</f>
        <v>47651947.932372138</v>
      </c>
      <c r="Z36" s="908">
        <f>'19.'!AA36*1000</f>
        <v>6449386.9349678522</v>
      </c>
      <c r="AA36" s="908">
        <f>'1'!G37*1000</f>
        <v>50162595.528275639</v>
      </c>
      <c r="AB36" s="908">
        <f>'1'!H37*1000</f>
        <v>13908918.156318421</v>
      </c>
      <c r="AC36" s="908">
        <f>'1'!J37*1000</f>
        <v>13087788.805280486</v>
      </c>
      <c r="AD36" s="908">
        <f>'1'!W37*1000</f>
        <v>6468297.0888342652</v>
      </c>
    </row>
    <row r="37" spans="1:30" ht="13.5" customHeight="1">
      <c r="A37" s="34"/>
      <c r="B37" s="1137" t="s">
        <v>377</v>
      </c>
      <c r="C37" s="34"/>
      <c r="D37" s="840"/>
      <c r="E37" s="920">
        <f>'31.'!R37</f>
        <v>32.299319727891159</v>
      </c>
      <c r="F37" s="916">
        <f>'31.'!S37</f>
        <v>24.755102040816325</v>
      </c>
      <c r="G37" s="916">
        <f>'31.'!T37</f>
        <v>7.5442176870748296</v>
      </c>
      <c r="H37" s="917">
        <f>U37/T37</f>
        <v>29.205056866048864</v>
      </c>
      <c r="I37" s="917">
        <f>V37/T37</f>
        <v>24.099269868014602</v>
      </c>
      <c r="J37" s="810">
        <f>W37/T37</f>
        <v>22083.404121875868</v>
      </c>
      <c r="K37" s="810">
        <f>X37/T37</f>
        <v>3396.8664828699793</v>
      </c>
      <c r="L37" s="810">
        <f>Y37/T37</f>
        <v>5961.8093210474517</v>
      </c>
      <c r="M37" s="810">
        <f>Z37/T37</f>
        <v>678.72777983712444</v>
      </c>
      <c r="N37" s="810">
        <f>AA37/T37</f>
        <v>6253.8906804970447</v>
      </c>
      <c r="O37" s="810">
        <f>AB37/T37</f>
        <v>1736.1800950575689</v>
      </c>
      <c r="P37" s="810">
        <f>AC37/T37</f>
        <v>1581.3020059674259</v>
      </c>
      <c r="Q37" s="928">
        <f>AA37/AD37</f>
        <v>6.6626651960445553</v>
      </c>
      <c r="R37" s="928">
        <f>Z37/AD37</f>
        <v>0.72309162205406374</v>
      </c>
      <c r="S37" s="928">
        <f>AC37/AD37</f>
        <v>1.6846610178925057</v>
      </c>
      <c r="T37" s="908">
        <f>'1'!R38</f>
        <v>14244</v>
      </c>
      <c r="U37" s="908">
        <f>'1'!U38</f>
        <v>415996.83</v>
      </c>
      <c r="V37" s="908">
        <f>'1'!V38</f>
        <v>343270</v>
      </c>
      <c r="W37" s="908">
        <f>'1'!L38*1000</f>
        <v>314556008.31199986</v>
      </c>
      <c r="X37" s="908">
        <f>'1'!M38*1000</f>
        <v>48384966.181999989</v>
      </c>
      <c r="Y37" s="908">
        <f>'23.'!F37*1000</f>
        <v>84920011.968999907</v>
      </c>
      <c r="Z37" s="908">
        <f>'19.'!AA37*1000</f>
        <v>9667798.4960000012</v>
      </c>
      <c r="AA37" s="908">
        <f>'1'!G38*1000</f>
        <v>89080418.852999911</v>
      </c>
      <c r="AB37" s="908">
        <f>'1'!H38*1000</f>
        <v>24730149.274000011</v>
      </c>
      <c r="AC37" s="908">
        <f>'1'!J38*1000</f>
        <v>22524065.773000013</v>
      </c>
      <c r="AD37" s="908">
        <f>'1'!W38*1000</f>
        <v>13370087.830000006</v>
      </c>
    </row>
    <row r="38" spans="1:30" ht="18" customHeight="1">
      <c r="A38" s="3198" t="s">
        <v>378</v>
      </c>
      <c r="B38" s="3198"/>
      <c r="C38" s="3198"/>
      <c r="D38" s="32"/>
      <c r="E38" s="920"/>
      <c r="F38" s="916"/>
      <c r="G38" s="916"/>
      <c r="H38" s="917"/>
      <c r="I38" s="917"/>
      <c r="J38" s="914"/>
      <c r="K38" s="914"/>
      <c r="L38" s="914"/>
      <c r="M38" s="914"/>
      <c r="N38" s="914"/>
      <c r="O38" s="914"/>
      <c r="P38" s="914"/>
      <c r="Q38" s="907"/>
      <c r="R38" s="907"/>
      <c r="S38" s="907"/>
      <c r="T38" s="908"/>
      <c r="U38" s="908"/>
      <c r="V38" s="908"/>
      <c r="W38" s="908"/>
      <c r="X38" s="908"/>
      <c r="Y38" s="908"/>
      <c r="Z38" s="908"/>
      <c r="AA38" s="908"/>
      <c r="AB38" s="908"/>
      <c r="AC38" s="908"/>
      <c r="AD38" s="908"/>
    </row>
    <row r="39" spans="1:30" ht="18" customHeight="1">
      <c r="A39" s="2639" t="s">
        <v>45</v>
      </c>
      <c r="B39" s="2639"/>
      <c r="C39" s="35"/>
      <c r="D39" s="32"/>
      <c r="E39" s="920">
        <f>'31.'!R39</f>
        <v>8.9198504156820526</v>
      </c>
      <c r="F39" s="916">
        <f>'31.'!S39</f>
        <v>6.8820166839028545</v>
      </c>
      <c r="G39" s="916">
        <f>'31.'!T39</f>
        <v>2.0378337317792004</v>
      </c>
      <c r="H39" s="917">
        <f t="shared" ref="H39:H49" si="28">U39/T39</f>
        <v>12.165522281045082</v>
      </c>
      <c r="I39" s="917">
        <f t="shared" ref="I39:I49" si="29">V39/T39</f>
        <v>14.295080242403616</v>
      </c>
      <c r="J39" s="810">
        <f t="shared" ref="J39:J49" si="30">W39/T39</f>
        <v>20421.093424262395</v>
      </c>
      <c r="K39" s="810">
        <f t="shared" ref="K39:K49" si="31">X39/T39</f>
        <v>2428.190569800794</v>
      </c>
      <c r="L39" s="810">
        <f t="shared" ref="L39:L49" si="32">Y39/T39</f>
        <v>5962.4248815408118</v>
      </c>
      <c r="M39" s="810">
        <f t="shared" ref="M39:M49" si="33">Z39/T39</f>
        <v>389.9563187535415</v>
      </c>
      <c r="N39" s="810">
        <f t="shared" ref="N39:N49" si="34">AA39/T39</f>
        <v>6502.5236015050541</v>
      </c>
      <c r="O39" s="810">
        <f t="shared" ref="O39:O49" si="35">AB39/T39</f>
        <v>1580.3436996233743</v>
      </c>
      <c r="P39" s="810">
        <f t="shared" ref="P39:P49" si="36">AC39/T39</f>
        <v>1456.1582420516008</v>
      </c>
      <c r="Q39" s="928">
        <f t="shared" ref="Q39:Q49" si="37">AA39/AD39</f>
        <v>5.9051437745687743</v>
      </c>
      <c r="R39" s="928">
        <f t="shared" ref="R39:R49" si="38">Z39/AD39</f>
        <v>0.35413145251917966</v>
      </c>
      <c r="S39" s="928">
        <f t="shared" ref="S39:S49" si="39">AC39/AD39</f>
        <v>1.3223825555739257</v>
      </c>
      <c r="T39" s="908">
        <f>'1'!R40</f>
        <v>143333.27486377512</v>
      </c>
      <c r="U39" s="908">
        <f>'1'!U40</f>
        <v>1743724.1489704151</v>
      </c>
      <c r="V39" s="908">
        <f>'1'!V40</f>
        <v>2048960.6655841586</v>
      </c>
      <c r="W39" s="908">
        <f>'1'!L40*1000</f>
        <v>2927022196.7986326</v>
      </c>
      <c r="X39" s="908">
        <f>'1'!M40*1000</f>
        <v>348040506.36288393</v>
      </c>
      <c r="Y39" s="908">
        <f>'23.'!F39*1000</f>
        <v>854613884.40050101</v>
      </c>
      <c r="Z39" s="908">
        <f>'19.'!AA39*1000</f>
        <v>55893716.220767267</v>
      </c>
      <c r="AA39" s="908">
        <f>'1'!G40*1000</f>
        <v>932028002.68270886</v>
      </c>
      <c r="AB39" s="908">
        <f>'1'!H40*1000</f>
        <v>226515837.87735236</v>
      </c>
      <c r="AC39" s="908">
        <f>'1'!J40*1000</f>
        <v>208715929.5531337</v>
      </c>
      <c r="AD39" s="908">
        <f>'1'!W40*1000</f>
        <v>157833244.75461575</v>
      </c>
    </row>
    <row r="40" spans="1:30" ht="18" customHeight="1">
      <c r="A40" s="7"/>
      <c r="B40" s="1137" t="s">
        <v>379</v>
      </c>
      <c r="C40" s="36"/>
      <c r="D40" s="32"/>
      <c r="E40" s="920">
        <f>'31.'!R40</f>
        <v>13.487543125073834</v>
      </c>
      <c r="F40" s="916">
        <f>'31.'!S40</f>
        <v>10.438006135307111</v>
      </c>
      <c r="G40" s="916">
        <f>'31.'!T40</f>
        <v>3.0495369897667262</v>
      </c>
      <c r="H40" s="917">
        <f t="shared" si="28"/>
        <v>11.87326908140745</v>
      </c>
      <c r="I40" s="917">
        <f t="shared" si="29"/>
        <v>13.630378758742095</v>
      </c>
      <c r="J40" s="810">
        <f t="shared" si="30"/>
        <v>23796.596582633476</v>
      </c>
      <c r="K40" s="810">
        <f t="shared" si="31"/>
        <v>2497.61028858586</v>
      </c>
      <c r="L40" s="810">
        <f t="shared" si="32"/>
        <v>5895.6321257239642</v>
      </c>
      <c r="M40" s="810">
        <f t="shared" si="33"/>
        <v>424.25536671762626</v>
      </c>
      <c r="N40" s="810">
        <f t="shared" si="34"/>
        <v>6393.2227894900261</v>
      </c>
      <c r="O40" s="810">
        <f t="shared" si="35"/>
        <v>1715.7475630019867</v>
      </c>
      <c r="P40" s="810">
        <f t="shared" si="36"/>
        <v>1613.7486061475709</v>
      </c>
      <c r="Q40" s="928">
        <f t="shared" si="37"/>
        <v>5.1124502318494951</v>
      </c>
      <c r="R40" s="928">
        <f t="shared" si="38"/>
        <v>0.33926307894424806</v>
      </c>
      <c r="S40" s="928">
        <f t="shared" si="39"/>
        <v>1.2904617447727094</v>
      </c>
      <c r="T40" s="908">
        <f>'1'!R41</f>
        <v>70324.049854232813</v>
      </c>
      <c r="U40" s="908">
        <f>'1'!U41</f>
        <v>834976.36681361857</v>
      </c>
      <c r="V40" s="908">
        <f>'1'!V41</f>
        <v>958543.43536185508</v>
      </c>
      <c r="W40" s="908">
        <f>'1'!L41*1000</f>
        <v>1673473044.4381828</v>
      </c>
      <c r="X40" s="908">
        <f>'1'!M41*1000</f>
        <v>175642070.45095682</v>
      </c>
      <c r="Y40" s="908">
        <f>'23.'!F40*1000</f>
        <v>414604727.53162861</v>
      </c>
      <c r="Z40" s="908">
        <f>'19.'!AA40*1000</f>
        <v>29835355.559976172</v>
      </c>
      <c r="AA40" s="908">
        <f>'1'!G41*1000</f>
        <v>449597318.17731398</v>
      </c>
      <c r="AB40" s="908">
        <f>'1'!H41*1000</f>
        <v>120658317.15783016</v>
      </c>
      <c r="AC40" s="908">
        <f>'1'!J41*1000</f>
        <v>113485337.43092048</v>
      </c>
      <c r="AD40" s="908">
        <f>'1'!W41*1000</f>
        <v>87941651.808445349</v>
      </c>
    </row>
    <row r="41" spans="1:30" ht="18" customHeight="1">
      <c r="A41" s="813"/>
      <c r="B41" s="813" t="s">
        <v>1006</v>
      </c>
      <c r="C41" s="839"/>
      <c r="D41" s="840"/>
      <c r="E41" s="920">
        <f>'31.'!R41</f>
        <v>12.872102118494722</v>
      </c>
      <c r="F41" s="916">
        <f>'31.'!S41</f>
        <v>10.086466580853832</v>
      </c>
      <c r="G41" s="916">
        <f>'31.'!T41</f>
        <v>2.7856355376408937</v>
      </c>
      <c r="H41" s="917">
        <f t="shared" si="28"/>
        <v>7.0773837753942281</v>
      </c>
      <c r="I41" s="917">
        <f t="shared" si="29"/>
        <v>8.2825717227679903</v>
      </c>
      <c r="J41" s="810">
        <f t="shared" si="30"/>
        <v>21245.354272992499</v>
      </c>
      <c r="K41" s="810">
        <f t="shared" si="31"/>
        <v>1816.6955020327403</v>
      </c>
      <c r="L41" s="810">
        <f t="shared" si="32"/>
        <v>5074.2308929323963</v>
      </c>
      <c r="M41" s="810">
        <f t="shared" si="33"/>
        <v>547.37738239514874</v>
      </c>
      <c r="N41" s="810">
        <f t="shared" si="34"/>
        <v>5749.6490227504355</v>
      </c>
      <c r="O41" s="810">
        <f t="shared" si="35"/>
        <v>1898.5654152973098</v>
      </c>
      <c r="P41" s="810">
        <f t="shared" si="36"/>
        <v>1819.6367411776919</v>
      </c>
      <c r="Q41" s="928">
        <f t="shared" si="37"/>
        <v>4.4904028266360498</v>
      </c>
      <c r="R41" s="928">
        <f t="shared" si="38"/>
        <v>0.42749478018886466</v>
      </c>
      <c r="S41" s="928">
        <f t="shared" si="39"/>
        <v>1.4211131729439788</v>
      </c>
      <c r="T41" s="908">
        <f>'1'!R42</f>
        <v>19205.176360792295</v>
      </c>
      <c r="U41" s="908">
        <f>'1'!U42</f>
        <v>135922.40357945615</v>
      </c>
      <c r="V41" s="908">
        <f>'1'!V42</f>
        <v>159068.25065667051</v>
      </c>
      <c r="W41" s="908">
        <f>'1'!L42*1000</f>
        <v>408020775.6603331</v>
      </c>
      <c r="X41" s="908">
        <f>'1'!M42*1000</f>
        <v>34889957.510396875</v>
      </c>
      <c r="Y41" s="908">
        <f>'23.'!F41*1000</f>
        <v>97451499.194147229</v>
      </c>
      <c r="Z41" s="908">
        <f>'19.'!AA41*1000</f>
        <v>10512479.164807675</v>
      </c>
      <c r="AA41" s="908">
        <f>'1'!G42*1000</f>
        <v>110423023.49457918</v>
      </c>
      <c r="AB41" s="908">
        <f>'1'!H42*1000</f>
        <v>36462283.633285701</v>
      </c>
      <c r="AC41" s="908">
        <f>'1'!J42*1000</f>
        <v>34946444.526894934</v>
      </c>
      <c r="AD41" s="908">
        <f>'1'!W42*1000</f>
        <v>24590894.794465851</v>
      </c>
    </row>
    <row r="42" spans="1:30" ht="18" customHeight="1">
      <c r="A42" s="813"/>
      <c r="B42" s="813" t="s">
        <v>1007</v>
      </c>
      <c r="C42" s="839"/>
      <c r="D42" s="840"/>
      <c r="E42" s="920">
        <f>'31.'!R42</f>
        <v>30.061652965428909</v>
      </c>
      <c r="F42" s="916">
        <f>'31.'!S42</f>
        <v>22.933523547150031</v>
      </c>
      <c r="G42" s="916">
        <f>'31.'!T42</f>
        <v>7.1281294182788688</v>
      </c>
      <c r="H42" s="917">
        <f t="shared" si="28"/>
        <v>7.934687670222667</v>
      </c>
      <c r="I42" s="917">
        <f t="shared" si="29"/>
        <v>11.518038992970864</v>
      </c>
      <c r="J42" s="810">
        <f t="shared" si="30"/>
        <v>29904.05911679436</v>
      </c>
      <c r="K42" s="810">
        <f t="shared" si="31"/>
        <v>3253.1902627355453</v>
      </c>
      <c r="L42" s="810">
        <f t="shared" si="32"/>
        <v>6876.2181761594256</v>
      </c>
      <c r="M42" s="810">
        <f t="shared" si="33"/>
        <v>455.75877271019419</v>
      </c>
      <c r="N42" s="810">
        <f t="shared" si="34"/>
        <v>7319.0484963576855</v>
      </c>
      <c r="O42" s="810">
        <f t="shared" si="35"/>
        <v>1868.5732479849421</v>
      </c>
      <c r="P42" s="810">
        <f t="shared" si="36"/>
        <v>1746.0426854820205</v>
      </c>
      <c r="Q42" s="928">
        <f t="shared" si="37"/>
        <v>5.1398330530522163</v>
      </c>
      <c r="R42" s="928">
        <f t="shared" si="38"/>
        <v>0.32005854386128502</v>
      </c>
      <c r="S42" s="928">
        <f t="shared" si="39"/>
        <v>1.2261659300859431</v>
      </c>
      <c r="T42" s="908">
        <f>'1'!R43</f>
        <v>32737.140079352677</v>
      </c>
      <c r="U42" s="908">
        <f>'1'!U43</f>
        <v>259758.981745992</v>
      </c>
      <c r="V42" s="908">
        <f>'1'!V43</f>
        <v>377067.65595233341</v>
      </c>
      <c r="W42" s="908">
        <f>'1'!L43*1000</f>
        <v>978973372.24774051</v>
      </c>
      <c r="X42" s="908">
        <f>'1'!M43*1000</f>
        <v>106500145.33595969</v>
      </c>
      <c r="Y42" s="908">
        <f>'23.'!F42*1000</f>
        <v>225107717.64912209</v>
      </c>
      <c r="Z42" s="908">
        <f>'19.'!AA42*1000</f>
        <v>14920238.784607485</v>
      </c>
      <c r="AA42" s="908">
        <f>'1'!G43*1000</f>
        <v>239604715.87283713</v>
      </c>
      <c r="AB42" s="908">
        <f>'1'!H43*1000</f>
        <v>61171744.167814061</v>
      </c>
      <c r="AC42" s="908">
        <f>'1'!J43*1000</f>
        <v>57160443.979154035</v>
      </c>
      <c r="AD42" s="908">
        <f>'1'!W43*1000</f>
        <v>46617217.60214591</v>
      </c>
    </row>
    <row r="43" spans="1:30" ht="18" customHeight="1">
      <c r="A43" s="813"/>
      <c r="B43" s="813" t="s">
        <v>1008</v>
      </c>
      <c r="C43" s="839"/>
      <c r="D43" s="840"/>
      <c r="E43" s="920">
        <f>'31.'!R43</f>
        <v>7.5758683255585924</v>
      </c>
      <c r="F43" s="916">
        <f>'31.'!S43</f>
        <v>5.8917759016525668</v>
      </c>
      <c r="G43" s="916">
        <f>'31.'!T43</f>
        <v>1.6840924239060266</v>
      </c>
      <c r="H43" s="917">
        <f>U43/T43</f>
        <v>33.11271827021757</v>
      </c>
      <c r="I43" s="917">
        <f>V43/T43</f>
        <v>25.247024205140711</v>
      </c>
      <c r="J43" s="810">
        <f>W43/T43</f>
        <v>19102.636408871807</v>
      </c>
      <c r="K43" s="810">
        <f>X43/T43</f>
        <v>2186.283226593539</v>
      </c>
      <c r="L43" s="810">
        <f>Y43/T43</f>
        <v>5620.7342810272157</v>
      </c>
      <c r="M43" s="810">
        <f>Z43/T43</f>
        <v>144.44984172867962</v>
      </c>
      <c r="N43" s="810">
        <f>AA43/T43</f>
        <v>6061.0097426178372</v>
      </c>
      <c r="O43" s="810">
        <f>AB43/T43</f>
        <v>1300.2928533464008</v>
      </c>
      <c r="P43" s="810">
        <f>AC43/T43</f>
        <v>1207.6468617795742</v>
      </c>
      <c r="Q43" s="928">
        <f>AA43/AD43</f>
        <v>5.723867263881016</v>
      </c>
      <c r="R43" s="928">
        <f>Z43/AD43</f>
        <v>0.13641484760037217</v>
      </c>
      <c r="S43" s="928">
        <f>AC43/AD43</f>
        <v>1.1404717418393684</v>
      </c>
      <c r="T43" s="908">
        <f>'1'!R44</f>
        <v>9742.5666666871857</v>
      </c>
      <c r="U43" s="908">
        <f>'1'!U44</f>
        <v>322602.86526282545</v>
      </c>
      <c r="V43" s="908">
        <f>'1'!V44</f>
        <v>245970.81645404844</v>
      </c>
      <c r="W43" s="908">
        <f>'1'!L44*1000</f>
        <v>186108708.72291946</v>
      </c>
      <c r="X43" s="908">
        <f>'1'!M44*1000</f>
        <v>21300010.087347519</v>
      </c>
      <c r="Y43" s="908">
        <f>'23.'!F43*1000</f>
        <v>54760378.448641717</v>
      </c>
      <c r="Z43" s="908">
        <f>'19.'!AA43*1000</f>
        <v>1407312.2130340738</v>
      </c>
      <c r="AA43" s="908">
        <f>'1'!G44*1000</f>
        <v>59049791.48489482</v>
      </c>
      <c r="AB43" s="908">
        <f>'1'!H44*1000</f>
        <v>12668189.809944212</v>
      </c>
      <c r="AC43" s="908">
        <f>'1'!J44*1000</f>
        <v>11765580.060703067</v>
      </c>
      <c r="AD43" s="908">
        <f>'1'!W44*1000</f>
        <v>10316415.242106199</v>
      </c>
    </row>
    <row r="44" spans="1:30" ht="18" customHeight="1">
      <c r="A44" s="813"/>
      <c r="B44" s="813" t="s">
        <v>1009</v>
      </c>
      <c r="C44" s="839"/>
      <c r="D44" s="840"/>
      <c r="E44" s="920">
        <f>'31.'!R44</f>
        <v>6.4136352987151817</v>
      </c>
      <c r="F44" s="916">
        <f>'31.'!S44</f>
        <v>5.0655715653474989</v>
      </c>
      <c r="G44" s="916">
        <f>'31.'!T44</f>
        <v>1.3480637333676815</v>
      </c>
      <c r="H44" s="917">
        <f t="shared" si="28"/>
        <v>13.507334635073999</v>
      </c>
      <c r="I44" s="917">
        <f t="shared" si="29"/>
        <v>20.422885384390586</v>
      </c>
      <c r="J44" s="810">
        <f t="shared" si="30"/>
        <v>11618.040343692868</v>
      </c>
      <c r="K44" s="810">
        <f t="shared" si="31"/>
        <v>1499.2137431714523</v>
      </c>
      <c r="L44" s="810">
        <f t="shared" si="32"/>
        <v>4315.8250477032961</v>
      </c>
      <c r="M44" s="810">
        <f t="shared" si="33"/>
        <v>346.71461786845714</v>
      </c>
      <c r="N44" s="810">
        <f t="shared" si="34"/>
        <v>4690.2425326139446</v>
      </c>
      <c r="O44" s="810">
        <f t="shared" si="35"/>
        <v>1198.7382405719038</v>
      </c>
      <c r="P44" s="810">
        <f t="shared" si="36"/>
        <v>1112.7078739463757</v>
      </c>
      <c r="Q44" s="928">
        <f t="shared" si="37"/>
        <v>6.3143218446908405</v>
      </c>
      <c r="R44" s="928">
        <f t="shared" si="38"/>
        <v>0.46677067769037595</v>
      </c>
      <c r="S44" s="928">
        <f t="shared" si="39"/>
        <v>1.4980026270205276</v>
      </c>
      <c r="T44" s="908">
        <f>'1'!R45</f>
        <v>8639.1667474006772</v>
      </c>
      <c r="U44" s="908">
        <f>'1'!U45</f>
        <v>116692.11622534475</v>
      </c>
      <c r="V44" s="908">
        <f>'1'!V45</f>
        <v>176436.71229880245</v>
      </c>
      <c r="W44" s="908">
        <f>'1'!L45*1000</f>
        <v>100370187.80719097</v>
      </c>
      <c r="X44" s="908">
        <f>'1'!M45*1000</f>
        <v>12951957.517252909</v>
      </c>
      <c r="Y44" s="908">
        <f>'23.'!F44*1000</f>
        <v>37285132.23971726</v>
      </c>
      <c r="Z44" s="908">
        <f>'19.'!AA44*1000</f>
        <v>2995325.3975269077</v>
      </c>
      <c r="AA44" s="908">
        <f>'1'!G45*1000</f>
        <v>40519787.32500273</v>
      </c>
      <c r="AB44" s="908">
        <f>'1'!H45*1000</f>
        <v>10356099.546786385</v>
      </c>
      <c r="AC44" s="908">
        <f>'1'!J45*1000</f>
        <v>9612868.8641684335</v>
      </c>
      <c r="AD44" s="908">
        <f>'1'!W45*1000</f>
        <v>6417124.1697273105</v>
      </c>
    </row>
    <row r="45" spans="1:30" ht="18" customHeight="1">
      <c r="A45" s="813"/>
      <c r="B45" s="1137" t="s">
        <v>380</v>
      </c>
      <c r="C45" s="839"/>
      <c r="D45" s="840"/>
      <c r="E45" s="920">
        <f>'31.'!R45</f>
        <v>6.6301309371491506</v>
      </c>
      <c r="F45" s="916">
        <f>'31.'!S45</f>
        <v>4.9720795554515806</v>
      </c>
      <c r="G45" s="916">
        <f>'31.'!T45</f>
        <v>1.6580513816975744</v>
      </c>
      <c r="H45" s="917">
        <f t="shared" si="28"/>
        <v>10.837931133947551</v>
      </c>
      <c r="I45" s="917">
        <f t="shared" si="29"/>
        <v>14.214734396055475</v>
      </c>
      <c r="J45" s="810">
        <f t="shared" si="30"/>
        <v>13098.026119875447</v>
      </c>
      <c r="K45" s="810">
        <f t="shared" si="31"/>
        <v>2234.4903976578339</v>
      </c>
      <c r="L45" s="810">
        <f t="shared" si="32"/>
        <v>5362.5349104693732</v>
      </c>
      <c r="M45" s="810">
        <f t="shared" si="33"/>
        <v>317.92705340429069</v>
      </c>
      <c r="N45" s="810">
        <f t="shared" si="34"/>
        <v>5728.881677399575</v>
      </c>
      <c r="O45" s="810">
        <f t="shared" si="35"/>
        <v>1294.1156702040264</v>
      </c>
      <c r="P45" s="810">
        <f t="shared" si="36"/>
        <v>1190.0139883348686</v>
      </c>
      <c r="Q45" s="928">
        <f t="shared" si="37"/>
        <v>6.7545283799846718</v>
      </c>
      <c r="R45" s="928">
        <f t="shared" si="38"/>
        <v>0.37484581213395601</v>
      </c>
      <c r="S45" s="928">
        <f t="shared" si="39"/>
        <v>1.4030632345744622</v>
      </c>
      <c r="T45" s="908">
        <f>'1'!R46</f>
        <v>32613.761650441331</v>
      </c>
      <c r="U45" s="908">
        <f>'1'!U46</f>
        <v>353465.70278646279</v>
      </c>
      <c r="V45" s="908">
        <f>'1'!V46</f>
        <v>463595.95951728337</v>
      </c>
      <c r="W45" s="908">
        <f>'1'!L46*1000</f>
        <v>427175901.96487272</v>
      </c>
      <c r="X45" s="908">
        <f>'1'!M46*1000</f>
        <v>72875137.239412457</v>
      </c>
      <c r="Y45" s="908">
        <f>'23.'!F45*1000</f>
        <v>174892435.41221887</v>
      </c>
      <c r="Z45" s="908">
        <f>'19.'!AA45*1000</f>
        <v>10368797.141954668</v>
      </c>
      <c r="AA45" s="908">
        <f>'1'!G46*1000</f>
        <v>186840381.55029026</v>
      </c>
      <c r="AB45" s="908">
        <f>'1'!H46*1000</f>
        <v>42205980.01613526</v>
      </c>
      <c r="AC45" s="908">
        <f>'1'!J46*1000</f>
        <v>38810832.576244473</v>
      </c>
      <c r="AD45" s="908">
        <f>'1'!W46*1000</f>
        <v>27661499.225311458</v>
      </c>
    </row>
    <row r="46" spans="1:30" ht="18" customHeight="1">
      <c r="A46" s="813"/>
      <c r="B46" s="813" t="s">
        <v>1010</v>
      </c>
      <c r="C46" s="839"/>
      <c r="D46" s="840"/>
      <c r="E46" s="920">
        <f>'31.'!R45</f>
        <v>6.6301309371491506</v>
      </c>
      <c r="F46" s="916">
        <f>'31.'!S45</f>
        <v>4.9720795554515806</v>
      </c>
      <c r="G46" s="916">
        <f>'31.'!T45</f>
        <v>1.6580513816975744</v>
      </c>
      <c r="H46" s="917">
        <f t="shared" si="28"/>
        <v>8.6328530602118416</v>
      </c>
      <c r="I46" s="917">
        <f t="shared" si="29"/>
        <v>14.168590581356694</v>
      </c>
      <c r="J46" s="810">
        <f t="shared" si="30"/>
        <v>16405.79715541091</v>
      </c>
      <c r="K46" s="810">
        <f t="shared" si="31"/>
        <v>2850.9918947163255</v>
      </c>
      <c r="L46" s="810">
        <f t="shared" si="32"/>
        <v>6044.0754052550947</v>
      </c>
      <c r="M46" s="810">
        <f t="shared" si="33"/>
        <v>302.80658572971566</v>
      </c>
      <c r="N46" s="810">
        <f t="shared" si="34"/>
        <v>6473.0097964145234</v>
      </c>
      <c r="O46" s="810">
        <f t="shared" si="35"/>
        <v>1468.9368208791784</v>
      </c>
      <c r="P46" s="810">
        <f t="shared" si="36"/>
        <v>1346.9900698460381</v>
      </c>
      <c r="Q46" s="928">
        <f t="shared" si="37"/>
        <v>6.3353500749546345</v>
      </c>
      <c r="R46" s="928">
        <f t="shared" si="38"/>
        <v>0.29636688124002647</v>
      </c>
      <c r="S46" s="928">
        <f t="shared" si="39"/>
        <v>1.3183440019956616</v>
      </c>
      <c r="T46" s="908">
        <f>'1'!R47</f>
        <v>20926.076362072301</v>
      </c>
      <c r="U46" s="908">
        <f>'1'!U47</f>
        <v>180651.74236054253</v>
      </c>
      <c r="V46" s="908">
        <f>'1'!V47</f>
        <v>296493.00844840857</v>
      </c>
      <c r="W46" s="908">
        <f>'1'!L47*1000</f>
        <v>343308964.05479723</v>
      </c>
      <c r="X46" s="908">
        <f>'1'!M47*1000</f>
        <v>59660074.096483022</v>
      </c>
      <c r="Y46" s="908">
        <f>'23.'!F46*1000</f>
        <v>126478783.4684912</v>
      </c>
      <c r="Z46" s="908">
        <f>'19.'!AA46*1000</f>
        <v>6336553.7359184222</v>
      </c>
      <c r="AA46" s="908">
        <f>'1'!G47*1000</f>
        <v>135454697.2922124</v>
      </c>
      <c r="AB46" s="908">
        <f>'1'!H47*1000</f>
        <v>30739084.084777411</v>
      </c>
      <c r="AC46" s="908">
        <f>'1'!J47*1000</f>
        <v>28187217.060551293</v>
      </c>
      <c r="AD46" s="908">
        <f>'1'!W47*1000</f>
        <v>21380775.440918684</v>
      </c>
    </row>
    <row r="47" spans="1:30" ht="18" customHeight="1">
      <c r="A47" s="813"/>
      <c r="B47" s="813" t="s">
        <v>1011</v>
      </c>
      <c r="C47" s="839"/>
      <c r="D47" s="840"/>
      <c r="E47" s="920">
        <f>'31.'!R47</f>
        <v>4.7280280292402406</v>
      </c>
      <c r="F47" s="916">
        <f>'31.'!S47</f>
        <v>3.6041543431604417</v>
      </c>
      <c r="G47" s="916">
        <f>'31.'!T47</f>
        <v>1.123873686079798</v>
      </c>
      <c r="H47" s="917">
        <f t="shared" si="28"/>
        <v>14.785986802527548</v>
      </c>
      <c r="I47" s="917">
        <f t="shared" si="29"/>
        <v>14.297352037290617</v>
      </c>
      <c r="J47" s="810">
        <f t="shared" si="30"/>
        <v>7175.6670239517125</v>
      </c>
      <c r="K47" s="810">
        <f t="shared" si="31"/>
        <v>1130.6826644348753</v>
      </c>
      <c r="L47" s="810">
        <f t="shared" si="32"/>
        <v>4142.2788815084205</v>
      </c>
      <c r="M47" s="810">
        <f t="shared" si="33"/>
        <v>344.9993139401987</v>
      </c>
      <c r="N47" s="810">
        <f t="shared" si="34"/>
        <v>4396.5663850663395</v>
      </c>
      <c r="O47" s="810">
        <f t="shared" si="35"/>
        <v>981.10923150617327</v>
      </c>
      <c r="P47" s="810">
        <f t="shared" si="36"/>
        <v>908.95804032858405</v>
      </c>
      <c r="Q47" s="928">
        <f t="shared" si="37"/>
        <v>8.1814908634842709</v>
      </c>
      <c r="R47" s="928">
        <f t="shared" si="38"/>
        <v>0.64200298316830429</v>
      </c>
      <c r="S47" s="928">
        <f t="shared" si="39"/>
        <v>1.6914635765534261</v>
      </c>
      <c r="T47" s="908">
        <f>'1'!R48</f>
        <v>11687.685288369055</v>
      </c>
      <c r="U47" s="908">
        <f>'1'!U48</f>
        <v>172813.96042592023</v>
      </c>
      <c r="V47" s="908">
        <f>'1'!V48</f>
        <v>167102.95106887489</v>
      </c>
      <c r="W47" s="908">
        <f>'1'!L48*1000</f>
        <v>83866937.910075396</v>
      </c>
      <c r="X47" s="908">
        <f>'1'!M48*1000</f>
        <v>13215063.142929416</v>
      </c>
      <c r="Y47" s="908">
        <f>'23.'!F47*1000</f>
        <v>48413651.943727791</v>
      </c>
      <c r="Z47" s="908">
        <f>'19.'!AA47*1000</f>
        <v>4032243.4060362778</v>
      </c>
      <c r="AA47" s="908">
        <f>'1'!G48*1000</f>
        <v>51385684.258077778</v>
      </c>
      <c r="AB47" s="908">
        <f>'1'!H48*1000</f>
        <v>11466895.931357771</v>
      </c>
      <c r="AC47" s="908">
        <f>'1'!J48*1000</f>
        <v>10623615.515693158</v>
      </c>
      <c r="AD47" s="908">
        <f>'1'!W48*1000</f>
        <v>6280723.7843927667</v>
      </c>
    </row>
    <row r="48" spans="1:30" ht="18" customHeight="1">
      <c r="A48" s="813"/>
      <c r="B48" s="1137" t="s">
        <v>381</v>
      </c>
      <c r="C48" s="839"/>
      <c r="D48" s="840"/>
      <c r="E48" s="920">
        <f>'31.'!R48</f>
        <v>7.0723318358263976</v>
      </c>
      <c r="F48" s="916">
        <f>'31.'!S48</f>
        <v>5.5636114753493482</v>
      </c>
      <c r="G48" s="916">
        <f>'31.'!T48</f>
        <v>1.5087203604770549</v>
      </c>
      <c r="H48" s="917">
        <f t="shared" si="28"/>
        <v>13.33340508442801</v>
      </c>
      <c r="I48" s="917">
        <f t="shared" si="29"/>
        <v>15.551858003829709</v>
      </c>
      <c r="J48" s="810">
        <f t="shared" si="30"/>
        <v>21907.212260812641</v>
      </c>
      <c r="K48" s="810">
        <f t="shared" si="31"/>
        <v>2604.6705935571922</v>
      </c>
      <c r="L48" s="810">
        <f t="shared" si="32"/>
        <v>6841.0911361084363</v>
      </c>
      <c r="M48" s="810">
        <f t="shared" si="33"/>
        <v>431.92113408492497</v>
      </c>
      <c r="N48" s="810">
        <f t="shared" si="34"/>
        <v>7657.6653375461456</v>
      </c>
      <c r="O48" s="810">
        <f t="shared" si="35"/>
        <v>1649.2115176505163</v>
      </c>
      <c r="P48" s="810">
        <f t="shared" si="36"/>
        <v>1459.1310634667773</v>
      </c>
      <c r="Q48" s="928">
        <f t="shared" si="37"/>
        <v>7.1783288666743186</v>
      </c>
      <c r="R48" s="928">
        <f t="shared" si="38"/>
        <v>0.40488475380696826</v>
      </c>
      <c r="S48" s="928">
        <f t="shared" si="39"/>
        <v>1.3677958191499051</v>
      </c>
      <c r="T48" s="908">
        <f>'1'!R49</f>
        <v>36634.678909515707</v>
      </c>
      <c r="U48" s="908">
        <f>'1'!U49</f>
        <v>488465.01403852436</v>
      </c>
      <c r="V48" s="908">
        <f>'1'!V49</f>
        <v>569737.32441668329</v>
      </c>
      <c r="W48" s="908">
        <f>'1'!L49*1000</f>
        <v>802563686.97747684</v>
      </c>
      <c r="X48" s="908">
        <f>'1'!M49*1000</f>
        <v>95421270.860025436</v>
      </c>
      <c r="Y48" s="908">
        <f>'23.'!F48*1000</f>
        <v>250621177.16206658</v>
      </c>
      <c r="Z48" s="908">
        <f>'19.'!AA48*1000</f>
        <v>15823292.061435107</v>
      </c>
      <c r="AA48" s="908">
        <f>'1'!G49*1000</f>
        <v>280536110.83753127</v>
      </c>
      <c r="AB48" s="908">
        <f>'1'!H49*1000</f>
        <v>60418334.403001763</v>
      </c>
      <c r="AC48" s="908">
        <f>'1'!J49*1000</f>
        <v>53454797.997005574</v>
      </c>
      <c r="AD48" s="908">
        <f>'1'!W49*1000</f>
        <v>39080977.766278096</v>
      </c>
    </row>
    <row r="49" spans="1:30" ht="18" customHeight="1">
      <c r="A49" s="813"/>
      <c r="B49" s="813" t="s">
        <v>1012</v>
      </c>
      <c r="C49" s="35"/>
      <c r="D49" s="32"/>
      <c r="E49" s="920">
        <f>'31.'!R49</f>
        <v>5.8056357609166245</v>
      </c>
      <c r="F49" s="916">
        <f>'31.'!S49</f>
        <v>4.5931799277787322</v>
      </c>
      <c r="G49" s="916">
        <f>'31.'!T49</f>
        <v>1.2124558331378901</v>
      </c>
      <c r="H49" s="917">
        <f t="shared" si="28"/>
        <v>15.389730153829079</v>
      </c>
      <c r="I49" s="917">
        <f t="shared" si="29"/>
        <v>15.535173837522184</v>
      </c>
      <c r="J49" s="810">
        <f t="shared" si="30"/>
        <v>22898.485221179788</v>
      </c>
      <c r="K49" s="810">
        <f t="shared" si="31"/>
        <v>2145.9248447824916</v>
      </c>
      <c r="L49" s="810">
        <f t="shared" si="32"/>
        <v>6981.4925080880412</v>
      </c>
      <c r="M49" s="810">
        <f t="shared" si="33"/>
        <v>735.68367279347899</v>
      </c>
      <c r="N49" s="810">
        <f t="shared" si="34"/>
        <v>7705.6636891237467</v>
      </c>
      <c r="O49" s="810">
        <f t="shared" si="35"/>
        <v>1726.6498371957912</v>
      </c>
      <c r="P49" s="810">
        <f t="shared" si="36"/>
        <v>1573.345222038294</v>
      </c>
      <c r="Q49" s="928">
        <f t="shared" si="37"/>
        <v>7.738743184779362</v>
      </c>
      <c r="R49" s="928">
        <f t="shared" si="38"/>
        <v>0.73884187510283073</v>
      </c>
      <c r="S49" s="928">
        <f t="shared" si="39"/>
        <v>1.5800994055242223</v>
      </c>
      <c r="T49" s="908">
        <f>'1'!R50</f>
        <v>8598.1465619166902</v>
      </c>
      <c r="U49" s="908">
        <f>'1'!U50</f>
        <v>132323.15541097111</v>
      </c>
      <c r="V49" s="908">
        <f>'1'!V50</f>
        <v>133573.70151986947</v>
      </c>
      <c r="W49" s="908">
        <f>'1'!L50*1000</f>
        <v>196884531.97758713</v>
      </c>
      <c r="X49" s="908">
        <f>'1'!M50*1000</f>
        <v>18450976.326298188</v>
      </c>
      <c r="Y49" s="908">
        <f>'23.'!F49*1000</f>
        <v>60027895.80546432</v>
      </c>
      <c r="Z49" s="908">
        <f>'19.'!AA49*1000</f>
        <v>6325516.0418874947</v>
      </c>
      <c r="AA49" s="908">
        <f>'1'!G50*1000</f>
        <v>66254425.755925626</v>
      </c>
      <c r="AB49" s="908">
        <f>'1'!H50*1000</f>
        <v>14845988.361319005</v>
      </c>
      <c r="AC49" s="908">
        <f>'1'!J50*1000</f>
        <v>13527852.811576609</v>
      </c>
      <c r="AD49" s="908">
        <f>'1'!W50*1000</f>
        <v>8561393.5201048534</v>
      </c>
    </row>
    <row r="50" spans="1:30" ht="18" customHeight="1">
      <c r="A50" s="813"/>
      <c r="B50" s="813" t="s">
        <v>1013</v>
      </c>
      <c r="C50" s="35"/>
      <c r="D50" s="32"/>
      <c r="E50" s="920">
        <f>'31.'!R50</f>
        <v>9.1832298042262579</v>
      </c>
      <c r="F50" s="916">
        <f>'31.'!S50</f>
        <v>7.0386069495762085</v>
      </c>
      <c r="G50" s="916">
        <f>'31.'!T50</f>
        <v>2.144622854650049</v>
      </c>
      <c r="H50" s="917">
        <f>U50/T50</f>
        <v>12.821105529542447</v>
      </c>
      <c r="I50" s="917">
        <f>V50/T50</f>
        <v>15.131296616336812</v>
      </c>
      <c r="J50" s="810">
        <f>W50/T50</f>
        <v>27938.206804896749</v>
      </c>
      <c r="K50" s="810">
        <f>X50/T50</f>
        <v>3604.9592373199575</v>
      </c>
      <c r="L50" s="810">
        <f>Y50/T50</f>
        <v>8114.4723601493097</v>
      </c>
      <c r="M50" s="810">
        <f>Z50/T50</f>
        <v>328.48020885043286</v>
      </c>
      <c r="N50" s="810">
        <f>AA50/T50</f>
        <v>9239.4992433396073</v>
      </c>
      <c r="O50" s="810">
        <f>AB50/T50</f>
        <v>1943.8579372156642</v>
      </c>
      <c r="P50" s="810">
        <f>AC50/T50</f>
        <v>1678.8922208104491</v>
      </c>
      <c r="Q50" s="928">
        <f>AA50/AD50</f>
        <v>6.9574157255091116</v>
      </c>
      <c r="R50" s="928">
        <f>Z50/AD50</f>
        <v>0.24734818526252433</v>
      </c>
      <c r="S50" s="928">
        <f>AC50/AD50</f>
        <v>1.2642190697641682</v>
      </c>
      <c r="T50" s="908">
        <f>'1'!R51</f>
        <v>18201.161471978437</v>
      </c>
      <c r="U50" s="908">
        <f>'1'!U51</f>
        <v>233359.01199247767</v>
      </c>
      <c r="V50" s="908">
        <f>'1'!V51</f>
        <v>275407.17299434729</v>
      </c>
      <c r="W50" s="908">
        <f>'1'!L51*1000</f>
        <v>508507813.2934525</v>
      </c>
      <c r="X50" s="908">
        <f>'1'!M51*1000</f>
        <v>65614445.178360783</v>
      </c>
      <c r="Y50" s="908">
        <f>'23.'!F50*1000</f>
        <v>147692821.68698356</v>
      </c>
      <c r="Z50" s="908">
        <f>'19.'!AA50*1000</f>
        <v>5978721.3216359289</v>
      </c>
      <c r="AA50" s="908">
        <f>'1'!G51*1000</f>
        <v>168169617.64824679</v>
      </c>
      <c r="AB50" s="908">
        <f>'1'!H51*1000</f>
        <v>35380472.193849228</v>
      </c>
      <c r="AC50" s="908">
        <f>'1'!J51*1000</f>
        <v>30557788.405019462</v>
      </c>
      <c r="AD50" s="908">
        <f>'1'!W51*1000</f>
        <v>24171276.273122363</v>
      </c>
    </row>
    <row r="51" spans="1:30" ht="18" customHeight="1">
      <c r="A51" s="813"/>
      <c r="B51" s="813" t="s">
        <v>1014</v>
      </c>
      <c r="C51" s="35"/>
      <c r="D51" s="32"/>
      <c r="E51" s="920">
        <f>'31.'!R51</f>
        <v>5.7282299800079475</v>
      </c>
      <c r="F51" s="916">
        <f>'31.'!S51</f>
        <v>4.6980133926620438</v>
      </c>
      <c r="G51" s="916">
        <f>'31.'!T51</f>
        <v>1.0302165873459013</v>
      </c>
      <c r="H51" s="917">
        <f>U51/T51</f>
        <v>12.483804442944107</v>
      </c>
      <c r="I51" s="917">
        <f>V51/T51</f>
        <v>16.344726796316408</v>
      </c>
      <c r="J51" s="810">
        <f>W51/T51</f>
        <v>9879.7841927140616</v>
      </c>
      <c r="K51" s="810">
        <f>X51/T51</f>
        <v>1154.5928973064815</v>
      </c>
      <c r="L51" s="810">
        <f>Y51/T51</f>
        <v>4361.8548006113433</v>
      </c>
      <c r="M51" s="810">
        <f>Z51/T51</f>
        <v>357.79583123139184</v>
      </c>
      <c r="N51" s="810">
        <f>AA51/T51</f>
        <v>4688.3913190969643</v>
      </c>
      <c r="O51" s="810">
        <f>AB51/T51</f>
        <v>1036.247028883947</v>
      </c>
      <c r="P51" s="810">
        <f>AC51/T51</f>
        <v>952.59821911070264</v>
      </c>
      <c r="Q51" s="928">
        <f>AA51/AD51</f>
        <v>7.2636783894399013</v>
      </c>
      <c r="R51" s="928">
        <f>Z51/AD51</f>
        <v>0.55432954936187506</v>
      </c>
      <c r="S51" s="928">
        <f>AC51/AD51</f>
        <v>1.4758510173391612</v>
      </c>
      <c r="T51" s="908">
        <f>'1'!R52</f>
        <v>9835.3708756205815</v>
      </c>
      <c r="U51" s="908">
        <f>'1'!U52</f>
        <v>122782.84663507529</v>
      </c>
      <c r="V51" s="908">
        <f>'1'!V52</f>
        <v>160756.44990246568</v>
      </c>
      <c r="W51" s="908">
        <f>'1'!L52*1000</f>
        <v>97171341.706436485</v>
      </c>
      <c r="X51" s="908">
        <f>'1'!M52*1000</f>
        <v>11355849.355366552</v>
      </c>
      <c r="Y51" s="908">
        <f>'23.'!F51*1000</f>
        <v>42900459.669618629</v>
      </c>
      <c r="Z51" s="908">
        <f>'19.'!AA51*1000</f>
        <v>3519054.6979116881</v>
      </c>
      <c r="AA51" s="908">
        <f>'1'!G52*1000</f>
        <v>46112067.433358639</v>
      </c>
      <c r="AB51" s="908">
        <f>'1'!H52*1000</f>
        <v>10191873.847833531</v>
      </c>
      <c r="AC51" s="908">
        <f>'1'!J52*1000</f>
        <v>9369156.7804094385</v>
      </c>
      <c r="AD51" s="908">
        <f>'1'!W52*1000</f>
        <v>6348307.9730508719</v>
      </c>
    </row>
    <row r="52" spans="1:30" ht="18" customHeight="1">
      <c r="A52" s="813"/>
      <c r="B52" s="1137" t="s">
        <v>382</v>
      </c>
      <c r="C52" s="35"/>
      <c r="D52" s="32"/>
      <c r="E52" s="920">
        <f>'31.'!R52</f>
        <v>4.974582605270701</v>
      </c>
      <c r="F52" s="916">
        <f>'31.'!S52</f>
        <v>3.81777491943103</v>
      </c>
      <c r="G52" s="916">
        <f>'31.'!T52</f>
        <v>1.1568076858396708</v>
      </c>
      <c r="H52" s="917">
        <f>U52/T52</f>
        <v>17.766789409900632</v>
      </c>
      <c r="I52" s="917">
        <f>V52/T52</f>
        <v>15.178733866185446</v>
      </c>
      <c r="J52" s="810">
        <f>W52/T52</f>
        <v>6331.009856397357</v>
      </c>
      <c r="K52" s="810">
        <f>X52/T52</f>
        <v>1090.7372830000586</v>
      </c>
      <c r="L52" s="810">
        <f>Y52/T52</f>
        <v>3854.3938077028465</v>
      </c>
      <c r="M52" s="810">
        <f>Z52/T52</f>
        <v>-35.558683139455695</v>
      </c>
      <c r="N52" s="810">
        <f>AA52/T52</f>
        <v>4002.9393652788813</v>
      </c>
      <c r="O52" s="810">
        <f>AB52/T52</f>
        <v>859.7159299414609</v>
      </c>
      <c r="P52" s="810">
        <f>AC52/T52</f>
        <v>788.38912166072816</v>
      </c>
      <c r="Q52" s="928">
        <f>AA52/AD52</f>
        <v>4.7804502389547379</v>
      </c>
      <c r="R52" s="928">
        <f>Z52/AD52</f>
        <v>-4.2465423479899254E-2</v>
      </c>
      <c r="S52" s="928">
        <f>AC52/AD52</f>
        <v>0.94152187208305904</v>
      </c>
      <c r="T52" s="908">
        <f>'1'!R53</f>
        <v>3760.7844495852632</v>
      </c>
      <c r="U52" s="908">
        <f>'1'!U53</f>
        <v>66817.065331810431</v>
      </c>
      <c r="V52" s="908">
        <f>'1'!V53</f>
        <v>57083.946288343432</v>
      </c>
      <c r="W52" s="908">
        <f>'1'!L53*1000</f>
        <v>23809563.41811021</v>
      </c>
      <c r="X52" s="908">
        <f>'1'!M53*1000</f>
        <v>4102027.8124895012</v>
      </c>
      <c r="Y52" s="908">
        <f>'23.'!F52*1000</f>
        <v>14495544.294586597</v>
      </c>
      <c r="Z52" s="908">
        <f>'19.'!AA52*1000</f>
        <v>-133728.54259859468</v>
      </c>
      <c r="AA52" s="908">
        <f>'1'!G53*1000</f>
        <v>15054192.11757352</v>
      </c>
      <c r="AB52" s="908">
        <f>'1'!H53*1000</f>
        <v>3233206.3003845797</v>
      </c>
      <c r="AC52" s="908">
        <f>'1'!J53*1000</f>
        <v>2964961.5489638508</v>
      </c>
      <c r="AD52" s="908">
        <f>'1'!W53*1000</f>
        <v>3149115.9545811256</v>
      </c>
    </row>
    <row r="53" spans="1:30" ht="18" customHeight="1">
      <c r="A53" s="2639" t="s">
        <v>383</v>
      </c>
      <c r="B53" s="2639"/>
      <c r="C53" s="35"/>
      <c r="D53" s="32"/>
      <c r="E53" s="920">
        <f>'31.'!R53</f>
        <v>6.6422120015778807</v>
      </c>
      <c r="F53" s="916">
        <f>'31.'!S53</f>
        <v>5.5683549218313297</v>
      </c>
      <c r="G53" s="916">
        <f>'31.'!T53</f>
        <v>1.0738570797465528</v>
      </c>
      <c r="H53" s="917">
        <f>U53/T53</f>
        <v>17.447742770684499</v>
      </c>
      <c r="I53" s="917">
        <f>V53/T53</f>
        <v>13.784207048175213</v>
      </c>
      <c r="J53" s="810">
        <f>W53/T53</f>
        <v>6272.2650630504268</v>
      </c>
      <c r="K53" s="810">
        <f>X53/T53</f>
        <v>909.58892782422879</v>
      </c>
      <c r="L53" s="810">
        <f>Y53/T53</f>
        <v>2294.6957636794436</v>
      </c>
      <c r="M53" s="810">
        <f>Z53/T53</f>
        <v>12.060923169497862</v>
      </c>
      <c r="N53" s="810">
        <f>AA53/T53</f>
        <v>2338.0674138927025</v>
      </c>
      <c r="O53" s="810">
        <f>AB53/T53</f>
        <v>615.55679598071822</v>
      </c>
      <c r="P53" s="810">
        <f>AC53/T53</f>
        <v>553.96926613546884</v>
      </c>
      <c r="Q53" s="928">
        <f>AA53/AD53</f>
        <v>4.3677687861395498</v>
      </c>
      <c r="R53" s="928">
        <f>Z53/AD53</f>
        <v>2.2531139794661873E-2</v>
      </c>
      <c r="S53" s="928">
        <f>AC53/AD53</f>
        <v>1.0348759213399539</v>
      </c>
      <c r="T53" s="908">
        <f>'1'!R54</f>
        <v>2876.0777966247751</v>
      </c>
      <c r="U53" s="908">
        <f>'1'!U54</f>
        <v>50181.065583986121</v>
      </c>
      <c r="V53" s="908">
        <f>'1'!V54</f>
        <v>39644.451835335465</v>
      </c>
      <c r="W53" s="908">
        <f>'1'!L54*1000</f>
        <v>18039522.282384627</v>
      </c>
      <c r="X53" s="908">
        <f>'1'!M54*1000</f>
        <v>2616048.5193709997</v>
      </c>
      <c r="Y53" s="908">
        <f>'23.'!F53*1000</f>
        <v>6599723.5359273804</v>
      </c>
      <c r="Z53" s="908">
        <f>'19.'!AA53*1000</f>
        <v>34688.153334590112</v>
      </c>
      <c r="AA53" s="908">
        <f>'1'!G54*1000</f>
        <v>6724463.7761087101</v>
      </c>
      <c r="AB53" s="908">
        <f>'1'!H54*1000</f>
        <v>1770389.2334816302</v>
      </c>
      <c r="AC53" s="908">
        <f>'1'!J54*1000</f>
        <v>1593258.7063447428</v>
      </c>
      <c r="AD53" s="908">
        <f>'1'!W54*1000</f>
        <v>1539564.9599053352</v>
      </c>
    </row>
    <row r="54" spans="1:30" ht="18" customHeight="1">
      <c r="A54" s="2641" t="s">
        <v>118</v>
      </c>
      <c r="B54" s="2641"/>
      <c r="C54" s="2641"/>
      <c r="D54" s="840"/>
      <c r="E54" s="920"/>
      <c r="F54" s="916"/>
      <c r="G54" s="916"/>
      <c r="H54" s="917"/>
      <c r="I54" s="917"/>
      <c r="J54" s="914"/>
      <c r="K54" s="914"/>
      <c r="L54" s="914"/>
      <c r="M54" s="914"/>
      <c r="N54" s="914"/>
      <c r="O54" s="914"/>
      <c r="P54" s="914"/>
      <c r="Q54" s="907"/>
      <c r="R54" s="907"/>
      <c r="S54" s="907"/>
      <c r="T54" s="908"/>
      <c r="U54" s="908"/>
      <c r="V54" s="908"/>
      <c r="W54" s="908"/>
      <c r="X54" s="908"/>
      <c r="Y54" s="908"/>
      <c r="Z54" s="908"/>
      <c r="AA54" s="908"/>
      <c r="AB54" s="908"/>
      <c r="AC54" s="908"/>
      <c r="AD54" s="908"/>
    </row>
    <row r="55" spans="1:30" ht="18" customHeight="1">
      <c r="A55" s="2639" t="s">
        <v>384</v>
      </c>
      <c r="B55" s="2639" t="s">
        <v>384</v>
      </c>
      <c r="C55" s="1141"/>
      <c r="D55" s="840"/>
      <c r="E55" s="920">
        <f>'31.'!R55</f>
        <v>11.349679204704319</v>
      </c>
      <c r="F55" s="916">
        <f>'31.'!S55</f>
        <v>8.8098148434910151</v>
      </c>
      <c r="G55" s="916">
        <f>'31.'!T55</f>
        <v>2.5398643612133256</v>
      </c>
      <c r="H55" s="917">
        <f>U55/T55</f>
        <v>12.179462699471028</v>
      </c>
      <c r="I55" s="917">
        <f>V55/T55</f>
        <v>10.626512943217625</v>
      </c>
      <c r="J55" s="810">
        <f>W55/T55</f>
        <v>17565.205513269175</v>
      </c>
      <c r="K55" s="810">
        <f>X55/T55</f>
        <v>2374.9326457820152</v>
      </c>
      <c r="L55" s="810">
        <f>Y55/T55</f>
        <v>5622.8379536007433</v>
      </c>
      <c r="M55" s="810">
        <f>Z55/T55</f>
        <v>321.17170177982615</v>
      </c>
      <c r="N55" s="810">
        <f>AA55/T55</f>
        <v>5818.351393682713</v>
      </c>
      <c r="O55" s="810">
        <f>AB55/T55</f>
        <v>1413.4195181617565</v>
      </c>
      <c r="P55" s="810">
        <f>AC55/T55</f>
        <v>1296.4689841120196</v>
      </c>
      <c r="Q55" s="928">
        <f>AA55/AD55</f>
        <v>5.718647859754789</v>
      </c>
      <c r="R55" s="928">
        <f>Z55/AD55</f>
        <v>0.31566808890077902</v>
      </c>
      <c r="S55" s="928">
        <f>AC55/AD55</f>
        <v>1.2742526326753807</v>
      </c>
      <c r="T55" s="908">
        <f>'1'!R56</f>
        <v>86320.016545759514</v>
      </c>
      <c r="U55" s="908">
        <f>'1'!U56</f>
        <v>1051331.4217367999</v>
      </c>
      <c r="V55" s="908">
        <f>'1'!V56</f>
        <v>917280.77308227296</v>
      </c>
      <c r="W55" s="908">
        <f>'1'!L56*1000</f>
        <v>1516228830.5350614</v>
      </c>
      <c r="X55" s="908">
        <f>'1'!M56*1000</f>
        <v>205004225.27896798</v>
      </c>
      <c r="Y55" s="908">
        <f>'23.'!F55*1000</f>
        <v>485363465.1889407</v>
      </c>
      <c r="Z55" s="908">
        <f>'19.'!AA55*1000</f>
        <v>27723546.611664332</v>
      </c>
      <c r="AA55" s="908">
        <f>'1'!G56*1000</f>
        <v>502240188.57173473</v>
      </c>
      <c r="AB55" s="908">
        <f>'1'!H56*1000</f>
        <v>122006396.19382226</v>
      </c>
      <c r="AC55" s="908">
        <f>'1'!J56*1000</f>
        <v>111911224.15961356</v>
      </c>
      <c r="AD55" s="908">
        <f>'1'!W56*1000</f>
        <v>87824989.558505595</v>
      </c>
    </row>
    <row r="56" spans="1:30" ht="18" customHeight="1">
      <c r="A56" s="1137"/>
      <c r="B56" s="1137" t="s">
        <v>385</v>
      </c>
      <c r="C56" s="1137"/>
      <c r="D56" s="840"/>
      <c r="E56" s="920">
        <f>'31.'!R56</f>
        <v>8.342059782106098</v>
      </c>
      <c r="F56" s="916">
        <f>'31.'!S56</f>
        <v>6.5117989962313416</v>
      </c>
      <c r="G56" s="916">
        <f>'31.'!T56</f>
        <v>1.830260785874757</v>
      </c>
      <c r="H56" s="917">
        <f>U56/T56</f>
        <v>11.843964069525549</v>
      </c>
      <c r="I56" s="917">
        <f>V56/T56</f>
        <v>12.28052437140707</v>
      </c>
      <c r="J56" s="810">
        <f>W56/T56</f>
        <v>12629.405568093409</v>
      </c>
      <c r="K56" s="810">
        <f>X56/T56</f>
        <v>1869.5915100616244</v>
      </c>
      <c r="L56" s="810">
        <f>Y56/T56</f>
        <v>5030.9722931204169</v>
      </c>
      <c r="M56" s="810">
        <f>Z56/T56</f>
        <v>248.1444546169206</v>
      </c>
      <c r="N56" s="810">
        <f>AA56/T56</f>
        <v>5246.7075200560912</v>
      </c>
      <c r="O56" s="810">
        <f>AB56/T56</f>
        <v>1102.8921304828791</v>
      </c>
      <c r="P56" s="810">
        <f>AC56/T56</f>
        <v>996.31166534336012</v>
      </c>
      <c r="Q56" s="928">
        <f>AA56/AD56</f>
        <v>6.7837811641916632</v>
      </c>
      <c r="R56" s="928">
        <f>Z56/AD56</f>
        <v>0.32084076933849792</v>
      </c>
      <c r="S56" s="928">
        <f>AC56/AD56</f>
        <v>1.2881907907358363</v>
      </c>
      <c r="T56" s="908">
        <f>'1'!R57</f>
        <v>50899.84787277798</v>
      </c>
      <c r="U56" s="908">
        <f>'1'!U57</f>
        <v>602855.96934949886</v>
      </c>
      <c r="V56" s="908">
        <f>'1'!V57</f>
        <v>625076.8223025623</v>
      </c>
      <c r="W56" s="908">
        <f>'1'!L57*1000</f>
        <v>642834822.13956964</v>
      </c>
      <c r="X56" s="908">
        <f>'1'!M57*1000</f>
        <v>95161923.44637394</v>
      </c>
      <c r="Y56" s="908">
        <f>'23.'!F56*1000</f>
        <v>256075724.3719902</v>
      </c>
      <c r="Z56" s="908">
        <f>'19.'!AA56*1000</f>
        <v>12630514.990474718</v>
      </c>
      <c r="AA56" s="908">
        <f>'1'!G57*1000</f>
        <v>267056614.60381526</v>
      </c>
      <c r="AB56" s="908">
        <f>'1'!H57*1000</f>
        <v>56137041.661662549</v>
      </c>
      <c r="AC56" s="908">
        <f>'1'!J57*1000</f>
        <v>50712112.199851118</v>
      </c>
      <c r="AD56" s="908">
        <f>'1'!W57*1000</f>
        <v>39366926.51783631</v>
      </c>
    </row>
    <row r="57" spans="1:30" ht="18" customHeight="1">
      <c r="A57" s="1137"/>
      <c r="B57" s="3212" t="s">
        <v>386</v>
      </c>
      <c r="C57" s="3212"/>
      <c r="D57" s="840"/>
      <c r="E57" s="920">
        <f>'31.'!R57</f>
        <v>25.161927778687438</v>
      </c>
      <c r="F57" s="916">
        <f>'31.'!S57</f>
        <v>19.398427077354196</v>
      </c>
      <c r="G57" s="916">
        <f>'31.'!T57</f>
        <v>5.7635007013332631</v>
      </c>
      <c r="H57" s="917">
        <f>U57/T57</f>
        <v>5.5252407275980744</v>
      </c>
      <c r="I57" s="917">
        <f>V57/T57</f>
        <v>7.3183390212246886</v>
      </c>
      <c r="J57" s="810">
        <f>W57/T57</f>
        <v>23774.713778426729</v>
      </c>
      <c r="K57" s="810">
        <f>X57/T57</f>
        <v>2539.2277988273545</v>
      </c>
      <c r="L57" s="810">
        <f>Y57/T57</f>
        <v>6819.6177207449073</v>
      </c>
      <c r="M57" s="810">
        <f>Z57/T57</f>
        <v>623.61528851675246</v>
      </c>
      <c r="N57" s="810">
        <f>AA57/T57</f>
        <v>6916.0653520751921</v>
      </c>
      <c r="O57" s="810">
        <f>AB57/T57</f>
        <v>1876.792668444218</v>
      </c>
      <c r="P57" s="810">
        <f>AC57/T57</f>
        <v>1734.8025160661796</v>
      </c>
      <c r="Q57" s="928">
        <f>AA57/AD57</f>
        <v>5.8230375642441938</v>
      </c>
      <c r="R57" s="928">
        <f>Z57/AD57</f>
        <v>0.52505797238894425</v>
      </c>
      <c r="S57" s="928">
        <f>AC57/AD57</f>
        <v>1.4606311108045871</v>
      </c>
      <c r="T57" s="908">
        <f>'1'!R58</f>
        <v>22468.105345626107</v>
      </c>
      <c r="U57" s="908">
        <f>'1'!U58</f>
        <v>124141.69072761737</v>
      </c>
      <c r="V57" s="908">
        <f>'1'!V58</f>
        <v>164429.21208388256</v>
      </c>
      <c r="W57" s="908">
        <f>'1'!L58*1000</f>
        <v>534172773.73580027</v>
      </c>
      <c r="X57" s="908">
        <f>'1'!M58*1000</f>
        <v>57051637.680595294</v>
      </c>
      <c r="Y57" s="908">
        <f>'23.'!F57*1000</f>
        <v>153223889.36659518</v>
      </c>
      <c r="Z57" s="908">
        <f>'19.'!AA57*1000</f>
        <v>14011453.997537412</v>
      </c>
      <c r="AA57" s="908">
        <f>'1'!G58*1000</f>
        <v>155390884.90766013</v>
      </c>
      <c r="AB57" s="908">
        <f>'1'!H58*1000</f>
        <v>42167975.386503421</v>
      </c>
      <c r="AC57" s="908">
        <f>'1'!J58*1000</f>
        <v>38977725.684832148</v>
      </c>
      <c r="AD57" s="908">
        <f>'1'!W58*1000</f>
        <v>26685537.091813218</v>
      </c>
    </row>
    <row r="58" spans="1:30" ht="18" customHeight="1">
      <c r="A58" s="1137"/>
      <c r="B58" s="3212" t="s">
        <v>387</v>
      </c>
      <c r="C58" s="3212"/>
      <c r="D58" s="840"/>
      <c r="E58" s="920">
        <f>'31.'!R58</f>
        <v>21.199183752655195</v>
      </c>
      <c r="F58" s="916">
        <f>'31.'!S58</f>
        <v>16.284085953071866</v>
      </c>
      <c r="G58" s="916">
        <f>'31.'!T58</f>
        <v>4.9150977995833296</v>
      </c>
      <c r="H58" s="917">
        <f>U58/T58</f>
        <v>25.041088316382115</v>
      </c>
      <c r="I58" s="917">
        <f>V58/T58</f>
        <v>9.8652033630781268</v>
      </c>
      <c r="J58" s="810">
        <f>W58/T58</f>
        <v>26190.516992241326</v>
      </c>
      <c r="K58" s="810">
        <f>X58/T58</f>
        <v>4075.8497559614234</v>
      </c>
      <c r="L58" s="810">
        <f>Y58/T58</f>
        <v>5872.7207803025722</v>
      </c>
      <c r="M58" s="810">
        <f>Z58/T58</f>
        <v>83.506202549815427</v>
      </c>
      <c r="N58" s="810">
        <f>AA58/T58</f>
        <v>6160.6160380433166</v>
      </c>
      <c r="O58" s="810">
        <f>AB58/T58</f>
        <v>1829.930764436423</v>
      </c>
      <c r="P58" s="810">
        <f>AC58/T58</f>
        <v>1715.6638068621489</v>
      </c>
      <c r="Q58" s="928">
        <f>AA58/AD58</f>
        <v>3.6648338023660174</v>
      </c>
      <c r="R58" s="928">
        <f>Z58/AD58</f>
        <v>4.9676258335519904E-2</v>
      </c>
      <c r="S58" s="928">
        <f>AC58/AD58</f>
        <v>1.0206159049771568</v>
      </c>
      <c r="T58" s="908">
        <f>'1'!R59</f>
        <v>12952.06332735554</v>
      </c>
      <c r="U58" s="908">
        <f>'1'!U59</f>
        <v>324333.76165968407</v>
      </c>
      <c r="V58" s="908">
        <f>'1'!V59</f>
        <v>127774.73869582874</v>
      </c>
      <c r="W58" s="908">
        <f>'1'!L59*1000</f>
        <v>339221234.65969098</v>
      </c>
      <c r="X58" s="908">
        <f>'1'!M59*1000</f>
        <v>52790664.151998974</v>
      </c>
      <c r="Y58" s="908">
        <f>'23.'!F58*1000</f>
        <v>76063851.450355753</v>
      </c>
      <c r="Z58" s="908">
        <f>'19.'!AA58*1000</f>
        <v>1081577.6236521881</v>
      </c>
      <c r="AA58" s="908">
        <f>'1'!G59*1000</f>
        <v>79792689.060259223</v>
      </c>
      <c r="AB58" s="908">
        <f>'1'!H59*1000</f>
        <v>23701379.145656683</v>
      </c>
      <c r="AC58" s="908">
        <f>'1'!J59*1000</f>
        <v>22221386.274930436</v>
      </c>
      <c r="AD58" s="908">
        <f>'1'!W59*1000</f>
        <v>21772525.948856138</v>
      </c>
    </row>
    <row r="59" spans="1:30" ht="18" customHeight="1" thickBot="1">
      <c r="A59" s="2640" t="s">
        <v>388</v>
      </c>
      <c r="B59" s="2640"/>
      <c r="C59" s="1138"/>
      <c r="D59" s="911"/>
      <c r="E59" s="929">
        <f>'31.'!R59</f>
        <v>6.7317714695536095</v>
      </c>
      <c r="F59" s="922">
        <f>'31.'!S59</f>
        <v>5.1700337247243198</v>
      </c>
      <c r="G59" s="922">
        <f>'31.'!T59</f>
        <v>1.5617377448292882</v>
      </c>
      <c r="H59" s="923">
        <f>U59/T59</f>
        <v>14.242685093153391</v>
      </c>
      <c r="I59" s="923">
        <f>V59/T59</f>
        <v>18.186229810369532</v>
      </c>
      <c r="J59" s="817">
        <f>W59/T59</f>
        <v>23857.884913115311</v>
      </c>
      <c r="K59" s="817">
        <f>X59/T59</f>
        <v>2432.0244479664875</v>
      </c>
      <c r="L59" s="817">
        <f>Y59/T59</f>
        <v>6275.7440160638016</v>
      </c>
      <c r="M59" s="817">
        <f>Z59/T59</f>
        <v>470.94958121505772</v>
      </c>
      <c r="N59" s="817">
        <f>AA59/T59</f>
        <v>7288.647799526625</v>
      </c>
      <c r="O59" s="817">
        <f>AB59/T59</f>
        <v>1774.6035907556238</v>
      </c>
      <c r="P59" s="817">
        <f>AC59/T59</f>
        <v>1642.996407766351</v>
      </c>
      <c r="Q59" s="930">
        <f>AA59/AD59</f>
        <v>6.100986402314339</v>
      </c>
      <c r="R59" s="930">
        <f>Z59/AD59</f>
        <v>0.3942098822987864</v>
      </c>
      <c r="S59" s="930">
        <f>AC59/AD59</f>
        <v>1.3752754994533873</v>
      </c>
      <c r="T59" s="925">
        <f>'1'!R60</f>
        <v>59889.336114640209</v>
      </c>
      <c r="U59" s="925">
        <f>'1'!U60</f>
        <v>852984.95471883914</v>
      </c>
      <c r="V59" s="925">
        <f>'1'!V60</f>
        <v>1089161.2297713105</v>
      </c>
      <c r="W59" s="925">
        <f>'1'!L60*1000</f>
        <v>1428832888.5459666</v>
      </c>
      <c r="X59" s="925">
        <f>'1'!M60*1000</f>
        <v>145652329.60328728</v>
      </c>
      <c r="Y59" s="925">
        <f>'23.'!F59*1000</f>
        <v>375850142.74748701</v>
      </c>
      <c r="Z59" s="925">
        <f>'19.'!AA59*1000</f>
        <v>28204857.762437638</v>
      </c>
      <c r="AA59" s="925">
        <f>'1'!G60*1000</f>
        <v>436512277.88708282</v>
      </c>
      <c r="AB59" s="925">
        <f>'1'!H60*1000</f>
        <v>106279830.91701098</v>
      </c>
      <c r="AC59" s="925">
        <f>'1'!J60*1000</f>
        <v>98397964.099865451</v>
      </c>
      <c r="AD59" s="925">
        <f>'1'!W60*1000</f>
        <v>71547820.156015575</v>
      </c>
    </row>
    <row r="60" spans="1:30" s="849" customFormat="1">
      <c r="B60" s="14"/>
      <c r="C60" s="14"/>
      <c r="D60" s="15"/>
      <c r="I60" s="844"/>
    </row>
    <row r="61" spans="1:30" ht="14.25" customHeight="1" thickBot="1">
      <c r="H61" s="2171" t="s">
        <v>2675</v>
      </c>
      <c r="L61" s="33" t="s">
        <v>2676</v>
      </c>
      <c r="M61" s="48"/>
      <c r="P61" s="33" t="s">
        <v>2677</v>
      </c>
      <c r="Q61" s="48"/>
      <c r="R61" s="48"/>
    </row>
    <row r="62" spans="1:30" ht="14.25" customHeight="1" thickTop="1" thickBot="1">
      <c r="H62" s="2285" t="s">
        <v>2468</v>
      </c>
      <c r="I62" s="2243" t="s">
        <v>2473</v>
      </c>
      <c r="L62" s="2285" t="s">
        <v>2468</v>
      </c>
      <c r="M62" s="2243" t="s">
        <v>2287</v>
      </c>
      <c r="P62" s="2322" t="s">
        <v>2474</v>
      </c>
      <c r="Q62" s="2243" t="s">
        <v>2287</v>
      </c>
      <c r="R62" s="48"/>
    </row>
    <row r="63" spans="1:30" ht="14.25" customHeight="1">
      <c r="H63" s="681" t="s">
        <v>2448</v>
      </c>
      <c r="I63" s="678">
        <f>J28</f>
        <v>20142.772438925345</v>
      </c>
      <c r="L63" s="681" t="s">
        <v>2448</v>
      </c>
      <c r="M63" s="2281">
        <f>N28</f>
        <v>6420.6047655464045</v>
      </c>
      <c r="P63" s="681" t="s">
        <v>2448</v>
      </c>
      <c r="Q63" s="2316">
        <f>Q28</f>
        <v>5.8902925043510983</v>
      </c>
      <c r="R63" s="48"/>
    </row>
    <row r="64" spans="1:30" ht="14.25" customHeight="1">
      <c r="H64" s="681" t="s">
        <v>829</v>
      </c>
      <c r="I64" s="668"/>
      <c r="L64" s="681" t="s">
        <v>829</v>
      </c>
      <c r="M64" s="2282"/>
      <c r="P64" s="681" t="s">
        <v>829</v>
      </c>
      <c r="Q64" s="2318"/>
      <c r="R64" s="48"/>
    </row>
    <row r="65" spans="8:18" ht="14.25" customHeight="1">
      <c r="H65" s="2246" t="s">
        <v>52</v>
      </c>
      <c r="I65" s="679">
        <f>J33</f>
        <v>29934.786224796491</v>
      </c>
      <c r="L65" s="2246" t="s">
        <v>52</v>
      </c>
      <c r="M65" s="2320">
        <f>N33</f>
        <v>8118.3133148097577</v>
      </c>
      <c r="P65" s="2246" t="s">
        <v>52</v>
      </c>
      <c r="Q65" s="2318">
        <f>Q33</f>
        <v>5.3510089421642268</v>
      </c>
      <c r="R65" s="48"/>
    </row>
    <row r="66" spans="8:18" ht="14.25" customHeight="1">
      <c r="H66" s="2246" t="s">
        <v>53</v>
      </c>
      <c r="I66" s="679">
        <f t="shared" ref="I66:I85" si="40">J34</f>
        <v>10830.210957929859</v>
      </c>
      <c r="L66" s="2246" t="s">
        <v>53</v>
      </c>
      <c r="M66" s="2320">
        <f t="shared" ref="M66:M85" si="41">N34</f>
        <v>5755.0061757085696</v>
      </c>
      <c r="P66" s="2246" t="s">
        <v>53</v>
      </c>
      <c r="Q66" s="2318">
        <f t="shared" ref="Q66:Q85" si="42">Q34</f>
        <v>6.8811234674408803</v>
      </c>
      <c r="R66" s="48"/>
    </row>
    <row r="67" spans="8:18" ht="14.25" customHeight="1">
      <c r="H67" s="2246" t="s">
        <v>54</v>
      </c>
      <c r="I67" s="679">
        <f t="shared" si="40"/>
        <v>8374.6903474547253</v>
      </c>
      <c r="L67" s="2246" t="s">
        <v>54</v>
      </c>
      <c r="M67" s="2320">
        <f t="shared" si="41"/>
        <v>4502.3597872278096</v>
      </c>
      <c r="P67" s="2246" t="s">
        <v>54</v>
      </c>
      <c r="Q67" s="2318">
        <f t="shared" si="42"/>
        <v>7.5602120573126514</v>
      </c>
      <c r="R67" s="48"/>
    </row>
    <row r="68" spans="8:18" ht="14.25" customHeight="1">
      <c r="H68" s="2246" t="s">
        <v>830</v>
      </c>
      <c r="I68" s="679">
        <f t="shared" si="40"/>
        <v>2144.6507215078732</v>
      </c>
      <c r="L68" s="2246" t="s">
        <v>830</v>
      </c>
      <c r="M68" s="2320">
        <f t="shared" si="41"/>
        <v>2953.9023298641914</v>
      </c>
      <c r="P68" s="2246" t="s">
        <v>830</v>
      </c>
      <c r="Q68" s="2318">
        <f t="shared" si="42"/>
        <v>7.7551471182218199</v>
      </c>
      <c r="R68" s="48"/>
    </row>
    <row r="69" spans="8:18" ht="14.25" customHeight="1">
      <c r="H69" s="2246" t="s">
        <v>831</v>
      </c>
      <c r="I69" s="679">
        <f t="shared" si="40"/>
        <v>22083.404121875868</v>
      </c>
      <c r="L69" s="2246" t="s">
        <v>831</v>
      </c>
      <c r="M69" s="2320">
        <f t="shared" si="41"/>
        <v>6253.8906804970447</v>
      </c>
      <c r="P69" s="2246" t="s">
        <v>831</v>
      </c>
      <c r="Q69" s="2318">
        <f t="shared" si="42"/>
        <v>6.6626651960445553</v>
      </c>
      <c r="R69" s="48"/>
    </row>
    <row r="70" spans="8:18" ht="14.25" customHeight="1">
      <c r="H70" s="681" t="s">
        <v>832</v>
      </c>
      <c r="I70" s="679"/>
      <c r="L70" s="681" t="s">
        <v>832</v>
      </c>
      <c r="M70" s="2320"/>
      <c r="P70" s="681" t="s">
        <v>832</v>
      </c>
      <c r="Q70" s="2318"/>
      <c r="R70" s="48"/>
    </row>
    <row r="71" spans="8:18" ht="14.25" customHeight="1">
      <c r="H71" s="2246" t="s">
        <v>45</v>
      </c>
      <c r="I71" s="679">
        <f t="shared" si="40"/>
        <v>20421.093424262395</v>
      </c>
      <c r="L71" s="2246" t="s">
        <v>45</v>
      </c>
      <c r="M71" s="2320">
        <f t="shared" si="41"/>
        <v>6502.5236015050541</v>
      </c>
      <c r="P71" s="2246" t="s">
        <v>45</v>
      </c>
      <c r="Q71" s="2318">
        <f t="shared" si="42"/>
        <v>5.9051437745687743</v>
      </c>
      <c r="R71" s="48"/>
    </row>
    <row r="72" spans="8:18" ht="14.25" customHeight="1">
      <c r="H72" s="681" t="s">
        <v>833</v>
      </c>
      <c r="I72" s="679">
        <f t="shared" si="40"/>
        <v>23796.596582633476</v>
      </c>
      <c r="L72" s="681" t="s">
        <v>833</v>
      </c>
      <c r="M72" s="2320">
        <f t="shared" si="41"/>
        <v>6393.2227894900261</v>
      </c>
      <c r="P72" s="681" t="s">
        <v>833</v>
      </c>
      <c r="Q72" s="2318">
        <f t="shared" si="42"/>
        <v>5.1124502318494951</v>
      </c>
      <c r="R72" s="48"/>
    </row>
    <row r="73" spans="8:18" ht="14.25" customHeight="1">
      <c r="H73" s="2246" t="s">
        <v>834</v>
      </c>
      <c r="I73" s="679">
        <f t="shared" si="40"/>
        <v>21245.354272992499</v>
      </c>
      <c r="L73" s="2246" t="s">
        <v>834</v>
      </c>
      <c r="M73" s="2320">
        <f t="shared" si="41"/>
        <v>5749.6490227504355</v>
      </c>
      <c r="P73" s="2246" t="s">
        <v>834</v>
      </c>
      <c r="Q73" s="2318">
        <f t="shared" si="42"/>
        <v>4.4904028266360498</v>
      </c>
      <c r="R73" s="48"/>
    </row>
    <row r="74" spans="8:18" ht="14.25" customHeight="1">
      <c r="H74" s="2246" t="s">
        <v>835</v>
      </c>
      <c r="I74" s="679">
        <f t="shared" si="40"/>
        <v>29904.05911679436</v>
      </c>
      <c r="L74" s="2246" t="s">
        <v>835</v>
      </c>
      <c r="M74" s="2320">
        <f t="shared" si="41"/>
        <v>7319.0484963576855</v>
      </c>
      <c r="P74" s="2246" t="s">
        <v>835</v>
      </c>
      <c r="Q74" s="2318">
        <f t="shared" si="42"/>
        <v>5.1398330530522163</v>
      </c>
      <c r="R74" s="48"/>
    </row>
    <row r="75" spans="8:18" ht="14.25" customHeight="1">
      <c r="H75" s="2246" t="s">
        <v>836</v>
      </c>
      <c r="I75" s="679">
        <f t="shared" si="40"/>
        <v>19102.636408871807</v>
      </c>
      <c r="L75" s="2246" t="s">
        <v>836</v>
      </c>
      <c r="M75" s="2320">
        <f t="shared" si="41"/>
        <v>6061.0097426178372</v>
      </c>
      <c r="P75" s="2246" t="s">
        <v>836</v>
      </c>
      <c r="Q75" s="2318">
        <f t="shared" si="42"/>
        <v>5.723867263881016</v>
      </c>
      <c r="R75" s="48"/>
    </row>
    <row r="76" spans="8:18" ht="14.25" customHeight="1">
      <c r="H76" s="2246" t="s">
        <v>837</v>
      </c>
      <c r="I76" s="679">
        <f t="shared" si="40"/>
        <v>11618.040343692868</v>
      </c>
      <c r="L76" s="2246" t="s">
        <v>837</v>
      </c>
      <c r="M76" s="2320">
        <f t="shared" si="41"/>
        <v>4690.2425326139446</v>
      </c>
      <c r="P76" s="2246" t="s">
        <v>837</v>
      </c>
      <c r="Q76" s="2318">
        <f t="shared" si="42"/>
        <v>6.3143218446908405</v>
      </c>
      <c r="R76" s="48"/>
    </row>
    <row r="77" spans="8:18" ht="14.25" customHeight="1">
      <c r="H77" s="681" t="s">
        <v>838</v>
      </c>
      <c r="I77" s="679">
        <f t="shared" si="40"/>
        <v>13098.026119875447</v>
      </c>
      <c r="L77" s="681" t="s">
        <v>838</v>
      </c>
      <c r="M77" s="2320">
        <f t="shared" si="41"/>
        <v>5728.881677399575</v>
      </c>
      <c r="P77" s="681" t="s">
        <v>838</v>
      </c>
      <c r="Q77" s="2318">
        <f t="shared" si="42"/>
        <v>6.7545283799846718</v>
      </c>
      <c r="R77" s="48"/>
    </row>
    <row r="78" spans="8:18" ht="14.25" customHeight="1">
      <c r="H78" s="2246" t="s">
        <v>839</v>
      </c>
      <c r="I78" s="679">
        <f t="shared" si="40"/>
        <v>16405.79715541091</v>
      </c>
      <c r="L78" s="2246" t="s">
        <v>839</v>
      </c>
      <c r="M78" s="2320">
        <f t="shared" si="41"/>
        <v>6473.0097964145234</v>
      </c>
      <c r="P78" s="2246" t="s">
        <v>839</v>
      </c>
      <c r="Q78" s="2318">
        <f t="shared" si="42"/>
        <v>6.3353500749546345</v>
      </c>
      <c r="R78" s="48"/>
    </row>
    <row r="79" spans="8:18" ht="14.25" customHeight="1">
      <c r="H79" s="2246" t="s">
        <v>840</v>
      </c>
      <c r="I79" s="679">
        <f t="shared" si="40"/>
        <v>7175.6670239517125</v>
      </c>
      <c r="L79" s="2246" t="s">
        <v>840</v>
      </c>
      <c r="M79" s="2320">
        <f t="shared" si="41"/>
        <v>4396.5663850663395</v>
      </c>
      <c r="P79" s="2246" t="s">
        <v>840</v>
      </c>
      <c r="Q79" s="2318">
        <f t="shared" si="42"/>
        <v>8.1814908634842709</v>
      </c>
      <c r="R79" s="48"/>
    </row>
    <row r="80" spans="8:18" ht="14.25" customHeight="1">
      <c r="H80" s="681" t="s">
        <v>841</v>
      </c>
      <c r="I80" s="679">
        <f t="shared" si="40"/>
        <v>21907.212260812641</v>
      </c>
      <c r="L80" s="681" t="s">
        <v>841</v>
      </c>
      <c r="M80" s="2320">
        <f t="shared" si="41"/>
        <v>7657.6653375461456</v>
      </c>
      <c r="P80" s="681" t="s">
        <v>841</v>
      </c>
      <c r="Q80" s="2318">
        <f t="shared" si="42"/>
        <v>7.1783288666743186</v>
      </c>
      <c r="R80" s="48"/>
    </row>
    <row r="81" spans="8:18" ht="14.25" customHeight="1">
      <c r="H81" s="2246" t="s">
        <v>842</v>
      </c>
      <c r="I81" s="679">
        <f t="shared" si="40"/>
        <v>22898.485221179788</v>
      </c>
      <c r="L81" s="2246" t="s">
        <v>842</v>
      </c>
      <c r="M81" s="2320">
        <f t="shared" si="41"/>
        <v>7705.6636891237467</v>
      </c>
      <c r="P81" s="2246" t="s">
        <v>842</v>
      </c>
      <c r="Q81" s="2318">
        <f t="shared" si="42"/>
        <v>7.738743184779362</v>
      </c>
      <c r="R81" s="48"/>
    </row>
    <row r="82" spans="8:18" ht="14.25" customHeight="1">
      <c r="H82" s="2246" t="s">
        <v>843</v>
      </c>
      <c r="I82" s="679">
        <f t="shared" si="40"/>
        <v>27938.206804896749</v>
      </c>
      <c r="L82" s="2246" t="s">
        <v>843</v>
      </c>
      <c r="M82" s="2320">
        <f t="shared" si="41"/>
        <v>9239.4992433396073</v>
      </c>
      <c r="P82" s="2246" t="s">
        <v>843</v>
      </c>
      <c r="Q82" s="2318">
        <f t="shared" si="42"/>
        <v>6.9574157255091116</v>
      </c>
      <c r="R82" s="48"/>
    </row>
    <row r="83" spans="8:18" ht="14.25" customHeight="1">
      <c r="H83" s="2246" t="s">
        <v>844</v>
      </c>
      <c r="I83" s="679">
        <f t="shared" si="40"/>
        <v>9879.7841927140616</v>
      </c>
      <c r="L83" s="2246" t="s">
        <v>844</v>
      </c>
      <c r="M83" s="2320">
        <f t="shared" si="41"/>
        <v>4688.3913190969643</v>
      </c>
      <c r="P83" s="2246" t="s">
        <v>844</v>
      </c>
      <c r="Q83" s="2318">
        <f t="shared" si="42"/>
        <v>7.2636783894399013</v>
      </c>
      <c r="R83" s="48"/>
    </row>
    <row r="84" spans="8:18" ht="14.25" customHeight="1">
      <c r="H84" s="681" t="s">
        <v>845</v>
      </c>
      <c r="I84" s="679">
        <f t="shared" si="40"/>
        <v>6331.009856397357</v>
      </c>
      <c r="L84" s="681" t="s">
        <v>845</v>
      </c>
      <c r="M84" s="2320">
        <f t="shared" si="41"/>
        <v>4002.9393652788813</v>
      </c>
      <c r="P84" s="681" t="s">
        <v>845</v>
      </c>
      <c r="Q84" s="2318">
        <f t="shared" si="42"/>
        <v>4.7804502389547379</v>
      </c>
      <c r="R84" s="48"/>
    </row>
    <row r="85" spans="8:18" ht="14.25" customHeight="1" thickBot="1">
      <c r="H85" s="681" t="s">
        <v>846</v>
      </c>
      <c r="I85" s="679">
        <f t="shared" si="40"/>
        <v>6272.2650630504268</v>
      </c>
      <c r="L85" s="737" t="s">
        <v>846</v>
      </c>
      <c r="M85" s="2321">
        <f t="shared" si="41"/>
        <v>2338.0674138927025</v>
      </c>
      <c r="P85" s="681" t="s">
        <v>846</v>
      </c>
      <c r="Q85" s="2318">
        <f t="shared" si="42"/>
        <v>4.3677687861395498</v>
      </c>
      <c r="R85" s="48"/>
    </row>
    <row r="86" spans="8:18" ht="14.25" customHeight="1">
      <c r="H86" s="681" t="s">
        <v>847</v>
      </c>
      <c r="I86" s="668"/>
      <c r="L86" s="48"/>
      <c r="M86" s="48"/>
      <c r="P86" s="681" t="s">
        <v>96</v>
      </c>
      <c r="Q86" s="2316"/>
      <c r="R86" s="48"/>
    </row>
    <row r="87" spans="8:18" ht="14.25" customHeight="1">
      <c r="H87" s="1091" t="s">
        <v>848</v>
      </c>
      <c r="I87" s="699">
        <f>'64.'!J30</f>
        <v>15231.6609534086</v>
      </c>
      <c r="P87" s="2246" t="s">
        <v>2459</v>
      </c>
      <c r="Q87" s="2325">
        <f>'64.'!Q48</f>
        <v>0.28070633527382038</v>
      </c>
      <c r="R87" s="48"/>
    </row>
    <row r="88" spans="8:18" ht="14.25" customHeight="1">
      <c r="H88" s="1091" t="s">
        <v>2469</v>
      </c>
      <c r="I88" s="699">
        <f>'64.'!J31</f>
        <v>12131.828702153269</v>
      </c>
      <c r="P88" s="2323" t="s">
        <v>2460</v>
      </c>
      <c r="Q88" s="2325">
        <f>'64.'!Q49</f>
        <v>4.187275264666134</v>
      </c>
      <c r="R88" s="48"/>
    </row>
    <row r="89" spans="8:18" ht="14.25" customHeight="1">
      <c r="H89" s="1091" t="s">
        <v>2470</v>
      </c>
      <c r="I89" s="699">
        <f>'64.'!J32</f>
        <v>14655.343168874078</v>
      </c>
      <c r="P89" s="2323" t="s">
        <v>2461</v>
      </c>
      <c r="Q89" s="2325">
        <f>'64.'!Q50</f>
        <v>5.7963346821811488</v>
      </c>
      <c r="R89" s="48"/>
    </row>
    <row r="90" spans="8:18" ht="14.25" customHeight="1">
      <c r="H90" s="1091" t="s">
        <v>2471</v>
      </c>
      <c r="I90" s="699">
        <f>'64.'!J33</f>
        <v>24858.135189240122</v>
      </c>
      <c r="P90" s="2323" t="s">
        <v>2462</v>
      </c>
      <c r="Q90" s="2325">
        <f>'64.'!Q51</f>
        <v>6.7265511039753205</v>
      </c>
      <c r="R90" s="48"/>
    </row>
    <row r="91" spans="8:18" ht="14.25" customHeight="1">
      <c r="H91" s="1091" t="s">
        <v>2472</v>
      </c>
      <c r="I91" s="699">
        <f>'64.'!J34</f>
        <v>35318.804131668163</v>
      </c>
      <c r="P91" s="2323" t="s">
        <v>2463</v>
      </c>
      <c r="Q91" s="2325">
        <f>'64.'!Q52</f>
        <v>6.190495938266853</v>
      </c>
      <c r="R91" s="48"/>
    </row>
    <row r="92" spans="8:18" ht="14.25" customHeight="1" thickBot="1">
      <c r="H92" s="1116" t="s">
        <v>849</v>
      </c>
      <c r="I92" s="684">
        <f>'64.'!J35</f>
        <v>32438.427488311718</v>
      </c>
      <c r="P92" s="2323" t="s">
        <v>2464</v>
      </c>
      <c r="Q92" s="2325">
        <f>'64.'!Q53</f>
        <v>6.0849468095473851</v>
      </c>
      <c r="R92" s="48"/>
    </row>
    <row r="93" spans="8:18" ht="14.25" customHeight="1">
      <c r="P93" s="2323" t="s">
        <v>2465</v>
      </c>
      <c r="Q93" s="2325">
        <f>'64.'!Q54</f>
        <v>7.6330803829667406</v>
      </c>
      <c r="R93" s="48"/>
    </row>
    <row r="94" spans="8:18" ht="14.25" customHeight="1">
      <c r="P94" s="2323" t="s">
        <v>2466</v>
      </c>
      <c r="Q94" s="2325">
        <f>'64.'!Q55</f>
        <v>6.2488510214541391</v>
      </c>
      <c r="R94" s="48"/>
    </row>
    <row r="95" spans="8:18" ht="14.25" customHeight="1">
      <c r="P95" s="2323" t="s">
        <v>2467</v>
      </c>
      <c r="Q95" s="2325">
        <f>'64.'!Q56</f>
        <v>5.4673196075210528</v>
      </c>
      <c r="R95" s="48"/>
    </row>
    <row r="96" spans="8:18" ht="14.25" customHeight="1" thickBot="1">
      <c r="P96" s="2324" t="s">
        <v>2308</v>
      </c>
      <c r="Q96" s="2319">
        <f>'64.'!Q57</f>
        <v>6.3832330122835561</v>
      </c>
      <c r="R96" s="48"/>
    </row>
  </sheetData>
  <mergeCells count="47">
    <mergeCell ref="A15:C15"/>
    <mergeCell ref="A12:C12"/>
    <mergeCell ref="B57:C57"/>
    <mergeCell ref="B58:C58"/>
    <mergeCell ref="A20:C20"/>
    <mergeCell ref="A54:C54"/>
    <mergeCell ref="A39:B39"/>
    <mergeCell ref="A29:C29"/>
    <mergeCell ref="A55:B55"/>
    <mergeCell ref="A32:C32"/>
    <mergeCell ref="A38:C38"/>
    <mergeCell ref="A21:C21"/>
    <mergeCell ref="A22:D22"/>
    <mergeCell ref="A17:C17"/>
    <mergeCell ref="A19:C19"/>
    <mergeCell ref="A53:B53"/>
    <mergeCell ref="A18:C18"/>
    <mergeCell ref="S3:S5"/>
    <mergeCell ref="N3:N5"/>
    <mergeCell ref="O3:O5"/>
    <mergeCell ref="P3:P5"/>
    <mergeCell ref="Q3:Q5"/>
    <mergeCell ref="R3:R5"/>
    <mergeCell ref="A7:C7"/>
    <mergeCell ref="A10:C10"/>
    <mergeCell ref="A11:C11"/>
    <mergeCell ref="A16:C16"/>
    <mergeCell ref="A13:C13"/>
    <mergeCell ref="A14:C14"/>
    <mergeCell ref="A6:C6"/>
    <mergeCell ref="M3:M5"/>
    <mergeCell ref="A9:C9"/>
    <mergeCell ref="L3:L5"/>
    <mergeCell ref="H3:H5"/>
    <mergeCell ref="I3:I5"/>
    <mergeCell ref="A8:C8"/>
    <mergeCell ref="J3:J5"/>
    <mergeCell ref="K3:K5"/>
    <mergeCell ref="A3:C5"/>
    <mergeCell ref="E3:G4"/>
    <mergeCell ref="A23:D23"/>
    <mergeCell ref="A24:D24"/>
    <mergeCell ref="A25:D25"/>
    <mergeCell ref="A26:D26"/>
    <mergeCell ref="A59:B59"/>
    <mergeCell ref="A27:D27"/>
    <mergeCell ref="A28:D28"/>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1" max="42"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T69"/>
  <sheetViews>
    <sheetView view="pageBreakPreview" topLeftCell="A57" zoomScaleNormal="75" zoomScaleSheetLayoutView="100" workbookViewId="0">
      <selection activeCell="L37" sqref="L37"/>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7" width="9.5703125" style="926" customWidth="1"/>
    <col min="8" max="9" width="13.7109375" style="838" customWidth="1"/>
    <col min="10" max="11" width="11.85546875" style="838" customWidth="1"/>
    <col min="12" max="12" width="12.85546875" style="838" customWidth="1"/>
    <col min="13" max="13" width="13.7109375" style="838" customWidth="1"/>
    <col min="14" max="14" width="13.42578125" style="838" customWidth="1"/>
    <col min="15" max="15" width="13.28515625" style="838" customWidth="1"/>
    <col min="16" max="17" width="13.5703125" style="838" customWidth="1"/>
    <col min="18" max="19" width="13.7109375" style="838" customWidth="1"/>
    <col min="20" max="20" width="10.85546875" style="850" bestFit="1" customWidth="1"/>
    <col min="21" max="21" width="11.5703125" style="838" bestFit="1" customWidth="1"/>
    <col min="22" max="22" width="13.5703125" style="838" customWidth="1"/>
    <col min="23" max="23" width="23.7109375" style="838" customWidth="1"/>
    <col min="24" max="24" width="24.28515625" style="838" customWidth="1"/>
    <col min="25" max="25" width="17.42578125" style="838" bestFit="1" customWidth="1"/>
    <col min="26" max="26" width="20.5703125" style="838" customWidth="1"/>
    <col min="27" max="30" width="17.42578125" style="838" bestFit="1" customWidth="1"/>
    <col min="31" max="16384" width="9.140625" style="838"/>
  </cols>
  <sheetData>
    <row r="1" spans="1:46" s="1286" customFormat="1" ht="35.1" customHeight="1">
      <c r="A1" s="1297" t="s">
        <v>189</v>
      </c>
      <c r="B1" s="1297"/>
      <c r="C1" s="1297"/>
      <c r="D1" s="1297"/>
      <c r="E1" s="1297"/>
      <c r="F1" s="1297"/>
      <c r="G1" s="1297"/>
      <c r="H1" s="1297"/>
      <c r="I1" s="1297"/>
      <c r="J1" s="1297"/>
      <c r="K1" s="1293" t="s">
        <v>1550</v>
      </c>
      <c r="L1" s="1298" t="s">
        <v>190</v>
      </c>
      <c r="M1" s="1298"/>
      <c r="N1" s="1298"/>
      <c r="O1" s="1298"/>
      <c r="P1" s="1298"/>
      <c r="Q1" s="1298"/>
      <c r="R1" s="1298"/>
      <c r="S1" s="1298"/>
      <c r="T1" s="1299"/>
    </row>
    <row r="2" spans="1:46" ht="15" customHeight="1" thickBot="1">
      <c r="A2" s="838"/>
      <c r="B2" s="26"/>
      <c r="C2" s="26"/>
      <c r="D2" s="27"/>
      <c r="E2" s="912"/>
      <c r="F2" s="912"/>
      <c r="G2" s="912"/>
      <c r="H2" s="913"/>
      <c r="I2" s="913"/>
      <c r="J2" s="913"/>
      <c r="K2" s="913"/>
      <c r="L2" s="913"/>
      <c r="M2" s="913"/>
      <c r="N2" s="913"/>
      <c r="O2" s="913"/>
      <c r="P2" s="913"/>
      <c r="Q2" s="913"/>
      <c r="R2" s="913"/>
      <c r="S2" s="28" t="s">
        <v>520</v>
      </c>
    </row>
    <row r="3" spans="1:46" ht="15" customHeight="1">
      <c r="A3" s="3204" t="s">
        <v>1</v>
      </c>
      <c r="B3" s="3204"/>
      <c r="C3" s="3204"/>
      <c r="D3" s="29"/>
      <c r="E3" s="3380" t="s">
        <v>358</v>
      </c>
      <c r="F3" s="3381"/>
      <c r="G3" s="3371"/>
      <c r="H3" s="3374" t="s">
        <v>447</v>
      </c>
      <c r="I3" s="3374" t="s">
        <v>517</v>
      </c>
      <c r="J3" s="3377" t="s">
        <v>507</v>
      </c>
      <c r="K3" s="3374" t="s">
        <v>508</v>
      </c>
      <c r="L3" s="3371" t="s">
        <v>509</v>
      </c>
      <c r="M3" s="3374" t="s">
        <v>510</v>
      </c>
      <c r="N3" s="3374" t="s">
        <v>511</v>
      </c>
      <c r="O3" s="3374" t="s">
        <v>512</v>
      </c>
      <c r="P3" s="3374" t="s">
        <v>513</v>
      </c>
      <c r="Q3" s="3374" t="s">
        <v>514</v>
      </c>
      <c r="R3" s="3374" t="s">
        <v>515</v>
      </c>
      <c r="S3" s="3380" t="s">
        <v>516</v>
      </c>
      <c r="T3" s="272"/>
      <c r="U3" s="254"/>
      <c r="V3" s="26"/>
      <c r="W3" s="26"/>
      <c r="X3" s="26"/>
      <c r="Y3" s="26"/>
      <c r="Z3" s="26"/>
      <c r="AA3" s="26"/>
      <c r="AB3" s="26"/>
      <c r="AC3" s="26"/>
      <c r="AD3" s="26"/>
      <c r="AE3" s="26"/>
      <c r="AF3" s="26"/>
      <c r="AG3" s="26"/>
      <c r="AH3" s="26"/>
      <c r="AI3" s="26"/>
      <c r="AJ3" s="26"/>
      <c r="AK3" s="26"/>
      <c r="AL3" s="26"/>
      <c r="AM3" s="26"/>
      <c r="AN3" s="26"/>
      <c r="AO3" s="26"/>
      <c r="AP3" s="26"/>
      <c r="AQ3" s="26"/>
      <c r="AR3" s="26"/>
      <c r="AS3" s="26"/>
      <c r="AT3" s="26"/>
    </row>
    <row r="4" spans="1:46" ht="15" customHeight="1">
      <c r="A4" s="3205"/>
      <c r="B4" s="3205"/>
      <c r="C4" s="3205"/>
      <c r="D4" s="30"/>
      <c r="E4" s="3382"/>
      <c r="F4" s="3383"/>
      <c r="G4" s="3373"/>
      <c r="H4" s="3375"/>
      <c r="I4" s="3375"/>
      <c r="J4" s="3378"/>
      <c r="K4" s="3375"/>
      <c r="L4" s="3372"/>
      <c r="M4" s="3375"/>
      <c r="N4" s="3375"/>
      <c r="O4" s="3375"/>
      <c r="P4" s="3375"/>
      <c r="Q4" s="3375"/>
      <c r="R4" s="3375"/>
      <c r="S4" s="3384"/>
      <c r="T4" s="902" t="s">
        <v>106</v>
      </c>
      <c r="U4" s="902" t="s">
        <v>107</v>
      </c>
      <c r="V4" s="902" t="s">
        <v>108</v>
      </c>
      <c r="W4" s="902" t="s">
        <v>103</v>
      </c>
      <c r="X4" s="902" t="s">
        <v>104</v>
      </c>
      <c r="Y4" s="902" t="s">
        <v>100</v>
      </c>
      <c r="Z4" s="902" t="s">
        <v>99</v>
      </c>
      <c r="AA4" s="902" t="s">
        <v>96</v>
      </c>
      <c r="AB4" s="902" t="s">
        <v>97</v>
      </c>
      <c r="AC4" s="902" t="s">
        <v>98</v>
      </c>
      <c r="AD4" s="902" t="s">
        <v>109</v>
      </c>
      <c r="AE4" s="26"/>
      <c r="AF4" s="26"/>
      <c r="AG4" s="26"/>
      <c r="AH4" s="26"/>
      <c r="AI4" s="26"/>
      <c r="AJ4" s="26"/>
      <c r="AK4" s="26"/>
      <c r="AL4" s="26"/>
      <c r="AM4" s="26"/>
      <c r="AN4" s="26"/>
      <c r="AO4" s="26"/>
      <c r="AP4" s="26"/>
      <c r="AQ4" s="26"/>
      <c r="AR4" s="26"/>
      <c r="AS4" s="26"/>
      <c r="AT4" s="26"/>
    </row>
    <row r="5" spans="1:46" ht="41.25" customHeight="1">
      <c r="A5" s="3206"/>
      <c r="B5" s="3206"/>
      <c r="C5" s="3206"/>
      <c r="D5" s="31"/>
      <c r="E5" s="273" t="s">
        <v>326</v>
      </c>
      <c r="F5" s="273" t="s">
        <v>518</v>
      </c>
      <c r="G5" s="273" t="s">
        <v>519</v>
      </c>
      <c r="H5" s="3376"/>
      <c r="I5" s="3359"/>
      <c r="J5" s="3379"/>
      <c r="K5" s="3376"/>
      <c r="L5" s="3373"/>
      <c r="M5" s="3376"/>
      <c r="N5" s="3376"/>
      <c r="O5" s="3376"/>
      <c r="P5" s="3376"/>
      <c r="Q5" s="3376"/>
      <c r="R5" s="3376"/>
      <c r="S5" s="3382"/>
      <c r="T5" s="274" t="s">
        <v>79</v>
      </c>
      <c r="U5" s="274" t="s">
        <v>80</v>
      </c>
      <c r="V5" s="274" t="s">
        <v>81</v>
      </c>
      <c r="W5" s="274" t="s">
        <v>67</v>
      </c>
      <c r="X5" s="274" t="s">
        <v>82</v>
      </c>
      <c r="Y5" s="274" t="s">
        <v>83</v>
      </c>
      <c r="Z5" s="274" t="s">
        <v>88</v>
      </c>
      <c r="AA5" s="274" t="s">
        <v>84</v>
      </c>
      <c r="AB5" s="274" t="s">
        <v>85</v>
      </c>
      <c r="AC5" s="274" t="s">
        <v>86</v>
      </c>
      <c r="AD5" s="274" t="s">
        <v>87</v>
      </c>
      <c r="AE5" s="26"/>
      <c r="AF5" s="26"/>
      <c r="AG5" s="26"/>
      <c r="AH5" s="26"/>
      <c r="AI5" s="26"/>
      <c r="AJ5" s="26"/>
      <c r="AK5" s="26"/>
      <c r="AL5" s="26"/>
      <c r="AM5" s="26"/>
      <c r="AN5" s="26"/>
      <c r="AO5" s="26"/>
      <c r="AP5" s="26"/>
      <c r="AQ5" s="26"/>
      <c r="AR5" s="26"/>
      <c r="AS5" s="26"/>
      <c r="AT5" s="26"/>
    </row>
    <row r="6" spans="1:46" s="33" customFormat="1" ht="12" hidden="1" customHeight="1">
      <c r="A6" s="3207" t="s">
        <v>149</v>
      </c>
      <c r="B6" s="3207"/>
      <c r="C6" s="3207"/>
      <c r="D6" s="32"/>
      <c r="E6" s="275">
        <v>19</v>
      </c>
      <c r="F6" s="276"/>
      <c r="G6" s="276"/>
      <c r="H6" s="260">
        <v>2.2200000000000002</v>
      </c>
      <c r="I6" s="260">
        <v>5</v>
      </c>
      <c r="J6" s="58">
        <v>2947176</v>
      </c>
      <c r="K6" s="58">
        <v>608621</v>
      </c>
      <c r="L6" s="58">
        <v>2472251</v>
      </c>
      <c r="M6" s="58">
        <v>243889</v>
      </c>
      <c r="N6" s="58">
        <v>2010403</v>
      </c>
      <c r="O6" s="58">
        <v>787255</v>
      </c>
      <c r="P6" s="58">
        <v>754930</v>
      </c>
      <c r="Q6" s="260">
        <v>4.49</v>
      </c>
      <c r="R6" s="260">
        <v>0.54</v>
      </c>
      <c r="S6" s="260">
        <v>1.68</v>
      </c>
      <c r="T6" s="40"/>
    </row>
    <row r="7" spans="1:46" s="33" customFormat="1" ht="12" hidden="1" customHeight="1">
      <c r="A7" s="3198" t="s">
        <v>150</v>
      </c>
      <c r="B7" s="3198"/>
      <c r="C7" s="3198"/>
      <c r="D7" s="32"/>
      <c r="E7" s="277">
        <v>16</v>
      </c>
      <c r="F7" s="278"/>
      <c r="G7" s="278"/>
      <c r="H7" s="279">
        <v>3.75</v>
      </c>
      <c r="I7" s="279">
        <v>5.7</v>
      </c>
      <c r="J7" s="59">
        <v>4946869</v>
      </c>
      <c r="K7" s="59">
        <v>772437</v>
      </c>
      <c r="L7" s="59">
        <v>1977812</v>
      </c>
      <c r="M7" s="59">
        <v>-19682</v>
      </c>
      <c r="N7" s="59">
        <v>2020151</v>
      </c>
      <c r="O7" s="59">
        <v>632366</v>
      </c>
      <c r="P7" s="59">
        <v>594522</v>
      </c>
      <c r="Q7" s="134">
        <v>4.0199999999999996</v>
      </c>
      <c r="R7" s="134">
        <v>-0.04</v>
      </c>
      <c r="S7" s="134">
        <v>1.18</v>
      </c>
      <c r="T7" s="274" t="s">
        <v>79</v>
      </c>
      <c r="U7" s="274" t="s">
        <v>80</v>
      </c>
      <c r="V7" s="274" t="s">
        <v>81</v>
      </c>
      <c r="W7" s="274" t="s">
        <v>67</v>
      </c>
      <c r="X7" s="274" t="s">
        <v>82</v>
      </c>
      <c r="Y7" s="274" t="s">
        <v>83</v>
      </c>
      <c r="Z7" s="274" t="s">
        <v>88</v>
      </c>
      <c r="AA7" s="274" t="s">
        <v>84</v>
      </c>
      <c r="AB7" s="274" t="s">
        <v>85</v>
      </c>
      <c r="AC7" s="274" t="s">
        <v>86</v>
      </c>
      <c r="AD7" s="274" t="s">
        <v>87</v>
      </c>
    </row>
    <row r="8" spans="1:46" s="33" customFormat="1" ht="12" hidden="1" customHeight="1">
      <c r="A8" s="3198" t="s">
        <v>1124</v>
      </c>
      <c r="B8" s="3198"/>
      <c r="C8" s="3198"/>
      <c r="D8" s="32"/>
      <c r="E8" s="277">
        <v>13.58</v>
      </c>
      <c r="F8" s="278"/>
      <c r="G8" s="278"/>
      <c r="H8" s="279">
        <f>U8/T8</f>
        <v>12.085384405694638</v>
      </c>
      <c r="I8" s="279">
        <f>V8/T8</f>
        <v>10.013185779231629</v>
      </c>
      <c r="J8" s="59">
        <f>W8/T8*1000</f>
        <v>4170667.6075658854</v>
      </c>
      <c r="K8" s="59">
        <f>X8/T8*1000</f>
        <v>1286456.2305994495</v>
      </c>
      <c r="L8" s="59">
        <f>Y8/T8*1000</f>
        <v>2169128.7844813182</v>
      </c>
      <c r="M8" s="59">
        <f>Z8/T8*1000</f>
        <v>44019.253260171819</v>
      </c>
      <c r="N8" s="59">
        <f>AA8/T8*1000</f>
        <v>2141216.4024234749</v>
      </c>
      <c r="O8" s="59">
        <f>AB8/T8*1000</f>
        <v>546665.71697399777</v>
      </c>
      <c r="P8" s="59">
        <f>AC8/T8*1000</f>
        <v>514739.24780823244</v>
      </c>
      <c r="Q8" s="134">
        <f t="shared" ref="Q8:Q16" si="0">AA8/AD8</f>
        <v>5.1568714328560414</v>
      </c>
      <c r="R8" s="134">
        <f t="shared" ref="R8:R17" si="1">Z8/AD8</f>
        <v>0.10601526747885451</v>
      </c>
      <c r="S8" s="134">
        <f t="shared" ref="S8:S17" si="2">AC8/AD8</f>
        <v>1.2396897947296328</v>
      </c>
      <c r="T8" s="262">
        <v>227442</v>
      </c>
      <c r="U8" s="262">
        <v>2748724</v>
      </c>
      <c r="V8" s="262">
        <v>2277419</v>
      </c>
      <c r="W8" s="262">
        <v>948584982</v>
      </c>
      <c r="X8" s="262">
        <v>292594178</v>
      </c>
      <c r="Y8" s="262">
        <v>493350989</v>
      </c>
      <c r="Z8" s="262">
        <v>10011827</v>
      </c>
      <c r="AA8" s="262">
        <v>487002541</v>
      </c>
      <c r="AB8" s="262">
        <v>124334744</v>
      </c>
      <c r="AC8" s="262">
        <v>117073324</v>
      </c>
      <c r="AD8" s="262">
        <v>94437596</v>
      </c>
    </row>
    <row r="9" spans="1:46" s="33" customFormat="1" ht="12" hidden="1" customHeight="1">
      <c r="A9" s="3198" t="s">
        <v>1125</v>
      </c>
      <c r="B9" s="3198"/>
      <c r="C9" s="3198"/>
      <c r="D9" s="32"/>
      <c r="E9" s="277">
        <v>13.847147503094851</v>
      </c>
      <c r="F9" s="278"/>
      <c r="G9" s="278"/>
      <c r="H9" s="279">
        <f>U9/T9</f>
        <v>4.4656600232478425</v>
      </c>
      <c r="I9" s="279">
        <f>V9/T9</f>
        <v>5.7219368408035702</v>
      </c>
      <c r="J9" s="59">
        <f>W9/T9</f>
        <v>3880625.3443477103</v>
      </c>
      <c r="K9" s="59">
        <f>X9/T9</f>
        <v>616783.1999297546</v>
      </c>
      <c r="L9" s="59">
        <f>Y9/T9</f>
        <v>1699977.2709080363</v>
      </c>
      <c r="M9" s="59">
        <f>Z9/T9</f>
        <v>-28273.2848300923</v>
      </c>
      <c r="N9" s="59">
        <f>AA9/T9</f>
        <v>1812559.9227308808</v>
      </c>
      <c r="O9" s="59">
        <f>AB9/T9</f>
        <v>509422.84298054915</v>
      </c>
      <c r="P9" s="59">
        <f>AC9/T9</f>
        <v>468673.38512348576</v>
      </c>
      <c r="Q9" s="134">
        <f t="shared" si="0"/>
        <v>4.5400782012066507</v>
      </c>
      <c r="R9" s="134">
        <f t="shared" si="1"/>
        <v>-7.0818582339728459E-2</v>
      </c>
      <c r="S9" s="134">
        <f t="shared" si="2"/>
        <v>1.1739274341225703</v>
      </c>
      <c r="T9" s="263">
        <v>228.81306455282203</v>
      </c>
      <c r="U9" s="263">
        <v>1021.8013551703652</v>
      </c>
      <c r="V9" s="263">
        <v>1309.2539037219578</v>
      </c>
      <c r="W9" s="263">
        <v>887937777.4215498</v>
      </c>
      <c r="X9" s="263">
        <v>141128054.14062306</v>
      </c>
      <c r="Y9" s="263">
        <v>388977009.02661073</v>
      </c>
      <c r="Z9" s="263">
        <v>-6469296.9469482331</v>
      </c>
      <c r="AA9" s="263">
        <v>414737390.60567915</v>
      </c>
      <c r="AB9" s="263">
        <v>116562601.85559051</v>
      </c>
      <c r="AC9" s="263">
        <v>107238593.52444977</v>
      </c>
      <c r="AD9" s="263">
        <v>91350274.648452371</v>
      </c>
    </row>
    <row r="10" spans="1:46" s="33" customFormat="1" ht="12" hidden="1" customHeight="1">
      <c r="A10" s="3198" t="s">
        <v>1126</v>
      </c>
      <c r="B10" s="3198"/>
      <c r="C10" s="3198"/>
      <c r="D10" s="32"/>
      <c r="E10" s="277">
        <v>13.847147503094851</v>
      </c>
      <c r="F10" s="278"/>
      <c r="G10" s="278"/>
      <c r="H10" s="279">
        <f>U10/T10</f>
        <v>4.9368039383557045</v>
      </c>
      <c r="I10" s="279">
        <f>V10/T10</f>
        <v>6.1075909381894684</v>
      </c>
      <c r="J10" s="59">
        <f>W10/T10</f>
        <v>4778400.259689142</v>
      </c>
      <c r="K10" s="59">
        <f>X10/T10</f>
        <v>704899.42079044622</v>
      </c>
      <c r="L10" s="59">
        <f>Y10/T10</f>
        <v>1858243.5175496673</v>
      </c>
      <c r="M10" s="59">
        <f>Z10/T10</f>
        <v>34526.275426203378</v>
      </c>
      <c r="N10" s="59">
        <f>AA10/T10</f>
        <v>2101681.5087628947</v>
      </c>
      <c r="O10" s="59">
        <f>AB10/T10</f>
        <v>596891.66712980834</v>
      </c>
      <c r="P10" s="59">
        <f>AC10/T10</f>
        <v>556975.79581417271</v>
      </c>
      <c r="Q10" s="134">
        <f t="shared" si="0"/>
        <v>4.7748250776406271</v>
      </c>
      <c r="R10" s="134">
        <f t="shared" si="1"/>
        <v>7.8440489225031218E-2</v>
      </c>
      <c r="S10" s="134">
        <f t="shared" si="2"/>
        <v>1.2653972480624749</v>
      </c>
      <c r="T10" s="280">
        <v>228.94867022142722</v>
      </c>
      <c r="U10" s="280">
        <v>1130.2746968304434</v>
      </c>
      <c r="V10" s="280">
        <v>1398.3248235549179</v>
      </c>
      <c r="W10" s="280">
        <v>1094008385.2415516</v>
      </c>
      <c r="X10" s="280">
        <v>161385785.02982694</v>
      </c>
      <c r="Y10" s="280">
        <v>425442382.29058367</v>
      </c>
      <c r="Z10" s="280">
        <v>7904744.846528003</v>
      </c>
      <c r="AA10" s="280">
        <v>481177186.6602276</v>
      </c>
      <c r="AB10" s="280">
        <v>136657553.45562041</v>
      </c>
      <c r="AC10" s="280">
        <v>127518867.797176</v>
      </c>
      <c r="AD10" s="280">
        <v>100773783.08861327</v>
      </c>
    </row>
    <row r="11" spans="1:46" s="266" customFormat="1" ht="13.7" hidden="1" customHeight="1">
      <c r="A11" s="3103" t="s">
        <v>1127</v>
      </c>
      <c r="B11" s="3103"/>
      <c r="C11" s="3103"/>
      <c r="D11" s="22"/>
      <c r="E11" s="281">
        <v>14.903616465171332</v>
      </c>
      <c r="F11" s="282"/>
      <c r="G11" s="282"/>
      <c r="H11" s="279">
        <f>U11/$T11*1000</f>
        <v>3.8819196013352983</v>
      </c>
      <c r="I11" s="279">
        <f>V11/$T11*1000</f>
        <v>6.154799220381256</v>
      </c>
      <c r="J11" s="283">
        <f>W11/T11*1000</f>
        <v>5695518.3131754957</v>
      </c>
      <c r="K11" s="283">
        <f>X11/T11*1000</f>
        <v>739118.06155609468</v>
      </c>
      <c r="L11" s="283">
        <f>Y11/T11*1000</f>
        <v>2355271.9242569963</v>
      </c>
      <c r="M11" s="283">
        <f>Z11/T11*1000</f>
        <v>68341.18974056904</v>
      </c>
      <c r="N11" s="283">
        <f>AA11/T11*1000</f>
        <v>2729019.6824540445</v>
      </c>
      <c r="O11" s="283">
        <f>AB11/T11*1000</f>
        <v>724143.1381807127</v>
      </c>
      <c r="P11" s="283">
        <f>AC11/T11*1000</f>
        <v>681542.12051629927</v>
      </c>
      <c r="Q11" s="265">
        <f t="shared" si="0"/>
        <v>5.0587414234893959</v>
      </c>
      <c r="R11" s="265">
        <f t="shared" si="1"/>
        <v>0.12668300257925563</v>
      </c>
      <c r="S11" s="265">
        <f t="shared" si="2"/>
        <v>1.2633640493967613</v>
      </c>
      <c r="T11" s="908">
        <v>193925.71732453088</v>
      </c>
      <c r="U11" s="50">
        <v>752.80404328510463</v>
      </c>
      <c r="V11" s="50">
        <v>1193.5738538008984</v>
      </c>
      <c r="W11" s="50">
        <v>1104507474.4175601</v>
      </c>
      <c r="X11" s="50">
        <v>143334000.27478242</v>
      </c>
      <c r="Y11" s="50">
        <v>456747797.40586615</v>
      </c>
      <c r="Z11" s="50">
        <v>13253114.24325172</v>
      </c>
      <c r="AA11" s="50">
        <v>529227099.51266408</v>
      </c>
      <c r="AB11" s="50">
        <v>140429977.5173316</v>
      </c>
      <c r="AC11" s="50">
        <v>132168544.60800523</v>
      </c>
      <c r="AD11" s="50">
        <v>104616357.15462527</v>
      </c>
    </row>
    <row r="12" spans="1:46" s="33" customFormat="1" ht="13.7" hidden="1" customHeight="1">
      <c r="A12" s="3198" t="s">
        <v>1128</v>
      </c>
      <c r="B12" s="3198"/>
      <c r="C12" s="3198"/>
      <c r="D12" s="32"/>
      <c r="E12" s="277">
        <v>13.100477577883749</v>
      </c>
      <c r="F12" s="278"/>
      <c r="G12" s="278"/>
      <c r="H12" s="279">
        <f t="shared" ref="H12:H17" si="3">U12/T12</f>
        <v>6.8888906672590604</v>
      </c>
      <c r="I12" s="279">
        <f t="shared" ref="I12:I17" si="4">V12/T12</f>
        <v>7.4077608025790393</v>
      </c>
      <c r="J12" s="59">
        <f t="shared" ref="J12:J17" si="5">W12/T12</f>
        <v>6684740.2437917022</v>
      </c>
      <c r="K12" s="59">
        <f t="shared" ref="K12:K17" si="6">X12/T12</f>
        <v>899038.69006869278</v>
      </c>
      <c r="L12" s="59">
        <f t="shared" ref="L12:L17" si="7">Y12/T12</f>
        <v>2928328.3691091598</v>
      </c>
      <c r="M12" s="59">
        <f t="shared" ref="M12:M17" si="8">Z12/T12</f>
        <v>87003.865372825894</v>
      </c>
      <c r="N12" s="59">
        <f t="shared" ref="N12:N17" si="9">AA12/T12</f>
        <v>3325991.1389197833</v>
      </c>
      <c r="O12" s="59">
        <f t="shared" ref="O12:O17" si="10">AB12/T12</f>
        <v>849323.38834757661</v>
      </c>
      <c r="P12" s="59">
        <f t="shared" ref="P12:P17" si="11">AC12/T12</f>
        <v>794946.26251468097</v>
      </c>
      <c r="Q12" s="134">
        <f t="shared" si="0"/>
        <v>5.4717464395011683</v>
      </c>
      <c r="R12" s="134">
        <f t="shared" si="1"/>
        <v>0.14313420291649218</v>
      </c>
      <c r="S12" s="134">
        <f t="shared" si="2"/>
        <v>1.3078039597309867</v>
      </c>
      <c r="T12" s="50">
        <v>13.100477577883749</v>
      </c>
      <c r="U12" s="50">
        <v>90.247757722919943</v>
      </c>
      <c r="V12" s="50">
        <v>97.045204296512836</v>
      </c>
      <c r="W12" s="50">
        <v>87573289.677770346</v>
      </c>
      <c r="X12" s="50">
        <v>11777836.200894887</v>
      </c>
      <c r="Y12" s="50">
        <v>38362500.140195437</v>
      </c>
      <c r="Z12" s="50">
        <v>1139792.187505922</v>
      </c>
      <c r="AA12" s="50">
        <v>43572072.339658655</v>
      </c>
      <c r="AB12" s="50">
        <v>11126542.005419679</v>
      </c>
      <c r="AC12" s="50">
        <v>10414175.687696068</v>
      </c>
      <c r="AD12" s="50">
        <v>7963101.510900951</v>
      </c>
    </row>
    <row r="13" spans="1:46" s="33" customFormat="1" ht="13.7" hidden="1" customHeight="1">
      <c r="A13" s="3103" t="s">
        <v>1129</v>
      </c>
      <c r="B13" s="3103"/>
      <c r="C13" s="3103"/>
      <c r="D13" s="32"/>
      <c r="E13" s="281" t="e">
        <f>#REF!</f>
        <v>#REF!</v>
      </c>
      <c r="F13" s="284" t="s">
        <v>4</v>
      </c>
      <c r="G13" s="284" t="s">
        <v>4</v>
      </c>
      <c r="H13" s="279">
        <f t="shared" si="3"/>
        <v>10.745000129724662</v>
      </c>
      <c r="I13" s="279">
        <f t="shared" si="4"/>
        <v>10.440727835076499</v>
      </c>
      <c r="J13" s="283">
        <f t="shared" si="5"/>
        <v>11635958.435528146</v>
      </c>
      <c r="K13" s="283">
        <f t="shared" si="6"/>
        <v>1058856.0513062328</v>
      </c>
      <c r="L13" s="283">
        <f t="shared" si="7"/>
        <v>3488978.8541973177</v>
      </c>
      <c r="M13" s="283">
        <f t="shared" si="8"/>
        <v>307950.4681231507</v>
      </c>
      <c r="N13" s="283">
        <f t="shared" si="9"/>
        <v>3860861.8710798752</v>
      </c>
      <c r="O13" s="283">
        <f t="shared" si="10"/>
        <v>1108995.0247025364</v>
      </c>
      <c r="P13" s="283">
        <f t="shared" si="11"/>
        <v>1051552.9995167002</v>
      </c>
      <c r="Q13" s="134" t="e">
        <f t="shared" si="0"/>
        <v>#REF!</v>
      </c>
      <c r="R13" s="134" t="e">
        <f t="shared" si="1"/>
        <v>#REF!</v>
      </c>
      <c r="S13" s="134" t="e">
        <f t="shared" si="2"/>
        <v>#REF!</v>
      </c>
      <c r="T13" s="50">
        <f>'2'!R14</f>
        <v>155909.24169496537</v>
      </c>
      <c r="U13" s="50">
        <f>'2'!U14</f>
        <v>1675244.8222376767</v>
      </c>
      <c r="V13" s="50">
        <f>'2'!V14</f>
        <v>1627805.9595102945</v>
      </c>
      <c r="W13" s="50">
        <f>'2'!L14*1000</f>
        <v>1814153456077.3289</v>
      </c>
      <c r="X13" s="50">
        <f>'2'!M14*1000</f>
        <v>165085444023.28009</v>
      </c>
      <c r="Y13" s="50">
        <f>'24.'!F13*1000</f>
        <v>543964047447.67297</v>
      </c>
      <c r="Z13" s="50">
        <f>'20.'!AA13*1000</f>
        <v>48012323964.690033</v>
      </c>
      <c r="AA13" s="50">
        <f>'2'!G14*1000</f>
        <v>601944046609.06848</v>
      </c>
      <c r="AB13" s="50">
        <f>'2'!H14*1000</f>
        <v>172902573344.86185</v>
      </c>
      <c r="AC13" s="50">
        <f>'2'!J14*1000</f>
        <v>163946830756.715</v>
      </c>
      <c r="AD13" s="50" t="e">
        <f>#REF!*1000</f>
        <v>#REF!</v>
      </c>
    </row>
    <row r="14" spans="1:46" s="33" customFormat="1" ht="13.7" hidden="1" customHeight="1">
      <c r="A14" s="3198" t="s">
        <v>1130</v>
      </c>
      <c r="B14" s="3198"/>
      <c r="C14" s="3198"/>
      <c r="D14" s="32"/>
      <c r="E14" s="281">
        <f>'32.'!R14</f>
        <v>10.831309840344083</v>
      </c>
      <c r="F14" s="284" t="s">
        <v>4</v>
      </c>
      <c r="G14" s="284" t="s">
        <v>4</v>
      </c>
      <c r="H14" s="279">
        <f t="shared" si="3"/>
        <v>10.457482427097094</v>
      </c>
      <c r="I14" s="279">
        <f t="shared" si="4"/>
        <v>11.983814737339728</v>
      </c>
      <c r="J14" s="59">
        <f t="shared" si="5"/>
        <v>12763414.844422504</v>
      </c>
      <c r="K14" s="59">
        <f t="shared" si="6"/>
        <v>1100668.4990919975</v>
      </c>
      <c r="L14" s="59">
        <f t="shared" si="7"/>
        <v>3800423.3564516534</v>
      </c>
      <c r="M14" s="59">
        <f t="shared" si="8"/>
        <v>137155.80676747623</v>
      </c>
      <c r="N14" s="59">
        <f t="shared" si="9"/>
        <v>3964430.8781955368</v>
      </c>
      <c r="O14" s="59">
        <f t="shared" si="10"/>
        <v>907474.29155527847</v>
      </c>
      <c r="P14" s="59">
        <f t="shared" si="11"/>
        <v>845188.78623540245</v>
      </c>
      <c r="Q14" s="134" t="e">
        <f t="shared" si="0"/>
        <v>#REF!</v>
      </c>
      <c r="R14" s="134" t="e">
        <f t="shared" si="1"/>
        <v>#REF!</v>
      </c>
      <c r="S14" s="134" t="e">
        <f t="shared" si="2"/>
        <v>#REF!</v>
      </c>
      <c r="T14" s="50">
        <f>'2'!R15</f>
        <v>145594.46687390516</v>
      </c>
      <c r="U14" s="50">
        <f>'2'!U15</f>
        <v>1522551.5788164332</v>
      </c>
      <c r="V14" s="50">
        <f>'2'!V15</f>
        <v>1744777.1177986255</v>
      </c>
      <c r="W14" s="50">
        <f>'2'!L15*1000</f>
        <v>1858282579764.1816</v>
      </c>
      <c r="X14" s="50">
        <f>'2'!M15*1000</f>
        <v>160251243330.20074</v>
      </c>
      <c r="Y14" s="50">
        <f>'24.'!F14*1000</f>
        <v>553320612477.7157</v>
      </c>
      <c r="Z14" s="50">
        <f>'20.'!AA14*1000</f>
        <v>19969126564.971054</v>
      </c>
      <c r="AA14" s="50">
        <f>'2'!G15*1000</f>
        <v>577199200169.32678</v>
      </c>
      <c r="AB14" s="50">
        <f>'2'!H15*1000</f>
        <v>132123235680.76555</v>
      </c>
      <c r="AC14" s="50">
        <f>'2'!J15*1000</f>
        <v>123054810739.74641</v>
      </c>
      <c r="AD14" s="50" t="e">
        <f>#REF!*1000</f>
        <v>#REF!</v>
      </c>
    </row>
    <row r="15" spans="1:46" s="33" customFormat="1" ht="13.7" hidden="1" customHeight="1">
      <c r="A15" s="3198" t="s">
        <v>1131</v>
      </c>
      <c r="B15" s="3198"/>
      <c r="C15" s="3198"/>
      <c r="D15" s="32"/>
      <c r="E15" s="281">
        <f>'32.'!R15</f>
        <v>10.332716066932209</v>
      </c>
      <c r="F15" s="284" t="s">
        <v>4</v>
      </c>
      <c r="G15" s="284" t="s">
        <v>4</v>
      </c>
      <c r="H15" s="279">
        <f t="shared" si="3"/>
        <v>10.883567556371409</v>
      </c>
      <c r="I15" s="279">
        <f t="shared" si="4"/>
        <v>11.906185434248863</v>
      </c>
      <c r="J15" s="59">
        <f t="shared" si="5"/>
        <v>11688163.146554586</v>
      </c>
      <c r="K15" s="59">
        <f t="shared" si="6"/>
        <v>1183315.1025579609</v>
      </c>
      <c r="L15" s="59">
        <f t="shared" si="7"/>
        <v>3920440.1619500304</v>
      </c>
      <c r="M15" s="59">
        <f t="shared" si="8"/>
        <v>95578.869349397952</v>
      </c>
      <c r="N15" s="59">
        <f t="shared" si="9"/>
        <v>4273338.2472310103</v>
      </c>
      <c r="O15" s="59">
        <f t="shared" si="10"/>
        <v>871448.52668265149</v>
      </c>
      <c r="P15" s="59">
        <f t="shared" si="11"/>
        <v>815635.64480150014</v>
      </c>
      <c r="Q15" s="134" t="e">
        <f t="shared" si="0"/>
        <v>#REF!</v>
      </c>
      <c r="R15" s="134" t="e">
        <f t="shared" si="1"/>
        <v>#REF!</v>
      </c>
      <c r="S15" s="134" t="e">
        <f t="shared" si="2"/>
        <v>#REF!</v>
      </c>
      <c r="T15" s="50">
        <f>'2'!R16</f>
        <v>138340.60233372761</v>
      </c>
      <c r="U15" s="50">
        <f>'2'!U16</f>
        <v>1505639.2912882366</v>
      </c>
      <c r="V15" s="50">
        <f>'2'!V16</f>
        <v>1647108.8644710421</v>
      </c>
      <c r="W15" s="50">
        <f>'2'!L16*1000</f>
        <v>1616947529869.2383</v>
      </c>
      <c r="X15" s="50">
        <f>'2'!M16*1000</f>
        <v>163700524038.46497</v>
      </c>
      <c r="Y15" s="50">
        <f>'24.'!F15*1000</f>
        <v>542356053417.50385</v>
      </c>
      <c r="Z15" s="50">
        <f>'20.'!AA15*1000</f>
        <v>13222438356.172369</v>
      </c>
      <c r="AA15" s="50">
        <f>'2'!G16*1000</f>
        <v>591176187097.69373</v>
      </c>
      <c r="AB15" s="50">
        <f>'2'!H16*1000</f>
        <v>120556714084.11751</v>
      </c>
      <c r="AC15" s="50">
        <f>'2'!J16*1000</f>
        <v>112835526386.69783</v>
      </c>
      <c r="AD15" s="50" t="e">
        <f>#REF!*1000</f>
        <v>#REF!</v>
      </c>
      <c r="AE15" s="285"/>
    </row>
    <row r="16" spans="1:46" s="33" customFormat="1" ht="17.25" hidden="1" customHeight="1">
      <c r="A16" s="3198" t="s">
        <v>1095</v>
      </c>
      <c r="B16" s="3198"/>
      <c r="C16" s="3198"/>
      <c r="D16" s="32"/>
      <c r="E16" s="281">
        <f>'32.'!R16</f>
        <v>10.118940514693909</v>
      </c>
      <c r="F16" s="284" t="s">
        <v>4</v>
      </c>
      <c r="G16" s="284" t="s">
        <v>4</v>
      </c>
      <c r="H16" s="279">
        <f t="shared" si="3"/>
        <v>9.6975960586926444</v>
      </c>
      <c r="I16" s="279">
        <f t="shared" si="4"/>
        <v>10.719996042774106</v>
      </c>
      <c r="J16" s="59">
        <f t="shared" si="5"/>
        <v>12136842.903222797</v>
      </c>
      <c r="K16" s="59">
        <f t="shared" si="6"/>
        <v>1186208.4407362316</v>
      </c>
      <c r="L16" s="59">
        <f t="shared" si="7"/>
        <v>3693990.5455680345</v>
      </c>
      <c r="M16" s="59">
        <f t="shared" si="8"/>
        <v>161230.80035820653</v>
      </c>
      <c r="N16" s="59">
        <f t="shared" si="9"/>
        <v>3775119.6334854914</v>
      </c>
      <c r="O16" s="59">
        <f t="shared" si="10"/>
        <v>826195.96086420305</v>
      </c>
      <c r="P16" s="59">
        <f t="shared" si="11"/>
        <v>772823.81131698156</v>
      </c>
      <c r="Q16" s="134" t="e">
        <f t="shared" si="0"/>
        <v>#REF!</v>
      </c>
      <c r="R16" s="134" t="e">
        <f t="shared" si="1"/>
        <v>#REF!</v>
      </c>
      <c r="S16" s="134" t="e">
        <f t="shared" si="2"/>
        <v>#REF!</v>
      </c>
      <c r="T16" s="50">
        <f>'2'!R17</f>
        <v>138234.84637123178</v>
      </c>
      <c r="U16" s="50">
        <f>'2'!U17</f>
        <v>1340545.7013436405</v>
      </c>
      <c r="V16" s="50">
        <f>'2'!V17</f>
        <v>1481877.0060730912</v>
      </c>
      <c r="W16" s="50">
        <f>'2'!L17*1000</f>
        <v>1677734614158.7781</v>
      </c>
      <c r="X16" s="50">
        <f>'2'!M17*1000</f>
        <v>163975341569.43137</v>
      </c>
      <c r="Y16" s="50">
        <f>'24.'!F16*1000</f>
        <v>510638215563.37988</v>
      </c>
      <c r="Z16" s="50">
        <f>'20.'!AA16*1000</f>
        <v>22287714917.827419</v>
      </c>
      <c r="AA16" s="50">
        <f>'2'!G17*1000</f>
        <v>521853082567.8877</v>
      </c>
      <c r="AB16" s="50">
        <f>'2'!H17*1000</f>
        <v>114209071722.59532</v>
      </c>
      <c r="AC16" s="50">
        <f>'2'!J17*1000</f>
        <v>106831180829.43275</v>
      </c>
      <c r="AD16" s="50" t="e">
        <f>#REF!*1000</f>
        <v>#REF!</v>
      </c>
    </row>
    <row r="17" spans="1:30" s="33" customFormat="1" ht="15.75" hidden="1" customHeight="1">
      <c r="A17" s="3198" t="s">
        <v>1050</v>
      </c>
      <c r="B17" s="3198"/>
      <c r="C17" s="3198"/>
      <c r="D17" s="32"/>
      <c r="E17" s="286">
        <f>'32.'!R17</f>
        <v>10.69811914487429</v>
      </c>
      <c r="F17" s="287" t="s">
        <v>4</v>
      </c>
      <c r="G17" s="287" t="s">
        <v>4</v>
      </c>
      <c r="H17" s="288">
        <f t="shared" si="3"/>
        <v>12.395113921813484</v>
      </c>
      <c r="I17" s="288">
        <f t="shared" si="4"/>
        <v>13.468716305268469</v>
      </c>
      <c r="J17" s="289">
        <f t="shared" si="5"/>
        <v>12831396.417611511</v>
      </c>
      <c r="K17" s="289">
        <f t="shared" si="6"/>
        <v>1285912.7077943149</v>
      </c>
      <c r="L17" s="289">
        <f t="shared" si="7"/>
        <v>3741765.4093428985</v>
      </c>
      <c r="M17" s="289">
        <f t="shared" si="8"/>
        <v>233782.06698069087</v>
      </c>
      <c r="N17" s="289">
        <f t="shared" si="9"/>
        <v>3976021.6380161229</v>
      </c>
      <c r="O17" s="289">
        <f t="shared" si="10"/>
        <v>892829.99203343084</v>
      </c>
      <c r="P17" s="289">
        <f t="shared" si="11"/>
        <v>841050.9495132775</v>
      </c>
      <c r="Q17" s="269">
        <f t="shared" ref="Q17:Q22" si="12">AA17/AD17</f>
        <v>6.3504790010604726</v>
      </c>
      <c r="R17" s="269">
        <f t="shared" si="1"/>
        <v>0.3733953791876648</v>
      </c>
      <c r="S17" s="269">
        <f t="shared" si="2"/>
        <v>1.3433217622957974</v>
      </c>
      <c r="T17" s="50">
        <f>'2'!R18</f>
        <v>148534.99487466394</v>
      </c>
      <c r="U17" s="50">
        <f>'2'!U18</f>
        <v>1841108.1828474416</v>
      </c>
      <c r="V17" s="50">
        <f>'2'!V18</f>
        <v>2000575.7073713548</v>
      </c>
      <c r="W17" s="50">
        <f>'2'!L18*1000</f>
        <v>1905911401124.707</v>
      </c>
      <c r="X17" s="50">
        <f>'2'!M18*1000</f>
        <v>191003037461.4938</v>
      </c>
      <c r="Y17" s="50">
        <f>'24.'!F17*1000</f>
        <v>555783105898.94226</v>
      </c>
      <c r="Z17" s="50">
        <f>'20.'!AA17*1000</f>
        <v>34724818120.765259</v>
      </c>
      <c r="AA17" s="50">
        <f>'2'!G18*1000</f>
        <v>590578353624.27771</v>
      </c>
      <c r="AB17" s="50">
        <f>'2'!H18*1000</f>
        <v>132616498290.6319</v>
      </c>
      <c r="AC17" s="50">
        <f>'2'!J18*1000</f>
        <v>124925498475.28592</v>
      </c>
      <c r="AD17" s="284">
        <f>'2'!W18*1000</f>
        <v>92997450038.911469</v>
      </c>
    </row>
    <row r="18" spans="1:30" s="33" customFormat="1" ht="15.75" hidden="1" customHeight="1">
      <c r="A18" s="3198" t="s">
        <v>1051</v>
      </c>
      <c r="B18" s="3198"/>
      <c r="C18" s="3198"/>
      <c r="D18" s="32"/>
      <c r="E18" s="286">
        <f>'63.'!E18</f>
        <v>11.226386672059109</v>
      </c>
      <c r="F18" s="287" t="s">
        <v>4</v>
      </c>
      <c r="G18" s="287" t="s">
        <v>4</v>
      </c>
      <c r="H18" s="290" t="s">
        <v>4</v>
      </c>
      <c r="I18" s="290" t="s">
        <v>4</v>
      </c>
      <c r="J18" s="289">
        <f>W18/T18</f>
        <v>11890496.805863643</v>
      </c>
      <c r="K18" s="289">
        <f>X18/T18</f>
        <v>933728.74247177399</v>
      </c>
      <c r="L18" s="289">
        <f t="shared" ref="L18:L27" si="13">Y18/T18</f>
        <v>3769111.7606865019</v>
      </c>
      <c r="M18" s="289">
        <f t="shared" ref="M18:M27" si="14">Z18/T18</f>
        <v>440407.73938412435</v>
      </c>
      <c r="N18" s="289">
        <f t="shared" ref="N18:N27" si="15">AA18/T18</f>
        <v>3815099.4008543668</v>
      </c>
      <c r="O18" s="289">
        <f t="shared" ref="O18:O27" si="16">AB18/T18</f>
        <v>1069538.3987659463</v>
      </c>
      <c r="P18" s="289">
        <f t="shared" ref="P18:P27" si="17">AC18/T18</f>
        <v>1017305.4058107665</v>
      </c>
      <c r="Q18" s="269">
        <f t="shared" si="12"/>
        <v>6.548353685324912</v>
      </c>
      <c r="R18" s="269">
        <f t="shared" ref="R18:R27" si="18">Z18/AD18</f>
        <v>0.75592935864156074</v>
      </c>
      <c r="S18" s="269">
        <f t="shared" ref="S18:S27" si="19">AC18/AD18</f>
        <v>1.7461342165161016</v>
      </c>
      <c r="T18" s="284">
        <f>'1'!R19</f>
        <v>159165.50983377962</v>
      </c>
      <c r="U18" s="284" t="str">
        <f>'1'!U19</f>
        <v>...</v>
      </c>
      <c r="V18" s="284" t="str">
        <f>'1'!V19</f>
        <v>...</v>
      </c>
      <c r="W18" s="284">
        <f>'1'!L19*1000</f>
        <v>1892556986282.2148</v>
      </c>
      <c r="X18" s="284">
        <f>'1'!M19*1000</f>
        <v>148617411341.97382</v>
      </c>
      <c r="Y18" s="284">
        <f>'23.'!F18*1000</f>
        <v>599912595010.16187</v>
      </c>
      <c r="Z18" s="284">
        <f>'19.'!AA18*1000</f>
        <v>70097722373.816498</v>
      </c>
      <c r="AA18" s="284">
        <f>'1'!G19*1000</f>
        <v>607232241203.53247</v>
      </c>
      <c r="AB18" s="284">
        <f>'1'!H19*1000</f>
        <v>170233624526.38614</v>
      </c>
      <c r="AC18" s="284">
        <f>'1'!J19*1000</f>
        <v>161919933572.53073</v>
      </c>
      <c r="AD18" s="284">
        <f>'2'!W19*1000</f>
        <v>92730519819.716064</v>
      </c>
    </row>
    <row r="19" spans="1:30" s="33" customFormat="1" ht="15.75" hidden="1" customHeight="1">
      <c r="A19" s="3198" t="s">
        <v>1052</v>
      </c>
      <c r="B19" s="3198"/>
      <c r="C19" s="3198"/>
      <c r="D19" s="32"/>
      <c r="E19" s="286">
        <f>'32.'!R19</f>
        <v>9.7218342469995918</v>
      </c>
      <c r="F19" s="291">
        <f>'32.'!S19</f>
        <v>7.5465635776771265</v>
      </c>
      <c r="G19" s="291">
        <f>'32.'!T19</f>
        <v>2.1752706693224568</v>
      </c>
      <c r="H19" s="288">
        <f>U19/T19</f>
        <v>11.850529020617488</v>
      </c>
      <c r="I19" s="288">
        <f>V19/T19</f>
        <v>12.533764097100207</v>
      </c>
      <c r="J19" s="289">
        <f>W19/T19</f>
        <v>13689553.649044409</v>
      </c>
      <c r="K19" s="289">
        <f>X19/T19</f>
        <v>1360910.3448833658</v>
      </c>
      <c r="L19" s="289">
        <f t="shared" si="13"/>
        <v>3932207.1007275744</v>
      </c>
      <c r="M19" s="289">
        <f t="shared" si="14"/>
        <v>234241.87218229583</v>
      </c>
      <c r="N19" s="289">
        <f t="shared" si="15"/>
        <v>4102061.431180011</v>
      </c>
      <c r="O19" s="289">
        <f t="shared" si="16"/>
        <v>937646.32470007753</v>
      </c>
      <c r="P19" s="289">
        <f t="shared" si="17"/>
        <v>873682.19254059356</v>
      </c>
      <c r="Q19" s="269">
        <f t="shared" si="12"/>
        <v>6.620445623924808</v>
      </c>
      <c r="R19" s="269">
        <f t="shared" si="18"/>
        <v>0.37805030559552866</v>
      </c>
      <c r="S19" s="269">
        <f t="shared" si="19"/>
        <v>1.4100630976271153</v>
      </c>
      <c r="T19" s="50">
        <f>'2'!R20</f>
        <v>140111.07516775819</v>
      </c>
      <c r="U19" s="50">
        <f>'2'!U20</f>
        <v>1660390.3623854367</v>
      </c>
      <c r="V19" s="50">
        <f>'2'!V20</f>
        <v>1756119.1635437559</v>
      </c>
      <c r="W19" s="50">
        <f>'2'!L20*1000</f>
        <v>1918058080334.3196</v>
      </c>
      <c r="X19" s="50">
        <f>'2'!M20*1000</f>
        <v>190678611628.53299</v>
      </c>
      <c r="Y19" s="50">
        <f>'24.'!F19*1000</f>
        <v>550945764665.23364</v>
      </c>
      <c r="Z19" s="50">
        <f>'20.'!AA19*1000</f>
        <v>32819880560.770058</v>
      </c>
      <c r="AA19" s="50">
        <f>'2'!G20*1000</f>
        <v>574744237526.82422</v>
      </c>
      <c r="AB19" s="50">
        <f>'2'!H20*1000</f>
        <v>131374634680.82477</v>
      </c>
      <c r="AC19" s="50">
        <f>'2'!J20*1000</f>
        <v>122412551351.78688</v>
      </c>
      <c r="AD19" s="284">
        <f>'2'!W20*1000</f>
        <v>86813527393.05452</v>
      </c>
    </row>
    <row r="20" spans="1:30" s="33" customFormat="1" ht="15.75" hidden="1" customHeight="1">
      <c r="A20" s="3198" t="s">
        <v>1053</v>
      </c>
      <c r="B20" s="3198"/>
      <c r="C20" s="3198"/>
      <c r="D20" s="32"/>
      <c r="E20" s="286">
        <f>'32.'!R20</f>
        <v>8.5109939004192352</v>
      </c>
      <c r="F20" s="291">
        <f>'32.'!S20</f>
        <v>6.6164437711059216</v>
      </c>
      <c r="G20" s="291">
        <f>'32.'!T20</f>
        <v>1.8945501293133007</v>
      </c>
      <c r="H20" s="288">
        <f>U20/T20</f>
        <v>15.455800139584785</v>
      </c>
      <c r="I20" s="288">
        <f>V20/T20</f>
        <v>16.464612170454213</v>
      </c>
      <c r="J20" s="289">
        <f>W20/T20</f>
        <v>16160737.143500902</v>
      </c>
      <c r="K20" s="289">
        <f>X20/T20</f>
        <v>1536276.6768389605</v>
      </c>
      <c r="L20" s="289">
        <f t="shared" si="13"/>
        <v>4299385.8840703806</v>
      </c>
      <c r="M20" s="289">
        <f t="shared" si="14"/>
        <v>292579.32460609463</v>
      </c>
      <c r="N20" s="289">
        <f t="shared" si="15"/>
        <v>4581040.1698714923</v>
      </c>
      <c r="O20" s="289">
        <f t="shared" si="16"/>
        <v>1050317.1936830322</v>
      </c>
      <c r="P20" s="289">
        <f t="shared" si="17"/>
        <v>954120.54086339276</v>
      </c>
      <c r="Q20" s="269">
        <f t="shared" si="12"/>
        <v>6.7774601613679186</v>
      </c>
      <c r="R20" s="269">
        <f t="shared" si="18"/>
        <v>0.43285905450014089</v>
      </c>
      <c r="S20" s="269">
        <f t="shared" si="19"/>
        <v>1.4115820239633163</v>
      </c>
      <c r="T20" s="50">
        <f>'2'!R21</f>
        <v>123945.6041718116</v>
      </c>
      <c r="U20" s="50">
        <f>'2'!U21</f>
        <v>1915678.4862596062</v>
      </c>
      <c r="V20" s="50">
        <f>'2'!V21</f>
        <v>2040716.3029215096</v>
      </c>
      <c r="W20" s="50">
        <f>'2'!L21*1000</f>
        <v>2003052329113.0562</v>
      </c>
      <c r="X20" s="50">
        <f>'2'!M21*1000</f>
        <v>190414740885.86792</v>
      </c>
      <c r="Y20" s="50">
        <f>'24.'!F20*1000</f>
        <v>532889980968.86169</v>
      </c>
      <c r="Z20" s="50">
        <f>'20.'!AA20*1000</f>
        <v>36263921156.482986</v>
      </c>
      <c r="AA20" s="50">
        <f>'2'!G21*1000</f>
        <v>567799791590.06055</v>
      </c>
      <c r="AB20" s="50">
        <f>'2'!H21*1000</f>
        <v>130182199143.08508</v>
      </c>
      <c r="AC20" s="50">
        <f>'2'!J21*1000</f>
        <v>118259046890.04887</v>
      </c>
      <c r="AD20" s="284">
        <f>'2'!W21*1000</f>
        <v>83777665684.641891</v>
      </c>
    </row>
    <row r="21" spans="1:30" s="33" customFormat="1" ht="15.75" hidden="1" customHeight="1">
      <c r="A21" s="3198" t="s">
        <v>1054</v>
      </c>
      <c r="B21" s="3198"/>
      <c r="C21" s="3198"/>
      <c r="D21" s="32"/>
      <c r="E21" s="286">
        <f>'32.'!R21</f>
        <v>8.7543969219633251</v>
      </c>
      <c r="F21" s="291">
        <f>'32.'!S21</f>
        <v>6.7780893239552684</v>
      </c>
      <c r="G21" s="291">
        <f>'32.'!T21</f>
        <v>1.9763075980080611</v>
      </c>
      <c r="H21" s="288">
        <f>U21/T21</f>
        <v>15.07315336367572</v>
      </c>
      <c r="I21" s="288">
        <f>V21/T21</f>
        <v>16.171926110344717</v>
      </c>
      <c r="J21" s="289">
        <f>W21/T21</f>
        <v>13090646.976782266</v>
      </c>
      <c r="K21" s="289">
        <f>X21/T21</f>
        <v>1598624.3227882902</v>
      </c>
      <c r="L21" s="289">
        <f t="shared" si="13"/>
        <v>4436160.11395422</v>
      </c>
      <c r="M21" s="289">
        <f t="shared" si="14"/>
        <v>309251.85660818988</v>
      </c>
      <c r="N21" s="289">
        <f t="shared" si="15"/>
        <v>4707459.5224431846</v>
      </c>
      <c r="O21" s="289">
        <f t="shared" si="16"/>
        <v>1090245.0205654565</v>
      </c>
      <c r="P21" s="289">
        <f t="shared" si="17"/>
        <v>1008359.231066311</v>
      </c>
      <c r="Q21" s="269">
        <f t="shared" si="12"/>
        <v>6.7409758441520484</v>
      </c>
      <c r="R21" s="269">
        <f t="shared" si="18"/>
        <v>0.44284168248631844</v>
      </c>
      <c r="S21" s="269">
        <f t="shared" si="19"/>
        <v>1.4439476720806526</v>
      </c>
      <c r="T21" s="50">
        <f>'2'!R22</f>
        <v>129748.91678256127</v>
      </c>
      <c r="U21" s="50">
        <f>'2'!U22</f>
        <v>1955725.3214343444</v>
      </c>
      <c r="V21" s="50">
        <f>'2'!V22</f>
        <v>2098289.8951048465</v>
      </c>
      <c r="W21" s="50">
        <f>'2'!L22*1000</f>
        <v>1698497265220.4094</v>
      </c>
      <c r="X21" s="50">
        <f>'2'!M22*1000</f>
        <v>207419774224.03622</v>
      </c>
      <c r="Y21" s="50">
        <f>'24.'!F21*1000</f>
        <v>575586969459.5636</v>
      </c>
      <c r="Z21" s="50">
        <f>'20.'!AA21*1000</f>
        <v>40125093407.9086</v>
      </c>
      <c r="AA21" s="50">
        <f>'2'!G22*1000</f>
        <v>610787773834.75635</v>
      </c>
      <c r="AB21" s="50">
        <f>'2'!H22*1000</f>
        <v>141458110445.94922</v>
      </c>
      <c r="AC21" s="50">
        <f>'2'!J22*1000</f>
        <v>130833517958.55026</v>
      </c>
      <c r="AD21" s="284">
        <f>'2'!W22*1000</f>
        <v>90608212810.112473</v>
      </c>
    </row>
    <row r="22" spans="1:30" s="33" customFormat="1" ht="14.45" hidden="1" customHeight="1">
      <c r="A22" s="2618" t="s">
        <v>1055</v>
      </c>
      <c r="B22" s="2619"/>
      <c r="C22" s="2619"/>
      <c r="D22" s="2620"/>
      <c r="E22" s="286">
        <f>'32.'!R22</f>
        <v>8.7311312693919358</v>
      </c>
      <c r="F22" s="291">
        <f>'32.'!S22</f>
        <v>6.7894131812802048</v>
      </c>
      <c r="G22" s="291">
        <f>'32.'!T22</f>
        <v>1.941718088111746</v>
      </c>
      <c r="H22" s="288">
        <f>U22/T22</f>
        <v>13.674650987151805</v>
      </c>
      <c r="I22" s="288">
        <f>V22/T22</f>
        <v>14.831223627123778</v>
      </c>
      <c r="J22" s="292">
        <f>W22/T22</f>
        <v>12474.568547366047</v>
      </c>
      <c r="K22" s="292">
        <f>X22/T22</f>
        <v>1672.8712169388803</v>
      </c>
      <c r="L22" s="292">
        <f t="shared" si="13"/>
        <v>4274.3131613446549</v>
      </c>
      <c r="M22" s="292">
        <f t="shared" si="14"/>
        <v>227.02673472871717</v>
      </c>
      <c r="N22" s="292">
        <f t="shared" si="15"/>
        <v>4537.0583873939113</v>
      </c>
      <c r="O22" s="292">
        <f t="shared" si="16"/>
        <v>1015.1516003556352</v>
      </c>
      <c r="P22" s="292">
        <f t="shared" si="17"/>
        <v>935.05520532434934</v>
      </c>
      <c r="Q22" s="269">
        <f t="shared" si="12"/>
        <v>6.457921358103663</v>
      </c>
      <c r="R22" s="269">
        <f t="shared" si="18"/>
        <v>0.32314347180073599</v>
      </c>
      <c r="S22" s="269">
        <f t="shared" si="19"/>
        <v>1.3309312920124545</v>
      </c>
      <c r="T22" s="50">
        <f>'2'!R23</f>
        <v>130399.44559872786</v>
      </c>
      <c r="U22" s="50">
        <f>'2'!U23</f>
        <v>1783166.907480692</v>
      </c>
      <c r="V22" s="50">
        <f>'2'!V23</f>
        <v>1933983.3385276946</v>
      </c>
      <c r="W22" s="50">
        <f>'2'!L23*1000</f>
        <v>1626676822.6598606</v>
      </c>
      <c r="X22" s="50">
        <f>'2'!M23*1000</f>
        <v>218141479.24689919</v>
      </c>
      <c r="Y22" s="50">
        <f>'24.'!F22*1000</f>
        <v>557368066.55468881</v>
      </c>
      <c r="Z22" s="50">
        <f>'20.'!AA22*1000</f>
        <v>29604160.344714176</v>
      </c>
      <c r="AA22" s="50">
        <f>'2'!G23*1000</f>
        <v>591629898.36522436</v>
      </c>
      <c r="AB22" s="50">
        <f>'2'!H23*1000</f>
        <v>132375205.88503619</v>
      </c>
      <c r="AC22" s="50">
        <f>'2'!J23*1000</f>
        <v>121930680.37849981</v>
      </c>
      <c r="AD22" s="284">
        <f>'2'!W23*1000</f>
        <v>91613054.039876625</v>
      </c>
    </row>
    <row r="23" spans="1:30" s="33" customFormat="1" ht="14.45" hidden="1" customHeight="1">
      <c r="A23" s="2618" t="s">
        <v>1001</v>
      </c>
      <c r="B23" s="2619"/>
      <c r="C23" s="2619"/>
      <c r="D23" s="2620"/>
      <c r="E23" s="286">
        <f>'32.'!R23</f>
        <v>8.8398869672457678</v>
      </c>
      <c r="F23" s="291">
        <f>'32.'!S23</f>
        <v>6.8091582154013741</v>
      </c>
      <c r="G23" s="291">
        <f>'32.'!T23</f>
        <v>2.0307287518443906</v>
      </c>
      <c r="H23" s="288" t="s">
        <v>460</v>
      </c>
      <c r="I23" s="288" t="s">
        <v>460</v>
      </c>
      <c r="J23" s="213" t="s">
        <v>450</v>
      </c>
      <c r="K23" s="213" t="s">
        <v>450</v>
      </c>
      <c r="L23" s="292">
        <f t="shared" si="13"/>
        <v>4219.7040914499621</v>
      </c>
      <c r="M23" s="292">
        <f t="shared" si="14"/>
        <v>263.29242896872728</v>
      </c>
      <c r="N23" s="292">
        <f t="shared" si="15"/>
        <v>4073.6439787838217</v>
      </c>
      <c r="O23" s="292">
        <f t="shared" si="16"/>
        <v>1020.0742110641725</v>
      </c>
      <c r="P23" s="292">
        <f t="shared" si="17"/>
        <v>937.30409971218216</v>
      </c>
      <c r="Q23" s="269">
        <f t="shared" ref="Q23:Q28" si="20">AA23/AD23</f>
        <v>6.82481321954136</v>
      </c>
      <c r="R23" s="269">
        <f t="shared" si="18"/>
        <v>0.44110915416015123</v>
      </c>
      <c r="S23" s="269">
        <f t="shared" si="19"/>
        <v>1.5703201958153947</v>
      </c>
      <c r="T23" s="50">
        <f>'2'!R24</f>
        <v>134428</v>
      </c>
      <c r="U23" s="50" t="str">
        <f>'2'!U24</f>
        <v>...</v>
      </c>
      <c r="V23" s="50" t="str">
        <f>'2'!V24</f>
        <v>...</v>
      </c>
      <c r="W23" s="50" t="e">
        <f>'2'!L24*1000</f>
        <v>#VALUE!</v>
      </c>
      <c r="X23" s="50" t="e">
        <f>'2'!M24*1000</f>
        <v>#VALUE!</v>
      </c>
      <c r="Y23" s="50">
        <f>'24.'!F23*1000</f>
        <v>567246381.60543549</v>
      </c>
      <c r="Z23" s="50">
        <f>'20.'!AA23*1000</f>
        <v>35393874.641408071</v>
      </c>
      <c r="AA23" s="50">
        <f>'2'!G24*1000</f>
        <v>547611812.77995157</v>
      </c>
      <c r="AB23" s="50">
        <f>'2'!H24*1000</f>
        <v>137126536.04493457</v>
      </c>
      <c r="AC23" s="50">
        <f>'2'!J24*1000</f>
        <v>125999915.51610923</v>
      </c>
      <c r="AD23" s="284">
        <f>'2'!W24*1000</f>
        <v>80238358.935887784</v>
      </c>
    </row>
    <row r="24" spans="1:30" s="33" customFormat="1" ht="14.45" customHeight="1">
      <c r="A24" s="2618" t="s">
        <v>1002</v>
      </c>
      <c r="B24" s="2619"/>
      <c r="C24" s="2619"/>
      <c r="D24" s="2620"/>
      <c r="E24" s="286">
        <f>'32.'!R24</f>
        <v>8.4320990754390888</v>
      </c>
      <c r="F24" s="291">
        <f>'32.'!S24</f>
        <v>6.5566005323134746</v>
      </c>
      <c r="G24" s="291">
        <f>'32.'!T24</f>
        <v>1.8754985431256332</v>
      </c>
      <c r="H24" s="288">
        <f>U24/T24</f>
        <v>13.080887279855562</v>
      </c>
      <c r="I24" s="288">
        <f>V24/T24</f>
        <v>14.391236590263819</v>
      </c>
      <c r="J24" s="292">
        <f>W24/T24</f>
        <v>12807.306114015386</v>
      </c>
      <c r="K24" s="292">
        <f>X24/T24</f>
        <v>1897.6284748965027</v>
      </c>
      <c r="L24" s="292">
        <f t="shared" si="13"/>
        <v>4011.732538492362</v>
      </c>
      <c r="M24" s="292">
        <f t="shared" si="14"/>
        <v>206.46208555295283</v>
      </c>
      <c r="N24" s="292">
        <f t="shared" si="15"/>
        <v>4248.8590847710202</v>
      </c>
      <c r="O24" s="292">
        <f t="shared" si="16"/>
        <v>997.67934397038653</v>
      </c>
      <c r="P24" s="292">
        <f t="shared" si="17"/>
        <v>914.01853560802545</v>
      </c>
      <c r="Q24" s="269">
        <f t="shared" si="20"/>
        <v>6.0172645561679525</v>
      </c>
      <c r="R24" s="269">
        <f t="shared" si="18"/>
        <v>0.29239307889573146</v>
      </c>
      <c r="S24" s="269">
        <f t="shared" si="19"/>
        <v>1.2944395726626239</v>
      </c>
      <c r="T24" s="50">
        <f>'2'!R25</f>
        <v>133471.69626538767</v>
      </c>
      <c r="U24" s="50">
        <f>'2'!U25</f>
        <v>1745928.2138986546</v>
      </c>
      <c r="V24" s="50">
        <f>'2'!V25</f>
        <v>1920822.7590590257</v>
      </c>
      <c r="W24" s="50">
        <f>'2'!L25*1000</f>
        <v>1709412871.6277041</v>
      </c>
      <c r="X24" s="50">
        <f>'2'!M25*1000</f>
        <v>253279691.42593685</v>
      </c>
      <c r="Y24" s="50">
        <f>'24.'!F24*1000</f>
        <v>535452746.87562519</v>
      </c>
      <c r="Z24" s="50">
        <f>'20.'!AA24*1000</f>
        <v>27556844.773242202</v>
      </c>
      <c r="AA24" s="50">
        <f>'2'!G25*1000</f>
        <v>567102429.23699069</v>
      </c>
      <c r="AB24" s="50">
        <f>'2'!H25*1000</f>
        <v>133161954.36866666</v>
      </c>
      <c r="AC24" s="50">
        <f>'2'!J25*1000</f>
        <v>121995604.3656088</v>
      </c>
      <c r="AD24" s="284">
        <f>'2'!W25*1000</f>
        <v>94245885.974165216</v>
      </c>
    </row>
    <row r="25" spans="1:30" s="33" customFormat="1" ht="14.45" customHeight="1">
      <c r="A25" s="2618" t="s">
        <v>1003</v>
      </c>
      <c r="B25" s="2619"/>
      <c r="C25" s="2619"/>
      <c r="D25" s="2620"/>
      <c r="E25" s="286">
        <f>'32.'!R25</f>
        <v>8.4743755048060709</v>
      </c>
      <c r="F25" s="291">
        <f>'32.'!S25</f>
        <v>6.5450001693339797</v>
      </c>
      <c r="G25" s="291">
        <f>'32.'!T25</f>
        <v>1.9293753354720882</v>
      </c>
      <c r="H25" s="288">
        <f>U25/T25</f>
        <v>12.820702945919988</v>
      </c>
      <c r="I25" s="288">
        <f>V25/T25</f>
        <v>14.865969655205971</v>
      </c>
      <c r="J25" s="292">
        <f>W25/T25</f>
        <v>14624.931377357309</v>
      </c>
      <c r="K25" s="292">
        <f>X25/T25</f>
        <v>1749.4355017824248</v>
      </c>
      <c r="L25" s="292">
        <f t="shared" si="13"/>
        <v>4454.0395351046036</v>
      </c>
      <c r="M25" s="292">
        <f t="shared" si="14"/>
        <v>314.29621834041728</v>
      </c>
      <c r="N25" s="292">
        <f t="shared" si="15"/>
        <v>4538.974919234166</v>
      </c>
      <c r="O25" s="292">
        <f t="shared" si="16"/>
        <v>1143.7027931112193</v>
      </c>
      <c r="P25" s="292">
        <f t="shared" si="17"/>
        <v>1050.0979148279937</v>
      </c>
      <c r="Q25" s="269">
        <f t="shared" si="20"/>
        <v>6.0413825821838154</v>
      </c>
      <c r="R25" s="269">
        <f t="shared" si="18"/>
        <v>0.41832874887275406</v>
      </c>
      <c r="S25" s="269">
        <f t="shared" si="19"/>
        <v>1.3976819359248138</v>
      </c>
      <c r="T25" s="50">
        <f>'2'!R26</f>
        <v>131242.65344171703</v>
      </c>
      <c r="U25" s="50">
        <f>'2'!U26</f>
        <v>1682623.0736105777</v>
      </c>
      <c r="V25" s="50">
        <f>'2'!V26</f>
        <v>1951049.3035332789</v>
      </c>
      <c r="W25" s="50">
        <f>'2'!L26*1000</f>
        <v>1919414800.3673985</v>
      </c>
      <c r="X25" s="50">
        <f>'2'!M26*1000</f>
        <v>229600557.27906713</v>
      </c>
      <c r="Y25" s="50">
        <f>'24.'!F25*1000</f>
        <v>584559967.12143993</v>
      </c>
      <c r="Z25" s="50">
        <f>'20.'!AA25*1000</f>
        <v>41249069.661693618</v>
      </c>
      <c r="AA25" s="50">
        <f>'2'!G26*1000</f>
        <v>595707112.30569518</v>
      </c>
      <c r="AB25" s="50">
        <f>'2'!H26*1000</f>
        <v>150102589.31661955</v>
      </c>
      <c r="AC25" s="50">
        <f>'2'!J26*1000</f>
        <v>137817636.71564007</v>
      </c>
      <c r="AD25" s="284">
        <f>'2'!W26*1000</f>
        <v>98604434.366141617</v>
      </c>
    </row>
    <row r="26" spans="1:30" s="33" customFormat="1" ht="14.45" customHeight="1">
      <c r="A26" s="2618" t="s">
        <v>1004</v>
      </c>
      <c r="B26" s="2619"/>
      <c r="C26" s="2619"/>
      <c r="D26" s="2620"/>
      <c r="E26" s="286">
        <f>'32.'!R26</f>
        <v>9.0336939880470659</v>
      </c>
      <c r="F26" s="291">
        <f>'32.'!S26</f>
        <v>7.0895783930407399</v>
      </c>
      <c r="G26" s="291">
        <f>'32.'!T26</f>
        <v>1.944115595006328</v>
      </c>
      <c r="H26" s="288">
        <f>U26/T26</f>
        <v>11.878722482612559</v>
      </c>
      <c r="I26" s="288">
        <f>V26/T26</f>
        <v>13.97759877393788</v>
      </c>
      <c r="J26" s="292">
        <f>W26/T26</f>
        <v>15049.726624654502</v>
      </c>
      <c r="K26" s="292">
        <f>X26/T26</f>
        <v>2103.0038146169018</v>
      </c>
      <c r="L26" s="292">
        <f t="shared" si="13"/>
        <v>4407.9554478248629</v>
      </c>
      <c r="M26" s="292">
        <f t="shared" si="14"/>
        <v>279.2677386864533</v>
      </c>
      <c r="N26" s="292">
        <f t="shared" si="15"/>
        <v>4564.4520611886055</v>
      </c>
      <c r="O26" s="292">
        <f t="shared" si="16"/>
        <v>1156.8652642515008</v>
      </c>
      <c r="P26" s="292">
        <f t="shared" si="17"/>
        <v>1069.2978659881865</v>
      </c>
      <c r="Q26" s="269">
        <f t="shared" si="20"/>
        <v>5.6990939145877171</v>
      </c>
      <c r="R26" s="269">
        <f t="shared" si="18"/>
        <v>0.34868874702874747</v>
      </c>
      <c r="S26" s="269">
        <f t="shared" si="19"/>
        <v>1.3351063565224497</v>
      </c>
      <c r="T26" s="50">
        <f>'2'!R27</f>
        <v>141368.27721894885</v>
      </c>
      <c r="U26" s="50">
        <f>'2'!U27</f>
        <v>1679274.5329289327</v>
      </c>
      <c r="V26" s="50">
        <f>'2'!V27</f>
        <v>1975989.0583292898</v>
      </c>
      <c r="W26" s="50">
        <f>'2'!L27*1000</f>
        <v>2127553925.5435531</v>
      </c>
      <c r="X26" s="50">
        <f>'2'!M27*1000</f>
        <v>297298026.25726908</v>
      </c>
      <c r="Y26" s="50">
        <f>'24.'!F26*1000</f>
        <v>623145067.71688104</v>
      </c>
      <c r="Z26" s="50">
        <f>'20.'!AA26*1000</f>
        <v>39479599.100935496</v>
      </c>
      <c r="AA26" s="50">
        <f>'2'!G27*1000</f>
        <v>645268724.33871329</v>
      </c>
      <c r="AB26" s="50">
        <f>'2'!H27*1000</f>
        <v>163544049.38167867</v>
      </c>
      <c r="AC26" s="50">
        <f>'2'!J27*1000</f>
        <v>151164797.14864835</v>
      </c>
      <c r="AD26" s="284">
        <f>'2'!W27*1000</f>
        <v>113223037.55813669</v>
      </c>
    </row>
    <row r="27" spans="1:30" ht="15">
      <c r="A27" s="2618" t="s">
        <v>1005</v>
      </c>
      <c r="B27" s="2619"/>
      <c r="C27" s="2619"/>
      <c r="D27" s="2620"/>
      <c r="E27" s="286">
        <f>'32.'!R27</f>
        <v>8.8511133605774326</v>
      </c>
      <c r="F27" s="291">
        <f>'32.'!S27</f>
        <v>6.9287677526859266</v>
      </c>
      <c r="G27" s="291">
        <f>'32.'!T27</f>
        <v>1.9223456078914885</v>
      </c>
      <c r="H27" s="288">
        <f>U27/T27</f>
        <v>12.094339677510622</v>
      </c>
      <c r="I27" s="288">
        <f>V27/T27</f>
        <v>14.238077382972689</v>
      </c>
      <c r="J27" s="292">
        <f>W27/T27</f>
        <v>16005.572272637084</v>
      </c>
      <c r="K27" s="292">
        <f>X27/T27</f>
        <v>2414.2297171406153</v>
      </c>
      <c r="L27" s="292">
        <f t="shared" si="13"/>
        <v>4747.0293614376878</v>
      </c>
      <c r="M27" s="292">
        <f t="shared" si="14"/>
        <v>247.29502325647977</v>
      </c>
      <c r="N27" s="292">
        <f t="shared" si="15"/>
        <v>4955.437750769207</v>
      </c>
      <c r="O27" s="292">
        <f t="shared" si="16"/>
        <v>1166.57157718436</v>
      </c>
      <c r="P27" s="292">
        <f t="shared" si="17"/>
        <v>1068.8949977416059</v>
      </c>
      <c r="Q27" s="269">
        <f t="shared" si="20"/>
        <v>5.813077790478884</v>
      </c>
      <c r="R27" s="269">
        <f t="shared" si="18"/>
        <v>0.29009449410701588</v>
      </c>
      <c r="S27" s="269">
        <f t="shared" si="19"/>
        <v>1.2538891787635122</v>
      </c>
      <c r="T27" s="50">
        <f>'2'!R28</f>
        <v>138847.41528557913</v>
      </c>
      <c r="U27" s="50">
        <f>'2'!U28</f>
        <v>1679267.8038081746</v>
      </c>
      <c r="V27" s="50">
        <f>'2'!V28</f>
        <v>1976920.2432618206</v>
      </c>
      <c r="W27" s="50">
        <f>'2'!L28*1000</f>
        <v>2222332340.2221918</v>
      </c>
      <c r="X27" s="50">
        <f>'2'!M28*1000</f>
        <v>335209556.13060927</v>
      </c>
      <c r="Y27" s="50">
        <f>'24.'!F27*1000</f>
        <v>659112757.12037623</v>
      </c>
      <c r="Z27" s="50">
        <f>'20.'!AA27*1000</f>
        <v>34336274.792149395</v>
      </c>
      <c r="AA27" s="50">
        <f>'2'!G28*1000</f>
        <v>688049723.30288827</v>
      </c>
      <c r="AB27" s="50">
        <f>'2'!H28*1000</f>
        <v>161975448.23766986</v>
      </c>
      <c r="AC27" s="50">
        <f>'2'!J28*1000</f>
        <v>148413307.64810693</v>
      </c>
      <c r="AD27" s="284">
        <f>'2'!W28*1000</f>
        <v>118362380.15424982</v>
      </c>
    </row>
    <row r="28" spans="1:30" ht="15">
      <c r="A28" s="2618" t="s">
        <v>1468</v>
      </c>
      <c r="B28" s="2619"/>
      <c r="C28" s="2619"/>
      <c r="D28" s="2620"/>
      <c r="E28" s="286">
        <f>'32.'!R28</f>
        <v>8.8600869868189367</v>
      </c>
      <c r="F28" s="291">
        <f>'32.'!S28</f>
        <v>6.8475472392440437</v>
      </c>
      <c r="G28" s="291">
        <f>'32.'!T28</f>
        <v>2.0125397475749027</v>
      </c>
      <c r="H28" s="288">
        <f>U28/T28</f>
        <v>12.269428609817469</v>
      </c>
      <c r="I28" s="288">
        <f>V28/T28</f>
        <v>14.285030878090907</v>
      </c>
      <c r="J28" s="292">
        <f>W28/T28</f>
        <v>20142.772438925345</v>
      </c>
      <c r="K28" s="292">
        <f>X28/T28</f>
        <v>2398.3182231626752</v>
      </c>
      <c r="L28" s="292">
        <f t="shared" ref="L28" si="21">Y28/T28</f>
        <v>5890.2771420975205</v>
      </c>
      <c r="M28" s="292">
        <f t="shared" ref="M28" si="22">Z28/T28</f>
        <v>382.52275491573147</v>
      </c>
      <c r="N28" s="292">
        <f t="shared" ref="N28" si="23">AA28/T28</f>
        <v>6420.6047655464045</v>
      </c>
      <c r="O28" s="292">
        <f t="shared" ref="O28" si="24">AB28/T28</f>
        <v>1561.3654185384021</v>
      </c>
      <c r="P28" s="292">
        <f t="shared" ref="P28" si="25">AC28/T28</f>
        <v>1438.4113220715997</v>
      </c>
      <c r="Q28" s="269">
        <f t="shared" si="20"/>
        <v>5.8902925043510983</v>
      </c>
      <c r="R28" s="269">
        <f t="shared" ref="R28" si="26">Z28/AD28</f>
        <v>0.3509281443571487</v>
      </c>
      <c r="S28" s="269">
        <f t="shared" ref="S28" si="27">AC28/AD28</f>
        <v>1.3196051988805233</v>
      </c>
      <c r="T28" s="50">
        <f>'2'!R29</f>
        <v>146209.3526603998</v>
      </c>
      <c r="U28" s="50">
        <f>'2'!U29</f>
        <v>1793905.2145544011</v>
      </c>
      <c r="V28" s="50">
        <f>'2'!V29</f>
        <v>2088605.1174194941</v>
      </c>
      <c r="W28" s="50">
        <f>'2'!L29*1000</f>
        <v>2945061719.0810175</v>
      </c>
      <c r="X28" s="50">
        <f>'2'!M29*1000</f>
        <v>350656554.88225502</v>
      </c>
      <c r="Y28" s="50">
        <f>'24.'!F28*1000</f>
        <v>861213607.93642831</v>
      </c>
      <c r="Z28" s="50">
        <f>'20.'!AA28*1000</f>
        <v>55928404.374101862</v>
      </c>
      <c r="AA28" s="50">
        <f>'2'!G29*1000</f>
        <v>938752466.45881784</v>
      </c>
      <c r="AB28" s="50">
        <f>'2'!H29*1000</f>
        <v>228286227.11083397</v>
      </c>
      <c r="AC28" s="50">
        <f>'2'!J29*1000</f>
        <v>210309188.25947845</v>
      </c>
      <c r="AD28" s="284">
        <f>'2'!W29*1000</f>
        <v>159372809.71452114</v>
      </c>
    </row>
    <row r="29" spans="1:30" ht="14.45" customHeight="1">
      <c r="A29" s="2641" t="s">
        <v>371</v>
      </c>
      <c r="B29" s="2641"/>
      <c r="C29" s="2641"/>
      <c r="D29" s="32"/>
      <c r="E29" s="293"/>
      <c r="F29" s="294"/>
      <c r="G29" s="294"/>
      <c r="H29" s="288"/>
      <c r="I29" s="288"/>
      <c r="J29" s="914"/>
      <c r="K29" s="914"/>
      <c r="L29" s="914"/>
      <c r="M29" s="914"/>
      <c r="N29" s="914"/>
      <c r="O29" s="914"/>
      <c r="P29" s="914"/>
      <c r="Q29" s="269"/>
      <c r="R29" s="269"/>
      <c r="S29" s="269"/>
      <c r="T29" s="50"/>
      <c r="U29" s="50"/>
      <c r="V29" s="50"/>
      <c r="W29" s="50"/>
      <c r="X29" s="50"/>
      <c r="Y29" s="50"/>
      <c r="Z29" s="50"/>
      <c r="AA29" s="50"/>
      <c r="AB29" s="50"/>
      <c r="AC29" s="50"/>
      <c r="AD29" s="50"/>
    </row>
    <row r="30" spans="1:30" ht="14.45" customHeight="1">
      <c r="A30" s="1137"/>
      <c r="B30" s="813" t="s">
        <v>1022</v>
      </c>
      <c r="C30" s="1137"/>
      <c r="D30" s="840"/>
      <c r="E30" s="915">
        <f>'32.'!R30</f>
        <v>2.9130933991487953</v>
      </c>
      <c r="F30" s="916">
        <f>'32.'!S30</f>
        <v>2.2192577797385966</v>
      </c>
      <c r="G30" s="916">
        <f>'32.'!T30</f>
        <v>0.69383561941020144</v>
      </c>
      <c r="H30" s="917">
        <f t="shared" ref="H30:H35" si="28">U30/T30</f>
        <v>5.5073331348269292</v>
      </c>
      <c r="I30" s="917">
        <f t="shared" ref="I30:I35" si="29">V30/T30</f>
        <v>7.377454061688165</v>
      </c>
      <c r="J30" s="918">
        <f t="shared" ref="J30:J35" si="30">W30/T30</f>
        <v>15231.6609534086</v>
      </c>
      <c r="K30" s="918">
        <f t="shared" ref="K30:K35" si="31">X30/T30</f>
        <v>2897.8400819603539</v>
      </c>
      <c r="L30" s="918">
        <f t="shared" ref="L30:L35" si="32">Y30/T30</f>
        <v>6378.6223493182606</v>
      </c>
      <c r="M30" s="918">
        <f t="shared" ref="M30:M35" si="33">Z30/T30</f>
        <v>315.63951746913466</v>
      </c>
      <c r="N30" s="918">
        <f t="shared" ref="N30:N35" si="34">AA30/T30</f>
        <v>6769.8139555721564</v>
      </c>
      <c r="O30" s="918">
        <f t="shared" ref="O30:O35" si="35">AB30/T30</f>
        <v>1404.0574501767626</v>
      </c>
      <c r="P30" s="918">
        <f t="shared" ref="P30:P35" si="36">AC30/T30</f>
        <v>1245.251701364539</v>
      </c>
      <c r="Q30" s="907">
        <f t="shared" ref="Q30:Q35" si="37">AA30/AD30</f>
        <v>7.5329301840558198</v>
      </c>
      <c r="R30" s="907">
        <f t="shared" ref="R30:R35" si="38">Z30/AD30</f>
        <v>0.35121946689052047</v>
      </c>
      <c r="S30" s="907">
        <f t="shared" ref="S30:S35" si="39">AC30/AD30</f>
        <v>1.3856206669069397</v>
      </c>
      <c r="T30" s="908">
        <f>'2'!R31</f>
        <v>38393.826882345857</v>
      </c>
      <c r="U30" s="908">
        <f>'2'!U31</f>
        <v>211447.59496195224</v>
      </c>
      <c r="V30" s="908">
        <f>'2'!V31</f>
        <v>283248.69407691469</v>
      </c>
      <c r="W30" s="908">
        <f>'2'!L31*1000</f>
        <v>584801753.77575684</v>
      </c>
      <c r="X30" s="908">
        <f>'2'!M31*1000</f>
        <v>111259170.43950875</v>
      </c>
      <c r="Y30" s="908">
        <f>'24.'!F30*1000</f>
        <v>244899722.22758752</v>
      </c>
      <c r="Z30" s="908">
        <f>'20.'!AA30*1000</f>
        <v>12118608.990937136</v>
      </c>
      <c r="AA30" s="908">
        <f>'2'!G31*1000</f>
        <v>259919065.0359264</v>
      </c>
      <c r="AB30" s="908">
        <f>'2'!H31*1000</f>
        <v>53907138.674954563</v>
      </c>
      <c r="AC30" s="908">
        <f>'2'!J31*1000</f>
        <v>47809978.247136749</v>
      </c>
      <c r="AD30" s="919">
        <f>'2'!W31*1000</f>
        <v>34504377.272216119</v>
      </c>
    </row>
    <row r="31" spans="1:30" ht="14.45" customHeight="1">
      <c r="A31" s="1137"/>
      <c r="B31" s="813" t="s">
        <v>1023</v>
      </c>
      <c r="C31" s="1137"/>
      <c r="D31" s="840"/>
      <c r="E31" s="915">
        <f>'32.'!R31</f>
        <v>13.244551262401627</v>
      </c>
      <c r="F31" s="916">
        <f>'32.'!S31</f>
        <v>10.063333355163222</v>
      </c>
      <c r="G31" s="916">
        <f>'32.'!T31</f>
        <v>3.1812179072384019</v>
      </c>
      <c r="H31" s="917">
        <f t="shared" si="28"/>
        <v>6.1340394553660822</v>
      </c>
      <c r="I31" s="917">
        <f t="shared" si="29"/>
        <v>7.7766936206858652</v>
      </c>
      <c r="J31" s="918">
        <f t="shared" si="30"/>
        <v>12131.828702153269</v>
      </c>
      <c r="K31" s="918">
        <f t="shared" si="31"/>
        <v>1606.057285052646</v>
      </c>
      <c r="L31" s="918">
        <f t="shared" si="32"/>
        <v>4553.8313938839428</v>
      </c>
      <c r="M31" s="918">
        <f t="shared" si="33"/>
        <v>379.82461129218439</v>
      </c>
      <c r="N31" s="918">
        <f t="shared" si="34"/>
        <v>4902.8743899483679</v>
      </c>
      <c r="O31" s="918">
        <f t="shared" si="35"/>
        <v>1201.3664396828874</v>
      </c>
      <c r="P31" s="918">
        <f t="shared" si="36"/>
        <v>1114.7160079440835</v>
      </c>
      <c r="Q31" s="907">
        <f t="shared" si="37"/>
        <v>6.2687807545741343</v>
      </c>
      <c r="R31" s="907">
        <f t="shared" si="38"/>
        <v>0.48564107990682615</v>
      </c>
      <c r="S31" s="907">
        <f t="shared" si="39"/>
        <v>1.4252680573954428</v>
      </c>
      <c r="T31" s="908">
        <f>'2'!R32</f>
        <v>25041.839505551052</v>
      </c>
      <c r="U31" s="908">
        <f>'2'!U32</f>
        <v>153607.63156199522</v>
      </c>
      <c r="V31" s="908">
        <f>'2'!V32</f>
        <v>194742.71353305815</v>
      </c>
      <c r="W31" s="908">
        <f>'2'!L32*1000</f>
        <v>303803307.26815987</v>
      </c>
      <c r="X31" s="908">
        <f>'2'!M32*1000</f>
        <v>40218628.769009419</v>
      </c>
      <c r="Y31" s="908">
        <f>'24.'!F31*1000</f>
        <v>114036314.90098153</v>
      </c>
      <c r="Z31" s="908">
        <f>'20.'!AA31*1000</f>
        <v>9511506.9562371951</v>
      </c>
      <c r="AA31" s="908">
        <f>'2'!G32*1000</f>
        <v>122776993.58896355</v>
      </c>
      <c r="AB31" s="908">
        <f>'2'!H32*1000</f>
        <v>30084425.569894142</v>
      </c>
      <c r="AC31" s="908">
        <f>'2'!J32*1000</f>
        <v>27914539.365204308</v>
      </c>
      <c r="AD31" s="919">
        <f>'2'!W32*1000</f>
        <v>19585466.2008042</v>
      </c>
    </row>
    <row r="32" spans="1:30" ht="14.45" customHeight="1">
      <c r="A32" s="1137"/>
      <c r="B32" s="813" t="s">
        <v>1024</v>
      </c>
      <c r="C32" s="1137"/>
      <c r="D32" s="840"/>
      <c r="E32" s="915">
        <f>'32.'!R32</f>
        <v>29.837401737465612</v>
      </c>
      <c r="F32" s="916">
        <f>'32.'!S32</f>
        <v>23.284312874477656</v>
      </c>
      <c r="G32" s="916">
        <f>'32.'!T32</f>
        <v>6.5530888629879573</v>
      </c>
      <c r="H32" s="917">
        <f t="shared" si="28"/>
        <v>3.1381810469010132</v>
      </c>
      <c r="I32" s="917">
        <f t="shared" si="29"/>
        <v>3.9000267527390013</v>
      </c>
      <c r="J32" s="918">
        <f t="shared" si="30"/>
        <v>14655.343168874078</v>
      </c>
      <c r="K32" s="918">
        <f t="shared" si="31"/>
        <v>2055.9974543083367</v>
      </c>
      <c r="L32" s="918">
        <f t="shared" si="32"/>
        <v>4587.2787311340335</v>
      </c>
      <c r="M32" s="918">
        <f t="shared" si="33"/>
        <v>192.52501170945317</v>
      </c>
      <c r="N32" s="918">
        <f t="shared" si="34"/>
        <v>4879.5639040261085</v>
      </c>
      <c r="O32" s="918">
        <f t="shared" si="35"/>
        <v>1178.5267151066369</v>
      </c>
      <c r="P32" s="918">
        <f t="shared" si="36"/>
        <v>1095.4047355896791</v>
      </c>
      <c r="Q32" s="907">
        <f t="shared" si="37"/>
        <v>5.491338247987839</v>
      </c>
      <c r="R32" s="907">
        <f t="shared" si="38"/>
        <v>0.21666279636631439</v>
      </c>
      <c r="S32" s="907">
        <f t="shared" si="39"/>
        <v>1.2327408842022671</v>
      </c>
      <c r="T32" s="908">
        <f>'2'!R33</f>
        <v>30950.323657047145</v>
      </c>
      <c r="U32" s="908">
        <f>'2'!U33</f>
        <v>97127.71909599741</v>
      </c>
      <c r="V32" s="908">
        <f>'2'!V33</f>
        <v>120707.09026841467</v>
      </c>
      <c r="W32" s="908">
        <f>'2'!L33*1000</f>
        <v>453587614.38174766</v>
      </c>
      <c r="X32" s="908">
        <f>'2'!M33*1000</f>
        <v>63633786.648908019</v>
      </c>
      <c r="Y32" s="908">
        <f>'24.'!F32*1000</f>
        <v>141977761.43368688</v>
      </c>
      <c r="Z32" s="908">
        <f>'20.'!AA32*1000</f>
        <v>5958711.4244843675</v>
      </c>
      <c r="AA32" s="908">
        <f>'2'!G33*1000</f>
        <v>151024082.13485259</v>
      </c>
      <c r="AB32" s="908">
        <f>'2'!H33*1000</f>
        <v>36475783.271027006</v>
      </c>
      <c r="AC32" s="908">
        <f>'2'!J33*1000</f>
        <v>33903131.101962723</v>
      </c>
      <c r="AD32" s="919">
        <f>'2'!W33*1000</f>
        <v>27502236.306457996</v>
      </c>
    </row>
    <row r="33" spans="1:30" ht="14.45" customHeight="1">
      <c r="A33" s="1137"/>
      <c r="B33" s="813" t="s">
        <v>1025</v>
      </c>
      <c r="C33" s="1137"/>
      <c r="D33" s="840"/>
      <c r="E33" s="915">
        <f>'32.'!R33</f>
        <v>64.576418495589436</v>
      </c>
      <c r="F33" s="916">
        <f>'32.'!S33</f>
        <v>50.792282535374127</v>
      </c>
      <c r="G33" s="916">
        <f>'32.'!T33</f>
        <v>13.784135960215327</v>
      </c>
      <c r="H33" s="917">
        <f t="shared" si="28"/>
        <v>16.084202571702154</v>
      </c>
      <c r="I33" s="917">
        <f t="shared" si="29"/>
        <v>9.7407637065583579</v>
      </c>
      <c r="J33" s="918">
        <f t="shared" si="30"/>
        <v>24858.135189240122</v>
      </c>
      <c r="K33" s="918">
        <f t="shared" si="31"/>
        <v>1674.5849192687704</v>
      </c>
      <c r="L33" s="918">
        <f t="shared" si="32"/>
        <v>6631.3815934475006</v>
      </c>
      <c r="M33" s="918">
        <f t="shared" si="33"/>
        <v>352.90635806091541</v>
      </c>
      <c r="N33" s="918">
        <f t="shared" si="34"/>
        <v>7861.9698645572144</v>
      </c>
      <c r="O33" s="918">
        <f t="shared" si="35"/>
        <v>2010.3509360255414</v>
      </c>
      <c r="P33" s="918">
        <f t="shared" si="36"/>
        <v>1871.0145717455662</v>
      </c>
      <c r="Q33" s="907">
        <f t="shared" si="37"/>
        <v>4.9774365658490263</v>
      </c>
      <c r="R33" s="907">
        <f t="shared" si="38"/>
        <v>0.22342606766426976</v>
      </c>
      <c r="S33" s="907">
        <f t="shared" si="39"/>
        <v>1.1845449047860523</v>
      </c>
      <c r="T33" s="908">
        <f>'2'!R34</f>
        <v>16524.024097403686</v>
      </c>
      <c r="U33" s="908">
        <f>'2'!U34</f>
        <v>265775.75088232872</v>
      </c>
      <c r="V33" s="908">
        <f>'2'!V34</f>
        <v>160956.61421428554</v>
      </c>
      <c r="W33" s="908">
        <f>'2'!L34*1000</f>
        <v>410756424.88352233</v>
      </c>
      <c r="X33" s="908">
        <f>'2'!M34*1000</f>
        <v>27670881.559145968</v>
      </c>
      <c r="Y33" s="908">
        <f>'24.'!F33*1000</f>
        <v>109577109.24920575</v>
      </c>
      <c r="Z33" s="908">
        <f>'20.'!AA33*1000</f>
        <v>5831433.1647255402</v>
      </c>
      <c r="AA33" s="908">
        <f>'2'!G34*1000</f>
        <v>129911379.495005</v>
      </c>
      <c r="AB33" s="908">
        <f>'2'!H34*1000</f>
        <v>33219087.311124101</v>
      </c>
      <c r="AC33" s="908">
        <f>'2'!J34*1000</f>
        <v>30916689.870117173</v>
      </c>
      <c r="AD33" s="919">
        <f>'2'!W34*1000</f>
        <v>26100057.283772808</v>
      </c>
    </row>
    <row r="34" spans="1:30" ht="14.45" customHeight="1">
      <c r="A34" s="1137"/>
      <c r="B34" s="813" t="s">
        <v>1026</v>
      </c>
      <c r="C34" s="1137"/>
      <c r="D34" s="840"/>
      <c r="E34" s="915">
        <f>'32.'!R34</f>
        <v>161.83292758508648</v>
      </c>
      <c r="F34" s="916">
        <f>'32.'!S34</f>
        <v>129.80598996743134</v>
      </c>
      <c r="G34" s="916">
        <f>'32.'!T34</f>
        <v>32.026937617655122</v>
      </c>
      <c r="H34" s="917">
        <f t="shared" si="28"/>
        <v>13.035294982412713</v>
      </c>
      <c r="I34" s="917">
        <f t="shared" si="29"/>
        <v>14.677378273871291</v>
      </c>
      <c r="J34" s="918">
        <f t="shared" si="30"/>
        <v>35318.804131668163</v>
      </c>
      <c r="K34" s="918">
        <f t="shared" si="31"/>
        <v>1532.4338269192197</v>
      </c>
      <c r="L34" s="918">
        <f t="shared" si="32"/>
        <v>6050.0601003980664</v>
      </c>
      <c r="M34" s="918">
        <f t="shared" si="33"/>
        <v>845.71870162259131</v>
      </c>
      <c r="N34" s="918">
        <f t="shared" si="34"/>
        <v>7486.4150205341175</v>
      </c>
      <c r="O34" s="918">
        <f t="shared" si="35"/>
        <v>2383.9809805955201</v>
      </c>
      <c r="P34" s="918">
        <f t="shared" si="36"/>
        <v>2259.7235076061238</v>
      </c>
      <c r="Q34" s="907">
        <f t="shared" si="37"/>
        <v>4.6631329497641518</v>
      </c>
      <c r="R34" s="907">
        <f t="shared" si="38"/>
        <v>0.52678067311938848</v>
      </c>
      <c r="S34" s="907">
        <f t="shared" si="39"/>
        <v>1.4075349972947333</v>
      </c>
      <c r="T34" s="908">
        <f>'2'!R35</f>
        <v>16337.302962504476</v>
      </c>
      <c r="U34" s="908">
        <f>'2'!U35</f>
        <v>212961.56333329095</v>
      </c>
      <c r="V34" s="908">
        <f>'2'!V35</f>
        <v>239788.77555551627</v>
      </c>
      <c r="W34" s="908">
        <f>'2'!L35*1000</f>
        <v>577014003.37241757</v>
      </c>
      <c r="X34" s="908">
        <f>'2'!M35*1000</f>
        <v>25035835.70036944</v>
      </c>
      <c r="Y34" s="908">
        <f>'24.'!F34*1000</f>
        <v>98841664.801563457</v>
      </c>
      <c r="Z34" s="908">
        <f>'20.'!AA34*1000</f>
        <v>13816762.649464201</v>
      </c>
      <c r="AA34" s="908">
        <f>'2'!G35*1000</f>
        <v>122307830.29351005</v>
      </c>
      <c r="AB34" s="908">
        <f>'2'!H35*1000</f>
        <v>38947819.536837518</v>
      </c>
      <c r="AC34" s="908">
        <f>'2'!J35*1000</f>
        <v>36917787.555254534</v>
      </c>
      <c r="AD34" s="919">
        <f>'2'!W35*1000</f>
        <v>26228681.792076301</v>
      </c>
    </row>
    <row r="35" spans="1:30" ht="14.45" customHeight="1">
      <c r="A35" s="1137"/>
      <c r="B35" s="813" t="s">
        <v>1027</v>
      </c>
      <c r="C35" s="1137"/>
      <c r="D35" s="840"/>
      <c r="E35" s="915">
        <f>'32.'!R35</f>
        <v>506.79550988896796</v>
      </c>
      <c r="F35" s="916">
        <f>'32.'!S35</f>
        <v>386.69133456081681</v>
      </c>
      <c r="G35" s="916">
        <f>'32.'!T35</f>
        <v>120.10417532815102</v>
      </c>
      <c r="H35" s="917">
        <f t="shared" si="28"/>
        <v>19.182775675852813</v>
      </c>
      <c r="I35" s="917">
        <f t="shared" si="29"/>
        <v>24.027273308754371</v>
      </c>
      <c r="J35" s="918">
        <f t="shared" si="30"/>
        <v>32438.427488311718</v>
      </c>
      <c r="K35" s="918">
        <f t="shared" si="31"/>
        <v>4368.6370865958106</v>
      </c>
      <c r="L35" s="918">
        <f t="shared" si="32"/>
        <v>8009.7431986391957</v>
      </c>
      <c r="M35" s="918">
        <f t="shared" si="33"/>
        <v>458.35697137012522</v>
      </c>
      <c r="N35" s="918">
        <f t="shared" si="34"/>
        <v>8058.8982898437644</v>
      </c>
      <c r="O35" s="918">
        <f t="shared" si="35"/>
        <v>1880.1764527102964</v>
      </c>
      <c r="P35" s="918">
        <f t="shared" si="36"/>
        <v>1732.2540095223872</v>
      </c>
      <c r="Q35" s="907">
        <f t="shared" si="37"/>
        <v>6.0039749643144393</v>
      </c>
      <c r="R35" s="907">
        <f t="shared" si="38"/>
        <v>0.34148138887586998</v>
      </c>
      <c r="S35" s="907">
        <f t="shared" si="39"/>
        <v>1.2905498159857467</v>
      </c>
      <c r="T35" s="908">
        <f>'2'!R36</f>
        <v>18962.035555547707</v>
      </c>
      <c r="U35" s="908">
        <f>'2'!U36</f>
        <v>363744.47441961674</v>
      </c>
      <c r="V35" s="908">
        <f>'2'!V36</f>
        <v>455606.01078346279</v>
      </c>
      <c r="W35" s="908">
        <f>'2'!L36*1000</f>
        <v>615098615.39942288</v>
      </c>
      <c r="X35" s="908">
        <f>'2'!M36*1000</f>
        <v>82838251.765314117</v>
      </c>
      <c r="Y35" s="908">
        <f>'24.'!F35*1000</f>
        <v>151881035.32340285</v>
      </c>
      <c r="Z35" s="908">
        <f>'20.'!AA35*1000</f>
        <v>8691381.1882534772</v>
      </c>
      <c r="AA35" s="908">
        <f>'2'!G36*1000</f>
        <v>152813115.91056007</v>
      </c>
      <c r="AB35" s="908">
        <f>'2'!H36*1000</f>
        <v>35651972.746996202</v>
      </c>
      <c r="AC35" s="908">
        <f>'2'!J36*1000</f>
        <v>32847062.119803581</v>
      </c>
      <c r="AD35" s="919">
        <f>'2'!W36*1000</f>
        <v>25451990.859193891</v>
      </c>
    </row>
    <row r="36" spans="1:30" ht="14.45" customHeight="1">
      <c r="A36" s="2641" t="s">
        <v>397</v>
      </c>
      <c r="B36" s="2641"/>
      <c r="C36" s="2641"/>
      <c r="D36" s="2"/>
      <c r="E36" s="920"/>
      <c r="F36" s="916"/>
      <c r="G36" s="916"/>
      <c r="H36" s="917"/>
      <c r="I36" s="917"/>
      <c r="J36" s="918"/>
      <c r="K36" s="918"/>
      <c r="L36" s="918"/>
      <c r="M36" s="918"/>
      <c r="N36" s="918"/>
      <c r="O36" s="918"/>
      <c r="P36" s="918"/>
      <c r="Q36" s="907"/>
      <c r="R36" s="907"/>
      <c r="S36" s="907"/>
      <c r="T36" s="908"/>
      <c r="U36" s="908"/>
      <c r="V36" s="908"/>
      <c r="W36" s="908"/>
      <c r="X36" s="908"/>
      <c r="Y36" s="908"/>
      <c r="Z36" s="908"/>
      <c r="AA36" s="908"/>
      <c r="AB36" s="908"/>
      <c r="AC36" s="908"/>
      <c r="AD36" s="908"/>
    </row>
    <row r="37" spans="1:30" ht="14.45" customHeight="1">
      <c r="A37" s="1137"/>
      <c r="B37" s="813" t="s">
        <v>1028</v>
      </c>
      <c r="C37" s="1137"/>
      <c r="D37" s="843"/>
      <c r="E37" s="915">
        <f>'32.'!R37</f>
        <v>2.5838434864728512</v>
      </c>
      <c r="F37" s="916">
        <f>'32.'!S37</f>
        <v>2.0371096971250235</v>
      </c>
      <c r="G37" s="916">
        <f>'32.'!T37</f>
        <v>0.54673378934782668</v>
      </c>
      <c r="H37" s="917">
        <f t="shared" ref="H37:H46" si="40">U37/T37</f>
        <v>7.8535494906462882</v>
      </c>
      <c r="I37" s="917">
        <f t="shared" ref="I37:I46" si="41">V37/T37</f>
        <v>8.5049818793403453</v>
      </c>
      <c r="J37" s="918">
        <f t="shared" ref="J37:J46" si="42">W37/T37</f>
        <v>5913.1030507168562</v>
      </c>
      <c r="K37" s="918">
        <f t="shared" ref="K37:K46" si="43">X37/T37</f>
        <v>1506.9068559344719</v>
      </c>
      <c r="L37" s="918">
        <f t="shared" ref="L37:L46" si="44">Y37/T37</f>
        <v>903.74995336015263</v>
      </c>
      <c r="M37" s="918">
        <f t="shared" ref="M37:M46" si="45">Z37/T37</f>
        <v>-271.39793812805198</v>
      </c>
      <c r="N37" s="918">
        <f t="shared" ref="N37:N46" si="46">AA37/T37</f>
        <v>1088.5496032329743</v>
      </c>
      <c r="O37" s="918">
        <f t="shared" ref="O37:O46" si="47">AB37/T37</f>
        <v>128.99134261042224</v>
      </c>
      <c r="P37" s="918">
        <f t="shared" ref="P37:P46" si="48">AC37/T37</f>
        <v>87.246285534182562</v>
      </c>
      <c r="Q37" s="907">
        <f t="shared" ref="Q37:Q46" si="49">AA37/AD37</f>
        <v>3.2527943654677194</v>
      </c>
      <c r="R37" s="907">
        <f t="shared" ref="R37:R46" si="50">Z37/AD37</f>
        <v>-0.81098893547944695</v>
      </c>
      <c r="S37" s="907">
        <f t="shared" ref="S37:S46" si="51">AC37/AD37</f>
        <v>0.26070858429483845</v>
      </c>
      <c r="T37" s="908">
        <f>'2'!R38</f>
        <v>16868.034801584756</v>
      </c>
      <c r="U37" s="908">
        <f>'2'!U38</f>
        <v>132473.94612418982</v>
      </c>
      <c r="V37" s="908">
        <f>'2'!V38</f>
        <v>143462.33032756066</v>
      </c>
      <c r="W37" s="908">
        <f>'2'!L38*1000</f>
        <v>99742428.044848919</v>
      </c>
      <c r="X37" s="908">
        <f>'2'!M38*1000</f>
        <v>25418557.288649339</v>
      </c>
      <c r="Y37" s="908">
        <f>'24.'!F37*1000</f>
        <v>15244485.665209655</v>
      </c>
      <c r="Z37" s="908">
        <f>'20.'!AA37*1000</f>
        <v>-4577949.8654223271</v>
      </c>
      <c r="AA37" s="908">
        <f>'2'!G38*1000</f>
        <v>18361692.590585086</v>
      </c>
      <c r="AB37" s="908">
        <f>'2'!H38*1000</f>
        <v>2175830.4562557447</v>
      </c>
      <c r="AC37" s="908">
        <f>'2'!J38*1000</f>
        <v>1471673.3806995922</v>
      </c>
      <c r="AD37" s="919">
        <f>'2'!W38*1000</f>
        <v>5644898.0561194681</v>
      </c>
    </row>
    <row r="38" spans="1:30" ht="14.45" customHeight="1">
      <c r="A38" s="1137"/>
      <c r="B38" s="813" t="s">
        <v>1038</v>
      </c>
      <c r="C38" s="1137"/>
      <c r="D38" s="843"/>
      <c r="E38" s="915">
        <f>'32.'!R38</f>
        <v>4.0784459326796743</v>
      </c>
      <c r="F38" s="916">
        <f>'32.'!S38</f>
        <v>3.2521642782984768</v>
      </c>
      <c r="G38" s="916">
        <f>'32.'!T38</f>
        <v>0.82628165438119761</v>
      </c>
      <c r="H38" s="917">
        <f t="shared" si="40"/>
        <v>20.692269446415398</v>
      </c>
      <c r="I38" s="917">
        <f t="shared" si="41"/>
        <v>27.366364046621545</v>
      </c>
      <c r="J38" s="918">
        <f t="shared" si="42"/>
        <v>4726.1880924444758</v>
      </c>
      <c r="K38" s="918">
        <f t="shared" si="43"/>
        <v>1714.8826621261233</v>
      </c>
      <c r="L38" s="918">
        <f t="shared" si="44"/>
        <v>1869.8800345200486</v>
      </c>
      <c r="M38" s="918">
        <f t="shared" si="45"/>
        <v>122.78408974492619</v>
      </c>
      <c r="N38" s="918">
        <f t="shared" si="46"/>
        <v>2042.9716768825392</v>
      </c>
      <c r="O38" s="918">
        <f t="shared" si="47"/>
        <v>629.84197095499462</v>
      </c>
      <c r="P38" s="918">
        <f t="shared" si="48"/>
        <v>573.34978126345732</v>
      </c>
      <c r="Q38" s="907">
        <f t="shared" si="49"/>
        <v>4.6767355450238774</v>
      </c>
      <c r="R38" s="907">
        <f t="shared" si="50"/>
        <v>0.28107522163485837</v>
      </c>
      <c r="S38" s="907">
        <f t="shared" si="51"/>
        <v>1.312502435598202</v>
      </c>
      <c r="T38" s="908">
        <f>'2'!R39</f>
        <v>8352.6441423146316</v>
      </c>
      <c r="U38" s="908">
        <f>'2'!U39</f>
        <v>172835.16318279761</v>
      </c>
      <c r="V38" s="908">
        <f>'2'!V39</f>
        <v>228581.50035046317</v>
      </c>
      <c r="W38" s="908">
        <f>'2'!L39*1000</f>
        <v>39476167.285833515</v>
      </c>
      <c r="X38" s="908">
        <f>'2'!M39*1000</f>
        <v>14323804.622564685</v>
      </c>
      <c r="Y38" s="908">
        <f>'24.'!F38*1000</f>
        <v>15618442.517164966</v>
      </c>
      <c r="Z38" s="908">
        <f>'20.'!AA38*1000</f>
        <v>1025571.8079773918</v>
      </c>
      <c r="AA38" s="908">
        <f>'2'!G39*1000</f>
        <v>17064215.409827642</v>
      </c>
      <c r="AB38" s="908">
        <f>'2'!H39*1000</f>
        <v>5260845.8492811378</v>
      </c>
      <c r="AC38" s="908">
        <f>'2'!J39*1000</f>
        <v>4788986.6919675916</v>
      </c>
      <c r="AD38" s="919">
        <f>'2'!W39*1000</f>
        <v>3648744.9943549288</v>
      </c>
    </row>
    <row r="39" spans="1:30" ht="14.45" customHeight="1">
      <c r="A39" s="813"/>
      <c r="B39" s="813" t="s">
        <v>1039</v>
      </c>
      <c r="C39" s="813"/>
      <c r="D39" s="843"/>
      <c r="E39" s="915">
        <f>'32.'!R39</f>
        <v>5.2348760471003661</v>
      </c>
      <c r="F39" s="916">
        <f>'32.'!S39</f>
        <v>4.0199322741494665</v>
      </c>
      <c r="G39" s="916">
        <f>'32.'!T39</f>
        <v>1.2149437729509032</v>
      </c>
      <c r="H39" s="917">
        <f t="shared" si="40"/>
        <v>16.612842415535038</v>
      </c>
      <c r="I39" s="917">
        <f t="shared" si="41"/>
        <v>20.126220034350812</v>
      </c>
      <c r="J39" s="918">
        <f t="shared" si="42"/>
        <v>6598.7386617058637</v>
      </c>
      <c r="K39" s="918">
        <f t="shared" si="43"/>
        <v>1538.640929117282</v>
      </c>
      <c r="L39" s="918">
        <f t="shared" si="44"/>
        <v>2741.6569710246031</v>
      </c>
      <c r="M39" s="918">
        <f t="shared" si="45"/>
        <v>167.02738785305067</v>
      </c>
      <c r="N39" s="918">
        <f t="shared" si="46"/>
        <v>3051.2892563776218</v>
      </c>
      <c r="O39" s="918">
        <f t="shared" si="47"/>
        <v>800.94784360366884</v>
      </c>
      <c r="P39" s="918">
        <f t="shared" si="48"/>
        <v>748.02805839888924</v>
      </c>
      <c r="Q39" s="907">
        <f t="shared" si="49"/>
        <v>5.6688005645731083</v>
      </c>
      <c r="R39" s="907">
        <f t="shared" si="50"/>
        <v>0.31030979727061497</v>
      </c>
      <c r="S39" s="907">
        <f t="shared" si="51"/>
        <v>1.3897148134694455</v>
      </c>
      <c r="T39" s="908">
        <f>'2'!R40</f>
        <v>13944.015365498737</v>
      </c>
      <c r="U39" s="908">
        <f>'2'!U40</f>
        <v>231649.72990682971</v>
      </c>
      <c r="V39" s="908">
        <f>'2'!V40</f>
        <v>280640.32140839624</v>
      </c>
      <c r="W39" s="908">
        <f>'2'!L40*1000</f>
        <v>92012913.291737139</v>
      </c>
      <c r="X39" s="908">
        <f>'2'!M40*1000</f>
        <v>21454832.757596634</v>
      </c>
      <c r="Y39" s="908">
        <f>'24.'!F39*1000</f>
        <v>38229706.930893794</v>
      </c>
      <c r="Z39" s="908">
        <f>'20.'!AA39*1000</f>
        <v>2329032.4626820558</v>
      </c>
      <c r="AA39" s="908">
        <f>'2'!G40*1000</f>
        <v>42547224.275510773</v>
      </c>
      <c r="AB39" s="908">
        <f>'2'!H40*1000</f>
        <v>11168429.038172638</v>
      </c>
      <c r="AC39" s="908">
        <f>'2'!J40*1000</f>
        <v>10430514.740138298</v>
      </c>
      <c r="AD39" s="919">
        <f>'2'!W40*1000</f>
        <v>7505507.3451353302</v>
      </c>
    </row>
    <row r="40" spans="1:30" ht="14.45" customHeight="1">
      <c r="A40" s="813"/>
      <c r="B40" s="813" t="s">
        <v>1040</v>
      </c>
      <c r="C40" s="813"/>
      <c r="D40" s="843"/>
      <c r="E40" s="915">
        <f>'32.'!R40</f>
        <v>7.1940054454495295</v>
      </c>
      <c r="F40" s="916">
        <f>'32.'!S40</f>
        <v>5.3811956202445241</v>
      </c>
      <c r="G40" s="916">
        <f>'32.'!T40</f>
        <v>1.8128098252050078</v>
      </c>
      <c r="H40" s="917">
        <f t="shared" si="40"/>
        <v>6.4609647357468436</v>
      </c>
      <c r="I40" s="917">
        <f t="shared" si="41"/>
        <v>9.1296981501541428</v>
      </c>
      <c r="J40" s="918">
        <f t="shared" si="42"/>
        <v>11631.086220830501</v>
      </c>
      <c r="K40" s="918">
        <f t="shared" si="43"/>
        <v>2691.6755589835388</v>
      </c>
      <c r="L40" s="918">
        <f>Y40/T40</f>
        <v>4438.595555683065</v>
      </c>
      <c r="M40" s="918">
        <f t="shared" si="45"/>
        <v>388.24596419759018</v>
      </c>
      <c r="N40" s="918">
        <f t="shared" si="46"/>
        <v>5137.6607984373495</v>
      </c>
      <c r="O40" s="918">
        <f t="shared" si="47"/>
        <v>1239.4911222557514</v>
      </c>
      <c r="P40" s="918">
        <f t="shared" si="48"/>
        <v>1139.1915390905108</v>
      </c>
      <c r="Q40" s="907">
        <f t="shared" si="49"/>
        <v>7.0260683986611969</v>
      </c>
      <c r="R40" s="907">
        <f t="shared" si="50"/>
        <v>0.5309503307003306</v>
      </c>
      <c r="S40" s="907">
        <f t="shared" si="51"/>
        <v>1.5579147761682761</v>
      </c>
      <c r="T40" s="908">
        <f>'2'!R41</f>
        <v>17763.480630535647</v>
      </c>
      <c r="U40" s="908">
        <f>'2'!U41</f>
        <v>114769.22193801292</v>
      </c>
      <c r="V40" s="908">
        <f>'2'!V41</f>
        <v>162175.21625290025</v>
      </c>
      <c r="W40" s="908">
        <f>'2'!L41*1000</f>
        <v>206608574.79581267</v>
      </c>
      <c r="X40" s="908">
        <f>'2'!M41*1000</f>
        <v>47813526.655690305</v>
      </c>
      <c r="Y40" s="908">
        <f>'24.'!F40*1000</f>
        <v>78844906.180157736</v>
      </c>
      <c r="Z40" s="908">
        <f>'20.'!AA40*1000</f>
        <v>6896599.66490753</v>
      </c>
      <c r="AA40" s="908">
        <f>'2'!G41*1000</f>
        <v>91262738.079304159</v>
      </c>
      <c r="AB40" s="908">
        <f>'2'!H41*1000</f>
        <v>22017676.541910931</v>
      </c>
      <c r="AC40" s="908">
        <f>'2'!J41*1000</f>
        <v>20236006.83910438</v>
      </c>
      <c r="AD40" s="919">
        <f>'2'!W41*1000</f>
        <v>12989161.633651914</v>
      </c>
    </row>
    <row r="41" spans="1:30" ht="14.45" customHeight="1">
      <c r="A41" s="813"/>
      <c r="B41" s="813" t="s">
        <v>1041</v>
      </c>
      <c r="C41" s="813"/>
      <c r="D41" s="843"/>
      <c r="E41" s="915">
        <f>'32.'!R41</f>
        <v>15.237304791232734</v>
      </c>
      <c r="F41" s="916">
        <f>'32.'!S41</f>
        <v>11.894837248249132</v>
      </c>
      <c r="G41" s="916">
        <f>'32.'!T41</f>
        <v>3.3424675429835982</v>
      </c>
      <c r="H41" s="917">
        <f t="shared" si="40"/>
        <v>11.386527660329572</v>
      </c>
      <c r="I41" s="917">
        <f t="shared" si="41"/>
        <v>14.92512238149809</v>
      </c>
      <c r="J41" s="918">
        <f t="shared" si="42"/>
        <v>11711.007625448909</v>
      </c>
      <c r="K41" s="918">
        <f t="shared" si="43"/>
        <v>1621.5548944309455</v>
      </c>
      <c r="L41" s="918">
        <f t="shared" si="44"/>
        <v>4446.4562895696308</v>
      </c>
      <c r="M41" s="918">
        <f t="shared" si="45"/>
        <v>351.87835326290065</v>
      </c>
      <c r="N41" s="918">
        <f t="shared" si="46"/>
        <v>4898.8616500581938</v>
      </c>
      <c r="O41" s="918">
        <f t="shared" si="47"/>
        <v>1231.0494504326796</v>
      </c>
      <c r="P41" s="918">
        <f t="shared" si="48"/>
        <v>1149.675164197701</v>
      </c>
      <c r="Q41" s="907">
        <f t="shared" si="49"/>
        <v>6.3567013236282808</v>
      </c>
      <c r="R41" s="907">
        <f t="shared" si="50"/>
        <v>0.45659292989338646</v>
      </c>
      <c r="S41" s="907">
        <f t="shared" si="51"/>
        <v>1.4918040475609824</v>
      </c>
      <c r="T41" s="908">
        <f>'2'!R42</f>
        <v>20529.364414236821</v>
      </c>
      <c r="U41" s="908">
        <f>'2'!U42</f>
        <v>233758.17575169317</v>
      </c>
      <c r="V41" s="908">
        <f>'2'!V42</f>
        <v>306403.27629685641</v>
      </c>
      <c r="W41" s="908">
        <f>'2'!L42*1000</f>
        <v>240419543.20074689</v>
      </c>
      <c r="X41" s="908">
        <f>'2'!M42*1000</f>
        <v>33289491.345462199</v>
      </c>
      <c r="Y41" s="908">
        <f>'24.'!F41*1000</f>
        <v>91282921.520550266</v>
      </c>
      <c r="Z41" s="908">
        <f>'20.'!AA41*1000</f>
        <v>7223838.9436156461</v>
      </c>
      <c r="AA41" s="908">
        <f>'2'!G42*1000</f>
        <v>100570516.02897416</v>
      </c>
      <c r="AB41" s="908">
        <f>'2'!H42*1000</f>
        <v>25272662.779878449</v>
      </c>
      <c r="AC41" s="908">
        <f>'2'!J42*1000</f>
        <v>23602100.403812155</v>
      </c>
      <c r="AD41" s="919">
        <f>'2'!W42*1000</f>
        <v>15821180.028570302</v>
      </c>
    </row>
    <row r="42" spans="1:30" ht="14.45" customHeight="1">
      <c r="A42" s="813"/>
      <c r="B42" s="813" t="s">
        <v>1042</v>
      </c>
      <c r="C42" s="813"/>
      <c r="D42" s="843"/>
      <c r="E42" s="915">
        <f>'32.'!R42</f>
        <v>22.981226416825635</v>
      </c>
      <c r="F42" s="916">
        <f>'32.'!S42</f>
        <v>17.473330383192174</v>
      </c>
      <c r="G42" s="916">
        <f>'32.'!T42</f>
        <v>5.5078960336334539</v>
      </c>
      <c r="H42" s="917">
        <f t="shared" si="40"/>
        <v>1.3591202867399081</v>
      </c>
      <c r="I42" s="917">
        <f t="shared" si="41"/>
        <v>2.1667693151227496</v>
      </c>
      <c r="J42" s="918">
        <f t="shared" si="42"/>
        <v>26071.967587992</v>
      </c>
      <c r="K42" s="918">
        <f t="shared" si="43"/>
        <v>2389.3253268588719</v>
      </c>
      <c r="L42" s="918">
        <f t="shared" si="44"/>
        <v>7188.6273676797655</v>
      </c>
      <c r="M42" s="918">
        <f t="shared" si="45"/>
        <v>171.26486332366684</v>
      </c>
      <c r="N42" s="918">
        <f t="shared" si="46"/>
        <v>7393.9576691679313</v>
      </c>
      <c r="O42" s="918">
        <f t="shared" si="47"/>
        <v>1516.0178396842919</v>
      </c>
      <c r="P42" s="918">
        <f t="shared" si="48"/>
        <v>1397.2303911869974</v>
      </c>
      <c r="Q42" s="907">
        <f t="shared" si="49"/>
        <v>5.8629017913754824</v>
      </c>
      <c r="R42" s="907">
        <f t="shared" si="50"/>
        <v>0.13580130140141841</v>
      </c>
      <c r="S42" s="907">
        <f t="shared" si="51"/>
        <v>1.1079079607952864</v>
      </c>
      <c r="T42" s="908">
        <f>'2'!R43</f>
        <v>23820.646403381405</v>
      </c>
      <c r="U42" s="908">
        <f>'2'!U43</f>
        <v>32375.123770093694</v>
      </c>
      <c r="V42" s="908">
        <f>'2'!V43</f>
        <v>51613.845693235919</v>
      </c>
      <c r="W42" s="908">
        <f>'2'!L43*1000</f>
        <v>621051120.95397818</v>
      </c>
      <c r="X42" s="908">
        <f>'2'!M43*1000</f>
        <v>56915273.753748886</v>
      </c>
      <c r="Y42" s="908">
        <f>'24.'!F42*1000</f>
        <v>171237750.65117013</v>
      </c>
      <c r="Z42" s="908">
        <f>'20.'!AA42*1000</f>
        <v>4079639.7505565127</v>
      </c>
      <c r="AA42" s="908">
        <f>'2'!G43*1000</f>
        <v>176128851.15881944</v>
      </c>
      <c r="AB42" s="908">
        <f>'2'!H43*1000</f>
        <v>36112524.900337674</v>
      </c>
      <c r="AC42" s="908">
        <f>'2'!J43*1000</f>
        <v>33282931.092523742</v>
      </c>
      <c r="AD42" s="919">
        <f>'2'!W43*1000</f>
        <v>30041241.935505498</v>
      </c>
    </row>
    <row r="43" spans="1:30" ht="14.45" customHeight="1">
      <c r="A43" s="813"/>
      <c r="B43" s="813" t="s">
        <v>1043</v>
      </c>
      <c r="C43" s="813"/>
      <c r="D43" s="843"/>
      <c r="E43" s="915">
        <f>'32.'!R43</f>
        <v>39.483493106904639</v>
      </c>
      <c r="F43" s="916">
        <f>'32.'!S43</f>
        <v>30.498342296740191</v>
      </c>
      <c r="G43" s="916">
        <f>'32.'!T43</f>
        <v>8.9851508101644537</v>
      </c>
      <c r="H43" s="917">
        <f t="shared" si="40"/>
        <v>5.0718428653398604</v>
      </c>
      <c r="I43" s="917">
        <f t="shared" si="41"/>
        <v>13.015487416957471</v>
      </c>
      <c r="J43" s="918">
        <f t="shared" si="42"/>
        <v>28872.879446079885</v>
      </c>
      <c r="K43" s="918">
        <f t="shared" si="43"/>
        <v>3804.7720158079192</v>
      </c>
      <c r="L43" s="918">
        <f t="shared" si="44"/>
        <v>9921.9702293797527</v>
      </c>
      <c r="M43" s="918">
        <f t="shared" si="45"/>
        <v>426.12418268632808</v>
      </c>
      <c r="N43" s="918">
        <f t="shared" si="46"/>
        <v>10121.832655233173</v>
      </c>
      <c r="O43" s="918">
        <f t="shared" si="47"/>
        <v>2428.1960782251149</v>
      </c>
      <c r="P43" s="918">
        <f t="shared" si="48"/>
        <v>1949.6549204749938</v>
      </c>
      <c r="Q43" s="907">
        <f t="shared" si="49"/>
        <v>6.6997790864260205</v>
      </c>
      <c r="R43" s="907">
        <f t="shared" si="50"/>
        <v>0.28205740843840044</v>
      </c>
      <c r="S43" s="907">
        <f t="shared" si="51"/>
        <v>1.2905031832543217</v>
      </c>
      <c r="T43" s="908">
        <f>'2'!R44</f>
        <v>6001.9308607365847</v>
      </c>
      <c r="U43" s="908">
        <f>'2'!U44</f>
        <v>30440.850214289974</v>
      </c>
      <c r="V43" s="908">
        <f>'2'!V44</f>
        <v>78118.055595365746</v>
      </c>
      <c r="W43" s="908">
        <f>'2'!L44*1000</f>
        <v>173293026.18575388</v>
      </c>
      <c r="X43" s="908">
        <f>'2'!M44*1000</f>
        <v>22835978.579744495</v>
      </c>
      <c r="Y43" s="908">
        <f>'24.'!F43*1000</f>
        <v>59550979.319023989</v>
      </c>
      <c r="Z43" s="908">
        <f>'20.'!AA43*1000</f>
        <v>2557567.8825712269</v>
      </c>
      <c r="AA43" s="908">
        <f>'2'!G44*1000</f>
        <v>60750539.780655302</v>
      </c>
      <c r="AB43" s="908">
        <f>'2'!H44*1000</f>
        <v>14573864.977818863</v>
      </c>
      <c r="AC43" s="908">
        <f>'2'!J44*1000</f>
        <v>11701694.034985797</v>
      </c>
      <c r="AD43" s="919">
        <f>'2'!W44*1000</f>
        <v>9067543.7200217471</v>
      </c>
    </row>
    <row r="44" spans="1:30" ht="14.45" customHeight="1">
      <c r="A44" s="813"/>
      <c r="B44" s="813" t="s">
        <v>1044</v>
      </c>
      <c r="C44" s="813"/>
      <c r="D44" s="843"/>
      <c r="E44" s="915">
        <f>'32.'!R44</f>
        <v>82.318034650563064</v>
      </c>
      <c r="F44" s="916">
        <f>'32.'!S44</f>
        <v>63.771297522251025</v>
      </c>
      <c r="G44" s="916">
        <f>'32.'!T44</f>
        <v>18.546737128312056</v>
      </c>
      <c r="H44" s="917">
        <f t="shared" si="40"/>
        <v>29.675852575465193</v>
      </c>
      <c r="I44" s="917">
        <f t="shared" si="41"/>
        <v>22.383539881941211</v>
      </c>
      <c r="J44" s="918">
        <f t="shared" si="42"/>
        <v>25313.816688693103</v>
      </c>
      <c r="K44" s="918">
        <f t="shared" si="43"/>
        <v>2188.1629386618724</v>
      </c>
      <c r="L44" s="918">
        <f t="shared" si="44"/>
        <v>8551.803715174543</v>
      </c>
      <c r="M44" s="918">
        <f t="shared" si="45"/>
        <v>653.6129322409447</v>
      </c>
      <c r="N44" s="918">
        <f t="shared" si="46"/>
        <v>10011.09424621232</v>
      </c>
      <c r="O44" s="918">
        <f t="shared" si="47"/>
        <v>2352.7405033704408</v>
      </c>
      <c r="P44" s="918">
        <f t="shared" si="48"/>
        <v>2202.149400001485</v>
      </c>
      <c r="Q44" s="907">
        <f t="shared" si="49"/>
        <v>6.7148653510552894</v>
      </c>
      <c r="R44" s="907">
        <f t="shared" si="50"/>
        <v>0.43840590486568537</v>
      </c>
      <c r="S44" s="907">
        <f t="shared" si="51"/>
        <v>1.4770749670558596</v>
      </c>
      <c r="T44" s="908">
        <f>'2'!R45</f>
        <v>10313.187862150173</v>
      </c>
      <c r="U44" s="908">
        <f>'2'!U45</f>
        <v>306052.64258024556</v>
      </c>
      <c r="V44" s="908">
        <f>'2'!V45</f>
        <v>230845.65182239041</v>
      </c>
      <c r="W44" s="908">
        <f>'2'!L45*1000</f>
        <v>261066147.0185242</v>
      </c>
      <c r="X44" s="908">
        <f>'2'!M45*1000</f>
        <v>22566935.459414475</v>
      </c>
      <c r="Y44" s="908">
        <f>'24.'!F44*1000</f>
        <v>88196358.274828851</v>
      </c>
      <c r="Z44" s="908">
        <f>'20.'!AA44*1000</f>
        <v>6740832.9593316941</v>
      </c>
      <c r="AA44" s="908">
        <f>'2'!G45*1000</f>
        <v>103246295.66687833</v>
      </c>
      <c r="AB44" s="908">
        <f>'2'!H45*1000</f>
        <v>24264254.802149117</v>
      </c>
      <c r="AC44" s="908">
        <f>'2'!J45*1000</f>
        <v>22711180.462736603</v>
      </c>
      <c r="AD44" s="919">
        <f>'2'!W45*1000</f>
        <v>15375780.491361964</v>
      </c>
    </row>
    <row r="45" spans="1:30" ht="14.45" customHeight="1">
      <c r="A45" s="813"/>
      <c r="B45" s="813" t="s">
        <v>1045</v>
      </c>
      <c r="C45" s="813"/>
      <c r="D45" s="843"/>
      <c r="E45" s="915">
        <f>'32.'!R45</f>
        <v>141.56934984263214</v>
      </c>
      <c r="F45" s="916">
        <f>'32.'!S45</f>
        <v>111.17238699076547</v>
      </c>
      <c r="G45" s="916">
        <f>'32.'!T45</f>
        <v>30.396962851866643</v>
      </c>
      <c r="H45" s="917">
        <f t="shared" si="40"/>
        <v>11.855722120863257</v>
      </c>
      <c r="I45" s="917">
        <f t="shared" si="41"/>
        <v>10.193617823944223</v>
      </c>
      <c r="J45" s="918">
        <f t="shared" si="42"/>
        <v>48107.460003998814</v>
      </c>
      <c r="K45" s="918">
        <f t="shared" si="43"/>
        <v>2941.5849920686073</v>
      </c>
      <c r="L45" s="918">
        <f t="shared" si="44"/>
        <v>11047.987001476131</v>
      </c>
      <c r="M45" s="918">
        <f t="shared" si="45"/>
        <v>782.28676805258067</v>
      </c>
      <c r="N45" s="918">
        <f t="shared" si="46"/>
        <v>12194.010772413201</v>
      </c>
      <c r="O45" s="918">
        <f t="shared" si="47"/>
        <v>3142.2248699344877</v>
      </c>
      <c r="P45" s="918">
        <f t="shared" si="48"/>
        <v>2940.3217790858512</v>
      </c>
      <c r="Q45" s="907">
        <f t="shared" si="49"/>
        <v>4.8926387510191498</v>
      </c>
      <c r="R45" s="907">
        <f t="shared" si="50"/>
        <v>0.31387921720083339</v>
      </c>
      <c r="S45" s="907">
        <f t="shared" si="51"/>
        <v>1.1797539419406318</v>
      </c>
      <c r="T45" s="908">
        <f>'2'!R46</f>
        <v>14828.779291077992</v>
      </c>
      <c r="U45" s="908">
        <f>'2'!U46</f>
        <v>175805.88666663232</v>
      </c>
      <c r="V45" s="908">
        <f>'2'!V46</f>
        <v>151158.90888886759</v>
      </c>
      <c r="W45" s="908">
        <f>'2'!L46*1000</f>
        <v>713374906.65366042</v>
      </c>
      <c r="X45" s="908">
        <f>'2'!M46*1000</f>
        <v>43620114.613332786</v>
      </c>
      <c r="Y45" s="908">
        <f>'24.'!F45*1000</f>
        <v>163828160.85558808</v>
      </c>
      <c r="Z45" s="908">
        <f>'20.'!AA45*1000</f>
        <v>11600357.825782441</v>
      </c>
      <c r="AA45" s="908">
        <f>'2'!G46*1000</f>
        <v>180822294.41714284</v>
      </c>
      <c r="AB45" s="908">
        <f>'2'!H46*1000</f>
        <v>46595359.079194769</v>
      </c>
      <c r="AC45" s="908">
        <f>'2'!J46*1000</f>
        <v>43601382.706813864</v>
      </c>
      <c r="AD45" s="919">
        <f>'2'!W46*1000</f>
        <v>36958030.956092365</v>
      </c>
    </row>
    <row r="46" spans="1:30" ht="14.45" customHeight="1">
      <c r="A46" s="813"/>
      <c r="B46" s="813" t="s">
        <v>1046</v>
      </c>
      <c r="C46" s="813"/>
      <c r="D46" s="843"/>
      <c r="E46" s="915">
        <f>'32.'!R46</f>
        <v>510.76570346588471</v>
      </c>
      <c r="F46" s="916">
        <f>'32.'!S46</f>
        <v>394.02296863423794</v>
      </c>
      <c r="G46" s="916">
        <f>'32.'!T46</f>
        <v>116.7427348316467</v>
      </c>
      <c r="H46" s="917">
        <f t="shared" si="40"/>
        <v>25.704833627122575</v>
      </c>
      <c r="I46" s="917">
        <f t="shared" si="41"/>
        <v>33.092889254579951</v>
      </c>
      <c r="J46" s="918">
        <f t="shared" si="42"/>
        <v>36121.504241618743</v>
      </c>
      <c r="K46" s="918">
        <f t="shared" si="43"/>
        <v>4527.2229263897252</v>
      </c>
      <c r="L46" s="918">
        <f t="shared" si="44"/>
        <v>10094.812623409607</v>
      </c>
      <c r="M46" s="918">
        <f t="shared" si="45"/>
        <v>1309.3900675757486</v>
      </c>
      <c r="N46" s="918">
        <f t="shared" si="46"/>
        <v>10734.402893270053</v>
      </c>
      <c r="O46" s="918">
        <f t="shared" si="47"/>
        <v>2962.4996085169414</v>
      </c>
      <c r="P46" s="918">
        <f t="shared" si="48"/>
        <v>2791.1777319238372</v>
      </c>
      <c r="Q46" s="907">
        <f t="shared" si="49"/>
        <v>6.6305251524030968</v>
      </c>
      <c r="R46" s="907">
        <f t="shared" si="50"/>
        <v>0.80879615416810435</v>
      </c>
      <c r="S46" s="907">
        <f t="shared" si="51"/>
        <v>1.7240804486620678</v>
      </c>
      <c r="T46" s="908">
        <f>'2'!R47</f>
        <v>13787.268888883182</v>
      </c>
      <c r="U46" s="908">
        <f>'2'!U47</f>
        <v>354399.45296114532</v>
      </c>
      <c r="V46" s="908">
        <f>'2'!V47</f>
        <v>456260.56246292673</v>
      </c>
      <c r="W46" s="908">
        <f>'2'!L47*1000</f>
        <v>498016891.65013194</v>
      </c>
      <c r="X46" s="908">
        <f>'2'!M47*1000</f>
        <v>62418039.806051739</v>
      </c>
      <c r="Y46" s="908">
        <f>'24.'!F46*1000</f>
        <v>139179896.02184048</v>
      </c>
      <c r="Z46" s="908">
        <f>'20.'!AA46*1000</f>
        <v>18052912.942099765</v>
      </c>
      <c r="AA46" s="908">
        <f>'2'!G47*1000</f>
        <v>147998099.0511198</v>
      </c>
      <c r="AB46" s="908">
        <f>'2'!H47*1000</f>
        <v>40844778.685834229</v>
      </c>
      <c r="AC46" s="908">
        <f>'2'!J47*1000</f>
        <v>38482717.906697042</v>
      </c>
      <c r="AD46" s="919">
        <f>'2'!W47*1000</f>
        <v>22320720.553707719</v>
      </c>
    </row>
    <row r="47" spans="1:30" ht="14.45" customHeight="1">
      <c r="A47" s="2641" t="s">
        <v>372</v>
      </c>
      <c r="B47" s="2641"/>
      <c r="C47" s="2641"/>
      <c r="D47" s="843"/>
      <c r="E47" s="920"/>
      <c r="F47" s="916"/>
      <c r="G47" s="916"/>
      <c r="H47" s="917"/>
      <c r="I47" s="917"/>
      <c r="J47" s="918"/>
      <c r="K47" s="918"/>
      <c r="L47" s="918"/>
      <c r="M47" s="918"/>
      <c r="N47" s="918"/>
      <c r="O47" s="918"/>
      <c r="P47" s="918"/>
      <c r="Q47" s="907"/>
      <c r="R47" s="907"/>
      <c r="S47" s="907"/>
      <c r="T47" s="908"/>
      <c r="U47" s="908"/>
      <c r="V47" s="908"/>
      <c r="W47" s="908"/>
      <c r="X47" s="908"/>
      <c r="Y47" s="908"/>
      <c r="Z47" s="908"/>
      <c r="AA47" s="908"/>
      <c r="AB47" s="908"/>
      <c r="AC47" s="908"/>
      <c r="AD47" s="919"/>
    </row>
    <row r="48" spans="1:30" ht="14.45" customHeight="1">
      <c r="A48" s="813"/>
      <c r="B48" s="813" t="s">
        <v>1028</v>
      </c>
      <c r="C48" s="813"/>
      <c r="D48" s="843"/>
      <c r="E48" s="915">
        <f>'32.'!R48</f>
        <v>2.8106342384712706</v>
      </c>
      <c r="F48" s="916">
        <f>'32.'!S48</f>
        <v>2.2000424430607093</v>
      </c>
      <c r="G48" s="916">
        <f>'32.'!T48</f>
        <v>0.61059179541055875</v>
      </c>
      <c r="H48" s="917">
        <f t="shared" ref="H48:H57" si="52">U48/T48</f>
        <v>7.3221266418551281</v>
      </c>
      <c r="I48" s="917">
        <f t="shared" ref="I48:I57" si="53">V48/T48</f>
        <v>5.8539667030852085</v>
      </c>
      <c r="J48" s="918">
        <f t="shared" ref="J48:J57" si="54">W48/T48</f>
        <v>8015.5906786447604</v>
      </c>
      <c r="K48" s="918">
        <f t="shared" ref="K48:K57" si="55">X48/T48</f>
        <v>2090.1409059120415</v>
      </c>
      <c r="L48" s="918">
        <f t="shared" ref="L48:L57" si="56">Y48/T48</f>
        <v>1070.1631575290146</v>
      </c>
      <c r="M48" s="918">
        <f t="shared" ref="M48:M57" si="57">Z48/T48</f>
        <v>-1173.5356399815205</v>
      </c>
      <c r="N48" s="918">
        <f t="shared" ref="N48:N57" si="58">AA48/T48</f>
        <v>107.97438860301675</v>
      </c>
      <c r="O48" s="918">
        <f t="shared" ref="O48:O57" si="59">AB48/T48</f>
        <v>-860.05167768253671</v>
      </c>
      <c r="P48" s="918">
        <f t="shared" ref="P48:P57" si="60">AC48/T48</f>
        <v>-931.36407062103888</v>
      </c>
      <c r="Q48" s="907">
        <f t="shared" ref="Q48:Q57" si="61">AA48/AD48</f>
        <v>0.28070633527382038</v>
      </c>
      <c r="R48" s="907">
        <f t="shared" ref="R48:R57" si="62">Z48/AD48</f>
        <v>-3.0508983942811256</v>
      </c>
      <c r="S48" s="907">
        <f t="shared" ref="S48:S57" si="63">AC48/AD48</f>
        <v>-2.4213130396223885</v>
      </c>
      <c r="T48" s="908">
        <f>'2'!R49</f>
        <v>18154.535429296004</v>
      </c>
      <c r="U48" s="908">
        <f>'2'!U49</f>
        <v>132929.80753735109</v>
      </c>
      <c r="V48" s="908">
        <f>'2'!V49</f>
        <v>106276.04591307954</v>
      </c>
      <c r="W48" s="908">
        <f>'2'!L49*1000</f>
        <v>145519324.9621911</v>
      </c>
      <c r="X48" s="908">
        <f>'2'!M49*1000</f>
        <v>37945537.128601</v>
      </c>
      <c r="Y48" s="908">
        <f>'24.'!F48*1000</f>
        <v>19428314.958487775</v>
      </c>
      <c r="Z48" s="908">
        <f>'20.'!AA48*1000</f>
        <v>-21304994.353586074</v>
      </c>
      <c r="AA48" s="908">
        <f>'2'!G49*1000</f>
        <v>1960224.8633500421</v>
      </c>
      <c r="AB48" s="908">
        <f>'2'!H49*1000</f>
        <v>-15613838.65351308</v>
      </c>
      <c r="AC48" s="908">
        <f>'2'!J49*1000</f>
        <v>-16908482.017662995</v>
      </c>
      <c r="AD48" s="919">
        <f>'2'!W49*1000</f>
        <v>6983187.1141700568</v>
      </c>
    </row>
    <row r="49" spans="1:30" ht="14.45" customHeight="1">
      <c r="A49" s="813"/>
      <c r="B49" s="813" t="s">
        <v>1038</v>
      </c>
      <c r="C49" s="813"/>
      <c r="D49" s="843"/>
      <c r="E49" s="915">
        <f>'32.'!R49</f>
        <v>4.0540587345919681</v>
      </c>
      <c r="F49" s="916">
        <f>'32.'!S49</f>
        <v>3.2752052702252494</v>
      </c>
      <c r="G49" s="916">
        <f>'32.'!T49</f>
        <v>0.77885346436671943</v>
      </c>
      <c r="H49" s="917">
        <f t="shared" si="52"/>
        <v>21.81782294262705</v>
      </c>
      <c r="I49" s="917">
        <f t="shared" si="53"/>
        <v>33.063473491884935</v>
      </c>
      <c r="J49" s="918">
        <f t="shared" si="54"/>
        <v>4764.0288622848684</v>
      </c>
      <c r="K49" s="918">
        <f t="shared" si="55"/>
        <v>1767.9953161384899</v>
      </c>
      <c r="L49" s="918">
        <f t="shared" si="56"/>
        <v>1883.3935685329939</v>
      </c>
      <c r="M49" s="918">
        <f t="shared" si="57"/>
        <v>139.61422905315095</v>
      </c>
      <c r="N49" s="918">
        <f t="shared" si="58"/>
        <v>1848.8235853660062</v>
      </c>
      <c r="O49" s="918">
        <f t="shared" si="59"/>
        <v>648.34963523988358</v>
      </c>
      <c r="P49" s="918">
        <f t="shared" si="60"/>
        <v>592.43931372169629</v>
      </c>
      <c r="Q49" s="907">
        <f t="shared" si="61"/>
        <v>4.187275264666134</v>
      </c>
      <c r="R49" s="907">
        <f t="shared" si="62"/>
        <v>0.31620280730784744</v>
      </c>
      <c r="S49" s="907">
        <f t="shared" si="63"/>
        <v>1.3417756587476357</v>
      </c>
      <c r="T49" s="908">
        <f>'2'!R50</f>
        <v>7774.1456210727874</v>
      </c>
      <c r="U49" s="908">
        <f>'2'!U50</f>
        <v>169614.93269076548</v>
      </c>
      <c r="V49" s="908">
        <f>'2'!V50</f>
        <v>257040.25766439346</v>
      </c>
      <c r="W49" s="908">
        <f>'2'!L50*1000</f>
        <v>37036254.118396282</v>
      </c>
      <c r="X49" s="908">
        <f>'2'!M50*1000</f>
        <v>13744653.045035239</v>
      </c>
      <c r="Y49" s="908">
        <f>'24.'!F49*1000</f>
        <v>14641775.863567425</v>
      </c>
      <c r="Z49" s="908">
        <f>'20.'!AA49*1000</f>
        <v>1085381.3474330066</v>
      </c>
      <c r="AA49" s="908">
        <f>'2'!G50*1000</f>
        <v>14373023.780309228</v>
      </c>
      <c r="AB49" s="908">
        <f>'2'!H50*1000</f>
        <v>5040364.4777242802</v>
      </c>
      <c r="AC49" s="908">
        <f>'2'!J50*1000</f>
        <v>4605709.4965208927</v>
      </c>
      <c r="AD49" s="919">
        <f>'2'!W50*1000</f>
        <v>3432548.1063054111</v>
      </c>
    </row>
    <row r="50" spans="1:30" ht="14.45" customHeight="1">
      <c r="A50" s="813"/>
      <c r="B50" s="813" t="s">
        <v>1039</v>
      </c>
      <c r="C50" s="813"/>
      <c r="D50" s="843"/>
      <c r="E50" s="915">
        <f>'32.'!R50</f>
        <v>4.922592730283581</v>
      </c>
      <c r="F50" s="916">
        <f>'32.'!S50</f>
        <v>3.7735350329421649</v>
      </c>
      <c r="G50" s="916">
        <f>'32.'!T50</f>
        <v>1.1490576973414164</v>
      </c>
      <c r="H50" s="917">
        <f t="shared" si="52"/>
        <v>19.145760999500776</v>
      </c>
      <c r="I50" s="917">
        <f t="shared" si="53"/>
        <v>20.595534184023101</v>
      </c>
      <c r="J50" s="918">
        <f t="shared" si="54"/>
        <v>6243.7712908718968</v>
      </c>
      <c r="K50" s="918">
        <f t="shared" si="55"/>
        <v>1611.3698737080861</v>
      </c>
      <c r="L50" s="918">
        <f t="shared" si="56"/>
        <v>2803.6967136604053</v>
      </c>
      <c r="M50" s="918">
        <f t="shared" si="57"/>
        <v>190.99152053537085</v>
      </c>
      <c r="N50" s="918">
        <f t="shared" si="58"/>
        <v>2946.2877518555783</v>
      </c>
      <c r="O50" s="918">
        <f t="shared" si="59"/>
        <v>769.83681060786739</v>
      </c>
      <c r="P50" s="918">
        <f t="shared" si="60"/>
        <v>717.47300708963485</v>
      </c>
      <c r="Q50" s="907">
        <f t="shared" si="61"/>
        <v>5.7963346821811488</v>
      </c>
      <c r="R50" s="907">
        <f t="shared" si="62"/>
        <v>0.37574428152323558</v>
      </c>
      <c r="S50" s="907">
        <f t="shared" si="63"/>
        <v>1.4115096775266722</v>
      </c>
      <c r="T50" s="908">
        <f>'2'!R51</f>
        <v>13214.76318361093</v>
      </c>
      <c r="U50" s="908">
        <f>'2'!U51</f>
        <v>253006.69757841688</v>
      </c>
      <c r="V50" s="908">
        <f>'2'!V51</f>
        <v>272165.10688182886</v>
      </c>
      <c r="W50" s="908">
        <f>'2'!L51*1000</f>
        <v>82509958.981500834</v>
      </c>
      <c r="X50" s="908">
        <f>'2'!M51*1000</f>
        <v>21293871.282257412</v>
      </c>
      <c r="Y50" s="908">
        <f>'24.'!F50*1000</f>
        <v>37050188.10969048</v>
      </c>
      <c r="Z50" s="908">
        <f>'20.'!AA50*1000</f>
        <v>2523907.7139526899</v>
      </c>
      <c r="AA50" s="908">
        <f>'2'!G51*1000</f>
        <v>38934494.911544912</v>
      </c>
      <c r="AB50" s="908">
        <f>'2'!H51*1000</f>
        <v>10173211.142209306</v>
      </c>
      <c r="AC50" s="908">
        <f>'2'!J51*1000</f>
        <v>9481235.87932273</v>
      </c>
      <c r="AD50" s="919">
        <f>'2'!W51*1000</f>
        <v>6717088.8236035984</v>
      </c>
    </row>
    <row r="51" spans="1:30" ht="14.45" customHeight="1">
      <c r="A51" s="1137"/>
      <c r="B51" s="813" t="s">
        <v>1040</v>
      </c>
      <c r="C51" s="1137"/>
      <c r="D51" s="843"/>
      <c r="E51" s="915">
        <f>'32.'!R51</f>
        <v>6.8568908515758729</v>
      </c>
      <c r="F51" s="916">
        <f>'32.'!S51</f>
        <v>5.0966228524404258</v>
      </c>
      <c r="G51" s="916">
        <f>'32.'!T51</f>
        <v>1.7602679991354486</v>
      </c>
      <c r="H51" s="917">
        <f t="shared" si="52"/>
        <v>6.9774754324992028</v>
      </c>
      <c r="I51" s="917">
        <f t="shared" si="53"/>
        <v>10.004765303507963</v>
      </c>
      <c r="J51" s="918">
        <f t="shared" si="54"/>
        <v>10380.824992450409</v>
      </c>
      <c r="K51" s="918">
        <f t="shared" si="55"/>
        <v>2338.2026177747994</v>
      </c>
      <c r="L51" s="918">
        <f t="shared" si="56"/>
        <v>4571.6842769359182</v>
      </c>
      <c r="M51" s="918">
        <f t="shared" si="57"/>
        <v>519.08341547568216</v>
      </c>
      <c r="N51" s="918">
        <f t="shared" si="58"/>
        <v>4718.7214567253213</v>
      </c>
      <c r="O51" s="918">
        <f t="shared" si="59"/>
        <v>1323.6356212078008</v>
      </c>
      <c r="P51" s="918">
        <f t="shared" si="60"/>
        <v>1239.7956277580465</v>
      </c>
      <c r="Q51" s="907">
        <f t="shared" si="61"/>
        <v>6.7265511039753205</v>
      </c>
      <c r="R51" s="907">
        <f t="shared" si="62"/>
        <v>0.73995491224573051</v>
      </c>
      <c r="S51" s="907">
        <f t="shared" si="63"/>
        <v>1.7673322583416715</v>
      </c>
      <c r="T51" s="908">
        <f>'2'!R52</f>
        <v>17438.950692697614</v>
      </c>
      <c r="U51" s="908">
        <f>'2'!U52</f>
        <v>121679.85002686255</v>
      </c>
      <c r="V51" s="908">
        <f>'2'!V52</f>
        <v>174472.60881988725</v>
      </c>
      <c r="W51" s="908">
        <f>'2'!L52*1000</f>
        <v>181030695.19286576</v>
      </c>
      <c r="X51" s="908">
        <f>'2'!M52*1000</f>
        <v>40775800.16091121</v>
      </c>
      <c r="Y51" s="908">
        <f>'24.'!F51*1000</f>
        <v>79725376.688066423</v>
      </c>
      <c r="Z51" s="908">
        <f>'20.'!AA51*1000</f>
        <v>9052270.0878774915</v>
      </c>
      <c r="AA51" s="908">
        <f>'2'!G52*1000</f>
        <v>82289550.816407129</v>
      </c>
      <c r="AB51" s="908">
        <f>'2'!H52*1000</f>
        <v>23082816.333341014</v>
      </c>
      <c r="AC51" s="908">
        <f>'2'!J52*1000</f>
        <v>21620734.821494658</v>
      </c>
      <c r="AD51" s="919">
        <f>'2'!W52*1000</f>
        <v>12233542.79844464</v>
      </c>
    </row>
    <row r="52" spans="1:30" ht="14.45" customHeight="1">
      <c r="A52" s="1137"/>
      <c r="B52" s="813" t="s">
        <v>1041</v>
      </c>
      <c r="C52" s="1137"/>
      <c r="D52" s="843"/>
      <c r="E52" s="915">
        <f>'32.'!R52</f>
        <v>14.599384354031237</v>
      </c>
      <c r="F52" s="916">
        <f>'32.'!S52</f>
        <v>11.454733245131402</v>
      </c>
      <c r="G52" s="916">
        <f>'32.'!T52</f>
        <v>3.1446511088998377</v>
      </c>
      <c r="H52" s="917">
        <f t="shared" si="52"/>
        <v>10.521662833045479</v>
      </c>
      <c r="I52" s="917">
        <f t="shared" si="53"/>
        <v>15.142292784506429</v>
      </c>
      <c r="J52" s="918">
        <f t="shared" si="54"/>
        <v>13305.140742597698</v>
      </c>
      <c r="K52" s="918">
        <f t="shared" si="55"/>
        <v>1654.5486316501342</v>
      </c>
      <c r="L52" s="918">
        <f t="shared" si="56"/>
        <v>4404.775865613</v>
      </c>
      <c r="M52" s="918">
        <f t="shared" si="57"/>
        <v>306.4208531817581</v>
      </c>
      <c r="N52" s="918">
        <f t="shared" si="58"/>
        <v>4791.2610075519797</v>
      </c>
      <c r="O52" s="918">
        <f t="shared" si="59"/>
        <v>1197.7225554150359</v>
      </c>
      <c r="P52" s="918">
        <f t="shared" si="60"/>
        <v>1119.6329927727288</v>
      </c>
      <c r="Q52" s="907">
        <f t="shared" si="61"/>
        <v>6.190495938266853</v>
      </c>
      <c r="R52" s="907">
        <f t="shared" si="62"/>
        <v>0.39590768359979772</v>
      </c>
      <c r="S52" s="907">
        <f t="shared" si="63"/>
        <v>1.4466094590097207</v>
      </c>
      <c r="T52" s="908">
        <f>'2'!R53</f>
        <v>20048.885912033304</v>
      </c>
      <c r="U52" s="908">
        <f>'2'!U53</f>
        <v>210947.61774460992</v>
      </c>
      <c r="V52" s="908">
        <f>'2'!V53</f>
        <v>303586.10048317449</v>
      </c>
      <c r="W52" s="908">
        <f>'2'!L53*1000</f>
        <v>266753248.79188731</v>
      </c>
      <c r="X52" s="908">
        <f>'2'!M53*1000</f>
        <v>33171856.751864355</v>
      </c>
      <c r="Y52" s="908">
        <f>'24.'!F52*1000</f>
        <v>88310848.797752768</v>
      </c>
      <c r="Z52" s="908">
        <f>'20.'!AA52*1000</f>
        <v>6143396.726508975</v>
      </c>
      <c r="AA52" s="908">
        <f>'2'!G53*1000</f>
        <v>96059445.315183371</v>
      </c>
      <c r="AB52" s="908">
        <f>'2'!H53*1000</f>
        <v>24013002.86778504</v>
      </c>
      <c r="AC52" s="908">
        <f>'2'!J53*1000</f>
        <v>22447394.135448847</v>
      </c>
      <c r="AD52" s="919">
        <f>'2'!W53*1000</f>
        <v>15517245.512009339</v>
      </c>
    </row>
    <row r="53" spans="1:30" ht="14.45" customHeight="1">
      <c r="A53" s="1137"/>
      <c r="B53" s="813" t="s">
        <v>1042</v>
      </c>
      <c r="C53" s="1137"/>
      <c r="D53" s="843"/>
      <c r="E53" s="915">
        <f>'32.'!R53</f>
        <v>22.694173914524516</v>
      </c>
      <c r="F53" s="916">
        <f>'32.'!S53</f>
        <v>17.26612414881399</v>
      </c>
      <c r="G53" s="916">
        <f>'32.'!T53</f>
        <v>5.4280497657105213</v>
      </c>
      <c r="H53" s="917">
        <f t="shared" si="52"/>
        <v>1.2649423029278883</v>
      </c>
      <c r="I53" s="917">
        <f t="shared" si="53"/>
        <v>2.1854032685640075</v>
      </c>
      <c r="J53" s="918">
        <f t="shared" si="54"/>
        <v>22307.303365749514</v>
      </c>
      <c r="K53" s="918">
        <f t="shared" si="55"/>
        <v>1974.9853465714825</v>
      </c>
      <c r="L53" s="918">
        <f t="shared" si="56"/>
        <v>6911.4197597560587</v>
      </c>
      <c r="M53" s="918">
        <f t="shared" si="57"/>
        <v>368.34536849193796</v>
      </c>
      <c r="N53" s="918">
        <f t="shared" si="58"/>
        <v>7298.2083485048061</v>
      </c>
      <c r="O53" s="918">
        <f t="shared" si="59"/>
        <v>1722.0917728087591</v>
      </c>
      <c r="P53" s="918">
        <f t="shared" si="60"/>
        <v>1602.3306169917523</v>
      </c>
      <c r="Q53" s="907">
        <f t="shared" si="61"/>
        <v>6.0849468095473851</v>
      </c>
      <c r="R53" s="907">
        <f t="shared" si="62"/>
        <v>0.30711126180383225</v>
      </c>
      <c r="S53" s="907">
        <f t="shared" si="63"/>
        <v>1.3359575542539248</v>
      </c>
      <c r="T53" s="908">
        <f>'2'!R54</f>
        <v>24152.095483076453</v>
      </c>
      <c r="U53" s="908">
        <f>'2'!U54</f>
        <v>30551.007280896978</v>
      </c>
      <c r="V53" s="908">
        <f>'2'!V54</f>
        <v>52782.068411385284</v>
      </c>
      <c r="W53" s="908">
        <f>'2'!L54*1000</f>
        <v>538768120.85953498</v>
      </c>
      <c r="X53" s="908">
        <f>'2'!M54*1000</f>
        <v>47700034.668071285</v>
      </c>
      <c r="Y53" s="908">
        <f>'24.'!F53*1000</f>
        <v>166925269.96124965</v>
      </c>
      <c r="Z53" s="908">
        <f>'20.'!AA53*1000</f>
        <v>8896312.5105662663</v>
      </c>
      <c r="AA53" s="908">
        <f>'2'!G54*1000</f>
        <v>176267024.88847378</v>
      </c>
      <c r="AB53" s="908">
        <f>'2'!H54*1000</f>
        <v>41592124.927497551</v>
      </c>
      <c r="AC53" s="908">
        <f>'2'!J54*1000</f>
        <v>38699642.057041608</v>
      </c>
      <c r="AD53" s="919">
        <f>'2'!W54*1000</f>
        <v>28967718.273544777</v>
      </c>
    </row>
    <row r="54" spans="1:30" ht="14.45" customHeight="1">
      <c r="A54" s="1137"/>
      <c r="B54" s="813" t="s">
        <v>1043</v>
      </c>
      <c r="C54" s="1137"/>
      <c r="D54" s="843"/>
      <c r="E54" s="915">
        <f>'32.'!R54</f>
        <v>37.586973803011581</v>
      </c>
      <c r="F54" s="916">
        <f>'32.'!S54</f>
        <v>29.282110218737269</v>
      </c>
      <c r="G54" s="916">
        <f>'32.'!T54</f>
        <v>8.3048635842743206</v>
      </c>
      <c r="H54" s="917">
        <f t="shared" si="52"/>
        <v>4.7454888521405945</v>
      </c>
      <c r="I54" s="917">
        <f t="shared" si="53"/>
        <v>9.6356723261134221</v>
      </c>
      <c r="J54" s="918">
        <f t="shared" si="54"/>
        <v>30792.875571605102</v>
      </c>
      <c r="K54" s="918">
        <f t="shared" si="55"/>
        <v>3731.9423340390049</v>
      </c>
      <c r="L54" s="918">
        <f t="shared" si="56"/>
        <v>9471.6964103147329</v>
      </c>
      <c r="M54" s="918">
        <f t="shared" si="57"/>
        <v>464.73758584587563</v>
      </c>
      <c r="N54" s="918">
        <f t="shared" si="58"/>
        <v>10584.661990781215</v>
      </c>
      <c r="O54" s="918">
        <f t="shared" si="59"/>
        <v>2269.5477142564905</v>
      </c>
      <c r="P54" s="918">
        <f t="shared" si="60"/>
        <v>1875.3131628902715</v>
      </c>
      <c r="Q54" s="907">
        <f t="shared" si="61"/>
        <v>7.6330803829667406</v>
      </c>
      <c r="R54" s="907">
        <f t="shared" si="62"/>
        <v>0.33514337565404445</v>
      </c>
      <c r="S54" s="907">
        <f t="shared" si="63"/>
        <v>1.3523734747547238</v>
      </c>
      <c r="T54" s="908">
        <f>'2'!R55</f>
        <v>7420.4503716890149</v>
      </c>
      <c r="U54" s="908">
        <f>'2'!U55</f>
        <v>35213.66451671275</v>
      </c>
      <c r="V54" s="908">
        <f>'2'!V55</f>
        <v>71501.028293781899</v>
      </c>
      <c r="W54" s="908">
        <f>'2'!L55*1000</f>
        <v>228497004.98069066</v>
      </c>
      <c r="X54" s="908">
        <f>'2'!M55*1000</f>
        <v>27692692.879741702</v>
      </c>
      <c r="Y54" s="908">
        <f>'24.'!F54*1000</f>
        <v>70284253.148445472</v>
      </c>
      <c r="Z54" s="908">
        <f>'20.'!AA54*1000</f>
        <v>3448562.1916278834</v>
      </c>
      <c r="AA54" s="908">
        <f>'2'!G55*1000</f>
        <v>78542959.003695056</v>
      </c>
      <c r="AB54" s="908">
        <f>'2'!H55*1000</f>
        <v>16841066.17982053</v>
      </c>
      <c r="AC54" s="908">
        <f>'2'!J55*1000</f>
        <v>13915668.256602418</v>
      </c>
      <c r="AD54" s="919">
        <f>'2'!W55*1000</f>
        <v>10289811.591525236</v>
      </c>
    </row>
    <row r="55" spans="1:30" ht="14.45" customHeight="1">
      <c r="A55" s="1137"/>
      <c r="B55" s="813" t="s">
        <v>1044</v>
      </c>
      <c r="C55" s="1137"/>
      <c r="D55" s="843"/>
      <c r="E55" s="915">
        <f>'32.'!R55</f>
        <v>72.681560701161573</v>
      </c>
      <c r="F55" s="916">
        <f>'32.'!S55</f>
        <v>56.174532510010337</v>
      </c>
      <c r="G55" s="916">
        <f>'32.'!T55</f>
        <v>16.507028191151214</v>
      </c>
      <c r="H55" s="917">
        <f t="shared" si="52"/>
        <v>34.265616388009349</v>
      </c>
      <c r="I55" s="917">
        <f t="shared" si="53"/>
        <v>26.495807562438184</v>
      </c>
      <c r="J55" s="918">
        <f t="shared" si="54"/>
        <v>28879.560538095702</v>
      </c>
      <c r="K55" s="918">
        <f t="shared" si="55"/>
        <v>2432.3899869180423</v>
      </c>
      <c r="L55" s="918">
        <f t="shared" si="56"/>
        <v>9088.9664252733346</v>
      </c>
      <c r="M55" s="918">
        <f t="shared" si="57"/>
        <v>787.53033662143184</v>
      </c>
      <c r="N55" s="918">
        <f t="shared" si="58"/>
        <v>9830.9947566041646</v>
      </c>
      <c r="O55" s="918">
        <f t="shared" si="59"/>
        <v>2507.5459956637501</v>
      </c>
      <c r="P55" s="918">
        <f t="shared" si="60"/>
        <v>2356.4569005297972</v>
      </c>
      <c r="Q55" s="907">
        <f t="shared" si="61"/>
        <v>6.2488510214541391</v>
      </c>
      <c r="R55" s="907">
        <f t="shared" si="62"/>
        <v>0.50057597122784248</v>
      </c>
      <c r="S55" s="907">
        <f t="shared" si="63"/>
        <v>1.4978289048518074</v>
      </c>
      <c r="T55" s="908">
        <f>'2'!R56</f>
        <v>9022.2742781903253</v>
      </c>
      <c r="U55" s="908">
        <f>'2'!U56</f>
        <v>309153.78936387366</v>
      </c>
      <c r="V55" s="908">
        <f>'2'!V56</f>
        <v>239052.44305046674</v>
      </c>
      <c r="W55" s="908">
        <f>'2'!L56*1000</f>
        <v>260559316.20830122</v>
      </c>
      <c r="X55" s="908">
        <f>'2'!M56*1000</f>
        <v>21945689.613498356</v>
      </c>
      <c r="Y55" s="908">
        <f>'24.'!F55*1000</f>
        <v>82003147.994079083</v>
      </c>
      <c r="Z55" s="908">
        <f>'20.'!AA55*1000</f>
        <v>7105314.6993941125</v>
      </c>
      <c r="AA55" s="908">
        <f>'2'!G56*1000</f>
        <v>88697931.121533707</v>
      </c>
      <c r="AB55" s="908">
        <f>'2'!H56*1000</f>
        <v>22623767.738056201</v>
      </c>
      <c r="AC55" s="908">
        <f>'2'!J56*1000</f>
        <v>21260600.481314085</v>
      </c>
      <c r="AD55" s="919">
        <f>'2'!W56*1000</f>
        <v>14194278.406863548</v>
      </c>
    </row>
    <row r="56" spans="1:30" ht="14.45" customHeight="1">
      <c r="A56" s="1137"/>
      <c r="B56" s="813" t="s">
        <v>1045</v>
      </c>
      <c r="C56" s="1137"/>
      <c r="D56" s="843"/>
      <c r="E56" s="915">
        <f>'32.'!R56</f>
        <v>139.79019934061384</v>
      </c>
      <c r="F56" s="916">
        <f>'32.'!S56</f>
        <v>108.84676291405198</v>
      </c>
      <c r="G56" s="916">
        <f>'32.'!T56</f>
        <v>30.943436426561856</v>
      </c>
      <c r="H56" s="917">
        <f t="shared" si="52"/>
        <v>12.552408352991117</v>
      </c>
      <c r="I56" s="917">
        <f t="shared" si="53"/>
        <v>11.062450079834177</v>
      </c>
      <c r="J56" s="918">
        <f t="shared" si="54"/>
        <v>48462.655152106876</v>
      </c>
      <c r="K56" s="918">
        <f t="shared" si="55"/>
        <v>3095.5046510409375</v>
      </c>
      <c r="L56" s="918">
        <f t="shared" si="56"/>
        <v>10635.258104324961</v>
      </c>
      <c r="M56" s="918">
        <f t="shared" si="57"/>
        <v>1297.7621967600014</v>
      </c>
      <c r="N56" s="918">
        <f t="shared" si="58"/>
        <v>11887.779364575183</v>
      </c>
      <c r="O56" s="918">
        <f t="shared" si="59"/>
        <v>3560.2901076893095</v>
      </c>
      <c r="P56" s="918">
        <f t="shared" si="60"/>
        <v>3375.1670964081995</v>
      </c>
      <c r="Q56" s="907">
        <f t="shared" si="61"/>
        <v>5.4673196075210528</v>
      </c>
      <c r="R56" s="907">
        <f t="shared" si="62"/>
        <v>0.59685501275276276</v>
      </c>
      <c r="S56" s="907">
        <f t="shared" si="63"/>
        <v>1.5522762224071509</v>
      </c>
      <c r="T56" s="908">
        <f>'2'!R57</f>
        <v>14053.748881722011</v>
      </c>
      <c r="U56" s="908">
        <f>'2'!U57</f>
        <v>176408.39485376695</v>
      </c>
      <c r="V56" s="908">
        <f>'2'!V57</f>
        <v>155468.89543857513</v>
      </c>
      <c r="W56" s="908">
        <f>'2'!L57*1000</f>
        <v>681081985.64920151</v>
      </c>
      <c r="X56" s="908">
        <f>'2'!M57*1000</f>
        <v>43503445.027931862</v>
      </c>
      <c r="Y56" s="908">
        <f>'24.'!F56*1000</f>
        <v>149465246.69048187</v>
      </c>
      <c r="Z56" s="908">
        <f>'20.'!AA56*1000</f>
        <v>18238424.021456972</v>
      </c>
      <c r="AA56" s="908">
        <f>'2'!G57*1000</f>
        <v>167067865.95105648</v>
      </c>
      <c r="AB56" s="908">
        <f>'2'!H57*1000</f>
        <v>50035423.119544573</v>
      </c>
      <c r="AC56" s="908">
        <f>'2'!J57*1000</f>
        <v>47433750.806771658</v>
      </c>
      <c r="AD56" s="919">
        <f>'2'!W57*1000</f>
        <v>30557545.185621046</v>
      </c>
    </row>
    <row r="57" spans="1:30" ht="14.45" customHeight="1">
      <c r="A57" s="1137"/>
      <c r="B57" s="813" t="s">
        <v>1046</v>
      </c>
      <c r="C57" s="1137"/>
      <c r="D57" s="843"/>
      <c r="E57" s="915">
        <f>'32.'!R57</f>
        <v>395.13400175818435</v>
      </c>
      <c r="F57" s="916">
        <f>'32.'!S57</f>
        <v>307.33788167697242</v>
      </c>
      <c r="G57" s="916">
        <f>'32.'!T57</f>
        <v>87.79612008121191</v>
      </c>
      <c r="H57" s="917">
        <f t="shared" si="52"/>
        <v>17.951662337244404</v>
      </c>
      <c r="I57" s="917">
        <f t="shared" si="53"/>
        <v>20.433195737761775</v>
      </c>
      <c r="J57" s="918">
        <f t="shared" si="54"/>
        <v>35051.79081320062</v>
      </c>
      <c r="K57" s="918">
        <f t="shared" si="55"/>
        <v>4211.9938712768626</v>
      </c>
      <c r="L57" s="918">
        <f t="shared" si="56"/>
        <v>10273.562871268166</v>
      </c>
      <c r="M57" s="918">
        <f t="shared" si="57"/>
        <v>1389.1842010391917</v>
      </c>
      <c r="N57" s="918">
        <f t="shared" si="58"/>
        <v>13031.910594898758</v>
      </c>
      <c r="O57" s="918">
        <f t="shared" si="59"/>
        <v>3382.4494781334679</v>
      </c>
      <c r="P57" s="918">
        <f t="shared" si="60"/>
        <v>3198.5615971215398</v>
      </c>
      <c r="Q57" s="907">
        <f t="shared" si="61"/>
        <v>6.3832330122835561</v>
      </c>
      <c r="R57" s="907">
        <f t="shared" si="62"/>
        <v>0.68044408282598523</v>
      </c>
      <c r="S57" s="907">
        <f t="shared" si="63"/>
        <v>1.5667053445379506</v>
      </c>
      <c r="T57" s="908">
        <f>'2'!R58</f>
        <v>14929.502807011484</v>
      </c>
      <c r="U57" s="908">
        <f>'2'!U58</f>
        <v>268009.39325441269</v>
      </c>
      <c r="V57" s="908">
        <f>'2'!V58</f>
        <v>305057.4531231295</v>
      </c>
      <c r="W57" s="908">
        <f>'2'!L58*1000</f>
        <v>523305809.33645797</v>
      </c>
      <c r="X57" s="908">
        <f>'2'!M58*1000</f>
        <v>62882974.324343093</v>
      </c>
      <c r="Y57" s="908">
        <f>'24.'!F57*1000</f>
        <v>153379185.72460705</v>
      </c>
      <c r="Z57" s="908">
        <f>'20.'!AA57*1000</f>
        <v>20739829.428870618</v>
      </c>
      <c r="AA57" s="908">
        <f>'2'!G58*1000</f>
        <v>194559945.8072637</v>
      </c>
      <c r="AB57" s="908">
        <f>'2'!H58*1000</f>
        <v>50498288.978368141</v>
      </c>
      <c r="AC57" s="908">
        <f>'2'!J58*1000</f>
        <v>47752934.342625163</v>
      </c>
      <c r="AD57" s="919">
        <f>'2'!W58*1000</f>
        <v>30479843.902433585</v>
      </c>
    </row>
    <row r="58" spans="1:30" ht="14.45" customHeight="1">
      <c r="A58" s="2641" t="s">
        <v>373</v>
      </c>
      <c r="B58" s="2641"/>
      <c r="C58" s="2641"/>
      <c r="D58" s="2"/>
      <c r="E58" s="920"/>
      <c r="F58" s="916"/>
      <c r="G58" s="916"/>
      <c r="H58" s="917"/>
      <c r="I58" s="917"/>
      <c r="J58" s="918"/>
      <c r="K58" s="918"/>
      <c r="L58" s="918"/>
      <c r="M58" s="918"/>
      <c r="N58" s="918"/>
      <c r="O58" s="918"/>
      <c r="P58" s="918"/>
      <c r="Q58" s="907"/>
      <c r="R58" s="907"/>
      <c r="S58" s="907"/>
      <c r="T58" s="908"/>
      <c r="U58" s="908"/>
      <c r="V58" s="908"/>
      <c r="W58" s="908"/>
      <c r="X58" s="908"/>
      <c r="Y58" s="908"/>
      <c r="Z58" s="908"/>
      <c r="AA58" s="908"/>
      <c r="AB58" s="908"/>
      <c r="AC58" s="908"/>
      <c r="AD58" s="908"/>
    </row>
    <row r="59" spans="1:30" ht="14.45" customHeight="1">
      <c r="A59" s="6"/>
      <c r="B59" s="813" t="s">
        <v>1028</v>
      </c>
      <c r="C59" s="6"/>
      <c r="D59" s="845"/>
      <c r="E59" s="915">
        <f>'32.'!R59</f>
        <v>2.5351993893039295</v>
      </c>
      <c r="F59" s="916">
        <f>'32.'!S59</f>
        <v>2.080292368312449</v>
      </c>
      <c r="G59" s="916">
        <f>'32.'!T59</f>
        <v>0.45490702099148078</v>
      </c>
      <c r="H59" s="917">
        <f t="shared" ref="H59:H68" si="64">U59/T59</f>
        <v>7.4204124901970214</v>
      </c>
      <c r="I59" s="917">
        <f t="shared" ref="I59:I68" si="65">V59/T59</f>
        <v>7.7727750446012953</v>
      </c>
      <c r="J59" s="918">
        <f t="shared" ref="J59:J68" si="66">W59/T59</f>
        <v>1278.6984603547392</v>
      </c>
      <c r="K59" s="918">
        <f t="shared" ref="K59:K68" si="67">X59/T59</f>
        <v>428.82588476224089</v>
      </c>
      <c r="L59" s="918">
        <f t="shared" ref="L59:L68" si="68">Y59/T59</f>
        <v>2172.7931513872932</v>
      </c>
      <c r="M59" s="918">
        <f t="shared" ref="M59:M68" si="69">Z59/T59</f>
        <v>334.60190787787838</v>
      </c>
      <c r="N59" s="918">
        <f t="shared" ref="N59:N68" si="70">AA59/T59</f>
        <v>2254.8684312759628</v>
      </c>
      <c r="O59" s="918">
        <f t="shared" ref="O59:O68" si="71">AB59/T59</f>
        <v>705.97319860273387</v>
      </c>
      <c r="P59" s="918">
        <f t="shared" ref="P59:P68" si="72">AC59/T59</f>
        <v>663.69764005364868</v>
      </c>
      <c r="Q59" s="907">
        <f t="shared" ref="Q59:Q68" si="73">AA59/AD59</f>
        <v>6.774058536104838</v>
      </c>
      <c r="R59" s="907">
        <f t="shared" ref="R59:R68" si="74">Z59/AD59</f>
        <v>1.0052084985617089</v>
      </c>
      <c r="S59" s="907">
        <f t="shared" ref="S59:S68" si="75">AC59/AD59</f>
        <v>1.9938753860924578</v>
      </c>
      <c r="T59" s="908">
        <f>'2'!R60</f>
        <v>14324.576709519431</v>
      </c>
      <c r="U59" s="908">
        <f>'2'!U60</f>
        <v>106294.26793210334</v>
      </c>
      <c r="V59" s="908">
        <f>'2'!V60</f>
        <v>111341.71237222958</v>
      </c>
      <c r="W59" s="908">
        <f>'2'!L60*1000</f>
        <v>18316814.183695853</v>
      </c>
      <c r="X59" s="908">
        <f>'2'!M60*1000</f>
        <v>6142749.2813042598</v>
      </c>
      <c r="Y59" s="908">
        <f>'24.'!F59*1000</f>
        <v>31124342.170965746</v>
      </c>
      <c r="Z59" s="908">
        <f>'20.'!AA59*1000</f>
        <v>4793030.6965482226</v>
      </c>
      <c r="AA59" s="908">
        <f>'2'!G60*1000</f>
        <v>32300035.813686274</v>
      </c>
      <c r="AB59" s="908">
        <f>'2'!H60*1000</f>
        <v>10112767.238249658</v>
      </c>
      <c r="AC59" s="908">
        <f>'2'!J60*1000</f>
        <v>9507187.7568755075</v>
      </c>
      <c r="AD59" s="919">
        <f>'2'!W60*1000</f>
        <v>4768195.556848431</v>
      </c>
    </row>
    <row r="60" spans="1:30" ht="14.45" customHeight="1">
      <c r="A60" s="6"/>
      <c r="B60" s="813" t="s">
        <v>1038</v>
      </c>
      <c r="C60" s="6"/>
      <c r="D60" s="2"/>
      <c r="E60" s="915">
        <f>'32.'!R60</f>
        <v>3.7681338939938707</v>
      </c>
      <c r="F60" s="916">
        <f>'32.'!S60</f>
        <v>2.9401893811825297</v>
      </c>
      <c r="G60" s="916">
        <f>'32.'!T60</f>
        <v>0.8279445128113424</v>
      </c>
      <c r="H60" s="917">
        <f t="shared" si="64"/>
        <v>26.661833650901151</v>
      </c>
      <c r="I60" s="917">
        <f t="shared" si="65"/>
        <v>32.408103870682226</v>
      </c>
      <c r="J60" s="918">
        <f t="shared" si="66"/>
        <v>2137.0171681965512</v>
      </c>
      <c r="K60" s="918">
        <f t="shared" si="67"/>
        <v>695.77191116412166</v>
      </c>
      <c r="L60" s="918">
        <f t="shared" si="68"/>
        <v>2883.8451361702323</v>
      </c>
      <c r="M60" s="918">
        <f t="shared" si="69"/>
        <v>261.96058351301218</v>
      </c>
      <c r="N60" s="918">
        <f t="shared" si="70"/>
        <v>3071.3088797525716</v>
      </c>
      <c r="O60" s="918">
        <f t="shared" si="71"/>
        <v>655.91549472452516</v>
      </c>
      <c r="P60" s="918">
        <f t="shared" si="72"/>
        <v>614.63687765078157</v>
      </c>
      <c r="Q60" s="907">
        <f t="shared" si="73"/>
        <v>8.949782098648047</v>
      </c>
      <c r="R60" s="907">
        <f t="shared" si="74"/>
        <v>0.76335211880904275</v>
      </c>
      <c r="S60" s="907">
        <f t="shared" si="75"/>
        <v>1.7910494646214323</v>
      </c>
      <c r="T60" s="908">
        <f>'2'!R61</f>
        <v>6823.8753513183838</v>
      </c>
      <c r="U60" s="908">
        <f>'2'!U61</f>
        <v>181937.02947133541</v>
      </c>
      <c r="V60" s="908">
        <f>'2'!V61</f>
        <v>221148.86118611434</v>
      </c>
      <c r="W60" s="908">
        <f>'2'!L61*1000</f>
        <v>14582738.77940066</v>
      </c>
      <c r="X60" s="908">
        <f>'2'!M61*1000</f>
        <v>4747860.7947325343</v>
      </c>
      <c r="Y60" s="908">
        <f>'24.'!F60*1000</f>
        <v>19678999.741731457</v>
      </c>
      <c r="Z60" s="908">
        <f>'20.'!AA60*1000</f>
        <v>1787586.3688514249</v>
      </c>
      <c r="AA60" s="908">
        <f>'2'!G61*1000</f>
        <v>20958228.960828852</v>
      </c>
      <c r="AB60" s="908">
        <f>'2'!H61*1000</f>
        <v>4475885.5769984908</v>
      </c>
      <c r="AC60" s="908">
        <f>'2'!J61*1000</f>
        <v>4194205.4394124616</v>
      </c>
      <c r="AD60" s="919">
        <f>'2'!W61*1000</f>
        <v>2341758.5735405558</v>
      </c>
    </row>
    <row r="61" spans="1:30" ht="14.45" customHeight="1">
      <c r="A61" s="1137"/>
      <c r="B61" s="813" t="s">
        <v>1039</v>
      </c>
      <c r="C61" s="1137"/>
      <c r="D61" s="843"/>
      <c r="E61" s="915">
        <f>'32.'!R61</f>
        <v>3.7211021274155751</v>
      </c>
      <c r="F61" s="916">
        <f>'32.'!S61</f>
        <v>2.8453788357684533</v>
      </c>
      <c r="G61" s="916">
        <f>'32.'!T61</f>
        <v>0.87572329164712182</v>
      </c>
      <c r="H61" s="917">
        <f t="shared" si="64"/>
        <v>17.863394175975145</v>
      </c>
      <c r="I61" s="917">
        <f t="shared" si="65"/>
        <v>19.90857062591315</v>
      </c>
      <c r="J61" s="918">
        <f t="shared" si="66"/>
        <v>3887.3712666838796</v>
      </c>
      <c r="K61" s="918">
        <f t="shared" si="67"/>
        <v>1305.2600735153101</v>
      </c>
      <c r="L61" s="918">
        <f t="shared" si="68"/>
        <v>3359.4467067352771</v>
      </c>
      <c r="M61" s="918">
        <f t="shared" si="69"/>
        <v>262.70309792859757</v>
      </c>
      <c r="N61" s="918">
        <f t="shared" si="70"/>
        <v>3621.6985985357574</v>
      </c>
      <c r="O61" s="918">
        <f t="shared" si="71"/>
        <v>862.58093217025498</v>
      </c>
      <c r="P61" s="918">
        <f t="shared" si="72"/>
        <v>769.52665161056871</v>
      </c>
      <c r="Q61" s="907">
        <f t="shared" si="73"/>
        <v>7.0474148192372228</v>
      </c>
      <c r="R61" s="907">
        <f t="shared" si="74"/>
        <v>0.51119044145474524</v>
      </c>
      <c r="S61" s="907">
        <f t="shared" si="75"/>
        <v>1.4974116097211665</v>
      </c>
      <c r="T61" s="908">
        <f>'2'!R62</f>
        <v>9339.9738778850024</v>
      </c>
      <c r="U61" s="908">
        <f>'2'!U62</f>
        <v>166843.63497397094</v>
      </c>
      <c r="V61" s="908">
        <f>'2'!V62</f>
        <v>185945.52959205749</v>
      </c>
      <c r="W61" s="908">
        <f>'2'!L62*1000</f>
        <v>36307946.084468171</v>
      </c>
      <c r="X61" s="908">
        <f>'2'!M62*1000</f>
        <v>12191094.990479253</v>
      </c>
      <c r="Y61" s="908">
        <f>'24.'!F61*1000</f>
        <v>31377144.485054284</v>
      </c>
      <c r="Z61" s="908">
        <f>'20.'!AA61*1000</f>
        <v>2453640.0722925672</v>
      </c>
      <c r="AA61" s="908">
        <f>'2'!G62*1000</f>
        <v>33826570.303896695</v>
      </c>
      <c r="AB61" s="908">
        <f>'2'!H62*1000</f>
        <v>8056483.3740318771</v>
      </c>
      <c r="AC61" s="908">
        <f>'2'!J62*1000</f>
        <v>7187358.8243790241</v>
      </c>
      <c r="AD61" s="919">
        <f>'2'!W62*1000</f>
        <v>4799855.1485235142</v>
      </c>
    </row>
    <row r="62" spans="1:30" ht="14.45" customHeight="1">
      <c r="A62" s="1137"/>
      <c r="B62" s="813" t="s">
        <v>1040</v>
      </c>
      <c r="C62" s="1137"/>
      <c r="D62" s="843"/>
      <c r="E62" s="915">
        <f>'32.'!R62</f>
        <v>6.6015771402461079</v>
      </c>
      <c r="F62" s="916">
        <f>'32.'!S62</f>
        <v>4.9777639249362373</v>
      </c>
      <c r="G62" s="916">
        <f>'32.'!T62</f>
        <v>1.6238132153098754</v>
      </c>
      <c r="H62" s="917">
        <f t="shared" si="64"/>
        <v>9.9766221399681374</v>
      </c>
      <c r="I62" s="917">
        <f t="shared" si="65"/>
        <v>12.162970997691014</v>
      </c>
      <c r="J62" s="918">
        <f t="shared" si="66"/>
        <v>5072.7460295136789</v>
      </c>
      <c r="K62" s="918">
        <f t="shared" si="67"/>
        <v>1492.4061803931638</v>
      </c>
      <c r="L62" s="918">
        <f t="shared" si="68"/>
        <v>3525.7079070221516</v>
      </c>
      <c r="M62" s="918">
        <f t="shared" si="69"/>
        <v>217.45327166956383</v>
      </c>
      <c r="N62" s="918">
        <f t="shared" si="70"/>
        <v>3770.651176837298</v>
      </c>
      <c r="O62" s="918">
        <f t="shared" si="71"/>
        <v>966.97041340377064</v>
      </c>
      <c r="P62" s="918">
        <f t="shared" si="72"/>
        <v>897.37740362788441</v>
      </c>
      <c r="Q62" s="907">
        <f t="shared" si="73"/>
        <v>5.8570948798411955</v>
      </c>
      <c r="R62" s="907">
        <f t="shared" si="74"/>
        <v>0.33777837948107714</v>
      </c>
      <c r="S62" s="907">
        <f t="shared" si="75"/>
        <v>1.3939302124686732</v>
      </c>
      <c r="T62" s="908">
        <f>'2'!R63</f>
        <v>14729.534362746796</v>
      </c>
      <c r="U62" s="908">
        <f>'2'!U63</f>
        <v>146950.99863480116</v>
      </c>
      <c r="V62" s="908">
        <f>'2'!V63</f>
        <v>179154.89926358245</v>
      </c>
      <c r="W62" s="908">
        <f>'2'!L63*1000</f>
        <v>74719186.955209106</v>
      </c>
      <c r="X62" s="908">
        <f>'2'!M63*1000</f>
        <v>21982448.117276799</v>
      </c>
      <c r="Y62" s="908">
        <f>'24.'!F62*1000</f>
        <v>51932035.769490868</v>
      </c>
      <c r="Z62" s="908">
        <f>'20.'!AA62*1000</f>
        <v>3202985.4373485548</v>
      </c>
      <c r="AA62" s="908">
        <f>'2'!G63*1000</f>
        <v>55539936.079156622</v>
      </c>
      <c r="AB62" s="908">
        <f>'2'!H63*1000</f>
        <v>14243023.931990314</v>
      </c>
      <c r="AC62" s="908">
        <f>'2'!J63*1000</f>
        <v>13217951.303089425</v>
      </c>
      <c r="AD62" s="919">
        <f>'2'!W63*1000</f>
        <v>9482505.7846190277</v>
      </c>
    </row>
    <row r="63" spans="1:30" ht="14.45" customHeight="1">
      <c r="A63" s="1137"/>
      <c r="B63" s="813" t="s">
        <v>1041</v>
      </c>
      <c r="C63" s="1137"/>
      <c r="D63" s="843"/>
      <c r="E63" s="915">
        <f>'32.'!R63</f>
        <v>9.56542353591378</v>
      </c>
      <c r="F63" s="916">
        <f>'32.'!S63</f>
        <v>7.5017290138669406</v>
      </c>
      <c r="G63" s="916">
        <f>'32.'!T63</f>
        <v>2.0636945220468355</v>
      </c>
      <c r="H63" s="917">
        <f t="shared" si="64"/>
        <v>14.012139777828468</v>
      </c>
      <c r="I63" s="917">
        <f t="shared" si="65"/>
        <v>19.563146202859873</v>
      </c>
      <c r="J63" s="918">
        <f t="shared" si="66"/>
        <v>7583.8585017801097</v>
      </c>
      <c r="K63" s="918">
        <f t="shared" si="67"/>
        <v>1896.7508670429418</v>
      </c>
      <c r="L63" s="918">
        <f t="shared" si="68"/>
        <v>4477.812692146651</v>
      </c>
      <c r="M63" s="918">
        <f t="shared" si="69"/>
        <v>166.59475275449176</v>
      </c>
      <c r="N63" s="918">
        <f t="shared" si="70"/>
        <v>4666.247604305875</v>
      </c>
      <c r="O63" s="918">
        <f t="shared" si="71"/>
        <v>1016.5404789099582</v>
      </c>
      <c r="P63" s="918">
        <f t="shared" si="72"/>
        <v>937.58307342288663</v>
      </c>
      <c r="Q63" s="907">
        <f t="shared" si="73"/>
        <v>6.4640532573375795</v>
      </c>
      <c r="R63" s="907">
        <f t="shared" si="74"/>
        <v>0.23078015688758363</v>
      </c>
      <c r="S63" s="907">
        <f t="shared" si="75"/>
        <v>1.2988138293800051</v>
      </c>
      <c r="T63" s="908">
        <f>'2'!R64</f>
        <v>13689.75761648297</v>
      </c>
      <c r="U63" s="908">
        <f>'2'!U64</f>
        <v>191822.79724675126</v>
      </c>
      <c r="V63" s="908">
        <f>'2'!V64</f>
        <v>267814.72973297082</v>
      </c>
      <c r="W63" s="908">
        <f>'2'!L64*1000</f>
        <v>103821184.68707338</v>
      </c>
      <c r="X63" s="908">
        <f>'2'!M64*1000</f>
        <v>25966059.628671788</v>
      </c>
      <c r="Y63" s="908">
        <f>'24.'!F63*1000</f>
        <v>61300170.407498725</v>
      </c>
      <c r="Z63" s="908">
        <f>'20.'!AA63*1000</f>
        <v>2280641.7853869009</v>
      </c>
      <c r="AA63" s="908">
        <f>'2'!G64*1000</f>
        <v>63879798.681441769</v>
      </c>
      <c r="AB63" s="908">
        <f>'2'!H64*1000</f>
        <v>13916192.763620846</v>
      </c>
      <c r="AC63" s="908">
        <f>'2'!J64*1000</f>
        <v>12835285.020476473</v>
      </c>
      <c r="AD63" s="919">
        <f>'2'!W64*1000</f>
        <v>9882313.1769419611</v>
      </c>
    </row>
    <row r="64" spans="1:30" ht="14.45" customHeight="1">
      <c r="A64" s="1137"/>
      <c r="B64" s="813" t="s">
        <v>1042</v>
      </c>
      <c r="C64" s="1137"/>
      <c r="D64" s="843"/>
      <c r="E64" s="915">
        <f>'32.'!R64</f>
        <v>13.660838781565921</v>
      </c>
      <c r="F64" s="916">
        <f>'32.'!S64</f>
        <v>10.328931835290017</v>
      </c>
      <c r="G64" s="916">
        <f>'32.'!T64</f>
        <v>3.3319069462758999</v>
      </c>
      <c r="H64" s="917">
        <f t="shared" si="64"/>
        <v>3.6338733690946929</v>
      </c>
      <c r="I64" s="917">
        <f t="shared" si="65"/>
        <v>5.3005729047999557</v>
      </c>
      <c r="J64" s="918">
        <f t="shared" si="66"/>
        <v>12781.150415703751</v>
      </c>
      <c r="K64" s="918">
        <f t="shared" si="67"/>
        <v>2152.7969667679076</v>
      </c>
      <c r="L64" s="918">
        <f t="shared" si="68"/>
        <v>5094.570165658758</v>
      </c>
      <c r="M64" s="918">
        <f t="shared" si="69"/>
        <v>60.821091818294846</v>
      </c>
      <c r="N64" s="918">
        <f t="shared" si="70"/>
        <v>6298.0969205746433</v>
      </c>
      <c r="O64" s="918">
        <f t="shared" si="71"/>
        <v>1074.2690058046171</v>
      </c>
      <c r="P64" s="918">
        <f t="shared" si="72"/>
        <v>978.7463594706976</v>
      </c>
      <c r="Q64" s="907">
        <f t="shared" si="73"/>
        <v>6.6752272976205829</v>
      </c>
      <c r="R64" s="907">
        <f t="shared" si="74"/>
        <v>6.446306201644264E-2</v>
      </c>
      <c r="S64" s="907">
        <f t="shared" si="75"/>
        <v>1.0373537432938489</v>
      </c>
      <c r="T64" s="908">
        <f>'2'!R65</f>
        <v>21054.096205398291</v>
      </c>
      <c r="U64" s="908">
        <f>'2'!U65</f>
        <v>76507.919511154483</v>
      </c>
      <c r="V64" s="908">
        <f>'2'!V65</f>
        <v>111598.77188138575</v>
      </c>
      <c r="W64" s="908">
        <f>'2'!L65*1000</f>
        <v>269095570.46789312</v>
      </c>
      <c r="X64" s="908">
        <f>'2'!M65*1000</f>
        <v>45325194.449021153</v>
      </c>
      <c r="Y64" s="908">
        <f>'24.'!F64*1000</f>
        <v>107261570.3929314</v>
      </c>
      <c r="Z64" s="908">
        <f>'20.'!AA64*1000</f>
        <v>1280533.1184597425</v>
      </c>
      <c r="AA64" s="908">
        <f>'2'!G65*1000</f>
        <v>132600738.47670126</v>
      </c>
      <c r="AB64" s="908">
        <f>'2'!H65*1000</f>
        <v>22617762.998687983</v>
      </c>
      <c r="AC64" s="908">
        <f>'2'!J65*1000</f>
        <v>20606620.012979407</v>
      </c>
      <c r="AD64" s="919">
        <f>'2'!W65*1000</f>
        <v>19864602.74153772</v>
      </c>
    </row>
    <row r="65" spans="1:30" ht="14.45" customHeight="1">
      <c r="A65" s="1137"/>
      <c r="B65" s="813" t="s">
        <v>1043</v>
      </c>
      <c r="C65" s="1137"/>
      <c r="D65" s="843"/>
      <c r="E65" s="915">
        <f>'32.'!R65</f>
        <v>19.261856097573094</v>
      </c>
      <c r="F65" s="916">
        <f>'32.'!S65</f>
        <v>14.486985636660128</v>
      </c>
      <c r="G65" s="916">
        <f>'32.'!T65</f>
        <v>4.7748704609129646</v>
      </c>
      <c r="H65" s="917">
        <f t="shared" si="64"/>
        <v>10.244310524660644</v>
      </c>
      <c r="I65" s="917">
        <f t="shared" si="65"/>
        <v>19.867790257473125</v>
      </c>
      <c r="J65" s="918">
        <f t="shared" si="66"/>
        <v>20243.473570950555</v>
      </c>
      <c r="K65" s="918">
        <f t="shared" si="67"/>
        <v>3852.8720445330678</v>
      </c>
      <c r="L65" s="918">
        <f t="shared" si="68"/>
        <v>6271.338022574042</v>
      </c>
      <c r="M65" s="918">
        <f t="shared" si="69"/>
        <v>308.45519426853315</v>
      </c>
      <c r="N65" s="918">
        <f t="shared" si="70"/>
        <v>6528.6109064878638</v>
      </c>
      <c r="O65" s="918">
        <f t="shared" si="71"/>
        <v>1552.2358943356296</v>
      </c>
      <c r="P65" s="918">
        <f t="shared" si="72"/>
        <v>1435.6153467737206</v>
      </c>
      <c r="Q65" s="907">
        <f t="shared" si="73"/>
        <v>5.6902497204614573</v>
      </c>
      <c r="R65" s="907">
        <f t="shared" si="74"/>
        <v>0.26884541108387588</v>
      </c>
      <c r="S65" s="907">
        <f t="shared" si="75"/>
        <v>1.2512630853144147</v>
      </c>
      <c r="T65" s="908">
        <f>'2'!R66</f>
        <v>8343.3286544967614</v>
      </c>
      <c r="U65" s="908">
        <f>'2'!U66</f>
        <v>85471.649545963912</v>
      </c>
      <c r="V65" s="908">
        <f>'2'!V66</f>
        <v>165763.5037567071</v>
      </c>
      <c r="W65" s="908">
        <f>'2'!L66*1000</f>
        <v>168897953.11105964</v>
      </c>
      <c r="X65" s="908">
        <f>'2'!M66*1000</f>
        <v>32145777.731262267</v>
      </c>
      <c r="Y65" s="908">
        <f>'24.'!F65*1000</f>
        <v>52323834.22577706</v>
      </c>
      <c r="Z65" s="908">
        <f>'20.'!AA65*1000</f>
        <v>2573543.0609690179</v>
      </c>
      <c r="AA65" s="908">
        <f>'2'!G66*1000</f>
        <v>54470346.450160272</v>
      </c>
      <c r="AB65" s="908">
        <f>'2'!H66*1000</f>
        <v>12950814.215748865</v>
      </c>
      <c r="AC65" s="908">
        <f>'2'!J66*1000</f>
        <v>11977810.659572488</v>
      </c>
      <c r="AD65" s="919">
        <f>'2'!W66*1000</f>
        <v>9572575.7437835149</v>
      </c>
    </row>
    <row r="66" spans="1:30" ht="14.45" customHeight="1">
      <c r="A66" s="1137"/>
      <c r="B66" s="813" t="s">
        <v>1044</v>
      </c>
      <c r="C66" s="1137"/>
      <c r="D66" s="843"/>
      <c r="E66" s="915">
        <f>'32.'!R66</f>
        <v>26.210278190686136</v>
      </c>
      <c r="F66" s="916">
        <f>'32.'!S66</f>
        <v>19.919287707910414</v>
      </c>
      <c r="G66" s="916">
        <f>'32.'!T66</f>
        <v>6.2909904827757295</v>
      </c>
      <c r="H66" s="917">
        <f t="shared" si="64"/>
        <v>7.2984567970891474</v>
      </c>
      <c r="I66" s="917">
        <f t="shared" si="65"/>
        <v>11.63624967491563</v>
      </c>
      <c r="J66" s="918">
        <f t="shared" si="66"/>
        <v>26704.906526714756</v>
      </c>
      <c r="K66" s="918">
        <f t="shared" si="67"/>
        <v>3427.4191906934543</v>
      </c>
      <c r="L66" s="918">
        <f t="shared" si="68"/>
        <v>8299.6292453807982</v>
      </c>
      <c r="M66" s="918">
        <f t="shared" si="69"/>
        <v>435.88835325472576</v>
      </c>
      <c r="N66" s="918">
        <f t="shared" si="70"/>
        <v>8687.7982796440629</v>
      </c>
      <c r="O66" s="918">
        <f t="shared" si="71"/>
        <v>2332.8932671103098</v>
      </c>
      <c r="P66" s="918">
        <f t="shared" si="72"/>
        <v>1986.6128498302326</v>
      </c>
      <c r="Q66" s="907">
        <f t="shared" si="73"/>
        <v>5.8282463580761235</v>
      </c>
      <c r="R66" s="907">
        <f t="shared" si="74"/>
        <v>0.29241755225107924</v>
      </c>
      <c r="S66" s="907">
        <f t="shared" si="75"/>
        <v>1.3327276640457</v>
      </c>
      <c r="T66" s="908">
        <f>'2'!R67</f>
        <v>11847.661344985065</v>
      </c>
      <c r="U66" s="908">
        <f>'2'!U67</f>
        <v>86469.644472916596</v>
      </c>
      <c r="V66" s="908">
        <f>'2'!V67</f>
        <v>137862.34547409293</v>
      </c>
      <c r="W66" s="908">
        <f>'2'!L67*1000</f>
        <v>316390688.77799779</v>
      </c>
      <c r="X66" s="908">
        <f>'2'!M67*1000</f>
        <v>40606901.85863883</v>
      </c>
      <c r="Y66" s="908">
        <f>'24.'!F66*1000</f>
        <v>98331196.588205636</v>
      </c>
      <c r="Z66" s="908">
        <f>'20.'!AA66*1000</f>
        <v>5164257.593585209</v>
      </c>
      <c r="AA66" s="908">
        <f>'2'!G67*1000</f>
        <v>102930091.8507667</v>
      </c>
      <c r="AB66" s="908">
        <f>'2'!H67*1000</f>
        <v>27639329.382718734</v>
      </c>
      <c r="AC66" s="908">
        <f>'2'!J67*1000</f>
        <v>23536716.268384267</v>
      </c>
      <c r="AD66" s="919">
        <f>'2'!W67*1000</f>
        <v>17660559.5451774</v>
      </c>
    </row>
    <row r="67" spans="1:30" ht="14.45" customHeight="1">
      <c r="A67" s="1137"/>
      <c r="B67" s="813" t="s">
        <v>1045</v>
      </c>
      <c r="C67" s="1137"/>
      <c r="D67" s="843"/>
      <c r="E67" s="915">
        <f>'32.'!R67</f>
        <v>49.887380310573711</v>
      </c>
      <c r="F67" s="916">
        <f>'32.'!S67</f>
        <v>38.658319675753596</v>
      </c>
      <c r="G67" s="916">
        <f>'32.'!T67</f>
        <v>11.229060634820115</v>
      </c>
      <c r="H67" s="917">
        <f t="shared" si="64"/>
        <v>34.442795835047335</v>
      </c>
      <c r="I67" s="917">
        <f t="shared" si="65"/>
        <v>28.696566445854558</v>
      </c>
      <c r="J67" s="918">
        <f t="shared" si="66"/>
        <v>33201.833243295456</v>
      </c>
      <c r="K67" s="918">
        <f t="shared" si="67"/>
        <v>2506.9508490101939</v>
      </c>
      <c r="L67" s="918">
        <f t="shared" si="68"/>
        <v>9292.1499650273272</v>
      </c>
      <c r="M67" s="918">
        <f t="shared" si="69"/>
        <v>404.61595456532945</v>
      </c>
      <c r="N67" s="918">
        <f t="shared" si="70"/>
        <v>10283.366869216208</v>
      </c>
      <c r="O67" s="918">
        <f t="shared" si="71"/>
        <v>2469.931511297284</v>
      </c>
      <c r="P67" s="918">
        <f t="shared" si="72"/>
        <v>2351.7702926083944</v>
      </c>
      <c r="Q67" s="907">
        <f t="shared" si="73"/>
        <v>5.5507139443164233</v>
      </c>
      <c r="R67" s="907">
        <f t="shared" si="74"/>
        <v>0.21840195430758333</v>
      </c>
      <c r="S67" s="907">
        <f t="shared" si="75"/>
        <v>1.2694290034607605</v>
      </c>
      <c r="T67" s="908">
        <f>'2'!R68</f>
        <v>14040.61046109696</v>
      </c>
      <c r="U67" s="908">
        <f>'2'!U68</f>
        <v>483597.87951099238</v>
      </c>
      <c r="V67" s="908">
        <f>'2'!V68</f>
        <v>402917.31103722949</v>
      </c>
      <c r="W67" s="908">
        <f>'2'!L68*1000</f>
        <v>466174007.16341096</v>
      </c>
      <c r="X67" s="908">
        <f>'2'!M68*1000</f>
        <v>35199120.316068433</v>
      </c>
      <c r="Y67" s="908">
        <f>'24.'!F67*1000</f>
        <v>130467458.00504445</v>
      </c>
      <c r="Z67" s="908">
        <f>'20.'!AA67*1000</f>
        <v>5681055.0043966966</v>
      </c>
      <c r="AA67" s="908">
        <f>'2'!G68*1000</f>
        <v>144384748.43921497</v>
      </c>
      <c r="AB67" s="908">
        <f>'2'!H68*1000</f>
        <v>34679346.215713672</v>
      </c>
      <c r="AC67" s="908">
        <f>'2'!J68*1000</f>
        <v>33020290.572494481</v>
      </c>
      <c r="AD67" s="919">
        <f>'2'!W68*1000</f>
        <v>26011923.85117517</v>
      </c>
    </row>
    <row r="68" spans="1:30" ht="14.45" customHeight="1" thickBot="1">
      <c r="A68" s="1138"/>
      <c r="B68" s="1126" t="s">
        <v>1046</v>
      </c>
      <c r="C68" s="1138"/>
      <c r="D68" s="847"/>
      <c r="E68" s="921">
        <f>'32.'!R68</f>
        <v>199.36166763339824</v>
      </c>
      <c r="F68" s="922">
        <f>'32.'!S68</f>
        <v>154.78177848750889</v>
      </c>
      <c r="G68" s="922">
        <f>'32.'!T68</f>
        <v>44.579889145889361</v>
      </c>
      <c r="H68" s="923">
        <f t="shared" si="64"/>
        <v>0</v>
      </c>
      <c r="I68" s="923">
        <f t="shared" si="65"/>
        <v>0</v>
      </c>
      <c r="J68" s="924">
        <f t="shared" si="66"/>
        <v>46125.639840493772</v>
      </c>
      <c r="K68" s="924">
        <f t="shared" si="67"/>
        <v>3946.4515271429486</v>
      </c>
      <c r="L68" s="924">
        <f t="shared" si="68"/>
        <v>8664.9610418135035</v>
      </c>
      <c r="M68" s="924">
        <f t="shared" si="69"/>
        <v>834.30731195393651</v>
      </c>
      <c r="N68" s="924">
        <f t="shared" si="70"/>
        <v>9303.5528333269212</v>
      </c>
      <c r="O68" s="924">
        <f t="shared" si="71"/>
        <v>2486.0936831824456</v>
      </c>
      <c r="P68" s="924">
        <f t="shared" si="72"/>
        <v>2318.4003612365432</v>
      </c>
      <c r="Q68" s="910">
        <f t="shared" si="73"/>
        <v>5.4168028819650749</v>
      </c>
      <c r="R68" s="910">
        <f t="shared" si="74"/>
        <v>0.48575832617919773</v>
      </c>
      <c r="S68" s="910">
        <f t="shared" si="75"/>
        <v>1.3498410750470433</v>
      </c>
      <c r="T68" s="925">
        <f>'2'!R69</f>
        <v>32015.938076470269</v>
      </c>
      <c r="U68" s="925">
        <f>'2'!U69</f>
        <v>0</v>
      </c>
      <c r="V68" s="925">
        <f>'2'!V69</f>
        <v>0</v>
      </c>
      <c r="W68" s="925">
        <f>'2'!L69*1000</f>
        <v>1476755628.8708186</v>
      </c>
      <c r="X68" s="925">
        <f>'2'!M69*1000</f>
        <v>126349347.71480016</v>
      </c>
      <c r="Y68" s="925">
        <f>'24.'!F68*1000</f>
        <v>277416856.14972842</v>
      </c>
      <c r="Z68" s="925">
        <f>'20.'!AA68*1000</f>
        <v>26711131.236263596</v>
      </c>
      <c r="AA68" s="925">
        <f>'2'!G69*1000</f>
        <v>297861971.40296423</v>
      </c>
      <c r="AB68" s="925">
        <f>'2'!H69*1000</f>
        <v>79594621.413073078</v>
      </c>
      <c r="AC68" s="925">
        <f>'2'!J69*1000</f>
        <v>74225762.401815474</v>
      </c>
      <c r="AD68" s="919">
        <f>'2'!W69*1000</f>
        <v>54988519.59237396</v>
      </c>
    </row>
    <row r="69" spans="1:30" ht="13.7" customHeight="1">
      <c r="A69" s="270"/>
      <c r="B69" s="270"/>
      <c r="C69" s="270"/>
      <c r="D69" s="27"/>
    </row>
  </sheetData>
  <mergeCells count="41">
    <mergeCell ref="A14:C14"/>
    <mergeCell ref="A12:C12"/>
    <mergeCell ref="A17:C17"/>
    <mergeCell ref="A11:C11"/>
    <mergeCell ref="A19:C19"/>
    <mergeCell ref="A18:C18"/>
    <mergeCell ref="A15:C15"/>
    <mergeCell ref="A16:C16"/>
    <mergeCell ref="A13:C13"/>
    <mergeCell ref="A58:C58"/>
    <mergeCell ref="A36:C36"/>
    <mergeCell ref="A47:C47"/>
    <mergeCell ref="A21:C21"/>
    <mergeCell ref="A20:C20"/>
    <mergeCell ref="A29:C29"/>
    <mergeCell ref="A22:D22"/>
    <mergeCell ref="A23:D23"/>
    <mergeCell ref="A24:D24"/>
    <mergeCell ref="A25:D25"/>
    <mergeCell ref="A26:D26"/>
    <mergeCell ref="A27:D27"/>
    <mergeCell ref="A28:D28"/>
    <mergeCell ref="S3:S5"/>
    <mergeCell ref="N3:N5"/>
    <mergeCell ref="O3:O5"/>
    <mergeCell ref="P3:P5"/>
    <mergeCell ref="Q3:Q5"/>
    <mergeCell ref="R3:R5"/>
    <mergeCell ref="M3:M5"/>
    <mergeCell ref="K3:K5"/>
    <mergeCell ref="L3:L5"/>
    <mergeCell ref="A10:C10"/>
    <mergeCell ref="A8:C8"/>
    <mergeCell ref="E3:G4"/>
    <mergeCell ref="J3:J5"/>
    <mergeCell ref="I3:I5"/>
    <mergeCell ref="H3:H5"/>
    <mergeCell ref="A6:C6"/>
    <mergeCell ref="A7:C7"/>
    <mergeCell ref="A9:C9"/>
    <mergeCell ref="A3:C5"/>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1" max="58"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T88"/>
  <sheetViews>
    <sheetView view="pageBreakPreview" topLeftCell="J33" zoomScaleNormal="75" zoomScaleSheetLayoutView="100" workbookViewId="0">
      <selection activeCell="L37" sqref="L37"/>
    </sheetView>
  </sheetViews>
  <sheetFormatPr defaultColWidth="9.140625" defaultRowHeight="15.75"/>
  <cols>
    <col min="1" max="1" width="2.28515625" style="37" customWidth="1"/>
    <col min="2" max="2" width="22.5703125" style="37" customWidth="1"/>
    <col min="3" max="3" width="2.28515625" style="37" customWidth="1"/>
    <col min="4" max="4" width="1.7109375" style="38" customWidth="1"/>
    <col min="5" max="7" width="25.7109375" style="838" customWidth="1"/>
    <col min="8" max="12" width="21.5703125" style="838" customWidth="1"/>
    <col min="13" max="13" width="30.5703125" style="850" customWidth="1"/>
    <col min="14" max="14" width="31.42578125" style="838" customWidth="1"/>
    <col min="15" max="15" width="21.85546875" style="838" customWidth="1"/>
    <col min="16" max="16" width="18" style="838" customWidth="1"/>
    <col min="17" max="17" width="25.7109375" style="838" customWidth="1"/>
    <col min="18" max="18" width="19.42578125" style="838" customWidth="1"/>
    <col min="19" max="19" width="16.85546875" style="838" customWidth="1"/>
    <col min="20" max="16384" width="9.140625" style="838"/>
  </cols>
  <sheetData>
    <row r="1" spans="1:20" s="1296" customFormat="1" ht="35.1" customHeight="1">
      <c r="A1" s="1292"/>
      <c r="B1" s="1292"/>
      <c r="C1" s="1292"/>
      <c r="D1" s="1292"/>
      <c r="E1" s="1292"/>
      <c r="F1" s="1292"/>
      <c r="G1" s="1293" t="s">
        <v>1553</v>
      </c>
      <c r="H1" s="3230" t="s">
        <v>230</v>
      </c>
      <c r="I1" s="3230"/>
      <c r="J1" s="3230"/>
      <c r="K1" s="1292"/>
      <c r="L1" s="1292"/>
      <c r="M1" s="1295"/>
    </row>
    <row r="2" spans="1:20" ht="15" customHeight="1" thickBot="1">
      <c r="A2" s="838"/>
      <c r="B2" s="26"/>
      <c r="C2" s="26"/>
      <c r="D2" s="27"/>
      <c r="L2" s="28" t="s">
        <v>180</v>
      </c>
    </row>
    <row r="3" spans="1:20" ht="20.100000000000001" customHeight="1">
      <c r="A3" s="3204" t="s">
        <v>10</v>
      </c>
      <c r="B3" s="3204"/>
      <c r="C3" s="3204"/>
      <c r="D3" s="29"/>
      <c r="E3" s="3352" t="s">
        <v>113</v>
      </c>
      <c r="F3" s="3352" t="s">
        <v>114</v>
      </c>
      <c r="G3" s="3352" t="s">
        <v>7</v>
      </c>
      <c r="H3" s="3387" t="s">
        <v>7</v>
      </c>
      <c r="I3" s="3352" t="s">
        <v>40</v>
      </c>
      <c r="J3" s="3389" t="s">
        <v>40</v>
      </c>
      <c r="K3" s="3352" t="s">
        <v>41</v>
      </c>
      <c r="L3" s="3368" t="s">
        <v>41</v>
      </c>
      <c r="T3" s="254"/>
    </row>
    <row r="4" spans="1:20" ht="20.100000000000001" customHeight="1">
      <c r="A4" s="3205"/>
      <c r="B4" s="3205"/>
      <c r="C4" s="3205"/>
      <c r="D4" s="30"/>
      <c r="E4" s="3353"/>
      <c r="F4" s="3353"/>
      <c r="G4" s="3353"/>
      <c r="H4" s="3388"/>
      <c r="I4" s="3353"/>
      <c r="J4" s="3390"/>
      <c r="K4" s="3353"/>
      <c r="L4" s="3369"/>
      <c r="M4" s="902" t="s">
        <v>103</v>
      </c>
      <c r="N4" s="902" t="s">
        <v>1113</v>
      </c>
      <c r="O4" s="255" t="s">
        <v>197</v>
      </c>
      <c r="P4" s="902" t="s">
        <v>96</v>
      </c>
      <c r="Q4" s="902" t="s">
        <v>98</v>
      </c>
      <c r="R4" s="903" t="s">
        <v>99</v>
      </c>
      <c r="S4" s="902" t="s">
        <v>104</v>
      </c>
    </row>
    <row r="5" spans="1:20" ht="39.950000000000003" customHeight="1">
      <c r="A5" s="3206"/>
      <c r="B5" s="3206"/>
      <c r="C5" s="3206"/>
      <c r="D5" s="31"/>
      <c r="E5" s="256" t="s">
        <v>115</v>
      </c>
      <c r="F5" s="256" t="s">
        <v>115</v>
      </c>
      <c r="G5" s="257" t="s">
        <v>115</v>
      </c>
      <c r="H5" s="31" t="s">
        <v>545</v>
      </c>
      <c r="I5" s="256" t="s">
        <v>115</v>
      </c>
      <c r="J5" s="1214" t="s">
        <v>545</v>
      </c>
      <c r="K5" s="256" t="s">
        <v>115</v>
      </c>
      <c r="L5" s="1199" t="s">
        <v>545</v>
      </c>
      <c r="M5" s="904" t="s">
        <v>298</v>
      </c>
      <c r="N5" s="905" t="s">
        <v>299</v>
      </c>
      <c r="O5" s="838" t="s">
        <v>60</v>
      </c>
      <c r="P5" s="905" t="s">
        <v>300</v>
      </c>
      <c r="Q5" s="905" t="s">
        <v>301</v>
      </c>
      <c r="R5" s="905" t="s">
        <v>302</v>
      </c>
      <c r="S5" s="905" t="s">
        <v>303</v>
      </c>
      <c r="T5" s="258"/>
    </row>
    <row r="6" spans="1:20" s="33" customFormat="1" ht="24.6" hidden="1" customHeight="1">
      <c r="A6" s="3207" t="s">
        <v>149</v>
      </c>
      <c r="B6" s="3207"/>
      <c r="C6" s="3207"/>
      <c r="D6" s="32"/>
      <c r="E6" s="259">
        <v>92.38</v>
      </c>
      <c r="F6" s="260">
        <v>83.89</v>
      </c>
      <c r="G6" s="260">
        <v>68.209999999999994</v>
      </c>
      <c r="H6" s="260">
        <v>330.32</v>
      </c>
      <c r="I6" s="260">
        <v>25.62</v>
      </c>
      <c r="J6" s="260">
        <v>124.04</v>
      </c>
      <c r="K6" s="260">
        <v>8.2799999999999994</v>
      </c>
      <c r="L6" s="260">
        <v>40.07</v>
      </c>
      <c r="M6" s="33" t="s">
        <v>89</v>
      </c>
      <c r="N6" s="33" t="s">
        <v>304</v>
      </c>
      <c r="O6" s="33" t="s">
        <v>90</v>
      </c>
      <c r="P6" s="33" t="s">
        <v>91</v>
      </c>
      <c r="Q6" s="33" t="s">
        <v>92</v>
      </c>
      <c r="R6" s="33" t="s">
        <v>93</v>
      </c>
      <c r="S6" s="33" t="s">
        <v>94</v>
      </c>
    </row>
    <row r="7" spans="1:20" s="33" customFormat="1" ht="24.6" hidden="1" customHeight="1">
      <c r="A7" s="3198" t="s">
        <v>150</v>
      </c>
      <c r="B7" s="3198"/>
      <c r="C7" s="3198"/>
      <c r="D7" s="32"/>
      <c r="E7" s="261">
        <v>95.03</v>
      </c>
      <c r="F7" s="134">
        <v>39.979999999999997</v>
      </c>
      <c r="G7" s="134">
        <v>40.840000000000003</v>
      </c>
      <c r="H7" s="134">
        <v>261.52999999999997</v>
      </c>
      <c r="I7" s="134">
        <v>12.02</v>
      </c>
      <c r="J7" s="134">
        <v>76.97</v>
      </c>
      <c r="K7" s="134">
        <v>-0.4</v>
      </c>
      <c r="L7" s="134">
        <v>-2.5499999999999998</v>
      </c>
      <c r="M7" s="33" t="s">
        <v>68</v>
      </c>
      <c r="N7" s="33" t="s">
        <v>68</v>
      </c>
      <c r="O7" s="33" t="s">
        <v>68</v>
      </c>
      <c r="P7" s="33" t="s">
        <v>68</v>
      </c>
      <c r="Q7" s="33" t="s">
        <v>68</v>
      </c>
      <c r="R7" s="33" t="s">
        <v>68</v>
      </c>
      <c r="S7" s="33" t="s">
        <v>68</v>
      </c>
    </row>
    <row r="8" spans="1:20" s="33" customFormat="1" ht="24.6" hidden="1" customHeight="1">
      <c r="A8" s="3198" t="s">
        <v>1124</v>
      </c>
      <c r="B8" s="3198"/>
      <c r="C8" s="3198"/>
      <c r="D8" s="32"/>
      <c r="E8" s="261">
        <f t="shared" ref="E8:E17" si="0">N8/M8*100</f>
        <v>98.879656098118573</v>
      </c>
      <c r="F8" s="134">
        <f t="shared" ref="F8:F17" si="1">O8/M8*100</f>
        <v>52.009150298776284</v>
      </c>
      <c r="G8" s="134">
        <f t="shared" ref="G8:G17" si="2">P8/M8*100</f>
        <v>51.339895764868857</v>
      </c>
      <c r="H8" s="134">
        <f t="shared" ref="H8:H17" si="3">P8/S8*100</f>
        <v>166.44300454946168</v>
      </c>
      <c r="I8" s="134">
        <f t="shared" ref="I8:I17" si="4">Q8/M8*100</f>
        <v>12.341890945096155</v>
      </c>
      <c r="J8" s="134">
        <f t="shared" ref="J8:J17" si="5">Q8/S8*100</f>
        <v>40.012185068152654</v>
      </c>
      <c r="K8" s="134">
        <f t="shared" ref="K8:K17" si="6">R8/M8*100</f>
        <v>1.0554486092422661</v>
      </c>
      <c r="L8" s="134">
        <f t="shared" ref="L8:L17" si="7">R8/S8*100</f>
        <v>3.421745117566898</v>
      </c>
      <c r="M8" s="262">
        <v>948584982</v>
      </c>
      <c r="N8" s="263">
        <v>937957568</v>
      </c>
      <c r="O8" s="262">
        <v>493350989</v>
      </c>
      <c r="P8" s="262">
        <v>487002541</v>
      </c>
      <c r="Q8" s="262">
        <v>117073324</v>
      </c>
      <c r="R8" s="262">
        <v>10011827</v>
      </c>
      <c r="S8" s="262">
        <v>292594178</v>
      </c>
    </row>
    <row r="9" spans="1:20" s="33" customFormat="1" ht="19.5" hidden="1" customHeight="1">
      <c r="A9" s="3198" t="s">
        <v>1125</v>
      </c>
      <c r="B9" s="3198"/>
      <c r="C9" s="3198"/>
      <c r="D9" s="32"/>
      <c r="E9" s="261">
        <f t="shared" si="0"/>
        <v>97.80126976393565</v>
      </c>
      <c r="F9" s="134">
        <f t="shared" si="1"/>
        <v>43.806786794920129</v>
      </c>
      <c r="G9" s="134">
        <f t="shared" si="2"/>
        <v>46.707933951185183</v>
      </c>
      <c r="H9" s="134">
        <f t="shared" si="3"/>
        <v>293.87310207822026</v>
      </c>
      <c r="I9" s="134">
        <f t="shared" si="4"/>
        <v>12.077264449301394</v>
      </c>
      <c r="J9" s="134">
        <f t="shared" si="5"/>
        <v>75.986730049855922</v>
      </c>
      <c r="K9" s="134">
        <f t="shared" si="6"/>
        <v>-0.72857548259002891</v>
      </c>
      <c r="L9" s="134">
        <f t="shared" si="7"/>
        <v>-4.5839907496365564</v>
      </c>
      <c r="M9" s="50">
        <v>887937777.4215498</v>
      </c>
      <c r="N9" s="50">
        <v>868414421.03194439</v>
      </c>
      <c r="O9" s="50">
        <v>388977009.02661073</v>
      </c>
      <c r="P9" s="50">
        <v>414737390.60567915</v>
      </c>
      <c r="Q9" s="50">
        <v>107238593.52444977</v>
      </c>
      <c r="R9" s="50">
        <v>-6469296.9469482331</v>
      </c>
      <c r="S9" s="50">
        <v>141128054.14062306</v>
      </c>
    </row>
    <row r="10" spans="1:20" s="33" customFormat="1" ht="19.5" hidden="1" customHeight="1">
      <c r="A10" s="3198" t="s">
        <v>1126</v>
      </c>
      <c r="B10" s="3198"/>
      <c r="C10" s="3198"/>
      <c r="D10" s="32"/>
      <c r="E10" s="261">
        <f t="shared" si="0"/>
        <v>96.066795728157672</v>
      </c>
      <c r="F10" s="134">
        <f t="shared" si="1"/>
        <v>38.888402322131022</v>
      </c>
      <c r="G10" s="134">
        <f t="shared" si="2"/>
        <v>43.982952338522161</v>
      </c>
      <c r="H10" s="134">
        <f t="shared" si="3"/>
        <v>298.15338852259981</v>
      </c>
      <c r="I10" s="134">
        <f t="shared" si="4"/>
        <v>11.656114296511582</v>
      </c>
      <c r="J10" s="134">
        <f t="shared" si="5"/>
        <v>79.014931689063118</v>
      </c>
      <c r="K10" s="134">
        <f t="shared" si="6"/>
        <v>0.7225488353805144</v>
      </c>
      <c r="L10" s="134">
        <f t="shared" si="7"/>
        <v>4.8980428140353665</v>
      </c>
      <c r="M10" s="50">
        <v>1094008385.2415516</v>
      </c>
      <c r="N10" s="50">
        <v>1050978800.6989176</v>
      </c>
      <c r="O10" s="50">
        <v>425442382.29058367</v>
      </c>
      <c r="P10" s="50">
        <v>481177186.6602276</v>
      </c>
      <c r="Q10" s="50">
        <v>127518867.797176</v>
      </c>
      <c r="R10" s="50">
        <v>7904744.846528003</v>
      </c>
      <c r="S10" s="50">
        <v>161385785.02982694</v>
      </c>
    </row>
    <row r="11" spans="1:20" s="266" customFormat="1" ht="19.5" hidden="1" customHeight="1">
      <c r="A11" s="3103" t="s">
        <v>1127</v>
      </c>
      <c r="B11" s="3103"/>
      <c r="C11" s="3103"/>
      <c r="D11" s="22"/>
      <c r="E11" s="264">
        <f t="shared" si="0"/>
        <v>96.694235995395132</v>
      </c>
      <c r="F11" s="265">
        <f t="shared" si="1"/>
        <v>41.353074377945966</v>
      </c>
      <c r="G11" s="265">
        <f t="shared" si="2"/>
        <v>47.91521214392337</v>
      </c>
      <c r="H11" s="265">
        <f t="shared" si="3"/>
        <v>369.22649092196866</v>
      </c>
      <c r="I11" s="265">
        <f t="shared" si="4"/>
        <v>11.966287930980428</v>
      </c>
      <c r="J11" s="265">
        <f t="shared" si="5"/>
        <v>92.210183455863827</v>
      </c>
      <c r="K11" s="265">
        <f t="shared" si="6"/>
        <v>1.1999116846393896</v>
      </c>
      <c r="L11" s="265">
        <f t="shared" si="7"/>
        <v>9.2463157505159064</v>
      </c>
      <c r="M11" s="50">
        <v>1104507474.4175601</v>
      </c>
      <c r="N11" s="50">
        <v>1067995063.900094</v>
      </c>
      <c r="O11" s="50">
        <v>456747797.40586615</v>
      </c>
      <c r="P11" s="50">
        <v>529227099.51266408</v>
      </c>
      <c r="Q11" s="50">
        <v>132168544.60800523</v>
      </c>
      <c r="R11" s="50">
        <v>13253114.24325172</v>
      </c>
      <c r="S11" s="50">
        <v>143334000.27478242</v>
      </c>
    </row>
    <row r="12" spans="1:20" s="33" customFormat="1" ht="19.5" hidden="1" customHeight="1">
      <c r="A12" s="3198" t="s">
        <v>1128</v>
      </c>
      <c r="B12" s="3198"/>
      <c r="C12" s="3198"/>
      <c r="D12" s="32"/>
      <c r="E12" s="261">
        <f t="shared" si="0"/>
        <v>96.143583588435959</v>
      </c>
      <c r="F12" s="134">
        <f t="shared" si="1"/>
        <v>43.80616542024616</v>
      </c>
      <c r="G12" s="134">
        <f t="shared" si="2"/>
        <v>49.754979514854305</v>
      </c>
      <c r="H12" s="134">
        <f t="shared" si="3"/>
        <v>369.94972248253907</v>
      </c>
      <c r="I12" s="134">
        <f t="shared" si="4"/>
        <v>11.891954414428728</v>
      </c>
      <c r="J12" s="134">
        <f t="shared" si="5"/>
        <v>88.421807792714873</v>
      </c>
      <c r="K12" s="134">
        <f t="shared" si="6"/>
        <v>1.3015294865590137</v>
      </c>
      <c r="L12" s="134">
        <f t="shared" si="7"/>
        <v>9.6774328328604184</v>
      </c>
      <c r="M12" s="50">
        <v>87573289.677770346</v>
      </c>
      <c r="N12" s="50">
        <v>84196098.96249029</v>
      </c>
      <c r="O12" s="50">
        <v>38362500.140195437</v>
      </c>
      <c r="P12" s="50">
        <v>43572072.339658655</v>
      </c>
      <c r="Q12" s="50">
        <v>10414175.687696068</v>
      </c>
      <c r="R12" s="50">
        <v>1139792.187505922</v>
      </c>
      <c r="S12" s="50">
        <v>11777836.200894887</v>
      </c>
      <c r="T12" s="267"/>
    </row>
    <row r="13" spans="1:20" s="33" customFormat="1" ht="18" hidden="1" customHeight="1">
      <c r="A13" s="3103" t="s">
        <v>1129</v>
      </c>
      <c r="B13" s="3103"/>
      <c r="C13" s="3103"/>
      <c r="D13" s="32"/>
      <c r="E13" s="261" t="e">
        <f t="shared" si="0"/>
        <v>#REF!</v>
      </c>
      <c r="F13" s="134">
        <f t="shared" si="1"/>
        <v>29.984456145394923</v>
      </c>
      <c r="G13" s="134">
        <f t="shared" si="2"/>
        <v>33.18043711200859</v>
      </c>
      <c r="H13" s="134">
        <f t="shared" si="3"/>
        <v>364.62575496612726</v>
      </c>
      <c r="I13" s="134">
        <f t="shared" si="4"/>
        <v>9.0370982789521364</v>
      </c>
      <c r="J13" s="134">
        <f t="shared" si="5"/>
        <v>99.310288515561354</v>
      </c>
      <c r="K13" s="134">
        <f t="shared" si="6"/>
        <v>2.646541493160405</v>
      </c>
      <c r="L13" s="134">
        <f t="shared" si="7"/>
        <v>29.083317580633828</v>
      </c>
      <c r="M13" s="50">
        <f>'1'!L14*1000</f>
        <v>1814153456077.3289</v>
      </c>
      <c r="N13" s="50" t="e">
        <f>'11.'!G13*1000</f>
        <v>#REF!</v>
      </c>
      <c r="O13" s="50">
        <f>'23.'!F13*1000</f>
        <v>543964047447.67297</v>
      </c>
      <c r="P13" s="50">
        <f>'1'!G14*1000</f>
        <v>601944046609.06848</v>
      </c>
      <c r="Q13" s="50">
        <f>'1'!J14*1000</f>
        <v>163946830756.715</v>
      </c>
      <c r="R13" s="50">
        <f>'19.'!AA13*1000</f>
        <v>48012323964.690033</v>
      </c>
      <c r="S13" s="50">
        <f>'1'!M14*1000</f>
        <v>165085444023.28009</v>
      </c>
      <c r="T13" s="267"/>
    </row>
    <row r="14" spans="1:20" s="33" customFormat="1" ht="18" hidden="1" customHeight="1">
      <c r="A14" s="3198" t="s">
        <v>1130</v>
      </c>
      <c r="B14" s="3198"/>
      <c r="C14" s="3198"/>
      <c r="D14" s="32"/>
      <c r="E14" s="261" t="e">
        <f t="shared" si="0"/>
        <v>#REF!</v>
      </c>
      <c r="F14" s="134">
        <f t="shared" si="1"/>
        <v>29.775913443042274</v>
      </c>
      <c r="G14" s="134">
        <f t="shared" si="2"/>
        <v>31.060894960473345</v>
      </c>
      <c r="H14" s="134">
        <f t="shared" si="3"/>
        <v>360.18391381837631</v>
      </c>
      <c r="I14" s="134">
        <f t="shared" si="4"/>
        <v>6.6219643922703204</v>
      </c>
      <c r="J14" s="134">
        <f t="shared" si="5"/>
        <v>76.788677692933476</v>
      </c>
      <c r="K14" s="134">
        <f t="shared" si="6"/>
        <v>1.0746011818883412</v>
      </c>
      <c r="L14" s="134">
        <f t="shared" si="7"/>
        <v>12.461136743771958</v>
      </c>
      <c r="M14" s="50">
        <f>'1'!L15*1000</f>
        <v>1858282579764.1816</v>
      </c>
      <c r="N14" s="50" t="e">
        <f>'11.'!G14*1000</f>
        <v>#REF!</v>
      </c>
      <c r="O14" s="50">
        <f>'23.'!F14*1000</f>
        <v>553320612477.7157</v>
      </c>
      <c r="P14" s="50">
        <f>'1'!G15*1000</f>
        <v>577199200169.32678</v>
      </c>
      <c r="Q14" s="50">
        <f>'1'!J15*1000</f>
        <v>123054810739.74641</v>
      </c>
      <c r="R14" s="50">
        <f>'19.'!AA14*1000</f>
        <v>19969126564.971054</v>
      </c>
      <c r="S14" s="50">
        <f>'1'!M15*1000</f>
        <v>160251243330.20074</v>
      </c>
      <c r="T14" s="267"/>
    </row>
    <row r="15" spans="1:20" s="33" customFormat="1" ht="18" hidden="1" customHeight="1">
      <c r="A15" s="3198" t="s">
        <v>1131</v>
      </c>
      <c r="B15" s="3198"/>
      <c r="C15" s="3198"/>
      <c r="D15" s="32"/>
      <c r="E15" s="261" t="e">
        <f t="shared" si="0"/>
        <v>#REF!</v>
      </c>
      <c r="F15" s="134">
        <f t="shared" si="1"/>
        <v>33.541969878352447</v>
      </c>
      <c r="G15" s="134">
        <f t="shared" si="2"/>
        <v>36.56124742313078</v>
      </c>
      <c r="H15" s="134">
        <f t="shared" si="3"/>
        <v>361.13273953770857</v>
      </c>
      <c r="I15" s="134">
        <f t="shared" si="4"/>
        <v>6.9783047564829008</v>
      </c>
      <c r="J15" s="134">
        <f t="shared" si="5"/>
        <v>68.928017823684357</v>
      </c>
      <c r="K15" s="134">
        <f t="shared" si="6"/>
        <v>0.81774071897321621</v>
      </c>
      <c r="L15" s="134">
        <f t="shared" si="7"/>
        <v>8.0772119905159698</v>
      </c>
      <c r="M15" s="50">
        <f>'1'!L16*1000</f>
        <v>1616947529869.2383</v>
      </c>
      <c r="N15" s="50" t="e">
        <f>'11.'!G15*1000</f>
        <v>#REF!</v>
      </c>
      <c r="O15" s="50">
        <f>'23.'!F15*1000</f>
        <v>542356053417.50385</v>
      </c>
      <c r="P15" s="50">
        <f>'1'!G16*1000</f>
        <v>591176187097.69373</v>
      </c>
      <c r="Q15" s="50">
        <f>'1'!J16*1000</f>
        <v>112835526386.69783</v>
      </c>
      <c r="R15" s="50">
        <f>'19.'!AA15*1000</f>
        <v>13222438356.172369</v>
      </c>
      <c r="S15" s="50">
        <f>'1'!M16*1000</f>
        <v>163700524038.46497</v>
      </c>
      <c r="T15" s="267"/>
    </row>
    <row r="16" spans="1:20" s="33" customFormat="1" ht="17.25" hidden="1" customHeight="1">
      <c r="A16" s="3198" t="s">
        <v>1095</v>
      </c>
      <c r="B16" s="3198"/>
      <c r="C16" s="3198"/>
      <c r="D16" s="32"/>
      <c r="E16" s="261">
        <f t="shared" si="0"/>
        <v>95.298057323274847</v>
      </c>
      <c r="F16" s="134">
        <f t="shared" si="1"/>
        <v>30.436173352685795</v>
      </c>
      <c r="G16" s="134">
        <f t="shared" si="2"/>
        <v>31.104626331474162</v>
      </c>
      <c r="H16" s="134">
        <f t="shared" si="3"/>
        <v>318.25095015699156</v>
      </c>
      <c r="I16" s="134">
        <f t="shared" si="4"/>
        <v>6.3675851906410283</v>
      </c>
      <c r="J16" s="134">
        <f t="shared" si="5"/>
        <v>65.150759746518162</v>
      </c>
      <c r="K16" s="134">
        <f t="shared" si="6"/>
        <v>1.3284410257579715</v>
      </c>
      <c r="L16" s="134">
        <f t="shared" si="7"/>
        <v>13.59211373155776</v>
      </c>
      <c r="M16" s="50">
        <f>'1'!L17*1000</f>
        <v>1677734614158.7781</v>
      </c>
      <c r="N16" s="50">
        <f>'11.'!G16*1000</f>
        <v>1598848494333.4563</v>
      </c>
      <c r="O16" s="50">
        <f>'23.'!F16*1000</f>
        <v>510638215563.37988</v>
      </c>
      <c r="P16" s="50">
        <f>'1'!G17*1000</f>
        <v>521853082567.8877</v>
      </c>
      <c r="Q16" s="50">
        <f>'1'!J17*1000</f>
        <v>106831180829.43275</v>
      </c>
      <c r="R16" s="50">
        <f>'19.'!AA16*1000</f>
        <v>22287714917.827419</v>
      </c>
      <c r="S16" s="50">
        <f>'1'!M17*1000</f>
        <v>163975341569.43137</v>
      </c>
      <c r="T16" s="267"/>
    </row>
    <row r="17" spans="1:20" s="33" customFormat="1" ht="18.75" hidden="1" customHeight="1">
      <c r="A17" s="3198" t="s">
        <v>1050</v>
      </c>
      <c r="B17" s="3198"/>
      <c r="C17" s="3198"/>
      <c r="D17" s="32"/>
      <c r="E17" s="268">
        <f t="shared" si="0"/>
        <v>94.804288186332087</v>
      </c>
      <c r="F17" s="269">
        <f t="shared" si="1"/>
        <v>29.161014807454656</v>
      </c>
      <c r="G17" s="269">
        <f t="shared" si="2"/>
        <v>30.986663560319151</v>
      </c>
      <c r="H17" s="269">
        <f t="shared" si="3"/>
        <v>309.19840934118037</v>
      </c>
      <c r="I17" s="269">
        <f t="shared" si="4"/>
        <v>6.5546330433600168</v>
      </c>
      <c r="J17" s="269">
        <f t="shared" si="5"/>
        <v>65.404980012671729</v>
      </c>
      <c r="K17" s="269">
        <f t="shared" si="6"/>
        <v>1.8219534286994465</v>
      </c>
      <c r="L17" s="269">
        <f t="shared" si="7"/>
        <v>18.180243928197097</v>
      </c>
      <c r="M17" s="50">
        <f>'1'!L18*1000</f>
        <v>1905911401124.707</v>
      </c>
      <c r="N17" s="50">
        <f>'11.'!G17*1000</f>
        <v>1806885737298.427</v>
      </c>
      <c r="O17" s="50">
        <f>'23.'!F17*1000</f>
        <v>555783105898.94226</v>
      </c>
      <c r="P17" s="50">
        <f>'1'!G18*1000</f>
        <v>590578353624.27771</v>
      </c>
      <c r="Q17" s="50">
        <f>'1'!J18*1000</f>
        <v>124925498475.28592</v>
      </c>
      <c r="R17" s="50">
        <f>'19.'!AA17*1000</f>
        <v>34724818120.765259</v>
      </c>
      <c r="S17" s="50">
        <f>'1'!M18*1000</f>
        <v>191003037461.4938</v>
      </c>
      <c r="T17" s="267"/>
    </row>
    <row r="18" spans="1:20" s="33" customFormat="1" ht="18.75" hidden="1" customHeight="1">
      <c r="A18" s="3198" t="s">
        <v>1051</v>
      </c>
      <c r="B18" s="3198"/>
      <c r="C18" s="3198"/>
      <c r="D18" s="32"/>
      <c r="E18" s="268" t="e">
        <f>N18/M18*100</f>
        <v>#REF!</v>
      </c>
      <c r="F18" s="269">
        <f>O18/M18*100</f>
        <v>31.698522124221203</v>
      </c>
      <c r="G18" s="269">
        <f>P18/M18*100</f>
        <v>32.085281743425561</v>
      </c>
      <c r="H18" s="269">
        <f>P18/S18*100</f>
        <v>408.58755089352894</v>
      </c>
      <c r="I18" s="269">
        <f>Q18/M18*100</f>
        <v>8.5556173339123696</v>
      </c>
      <c r="J18" s="269">
        <f>Q18/S18*100</f>
        <v>108.9508504491088</v>
      </c>
      <c r="K18" s="269">
        <f>R18/M18*100</f>
        <v>3.7038632327535974</v>
      </c>
      <c r="L18" s="269">
        <f>R18/S18*100</f>
        <v>47.166561266848611</v>
      </c>
      <c r="M18" s="50">
        <f>'1'!L19*1000</f>
        <v>1892556986282.2148</v>
      </c>
      <c r="N18" s="50" t="e">
        <f>'11.'!G18*1000</f>
        <v>#REF!</v>
      </c>
      <c r="O18" s="50">
        <f>'23.'!F18*1000</f>
        <v>599912595010.16187</v>
      </c>
      <c r="P18" s="50">
        <f>'1'!G19*1000</f>
        <v>607232241203.53247</v>
      </c>
      <c r="Q18" s="50">
        <f>'1'!J19*1000</f>
        <v>161919933572.53073</v>
      </c>
      <c r="R18" s="50">
        <f>'19.'!AA18*1000</f>
        <v>70097722373.816498</v>
      </c>
      <c r="S18" s="50">
        <f>'1'!M19*1000</f>
        <v>148617411341.97382</v>
      </c>
      <c r="T18" s="267"/>
    </row>
    <row r="19" spans="1:20" s="33" customFormat="1" ht="18" hidden="1" customHeight="1">
      <c r="A19" s="3198" t="s">
        <v>1052</v>
      </c>
      <c r="B19" s="3198"/>
      <c r="C19" s="3198"/>
      <c r="D19" s="32"/>
      <c r="E19" s="268">
        <f>N19/M19*100</f>
        <v>95.372536329394251</v>
      </c>
      <c r="F19" s="269">
        <f>O19/M19*100</f>
        <v>28.724143982605742</v>
      </c>
      <c r="G19" s="269">
        <f>P19/M19*100</f>
        <v>29.964902701311612</v>
      </c>
      <c r="H19" s="269">
        <f>P19/S19*100</f>
        <v>301.42040190983852</v>
      </c>
      <c r="I19" s="269">
        <f>Q19/M19*100</f>
        <v>6.3821086862213399</v>
      </c>
      <c r="J19" s="269">
        <f>Q19/S19*100</f>
        <v>64.198365147666706</v>
      </c>
      <c r="K19" s="269">
        <f>R19/M19*100</f>
        <v>1.7110994133738389</v>
      </c>
      <c r="L19" s="269">
        <f>R19/S19*100</f>
        <v>17.212145756917664</v>
      </c>
      <c r="M19" s="50">
        <f>'1'!L20*1000</f>
        <v>1918058080334.3196</v>
      </c>
      <c r="N19" s="50">
        <f>'11.'!G19*1000</f>
        <v>1829300639485.731</v>
      </c>
      <c r="O19" s="50">
        <f>'23.'!F19*1000</f>
        <v>550945764665.23364</v>
      </c>
      <c r="P19" s="50">
        <f>'1'!G20*1000</f>
        <v>574744237526.82422</v>
      </c>
      <c r="Q19" s="50">
        <f>'1'!J20*1000</f>
        <v>122412551351.78688</v>
      </c>
      <c r="R19" s="50">
        <f>'19.'!AA19*1000</f>
        <v>32819880560.770058</v>
      </c>
      <c r="S19" s="50">
        <f>'1'!M20*1000</f>
        <v>190678611628.53299</v>
      </c>
      <c r="T19" s="267"/>
    </row>
    <row r="20" spans="1:20" s="33" customFormat="1" ht="18" hidden="1" customHeight="1">
      <c r="A20" s="3198" t="s">
        <v>1053</v>
      </c>
      <c r="B20" s="3198"/>
      <c r="C20" s="3198"/>
      <c r="D20" s="32"/>
      <c r="E20" s="268">
        <f>N20/M20*100</f>
        <v>95.532719277895367</v>
      </c>
      <c r="F20" s="269">
        <f>O20/M20*100</f>
        <v>26.603897123587544</v>
      </c>
      <c r="G20" s="269">
        <f>P20/M20*100</f>
        <v>28.346727808228561</v>
      </c>
      <c r="H20" s="269">
        <f>P20/S20*100</f>
        <v>298.19109011649061</v>
      </c>
      <c r="I20" s="269">
        <f>Q20/M20*100</f>
        <v>5.9039419575430427</v>
      </c>
      <c r="J20" s="269">
        <f>Q20/S20*100</f>
        <v>62.106035667129255</v>
      </c>
      <c r="K20" s="269">
        <f>R20/M20*100</f>
        <v>1.8104330390879257</v>
      </c>
      <c r="L20" s="269">
        <f>R20/S20*100</f>
        <v>19.044702625317804</v>
      </c>
      <c r="M20" s="50">
        <f>'1'!L21*1000</f>
        <v>2003052329113.0562</v>
      </c>
      <c r="N20" s="50">
        <f>'11.'!G20*1000</f>
        <v>1913570358560.9207</v>
      </c>
      <c r="O20" s="50">
        <f>'23.'!F20*1000</f>
        <v>532889980968.86169</v>
      </c>
      <c r="P20" s="50">
        <f>'1'!G21*1000</f>
        <v>567799791590.06055</v>
      </c>
      <c r="Q20" s="50">
        <f>'1'!J21*1000</f>
        <v>118259046890.04887</v>
      </c>
      <c r="R20" s="50">
        <f>'19.'!AA20*1000</f>
        <v>36263921156.482986</v>
      </c>
      <c r="S20" s="50">
        <f>'1'!M21*1000</f>
        <v>190414740885.86792</v>
      </c>
      <c r="T20" s="267"/>
    </row>
    <row r="21" spans="1:20" s="33" customFormat="1" ht="18" hidden="1" customHeight="1">
      <c r="A21" s="3198" t="s">
        <v>1054</v>
      </c>
      <c r="B21" s="3198"/>
      <c r="C21" s="3198"/>
      <c r="D21" s="32"/>
      <c r="E21" s="268">
        <f>N21/M21*100</f>
        <v>90.616494054303388</v>
      </c>
      <c r="F21" s="269">
        <f>O21/M21*100</f>
        <v>33.888012730174829</v>
      </c>
      <c r="G21" s="269">
        <f>P21/M21*100</f>
        <v>35.960480263446051</v>
      </c>
      <c r="H21" s="269">
        <f>P21/S21*100</f>
        <v>294.4694044334646</v>
      </c>
      <c r="I21" s="269">
        <f>Q21/M21*100</f>
        <v>7.7028983583068849</v>
      </c>
      <c r="J21" s="269">
        <f>Q21/S21*100</f>
        <v>63.076685165627289</v>
      </c>
      <c r="K21" s="269">
        <f>R21/M21*100</f>
        <v>2.3623878724763019</v>
      </c>
      <c r="L21" s="269">
        <f>R21/S21*100</f>
        <v>19.34487372673016</v>
      </c>
      <c r="M21" s="50">
        <f>'1'!L22*1000</f>
        <v>1698497265220.4094</v>
      </c>
      <c r="N21" s="50">
        <f>'11.'!G21*1000</f>
        <v>1539118673350.958</v>
      </c>
      <c r="O21" s="50">
        <f>'23.'!F21*1000</f>
        <v>575586969459.5636</v>
      </c>
      <c r="P21" s="50">
        <f>'1'!G22*1000</f>
        <v>610787773834.75635</v>
      </c>
      <c r="Q21" s="50">
        <f>'1'!J22*1000</f>
        <v>130833517958.55026</v>
      </c>
      <c r="R21" s="50">
        <f>'19.'!AA21*1000</f>
        <v>40125093407.9086</v>
      </c>
      <c r="S21" s="50">
        <f>'1'!M22*1000</f>
        <v>207419774224.03622</v>
      </c>
      <c r="T21" s="267"/>
    </row>
    <row r="22" spans="1:20" s="33" customFormat="1" ht="18.600000000000001" hidden="1" customHeight="1">
      <c r="A22" s="2618" t="s">
        <v>1055</v>
      </c>
      <c r="B22" s="2619"/>
      <c r="C22" s="2619"/>
      <c r="D22" s="2620"/>
      <c r="E22" s="268">
        <f>N22/M22*100</f>
        <v>92.931180533661376</v>
      </c>
      <c r="F22" s="269">
        <f>O22/M22*100</f>
        <v>34.264216394459254</v>
      </c>
      <c r="G22" s="269">
        <f>P22/M22*100</f>
        <v>36.37046339652278</v>
      </c>
      <c r="H22" s="269">
        <f>P22/S22*100</f>
        <v>271.21384727367672</v>
      </c>
      <c r="I22" s="269">
        <f>Q22/M22*100</f>
        <v>7.4956917489686026</v>
      </c>
      <c r="J22" s="269">
        <f>Q22/S22*100</f>
        <v>55.895229462753825</v>
      </c>
      <c r="K22" s="269">
        <f>R22/M22*100</f>
        <v>1.8199165275071008</v>
      </c>
      <c r="L22" s="269">
        <f>R22/S22*100</f>
        <v>13.571082605159784</v>
      </c>
      <c r="M22" s="50">
        <f>'1'!L23*1000</f>
        <v>1626676822.6598606</v>
      </c>
      <c r="N22" s="50">
        <f>'11.'!F22*1000</f>
        <v>1511689974.7652617</v>
      </c>
      <c r="O22" s="50">
        <f>'23.'!F22*1000</f>
        <v>557368066.55468881</v>
      </c>
      <c r="P22" s="50">
        <f>'1'!G23*1000</f>
        <v>591629898.36522436</v>
      </c>
      <c r="Q22" s="50">
        <f>'1'!J23*1000</f>
        <v>121930680.37849981</v>
      </c>
      <c r="R22" s="50">
        <f>'19.'!AA22*1000</f>
        <v>29604160.344714176</v>
      </c>
      <c r="S22" s="50">
        <f>'1'!M23*1000</f>
        <v>218141479.24689919</v>
      </c>
      <c r="T22" s="267"/>
    </row>
    <row r="23" spans="1:20" s="33" customFormat="1" ht="18.600000000000001" hidden="1" customHeight="1">
      <c r="A23" s="2618" t="s">
        <v>1001</v>
      </c>
      <c r="B23" s="2619"/>
      <c r="C23" s="2619"/>
      <c r="D23" s="2620"/>
      <c r="E23" s="269" t="s">
        <v>460</v>
      </c>
      <c r="F23" s="269" t="s">
        <v>460</v>
      </c>
      <c r="G23" s="269" t="s">
        <v>460</v>
      </c>
      <c r="H23" s="269" t="s">
        <v>460</v>
      </c>
      <c r="I23" s="269" t="s">
        <v>460</v>
      </c>
      <c r="J23" s="269" t="s">
        <v>460</v>
      </c>
      <c r="K23" s="269" t="s">
        <v>460</v>
      </c>
      <c r="L23" s="269" t="s">
        <v>460</v>
      </c>
      <c r="M23" s="50" t="e">
        <f>'1'!L24*1000</f>
        <v>#VALUE!</v>
      </c>
      <c r="N23" s="50" t="e">
        <f>'11.'!G23*1000</f>
        <v>#VALUE!</v>
      </c>
      <c r="O23" s="50">
        <f>'23.'!F23*1000</f>
        <v>567246381.60543549</v>
      </c>
      <c r="P23" s="50">
        <f>'1'!G24*1000</f>
        <v>547611812.77995157</v>
      </c>
      <c r="Q23" s="50">
        <f>'1'!J24*1000</f>
        <v>125999915.51610923</v>
      </c>
      <c r="R23" s="50">
        <f>'19.'!AA23*1000</f>
        <v>35393874.641408071</v>
      </c>
      <c r="S23" s="50" t="e">
        <f>'1'!M24*1000</f>
        <v>#VALUE!</v>
      </c>
      <c r="T23" s="267"/>
    </row>
    <row r="24" spans="1:20" s="33" customFormat="1" ht="18.600000000000001" customHeight="1">
      <c r="A24" s="2618" t="s">
        <v>1002</v>
      </c>
      <c r="B24" s="2619"/>
      <c r="C24" s="2619"/>
      <c r="D24" s="2620"/>
      <c r="E24" s="268">
        <f>N24/M24*100</f>
        <v>91.694446441759368</v>
      </c>
      <c r="F24" s="269">
        <f>O24/M24*100</f>
        <v>31.323781150996403</v>
      </c>
      <c r="G24" s="269">
        <f>P24/M24*100</f>
        <v>33.175275479059394</v>
      </c>
      <c r="H24" s="269">
        <f>P24/S24*100</f>
        <v>223.90363240110815</v>
      </c>
      <c r="I24" s="269">
        <f>Q24/M24*100</f>
        <v>7.1366962534594984</v>
      </c>
      <c r="J24" s="269">
        <f>Q24/S24*100</f>
        <v>48.166358573317481</v>
      </c>
      <c r="K24" s="269">
        <f>R24/M24*100</f>
        <v>1.6120648926085688</v>
      </c>
      <c r="L24" s="269">
        <f>R24/S24*100</f>
        <v>10.880005664133668</v>
      </c>
      <c r="M24" s="50">
        <f>'1'!L25*1000</f>
        <v>1709412871.6277041</v>
      </c>
      <c r="N24" s="50">
        <f>'11.'!F24*1000</f>
        <v>1567436670.043206</v>
      </c>
      <c r="O24" s="50">
        <f>'23.'!F24*1000</f>
        <v>535452746.87562519</v>
      </c>
      <c r="P24" s="50">
        <f>'1'!G25*1000</f>
        <v>567102429.23699069</v>
      </c>
      <c r="Q24" s="50">
        <f>'1'!J25*1000</f>
        <v>121995604.3656088</v>
      </c>
      <c r="R24" s="50">
        <f>'19.'!AA24*1000</f>
        <v>27556844.773242202</v>
      </c>
      <c r="S24" s="50">
        <f>'1'!M25*1000</f>
        <v>253279691.42593685</v>
      </c>
      <c r="T24" s="267"/>
    </row>
    <row r="25" spans="1:20" s="33" customFormat="1" ht="18.600000000000001" customHeight="1">
      <c r="A25" s="2618" t="s">
        <v>1003</v>
      </c>
      <c r="B25" s="2619"/>
      <c r="C25" s="2619"/>
      <c r="D25" s="2620"/>
      <c r="E25" s="268">
        <f>N25/M25*100</f>
        <v>93.917920374220046</v>
      </c>
      <c r="F25" s="269">
        <f>O25/M25*100</f>
        <v>30.455114080059627</v>
      </c>
      <c r="G25" s="269">
        <f>P25/M25*100</f>
        <v>31.035871568337903</v>
      </c>
      <c r="H25" s="269">
        <f>P25/S25*100</f>
        <v>259.45368746716292</v>
      </c>
      <c r="I25" s="269">
        <f>Q25/M25*100</f>
        <v>7.1801903730897649</v>
      </c>
      <c r="J25" s="269">
        <f>Q25/S25*100</f>
        <v>60.024957408152169</v>
      </c>
      <c r="K25" s="269">
        <f>R25/M25*100</f>
        <v>2.1490440551879697</v>
      </c>
      <c r="L25" s="269">
        <f>R25/S25*100</f>
        <v>17.965579069373767</v>
      </c>
      <c r="M25" s="50">
        <f>'1'!L26*1000</f>
        <v>1919414800.3673985</v>
      </c>
      <c r="N25" s="50">
        <f>'11.'!F25*1000</f>
        <v>1802674463.8600478</v>
      </c>
      <c r="O25" s="50">
        <f>'23.'!F25*1000</f>
        <v>584559967.12143993</v>
      </c>
      <c r="P25" s="50">
        <f>'1'!G26*1000</f>
        <v>595707112.30569518</v>
      </c>
      <c r="Q25" s="50">
        <f>'1'!J26*1000</f>
        <v>137817636.71564007</v>
      </c>
      <c r="R25" s="50">
        <f>'19.'!AA25*1000</f>
        <v>41249069.661693618</v>
      </c>
      <c r="S25" s="50">
        <f>'1'!M26*1000</f>
        <v>229600557.27906713</v>
      </c>
      <c r="T25" s="267"/>
    </row>
    <row r="26" spans="1:20" s="33" customFormat="1" ht="18.600000000000001" customHeight="1">
      <c r="A26" s="2618" t="s">
        <v>1004</v>
      </c>
      <c r="B26" s="2619"/>
      <c r="C26" s="2619"/>
      <c r="D26" s="2620"/>
      <c r="E26" s="268">
        <f>N26/M26*100</f>
        <v>92.76838377376491</v>
      </c>
      <c r="F26" s="269">
        <f>O26/M26*100</f>
        <v>29.289272541361239</v>
      </c>
      <c r="G26" s="269">
        <f>P26/M26*100</f>
        <v>30.32913603700354</v>
      </c>
      <c r="H26" s="269">
        <f>P26/S26*100</f>
        <v>217.0444023669115</v>
      </c>
      <c r="I26" s="269">
        <f>Q26/M26*100</f>
        <v>7.1050982696021849</v>
      </c>
      <c r="J26" s="269">
        <f>Q26/S26*100</f>
        <v>50.84621618639229</v>
      </c>
      <c r="K26" s="269">
        <f>R26/M26*100</f>
        <v>1.85563329920529</v>
      </c>
      <c r="L26" s="269">
        <f>R26/S26*100</f>
        <v>13.279468955092064</v>
      </c>
      <c r="M26" s="50">
        <f>'1'!L27*1000</f>
        <v>2127553925.5435531</v>
      </c>
      <c r="N26" s="50">
        <f>'11.'!F26*1000</f>
        <v>1973697390.6420438</v>
      </c>
      <c r="O26" s="50">
        <f>'23.'!F26*1000</f>
        <v>623145067.71688104</v>
      </c>
      <c r="P26" s="50">
        <f>'1'!G27*1000</f>
        <v>645268724.33871329</v>
      </c>
      <c r="Q26" s="50">
        <f>'1'!J27*1000</f>
        <v>151164797.14864835</v>
      </c>
      <c r="R26" s="50">
        <f>'19.'!AA26*1000</f>
        <v>39479599.100935496</v>
      </c>
      <c r="S26" s="50">
        <f>'1'!M27*1000</f>
        <v>297298026.25726908</v>
      </c>
      <c r="T26" s="267"/>
    </row>
    <row r="27" spans="1:20" s="33" customFormat="1" ht="18.600000000000001" customHeight="1">
      <c r="A27" s="2618" t="s">
        <v>1005</v>
      </c>
      <c r="B27" s="2619"/>
      <c r="C27" s="2619"/>
      <c r="D27" s="2620"/>
      <c r="E27" s="268">
        <f>N27/M27*100</f>
        <v>92.180314994046185</v>
      </c>
      <c r="F27" s="269">
        <f>O27/M27*100</f>
        <v>29.658604394627908</v>
      </c>
      <c r="G27" s="269">
        <f>P27/M27*100</f>
        <v>30.960703349801232</v>
      </c>
      <c r="H27" s="269">
        <f>P27/S27*100</f>
        <v>205.25957888706498</v>
      </c>
      <c r="I27" s="269">
        <f>Q27/M27*100</f>
        <v>6.6782679152870701</v>
      </c>
      <c r="J27" s="269">
        <f>Q27/S27*100</f>
        <v>44.274784215960707</v>
      </c>
      <c r="K27" s="269">
        <f>R27/M27*100</f>
        <v>1.5450558033420154</v>
      </c>
      <c r="L27" s="269">
        <f>R27/S27*100</f>
        <v>10.24322671122502</v>
      </c>
      <c r="M27" s="50">
        <f>'1'!L28*1000</f>
        <v>2222332340.2221918</v>
      </c>
      <c r="N27" s="50">
        <f>'11.'!F27*1000</f>
        <v>2048552951.4313745</v>
      </c>
      <c r="O27" s="50">
        <f>'23.'!F27*1000</f>
        <v>659112757.12037623</v>
      </c>
      <c r="P27" s="50">
        <f>'1'!G28*1000</f>
        <v>688049723.30288827</v>
      </c>
      <c r="Q27" s="50">
        <f>'1'!J28*1000</f>
        <v>148413307.64810693</v>
      </c>
      <c r="R27" s="50">
        <f>'19.'!AA27*1000</f>
        <v>34336274.792149395</v>
      </c>
      <c r="S27" s="50">
        <f>'1'!M28*1000</f>
        <v>335209556.13060927</v>
      </c>
      <c r="T27" s="267"/>
    </row>
    <row r="28" spans="1:20" s="33" customFormat="1" ht="18.600000000000001" customHeight="1">
      <c r="A28" s="2618" t="s">
        <v>1551</v>
      </c>
      <c r="B28" s="2619"/>
      <c r="C28" s="2619"/>
      <c r="D28" s="2620"/>
      <c r="E28" s="268">
        <f>N28/M28*100</f>
        <v>94.543524560336522</v>
      </c>
      <c r="F28" s="269">
        <f>O28/M28*100</f>
        <v>29.242633604472061</v>
      </c>
      <c r="G28" s="269">
        <f>P28/M28*100</f>
        <v>31.875476849148949</v>
      </c>
      <c r="H28" s="269">
        <f>P28/S28*100</f>
        <v>267.71279572230901</v>
      </c>
      <c r="I28" s="269">
        <f>Q28/M28*100</f>
        <v>7.1410791460460032</v>
      </c>
      <c r="J28" s="269">
        <f>Q28/S28*100</f>
        <v>59.975832572157962</v>
      </c>
      <c r="K28" s="269">
        <f>R28/M28*100</f>
        <v>1.8990571237180682</v>
      </c>
      <c r="L28" s="269">
        <f>R28/S28*100</f>
        <v>15.949624667042583</v>
      </c>
      <c r="M28" s="50">
        <f>'1'!L29*1000</f>
        <v>2945061719.0810175</v>
      </c>
      <c r="N28" s="50">
        <f>'11.'!F28*1000</f>
        <v>2784365149.6964307</v>
      </c>
      <c r="O28" s="50">
        <f>'23.'!F28*1000</f>
        <v>861213607.93642831</v>
      </c>
      <c r="P28" s="50">
        <f>'1'!G29*1000</f>
        <v>938752466.45881784</v>
      </c>
      <c r="Q28" s="50">
        <f>'1'!J29*1000</f>
        <v>210309188.25947845</v>
      </c>
      <c r="R28" s="50">
        <f>'19.'!AA28*1000</f>
        <v>55928404.374101862</v>
      </c>
      <c r="S28" s="50">
        <f>'1'!M29*1000</f>
        <v>350656554.88225502</v>
      </c>
      <c r="T28" s="267"/>
    </row>
    <row r="29" spans="1:20" ht="18.600000000000001" customHeight="1">
      <c r="A29" s="3198" t="s">
        <v>43</v>
      </c>
      <c r="B29" s="3198"/>
      <c r="C29" s="3198"/>
      <c r="D29" s="32"/>
      <c r="E29" s="268"/>
      <c r="F29" s="269"/>
      <c r="G29" s="269"/>
      <c r="H29" s="269"/>
      <c r="I29" s="269"/>
      <c r="J29" s="269"/>
      <c r="K29" s="269"/>
      <c r="L29" s="269"/>
      <c r="M29" s="50"/>
      <c r="N29" s="50"/>
      <c r="O29" s="50"/>
      <c r="P29" s="50"/>
      <c r="Q29" s="50"/>
      <c r="R29" s="50"/>
      <c r="S29" s="50"/>
      <c r="T29" s="267"/>
    </row>
    <row r="30" spans="1:20" ht="18.600000000000001" customHeight="1">
      <c r="A30" s="34"/>
      <c r="B30" s="34" t="s">
        <v>44</v>
      </c>
      <c r="C30" s="34"/>
      <c r="D30" s="840"/>
      <c r="E30" s="906">
        <f>N30/M30*100</f>
        <v>94.696897932121487</v>
      </c>
      <c r="F30" s="907">
        <f>O30/M30*100</f>
        <v>28.141377958745757</v>
      </c>
      <c r="G30" s="907">
        <f>P30/M30*100</f>
        <v>30.720865266371128</v>
      </c>
      <c r="H30" s="907">
        <f>P30/S30*100</f>
        <v>262.27921177294883</v>
      </c>
      <c r="I30" s="907">
        <f>Q30/M30*100</f>
        <v>6.8624154129754338</v>
      </c>
      <c r="J30" s="907">
        <f>Q30/S30*100</f>
        <v>58.587832398847659</v>
      </c>
      <c r="K30" s="907">
        <f>R30/M30*100</f>
        <v>1.7424573939508665</v>
      </c>
      <c r="L30" s="907">
        <f>R30/S30*100</f>
        <v>14.876220050144562</v>
      </c>
      <c r="M30" s="908">
        <f>'1'!L31*1000</f>
        <v>2923130306.8619056</v>
      </c>
      <c r="N30" s="50">
        <f>'11.'!F30*1000</f>
        <v>2768113723.1119285</v>
      </c>
      <c r="O30" s="908">
        <f>'23.'!F30*1000</f>
        <v>822609147.8806535</v>
      </c>
      <c r="P30" s="908">
        <f>'1'!G31*1000</f>
        <v>898010923.13150692</v>
      </c>
      <c r="Q30" s="908">
        <f>'1'!J31*1000</f>
        <v>200597344.71944752</v>
      </c>
      <c r="R30" s="908">
        <f>'19.'!AA30*1000</f>
        <v>50934300.166733921</v>
      </c>
      <c r="S30" s="908">
        <f>'1'!M31*1000</f>
        <v>342387380.63194329</v>
      </c>
      <c r="T30" s="267"/>
    </row>
    <row r="31" spans="1:20" ht="18.600000000000001" customHeight="1">
      <c r="A31" s="34"/>
      <c r="B31" s="34" t="s">
        <v>374</v>
      </c>
      <c r="C31" s="34"/>
      <c r="D31" s="840"/>
      <c r="E31" s="906">
        <f>N31/M31*100</f>
        <v>74.101140510869953</v>
      </c>
      <c r="F31" s="907">
        <f>O31/M31*100</f>
        <v>176.02359424046858</v>
      </c>
      <c r="G31" s="907">
        <f>P31/M31*100</f>
        <v>185.76798849189589</v>
      </c>
      <c r="H31" s="907">
        <f>P31/S31*100</f>
        <v>492.69179840750593</v>
      </c>
      <c r="I31" s="907">
        <f>Q31/M31*100</f>
        <v>44.28280059214682</v>
      </c>
      <c r="J31" s="907">
        <f>Q31/S31*100</f>
        <v>117.44635251416089</v>
      </c>
      <c r="K31" s="907">
        <f>R31/M31*100</f>
        <v>22.771466595369692</v>
      </c>
      <c r="L31" s="907">
        <f>R31/S31*100</f>
        <v>60.394231106930363</v>
      </c>
      <c r="M31" s="908">
        <f>'1'!L32*1000</f>
        <v>21931412.219112176</v>
      </c>
      <c r="N31" s="50">
        <f>'11.'!F31*1000</f>
        <v>16251426.584502418</v>
      </c>
      <c r="O31" s="908">
        <f>'23.'!F31*1000</f>
        <v>38604460.055774562</v>
      </c>
      <c r="P31" s="908">
        <f>'1'!G32*1000</f>
        <v>40741543.327310555</v>
      </c>
      <c r="Q31" s="908">
        <f>'1'!J32*1000</f>
        <v>9711843.5400311667</v>
      </c>
      <c r="R31" s="908">
        <f>'19.'!AA31*1000</f>
        <v>4994104.2073679557</v>
      </c>
      <c r="S31" s="908">
        <f>'1'!M32*1000</f>
        <v>8269174.250311587</v>
      </c>
      <c r="T31" s="267"/>
    </row>
    <row r="32" spans="1:20" ht="18.600000000000001" customHeight="1">
      <c r="A32" s="3198" t="s">
        <v>375</v>
      </c>
      <c r="B32" s="3198"/>
      <c r="C32" s="3198"/>
      <c r="D32" s="32"/>
      <c r="E32" s="906"/>
      <c r="F32" s="907"/>
      <c r="G32" s="907"/>
      <c r="H32" s="907"/>
      <c r="I32" s="907"/>
      <c r="J32" s="271"/>
      <c r="K32" s="271"/>
      <c r="L32" s="907"/>
      <c r="M32" s="908"/>
      <c r="N32" s="908"/>
      <c r="O32" s="908"/>
      <c r="P32" s="908"/>
      <c r="Q32" s="908"/>
      <c r="R32" s="908"/>
      <c r="S32" s="908"/>
      <c r="T32" s="267"/>
    </row>
    <row r="33" spans="1:20" ht="18.600000000000001" customHeight="1">
      <c r="A33" s="34"/>
      <c r="B33" s="34" t="s">
        <v>52</v>
      </c>
      <c r="C33" s="34"/>
      <c r="D33" s="840"/>
      <c r="E33" s="906">
        <f>N33/M33*100</f>
        <v>97.16204197016738</v>
      </c>
      <c r="F33" s="907">
        <f>O33/M33*100</f>
        <v>24.503471656287434</v>
      </c>
      <c r="G33" s="907">
        <f>P33/M33*100</f>
        <v>27.119997630331998</v>
      </c>
      <c r="H33" s="907">
        <f>P33/S33*100</f>
        <v>340.2468382771965</v>
      </c>
      <c r="I33" s="907">
        <f>Q33/M33*100</f>
        <v>6.0907505599354117</v>
      </c>
      <c r="J33" s="907">
        <f>Q33/S33*100</f>
        <v>76.414410096971622</v>
      </c>
      <c r="K33" s="907">
        <f>R33/M33*100</f>
        <v>1.2979884244974982</v>
      </c>
      <c r="L33" s="907">
        <f>R33/S33*100</f>
        <v>16.284531568753934</v>
      </c>
      <c r="M33" s="908">
        <f>'1'!L34*1000</f>
        <v>2231286122.1867075</v>
      </c>
      <c r="N33" s="50">
        <f>'11.'!F33*1000</f>
        <v>2167963158.5135689</v>
      </c>
      <c r="O33" s="908">
        <f>'23.'!F33*1000</f>
        <v>546742562.52069485</v>
      </c>
      <c r="P33" s="908">
        <f>'1'!G34*1000</f>
        <v>605124743.46296179</v>
      </c>
      <c r="Q33" s="908">
        <f>'1'!J34*1000</f>
        <v>135902071.98084801</v>
      </c>
      <c r="R33" s="908">
        <f>'19.'!AA33*1000</f>
        <v>28961835.583402567</v>
      </c>
      <c r="S33" s="908">
        <f>'1'!M34*1000</f>
        <v>177848748.4342092</v>
      </c>
      <c r="T33" s="267"/>
    </row>
    <row r="34" spans="1:20" ht="18.600000000000001" customHeight="1">
      <c r="A34" s="34"/>
      <c r="B34" s="34" t="s">
        <v>53</v>
      </c>
      <c r="C34" s="34"/>
      <c r="D34" s="840"/>
      <c r="E34" s="906">
        <f>N34/M34*100</f>
        <v>88.218369760800059</v>
      </c>
      <c r="F34" s="907">
        <f>O34/M34*100</f>
        <v>46.812615760365958</v>
      </c>
      <c r="G34" s="907">
        <f>P34/M34*100</f>
        <v>53.13844945462273</v>
      </c>
      <c r="H34" s="907">
        <f>P34/S34*100</f>
        <v>275.22590641383675</v>
      </c>
      <c r="I34" s="907">
        <f>Q34/M34*100</f>
        <v>10.341269439745099</v>
      </c>
      <c r="J34" s="907">
        <f>Q34/S34*100</f>
        <v>53.561691849026175</v>
      </c>
      <c r="K34" s="907">
        <f>R34/M34*100</f>
        <v>2.4642068847893239</v>
      </c>
      <c r="L34" s="907">
        <f>R34/S34*100</f>
        <v>12.763141951225265</v>
      </c>
      <c r="M34" s="908">
        <f>'1'!L35*1000</f>
        <v>106217570.19026345</v>
      </c>
      <c r="N34" s="50">
        <f>'11.'!F34*1000</f>
        <v>93703408.821383953</v>
      </c>
      <c r="O34" s="908">
        <f>'23.'!F34*1000</f>
        <v>49723223.003165044</v>
      </c>
      <c r="P34" s="908">
        <f>'1'!G35*1000</f>
        <v>56442369.847481556</v>
      </c>
      <c r="Q34" s="908">
        <f>'1'!J35*1000</f>
        <v>10984245.125725515</v>
      </c>
      <c r="R34" s="908">
        <f>'19.'!AA34*1000</f>
        <v>2617420.6774844043</v>
      </c>
      <c r="S34" s="908">
        <f>'1'!M35*1000</f>
        <v>20507651.544478286</v>
      </c>
      <c r="T34" s="267"/>
    </row>
    <row r="35" spans="1:20" ht="18.600000000000001" customHeight="1">
      <c r="A35" s="34"/>
      <c r="B35" s="34" t="s">
        <v>54</v>
      </c>
      <c r="C35" s="34"/>
      <c r="D35" s="840"/>
      <c r="E35" s="906">
        <f>N35/M35*100</f>
        <v>78.95914111273909</v>
      </c>
      <c r="F35" s="907">
        <f>O35/M35*100</f>
        <v>51.514086971554093</v>
      </c>
      <c r="G35" s="907">
        <f>P35/M35*100</f>
        <v>53.761507595277095</v>
      </c>
      <c r="H35" s="907">
        <f>P35/S35*100</f>
        <v>158.04613385847267</v>
      </c>
      <c r="I35" s="907">
        <f>Q35/M35*100</f>
        <v>10.83903747154441</v>
      </c>
      <c r="J35" s="907">
        <f>Q35/S35*100</f>
        <v>31.864209984974462</v>
      </c>
      <c r="K35" s="907">
        <f>R35/M35*100</f>
        <v>3.2083168099163886</v>
      </c>
      <c r="L35" s="907">
        <f>R35/S35*100</f>
        <v>9.4316936165119465</v>
      </c>
      <c r="M35" s="908">
        <f>'1'!L36*1000</f>
        <v>256581976.46826869</v>
      </c>
      <c r="N35" s="50">
        <f>'11.'!F35*1000</f>
        <v>202594924.86943528</v>
      </c>
      <c r="O35" s="908">
        <f>'23.'!F35*1000</f>
        <v>132175862.5111964</v>
      </c>
      <c r="P35" s="908">
        <f>'1'!G36*1000</f>
        <v>137942338.76710036</v>
      </c>
      <c r="Q35" s="908">
        <f>'1'!J36*1000</f>
        <v>27811016.574624904</v>
      </c>
      <c r="R35" s="908">
        <f>'19.'!AA35*1000</f>
        <v>8231962.6822471768</v>
      </c>
      <c r="S35" s="908">
        <f>'1'!M36*1000</f>
        <v>87279793.184074432</v>
      </c>
      <c r="T35" s="267"/>
    </row>
    <row r="36" spans="1:20" ht="18.600000000000001" customHeight="1">
      <c r="A36" s="34"/>
      <c r="B36" s="1137" t="s">
        <v>376</v>
      </c>
      <c r="C36" s="34"/>
      <c r="D36" s="840"/>
      <c r="E36" s="906">
        <f>N36/M36*100</f>
        <v>62.925751840146873</v>
      </c>
      <c r="F36" s="907">
        <f>O36/M36*100</f>
        <v>130.83990411677732</v>
      </c>
      <c r="G36" s="907">
        <f>P36/M36*100</f>
        <v>137.73349199665225</v>
      </c>
      <c r="H36" s="907">
        <f>P36/S36*100</f>
        <v>301.54134547156838</v>
      </c>
      <c r="I36" s="907">
        <f>Q36/M36*100</f>
        <v>35.935677484030322</v>
      </c>
      <c r="J36" s="907">
        <f>Q36/S36*100</f>
        <v>78.674346971688109</v>
      </c>
      <c r="K36" s="907">
        <f>R36/M36*100</f>
        <v>17.708345719271911</v>
      </c>
      <c r="L36" s="907">
        <f>R36/S36*100</f>
        <v>38.769062751961087</v>
      </c>
      <c r="M36" s="908">
        <f>'1'!L37*1000</f>
        <v>36420041.923786327</v>
      </c>
      <c r="N36" s="50">
        <f>'11.'!F36*1000</f>
        <v>22917585.201039236</v>
      </c>
      <c r="O36" s="908">
        <f>'23.'!F36*1000</f>
        <v>47651947.932372138</v>
      </c>
      <c r="P36" s="908">
        <f>'1'!G37*1000</f>
        <v>50162595.528275639</v>
      </c>
      <c r="Q36" s="908">
        <f>'1'!J37*1000</f>
        <v>13087788.805280486</v>
      </c>
      <c r="R36" s="908">
        <f>'19.'!AA36*1000</f>
        <v>6449386.9349678522</v>
      </c>
      <c r="S36" s="908">
        <f>'1'!M37*1000</f>
        <v>16635395.537493663</v>
      </c>
      <c r="T36" s="267"/>
    </row>
    <row r="37" spans="1:20" ht="18.600000000000001" customHeight="1">
      <c r="A37" s="34"/>
      <c r="B37" s="1137" t="s">
        <v>377</v>
      </c>
      <c r="C37" s="34"/>
      <c r="D37" s="840"/>
      <c r="E37" s="906">
        <f>N37/M37*100</f>
        <v>94.477951283076081</v>
      </c>
      <c r="F37" s="907">
        <f>O37/M37*100</f>
        <v>26.996785858488504</v>
      </c>
      <c r="G37" s="907">
        <f>P37/M37*100</f>
        <v>28.31941418987088</v>
      </c>
      <c r="H37" s="907">
        <f>P37/S37*100</f>
        <v>184.10763896769924</v>
      </c>
      <c r="I37" s="907">
        <f>Q37/M37*100</f>
        <v>7.1605899038046612</v>
      </c>
      <c r="J37" s="907">
        <f>Q37/S37*100</f>
        <v>46.551785710205458</v>
      </c>
      <c r="K37" s="907">
        <f>R37/M37*100</f>
        <v>3.0734744339744946</v>
      </c>
      <c r="L37" s="907">
        <f>R37/S37*100</f>
        <v>19.980996699748822</v>
      </c>
      <c r="M37" s="908">
        <f>'1'!L38*1000</f>
        <v>314556008.31199986</v>
      </c>
      <c r="N37" s="50">
        <f>'11.'!F37*1000</f>
        <v>297186072.29099995</v>
      </c>
      <c r="O37" s="908">
        <f>'23.'!F37*1000</f>
        <v>84920011.968999907</v>
      </c>
      <c r="P37" s="908">
        <f>'1'!G38*1000</f>
        <v>89080418.852999911</v>
      </c>
      <c r="Q37" s="908">
        <f>'1'!J38*1000</f>
        <v>22524065.773000013</v>
      </c>
      <c r="R37" s="908">
        <f>'19.'!AA37*1000</f>
        <v>9667798.4960000012</v>
      </c>
      <c r="S37" s="908">
        <f>'1'!M38*1000</f>
        <v>48384966.181999989</v>
      </c>
      <c r="T37" s="267"/>
    </row>
    <row r="38" spans="1:20" ht="18.600000000000001" customHeight="1">
      <c r="A38" s="3198" t="s">
        <v>378</v>
      </c>
      <c r="B38" s="3198"/>
      <c r="C38" s="3198"/>
      <c r="D38" s="32"/>
      <c r="E38" s="906"/>
      <c r="F38" s="907"/>
      <c r="G38" s="907"/>
      <c r="H38" s="907"/>
      <c r="I38" s="907"/>
      <c r="J38" s="907"/>
      <c r="K38" s="907"/>
      <c r="L38" s="907"/>
      <c r="M38" s="908"/>
      <c r="N38" s="908"/>
      <c r="O38" s="908"/>
      <c r="P38" s="908"/>
      <c r="Q38" s="908"/>
      <c r="R38" s="908"/>
      <c r="S38" s="908"/>
      <c r="T38" s="267"/>
    </row>
    <row r="39" spans="1:20" ht="18.600000000000001" customHeight="1">
      <c r="A39" s="2639" t="s">
        <v>45</v>
      </c>
      <c r="B39" s="2639"/>
      <c r="C39" s="35"/>
      <c r="D39" s="32"/>
      <c r="E39" s="906">
        <f>N39/M39*100</f>
        <v>94.567911197040885</v>
      </c>
      <c r="F39" s="907">
        <f>O39/M39*100</f>
        <v>29.197383106121183</v>
      </c>
      <c r="G39" s="907">
        <f>P39/M39*100</f>
        <v>31.842191142318445</v>
      </c>
      <c r="H39" s="907">
        <f>P39/S39*100</f>
        <v>267.79296824460175</v>
      </c>
      <c r="I39" s="907">
        <f>Q39/M39*100</f>
        <v>7.1306575598030051</v>
      </c>
      <c r="J39" s="907">
        <f>Q39/S39*100</f>
        <v>59.968861594379</v>
      </c>
      <c r="K39" s="907">
        <f>R39/M39*100</f>
        <v>1.9095760968912301</v>
      </c>
      <c r="L39" s="907">
        <f>R39/S39*100</f>
        <v>16.059543414894865</v>
      </c>
      <c r="M39" s="908">
        <f>'1'!L40*1000</f>
        <v>2927022196.7986326</v>
      </c>
      <c r="N39" s="50">
        <f>'11.'!F39*1000</f>
        <v>2768023751.7862062</v>
      </c>
      <c r="O39" s="908">
        <f>'23.'!F39*1000</f>
        <v>854613884.40050101</v>
      </c>
      <c r="P39" s="908">
        <f>'1'!G40*1000</f>
        <v>932028002.68270886</v>
      </c>
      <c r="Q39" s="908">
        <f>'1'!J40*1000</f>
        <v>208715929.5531337</v>
      </c>
      <c r="R39" s="908">
        <f>'19.'!AA39*1000</f>
        <v>55893716.220767267</v>
      </c>
      <c r="S39" s="908">
        <f>'1'!M40*1000</f>
        <v>348040506.36288393</v>
      </c>
      <c r="T39" s="267"/>
    </row>
    <row r="40" spans="1:20" ht="18.600000000000001" customHeight="1">
      <c r="A40" s="7"/>
      <c r="B40" s="1137" t="s">
        <v>379</v>
      </c>
      <c r="C40" s="36"/>
      <c r="D40" s="32"/>
      <c r="E40" s="906">
        <f>N40/M40*100</f>
        <v>95.026606556587311</v>
      </c>
      <c r="F40" s="907">
        <f>O40/M40*100</f>
        <v>24.775106411756958</v>
      </c>
      <c r="G40" s="907">
        <f>P40/M40*100</f>
        <v>26.866122503231143</v>
      </c>
      <c r="H40" s="907">
        <f>P40/S40*100</f>
        <v>255.97359278616088</v>
      </c>
      <c r="I40" s="907">
        <f>Q40/M40*100</f>
        <v>6.7814260772284918</v>
      </c>
      <c r="J40" s="907">
        <f>Q40/S40*100</f>
        <v>64.611705578025578</v>
      </c>
      <c r="K40" s="907">
        <f>R40/M40*100</f>
        <v>1.7828405219393586</v>
      </c>
      <c r="L40" s="907">
        <f>R40/S40*100</f>
        <v>16.986451755763643</v>
      </c>
      <c r="M40" s="908">
        <f>'1'!L41*1000</f>
        <v>1673473044.4381828</v>
      </c>
      <c r="N40" s="50">
        <f>'11.'!F40*1000</f>
        <v>1590244645.7688155</v>
      </c>
      <c r="O40" s="908">
        <f>'23.'!F40*1000</f>
        <v>414604727.53162861</v>
      </c>
      <c r="P40" s="908">
        <f>'1'!G41*1000</f>
        <v>449597318.17731398</v>
      </c>
      <c r="Q40" s="908">
        <f>'1'!J41*1000</f>
        <v>113485337.43092048</v>
      </c>
      <c r="R40" s="908">
        <f>'19.'!AA40*1000</f>
        <v>29835355.559976172</v>
      </c>
      <c r="S40" s="908">
        <f>'1'!M41*1000</f>
        <v>175642070.45095682</v>
      </c>
      <c r="T40" s="267"/>
    </row>
    <row r="41" spans="1:20" ht="18.600000000000001" customHeight="1">
      <c r="A41" s="813"/>
      <c r="B41" s="813" t="s">
        <v>1006</v>
      </c>
      <c r="C41" s="839"/>
      <c r="D41" s="840"/>
      <c r="E41" s="906">
        <f t="shared" ref="E41:E53" si="8">N41/M41*100</f>
        <v>95.765361547734003</v>
      </c>
      <c r="F41" s="907">
        <f t="shared" ref="F41:F53" si="9">O41/M41*100</f>
        <v>23.883955182535392</v>
      </c>
      <c r="G41" s="907">
        <f t="shared" ref="G41:G53" si="10">P41/M41*100</f>
        <v>27.063088470402679</v>
      </c>
      <c r="H41" s="907">
        <f t="shared" ref="H41:H53" si="11">P41/S41*100</f>
        <v>316.48941808448512</v>
      </c>
      <c r="I41" s="907">
        <f t="shared" ref="I41:I53" si="12">Q41/M41*100</f>
        <v>8.5648689016725363</v>
      </c>
      <c r="J41" s="907">
        <f t="shared" ref="J41:J53" si="13">Q41/S41*100</f>
        <v>100.16190050240452</v>
      </c>
      <c r="K41" s="907">
        <f t="shared" ref="K41:K53" si="14">R41/M41*100</f>
        <v>2.5764568355114954</v>
      </c>
      <c r="L41" s="907">
        <f t="shared" ref="L41:L53" si="15">R41/S41*100</f>
        <v>30.130386836025973</v>
      </c>
      <c r="M41" s="908">
        <f>'1'!L42*1000</f>
        <v>408020775.6603331</v>
      </c>
      <c r="N41" s="50">
        <f>'11.'!F41*1000</f>
        <v>390742571.00098664</v>
      </c>
      <c r="O41" s="908">
        <f>'23.'!F41*1000</f>
        <v>97451499.194147229</v>
      </c>
      <c r="P41" s="908">
        <f>'1'!G42*1000</f>
        <v>110423023.49457918</v>
      </c>
      <c r="Q41" s="908">
        <f>'1'!J42*1000</f>
        <v>34946444.526894934</v>
      </c>
      <c r="R41" s="908">
        <f>'19.'!AA41*1000</f>
        <v>10512479.164807675</v>
      </c>
      <c r="S41" s="908">
        <f>'1'!M42*1000</f>
        <v>34889957.510396875</v>
      </c>
      <c r="T41" s="267"/>
    </row>
    <row r="42" spans="1:20" ht="18.600000000000001" customHeight="1">
      <c r="A42" s="813"/>
      <c r="B42" s="813" t="s">
        <v>1007</v>
      </c>
      <c r="C42" s="839"/>
      <c r="D42" s="840"/>
      <c r="E42" s="906">
        <f t="shared" si="8"/>
        <v>95.130401884884861</v>
      </c>
      <c r="F42" s="907">
        <f t="shared" si="9"/>
        <v>22.994263585767477</v>
      </c>
      <c r="G42" s="907">
        <f t="shared" si="10"/>
        <v>24.47510041286418</v>
      </c>
      <c r="H42" s="907">
        <f t="shared" si="11"/>
        <v>224.98064684981682</v>
      </c>
      <c r="I42" s="907">
        <f t="shared" si="12"/>
        <v>5.8388149871648327</v>
      </c>
      <c r="J42" s="907">
        <f t="shared" si="13"/>
        <v>53.671705140719517</v>
      </c>
      <c r="K42" s="907">
        <f t="shared" si="14"/>
        <v>1.5240699295375468</v>
      </c>
      <c r="L42" s="907">
        <f t="shared" si="15"/>
        <v>14.009594763970409</v>
      </c>
      <c r="M42" s="908">
        <f>'1'!L43*1000</f>
        <v>978973372.24774051</v>
      </c>
      <c r="N42" s="50">
        <f>'11.'!F42*1000</f>
        <v>931301303.3652854</v>
      </c>
      <c r="O42" s="908">
        <f>'23.'!F42*1000</f>
        <v>225107717.64912209</v>
      </c>
      <c r="P42" s="908">
        <f>'1'!G43*1000</f>
        <v>239604715.87283713</v>
      </c>
      <c r="Q42" s="908">
        <f>'1'!J43*1000</f>
        <v>57160443.979154035</v>
      </c>
      <c r="R42" s="908">
        <f>'19.'!AA42*1000</f>
        <v>14920238.784607485</v>
      </c>
      <c r="S42" s="908">
        <f>'1'!M43*1000</f>
        <v>106500145.33595969</v>
      </c>
      <c r="T42" s="267"/>
    </row>
    <row r="43" spans="1:20" ht="18.600000000000001" customHeight="1">
      <c r="A43" s="813"/>
      <c r="B43" s="813" t="s">
        <v>1008</v>
      </c>
      <c r="C43" s="839"/>
      <c r="D43" s="840"/>
      <c r="E43" s="906">
        <f>N43/M43*100</f>
        <v>93.847483282565847</v>
      </c>
      <c r="F43" s="907">
        <f>O43/M43*100</f>
        <v>29.423866741329942</v>
      </c>
      <c r="G43" s="907">
        <f>P43/M43*100</f>
        <v>31.728655735723123</v>
      </c>
      <c r="H43" s="907">
        <f>P43/S43*100</f>
        <v>277.22893671290399</v>
      </c>
      <c r="I43" s="907">
        <f>Q43/M43*100</f>
        <v>6.3218858168640466</v>
      </c>
      <c r="J43" s="907">
        <f>Q43/S43*100</f>
        <v>55.237438914134472</v>
      </c>
      <c r="K43" s="907">
        <f>R43/M43*100</f>
        <v>0.75617751726454374</v>
      </c>
      <c r="L43" s="907">
        <f>R43/S43*100</f>
        <v>6.6070964626915156</v>
      </c>
      <c r="M43" s="908">
        <f>'1'!L44*1000</f>
        <v>186108708.72291946</v>
      </c>
      <c r="N43" s="50">
        <f>'11.'!F43*1000</f>
        <v>174658339.30614102</v>
      </c>
      <c r="O43" s="908">
        <f>'23.'!F43*1000</f>
        <v>54760378.448641717</v>
      </c>
      <c r="P43" s="908">
        <f>'1'!G44*1000</f>
        <v>59049791.48489482</v>
      </c>
      <c r="Q43" s="908">
        <f>'1'!J44*1000</f>
        <v>11765580.060703067</v>
      </c>
      <c r="R43" s="908">
        <f>'19.'!AA43*1000</f>
        <v>1407312.2130340738</v>
      </c>
      <c r="S43" s="908">
        <f>'1'!M44*1000</f>
        <v>21300010.087347519</v>
      </c>
      <c r="T43" s="267"/>
    </row>
    <row r="44" spans="1:20" ht="18.600000000000001" customHeight="1">
      <c r="A44" s="813"/>
      <c r="B44" s="813" t="s">
        <v>1009</v>
      </c>
      <c r="C44" s="839"/>
      <c r="D44" s="840"/>
      <c r="E44" s="906">
        <f t="shared" si="8"/>
        <v>93.197426586564973</v>
      </c>
      <c r="F44" s="907">
        <f t="shared" si="9"/>
        <v>37.147616293536501</v>
      </c>
      <c r="G44" s="907">
        <f t="shared" si="10"/>
        <v>40.370341243996073</v>
      </c>
      <c r="H44" s="907">
        <f t="shared" si="11"/>
        <v>312.84682080702902</v>
      </c>
      <c r="I44" s="907">
        <f t="shared" si="12"/>
        <v>9.5774144436538791</v>
      </c>
      <c r="J44" s="907">
        <f t="shared" si="13"/>
        <v>74.219428618132994</v>
      </c>
      <c r="K44" s="907">
        <f t="shared" si="14"/>
        <v>2.9842779643701229</v>
      </c>
      <c r="L44" s="907">
        <f t="shared" si="15"/>
        <v>23.126430066937186</v>
      </c>
      <c r="M44" s="908">
        <f>'1'!L45*1000</f>
        <v>100370187.80719097</v>
      </c>
      <c r="N44" s="50">
        <f>'11.'!F44*1000</f>
        <v>93542432.096404195</v>
      </c>
      <c r="O44" s="908">
        <f>'23.'!F44*1000</f>
        <v>37285132.23971726</v>
      </c>
      <c r="P44" s="908">
        <f>'1'!G45*1000</f>
        <v>40519787.32500273</v>
      </c>
      <c r="Q44" s="908">
        <f>'1'!J45*1000</f>
        <v>9612868.8641684335</v>
      </c>
      <c r="R44" s="908">
        <f>'19.'!AA44*1000</f>
        <v>2995325.3975269077</v>
      </c>
      <c r="S44" s="908">
        <f>'1'!M45*1000</f>
        <v>12951957.517252909</v>
      </c>
      <c r="T44" s="267"/>
    </row>
    <row r="45" spans="1:20" ht="18.600000000000001" customHeight="1">
      <c r="A45" s="813"/>
      <c r="B45" s="1137" t="s">
        <v>380</v>
      </c>
      <c r="C45" s="839"/>
      <c r="D45" s="840"/>
      <c r="E45" s="906">
        <f t="shared" si="8"/>
        <v>93.368941226181747</v>
      </c>
      <c r="F45" s="907">
        <f t="shared" si="9"/>
        <v>40.941549981581247</v>
      </c>
      <c r="G45" s="907">
        <f t="shared" si="10"/>
        <v>43.738511627384455</v>
      </c>
      <c r="H45" s="907">
        <f t="shared" si="11"/>
        <v>256.38426029507764</v>
      </c>
      <c r="I45" s="907">
        <f t="shared" si="12"/>
        <v>9.0854452223842781</v>
      </c>
      <c r="J45" s="907">
        <f t="shared" si="13"/>
        <v>53.256616792008913</v>
      </c>
      <c r="K45" s="907">
        <f t="shared" si="14"/>
        <v>2.4272898106521255</v>
      </c>
      <c r="L45" s="907">
        <f t="shared" si="15"/>
        <v>14.228168254271219</v>
      </c>
      <c r="M45" s="908">
        <f>'1'!L46*1000</f>
        <v>427175901.96487272</v>
      </c>
      <c r="N45" s="50">
        <f>'11.'!F45*1000</f>
        <v>398849616.83799374</v>
      </c>
      <c r="O45" s="908">
        <f>'23.'!F45*1000</f>
        <v>174892435.41221887</v>
      </c>
      <c r="P45" s="908">
        <f>'1'!G46*1000</f>
        <v>186840381.55029026</v>
      </c>
      <c r="Q45" s="908">
        <f>'1'!J46*1000</f>
        <v>38810832.576244473</v>
      </c>
      <c r="R45" s="908">
        <f>'19.'!AA45*1000</f>
        <v>10368797.141954668</v>
      </c>
      <c r="S45" s="908">
        <f>'1'!M46*1000</f>
        <v>72875137.239412457</v>
      </c>
      <c r="T45" s="267"/>
    </row>
    <row r="46" spans="1:20" ht="18.600000000000001" customHeight="1">
      <c r="A46" s="813"/>
      <c r="B46" s="813" t="s">
        <v>1010</v>
      </c>
      <c r="C46" s="839"/>
      <c r="D46" s="840"/>
      <c r="E46" s="906">
        <f t="shared" si="8"/>
        <v>93.707360610603104</v>
      </c>
      <c r="F46" s="907">
        <f t="shared" si="9"/>
        <v>36.841095546897314</v>
      </c>
      <c r="G46" s="907">
        <f t="shared" si="10"/>
        <v>39.455624954375445</v>
      </c>
      <c r="H46" s="907">
        <f t="shared" si="11"/>
        <v>227.04413184796479</v>
      </c>
      <c r="I46" s="907">
        <f t="shared" si="12"/>
        <v>8.2104518121618852</v>
      </c>
      <c r="J46" s="907">
        <f t="shared" si="13"/>
        <v>47.246366162681213</v>
      </c>
      <c r="K46" s="907">
        <f t="shared" si="14"/>
        <v>1.8457291825642554</v>
      </c>
      <c r="L46" s="907">
        <f t="shared" si="15"/>
        <v>10.621095987361445</v>
      </c>
      <c r="M46" s="908">
        <f>'1'!L47*1000</f>
        <v>343308964.05479723</v>
      </c>
      <c r="N46" s="50">
        <f>'11.'!F46*1000</f>
        <v>321705768.95535463</v>
      </c>
      <c r="O46" s="908">
        <f>'23.'!F46*1000</f>
        <v>126478783.4684912</v>
      </c>
      <c r="P46" s="908">
        <f>'1'!G47*1000</f>
        <v>135454697.2922124</v>
      </c>
      <c r="Q46" s="908">
        <f>'1'!J47*1000</f>
        <v>28187217.060551293</v>
      </c>
      <c r="R46" s="908">
        <f>'19.'!AA46*1000</f>
        <v>6336553.7359184222</v>
      </c>
      <c r="S46" s="908">
        <f>'1'!M47*1000</f>
        <v>59660074.096483022</v>
      </c>
      <c r="T46" s="267"/>
    </row>
    <row r="47" spans="1:20" ht="18.600000000000001" customHeight="1">
      <c r="A47" s="813"/>
      <c r="B47" s="813" t="s">
        <v>1011</v>
      </c>
      <c r="C47" s="839"/>
      <c r="D47" s="840"/>
      <c r="E47" s="906">
        <f t="shared" si="8"/>
        <v>91.983622873360517</v>
      </c>
      <c r="F47" s="907">
        <f t="shared" si="9"/>
        <v>57.726743279501079</v>
      </c>
      <c r="G47" s="907">
        <f t="shared" si="10"/>
        <v>61.270490539639141</v>
      </c>
      <c r="H47" s="907">
        <f t="shared" si="11"/>
        <v>388.84176111993202</v>
      </c>
      <c r="I47" s="907">
        <f t="shared" si="12"/>
        <v>12.667227134349549</v>
      </c>
      <c r="J47" s="907">
        <f t="shared" si="13"/>
        <v>80.390198675495654</v>
      </c>
      <c r="K47" s="907">
        <f t="shared" si="14"/>
        <v>4.807905840511034</v>
      </c>
      <c r="L47" s="907">
        <f t="shared" si="15"/>
        <v>30.512479300514645</v>
      </c>
      <c r="M47" s="908">
        <f>'1'!L48*1000</f>
        <v>83866937.910075396</v>
      </c>
      <c r="N47" s="50">
        <f>'11.'!F47*1000</f>
        <v>77143847.88263917</v>
      </c>
      <c r="O47" s="908">
        <f>'23.'!F47*1000</f>
        <v>48413651.943727791</v>
      </c>
      <c r="P47" s="908">
        <f>'1'!G48*1000</f>
        <v>51385684.258077778</v>
      </c>
      <c r="Q47" s="908">
        <f>'1'!J48*1000</f>
        <v>10623615.515693158</v>
      </c>
      <c r="R47" s="908">
        <f>'19.'!AA47*1000</f>
        <v>4032243.4060362778</v>
      </c>
      <c r="S47" s="908">
        <f>'1'!M48*1000</f>
        <v>13215063.142929416</v>
      </c>
      <c r="T47" s="267"/>
    </row>
    <row r="48" spans="1:20" ht="18.600000000000001" customHeight="1">
      <c r="A48" s="813"/>
      <c r="B48" s="1137" t="s">
        <v>381</v>
      </c>
      <c r="C48" s="839"/>
      <c r="D48" s="840"/>
      <c r="E48" s="906">
        <f t="shared" si="8"/>
        <v>94.3139100588605</v>
      </c>
      <c r="F48" s="907">
        <f t="shared" si="9"/>
        <v>31.227574986095778</v>
      </c>
      <c r="G48" s="907">
        <f t="shared" si="10"/>
        <v>34.95499676717921</v>
      </c>
      <c r="H48" s="907">
        <f t="shared" si="11"/>
        <v>293.99745812341246</v>
      </c>
      <c r="I48" s="907">
        <f t="shared" si="12"/>
        <v>6.6605054358141835</v>
      </c>
      <c r="J48" s="907">
        <f t="shared" si="13"/>
        <v>56.019792563252523</v>
      </c>
      <c r="K48" s="907">
        <f t="shared" si="14"/>
        <v>1.9715933225221007</v>
      </c>
      <c r="L48" s="907">
        <f t="shared" si="15"/>
        <v>16.582562691547544</v>
      </c>
      <c r="M48" s="908">
        <f>'1'!L49*1000</f>
        <v>802563686.97747684</v>
      </c>
      <c r="N48" s="50">
        <f>'11.'!F48*1000</f>
        <v>756929193.9010123</v>
      </c>
      <c r="O48" s="908">
        <f>'23.'!F48*1000</f>
        <v>250621177.16206658</v>
      </c>
      <c r="P48" s="908">
        <f>'1'!G49*1000</f>
        <v>280536110.83753127</v>
      </c>
      <c r="Q48" s="908">
        <f>'1'!J49*1000</f>
        <v>53454797.997005574</v>
      </c>
      <c r="R48" s="908">
        <f>'19.'!AA48*1000</f>
        <v>15823292.061435107</v>
      </c>
      <c r="S48" s="908">
        <f>'1'!M49*1000</f>
        <v>95421270.860025436</v>
      </c>
      <c r="T48" s="267"/>
    </row>
    <row r="49" spans="1:20" ht="18.600000000000001" customHeight="1">
      <c r="A49" s="813"/>
      <c r="B49" s="813" t="s">
        <v>1012</v>
      </c>
      <c r="C49" s="35"/>
      <c r="D49" s="32"/>
      <c r="E49" s="906">
        <f t="shared" si="8"/>
        <v>96.033430694809681</v>
      </c>
      <c r="F49" s="907">
        <f t="shared" si="9"/>
        <v>30.488883612399654</v>
      </c>
      <c r="G49" s="907">
        <f t="shared" si="10"/>
        <v>33.651412373760202</v>
      </c>
      <c r="H49" s="907">
        <f t="shared" si="11"/>
        <v>359.08357684841394</v>
      </c>
      <c r="I49" s="907">
        <f t="shared" si="12"/>
        <v>6.8709576499979121</v>
      </c>
      <c r="J49" s="907">
        <f t="shared" si="13"/>
        <v>73.317815666455274</v>
      </c>
      <c r="K49" s="907">
        <f t="shared" si="14"/>
        <v>3.2128049767807947</v>
      </c>
      <c r="L49" s="907">
        <f t="shared" si="15"/>
        <v>34.282825634932564</v>
      </c>
      <c r="M49" s="908">
        <f>'1'!L50*1000</f>
        <v>196884531.97758713</v>
      </c>
      <c r="N49" s="50">
        <f>'11.'!F49*1000</f>
        <v>189074970.56549653</v>
      </c>
      <c r="O49" s="908">
        <f>'23.'!F49*1000</f>
        <v>60027895.80546432</v>
      </c>
      <c r="P49" s="908">
        <f>'1'!G50*1000</f>
        <v>66254425.755925626</v>
      </c>
      <c r="Q49" s="908">
        <f>'1'!J50*1000</f>
        <v>13527852.811576609</v>
      </c>
      <c r="R49" s="908">
        <f>'19.'!AA49*1000</f>
        <v>6325516.0418874947</v>
      </c>
      <c r="S49" s="908">
        <f>'1'!M50*1000</f>
        <v>18450976.326298188</v>
      </c>
      <c r="T49" s="267"/>
    </row>
    <row r="50" spans="1:20" ht="18.600000000000001" customHeight="1">
      <c r="A50" s="813"/>
      <c r="B50" s="813" t="s">
        <v>1013</v>
      </c>
      <c r="C50" s="35"/>
      <c r="D50" s="32"/>
      <c r="E50" s="906">
        <f t="shared" si="8"/>
        <v>93.458586856820531</v>
      </c>
      <c r="F50" s="907">
        <f t="shared" si="9"/>
        <v>29.044356414195775</v>
      </c>
      <c r="G50" s="907">
        <f t="shared" si="10"/>
        <v>33.071196400909294</v>
      </c>
      <c r="H50" s="907">
        <f t="shared" si="11"/>
        <v>256.29968704468757</v>
      </c>
      <c r="I50" s="907">
        <f t="shared" si="12"/>
        <v>6.0093055811877969</v>
      </c>
      <c r="J50" s="907">
        <f t="shared" si="13"/>
        <v>46.571739381402594</v>
      </c>
      <c r="K50" s="907">
        <f t="shared" si="14"/>
        <v>1.1757383397736889</v>
      </c>
      <c r="L50" s="907">
        <f t="shared" si="15"/>
        <v>9.1118980056660934</v>
      </c>
      <c r="M50" s="908">
        <f>'1'!L51*1000</f>
        <v>508507813.2934525</v>
      </c>
      <c r="N50" s="50">
        <f>'11.'!F50*1000</f>
        <v>475244216.36058003</v>
      </c>
      <c r="O50" s="908">
        <f>'23.'!F50*1000</f>
        <v>147692821.68698356</v>
      </c>
      <c r="P50" s="908">
        <f>'1'!G51*1000</f>
        <v>168169617.64824679</v>
      </c>
      <c r="Q50" s="908">
        <f>'1'!J51*1000</f>
        <v>30557788.405019462</v>
      </c>
      <c r="R50" s="908">
        <f>'19.'!AA50*1000</f>
        <v>5978721.3216359289</v>
      </c>
      <c r="S50" s="908">
        <f>'1'!M51*1000</f>
        <v>65614445.178360783</v>
      </c>
      <c r="T50" s="267"/>
    </row>
    <row r="51" spans="1:20" ht="18.600000000000001" customHeight="1">
      <c r="A51" s="813"/>
      <c r="B51" s="813" t="s">
        <v>1014</v>
      </c>
      <c r="C51" s="35"/>
      <c r="D51" s="32"/>
      <c r="E51" s="906">
        <f t="shared" si="8"/>
        <v>95.305884789281109</v>
      </c>
      <c r="F51" s="907">
        <f t="shared" si="9"/>
        <v>44.149292287457392</v>
      </c>
      <c r="G51" s="907">
        <f t="shared" si="10"/>
        <v>47.454389970931359</v>
      </c>
      <c r="H51" s="907">
        <f t="shared" si="11"/>
        <v>406.06445181105693</v>
      </c>
      <c r="I51" s="907">
        <f t="shared" si="12"/>
        <v>9.6418929860148683</v>
      </c>
      <c r="J51" s="907">
        <f t="shared" si="13"/>
        <v>82.505116854000519</v>
      </c>
      <c r="K51" s="907">
        <f t="shared" si="14"/>
        <v>3.6214943995968216</v>
      </c>
      <c r="L51" s="907">
        <f t="shared" si="15"/>
        <v>30.988916705280626</v>
      </c>
      <c r="M51" s="908">
        <f>'1'!L52*1000</f>
        <v>97171341.706436485</v>
      </c>
      <c r="N51" s="50">
        <f>'11.'!F51*1000</f>
        <v>92610006.974935025</v>
      </c>
      <c r="O51" s="908">
        <f>'23.'!F51*1000</f>
        <v>42900459.669618629</v>
      </c>
      <c r="P51" s="908">
        <f>'1'!G52*1000</f>
        <v>46112067.433358639</v>
      </c>
      <c r="Q51" s="908">
        <f>'1'!J52*1000</f>
        <v>9369156.7804094385</v>
      </c>
      <c r="R51" s="908">
        <f>'19.'!AA51*1000</f>
        <v>3519054.6979116881</v>
      </c>
      <c r="S51" s="908">
        <f>'1'!M52*1000</f>
        <v>11355849.355366552</v>
      </c>
      <c r="T51" s="267"/>
    </row>
    <row r="52" spans="1:20" ht="18.600000000000001" customHeight="1">
      <c r="A52" s="813"/>
      <c r="B52" s="1137" t="s">
        <v>382</v>
      </c>
      <c r="C52" s="35"/>
      <c r="D52" s="32"/>
      <c r="E52" s="906">
        <f t="shared" si="8"/>
        <v>92.401086454408471</v>
      </c>
      <c r="F52" s="907">
        <f t="shared" si="9"/>
        <v>60.881184757721705</v>
      </c>
      <c r="G52" s="907">
        <f t="shared" si="10"/>
        <v>63.227501711026278</v>
      </c>
      <c r="H52" s="907">
        <f t="shared" si="11"/>
        <v>366.99390656830292</v>
      </c>
      <c r="I52" s="907">
        <f t="shared" si="12"/>
        <v>12.452817789630782</v>
      </c>
      <c r="J52" s="907">
        <f t="shared" si="13"/>
        <v>72.280386299097998</v>
      </c>
      <c r="K52" s="907">
        <f t="shared" si="14"/>
        <v>-0.56165894456039056</v>
      </c>
      <c r="L52" s="907">
        <f t="shared" si="15"/>
        <v>-3.2600593831038771</v>
      </c>
      <c r="M52" s="908">
        <f>'1'!L53*1000</f>
        <v>23809563.41811021</v>
      </c>
      <c r="N52" s="50">
        <f>'11.'!F52*1000</f>
        <v>22000295.278385229</v>
      </c>
      <c r="O52" s="908">
        <f>'23.'!F52*1000</f>
        <v>14495544.294586597</v>
      </c>
      <c r="P52" s="908">
        <f>'1'!G53*1000</f>
        <v>15054192.11757352</v>
      </c>
      <c r="Q52" s="908">
        <f>'1'!J53*1000</f>
        <v>2964961.5489638508</v>
      </c>
      <c r="R52" s="908">
        <f>'19.'!AA52*1000</f>
        <v>-133728.54259859468</v>
      </c>
      <c r="S52" s="908">
        <f>'1'!M53*1000</f>
        <v>4102027.8124895012</v>
      </c>
      <c r="T52" s="267"/>
    </row>
    <row r="53" spans="1:20" ht="18.600000000000001" customHeight="1">
      <c r="A53" s="2639" t="s">
        <v>383</v>
      </c>
      <c r="B53" s="2639"/>
      <c r="C53" s="35"/>
      <c r="D53" s="32"/>
      <c r="E53" s="906">
        <f t="shared" si="8"/>
        <v>90.586644448898639</v>
      </c>
      <c r="F53" s="907">
        <f t="shared" si="9"/>
        <v>36.584802150619758</v>
      </c>
      <c r="G53" s="907">
        <f t="shared" si="10"/>
        <v>37.276285207813217</v>
      </c>
      <c r="H53" s="907">
        <f t="shared" si="11"/>
        <v>257.04660010379069</v>
      </c>
      <c r="I53" s="907">
        <f t="shared" si="12"/>
        <v>8.8320448923447419</v>
      </c>
      <c r="J53" s="907">
        <f t="shared" si="13"/>
        <v>60.903255216681707</v>
      </c>
      <c r="K53" s="907">
        <f t="shared" si="14"/>
        <v>0.19228975574626314</v>
      </c>
      <c r="L53" s="907">
        <f t="shared" si="15"/>
        <v>1.3259751521325187</v>
      </c>
      <c r="M53" s="908">
        <f>'1'!L54*1000</f>
        <v>18039522.282384627</v>
      </c>
      <c r="N53" s="50">
        <f>'11.'!F53*1000</f>
        <v>16341397.910223605</v>
      </c>
      <c r="O53" s="908">
        <f>'23.'!F53*1000</f>
        <v>6599723.5359273804</v>
      </c>
      <c r="P53" s="908">
        <f>'1'!G54*1000</f>
        <v>6724463.7761087101</v>
      </c>
      <c r="Q53" s="908">
        <f>'1'!J54*1000</f>
        <v>1593258.7063447428</v>
      </c>
      <c r="R53" s="908">
        <f>'19.'!AA53*1000</f>
        <v>34688.153334590112</v>
      </c>
      <c r="S53" s="908">
        <f>'1'!M54*1000</f>
        <v>2616048.5193709997</v>
      </c>
      <c r="T53" s="267"/>
    </row>
    <row r="54" spans="1:20" ht="18.600000000000001" customHeight="1">
      <c r="A54" s="3034" t="s">
        <v>118</v>
      </c>
      <c r="B54" s="3034"/>
      <c r="C54" s="3034"/>
      <c r="D54" s="840"/>
      <c r="E54" s="906"/>
      <c r="F54" s="907"/>
      <c r="G54" s="907"/>
      <c r="H54" s="907"/>
      <c r="I54" s="907"/>
      <c r="J54" s="907"/>
      <c r="K54" s="907"/>
      <c r="L54" s="907"/>
      <c r="M54" s="908"/>
      <c r="N54" s="908"/>
      <c r="O54" s="908"/>
      <c r="P54" s="908"/>
      <c r="Q54" s="908"/>
      <c r="R54" s="908"/>
      <c r="S54" s="908"/>
      <c r="T54" s="267"/>
    </row>
    <row r="55" spans="1:20" ht="18.600000000000001" customHeight="1">
      <c r="A55" s="3043" t="s">
        <v>22</v>
      </c>
      <c r="B55" s="3043" t="s">
        <v>22</v>
      </c>
      <c r="C55" s="1141"/>
      <c r="D55" s="840"/>
      <c r="E55" s="906">
        <f>N55/M55*100</f>
        <v>93.267563637740523</v>
      </c>
      <c r="F55" s="907">
        <f>O55/M55*100</f>
        <v>32.011227818274705</v>
      </c>
      <c r="G55" s="907">
        <f>P55/M55*100</f>
        <v>33.124300135784871</v>
      </c>
      <c r="H55" s="907">
        <f>P55/S55*100</f>
        <v>244.99016441650929</v>
      </c>
      <c r="I55" s="907">
        <f>Q55/M55*100</f>
        <v>7.3808927719783073</v>
      </c>
      <c r="J55" s="907">
        <f>Q55/S55*100</f>
        <v>54.589715898453186</v>
      </c>
      <c r="K55" s="907">
        <f>R55/M55*100</f>
        <v>1.8284539941033164</v>
      </c>
      <c r="L55" s="907">
        <f>R55/S55*100</f>
        <v>13.523402541551702</v>
      </c>
      <c r="M55" s="908">
        <f>'1'!L56*1000</f>
        <v>1516228830.5350614</v>
      </c>
      <c r="N55" s="50">
        <f>'11.'!F55*1000</f>
        <v>1414149689.4130573</v>
      </c>
      <c r="O55" s="908">
        <f>'23.'!F55*1000</f>
        <v>485363465.1889407</v>
      </c>
      <c r="P55" s="908">
        <f>'1'!G56*1000</f>
        <v>502240188.57173473</v>
      </c>
      <c r="Q55" s="908">
        <f>'1'!J56*1000</f>
        <v>111911224.15961356</v>
      </c>
      <c r="R55" s="908">
        <f>'19.'!AA55*1000</f>
        <v>27723546.611664332</v>
      </c>
      <c r="S55" s="908">
        <f>'1'!M56*1000</f>
        <v>205004225.27896798</v>
      </c>
      <c r="T55" s="267"/>
    </row>
    <row r="56" spans="1:20" ht="18.600000000000001" customHeight="1">
      <c r="A56" s="1180"/>
      <c r="B56" s="1180" t="s">
        <v>23</v>
      </c>
      <c r="C56" s="1137"/>
      <c r="D56" s="840"/>
      <c r="E56" s="906">
        <f>N56/M56*100</f>
        <v>92.376223930036389</v>
      </c>
      <c r="F56" s="907">
        <f>O56/M56*100</f>
        <v>39.835384697998222</v>
      </c>
      <c r="G56" s="907">
        <f>P56/M56*100</f>
        <v>41.543582489038378</v>
      </c>
      <c r="H56" s="907">
        <f>P56/S56*100</f>
        <v>280.63389739522046</v>
      </c>
      <c r="I56" s="907">
        <f>Q56/M56*100</f>
        <v>7.8888246954426364</v>
      </c>
      <c r="J56" s="907">
        <f>Q56/S56*100</f>
        <v>53.290339626677074</v>
      </c>
      <c r="K56" s="907">
        <f>R56/M56*100</f>
        <v>1.9648149968659341</v>
      </c>
      <c r="L56" s="907">
        <f>R56/S56*100</f>
        <v>13.272656261085686</v>
      </c>
      <c r="M56" s="908">
        <f>'1'!L57*1000</f>
        <v>642834822.13956964</v>
      </c>
      <c r="N56" s="50">
        <f>'11.'!F56*1000</f>
        <v>593826534.79989994</v>
      </c>
      <c r="O56" s="908">
        <f>'23.'!F56*1000</f>
        <v>256075724.3719902</v>
      </c>
      <c r="P56" s="908">
        <f>'1'!G57*1000</f>
        <v>267056614.60381526</v>
      </c>
      <c r="Q56" s="908">
        <f>'1'!J57*1000</f>
        <v>50712112.199851118</v>
      </c>
      <c r="R56" s="908">
        <f>'19.'!AA56*1000</f>
        <v>12630514.990474718</v>
      </c>
      <c r="S56" s="908">
        <f>'1'!M57*1000</f>
        <v>95161923.44637394</v>
      </c>
      <c r="T56" s="267"/>
    </row>
    <row r="57" spans="1:20" ht="18.600000000000001" customHeight="1">
      <c r="A57" s="1180"/>
      <c r="B57" s="1180" t="s">
        <v>24</v>
      </c>
      <c r="C57" s="1137"/>
      <c r="D57" s="840"/>
      <c r="E57" s="906">
        <f>N57/M57*100</f>
        <v>96.976492487225244</v>
      </c>
      <c r="F57" s="907">
        <f>O57/M57*100</f>
        <v>28.684331530977484</v>
      </c>
      <c r="G57" s="907">
        <f>P57/M57*100</f>
        <v>29.090004685359695</v>
      </c>
      <c r="H57" s="907">
        <f>P57/S57*100</f>
        <v>272.36884202626931</v>
      </c>
      <c r="I57" s="907">
        <f>Q57/M57*100</f>
        <v>7.2968387011260099</v>
      </c>
      <c r="J57" s="907">
        <f>Q57/S57*100</f>
        <v>68.320082068545872</v>
      </c>
      <c r="K57" s="907">
        <f>R57/M57*100</f>
        <v>2.6230191216124057</v>
      </c>
      <c r="L57" s="907">
        <f>R57/S57*100</f>
        <v>24.559249422393115</v>
      </c>
      <c r="M57" s="908">
        <f>'1'!L58*1000</f>
        <v>534172773.73580027</v>
      </c>
      <c r="N57" s="50">
        <f>'11.'!F57*1000</f>
        <v>518022019.79070103</v>
      </c>
      <c r="O57" s="908">
        <f>'23.'!F57*1000</f>
        <v>153223889.36659518</v>
      </c>
      <c r="P57" s="908">
        <f>'1'!G58*1000</f>
        <v>155390884.90766013</v>
      </c>
      <c r="Q57" s="908">
        <f>'1'!J58*1000</f>
        <v>38977725.684832148</v>
      </c>
      <c r="R57" s="908">
        <f>'19.'!AA57*1000</f>
        <v>14011453.997537412</v>
      </c>
      <c r="S57" s="908">
        <f>'1'!M58*1000</f>
        <v>57051637.680595294</v>
      </c>
      <c r="T57" s="267"/>
    </row>
    <row r="58" spans="1:20" ht="18.600000000000001" customHeight="1">
      <c r="A58" s="1180"/>
      <c r="B58" s="1180" t="s">
        <v>25</v>
      </c>
      <c r="C58" s="1137"/>
      <c r="D58" s="840"/>
      <c r="E58" s="906">
        <f>N58/M58*100</f>
        <v>89.116217953079072</v>
      </c>
      <c r="F58" s="907">
        <f>O58/M58*100</f>
        <v>22.423080774015673</v>
      </c>
      <c r="G58" s="907">
        <f>P58/M58*100</f>
        <v>23.522315500180223</v>
      </c>
      <c r="H58" s="907">
        <f>P58/S58*100</f>
        <v>151.1492426587283</v>
      </c>
      <c r="I58" s="907">
        <f>Q58/M58*100</f>
        <v>6.5507061482230258</v>
      </c>
      <c r="J58" s="907">
        <f>Q58/S58*100</f>
        <v>42.093401611597265</v>
      </c>
      <c r="K58" s="907">
        <f>R58/M58*100</f>
        <v>0.31884136756274528</v>
      </c>
      <c r="L58" s="907">
        <f>R58/S58*100</f>
        <v>2.0488047290672946</v>
      </c>
      <c r="M58" s="908">
        <f>'1'!L59*1000</f>
        <v>339221234.65969098</v>
      </c>
      <c r="N58" s="50">
        <f>'11.'!F58*1000</f>
        <v>302301134.822456</v>
      </c>
      <c r="O58" s="908">
        <f>'23.'!F58*1000</f>
        <v>76063851.450355753</v>
      </c>
      <c r="P58" s="908">
        <f>'1'!G59*1000</f>
        <v>79792689.060259223</v>
      </c>
      <c r="Q58" s="908">
        <f>'1'!J59*1000</f>
        <v>22221386.274930436</v>
      </c>
      <c r="R58" s="908">
        <f>'19.'!AA58*1000</f>
        <v>1081577.6236521881</v>
      </c>
      <c r="S58" s="908">
        <f>'1'!M59*1000</f>
        <v>52790664.151998974</v>
      </c>
      <c r="T58" s="267"/>
    </row>
    <row r="59" spans="1:20" ht="18.600000000000001" customHeight="1" thickBot="1">
      <c r="A59" s="3035" t="s">
        <v>26</v>
      </c>
      <c r="B59" s="3035"/>
      <c r="C59" s="1138"/>
      <c r="D59" s="911"/>
      <c r="E59" s="909">
        <f>N59/M59*100</f>
        <v>95.897530863651639</v>
      </c>
      <c r="F59" s="910">
        <f>O59/M59*100</f>
        <v>26.304695654784798</v>
      </c>
      <c r="G59" s="910">
        <f>P59/M59*100</f>
        <v>30.550268081475494</v>
      </c>
      <c r="H59" s="910">
        <f>P59/S59*100</f>
        <v>299.69467640923403</v>
      </c>
      <c r="I59" s="910">
        <f>Q59/M59*100</f>
        <v>6.8865970883410217</v>
      </c>
      <c r="J59" s="910">
        <f>Q59/S59*100</f>
        <v>67.556738960421455</v>
      </c>
      <c r="K59" s="910">
        <f>R59/M59*100</f>
        <v>1.9739787618648634</v>
      </c>
      <c r="L59" s="910">
        <f>R59/S59*100</f>
        <v>19.364508510958327</v>
      </c>
      <c r="M59" s="908">
        <f>'1'!L60*1000</f>
        <v>1428832888.5459666</v>
      </c>
      <c r="N59" s="50">
        <f>'11.'!F59*1000</f>
        <v>1370215460.2833736</v>
      </c>
      <c r="O59" s="908">
        <f>'23.'!F59*1000</f>
        <v>375850142.74748701</v>
      </c>
      <c r="P59" s="908">
        <f>'1'!G60*1000</f>
        <v>436512277.88708282</v>
      </c>
      <c r="Q59" s="908">
        <f>'1'!J60*1000</f>
        <v>98397964.099865451</v>
      </c>
      <c r="R59" s="908">
        <f>'19.'!AA59*1000</f>
        <v>28204857.762437638</v>
      </c>
      <c r="S59" s="908">
        <f>'1'!M60*1000</f>
        <v>145652329.60328728</v>
      </c>
      <c r="T59" s="267"/>
    </row>
    <row r="60" spans="1:20" s="849" customFormat="1">
      <c r="B60" s="14"/>
      <c r="C60" s="14"/>
      <c r="D60" s="15"/>
      <c r="H60" s="844"/>
    </row>
    <row r="61" spans="1:20" ht="18" customHeight="1" thickBot="1">
      <c r="E61" s="838" t="s">
        <v>2678</v>
      </c>
      <c r="I61" s="838" t="s">
        <v>2679</v>
      </c>
      <c r="L61" s="838" t="s">
        <v>2680</v>
      </c>
      <c r="M61" s="49"/>
      <c r="N61" s="48"/>
    </row>
    <row r="62" spans="1:20" ht="34.5" customHeight="1" thickTop="1" thickBot="1">
      <c r="E62" s="2658" t="s">
        <v>2458</v>
      </c>
      <c r="F62" s="3385" t="s">
        <v>2475</v>
      </c>
      <c r="G62" s="3386"/>
      <c r="I62" s="2658" t="s">
        <v>2458</v>
      </c>
      <c r="J62" s="3385" t="s">
        <v>2476</v>
      </c>
      <c r="K62" s="3386"/>
      <c r="L62" s="2285" t="s">
        <v>2458</v>
      </c>
      <c r="M62" s="2243" t="s">
        <v>2287</v>
      </c>
      <c r="N62" s="2244" t="s">
        <v>885</v>
      </c>
    </row>
    <row r="63" spans="1:20" ht="18" customHeight="1" thickBot="1">
      <c r="E63" s="2659"/>
      <c r="F63" s="2280" t="s">
        <v>2287</v>
      </c>
      <c r="G63" s="2326" t="s">
        <v>885</v>
      </c>
      <c r="I63" s="2659"/>
      <c r="J63" s="2280" t="s">
        <v>2287</v>
      </c>
      <c r="K63" s="2326" t="s">
        <v>885</v>
      </c>
      <c r="L63" s="100" t="s">
        <v>2448</v>
      </c>
      <c r="M63" s="2316">
        <f>K28</f>
        <v>1.8990571237180682</v>
      </c>
      <c r="N63" s="660">
        <v>1.5</v>
      </c>
    </row>
    <row r="64" spans="1:20" ht="18" customHeight="1">
      <c r="E64" s="100" t="s">
        <v>2448</v>
      </c>
      <c r="F64" s="2316">
        <f>E28</f>
        <v>94.543524560336522</v>
      </c>
      <c r="G64" s="660">
        <v>92.2</v>
      </c>
      <c r="H64" s="941">
        <f>F64-G64</f>
        <v>2.3435245603365189</v>
      </c>
      <c r="I64" s="100" t="s">
        <v>2448</v>
      </c>
      <c r="J64" s="2316">
        <f>G28</f>
        <v>31.875476849148949</v>
      </c>
      <c r="K64" s="756">
        <f>G27</f>
        <v>30.960703349801232</v>
      </c>
      <c r="L64" s="100" t="s">
        <v>829</v>
      </c>
      <c r="M64" s="2318"/>
      <c r="N64" s="668"/>
    </row>
    <row r="65" spans="5:15" ht="18" customHeight="1">
      <c r="E65" s="100" t="s">
        <v>829</v>
      </c>
      <c r="F65" s="2318"/>
      <c r="G65" s="668"/>
      <c r="I65" s="100" t="s">
        <v>829</v>
      </c>
      <c r="J65" s="2318"/>
      <c r="K65" s="668"/>
      <c r="L65" s="2245" t="s">
        <v>52</v>
      </c>
      <c r="M65" s="2318">
        <f>K33</f>
        <v>1.2979884244974982</v>
      </c>
      <c r="N65" s="668">
        <v>0.7</v>
      </c>
    </row>
    <row r="66" spans="5:15" ht="18" customHeight="1">
      <c r="E66" s="2245" t="s">
        <v>52</v>
      </c>
      <c r="F66" s="2318">
        <f>E33</f>
        <v>97.16204197016738</v>
      </c>
      <c r="G66" s="668">
        <v>94.9</v>
      </c>
      <c r="H66" s="941">
        <f t="shared" ref="H66:H70" si="16">F66-G66</f>
        <v>2.262041970167374</v>
      </c>
      <c r="I66" s="2245" t="s">
        <v>52</v>
      </c>
      <c r="J66" s="2318">
        <f>G33</f>
        <v>27.119997630331998</v>
      </c>
      <c r="K66" s="668">
        <v>25.4</v>
      </c>
      <c r="L66" s="2245" t="s">
        <v>53</v>
      </c>
      <c r="M66" s="2318">
        <f t="shared" ref="M66:M69" si="17">K34</f>
        <v>2.4642068847893239</v>
      </c>
      <c r="N66" s="668">
        <v>4.7</v>
      </c>
    </row>
    <row r="67" spans="5:15" ht="18" customHeight="1">
      <c r="E67" s="2245" t="s">
        <v>53</v>
      </c>
      <c r="F67" s="2318">
        <f t="shared" ref="F67:F70" si="18">E34</f>
        <v>88.218369760800059</v>
      </c>
      <c r="G67" s="668">
        <v>86.3</v>
      </c>
      <c r="H67" s="941">
        <f t="shared" si="16"/>
        <v>1.9183697608000614</v>
      </c>
      <c r="I67" s="2245" t="s">
        <v>53</v>
      </c>
      <c r="J67" s="2318">
        <f t="shared" ref="J67:J70" si="19">G34</f>
        <v>53.13844945462273</v>
      </c>
      <c r="K67" s="668">
        <v>54.2</v>
      </c>
      <c r="L67" s="2245" t="s">
        <v>54</v>
      </c>
      <c r="M67" s="2318">
        <f t="shared" si="17"/>
        <v>3.2083168099163886</v>
      </c>
      <c r="N67" s="668">
        <v>3.9</v>
      </c>
    </row>
    <row r="68" spans="5:15" ht="18" customHeight="1">
      <c r="E68" s="2245" t="s">
        <v>54</v>
      </c>
      <c r="F68" s="2318">
        <f t="shared" si="18"/>
        <v>78.95914111273909</v>
      </c>
      <c r="G68" s="668">
        <v>80</v>
      </c>
      <c r="H68" s="941">
        <f t="shared" si="16"/>
        <v>-1.0408588872609101</v>
      </c>
      <c r="I68" s="2245" t="s">
        <v>54</v>
      </c>
      <c r="J68" s="2318">
        <f t="shared" si="19"/>
        <v>53.761507595277095</v>
      </c>
      <c r="K68" s="668">
        <v>54.2</v>
      </c>
      <c r="L68" s="2245" t="s">
        <v>830</v>
      </c>
      <c r="M68" s="2318">
        <f t="shared" si="17"/>
        <v>17.708345719271911</v>
      </c>
      <c r="N68" s="668">
        <v>7.4</v>
      </c>
    </row>
    <row r="69" spans="5:15" ht="18" customHeight="1">
      <c r="E69" s="2245" t="s">
        <v>830</v>
      </c>
      <c r="F69" s="2318">
        <f t="shared" si="18"/>
        <v>62.925751840146873</v>
      </c>
      <c r="G69" s="668">
        <v>63.5</v>
      </c>
      <c r="H69" s="941">
        <f t="shared" si="16"/>
        <v>-0.57424815985312705</v>
      </c>
      <c r="I69" s="2245" t="s">
        <v>830</v>
      </c>
      <c r="J69" s="2318">
        <f t="shared" si="19"/>
        <v>137.73349199665225</v>
      </c>
      <c r="K69" s="668">
        <v>129.80000000000001</v>
      </c>
      <c r="L69" s="2245" t="s">
        <v>831</v>
      </c>
      <c r="M69" s="2318">
        <f t="shared" si="17"/>
        <v>3.0734744339744946</v>
      </c>
      <c r="N69" s="668">
        <v>2.7</v>
      </c>
    </row>
    <row r="70" spans="5:15" ht="18" customHeight="1">
      <c r="E70" s="2245" t="s">
        <v>831</v>
      </c>
      <c r="F70" s="2318">
        <f t="shared" si="18"/>
        <v>94.477951283076081</v>
      </c>
      <c r="G70" s="668">
        <v>91.2</v>
      </c>
      <c r="H70" s="941">
        <f t="shared" si="16"/>
        <v>3.277951283076078</v>
      </c>
      <c r="I70" s="2245" t="s">
        <v>831</v>
      </c>
      <c r="J70" s="2318">
        <f t="shared" si="19"/>
        <v>28.31941418987088</v>
      </c>
      <c r="K70" s="668">
        <v>26.5</v>
      </c>
      <c r="L70" s="100" t="s">
        <v>322</v>
      </c>
      <c r="M70" s="2318"/>
      <c r="N70" s="668"/>
    </row>
    <row r="71" spans="5:15" ht="18" customHeight="1">
      <c r="E71" s="100" t="s">
        <v>322</v>
      </c>
      <c r="F71" s="2318"/>
      <c r="G71" s="668"/>
      <c r="I71" s="100" t="s">
        <v>322</v>
      </c>
      <c r="J71" s="2318"/>
      <c r="K71" s="668"/>
      <c r="L71" s="2246" t="s">
        <v>2459</v>
      </c>
      <c r="M71" s="2318">
        <f>'66.'!K59</f>
        <v>26.167381775454114</v>
      </c>
      <c r="N71" s="668">
        <v>8.1999999999999993</v>
      </c>
      <c r="O71" s="941">
        <f>M71-N71</f>
        <v>17.967381775454115</v>
      </c>
    </row>
    <row r="72" spans="5:15" ht="18" customHeight="1">
      <c r="E72" s="2246" t="s">
        <v>2459</v>
      </c>
      <c r="F72" s="2318">
        <f>'66.'!E59</f>
        <v>78.896750525045107</v>
      </c>
      <c r="G72" s="668">
        <v>76.2</v>
      </c>
      <c r="I72" s="2246" t="s">
        <v>2459</v>
      </c>
      <c r="J72" s="2318">
        <f>'66.'!G59</f>
        <v>176.34090453588351</v>
      </c>
      <c r="K72" s="668">
        <v>165</v>
      </c>
      <c r="L72" s="1091" t="s">
        <v>2477</v>
      </c>
      <c r="M72" s="2318">
        <f>'66.'!K60</f>
        <v>12.258234861729406</v>
      </c>
      <c r="N72" s="668">
        <v>7.6</v>
      </c>
      <c r="O72" s="941">
        <f t="shared" ref="O72:O80" si="20">M72-N72</f>
        <v>4.6582348617294063</v>
      </c>
    </row>
    <row r="73" spans="5:15" ht="18" customHeight="1">
      <c r="E73" s="2323" t="s">
        <v>2460</v>
      </c>
      <c r="F73" s="2318">
        <f>'66.'!E60</f>
        <v>75.596040572487539</v>
      </c>
      <c r="G73" s="668">
        <v>76.599999999999994</v>
      </c>
      <c r="I73" s="1091" t="s">
        <v>2460</v>
      </c>
      <c r="J73" s="2318">
        <f>'66.'!G60</f>
        <v>143.7194293738163</v>
      </c>
      <c r="K73" s="668">
        <v>130.80000000000001</v>
      </c>
      <c r="L73" s="1091" t="s">
        <v>2478</v>
      </c>
      <c r="M73" s="2318">
        <f>'66.'!K61</f>
        <v>6.7578597439368417</v>
      </c>
      <c r="N73" s="668">
        <v>4.9000000000000004</v>
      </c>
      <c r="O73" s="941">
        <f t="shared" si="20"/>
        <v>1.8578597439368414</v>
      </c>
    </row>
    <row r="74" spans="5:15" ht="18" customHeight="1">
      <c r="E74" s="2323" t="s">
        <v>2461</v>
      </c>
      <c r="F74" s="2318">
        <f>'66.'!E61</f>
        <v>74.378019528270016</v>
      </c>
      <c r="G74" s="668">
        <v>72.599999999999994</v>
      </c>
      <c r="I74" s="1091" t="s">
        <v>2461</v>
      </c>
      <c r="J74" s="2318">
        <f>'66.'!G61</f>
        <v>93.16575006804652</v>
      </c>
      <c r="K74" s="668">
        <v>100</v>
      </c>
      <c r="L74" s="2323" t="s">
        <v>2462</v>
      </c>
      <c r="M74" s="2318">
        <f>'66.'!K62</f>
        <v>4.2866973904154024</v>
      </c>
      <c r="N74" s="668">
        <v>5.6</v>
      </c>
      <c r="O74" s="941">
        <f t="shared" si="20"/>
        <v>-1.3133026095845972</v>
      </c>
    </row>
    <row r="75" spans="5:15" ht="18" customHeight="1">
      <c r="E75" s="2323" t="s">
        <v>2462</v>
      </c>
      <c r="F75" s="2318">
        <f>'66.'!E62</f>
        <v>78.777279129152646</v>
      </c>
      <c r="G75" s="668">
        <v>75.8</v>
      </c>
      <c r="I75" s="1091" t="s">
        <v>2462</v>
      </c>
      <c r="J75" s="2318">
        <f>'66.'!G62</f>
        <v>74.331558388677848</v>
      </c>
      <c r="K75" s="668">
        <v>70.400000000000006</v>
      </c>
      <c r="L75" s="2323" t="s">
        <v>2463</v>
      </c>
      <c r="M75" s="2318">
        <f>'66.'!K63</f>
        <v>2.1967017543297791</v>
      </c>
      <c r="N75" s="668">
        <v>1.6</v>
      </c>
      <c r="O75" s="941">
        <f t="shared" si="20"/>
        <v>0.59670175432977901</v>
      </c>
    </row>
    <row r="76" spans="5:15" ht="18" customHeight="1">
      <c r="E76" s="2323" t="s">
        <v>2463</v>
      </c>
      <c r="F76" s="2318">
        <f>'66.'!E63</f>
        <v>84.137463206558294</v>
      </c>
      <c r="G76" s="668">
        <v>83</v>
      </c>
      <c r="I76" s="1091" t="s">
        <v>2463</v>
      </c>
      <c r="J76" s="2318">
        <f>'66.'!G63</f>
        <v>61.528674397216108</v>
      </c>
      <c r="K76" s="668">
        <v>54.8</v>
      </c>
      <c r="L76" s="2323" t="s">
        <v>2464</v>
      </c>
      <c r="M76" s="2318">
        <f>'66.'!K64</f>
        <v>0.47586555075328824</v>
      </c>
      <c r="N76" s="668">
        <v>2.8</v>
      </c>
      <c r="O76" s="941">
        <f t="shared" si="20"/>
        <v>-2.3241344492467118</v>
      </c>
    </row>
    <row r="77" spans="5:15" ht="18" customHeight="1">
      <c r="E77" s="2323" t="s">
        <v>2464</v>
      </c>
      <c r="F77" s="2318">
        <f>'66.'!E64</f>
        <v>90.654611995200952</v>
      </c>
      <c r="G77" s="668">
        <v>85</v>
      </c>
      <c r="I77" s="1091" t="s">
        <v>2464</v>
      </c>
      <c r="J77" s="2318">
        <f>'66.'!G64</f>
        <v>49.276447860564978</v>
      </c>
      <c r="K77" s="668">
        <v>47.5</v>
      </c>
      <c r="L77" s="2323" t="s">
        <v>2465</v>
      </c>
      <c r="M77" s="2318">
        <f>'66.'!K65</f>
        <v>1.5237266133573406</v>
      </c>
      <c r="N77" s="668">
        <v>1.7</v>
      </c>
      <c r="O77" s="941">
        <f t="shared" si="20"/>
        <v>-0.17627338664265935</v>
      </c>
    </row>
    <row r="78" spans="5:15" ht="18" customHeight="1">
      <c r="E78" s="2323" t="s">
        <v>2465</v>
      </c>
      <c r="F78" s="2318">
        <f>'66.'!E65</f>
        <v>93.961190193897366</v>
      </c>
      <c r="G78" s="668">
        <v>91.4</v>
      </c>
      <c r="I78" s="1091" t="s">
        <v>2465</v>
      </c>
      <c r="J78" s="2318">
        <f>'66.'!G65</f>
        <v>32.25044794612937</v>
      </c>
      <c r="K78" s="668">
        <v>35.9</v>
      </c>
      <c r="L78" s="2323" t="s">
        <v>2466</v>
      </c>
      <c r="M78" s="2318">
        <f>'66.'!K66</f>
        <v>1.6322407001075874</v>
      </c>
      <c r="N78" s="668">
        <v>1</v>
      </c>
      <c r="O78" s="941">
        <f t="shared" si="20"/>
        <v>0.63224070010758737</v>
      </c>
    </row>
    <row r="79" spans="5:15" ht="18" customHeight="1">
      <c r="E79" s="2323" t="s">
        <v>2466</v>
      </c>
      <c r="F79" s="2318">
        <f>'66.'!E66</f>
        <v>97.207348908429267</v>
      </c>
      <c r="G79" s="668">
        <v>92.2</v>
      </c>
      <c r="I79" s="1091" t="s">
        <v>2466</v>
      </c>
      <c r="J79" s="2318">
        <f>'66.'!G66</f>
        <v>32.532591982499767</v>
      </c>
      <c r="K79" s="668">
        <v>27.7</v>
      </c>
      <c r="L79" s="2323" t="s">
        <v>2467</v>
      </c>
      <c r="M79" s="2318">
        <f>'66.'!K67</f>
        <v>1.2186554627884432</v>
      </c>
      <c r="N79" s="668">
        <v>1.1000000000000001</v>
      </c>
      <c r="O79" s="941">
        <f t="shared" si="20"/>
        <v>0.11865546278844308</v>
      </c>
    </row>
    <row r="80" spans="5:15" ht="18" customHeight="1" thickBot="1">
      <c r="E80" s="2323" t="s">
        <v>2467</v>
      </c>
      <c r="F80" s="2325">
        <f>'66.'!E67</f>
        <v>97.167235162081255</v>
      </c>
      <c r="G80" s="700">
        <v>95.4</v>
      </c>
      <c r="I80" s="1091" t="s">
        <v>2467</v>
      </c>
      <c r="J80" s="2325">
        <f>'66.'!G67</f>
        <v>30.97228636100315</v>
      </c>
      <c r="K80" s="700">
        <v>24.3</v>
      </c>
      <c r="L80" s="2324" t="s">
        <v>2308</v>
      </c>
      <c r="M80" s="2319">
        <f>'66.'!K68</f>
        <v>1.8087712492206924</v>
      </c>
      <c r="N80" s="708">
        <v>0.9</v>
      </c>
      <c r="O80" s="941">
        <f t="shared" si="20"/>
        <v>0.90877124922069241</v>
      </c>
    </row>
    <row r="81" spans="5:14" ht="18" customHeight="1" thickBot="1">
      <c r="E81" s="2324" t="s">
        <v>2308</v>
      </c>
      <c r="F81" s="2319">
        <f>'66.'!E68</f>
        <v>96.326089840833262</v>
      </c>
      <c r="G81" s="708">
        <v>96.3</v>
      </c>
      <c r="I81" s="1116" t="s">
        <v>2308</v>
      </c>
      <c r="J81" s="2319">
        <f>'66.'!G68</f>
        <v>20.170024449523879</v>
      </c>
      <c r="K81" s="708">
        <v>18.2</v>
      </c>
      <c r="L81" s="48"/>
      <c r="M81" s="49"/>
      <c r="N81" s="48"/>
    </row>
    <row r="82" spans="5:14">
      <c r="L82" s="48"/>
      <c r="M82" s="49"/>
      <c r="N82" s="48"/>
    </row>
    <row r="83" spans="5:14">
      <c r="L83" s="48"/>
      <c r="M83" s="49"/>
      <c r="N83" s="48"/>
    </row>
    <row r="84" spans="5:14">
      <c r="L84" s="48"/>
      <c r="M84" s="49"/>
      <c r="N84" s="48"/>
    </row>
    <row r="85" spans="5:14">
      <c r="L85" s="48"/>
      <c r="M85" s="49"/>
      <c r="N85" s="48"/>
    </row>
    <row r="86" spans="5:14">
      <c r="L86" s="48"/>
      <c r="M86" s="49"/>
      <c r="N86" s="48"/>
    </row>
    <row r="87" spans="5:14">
      <c r="L87" s="48"/>
      <c r="M87" s="49"/>
      <c r="N87" s="48"/>
    </row>
    <row r="88" spans="5:14">
      <c r="L88" s="48"/>
      <c r="M88" s="49"/>
      <c r="N88" s="48"/>
    </row>
  </sheetData>
  <mergeCells count="45">
    <mergeCell ref="A16:C16"/>
    <mergeCell ref="A13:C13"/>
    <mergeCell ref="A14:C14"/>
    <mergeCell ref="A15:C15"/>
    <mergeCell ref="A6:C6"/>
    <mergeCell ref="A7:C7"/>
    <mergeCell ref="A12:C12"/>
    <mergeCell ref="A3:C5"/>
    <mergeCell ref="A8:C8"/>
    <mergeCell ref="A9:C9"/>
    <mergeCell ref="A11:C11"/>
    <mergeCell ref="A10:C10"/>
    <mergeCell ref="H1:J1"/>
    <mergeCell ref="L3:L4"/>
    <mergeCell ref="E3:E4"/>
    <mergeCell ref="F3:F4"/>
    <mergeCell ref="G3:G4"/>
    <mergeCell ref="H3:H4"/>
    <mergeCell ref="J3:J4"/>
    <mergeCell ref="I3:I4"/>
    <mergeCell ref="K3:K4"/>
    <mergeCell ref="A17:C17"/>
    <mergeCell ref="A39:B39"/>
    <mergeCell ref="A19:C19"/>
    <mergeCell ref="A53:B53"/>
    <mergeCell ref="A18:C18"/>
    <mergeCell ref="A20:C20"/>
    <mergeCell ref="A21:C21"/>
    <mergeCell ref="A22:D22"/>
    <mergeCell ref="A23:D23"/>
    <mergeCell ref="A24:D24"/>
    <mergeCell ref="A25:D25"/>
    <mergeCell ref="A26:D26"/>
    <mergeCell ref="A27:D27"/>
    <mergeCell ref="A28:D28"/>
    <mergeCell ref="A54:C54"/>
    <mergeCell ref="A29:C29"/>
    <mergeCell ref="A32:C32"/>
    <mergeCell ref="A38:C38"/>
    <mergeCell ref="A55:B55"/>
    <mergeCell ref="E62:E63"/>
    <mergeCell ref="F62:G62"/>
    <mergeCell ref="I62:I63"/>
    <mergeCell ref="J62:K62"/>
    <mergeCell ref="A59:B59"/>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7" max="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100"/>
  <sheetViews>
    <sheetView view="pageBreakPreview" zoomScale="93" zoomScaleNormal="50" zoomScaleSheetLayoutView="93" workbookViewId="0">
      <selection activeCell="M44" sqref="M44"/>
    </sheetView>
  </sheetViews>
  <sheetFormatPr defaultColWidth="9.140625" defaultRowHeight="15.75"/>
  <cols>
    <col min="1" max="1" width="2.28515625" style="123" customWidth="1"/>
    <col min="2" max="2" width="18.7109375" style="123" customWidth="1"/>
    <col min="3" max="3" width="2.28515625" style="123" customWidth="1"/>
    <col min="4" max="4" width="1.7109375" style="124" customWidth="1"/>
    <col min="5" max="5" width="6.5703125" style="807" customWidth="1"/>
    <col min="6" max="6" width="6.140625" style="807" customWidth="1"/>
    <col min="7" max="13" width="4.5703125" style="807" customWidth="1"/>
    <col min="14" max="14" width="5.5703125" style="807" customWidth="1"/>
    <col min="15" max="15" width="6" style="807" customWidth="1"/>
    <col min="16" max="16" width="4.42578125" style="807" customWidth="1"/>
    <col min="17" max="22" width="4.85546875" style="807" customWidth="1"/>
    <col min="23" max="23" width="5.7109375" style="807" customWidth="1"/>
    <col min="24" max="30" width="4.140625" style="807" customWidth="1"/>
    <col min="31" max="38" width="4.85546875" style="807" customWidth="1"/>
    <col min="39" max="45" width="5" style="807" customWidth="1"/>
    <col min="46" max="46" width="5" style="814" customWidth="1"/>
    <col min="47" max="47" width="2.28515625" style="123" customWidth="1"/>
    <col min="48" max="48" width="18.7109375" style="123" customWidth="1"/>
    <col min="49" max="49" width="2.28515625" style="123" customWidth="1"/>
    <col min="50" max="50" width="1.7109375" style="124" customWidth="1"/>
    <col min="51" max="62" width="7.28515625" style="807" customWidth="1"/>
    <col min="63" max="65" width="7.85546875" style="807" customWidth="1"/>
    <col min="66" max="66" width="7.85546875" style="814" customWidth="1"/>
    <col min="67" max="75" width="7.85546875" style="807" customWidth="1"/>
    <col min="76" max="76" width="8.140625" style="814" customWidth="1"/>
    <col min="77" max="78" width="9.140625" style="807"/>
    <col min="79" max="120" width="9.140625" style="807" customWidth="1"/>
    <col min="121" max="16384" width="9.140625" style="807"/>
  </cols>
  <sheetData>
    <row r="1" spans="1:146" s="1323" customFormat="1" ht="35.1" customHeight="1">
      <c r="A1" s="2733" t="s">
        <v>1429</v>
      </c>
      <c r="B1" s="2733"/>
      <c r="C1" s="2733"/>
      <c r="D1" s="2733"/>
      <c r="E1" s="2733"/>
      <c r="F1" s="2733"/>
      <c r="G1" s="2733"/>
      <c r="H1" s="2733"/>
      <c r="I1" s="2733"/>
      <c r="J1" s="2733"/>
      <c r="K1" s="2733"/>
      <c r="L1" s="2733"/>
      <c r="M1" s="2733"/>
      <c r="N1" s="2733"/>
      <c r="O1" s="2733"/>
      <c r="P1" s="2733"/>
      <c r="Q1" s="2733"/>
      <c r="R1" s="2733"/>
      <c r="S1" s="2733"/>
      <c r="T1" s="2733"/>
      <c r="U1" s="2733"/>
      <c r="V1" s="2733"/>
      <c r="W1" s="1322" t="s">
        <v>1431</v>
      </c>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2339"/>
      <c r="AU1" s="2733" t="s">
        <v>1428</v>
      </c>
      <c r="AV1" s="2733"/>
      <c r="AW1" s="2733"/>
      <c r="AX1" s="2733"/>
      <c r="AY1" s="2733"/>
      <c r="AZ1" s="2733"/>
      <c r="BA1" s="2733"/>
      <c r="BB1" s="2733"/>
      <c r="BC1" s="2733"/>
      <c r="BD1" s="2733"/>
      <c r="BE1" s="2733"/>
      <c r="BF1" s="2733"/>
      <c r="BG1" s="2733"/>
      <c r="BH1" s="2733"/>
      <c r="BI1" s="2733"/>
      <c r="BJ1" s="2733"/>
      <c r="BK1" s="1322" t="s">
        <v>1430</v>
      </c>
      <c r="BL1" s="1322"/>
      <c r="BM1" s="1322"/>
      <c r="BN1" s="1322"/>
      <c r="BO1" s="1322"/>
      <c r="BP1" s="1322"/>
      <c r="BQ1" s="1322"/>
      <c r="BR1" s="1322"/>
      <c r="BS1" s="1322"/>
      <c r="BT1" s="1322"/>
      <c r="BU1" s="1322"/>
      <c r="BV1" s="1322"/>
      <c r="BW1" s="1322"/>
      <c r="BX1" s="2339"/>
    </row>
    <row r="2" spans="1:146" ht="15" customHeight="1" thickBot="1">
      <c r="A2" s="807"/>
      <c r="B2" s="103"/>
      <c r="C2" s="103"/>
      <c r="D2" s="104"/>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2763" t="s">
        <v>924</v>
      </c>
      <c r="AS2" s="2763"/>
      <c r="AT2" s="2763"/>
      <c r="AU2" s="807"/>
      <c r="AV2" s="103"/>
      <c r="AW2" s="103"/>
      <c r="AX2" s="104"/>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612"/>
      <c r="BX2" s="612" t="s">
        <v>36</v>
      </c>
    </row>
    <row r="3" spans="1:146" s="478" customFormat="1" ht="15" customHeight="1">
      <c r="A3" s="2621" t="s">
        <v>1</v>
      </c>
      <c r="B3" s="2621"/>
      <c r="C3" s="2621"/>
      <c r="D3" s="1227"/>
      <c r="E3" s="2759" t="s">
        <v>1418</v>
      </c>
      <c r="F3" s="1235"/>
      <c r="G3" s="1235"/>
      <c r="H3" s="1235"/>
      <c r="I3" s="1235"/>
      <c r="J3" s="1235"/>
      <c r="K3" s="477"/>
      <c r="L3" s="477"/>
      <c r="U3" s="2718" t="s">
        <v>1421</v>
      </c>
      <c r="V3" s="2718"/>
      <c r="W3" s="479" t="s">
        <v>329</v>
      </c>
      <c r="AC3" s="2718"/>
      <c r="AD3" s="2718"/>
      <c r="AE3" s="479"/>
      <c r="AK3" s="479"/>
      <c r="AL3" s="479"/>
      <c r="AN3" s="1235"/>
      <c r="AO3" s="1235"/>
      <c r="AP3" s="1235"/>
      <c r="AQ3" s="1235"/>
      <c r="AR3" s="477"/>
      <c r="AT3" s="484"/>
      <c r="AU3" s="2621" t="s">
        <v>1</v>
      </c>
      <c r="AV3" s="2621"/>
      <c r="AW3" s="2621"/>
      <c r="AX3" s="1227"/>
      <c r="AY3" s="1233"/>
      <c r="AZ3" s="1235"/>
      <c r="BA3" s="1235"/>
      <c r="BB3" s="1235"/>
      <c r="BC3" s="1235"/>
      <c r="BD3" s="477"/>
      <c r="BE3" s="1233"/>
      <c r="BF3" s="1233"/>
      <c r="BG3" s="1233"/>
      <c r="BH3" s="1233"/>
      <c r="BI3" s="2718" t="s">
        <v>1421</v>
      </c>
      <c r="BJ3" s="2718"/>
      <c r="BK3" s="479" t="s">
        <v>329</v>
      </c>
      <c r="BN3" s="479"/>
      <c r="BO3" s="479"/>
      <c r="BP3" s="479"/>
      <c r="BV3" s="479"/>
      <c r="BW3" s="1234"/>
      <c r="BX3" s="2719" t="s">
        <v>1420</v>
      </c>
      <c r="BY3" s="484"/>
      <c r="CF3" s="485"/>
    </row>
    <row r="4" spans="1:146" s="478" customFormat="1" ht="15" customHeight="1">
      <c r="A4" s="2622"/>
      <c r="B4" s="2622"/>
      <c r="C4" s="2622"/>
      <c r="D4" s="1360"/>
      <c r="E4" s="2708"/>
      <c r="K4" s="1361"/>
      <c r="L4" s="1361"/>
      <c r="M4" s="1362"/>
      <c r="N4" s="1362"/>
      <c r="O4" s="1362"/>
      <c r="P4" s="1362"/>
      <c r="Q4" s="1362"/>
      <c r="R4" s="1362"/>
      <c r="S4" s="1362"/>
      <c r="T4" s="1362"/>
      <c r="U4" s="1362"/>
      <c r="V4" s="1361"/>
      <c r="W4" s="1362"/>
      <c r="X4" s="1362"/>
      <c r="Y4" s="1362"/>
      <c r="Z4" s="1362"/>
      <c r="AA4" s="1362"/>
      <c r="AB4" s="1362"/>
      <c r="AC4" s="1362"/>
      <c r="AD4" s="1361" t="s">
        <v>1671</v>
      </c>
      <c r="AE4" s="1362" t="s">
        <v>1699</v>
      </c>
      <c r="AF4" s="1362"/>
      <c r="AG4" s="1362"/>
      <c r="AH4" s="1362"/>
      <c r="AI4" s="1362"/>
      <c r="AJ4" s="1362"/>
      <c r="AK4" s="1362"/>
      <c r="AL4" s="1362"/>
      <c r="AM4" s="1362"/>
      <c r="AR4" s="1361"/>
      <c r="AS4" s="1362"/>
      <c r="AT4" s="1362"/>
      <c r="AU4" s="2622"/>
      <c r="AV4" s="2622"/>
      <c r="AW4" s="2622"/>
      <c r="AX4" s="1360"/>
      <c r="AY4" s="2764" t="s">
        <v>1700</v>
      </c>
      <c r="AZ4" s="2765"/>
      <c r="BA4" s="2765"/>
      <c r="BB4" s="2765"/>
      <c r="BC4" s="2765"/>
      <c r="BD4" s="2765"/>
      <c r="BE4" s="2765"/>
      <c r="BF4" s="2765"/>
      <c r="BG4" s="2765"/>
      <c r="BH4" s="2765"/>
      <c r="BI4" s="2765"/>
      <c r="BJ4" s="2765"/>
      <c r="BK4" s="2765"/>
      <c r="BL4" s="2765"/>
      <c r="BM4" s="2765"/>
      <c r="BN4" s="2765"/>
      <c r="BO4" s="2765"/>
      <c r="BP4" s="2765"/>
      <c r="BQ4" s="2765"/>
      <c r="BR4" s="2765"/>
      <c r="BS4" s="2765"/>
      <c r="BT4" s="2765"/>
      <c r="BU4" s="2765"/>
      <c r="BV4" s="2765"/>
      <c r="BW4" s="2766"/>
      <c r="BX4" s="2706"/>
      <c r="BY4" s="484"/>
      <c r="CF4" s="1363"/>
    </row>
    <row r="5" spans="1:146" s="478" customFormat="1" ht="15" customHeight="1">
      <c r="A5" s="2622"/>
      <c r="B5" s="2622"/>
      <c r="C5" s="2622"/>
      <c r="D5" s="1360"/>
      <c r="E5" s="2708"/>
      <c r="F5" s="2716" t="s">
        <v>2359</v>
      </c>
      <c r="G5" s="2755"/>
      <c r="H5" s="2755"/>
      <c r="I5" s="2755"/>
      <c r="J5" s="2755"/>
      <c r="K5" s="2755"/>
      <c r="L5" s="2755"/>
      <c r="M5" s="2756"/>
      <c r="N5" s="2760" t="s">
        <v>1702</v>
      </c>
      <c r="O5" s="1364"/>
      <c r="P5" s="1364"/>
      <c r="Q5" s="1364"/>
      <c r="R5" s="1364"/>
      <c r="S5" s="1364"/>
      <c r="T5" s="1364"/>
      <c r="U5" s="1364"/>
      <c r="V5" s="2758" t="s">
        <v>1675</v>
      </c>
      <c r="W5" s="2758"/>
      <c r="X5" s="2758"/>
      <c r="Y5" s="2758"/>
      <c r="Z5" s="2758"/>
      <c r="AA5" s="2758"/>
      <c r="AB5" s="2758"/>
      <c r="AC5" s="2758"/>
      <c r="AD5" s="2758"/>
      <c r="AE5" s="2753" t="s">
        <v>1676</v>
      </c>
      <c r="AF5" s="2753"/>
      <c r="AG5" s="2753"/>
      <c r="AH5" s="2753"/>
      <c r="AI5" s="2753"/>
      <c r="AJ5" s="2753"/>
      <c r="AK5" s="2753"/>
      <c r="AL5" s="2754"/>
      <c r="AM5" s="2705" t="s">
        <v>2361</v>
      </c>
      <c r="AN5" s="2755"/>
      <c r="AO5" s="2755"/>
      <c r="AP5" s="2755"/>
      <c r="AQ5" s="2755"/>
      <c r="AR5" s="2755"/>
      <c r="AS5" s="2755"/>
      <c r="AT5" s="2756"/>
      <c r="AU5" s="2622"/>
      <c r="AV5" s="2622"/>
      <c r="AW5" s="2622"/>
      <c r="AX5" s="1360"/>
      <c r="AY5" s="2705" t="s">
        <v>2362</v>
      </c>
      <c r="AZ5" s="2755"/>
      <c r="BA5" s="2755"/>
      <c r="BB5" s="2755"/>
      <c r="BC5" s="2755"/>
      <c r="BD5" s="2755"/>
      <c r="BE5" s="2755"/>
      <c r="BF5" s="2756"/>
      <c r="BG5" s="2760" t="s">
        <v>1679</v>
      </c>
      <c r="BH5" s="2755"/>
      <c r="BI5" s="2755"/>
      <c r="BJ5" s="2755"/>
      <c r="BK5" s="2755"/>
      <c r="BL5" s="2755"/>
      <c r="BM5" s="2755"/>
      <c r="BN5" s="2755"/>
      <c r="BO5" s="2755"/>
      <c r="BP5" s="2755"/>
      <c r="BQ5" s="2755"/>
      <c r="BR5" s="2755"/>
      <c r="BS5" s="2755"/>
      <c r="BT5" s="2755"/>
      <c r="BU5" s="2755"/>
      <c r="BV5" s="2755"/>
      <c r="BW5" s="2756"/>
      <c r="BX5" s="2706"/>
      <c r="BY5" s="484"/>
    </row>
    <row r="6" spans="1:146" s="478" customFormat="1" ht="15" customHeight="1">
      <c r="A6" s="2622"/>
      <c r="B6" s="2622"/>
      <c r="C6" s="2622"/>
      <c r="D6" s="1360"/>
      <c r="E6" s="2708"/>
      <c r="F6" s="2751" t="s">
        <v>1680</v>
      </c>
      <c r="G6" s="2757" t="s">
        <v>1694</v>
      </c>
      <c r="H6" s="2757" t="s">
        <v>1701</v>
      </c>
      <c r="I6" s="2757" t="s">
        <v>1683</v>
      </c>
      <c r="J6" s="2757" t="s">
        <v>1696</v>
      </c>
      <c r="K6" s="2757" t="s">
        <v>1693</v>
      </c>
      <c r="L6" s="2757" t="s">
        <v>1697</v>
      </c>
      <c r="M6" s="2757" t="s">
        <v>1698</v>
      </c>
      <c r="N6" s="2768"/>
      <c r="O6" s="2760" t="s">
        <v>1703</v>
      </c>
      <c r="P6" s="2755"/>
      <c r="Q6" s="2755"/>
      <c r="R6" s="2755"/>
      <c r="S6" s="2755"/>
      <c r="T6" s="2755"/>
      <c r="U6" s="2755"/>
      <c r="V6" s="2756"/>
      <c r="W6" s="2760" t="s">
        <v>1704</v>
      </c>
      <c r="X6" s="2761"/>
      <c r="Y6" s="2761"/>
      <c r="Z6" s="2761"/>
      <c r="AA6" s="2761"/>
      <c r="AB6" s="2761"/>
      <c r="AC6" s="2761"/>
      <c r="AD6" s="2762"/>
      <c r="AE6" s="2761" t="s">
        <v>1705</v>
      </c>
      <c r="AF6" s="2755"/>
      <c r="AG6" s="2755"/>
      <c r="AH6" s="2755"/>
      <c r="AI6" s="2755"/>
      <c r="AJ6" s="2755"/>
      <c r="AK6" s="2755"/>
      <c r="AL6" s="2756"/>
      <c r="AM6" s="2751" t="s">
        <v>1706</v>
      </c>
      <c r="AN6" s="2757" t="s">
        <v>1694</v>
      </c>
      <c r="AO6" s="2757" t="s">
        <v>1707</v>
      </c>
      <c r="AP6" s="2757" t="s">
        <v>1683</v>
      </c>
      <c r="AQ6" s="2757" t="s">
        <v>1696</v>
      </c>
      <c r="AR6" s="2757" t="s">
        <v>1693</v>
      </c>
      <c r="AS6" s="2757" t="s">
        <v>1697</v>
      </c>
      <c r="AT6" s="2760" t="s">
        <v>1708</v>
      </c>
      <c r="AU6" s="2622"/>
      <c r="AV6" s="2622"/>
      <c r="AW6" s="2622"/>
      <c r="AX6" s="1360"/>
      <c r="AY6" s="2751" t="s">
        <v>1680</v>
      </c>
      <c r="AZ6" s="2757" t="s">
        <v>1694</v>
      </c>
      <c r="BA6" s="2757" t="s">
        <v>1709</v>
      </c>
      <c r="BB6" s="2757" t="s">
        <v>1683</v>
      </c>
      <c r="BC6" s="2757" t="s">
        <v>1696</v>
      </c>
      <c r="BD6" s="2757" t="s">
        <v>1710</v>
      </c>
      <c r="BE6" s="2757" t="s">
        <v>1697</v>
      </c>
      <c r="BF6" s="2757" t="s">
        <v>1687</v>
      </c>
      <c r="BG6" s="2751" t="s">
        <v>1711</v>
      </c>
      <c r="BH6" s="2761" t="s">
        <v>1712</v>
      </c>
      <c r="BI6" s="2761"/>
      <c r="BJ6" s="2761"/>
      <c r="BK6" s="2761"/>
      <c r="BL6" s="2761"/>
      <c r="BM6" s="2761"/>
      <c r="BN6" s="2761"/>
      <c r="BO6" s="2762"/>
      <c r="BP6" s="2760" t="s">
        <v>1713</v>
      </c>
      <c r="BQ6" s="2755"/>
      <c r="BR6" s="2755"/>
      <c r="BS6" s="2755"/>
      <c r="BT6" s="2755"/>
      <c r="BU6" s="2755"/>
      <c r="BV6" s="2755"/>
      <c r="BW6" s="2756"/>
      <c r="BX6" s="2706"/>
      <c r="BY6" s="484"/>
    </row>
    <row r="7" spans="1:146" s="478" customFormat="1" ht="73.5" customHeight="1" thickBot="1">
      <c r="A7" s="2623"/>
      <c r="B7" s="2623"/>
      <c r="C7" s="2623"/>
      <c r="D7" s="1365"/>
      <c r="E7" s="2709"/>
      <c r="F7" s="2752"/>
      <c r="G7" s="2752"/>
      <c r="H7" s="2752"/>
      <c r="I7" s="2752"/>
      <c r="J7" s="2752"/>
      <c r="K7" s="2752"/>
      <c r="L7" s="2752"/>
      <c r="M7" s="2752"/>
      <c r="N7" s="2767"/>
      <c r="O7" s="1377" t="s">
        <v>1680</v>
      </c>
      <c r="P7" s="1366" t="s">
        <v>1694</v>
      </c>
      <c r="Q7" s="1366" t="s">
        <v>1682</v>
      </c>
      <c r="R7" s="1366" t="s">
        <v>1683</v>
      </c>
      <c r="S7" s="1366" t="s">
        <v>1684</v>
      </c>
      <c r="T7" s="1366" t="s">
        <v>1693</v>
      </c>
      <c r="U7" s="1366" t="s">
        <v>1697</v>
      </c>
      <c r="V7" s="1366" t="s">
        <v>1687</v>
      </c>
      <c r="W7" s="1377" t="s">
        <v>1714</v>
      </c>
      <c r="X7" s="1366" t="s">
        <v>1692</v>
      </c>
      <c r="Y7" s="1366" t="s">
        <v>1682</v>
      </c>
      <c r="Z7" s="1366" t="s">
        <v>1683</v>
      </c>
      <c r="AA7" s="1366" t="s">
        <v>1696</v>
      </c>
      <c r="AB7" s="1366" t="s">
        <v>1693</v>
      </c>
      <c r="AC7" s="1366" t="s">
        <v>1697</v>
      </c>
      <c r="AD7" s="1366" t="s">
        <v>1715</v>
      </c>
      <c r="AE7" s="1377" t="s">
        <v>1680</v>
      </c>
      <c r="AF7" s="1366" t="s">
        <v>1692</v>
      </c>
      <c r="AG7" s="1366" t="s">
        <v>1682</v>
      </c>
      <c r="AH7" s="1366" t="s">
        <v>1683</v>
      </c>
      <c r="AI7" s="1366" t="s">
        <v>1696</v>
      </c>
      <c r="AJ7" s="1366" t="s">
        <v>1693</v>
      </c>
      <c r="AK7" s="1366" t="s">
        <v>1716</v>
      </c>
      <c r="AL7" s="1366" t="s">
        <v>1687</v>
      </c>
      <c r="AM7" s="2752"/>
      <c r="AN7" s="2752"/>
      <c r="AO7" s="2752"/>
      <c r="AP7" s="2752"/>
      <c r="AQ7" s="2752"/>
      <c r="AR7" s="2752"/>
      <c r="AS7" s="2752"/>
      <c r="AT7" s="2767"/>
      <c r="AU7" s="2623"/>
      <c r="AV7" s="2623"/>
      <c r="AW7" s="2623"/>
      <c r="AX7" s="1365"/>
      <c r="AY7" s="2752"/>
      <c r="AZ7" s="2752"/>
      <c r="BA7" s="2752"/>
      <c r="BB7" s="2752"/>
      <c r="BC7" s="2752"/>
      <c r="BD7" s="2752"/>
      <c r="BE7" s="2752"/>
      <c r="BF7" s="2752"/>
      <c r="BG7" s="2752"/>
      <c r="BH7" s="1378" t="s">
        <v>1680</v>
      </c>
      <c r="BI7" s="1366" t="s">
        <v>1681</v>
      </c>
      <c r="BJ7" s="1366" t="s">
        <v>1682</v>
      </c>
      <c r="BK7" s="1366" t="s">
        <v>1683</v>
      </c>
      <c r="BL7" s="1366" t="s">
        <v>1717</v>
      </c>
      <c r="BM7" s="1366" t="s">
        <v>1693</v>
      </c>
      <c r="BN7" s="1366" t="s">
        <v>1718</v>
      </c>
      <c r="BO7" s="1366" t="s">
        <v>1687</v>
      </c>
      <c r="BP7" s="1377" t="s">
        <v>1680</v>
      </c>
      <c r="BQ7" s="1366" t="s">
        <v>1694</v>
      </c>
      <c r="BR7" s="1366" t="s">
        <v>1682</v>
      </c>
      <c r="BS7" s="1366" t="s">
        <v>1683</v>
      </c>
      <c r="BT7" s="1366" t="s">
        <v>1696</v>
      </c>
      <c r="BU7" s="1366" t="s">
        <v>1719</v>
      </c>
      <c r="BV7" s="1366" t="s">
        <v>1697</v>
      </c>
      <c r="BW7" s="1366" t="s">
        <v>1715</v>
      </c>
      <c r="BX7" s="2707"/>
      <c r="BY7" s="484"/>
      <c r="CA7" s="1363" t="str">
        <f>CA30</f>
        <v>員工人數合計119(計)</v>
      </c>
      <c r="CB7" s="1363" t="str">
        <f t="shared" ref="CB7:EM7" si="0">CB30</f>
        <v>管理合計</v>
      </c>
      <c r="CC7" s="1363" t="str">
        <f t="shared" si="0"/>
        <v>管理人員員工人數110-1(計)</v>
      </c>
      <c r="CD7" s="1363" t="str">
        <f t="shared" si="0"/>
        <v>管理人員員工人數110-2(計)</v>
      </c>
      <c r="CE7" s="1363" t="str">
        <f t="shared" si="0"/>
        <v>管理人員員工人數110-3(計)</v>
      </c>
      <c r="CF7" s="1363" t="str">
        <f t="shared" si="0"/>
        <v>管理人員員工人數110-4(計)</v>
      </c>
      <c r="CG7" s="1363" t="str">
        <f t="shared" si="0"/>
        <v>管理人員員工人數110-5(計)</v>
      </c>
      <c r="CH7" s="1363" t="str">
        <f t="shared" si="0"/>
        <v>管理人員員工人數110-6(計)</v>
      </c>
      <c r="CI7" s="1363" t="str">
        <f t="shared" si="0"/>
        <v>管理人員員工人數110-7(計)</v>
      </c>
      <c r="CJ7" s="1363" t="str">
        <f t="shared" si="0"/>
        <v>職員中的專技人員</v>
      </c>
      <c r="CK7" s="1363" t="str">
        <f t="shared" si="0"/>
        <v>專任工程合計</v>
      </c>
      <c r="CL7" s="1363" t="str">
        <f t="shared" si="0"/>
        <v>專任工程人員員工人數111-1(計)</v>
      </c>
      <c r="CM7" s="1363" t="str">
        <f t="shared" si="0"/>
        <v>專任工程人員員工人數111-2(計)</v>
      </c>
      <c r="CN7" s="1363" t="str">
        <f t="shared" si="0"/>
        <v>專任工程人員員工人數111-3(計)</v>
      </c>
      <c r="CO7" s="1363" t="str">
        <f t="shared" si="0"/>
        <v>專任工程人員員工人數111-4(計)</v>
      </c>
      <c r="CP7" s="1363" t="str">
        <f t="shared" si="0"/>
        <v>專任工程人員員工人數111-5(計)</v>
      </c>
      <c r="CQ7" s="1363" t="str">
        <f t="shared" si="0"/>
        <v>專任工程人員員工人數111-6(計)</v>
      </c>
      <c r="CR7" s="1363" t="str">
        <f t="shared" si="0"/>
        <v>專任工程人員員工人數111-7(計)</v>
      </c>
      <c r="CS7" s="1363" t="str">
        <f t="shared" si="0"/>
        <v>工地主任合計</v>
      </c>
      <c r="CT7" s="1363" t="str">
        <f t="shared" si="0"/>
        <v>工地主任員工人數112-1(計)</v>
      </c>
      <c r="CU7" s="1363" t="str">
        <f t="shared" si="0"/>
        <v>工地主任員工人數112-2(計)</v>
      </c>
      <c r="CV7" s="1363" t="str">
        <f t="shared" si="0"/>
        <v>工地主任員工人數112-3(計)</v>
      </c>
      <c r="CW7" s="1363" t="str">
        <f t="shared" si="0"/>
        <v>工地主任員工人數112-4(計)</v>
      </c>
      <c r="CX7" s="1363" t="str">
        <f t="shared" si="0"/>
        <v>工地主任員工人數112-5(計)</v>
      </c>
      <c r="CY7" s="1363" t="str">
        <f t="shared" si="0"/>
        <v>工地主任員工人數112-6(計)</v>
      </c>
      <c r="CZ7" s="1363" t="str">
        <f t="shared" si="0"/>
        <v>工地主任員工人數112-7(計)</v>
      </c>
      <c r="DA7" s="1363" t="str">
        <f t="shared" si="0"/>
        <v>工程師技術員合計</v>
      </c>
      <c r="DB7" s="1363" t="str">
        <f t="shared" si="0"/>
        <v>工程師、技術員員工人數113-1(計)</v>
      </c>
      <c r="DC7" s="1363" t="str">
        <f t="shared" si="0"/>
        <v>工程師、技術員員工人數113-2(計)</v>
      </c>
      <c r="DD7" s="1363" t="str">
        <f t="shared" si="0"/>
        <v>工程師、技術員員工人數113-3(計)</v>
      </c>
      <c r="DE7" s="1363" t="str">
        <f t="shared" si="0"/>
        <v>工程師、技術員員工人數113-4(計)</v>
      </c>
      <c r="DF7" s="1363" t="str">
        <f t="shared" si="0"/>
        <v>工程師、技術員員工人數113-5(計)</v>
      </c>
      <c r="DG7" s="1363" t="str">
        <f t="shared" si="0"/>
        <v>工程師、技術員員工人數113-6(計)</v>
      </c>
      <c r="DH7" s="1363" t="str">
        <f t="shared" si="0"/>
        <v>工程師、技術員員工人數113-7(計)</v>
      </c>
      <c r="DI7" s="1363" t="str">
        <f t="shared" si="0"/>
        <v>事務支援人力合計</v>
      </c>
      <c r="DJ7" s="1363" t="str">
        <f t="shared" si="0"/>
        <v>事務支援人力員工人數114-1(計)</v>
      </c>
      <c r="DK7" s="1363" t="str">
        <f t="shared" si="0"/>
        <v>事務支援人力員工人數114-2(計)</v>
      </c>
      <c r="DL7" s="1363" t="str">
        <f t="shared" si="0"/>
        <v>事務支援人力員工人數114-3(計)</v>
      </c>
      <c r="DM7" s="1363" t="str">
        <f t="shared" si="0"/>
        <v>事務支援人力員工人數114-4(計)</v>
      </c>
      <c r="DN7" s="1363" t="str">
        <f t="shared" si="0"/>
        <v>事務支援人力員工人數114-5(計)</v>
      </c>
      <c r="DO7" s="1363" t="str">
        <f t="shared" si="0"/>
        <v>事務支援人力員工人數114-6(計)</v>
      </c>
      <c r="DP7" s="1363" t="str">
        <f t="shared" si="0"/>
        <v>事務支援人力員工人數114-7(計)</v>
      </c>
      <c r="DQ7" s="1363" t="str">
        <f t="shared" si="0"/>
        <v>技術士合計</v>
      </c>
      <c r="DR7" s="1363" t="str">
        <f t="shared" si="0"/>
        <v>技術士員工人數115-1(計)</v>
      </c>
      <c r="DS7" s="1363" t="str">
        <f t="shared" si="0"/>
        <v>技術士員工人數115-2(計)</v>
      </c>
      <c r="DT7" s="1363" t="str">
        <f t="shared" si="0"/>
        <v>技術士員工人數115-3(計)</v>
      </c>
      <c r="DU7" s="1363" t="str">
        <f t="shared" si="0"/>
        <v>技術士員工人數115-4(計)</v>
      </c>
      <c r="DV7" s="1363" t="str">
        <f t="shared" si="0"/>
        <v>技術士員工人數115-5(計)</v>
      </c>
      <c r="DW7" s="1363" t="str">
        <f t="shared" si="0"/>
        <v>技術士員工人數115-6(計)</v>
      </c>
      <c r="DX7" s="1363" t="str">
        <f t="shared" si="0"/>
        <v>技術士員工人數115-7(計)</v>
      </c>
      <c r="DY7" s="1363" t="str">
        <f t="shared" si="0"/>
        <v>技術工、普通工</v>
      </c>
      <c r="DZ7" s="1363" t="str">
        <f t="shared" si="0"/>
        <v>技術工合計</v>
      </c>
      <c r="EA7" s="1363" t="str">
        <f t="shared" si="0"/>
        <v>技術工員工人數116-1(計)</v>
      </c>
      <c r="EB7" s="1363" t="str">
        <f t="shared" si="0"/>
        <v>技術工員工人數116-2(計)</v>
      </c>
      <c r="EC7" s="1363" t="str">
        <f t="shared" si="0"/>
        <v>技術工員工人數116-3(計)</v>
      </c>
      <c r="ED7" s="1363" t="str">
        <f>ED30</f>
        <v>技術工員工人數116-4(計)</v>
      </c>
      <c r="EE7" s="1363" t="str">
        <f t="shared" si="0"/>
        <v>技術工員工人數116-5(計)</v>
      </c>
      <c r="EF7" s="1363" t="str">
        <f t="shared" si="0"/>
        <v>技術工員工人數116-6(計)</v>
      </c>
      <c r="EG7" s="1363" t="str">
        <f t="shared" si="0"/>
        <v>技術工員工人數116-7(計)</v>
      </c>
      <c r="EH7" s="1363" t="str">
        <f t="shared" si="0"/>
        <v>普通工合計</v>
      </c>
      <c r="EI7" s="1363" t="str">
        <f t="shared" si="0"/>
        <v>普通工員工人數117-1(計)</v>
      </c>
      <c r="EJ7" s="1363" t="str">
        <f t="shared" si="0"/>
        <v>普通工員工人數117-2(計)</v>
      </c>
      <c r="EK7" s="1363" t="str">
        <f t="shared" si="0"/>
        <v>普通工員工人數117-3(計)</v>
      </c>
      <c r="EL7" s="1363" t="str">
        <f t="shared" si="0"/>
        <v>普通工員工人數117-4(計)</v>
      </c>
      <c r="EM7" s="1363" t="str">
        <f t="shared" si="0"/>
        <v>普通工員工人數117-5(計)</v>
      </c>
      <c r="EN7" s="1363" t="str">
        <f t="shared" ref="EN7:EP7" si="1">EN30</f>
        <v>普通工員工人數117-6(計)</v>
      </c>
      <c r="EO7" s="1363" t="str">
        <f t="shared" si="1"/>
        <v>普通工員工人數117-7(計)</v>
      </c>
      <c r="EP7" s="1363" t="str">
        <f t="shared" si="1"/>
        <v>自營作業者及無酬家屬工作者員工人數118(計)</v>
      </c>
    </row>
    <row r="8" spans="1:146" s="111" customFormat="1" ht="12.75" hidden="1" customHeight="1">
      <c r="A8" s="2617" t="s">
        <v>796</v>
      </c>
      <c r="B8" s="2617"/>
      <c r="C8" s="2617"/>
      <c r="D8" s="607"/>
      <c r="E8" s="109">
        <v>299953</v>
      </c>
      <c r="F8" s="110">
        <v>37490</v>
      </c>
      <c r="G8" s="110"/>
      <c r="H8" s="110"/>
      <c r="I8" s="110"/>
      <c r="J8" s="110"/>
      <c r="K8" s="110"/>
      <c r="L8" s="110"/>
      <c r="M8" s="110"/>
      <c r="N8" s="110"/>
      <c r="O8" s="110"/>
      <c r="P8" s="110"/>
      <c r="Q8" s="110"/>
      <c r="R8" s="110"/>
      <c r="S8" s="110"/>
      <c r="T8" s="110"/>
      <c r="U8" s="110"/>
      <c r="V8" s="113"/>
      <c r="W8" s="110"/>
      <c r="X8" s="110"/>
      <c r="Y8" s="110"/>
      <c r="Z8" s="110"/>
      <c r="AA8" s="110"/>
      <c r="AB8" s="110"/>
      <c r="AC8" s="110"/>
      <c r="AD8" s="110"/>
      <c r="AE8" s="110"/>
      <c r="AF8" s="110"/>
      <c r="AG8" s="110"/>
      <c r="AH8" s="110"/>
      <c r="AI8" s="110"/>
      <c r="AJ8" s="110"/>
      <c r="AK8" s="110"/>
      <c r="AL8" s="110"/>
      <c r="AM8" s="110">
        <v>37490</v>
      </c>
      <c r="AN8" s="110"/>
      <c r="AO8" s="110"/>
      <c r="AP8" s="110"/>
      <c r="AQ8" s="110"/>
      <c r="AR8" s="110"/>
      <c r="AS8" s="110"/>
      <c r="AT8" s="110"/>
      <c r="AU8" s="2617" t="s">
        <v>796</v>
      </c>
      <c r="AV8" s="2617"/>
      <c r="AW8" s="2617"/>
      <c r="AX8" s="607"/>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638"/>
    </row>
    <row r="9" spans="1:146" s="111" customFormat="1" ht="12.75" hidden="1" customHeight="1">
      <c r="A9" s="2612" t="s">
        <v>793</v>
      </c>
      <c r="B9" s="2612"/>
      <c r="C9" s="2612"/>
      <c r="D9" s="607"/>
      <c r="E9" s="112">
        <v>245028.31251835014</v>
      </c>
      <c r="F9" s="113">
        <v>35483.060334576927</v>
      </c>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v>35483.060334576927</v>
      </c>
      <c r="AN9" s="113"/>
      <c r="AO9" s="113"/>
      <c r="AP9" s="113"/>
      <c r="AQ9" s="113"/>
      <c r="AR9" s="113"/>
      <c r="AS9" s="113"/>
      <c r="AT9" s="113"/>
      <c r="AU9" s="2612" t="s">
        <v>793</v>
      </c>
      <c r="AV9" s="2612"/>
      <c r="AW9" s="2612"/>
      <c r="AX9" s="607"/>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638"/>
    </row>
    <row r="10" spans="1:146" s="111" customFormat="1" ht="12.75" hidden="1" customHeight="1">
      <c r="A10" s="2612" t="s">
        <v>989</v>
      </c>
      <c r="B10" s="2612"/>
      <c r="C10" s="2612"/>
      <c r="D10" s="607"/>
      <c r="E10" s="112">
        <v>227442</v>
      </c>
      <c r="F10" s="113">
        <v>24036.959999997744</v>
      </c>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v>24036.959999997744</v>
      </c>
      <c r="AN10" s="113"/>
      <c r="AO10" s="113"/>
      <c r="AP10" s="113"/>
      <c r="AQ10" s="113"/>
      <c r="AR10" s="113"/>
      <c r="AS10" s="113"/>
      <c r="AT10" s="113"/>
      <c r="AU10" s="2612" t="s">
        <v>989</v>
      </c>
      <c r="AV10" s="2612"/>
      <c r="AW10" s="2612"/>
      <c r="AX10" s="607"/>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638"/>
    </row>
    <row r="11" spans="1:146" s="111" customFormat="1" ht="12.75" hidden="1" customHeight="1">
      <c r="A11" s="2612" t="s">
        <v>969</v>
      </c>
      <c r="B11" s="2612"/>
      <c r="C11" s="2612"/>
      <c r="D11" s="607"/>
      <c r="E11" s="112">
        <v>228813.06455282218</v>
      </c>
      <c r="F11" s="113">
        <v>28234.936240150477</v>
      </c>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v>28234.936240150477</v>
      </c>
      <c r="AN11" s="113"/>
      <c r="AO11" s="113"/>
      <c r="AP11" s="113"/>
      <c r="AQ11" s="113"/>
      <c r="AR11" s="113"/>
      <c r="AS11" s="113"/>
      <c r="AT11" s="113"/>
      <c r="AU11" s="2612" t="s">
        <v>969</v>
      </c>
      <c r="AV11" s="2612"/>
      <c r="AW11" s="2612"/>
      <c r="AX11" s="607"/>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638"/>
    </row>
    <row r="12" spans="1:146" s="111" customFormat="1" ht="12.75" hidden="1" customHeight="1">
      <c r="A12" s="2612" t="s">
        <v>978</v>
      </c>
      <c r="B12" s="2612"/>
      <c r="C12" s="2612"/>
      <c r="D12" s="607"/>
      <c r="E12" s="112">
        <v>228948.67022142731</v>
      </c>
      <c r="F12" s="113">
        <v>34878.675153735967</v>
      </c>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v>34878.675153735967</v>
      </c>
      <c r="AN12" s="113"/>
      <c r="AO12" s="113"/>
      <c r="AP12" s="113"/>
      <c r="AQ12" s="113"/>
      <c r="AR12" s="113"/>
      <c r="AS12" s="113"/>
      <c r="AT12" s="113"/>
      <c r="AU12" s="2612" t="s">
        <v>978</v>
      </c>
      <c r="AV12" s="2612"/>
      <c r="AW12" s="2612"/>
      <c r="AX12" s="607"/>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638"/>
    </row>
    <row r="13" spans="1:146" s="111" customFormat="1" ht="13.7" hidden="1" customHeight="1">
      <c r="A13" s="2612" t="s">
        <v>794</v>
      </c>
      <c r="B13" s="2612"/>
      <c r="C13" s="2612"/>
      <c r="D13" s="607"/>
      <c r="E13" s="112">
        <v>193925.71732453088</v>
      </c>
      <c r="F13" s="108">
        <v>29297.654461531027</v>
      </c>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v>29297.654461531027</v>
      </c>
      <c r="AN13" s="108"/>
      <c r="AO13" s="108"/>
      <c r="AP13" s="108"/>
      <c r="AQ13" s="108"/>
      <c r="AR13" s="108"/>
      <c r="AS13" s="108"/>
      <c r="AT13" s="113"/>
      <c r="AU13" s="2612" t="s">
        <v>794</v>
      </c>
      <c r="AV13" s="2612"/>
      <c r="AW13" s="2612"/>
      <c r="AX13" s="607"/>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13"/>
      <c r="BY13" s="638"/>
    </row>
    <row r="14" spans="1:146" s="111" customFormat="1" ht="0.75" hidden="1" customHeight="1">
      <c r="A14" s="2612" t="s">
        <v>908</v>
      </c>
      <c r="B14" s="2612"/>
      <c r="C14" s="2612"/>
      <c r="D14" s="607"/>
      <c r="E14" s="112">
        <v>166140.25630622066</v>
      </c>
      <c r="F14" s="108">
        <v>32255.88805542449</v>
      </c>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v>32255.88805542449</v>
      </c>
      <c r="AN14" s="108"/>
      <c r="AO14" s="108"/>
      <c r="AP14" s="108"/>
      <c r="AQ14" s="108"/>
      <c r="AR14" s="108"/>
      <c r="AS14" s="108"/>
      <c r="AT14" s="113"/>
      <c r="AU14" s="2612" t="s">
        <v>908</v>
      </c>
      <c r="AV14" s="2612"/>
      <c r="AW14" s="2612"/>
      <c r="AX14" s="607"/>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13"/>
      <c r="BY14" s="638"/>
    </row>
    <row r="15" spans="1:146" s="111" customFormat="1" ht="13.7" hidden="1" customHeight="1">
      <c r="A15" s="2612" t="s">
        <v>5</v>
      </c>
      <c r="B15" s="2612"/>
      <c r="C15" s="2612"/>
      <c r="D15" s="107"/>
      <c r="E15" s="639">
        <v>155909.24169496537</v>
      </c>
      <c r="F15" s="639">
        <v>26183.888044999865</v>
      </c>
      <c r="G15" s="639"/>
      <c r="H15" s="639"/>
      <c r="I15" s="639"/>
      <c r="J15" s="639"/>
      <c r="K15" s="639"/>
      <c r="L15" s="639"/>
      <c r="M15" s="639"/>
      <c r="N15" s="639"/>
      <c r="O15" s="639"/>
      <c r="P15" s="639"/>
      <c r="Q15" s="639"/>
      <c r="R15" s="639"/>
      <c r="S15" s="639"/>
      <c r="T15" s="639"/>
      <c r="U15" s="639"/>
      <c r="V15" s="639"/>
      <c r="W15" s="639"/>
      <c r="X15" s="639"/>
      <c r="Y15" s="639"/>
      <c r="Z15" s="639"/>
      <c r="AA15" s="639"/>
      <c r="AB15" s="639"/>
      <c r="AC15" s="114" t="s">
        <v>295</v>
      </c>
      <c r="AD15" s="114"/>
      <c r="AE15" s="114"/>
      <c r="AF15" s="639"/>
      <c r="AG15" s="639"/>
      <c r="AH15" s="639"/>
      <c r="AI15" s="639"/>
      <c r="AJ15" s="639"/>
      <c r="AK15" s="114"/>
      <c r="AL15" s="114" t="s">
        <v>295</v>
      </c>
      <c r="AM15" s="639">
        <v>26183.888044999865</v>
      </c>
      <c r="AN15" s="639"/>
      <c r="AO15" s="639"/>
      <c r="AP15" s="639"/>
      <c r="AQ15" s="639"/>
      <c r="AR15" s="639"/>
      <c r="AS15" s="639"/>
      <c r="AT15" s="639"/>
      <c r="AU15" s="2612" t="s">
        <v>5</v>
      </c>
      <c r="AV15" s="2612"/>
      <c r="AW15" s="2612"/>
      <c r="AX15" s="107"/>
      <c r="AY15" s="639"/>
      <c r="AZ15" s="639"/>
      <c r="BA15" s="639"/>
      <c r="BB15" s="639"/>
      <c r="BC15" s="639"/>
      <c r="BD15" s="639"/>
      <c r="BE15" s="639"/>
      <c r="BF15" s="639"/>
      <c r="BG15" s="639"/>
      <c r="BH15" s="639"/>
      <c r="BI15" s="639"/>
      <c r="BJ15" s="639"/>
      <c r="BK15" s="639"/>
      <c r="BL15" s="639"/>
      <c r="BM15" s="639"/>
      <c r="BN15" s="114" t="s">
        <v>295</v>
      </c>
      <c r="BO15" s="114"/>
      <c r="BP15" s="114"/>
      <c r="BQ15" s="639"/>
      <c r="BR15" s="639"/>
      <c r="BS15" s="639"/>
      <c r="BT15" s="639"/>
      <c r="BU15" s="639"/>
      <c r="BV15" s="114"/>
      <c r="BW15" s="114" t="s">
        <v>295</v>
      </c>
      <c r="BX15" s="448"/>
      <c r="BY15" s="638"/>
    </row>
    <row r="16" spans="1:146" s="111" customFormat="1" ht="13.7" hidden="1" customHeight="1">
      <c r="A16" s="2612" t="s">
        <v>979</v>
      </c>
      <c r="B16" s="2612"/>
      <c r="C16" s="2612"/>
      <c r="D16" s="107"/>
      <c r="E16" s="639">
        <v>145594.46687390516</v>
      </c>
      <c r="F16" s="640">
        <v>36044.047107477432</v>
      </c>
      <c r="G16" s="640"/>
      <c r="H16" s="640"/>
      <c r="I16" s="640"/>
      <c r="J16" s="640"/>
      <c r="K16" s="640"/>
      <c r="L16" s="640"/>
      <c r="M16" s="640"/>
      <c r="N16" s="640"/>
      <c r="O16" s="640"/>
      <c r="P16" s="640"/>
      <c r="Q16" s="640"/>
      <c r="R16" s="640"/>
      <c r="S16" s="640"/>
      <c r="T16" s="640"/>
      <c r="U16" s="640"/>
      <c r="V16" s="640"/>
      <c r="W16" s="640"/>
      <c r="X16" s="640"/>
      <c r="Y16" s="640"/>
      <c r="Z16" s="640"/>
      <c r="AA16" s="640"/>
      <c r="AB16" s="640"/>
      <c r="AC16" s="114" t="s">
        <v>295</v>
      </c>
      <c r="AD16" s="114"/>
      <c r="AE16" s="114"/>
      <c r="AF16" s="640"/>
      <c r="AG16" s="640"/>
      <c r="AH16" s="640"/>
      <c r="AI16" s="640"/>
      <c r="AJ16" s="640"/>
      <c r="AK16" s="114"/>
      <c r="AL16" s="114" t="s">
        <v>295</v>
      </c>
      <c r="AM16" s="640">
        <v>36044.047107477432</v>
      </c>
      <c r="AN16" s="640"/>
      <c r="AO16" s="640"/>
      <c r="AP16" s="640"/>
      <c r="AQ16" s="640"/>
      <c r="AR16" s="640"/>
      <c r="AS16" s="640"/>
      <c r="AT16" s="639"/>
      <c r="AU16" s="2612" t="s">
        <v>979</v>
      </c>
      <c r="AV16" s="2612"/>
      <c r="AW16" s="2612"/>
      <c r="AX16" s="107"/>
      <c r="AY16" s="640"/>
      <c r="AZ16" s="640"/>
      <c r="BA16" s="640"/>
      <c r="BB16" s="640"/>
      <c r="BC16" s="640"/>
      <c r="BD16" s="640"/>
      <c r="BE16" s="640"/>
      <c r="BF16" s="640"/>
      <c r="BG16" s="640"/>
      <c r="BH16" s="640"/>
      <c r="BI16" s="640"/>
      <c r="BJ16" s="640"/>
      <c r="BK16" s="640"/>
      <c r="BL16" s="640"/>
      <c r="BM16" s="640"/>
      <c r="BN16" s="114" t="s">
        <v>295</v>
      </c>
      <c r="BO16" s="114"/>
      <c r="BP16" s="114"/>
      <c r="BQ16" s="640"/>
      <c r="BR16" s="640"/>
      <c r="BS16" s="640"/>
      <c r="BT16" s="640"/>
      <c r="BU16" s="640"/>
      <c r="BV16" s="114"/>
      <c r="BW16" s="114" t="s">
        <v>295</v>
      </c>
      <c r="BX16" s="448"/>
      <c r="BY16" s="638"/>
    </row>
    <row r="17" spans="1:147" s="111" customFormat="1" ht="13.7" hidden="1" customHeight="1">
      <c r="A17" s="2612" t="s">
        <v>980</v>
      </c>
      <c r="B17" s="2612"/>
      <c r="C17" s="2612"/>
      <c r="D17" s="107"/>
      <c r="E17" s="639">
        <v>138340.60233372761</v>
      </c>
      <c r="F17" s="639">
        <v>32854.434926279362</v>
      </c>
      <c r="G17" s="639"/>
      <c r="H17" s="639"/>
      <c r="I17" s="639"/>
      <c r="J17" s="639"/>
      <c r="K17" s="639"/>
      <c r="L17" s="639"/>
      <c r="M17" s="639"/>
      <c r="N17" s="639"/>
      <c r="O17" s="639"/>
      <c r="P17" s="639"/>
      <c r="Q17" s="639"/>
      <c r="R17" s="639"/>
      <c r="S17" s="639"/>
      <c r="T17" s="639"/>
      <c r="U17" s="639"/>
      <c r="V17" s="639"/>
      <c r="W17" s="639"/>
      <c r="X17" s="639"/>
      <c r="Y17" s="639"/>
      <c r="Z17" s="639"/>
      <c r="AA17" s="639"/>
      <c r="AB17" s="639"/>
      <c r="AC17" s="114" t="s">
        <v>295</v>
      </c>
      <c r="AD17" s="114"/>
      <c r="AE17" s="114"/>
      <c r="AF17" s="639"/>
      <c r="AG17" s="639"/>
      <c r="AH17" s="639"/>
      <c r="AI17" s="639"/>
      <c r="AJ17" s="639"/>
      <c r="AK17" s="114"/>
      <c r="AL17" s="114" t="s">
        <v>295</v>
      </c>
      <c r="AM17" s="639">
        <v>32854.434926279362</v>
      </c>
      <c r="AN17" s="639"/>
      <c r="AO17" s="639"/>
      <c r="AP17" s="639"/>
      <c r="AQ17" s="639"/>
      <c r="AR17" s="639"/>
      <c r="AS17" s="639"/>
      <c r="AT17" s="639"/>
      <c r="AU17" s="2612" t="s">
        <v>980</v>
      </c>
      <c r="AV17" s="2612"/>
      <c r="AW17" s="2612"/>
      <c r="AX17" s="107"/>
      <c r="AY17" s="639"/>
      <c r="AZ17" s="639"/>
      <c r="BA17" s="639"/>
      <c r="BB17" s="639"/>
      <c r="BC17" s="639"/>
      <c r="BD17" s="639"/>
      <c r="BE17" s="639"/>
      <c r="BF17" s="639"/>
      <c r="BG17" s="639"/>
      <c r="BH17" s="639"/>
      <c r="BI17" s="639"/>
      <c r="BJ17" s="639"/>
      <c r="BK17" s="639"/>
      <c r="BL17" s="639"/>
      <c r="BM17" s="639"/>
      <c r="BN17" s="114" t="s">
        <v>295</v>
      </c>
      <c r="BO17" s="114"/>
      <c r="BP17" s="114"/>
      <c r="BQ17" s="639"/>
      <c r="BR17" s="639"/>
      <c r="BS17" s="639"/>
      <c r="BT17" s="639"/>
      <c r="BU17" s="639"/>
      <c r="BV17" s="114"/>
      <c r="BW17" s="114" t="s">
        <v>295</v>
      </c>
      <c r="BX17" s="448"/>
      <c r="BY17" s="638"/>
    </row>
    <row r="18" spans="1:147" s="111" customFormat="1" ht="14.25" hidden="1" customHeight="1">
      <c r="A18" s="2612" t="s">
        <v>982</v>
      </c>
      <c r="B18" s="2612"/>
      <c r="C18" s="2612"/>
      <c r="D18" s="107"/>
      <c r="E18" s="641">
        <v>138234.84637123178</v>
      </c>
      <c r="F18" s="639">
        <v>32837.650380455758</v>
      </c>
      <c r="G18" s="639"/>
      <c r="H18" s="639"/>
      <c r="I18" s="639"/>
      <c r="J18" s="639"/>
      <c r="K18" s="639"/>
      <c r="L18" s="639"/>
      <c r="M18" s="639"/>
      <c r="N18" s="639"/>
      <c r="O18" s="639"/>
      <c r="P18" s="639"/>
      <c r="Q18" s="639"/>
      <c r="R18" s="639"/>
      <c r="S18" s="639"/>
      <c r="T18" s="639"/>
      <c r="U18" s="639"/>
      <c r="V18" s="639"/>
      <c r="W18" s="639"/>
      <c r="X18" s="639"/>
      <c r="Y18" s="639"/>
      <c r="Z18" s="639"/>
      <c r="AA18" s="639"/>
      <c r="AB18" s="639"/>
      <c r="AC18" s="114" t="s">
        <v>295</v>
      </c>
      <c r="AD18" s="114"/>
      <c r="AE18" s="114"/>
      <c r="AF18" s="639"/>
      <c r="AG18" s="639"/>
      <c r="AH18" s="639"/>
      <c r="AI18" s="639"/>
      <c r="AJ18" s="639"/>
      <c r="AK18" s="114"/>
      <c r="AL18" s="114" t="s">
        <v>295</v>
      </c>
      <c r="AM18" s="639">
        <v>32837.650380455758</v>
      </c>
      <c r="AN18" s="639"/>
      <c r="AO18" s="639"/>
      <c r="AP18" s="639"/>
      <c r="AQ18" s="639"/>
      <c r="AR18" s="639"/>
      <c r="AS18" s="639"/>
      <c r="AT18" s="639"/>
      <c r="AU18" s="2612" t="s">
        <v>982</v>
      </c>
      <c r="AV18" s="2612"/>
      <c r="AW18" s="2612"/>
      <c r="AX18" s="107"/>
      <c r="AY18" s="639"/>
      <c r="AZ18" s="639"/>
      <c r="BA18" s="639"/>
      <c r="BB18" s="639"/>
      <c r="BC18" s="639"/>
      <c r="BD18" s="639"/>
      <c r="BE18" s="639"/>
      <c r="BF18" s="639"/>
      <c r="BG18" s="639"/>
      <c r="BH18" s="639"/>
      <c r="BI18" s="639"/>
      <c r="BJ18" s="639"/>
      <c r="BK18" s="639"/>
      <c r="BL18" s="639"/>
      <c r="BM18" s="639"/>
      <c r="BN18" s="114" t="s">
        <v>295</v>
      </c>
      <c r="BO18" s="114"/>
      <c r="BP18" s="114"/>
      <c r="BQ18" s="639"/>
      <c r="BR18" s="639"/>
      <c r="BS18" s="639"/>
      <c r="BT18" s="639"/>
      <c r="BU18" s="639"/>
      <c r="BV18" s="114"/>
      <c r="BW18" s="114" t="s">
        <v>295</v>
      </c>
      <c r="BX18" s="448"/>
      <c r="BY18" s="638"/>
      <c r="CO18" s="111" t="e">
        <f>#REF!/E18</f>
        <v>#REF!</v>
      </c>
      <c r="CP18" s="111" t="e">
        <f>CO18/12</f>
        <v>#REF!</v>
      </c>
    </row>
    <row r="19" spans="1:147" s="111" customFormat="1" ht="15.75" hidden="1" customHeight="1">
      <c r="A19" s="2612" t="s">
        <v>795</v>
      </c>
      <c r="B19" s="2612"/>
      <c r="C19" s="2612"/>
      <c r="D19" s="107"/>
      <c r="E19" s="640">
        <v>148534.99487466394</v>
      </c>
      <c r="F19" s="639">
        <v>36143.985217942514</v>
      </c>
      <c r="G19" s="639"/>
      <c r="H19" s="639"/>
      <c r="I19" s="639"/>
      <c r="J19" s="639"/>
      <c r="K19" s="114" t="s">
        <v>295</v>
      </c>
      <c r="L19" s="114"/>
      <c r="M19" s="114" t="s">
        <v>295</v>
      </c>
      <c r="N19" s="114"/>
      <c r="O19" s="114" t="s">
        <v>295</v>
      </c>
      <c r="P19" s="114"/>
      <c r="Q19" s="114"/>
      <c r="R19" s="114"/>
      <c r="S19" s="114"/>
      <c r="T19" s="114"/>
      <c r="U19" s="114"/>
      <c r="V19" s="114" t="s">
        <v>295</v>
      </c>
      <c r="W19" s="114" t="s">
        <v>295</v>
      </c>
      <c r="X19" s="114"/>
      <c r="Y19" s="114"/>
      <c r="Z19" s="114"/>
      <c r="AA19" s="114"/>
      <c r="AB19" s="114"/>
      <c r="AC19" s="114" t="s">
        <v>295</v>
      </c>
      <c r="AD19" s="114" t="s">
        <v>295</v>
      </c>
      <c r="AE19" s="114"/>
      <c r="AF19" s="114"/>
      <c r="AG19" s="114"/>
      <c r="AH19" s="114"/>
      <c r="AI19" s="114"/>
      <c r="AJ19" s="114"/>
      <c r="AK19" s="114" t="s">
        <v>295</v>
      </c>
      <c r="AL19" s="114" t="s">
        <v>295</v>
      </c>
      <c r="AM19" s="639">
        <v>29886.464678443583</v>
      </c>
      <c r="AN19" s="639"/>
      <c r="AO19" s="639"/>
      <c r="AP19" s="639"/>
      <c r="AQ19" s="639"/>
      <c r="AR19" s="114" t="s">
        <v>295</v>
      </c>
      <c r="AS19" s="114" t="s">
        <v>112</v>
      </c>
      <c r="AT19" s="448" t="s">
        <v>405</v>
      </c>
      <c r="AU19" s="2612" t="s">
        <v>795</v>
      </c>
      <c r="AV19" s="2612"/>
      <c r="AW19" s="2612"/>
      <c r="AX19" s="107"/>
      <c r="AY19" s="114" t="s">
        <v>405</v>
      </c>
      <c r="AZ19" s="639"/>
      <c r="BA19" s="639"/>
      <c r="BB19" s="639"/>
      <c r="BC19" s="639"/>
      <c r="BD19" s="114" t="s">
        <v>295</v>
      </c>
      <c r="BE19" s="114"/>
      <c r="BF19" s="114" t="s">
        <v>405</v>
      </c>
      <c r="BG19" s="114" t="s">
        <v>405</v>
      </c>
      <c r="BH19" s="114" t="s">
        <v>112</v>
      </c>
      <c r="BI19" s="114"/>
      <c r="BJ19" s="114"/>
      <c r="BK19" s="114"/>
      <c r="BL19" s="114"/>
      <c r="BM19" s="114"/>
      <c r="BN19" s="114" t="s">
        <v>405</v>
      </c>
      <c r="BO19" s="114" t="s">
        <v>405</v>
      </c>
      <c r="BP19" s="114"/>
      <c r="BQ19" s="114"/>
      <c r="BR19" s="114"/>
      <c r="BS19" s="114"/>
      <c r="BT19" s="114"/>
      <c r="BU19" s="114"/>
      <c r="BV19" s="114" t="s">
        <v>405</v>
      </c>
      <c r="BW19" s="114" t="s">
        <v>405</v>
      </c>
      <c r="BX19" s="448"/>
      <c r="BY19" s="638"/>
      <c r="CO19" s="111" t="e">
        <f>#REF!/E19</f>
        <v>#REF!</v>
      </c>
      <c r="CP19" s="111" t="e">
        <f>CO19/12</f>
        <v>#REF!</v>
      </c>
    </row>
    <row r="20" spans="1:147" s="111" customFormat="1" ht="15.75" hidden="1" customHeight="1">
      <c r="A20" s="2612" t="s">
        <v>983</v>
      </c>
      <c r="B20" s="2612"/>
      <c r="C20" s="2612"/>
      <c r="D20" s="107"/>
      <c r="E20" s="640">
        <v>159165.50983377962</v>
      </c>
      <c r="F20" s="639">
        <v>24130.375383116003</v>
      </c>
      <c r="G20" s="639"/>
      <c r="H20" s="639"/>
      <c r="I20" s="639"/>
      <c r="J20" s="639"/>
      <c r="K20" s="114" t="s">
        <v>405</v>
      </c>
      <c r="L20" s="114"/>
      <c r="M20" s="114" t="s">
        <v>405</v>
      </c>
      <c r="N20" s="114"/>
      <c r="O20" s="114" t="s">
        <v>405</v>
      </c>
      <c r="P20" s="114"/>
      <c r="Q20" s="114"/>
      <c r="R20" s="114"/>
      <c r="S20" s="114"/>
      <c r="T20" s="114"/>
      <c r="U20" s="114"/>
      <c r="V20" s="114" t="s">
        <v>405</v>
      </c>
      <c r="W20" s="114" t="s">
        <v>405</v>
      </c>
      <c r="X20" s="114"/>
      <c r="Y20" s="114"/>
      <c r="Z20" s="114"/>
      <c r="AA20" s="114"/>
      <c r="AB20" s="114"/>
      <c r="AC20" s="114" t="s">
        <v>405</v>
      </c>
      <c r="AD20" s="114" t="s">
        <v>405</v>
      </c>
      <c r="AE20" s="114"/>
      <c r="AF20" s="114"/>
      <c r="AG20" s="114"/>
      <c r="AH20" s="114"/>
      <c r="AI20" s="114"/>
      <c r="AJ20" s="114"/>
      <c r="AK20" s="114" t="s">
        <v>405</v>
      </c>
      <c r="AL20" s="114" t="s">
        <v>405</v>
      </c>
      <c r="AM20" s="639">
        <v>21702.780418727059</v>
      </c>
      <c r="AN20" s="639"/>
      <c r="AO20" s="639"/>
      <c r="AP20" s="639"/>
      <c r="AQ20" s="639"/>
      <c r="AR20" s="114" t="s">
        <v>405</v>
      </c>
      <c r="AS20" s="114" t="s">
        <v>112</v>
      </c>
      <c r="AT20" s="448" t="s">
        <v>405</v>
      </c>
      <c r="AU20" s="2612" t="s">
        <v>983</v>
      </c>
      <c r="AV20" s="2612"/>
      <c r="AW20" s="2612"/>
      <c r="AX20" s="107"/>
      <c r="AY20" s="114" t="s">
        <v>405</v>
      </c>
      <c r="AZ20" s="639"/>
      <c r="BA20" s="639"/>
      <c r="BB20" s="639"/>
      <c r="BC20" s="639"/>
      <c r="BD20" s="114" t="s">
        <v>405</v>
      </c>
      <c r="BE20" s="114"/>
      <c r="BF20" s="114" t="s">
        <v>405</v>
      </c>
      <c r="BG20" s="114" t="s">
        <v>405</v>
      </c>
      <c r="BH20" s="114" t="s">
        <v>112</v>
      </c>
      <c r="BI20" s="114"/>
      <c r="BJ20" s="114"/>
      <c r="BK20" s="114"/>
      <c r="BL20" s="114"/>
      <c r="BM20" s="114"/>
      <c r="BN20" s="114" t="s">
        <v>405</v>
      </c>
      <c r="BO20" s="114" t="s">
        <v>405</v>
      </c>
      <c r="BP20" s="114"/>
      <c r="BQ20" s="114"/>
      <c r="BR20" s="114"/>
      <c r="BS20" s="114"/>
      <c r="BT20" s="114"/>
      <c r="BU20" s="114"/>
      <c r="BV20" s="114" t="s">
        <v>405</v>
      </c>
      <c r="BW20" s="114" t="s">
        <v>405</v>
      </c>
      <c r="BX20" s="448"/>
      <c r="BY20" s="638"/>
    </row>
    <row r="21" spans="1:147" s="111" customFormat="1" ht="15.75" hidden="1" customHeight="1">
      <c r="A21" s="2612" t="s">
        <v>909</v>
      </c>
      <c r="B21" s="2612"/>
      <c r="C21" s="2612"/>
      <c r="D21" s="107"/>
      <c r="E21" s="642">
        <v>140111.07516775819</v>
      </c>
      <c r="F21" s="643">
        <v>32600.239730219186</v>
      </c>
      <c r="G21" s="643"/>
      <c r="H21" s="643"/>
      <c r="I21" s="643"/>
      <c r="J21" s="643"/>
      <c r="K21" s="642">
        <v>29167.719711512444</v>
      </c>
      <c r="L21" s="642"/>
      <c r="M21" s="644" t="s">
        <v>405</v>
      </c>
      <c r="N21" s="644" t="s">
        <v>112</v>
      </c>
      <c r="O21" s="644" t="s">
        <v>405</v>
      </c>
      <c r="P21" s="644"/>
      <c r="Q21" s="644"/>
      <c r="R21" s="644"/>
      <c r="S21" s="644"/>
      <c r="T21" s="644"/>
      <c r="U21" s="644"/>
      <c r="V21" s="644" t="s">
        <v>405</v>
      </c>
      <c r="W21" s="642">
        <v>3432.5200187067494</v>
      </c>
      <c r="X21" s="644"/>
      <c r="Y21" s="644"/>
      <c r="Z21" s="644"/>
      <c r="AA21" s="644"/>
      <c r="AB21" s="644"/>
      <c r="AC21" s="644" t="s">
        <v>405</v>
      </c>
      <c r="AD21" s="644" t="s">
        <v>405</v>
      </c>
      <c r="AE21" s="644" t="s">
        <v>295</v>
      </c>
      <c r="AF21" s="644"/>
      <c r="AG21" s="644"/>
      <c r="AH21" s="644"/>
      <c r="AI21" s="644"/>
      <c r="AJ21" s="644"/>
      <c r="AK21" s="644" t="s">
        <v>405</v>
      </c>
      <c r="AL21" s="644" t="s">
        <v>405</v>
      </c>
      <c r="AM21" s="643">
        <v>33082.296229559637</v>
      </c>
      <c r="AN21" s="643"/>
      <c r="AO21" s="643"/>
      <c r="AP21" s="643"/>
      <c r="AQ21" s="643"/>
      <c r="AR21" s="642">
        <v>29167.719711512444</v>
      </c>
      <c r="AS21" s="643">
        <v>15740.066361534833</v>
      </c>
      <c r="AT21" s="553" t="s">
        <v>405</v>
      </c>
      <c r="AU21" s="2612" t="s">
        <v>909</v>
      </c>
      <c r="AV21" s="2612"/>
      <c r="AW21" s="2612"/>
      <c r="AX21" s="107"/>
      <c r="AY21" s="644" t="s">
        <v>405</v>
      </c>
      <c r="AZ21" s="643"/>
      <c r="BA21" s="643"/>
      <c r="BB21" s="643"/>
      <c r="BC21" s="643"/>
      <c r="BD21" s="642">
        <v>29167.719711512444</v>
      </c>
      <c r="BE21" s="644" t="s">
        <v>295</v>
      </c>
      <c r="BF21" s="644" t="s">
        <v>405</v>
      </c>
      <c r="BG21" s="644" t="s">
        <v>405</v>
      </c>
      <c r="BH21" s="643">
        <v>17342.22986802481</v>
      </c>
      <c r="BI21" s="644"/>
      <c r="BJ21" s="644"/>
      <c r="BK21" s="644"/>
      <c r="BL21" s="644"/>
      <c r="BM21" s="644"/>
      <c r="BN21" s="644" t="s">
        <v>405</v>
      </c>
      <c r="BO21" s="644" t="s">
        <v>405</v>
      </c>
      <c r="BP21" s="644" t="s">
        <v>295</v>
      </c>
      <c r="BQ21" s="644"/>
      <c r="BR21" s="644"/>
      <c r="BS21" s="644"/>
      <c r="BT21" s="644"/>
      <c r="BU21" s="644"/>
      <c r="BV21" s="644" t="s">
        <v>405</v>
      </c>
      <c r="BW21" s="644" t="s">
        <v>405</v>
      </c>
      <c r="BX21" s="553"/>
      <c r="BY21" s="638"/>
    </row>
    <row r="22" spans="1:147" s="111" customFormat="1" ht="15.75" hidden="1" customHeight="1">
      <c r="A22" s="2612" t="s">
        <v>984</v>
      </c>
      <c r="B22" s="2612"/>
      <c r="C22" s="2612"/>
      <c r="D22" s="107"/>
      <c r="E22" s="642">
        <v>123945.6041718116</v>
      </c>
      <c r="F22" s="643">
        <v>33082.427888563296</v>
      </c>
      <c r="G22" s="643"/>
      <c r="H22" s="643"/>
      <c r="I22" s="643"/>
      <c r="J22" s="643"/>
      <c r="K22" s="643">
        <v>29776.207046652322</v>
      </c>
      <c r="L22" s="643"/>
      <c r="M22" s="644" t="s">
        <v>405</v>
      </c>
      <c r="N22" s="644" t="s">
        <v>112</v>
      </c>
      <c r="O22" s="644" t="s">
        <v>405</v>
      </c>
      <c r="P22" s="644"/>
      <c r="Q22" s="644"/>
      <c r="R22" s="644"/>
      <c r="S22" s="644"/>
      <c r="T22" s="644"/>
      <c r="U22" s="644"/>
      <c r="V22" s="644" t="s">
        <v>405</v>
      </c>
      <c r="W22" s="643">
        <v>3306.2208419109734</v>
      </c>
      <c r="X22" s="644"/>
      <c r="Y22" s="644"/>
      <c r="Z22" s="644"/>
      <c r="AA22" s="644"/>
      <c r="AB22" s="644"/>
      <c r="AC22" s="644" t="s">
        <v>405</v>
      </c>
      <c r="AD22" s="644" t="s">
        <v>405</v>
      </c>
      <c r="AE22" s="644" t="s">
        <v>295</v>
      </c>
      <c r="AF22" s="644"/>
      <c r="AG22" s="644"/>
      <c r="AH22" s="644"/>
      <c r="AI22" s="644"/>
      <c r="AJ22" s="644"/>
      <c r="AK22" s="644" t="s">
        <v>405</v>
      </c>
      <c r="AL22" s="644" t="s">
        <v>405</v>
      </c>
      <c r="AM22" s="643">
        <v>33113.970969643662</v>
      </c>
      <c r="AN22" s="643"/>
      <c r="AO22" s="643"/>
      <c r="AP22" s="643"/>
      <c r="AQ22" s="643"/>
      <c r="AR22" s="643">
        <v>29776.207046652322</v>
      </c>
      <c r="AS22" s="643">
        <v>16252.332541638199</v>
      </c>
      <c r="AT22" s="553" t="s">
        <v>405</v>
      </c>
      <c r="AU22" s="2612" t="s">
        <v>984</v>
      </c>
      <c r="AV22" s="2612"/>
      <c r="AW22" s="2612"/>
      <c r="AX22" s="107"/>
      <c r="AY22" s="644" t="s">
        <v>405</v>
      </c>
      <c r="AZ22" s="643"/>
      <c r="BA22" s="643"/>
      <c r="BB22" s="643"/>
      <c r="BC22" s="643"/>
      <c r="BD22" s="643">
        <v>29776.207046652322</v>
      </c>
      <c r="BE22" s="644" t="s">
        <v>295</v>
      </c>
      <c r="BF22" s="644" t="s">
        <v>405</v>
      </c>
      <c r="BG22" s="644" t="s">
        <v>405</v>
      </c>
      <c r="BH22" s="643">
        <v>16861.638428005441</v>
      </c>
      <c r="BI22" s="644"/>
      <c r="BJ22" s="644"/>
      <c r="BK22" s="644"/>
      <c r="BL22" s="644"/>
      <c r="BM22" s="644"/>
      <c r="BN22" s="644" t="s">
        <v>405</v>
      </c>
      <c r="BO22" s="644" t="s">
        <v>405</v>
      </c>
      <c r="BP22" s="644" t="s">
        <v>295</v>
      </c>
      <c r="BQ22" s="644"/>
      <c r="BR22" s="644"/>
      <c r="BS22" s="644"/>
      <c r="BT22" s="644"/>
      <c r="BU22" s="644"/>
      <c r="BV22" s="644" t="s">
        <v>405</v>
      </c>
      <c r="BW22" s="644" t="s">
        <v>405</v>
      </c>
      <c r="BX22" s="553"/>
      <c r="BY22" s="638"/>
    </row>
    <row r="23" spans="1:147" s="111" customFormat="1" ht="15.75" hidden="1" customHeight="1">
      <c r="A23" s="2612" t="s">
        <v>985</v>
      </c>
      <c r="B23" s="2612"/>
      <c r="C23" s="2612"/>
      <c r="D23" s="107"/>
      <c r="E23" s="643">
        <v>129748.91678256127</v>
      </c>
      <c r="F23" s="643">
        <v>34351.564106684236</v>
      </c>
      <c r="G23" s="643"/>
      <c r="H23" s="643"/>
      <c r="I23" s="643"/>
      <c r="J23" s="643"/>
      <c r="K23" s="643">
        <v>30675.988261580143</v>
      </c>
      <c r="L23" s="643"/>
      <c r="M23" s="644" t="s">
        <v>295</v>
      </c>
      <c r="N23" s="644" t="s">
        <v>112</v>
      </c>
      <c r="O23" s="644" t="s">
        <v>295</v>
      </c>
      <c r="P23" s="644"/>
      <c r="Q23" s="644"/>
      <c r="R23" s="644"/>
      <c r="S23" s="644"/>
      <c r="T23" s="644"/>
      <c r="U23" s="644"/>
      <c r="V23" s="644" t="s">
        <v>295</v>
      </c>
      <c r="W23" s="553">
        <v>3675.5758451040906</v>
      </c>
      <c r="X23" s="644"/>
      <c r="Y23" s="644"/>
      <c r="Z23" s="644"/>
      <c r="AA23" s="644"/>
      <c r="AB23" s="644"/>
      <c r="AC23" s="644" t="s">
        <v>295</v>
      </c>
      <c r="AD23" s="644" t="s">
        <v>295</v>
      </c>
      <c r="AE23" s="644" t="s">
        <v>295</v>
      </c>
      <c r="AF23" s="644"/>
      <c r="AG23" s="644"/>
      <c r="AH23" s="644"/>
      <c r="AI23" s="644"/>
      <c r="AJ23" s="644"/>
      <c r="AK23" s="644" t="s">
        <v>295</v>
      </c>
      <c r="AL23" s="644" t="s">
        <v>295</v>
      </c>
      <c r="AM23" s="553">
        <v>34030.799470842823</v>
      </c>
      <c r="AN23" s="643"/>
      <c r="AO23" s="643"/>
      <c r="AP23" s="643"/>
      <c r="AQ23" s="643"/>
      <c r="AR23" s="643">
        <v>30675.988261580143</v>
      </c>
      <c r="AS23" s="553">
        <v>16483.941524405644</v>
      </c>
      <c r="AT23" s="553" t="s">
        <v>295</v>
      </c>
      <c r="AU23" s="2612" t="s">
        <v>985</v>
      </c>
      <c r="AV23" s="2612"/>
      <c r="AW23" s="2612"/>
      <c r="AX23" s="107"/>
      <c r="AY23" s="644" t="s">
        <v>295</v>
      </c>
      <c r="AZ23" s="643"/>
      <c r="BA23" s="643"/>
      <c r="BB23" s="643"/>
      <c r="BC23" s="643"/>
      <c r="BD23" s="643">
        <v>30675.988261580143</v>
      </c>
      <c r="BE23" s="644" t="s">
        <v>295</v>
      </c>
      <c r="BF23" s="644" t="s">
        <v>295</v>
      </c>
      <c r="BG23" s="644" t="s">
        <v>295</v>
      </c>
      <c r="BH23" s="553">
        <v>17546.857946437238</v>
      </c>
      <c r="BI23" s="644"/>
      <c r="BJ23" s="644"/>
      <c r="BK23" s="644"/>
      <c r="BL23" s="644"/>
      <c r="BM23" s="644"/>
      <c r="BN23" s="644" t="s">
        <v>295</v>
      </c>
      <c r="BO23" s="644" t="s">
        <v>295</v>
      </c>
      <c r="BP23" s="644" t="s">
        <v>295</v>
      </c>
      <c r="BQ23" s="644"/>
      <c r="BR23" s="644"/>
      <c r="BS23" s="644"/>
      <c r="BT23" s="644"/>
      <c r="BU23" s="644"/>
      <c r="BV23" s="644" t="s">
        <v>295</v>
      </c>
      <c r="BW23" s="644" t="s">
        <v>295</v>
      </c>
      <c r="BX23" s="553"/>
      <c r="BY23" s="638"/>
    </row>
    <row r="24" spans="1:147" s="111" customFormat="1" ht="17.100000000000001" hidden="1" customHeight="1">
      <c r="A24" s="2618" t="s">
        <v>990</v>
      </c>
      <c r="B24" s="2619"/>
      <c r="C24" s="2619"/>
      <c r="D24" s="2620"/>
      <c r="E24" s="648">
        <v>130399.44559872786</v>
      </c>
      <c r="F24" s="648">
        <v>34413.227221651199</v>
      </c>
      <c r="G24" s="648"/>
      <c r="H24" s="648"/>
      <c r="I24" s="648"/>
      <c r="J24" s="648"/>
      <c r="K24" s="648">
        <v>30753.340979085129</v>
      </c>
      <c r="L24" s="648"/>
      <c r="M24" s="649"/>
      <c r="N24" s="646" t="s">
        <v>112</v>
      </c>
      <c r="O24" s="646" t="s">
        <v>295</v>
      </c>
      <c r="P24" s="646"/>
      <c r="Q24" s="646"/>
      <c r="R24" s="646"/>
      <c r="S24" s="646"/>
      <c r="T24" s="646"/>
      <c r="U24" s="646"/>
      <c r="V24" s="646" t="s">
        <v>295</v>
      </c>
      <c r="W24" s="645">
        <v>3659.8862425659786</v>
      </c>
      <c r="X24" s="646"/>
      <c r="Y24" s="646"/>
      <c r="Z24" s="646"/>
      <c r="AA24" s="646"/>
      <c r="AB24" s="646"/>
      <c r="AC24" s="646" t="s">
        <v>295</v>
      </c>
      <c r="AD24" s="646" t="s">
        <v>295</v>
      </c>
      <c r="AE24" s="646" t="s">
        <v>295</v>
      </c>
      <c r="AF24" s="646"/>
      <c r="AG24" s="646"/>
      <c r="AH24" s="646"/>
      <c r="AI24" s="646"/>
      <c r="AJ24" s="646"/>
      <c r="AK24" s="646" t="s">
        <v>295</v>
      </c>
      <c r="AL24" s="646" t="s">
        <v>295</v>
      </c>
      <c r="AM24" s="645">
        <v>33781.319954418243</v>
      </c>
      <c r="AN24" s="648"/>
      <c r="AO24" s="648"/>
      <c r="AP24" s="648"/>
      <c r="AQ24" s="648"/>
      <c r="AR24" s="648">
        <v>30753.340979085129</v>
      </c>
      <c r="AS24" s="645">
        <v>16414.002091678325</v>
      </c>
      <c r="AT24" s="645" t="s">
        <v>295</v>
      </c>
      <c r="AU24" s="2618" t="s">
        <v>990</v>
      </c>
      <c r="AV24" s="2619"/>
      <c r="AW24" s="2619"/>
      <c r="AX24" s="2620"/>
      <c r="AY24" s="646" t="s">
        <v>295</v>
      </c>
      <c r="AZ24" s="648"/>
      <c r="BA24" s="648"/>
      <c r="BB24" s="648"/>
      <c r="BC24" s="648"/>
      <c r="BD24" s="648">
        <v>30753.340979085129</v>
      </c>
      <c r="BE24" s="646" t="s">
        <v>295</v>
      </c>
      <c r="BF24" s="646" t="s">
        <v>295</v>
      </c>
      <c r="BG24" s="646" t="s">
        <v>295</v>
      </c>
      <c r="BH24" s="645">
        <v>17367.31786273987</v>
      </c>
      <c r="BI24" s="646"/>
      <c r="BJ24" s="646"/>
      <c r="BK24" s="646"/>
      <c r="BL24" s="646"/>
      <c r="BM24" s="646"/>
      <c r="BN24" s="646" t="s">
        <v>295</v>
      </c>
      <c r="BO24" s="646" t="s">
        <v>295</v>
      </c>
      <c r="BP24" s="646" t="s">
        <v>295</v>
      </c>
      <c r="BQ24" s="646"/>
      <c r="BR24" s="646"/>
      <c r="BS24" s="646"/>
      <c r="BT24" s="646"/>
      <c r="BU24" s="646"/>
      <c r="BV24" s="646" t="s">
        <v>295</v>
      </c>
      <c r="BW24" s="646" t="s">
        <v>295</v>
      </c>
      <c r="BX24" s="645"/>
      <c r="BY24" s="638"/>
    </row>
    <row r="25" spans="1:147" s="111" customFormat="1" ht="17.100000000000001" hidden="1" customHeight="1">
      <c r="A25" s="2618" t="s">
        <v>1001</v>
      </c>
      <c r="B25" s="2619"/>
      <c r="C25" s="2619"/>
      <c r="D25" s="2620"/>
      <c r="E25" s="648">
        <v>134428.16111243397</v>
      </c>
      <c r="F25" s="646" t="s">
        <v>295</v>
      </c>
      <c r="G25" s="646"/>
      <c r="H25" s="646"/>
      <c r="I25" s="646"/>
      <c r="J25" s="646"/>
      <c r="K25" s="646" t="s">
        <v>295</v>
      </c>
      <c r="L25" s="646"/>
      <c r="M25" s="646" t="s">
        <v>295</v>
      </c>
      <c r="N25" s="646" t="s">
        <v>295</v>
      </c>
      <c r="O25" s="646" t="s">
        <v>295</v>
      </c>
      <c r="P25" s="646"/>
      <c r="Q25" s="646"/>
      <c r="R25" s="646"/>
      <c r="S25" s="646"/>
      <c r="T25" s="646"/>
      <c r="U25" s="646"/>
      <c r="V25" s="646" t="s">
        <v>295</v>
      </c>
      <c r="W25" s="646" t="s">
        <v>295</v>
      </c>
      <c r="X25" s="646"/>
      <c r="Y25" s="646"/>
      <c r="Z25" s="646"/>
      <c r="AA25" s="646"/>
      <c r="AB25" s="646"/>
      <c r="AC25" s="646" t="s">
        <v>295</v>
      </c>
      <c r="AD25" s="646" t="s">
        <v>295</v>
      </c>
      <c r="AE25" s="646" t="s">
        <v>295</v>
      </c>
      <c r="AF25" s="646"/>
      <c r="AG25" s="646"/>
      <c r="AH25" s="646"/>
      <c r="AI25" s="646"/>
      <c r="AJ25" s="646"/>
      <c r="AK25" s="646" t="s">
        <v>295</v>
      </c>
      <c r="AL25" s="646" t="s">
        <v>295</v>
      </c>
      <c r="AM25" s="646" t="s">
        <v>295</v>
      </c>
      <c r="AN25" s="646"/>
      <c r="AO25" s="646"/>
      <c r="AP25" s="646"/>
      <c r="AQ25" s="646"/>
      <c r="AR25" s="646" t="s">
        <v>295</v>
      </c>
      <c r="AS25" s="646" t="s">
        <v>295</v>
      </c>
      <c r="AT25" s="645" t="s">
        <v>295</v>
      </c>
      <c r="AU25" s="2618" t="s">
        <v>1001</v>
      </c>
      <c r="AV25" s="2619"/>
      <c r="AW25" s="2619"/>
      <c r="AX25" s="2620"/>
      <c r="AY25" s="646" t="s">
        <v>295</v>
      </c>
      <c r="AZ25" s="646"/>
      <c r="BA25" s="646"/>
      <c r="BB25" s="646"/>
      <c r="BC25" s="646"/>
      <c r="BD25" s="646" t="s">
        <v>295</v>
      </c>
      <c r="BE25" s="646" t="s">
        <v>295</v>
      </c>
      <c r="BF25" s="646" t="s">
        <v>295</v>
      </c>
      <c r="BG25" s="646" t="s">
        <v>295</v>
      </c>
      <c r="BH25" s="646" t="s">
        <v>295</v>
      </c>
      <c r="BI25" s="646"/>
      <c r="BJ25" s="646"/>
      <c r="BK25" s="646"/>
      <c r="BL25" s="646"/>
      <c r="BM25" s="646"/>
      <c r="BN25" s="646" t="s">
        <v>295</v>
      </c>
      <c r="BO25" s="646" t="s">
        <v>295</v>
      </c>
      <c r="BP25" s="646" t="s">
        <v>295</v>
      </c>
      <c r="BQ25" s="646"/>
      <c r="BR25" s="646"/>
      <c r="BS25" s="646"/>
      <c r="BT25" s="646"/>
      <c r="BU25" s="646"/>
      <c r="BV25" s="646" t="s">
        <v>295</v>
      </c>
      <c r="BW25" s="646" t="s">
        <v>295</v>
      </c>
      <c r="BX25" s="645"/>
      <c r="BY25" s="638"/>
    </row>
    <row r="26" spans="1:147" s="111" customFormat="1" ht="17.100000000000001" hidden="1" customHeight="1">
      <c r="A26" s="2618" t="s">
        <v>1002</v>
      </c>
      <c r="B26" s="2619"/>
      <c r="C26" s="2619"/>
      <c r="D26" s="2620"/>
      <c r="E26" s="648">
        <v>133471.69626538767</v>
      </c>
      <c r="F26" s="648">
        <v>36777.200435699982</v>
      </c>
      <c r="G26" s="648"/>
      <c r="H26" s="648"/>
      <c r="I26" s="648"/>
      <c r="J26" s="648"/>
      <c r="K26" s="648">
        <v>32622.690048071905</v>
      </c>
      <c r="L26" s="648"/>
      <c r="M26" s="646" t="s">
        <v>295</v>
      </c>
      <c r="N26" s="646" t="s">
        <v>295</v>
      </c>
      <c r="O26" s="646" t="s">
        <v>295</v>
      </c>
      <c r="P26" s="646"/>
      <c r="Q26" s="646"/>
      <c r="R26" s="646"/>
      <c r="S26" s="646"/>
      <c r="T26" s="646"/>
      <c r="U26" s="646"/>
      <c r="V26" s="646" t="s">
        <v>295</v>
      </c>
      <c r="W26" s="645">
        <v>4154.5103876281082</v>
      </c>
      <c r="X26" s="646"/>
      <c r="Y26" s="646"/>
      <c r="Z26" s="646"/>
      <c r="AA26" s="646"/>
      <c r="AB26" s="646"/>
      <c r="AC26" s="646" t="s">
        <v>295</v>
      </c>
      <c r="AD26" s="646" t="s">
        <v>295</v>
      </c>
      <c r="AE26" s="646" t="s">
        <v>295</v>
      </c>
      <c r="AF26" s="646"/>
      <c r="AG26" s="646"/>
      <c r="AH26" s="646"/>
      <c r="AI26" s="646"/>
      <c r="AJ26" s="646"/>
      <c r="AK26" s="646" t="s">
        <v>295</v>
      </c>
      <c r="AL26" s="646" t="s">
        <v>295</v>
      </c>
      <c r="AM26" s="645">
        <v>37221.85817660774</v>
      </c>
      <c r="AN26" s="648"/>
      <c r="AO26" s="648"/>
      <c r="AP26" s="648"/>
      <c r="AQ26" s="648"/>
      <c r="AR26" s="648">
        <v>32622.690048071905</v>
      </c>
      <c r="AS26" s="645">
        <v>18723.234325073427</v>
      </c>
      <c r="AT26" s="645" t="s">
        <v>295</v>
      </c>
      <c r="AU26" s="2618" t="s">
        <v>1002</v>
      </c>
      <c r="AV26" s="2619"/>
      <c r="AW26" s="2619"/>
      <c r="AX26" s="2620"/>
      <c r="AY26" s="646" t="s">
        <v>295</v>
      </c>
      <c r="AZ26" s="648"/>
      <c r="BA26" s="648"/>
      <c r="BB26" s="648"/>
      <c r="BC26" s="648"/>
      <c r="BD26" s="648">
        <v>32622.690048071905</v>
      </c>
      <c r="BE26" s="646" t="s">
        <v>295</v>
      </c>
      <c r="BF26" s="646" t="s">
        <v>295</v>
      </c>
      <c r="BG26" s="646" t="s">
        <v>295</v>
      </c>
      <c r="BH26" s="645">
        <v>18498.623851534325</v>
      </c>
      <c r="BI26" s="646"/>
      <c r="BJ26" s="646"/>
      <c r="BK26" s="646"/>
      <c r="BL26" s="646"/>
      <c r="BM26" s="646"/>
      <c r="BN26" s="646" t="s">
        <v>295</v>
      </c>
      <c r="BO26" s="646" t="s">
        <v>295</v>
      </c>
      <c r="BP26" s="646" t="s">
        <v>295</v>
      </c>
      <c r="BQ26" s="646"/>
      <c r="BR26" s="646"/>
      <c r="BS26" s="646"/>
      <c r="BT26" s="646"/>
      <c r="BU26" s="646"/>
      <c r="BV26" s="646" t="s">
        <v>295</v>
      </c>
      <c r="BW26" s="646" t="s">
        <v>295</v>
      </c>
      <c r="BX26" s="645"/>
      <c r="BY26" s="638"/>
    </row>
    <row r="27" spans="1:147" s="111" customFormat="1" ht="17.100000000000001" hidden="1" customHeight="1">
      <c r="A27" s="2618" t="s">
        <v>1003</v>
      </c>
      <c r="B27" s="2619"/>
      <c r="C27" s="2619"/>
      <c r="D27" s="2620"/>
      <c r="E27" s="648">
        <v>131242.65344171703</v>
      </c>
      <c r="F27" s="648">
        <v>35738.166060879819</v>
      </c>
      <c r="G27" s="648"/>
      <c r="H27" s="648"/>
      <c r="I27" s="648"/>
      <c r="J27" s="648"/>
      <c r="K27" s="648">
        <v>31520.722917181229</v>
      </c>
      <c r="L27" s="648"/>
      <c r="M27" s="648" t="s">
        <v>1402</v>
      </c>
      <c r="N27" s="648">
        <v>6189.6597568765692</v>
      </c>
      <c r="O27" s="648">
        <v>11456.13340277295</v>
      </c>
      <c r="P27" s="648"/>
      <c r="Q27" s="648"/>
      <c r="R27" s="648"/>
      <c r="S27" s="648"/>
      <c r="T27" s="648"/>
      <c r="U27" s="648"/>
      <c r="V27" s="648">
        <v>1329.9881353357021</v>
      </c>
      <c r="W27" s="645">
        <v>4217.443143698637</v>
      </c>
      <c r="X27" s="648"/>
      <c r="Y27" s="648"/>
      <c r="Z27" s="648"/>
      <c r="AA27" s="648"/>
      <c r="AB27" s="648"/>
      <c r="AC27" s="645">
        <v>146.00364825908406</v>
      </c>
      <c r="AD27" s="645">
        <v>1312.5096055855486</v>
      </c>
      <c r="AE27" s="645">
        <v>1641.8558302225567</v>
      </c>
      <c r="AF27" s="648"/>
      <c r="AG27" s="648"/>
      <c r="AH27" s="648"/>
      <c r="AI27" s="648"/>
      <c r="AJ27" s="648"/>
      <c r="AK27" s="645">
        <v>1066.4417437993507</v>
      </c>
      <c r="AL27" s="645">
        <v>50.632315832097888</v>
      </c>
      <c r="AM27" s="645">
        <v>36952.056864284896</v>
      </c>
      <c r="AN27" s="648"/>
      <c r="AO27" s="648"/>
      <c r="AP27" s="648"/>
      <c r="AQ27" s="648"/>
      <c r="AR27" s="648">
        <v>31520.722917181229</v>
      </c>
      <c r="AS27" s="645">
        <v>18007.42992330237</v>
      </c>
      <c r="AT27" s="645">
        <v>299.46391409939594</v>
      </c>
      <c r="AU27" s="2618" t="s">
        <v>1003</v>
      </c>
      <c r="AV27" s="2619"/>
      <c r="AW27" s="2619"/>
      <c r="AX27" s="2620"/>
      <c r="AY27" s="645">
        <v>3358.7463562394632</v>
      </c>
      <c r="AZ27" s="648"/>
      <c r="BA27" s="648"/>
      <c r="BB27" s="648"/>
      <c r="BC27" s="648"/>
      <c r="BD27" s="648">
        <v>31520.722917181229</v>
      </c>
      <c r="BE27" s="645">
        <v>5996.2304408118398</v>
      </c>
      <c r="BF27" s="645">
        <v>7662.7471868962266</v>
      </c>
      <c r="BG27" s="645">
        <v>690.24202525543592</v>
      </c>
      <c r="BH27" s="645">
        <v>18944.626940982682</v>
      </c>
      <c r="BI27" s="648"/>
      <c r="BJ27" s="648"/>
      <c r="BK27" s="648"/>
      <c r="BL27" s="648"/>
      <c r="BM27" s="648"/>
      <c r="BN27" s="645">
        <v>586.4619130306005</v>
      </c>
      <c r="BO27" s="645">
        <v>5038.5874307746826</v>
      </c>
      <c r="BP27" s="645">
        <v>7232.9697450579442</v>
      </c>
      <c r="BQ27" s="648"/>
      <c r="BR27" s="648"/>
      <c r="BS27" s="648"/>
      <c r="BT27" s="648"/>
      <c r="BU27" s="648"/>
      <c r="BV27" s="645">
        <v>5853.1535932033694</v>
      </c>
      <c r="BW27" s="645">
        <v>233.45425891607707</v>
      </c>
      <c r="BX27" s="645"/>
      <c r="BY27" s="638"/>
    </row>
    <row r="28" spans="1:147" s="111" customFormat="1" ht="17.100000000000001" hidden="1" customHeight="1">
      <c r="A28" s="2618" t="s">
        <v>1004</v>
      </c>
      <c r="B28" s="2618"/>
      <c r="C28" s="2618"/>
      <c r="D28" s="2668"/>
      <c r="E28" s="648">
        <v>141368.27721894893</v>
      </c>
      <c r="F28" s="648">
        <v>40376.421066085597</v>
      </c>
      <c r="G28" s="648"/>
      <c r="H28" s="648"/>
      <c r="I28" s="648"/>
      <c r="J28" s="648"/>
      <c r="K28" s="648">
        <v>35481.219288156077</v>
      </c>
      <c r="L28" s="648"/>
      <c r="M28" s="648">
        <v>766.84876545175212</v>
      </c>
      <c r="N28" s="648">
        <v>7430.4396595193593</v>
      </c>
      <c r="O28" s="648">
        <v>11876.941514670014</v>
      </c>
      <c r="P28" s="648"/>
      <c r="Q28" s="648"/>
      <c r="R28" s="648"/>
      <c r="S28" s="648"/>
      <c r="T28" s="648"/>
      <c r="U28" s="648"/>
      <c r="V28" s="648">
        <v>1403.2603423912194</v>
      </c>
      <c r="W28" s="645">
        <v>4895.2017779295138</v>
      </c>
      <c r="X28" s="648"/>
      <c r="Y28" s="648"/>
      <c r="Z28" s="648"/>
      <c r="AA28" s="648"/>
      <c r="AB28" s="648"/>
      <c r="AC28" s="645">
        <v>203.90579710144925</v>
      </c>
      <c r="AD28" s="645">
        <v>1618.725244026419</v>
      </c>
      <c r="AE28" s="645">
        <v>1755.9675311506728</v>
      </c>
      <c r="AF28" s="648"/>
      <c r="AG28" s="648"/>
      <c r="AH28" s="648"/>
      <c r="AI28" s="648"/>
      <c r="AJ28" s="648"/>
      <c r="AK28" s="645">
        <v>1287.7909992042919</v>
      </c>
      <c r="AL28" s="645">
        <v>28.812206446684453</v>
      </c>
      <c r="AM28" s="645">
        <v>37269.232333056541</v>
      </c>
      <c r="AN28" s="648"/>
      <c r="AO28" s="648"/>
      <c r="AP28" s="648"/>
      <c r="AQ28" s="648"/>
      <c r="AR28" s="648">
        <v>35481.219288156077</v>
      </c>
      <c r="AS28" s="645">
        <v>18920.560850909438</v>
      </c>
      <c r="AT28" s="645">
        <v>421.38736193261479</v>
      </c>
      <c r="AU28" s="2618" t="s">
        <v>1004</v>
      </c>
      <c r="AV28" s="2618"/>
      <c r="AW28" s="2618"/>
      <c r="AX28" s="2668"/>
      <c r="AY28" s="645">
        <v>3049.4091506434647</v>
      </c>
      <c r="AZ28" s="648"/>
      <c r="BA28" s="648"/>
      <c r="BB28" s="648"/>
      <c r="BC28" s="648"/>
      <c r="BD28" s="648">
        <v>35481.219288156077</v>
      </c>
      <c r="BE28" s="645">
        <v>6190.5230020553863</v>
      </c>
      <c r="BF28" s="645">
        <v>8429.8469094916763</v>
      </c>
      <c r="BG28" s="645">
        <v>829.39442678630144</v>
      </c>
      <c r="BH28" s="645">
        <v>18348.671482147132</v>
      </c>
      <c r="BI28" s="648"/>
      <c r="BJ28" s="648"/>
      <c r="BK28" s="648"/>
      <c r="BL28" s="648"/>
      <c r="BM28" s="648"/>
      <c r="BN28" s="645">
        <v>643.92939221555935</v>
      </c>
      <c r="BO28" s="645">
        <v>4959.295271592463</v>
      </c>
      <c r="BP28" s="645">
        <v>6852.5584430575373</v>
      </c>
      <c r="BQ28" s="648"/>
      <c r="BR28" s="648"/>
      <c r="BS28" s="648"/>
      <c r="BT28" s="648"/>
      <c r="BU28" s="648"/>
      <c r="BV28" s="645">
        <v>5701.1728290389619</v>
      </c>
      <c r="BW28" s="645">
        <v>191.71554624257877</v>
      </c>
      <c r="BX28" s="645"/>
      <c r="BY28" s="638"/>
    </row>
    <row r="29" spans="1:147" s="111" customFormat="1" ht="17.100000000000001" hidden="1" customHeight="1">
      <c r="A29" s="2618" t="s">
        <v>1005</v>
      </c>
      <c r="B29" s="2618"/>
      <c r="C29" s="2618"/>
      <c r="D29" s="2668"/>
      <c r="E29" s="648">
        <v>138847.41528557913</v>
      </c>
      <c r="F29" s="648">
        <v>41197.054414681719</v>
      </c>
      <c r="G29" s="648"/>
      <c r="H29" s="648"/>
      <c r="I29" s="648"/>
      <c r="J29" s="648"/>
      <c r="K29" s="648">
        <v>36038.912502070314</v>
      </c>
      <c r="L29" s="648"/>
      <c r="M29" s="648">
        <v>983.79901210529624</v>
      </c>
      <c r="N29" s="648">
        <v>6946.7841732304105</v>
      </c>
      <c r="O29" s="648">
        <v>11703.358702067888</v>
      </c>
      <c r="P29" s="648"/>
      <c r="Q29" s="648"/>
      <c r="R29" s="648"/>
      <c r="S29" s="648"/>
      <c r="T29" s="648"/>
      <c r="U29" s="648"/>
      <c r="V29" s="648">
        <v>1705.1058689892645</v>
      </c>
      <c r="W29" s="645">
        <v>5158.1419126114051</v>
      </c>
      <c r="X29" s="648"/>
      <c r="Y29" s="648"/>
      <c r="Z29" s="648"/>
      <c r="AA29" s="648"/>
      <c r="AB29" s="648"/>
      <c r="AC29" s="645">
        <v>309.45418184058059</v>
      </c>
      <c r="AD29" s="645">
        <v>1768.2635013987331</v>
      </c>
      <c r="AE29" s="645">
        <v>1658.7305922706355</v>
      </c>
      <c r="AF29" s="648"/>
      <c r="AG29" s="648"/>
      <c r="AH29" s="648"/>
      <c r="AI29" s="648"/>
      <c r="AJ29" s="648"/>
      <c r="AK29" s="645">
        <v>1374.6080998577568</v>
      </c>
      <c r="AL29" s="645">
        <v>47.085537243702632</v>
      </c>
      <c r="AM29" s="645">
        <v>39327.460588000205</v>
      </c>
      <c r="AN29" s="648"/>
      <c r="AO29" s="648"/>
      <c r="AP29" s="648"/>
      <c r="AQ29" s="648"/>
      <c r="AR29" s="648">
        <v>36038.912502070314</v>
      </c>
      <c r="AS29" s="645">
        <v>21666.432123699178</v>
      </c>
      <c r="AT29" s="645">
        <v>736.19499679151363</v>
      </c>
      <c r="AU29" s="2618" t="s">
        <v>1005</v>
      </c>
      <c r="AV29" s="2618"/>
      <c r="AW29" s="2618"/>
      <c r="AX29" s="2668"/>
      <c r="AY29" s="645">
        <v>3307.9935318721459</v>
      </c>
      <c r="AZ29" s="648"/>
      <c r="BA29" s="648"/>
      <c r="BB29" s="648"/>
      <c r="BC29" s="648"/>
      <c r="BD29" s="648">
        <v>36038.912502070314</v>
      </c>
      <c r="BE29" s="645">
        <v>6619.8707735134749</v>
      </c>
      <c r="BF29" s="645">
        <v>9979.5479325617016</v>
      </c>
      <c r="BG29" s="645">
        <v>1022.8248889603675</v>
      </c>
      <c r="BH29" s="645">
        <v>17661.028464300958</v>
      </c>
      <c r="BI29" s="648"/>
      <c r="BJ29" s="648"/>
      <c r="BK29" s="648"/>
      <c r="BL29" s="648"/>
      <c r="BM29" s="648"/>
      <c r="BN29" s="645">
        <v>691.05851796347542</v>
      </c>
      <c r="BO29" s="645">
        <v>4751.6715609288749</v>
      </c>
      <c r="BP29" s="645">
        <v>6287.7301288130038</v>
      </c>
      <c r="BQ29" s="648"/>
      <c r="BR29" s="648"/>
      <c r="BS29" s="648"/>
      <c r="BT29" s="648"/>
      <c r="BU29" s="648"/>
      <c r="BV29" s="645">
        <v>5613.9694110910705</v>
      </c>
      <c r="BW29" s="645">
        <v>316.59884550457059</v>
      </c>
      <c r="BX29" s="645"/>
      <c r="BY29" s="638"/>
    </row>
    <row r="30" spans="1:147" s="111" customFormat="1" ht="17.100000000000001" customHeight="1" thickTop="1">
      <c r="A30" s="2618" t="s">
        <v>1422</v>
      </c>
      <c r="B30" s="2618"/>
      <c r="C30" s="2618"/>
      <c r="D30" s="2668"/>
      <c r="E30" s="1367">
        <f>CA34</f>
        <v>146209.3526603998</v>
      </c>
      <c r="F30" s="1367">
        <f t="shared" ref="F30:V30" si="2">CB34</f>
        <v>25548.162876907318</v>
      </c>
      <c r="G30" s="1367">
        <f t="shared" si="2"/>
        <v>26.717186677816116</v>
      </c>
      <c r="H30" s="1367">
        <f t="shared" si="2"/>
        <v>238.79986687965263</v>
      </c>
      <c r="I30" s="1367">
        <f t="shared" si="2"/>
        <v>2788.0250360413152</v>
      </c>
      <c r="J30" s="1367">
        <f t="shared" si="2"/>
        <v>5695.3483176198542</v>
      </c>
      <c r="K30" s="1367">
        <f t="shared" si="2"/>
        <v>8676.1781583177944</v>
      </c>
      <c r="L30" s="1367">
        <f t="shared" si="2"/>
        <v>6531.0884957992012</v>
      </c>
      <c r="M30" s="1367">
        <f t="shared" si="2"/>
        <v>1592.0058155715737</v>
      </c>
      <c r="N30" s="1367">
        <f t="shared" si="2"/>
        <v>57702.355363871473</v>
      </c>
      <c r="O30" s="1367">
        <f t="shared" si="2"/>
        <v>13154.607633103036</v>
      </c>
      <c r="P30" s="1367">
        <f t="shared" si="2"/>
        <v>0</v>
      </c>
      <c r="Q30" s="1367">
        <f t="shared" si="2"/>
        <v>393.70084865961292</v>
      </c>
      <c r="R30" s="1367">
        <f t="shared" si="2"/>
        <v>1959.5414412022535</v>
      </c>
      <c r="S30" s="1367">
        <f t="shared" si="2"/>
        <v>3336.9923516764661</v>
      </c>
      <c r="T30" s="1367">
        <f t="shared" si="2"/>
        <v>3757.8302631175211</v>
      </c>
      <c r="U30" s="1367">
        <f t="shared" si="2"/>
        <v>2275.9009047394702</v>
      </c>
      <c r="V30" s="1367">
        <f t="shared" si="2"/>
        <v>1430.6418237077548</v>
      </c>
      <c r="W30" s="1367">
        <f>CS34</f>
        <v>16297.122141336638</v>
      </c>
      <c r="X30" s="1367">
        <f t="shared" ref="X30" si="3">CT34</f>
        <v>0</v>
      </c>
      <c r="Y30" s="1367">
        <f t="shared" ref="Y30" si="4">CU34</f>
        <v>126.88733188680672</v>
      </c>
      <c r="Z30" s="1367">
        <f t="shared" ref="Z30" si="5">CV34</f>
        <v>2152.3666042262771</v>
      </c>
      <c r="AA30" s="1367">
        <f t="shared" ref="AA30" si="6">CW34</f>
        <v>5266.799692135427</v>
      </c>
      <c r="AB30" s="1367">
        <f t="shared" ref="AB30" si="7">CX34</f>
        <v>5644.0567457672441</v>
      </c>
      <c r="AC30" s="1367">
        <f t="shared" ref="AC30" si="8">CY34</f>
        <v>2715.9637481313221</v>
      </c>
      <c r="AD30" s="1367">
        <f t="shared" ref="AD30" si="9">CZ34</f>
        <v>391.04801918956468</v>
      </c>
      <c r="AE30" s="1367">
        <f t="shared" ref="AE30" si="10">DA34</f>
        <v>28250.625589431831</v>
      </c>
      <c r="AF30" s="1367">
        <f t="shared" ref="AF30" si="11">DB34</f>
        <v>36.078022437025773</v>
      </c>
      <c r="AG30" s="1367">
        <f t="shared" ref="AG30" si="12">DC34</f>
        <v>1736.4169938998077</v>
      </c>
      <c r="AH30" s="1367">
        <f t="shared" ref="AH30" si="13">DD34</f>
        <v>9696.7100915126939</v>
      </c>
      <c r="AI30" s="1367">
        <f t="shared" ref="AI30" si="14">DE34</f>
        <v>8303.7316374636794</v>
      </c>
      <c r="AJ30" s="1367">
        <f t="shared" ref="AJ30" si="15">DF34</f>
        <v>5570.5053622112036</v>
      </c>
      <c r="AK30" s="1367">
        <f t="shared" ref="AK30" si="16">DG34</f>
        <v>2417.0010766240025</v>
      </c>
      <c r="AL30" s="1367">
        <f>DH34</f>
        <v>490.18240528335792</v>
      </c>
      <c r="AM30" s="1367">
        <f t="shared" ref="AM30" si="17">DI34</f>
        <v>19380.143507712324</v>
      </c>
      <c r="AN30" s="1367">
        <f t="shared" ref="AN30" si="18">DJ34</f>
        <v>61.819208156247541</v>
      </c>
      <c r="AO30" s="1367">
        <f t="shared" ref="AO30" si="19">DK34</f>
        <v>906.62988824071738</v>
      </c>
      <c r="AP30" s="1367">
        <f t="shared" ref="AP30" si="20">DL34</f>
        <v>5724.7544834842511</v>
      </c>
      <c r="AQ30" s="1367">
        <f t="shared" ref="AQ30" si="21">DM34</f>
        <v>6149.5922511678555</v>
      </c>
      <c r="AR30" s="1367">
        <f t="shared" ref="AR30" si="22">DN34</f>
        <v>4764.341025687072</v>
      </c>
      <c r="AS30" s="1367">
        <f t="shared" ref="AS30" si="23">DO34</f>
        <v>1563.2872023740438</v>
      </c>
      <c r="AT30" s="1367">
        <f t="shared" ref="AT30" si="24">DP34</f>
        <v>209.71944860210522</v>
      </c>
      <c r="AU30" s="2618" t="s">
        <v>1422</v>
      </c>
      <c r="AV30" s="2618"/>
      <c r="AW30" s="2618"/>
      <c r="AX30" s="2668"/>
      <c r="AY30" s="645">
        <f>DQ34</f>
        <v>6034.0017115500605</v>
      </c>
      <c r="AZ30" s="645">
        <f t="shared" ref="AZ30:BX30" si="25">DR34</f>
        <v>27.328242724522777</v>
      </c>
      <c r="BA30" s="645">
        <f t="shared" si="25"/>
        <v>276.03445293219181</v>
      </c>
      <c r="BB30" s="645">
        <f t="shared" si="25"/>
        <v>937.39154163541195</v>
      </c>
      <c r="BC30" s="645">
        <f t="shared" si="25"/>
        <v>2130.2769664017042</v>
      </c>
      <c r="BD30" s="645">
        <f t="shared" si="25"/>
        <v>1562.295406374323</v>
      </c>
      <c r="BE30" s="645">
        <f t="shared" si="25"/>
        <v>909.13098935430673</v>
      </c>
      <c r="BF30" s="645">
        <f t="shared" si="25"/>
        <v>191.54411212760192</v>
      </c>
      <c r="BG30" s="645">
        <f t="shared" si="25"/>
        <v>35078.84865797891</v>
      </c>
      <c r="BH30" s="645">
        <f t="shared" si="25"/>
        <v>17113.277673603094</v>
      </c>
      <c r="BI30" s="645">
        <f t="shared" si="25"/>
        <v>8.6666666665921497</v>
      </c>
      <c r="BJ30" s="645">
        <f t="shared" si="25"/>
        <v>465.74673526582978</v>
      </c>
      <c r="BK30" s="645">
        <f t="shared" si="25"/>
        <v>2561.3054883951299</v>
      </c>
      <c r="BL30" s="645">
        <f t="shared" si="25"/>
        <v>4494.811962886527</v>
      </c>
      <c r="BM30" s="645">
        <f t="shared" si="25"/>
        <v>5267.4717046743453</v>
      </c>
      <c r="BN30" s="645">
        <f t="shared" si="25"/>
        <v>3537.4598193358411</v>
      </c>
      <c r="BO30" s="645">
        <f t="shared" si="25"/>
        <v>777.81529637882704</v>
      </c>
      <c r="BP30" s="645">
        <f t="shared" si="25"/>
        <v>17965.570984375845</v>
      </c>
      <c r="BQ30" s="645">
        <f t="shared" si="25"/>
        <v>71.910214752641792</v>
      </c>
      <c r="BR30" s="645">
        <f t="shared" si="25"/>
        <v>893.07909787733229</v>
      </c>
      <c r="BS30" s="645">
        <f t="shared" si="25"/>
        <v>3584.8434517046749</v>
      </c>
      <c r="BT30" s="645">
        <f t="shared" si="25"/>
        <v>5132.4243179475234</v>
      </c>
      <c r="BU30" s="645">
        <f t="shared" si="25"/>
        <v>4944.0215368185027</v>
      </c>
      <c r="BV30" s="645">
        <f t="shared" si="25"/>
        <v>2855.7617078738458</v>
      </c>
      <c r="BW30" s="645">
        <f t="shared" si="25"/>
        <v>483.53065740132433</v>
      </c>
      <c r="BX30" s="645">
        <f t="shared" si="25"/>
        <v>2465.8405423799145</v>
      </c>
      <c r="BY30" s="2771"/>
      <c r="BZ30" s="2772"/>
      <c r="CA30" s="1509" t="s">
        <v>1991</v>
      </c>
      <c r="CB30" s="1510" t="s">
        <v>1994</v>
      </c>
      <c r="CC30" s="1510" t="s">
        <v>2028</v>
      </c>
      <c r="CD30" s="1510" t="s">
        <v>2029</v>
      </c>
      <c r="CE30" s="1510" t="s">
        <v>2030</v>
      </c>
      <c r="CF30" s="1510" t="s">
        <v>2031</v>
      </c>
      <c r="CG30" s="1510" t="s">
        <v>2032</v>
      </c>
      <c r="CH30" s="1510" t="s">
        <v>2033</v>
      </c>
      <c r="CI30" s="1510" t="s">
        <v>2034</v>
      </c>
      <c r="CJ30" s="1510" t="s">
        <v>1997</v>
      </c>
      <c r="CK30" s="1510" t="s">
        <v>1998</v>
      </c>
      <c r="CL30" s="1510" t="s">
        <v>2035</v>
      </c>
      <c r="CM30" s="1510" t="s">
        <v>2036</v>
      </c>
      <c r="CN30" s="1510" t="s">
        <v>2037</v>
      </c>
      <c r="CO30" s="1510" t="s">
        <v>2038</v>
      </c>
      <c r="CP30" s="1510" t="s">
        <v>2039</v>
      </c>
      <c r="CQ30" s="1510" t="s">
        <v>2040</v>
      </c>
      <c r="CR30" s="1510" t="s">
        <v>2041</v>
      </c>
      <c r="CS30" s="1510" t="s">
        <v>2001</v>
      </c>
      <c r="CT30" s="1510" t="s">
        <v>2042</v>
      </c>
      <c r="CU30" s="1510" t="s">
        <v>2043</v>
      </c>
      <c r="CV30" s="1510" t="s">
        <v>2044</v>
      </c>
      <c r="CW30" s="1510" t="s">
        <v>2045</v>
      </c>
      <c r="CX30" s="1510" t="s">
        <v>2046</v>
      </c>
      <c r="CY30" s="1510" t="s">
        <v>2047</v>
      </c>
      <c r="CZ30" s="1510" t="s">
        <v>2048</v>
      </c>
      <c r="DA30" s="1510" t="s">
        <v>2004</v>
      </c>
      <c r="DB30" s="1510" t="s">
        <v>2049</v>
      </c>
      <c r="DC30" s="1510" t="s">
        <v>2050</v>
      </c>
      <c r="DD30" s="1510" t="s">
        <v>2051</v>
      </c>
      <c r="DE30" s="1510" t="s">
        <v>2052</v>
      </c>
      <c r="DF30" s="1510" t="s">
        <v>2053</v>
      </c>
      <c r="DG30" s="1510" t="s">
        <v>2054</v>
      </c>
      <c r="DH30" s="1510" t="s">
        <v>2055</v>
      </c>
      <c r="DI30" s="1510" t="s">
        <v>2007</v>
      </c>
      <c r="DJ30" s="1510" t="s">
        <v>2056</v>
      </c>
      <c r="DK30" s="1510" t="s">
        <v>2057</v>
      </c>
      <c r="DL30" s="1510" t="s">
        <v>2058</v>
      </c>
      <c r="DM30" s="1510" t="s">
        <v>2059</v>
      </c>
      <c r="DN30" s="1510" t="s">
        <v>2060</v>
      </c>
      <c r="DO30" s="1510" t="s">
        <v>2061</v>
      </c>
      <c r="DP30" s="1510" t="s">
        <v>2062</v>
      </c>
      <c r="DQ30" s="1510" t="s">
        <v>2010</v>
      </c>
      <c r="DR30" s="1510" t="s">
        <v>2063</v>
      </c>
      <c r="DS30" s="1510" t="s">
        <v>2064</v>
      </c>
      <c r="DT30" s="1510" t="s">
        <v>2065</v>
      </c>
      <c r="DU30" s="1510" t="s">
        <v>2066</v>
      </c>
      <c r="DV30" s="1510" t="s">
        <v>2067</v>
      </c>
      <c r="DW30" s="1510" t="s">
        <v>2068</v>
      </c>
      <c r="DX30" s="1510" t="s">
        <v>2069</v>
      </c>
      <c r="DY30" s="1510" t="s">
        <v>2013</v>
      </c>
      <c r="DZ30" s="1510" t="s">
        <v>2014</v>
      </c>
      <c r="EA30" s="1510" t="s">
        <v>2070</v>
      </c>
      <c r="EB30" s="1510" t="s">
        <v>2071</v>
      </c>
      <c r="EC30" s="1510" t="s">
        <v>2072</v>
      </c>
      <c r="ED30" s="1510" t="s">
        <v>2073</v>
      </c>
      <c r="EE30" s="1510" t="s">
        <v>2074</v>
      </c>
      <c r="EF30" s="1510" t="s">
        <v>2075</v>
      </c>
      <c r="EG30" s="1510" t="s">
        <v>2076</v>
      </c>
      <c r="EH30" s="1510" t="s">
        <v>2017</v>
      </c>
      <c r="EI30" s="1510" t="s">
        <v>2077</v>
      </c>
      <c r="EJ30" s="1510" t="s">
        <v>2078</v>
      </c>
      <c r="EK30" s="1510" t="s">
        <v>2079</v>
      </c>
      <c r="EL30" s="1510" t="s">
        <v>2080</v>
      </c>
      <c r="EM30" s="1510" t="s">
        <v>2081</v>
      </c>
      <c r="EN30" s="1510" t="s">
        <v>2082</v>
      </c>
      <c r="EO30" s="1510" t="s">
        <v>2083</v>
      </c>
      <c r="EP30" s="1511" t="s">
        <v>2020</v>
      </c>
      <c r="EQ30" s="1512"/>
    </row>
    <row r="31" spans="1:147" ht="17.100000000000001" customHeight="1" thickBot="1">
      <c r="A31" s="2641" t="s">
        <v>43</v>
      </c>
      <c r="B31" s="2641"/>
      <c r="C31" s="2641"/>
      <c r="D31" s="107"/>
      <c r="E31" s="1369"/>
      <c r="F31" s="1370"/>
      <c r="G31" s="1370"/>
      <c r="H31" s="1370"/>
      <c r="I31" s="1370"/>
      <c r="J31" s="1370"/>
      <c r="K31" s="1370"/>
      <c r="L31" s="1370"/>
      <c r="M31" s="1370"/>
      <c r="N31" s="1370"/>
      <c r="O31" s="1370"/>
      <c r="P31" s="1370"/>
      <c r="Q31" s="1370"/>
      <c r="R31" s="1370"/>
      <c r="S31" s="1370"/>
      <c r="T31" s="1370"/>
      <c r="U31" s="1370"/>
      <c r="V31" s="1370"/>
      <c r="W31" s="1371"/>
      <c r="X31" s="1370"/>
      <c r="Y31" s="1370"/>
      <c r="Z31" s="1370"/>
      <c r="AA31" s="1370"/>
      <c r="AB31" s="1370"/>
      <c r="AC31" s="1371"/>
      <c r="AD31" s="1371"/>
      <c r="AE31" s="1371"/>
      <c r="AF31" s="1370"/>
      <c r="AG31" s="1370"/>
      <c r="AH31" s="1370"/>
      <c r="AI31" s="1370"/>
      <c r="AJ31" s="1370"/>
      <c r="AK31" s="1371"/>
      <c r="AL31" s="1371"/>
      <c r="AM31" s="1371"/>
      <c r="AN31" s="1370"/>
      <c r="AO31" s="1370"/>
      <c r="AP31" s="1370"/>
      <c r="AQ31" s="1370"/>
      <c r="AR31" s="1370"/>
      <c r="AS31" s="1371"/>
      <c r="AT31" s="2340"/>
      <c r="AU31" s="2641" t="s">
        <v>43</v>
      </c>
      <c r="AV31" s="2641"/>
      <c r="AW31" s="2641"/>
      <c r="AX31" s="107"/>
      <c r="AY31" s="653"/>
      <c r="AZ31" s="652"/>
      <c r="BA31" s="652"/>
      <c r="BB31" s="652"/>
      <c r="BC31" s="652"/>
      <c r="BD31" s="652"/>
      <c r="BE31" s="653"/>
      <c r="BF31" s="653"/>
      <c r="BG31" s="653"/>
      <c r="BH31" s="653"/>
      <c r="BI31" s="652"/>
      <c r="BJ31" s="652"/>
      <c r="BK31" s="652"/>
      <c r="BL31" s="652"/>
      <c r="BM31" s="652"/>
      <c r="BN31" s="653"/>
      <c r="BO31" s="653"/>
      <c r="BP31" s="653"/>
      <c r="BQ31" s="652"/>
      <c r="BR31" s="652"/>
      <c r="BS31" s="652"/>
      <c r="BT31" s="652"/>
      <c r="BU31" s="652"/>
      <c r="BV31" s="653"/>
      <c r="BW31" s="653"/>
      <c r="BX31" s="654"/>
      <c r="BY31" s="2773"/>
      <c r="BZ31" s="2774"/>
      <c r="CA31" s="1513" t="s">
        <v>2025</v>
      </c>
      <c r="CB31" s="1514" t="s">
        <v>2025</v>
      </c>
      <c r="CC31" s="1514" t="s">
        <v>2025</v>
      </c>
      <c r="CD31" s="1514" t="s">
        <v>2025</v>
      </c>
      <c r="CE31" s="1514" t="s">
        <v>2025</v>
      </c>
      <c r="CF31" s="1514" t="s">
        <v>2025</v>
      </c>
      <c r="CG31" s="1514" t="s">
        <v>2025</v>
      </c>
      <c r="CH31" s="1514" t="s">
        <v>2025</v>
      </c>
      <c r="CI31" s="1514" t="s">
        <v>2025</v>
      </c>
      <c r="CJ31" s="1514" t="s">
        <v>2025</v>
      </c>
      <c r="CK31" s="1514" t="s">
        <v>2025</v>
      </c>
      <c r="CL31" s="1514" t="s">
        <v>2025</v>
      </c>
      <c r="CM31" s="1514" t="s">
        <v>2025</v>
      </c>
      <c r="CN31" s="1514" t="s">
        <v>2025</v>
      </c>
      <c r="CO31" s="1514" t="s">
        <v>2025</v>
      </c>
      <c r="CP31" s="1514" t="s">
        <v>2025</v>
      </c>
      <c r="CQ31" s="1514" t="s">
        <v>2025</v>
      </c>
      <c r="CR31" s="1514" t="s">
        <v>2025</v>
      </c>
      <c r="CS31" s="1514" t="s">
        <v>2025</v>
      </c>
      <c r="CT31" s="1514" t="s">
        <v>2025</v>
      </c>
      <c r="CU31" s="1514" t="s">
        <v>2025</v>
      </c>
      <c r="CV31" s="1514" t="s">
        <v>2025</v>
      </c>
      <c r="CW31" s="1514" t="s">
        <v>2025</v>
      </c>
      <c r="CX31" s="1514" t="s">
        <v>2025</v>
      </c>
      <c r="CY31" s="1514" t="s">
        <v>2025</v>
      </c>
      <c r="CZ31" s="1514" t="s">
        <v>2025</v>
      </c>
      <c r="DA31" s="1514" t="s">
        <v>2025</v>
      </c>
      <c r="DB31" s="1514" t="s">
        <v>2025</v>
      </c>
      <c r="DC31" s="1514" t="s">
        <v>2025</v>
      </c>
      <c r="DD31" s="1514" t="s">
        <v>2025</v>
      </c>
      <c r="DE31" s="1514" t="s">
        <v>2025</v>
      </c>
      <c r="DF31" s="1514" t="s">
        <v>2025</v>
      </c>
      <c r="DG31" s="1514" t="s">
        <v>2025</v>
      </c>
      <c r="DH31" s="1514" t="s">
        <v>2025</v>
      </c>
      <c r="DI31" s="1514" t="s">
        <v>2025</v>
      </c>
      <c r="DJ31" s="1514" t="s">
        <v>2025</v>
      </c>
      <c r="DK31" s="1514" t="s">
        <v>2025</v>
      </c>
      <c r="DL31" s="1514" t="s">
        <v>2025</v>
      </c>
      <c r="DM31" s="1514" t="s">
        <v>2025</v>
      </c>
      <c r="DN31" s="1514" t="s">
        <v>2025</v>
      </c>
      <c r="DO31" s="1514" t="s">
        <v>2025</v>
      </c>
      <c r="DP31" s="1514" t="s">
        <v>2025</v>
      </c>
      <c r="DQ31" s="1514" t="s">
        <v>2025</v>
      </c>
      <c r="DR31" s="1514" t="s">
        <v>2025</v>
      </c>
      <c r="DS31" s="1514" t="s">
        <v>2025</v>
      </c>
      <c r="DT31" s="1514" t="s">
        <v>2025</v>
      </c>
      <c r="DU31" s="1514" t="s">
        <v>2025</v>
      </c>
      <c r="DV31" s="1514" t="s">
        <v>2025</v>
      </c>
      <c r="DW31" s="1514" t="s">
        <v>2025</v>
      </c>
      <c r="DX31" s="1514" t="s">
        <v>2025</v>
      </c>
      <c r="DY31" s="1514" t="s">
        <v>2025</v>
      </c>
      <c r="DZ31" s="1514" t="s">
        <v>2025</v>
      </c>
      <c r="EA31" s="1514" t="s">
        <v>2025</v>
      </c>
      <c r="EB31" s="1514" t="s">
        <v>2025</v>
      </c>
      <c r="EC31" s="1514" t="s">
        <v>2025</v>
      </c>
      <c r="ED31" s="1514" t="s">
        <v>2025</v>
      </c>
      <c r="EE31" s="1514" t="s">
        <v>2025</v>
      </c>
      <c r="EF31" s="1514" t="s">
        <v>2025</v>
      </c>
      <c r="EG31" s="1514" t="s">
        <v>2025</v>
      </c>
      <c r="EH31" s="1514" t="s">
        <v>2025</v>
      </c>
      <c r="EI31" s="1514" t="s">
        <v>2025</v>
      </c>
      <c r="EJ31" s="1514" t="s">
        <v>2025</v>
      </c>
      <c r="EK31" s="1514" t="s">
        <v>2025</v>
      </c>
      <c r="EL31" s="1514" t="s">
        <v>2025</v>
      </c>
      <c r="EM31" s="1514" t="s">
        <v>2025</v>
      </c>
      <c r="EN31" s="1514" t="s">
        <v>2025</v>
      </c>
      <c r="EO31" s="1514" t="s">
        <v>2025</v>
      </c>
      <c r="EP31" s="1515" t="s">
        <v>2025</v>
      </c>
      <c r="EQ31" s="1512"/>
    </row>
    <row r="32" spans="1:147" ht="17.100000000000001" customHeight="1" thickTop="1">
      <c r="A32" s="1219"/>
      <c r="B32" s="1219" t="s">
        <v>44</v>
      </c>
      <c r="C32" s="1219"/>
      <c r="D32" s="811"/>
      <c r="E32" s="1369">
        <f>CA32</f>
        <v>133567.76031710987</v>
      </c>
      <c r="F32" s="1369">
        <f t="shared" ref="F32:AT33" si="26">CB32</f>
        <v>23140.136738555957</v>
      </c>
      <c r="G32" s="1369">
        <f t="shared" si="26"/>
        <v>26.717186677816116</v>
      </c>
      <c r="H32" s="1369">
        <f t="shared" si="26"/>
        <v>238.79986687965263</v>
      </c>
      <c r="I32" s="1369">
        <f t="shared" si="26"/>
        <v>2610.4442668104634</v>
      </c>
      <c r="J32" s="1369">
        <f t="shared" si="26"/>
        <v>5134.9712068128883</v>
      </c>
      <c r="K32" s="1369">
        <f t="shared" si="26"/>
        <v>7625.2483075597092</v>
      </c>
      <c r="L32" s="1369">
        <f t="shared" si="26"/>
        <v>5993.3784781819568</v>
      </c>
      <c r="M32" s="1369">
        <f t="shared" si="26"/>
        <v>1510.5774256333948</v>
      </c>
      <c r="N32" s="1369">
        <f t="shared" si="26"/>
        <v>55897.593230981693</v>
      </c>
      <c r="O32" s="1369">
        <f t="shared" si="26"/>
        <v>12684.765797470931</v>
      </c>
      <c r="P32" s="1369">
        <f t="shared" si="26"/>
        <v>0</v>
      </c>
      <c r="Q32" s="1369">
        <f t="shared" si="26"/>
        <v>393.70084865961292</v>
      </c>
      <c r="R32" s="1369">
        <f t="shared" si="26"/>
        <v>1945.7914412022535</v>
      </c>
      <c r="S32" s="1369">
        <f t="shared" si="26"/>
        <v>3335.9923516764661</v>
      </c>
      <c r="T32" s="1369">
        <f t="shared" si="26"/>
        <v>3541.5956565931592</v>
      </c>
      <c r="U32" s="1369">
        <f t="shared" si="26"/>
        <v>2037.043675631731</v>
      </c>
      <c r="V32" s="1369">
        <f t="shared" si="26"/>
        <v>1430.6418237077548</v>
      </c>
      <c r="W32" s="1369">
        <f t="shared" si="26"/>
        <v>15264.805184321005</v>
      </c>
      <c r="X32" s="1369">
        <f t="shared" si="26"/>
        <v>0</v>
      </c>
      <c r="Y32" s="1369">
        <f t="shared" si="26"/>
        <v>126.88733188680672</v>
      </c>
      <c r="Z32" s="1369">
        <f t="shared" si="26"/>
        <v>2101.3858349954621</v>
      </c>
      <c r="AA32" s="1369">
        <f t="shared" si="26"/>
        <v>4749.3851345111852</v>
      </c>
      <c r="AB32" s="1369">
        <f t="shared" si="26"/>
        <v>5307.2033756851479</v>
      </c>
      <c r="AC32" s="1369">
        <f t="shared" si="26"/>
        <v>2609.046456528944</v>
      </c>
      <c r="AD32" s="1369">
        <f t="shared" si="26"/>
        <v>370.89705071346606</v>
      </c>
      <c r="AE32" s="1369">
        <f t="shared" si="26"/>
        <v>27948.022249189795</v>
      </c>
      <c r="AF32" s="1369">
        <f t="shared" si="26"/>
        <v>36.078022437025773</v>
      </c>
      <c r="AG32" s="1369">
        <f t="shared" si="26"/>
        <v>1736.4169938998077</v>
      </c>
      <c r="AH32" s="1369">
        <f t="shared" si="26"/>
        <v>9599.4978141112369</v>
      </c>
      <c r="AI32" s="1369">
        <f t="shared" si="26"/>
        <v>8177.3213438555049</v>
      </c>
      <c r="AJ32" s="1369">
        <f t="shared" si="26"/>
        <v>5505.2745929787961</v>
      </c>
      <c r="AK32" s="1369">
        <f t="shared" si="26"/>
        <v>2403.2510766240025</v>
      </c>
      <c r="AL32" s="1369">
        <f t="shared" si="26"/>
        <v>490.18240528335792</v>
      </c>
      <c r="AM32" s="1369">
        <f t="shared" si="26"/>
        <v>18283.316388069528</v>
      </c>
      <c r="AN32" s="1369">
        <f t="shared" si="26"/>
        <v>61.819208156247541</v>
      </c>
      <c r="AO32" s="1369">
        <f t="shared" si="26"/>
        <v>888.62988824071738</v>
      </c>
      <c r="AP32" s="1369">
        <f t="shared" si="26"/>
        <v>5433.8425787225433</v>
      </c>
      <c r="AQ32" s="1369">
        <f t="shared" si="26"/>
        <v>5943.7475250724592</v>
      </c>
      <c r="AR32" s="1369">
        <f t="shared" si="26"/>
        <v>4326.6070753629783</v>
      </c>
      <c r="AS32" s="1369">
        <f t="shared" si="26"/>
        <v>1457.1814331432843</v>
      </c>
      <c r="AT32" s="1372">
        <f t="shared" si="26"/>
        <v>171.48867937129029</v>
      </c>
      <c r="AU32" s="1219"/>
      <c r="AV32" s="1219" t="s">
        <v>44</v>
      </c>
      <c r="AW32" s="1219"/>
      <c r="AX32" s="811"/>
      <c r="AY32" s="653">
        <f>DQ32</f>
        <v>5275.1166738385891</v>
      </c>
      <c r="AZ32" s="653">
        <f t="shared" ref="AZ32:BX33" si="27">DR32</f>
        <v>27.328242724522777</v>
      </c>
      <c r="BA32" s="653">
        <f t="shared" si="27"/>
        <v>250.53445293219184</v>
      </c>
      <c r="BB32" s="653">
        <f t="shared" si="27"/>
        <v>783.14845629330034</v>
      </c>
      <c r="BC32" s="653">
        <f t="shared" si="27"/>
        <v>1799.0661193413362</v>
      </c>
      <c r="BD32" s="653">
        <f t="shared" si="27"/>
        <v>1462.553882009873</v>
      </c>
      <c r="BE32" s="653">
        <f t="shared" si="27"/>
        <v>817.31640840979526</v>
      </c>
      <c r="BF32" s="653">
        <f t="shared" si="27"/>
        <v>135.1691121275679</v>
      </c>
      <c r="BG32" s="653">
        <f t="shared" si="27"/>
        <v>30971.597285664178</v>
      </c>
      <c r="BH32" s="653">
        <f t="shared" si="27"/>
        <v>15005.961867551705</v>
      </c>
      <c r="BI32" s="653">
        <f t="shared" si="27"/>
        <v>8.6666666665921497</v>
      </c>
      <c r="BJ32" s="653">
        <f t="shared" si="27"/>
        <v>404.48023422412115</v>
      </c>
      <c r="BK32" s="653">
        <f t="shared" si="27"/>
        <v>2439.929908341679</v>
      </c>
      <c r="BL32" s="653">
        <f t="shared" si="27"/>
        <v>4208.0787233678211</v>
      </c>
      <c r="BM32" s="653">
        <f t="shared" si="27"/>
        <v>4498.2736816360721</v>
      </c>
      <c r="BN32" s="653">
        <f t="shared" si="27"/>
        <v>2831.5537463391461</v>
      </c>
      <c r="BO32" s="653">
        <f t="shared" si="27"/>
        <v>614.97890697626497</v>
      </c>
      <c r="BP32" s="653">
        <f t="shared" si="27"/>
        <v>15965.63541811247</v>
      </c>
      <c r="BQ32" s="653">
        <f t="shared" si="27"/>
        <v>71.910214752641792</v>
      </c>
      <c r="BR32" s="653">
        <f t="shared" si="27"/>
        <v>822.90714107546614</v>
      </c>
      <c r="BS32" s="653">
        <f t="shared" si="27"/>
        <v>3320.2007932393385</v>
      </c>
      <c r="BT32" s="653">
        <f t="shared" si="27"/>
        <v>4644.7983281371016</v>
      </c>
      <c r="BU32" s="653">
        <f t="shared" si="27"/>
        <v>4304.4082648385393</v>
      </c>
      <c r="BV32" s="653">
        <f t="shared" si="27"/>
        <v>2349.5466853351463</v>
      </c>
      <c r="BW32" s="653">
        <f t="shared" si="27"/>
        <v>451.8639907342465</v>
      </c>
      <c r="BX32" s="654">
        <f t="shared" si="27"/>
        <v>0</v>
      </c>
      <c r="BY32" s="2775" t="s">
        <v>1936</v>
      </c>
      <c r="BZ32" s="1516" t="s">
        <v>1937</v>
      </c>
      <c r="CA32" s="1517">
        <v>133567.76031710987</v>
      </c>
      <c r="CB32" s="1518">
        <v>23140.136738555957</v>
      </c>
      <c r="CC32" s="1518">
        <v>26.717186677816116</v>
      </c>
      <c r="CD32" s="1518">
        <v>238.79986687965263</v>
      </c>
      <c r="CE32" s="1518">
        <v>2610.4442668104634</v>
      </c>
      <c r="CF32" s="1518">
        <v>5134.9712068128883</v>
      </c>
      <c r="CG32" s="1518">
        <v>7625.2483075597092</v>
      </c>
      <c r="CH32" s="1518">
        <v>5993.3784781819568</v>
      </c>
      <c r="CI32" s="1518">
        <v>1510.5774256333948</v>
      </c>
      <c r="CJ32" s="1518">
        <v>55897.593230981693</v>
      </c>
      <c r="CK32" s="1518">
        <v>12684.765797470931</v>
      </c>
      <c r="CL32" s="1518">
        <v>0</v>
      </c>
      <c r="CM32" s="1518">
        <v>393.70084865961292</v>
      </c>
      <c r="CN32" s="1518">
        <v>1945.7914412022535</v>
      </c>
      <c r="CO32" s="1518">
        <v>3335.9923516764661</v>
      </c>
      <c r="CP32" s="1518">
        <v>3541.5956565931592</v>
      </c>
      <c r="CQ32" s="1518">
        <v>2037.043675631731</v>
      </c>
      <c r="CR32" s="1518">
        <v>1430.6418237077548</v>
      </c>
      <c r="CS32" s="1518">
        <v>15264.805184321005</v>
      </c>
      <c r="CT32" s="1518">
        <v>0</v>
      </c>
      <c r="CU32" s="1518">
        <v>126.88733188680672</v>
      </c>
      <c r="CV32" s="1518">
        <v>2101.3858349954621</v>
      </c>
      <c r="CW32" s="1518">
        <v>4749.3851345111852</v>
      </c>
      <c r="CX32" s="1518">
        <v>5307.2033756851479</v>
      </c>
      <c r="CY32" s="1518">
        <v>2609.046456528944</v>
      </c>
      <c r="CZ32" s="1518">
        <v>370.89705071346606</v>
      </c>
      <c r="DA32" s="1518">
        <v>27948.022249189795</v>
      </c>
      <c r="DB32" s="1518">
        <v>36.078022437025773</v>
      </c>
      <c r="DC32" s="1518">
        <v>1736.4169938998077</v>
      </c>
      <c r="DD32" s="1518">
        <v>9599.4978141112369</v>
      </c>
      <c r="DE32" s="1518">
        <v>8177.3213438555049</v>
      </c>
      <c r="DF32" s="1518">
        <v>5505.2745929787961</v>
      </c>
      <c r="DG32" s="1518">
        <v>2403.2510766240025</v>
      </c>
      <c r="DH32" s="1518">
        <v>490.18240528335792</v>
      </c>
      <c r="DI32" s="1518">
        <v>18283.316388069528</v>
      </c>
      <c r="DJ32" s="1518">
        <v>61.819208156247541</v>
      </c>
      <c r="DK32" s="1518">
        <v>888.62988824071738</v>
      </c>
      <c r="DL32" s="1518">
        <v>5433.8425787225433</v>
      </c>
      <c r="DM32" s="1518">
        <v>5943.7475250724592</v>
      </c>
      <c r="DN32" s="1518">
        <v>4326.6070753629783</v>
      </c>
      <c r="DO32" s="1518">
        <v>1457.1814331432843</v>
      </c>
      <c r="DP32" s="1518">
        <v>171.48867937129029</v>
      </c>
      <c r="DQ32" s="1518">
        <v>5275.1166738385891</v>
      </c>
      <c r="DR32" s="1518">
        <v>27.328242724522777</v>
      </c>
      <c r="DS32" s="1518">
        <v>250.53445293219184</v>
      </c>
      <c r="DT32" s="1518">
        <v>783.14845629330034</v>
      </c>
      <c r="DU32" s="1518">
        <v>1799.0661193413362</v>
      </c>
      <c r="DV32" s="1518">
        <v>1462.553882009873</v>
      </c>
      <c r="DW32" s="1518">
        <v>817.31640840979526</v>
      </c>
      <c r="DX32" s="1518">
        <v>135.1691121275679</v>
      </c>
      <c r="DY32" s="1518">
        <v>30971.597285664178</v>
      </c>
      <c r="DZ32" s="1518">
        <v>15005.961867551705</v>
      </c>
      <c r="EA32" s="1518">
        <v>8.6666666665921497</v>
      </c>
      <c r="EB32" s="1518">
        <v>404.48023422412115</v>
      </c>
      <c r="EC32" s="1518">
        <v>2439.929908341679</v>
      </c>
      <c r="ED32" s="1518">
        <v>4208.0787233678211</v>
      </c>
      <c r="EE32" s="1518">
        <v>4498.2736816360721</v>
      </c>
      <c r="EF32" s="1518">
        <v>2831.5537463391461</v>
      </c>
      <c r="EG32" s="1518">
        <v>614.97890697626497</v>
      </c>
      <c r="EH32" s="1518">
        <v>15965.63541811247</v>
      </c>
      <c r="EI32" s="1518">
        <v>71.910214752641792</v>
      </c>
      <c r="EJ32" s="1518">
        <v>822.90714107546614</v>
      </c>
      <c r="EK32" s="1518">
        <v>3320.2007932393385</v>
      </c>
      <c r="EL32" s="1518">
        <v>4644.7983281371016</v>
      </c>
      <c r="EM32" s="1518">
        <v>4304.4082648385393</v>
      </c>
      <c r="EN32" s="1518">
        <v>2349.5466853351463</v>
      </c>
      <c r="EO32" s="1518">
        <v>451.8639907342465</v>
      </c>
      <c r="EP32" s="1519">
        <v>0</v>
      </c>
      <c r="EQ32" s="1512"/>
    </row>
    <row r="33" spans="1:147" ht="17.100000000000001" customHeight="1">
      <c r="A33" s="1219"/>
      <c r="B33" s="1219" t="s">
        <v>12</v>
      </c>
      <c r="C33" s="1219"/>
      <c r="D33" s="811"/>
      <c r="E33" s="1369">
        <f>CA33</f>
        <v>12641.592343290034</v>
      </c>
      <c r="F33" s="1369">
        <f t="shared" si="26"/>
        <v>2408.0261383513243</v>
      </c>
      <c r="G33" s="1369">
        <f t="shared" si="26"/>
        <v>0</v>
      </c>
      <c r="H33" s="1369">
        <f t="shared" si="26"/>
        <v>0</v>
      </c>
      <c r="I33" s="1369">
        <f t="shared" si="26"/>
        <v>177.58076923085082</v>
      </c>
      <c r="J33" s="1369">
        <f t="shared" si="26"/>
        <v>560.37711080696647</v>
      </c>
      <c r="K33" s="1369">
        <f t="shared" si="26"/>
        <v>1050.9298507580836</v>
      </c>
      <c r="L33" s="1369">
        <f t="shared" si="26"/>
        <v>537.71001761724517</v>
      </c>
      <c r="M33" s="1369">
        <f t="shared" si="26"/>
        <v>81.428389938178569</v>
      </c>
      <c r="N33" s="1369">
        <f t="shared" si="26"/>
        <v>1804.7621328897733</v>
      </c>
      <c r="O33" s="1369">
        <f t="shared" si="26"/>
        <v>469.84183563210138</v>
      </c>
      <c r="P33" s="1369">
        <f t="shared" si="26"/>
        <v>0</v>
      </c>
      <c r="Q33" s="1369">
        <f t="shared" si="26"/>
        <v>0</v>
      </c>
      <c r="R33" s="1369">
        <f t="shared" si="26"/>
        <v>13.75</v>
      </c>
      <c r="S33" s="1369">
        <f t="shared" si="26"/>
        <v>1</v>
      </c>
      <c r="T33" s="1369">
        <f t="shared" si="26"/>
        <v>216.23460652436188</v>
      </c>
      <c r="U33" s="1369">
        <f t="shared" si="26"/>
        <v>238.85722910773958</v>
      </c>
      <c r="V33" s="1369">
        <f t="shared" si="26"/>
        <v>0</v>
      </c>
      <c r="W33" s="1369">
        <f t="shared" si="26"/>
        <v>1032.3169570156319</v>
      </c>
      <c r="X33" s="1369">
        <f t="shared" si="26"/>
        <v>0</v>
      </c>
      <c r="Y33" s="1369">
        <f t="shared" si="26"/>
        <v>0</v>
      </c>
      <c r="Z33" s="1369">
        <f t="shared" si="26"/>
        <v>50.980769230814921</v>
      </c>
      <c r="AA33" s="1369">
        <f t="shared" si="26"/>
        <v>517.41455762424368</v>
      </c>
      <c r="AB33" s="1369">
        <f t="shared" si="26"/>
        <v>336.85337008209683</v>
      </c>
      <c r="AC33" s="1369">
        <f t="shared" si="26"/>
        <v>106.91729160237784</v>
      </c>
      <c r="AD33" s="1369">
        <f t="shared" si="26"/>
        <v>20.15096847609863</v>
      </c>
      <c r="AE33" s="1369">
        <f t="shared" si="26"/>
        <v>302.60334024204008</v>
      </c>
      <c r="AF33" s="1369">
        <f t="shared" si="26"/>
        <v>0</v>
      </c>
      <c r="AG33" s="1369">
        <f t="shared" si="26"/>
        <v>0</v>
      </c>
      <c r="AH33" s="1369">
        <f t="shared" si="26"/>
        <v>97.212277401458664</v>
      </c>
      <c r="AI33" s="1369">
        <f t="shared" si="26"/>
        <v>126.41029360817436</v>
      </c>
      <c r="AJ33" s="1369">
        <f t="shared" si="26"/>
        <v>65.230769232407056</v>
      </c>
      <c r="AK33" s="1369">
        <f t="shared" si="26"/>
        <v>13.75</v>
      </c>
      <c r="AL33" s="1369">
        <f t="shared" si="26"/>
        <v>0</v>
      </c>
      <c r="AM33" s="1369">
        <f t="shared" si="26"/>
        <v>1096.8271196427747</v>
      </c>
      <c r="AN33" s="1369">
        <f t="shared" si="26"/>
        <v>0</v>
      </c>
      <c r="AO33" s="1369">
        <f t="shared" si="26"/>
        <v>18</v>
      </c>
      <c r="AP33" s="1369">
        <f t="shared" si="26"/>
        <v>290.911904761708</v>
      </c>
      <c r="AQ33" s="1369">
        <f t="shared" si="26"/>
        <v>205.84472609539674</v>
      </c>
      <c r="AR33" s="1369">
        <f t="shared" si="26"/>
        <v>437.73395032409547</v>
      </c>
      <c r="AS33" s="1369">
        <f t="shared" si="26"/>
        <v>106.10576923075952</v>
      </c>
      <c r="AT33" s="1372">
        <f t="shared" si="26"/>
        <v>38.230769230814921</v>
      </c>
      <c r="AU33" s="1219"/>
      <c r="AV33" s="1219" t="s">
        <v>12</v>
      </c>
      <c r="AW33" s="1219"/>
      <c r="AX33" s="811"/>
      <c r="AY33" s="653">
        <f>DQ33</f>
        <v>758.88503771147646</v>
      </c>
      <c r="AZ33" s="653">
        <f t="shared" si="27"/>
        <v>0</v>
      </c>
      <c r="BA33" s="653">
        <f t="shared" si="27"/>
        <v>25.5</v>
      </c>
      <c r="BB33" s="653">
        <f t="shared" si="27"/>
        <v>154.24308534211161</v>
      </c>
      <c r="BC33" s="653">
        <f t="shared" si="27"/>
        <v>331.21084706036885</v>
      </c>
      <c r="BD33" s="653">
        <f t="shared" si="27"/>
        <v>99.741524364450385</v>
      </c>
      <c r="BE33" s="653">
        <f t="shared" si="27"/>
        <v>91.814580944511434</v>
      </c>
      <c r="BF33" s="653">
        <f t="shared" si="27"/>
        <v>56.375000000034056</v>
      </c>
      <c r="BG33" s="653">
        <f t="shared" si="27"/>
        <v>4107.2513723147631</v>
      </c>
      <c r="BH33" s="653">
        <f t="shared" si="27"/>
        <v>2107.3158060513942</v>
      </c>
      <c r="BI33" s="653">
        <f t="shared" si="27"/>
        <v>0</v>
      </c>
      <c r="BJ33" s="653">
        <f t="shared" si="27"/>
        <v>61.266501041708665</v>
      </c>
      <c r="BK33" s="653">
        <f t="shared" si="27"/>
        <v>121.37558005345088</v>
      </c>
      <c r="BL33" s="653">
        <f t="shared" si="27"/>
        <v>286.73323951870594</v>
      </c>
      <c r="BM33" s="653">
        <f t="shared" si="27"/>
        <v>769.19802303827282</v>
      </c>
      <c r="BN33" s="653">
        <f t="shared" si="27"/>
        <v>705.90607299669421</v>
      </c>
      <c r="BO33" s="653">
        <f t="shared" si="27"/>
        <v>162.83638940256219</v>
      </c>
      <c r="BP33" s="653">
        <f t="shared" si="27"/>
        <v>1999.9355662633684</v>
      </c>
      <c r="BQ33" s="653">
        <f t="shared" si="27"/>
        <v>0</v>
      </c>
      <c r="BR33" s="653">
        <f t="shared" si="27"/>
        <v>70.171956801866159</v>
      </c>
      <c r="BS33" s="653">
        <f t="shared" si="27"/>
        <v>264.64265846533652</v>
      </c>
      <c r="BT33" s="653">
        <f t="shared" si="27"/>
        <v>487.62598981042237</v>
      </c>
      <c r="BU33" s="653">
        <f t="shared" si="27"/>
        <v>639.61327197996661</v>
      </c>
      <c r="BV33" s="653">
        <f t="shared" si="27"/>
        <v>506.21502253869915</v>
      </c>
      <c r="BW33" s="653">
        <f t="shared" si="27"/>
        <v>31.666666667077827</v>
      </c>
      <c r="BX33" s="654">
        <f t="shared" si="27"/>
        <v>2465.8405423799145</v>
      </c>
      <c r="BY33" s="2769"/>
      <c r="BZ33" s="2482" t="s">
        <v>1938</v>
      </c>
      <c r="CA33" s="1520">
        <v>12641.592343290034</v>
      </c>
      <c r="CB33" s="1521">
        <v>2408.0261383513243</v>
      </c>
      <c r="CC33" s="1521">
        <v>0</v>
      </c>
      <c r="CD33" s="1521">
        <v>0</v>
      </c>
      <c r="CE33" s="1521">
        <v>177.58076923085082</v>
      </c>
      <c r="CF33" s="1521">
        <v>560.37711080696647</v>
      </c>
      <c r="CG33" s="1521">
        <v>1050.9298507580836</v>
      </c>
      <c r="CH33" s="1521">
        <v>537.71001761724517</v>
      </c>
      <c r="CI33" s="1521">
        <v>81.428389938178569</v>
      </c>
      <c r="CJ33" s="1521">
        <v>1804.7621328897733</v>
      </c>
      <c r="CK33" s="1521">
        <v>469.84183563210138</v>
      </c>
      <c r="CL33" s="1521">
        <v>0</v>
      </c>
      <c r="CM33" s="1521">
        <v>0</v>
      </c>
      <c r="CN33" s="1521">
        <v>13.75</v>
      </c>
      <c r="CO33" s="1521">
        <v>1</v>
      </c>
      <c r="CP33" s="1521">
        <v>216.23460652436188</v>
      </c>
      <c r="CQ33" s="1521">
        <v>238.85722910773958</v>
      </c>
      <c r="CR33" s="1521">
        <v>0</v>
      </c>
      <c r="CS33" s="1521">
        <v>1032.3169570156319</v>
      </c>
      <c r="CT33" s="1521">
        <v>0</v>
      </c>
      <c r="CU33" s="1521">
        <v>0</v>
      </c>
      <c r="CV33" s="1521">
        <v>50.980769230814921</v>
      </c>
      <c r="CW33" s="1521">
        <v>517.41455762424368</v>
      </c>
      <c r="CX33" s="1521">
        <v>336.85337008209683</v>
      </c>
      <c r="CY33" s="1521">
        <v>106.91729160237784</v>
      </c>
      <c r="CZ33" s="1521">
        <v>20.15096847609863</v>
      </c>
      <c r="DA33" s="1521">
        <v>302.60334024204008</v>
      </c>
      <c r="DB33" s="1521">
        <v>0</v>
      </c>
      <c r="DC33" s="1521">
        <v>0</v>
      </c>
      <c r="DD33" s="1521">
        <v>97.212277401458664</v>
      </c>
      <c r="DE33" s="1521">
        <v>126.41029360817436</v>
      </c>
      <c r="DF33" s="1521">
        <v>65.230769232407056</v>
      </c>
      <c r="DG33" s="1521">
        <v>13.75</v>
      </c>
      <c r="DH33" s="1521">
        <v>0</v>
      </c>
      <c r="DI33" s="1521">
        <v>1096.8271196427747</v>
      </c>
      <c r="DJ33" s="1521">
        <v>0</v>
      </c>
      <c r="DK33" s="1521">
        <v>18</v>
      </c>
      <c r="DL33" s="1521">
        <v>290.911904761708</v>
      </c>
      <c r="DM33" s="1521">
        <v>205.84472609539674</v>
      </c>
      <c r="DN33" s="1521">
        <v>437.73395032409547</v>
      </c>
      <c r="DO33" s="1521">
        <v>106.10576923075952</v>
      </c>
      <c r="DP33" s="1521">
        <v>38.230769230814921</v>
      </c>
      <c r="DQ33" s="1521">
        <v>758.88503771147646</v>
      </c>
      <c r="DR33" s="1521">
        <v>0</v>
      </c>
      <c r="DS33" s="1521">
        <v>25.5</v>
      </c>
      <c r="DT33" s="1521">
        <v>154.24308534211161</v>
      </c>
      <c r="DU33" s="1521">
        <v>331.21084706036885</v>
      </c>
      <c r="DV33" s="1521">
        <v>99.741524364450385</v>
      </c>
      <c r="DW33" s="1521">
        <v>91.814580944511434</v>
      </c>
      <c r="DX33" s="1521">
        <v>56.375000000034056</v>
      </c>
      <c r="DY33" s="1521">
        <v>4107.2513723147631</v>
      </c>
      <c r="DZ33" s="1521">
        <v>2107.3158060513942</v>
      </c>
      <c r="EA33" s="1521">
        <v>0</v>
      </c>
      <c r="EB33" s="1521">
        <v>61.266501041708665</v>
      </c>
      <c r="EC33" s="1521">
        <v>121.37558005345088</v>
      </c>
      <c r="ED33" s="1521">
        <v>286.73323951870594</v>
      </c>
      <c r="EE33" s="1521">
        <v>769.19802303827282</v>
      </c>
      <c r="EF33" s="1521">
        <v>705.90607299669421</v>
      </c>
      <c r="EG33" s="1521">
        <v>162.83638940256219</v>
      </c>
      <c r="EH33" s="1521">
        <v>1999.9355662633684</v>
      </c>
      <c r="EI33" s="1521">
        <v>0</v>
      </c>
      <c r="EJ33" s="1521">
        <v>70.171956801866159</v>
      </c>
      <c r="EK33" s="1521">
        <v>264.64265846533652</v>
      </c>
      <c r="EL33" s="1521">
        <v>487.62598981042237</v>
      </c>
      <c r="EM33" s="1521">
        <v>639.61327197996661</v>
      </c>
      <c r="EN33" s="1521">
        <v>506.21502253869915</v>
      </c>
      <c r="EO33" s="1521">
        <v>31.666666667077827</v>
      </c>
      <c r="EP33" s="1522">
        <v>2465.8405423799145</v>
      </c>
      <c r="EQ33" s="1512"/>
    </row>
    <row r="34" spans="1:147" ht="17.100000000000001" customHeight="1">
      <c r="A34" s="2641" t="s">
        <v>13</v>
      </c>
      <c r="B34" s="2641"/>
      <c r="C34" s="2641"/>
      <c r="D34" s="107"/>
      <c r="E34" s="1369"/>
      <c r="F34" s="1369"/>
      <c r="G34" s="1369"/>
      <c r="H34" s="1369"/>
      <c r="I34" s="1369"/>
      <c r="J34" s="1369"/>
      <c r="K34" s="1369"/>
      <c r="L34" s="1369"/>
      <c r="M34" s="1369"/>
      <c r="N34" s="1369"/>
      <c r="O34" s="1369"/>
      <c r="P34" s="1369"/>
      <c r="Q34" s="1369"/>
      <c r="R34" s="1369"/>
      <c r="S34" s="1369"/>
      <c r="T34" s="1369"/>
      <c r="U34" s="1369"/>
      <c r="V34" s="1369"/>
      <c r="W34" s="1369"/>
      <c r="X34" s="1369"/>
      <c r="Y34" s="1369"/>
      <c r="Z34" s="1369"/>
      <c r="AA34" s="1369"/>
      <c r="AB34" s="1369"/>
      <c r="AC34" s="1369"/>
      <c r="AD34" s="1369"/>
      <c r="AE34" s="1369"/>
      <c r="AF34" s="1369"/>
      <c r="AG34" s="1369"/>
      <c r="AH34" s="1369"/>
      <c r="AI34" s="1369"/>
      <c r="AJ34" s="1369"/>
      <c r="AK34" s="1369"/>
      <c r="AL34" s="1369"/>
      <c r="AM34" s="1369"/>
      <c r="AN34" s="1369"/>
      <c r="AO34" s="1369"/>
      <c r="AP34" s="1369"/>
      <c r="AQ34" s="1369"/>
      <c r="AR34" s="1369"/>
      <c r="AS34" s="1369"/>
      <c r="AT34" s="1372"/>
      <c r="AU34" s="2641" t="s">
        <v>13</v>
      </c>
      <c r="AV34" s="2641"/>
      <c r="AW34" s="2641"/>
      <c r="AX34" s="107"/>
      <c r="AY34" s="650"/>
      <c r="AZ34" s="650"/>
      <c r="BA34" s="650"/>
      <c r="BB34" s="650"/>
      <c r="BC34" s="650"/>
      <c r="BD34" s="650"/>
      <c r="BE34" s="650"/>
      <c r="BF34" s="650"/>
      <c r="BG34" s="650"/>
      <c r="BH34" s="650"/>
      <c r="BI34" s="650"/>
      <c r="BJ34" s="650"/>
      <c r="BK34" s="650"/>
      <c r="BL34" s="650"/>
      <c r="BM34" s="650"/>
      <c r="BN34" s="650"/>
      <c r="BO34" s="650"/>
      <c r="BP34" s="650"/>
      <c r="BQ34" s="650"/>
      <c r="BR34" s="650"/>
      <c r="BS34" s="650"/>
      <c r="BT34" s="650"/>
      <c r="BU34" s="650"/>
      <c r="BV34" s="650"/>
      <c r="BW34" s="650"/>
      <c r="BX34" s="651"/>
      <c r="BY34" s="2769" t="s">
        <v>1939</v>
      </c>
      <c r="BZ34" s="2776"/>
      <c r="CA34" s="1520">
        <v>146209.3526603998</v>
      </c>
      <c r="CB34" s="1521">
        <v>25548.162876907318</v>
      </c>
      <c r="CC34" s="1521">
        <v>26.717186677816116</v>
      </c>
      <c r="CD34" s="1521">
        <v>238.79986687965263</v>
      </c>
      <c r="CE34" s="1521">
        <v>2788.0250360413152</v>
      </c>
      <c r="CF34" s="1521">
        <v>5695.3483176198542</v>
      </c>
      <c r="CG34" s="1521">
        <v>8676.1781583177944</v>
      </c>
      <c r="CH34" s="1521">
        <v>6531.0884957992012</v>
      </c>
      <c r="CI34" s="1521">
        <v>1592.0058155715737</v>
      </c>
      <c r="CJ34" s="1521">
        <v>57702.355363871473</v>
      </c>
      <c r="CK34" s="1521">
        <v>13154.607633103036</v>
      </c>
      <c r="CL34" s="1521">
        <v>0</v>
      </c>
      <c r="CM34" s="1521">
        <v>393.70084865961292</v>
      </c>
      <c r="CN34" s="1521">
        <v>1959.5414412022535</v>
      </c>
      <c r="CO34" s="1521">
        <v>3336.9923516764661</v>
      </c>
      <c r="CP34" s="1521">
        <v>3757.8302631175211</v>
      </c>
      <c r="CQ34" s="1521">
        <v>2275.9009047394702</v>
      </c>
      <c r="CR34" s="1521">
        <v>1430.6418237077548</v>
      </c>
      <c r="CS34" s="1521">
        <v>16297.122141336638</v>
      </c>
      <c r="CT34" s="1521">
        <v>0</v>
      </c>
      <c r="CU34" s="1521">
        <v>126.88733188680672</v>
      </c>
      <c r="CV34" s="1521">
        <v>2152.3666042262771</v>
      </c>
      <c r="CW34" s="1521">
        <v>5266.799692135427</v>
      </c>
      <c r="CX34" s="1521">
        <v>5644.0567457672441</v>
      </c>
      <c r="CY34" s="1521">
        <v>2715.9637481313221</v>
      </c>
      <c r="CZ34" s="1521">
        <v>391.04801918956468</v>
      </c>
      <c r="DA34" s="1521">
        <v>28250.625589431831</v>
      </c>
      <c r="DB34" s="1521">
        <v>36.078022437025773</v>
      </c>
      <c r="DC34" s="1521">
        <v>1736.4169938998077</v>
      </c>
      <c r="DD34" s="1521">
        <v>9696.7100915126939</v>
      </c>
      <c r="DE34" s="1521">
        <v>8303.7316374636794</v>
      </c>
      <c r="DF34" s="1521">
        <v>5570.5053622112036</v>
      </c>
      <c r="DG34" s="1521">
        <v>2417.0010766240025</v>
      </c>
      <c r="DH34" s="1521">
        <v>490.18240528335792</v>
      </c>
      <c r="DI34" s="1521">
        <v>19380.143507712324</v>
      </c>
      <c r="DJ34" s="1521">
        <v>61.819208156247541</v>
      </c>
      <c r="DK34" s="1521">
        <v>906.62988824071738</v>
      </c>
      <c r="DL34" s="1521">
        <v>5724.7544834842511</v>
      </c>
      <c r="DM34" s="1521">
        <v>6149.5922511678555</v>
      </c>
      <c r="DN34" s="1521">
        <v>4764.341025687072</v>
      </c>
      <c r="DO34" s="1521">
        <v>1563.2872023740438</v>
      </c>
      <c r="DP34" s="1521">
        <v>209.71944860210522</v>
      </c>
      <c r="DQ34" s="1521">
        <v>6034.0017115500605</v>
      </c>
      <c r="DR34" s="1521">
        <v>27.328242724522777</v>
      </c>
      <c r="DS34" s="1521">
        <v>276.03445293219181</v>
      </c>
      <c r="DT34" s="1521">
        <v>937.39154163541195</v>
      </c>
      <c r="DU34" s="1521">
        <v>2130.2769664017042</v>
      </c>
      <c r="DV34" s="1521">
        <v>1562.295406374323</v>
      </c>
      <c r="DW34" s="1521">
        <v>909.13098935430673</v>
      </c>
      <c r="DX34" s="1521">
        <v>191.54411212760192</v>
      </c>
      <c r="DY34" s="1521">
        <v>35078.84865797891</v>
      </c>
      <c r="DZ34" s="1521">
        <v>17113.277673603094</v>
      </c>
      <c r="EA34" s="1521">
        <v>8.6666666665921497</v>
      </c>
      <c r="EB34" s="1521">
        <v>465.74673526582978</v>
      </c>
      <c r="EC34" s="1521">
        <v>2561.3054883951299</v>
      </c>
      <c r="ED34" s="1521">
        <v>4494.811962886527</v>
      </c>
      <c r="EE34" s="1521">
        <v>5267.4717046743453</v>
      </c>
      <c r="EF34" s="1521">
        <v>3537.4598193358411</v>
      </c>
      <c r="EG34" s="1521">
        <v>777.81529637882704</v>
      </c>
      <c r="EH34" s="1521">
        <v>17965.570984375845</v>
      </c>
      <c r="EI34" s="1521">
        <v>71.910214752641792</v>
      </c>
      <c r="EJ34" s="1521">
        <v>893.07909787733229</v>
      </c>
      <c r="EK34" s="1521">
        <v>3584.8434517046749</v>
      </c>
      <c r="EL34" s="1521">
        <v>5132.4243179475234</v>
      </c>
      <c r="EM34" s="1521">
        <v>4944.0215368185027</v>
      </c>
      <c r="EN34" s="1521">
        <v>2855.7617078738458</v>
      </c>
      <c r="EO34" s="1521">
        <v>483.53065740132433</v>
      </c>
      <c r="EP34" s="1522">
        <v>2465.8405423799145</v>
      </c>
      <c r="EQ34" s="1512"/>
    </row>
    <row r="35" spans="1:147" ht="17.100000000000001" customHeight="1">
      <c r="A35" s="1219"/>
      <c r="B35" s="1219" t="s">
        <v>52</v>
      </c>
      <c r="C35" s="1219"/>
      <c r="D35" s="811"/>
      <c r="E35" s="1369">
        <f>CA35</f>
        <v>74538.234729013056</v>
      </c>
      <c r="F35" s="1369">
        <f t="shared" ref="F35:AT39" si="28">CB35</f>
        <v>11460.858129125692</v>
      </c>
      <c r="G35" s="1369">
        <f t="shared" si="28"/>
        <v>0</v>
      </c>
      <c r="H35" s="1369">
        <f t="shared" si="28"/>
        <v>69.791147554409619</v>
      </c>
      <c r="I35" s="1369">
        <f t="shared" si="28"/>
        <v>1168.4330764738345</v>
      </c>
      <c r="J35" s="1369">
        <f t="shared" si="28"/>
        <v>2538.9270668095387</v>
      </c>
      <c r="K35" s="1369">
        <f t="shared" si="28"/>
        <v>3801.3238621063897</v>
      </c>
      <c r="L35" s="1369">
        <f t="shared" si="28"/>
        <v>3033.306620368578</v>
      </c>
      <c r="M35" s="1369">
        <f t="shared" si="28"/>
        <v>849.0763558129388</v>
      </c>
      <c r="N35" s="1369">
        <f t="shared" si="28"/>
        <v>36734.367782294961</v>
      </c>
      <c r="O35" s="1369">
        <f t="shared" si="28"/>
        <v>6087.3344774821753</v>
      </c>
      <c r="P35" s="1369">
        <f t="shared" si="28"/>
        <v>0</v>
      </c>
      <c r="Q35" s="1369">
        <f t="shared" si="28"/>
        <v>293.73711469276333</v>
      </c>
      <c r="R35" s="1369">
        <f t="shared" si="28"/>
        <v>832.9960380001404</v>
      </c>
      <c r="S35" s="1369">
        <f t="shared" si="28"/>
        <v>1615.093877819658</v>
      </c>
      <c r="T35" s="1369">
        <f t="shared" si="28"/>
        <v>1601.271348220879</v>
      </c>
      <c r="U35" s="1369">
        <f t="shared" si="28"/>
        <v>1055.4309871363575</v>
      </c>
      <c r="V35" s="1369">
        <f t="shared" si="28"/>
        <v>688.80511161238553</v>
      </c>
      <c r="W35" s="1369">
        <f t="shared" si="28"/>
        <v>10433.78450144829</v>
      </c>
      <c r="X35" s="1369">
        <f t="shared" si="28"/>
        <v>0</v>
      </c>
      <c r="Y35" s="1369">
        <f t="shared" si="28"/>
        <v>63.760852517343885</v>
      </c>
      <c r="Z35" s="1369">
        <f t="shared" si="28"/>
        <v>1180.5806343942675</v>
      </c>
      <c r="AA35" s="1369">
        <f t="shared" si="28"/>
        <v>3375.6327457342722</v>
      </c>
      <c r="AB35" s="1369">
        <f t="shared" si="28"/>
        <v>3766.3907593426693</v>
      </c>
      <c r="AC35" s="1369">
        <f t="shared" si="28"/>
        <v>1827.2659803417503</v>
      </c>
      <c r="AD35" s="1369">
        <f t="shared" si="28"/>
        <v>220.1535291179886</v>
      </c>
      <c r="AE35" s="1369">
        <f t="shared" si="28"/>
        <v>20213.248803364484</v>
      </c>
      <c r="AF35" s="1369">
        <f t="shared" si="28"/>
        <v>24.661355770359108</v>
      </c>
      <c r="AG35" s="1369">
        <f t="shared" si="28"/>
        <v>1278.8089358820121</v>
      </c>
      <c r="AH35" s="1369">
        <f t="shared" si="28"/>
        <v>7106.7745882351937</v>
      </c>
      <c r="AI35" s="1369">
        <f t="shared" si="28"/>
        <v>5809.128579908147</v>
      </c>
      <c r="AJ35" s="1369">
        <f t="shared" si="28"/>
        <v>3961.8438092643928</v>
      </c>
      <c r="AK35" s="1369">
        <f t="shared" si="28"/>
        <v>1778.9209439897654</v>
      </c>
      <c r="AL35" s="1369">
        <f t="shared" si="28"/>
        <v>253.11059031458575</v>
      </c>
      <c r="AM35" s="1369">
        <f t="shared" si="28"/>
        <v>10499.666422808627</v>
      </c>
      <c r="AN35" s="1369">
        <f t="shared" si="28"/>
        <v>15.243041865909209</v>
      </c>
      <c r="AO35" s="1369">
        <f t="shared" si="28"/>
        <v>509.97922747713875</v>
      </c>
      <c r="AP35" s="1369">
        <f t="shared" si="28"/>
        <v>3315.095341957056</v>
      </c>
      <c r="AQ35" s="1369">
        <f t="shared" si="28"/>
        <v>3212.2229866266298</v>
      </c>
      <c r="AR35" s="1369">
        <f t="shared" si="28"/>
        <v>2530.3032329018306</v>
      </c>
      <c r="AS35" s="1369">
        <f t="shared" si="28"/>
        <v>785.36947707377453</v>
      </c>
      <c r="AT35" s="1372">
        <f t="shared" si="28"/>
        <v>131.45311490630041</v>
      </c>
      <c r="AU35" s="1219"/>
      <c r="AV35" s="1219" t="s">
        <v>52</v>
      </c>
      <c r="AW35" s="1219"/>
      <c r="AX35" s="811"/>
      <c r="AY35" s="653">
        <f>DQ35</f>
        <v>2631.9617760960691</v>
      </c>
      <c r="AZ35" s="653">
        <f t="shared" ref="AZ35:BX39" si="29">DR35</f>
        <v>26.328242724522777</v>
      </c>
      <c r="BA35" s="653">
        <f t="shared" si="29"/>
        <v>111.3450370834755</v>
      </c>
      <c r="BB35" s="653">
        <f t="shared" si="29"/>
        <v>419.61016399052153</v>
      </c>
      <c r="BC35" s="653">
        <f t="shared" si="29"/>
        <v>861.77087190076168</v>
      </c>
      <c r="BD35" s="653">
        <f t="shared" si="29"/>
        <v>702.47925170982421</v>
      </c>
      <c r="BE35" s="653">
        <f t="shared" si="29"/>
        <v>402.83101132932609</v>
      </c>
      <c r="BF35" s="653">
        <f t="shared" si="29"/>
        <v>107.59719735763774</v>
      </c>
      <c r="BG35" s="653">
        <f t="shared" si="29"/>
        <v>13211.38061868781</v>
      </c>
      <c r="BH35" s="653">
        <f t="shared" si="29"/>
        <v>6037.2876636890451</v>
      </c>
      <c r="BI35" s="653">
        <f t="shared" si="29"/>
        <v>4.6666666665921488</v>
      </c>
      <c r="BJ35" s="653">
        <f t="shared" si="29"/>
        <v>204.68349207655297</v>
      </c>
      <c r="BK35" s="653">
        <f t="shared" si="29"/>
        <v>944.46521587497682</v>
      </c>
      <c r="BL35" s="653">
        <f t="shared" si="29"/>
        <v>1966.0540086599897</v>
      </c>
      <c r="BM35" s="653">
        <f t="shared" si="29"/>
        <v>1846.7707456441669</v>
      </c>
      <c r="BN35" s="653">
        <f t="shared" si="29"/>
        <v>818.23452432734393</v>
      </c>
      <c r="BO35" s="653">
        <f t="shared" si="29"/>
        <v>252.4130104394263</v>
      </c>
      <c r="BP35" s="653">
        <f t="shared" si="29"/>
        <v>7174.0929549987668</v>
      </c>
      <c r="BQ35" s="653">
        <f t="shared" si="29"/>
        <v>21.674920634942413</v>
      </c>
      <c r="BR35" s="653">
        <f t="shared" si="29"/>
        <v>295.009355056299</v>
      </c>
      <c r="BS35" s="653">
        <f t="shared" si="29"/>
        <v>1374.7865779326764</v>
      </c>
      <c r="BT35" s="653">
        <f t="shared" si="29"/>
        <v>2408.1807307999898</v>
      </c>
      <c r="BU35" s="653">
        <f t="shared" si="29"/>
        <v>1998.4434750111461</v>
      </c>
      <c r="BV35" s="653">
        <f t="shared" si="29"/>
        <v>878.14599642156429</v>
      </c>
      <c r="BW35" s="653">
        <f t="shared" si="29"/>
        <v>197.85189914214752</v>
      </c>
      <c r="BX35" s="654">
        <f t="shared" si="29"/>
        <v>0</v>
      </c>
      <c r="BY35" s="2769" t="s">
        <v>1940</v>
      </c>
      <c r="BZ35" s="2776"/>
      <c r="CA35" s="1520">
        <v>74538.234729013056</v>
      </c>
      <c r="CB35" s="1521">
        <v>11460.858129125692</v>
      </c>
      <c r="CC35" s="1521">
        <v>0</v>
      </c>
      <c r="CD35" s="1521">
        <v>69.791147554409619</v>
      </c>
      <c r="CE35" s="1521">
        <v>1168.4330764738345</v>
      </c>
      <c r="CF35" s="1521">
        <v>2538.9270668095387</v>
      </c>
      <c r="CG35" s="1521">
        <v>3801.3238621063897</v>
      </c>
      <c r="CH35" s="1521">
        <v>3033.306620368578</v>
      </c>
      <c r="CI35" s="1521">
        <v>849.0763558129388</v>
      </c>
      <c r="CJ35" s="1521">
        <v>36734.367782294961</v>
      </c>
      <c r="CK35" s="1521">
        <v>6087.3344774821753</v>
      </c>
      <c r="CL35" s="1521">
        <v>0</v>
      </c>
      <c r="CM35" s="1521">
        <v>293.73711469276333</v>
      </c>
      <c r="CN35" s="1521">
        <v>832.9960380001404</v>
      </c>
      <c r="CO35" s="1521">
        <v>1615.093877819658</v>
      </c>
      <c r="CP35" s="1521">
        <v>1601.271348220879</v>
      </c>
      <c r="CQ35" s="1521">
        <v>1055.4309871363575</v>
      </c>
      <c r="CR35" s="1521">
        <v>688.80511161238553</v>
      </c>
      <c r="CS35" s="1521">
        <v>10433.78450144829</v>
      </c>
      <c r="CT35" s="1521">
        <v>0</v>
      </c>
      <c r="CU35" s="1521">
        <v>63.760852517343885</v>
      </c>
      <c r="CV35" s="1521">
        <v>1180.5806343942675</v>
      </c>
      <c r="CW35" s="1521">
        <v>3375.6327457342722</v>
      </c>
      <c r="CX35" s="1521">
        <v>3766.3907593426693</v>
      </c>
      <c r="CY35" s="1521">
        <v>1827.2659803417503</v>
      </c>
      <c r="CZ35" s="1521">
        <v>220.1535291179886</v>
      </c>
      <c r="DA35" s="1521">
        <v>20213.248803364484</v>
      </c>
      <c r="DB35" s="1521">
        <v>24.661355770359108</v>
      </c>
      <c r="DC35" s="1521">
        <v>1278.8089358820121</v>
      </c>
      <c r="DD35" s="1521">
        <v>7106.7745882351937</v>
      </c>
      <c r="DE35" s="1521">
        <v>5809.128579908147</v>
      </c>
      <c r="DF35" s="1521">
        <v>3961.8438092643928</v>
      </c>
      <c r="DG35" s="1521">
        <v>1778.9209439897654</v>
      </c>
      <c r="DH35" s="1521">
        <v>253.11059031458575</v>
      </c>
      <c r="DI35" s="1521">
        <v>10499.666422808627</v>
      </c>
      <c r="DJ35" s="1521">
        <v>15.243041865909209</v>
      </c>
      <c r="DK35" s="1521">
        <v>509.97922747713875</v>
      </c>
      <c r="DL35" s="1521">
        <v>3315.095341957056</v>
      </c>
      <c r="DM35" s="1521">
        <v>3212.2229866266298</v>
      </c>
      <c r="DN35" s="1521">
        <v>2530.3032329018306</v>
      </c>
      <c r="DO35" s="1521">
        <v>785.36947707377453</v>
      </c>
      <c r="DP35" s="1521">
        <v>131.45311490630041</v>
      </c>
      <c r="DQ35" s="1521">
        <v>2631.9617760960691</v>
      </c>
      <c r="DR35" s="1521">
        <v>26.328242724522777</v>
      </c>
      <c r="DS35" s="1521">
        <v>111.3450370834755</v>
      </c>
      <c r="DT35" s="1521">
        <v>419.61016399052153</v>
      </c>
      <c r="DU35" s="1521">
        <v>861.77087190076168</v>
      </c>
      <c r="DV35" s="1521">
        <v>702.47925170982421</v>
      </c>
      <c r="DW35" s="1521">
        <v>402.83101132932609</v>
      </c>
      <c r="DX35" s="1521">
        <v>107.59719735763774</v>
      </c>
      <c r="DY35" s="1521">
        <v>13211.38061868781</v>
      </c>
      <c r="DZ35" s="1521">
        <v>6037.2876636890451</v>
      </c>
      <c r="EA35" s="1521">
        <v>4.6666666665921488</v>
      </c>
      <c r="EB35" s="1521">
        <v>204.68349207655297</v>
      </c>
      <c r="EC35" s="1521">
        <v>944.46521587497682</v>
      </c>
      <c r="ED35" s="1521">
        <v>1966.0540086599897</v>
      </c>
      <c r="EE35" s="1521">
        <v>1846.7707456441669</v>
      </c>
      <c r="EF35" s="1521">
        <v>818.23452432734393</v>
      </c>
      <c r="EG35" s="1521">
        <v>252.4130104394263</v>
      </c>
      <c r="EH35" s="1521">
        <v>7174.0929549987668</v>
      </c>
      <c r="EI35" s="1521">
        <v>21.674920634942413</v>
      </c>
      <c r="EJ35" s="1521">
        <v>295.009355056299</v>
      </c>
      <c r="EK35" s="1521">
        <v>1374.7865779326764</v>
      </c>
      <c r="EL35" s="1521">
        <v>2408.1807307999898</v>
      </c>
      <c r="EM35" s="1521">
        <v>1998.4434750111461</v>
      </c>
      <c r="EN35" s="1521">
        <v>878.14599642156429</v>
      </c>
      <c r="EO35" s="1521">
        <v>197.85189914214752</v>
      </c>
      <c r="EP35" s="1522">
        <v>0</v>
      </c>
      <c r="EQ35" s="1512"/>
    </row>
    <row r="36" spans="1:147" ht="17.100000000000001" customHeight="1">
      <c r="A36" s="1219"/>
      <c r="B36" s="1219" t="s">
        <v>53</v>
      </c>
      <c r="C36" s="1219"/>
      <c r="D36" s="811"/>
      <c r="E36" s="1369">
        <f t="shared" ref="E36:E39" si="30">CA36</f>
        <v>9807.5255046155089</v>
      </c>
      <c r="F36" s="1369">
        <f t="shared" si="28"/>
        <v>1679.8879191632309</v>
      </c>
      <c r="G36" s="1369">
        <f t="shared" si="28"/>
        <v>0</v>
      </c>
      <c r="H36" s="1369">
        <f t="shared" si="28"/>
        <v>44.853305562808139</v>
      </c>
      <c r="I36" s="1369">
        <f t="shared" si="28"/>
        <v>203.1501949353096</v>
      </c>
      <c r="J36" s="1369">
        <f t="shared" si="28"/>
        <v>392.30994483575364</v>
      </c>
      <c r="K36" s="1369">
        <f t="shared" si="28"/>
        <v>637.06588035861523</v>
      </c>
      <c r="L36" s="1369">
        <f t="shared" si="28"/>
        <v>344.07950297358752</v>
      </c>
      <c r="M36" s="1369">
        <f t="shared" si="28"/>
        <v>58.429090497157802</v>
      </c>
      <c r="N36" s="1369">
        <f t="shared" si="28"/>
        <v>3009.598655732842</v>
      </c>
      <c r="O36" s="1369">
        <f t="shared" si="28"/>
        <v>997.08178516810688</v>
      </c>
      <c r="P36" s="1369">
        <f t="shared" si="28"/>
        <v>0</v>
      </c>
      <c r="Q36" s="1369">
        <f t="shared" si="28"/>
        <v>28.5</v>
      </c>
      <c r="R36" s="1369">
        <f t="shared" si="28"/>
        <v>118.88276040935956</v>
      </c>
      <c r="S36" s="1369">
        <f t="shared" si="28"/>
        <v>267.63046397415718</v>
      </c>
      <c r="T36" s="1369">
        <f t="shared" si="28"/>
        <v>204.31283783116774</v>
      </c>
      <c r="U36" s="1369">
        <f t="shared" si="28"/>
        <v>141.55579754619751</v>
      </c>
      <c r="V36" s="1369">
        <f t="shared" si="28"/>
        <v>236.19992540722478</v>
      </c>
      <c r="W36" s="1369">
        <f t="shared" si="28"/>
        <v>1233.1404262183576</v>
      </c>
      <c r="X36" s="1369">
        <f t="shared" si="28"/>
        <v>0</v>
      </c>
      <c r="Y36" s="1369">
        <f t="shared" si="28"/>
        <v>9.9313189401690174</v>
      </c>
      <c r="Z36" s="1369">
        <f t="shared" si="28"/>
        <v>207.4498237947156</v>
      </c>
      <c r="AA36" s="1369">
        <f t="shared" si="28"/>
        <v>295.45181022066669</v>
      </c>
      <c r="AB36" s="1369">
        <f t="shared" si="28"/>
        <v>428.00638808395206</v>
      </c>
      <c r="AC36" s="1369">
        <f t="shared" si="28"/>
        <v>239.14449047785283</v>
      </c>
      <c r="AD36" s="1369">
        <f t="shared" si="28"/>
        <v>53.156594701001659</v>
      </c>
      <c r="AE36" s="1369">
        <f t="shared" si="28"/>
        <v>779.37644434637787</v>
      </c>
      <c r="AF36" s="1369">
        <f t="shared" si="28"/>
        <v>0</v>
      </c>
      <c r="AG36" s="1369">
        <f t="shared" si="28"/>
        <v>48.485556291885601</v>
      </c>
      <c r="AH36" s="1369">
        <f t="shared" si="28"/>
        <v>332.54498002623177</v>
      </c>
      <c r="AI36" s="1369">
        <f t="shared" si="28"/>
        <v>162.92344355958386</v>
      </c>
      <c r="AJ36" s="1369">
        <f t="shared" si="28"/>
        <v>175.62348274521156</v>
      </c>
      <c r="AK36" s="1369">
        <f t="shared" si="28"/>
        <v>41.54898172371675</v>
      </c>
      <c r="AL36" s="1369">
        <f t="shared" si="28"/>
        <v>18.249999999748287</v>
      </c>
      <c r="AM36" s="1369">
        <f t="shared" si="28"/>
        <v>1388.8380527455088</v>
      </c>
      <c r="AN36" s="1369">
        <f t="shared" si="28"/>
        <v>0</v>
      </c>
      <c r="AO36" s="1369">
        <f t="shared" si="28"/>
        <v>41.000410887718736</v>
      </c>
      <c r="AP36" s="1369">
        <f t="shared" si="28"/>
        <v>409.22956916471338</v>
      </c>
      <c r="AQ36" s="1369">
        <f t="shared" si="28"/>
        <v>437.50644957755316</v>
      </c>
      <c r="AR36" s="1369">
        <f t="shared" si="28"/>
        <v>344.81380655329787</v>
      </c>
      <c r="AS36" s="1369">
        <f t="shared" si="28"/>
        <v>147.4544832293457</v>
      </c>
      <c r="AT36" s="1372">
        <f t="shared" si="28"/>
        <v>8.8333333328810379</v>
      </c>
      <c r="AU36" s="1219"/>
      <c r="AV36" s="1219" t="s">
        <v>53</v>
      </c>
      <c r="AW36" s="1219"/>
      <c r="AX36" s="811"/>
      <c r="AY36" s="653">
        <f t="shared" ref="AY36:AY39" si="31">DQ36</f>
        <v>649.26398153169259</v>
      </c>
      <c r="AZ36" s="653">
        <f t="shared" si="29"/>
        <v>0</v>
      </c>
      <c r="BA36" s="653">
        <f t="shared" si="29"/>
        <v>7.1894158499479115</v>
      </c>
      <c r="BB36" s="653">
        <f t="shared" si="29"/>
        <v>83.087131345276845</v>
      </c>
      <c r="BC36" s="653">
        <f t="shared" si="29"/>
        <v>201.72649074635268</v>
      </c>
      <c r="BD36" s="653">
        <f t="shared" si="29"/>
        <v>175.34056286384566</v>
      </c>
      <c r="BE36" s="653">
        <f t="shared" si="29"/>
        <v>176.58704739291036</v>
      </c>
      <c r="BF36" s="653">
        <f t="shared" si="29"/>
        <v>5.3333333333589747</v>
      </c>
      <c r="BG36" s="653">
        <f t="shared" si="29"/>
        <v>3079.9368954422371</v>
      </c>
      <c r="BH36" s="653">
        <f t="shared" si="29"/>
        <v>1353.7202595342501</v>
      </c>
      <c r="BI36" s="653">
        <f t="shared" si="29"/>
        <v>0</v>
      </c>
      <c r="BJ36" s="653">
        <f t="shared" si="29"/>
        <v>115.79674214756821</v>
      </c>
      <c r="BK36" s="653">
        <f t="shared" si="29"/>
        <v>230.94013904165911</v>
      </c>
      <c r="BL36" s="653">
        <f t="shared" si="29"/>
        <v>315.80360520665022</v>
      </c>
      <c r="BM36" s="653">
        <f t="shared" si="29"/>
        <v>400.63546557146447</v>
      </c>
      <c r="BN36" s="653">
        <f t="shared" si="29"/>
        <v>266.71097423346072</v>
      </c>
      <c r="BO36" s="653">
        <f t="shared" si="29"/>
        <v>23.833333333447268</v>
      </c>
      <c r="BP36" s="653">
        <f t="shared" si="29"/>
        <v>1726.2166359079872</v>
      </c>
      <c r="BQ36" s="653">
        <f t="shared" si="29"/>
        <v>0</v>
      </c>
      <c r="BR36" s="653">
        <f t="shared" si="29"/>
        <v>71.877791394533887</v>
      </c>
      <c r="BS36" s="653">
        <f t="shared" si="29"/>
        <v>290.16452162846474</v>
      </c>
      <c r="BT36" s="653">
        <f t="shared" si="29"/>
        <v>441.00309579659745</v>
      </c>
      <c r="BU36" s="653">
        <f t="shared" si="29"/>
        <v>399.69556072855983</v>
      </c>
      <c r="BV36" s="653">
        <f t="shared" si="29"/>
        <v>449.30899969527894</v>
      </c>
      <c r="BW36" s="653">
        <f t="shared" si="29"/>
        <v>74.166666664552181</v>
      </c>
      <c r="BX36" s="654">
        <f t="shared" si="29"/>
        <v>0</v>
      </c>
      <c r="BY36" s="2769" t="s">
        <v>1941</v>
      </c>
      <c r="BZ36" s="2776"/>
      <c r="CA36" s="1520">
        <v>9807.5255046155089</v>
      </c>
      <c r="CB36" s="1521">
        <v>1679.8879191632309</v>
      </c>
      <c r="CC36" s="1521">
        <v>0</v>
      </c>
      <c r="CD36" s="1521">
        <v>44.853305562808139</v>
      </c>
      <c r="CE36" s="1521">
        <v>203.1501949353096</v>
      </c>
      <c r="CF36" s="1521">
        <v>392.30994483575364</v>
      </c>
      <c r="CG36" s="1521">
        <v>637.06588035861523</v>
      </c>
      <c r="CH36" s="1521">
        <v>344.07950297358752</v>
      </c>
      <c r="CI36" s="1521">
        <v>58.429090497157802</v>
      </c>
      <c r="CJ36" s="1521">
        <v>3009.598655732842</v>
      </c>
      <c r="CK36" s="1521">
        <v>997.08178516810688</v>
      </c>
      <c r="CL36" s="1521">
        <v>0</v>
      </c>
      <c r="CM36" s="1521">
        <v>28.5</v>
      </c>
      <c r="CN36" s="1521">
        <v>118.88276040935956</v>
      </c>
      <c r="CO36" s="1521">
        <v>267.63046397415718</v>
      </c>
      <c r="CP36" s="1521">
        <v>204.31283783116774</v>
      </c>
      <c r="CQ36" s="1521">
        <v>141.55579754619751</v>
      </c>
      <c r="CR36" s="1521">
        <v>236.19992540722478</v>
      </c>
      <c r="CS36" s="1521">
        <v>1233.1404262183576</v>
      </c>
      <c r="CT36" s="1521">
        <v>0</v>
      </c>
      <c r="CU36" s="1521">
        <v>9.9313189401690174</v>
      </c>
      <c r="CV36" s="1521">
        <v>207.4498237947156</v>
      </c>
      <c r="CW36" s="1521">
        <v>295.45181022066669</v>
      </c>
      <c r="CX36" s="1521">
        <v>428.00638808395206</v>
      </c>
      <c r="CY36" s="1521">
        <v>239.14449047785283</v>
      </c>
      <c r="CZ36" s="1521">
        <v>53.156594701001659</v>
      </c>
      <c r="DA36" s="1521">
        <v>779.37644434637787</v>
      </c>
      <c r="DB36" s="1521">
        <v>0</v>
      </c>
      <c r="DC36" s="1521">
        <v>48.485556291885601</v>
      </c>
      <c r="DD36" s="1521">
        <v>332.54498002623177</v>
      </c>
      <c r="DE36" s="1521">
        <v>162.92344355958386</v>
      </c>
      <c r="DF36" s="1521">
        <v>175.62348274521156</v>
      </c>
      <c r="DG36" s="1521">
        <v>41.54898172371675</v>
      </c>
      <c r="DH36" s="1521">
        <v>18.249999999748287</v>
      </c>
      <c r="DI36" s="1521">
        <v>1388.8380527455088</v>
      </c>
      <c r="DJ36" s="1521">
        <v>0</v>
      </c>
      <c r="DK36" s="1521">
        <v>41.000410887718736</v>
      </c>
      <c r="DL36" s="1521">
        <v>409.22956916471338</v>
      </c>
      <c r="DM36" s="1521">
        <v>437.50644957755316</v>
      </c>
      <c r="DN36" s="1521">
        <v>344.81380655329787</v>
      </c>
      <c r="DO36" s="1521">
        <v>147.4544832293457</v>
      </c>
      <c r="DP36" s="1521">
        <v>8.8333333328810379</v>
      </c>
      <c r="DQ36" s="1521">
        <v>649.26398153169259</v>
      </c>
      <c r="DR36" s="1521">
        <v>0</v>
      </c>
      <c r="DS36" s="1521">
        <v>7.1894158499479115</v>
      </c>
      <c r="DT36" s="1521">
        <v>83.087131345276845</v>
      </c>
      <c r="DU36" s="1521">
        <v>201.72649074635268</v>
      </c>
      <c r="DV36" s="1521">
        <v>175.34056286384566</v>
      </c>
      <c r="DW36" s="1521">
        <v>176.58704739291036</v>
      </c>
      <c r="DX36" s="1521">
        <v>5.3333333333589747</v>
      </c>
      <c r="DY36" s="1521">
        <v>3079.9368954422371</v>
      </c>
      <c r="DZ36" s="1521">
        <v>1353.7202595342501</v>
      </c>
      <c r="EA36" s="1521">
        <v>0</v>
      </c>
      <c r="EB36" s="1521">
        <v>115.79674214756821</v>
      </c>
      <c r="EC36" s="1521">
        <v>230.94013904165911</v>
      </c>
      <c r="ED36" s="1521">
        <v>315.80360520665022</v>
      </c>
      <c r="EE36" s="1521">
        <v>400.63546557146447</v>
      </c>
      <c r="EF36" s="1521">
        <v>266.71097423346072</v>
      </c>
      <c r="EG36" s="1521">
        <v>23.833333333447268</v>
      </c>
      <c r="EH36" s="1521">
        <v>1726.2166359079872</v>
      </c>
      <c r="EI36" s="1521">
        <v>0</v>
      </c>
      <c r="EJ36" s="1521">
        <v>71.877791394533887</v>
      </c>
      <c r="EK36" s="1521">
        <v>290.16452162846474</v>
      </c>
      <c r="EL36" s="1521">
        <v>441.00309579659745</v>
      </c>
      <c r="EM36" s="1521">
        <v>399.69556072855983</v>
      </c>
      <c r="EN36" s="1521">
        <v>449.30899969527894</v>
      </c>
      <c r="EO36" s="1521">
        <v>74.166666664552181</v>
      </c>
      <c r="EP36" s="1522">
        <v>0</v>
      </c>
      <c r="EQ36" s="1512"/>
    </row>
    <row r="37" spans="1:147" ht="17.100000000000001" customHeight="1">
      <c r="A37" s="1219"/>
      <c r="B37" s="1219" t="s">
        <v>54</v>
      </c>
      <c r="C37" s="1219"/>
      <c r="D37" s="811"/>
      <c r="E37" s="1369">
        <f t="shared" si="30"/>
        <v>30637.786690973033</v>
      </c>
      <c r="F37" s="1369">
        <f t="shared" si="28"/>
        <v>7093.4580608780434</v>
      </c>
      <c r="G37" s="1369">
        <f t="shared" si="28"/>
        <v>26.717186677816116</v>
      </c>
      <c r="H37" s="1369">
        <f t="shared" si="28"/>
        <v>78.155413762434875</v>
      </c>
      <c r="I37" s="1369">
        <f t="shared" si="28"/>
        <v>889.12167298479631</v>
      </c>
      <c r="J37" s="1369">
        <f t="shared" si="28"/>
        <v>1547.9802510995914</v>
      </c>
      <c r="K37" s="1369">
        <f t="shared" si="28"/>
        <v>2103.6442021905095</v>
      </c>
      <c r="L37" s="1369">
        <f t="shared" si="28"/>
        <v>1923.7673548395999</v>
      </c>
      <c r="M37" s="1369">
        <f t="shared" si="28"/>
        <v>524.07197932329848</v>
      </c>
      <c r="N37" s="1369">
        <f t="shared" si="28"/>
        <v>9227.4376529003475</v>
      </c>
      <c r="O37" s="1369">
        <f t="shared" si="28"/>
        <v>4309.5420269644555</v>
      </c>
      <c r="P37" s="1369">
        <f t="shared" si="28"/>
        <v>0</v>
      </c>
      <c r="Q37" s="1369">
        <f t="shared" si="28"/>
        <v>14.463733966849588</v>
      </c>
      <c r="R37" s="1369">
        <f t="shared" si="28"/>
        <v>752.76167431665533</v>
      </c>
      <c r="S37" s="1369">
        <f t="shared" si="28"/>
        <v>1106.5941439720066</v>
      </c>
      <c r="T37" s="1369">
        <f t="shared" si="28"/>
        <v>1296.5052462518242</v>
      </c>
      <c r="U37" s="1369">
        <f t="shared" si="28"/>
        <v>677.58044176897556</v>
      </c>
      <c r="V37" s="1369">
        <f t="shared" si="28"/>
        <v>461.63678668814447</v>
      </c>
      <c r="W37" s="1369">
        <f t="shared" si="28"/>
        <v>2573.5036450641578</v>
      </c>
      <c r="X37" s="1369">
        <f t="shared" si="28"/>
        <v>0</v>
      </c>
      <c r="Y37" s="1369">
        <f t="shared" si="28"/>
        <v>46.195160429293821</v>
      </c>
      <c r="Z37" s="1369">
        <f t="shared" si="28"/>
        <v>538.20440833038037</v>
      </c>
      <c r="AA37" s="1369">
        <f t="shared" si="28"/>
        <v>744.91478871829054</v>
      </c>
      <c r="AB37" s="1369">
        <f t="shared" si="28"/>
        <v>809.37139558944443</v>
      </c>
      <c r="AC37" s="1369">
        <f t="shared" si="28"/>
        <v>348.23096510227242</v>
      </c>
      <c r="AD37" s="1369">
        <f t="shared" si="28"/>
        <v>86.586926894475781</v>
      </c>
      <c r="AE37" s="1369">
        <f t="shared" si="28"/>
        <v>2344.3919808717446</v>
      </c>
      <c r="AF37" s="1369">
        <f t="shared" si="28"/>
        <v>11.416666666666666</v>
      </c>
      <c r="AG37" s="1369">
        <f t="shared" si="28"/>
        <v>76.122501725909828</v>
      </c>
      <c r="AH37" s="1369">
        <f t="shared" si="28"/>
        <v>710.37824584972975</v>
      </c>
      <c r="AI37" s="1369">
        <f t="shared" si="28"/>
        <v>690.76932038792336</v>
      </c>
      <c r="AJ37" s="1369">
        <f t="shared" si="28"/>
        <v>496.85228036197162</v>
      </c>
      <c r="AK37" s="1369">
        <f t="shared" si="28"/>
        <v>194.03115091051959</v>
      </c>
      <c r="AL37" s="1369">
        <f t="shared" si="28"/>
        <v>164.82181496902385</v>
      </c>
      <c r="AM37" s="1369">
        <f t="shared" si="28"/>
        <v>3865.476029919254</v>
      </c>
      <c r="AN37" s="1369">
        <f t="shared" si="28"/>
        <v>17.155555555555555</v>
      </c>
      <c r="AO37" s="1369">
        <f t="shared" si="28"/>
        <v>163.05024987570107</v>
      </c>
      <c r="AP37" s="1369">
        <f t="shared" si="28"/>
        <v>1005.2526278293178</v>
      </c>
      <c r="AQ37" s="1369">
        <f t="shared" si="28"/>
        <v>1354.4664885852037</v>
      </c>
      <c r="AR37" s="1369">
        <f t="shared" si="28"/>
        <v>948.49140410120003</v>
      </c>
      <c r="AS37" s="1369">
        <f t="shared" si="28"/>
        <v>357.85747284016418</v>
      </c>
      <c r="AT37" s="1372">
        <f t="shared" si="28"/>
        <v>19.202231132108906</v>
      </c>
      <c r="AU37" s="1219"/>
      <c r="AV37" s="1219" t="s">
        <v>54</v>
      </c>
      <c r="AW37" s="1219"/>
      <c r="AX37" s="811"/>
      <c r="AY37" s="653">
        <f t="shared" si="31"/>
        <v>996.81653578050305</v>
      </c>
      <c r="AZ37" s="653">
        <f t="shared" si="29"/>
        <v>0</v>
      </c>
      <c r="BA37" s="653">
        <f t="shared" si="29"/>
        <v>78.99999999876843</v>
      </c>
      <c r="BB37" s="653">
        <f t="shared" si="29"/>
        <v>66.451160957501997</v>
      </c>
      <c r="BC37" s="653">
        <f t="shared" si="29"/>
        <v>400.33798746340761</v>
      </c>
      <c r="BD37" s="653">
        <f t="shared" si="29"/>
        <v>340.73406743620234</v>
      </c>
      <c r="BE37" s="653">
        <f t="shared" si="29"/>
        <v>101.05473848805134</v>
      </c>
      <c r="BF37" s="653">
        <f t="shared" si="29"/>
        <v>9.2385814365711472</v>
      </c>
      <c r="BG37" s="653">
        <f t="shared" si="29"/>
        <v>9429.7412686385087</v>
      </c>
      <c r="BH37" s="653">
        <f t="shared" si="29"/>
        <v>4938.3653658787853</v>
      </c>
      <c r="BI37" s="653">
        <f t="shared" si="29"/>
        <v>0</v>
      </c>
      <c r="BJ37" s="653">
        <f t="shared" si="29"/>
        <v>0</v>
      </c>
      <c r="BK37" s="653">
        <f t="shared" si="29"/>
        <v>715.22261647284608</v>
      </c>
      <c r="BL37" s="653">
        <f t="shared" si="29"/>
        <v>1180.00604767974</v>
      </c>
      <c r="BM37" s="653">
        <f t="shared" si="29"/>
        <v>1717.2574292061267</v>
      </c>
      <c r="BN37" s="653">
        <f t="shared" si="29"/>
        <v>1121.1467093166809</v>
      </c>
      <c r="BO37" s="653">
        <f t="shared" si="29"/>
        <v>204.73256320339124</v>
      </c>
      <c r="BP37" s="653">
        <f t="shared" si="29"/>
        <v>4491.3759027597262</v>
      </c>
      <c r="BQ37" s="653">
        <f t="shared" si="29"/>
        <v>42.235294117699368</v>
      </c>
      <c r="BR37" s="653">
        <f t="shared" si="29"/>
        <v>219.21999462455349</v>
      </c>
      <c r="BS37" s="653">
        <f t="shared" si="29"/>
        <v>1162.1663603449758</v>
      </c>
      <c r="BT37" s="653">
        <f t="shared" si="29"/>
        <v>1217.0208903410075</v>
      </c>
      <c r="BU37" s="653">
        <f t="shared" si="29"/>
        <v>1235.6013728285129</v>
      </c>
      <c r="BV37" s="653">
        <f t="shared" si="29"/>
        <v>471.28656557543013</v>
      </c>
      <c r="BW37" s="653">
        <f t="shared" si="29"/>
        <v>143.84542492754676</v>
      </c>
      <c r="BX37" s="654">
        <f t="shared" si="29"/>
        <v>24.857142856351793</v>
      </c>
      <c r="BY37" s="2769" t="s">
        <v>1942</v>
      </c>
      <c r="BZ37" s="2776"/>
      <c r="CA37" s="1520">
        <v>30637.786690973033</v>
      </c>
      <c r="CB37" s="1521">
        <v>7093.4580608780434</v>
      </c>
      <c r="CC37" s="1521">
        <v>26.717186677816116</v>
      </c>
      <c r="CD37" s="1521">
        <v>78.155413762434875</v>
      </c>
      <c r="CE37" s="1521">
        <v>889.12167298479631</v>
      </c>
      <c r="CF37" s="1521">
        <v>1547.9802510995914</v>
      </c>
      <c r="CG37" s="1521">
        <v>2103.6442021905095</v>
      </c>
      <c r="CH37" s="1521">
        <v>1923.7673548395999</v>
      </c>
      <c r="CI37" s="1521">
        <v>524.07197932329848</v>
      </c>
      <c r="CJ37" s="1521">
        <v>9227.4376529003475</v>
      </c>
      <c r="CK37" s="1521">
        <v>4309.5420269644555</v>
      </c>
      <c r="CL37" s="1521">
        <v>0</v>
      </c>
      <c r="CM37" s="1521">
        <v>14.463733966849588</v>
      </c>
      <c r="CN37" s="1521">
        <v>752.76167431665533</v>
      </c>
      <c r="CO37" s="1521">
        <v>1106.5941439720066</v>
      </c>
      <c r="CP37" s="1521">
        <v>1296.5052462518242</v>
      </c>
      <c r="CQ37" s="1521">
        <v>677.58044176897556</v>
      </c>
      <c r="CR37" s="1521">
        <v>461.63678668814447</v>
      </c>
      <c r="CS37" s="1521">
        <v>2573.5036450641578</v>
      </c>
      <c r="CT37" s="1521">
        <v>0</v>
      </c>
      <c r="CU37" s="1521">
        <v>46.195160429293821</v>
      </c>
      <c r="CV37" s="1521">
        <v>538.20440833038037</v>
      </c>
      <c r="CW37" s="1521">
        <v>744.91478871829054</v>
      </c>
      <c r="CX37" s="1521">
        <v>809.37139558944443</v>
      </c>
      <c r="CY37" s="1521">
        <v>348.23096510227242</v>
      </c>
      <c r="CZ37" s="1521">
        <v>86.586926894475781</v>
      </c>
      <c r="DA37" s="1521">
        <v>2344.3919808717446</v>
      </c>
      <c r="DB37" s="1521">
        <v>11.416666666666666</v>
      </c>
      <c r="DC37" s="1521">
        <v>76.122501725909828</v>
      </c>
      <c r="DD37" s="1521">
        <v>710.37824584972975</v>
      </c>
      <c r="DE37" s="1521">
        <v>690.76932038792336</v>
      </c>
      <c r="DF37" s="1521">
        <v>496.85228036197162</v>
      </c>
      <c r="DG37" s="1521">
        <v>194.03115091051959</v>
      </c>
      <c r="DH37" s="1521">
        <v>164.82181496902385</v>
      </c>
      <c r="DI37" s="1521">
        <v>3865.476029919254</v>
      </c>
      <c r="DJ37" s="1521">
        <v>17.155555555555555</v>
      </c>
      <c r="DK37" s="1521">
        <v>163.05024987570107</v>
      </c>
      <c r="DL37" s="1521">
        <v>1005.2526278293178</v>
      </c>
      <c r="DM37" s="1521">
        <v>1354.4664885852037</v>
      </c>
      <c r="DN37" s="1521">
        <v>948.49140410120003</v>
      </c>
      <c r="DO37" s="1521">
        <v>357.85747284016418</v>
      </c>
      <c r="DP37" s="1521">
        <v>19.202231132108906</v>
      </c>
      <c r="DQ37" s="1521">
        <v>996.81653578050305</v>
      </c>
      <c r="DR37" s="1521">
        <v>0</v>
      </c>
      <c r="DS37" s="1521">
        <v>78.99999999876843</v>
      </c>
      <c r="DT37" s="1521">
        <v>66.451160957501997</v>
      </c>
      <c r="DU37" s="1521">
        <v>400.33798746340761</v>
      </c>
      <c r="DV37" s="1521">
        <v>340.73406743620234</v>
      </c>
      <c r="DW37" s="1521">
        <v>101.05473848805134</v>
      </c>
      <c r="DX37" s="1521">
        <v>9.2385814365711472</v>
      </c>
      <c r="DY37" s="1521">
        <v>9429.7412686385087</v>
      </c>
      <c r="DZ37" s="1521">
        <v>4938.3653658787853</v>
      </c>
      <c r="EA37" s="1521">
        <v>0</v>
      </c>
      <c r="EB37" s="1521">
        <v>0</v>
      </c>
      <c r="EC37" s="1521">
        <v>715.22261647284608</v>
      </c>
      <c r="ED37" s="1521">
        <v>1180.00604767974</v>
      </c>
      <c r="EE37" s="1521">
        <v>1717.2574292061267</v>
      </c>
      <c r="EF37" s="1521">
        <v>1121.1467093166809</v>
      </c>
      <c r="EG37" s="1521">
        <v>204.73256320339124</v>
      </c>
      <c r="EH37" s="1521">
        <v>4491.3759027597262</v>
      </c>
      <c r="EI37" s="1521">
        <v>42.235294117699368</v>
      </c>
      <c r="EJ37" s="1521">
        <v>219.21999462455349</v>
      </c>
      <c r="EK37" s="1521">
        <v>1162.1663603449758</v>
      </c>
      <c r="EL37" s="1521">
        <v>1217.0208903410075</v>
      </c>
      <c r="EM37" s="1521">
        <v>1235.6013728285129</v>
      </c>
      <c r="EN37" s="1521">
        <v>471.28656557543013</v>
      </c>
      <c r="EO37" s="1521">
        <v>143.84542492754676</v>
      </c>
      <c r="EP37" s="1522">
        <v>24.857142856351793</v>
      </c>
      <c r="EQ37" s="1512"/>
    </row>
    <row r="38" spans="1:147" ht="17.100000000000001" customHeight="1">
      <c r="A38" s="1219"/>
      <c r="B38" s="1219" t="s">
        <v>254</v>
      </c>
      <c r="C38" s="1219"/>
      <c r="D38" s="811"/>
      <c r="E38" s="1369">
        <f t="shared" si="30"/>
        <v>16981.805735798283</v>
      </c>
      <c r="F38" s="1369">
        <f t="shared" si="28"/>
        <v>3357.9587677402569</v>
      </c>
      <c r="G38" s="1369">
        <f t="shared" si="28"/>
        <v>0</v>
      </c>
      <c r="H38" s="1369">
        <f t="shared" si="28"/>
        <v>1</v>
      </c>
      <c r="I38" s="1369">
        <f t="shared" si="28"/>
        <v>346.32009164737298</v>
      </c>
      <c r="J38" s="1369">
        <f t="shared" si="28"/>
        <v>723.13105487497012</v>
      </c>
      <c r="K38" s="1369">
        <f t="shared" si="28"/>
        <v>1465.1442136622975</v>
      </c>
      <c r="L38" s="1369">
        <f t="shared" si="28"/>
        <v>738.93501761743835</v>
      </c>
      <c r="M38" s="1369">
        <f t="shared" si="28"/>
        <v>83.428389938178569</v>
      </c>
      <c r="N38" s="1369">
        <f t="shared" si="28"/>
        <v>2787.9512729433682</v>
      </c>
      <c r="O38" s="1369">
        <f t="shared" si="28"/>
        <v>898.64934348833003</v>
      </c>
      <c r="P38" s="1369">
        <f t="shared" si="28"/>
        <v>0</v>
      </c>
      <c r="Q38" s="1369">
        <f t="shared" si="28"/>
        <v>0</v>
      </c>
      <c r="R38" s="1369">
        <f t="shared" si="28"/>
        <v>33.900968476098626</v>
      </c>
      <c r="S38" s="1369">
        <f t="shared" si="28"/>
        <v>136.67386591064286</v>
      </c>
      <c r="T38" s="1369">
        <f t="shared" si="28"/>
        <v>437.74083081364876</v>
      </c>
      <c r="U38" s="1369">
        <f t="shared" si="28"/>
        <v>290.33367828793962</v>
      </c>
      <c r="V38" s="1369">
        <f t="shared" si="28"/>
        <v>0</v>
      </c>
      <c r="W38" s="1369">
        <f t="shared" si="28"/>
        <v>1346.6935686058448</v>
      </c>
      <c r="X38" s="1369">
        <f t="shared" si="28"/>
        <v>0</v>
      </c>
      <c r="Y38" s="1369">
        <f t="shared" si="28"/>
        <v>0</v>
      </c>
      <c r="Z38" s="1369">
        <f t="shared" si="28"/>
        <v>71.131737706913555</v>
      </c>
      <c r="AA38" s="1369">
        <f t="shared" si="28"/>
        <v>615.8003474622011</v>
      </c>
      <c r="AB38" s="1369">
        <f t="shared" si="28"/>
        <v>452.28820275118522</v>
      </c>
      <c r="AC38" s="1369">
        <f t="shared" si="28"/>
        <v>187.32231220944638</v>
      </c>
      <c r="AD38" s="1369">
        <f t="shared" si="28"/>
        <v>20.15096847609863</v>
      </c>
      <c r="AE38" s="1369">
        <f t="shared" si="28"/>
        <v>542.60836084919379</v>
      </c>
      <c r="AF38" s="1369">
        <f t="shared" si="28"/>
        <v>0</v>
      </c>
      <c r="AG38" s="1369">
        <f t="shared" si="28"/>
        <v>0</v>
      </c>
      <c r="AH38" s="1369">
        <f t="shared" si="28"/>
        <v>136.01227740153823</v>
      </c>
      <c r="AI38" s="1369">
        <f t="shared" si="28"/>
        <v>245.91029360802659</v>
      </c>
      <c r="AJ38" s="1369">
        <f t="shared" si="28"/>
        <v>134.18578983962902</v>
      </c>
      <c r="AK38" s="1369">
        <f t="shared" si="28"/>
        <v>26.5</v>
      </c>
      <c r="AL38" s="1369">
        <f t="shared" si="28"/>
        <v>0</v>
      </c>
      <c r="AM38" s="1369">
        <f t="shared" si="28"/>
        <v>1746.1630022388986</v>
      </c>
      <c r="AN38" s="1369">
        <f t="shared" si="28"/>
        <v>25.420610734782773</v>
      </c>
      <c r="AO38" s="1369">
        <f t="shared" si="28"/>
        <v>90.600000000159113</v>
      </c>
      <c r="AP38" s="1369">
        <f t="shared" si="28"/>
        <v>493.17694453316477</v>
      </c>
      <c r="AQ38" s="1369">
        <f t="shared" si="28"/>
        <v>406.39632637847228</v>
      </c>
      <c r="AR38" s="1369">
        <f t="shared" si="28"/>
        <v>528.73258213074519</v>
      </c>
      <c r="AS38" s="1369">
        <f t="shared" si="28"/>
        <v>162.60576923075951</v>
      </c>
      <c r="AT38" s="1372">
        <f t="shared" si="28"/>
        <v>39.230769230814921</v>
      </c>
      <c r="AU38" s="1219"/>
      <c r="AV38" s="1219" t="s">
        <v>254</v>
      </c>
      <c r="AW38" s="1219"/>
      <c r="AX38" s="811"/>
      <c r="AY38" s="653">
        <f t="shared" si="31"/>
        <v>901.95941814179866</v>
      </c>
      <c r="AZ38" s="653">
        <f t="shared" si="29"/>
        <v>0</v>
      </c>
      <c r="BA38" s="653">
        <f t="shared" si="29"/>
        <v>25.5</v>
      </c>
      <c r="BB38" s="653">
        <f t="shared" si="29"/>
        <v>185.24308534211161</v>
      </c>
      <c r="BC38" s="653">
        <f t="shared" si="29"/>
        <v>375.44161629118378</v>
      </c>
      <c r="BD38" s="653">
        <f t="shared" si="29"/>
        <v>140.74152436445038</v>
      </c>
      <c r="BE38" s="653">
        <f t="shared" si="29"/>
        <v>118.65819214401873</v>
      </c>
      <c r="BF38" s="653">
        <f t="shared" si="29"/>
        <v>56.375000000034056</v>
      </c>
      <c r="BG38" s="653">
        <f t="shared" si="29"/>
        <v>5746.7898752103793</v>
      </c>
      <c r="BH38" s="653">
        <f t="shared" si="29"/>
        <v>2832.9043845010101</v>
      </c>
      <c r="BI38" s="653">
        <f t="shared" si="29"/>
        <v>0</v>
      </c>
      <c r="BJ38" s="653">
        <f t="shared" si="29"/>
        <v>61.266501041708665</v>
      </c>
      <c r="BK38" s="653">
        <f t="shared" si="29"/>
        <v>165.67751700564816</v>
      </c>
      <c r="BL38" s="653">
        <f t="shared" si="29"/>
        <v>400.94830134014876</v>
      </c>
      <c r="BM38" s="653">
        <f t="shared" si="29"/>
        <v>865.80806425258811</v>
      </c>
      <c r="BN38" s="653">
        <f t="shared" si="29"/>
        <v>1076.3676114583552</v>
      </c>
      <c r="BO38" s="653">
        <f t="shared" si="29"/>
        <v>262.83638940256219</v>
      </c>
      <c r="BP38" s="653">
        <f t="shared" si="29"/>
        <v>2913.8854907093696</v>
      </c>
      <c r="BQ38" s="653">
        <f t="shared" si="29"/>
        <v>0</v>
      </c>
      <c r="BR38" s="653">
        <f t="shared" si="29"/>
        <v>179.97195680194571</v>
      </c>
      <c r="BS38" s="653">
        <f t="shared" si="29"/>
        <v>363.72599179855723</v>
      </c>
      <c r="BT38" s="653">
        <f t="shared" si="29"/>
        <v>589.21960100992965</v>
      </c>
      <c r="BU38" s="653">
        <f t="shared" si="29"/>
        <v>968.28112825028734</v>
      </c>
      <c r="BV38" s="653">
        <f t="shared" si="29"/>
        <v>777.02014618157227</v>
      </c>
      <c r="BW38" s="653">
        <f t="shared" si="29"/>
        <v>35.666666667077827</v>
      </c>
      <c r="BX38" s="654">
        <f t="shared" si="29"/>
        <v>2440.9833995235626</v>
      </c>
      <c r="BY38" s="2769" t="s">
        <v>1943</v>
      </c>
      <c r="BZ38" s="2776"/>
      <c r="CA38" s="1520">
        <v>16981.805735798283</v>
      </c>
      <c r="CB38" s="1521">
        <v>3357.9587677402569</v>
      </c>
      <c r="CC38" s="1521">
        <v>0</v>
      </c>
      <c r="CD38" s="1521">
        <v>1</v>
      </c>
      <c r="CE38" s="1521">
        <v>346.32009164737298</v>
      </c>
      <c r="CF38" s="1521">
        <v>723.13105487497012</v>
      </c>
      <c r="CG38" s="1521">
        <v>1465.1442136622975</v>
      </c>
      <c r="CH38" s="1521">
        <v>738.93501761743835</v>
      </c>
      <c r="CI38" s="1521">
        <v>83.428389938178569</v>
      </c>
      <c r="CJ38" s="1521">
        <v>2787.9512729433682</v>
      </c>
      <c r="CK38" s="1521">
        <v>898.64934348833003</v>
      </c>
      <c r="CL38" s="1521">
        <v>0</v>
      </c>
      <c r="CM38" s="1521">
        <v>0</v>
      </c>
      <c r="CN38" s="1521">
        <v>33.900968476098626</v>
      </c>
      <c r="CO38" s="1521">
        <v>136.67386591064286</v>
      </c>
      <c r="CP38" s="1521">
        <v>437.74083081364876</v>
      </c>
      <c r="CQ38" s="1521">
        <v>290.33367828793962</v>
      </c>
      <c r="CR38" s="1521">
        <v>0</v>
      </c>
      <c r="CS38" s="1521">
        <v>1346.6935686058448</v>
      </c>
      <c r="CT38" s="1521">
        <v>0</v>
      </c>
      <c r="CU38" s="1521">
        <v>0</v>
      </c>
      <c r="CV38" s="1521">
        <v>71.131737706913555</v>
      </c>
      <c r="CW38" s="1521">
        <v>615.8003474622011</v>
      </c>
      <c r="CX38" s="1521">
        <v>452.28820275118522</v>
      </c>
      <c r="CY38" s="1521">
        <v>187.32231220944638</v>
      </c>
      <c r="CZ38" s="1521">
        <v>20.15096847609863</v>
      </c>
      <c r="DA38" s="1521">
        <v>542.60836084919379</v>
      </c>
      <c r="DB38" s="1521">
        <v>0</v>
      </c>
      <c r="DC38" s="1521">
        <v>0</v>
      </c>
      <c r="DD38" s="1521">
        <v>136.01227740153823</v>
      </c>
      <c r="DE38" s="1521">
        <v>245.91029360802659</v>
      </c>
      <c r="DF38" s="1521">
        <v>134.18578983962902</v>
      </c>
      <c r="DG38" s="1521">
        <v>26.5</v>
      </c>
      <c r="DH38" s="1521">
        <v>0</v>
      </c>
      <c r="DI38" s="1521">
        <v>1746.1630022388986</v>
      </c>
      <c r="DJ38" s="1521">
        <v>25.420610734782773</v>
      </c>
      <c r="DK38" s="1521">
        <v>90.600000000159113</v>
      </c>
      <c r="DL38" s="1521">
        <v>493.17694453316477</v>
      </c>
      <c r="DM38" s="1521">
        <v>406.39632637847228</v>
      </c>
      <c r="DN38" s="1521">
        <v>528.73258213074519</v>
      </c>
      <c r="DO38" s="1521">
        <v>162.60576923075951</v>
      </c>
      <c r="DP38" s="1521">
        <v>39.230769230814921</v>
      </c>
      <c r="DQ38" s="1521">
        <v>901.95941814179866</v>
      </c>
      <c r="DR38" s="1521">
        <v>0</v>
      </c>
      <c r="DS38" s="1521">
        <v>25.5</v>
      </c>
      <c r="DT38" s="1521">
        <v>185.24308534211161</v>
      </c>
      <c r="DU38" s="1521">
        <v>375.44161629118378</v>
      </c>
      <c r="DV38" s="1521">
        <v>140.74152436445038</v>
      </c>
      <c r="DW38" s="1521">
        <v>118.65819214401873</v>
      </c>
      <c r="DX38" s="1521">
        <v>56.375000000034056</v>
      </c>
      <c r="DY38" s="1521">
        <v>5746.7898752103793</v>
      </c>
      <c r="DZ38" s="1521">
        <v>2832.9043845010101</v>
      </c>
      <c r="EA38" s="1521">
        <v>0</v>
      </c>
      <c r="EB38" s="1521">
        <v>61.266501041708665</v>
      </c>
      <c r="EC38" s="1521">
        <v>165.67751700564816</v>
      </c>
      <c r="ED38" s="1521">
        <v>400.94830134014876</v>
      </c>
      <c r="EE38" s="1521">
        <v>865.80806425258811</v>
      </c>
      <c r="EF38" s="1521">
        <v>1076.3676114583552</v>
      </c>
      <c r="EG38" s="1521">
        <v>262.83638940256219</v>
      </c>
      <c r="EH38" s="1521">
        <v>2913.8854907093696</v>
      </c>
      <c r="EI38" s="1521">
        <v>0</v>
      </c>
      <c r="EJ38" s="1521">
        <v>179.97195680194571</v>
      </c>
      <c r="EK38" s="1521">
        <v>363.72599179855723</v>
      </c>
      <c r="EL38" s="1521">
        <v>589.21960100992965</v>
      </c>
      <c r="EM38" s="1521">
        <v>968.28112825028734</v>
      </c>
      <c r="EN38" s="1521">
        <v>777.02014618157227</v>
      </c>
      <c r="EO38" s="1521">
        <v>35.666666667077827</v>
      </c>
      <c r="EP38" s="1522">
        <v>2440.9833995235626</v>
      </c>
      <c r="EQ38" s="1512"/>
    </row>
    <row r="39" spans="1:147" ht="17.100000000000001" customHeight="1">
      <c r="A39" s="1219"/>
      <c r="B39" s="1219" t="s">
        <v>253</v>
      </c>
      <c r="C39" s="1219"/>
      <c r="D39" s="811"/>
      <c r="E39" s="1369">
        <f t="shared" si="30"/>
        <v>14244</v>
      </c>
      <c r="F39" s="1369">
        <f t="shared" si="28"/>
        <v>1956</v>
      </c>
      <c r="G39" s="1369">
        <f t="shared" si="28"/>
        <v>0</v>
      </c>
      <c r="H39" s="1369">
        <f t="shared" si="28"/>
        <v>45</v>
      </c>
      <c r="I39" s="1369">
        <f t="shared" si="28"/>
        <v>181</v>
      </c>
      <c r="J39" s="1369">
        <f t="shared" si="28"/>
        <v>493</v>
      </c>
      <c r="K39" s="1369">
        <f t="shared" si="28"/>
        <v>669</v>
      </c>
      <c r="L39" s="1369">
        <f t="shared" si="28"/>
        <v>491</v>
      </c>
      <c r="M39" s="1369">
        <f t="shared" si="28"/>
        <v>77</v>
      </c>
      <c r="N39" s="1369">
        <f t="shared" si="28"/>
        <v>5943</v>
      </c>
      <c r="O39" s="1369">
        <f t="shared" si="28"/>
        <v>862</v>
      </c>
      <c r="P39" s="1369">
        <f t="shared" si="28"/>
        <v>0</v>
      </c>
      <c r="Q39" s="1369">
        <f t="shared" si="28"/>
        <v>57</v>
      </c>
      <c r="R39" s="1369">
        <f t="shared" si="28"/>
        <v>221</v>
      </c>
      <c r="S39" s="1369">
        <f t="shared" si="28"/>
        <v>211</v>
      </c>
      <c r="T39" s="1369">
        <f t="shared" si="28"/>
        <v>218</v>
      </c>
      <c r="U39" s="1369">
        <f t="shared" si="28"/>
        <v>111</v>
      </c>
      <c r="V39" s="1369">
        <f t="shared" si="28"/>
        <v>44</v>
      </c>
      <c r="W39" s="1369">
        <f t="shared" si="28"/>
        <v>710</v>
      </c>
      <c r="X39" s="1369">
        <f t="shared" si="28"/>
        <v>0</v>
      </c>
      <c r="Y39" s="1369">
        <f t="shared" si="28"/>
        <v>7</v>
      </c>
      <c r="Z39" s="1369">
        <f t="shared" si="28"/>
        <v>155</v>
      </c>
      <c r="AA39" s="1369">
        <f t="shared" si="28"/>
        <v>235</v>
      </c>
      <c r="AB39" s="1369">
        <f t="shared" si="28"/>
        <v>188</v>
      </c>
      <c r="AC39" s="1369">
        <f t="shared" si="28"/>
        <v>114</v>
      </c>
      <c r="AD39" s="1369">
        <f t="shared" si="28"/>
        <v>11</v>
      </c>
      <c r="AE39" s="1369">
        <f t="shared" si="28"/>
        <v>4371</v>
      </c>
      <c r="AF39" s="1369">
        <f t="shared" si="28"/>
        <v>0</v>
      </c>
      <c r="AG39" s="1369">
        <f t="shared" si="28"/>
        <v>333</v>
      </c>
      <c r="AH39" s="1369">
        <f t="shared" si="28"/>
        <v>1411</v>
      </c>
      <c r="AI39" s="1369">
        <f t="shared" si="28"/>
        <v>1395</v>
      </c>
      <c r="AJ39" s="1369">
        <f t="shared" si="28"/>
        <v>802</v>
      </c>
      <c r="AK39" s="1369">
        <f t="shared" si="28"/>
        <v>376</v>
      </c>
      <c r="AL39" s="1369">
        <f t="shared" si="28"/>
        <v>54</v>
      </c>
      <c r="AM39" s="1369">
        <f t="shared" si="28"/>
        <v>1880</v>
      </c>
      <c r="AN39" s="1369">
        <f t="shared" si="28"/>
        <v>4</v>
      </c>
      <c r="AO39" s="1369">
        <f t="shared" si="28"/>
        <v>102</v>
      </c>
      <c r="AP39" s="1369">
        <f t="shared" si="28"/>
        <v>502</v>
      </c>
      <c r="AQ39" s="1369">
        <f t="shared" si="28"/>
        <v>739</v>
      </c>
      <c r="AR39" s="1369">
        <f t="shared" si="28"/>
        <v>412</v>
      </c>
      <c r="AS39" s="1369">
        <f t="shared" si="28"/>
        <v>110</v>
      </c>
      <c r="AT39" s="1372">
        <f t="shared" si="28"/>
        <v>11</v>
      </c>
      <c r="AU39" s="1219"/>
      <c r="AV39" s="1219" t="s">
        <v>253</v>
      </c>
      <c r="AW39" s="1219"/>
      <c r="AX39" s="811"/>
      <c r="AY39" s="653">
        <f t="shared" si="31"/>
        <v>854</v>
      </c>
      <c r="AZ39" s="653">
        <f t="shared" si="29"/>
        <v>1</v>
      </c>
      <c r="BA39" s="653">
        <f t="shared" si="29"/>
        <v>53</v>
      </c>
      <c r="BB39" s="653">
        <f t="shared" si="29"/>
        <v>183</v>
      </c>
      <c r="BC39" s="653">
        <f t="shared" si="29"/>
        <v>291</v>
      </c>
      <c r="BD39" s="653">
        <f t="shared" si="29"/>
        <v>203</v>
      </c>
      <c r="BE39" s="653">
        <f t="shared" si="29"/>
        <v>110</v>
      </c>
      <c r="BF39" s="653">
        <f t="shared" si="29"/>
        <v>13</v>
      </c>
      <c r="BG39" s="653">
        <f t="shared" si="29"/>
        <v>3611</v>
      </c>
      <c r="BH39" s="653">
        <f t="shared" si="29"/>
        <v>1951</v>
      </c>
      <c r="BI39" s="653">
        <f t="shared" si="29"/>
        <v>4</v>
      </c>
      <c r="BJ39" s="653">
        <f t="shared" si="29"/>
        <v>84</v>
      </c>
      <c r="BK39" s="653">
        <f t="shared" si="29"/>
        <v>505</v>
      </c>
      <c r="BL39" s="653">
        <f t="shared" si="29"/>
        <v>632</v>
      </c>
      <c r="BM39" s="653">
        <f t="shared" si="29"/>
        <v>437</v>
      </c>
      <c r="BN39" s="653">
        <f t="shared" si="29"/>
        <v>255</v>
      </c>
      <c r="BO39" s="653">
        <f t="shared" si="29"/>
        <v>34</v>
      </c>
      <c r="BP39" s="653">
        <f t="shared" si="29"/>
        <v>1660</v>
      </c>
      <c r="BQ39" s="653">
        <f t="shared" si="29"/>
        <v>8</v>
      </c>
      <c r="BR39" s="653">
        <f t="shared" si="29"/>
        <v>127</v>
      </c>
      <c r="BS39" s="653">
        <f t="shared" si="29"/>
        <v>394</v>
      </c>
      <c r="BT39" s="653">
        <f t="shared" si="29"/>
        <v>477</v>
      </c>
      <c r="BU39" s="653">
        <f t="shared" si="29"/>
        <v>342</v>
      </c>
      <c r="BV39" s="653">
        <f t="shared" si="29"/>
        <v>280</v>
      </c>
      <c r="BW39" s="653">
        <f t="shared" si="29"/>
        <v>32</v>
      </c>
      <c r="BX39" s="654">
        <f t="shared" si="29"/>
        <v>0</v>
      </c>
      <c r="BY39" s="2769" t="s">
        <v>1944</v>
      </c>
      <c r="BZ39" s="2776"/>
      <c r="CA39" s="1520">
        <v>14244</v>
      </c>
      <c r="CB39" s="1521">
        <v>1956</v>
      </c>
      <c r="CC39" s="1521">
        <v>0</v>
      </c>
      <c r="CD39" s="1521">
        <v>45</v>
      </c>
      <c r="CE39" s="1521">
        <v>181</v>
      </c>
      <c r="CF39" s="1521">
        <v>493</v>
      </c>
      <c r="CG39" s="1521">
        <v>669</v>
      </c>
      <c r="CH39" s="1521">
        <v>491</v>
      </c>
      <c r="CI39" s="1521">
        <v>77</v>
      </c>
      <c r="CJ39" s="1521">
        <v>5943</v>
      </c>
      <c r="CK39" s="1521">
        <v>862</v>
      </c>
      <c r="CL39" s="1521">
        <v>0</v>
      </c>
      <c r="CM39" s="1521">
        <v>57</v>
      </c>
      <c r="CN39" s="1521">
        <v>221</v>
      </c>
      <c r="CO39" s="1521">
        <v>211</v>
      </c>
      <c r="CP39" s="1521">
        <v>218</v>
      </c>
      <c r="CQ39" s="1521">
        <v>111</v>
      </c>
      <c r="CR39" s="1521">
        <v>44</v>
      </c>
      <c r="CS39" s="1521">
        <v>710</v>
      </c>
      <c r="CT39" s="1521">
        <v>0</v>
      </c>
      <c r="CU39" s="1521">
        <v>7</v>
      </c>
      <c r="CV39" s="1521">
        <v>155</v>
      </c>
      <c r="CW39" s="1521">
        <v>235</v>
      </c>
      <c r="CX39" s="1521">
        <v>188</v>
      </c>
      <c r="CY39" s="1521">
        <v>114</v>
      </c>
      <c r="CZ39" s="1521">
        <v>11</v>
      </c>
      <c r="DA39" s="1521">
        <v>4371</v>
      </c>
      <c r="DB39" s="1521">
        <v>0</v>
      </c>
      <c r="DC39" s="1521">
        <v>333</v>
      </c>
      <c r="DD39" s="1521">
        <v>1411</v>
      </c>
      <c r="DE39" s="1521">
        <v>1395</v>
      </c>
      <c r="DF39" s="1521">
        <v>802</v>
      </c>
      <c r="DG39" s="1521">
        <v>376</v>
      </c>
      <c r="DH39" s="1521">
        <v>54</v>
      </c>
      <c r="DI39" s="1521">
        <v>1880</v>
      </c>
      <c r="DJ39" s="1521">
        <v>4</v>
      </c>
      <c r="DK39" s="1521">
        <v>102</v>
      </c>
      <c r="DL39" s="1521">
        <v>502</v>
      </c>
      <c r="DM39" s="1521">
        <v>739</v>
      </c>
      <c r="DN39" s="1521">
        <v>412</v>
      </c>
      <c r="DO39" s="1521">
        <v>110</v>
      </c>
      <c r="DP39" s="1521">
        <v>11</v>
      </c>
      <c r="DQ39" s="1521">
        <v>854</v>
      </c>
      <c r="DR39" s="1521">
        <v>1</v>
      </c>
      <c r="DS39" s="1521">
        <v>53</v>
      </c>
      <c r="DT39" s="1521">
        <v>183</v>
      </c>
      <c r="DU39" s="1521">
        <v>291</v>
      </c>
      <c r="DV39" s="1521">
        <v>203</v>
      </c>
      <c r="DW39" s="1521">
        <v>110</v>
      </c>
      <c r="DX39" s="1521">
        <v>13</v>
      </c>
      <c r="DY39" s="1521">
        <v>3611</v>
      </c>
      <c r="DZ39" s="1521">
        <v>1951</v>
      </c>
      <c r="EA39" s="1521">
        <v>4</v>
      </c>
      <c r="EB39" s="1521">
        <v>84</v>
      </c>
      <c r="EC39" s="1521">
        <v>505</v>
      </c>
      <c r="ED39" s="1521">
        <v>632</v>
      </c>
      <c r="EE39" s="1521">
        <v>437</v>
      </c>
      <c r="EF39" s="1521">
        <v>255</v>
      </c>
      <c r="EG39" s="1521">
        <v>34</v>
      </c>
      <c r="EH39" s="1521">
        <v>1660</v>
      </c>
      <c r="EI39" s="1521">
        <v>8</v>
      </c>
      <c r="EJ39" s="1521">
        <v>127</v>
      </c>
      <c r="EK39" s="1521">
        <v>394</v>
      </c>
      <c r="EL39" s="1521">
        <v>477</v>
      </c>
      <c r="EM39" s="1521">
        <v>342</v>
      </c>
      <c r="EN39" s="1521">
        <v>280</v>
      </c>
      <c r="EO39" s="1521">
        <v>32</v>
      </c>
      <c r="EP39" s="1522">
        <v>0</v>
      </c>
      <c r="EQ39" s="1512"/>
    </row>
    <row r="40" spans="1:147" ht="17.100000000000001" customHeight="1">
      <c r="A40" s="2641" t="s">
        <v>14</v>
      </c>
      <c r="B40" s="2641"/>
      <c r="C40" s="2641"/>
      <c r="D40" s="107"/>
      <c r="E40" s="1369"/>
      <c r="F40" s="1370"/>
      <c r="G40" s="1370"/>
      <c r="H40" s="1370"/>
      <c r="I40" s="1370"/>
      <c r="J40" s="1370"/>
      <c r="K40" s="1370"/>
      <c r="L40" s="1370"/>
      <c r="M40" s="1370"/>
      <c r="N40" s="1370"/>
      <c r="O40" s="1370"/>
      <c r="P40" s="1370"/>
      <c r="Q40" s="1370"/>
      <c r="R40" s="1370"/>
      <c r="S40" s="1370"/>
      <c r="T40" s="1370"/>
      <c r="U40" s="1370"/>
      <c r="V40" s="1370"/>
      <c r="W40" s="1371"/>
      <c r="X40" s="1370"/>
      <c r="Y40" s="1370"/>
      <c r="Z40" s="1370"/>
      <c r="AA40" s="1370"/>
      <c r="AB40" s="1370"/>
      <c r="AC40" s="1371"/>
      <c r="AD40" s="1371"/>
      <c r="AE40" s="1371"/>
      <c r="AF40" s="1370"/>
      <c r="AG40" s="1370"/>
      <c r="AH40" s="1370"/>
      <c r="AI40" s="1370"/>
      <c r="AJ40" s="1370"/>
      <c r="AK40" s="1371"/>
      <c r="AL40" s="1371"/>
      <c r="AM40" s="1371"/>
      <c r="AN40" s="1370"/>
      <c r="AO40" s="1370"/>
      <c r="AP40" s="1370"/>
      <c r="AQ40" s="1370"/>
      <c r="AR40" s="1370"/>
      <c r="AS40" s="1371"/>
      <c r="AT40" s="2340"/>
      <c r="AU40" s="2641" t="s">
        <v>14</v>
      </c>
      <c r="AV40" s="2641"/>
      <c r="AW40" s="2641"/>
      <c r="AX40" s="107"/>
      <c r="AY40" s="653"/>
      <c r="AZ40" s="652"/>
      <c r="BA40" s="652"/>
      <c r="BB40" s="652"/>
      <c r="BC40" s="652"/>
      <c r="BD40" s="652"/>
      <c r="BE40" s="653"/>
      <c r="BF40" s="653"/>
      <c r="BG40" s="653"/>
      <c r="BH40" s="653"/>
      <c r="BI40" s="652"/>
      <c r="BJ40" s="652"/>
      <c r="BK40" s="652"/>
      <c r="BL40" s="652"/>
      <c r="BM40" s="652"/>
      <c r="BN40" s="653"/>
      <c r="BO40" s="653"/>
      <c r="BP40" s="653"/>
      <c r="BQ40" s="652"/>
      <c r="BR40" s="652"/>
      <c r="BS40" s="652"/>
      <c r="BT40" s="652"/>
      <c r="BU40" s="652"/>
      <c r="BV40" s="653"/>
      <c r="BW40" s="653"/>
      <c r="BX40" s="654"/>
      <c r="BY40" s="2769" t="s">
        <v>1945</v>
      </c>
      <c r="BZ40" s="2482" t="s">
        <v>1946</v>
      </c>
      <c r="CA40" s="1520">
        <v>143333.27486377512</v>
      </c>
      <c r="CB40" s="1521">
        <v>25014.518649822705</v>
      </c>
      <c r="CC40" s="1521">
        <v>26.717186677816116</v>
      </c>
      <c r="CD40" s="1521">
        <v>234.85082229176359</v>
      </c>
      <c r="CE40" s="1521">
        <v>2702.9460439222007</v>
      </c>
      <c r="CF40" s="1521">
        <v>5575.1510328334243</v>
      </c>
      <c r="CG40" s="1521">
        <v>8437.7633427170149</v>
      </c>
      <c r="CH40" s="1521">
        <v>6452.5014179125792</v>
      </c>
      <c r="CI40" s="1521">
        <v>1584.5888034678096</v>
      </c>
      <c r="CJ40" s="1521">
        <v>57138.090809072615</v>
      </c>
      <c r="CK40" s="1521">
        <v>12944.199035452291</v>
      </c>
      <c r="CL40" s="1521">
        <v>0</v>
      </c>
      <c r="CM40" s="1521">
        <v>393.70084865961292</v>
      </c>
      <c r="CN40" s="1521">
        <v>1955.7005321123763</v>
      </c>
      <c r="CO40" s="1521">
        <v>3293.5127574042576</v>
      </c>
      <c r="CP40" s="1521">
        <v>3641.960719935752</v>
      </c>
      <c r="CQ40" s="1521">
        <v>2234.3399042723522</v>
      </c>
      <c r="CR40" s="1521">
        <v>1424.9842730679832</v>
      </c>
      <c r="CS40" s="1521">
        <v>16058.661743014378</v>
      </c>
      <c r="CT40" s="1521">
        <v>0</v>
      </c>
      <c r="CU40" s="1521">
        <v>126.88733188680672</v>
      </c>
      <c r="CV40" s="1521">
        <v>2120.3909023097735</v>
      </c>
      <c r="CW40" s="1521">
        <v>5233.5033760246461</v>
      </c>
      <c r="CX40" s="1521">
        <v>5535.7077608942291</v>
      </c>
      <c r="CY40" s="1521">
        <v>2657.8310348510331</v>
      </c>
      <c r="CZ40" s="1521">
        <v>384.34133704789639</v>
      </c>
      <c r="DA40" s="1521">
        <v>28135.230030605984</v>
      </c>
      <c r="DB40" s="1521">
        <v>36.078022437025773</v>
      </c>
      <c r="DC40" s="1521">
        <v>1732.4679493119186</v>
      </c>
      <c r="DD40" s="1521">
        <v>9666.7704221084023</v>
      </c>
      <c r="DE40" s="1521">
        <v>8247.9828777842431</v>
      </c>
      <c r="DF40" s="1521">
        <v>5556.4544067948254</v>
      </c>
      <c r="DG40" s="1521">
        <v>2405.29394688615</v>
      </c>
      <c r="DH40" s="1521">
        <v>490.18240528335792</v>
      </c>
      <c r="DI40" s="1521">
        <v>19173.814131332754</v>
      </c>
      <c r="DJ40" s="1521">
        <v>61.819208156247541</v>
      </c>
      <c r="DK40" s="1521">
        <v>884.12106724307148</v>
      </c>
      <c r="DL40" s="1521">
        <v>5703.208716160103</v>
      </c>
      <c r="DM40" s="1521">
        <v>6045.236640116218</v>
      </c>
      <c r="DN40" s="1521">
        <v>4708.3423032258797</v>
      </c>
      <c r="DO40" s="1521">
        <v>1561.366747829105</v>
      </c>
      <c r="DP40" s="1521">
        <v>209.71944860210522</v>
      </c>
      <c r="DQ40" s="1521">
        <v>5888.6761967272405</v>
      </c>
      <c r="DR40" s="1521">
        <v>27.328242724522777</v>
      </c>
      <c r="DS40" s="1521">
        <v>276.03445293219181</v>
      </c>
      <c r="DT40" s="1521">
        <v>901.46141657095359</v>
      </c>
      <c r="DU40" s="1521">
        <v>2117.6493821189129</v>
      </c>
      <c r="DV40" s="1521">
        <v>1506.1961467366657</v>
      </c>
      <c r="DW40" s="1521">
        <v>876.97446473828109</v>
      </c>
      <c r="DX40" s="1521">
        <v>183.03209090571278</v>
      </c>
      <c r="DY40" s="1521">
        <v>33656.334534439993</v>
      </c>
      <c r="DZ40" s="1521">
        <v>16402.835194272739</v>
      </c>
      <c r="EA40" s="1521">
        <v>8.6666666665921497</v>
      </c>
      <c r="EB40" s="1521">
        <v>465.74673526582978</v>
      </c>
      <c r="EC40" s="1521">
        <v>2398.8704536981963</v>
      </c>
      <c r="ED40" s="1521">
        <v>4309.6105961614621</v>
      </c>
      <c r="EE40" s="1521">
        <v>5035.422382590812</v>
      </c>
      <c r="EF40" s="1521">
        <v>3410.1200756147782</v>
      </c>
      <c r="EG40" s="1521">
        <v>774.39828427506279</v>
      </c>
      <c r="EH40" s="1521">
        <v>17253.499340167258</v>
      </c>
      <c r="EI40" s="1521">
        <v>71.910214752641792</v>
      </c>
      <c r="EJ40" s="1521">
        <v>854.14839289813335</v>
      </c>
      <c r="EK40" s="1521">
        <v>3401.0959979813265</v>
      </c>
      <c r="EL40" s="1521">
        <v>4980.6164310767181</v>
      </c>
      <c r="EM40" s="1521">
        <v>4699.8260057062298</v>
      </c>
      <c r="EN40" s="1521">
        <v>2788.9114179822391</v>
      </c>
      <c r="EO40" s="1521">
        <v>456.99087976997225</v>
      </c>
      <c r="EP40" s="1522">
        <v>2461.8405423799145</v>
      </c>
      <c r="EQ40" s="1512"/>
    </row>
    <row r="41" spans="1:147" ht="17.100000000000001" customHeight="1">
      <c r="A41" s="2639" t="s">
        <v>45</v>
      </c>
      <c r="B41" s="2639"/>
      <c r="C41" s="6"/>
      <c r="D41" s="107"/>
      <c r="E41" s="1527">
        <f>CA40</f>
        <v>143333.27486377512</v>
      </c>
      <c r="F41" s="1372">
        <f t="shared" ref="F41:AT41" si="32">CB40</f>
        <v>25014.518649822705</v>
      </c>
      <c r="G41" s="1372">
        <f t="shared" si="32"/>
        <v>26.717186677816116</v>
      </c>
      <c r="H41" s="1372">
        <f t="shared" si="32"/>
        <v>234.85082229176359</v>
      </c>
      <c r="I41" s="1372">
        <f t="shared" si="32"/>
        <v>2702.9460439222007</v>
      </c>
      <c r="J41" s="1372">
        <f t="shared" si="32"/>
        <v>5575.1510328334243</v>
      </c>
      <c r="K41" s="1372">
        <f t="shared" si="32"/>
        <v>8437.7633427170149</v>
      </c>
      <c r="L41" s="1372">
        <f t="shared" si="32"/>
        <v>6452.5014179125792</v>
      </c>
      <c r="M41" s="1372">
        <f t="shared" si="32"/>
        <v>1584.5888034678096</v>
      </c>
      <c r="N41" s="1372">
        <f t="shared" si="32"/>
        <v>57138.090809072615</v>
      </c>
      <c r="O41" s="1372">
        <f t="shared" si="32"/>
        <v>12944.199035452291</v>
      </c>
      <c r="P41" s="1372">
        <f t="shared" si="32"/>
        <v>0</v>
      </c>
      <c r="Q41" s="1372">
        <f t="shared" si="32"/>
        <v>393.70084865961292</v>
      </c>
      <c r="R41" s="1372">
        <f t="shared" si="32"/>
        <v>1955.7005321123763</v>
      </c>
      <c r="S41" s="1372">
        <f t="shared" si="32"/>
        <v>3293.5127574042576</v>
      </c>
      <c r="T41" s="1372">
        <f t="shared" si="32"/>
        <v>3641.960719935752</v>
      </c>
      <c r="U41" s="1372">
        <f t="shared" si="32"/>
        <v>2234.3399042723522</v>
      </c>
      <c r="V41" s="1372">
        <f t="shared" si="32"/>
        <v>1424.9842730679832</v>
      </c>
      <c r="W41" s="1372">
        <f t="shared" si="32"/>
        <v>16058.661743014378</v>
      </c>
      <c r="X41" s="1372">
        <f t="shared" si="32"/>
        <v>0</v>
      </c>
      <c r="Y41" s="1372">
        <f t="shared" si="32"/>
        <v>126.88733188680672</v>
      </c>
      <c r="Z41" s="1372">
        <f t="shared" si="32"/>
        <v>2120.3909023097735</v>
      </c>
      <c r="AA41" s="1372">
        <f t="shared" si="32"/>
        <v>5233.5033760246461</v>
      </c>
      <c r="AB41" s="1372">
        <f t="shared" si="32"/>
        <v>5535.7077608942291</v>
      </c>
      <c r="AC41" s="1372">
        <f t="shared" si="32"/>
        <v>2657.8310348510331</v>
      </c>
      <c r="AD41" s="1372">
        <f t="shared" si="32"/>
        <v>384.34133704789639</v>
      </c>
      <c r="AE41" s="1372">
        <f t="shared" si="32"/>
        <v>28135.230030605984</v>
      </c>
      <c r="AF41" s="1372">
        <f t="shared" si="32"/>
        <v>36.078022437025773</v>
      </c>
      <c r="AG41" s="1372">
        <f t="shared" si="32"/>
        <v>1732.4679493119186</v>
      </c>
      <c r="AH41" s="1372">
        <f t="shared" si="32"/>
        <v>9666.7704221084023</v>
      </c>
      <c r="AI41" s="1372">
        <f t="shared" si="32"/>
        <v>8247.9828777842431</v>
      </c>
      <c r="AJ41" s="1372">
        <f t="shared" si="32"/>
        <v>5556.4544067948254</v>
      </c>
      <c r="AK41" s="1372">
        <f t="shared" si="32"/>
        <v>2405.29394688615</v>
      </c>
      <c r="AL41" s="1372">
        <f t="shared" si="32"/>
        <v>490.18240528335792</v>
      </c>
      <c r="AM41" s="1372">
        <f t="shared" si="32"/>
        <v>19173.814131332754</v>
      </c>
      <c r="AN41" s="1372">
        <f t="shared" si="32"/>
        <v>61.819208156247541</v>
      </c>
      <c r="AO41" s="1372">
        <f t="shared" si="32"/>
        <v>884.12106724307148</v>
      </c>
      <c r="AP41" s="1372">
        <f t="shared" si="32"/>
        <v>5703.208716160103</v>
      </c>
      <c r="AQ41" s="1372">
        <f t="shared" si="32"/>
        <v>6045.236640116218</v>
      </c>
      <c r="AR41" s="1372">
        <f t="shared" si="32"/>
        <v>4708.3423032258797</v>
      </c>
      <c r="AS41" s="1372">
        <f t="shared" si="32"/>
        <v>1561.366747829105</v>
      </c>
      <c r="AT41" s="1372">
        <f t="shared" si="32"/>
        <v>209.71944860210522</v>
      </c>
      <c r="AU41" s="2639" t="s">
        <v>45</v>
      </c>
      <c r="AV41" s="2639"/>
      <c r="AW41" s="6"/>
      <c r="AX41" s="107"/>
      <c r="AY41" s="1529">
        <f>DQ40</f>
        <v>5888.6761967272405</v>
      </c>
      <c r="AZ41" s="654">
        <f t="shared" ref="AZ41:BX41" si="33">DR40</f>
        <v>27.328242724522777</v>
      </c>
      <c r="BA41" s="654">
        <f t="shared" si="33"/>
        <v>276.03445293219181</v>
      </c>
      <c r="BB41" s="654">
        <f t="shared" si="33"/>
        <v>901.46141657095359</v>
      </c>
      <c r="BC41" s="654">
        <f t="shared" si="33"/>
        <v>2117.6493821189129</v>
      </c>
      <c r="BD41" s="654">
        <f t="shared" si="33"/>
        <v>1506.1961467366657</v>
      </c>
      <c r="BE41" s="654">
        <f t="shared" si="33"/>
        <v>876.97446473828109</v>
      </c>
      <c r="BF41" s="654">
        <f t="shared" si="33"/>
        <v>183.03209090571278</v>
      </c>
      <c r="BG41" s="654">
        <f t="shared" si="33"/>
        <v>33656.334534439993</v>
      </c>
      <c r="BH41" s="654">
        <f t="shared" si="33"/>
        <v>16402.835194272739</v>
      </c>
      <c r="BI41" s="654">
        <f t="shared" si="33"/>
        <v>8.6666666665921497</v>
      </c>
      <c r="BJ41" s="654">
        <f t="shared" si="33"/>
        <v>465.74673526582978</v>
      </c>
      <c r="BK41" s="654">
        <f t="shared" si="33"/>
        <v>2398.8704536981963</v>
      </c>
      <c r="BL41" s="654">
        <f t="shared" si="33"/>
        <v>4309.6105961614621</v>
      </c>
      <c r="BM41" s="654">
        <f t="shared" si="33"/>
        <v>5035.422382590812</v>
      </c>
      <c r="BN41" s="654">
        <f t="shared" si="33"/>
        <v>3410.1200756147782</v>
      </c>
      <c r="BO41" s="654">
        <f t="shared" si="33"/>
        <v>774.39828427506279</v>
      </c>
      <c r="BP41" s="654">
        <f t="shared" si="33"/>
        <v>17253.499340167258</v>
      </c>
      <c r="BQ41" s="654">
        <f t="shared" si="33"/>
        <v>71.910214752641792</v>
      </c>
      <c r="BR41" s="654">
        <f t="shared" si="33"/>
        <v>854.14839289813335</v>
      </c>
      <c r="BS41" s="654">
        <f t="shared" si="33"/>
        <v>3401.0959979813265</v>
      </c>
      <c r="BT41" s="654">
        <f t="shared" si="33"/>
        <v>4980.6164310767181</v>
      </c>
      <c r="BU41" s="654">
        <f t="shared" si="33"/>
        <v>4699.8260057062298</v>
      </c>
      <c r="BV41" s="654">
        <f t="shared" si="33"/>
        <v>2788.9114179822391</v>
      </c>
      <c r="BW41" s="654">
        <f t="shared" si="33"/>
        <v>456.99087976997225</v>
      </c>
      <c r="BX41" s="654">
        <f t="shared" si="33"/>
        <v>2461.8405423799145</v>
      </c>
      <c r="BY41" s="2769"/>
      <c r="BZ41" s="2482" t="s">
        <v>1947</v>
      </c>
      <c r="CA41" s="1520">
        <v>2876.0777966247751</v>
      </c>
      <c r="CB41" s="1521">
        <v>533.64422708459972</v>
      </c>
      <c r="CC41" s="1521">
        <v>0</v>
      </c>
      <c r="CD41" s="1521">
        <v>3.9490445878890577</v>
      </c>
      <c r="CE41" s="1521">
        <v>85.078992119113195</v>
      </c>
      <c r="CF41" s="1521">
        <v>120.19728478643039</v>
      </c>
      <c r="CG41" s="1521">
        <v>238.41481560077952</v>
      </c>
      <c r="CH41" s="1521">
        <v>78.587077886623206</v>
      </c>
      <c r="CI41" s="1521">
        <v>7.4170121037643426</v>
      </c>
      <c r="CJ41" s="1521">
        <v>564.26455479885033</v>
      </c>
      <c r="CK41" s="1521">
        <v>210.40859765074461</v>
      </c>
      <c r="CL41" s="1521">
        <v>0</v>
      </c>
      <c r="CM41" s="1521">
        <v>0</v>
      </c>
      <c r="CN41" s="1521">
        <v>3.8409090898774418</v>
      </c>
      <c r="CO41" s="1521">
        <v>43.479594272209155</v>
      </c>
      <c r="CP41" s="1521">
        <v>115.869543181769</v>
      </c>
      <c r="CQ41" s="1521">
        <v>41.561000467117779</v>
      </c>
      <c r="CR41" s="1521">
        <v>5.6575506397712294</v>
      </c>
      <c r="CS41" s="1521">
        <v>238.46039832225841</v>
      </c>
      <c r="CT41" s="1521">
        <v>0</v>
      </c>
      <c r="CU41" s="1521">
        <v>0</v>
      </c>
      <c r="CV41" s="1521">
        <v>31.975701916503478</v>
      </c>
      <c r="CW41" s="1521">
        <v>33.296316110781447</v>
      </c>
      <c r="CX41" s="1521">
        <v>108.34898487301666</v>
      </c>
      <c r="CY41" s="1521">
        <v>58.132713280288513</v>
      </c>
      <c r="CZ41" s="1521">
        <v>6.7066821416683124</v>
      </c>
      <c r="DA41" s="1521">
        <v>115.3955588258473</v>
      </c>
      <c r="DB41" s="1521">
        <v>0</v>
      </c>
      <c r="DC41" s="1521">
        <v>3.9490445878890577</v>
      </c>
      <c r="DD41" s="1521">
        <v>29.93966940429064</v>
      </c>
      <c r="DE41" s="1521">
        <v>55.748759679436233</v>
      </c>
      <c r="DF41" s="1521">
        <v>14.050955416378653</v>
      </c>
      <c r="DG41" s="1521">
        <v>11.70712973785273</v>
      </c>
      <c r="DH41" s="1521">
        <v>0</v>
      </c>
      <c r="DI41" s="1521">
        <v>206.32937637956158</v>
      </c>
      <c r="DJ41" s="1521">
        <v>0</v>
      </c>
      <c r="DK41" s="1521">
        <v>22.508820997645856</v>
      </c>
      <c r="DL41" s="1521">
        <v>21.545767324147569</v>
      </c>
      <c r="DM41" s="1521">
        <v>104.35561105163696</v>
      </c>
      <c r="DN41" s="1521">
        <v>55.998722461192493</v>
      </c>
      <c r="DO41" s="1521">
        <v>1.9204545449387209</v>
      </c>
      <c r="DP41" s="1521">
        <v>0</v>
      </c>
      <c r="DQ41" s="1521">
        <v>145.32551482282153</v>
      </c>
      <c r="DR41" s="1521">
        <v>0</v>
      </c>
      <c r="DS41" s="1521">
        <v>0</v>
      </c>
      <c r="DT41" s="1521">
        <v>35.930125064458558</v>
      </c>
      <c r="DU41" s="1521">
        <v>12.627584282791451</v>
      </c>
      <c r="DV41" s="1521">
        <v>56.099259637656644</v>
      </c>
      <c r="DW41" s="1521">
        <v>32.156524616025699</v>
      </c>
      <c r="DX41" s="1521">
        <v>8.5120212218891567</v>
      </c>
      <c r="DY41" s="1521">
        <v>1422.5141235389431</v>
      </c>
      <c r="DZ41" s="1521">
        <v>710.44247933035922</v>
      </c>
      <c r="EA41" s="1521">
        <v>0</v>
      </c>
      <c r="EB41" s="1521">
        <v>0</v>
      </c>
      <c r="EC41" s="1521">
        <v>162.43503469693269</v>
      </c>
      <c r="ED41" s="1521">
        <v>185.2013667250659</v>
      </c>
      <c r="EE41" s="1521">
        <v>232.04932208353307</v>
      </c>
      <c r="EF41" s="1521">
        <v>127.33974372106309</v>
      </c>
      <c r="EG41" s="1521">
        <v>3.4170121037643431</v>
      </c>
      <c r="EH41" s="1521">
        <v>712.07164420858373</v>
      </c>
      <c r="EI41" s="1521">
        <v>0</v>
      </c>
      <c r="EJ41" s="1521">
        <v>38.9307049791989</v>
      </c>
      <c r="EK41" s="1521">
        <v>183.74745372334806</v>
      </c>
      <c r="EL41" s="1521">
        <v>151.80788687080346</v>
      </c>
      <c r="EM41" s="1521">
        <v>244.19553111227478</v>
      </c>
      <c r="EN41" s="1521">
        <v>66.850289891606636</v>
      </c>
      <c r="EO41" s="1521">
        <v>26.539777631351974</v>
      </c>
      <c r="EP41" s="1522">
        <v>4</v>
      </c>
      <c r="EQ41" s="1512"/>
    </row>
    <row r="42" spans="1:147" ht="17.100000000000001" customHeight="1">
      <c r="A42" s="7"/>
      <c r="B42" s="1219" t="s">
        <v>15</v>
      </c>
      <c r="C42" s="7"/>
      <c r="D42" s="107"/>
      <c r="E42" s="1527">
        <f>CA53</f>
        <v>70324.049854232813</v>
      </c>
      <c r="F42" s="1372">
        <f t="shared" ref="F42:AT42" si="34">CB53</f>
        <v>12474.202925908965</v>
      </c>
      <c r="G42" s="1372">
        <f t="shared" si="34"/>
        <v>0</v>
      </c>
      <c r="H42" s="1372">
        <f t="shared" si="34"/>
        <v>157.56290007291719</v>
      </c>
      <c r="I42" s="1372">
        <f t="shared" si="34"/>
        <v>1114.7409969943828</v>
      </c>
      <c r="J42" s="1372">
        <f t="shared" si="34"/>
        <v>2454.7158998325222</v>
      </c>
      <c r="K42" s="1372">
        <f t="shared" si="34"/>
        <v>4263.1523379610226</v>
      </c>
      <c r="L42" s="1372">
        <f t="shared" si="34"/>
        <v>3654.6671351376845</v>
      </c>
      <c r="M42" s="1372">
        <f t="shared" si="34"/>
        <v>829.36365591043989</v>
      </c>
      <c r="N42" s="1372">
        <f t="shared" si="34"/>
        <v>30338.371192475919</v>
      </c>
      <c r="O42" s="1372">
        <f t="shared" si="34"/>
        <v>5849.2867017125627</v>
      </c>
      <c r="P42" s="1372">
        <f t="shared" si="34"/>
        <v>0</v>
      </c>
      <c r="Q42" s="1372">
        <f t="shared" si="34"/>
        <v>197.47281753028511</v>
      </c>
      <c r="R42" s="1372">
        <f t="shared" si="34"/>
        <v>795.64154824294656</v>
      </c>
      <c r="S42" s="1372">
        <f t="shared" si="34"/>
        <v>1531.7111790787578</v>
      </c>
      <c r="T42" s="1372">
        <f t="shared" si="34"/>
        <v>1663.8182433731631</v>
      </c>
      <c r="U42" s="1372">
        <f t="shared" si="34"/>
        <v>968.04762170482911</v>
      </c>
      <c r="V42" s="1372">
        <f t="shared" si="34"/>
        <v>692.59529178258219</v>
      </c>
      <c r="W42" s="1372">
        <f t="shared" si="34"/>
        <v>7590.1682777258593</v>
      </c>
      <c r="X42" s="1372">
        <f t="shared" si="34"/>
        <v>0</v>
      </c>
      <c r="Y42" s="1372">
        <f t="shared" si="34"/>
        <v>52.433176586769562</v>
      </c>
      <c r="Z42" s="1372">
        <f t="shared" si="34"/>
        <v>951.63095748060368</v>
      </c>
      <c r="AA42" s="1372">
        <f t="shared" si="34"/>
        <v>2338.5157010938219</v>
      </c>
      <c r="AB42" s="1372">
        <f t="shared" si="34"/>
        <v>2655.6318131719991</v>
      </c>
      <c r="AC42" s="1372">
        <f t="shared" si="34"/>
        <v>1386.7006171047799</v>
      </c>
      <c r="AD42" s="1372">
        <f t="shared" si="34"/>
        <v>205.25601228788193</v>
      </c>
      <c r="AE42" s="1372">
        <f t="shared" si="34"/>
        <v>16898.916213037486</v>
      </c>
      <c r="AF42" s="1372">
        <f t="shared" si="34"/>
        <v>20.871882086145604</v>
      </c>
      <c r="AG42" s="1372">
        <f t="shared" si="34"/>
        <v>947.73060608203571</v>
      </c>
      <c r="AH42" s="1372">
        <f t="shared" si="34"/>
        <v>5899.91370832742</v>
      </c>
      <c r="AI42" s="1372">
        <f t="shared" si="34"/>
        <v>4928.4693335118018</v>
      </c>
      <c r="AJ42" s="1372">
        <f t="shared" si="34"/>
        <v>3239.3446522760787</v>
      </c>
      <c r="AK42" s="1372">
        <f t="shared" si="34"/>
        <v>1551.8803419976311</v>
      </c>
      <c r="AL42" s="1372">
        <f t="shared" si="34"/>
        <v>310.70568875636241</v>
      </c>
      <c r="AM42" s="1372">
        <f t="shared" si="34"/>
        <v>9532.4964069305752</v>
      </c>
      <c r="AN42" s="1372">
        <f t="shared" si="34"/>
        <v>11.074152977025737</v>
      </c>
      <c r="AO42" s="1372">
        <f t="shared" si="34"/>
        <v>343.09708997688347</v>
      </c>
      <c r="AP42" s="1372">
        <f t="shared" si="34"/>
        <v>2730.7748042187645</v>
      </c>
      <c r="AQ42" s="1372">
        <f t="shared" si="34"/>
        <v>3134.3481185950482</v>
      </c>
      <c r="AR42" s="1372">
        <f t="shared" si="34"/>
        <v>2420.113162756189</v>
      </c>
      <c r="AS42" s="1372">
        <f t="shared" si="34"/>
        <v>791.2522870234767</v>
      </c>
      <c r="AT42" s="1372">
        <f t="shared" si="34"/>
        <v>101.83679138321266</v>
      </c>
      <c r="AU42" s="7"/>
      <c r="AV42" s="1219" t="s">
        <v>15</v>
      </c>
      <c r="AW42" s="7"/>
      <c r="AX42" s="107"/>
      <c r="AY42" s="1529">
        <f>DQ53</f>
        <v>2941.7938692557932</v>
      </c>
      <c r="AZ42" s="654">
        <f t="shared" ref="AZ42:BX42" si="35">DR53</f>
        <v>0</v>
      </c>
      <c r="BA42" s="654">
        <f t="shared" si="35"/>
        <v>235.21428571310034</v>
      </c>
      <c r="BB42" s="654">
        <f t="shared" si="35"/>
        <v>414.28229999342773</v>
      </c>
      <c r="BC42" s="654">
        <f t="shared" si="35"/>
        <v>941.01638726779765</v>
      </c>
      <c r="BD42" s="654">
        <f t="shared" si="35"/>
        <v>857.95274925520482</v>
      </c>
      <c r="BE42" s="654">
        <f t="shared" si="35"/>
        <v>398.97144477848184</v>
      </c>
      <c r="BF42" s="654">
        <f t="shared" si="35"/>
        <v>94.35670224778012</v>
      </c>
      <c r="BG42" s="654">
        <f t="shared" si="35"/>
        <v>14691.648710563124</v>
      </c>
      <c r="BH42" s="654">
        <f t="shared" si="35"/>
        <v>6673.3460886990451</v>
      </c>
      <c r="BI42" s="654">
        <f t="shared" si="35"/>
        <v>2</v>
      </c>
      <c r="BJ42" s="654">
        <f t="shared" si="35"/>
        <v>124.93034679638772</v>
      </c>
      <c r="BK42" s="654">
        <f t="shared" si="35"/>
        <v>956.98027369007366</v>
      </c>
      <c r="BL42" s="654">
        <f t="shared" si="35"/>
        <v>1736.267758614777</v>
      </c>
      <c r="BM42" s="654">
        <f t="shared" si="35"/>
        <v>1972.2420066302432</v>
      </c>
      <c r="BN42" s="654">
        <f t="shared" si="35"/>
        <v>1376.3178914862856</v>
      </c>
      <c r="BO42" s="654">
        <f t="shared" si="35"/>
        <v>504.60781148127512</v>
      </c>
      <c r="BP42" s="654">
        <f t="shared" si="35"/>
        <v>8018.302621864088</v>
      </c>
      <c r="BQ42" s="654">
        <f t="shared" si="35"/>
        <v>55.65751633991529</v>
      </c>
      <c r="BR42" s="654">
        <f t="shared" si="35"/>
        <v>450.56731415840108</v>
      </c>
      <c r="BS42" s="654">
        <f t="shared" si="35"/>
        <v>1638.6577480513158</v>
      </c>
      <c r="BT42" s="654">
        <f t="shared" si="35"/>
        <v>2450.7890120676129</v>
      </c>
      <c r="BU42" s="654">
        <f t="shared" si="35"/>
        <v>1958.9443180745072</v>
      </c>
      <c r="BV42" s="654">
        <f t="shared" si="35"/>
        <v>1267.6546463374168</v>
      </c>
      <c r="BW42" s="654">
        <f t="shared" si="35"/>
        <v>196.03206683491456</v>
      </c>
      <c r="BX42" s="654">
        <f t="shared" si="35"/>
        <v>345.53674909844227</v>
      </c>
      <c r="BY42" s="2769" t="s">
        <v>1948</v>
      </c>
      <c r="BZ42" s="2482" t="s">
        <v>1949</v>
      </c>
      <c r="CA42" s="1520">
        <v>19205.176360792295</v>
      </c>
      <c r="CB42" s="1521">
        <v>4007.0500502757236</v>
      </c>
      <c r="CC42" s="1521">
        <v>0</v>
      </c>
      <c r="CD42" s="1521">
        <v>29.482993197362198</v>
      </c>
      <c r="CE42" s="1521">
        <v>342.30986240606853</v>
      </c>
      <c r="CF42" s="1521">
        <v>796.92033736578776</v>
      </c>
      <c r="CG42" s="1521">
        <v>1397.2562594265139</v>
      </c>
      <c r="CH42" s="1521">
        <v>1232.906760139726</v>
      </c>
      <c r="CI42" s="1521">
        <v>208.17383774026547</v>
      </c>
      <c r="CJ42" s="1521">
        <v>6489.2886426312052</v>
      </c>
      <c r="CK42" s="1521">
        <v>1300.1057017664773</v>
      </c>
      <c r="CL42" s="1521">
        <v>0</v>
      </c>
      <c r="CM42" s="1521">
        <v>0</v>
      </c>
      <c r="CN42" s="1521">
        <v>228.49866767117905</v>
      </c>
      <c r="CO42" s="1521">
        <v>214.91638091151253</v>
      </c>
      <c r="CP42" s="1521">
        <v>306.47625716908124</v>
      </c>
      <c r="CQ42" s="1521">
        <v>328.25789136129623</v>
      </c>
      <c r="CR42" s="1521">
        <v>221.95650465340816</v>
      </c>
      <c r="CS42" s="1521">
        <v>2019.8866885204347</v>
      </c>
      <c r="CT42" s="1521">
        <v>0</v>
      </c>
      <c r="CU42" s="1521">
        <v>12.44897959181737</v>
      </c>
      <c r="CV42" s="1521">
        <v>282.59656734440057</v>
      </c>
      <c r="CW42" s="1521">
        <v>706.68919772967911</v>
      </c>
      <c r="CX42" s="1521">
        <v>606.2640071412045</v>
      </c>
      <c r="CY42" s="1521">
        <v>317.03310144575386</v>
      </c>
      <c r="CZ42" s="1521">
        <v>94.854835267579446</v>
      </c>
      <c r="DA42" s="1521">
        <v>3169.296252344292</v>
      </c>
      <c r="DB42" s="1521">
        <v>3.8163265306057901</v>
      </c>
      <c r="DC42" s="1521">
        <v>167.18639455757943</v>
      </c>
      <c r="DD42" s="1521">
        <v>950.54689362806505</v>
      </c>
      <c r="DE42" s="1521">
        <v>1016.2612999037857</v>
      </c>
      <c r="DF42" s="1521">
        <v>604.56420722094742</v>
      </c>
      <c r="DG42" s="1521">
        <v>361.18843024369858</v>
      </c>
      <c r="DH42" s="1521">
        <v>65.732700259609942</v>
      </c>
      <c r="DI42" s="1521">
        <v>2631.0300910105848</v>
      </c>
      <c r="DJ42" s="1521">
        <v>3.8163265306057901</v>
      </c>
      <c r="DK42" s="1521">
        <v>119.96575963708781</v>
      </c>
      <c r="DL42" s="1521">
        <v>851.95950687916582</v>
      </c>
      <c r="DM42" s="1521">
        <v>829.40836847575304</v>
      </c>
      <c r="DN42" s="1521">
        <v>567.08620473849408</v>
      </c>
      <c r="DO42" s="1521">
        <v>232.32340320755051</v>
      </c>
      <c r="DP42" s="1521">
        <v>26.470521541928239</v>
      </c>
      <c r="DQ42" s="1521">
        <v>898.86768758649566</v>
      </c>
      <c r="DR42" s="1521">
        <v>0</v>
      </c>
      <c r="DS42" s="1521">
        <v>121.49999999876843</v>
      </c>
      <c r="DT42" s="1521">
        <v>122.86505320076024</v>
      </c>
      <c r="DU42" s="1521">
        <v>382.36605308781429</v>
      </c>
      <c r="DV42" s="1521">
        <v>216.02059490454675</v>
      </c>
      <c r="DW42" s="1521">
        <v>43.099659863982481</v>
      </c>
      <c r="DX42" s="1521">
        <v>13.016326530623513</v>
      </c>
      <c r="DY42" s="1521">
        <v>5091.4398892882964</v>
      </c>
      <c r="DZ42" s="1521">
        <v>2104.7903258732476</v>
      </c>
      <c r="EA42" s="1521">
        <v>2</v>
      </c>
      <c r="EB42" s="1521">
        <v>21.722222222277495</v>
      </c>
      <c r="EC42" s="1521">
        <v>306.18925211128624</v>
      </c>
      <c r="ED42" s="1521">
        <v>609.31968992503255</v>
      </c>
      <c r="EE42" s="1521">
        <v>704.96810365229965</v>
      </c>
      <c r="EF42" s="1521">
        <v>321.17136290469438</v>
      </c>
      <c r="EG42" s="1521">
        <v>139.41969505765704</v>
      </c>
      <c r="EH42" s="1521">
        <v>2986.6495634150488</v>
      </c>
      <c r="EI42" s="1521">
        <v>46.235294117699368</v>
      </c>
      <c r="EJ42" s="1521">
        <v>147.72074163007613</v>
      </c>
      <c r="EK42" s="1521">
        <v>536.77729809849438</v>
      </c>
      <c r="EL42" s="1521">
        <v>999.29830701424692</v>
      </c>
      <c r="EM42" s="1521">
        <v>744.13527564919832</v>
      </c>
      <c r="EN42" s="1521">
        <v>460.79579883275352</v>
      </c>
      <c r="EO42" s="1521">
        <v>51.686848072580652</v>
      </c>
      <c r="EP42" s="1522">
        <v>87.5</v>
      </c>
      <c r="EQ42" s="1512"/>
    </row>
    <row r="43" spans="1:147" ht="17.100000000000001" customHeight="1">
      <c r="A43" s="813"/>
      <c r="B43" s="813" t="s">
        <v>342</v>
      </c>
      <c r="C43" s="813"/>
      <c r="D43" s="811"/>
      <c r="E43" s="1527">
        <f>CA42</f>
        <v>19205.176360792295</v>
      </c>
      <c r="F43" s="1372">
        <f t="shared" ref="F43:AT46" si="36">CB42</f>
        <v>4007.0500502757236</v>
      </c>
      <c r="G43" s="1372">
        <f t="shared" si="36"/>
        <v>0</v>
      </c>
      <c r="H43" s="1372">
        <f t="shared" si="36"/>
        <v>29.482993197362198</v>
      </c>
      <c r="I43" s="1372">
        <f t="shared" si="36"/>
        <v>342.30986240606853</v>
      </c>
      <c r="J43" s="1372">
        <f t="shared" si="36"/>
        <v>796.92033736578776</v>
      </c>
      <c r="K43" s="1372">
        <f t="shared" si="36"/>
        <v>1397.2562594265139</v>
      </c>
      <c r="L43" s="1372">
        <f t="shared" si="36"/>
        <v>1232.906760139726</v>
      </c>
      <c r="M43" s="1372">
        <f t="shared" si="36"/>
        <v>208.17383774026547</v>
      </c>
      <c r="N43" s="1372">
        <f t="shared" si="36"/>
        <v>6489.2886426312052</v>
      </c>
      <c r="O43" s="1372">
        <f t="shared" si="36"/>
        <v>1300.1057017664773</v>
      </c>
      <c r="P43" s="1372">
        <f t="shared" si="36"/>
        <v>0</v>
      </c>
      <c r="Q43" s="1372">
        <f t="shared" si="36"/>
        <v>0</v>
      </c>
      <c r="R43" s="1372">
        <f t="shared" si="36"/>
        <v>228.49866767117905</v>
      </c>
      <c r="S43" s="1372">
        <f t="shared" si="36"/>
        <v>214.91638091151253</v>
      </c>
      <c r="T43" s="1372">
        <f t="shared" si="36"/>
        <v>306.47625716908124</v>
      </c>
      <c r="U43" s="1372">
        <f t="shared" si="36"/>
        <v>328.25789136129623</v>
      </c>
      <c r="V43" s="1372">
        <f t="shared" si="36"/>
        <v>221.95650465340816</v>
      </c>
      <c r="W43" s="1372">
        <f t="shared" si="36"/>
        <v>2019.8866885204347</v>
      </c>
      <c r="X43" s="1372">
        <f t="shared" si="36"/>
        <v>0</v>
      </c>
      <c r="Y43" s="1372">
        <f t="shared" si="36"/>
        <v>12.44897959181737</v>
      </c>
      <c r="Z43" s="1372">
        <f t="shared" si="36"/>
        <v>282.59656734440057</v>
      </c>
      <c r="AA43" s="1372">
        <f t="shared" si="36"/>
        <v>706.68919772967911</v>
      </c>
      <c r="AB43" s="1372">
        <f t="shared" si="36"/>
        <v>606.2640071412045</v>
      </c>
      <c r="AC43" s="1372">
        <f t="shared" si="36"/>
        <v>317.03310144575386</v>
      </c>
      <c r="AD43" s="1372">
        <f t="shared" si="36"/>
        <v>94.854835267579446</v>
      </c>
      <c r="AE43" s="1372">
        <f t="shared" si="36"/>
        <v>3169.296252344292</v>
      </c>
      <c r="AF43" s="1372">
        <f t="shared" si="36"/>
        <v>3.8163265306057901</v>
      </c>
      <c r="AG43" s="1372">
        <f t="shared" si="36"/>
        <v>167.18639455757943</v>
      </c>
      <c r="AH43" s="1372">
        <f t="shared" si="36"/>
        <v>950.54689362806505</v>
      </c>
      <c r="AI43" s="1372">
        <f t="shared" si="36"/>
        <v>1016.2612999037857</v>
      </c>
      <c r="AJ43" s="1372">
        <f t="shared" si="36"/>
        <v>604.56420722094742</v>
      </c>
      <c r="AK43" s="1372">
        <f t="shared" si="36"/>
        <v>361.18843024369858</v>
      </c>
      <c r="AL43" s="1372">
        <f t="shared" si="36"/>
        <v>65.732700259609942</v>
      </c>
      <c r="AM43" s="1372">
        <f t="shared" si="36"/>
        <v>2631.0300910105848</v>
      </c>
      <c r="AN43" s="1372">
        <f t="shared" si="36"/>
        <v>3.8163265306057901</v>
      </c>
      <c r="AO43" s="1372">
        <f t="shared" si="36"/>
        <v>119.96575963708781</v>
      </c>
      <c r="AP43" s="1372">
        <f t="shared" si="36"/>
        <v>851.95950687916582</v>
      </c>
      <c r="AQ43" s="1372">
        <f t="shared" si="36"/>
        <v>829.40836847575304</v>
      </c>
      <c r="AR43" s="1372">
        <f t="shared" si="36"/>
        <v>567.08620473849408</v>
      </c>
      <c r="AS43" s="1372">
        <f t="shared" si="36"/>
        <v>232.32340320755051</v>
      </c>
      <c r="AT43" s="1372">
        <f t="shared" si="36"/>
        <v>26.470521541928239</v>
      </c>
      <c r="AU43" s="813"/>
      <c r="AV43" s="813" t="s">
        <v>342</v>
      </c>
      <c r="AW43" s="813"/>
      <c r="AX43" s="811"/>
      <c r="AY43" s="1529">
        <f>DQ42</f>
        <v>898.86768758649566</v>
      </c>
      <c r="AZ43" s="654">
        <f t="shared" ref="AZ43:BX46" si="37">DR42</f>
        <v>0</v>
      </c>
      <c r="BA43" s="654">
        <f t="shared" si="37"/>
        <v>121.49999999876843</v>
      </c>
      <c r="BB43" s="654">
        <f t="shared" si="37"/>
        <v>122.86505320076024</v>
      </c>
      <c r="BC43" s="654">
        <f t="shared" si="37"/>
        <v>382.36605308781429</v>
      </c>
      <c r="BD43" s="654">
        <f t="shared" si="37"/>
        <v>216.02059490454675</v>
      </c>
      <c r="BE43" s="654">
        <f t="shared" si="37"/>
        <v>43.099659863982481</v>
      </c>
      <c r="BF43" s="654">
        <f t="shared" si="37"/>
        <v>13.016326530623513</v>
      </c>
      <c r="BG43" s="654">
        <f t="shared" si="37"/>
        <v>5091.4398892882964</v>
      </c>
      <c r="BH43" s="654">
        <f t="shared" si="37"/>
        <v>2104.7903258732476</v>
      </c>
      <c r="BI43" s="654">
        <f t="shared" si="37"/>
        <v>2</v>
      </c>
      <c r="BJ43" s="654">
        <f t="shared" si="37"/>
        <v>21.722222222277495</v>
      </c>
      <c r="BK43" s="654">
        <f t="shared" si="37"/>
        <v>306.18925211128624</v>
      </c>
      <c r="BL43" s="654">
        <f t="shared" si="37"/>
        <v>609.31968992503255</v>
      </c>
      <c r="BM43" s="654">
        <f t="shared" si="37"/>
        <v>704.96810365229965</v>
      </c>
      <c r="BN43" s="654">
        <f t="shared" si="37"/>
        <v>321.17136290469438</v>
      </c>
      <c r="BO43" s="654">
        <f t="shared" si="37"/>
        <v>139.41969505765704</v>
      </c>
      <c r="BP43" s="654">
        <f t="shared" si="37"/>
        <v>2986.6495634150488</v>
      </c>
      <c r="BQ43" s="654">
        <f t="shared" si="37"/>
        <v>46.235294117699368</v>
      </c>
      <c r="BR43" s="654">
        <f t="shared" si="37"/>
        <v>147.72074163007613</v>
      </c>
      <c r="BS43" s="654">
        <f t="shared" si="37"/>
        <v>536.77729809849438</v>
      </c>
      <c r="BT43" s="654">
        <f t="shared" si="37"/>
        <v>999.29830701424692</v>
      </c>
      <c r="BU43" s="654">
        <f t="shared" si="37"/>
        <v>744.13527564919832</v>
      </c>
      <c r="BV43" s="654">
        <f t="shared" si="37"/>
        <v>460.79579883275352</v>
      </c>
      <c r="BW43" s="654">
        <f t="shared" si="37"/>
        <v>51.686848072580652</v>
      </c>
      <c r="BX43" s="654">
        <f t="shared" si="37"/>
        <v>87.5</v>
      </c>
      <c r="BY43" s="2769"/>
      <c r="BZ43" s="2482" t="s">
        <v>1950</v>
      </c>
      <c r="CA43" s="1520">
        <v>32737.140079352677</v>
      </c>
      <c r="CB43" s="1521">
        <v>5382.7996031721113</v>
      </c>
      <c r="CC43" s="1521">
        <v>0</v>
      </c>
      <c r="CD43" s="1521">
        <v>75.500000000173216</v>
      </c>
      <c r="CE43" s="1521">
        <v>449.40515873000118</v>
      </c>
      <c r="CF43" s="1521">
        <v>1026.9781746027979</v>
      </c>
      <c r="CG43" s="1521">
        <v>1829.4218253956087</v>
      </c>
      <c r="CH43" s="1521">
        <v>1613.5142857135875</v>
      </c>
      <c r="CI43" s="1521">
        <v>387.98015872994284</v>
      </c>
      <c r="CJ43" s="1521">
        <v>17424.677777771016</v>
      </c>
      <c r="CK43" s="1521">
        <v>2450.061111110389</v>
      </c>
      <c r="CL43" s="1521">
        <v>0</v>
      </c>
      <c r="CM43" s="1521">
        <v>137.47777777775573</v>
      </c>
      <c r="CN43" s="1521">
        <v>314.14841269861699</v>
      </c>
      <c r="CO43" s="1521">
        <v>730.79603174577687</v>
      </c>
      <c r="CP43" s="1521">
        <v>650.74206349173562</v>
      </c>
      <c r="CQ43" s="1521">
        <v>367.2543650791518</v>
      </c>
      <c r="CR43" s="1521">
        <v>249.64246031734837</v>
      </c>
      <c r="CS43" s="1521">
        <v>3488.7527777758814</v>
      </c>
      <c r="CT43" s="1521">
        <v>0</v>
      </c>
      <c r="CU43" s="1521">
        <v>13.633333333323888</v>
      </c>
      <c r="CV43" s="1521">
        <v>392.4809523806552</v>
      </c>
      <c r="CW43" s="1521">
        <v>1108.0591269836175</v>
      </c>
      <c r="CX43" s="1521">
        <v>1236.2742063481473</v>
      </c>
      <c r="CY43" s="1521">
        <v>674.74126984127133</v>
      </c>
      <c r="CZ43" s="1521">
        <v>63.563888888863666</v>
      </c>
      <c r="DA43" s="1521">
        <v>11485.863888884747</v>
      </c>
      <c r="DB43" s="1521">
        <v>17.055555555539815</v>
      </c>
      <c r="DC43" s="1521">
        <v>683.03333333315891</v>
      </c>
      <c r="DD43" s="1521">
        <v>4205.142857140977</v>
      </c>
      <c r="DE43" s="1521">
        <v>3231.7519841257799</v>
      </c>
      <c r="DF43" s="1521">
        <v>2172.2345238089711</v>
      </c>
      <c r="DG43" s="1521">
        <v>1004.7797619044949</v>
      </c>
      <c r="DH43" s="1521">
        <v>171.86587301583342</v>
      </c>
      <c r="DI43" s="1521">
        <v>4271.6948412685997</v>
      </c>
      <c r="DJ43" s="1521">
        <v>3</v>
      </c>
      <c r="DK43" s="1521">
        <v>183.01626984128779</v>
      </c>
      <c r="DL43" s="1521">
        <v>1109.6123015866419</v>
      </c>
      <c r="DM43" s="1521">
        <v>1431.7904761902073</v>
      </c>
      <c r="DN43" s="1521">
        <v>1105.5642857140779</v>
      </c>
      <c r="DO43" s="1521">
        <v>381.75595238086834</v>
      </c>
      <c r="DP43" s="1521">
        <v>56.955555555511474</v>
      </c>
      <c r="DQ43" s="1521">
        <v>925.31309523770585</v>
      </c>
      <c r="DR43" s="1521">
        <v>0</v>
      </c>
      <c r="DS43" s="1521">
        <v>84</v>
      </c>
      <c r="DT43" s="1521">
        <v>153.47777777775573</v>
      </c>
      <c r="DU43" s="1521">
        <v>213.13611111106985</v>
      </c>
      <c r="DV43" s="1521">
        <v>262.41230158703496</v>
      </c>
      <c r="DW43" s="1521">
        <v>164.9432539681747</v>
      </c>
      <c r="DX43" s="1521">
        <v>47.343650793670832</v>
      </c>
      <c r="DY43" s="1521">
        <v>4732.6547619032299</v>
      </c>
      <c r="DZ43" s="1521">
        <v>2116.8174603172115</v>
      </c>
      <c r="EA43" s="1521">
        <v>0</v>
      </c>
      <c r="EB43" s="1521">
        <v>49.444444444462803</v>
      </c>
      <c r="EC43" s="1521">
        <v>404.6349206349189</v>
      </c>
      <c r="ED43" s="1521">
        <v>435.31587301538281</v>
      </c>
      <c r="EE43" s="1521">
        <v>505.19603174547944</v>
      </c>
      <c r="EF43" s="1521">
        <v>522.30952381011173</v>
      </c>
      <c r="EG43" s="1521">
        <v>199.91666666685595</v>
      </c>
      <c r="EH43" s="1521">
        <v>2615.837301586017</v>
      </c>
      <c r="EI43" s="1521">
        <v>7.4222222222159253</v>
      </c>
      <c r="EJ43" s="1521">
        <v>208.97777777775835</v>
      </c>
      <c r="EK43" s="1521">
        <v>506.05396825421246</v>
      </c>
      <c r="EL43" s="1521">
        <v>776.05079364956077</v>
      </c>
      <c r="EM43" s="1521">
        <v>730.41309523797293</v>
      </c>
      <c r="EN43" s="1521">
        <v>359.91111111096632</v>
      </c>
      <c r="EO43" s="1521">
        <v>27.008333333330079</v>
      </c>
      <c r="EP43" s="1522">
        <v>0</v>
      </c>
      <c r="EQ43" s="1512"/>
    </row>
    <row r="44" spans="1:147" ht="17.100000000000001" customHeight="1">
      <c r="A44" s="813"/>
      <c r="B44" s="813" t="s">
        <v>1007</v>
      </c>
      <c r="C44" s="813"/>
      <c r="D44" s="811"/>
      <c r="E44" s="1527">
        <f t="shared" ref="E44:E46" si="38">CA43</f>
        <v>32737.140079352677</v>
      </c>
      <c r="F44" s="1372">
        <f t="shared" si="36"/>
        <v>5382.7996031721113</v>
      </c>
      <c r="G44" s="1372">
        <f t="shared" si="36"/>
        <v>0</v>
      </c>
      <c r="H44" s="1372">
        <f t="shared" si="36"/>
        <v>75.500000000173216</v>
      </c>
      <c r="I44" s="1372">
        <f t="shared" si="36"/>
        <v>449.40515873000118</v>
      </c>
      <c r="J44" s="1372">
        <f t="shared" si="36"/>
        <v>1026.9781746027979</v>
      </c>
      <c r="K44" s="1372">
        <f t="shared" si="36"/>
        <v>1829.4218253956087</v>
      </c>
      <c r="L44" s="1372">
        <f t="shared" si="36"/>
        <v>1613.5142857135875</v>
      </c>
      <c r="M44" s="1372">
        <f t="shared" si="36"/>
        <v>387.98015872994284</v>
      </c>
      <c r="N44" s="1372">
        <f t="shared" si="36"/>
        <v>17424.677777771016</v>
      </c>
      <c r="O44" s="1372">
        <f t="shared" si="36"/>
        <v>2450.061111110389</v>
      </c>
      <c r="P44" s="1372">
        <f t="shared" si="36"/>
        <v>0</v>
      </c>
      <c r="Q44" s="1372">
        <f t="shared" si="36"/>
        <v>137.47777777775573</v>
      </c>
      <c r="R44" s="1372">
        <f t="shared" si="36"/>
        <v>314.14841269861699</v>
      </c>
      <c r="S44" s="1372">
        <f t="shared" si="36"/>
        <v>730.79603174577687</v>
      </c>
      <c r="T44" s="1372">
        <f t="shared" si="36"/>
        <v>650.74206349173562</v>
      </c>
      <c r="U44" s="1372">
        <f t="shared" si="36"/>
        <v>367.2543650791518</v>
      </c>
      <c r="V44" s="1372">
        <f t="shared" si="36"/>
        <v>249.64246031734837</v>
      </c>
      <c r="W44" s="1372">
        <f t="shared" si="36"/>
        <v>3488.7527777758814</v>
      </c>
      <c r="X44" s="1372">
        <f t="shared" si="36"/>
        <v>0</v>
      </c>
      <c r="Y44" s="1372">
        <f t="shared" si="36"/>
        <v>13.633333333323888</v>
      </c>
      <c r="Z44" s="1372">
        <f t="shared" si="36"/>
        <v>392.4809523806552</v>
      </c>
      <c r="AA44" s="1372">
        <f t="shared" si="36"/>
        <v>1108.0591269836175</v>
      </c>
      <c r="AB44" s="1372">
        <f t="shared" si="36"/>
        <v>1236.2742063481473</v>
      </c>
      <c r="AC44" s="1372">
        <f t="shared" si="36"/>
        <v>674.74126984127133</v>
      </c>
      <c r="AD44" s="1372">
        <f t="shared" si="36"/>
        <v>63.563888888863666</v>
      </c>
      <c r="AE44" s="1372">
        <f t="shared" si="36"/>
        <v>11485.863888884747</v>
      </c>
      <c r="AF44" s="1372">
        <f t="shared" si="36"/>
        <v>17.055555555539815</v>
      </c>
      <c r="AG44" s="1372">
        <f t="shared" si="36"/>
        <v>683.03333333315891</v>
      </c>
      <c r="AH44" s="1372">
        <f t="shared" si="36"/>
        <v>4205.142857140977</v>
      </c>
      <c r="AI44" s="1372">
        <f t="shared" si="36"/>
        <v>3231.7519841257799</v>
      </c>
      <c r="AJ44" s="1372">
        <f t="shared" si="36"/>
        <v>2172.2345238089711</v>
      </c>
      <c r="AK44" s="1372">
        <f t="shared" si="36"/>
        <v>1004.7797619044949</v>
      </c>
      <c r="AL44" s="1372">
        <f t="shared" si="36"/>
        <v>171.86587301583342</v>
      </c>
      <c r="AM44" s="1372">
        <f t="shared" si="36"/>
        <v>4271.6948412685997</v>
      </c>
      <c r="AN44" s="1372">
        <f t="shared" si="36"/>
        <v>3</v>
      </c>
      <c r="AO44" s="1372">
        <f t="shared" si="36"/>
        <v>183.01626984128779</v>
      </c>
      <c r="AP44" s="1372">
        <f t="shared" si="36"/>
        <v>1109.6123015866419</v>
      </c>
      <c r="AQ44" s="1372">
        <f t="shared" si="36"/>
        <v>1431.7904761902073</v>
      </c>
      <c r="AR44" s="1372">
        <f t="shared" si="36"/>
        <v>1105.5642857140779</v>
      </c>
      <c r="AS44" s="1372">
        <f t="shared" si="36"/>
        <v>381.75595238086834</v>
      </c>
      <c r="AT44" s="1372">
        <f t="shared" si="36"/>
        <v>56.955555555511474</v>
      </c>
      <c r="AU44" s="813"/>
      <c r="AV44" s="813" t="s">
        <v>1007</v>
      </c>
      <c r="AW44" s="813"/>
      <c r="AX44" s="811"/>
      <c r="AY44" s="1529">
        <f t="shared" ref="AY44:AY46" si="39">DQ43</f>
        <v>925.31309523770585</v>
      </c>
      <c r="AZ44" s="654">
        <f t="shared" si="37"/>
        <v>0</v>
      </c>
      <c r="BA44" s="654">
        <f t="shared" si="37"/>
        <v>84</v>
      </c>
      <c r="BB44" s="654">
        <f t="shared" si="37"/>
        <v>153.47777777775573</v>
      </c>
      <c r="BC44" s="654">
        <f t="shared" si="37"/>
        <v>213.13611111106985</v>
      </c>
      <c r="BD44" s="654">
        <f t="shared" si="37"/>
        <v>262.41230158703496</v>
      </c>
      <c r="BE44" s="654">
        <f t="shared" si="37"/>
        <v>164.9432539681747</v>
      </c>
      <c r="BF44" s="654">
        <f t="shared" si="37"/>
        <v>47.343650793670832</v>
      </c>
      <c r="BG44" s="654">
        <f t="shared" si="37"/>
        <v>4732.6547619032299</v>
      </c>
      <c r="BH44" s="654">
        <f t="shared" si="37"/>
        <v>2116.8174603172115</v>
      </c>
      <c r="BI44" s="654">
        <f t="shared" si="37"/>
        <v>0</v>
      </c>
      <c r="BJ44" s="654">
        <f t="shared" si="37"/>
        <v>49.444444444462803</v>
      </c>
      <c r="BK44" s="654">
        <f t="shared" si="37"/>
        <v>404.6349206349189</v>
      </c>
      <c r="BL44" s="654">
        <f t="shared" si="37"/>
        <v>435.31587301538281</v>
      </c>
      <c r="BM44" s="654">
        <f t="shared" si="37"/>
        <v>505.19603174547944</v>
      </c>
      <c r="BN44" s="654">
        <f t="shared" si="37"/>
        <v>522.30952381011173</v>
      </c>
      <c r="BO44" s="654">
        <f t="shared" si="37"/>
        <v>199.91666666685595</v>
      </c>
      <c r="BP44" s="654">
        <f t="shared" si="37"/>
        <v>2615.837301586017</v>
      </c>
      <c r="BQ44" s="654">
        <f t="shared" si="37"/>
        <v>7.4222222222159253</v>
      </c>
      <c r="BR44" s="654">
        <f t="shared" si="37"/>
        <v>208.97777777775835</v>
      </c>
      <c r="BS44" s="654">
        <f t="shared" si="37"/>
        <v>506.05396825421246</v>
      </c>
      <c r="BT44" s="654">
        <f t="shared" si="37"/>
        <v>776.05079364956077</v>
      </c>
      <c r="BU44" s="654">
        <f t="shared" si="37"/>
        <v>730.41309523797293</v>
      </c>
      <c r="BV44" s="654">
        <f t="shared" si="37"/>
        <v>359.91111111096632</v>
      </c>
      <c r="BW44" s="654">
        <f t="shared" si="37"/>
        <v>27.008333333330079</v>
      </c>
      <c r="BX44" s="654">
        <f t="shared" si="37"/>
        <v>0</v>
      </c>
      <c r="BY44" s="2769"/>
      <c r="BZ44" s="2482" t="s">
        <v>1951</v>
      </c>
      <c r="CA44" s="1520">
        <v>9742.5666666871857</v>
      </c>
      <c r="CB44" s="1521">
        <v>1694.0261904795759</v>
      </c>
      <c r="CC44" s="1521">
        <v>0</v>
      </c>
      <c r="CD44" s="1521">
        <v>20.599999999994854</v>
      </c>
      <c r="CE44" s="1521">
        <v>198.83928571467482</v>
      </c>
      <c r="CF44" s="1521">
        <v>362.37857142889538</v>
      </c>
      <c r="CG44" s="1521">
        <v>531.65833333452679</v>
      </c>
      <c r="CH44" s="1521">
        <v>482.69880952485897</v>
      </c>
      <c r="CI44" s="1521">
        <v>97.851190476625092</v>
      </c>
      <c r="CJ44" s="1521">
        <v>3539.858333342906</v>
      </c>
      <c r="CK44" s="1521">
        <v>1065.8297619080952</v>
      </c>
      <c r="CL44" s="1521">
        <v>0</v>
      </c>
      <c r="CM44" s="1521">
        <v>32.5</v>
      </c>
      <c r="CN44" s="1521">
        <v>115.65833333349921</v>
      </c>
      <c r="CO44" s="1521">
        <v>313.22500000194697</v>
      </c>
      <c r="CP44" s="1521">
        <v>383.36190476258815</v>
      </c>
      <c r="CQ44" s="1521">
        <v>85.553571428791713</v>
      </c>
      <c r="CR44" s="1521">
        <v>135.530952381269</v>
      </c>
      <c r="CS44" s="1521">
        <v>1175.3059523837649</v>
      </c>
      <c r="CT44" s="1521">
        <v>0</v>
      </c>
      <c r="CU44" s="1521">
        <v>6.5</v>
      </c>
      <c r="CV44" s="1521">
        <v>153.02023809547063</v>
      </c>
      <c r="CW44" s="1521">
        <v>277.07976190536505</v>
      </c>
      <c r="CX44" s="1521">
        <v>520.83333333477242</v>
      </c>
      <c r="CY44" s="1521">
        <v>207.01547619098045</v>
      </c>
      <c r="CZ44" s="1521">
        <v>10.857142857176047</v>
      </c>
      <c r="DA44" s="1521">
        <v>1298.7226190510462</v>
      </c>
      <c r="DB44" s="1521">
        <v>0</v>
      </c>
      <c r="DC44" s="1521">
        <v>32.077380952441821</v>
      </c>
      <c r="DD44" s="1521">
        <v>400.19523809621012</v>
      </c>
      <c r="DE44" s="1521">
        <v>388.69166666776005</v>
      </c>
      <c r="DF44" s="1521">
        <v>296.4523809532883</v>
      </c>
      <c r="DG44" s="1521">
        <v>124.67738095271612</v>
      </c>
      <c r="DH44" s="1521">
        <v>56.628571428629918</v>
      </c>
      <c r="DI44" s="1521">
        <v>1395.6511904792221</v>
      </c>
      <c r="DJ44" s="1521">
        <v>0</v>
      </c>
      <c r="DK44" s="1521">
        <v>12</v>
      </c>
      <c r="DL44" s="1521">
        <v>465.22261904862449</v>
      </c>
      <c r="DM44" s="1521">
        <v>474.07023809626105</v>
      </c>
      <c r="DN44" s="1521">
        <v>335.73452381027892</v>
      </c>
      <c r="DO44" s="1521">
        <v>90.213095238284581</v>
      </c>
      <c r="DP44" s="1521">
        <v>18.410714285772912</v>
      </c>
      <c r="DQ44" s="1521">
        <v>594.60952381062839</v>
      </c>
      <c r="DR44" s="1521">
        <v>0</v>
      </c>
      <c r="DS44" s="1521">
        <v>29.71428571433189</v>
      </c>
      <c r="DT44" s="1521">
        <v>82.285714285920619</v>
      </c>
      <c r="DU44" s="1521">
        <v>181.85357142884993</v>
      </c>
      <c r="DV44" s="1521">
        <v>173.92500000028704</v>
      </c>
      <c r="DW44" s="1521">
        <v>105.05714285735596</v>
      </c>
      <c r="DX44" s="1521">
        <v>21.773809523882839</v>
      </c>
      <c r="DY44" s="1521">
        <v>2470.9214285750986</v>
      </c>
      <c r="DZ44" s="1521">
        <v>1110.9750000018259</v>
      </c>
      <c r="EA44" s="1521">
        <v>0</v>
      </c>
      <c r="EB44" s="1521">
        <v>45.948809523889054</v>
      </c>
      <c r="EC44" s="1521">
        <v>129.78333333356741</v>
      </c>
      <c r="ED44" s="1521">
        <v>247.7035714289718</v>
      </c>
      <c r="EE44" s="1521">
        <v>361.65119047680616</v>
      </c>
      <c r="EF44" s="1521">
        <v>265.03095238127253</v>
      </c>
      <c r="EG44" s="1521">
        <v>60.857142857318934</v>
      </c>
      <c r="EH44" s="1521">
        <v>1359.9464285732722</v>
      </c>
      <c r="EI44" s="1521">
        <v>0</v>
      </c>
      <c r="EJ44" s="1521">
        <v>56.735714285731774</v>
      </c>
      <c r="EK44" s="1521">
        <v>451.93809523832505</v>
      </c>
      <c r="EL44" s="1521">
        <v>465.89642857234645</v>
      </c>
      <c r="EM44" s="1521">
        <v>215.05000000002639</v>
      </c>
      <c r="EN44" s="1521">
        <v>127.96428571481383</v>
      </c>
      <c r="EO44" s="1521">
        <v>42.361904762028828</v>
      </c>
      <c r="EP44" s="1522">
        <v>47.499999999755161</v>
      </c>
      <c r="EQ44" s="1512"/>
    </row>
    <row r="45" spans="1:147" ht="17.100000000000001" customHeight="1">
      <c r="A45" s="813"/>
      <c r="B45" s="813" t="s">
        <v>1008</v>
      </c>
      <c r="C45" s="813"/>
      <c r="D45" s="811"/>
      <c r="E45" s="1527">
        <f t="shared" si="38"/>
        <v>9742.5666666871857</v>
      </c>
      <c r="F45" s="1372">
        <f t="shared" si="36"/>
        <v>1694.0261904795759</v>
      </c>
      <c r="G45" s="1372">
        <f t="shared" si="36"/>
        <v>0</v>
      </c>
      <c r="H45" s="1372">
        <f t="shared" si="36"/>
        <v>20.599999999994854</v>
      </c>
      <c r="I45" s="1372">
        <f t="shared" si="36"/>
        <v>198.83928571467482</v>
      </c>
      <c r="J45" s="1372">
        <f t="shared" si="36"/>
        <v>362.37857142889538</v>
      </c>
      <c r="K45" s="1372">
        <f t="shared" si="36"/>
        <v>531.65833333452679</v>
      </c>
      <c r="L45" s="1372">
        <f t="shared" si="36"/>
        <v>482.69880952485897</v>
      </c>
      <c r="M45" s="1372">
        <f t="shared" si="36"/>
        <v>97.851190476625092</v>
      </c>
      <c r="N45" s="1372">
        <f t="shared" si="36"/>
        <v>3539.858333342906</v>
      </c>
      <c r="O45" s="1372">
        <f t="shared" si="36"/>
        <v>1065.8297619080952</v>
      </c>
      <c r="P45" s="1372">
        <f t="shared" si="36"/>
        <v>0</v>
      </c>
      <c r="Q45" s="1372">
        <f t="shared" si="36"/>
        <v>32.5</v>
      </c>
      <c r="R45" s="1372">
        <f t="shared" si="36"/>
        <v>115.65833333349921</v>
      </c>
      <c r="S45" s="1372">
        <f t="shared" si="36"/>
        <v>313.22500000194697</v>
      </c>
      <c r="T45" s="1372">
        <f t="shared" si="36"/>
        <v>383.36190476258815</v>
      </c>
      <c r="U45" s="1372">
        <f t="shared" si="36"/>
        <v>85.553571428791713</v>
      </c>
      <c r="V45" s="1372">
        <f t="shared" si="36"/>
        <v>135.530952381269</v>
      </c>
      <c r="W45" s="1372">
        <f t="shared" si="36"/>
        <v>1175.3059523837649</v>
      </c>
      <c r="X45" s="1372">
        <f t="shared" si="36"/>
        <v>0</v>
      </c>
      <c r="Y45" s="1372">
        <f t="shared" si="36"/>
        <v>6.5</v>
      </c>
      <c r="Z45" s="1372">
        <f t="shared" si="36"/>
        <v>153.02023809547063</v>
      </c>
      <c r="AA45" s="1372">
        <f t="shared" si="36"/>
        <v>277.07976190536505</v>
      </c>
      <c r="AB45" s="1372">
        <f t="shared" si="36"/>
        <v>520.83333333477242</v>
      </c>
      <c r="AC45" s="1372">
        <f t="shared" si="36"/>
        <v>207.01547619098045</v>
      </c>
      <c r="AD45" s="1372">
        <f t="shared" si="36"/>
        <v>10.857142857176047</v>
      </c>
      <c r="AE45" s="1372">
        <f t="shared" si="36"/>
        <v>1298.7226190510462</v>
      </c>
      <c r="AF45" s="1372">
        <f t="shared" si="36"/>
        <v>0</v>
      </c>
      <c r="AG45" s="1372">
        <f t="shared" si="36"/>
        <v>32.077380952441821</v>
      </c>
      <c r="AH45" s="1372">
        <f t="shared" si="36"/>
        <v>400.19523809621012</v>
      </c>
      <c r="AI45" s="1372">
        <f t="shared" si="36"/>
        <v>388.69166666776005</v>
      </c>
      <c r="AJ45" s="1372">
        <f t="shared" si="36"/>
        <v>296.4523809532883</v>
      </c>
      <c r="AK45" s="1372">
        <f t="shared" si="36"/>
        <v>124.67738095271612</v>
      </c>
      <c r="AL45" s="1372">
        <f t="shared" si="36"/>
        <v>56.628571428629918</v>
      </c>
      <c r="AM45" s="1372">
        <f t="shared" si="36"/>
        <v>1395.6511904792221</v>
      </c>
      <c r="AN45" s="1372">
        <f t="shared" si="36"/>
        <v>0</v>
      </c>
      <c r="AO45" s="1372">
        <f t="shared" si="36"/>
        <v>12</v>
      </c>
      <c r="AP45" s="1372">
        <f t="shared" si="36"/>
        <v>465.22261904862449</v>
      </c>
      <c r="AQ45" s="1372">
        <f t="shared" si="36"/>
        <v>474.07023809626105</v>
      </c>
      <c r="AR45" s="1372">
        <f t="shared" si="36"/>
        <v>335.73452381027892</v>
      </c>
      <c r="AS45" s="1372">
        <f t="shared" si="36"/>
        <v>90.213095238284581</v>
      </c>
      <c r="AT45" s="1372">
        <f t="shared" si="36"/>
        <v>18.410714285772912</v>
      </c>
      <c r="AU45" s="813"/>
      <c r="AV45" s="813" t="s">
        <v>1008</v>
      </c>
      <c r="AW45" s="813"/>
      <c r="AX45" s="811"/>
      <c r="AY45" s="1529">
        <f t="shared" si="39"/>
        <v>594.60952381062839</v>
      </c>
      <c r="AZ45" s="654">
        <f t="shared" si="37"/>
        <v>0</v>
      </c>
      <c r="BA45" s="654">
        <f t="shared" si="37"/>
        <v>29.71428571433189</v>
      </c>
      <c r="BB45" s="654">
        <f t="shared" si="37"/>
        <v>82.285714285920619</v>
      </c>
      <c r="BC45" s="654">
        <f t="shared" si="37"/>
        <v>181.85357142884993</v>
      </c>
      <c r="BD45" s="654">
        <f t="shared" si="37"/>
        <v>173.92500000028704</v>
      </c>
      <c r="BE45" s="654">
        <f t="shared" si="37"/>
        <v>105.05714285735596</v>
      </c>
      <c r="BF45" s="654">
        <f t="shared" si="37"/>
        <v>21.773809523882839</v>
      </c>
      <c r="BG45" s="654">
        <f t="shared" si="37"/>
        <v>2470.9214285750986</v>
      </c>
      <c r="BH45" s="654">
        <f t="shared" si="37"/>
        <v>1110.9750000018259</v>
      </c>
      <c r="BI45" s="654">
        <f t="shared" si="37"/>
        <v>0</v>
      </c>
      <c r="BJ45" s="654">
        <f t="shared" si="37"/>
        <v>45.948809523889054</v>
      </c>
      <c r="BK45" s="654">
        <f t="shared" si="37"/>
        <v>129.78333333356741</v>
      </c>
      <c r="BL45" s="654">
        <f t="shared" si="37"/>
        <v>247.7035714289718</v>
      </c>
      <c r="BM45" s="654">
        <f t="shared" si="37"/>
        <v>361.65119047680616</v>
      </c>
      <c r="BN45" s="654">
        <f t="shared" si="37"/>
        <v>265.03095238127253</v>
      </c>
      <c r="BO45" s="654">
        <f t="shared" si="37"/>
        <v>60.857142857318934</v>
      </c>
      <c r="BP45" s="654">
        <f t="shared" si="37"/>
        <v>1359.9464285732722</v>
      </c>
      <c r="BQ45" s="654">
        <f t="shared" si="37"/>
        <v>0</v>
      </c>
      <c r="BR45" s="654">
        <f t="shared" si="37"/>
        <v>56.735714285731774</v>
      </c>
      <c r="BS45" s="654">
        <f t="shared" si="37"/>
        <v>451.93809523832505</v>
      </c>
      <c r="BT45" s="654">
        <f t="shared" si="37"/>
        <v>465.89642857234645</v>
      </c>
      <c r="BU45" s="654">
        <f t="shared" si="37"/>
        <v>215.05000000002639</v>
      </c>
      <c r="BV45" s="654">
        <f t="shared" si="37"/>
        <v>127.96428571481383</v>
      </c>
      <c r="BW45" s="654">
        <f t="shared" si="37"/>
        <v>42.361904762028828</v>
      </c>
      <c r="BX45" s="654">
        <f t="shared" si="37"/>
        <v>47.499999999755161</v>
      </c>
      <c r="BY45" s="2769"/>
      <c r="BZ45" s="2482" t="s">
        <v>1952</v>
      </c>
      <c r="CA45" s="1520">
        <v>8639.1667474006772</v>
      </c>
      <c r="CB45" s="1521">
        <v>1390.3270819815602</v>
      </c>
      <c r="CC45" s="1521">
        <v>0</v>
      </c>
      <c r="CD45" s="1521">
        <v>31.979906875386913</v>
      </c>
      <c r="CE45" s="1521">
        <v>124.18669014363807</v>
      </c>
      <c r="CF45" s="1521">
        <v>268.4388164350413</v>
      </c>
      <c r="CG45" s="1521">
        <v>504.81591980437531</v>
      </c>
      <c r="CH45" s="1521">
        <v>325.54727975951283</v>
      </c>
      <c r="CI45" s="1521">
        <v>135.35846896360661</v>
      </c>
      <c r="CJ45" s="1521">
        <v>2884.546438730772</v>
      </c>
      <c r="CK45" s="1521">
        <v>1033.2901269276049</v>
      </c>
      <c r="CL45" s="1521">
        <v>0</v>
      </c>
      <c r="CM45" s="1521">
        <v>27.495039752529376</v>
      </c>
      <c r="CN45" s="1521">
        <v>137.33613453965125</v>
      </c>
      <c r="CO45" s="1521">
        <v>272.77376641952151</v>
      </c>
      <c r="CP45" s="1521">
        <v>323.23801794975844</v>
      </c>
      <c r="CQ45" s="1521">
        <v>186.98179383558852</v>
      </c>
      <c r="CR45" s="1521">
        <v>85.465374430555968</v>
      </c>
      <c r="CS45" s="1521">
        <v>906.22285904577802</v>
      </c>
      <c r="CT45" s="1521">
        <v>0</v>
      </c>
      <c r="CU45" s="1521">
        <v>19.850863661628303</v>
      </c>
      <c r="CV45" s="1521">
        <v>123.53319966007696</v>
      </c>
      <c r="CW45" s="1521">
        <v>246.68761447516061</v>
      </c>
      <c r="CX45" s="1521">
        <v>292.26026634787434</v>
      </c>
      <c r="CY45" s="1521">
        <v>187.91076962677491</v>
      </c>
      <c r="CZ45" s="1521">
        <v>35.980145274262775</v>
      </c>
      <c r="DA45" s="1521">
        <v>945.03345275738832</v>
      </c>
      <c r="DB45" s="1521">
        <v>0</v>
      </c>
      <c r="DC45" s="1521">
        <v>65.43349723885575</v>
      </c>
      <c r="DD45" s="1521">
        <v>344.02871946217073</v>
      </c>
      <c r="DE45" s="1521">
        <v>291.76438281447736</v>
      </c>
      <c r="DF45" s="1521">
        <v>166.09354029287454</v>
      </c>
      <c r="DG45" s="1521">
        <v>61.23476889672078</v>
      </c>
      <c r="DH45" s="1521">
        <v>16.478544052289159</v>
      </c>
      <c r="DI45" s="1521">
        <v>1234.1202841721927</v>
      </c>
      <c r="DJ45" s="1521">
        <v>4.2578264464199469</v>
      </c>
      <c r="DK45" s="1521">
        <v>28.115060498507866</v>
      </c>
      <c r="DL45" s="1521">
        <v>303.98037670433001</v>
      </c>
      <c r="DM45" s="1521">
        <v>399.0790358328257</v>
      </c>
      <c r="DN45" s="1521">
        <v>411.7281484933356</v>
      </c>
      <c r="DO45" s="1521">
        <v>86.959836196773182</v>
      </c>
      <c r="DP45" s="1521">
        <v>0</v>
      </c>
      <c r="DQ45" s="1521">
        <v>523.00356262096227</v>
      </c>
      <c r="DR45" s="1521">
        <v>0</v>
      </c>
      <c r="DS45" s="1521">
        <v>0</v>
      </c>
      <c r="DT45" s="1521">
        <v>55.653754728990954</v>
      </c>
      <c r="DU45" s="1521">
        <v>163.66065164006349</v>
      </c>
      <c r="DV45" s="1521">
        <v>205.59485276333606</v>
      </c>
      <c r="DW45" s="1521">
        <v>85.871388088968772</v>
      </c>
      <c r="DX45" s="1521">
        <v>12.222915399602947</v>
      </c>
      <c r="DY45" s="1521">
        <v>2396.6326307965023</v>
      </c>
      <c r="DZ45" s="1521">
        <v>1340.7633025067555</v>
      </c>
      <c r="EA45" s="1521">
        <v>0</v>
      </c>
      <c r="EB45" s="1521">
        <v>7.8148706057583768</v>
      </c>
      <c r="EC45" s="1521">
        <v>116.37276761030085</v>
      </c>
      <c r="ED45" s="1521">
        <v>443.92862424538913</v>
      </c>
      <c r="EE45" s="1521">
        <v>400.4266807556578</v>
      </c>
      <c r="EF45" s="1521">
        <v>267.80605239020633</v>
      </c>
      <c r="EG45" s="1521">
        <v>104.41430689944306</v>
      </c>
      <c r="EH45" s="1521">
        <v>1055.8693282897473</v>
      </c>
      <c r="EI45" s="1521">
        <v>2</v>
      </c>
      <c r="EJ45" s="1521">
        <v>37.133080464834897</v>
      </c>
      <c r="EK45" s="1521">
        <v>143.88838646028404</v>
      </c>
      <c r="EL45" s="1521">
        <v>209.54348283145998</v>
      </c>
      <c r="EM45" s="1521">
        <v>269.34594718730983</v>
      </c>
      <c r="EN45" s="1521">
        <v>318.98345067888323</v>
      </c>
      <c r="EO45" s="1521">
        <v>74.974980666975014</v>
      </c>
      <c r="EP45" s="1522">
        <v>210.53674909868715</v>
      </c>
      <c r="EQ45" s="1512"/>
    </row>
    <row r="46" spans="1:147" ht="17.100000000000001" customHeight="1">
      <c r="A46" s="813"/>
      <c r="B46" s="813" t="s">
        <v>16</v>
      </c>
      <c r="C46" s="813"/>
      <c r="D46" s="811"/>
      <c r="E46" s="1527">
        <f t="shared" si="38"/>
        <v>8639.1667474006772</v>
      </c>
      <c r="F46" s="1372">
        <f t="shared" si="36"/>
        <v>1390.3270819815602</v>
      </c>
      <c r="G46" s="1372">
        <f t="shared" si="36"/>
        <v>0</v>
      </c>
      <c r="H46" s="1372">
        <f t="shared" si="36"/>
        <v>31.979906875386913</v>
      </c>
      <c r="I46" s="1372">
        <f t="shared" si="36"/>
        <v>124.18669014363807</v>
      </c>
      <c r="J46" s="1372">
        <f t="shared" si="36"/>
        <v>268.4388164350413</v>
      </c>
      <c r="K46" s="1372">
        <f t="shared" si="36"/>
        <v>504.81591980437531</v>
      </c>
      <c r="L46" s="1372">
        <f t="shared" si="36"/>
        <v>325.54727975951283</v>
      </c>
      <c r="M46" s="1372">
        <f t="shared" si="36"/>
        <v>135.35846896360661</v>
      </c>
      <c r="N46" s="1372">
        <f t="shared" si="36"/>
        <v>2884.546438730772</v>
      </c>
      <c r="O46" s="1372">
        <f t="shared" si="36"/>
        <v>1033.2901269276049</v>
      </c>
      <c r="P46" s="1372">
        <f t="shared" si="36"/>
        <v>0</v>
      </c>
      <c r="Q46" s="1372">
        <f t="shared" si="36"/>
        <v>27.495039752529376</v>
      </c>
      <c r="R46" s="1372">
        <f t="shared" si="36"/>
        <v>137.33613453965125</v>
      </c>
      <c r="S46" s="1372">
        <f t="shared" si="36"/>
        <v>272.77376641952151</v>
      </c>
      <c r="T46" s="1372">
        <f t="shared" si="36"/>
        <v>323.23801794975844</v>
      </c>
      <c r="U46" s="1372">
        <f t="shared" si="36"/>
        <v>186.98179383558852</v>
      </c>
      <c r="V46" s="1372">
        <f t="shared" si="36"/>
        <v>85.465374430555968</v>
      </c>
      <c r="W46" s="1372">
        <f t="shared" si="36"/>
        <v>906.22285904577802</v>
      </c>
      <c r="X46" s="1372">
        <f t="shared" si="36"/>
        <v>0</v>
      </c>
      <c r="Y46" s="1372">
        <f t="shared" si="36"/>
        <v>19.850863661628303</v>
      </c>
      <c r="Z46" s="1372">
        <f t="shared" si="36"/>
        <v>123.53319966007696</v>
      </c>
      <c r="AA46" s="1372">
        <f t="shared" si="36"/>
        <v>246.68761447516061</v>
      </c>
      <c r="AB46" s="1372">
        <f t="shared" si="36"/>
        <v>292.26026634787434</v>
      </c>
      <c r="AC46" s="1372">
        <f t="shared" si="36"/>
        <v>187.91076962677491</v>
      </c>
      <c r="AD46" s="1372">
        <f t="shared" si="36"/>
        <v>35.980145274262775</v>
      </c>
      <c r="AE46" s="1372">
        <f t="shared" si="36"/>
        <v>945.03345275738832</v>
      </c>
      <c r="AF46" s="1372">
        <f t="shared" si="36"/>
        <v>0</v>
      </c>
      <c r="AG46" s="1372">
        <f t="shared" si="36"/>
        <v>65.43349723885575</v>
      </c>
      <c r="AH46" s="1372">
        <f t="shared" si="36"/>
        <v>344.02871946217073</v>
      </c>
      <c r="AI46" s="1372">
        <f t="shared" si="36"/>
        <v>291.76438281447736</v>
      </c>
      <c r="AJ46" s="1372">
        <f t="shared" si="36"/>
        <v>166.09354029287454</v>
      </c>
      <c r="AK46" s="1372">
        <f t="shared" si="36"/>
        <v>61.23476889672078</v>
      </c>
      <c r="AL46" s="1372">
        <f t="shared" si="36"/>
        <v>16.478544052289159</v>
      </c>
      <c r="AM46" s="1372">
        <f t="shared" si="36"/>
        <v>1234.1202841721927</v>
      </c>
      <c r="AN46" s="1372">
        <f t="shared" si="36"/>
        <v>4.2578264464199469</v>
      </c>
      <c r="AO46" s="1372">
        <f t="shared" si="36"/>
        <v>28.115060498507866</v>
      </c>
      <c r="AP46" s="1372">
        <f t="shared" si="36"/>
        <v>303.98037670433001</v>
      </c>
      <c r="AQ46" s="1372">
        <f t="shared" si="36"/>
        <v>399.0790358328257</v>
      </c>
      <c r="AR46" s="1372">
        <f t="shared" si="36"/>
        <v>411.7281484933356</v>
      </c>
      <c r="AS46" s="1372">
        <f t="shared" si="36"/>
        <v>86.959836196773182</v>
      </c>
      <c r="AT46" s="1372">
        <f t="shared" si="36"/>
        <v>0</v>
      </c>
      <c r="AU46" s="813"/>
      <c r="AV46" s="813" t="s">
        <v>16</v>
      </c>
      <c r="AW46" s="813"/>
      <c r="AX46" s="811"/>
      <c r="AY46" s="1529">
        <f t="shared" si="39"/>
        <v>523.00356262096227</v>
      </c>
      <c r="AZ46" s="654">
        <f t="shared" si="37"/>
        <v>0</v>
      </c>
      <c r="BA46" s="654">
        <f t="shared" si="37"/>
        <v>0</v>
      </c>
      <c r="BB46" s="654">
        <f t="shared" si="37"/>
        <v>55.653754728990954</v>
      </c>
      <c r="BC46" s="654">
        <f t="shared" si="37"/>
        <v>163.66065164006349</v>
      </c>
      <c r="BD46" s="654">
        <f t="shared" si="37"/>
        <v>205.59485276333606</v>
      </c>
      <c r="BE46" s="654">
        <f t="shared" si="37"/>
        <v>85.871388088968772</v>
      </c>
      <c r="BF46" s="654">
        <f t="shared" si="37"/>
        <v>12.222915399602947</v>
      </c>
      <c r="BG46" s="654">
        <f t="shared" si="37"/>
        <v>2396.6326307965023</v>
      </c>
      <c r="BH46" s="654">
        <f t="shared" si="37"/>
        <v>1340.7633025067555</v>
      </c>
      <c r="BI46" s="654">
        <f t="shared" si="37"/>
        <v>0</v>
      </c>
      <c r="BJ46" s="654">
        <f t="shared" si="37"/>
        <v>7.8148706057583768</v>
      </c>
      <c r="BK46" s="654">
        <f t="shared" si="37"/>
        <v>116.37276761030085</v>
      </c>
      <c r="BL46" s="654">
        <f t="shared" si="37"/>
        <v>443.92862424538913</v>
      </c>
      <c r="BM46" s="654">
        <f t="shared" si="37"/>
        <v>400.4266807556578</v>
      </c>
      <c r="BN46" s="654">
        <f t="shared" si="37"/>
        <v>267.80605239020633</v>
      </c>
      <c r="BO46" s="654">
        <f t="shared" si="37"/>
        <v>104.41430689944306</v>
      </c>
      <c r="BP46" s="654">
        <f t="shared" si="37"/>
        <v>1055.8693282897473</v>
      </c>
      <c r="BQ46" s="654">
        <f t="shared" si="37"/>
        <v>2</v>
      </c>
      <c r="BR46" s="654">
        <f t="shared" si="37"/>
        <v>37.133080464834897</v>
      </c>
      <c r="BS46" s="654">
        <f t="shared" si="37"/>
        <v>143.88838646028404</v>
      </c>
      <c r="BT46" s="654">
        <f t="shared" si="37"/>
        <v>209.54348283145998</v>
      </c>
      <c r="BU46" s="654">
        <f t="shared" si="37"/>
        <v>269.34594718730983</v>
      </c>
      <c r="BV46" s="654">
        <f t="shared" si="37"/>
        <v>318.98345067888323</v>
      </c>
      <c r="BW46" s="654">
        <f t="shared" si="37"/>
        <v>74.974980666975014</v>
      </c>
      <c r="BX46" s="654">
        <f t="shared" si="37"/>
        <v>210.53674909868715</v>
      </c>
      <c r="BY46" s="2769"/>
      <c r="BZ46" s="2482" t="s">
        <v>1953</v>
      </c>
      <c r="CA46" s="1520">
        <v>20926.076362072301</v>
      </c>
      <c r="CB46" s="1521">
        <v>3852.1378731672394</v>
      </c>
      <c r="CC46" s="1521">
        <v>0</v>
      </c>
      <c r="CD46" s="1521">
        <v>25.496862745128549</v>
      </c>
      <c r="CE46" s="1521">
        <v>556.5221063924447</v>
      </c>
      <c r="CF46" s="1521">
        <v>834.23319100582717</v>
      </c>
      <c r="CG46" s="1521">
        <v>1267.7221132055606</v>
      </c>
      <c r="CH46" s="1521">
        <v>847.84001564580944</v>
      </c>
      <c r="CI46" s="1521">
        <v>320.32358417246706</v>
      </c>
      <c r="CJ46" s="1521">
        <v>9612.935285030464</v>
      </c>
      <c r="CK46" s="1521">
        <v>2271.818164635552</v>
      </c>
      <c r="CL46" s="1521">
        <v>0</v>
      </c>
      <c r="CM46" s="1521">
        <v>64.359999999963378</v>
      </c>
      <c r="CN46" s="1521">
        <v>537.46743306371127</v>
      </c>
      <c r="CO46" s="1521">
        <v>469.28082115721577</v>
      </c>
      <c r="CP46" s="1521">
        <v>612.5424417694818</v>
      </c>
      <c r="CQ46" s="1521">
        <v>352.70909783738148</v>
      </c>
      <c r="CR46" s="1521">
        <v>235.45837080779719</v>
      </c>
      <c r="CS46" s="1521">
        <v>2929.5583655080968</v>
      </c>
      <c r="CT46" s="1521">
        <v>0</v>
      </c>
      <c r="CU46" s="1521">
        <v>29.220060060031088</v>
      </c>
      <c r="CV46" s="1521">
        <v>422.87771595129846</v>
      </c>
      <c r="CW46" s="1521">
        <v>1058.4911376080133</v>
      </c>
      <c r="CX46" s="1521">
        <v>1011.6732177555173</v>
      </c>
      <c r="CY46" s="1521">
        <v>378.85506296206938</v>
      </c>
      <c r="CZ46" s="1521">
        <v>28.441171171164836</v>
      </c>
      <c r="DA46" s="1521">
        <v>4411.5587548868361</v>
      </c>
      <c r="DB46" s="1521">
        <v>0</v>
      </c>
      <c r="DC46" s="1521">
        <v>482.13854089356454</v>
      </c>
      <c r="DD46" s="1521">
        <v>1761.5326254817594</v>
      </c>
      <c r="DE46" s="1521">
        <v>1219.6845529555135</v>
      </c>
      <c r="DF46" s="1521">
        <v>638.93077724735588</v>
      </c>
      <c r="DG46" s="1521">
        <v>282.87774850472039</v>
      </c>
      <c r="DH46" s="1521">
        <v>26.394509803922581</v>
      </c>
      <c r="DI46" s="1521">
        <v>2969.4837676324428</v>
      </c>
      <c r="DJ46" s="1521">
        <v>21.768888888885837</v>
      </c>
      <c r="DK46" s="1521">
        <v>157.83251369014678</v>
      </c>
      <c r="DL46" s="1521">
        <v>1090.4699962143914</v>
      </c>
      <c r="DM46" s="1521">
        <v>762.87631286734415</v>
      </c>
      <c r="DN46" s="1521">
        <v>698.46462538138985</v>
      </c>
      <c r="DO46" s="1521">
        <v>221.6769207863608</v>
      </c>
      <c r="DP46" s="1521">
        <v>16.394509803922585</v>
      </c>
      <c r="DQ46" s="1521">
        <v>759.84729174503821</v>
      </c>
      <c r="DR46" s="1521">
        <v>0</v>
      </c>
      <c r="DS46" s="1521">
        <v>14.064504504475535</v>
      </c>
      <c r="DT46" s="1521">
        <v>159.83190476166561</v>
      </c>
      <c r="DU46" s="1521">
        <v>337.69167941015775</v>
      </c>
      <c r="DV46" s="1521">
        <v>155.89898427849786</v>
      </c>
      <c r="DW46" s="1521">
        <v>59.996885456895662</v>
      </c>
      <c r="DX46" s="1521">
        <v>32.363333333345857</v>
      </c>
      <c r="DY46" s="1521">
        <v>3672.1721444970613</v>
      </c>
      <c r="DZ46" s="1521">
        <v>1761.4318795266554</v>
      </c>
      <c r="EA46" s="1521">
        <v>0</v>
      </c>
      <c r="EB46" s="1521">
        <v>137.65999999985661</v>
      </c>
      <c r="EC46" s="1521">
        <v>351.48855275452667</v>
      </c>
      <c r="ED46" s="1521">
        <v>565.32091907042923</v>
      </c>
      <c r="EE46" s="1521">
        <v>428.8137709136019</v>
      </c>
      <c r="EF46" s="1521">
        <v>264.38530345488226</v>
      </c>
      <c r="EG46" s="1521">
        <v>13.763333333359018</v>
      </c>
      <c r="EH46" s="1521">
        <v>1910.7402649704043</v>
      </c>
      <c r="EI46" s="1521">
        <v>8.8399999999908463</v>
      </c>
      <c r="EJ46" s="1521">
        <v>125.49669669662424</v>
      </c>
      <c r="EK46" s="1521">
        <v>731.95371287222235</v>
      </c>
      <c r="EL46" s="1521">
        <v>384.18470588228331</v>
      </c>
      <c r="EM46" s="1521">
        <v>387.58907966790838</v>
      </c>
      <c r="EN46" s="1521">
        <v>171.12002674937554</v>
      </c>
      <c r="EO46" s="1521">
        <v>101.55604310200046</v>
      </c>
      <c r="EP46" s="1522">
        <v>59.500000000031143</v>
      </c>
      <c r="EQ46" s="1512"/>
    </row>
    <row r="47" spans="1:147" ht="17.100000000000001" customHeight="1">
      <c r="A47" s="813"/>
      <c r="B47" s="1219" t="s">
        <v>380</v>
      </c>
      <c r="C47" s="813"/>
      <c r="D47" s="811"/>
      <c r="E47" s="1527">
        <f>CA54</f>
        <v>32613.761650441331</v>
      </c>
      <c r="F47" s="1372">
        <f t="shared" ref="F47:AT47" si="40">CB54</f>
        <v>6232.6980653114706</v>
      </c>
      <c r="G47" s="1372">
        <f t="shared" si="40"/>
        <v>15.8116365320389</v>
      </c>
      <c r="H47" s="1372">
        <f t="shared" si="40"/>
        <v>34.045727767298843</v>
      </c>
      <c r="I47" s="1372">
        <f t="shared" si="40"/>
        <v>776.54905754357935</v>
      </c>
      <c r="J47" s="1372">
        <f t="shared" si="40"/>
        <v>1503.7252587802627</v>
      </c>
      <c r="K47" s="1372">
        <f t="shared" si="40"/>
        <v>2268.9068675762715</v>
      </c>
      <c r="L47" s="1372">
        <f t="shared" si="40"/>
        <v>1198.9508940780959</v>
      </c>
      <c r="M47" s="1372">
        <f t="shared" si="40"/>
        <v>434.70862303393238</v>
      </c>
      <c r="N47" s="1372">
        <f t="shared" si="40"/>
        <v>12771.905680934262</v>
      </c>
      <c r="O47" s="1372">
        <f t="shared" si="40"/>
        <v>3530.1156175286051</v>
      </c>
      <c r="P47" s="1372">
        <f t="shared" si="40"/>
        <v>0</v>
      </c>
      <c r="Q47" s="1372">
        <f t="shared" si="40"/>
        <v>64.359999999963378</v>
      </c>
      <c r="R47" s="1372">
        <f t="shared" si="40"/>
        <v>651.42095024274317</v>
      </c>
      <c r="S47" s="1372">
        <f t="shared" si="40"/>
        <v>926.75387374094112</v>
      </c>
      <c r="T47" s="1372">
        <f t="shared" si="40"/>
        <v>924.58644335264842</v>
      </c>
      <c r="U47" s="1372">
        <f t="shared" si="40"/>
        <v>642.11291376754161</v>
      </c>
      <c r="V47" s="1372">
        <f t="shared" si="40"/>
        <v>320.8814364247616</v>
      </c>
      <c r="W47" s="1372">
        <f t="shared" si="40"/>
        <v>3988.0318754194973</v>
      </c>
      <c r="X47" s="1372">
        <f t="shared" si="40"/>
        <v>0</v>
      </c>
      <c r="Y47" s="1372">
        <f t="shared" si="40"/>
        <v>29.220060060031088</v>
      </c>
      <c r="Z47" s="1372">
        <f t="shared" si="40"/>
        <v>542.27713544581729</v>
      </c>
      <c r="AA47" s="1372">
        <f t="shared" si="40"/>
        <v>1372.1900215359879</v>
      </c>
      <c r="AB47" s="1372">
        <f t="shared" si="40"/>
        <v>1412.6469296221264</v>
      </c>
      <c r="AC47" s="1372">
        <f t="shared" si="40"/>
        <v>596.02518972869734</v>
      </c>
      <c r="AD47" s="1372">
        <f t="shared" si="40"/>
        <v>35.672539026832588</v>
      </c>
      <c r="AE47" s="1372">
        <f t="shared" si="40"/>
        <v>5253.7581879861928</v>
      </c>
      <c r="AF47" s="1372">
        <f t="shared" si="40"/>
        <v>0</v>
      </c>
      <c r="AG47" s="1372">
        <f t="shared" si="40"/>
        <v>550.21719641594086</v>
      </c>
      <c r="AH47" s="1372">
        <f t="shared" si="40"/>
        <v>2047.4167874321558</v>
      </c>
      <c r="AI47" s="1372">
        <f t="shared" si="40"/>
        <v>1426.5141520775539</v>
      </c>
      <c r="AJ47" s="1372">
        <f t="shared" si="40"/>
        <v>857.93713345201968</v>
      </c>
      <c r="AK47" s="1372">
        <f t="shared" si="40"/>
        <v>339.48870123964753</v>
      </c>
      <c r="AL47" s="1372">
        <f t="shared" si="40"/>
        <v>32.184217368877377</v>
      </c>
      <c r="AM47" s="1372">
        <f t="shared" si="40"/>
        <v>4311.46236865014</v>
      </c>
      <c r="AN47" s="1372">
        <f t="shared" si="40"/>
        <v>47.18949962366861</v>
      </c>
      <c r="AO47" s="1372">
        <f t="shared" si="40"/>
        <v>227.49980588735696</v>
      </c>
      <c r="AP47" s="1372">
        <f t="shared" si="40"/>
        <v>1422.1945991530729</v>
      </c>
      <c r="AQ47" s="1372">
        <f t="shared" si="40"/>
        <v>1205.0689850487645</v>
      </c>
      <c r="AR47" s="1372">
        <f t="shared" si="40"/>
        <v>1043.1241294793901</v>
      </c>
      <c r="AS47" s="1372">
        <f t="shared" si="40"/>
        <v>319.37241780718904</v>
      </c>
      <c r="AT47" s="1372">
        <f t="shared" si="40"/>
        <v>47.012931650698562</v>
      </c>
      <c r="AU47" s="813"/>
      <c r="AV47" s="1219" t="s">
        <v>380</v>
      </c>
      <c r="AW47" s="813"/>
      <c r="AX47" s="811"/>
      <c r="AY47" s="1529">
        <f>DQ54</f>
        <v>1144.6494504042348</v>
      </c>
      <c r="AZ47" s="654">
        <f t="shared" ref="AZ47:BX47" si="41">DR54</f>
        <v>0</v>
      </c>
      <c r="BA47" s="654">
        <f t="shared" si="41"/>
        <v>14.064504504475535</v>
      </c>
      <c r="BB47" s="654">
        <f t="shared" si="41"/>
        <v>223.22346903833861</v>
      </c>
      <c r="BC47" s="654">
        <f t="shared" si="41"/>
        <v>509.46641195568168</v>
      </c>
      <c r="BD47" s="654">
        <f t="shared" si="41"/>
        <v>220.11221406941374</v>
      </c>
      <c r="BE47" s="654">
        <f t="shared" si="41"/>
        <v>136.63279279376113</v>
      </c>
      <c r="BF47" s="654">
        <f t="shared" si="41"/>
        <v>41.150058042564098</v>
      </c>
      <c r="BG47" s="654">
        <f t="shared" si="41"/>
        <v>7338.4668970776465</v>
      </c>
      <c r="BH47" s="654">
        <f t="shared" si="41"/>
        <v>3148.8739215231058</v>
      </c>
      <c r="BI47" s="654">
        <f t="shared" si="41"/>
        <v>0</v>
      </c>
      <c r="BJ47" s="654">
        <f t="shared" si="41"/>
        <v>164.44532495954135</v>
      </c>
      <c r="BK47" s="654">
        <f t="shared" si="41"/>
        <v>556.9169949890088</v>
      </c>
      <c r="BL47" s="654">
        <f t="shared" si="41"/>
        <v>737.48457048391242</v>
      </c>
      <c r="BM47" s="654">
        <f t="shared" si="41"/>
        <v>1153.3865749508036</v>
      </c>
      <c r="BN47" s="654">
        <f t="shared" si="41"/>
        <v>474.48508638390138</v>
      </c>
      <c r="BO47" s="654">
        <f t="shared" si="41"/>
        <v>62.155369755937386</v>
      </c>
      <c r="BP47" s="654">
        <f t="shared" si="41"/>
        <v>4189.5929755545467</v>
      </c>
      <c r="BQ47" s="654">
        <f t="shared" si="41"/>
        <v>8.8399999999908463</v>
      </c>
      <c r="BR47" s="654">
        <f t="shared" si="41"/>
        <v>217.10142749241317</v>
      </c>
      <c r="BS47" s="654">
        <f t="shared" si="41"/>
        <v>922.11238903367587</v>
      </c>
      <c r="BT47" s="654">
        <f t="shared" si="41"/>
        <v>1102.5893185385012</v>
      </c>
      <c r="BU47" s="654">
        <f t="shared" si="41"/>
        <v>1158.9166449837364</v>
      </c>
      <c r="BV47" s="654">
        <f t="shared" si="41"/>
        <v>629.09075229808263</v>
      </c>
      <c r="BW47" s="654">
        <f t="shared" si="41"/>
        <v>150.94244320814488</v>
      </c>
      <c r="BX47" s="654">
        <f t="shared" si="41"/>
        <v>814.5791880635561</v>
      </c>
      <c r="BY47" s="2769"/>
      <c r="BZ47" s="2482" t="s">
        <v>1954</v>
      </c>
      <c r="CA47" s="1520">
        <v>11687.685288369055</v>
      </c>
      <c r="CB47" s="1521">
        <v>2380.5601921442412</v>
      </c>
      <c r="CC47" s="1521">
        <v>15.8116365320389</v>
      </c>
      <c r="CD47" s="1521">
        <v>8.5488650221702933</v>
      </c>
      <c r="CE47" s="1521">
        <v>220.02695115113454</v>
      </c>
      <c r="CF47" s="1521">
        <v>669.49206777443533</v>
      </c>
      <c r="CG47" s="1521">
        <v>1001.1847543707106</v>
      </c>
      <c r="CH47" s="1521">
        <v>351.11087843228637</v>
      </c>
      <c r="CI47" s="1521">
        <v>114.38503886146533</v>
      </c>
      <c r="CJ47" s="1521">
        <v>3158.9703959038061</v>
      </c>
      <c r="CK47" s="1521">
        <v>1258.297452893049</v>
      </c>
      <c r="CL47" s="1521">
        <v>0</v>
      </c>
      <c r="CM47" s="1521">
        <v>0</v>
      </c>
      <c r="CN47" s="1521">
        <v>113.95351717903213</v>
      </c>
      <c r="CO47" s="1521">
        <v>457.47305258372552</v>
      </c>
      <c r="CP47" s="1521">
        <v>312.04400158316702</v>
      </c>
      <c r="CQ47" s="1521">
        <v>289.40381593016014</v>
      </c>
      <c r="CR47" s="1521">
        <v>85.423065616964465</v>
      </c>
      <c r="CS47" s="1521">
        <v>1058.4735099113982</v>
      </c>
      <c r="CT47" s="1521">
        <v>0</v>
      </c>
      <c r="CU47" s="1521">
        <v>0</v>
      </c>
      <c r="CV47" s="1521">
        <v>119.39941949451901</v>
      </c>
      <c r="CW47" s="1521">
        <v>313.69888392797435</v>
      </c>
      <c r="CX47" s="1521">
        <v>400.97371186660888</v>
      </c>
      <c r="CY47" s="1521">
        <v>217.17012676662839</v>
      </c>
      <c r="CZ47" s="1521">
        <v>7.231367855667747</v>
      </c>
      <c r="DA47" s="1521">
        <v>842.19943309935888</v>
      </c>
      <c r="DB47" s="1521">
        <v>0</v>
      </c>
      <c r="DC47" s="1521">
        <v>68.07865552237638</v>
      </c>
      <c r="DD47" s="1521">
        <v>285.88416195039611</v>
      </c>
      <c r="DE47" s="1521">
        <v>206.829599122041</v>
      </c>
      <c r="DF47" s="1521">
        <v>219.00635620466375</v>
      </c>
      <c r="DG47" s="1521">
        <v>56.610952734927025</v>
      </c>
      <c r="DH47" s="1521">
        <v>5.7897075649547958</v>
      </c>
      <c r="DI47" s="1521">
        <v>1341.9786010176999</v>
      </c>
      <c r="DJ47" s="1521">
        <v>25.420610734782773</v>
      </c>
      <c r="DK47" s="1521">
        <v>69.667292197210202</v>
      </c>
      <c r="DL47" s="1521">
        <v>331.72460293868204</v>
      </c>
      <c r="DM47" s="1521">
        <v>442.19267218142085</v>
      </c>
      <c r="DN47" s="1521">
        <v>344.65950409800013</v>
      </c>
      <c r="DO47" s="1521">
        <v>97.695497020828228</v>
      </c>
      <c r="DP47" s="1521">
        <v>30.618421846775984</v>
      </c>
      <c r="DQ47" s="1521">
        <v>384.80215865919672</v>
      </c>
      <c r="DR47" s="1521">
        <v>0</v>
      </c>
      <c r="DS47" s="1521">
        <v>0</v>
      </c>
      <c r="DT47" s="1521">
        <v>63.39156427667303</v>
      </c>
      <c r="DU47" s="1521">
        <v>171.77473254552399</v>
      </c>
      <c r="DV47" s="1521">
        <v>64.213229790915904</v>
      </c>
      <c r="DW47" s="1521">
        <v>76.635907336865458</v>
      </c>
      <c r="DX47" s="1521">
        <v>8.7867247092182446</v>
      </c>
      <c r="DY47" s="1521">
        <v>3666.2947525805898</v>
      </c>
      <c r="DZ47" s="1521">
        <v>1387.442041996449</v>
      </c>
      <c r="EA47" s="1521">
        <v>0</v>
      </c>
      <c r="EB47" s="1521">
        <v>26.785324959684754</v>
      </c>
      <c r="EC47" s="1521">
        <v>205.42844223448225</v>
      </c>
      <c r="ED47" s="1521">
        <v>172.16365141348317</v>
      </c>
      <c r="EE47" s="1521">
        <v>724.57280403720176</v>
      </c>
      <c r="EF47" s="1521">
        <v>210.09978292901917</v>
      </c>
      <c r="EG47" s="1521">
        <v>48.392036422578364</v>
      </c>
      <c r="EH47" s="1521">
        <v>2278.8527105841404</v>
      </c>
      <c r="EI47" s="1521">
        <v>0</v>
      </c>
      <c r="EJ47" s="1521">
        <v>91.604730795788896</v>
      </c>
      <c r="EK47" s="1521">
        <v>190.15867616145351</v>
      </c>
      <c r="EL47" s="1521">
        <v>718.40461265621798</v>
      </c>
      <c r="EM47" s="1521">
        <v>771.327565315828</v>
      </c>
      <c r="EN47" s="1521">
        <v>457.97072554870715</v>
      </c>
      <c r="EO47" s="1521">
        <v>49.386400106144421</v>
      </c>
      <c r="EP47" s="1522">
        <v>755.07918806352495</v>
      </c>
      <c r="EQ47" s="1512"/>
    </row>
    <row r="48" spans="1:147" ht="17.100000000000001" customHeight="1">
      <c r="A48" s="813"/>
      <c r="B48" s="813" t="s">
        <v>344</v>
      </c>
      <c r="C48" s="813"/>
      <c r="D48" s="811"/>
      <c r="E48" s="1527">
        <f>CA46</f>
        <v>20926.076362072301</v>
      </c>
      <c r="F48" s="1372">
        <f t="shared" ref="F48:AT48" si="42">CB46</f>
        <v>3852.1378731672394</v>
      </c>
      <c r="G48" s="1372">
        <f t="shared" si="42"/>
        <v>0</v>
      </c>
      <c r="H48" s="1372">
        <f t="shared" si="42"/>
        <v>25.496862745128549</v>
      </c>
      <c r="I48" s="1372">
        <f t="shared" si="42"/>
        <v>556.5221063924447</v>
      </c>
      <c r="J48" s="1372">
        <f t="shared" si="42"/>
        <v>834.23319100582717</v>
      </c>
      <c r="K48" s="1372">
        <f t="shared" si="42"/>
        <v>1267.7221132055606</v>
      </c>
      <c r="L48" s="1372">
        <f t="shared" si="42"/>
        <v>847.84001564580944</v>
      </c>
      <c r="M48" s="1372">
        <f t="shared" si="42"/>
        <v>320.32358417246706</v>
      </c>
      <c r="N48" s="1372">
        <f t="shared" si="42"/>
        <v>9612.935285030464</v>
      </c>
      <c r="O48" s="1372">
        <f t="shared" si="42"/>
        <v>2271.818164635552</v>
      </c>
      <c r="P48" s="1372">
        <f t="shared" si="42"/>
        <v>0</v>
      </c>
      <c r="Q48" s="1372">
        <f t="shared" si="42"/>
        <v>64.359999999963378</v>
      </c>
      <c r="R48" s="1372">
        <f t="shared" si="42"/>
        <v>537.46743306371127</v>
      </c>
      <c r="S48" s="1372">
        <f t="shared" si="42"/>
        <v>469.28082115721577</v>
      </c>
      <c r="T48" s="1372">
        <f t="shared" si="42"/>
        <v>612.5424417694818</v>
      </c>
      <c r="U48" s="1372">
        <f t="shared" si="42"/>
        <v>352.70909783738148</v>
      </c>
      <c r="V48" s="1372">
        <f t="shared" si="42"/>
        <v>235.45837080779719</v>
      </c>
      <c r="W48" s="1372">
        <f t="shared" si="42"/>
        <v>2929.5583655080968</v>
      </c>
      <c r="X48" s="1372">
        <f t="shared" si="42"/>
        <v>0</v>
      </c>
      <c r="Y48" s="1372">
        <f t="shared" si="42"/>
        <v>29.220060060031088</v>
      </c>
      <c r="Z48" s="1372">
        <f t="shared" si="42"/>
        <v>422.87771595129846</v>
      </c>
      <c r="AA48" s="1372">
        <f t="shared" si="42"/>
        <v>1058.4911376080133</v>
      </c>
      <c r="AB48" s="1372">
        <f t="shared" si="42"/>
        <v>1011.6732177555173</v>
      </c>
      <c r="AC48" s="1372">
        <f t="shared" si="42"/>
        <v>378.85506296206938</v>
      </c>
      <c r="AD48" s="1372">
        <f t="shared" si="42"/>
        <v>28.441171171164836</v>
      </c>
      <c r="AE48" s="1372">
        <f t="shared" si="42"/>
        <v>4411.5587548868361</v>
      </c>
      <c r="AF48" s="1372">
        <f t="shared" si="42"/>
        <v>0</v>
      </c>
      <c r="AG48" s="1372">
        <f t="shared" si="42"/>
        <v>482.13854089356454</v>
      </c>
      <c r="AH48" s="1372">
        <f t="shared" si="42"/>
        <v>1761.5326254817594</v>
      </c>
      <c r="AI48" s="1372">
        <f t="shared" si="42"/>
        <v>1219.6845529555135</v>
      </c>
      <c r="AJ48" s="1372">
        <f t="shared" si="42"/>
        <v>638.93077724735588</v>
      </c>
      <c r="AK48" s="1372">
        <f t="shared" si="42"/>
        <v>282.87774850472039</v>
      </c>
      <c r="AL48" s="1372">
        <f t="shared" si="42"/>
        <v>26.394509803922581</v>
      </c>
      <c r="AM48" s="1372">
        <f t="shared" si="42"/>
        <v>2969.4837676324428</v>
      </c>
      <c r="AN48" s="1372">
        <f t="shared" si="42"/>
        <v>21.768888888885837</v>
      </c>
      <c r="AO48" s="1372">
        <f t="shared" si="42"/>
        <v>157.83251369014678</v>
      </c>
      <c r="AP48" s="1372">
        <f t="shared" si="42"/>
        <v>1090.4699962143914</v>
      </c>
      <c r="AQ48" s="1372">
        <f t="shared" si="42"/>
        <v>762.87631286734415</v>
      </c>
      <c r="AR48" s="1372">
        <f t="shared" si="42"/>
        <v>698.46462538138985</v>
      </c>
      <c r="AS48" s="1372">
        <f t="shared" si="42"/>
        <v>221.6769207863608</v>
      </c>
      <c r="AT48" s="1372">
        <f t="shared" si="42"/>
        <v>16.394509803922585</v>
      </c>
      <c r="AU48" s="813"/>
      <c r="AV48" s="813" t="s">
        <v>344</v>
      </c>
      <c r="AW48" s="813"/>
      <c r="AX48" s="811"/>
      <c r="AY48" s="1529">
        <f>DQ46</f>
        <v>759.84729174503821</v>
      </c>
      <c r="AZ48" s="654">
        <f t="shared" ref="AZ48:BX48" si="43">DR46</f>
        <v>0</v>
      </c>
      <c r="BA48" s="654">
        <f t="shared" si="43"/>
        <v>14.064504504475535</v>
      </c>
      <c r="BB48" s="654">
        <f t="shared" si="43"/>
        <v>159.83190476166561</v>
      </c>
      <c r="BC48" s="654">
        <f t="shared" si="43"/>
        <v>337.69167941015775</v>
      </c>
      <c r="BD48" s="654">
        <f t="shared" si="43"/>
        <v>155.89898427849786</v>
      </c>
      <c r="BE48" s="654">
        <f t="shared" si="43"/>
        <v>59.996885456895662</v>
      </c>
      <c r="BF48" s="654">
        <f t="shared" si="43"/>
        <v>32.363333333345857</v>
      </c>
      <c r="BG48" s="654">
        <f t="shared" si="43"/>
        <v>3672.1721444970613</v>
      </c>
      <c r="BH48" s="654">
        <f t="shared" si="43"/>
        <v>1761.4318795266554</v>
      </c>
      <c r="BI48" s="654">
        <f t="shared" si="43"/>
        <v>0</v>
      </c>
      <c r="BJ48" s="654">
        <f t="shared" si="43"/>
        <v>137.65999999985661</v>
      </c>
      <c r="BK48" s="654">
        <f t="shared" si="43"/>
        <v>351.48855275452667</v>
      </c>
      <c r="BL48" s="654">
        <f t="shared" si="43"/>
        <v>565.32091907042923</v>
      </c>
      <c r="BM48" s="654">
        <f t="shared" si="43"/>
        <v>428.8137709136019</v>
      </c>
      <c r="BN48" s="654">
        <f t="shared" si="43"/>
        <v>264.38530345488226</v>
      </c>
      <c r="BO48" s="654">
        <f t="shared" si="43"/>
        <v>13.763333333359018</v>
      </c>
      <c r="BP48" s="654">
        <f t="shared" si="43"/>
        <v>1910.7402649704043</v>
      </c>
      <c r="BQ48" s="654">
        <f t="shared" si="43"/>
        <v>8.8399999999908463</v>
      </c>
      <c r="BR48" s="654">
        <f t="shared" si="43"/>
        <v>125.49669669662424</v>
      </c>
      <c r="BS48" s="654">
        <f t="shared" si="43"/>
        <v>731.95371287222235</v>
      </c>
      <c r="BT48" s="654">
        <f t="shared" si="43"/>
        <v>384.18470588228331</v>
      </c>
      <c r="BU48" s="654">
        <f t="shared" si="43"/>
        <v>387.58907966790838</v>
      </c>
      <c r="BV48" s="654">
        <f t="shared" si="43"/>
        <v>171.12002674937554</v>
      </c>
      <c r="BW48" s="654">
        <f t="shared" si="43"/>
        <v>101.55604310200046</v>
      </c>
      <c r="BX48" s="654">
        <f t="shared" si="43"/>
        <v>59.500000000031143</v>
      </c>
      <c r="BY48" s="2769"/>
      <c r="BZ48" s="2482" t="s">
        <v>1955</v>
      </c>
      <c r="CA48" s="1520">
        <v>8598.1465619166902</v>
      </c>
      <c r="CB48" s="1521">
        <v>1251.6606387767918</v>
      </c>
      <c r="CC48" s="1521">
        <v>0</v>
      </c>
      <c r="CD48" s="1521">
        <v>3.5555555555531901</v>
      </c>
      <c r="CE48" s="1521">
        <v>247.08553113487449</v>
      </c>
      <c r="CF48" s="1521">
        <v>379.44197352396225</v>
      </c>
      <c r="CG48" s="1521">
        <v>378.56588265590096</v>
      </c>
      <c r="CH48" s="1521">
        <v>169.09298245595397</v>
      </c>
      <c r="CI48" s="1521">
        <v>73.918713450546562</v>
      </c>
      <c r="CJ48" s="1521">
        <v>2804.4057676240218</v>
      </c>
      <c r="CK48" s="1521">
        <v>694.7827067670803</v>
      </c>
      <c r="CL48" s="1521">
        <v>0</v>
      </c>
      <c r="CM48" s="1521">
        <v>3.5555555555531901</v>
      </c>
      <c r="CN48" s="1521">
        <v>86.412823726435491</v>
      </c>
      <c r="CO48" s="1521">
        <v>202.36474519650372</v>
      </c>
      <c r="CP48" s="1521">
        <v>162.44252297363039</v>
      </c>
      <c r="CQ48" s="1521">
        <v>135.89423558875527</v>
      </c>
      <c r="CR48" s="1521">
        <v>104.11282372620219</v>
      </c>
      <c r="CS48" s="1521">
        <v>1165.9815982256453</v>
      </c>
      <c r="CT48" s="1521">
        <v>0</v>
      </c>
      <c r="CU48" s="1521">
        <v>11.66666666665957</v>
      </c>
      <c r="CV48" s="1521">
        <v>237.52124542116562</v>
      </c>
      <c r="CW48" s="1521">
        <v>323.85232311566745</v>
      </c>
      <c r="CX48" s="1521">
        <v>413.08660111757115</v>
      </c>
      <c r="CY48" s="1521">
        <v>165.68650793628464</v>
      </c>
      <c r="CZ48" s="1521">
        <v>14.168253968296495</v>
      </c>
      <c r="DA48" s="1521">
        <v>943.64146263129464</v>
      </c>
      <c r="DB48" s="1521">
        <v>0</v>
      </c>
      <c r="DC48" s="1521">
        <v>87.238095238125396</v>
      </c>
      <c r="DD48" s="1521">
        <v>298.81996658357804</v>
      </c>
      <c r="DE48" s="1521">
        <v>287.16633249795916</v>
      </c>
      <c r="DF48" s="1521">
        <v>168.7729580361173</v>
      </c>
      <c r="DG48" s="1521">
        <v>85.421888053301814</v>
      </c>
      <c r="DH48" s="1521">
        <v>16.222222222212761</v>
      </c>
      <c r="DI48" s="1521">
        <v>1180.3206799043828</v>
      </c>
      <c r="DJ48" s="1521">
        <v>3.5555555555531901</v>
      </c>
      <c r="DK48" s="1521">
        <v>71.974269005490157</v>
      </c>
      <c r="DL48" s="1521">
        <v>388.43855471949439</v>
      </c>
      <c r="DM48" s="1521">
        <v>333.5833429731511</v>
      </c>
      <c r="DN48" s="1521">
        <v>251.11932395092373</v>
      </c>
      <c r="DO48" s="1521">
        <v>93.418864468955633</v>
      </c>
      <c r="DP48" s="1521">
        <v>38.230769230814921</v>
      </c>
      <c r="DQ48" s="1521">
        <v>337.25741918942686</v>
      </c>
      <c r="DR48" s="1521">
        <v>0</v>
      </c>
      <c r="DS48" s="1521">
        <v>0</v>
      </c>
      <c r="DT48" s="1521">
        <v>39.111111111258637</v>
      </c>
      <c r="DU48" s="1521">
        <v>172.66059379208255</v>
      </c>
      <c r="DV48" s="1521">
        <v>80.380952380970541</v>
      </c>
      <c r="DW48" s="1521">
        <v>36.993650794008744</v>
      </c>
      <c r="DX48" s="1521">
        <v>8.1111111111063803</v>
      </c>
      <c r="DY48" s="1521">
        <v>2679.3225692422334</v>
      </c>
      <c r="DZ48" s="1521">
        <v>1443.4741790351918</v>
      </c>
      <c r="EA48" s="1521">
        <v>4.6666666665921488</v>
      </c>
      <c r="EB48" s="1521">
        <v>11.866666666840777</v>
      </c>
      <c r="EC48" s="1521">
        <v>175.60317460280714</v>
      </c>
      <c r="ED48" s="1521">
        <v>468.56502152757571</v>
      </c>
      <c r="EE48" s="1521">
        <v>444.94285714192682</v>
      </c>
      <c r="EF48" s="1521">
        <v>302.42979242958103</v>
      </c>
      <c r="EG48" s="1521">
        <v>35.39999999986788</v>
      </c>
      <c r="EH48" s="1521">
        <v>1235.8483902070418</v>
      </c>
      <c r="EI48" s="1521">
        <v>7.4126984127356419</v>
      </c>
      <c r="EJ48" s="1521">
        <v>15.269841269918093</v>
      </c>
      <c r="EK48" s="1521">
        <v>268.77790309131126</v>
      </c>
      <c r="EL48" s="1521">
        <v>409.24313347497718</v>
      </c>
      <c r="EM48" s="1521">
        <v>402.96862348175745</v>
      </c>
      <c r="EN48" s="1521">
        <v>115.61904761915191</v>
      </c>
      <c r="EO48" s="1521">
        <v>16.557142857190115</v>
      </c>
      <c r="EP48" s="1522">
        <v>345.17948717983421</v>
      </c>
      <c r="EQ48" s="1512"/>
    </row>
    <row r="49" spans="1:147" ht="17.100000000000001" customHeight="1">
      <c r="A49" s="813"/>
      <c r="B49" s="813" t="s">
        <v>1011</v>
      </c>
      <c r="C49" s="813"/>
      <c r="D49" s="811"/>
      <c r="E49" s="1527">
        <f>CA47</f>
        <v>11687.685288369055</v>
      </c>
      <c r="F49" s="1372">
        <f t="shared" ref="F49:AT49" si="44">CB47</f>
        <v>2380.5601921442412</v>
      </c>
      <c r="G49" s="1372">
        <f t="shared" si="44"/>
        <v>15.8116365320389</v>
      </c>
      <c r="H49" s="1372">
        <f t="shared" si="44"/>
        <v>8.5488650221702933</v>
      </c>
      <c r="I49" s="1372">
        <f t="shared" si="44"/>
        <v>220.02695115113454</v>
      </c>
      <c r="J49" s="1372">
        <f t="shared" si="44"/>
        <v>669.49206777443533</v>
      </c>
      <c r="K49" s="1372">
        <f t="shared" si="44"/>
        <v>1001.1847543707106</v>
      </c>
      <c r="L49" s="1372">
        <f t="shared" si="44"/>
        <v>351.11087843228637</v>
      </c>
      <c r="M49" s="1372">
        <f t="shared" si="44"/>
        <v>114.38503886146533</v>
      </c>
      <c r="N49" s="1372">
        <f t="shared" si="44"/>
        <v>3158.9703959038061</v>
      </c>
      <c r="O49" s="1372">
        <f t="shared" si="44"/>
        <v>1258.297452893049</v>
      </c>
      <c r="P49" s="1372">
        <f t="shared" si="44"/>
        <v>0</v>
      </c>
      <c r="Q49" s="1372">
        <f t="shared" si="44"/>
        <v>0</v>
      </c>
      <c r="R49" s="1372">
        <f t="shared" si="44"/>
        <v>113.95351717903213</v>
      </c>
      <c r="S49" s="1372">
        <f t="shared" si="44"/>
        <v>457.47305258372552</v>
      </c>
      <c r="T49" s="1372">
        <f t="shared" si="44"/>
        <v>312.04400158316702</v>
      </c>
      <c r="U49" s="1372">
        <f t="shared" si="44"/>
        <v>289.40381593016014</v>
      </c>
      <c r="V49" s="1372">
        <f t="shared" si="44"/>
        <v>85.423065616964465</v>
      </c>
      <c r="W49" s="1372">
        <f t="shared" si="44"/>
        <v>1058.4735099113982</v>
      </c>
      <c r="X49" s="1372">
        <f t="shared" si="44"/>
        <v>0</v>
      </c>
      <c r="Y49" s="1372">
        <f t="shared" si="44"/>
        <v>0</v>
      </c>
      <c r="Z49" s="1372">
        <f t="shared" si="44"/>
        <v>119.39941949451901</v>
      </c>
      <c r="AA49" s="1372">
        <f t="shared" si="44"/>
        <v>313.69888392797435</v>
      </c>
      <c r="AB49" s="1372">
        <f t="shared" si="44"/>
        <v>400.97371186660888</v>
      </c>
      <c r="AC49" s="1372">
        <f t="shared" si="44"/>
        <v>217.17012676662839</v>
      </c>
      <c r="AD49" s="1372">
        <f t="shared" si="44"/>
        <v>7.231367855667747</v>
      </c>
      <c r="AE49" s="1372">
        <f t="shared" si="44"/>
        <v>842.19943309935888</v>
      </c>
      <c r="AF49" s="1372">
        <f t="shared" si="44"/>
        <v>0</v>
      </c>
      <c r="AG49" s="1372">
        <f t="shared" si="44"/>
        <v>68.07865552237638</v>
      </c>
      <c r="AH49" s="1372">
        <f t="shared" si="44"/>
        <v>285.88416195039611</v>
      </c>
      <c r="AI49" s="1372">
        <f t="shared" si="44"/>
        <v>206.829599122041</v>
      </c>
      <c r="AJ49" s="1372">
        <f t="shared" si="44"/>
        <v>219.00635620466375</v>
      </c>
      <c r="AK49" s="1372">
        <f t="shared" si="44"/>
        <v>56.610952734927025</v>
      </c>
      <c r="AL49" s="1372">
        <f t="shared" si="44"/>
        <v>5.7897075649547958</v>
      </c>
      <c r="AM49" s="1372">
        <f t="shared" si="44"/>
        <v>1341.9786010176999</v>
      </c>
      <c r="AN49" s="1372">
        <f t="shared" si="44"/>
        <v>25.420610734782773</v>
      </c>
      <c r="AO49" s="1372">
        <f t="shared" si="44"/>
        <v>69.667292197210202</v>
      </c>
      <c r="AP49" s="1372">
        <f t="shared" si="44"/>
        <v>331.72460293868204</v>
      </c>
      <c r="AQ49" s="1372">
        <f t="shared" si="44"/>
        <v>442.19267218142085</v>
      </c>
      <c r="AR49" s="1372">
        <f t="shared" si="44"/>
        <v>344.65950409800013</v>
      </c>
      <c r="AS49" s="1372">
        <f t="shared" si="44"/>
        <v>97.695497020828228</v>
      </c>
      <c r="AT49" s="1372">
        <f t="shared" si="44"/>
        <v>30.618421846775984</v>
      </c>
      <c r="AU49" s="813"/>
      <c r="AV49" s="813" t="s">
        <v>1011</v>
      </c>
      <c r="AW49" s="813"/>
      <c r="AX49" s="811"/>
      <c r="AY49" s="1529">
        <f>DQ47</f>
        <v>384.80215865919672</v>
      </c>
      <c r="AZ49" s="654">
        <f t="shared" ref="AZ49:BX49" si="45">DR47</f>
        <v>0</v>
      </c>
      <c r="BA49" s="654">
        <f t="shared" si="45"/>
        <v>0</v>
      </c>
      <c r="BB49" s="654">
        <f t="shared" si="45"/>
        <v>63.39156427667303</v>
      </c>
      <c r="BC49" s="654">
        <f t="shared" si="45"/>
        <v>171.77473254552399</v>
      </c>
      <c r="BD49" s="654">
        <f t="shared" si="45"/>
        <v>64.213229790915904</v>
      </c>
      <c r="BE49" s="654">
        <f t="shared" si="45"/>
        <v>76.635907336865458</v>
      </c>
      <c r="BF49" s="654">
        <f t="shared" si="45"/>
        <v>8.7867247092182446</v>
      </c>
      <c r="BG49" s="654">
        <f t="shared" si="45"/>
        <v>3666.2947525805898</v>
      </c>
      <c r="BH49" s="654">
        <f t="shared" si="45"/>
        <v>1387.442041996449</v>
      </c>
      <c r="BI49" s="654">
        <f t="shared" si="45"/>
        <v>0</v>
      </c>
      <c r="BJ49" s="654">
        <f t="shared" si="45"/>
        <v>26.785324959684754</v>
      </c>
      <c r="BK49" s="654">
        <f t="shared" si="45"/>
        <v>205.42844223448225</v>
      </c>
      <c r="BL49" s="654">
        <f t="shared" si="45"/>
        <v>172.16365141348317</v>
      </c>
      <c r="BM49" s="654">
        <f t="shared" si="45"/>
        <v>724.57280403720176</v>
      </c>
      <c r="BN49" s="654">
        <f t="shared" si="45"/>
        <v>210.09978292901917</v>
      </c>
      <c r="BO49" s="654">
        <f t="shared" si="45"/>
        <v>48.392036422578364</v>
      </c>
      <c r="BP49" s="654">
        <f t="shared" si="45"/>
        <v>2278.8527105841404</v>
      </c>
      <c r="BQ49" s="654">
        <f t="shared" si="45"/>
        <v>0</v>
      </c>
      <c r="BR49" s="654">
        <f t="shared" si="45"/>
        <v>91.604730795788896</v>
      </c>
      <c r="BS49" s="654">
        <f t="shared" si="45"/>
        <v>190.15867616145351</v>
      </c>
      <c r="BT49" s="654">
        <f t="shared" si="45"/>
        <v>718.40461265621798</v>
      </c>
      <c r="BU49" s="654">
        <f t="shared" si="45"/>
        <v>771.327565315828</v>
      </c>
      <c r="BV49" s="654">
        <f t="shared" si="45"/>
        <v>457.97072554870715</v>
      </c>
      <c r="BW49" s="654">
        <f t="shared" si="45"/>
        <v>49.386400106144421</v>
      </c>
      <c r="BX49" s="654">
        <f t="shared" si="45"/>
        <v>755.07918806352495</v>
      </c>
      <c r="BY49" s="2769"/>
      <c r="BZ49" s="2482" t="s">
        <v>1956</v>
      </c>
      <c r="CA49" s="1520">
        <v>18201.161471978437</v>
      </c>
      <c r="CB49" s="1521">
        <v>2583.9334971537783</v>
      </c>
      <c r="CC49" s="1521">
        <v>0</v>
      </c>
      <c r="CD49" s="1521">
        <v>21.999999999976119</v>
      </c>
      <c r="CE49" s="1521">
        <v>284.16983825585351</v>
      </c>
      <c r="CF49" s="1521">
        <v>497.4037037992199</v>
      </c>
      <c r="CG49" s="1521">
        <v>898.2969194214096</v>
      </c>
      <c r="CH49" s="1521">
        <v>750.40389709463659</v>
      </c>
      <c r="CI49" s="1521">
        <v>131.6591385826853</v>
      </c>
      <c r="CJ49" s="1521">
        <v>7956.6553706416325</v>
      </c>
      <c r="CK49" s="1521">
        <v>1900.332024477726</v>
      </c>
      <c r="CL49" s="1521">
        <v>0</v>
      </c>
      <c r="CM49" s="1521">
        <v>121.01644736861748</v>
      </c>
      <c r="CN49" s="1521">
        <v>278.66803619708782</v>
      </c>
      <c r="CO49" s="1521">
        <v>441.75923999696704</v>
      </c>
      <c r="CP49" s="1521">
        <v>622.44041241946343</v>
      </c>
      <c r="CQ49" s="1521">
        <v>250.56932598296146</v>
      </c>
      <c r="CR49" s="1521">
        <v>185.87856251262892</v>
      </c>
      <c r="CS49" s="1521">
        <v>2112.2073798648908</v>
      </c>
      <c r="CT49" s="1521">
        <v>0</v>
      </c>
      <c r="CU49" s="1521">
        <v>19.947368421067516</v>
      </c>
      <c r="CV49" s="1521">
        <v>151.02369807914789</v>
      </c>
      <c r="CW49" s="1521">
        <v>908.23362631138741</v>
      </c>
      <c r="CX49" s="1521">
        <v>697.22300811284777</v>
      </c>
      <c r="CY49" s="1521">
        <v>305.5479205671881</v>
      </c>
      <c r="CZ49" s="1521">
        <v>30.23175837325315</v>
      </c>
      <c r="DA49" s="1521">
        <v>3944.1159662990062</v>
      </c>
      <c r="DB49" s="1521">
        <v>15.206140350880169</v>
      </c>
      <c r="DC49" s="1521">
        <v>133.57386363634296</v>
      </c>
      <c r="DD49" s="1521">
        <v>1210.5926851459835</v>
      </c>
      <c r="DE49" s="1521">
        <v>1215.9564610638529</v>
      </c>
      <c r="DF49" s="1521">
        <v>971.08588516770294</v>
      </c>
      <c r="DG49" s="1521">
        <v>356.61719887682517</v>
      </c>
      <c r="DH49" s="1521">
        <v>41.083732057419773</v>
      </c>
      <c r="DI49" s="1521">
        <v>2542.988416197612</v>
      </c>
      <c r="DJ49" s="1521">
        <v>0</v>
      </c>
      <c r="DK49" s="1521">
        <v>180.68662280719428</v>
      </c>
      <c r="DL49" s="1521">
        <v>848.75182979612839</v>
      </c>
      <c r="DM49" s="1521">
        <v>676.4970572424852</v>
      </c>
      <c r="DN49" s="1521">
        <v>628.26465484370999</v>
      </c>
      <c r="DO49" s="1521">
        <v>199.18408484145161</v>
      </c>
      <c r="DP49" s="1521">
        <v>9.6041666666435024</v>
      </c>
      <c r="DQ49" s="1521">
        <v>585.63985247196592</v>
      </c>
      <c r="DR49" s="1521">
        <v>22.736842105281021</v>
      </c>
      <c r="DS49" s="1521">
        <v>12.925837320577699</v>
      </c>
      <c r="DT49" s="1521">
        <v>100.95873205738562</v>
      </c>
      <c r="DU49" s="1521">
        <v>257.63058213702777</v>
      </c>
      <c r="DV49" s="1521">
        <v>101.03110047848729</v>
      </c>
      <c r="DW49" s="1521">
        <v>60.731758373188164</v>
      </c>
      <c r="DX49" s="1521">
        <v>29.625000000018485</v>
      </c>
      <c r="DY49" s="1521">
        <v>4131.6693355130128</v>
      </c>
      <c r="DZ49" s="1521">
        <v>2488.0848242126117</v>
      </c>
      <c r="EA49" s="1521">
        <v>2</v>
      </c>
      <c r="EB49" s="1521">
        <v>97.33333333161481</v>
      </c>
      <c r="EC49" s="1521">
        <v>355.87061403476821</v>
      </c>
      <c r="ED49" s="1521">
        <v>883.09945565485793</v>
      </c>
      <c r="EE49" s="1521">
        <v>685.3776393798928</v>
      </c>
      <c r="EF49" s="1521">
        <v>416.96149712245051</v>
      </c>
      <c r="EG49" s="1521">
        <v>47.442284689027701</v>
      </c>
      <c r="EH49" s="1521">
        <v>1643.5845113004018</v>
      </c>
      <c r="EI49" s="1521">
        <v>0</v>
      </c>
      <c r="EJ49" s="1521">
        <v>79.668421052633249</v>
      </c>
      <c r="EK49" s="1521">
        <v>270.95043252713123</v>
      </c>
      <c r="EL49" s="1521">
        <v>451.7527910682989</v>
      </c>
      <c r="EM49" s="1521">
        <v>556.94637161057847</v>
      </c>
      <c r="EN49" s="1521">
        <v>256.52088100670682</v>
      </c>
      <c r="EO49" s="1521">
        <v>27.745614035052796</v>
      </c>
      <c r="EP49" s="1522">
        <v>400.27500000044199</v>
      </c>
      <c r="EQ49" s="1512"/>
    </row>
    <row r="50" spans="1:147" ht="17.100000000000001" customHeight="1">
      <c r="A50" s="813"/>
      <c r="B50" s="1219" t="s">
        <v>381</v>
      </c>
      <c r="C50" s="813"/>
      <c r="D50" s="811"/>
      <c r="E50" s="1527">
        <f>CA55</f>
        <v>36634.678909515707</v>
      </c>
      <c r="F50" s="1372">
        <f t="shared" ref="F50:AT50" si="46">CB55</f>
        <v>5587.3965837860142</v>
      </c>
      <c r="G50" s="1372">
        <f t="shared" si="46"/>
        <v>0</v>
      </c>
      <c r="H50" s="1372">
        <f t="shared" si="46"/>
        <v>25.55555555552931</v>
      </c>
      <c r="I50" s="1372">
        <f t="shared" si="46"/>
        <v>631.99318821034001</v>
      </c>
      <c r="J50" s="1372">
        <f t="shared" si="46"/>
        <v>1381.8021528087579</v>
      </c>
      <c r="K50" s="1372">
        <f t="shared" si="46"/>
        <v>1785.1965450102355</v>
      </c>
      <c r="L50" s="1372">
        <f t="shared" si="46"/>
        <v>1464.9943866860183</v>
      </c>
      <c r="M50" s="1372">
        <f t="shared" si="46"/>
        <v>297.85475551513048</v>
      </c>
      <c r="N50" s="1372">
        <f t="shared" si="46"/>
        <v>13257.245505521691</v>
      </c>
      <c r="O50" s="1372">
        <f t="shared" si="46"/>
        <v>3381.2054839223979</v>
      </c>
      <c r="P50" s="1372">
        <f t="shared" si="46"/>
        <v>0</v>
      </c>
      <c r="Q50" s="1372">
        <f t="shared" si="46"/>
        <v>131.86803112936443</v>
      </c>
      <c r="R50" s="1372">
        <f t="shared" si="46"/>
        <v>485.81706923360133</v>
      </c>
      <c r="S50" s="1372">
        <f t="shared" si="46"/>
        <v>807.9200608928976</v>
      </c>
      <c r="T50" s="1372">
        <f t="shared" si="46"/>
        <v>997.66543745445438</v>
      </c>
      <c r="U50" s="1372">
        <f t="shared" si="46"/>
        <v>576.83571354271305</v>
      </c>
      <c r="V50" s="1372">
        <f t="shared" si="46"/>
        <v>381.09917166937106</v>
      </c>
      <c r="W50" s="1372">
        <f t="shared" si="46"/>
        <v>4151.8784749625738</v>
      </c>
      <c r="X50" s="1372">
        <f t="shared" si="46"/>
        <v>0</v>
      </c>
      <c r="Y50" s="1372">
        <f t="shared" si="46"/>
        <v>45.23409524000607</v>
      </c>
      <c r="Z50" s="1372">
        <f t="shared" si="46"/>
        <v>600.52751949320123</v>
      </c>
      <c r="AA50" s="1372">
        <f t="shared" si="46"/>
        <v>1459.3184177458465</v>
      </c>
      <c r="AB50" s="1372">
        <f t="shared" si="46"/>
        <v>1351.0114989071251</v>
      </c>
      <c r="AC50" s="1372">
        <f t="shared" si="46"/>
        <v>587.49213530522127</v>
      </c>
      <c r="AD50" s="1372">
        <f t="shared" si="46"/>
        <v>108.29480827117357</v>
      </c>
      <c r="AE50" s="1372">
        <f t="shared" si="46"/>
        <v>5724.1615466367221</v>
      </c>
      <c r="AF50" s="1372">
        <f t="shared" si="46"/>
        <v>15.206140350880169</v>
      </c>
      <c r="AG50" s="1372">
        <f t="shared" si="46"/>
        <v>234.52014681394101</v>
      </c>
      <c r="AH50" s="1372">
        <f t="shared" si="46"/>
        <v>1680.6566134579284</v>
      </c>
      <c r="AI50" s="1372">
        <f t="shared" si="46"/>
        <v>1806.6496416222449</v>
      </c>
      <c r="AJ50" s="1372">
        <f t="shared" si="46"/>
        <v>1388.057394705801</v>
      </c>
      <c r="AK50" s="1372">
        <f t="shared" si="46"/>
        <v>488.81263423140183</v>
      </c>
      <c r="AL50" s="1372">
        <f t="shared" si="46"/>
        <v>110.25897545452808</v>
      </c>
      <c r="AM50" s="1372">
        <f t="shared" si="46"/>
        <v>4741.9632809568593</v>
      </c>
      <c r="AN50" s="1372">
        <f t="shared" si="46"/>
        <v>3.5555555555531901</v>
      </c>
      <c r="AO50" s="1372">
        <f t="shared" si="46"/>
        <v>300.53666233222509</v>
      </c>
      <c r="AP50" s="1372">
        <f t="shared" si="46"/>
        <v>1437.8385824605075</v>
      </c>
      <c r="AQ50" s="1372">
        <f t="shared" si="46"/>
        <v>1449.9244895727759</v>
      </c>
      <c r="AR50" s="1372">
        <f t="shared" si="46"/>
        <v>1105.3869632118033</v>
      </c>
      <c r="AS50" s="1372">
        <f t="shared" si="46"/>
        <v>385.9233970551021</v>
      </c>
      <c r="AT50" s="1372">
        <f t="shared" si="46"/>
        <v>58.797630768895509</v>
      </c>
      <c r="AU50" s="813"/>
      <c r="AV50" s="1219" t="s">
        <v>381</v>
      </c>
      <c r="AW50" s="813"/>
      <c r="AX50" s="811"/>
      <c r="AY50" s="1529">
        <f>DQ55</f>
        <v>1646.7941143463158</v>
      </c>
      <c r="AZ50" s="654">
        <f t="shared" ref="AZ50:BX50" si="47">DR55</f>
        <v>27.328242724522777</v>
      </c>
      <c r="BA50" s="654">
        <f t="shared" si="47"/>
        <v>26.755662714615973</v>
      </c>
      <c r="BB50" s="654">
        <f t="shared" si="47"/>
        <v>248.52139812929676</v>
      </c>
      <c r="BC50" s="654">
        <f t="shared" si="47"/>
        <v>607.86028229808903</v>
      </c>
      <c r="BD50" s="654">
        <f t="shared" si="47"/>
        <v>383.37546286612542</v>
      </c>
      <c r="BE50" s="654">
        <f t="shared" si="47"/>
        <v>315.21695450254072</v>
      </c>
      <c r="BF50" s="654">
        <f t="shared" si="47"/>
        <v>37.736111111124863</v>
      </c>
      <c r="BG50" s="654">
        <f t="shared" si="47"/>
        <v>10303.793714809053</v>
      </c>
      <c r="BH50" s="654">
        <f t="shared" si="47"/>
        <v>5807.0678714213936</v>
      </c>
      <c r="BI50" s="654">
        <f t="shared" si="47"/>
        <v>6.6666666665921488</v>
      </c>
      <c r="BJ50" s="654">
        <f t="shared" si="47"/>
        <v>133.57883169835139</v>
      </c>
      <c r="BK50" s="654">
        <f t="shared" si="47"/>
        <v>828.09590358582966</v>
      </c>
      <c r="BL50" s="654">
        <f t="shared" si="47"/>
        <v>1676.0543859735608</v>
      </c>
      <c r="BM50" s="654">
        <f t="shared" si="47"/>
        <v>1600.0422019815362</v>
      </c>
      <c r="BN50" s="654">
        <f t="shared" si="47"/>
        <v>1388.9511614638202</v>
      </c>
      <c r="BO50" s="654">
        <f t="shared" si="47"/>
        <v>173.67872005170415</v>
      </c>
      <c r="BP50" s="654">
        <f t="shared" si="47"/>
        <v>4496.7258433876568</v>
      </c>
      <c r="BQ50" s="654">
        <f t="shared" si="47"/>
        <v>7.4126984127356419</v>
      </c>
      <c r="BR50" s="654">
        <f t="shared" si="47"/>
        <v>133.61845874347833</v>
      </c>
      <c r="BS50" s="654">
        <f t="shared" si="47"/>
        <v>713.62734661383377</v>
      </c>
      <c r="BT50" s="654">
        <f t="shared" si="47"/>
        <v>1272.4795997746028</v>
      </c>
      <c r="BU50" s="654">
        <f t="shared" si="47"/>
        <v>1434.0406275794073</v>
      </c>
      <c r="BV50" s="654">
        <f t="shared" si="47"/>
        <v>834.87380914976575</v>
      </c>
      <c r="BW50" s="654">
        <f t="shared" si="47"/>
        <v>100.67330311383409</v>
      </c>
      <c r="BX50" s="654">
        <f t="shared" si="47"/>
        <v>1097.485710095779</v>
      </c>
      <c r="BY50" s="2769"/>
      <c r="BZ50" s="2482" t="s">
        <v>1957</v>
      </c>
      <c r="CA50" s="1520">
        <v>9835.3708756205815</v>
      </c>
      <c r="CB50" s="1521">
        <v>1751.8024478554366</v>
      </c>
      <c r="CC50" s="1521">
        <v>0</v>
      </c>
      <c r="CD50" s="1521">
        <v>0</v>
      </c>
      <c r="CE50" s="1521">
        <v>100.73781881961207</v>
      </c>
      <c r="CF50" s="1521">
        <v>504.95647548557582</v>
      </c>
      <c r="CG50" s="1521">
        <v>508.33374293292394</v>
      </c>
      <c r="CH50" s="1521">
        <v>545.4975071354263</v>
      </c>
      <c r="CI50" s="1521">
        <v>92.276903481898643</v>
      </c>
      <c r="CJ50" s="1521">
        <v>2496.1843672560526</v>
      </c>
      <c r="CK50" s="1521">
        <v>786.09075267759465</v>
      </c>
      <c r="CL50" s="1521">
        <v>0</v>
      </c>
      <c r="CM50" s="1521">
        <v>7.2960282051937773</v>
      </c>
      <c r="CN50" s="1521">
        <v>120.736209310078</v>
      </c>
      <c r="CO50" s="1521">
        <v>163.79607569942669</v>
      </c>
      <c r="CP50" s="1521">
        <v>212.78250206136005</v>
      </c>
      <c r="CQ50" s="1521">
        <v>190.37215197099624</v>
      </c>
      <c r="CR50" s="1521">
        <v>91.10778543053982</v>
      </c>
      <c r="CS50" s="1521">
        <v>873.68949687203633</v>
      </c>
      <c r="CT50" s="1521">
        <v>0</v>
      </c>
      <c r="CU50" s="1521">
        <v>13.620060152278979</v>
      </c>
      <c r="CV50" s="1521">
        <v>211.98257599288763</v>
      </c>
      <c r="CW50" s="1521">
        <v>227.23246831879143</v>
      </c>
      <c r="CX50" s="1521">
        <v>240.7018896767058</v>
      </c>
      <c r="CY50" s="1521">
        <v>116.25770680174858</v>
      </c>
      <c r="CZ50" s="1521">
        <v>63.894795929623925</v>
      </c>
      <c r="DA50" s="1521">
        <v>836.40411770642231</v>
      </c>
      <c r="DB50" s="1521">
        <v>0</v>
      </c>
      <c r="DC50" s="1521">
        <v>13.708187939472705</v>
      </c>
      <c r="DD50" s="1521">
        <v>171.24396172836651</v>
      </c>
      <c r="DE50" s="1521">
        <v>303.52684806043237</v>
      </c>
      <c r="DF50" s="1521">
        <v>248.19855150198023</v>
      </c>
      <c r="DG50" s="1521">
        <v>46.773547301274888</v>
      </c>
      <c r="DH50" s="1521">
        <v>52.953021174895554</v>
      </c>
      <c r="DI50" s="1521">
        <v>1018.6541848548638</v>
      </c>
      <c r="DJ50" s="1521">
        <v>0</v>
      </c>
      <c r="DK50" s="1521">
        <v>47.875770519540595</v>
      </c>
      <c r="DL50" s="1521">
        <v>200.64819794488361</v>
      </c>
      <c r="DM50" s="1521">
        <v>439.84408935713873</v>
      </c>
      <c r="DN50" s="1521">
        <v>226.00298441716905</v>
      </c>
      <c r="DO50" s="1521">
        <v>93.320447744694832</v>
      </c>
      <c r="DP50" s="1521">
        <v>10.962694871437083</v>
      </c>
      <c r="DQ50" s="1521">
        <v>723.8968426849226</v>
      </c>
      <c r="DR50" s="1521">
        <v>4.5914006192417567</v>
      </c>
      <c r="DS50" s="1521">
        <v>13.829825394038274</v>
      </c>
      <c r="DT50" s="1521">
        <v>108.45155496065253</v>
      </c>
      <c r="DU50" s="1521">
        <v>177.56910636897862</v>
      </c>
      <c r="DV50" s="1521">
        <v>201.96341000666763</v>
      </c>
      <c r="DW50" s="1521">
        <v>217.4915453353438</v>
      </c>
      <c r="DX50" s="1521">
        <v>0</v>
      </c>
      <c r="DY50" s="1521">
        <v>3492.8018100538034</v>
      </c>
      <c r="DZ50" s="1521">
        <v>1875.5088681735899</v>
      </c>
      <c r="EA50" s="1521">
        <v>0</v>
      </c>
      <c r="EB50" s="1521">
        <v>24.378831699895823</v>
      </c>
      <c r="EC50" s="1521">
        <v>296.62211494825425</v>
      </c>
      <c r="ED50" s="1521">
        <v>324.389908791126</v>
      </c>
      <c r="EE50" s="1521">
        <v>469.7217054597167</v>
      </c>
      <c r="EF50" s="1521">
        <v>669.55987191178838</v>
      </c>
      <c r="EG50" s="1521">
        <v>90.836435362808572</v>
      </c>
      <c r="EH50" s="1521">
        <v>1617.2929418802134</v>
      </c>
      <c r="EI50" s="1521">
        <v>0</v>
      </c>
      <c r="EJ50" s="1521">
        <v>38.680196420926983</v>
      </c>
      <c r="EK50" s="1521">
        <v>173.89901099539122</v>
      </c>
      <c r="EL50" s="1521">
        <v>411.48367523132606</v>
      </c>
      <c r="EM50" s="1521">
        <v>474.12563248707073</v>
      </c>
      <c r="EN50" s="1521">
        <v>462.73388052390698</v>
      </c>
      <c r="EO50" s="1521">
        <v>56.370546221591198</v>
      </c>
      <c r="EP50" s="1522">
        <v>352.03122291550278</v>
      </c>
      <c r="EQ50" s="1512"/>
    </row>
    <row r="51" spans="1:147" ht="17.100000000000001" customHeight="1">
      <c r="A51" s="813"/>
      <c r="B51" s="813" t="s">
        <v>1012</v>
      </c>
      <c r="C51" s="6"/>
      <c r="D51" s="107"/>
      <c r="E51" s="1527">
        <f>CA48</f>
        <v>8598.1465619166902</v>
      </c>
      <c r="F51" s="1372">
        <f t="shared" ref="F51:AT53" si="48">CB48</f>
        <v>1251.6606387767918</v>
      </c>
      <c r="G51" s="1372">
        <f t="shared" si="48"/>
        <v>0</v>
      </c>
      <c r="H51" s="1372">
        <f t="shared" si="48"/>
        <v>3.5555555555531901</v>
      </c>
      <c r="I51" s="1372">
        <f t="shared" si="48"/>
        <v>247.08553113487449</v>
      </c>
      <c r="J51" s="1372">
        <f t="shared" si="48"/>
        <v>379.44197352396225</v>
      </c>
      <c r="K51" s="1372">
        <f t="shared" si="48"/>
        <v>378.56588265590096</v>
      </c>
      <c r="L51" s="1372">
        <f t="shared" si="48"/>
        <v>169.09298245595397</v>
      </c>
      <c r="M51" s="1372">
        <f t="shared" si="48"/>
        <v>73.918713450546562</v>
      </c>
      <c r="N51" s="1372">
        <f t="shared" si="48"/>
        <v>2804.4057676240218</v>
      </c>
      <c r="O51" s="1372">
        <f t="shared" si="48"/>
        <v>694.7827067670803</v>
      </c>
      <c r="P51" s="1372">
        <f t="shared" si="48"/>
        <v>0</v>
      </c>
      <c r="Q51" s="1372">
        <f t="shared" si="48"/>
        <v>3.5555555555531901</v>
      </c>
      <c r="R51" s="1372">
        <f t="shared" si="48"/>
        <v>86.412823726435491</v>
      </c>
      <c r="S51" s="1372">
        <f t="shared" si="48"/>
        <v>202.36474519650372</v>
      </c>
      <c r="T51" s="1372">
        <f t="shared" si="48"/>
        <v>162.44252297363039</v>
      </c>
      <c r="U51" s="1372">
        <f t="shared" si="48"/>
        <v>135.89423558875527</v>
      </c>
      <c r="V51" s="1372">
        <f t="shared" si="48"/>
        <v>104.11282372620219</v>
      </c>
      <c r="W51" s="1372">
        <f t="shared" si="48"/>
        <v>1165.9815982256453</v>
      </c>
      <c r="X51" s="1372">
        <f t="shared" si="48"/>
        <v>0</v>
      </c>
      <c r="Y51" s="1372">
        <f t="shared" si="48"/>
        <v>11.66666666665957</v>
      </c>
      <c r="Z51" s="1372">
        <f t="shared" si="48"/>
        <v>237.52124542116562</v>
      </c>
      <c r="AA51" s="1372">
        <f t="shared" si="48"/>
        <v>323.85232311566745</v>
      </c>
      <c r="AB51" s="1372">
        <f t="shared" si="48"/>
        <v>413.08660111757115</v>
      </c>
      <c r="AC51" s="1372">
        <f t="shared" si="48"/>
        <v>165.68650793628464</v>
      </c>
      <c r="AD51" s="1372">
        <f t="shared" si="48"/>
        <v>14.168253968296495</v>
      </c>
      <c r="AE51" s="1372">
        <f t="shared" si="48"/>
        <v>943.64146263129464</v>
      </c>
      <c r="AF51" s="1372">
        <f t="shared" si="48"/>
        <v>0</v>
      </c>
      <c r="AG51" s="1372">
        <f t="shared" si="48"/>
        <v>87.238095238125396</v>
      </c>
      <c r="AH51" s="1372">
        <f t="shared" si="48"/>
        <v>298.81996658357804</v>
      </c>
      <c r="AI51" s="1372">
        <f t="shared" si="48"/>
        <v>287.16633249795916</v>
      </c>
      <c r="AJ51" s="1372">
        <f t="shared" si="48"/>
        <v>168.7729580361173</v>
      </c>
      <c r="AK51" s="1372">
        <f t="shared" si="48"/>
        <v>85.421888053301814</v>
      </c>
      <c r="AL51" s="1372">
        <f t="shared" si="48"/>
        <v>16.222222222212761</v>
      </c>
      <c r="AM51" s="1372">
        <f t="shared" si="48"/>
        <v>1180.3206799043828</v>
      </c>
      <c r="AN51" s="1372">
        <f t="shared" si="48"/>
        <v>3.5555555555531901</v>
      </c>
      <c r="AO51" s="1372">
        <f t="shared" si="48"/>
        <v>71.974269005490157</v>
      </c>
      <c r="AP51" s="1372">
        <f t="shared" si="48"/>
        <v>388.43855471949439</v>
      </c>
      <c r="AQ51" s="1372">
        <f t="shared" si="48"/>
        <v>333.5833429731511</v>
      </c>
      <c r="AR51" s="1372">
        <f t="shared" si="48"/>
        <v>251.11932395092373</v>
      </c>
      <c r="AS51" s="1372">
        <f t="shared" si="48"/>
        <v>93.418864468955633</v>
      </c>
      <c r="AT51" s="1372">
        <f t="shared" si="48"/>
        <v>38.230769230814921</v>
      </c>
      <c r="AU51" s="813"/>
      <c r="AV51" s="813" t="s">
        <v>1012</v>
      </c>
      <c r="AW51" s="6"/>
      <c r="AX51" s="107"/>
      <c r="AY51" s="1529">
        <f>DQ48</f>
        <v>337.25741918942686</v>
      </c>
      <c r="AZ51" s="654">
        <f t="shared" ref="AZ51:BX53" si="49">DR48</f>
        <v>0</v>
      </c>
      <c r="BA51" s="654">
        <f t="shared" si="49"/>
        <v>0</v>
      </c>
      <c r="BB51" s="654">
        <f t="shared" si="49"/>
        <v>39.111111111258637</v>
      </c>
      <c r="BC51" s="654">
        <f t="shared" si="49"/>
        <v>172.66059379208255</v>
      </c>
      <c r="BD51" s="654">
        <f t="shared" si="49"/>
        <v>80.380952380970541</v>
      </c>
      <c r="BE51" s="654">
        <f t="shared" si="49"/>
        <v>36.993650794008744</v>
      </c>
      <c r="BF51" s="654">
        <f t="shared" si="49"/>
        <v>8.1111111111063803</v>
      </c>
      <c r="BG51" s="654">
        <f t="shared" si="49"/>
        <v>2679.3225692422334</v>
      </c>
      <c r="BH51" s="654">
        <f t="shared" si="49"/>
        <v>1443.4741790351918</v>
      </c>
      <c r="BI51" s="654">
        <f t="shared" si="49"/>
        <v>4.6666666665921488</v>
      </c>
      <c r="BJ51" s="654">
        <f t="shared" si="49"/>
        <v>11.866666666840777</v>
      </c>
      <c r="BK51" s="654">
        <f t="shared" si="49"/>
        <v>175.60317460280714</v>
      </c>
      <c r="BL51" s="654">
        <f t="shared" si="49"/>
        <v>468.56502152757571</v>
      </c>
      <c r="BM51" s="654">
        <f t="shared" si="49"/>
        <v>444.94285714192682</v>
      </c>
      <c r="BN51" s="654">
        <f t="shared" si="49"/>
        <v>302.42979242958103</v>
      </c>
      <c r="BO51" s="654">
        <f t="shared" si="49"/>
        <v>35.39999999986788</v>
      </c>
      <c r="BP51" s="654">
        <f t="shared" si="49"/>
        <v>1235.8483902070418</v>
      </c>
      <c r="BQ51" s="654">
        <f t="shared" si="49"/>
        <v>7.4126984127356419</v>
      </c>
      <c r="BR51" s="654">
        <f t="shared" si="49"/>
        <v>15.269841269918093</v>
      </c>
      <c r="BS51" s="654">
        <f t="shared" si="49"/>
        <v>268.77790309131126</v>
      </c>
      <c r="BT51" s="654">
        <f t="shared" si="49"/>
        <v>409.24313347497718</v>
      </c>
      <c r="BU51" s="654">
        <f t="shared" si="49"/>
        <v>402.96862348175745</v>
      </c>
      <c r="BV51" s="654">
        <f t="shared" si="49"/>
        <v>115.61904761915191</v>
      </c>
      <c r="BW51" s="654">
        <f t="shared" si="49"/>
        <v>16.557142857190115</v>
      </c>
      <c r="BX51" s="654">
        <f t="shared" si="49"/>
        <v>345.17948717983421</v>
      </c>
      <c r="BY51" s="2769"/>
      <c r="BZ51" s="2482" t="s">
        <v>1958</v>
      </c>
      <c r="CA51" s="1520">
        <v>3760.7844495852632</v>
      </c>
      <c r="CB51" s="1521">
        <v>720.22107481615922</v>
      </c>
      <c r="CC51" s="1521">
        <v>10.905550145777216</v>
      </c>
      <c r="CD51" s="1521">
        <v>17.686638896018241</v>
      </c>
      <c r="CE51" s="1521">
        <v>179.66280117389826</v>
      </c>
      <c r="CF51" s="1521">
        <v>234.90772141188177</v>
      </c>
      <c r="CG51" s="1521">
        <v>120.50759216949535</v>
      </c>
      <c r="CH51" s="1521">
        <v>133.88900201078195</v>
      </c>
      <c r="CI51" s="1521">
        <v>22.661769008306582</v>
      </c>
      <c r="CJ51" s="1521">
        <v>770.56843014075719</v>
      </c>
      <c r="CK51" s="1521">
        <v>183.59123228876712</v>
      </c>
      <c r="CL51" s="1521">
        <v>0</v>
      </c>
      <c r="CM51" s="1521">
        <v>0</v>
      </c>
      <c r="CN51" s="1521">
        <v>22.820964393084857</v>
      </c>
      <c r="CO51" s="1521">
        <v>27.127643691658669</v>
      </c>
      <c r="CP51" s="1521">
        <v>55.89059575548356</v>
      </c>
      <c r="CQ51" s="1521">
        <v>47.34365525726983</v>
      </c>
      <c r="CR51" s="1521">
        <v>30.408373191270154</v>
      </c>
      <c r="CS51" s="1521">
        <v>328.58311490646469</v>
      </c>
      <c r="CT51" s="1521">
        <v>0</v>
      </c>
      <c r="CU51" s="1521">
        <v>0</v>
      </c>
      <c r="CV51" s="1521">
        <v>25.955289890151469</v>
      </c>
      <c r="CW51" s="1521">
        <v>63.479235648993523</v>
      </c>
      <c r="CX51" s="1521">
        <v>116.41751919297946</v>
      </c>
      <c r="CY51" s="1521">
        <v>87.613092712331962</v>
      </c>
      <c r="CZ51" s="1521">
        <v>35.117977462008312</v>
      </c>
      <c r="DA51" s="1521">
        <v>258.39408294552567</v>
      </c>
      <c r="DB51" s="1521">
        <v>0</v>
      </c>
      <c r="DC51" s="1521">
        <v>0</v>
      </c>
      <c r="DD51" s="1521">
        <v>38.783312890901598</v>
      </c>
      <c r="DE51" s="1521">
        <v>86.349750572641909</v>
      </c>
      <c r="DF51" s="1521">
        <v>71.115226360923813</v>
      </c>
      <c r="DG51" s="1521">
        <v>25.112269417468251</v>
      </c>
      <c r="DH51" s="1521">
        <v>37.033523703590049</v>
      </c>
      <c r="DI51" s="1521">
        <v>587.89207479513948</v>
      </c>
      <c r="DJ51" s="1521">
        <v>0</v>
      </c>
      <c r="DK51" s="1521">
        <v>12.98750904660616</v>
      </c>
      <c r="DL51" s="1521">
        <v>112.40073032776192</v>
      </c>
      <c r="DM51" s="1521">
        <v>255.89504689963485</v>
      </c>
      <c r="DN51" s="1521">
        <v>139.71804777850016</v>
      </c>
      <c r="DO51" s="1521">
        <v>64.818645943337913</v>
      </c>
      <c r="DP51" s="1521">
        <v>2.0720947992985197</v>
      </c>
      <c r="DQ51" s="1521">
        <v>155.43876272089923</v>
      </c>
      <c r="DR51" s="1521">
        <v>0</v>
      </c>
      <c r="DS51" s="1521">
        <v>0</v>
      </c>
      <c r="DT51" s="1521">
        <v>15.434249409890326</v>
      </c>
      <c r="DU51" s="1521">
        <v>59.306300597345995</v>
      </c>
      <c r="DV51" s="1521">
        <v>44.755720545922131</v>
      </c>
      <c r="DW51" s="1521">
        <v>26.153272663497098</v>
      </c>
      <c r="DX51" s="1521">
        <v>9.7892195042436825</v>
      </c>
      <c r="DY51" s="1521">
        <v>1322.4252119901703</v>
      </c>
      <c r="DZ51" s="1521">
        <v>773.54731262919472</v>
      </c>
      <c r="EA51" s="1521">
        <v>0</v>
      </c>
      <c r="EB51" s="1521">
        <v>42.792231811549321</v>
      </c>
      <c r="EC51" s="1521">
        <v>56.877281433285219</v>
      </c>
      <c r="ED51" s="1521">
        <v>159.80388108921318</v>
      </c>
      <c r="EE51" s="1521">
        <v>309.75159902823003</v>
      </c>
      <c r="EF51" s="1521">
        <v>170.36593628077091</v>
      </c>
      <c r="EG51" s="1521">
        <v>33.956382986146153</v>
      </c>
      <c r="EH51" s="1521">
        <v>548.87789936097533</v>
      </c>
      <c r="EI51" s="1521">
        <v>0</v>
      </c>
      <c r="EJ51" s="1521">
        <v>52.861192503840634</v>
      </c>
      <c r="EK51" s="1521">
        <v>126.6985142825003</v>
      </c>
      <c r="EL51" s="1521">
        <v>154.75850069600168</v>
      </c>
      <c r="EM51" s="1521">
        <v>147.92441506858037</v>
      </c>
      <c r="EN51" s="1521">
        <v>57.292210196973585</v>
      </c>
      <c r="EO51" s="1521">
        <v>9.3430666130787685</v>
      </c>
      <c r="EP51" s="1522">
        <v>204.23889512213751</v>
      </c>
      <c r="EQ51" s="1512"/>
    </row>
    <row r="52" spans="1:147" ht="17.100000000000001" customHeight="1">
      <c r="A52" s="813"/>
      <c r="B52" s="813" t="s">
        <v>1013</v>
      </c>
      <c r="C52" s="6"/>
      <c r="D52" s="107"/>
      <c r="E52" s="1527">
        <f t="shared" ref="E52:E53" si="50">CA49</f>
        <v>18201.161471978437</v>
      </c>
      <c r="F52" s="1372">
        <f t="shared" si="48"/>
        <v>2583.9334971537783</v>
      </c>
      <c r="G52" s="1372">
        <f t="shared" si="48"/>
        <v>0</v>
      </c>
      <c r="H52" s="1372">
        <f t="shared" si="48"/>
        <v>21.999999999976119</v>
      </c>
      <c r="I52" s="1372">
        <f t="shared" si="48"/>
        <v>284.16983825585351</v>
      </c>
      <c r="J52" s="1372">
        <f t="shared" si="48"/>
        <v>497.4037037992199</v>
      </c>
      <c r="K52" s="1372">
        <f t="shared" si="48"/>
        <v>898.2969194214096</v>
      </c>
      <c r="L52" s="1372">
        <f t="shared" si="48"/>
        <v>750.40389709463659</v>
      </c>
      <c r="M52" s="1372">
        <f t="shared" si="48"/>
        <v>131.6591385826853</v>
      </c>
      <c r="N52" s="1372">
        <f t="shared" si="48"/>
        <v>7956.6553706416325</v>
      </c>
      <c r="O52" s="1372">
        <f t="shared" si="48"/>
        <v>1900.332024477726</v>
      </c>
      <c r="P52" s="1372">
        <f t="shared" si="48"/>
        <v>0</v>
      </c>
      <c r="Q52" s="1372">
        <f t="shared" si="48"/>
        <v>121.01644736861748</v>
      </c>
      <c r="R52" s="1372">
        <f t="shared" si="48"/>
        <v>278.66803619708782</v>
      </c>
      <c r="S52" s="1372">
        <f t="shared" si="48"/>
        <v>441.75923999696704</v>
      </c>
      <c r="T52" s="1372">
        <f t="shared" si="48"/>
        <v>622.44041241946343</v>
      </c>
      <c r="U52" s="1372">
        <f t="shared" si="48"/>
        <v>250.56932598296146</v>
      </c>
      <c r="V52" s="1372">
        <f t="shared" si="48"/>
        <v>185.87856251262892</v>
      </c>
      <c r="W52" s="1372">
        <f t="shared" si="48"/>
        <v>2112.2073798648908</v>
      </c>
      <c r="X52" s="1372">
        <f t="shared" si="48"/>
        <v>0</v>
      </c>
      <c r="Y52" s="1372">
        <f t="shared" si="48"/>
        <v>19.947368421067516</v>
      </c>
      <c r="Z52" s="1372">
        <f t="shared" si="48"/>
        <v>151.02369807914789</v>
      </c>
      <c r="AA52" s="1372">
        <f t="shared" si="48"/>
        <v>908.23362631138741</v>
      </c>
      <c r="AB52" s="1372">
        <f t="shared" si="48"/>
        <v>697.22300811284777</v>
      </c>
      <c r="AC52" s="1372">
        <f t="shared" si="48"/>
        <v>305.5479205671881</v>
      </c>
      <c r="AD52" s="1372">
        <f t="shared" si="48"/>
        <v>30.23175837325315</v>
      </c>
      <c r="AE52" s="1372">
        <f t="shared" si="48"/>
        <v>3944.1159662990062</v>
      </c>
      <c r="AF52" s="1372">
        <f t="shared" si="48"/>
        <v>15.206140350880169</v>
      </c>
      <c r="AG52" s="1372">
        <f t="shared" si="48"/>
        <v>133.57386363634296</v>
      </c>
      <c r="AH52" s="1372">
        <f t="shared" si="48"/>
        <v>1210.5926851459835</v>
      </c>
      <c r="AI52" s="1372">
        <f t="shared" si="48"/>
        <v>1215.9564610638529</v>
      </c>
      <c r="AJ52" s="1372">
        <f t="shared" si="48"/>
        <v>971.08588516770294</v>
      </c>
      <c r="AK52" s="1372">
        <f t="shared" si="48"/>
        <v>356.61719887682517</v>
      </c>
      <c r="AL52" s="1372">
        <f t="shared" si="48"/>
        <v>41.083732057419773</v>
      </c>
      <c r="AM52" s="1372">
        <f t="shared" si="48"/>
        <v>2542.988416197612</v>
      </c>
      <c r="AN52" s="1372">
        <f t="shared" si="48"/>
        <v>0</v>
      </c>
      <c r="AO52" s="1372">
        <f t="shared" si="48"/>
        <v>180.68662280719428</v>
      </c>
      <c r="AP52" s="1372">
        <f t="shared" si="48"/>
        <v>848.75182979612839</v>
      </c>
      <c r="AQ52" s="1372">
        <f t="shared" si="48"/>
        <v>676.4970572424852</v>
      </c>
      <c r="AR52" s="1372">
        <f t="shared" si="48"/>
        <v>628.26465484370999</v>
      </c>
      <c r="AS52" s="1372">
        <f t="shared" si="48"/>
        <v>199.18408484145161</v>
      </c>
      <c r="AT52" s="1372">
        <f t="shared" si="48"/>
        <v>9.6041666666435024</v>
      </c>
      <c r="AU52" s="813"/>
      <c r="AV52" s="813" t="s">
        <v>1013</v>
      </c>
      <c r="AW52" s="6"/>
      <c r="AX52" s="107"/>
      <c r="AY52" s="1529">
        <f t="shared" ref="AY52:AY53" si="51">DQ49</f>
        <v>585.63985247196592</v>
      </c>
      <c r="AZ52" s="654">
        <f t="shared" si="49"/>
        <v>22.736842105281021</v>
      </c>
      <c r="BA52" s="654">
        <f t="shared" si="49"/>
        <v>12.925837320577699</v>
      </c>
      <c r="BB52" s="654">
        <f t="shared" si="49"/>
        <v>100.95873205738562</v>
      </c>
      <c r="BC52" s="654">
        <f t="shared" si="49"/>
        <v>257.63058213702777</v>
      </c>
      <c r="BD52" s="654">
        <f t="shared" si="49"/>
        <v>101.03110047848729</v>
      </c>
      <c r="BE52" s="654">
        <f t="shared" si="49"/>
        <v>60.731758373188164</v>
      </c>
      <c r="BF52" s="654">
        <f t="shared" si="49"/>
        <v>29.625000000018485</v>
      </c>
      <c r="BG52" s="654">
        <f t="shared" si="49"/>
        <v>4131.6693355130128</v>
      </c>
      <c r="BH52" s="654">
        <f t="shared" si="49"/>
        <v>2488.0848242126117</v>
      </c>
      <c r="BI52" s="654">
        <f t="shared" si="49"/>
        <v>2</v>
      </c>
      <c r="BJ52" s="654">
        <f t="shared" si="49"/>
        <v>97.33333333161481</v>
      </c>
      <c r="BK52" s="654">
        <f t="shared" si="49"/>
        <v>355.87061403476821</v>
      </c>
      <c r="BL52" s="654">
        <f t="shared" si="49"/>
        <v>883.09945565485793</v>
      </c>
      <c r="BM52" s="654">
        <f t="shared" si="49"/>
        <v>685.3776393798928</v>
      </c>
      <c r="BN52" s="654">
        <f t="shared" si="49"/>
        <v>416.96149712245051</v>
      </c>
      <c r="BO52" s="654">
        <f t="shared" si="49"/>
        <v>47.442284689027701</v>
      </c>
      <c r="BP52" s="654">
        <f t="shared" si="49"/>
        <v>1643.5845113004018</v>
      </c>
      <c r="BQ52" s="654">
        <f t="shared" si="49"/>
        <v>0</v>
      </c>
      <c r="BR52" s="654">
        <f t="shared" si="49"/>
        <v>79.668421052633249</v>
      </c>
      <c r="BS52" s="654">
        <f t="shared" si="49"/>
        <v>270.95043252713123</v>
      </c>
      <c r="BT52" s="654">
        <f t="shared" si="49"/>
        <v>451.7527910682989</v>
      </c>
      <c r="BU52" s="654">
        <f t="shared" si="49"/>
        <v>556.94637161057847</v>
      </c>
      <c r="BV52" s="654">
        <f t="shared" si="49"/>
        <v>256.52088100670682</v>
      </c>
      <c r="BW52" s="654">
        <f t="shared" si="49"/>
        <v>27.745614035052796</v>
      </c>
      <c r="BX52" s="654">
        <f t="shared" si="49"/>
        <v>400.27500000044199</v>
      </c>
      <c r="BY52" s="2769"/>
      <c r="BZ52" s="2482" t="s">
        <v>1959</v>
      </c>
      <c r="CA52" s="1520">
        <v>2876.0777966247751</v>
      </c>
      <c r="CB52" s="1521">
        <v>533.64422708459972</v>
      </c>
      <c r="CC52" s="1521">
        <v>0</v>
      </c>
      <c r="CD52" s="1521">
        <v>3.9490445878890577</v>
      </c>
      <c r="CE52" s="1521">
        <v>85.078992119113195</v>
      </c>
      <c r="CF52" s="1521">
        <v>120.19728478643039</v>
      </c>
      <c r="CG52" s="1521">
        <v>238.41481560077952</v>
      </c>
      <c r="CH52" s="1521">
        <v>78.587077886623206</v>
      </c>
      <c r="CI52" s="1521">
        <v>7.4170121037643426</v>
      </c>
      <c r="CJ52" s="1521">
        <v>564.26455479885033</v>
      </c>
      <c r="CK52" s="1521">
        <v>210.40859765074461</v>
      </c>
      <c r="CL52" s="1521">
        <v>0</v>
      </c>
      <c r="CM52" s="1521">
        <v>0</v>
      </c>
      <c r="CN52" s="1521">
        <v>3.8409090898774418</v>
      </c>
      <c r="CO52" s="1521">
        <v>43.479594272209155</v>
      </c>
      <c r="CP52" s="1521">
        <v>115.869543181769</v>
      </c>
      <c r="CQ52" s="1521">
        <v>41.561000467117779</v>
      </c>
      <c r="CR52" s="1521">
        <v>5.6575506397712294</v>
      </c>
      <c r="CS52" s="1521">
        <v>238.46039832225841</v>
      </c>
      <c r="CT52" s="1521">
        <v>0</v>
      </c>
      <c r="CU52" s="1521">
        <v>0</v>
      </c>
      <c r="CV52" s="1521">
        <v>31.975701916503478</v>
      </c>
      <c r="CW52" s="1521">
        <v>33.296316110781447</v>
      </c>
      <c r="CX52" s="1521">
        <v>108.34898487301666</v>
      </c>
      <c r="CY52" s="1521">
        <v>58.132713280288513</v>
      </c>
      <c r="CZ52" s="1521">
        <v>6.7066821416683124</v>
      </c>
      <c r="DA52" s="1521">
        <v>115.3955588258473</v>
      </c>
      <c r="DB52" s="1521">
        <v>0</v>
      </c>
      <c r="DC52" s="1521">
        <v>3.9490445878890577</v>
      </c>
      <c r="DD52" s="1521">
        <v>29.93966940429064</v>
      </c>
      <c r="DE52" s="1521">
        <v>55.748759679436233</v>
      </c>
      <c r="DF52" s="1521">
        <v>14.050955416378653</v>
      </c>
      <c r="DG52" s="1521">
        <v>11.70712973785273</v>
      </c>
      <c r="DH52" s="1521">
        <v>0</v>
      </c>
      <c r="DI52" s="1521">
        <v>206.32937637956158</v>
      </c>
      <c r="DJ52" s="1521">
        <v>0</v>
      </c>
      <c r="DK52" s="1521">
        <v>22.508820997645856</v>
      </c>
      <c r="DL52" s="1521">
        <v>21.545767324147569</v>
      </c>
      <c r="DM52" s="1521">
        <v>104.35561105163696</v>
      </c>
      <c r="DN52" s="1521">
        <v>55.998722461192493</v>
      </c>
      <c r="DO52" s="1521">
        <v>1.9204545449387209</v>
      </c>
      <c r="DP52" s="1521">
        <v>0</v>
      </c>
      <c r="DQ52" s="1521">
        <v>145.32551482282153</v>
      </c>
      <c r="DR52" s="1521">
        <v>0</v>
      </c>
      <c r="DS52" s="1521">
        <v>0</v>
      </c>
      <c r="DT52" s="1521">
        <v>35.930125064458558</v>
      </c>
      <c r="DU52" s="1521">
        <v>12.627584282791451</v>
      </c>
      <c r="DV52" s="1521">
        <v>56.099259637656644</v>
      </c>
      <c r="DW52" s="1521">
        <v>32.156524616025699</v>
      </c>
      <c r="DX52" s="1521">
        <v>8.5120212218891567</v>
      </c>
      <c r="DY52" s="1521">
        <v>1422.5141235389431</v>
      </c>
      <c r="DZ52" s="1521">
        <v>710.44247933035922</v>
      </c>
      <c r="EA52" s="1521">
        <v>0</v>
      </c>
      <c r="EB52" s="1521">
        <v>0</v>
      </c>
      <c r="EC52" s="1521">
        <v>162.43503469693269</v>
      </c>
      <c r="ED52" s="1521">
        <v>185.2013667250659</v>
      </c>
      <c r="EE52" s="1521">
        <v>232.04932208353307</v>
      </c>
      <c r="EF52" s="1521">
        <v>127.33974372106309</v>
      </c>
      <c r="EG52" s="1521">
        <v>3.4170121037643431</v>
      </c>
      <c r="EH52" s="1521">
        <v>712.07164420858373</v>
      </c>
      <c r="EI52" s="1521">
        <v>0</v>
      </c>
      <c r="EJ52" s="1521">
        <v>38.9307049791989</v>
      </c>
      <c r="EK52" s="1521">
        <v>183.74745372334806</v>
      </c>
      <c r="EL52" s="1521">
        <v>151.80788687080346</v>
      </c>
      <c r="EM52" s="1521">
        <v>244.19553111227478</v>
      </c>
      <c r="EN52" s="1521">
        <v>66.850289891606636</v>
      </c>
      <c r="EO52" s="1521">
        <v>26.539777631351974</v>
      </c>
      <c r="EP52" s="1522">
        <v>4</v>
      </c>
      <c r="EQ52" s="1512"/>
    </row>
    <row r="53" spans="1:147" ht="17.100000000000001" customHeight="1">
      <c r="A53" s="813"/>
      <c r="B53" s="813" t="s">
        <v>19</v>
      </c>
      <c r="C53" s="6"/>
      <c r="D53" s="107"/>
      <c r="E53" s="1527">
        <f t="shared" si="50"/>
        <v>9835.3708756205815</v>
      </c>
      <c r="F53" s="1372">
        <f t="shared" si="48"/>
        <v>1751.8024478554366</v>
      </c>
      <c r="G53" s="1372">
        <f t="shared" si="48"/>
        <v>0</v>
      </c>
      <c r="H53" s="1372">
        <f t="shared" si="48"/>
        <v>0</v>
      </c>
      <c r="I53" s="1372">
        <f t="shared" si="48"/>
        <v>100.73781881961207</v>
      </c>
      <c r="J53" s="1372">
        <f t="shared" si="48"/>
        <v>504.95647548557582</v>
      </c>
      <c r="K53" s="1372">
        <f t="shared" si="48"/>
        <v>508.33374293292394</v>
      </c>
      <c r="L53" s="1372">
        <f t="shared" si="48"/>
        <v>545.4975071354263</v>
      </c>
      <c r="M53" s="1372">
        <f t="shared" si="48"/>
        <v>92.276903481898643</v>
      </c>
      <c r="N53" s="1372">
        <f t="shared" si="48"/>
        <v>2496.1843672560526</v>
      </c>
      <c r="O53" s="1372">
        <f t="shared" si="48"/>
        <v>786.09075267759465</v>
      </c>
      <c r="P53" s="1372">
        <f t="shared" si="48"/>
        <v>0</v>
      </c>
      <c r="Q53" s="1372">
        <f t="shared" si="48"/>
        <v>7.2960282051937773</v>
      </c>
      <c r="R53" s="1372">
        <f t="shared" si="48"/>
        <v>120.736209310078</v>
      </c>
      <c r="S53" s="1372">
        <f t="shared" si="48"/>
        <v>163.79607569942669</v>
      </c>
      <c r="T53" s="1372">
        <f t="shared" si="48"/>
        <v>212.78250206136005</v>
      </c>
      <c r="U53" s="1372">
        <f t="shared" si="48"/>
        <v>190.37215197099624</v>
      </c>
      <c r="V53" s="1372">
        <f t="shared" si="48"/>
        <v>91.10778543053982</v>
      </c>
      <c r="W53" s="1372">
        <f t="shared" si="48"/>
        <v>873.68949687203633</v>
      </c>
      <c r="X53" s="1372">
        <f t="shared" si="48"/>
        <v>0</v>
      </c>
      <c r="Y53" s="1372">
        <f t="shared" si="48"/>
        <v>13.620060152278979</v>
      </c>
      <c r="Z53" s="1372">
        <f t="shared" si="48"/>
        <v>211.98257599288763</v>
      </c>
      <c r="AA53" s="1372">
        <f t="shared" si="48"/>
        <v>227.23246831879143</v>
      </c>
      <c r="AB53" s="1372">
        <f t="shared" si="48"/>
        <v>240.7018896767058</v>
      </c>
      <c r="AC53" s="1372">
        <f t="shared" si="48"/>
        <v>116.25770680174858</v>
      </c>
      <c r="AD53" s="1372">
        <f t="shared" si="48"/>
        <v>63.894795929623925</v>
      </c>
      <c r="AE53" s="1372">
        <f t="shared" si="48"/>
        <v>836.40411770642231</v>
      </c>
      <c r="AF53" s="1372">
        <f t="shared" si="48"/>
        <v>0</v>
      </c>
      <c r="AG53" s="1372">
        <f t="shared" si="48"/>
        <v>13.708187939472705</v>
      </c>
      <c r="AH53" s="1372">
        <f t="shared" si="48"/>
        <v>171.24396172836651</v>
      </c>
      <c r="AI53" s="1372">
        <f t="shared" si="48"/>
        <v>303.52684806043237</v>
      </c>
      <c r="AJ53" s="1372">
        <f t="shared" si="48"/>
        <v>248.19855150198023</v>
      </c>
      <c r="AK53" s="1372">
        <f t="shared" si="48"/>
        <v>46.773547301274888</v>
      </c>
      <c r="AL53" s="1372">
        <f t="shared" si="48"/>
        <v>52.953021174895554</v>
      </c>
      <c r="AM53" s="1372">
        <f t="shared" si="48"/>
        <v>1018.6541848548638</v>
      </c>
      <c r="AN53" s="1372">
        <f t="shared" si="48"/>
        <v>0</v>
      </c>
      <c r="AO53" s="1372">
        <f t="shared" si="48"/>
        <v>47.875770519540595</v>
      </c>
      <c r="AP53" s="1372">
        <f t="shared" si="48"/>
        <v>200.64819794488361</v>
      </c>
      <c r="AQ53" s="1372">
        <f t="shared" si="48"/>
        <v>439.84408935713873</v>
      </c>
      <c r="AR53" s="1372">
        <f t="shared" si="48"/>
        <v>226.00298441716905</v>
      </c>
      <c r="AS53" s="1372">
        <f t="shared" si="48"/>
        <v>93.320447744694832</v>
      </c>
      <c r="AT53" s="1372">
        <f t="shared" si="48"/>
        <v>10.962694871437083</v>
      </c>
      <c r="AU53" s="813"/>
      <c r="AV53" s="813" t="s">
        <v>19</v>
      </c>
      <c r="AW53" s="6"/>
      <c r="AX53" s="107"/>
      <c r="AY53" s="1529">
        <f t="shared" si="51"/>
        <v>723.8968426849226</v>
      </c>
      <c r="AZ53" s="654">
        <f t="shared" si="49"/>
        <v>4.5914006192417567</v>
      </c>
      <c r="BA53" s="654">
        <f t="shared" si="49"/>
        <v>13.829825394038274</v>
      </c>
      <c r="BB53" s="654">
        <f t="shared" si="49"/>
        <v>108.45155496065253</v>
      </c>
      <c r="BC53" s="654">
        <f t="shared" si="49"/>
        <v>177.56910636897862</v>
      </c>
      <c r="BD53" s="654">
        <f t="shared" si="49"/>
        <v>201.96341000666763</v>
      </c>
      <c r="BE53" s="654">
        <f t="shared" si="49"/>
        <v>217.4915453353438</v>
      </c>
      <c r="BF53" s="654">
        <f t="shared" si="49"/>
        <v>0</v>
      </c>
      <c r="BG53" s="654">
        <f t="shared" si="49"/>
        <v>3492.8018100538034</v>
      </c>
      <c r="BH53" s="654">
        <f t="shared" si="49"/>
        <v>1875.5088681735899</v>
      </c>
      <c r="BI53" s="654">
        <f t="shared" si="49"/>
        <v>0</v>
      </c>
      <c r="BJ53" s="654">
        <f t="shared" si="49"/>
        <v>24.378831699895823</v>
      </c>
      <c r="BK53" s="654">
        <f t="shared" si="49"/>
        <v>296.62211494825425</v>
      </c>
      <c r="BL53" s="654">
        <f t="shared" si="49"/>
        <v>324.389908791126</v>
      </c>
      <c r="BM53" s="654">
        <f t="shared" si="49"/>
        <v>469.7217054597167</v>
      </c>
      <c r="BN53" s="654">
        <f t="shared" si="49"/>
        <v>669.55987191178838</v>
      </c>
      <c r="BO53" s="654">
        <f t="shared" si="49"/>
        <v>90.836435362808572</v>
      </c>
      <c r="BP53" s="654">
        <f t="shared" si="49"/>
        <v>1617.2929418802134</v>
      </c>
      <c r="BQ53" s="654">
        <f t="shared" si="49"/>
        <v>0</v>
      </c>
      <c r="BR53" s="654">
        <f t="shared" si="49"/>
        <v>38.680196420926983</v>
      </c>
      <c r="BS53" s="654">
        <f t="shared" si="49"/>
        <v>173.89901099539122</v>
      </c>
      <c r="BT53" s="654">
        <f t="shared" si="49"/>
        <v>411.48367523132606</v>
      </c>
      <c r="BU53" s="654">
        <f t="shared" si="49"/>
        <v>474.12563248707073</v>
      </c>
      <c r="BV53" s="654">
        <f t="shared" si="49"/>
        <v>462.73388052390698</v>
      </c>
      <c r="BW53" s="654">
        <f t="shared" si="49"/>
        <v>56.370546221591198</v>
      </c>
      <c r="BX53" s="654">
        <f t="shared" si="49"/>
        <v>352.03122291550278</v>
      </c>
      <c r="BY53" s="2769" t="s">
        <v>1960</v>
      </c>
      <c r="BZ53" s="2482" t="s">
        <v>1961</v>
      </c>
      <c r="CA53" s="1520">
        <v>70324.049854232813</v>
      </c>
      <c r="CB53" s="1521">
        <v>12474.202925908965</v>
      </c>
      <c r="CC53" s="1521">
        <v>0</v>
      </c>
      <c r="CD53" s="1521">
        <v>157.56290007291719</v>
      </c>
      <c r="CE53" s="1521">
        <v>1114.7409969943828</v>
      </c>
      <c r="CF53" s="1521">
        <v>2454.7158998325222</v>
      </c>
      <c r="CG53" s="1521">
        <v>4263.1523379610226</v>
      </c>
      <c r="CH53" s="1521">
        <v>3654.6671351376845</v>
      </c>
      <c r="CI53" s="1521">
        <v>829.36365591043989</v>
      </c>
      <c r="CJ53" s="1521">
        <v>30338.371192475919</v>
      </c>
      <c r="CK53" s="1521">
        <v>5849.2867017125627</v>
      </c>
      <c r="CL53" s="1521">
        <v>0</v>
      </c>
      <c r="CM53" s="1521">
        <v>197.47281753028511</v>
      </c>
      <c r="CN53" s="1521">
        <v>795.64154824294656</v>
      </c>
      <c r="CO53" s="1521">
        <v>1531.7111790787578</v>
      </c>
      <c r="CP53" s="1521">
        <v>1663.8182433731631</v>
      </c>
      <c r="CQ53" s="1521">
        <v>968.04762170482911</v>
      </c>
      <c r="CR53" s="1521">
        <v>692.59529178258219</v>
      </c>
      <c r="CS53" s="1521">
        <v>7590.1682777258593</v>
      </c>
      <c r="CT53" s="1521">
        <v>0</v>
      </c>
      <c r="CU53" s="1521">
        <v>52.433176586769562</v>
      </c>
      <c r="CV53" s="1521">
        <v>951.63095748060368</v>
      </c>
      <c r="CW53" s="1521">
        <v>2338.5157010938219</v>
      </c>
      <c r="CX53" s="1521">
        <v>2655.6318131719991</v>
      </c>
      <c r="CY53" s="1521">
        <v>1386.7006171047799</v>
      </c>
      <c r="CZ53" s="1521">
        <v>205.25601228788193</v>
      </c>
      <c r="DA53" s="1521">
        <v>16898.916213037486</v>
      </c>
      <c r="DB53" s="1521">
        <v>20.871882086145604</v>
      </c>
      <c r="DC53" s="1521">
        <v>947.73060608203571</v>
      </c>
      <c r="DD53" s="1521">
        <v>5899.91370832742</v>
      </c>
      <c r="DE53" s="1521">
        <v>4928.4693335118018</v>
      </c>
      <c r="DF53" s="1521">
        <v>3239.3446522760787</v>
      </c>
      <c r="DG53" s="1521">
        <v>1551.8803419976311</v>
      </c>
      <c r="DH53" s="1521">
        <v>310.70568875636241</v>
      </c>
      <c r="DI53" s="1521">
        <v>9532.4964069305752</v>
      </c>
      <c r="DJ53" s="1521">
        <v>11.074152977025737</v>
      </c>
      <c r="DK53" s="1521">
        <v>343.09708997688347</v>
      </c>
      <c r="DL53" s="1521">
        <v>2730.7748042187645</v>
      </c>
      <c r="DM53" s="1521">
        <v>3134.3481185950482</v>
      </c>
      <c r="DN53" s="1521">
        <v>2420.113162756189</v>
      </c>
      <c r="DO53" s="1521">
        <v>791.2522870234767</v>
      </c>
      <c r="DP53" s="1521">
        <v>101.83679138321266</v>
      </c>
      <c r="DQ53" s="1521">
        <v>2941.7938692557932</v>
      </c>
      <c r="DR53" s="1521">
        <v>0</v>
      </c>
      <c r="DS53" s="1521">
        <v>235.21428571310034</v>
      </c>
      <c r="DT53" s="1521">
        <v>414.28229999342773</v>
      </c>
      <c r="DU53" s="1521">
        <v>941.01638726779765</v>
      </c>
      <c r="DV53" s="1521">
        <v>857.95274925520482</v>
      </c>
      <c r="DW53" s="1521">
        <v>398.97144477848184</v>
      </c>
      <c r="DX53" s="1521">
        <v>94.35670224778012</v>
      </c>
      <c r="DY53" s="1521">
        <v>14691.648710563124</v>
      </c>
      <c r="DZ53" s="1521">
        <v>6673.3460886990451</v>
      </c>
      <c r="EA53" s="1521">
        <v>2</v>
      </c>
      <c r="EB53" s="1521">
        <v>124.93034679638772</v>
      </c>
      <c r="EC53" s="1521">
        <v>956.98027369007366</v>
      </c>
      <c r="ED53" s="1521">
        <v>1736.267758614777</v>
      </c>
      <c r="EE53" s="1521">
        <v>1972.2420066302432</v>
      </c>
      <c r="EF53" s="1521">
        <v>1376.3178914862856</v>
      </c>
      <c r="EG53" s="1521">
        <v>504.60781148127512</v>
      </c>
      <c r="EH53" s="1521">
        <v>8018.302621864088</v>
      </c>
      <c r="EI53" s="1521">
        <v>55.65751633991529</v>
      </c>
      <c r="EJ53" s="1521">
        <v>450.56731415840108</v>
      </c>
      <c r="EK53" s="1521">
        <v>1638.6577480513158</v>
      </c>
      <c r="EL53" s="1521">
        <v>2450.7890120676129</v>
      </c>
      <c r="EM53" s="1521">
        <v>1958.9443180745072</v>
      </c>
      <c r="EN53" s="1521">
        <v>1267.6546463374168</v>
      </c>
      <c r="EO53" s="1521">
        <v>196.03206683491456</v>
      </c>
      <c r="EP53" s="1522">
        <v>345.53674909844227</v>
      </c>
      <c r="EQ53" s="1512"/>
    </row>
    <row r="54" spans="1:147" ht="17.100000000000001" customHeight="1">
      <c r="A54" s="813"/>
      <c r="B54" s="1219" t="s">
        <v>20</v>
      </c>
      <c r="C54" s="6"/>
      <c r="D54" s="107"/>
      <c r="E54" s="1527">
        <f>CA56</f>
        <v>3760.7844495852632</v>
      </c>
      <c r="F54" s="1372">
        <f t="shared" ref="F54:AT54" si="52">CB56</f>
        <v>720.22107481615922</v>
      </c>
      <c r="G54" s="1372">
        <f t="shared" si="52"/>
        <v>10.905550145777216</v>
      </c>
      <c r="H54" s="1372">
        <f t="shared" si="52"/>
        <v>17.686638896018241</v>
      </c>
      <c r="I54" s="1372">
        <f t="shared" si="52"/>
        <v>179.66280117389826</v>
      </c>
      <c r="J54" s="1372">
        <f t="shared" si="52"/>
        <v>234.90772141188177</v>
      </c>
      <c r="K54" s="1372">
        <f t="shared" si="52"/>
        <v>120.50759216949535</v>
      </c>
      <c r="L54" s="1372">
        <f t="shared" si="52"/>
        <v>133.88900201078195</v>
      </c>
      <c r="M54" s="1372">
        <f t="shared" si="52"/>
        <v>22.661769008306582</v>
      </c>
      <c r="N54" s="1372">
        <f t="shared" si="52"/>
        <v>770.56843014075719</v>
      </c>
      <c r="O54" s="1372">
        <f t="shared" si="52"/>
        <v>183.59123228876712</v>
      </c>
      <c r="P54" s="1372">
        <f t="shared" si="52"/>
        <v>0</v>
      </c>
      <c r="Q54" s="1372">
        <f t="shared" si="52"/>
        <v>0</v>
      </c>
      <c r="R54" s="1372">
        <f t="shared" si="52"/>
        <v>22.820964393084857</v>
      </c>
      <c r="S54" s="1372">
        <f t="shared" si="52"/>
        <v>27.127643691658669</v>
      </c>
      <c r="T54" s="1372">
        <f t="shared" si="52"/>
        <v>55.89059575548356</v>
      </c>
      <c r="U54" s="1372">
        <f t="shared" si="52"/>
        <v>47.34365525726983</v>
      </c>
      <c r="V54" s="1372">
        <f t="shared" si="52"/>
        <v>30.408373191270154</v>
      </c>
      <c r="W54" s="1372">
        <f t="shared" si="52"/>
        <v>328.58311490646469</v>
      </c>
      <c r="X54" s="1372">
        <f t="shared" si="52"/>
        <v>0</v>
      </c>
      <c r="Y54" s="1372">
        <f t="shared" si="52"/>
        <v>0</v>
      </c>
      <c r="Z54" s="1372">
        <f t="shared" si="52"/>
        <v>25.955289890151469</v>
      </c>
      <c r="AA54" s="1372">
        <f t="shared" si="52"/>
        <v>63.479235648993523</v>
      </c>
      <c r="AB54" s="1372">
        <f t="shared" si="52"/>
        <v>116.41751919297946</v>
      </c>
      <c r="AC54" s="1372">
        <f t="shared" si="52"/>
        <v>87.613092712331962</v>
      </c>
      <c r="AD54" s="1372">
        <f t="shared" si="52"/>
        <v>35.117977462008312</v>
      </c>
      <c r="AE54" s="1372">
        <f t="shared" si="52"/>
        <v>258.39408294552567</v>
      </c>
      <c r="AF54" s="1372">
        <f t="shared" si="52"/>
        <v>0</v>
      </c>
      <c r="AG54" s="1372">
        <f t="shared" si="52"/>
        <v>0</v>
      </c>
      <c r="AH54" s="1372">
        <f t="shared" si="52"/>
        <v>38.783312890901598</v>
      </c>
      <c r="AI54" s="1372">
        <f t="shared" si="52"/>
        <v>86.349750572641909</v>
      </c>
      <c r="AJ54" s="1372">
        <f t="shared" si="52"/>
        <v>71.115226360923813</v>
      </c>
      <c r="AK54" s="1372">
        <f t="shared" si="52"/>
        <v>25.112269417468251</v>
      </c>
      <c r="AL54" s="1372">
        <f t="shared" si="52"/>
        <v>37.033523703590049</v>
      </c>
      <c r="AM54" s="1372">
        <f t="shared" si="52"/>
        <v>587.89207479513948</v>
      </c>
      <c r="AN54" s="1372">
        <f t="shared" si="52"/>
        <v>0</v>
      </c>
      <c r="AO54" s="1372">
        <f t="shared" si="52"/>
        <v>12.98750904660616</v>
      </c>
      <c r="AP54" s="1372">
        <f t="shared" si="52"/>
        <v>112.40073032776192</v>
      </c>
      <c r="AQ54" s="1372">
        <f t="shared" si="52"/>
        <v>255.89504689963485</v>
      </c>
      <c r="AR54" s="1372">
        <f t="shared" si="52"/>
        <v>139.71804777850016</v>
      </c>
      <c r="AS54" s="1372">
        <f t="shared" si="52"/>
        <v>64.818645943337913</v>
      </c>
      <c r="AT54" s="1372">
        <f t="shared" si="52"/>
        <v>2.0720947992985197</v>
      </c>
      <c r="AU54" s="813"/>
      <c r="AV54" s="1219" t="s">
        <v>20</v>
      </c>
      <c r="AW54" s="6"/>
      <c r="AX54" s="107"/>
      <c r="AY54" s="1530">
        <f>DQ56</f>
        <v>155.43876272089923</v>
      </c>
      <c r="AZ54" s="647">
        <f t="shared" ref="AZ54:BX54" si="53">DR56</f>
        <v>0</v>
      </c>
      <c r="BA54" s="647">
        <f t="shared" si="53"/>
        <v>0</v>
      </c>
      <c r="BB54" s="647">
        <f t="shared" si="53"/>
        <v>15.434249409890326</v>
      </c>
      <c r="BC54" s="647">
        <f t="shared" si="53"/>
        <v>59.306300597345995</v>
      </c>
      <c r="BD54" s="647">
        <f t="shared" si="53"/>
        <v>44.755720545922131</v>
      </c>
      <c r="BE54" s="647">
        <f t="shared" si="53"/>
        <v>26.153272663497098</v>
      </c>
      <c r="BF54" s="647">
        <f t="shared" si="53"/>
        <v>9.7892195042436825</v>
      </c>
      <c r="BG54" s="647">
        <f t="shared" si="53"/>
        <v>1322.4252119901703</v>
      </c>
      <c r="BH54" s="647">
        <f t="shared" si="53"/>
        <v>773.54731262919472</v>
      </c>
      <c r="BI54" s="647">
        <f t="shared" si="53"/>
        <v>0</v>
      </c>
      <c r="BJ54" s="647">
        <f t="shared" si="53"/>
        <v>42.792231811549321</v>
      </c>
      <c r="BK54" s="647">
        <f t="shared" si="53"/>
        <v>56.877281433285219</v>
      </c>
      <c r="BL54" s="647">
        <f t="shared" si="53"/>
        <v>159.80388108921318</v>
      </c>
      <c r="BM54" s="647">
        <f t="shared" si="53"/>
        <v>309.75159902823003</v>
      </c>
      <c r="BN54" s="647">
        <f t="shared" si="53"/>
        <v>170.36593628077091</v>
      </c>
      <c r="BO54" s="647">
        <f t="shared" si="53"/>
        <v>33.956382986146153</v>
      </c>
      <c r="BP54" s="647">
        <f t="shared" si="53"/>
        <v>548.87789936097533</v>
      </c>
      <c r="BQ54" s="647">
        <f t="shared" si="53"/>
        <v>0</v>
      </c>
      <c r="BR54" s="647">
        <f t="shared" si="53"/>
        <v>52.861192503840634</v>
      </c>
      <c r="BS54" s="647">
        <f t="shared" si="53"/>
        <v>126.6985142825003</v>
      </c>
      <c r="BT54" s="647">
        <f t="shared" si="53"/>
        <v>154.75850069600168</v>
      </c>
      <c r="BU54" s="647">
        <f t="shared" si="53"/>
        <v>147.92441506858037</v>
      </c>
      <c r="BV54" s="647">
        <f t="shared" si="53"/>
        <v>57.292210196973585</v>
      </c>
      <c r="BW54" s="647">
        <f t="shared" si="53"/>
        <v>9.3430666130787685</v>
      </c>
      <c r="BX54" s="647">
        <f t="shared" si="53"/>
        <v>204.23889512213751</v>
      </c>
      <c r="BY54" s="2769"/>
      <c r="BZ54" s="2482" t="s">
        <v>1962</v>
      </c>
      <c r="CA54" s="1520">
        <v>32613.761650441331</v>
      </c>
      <c r="CB54" s="1521">
        <v>6232.6980653114706</v>
      </c>
      <c r="CC54" s="1521">
        <v>15.8116365320389</v>
      </c>
      <c r="CD54" s="1521">
        <v>34.045727767298843</v>
      </c>
      <c r="CE54" s="1521">
        <v>776.54905754357935</v>
      </c>
      <c r="CF54" s="1521">
        <v>1503.7252587802627</v>
      </c>
      <c r="CG54" s="1521">
        <v>2268.9068675762715</v>
      </c>
      <c r="CH54" s="1521">
        <v>1198.9508940780959</v>
      </c>
      <c r="CI54" s="1521">
        <v>434.70862303393238</v>
      </c>
      <c r="CJ54" s="1521">
        <v>12771.905680934262</v>
      </c>
      <c r="CK54" s="1521">
        <v>3530.1156175286051</v>
      </c>
      <c r="CL54" s="1521">
        <v>0</v>
      </c>
      <c r="CM54" s="1521">
        <v>64.359999999963378</v>
      </c>
      <c r="CN54" s="1521">
        <v>651.42095024274317</v>
      </c>
      <c r="CO54" s="1521">
        <v>926.75387374094112</v>
      </c>
      <c r="CP54" s="1521">
        <v>924.58644335264842</v>
      </c>
      <c r="CQ54" s="1521">
        <v>642.11291376754161</v>
      </c>
      <c r="CR54" s="1521">
        <v>320.8814364247616</v>
      </c>
      <c r="CS54" s="1521">
        <v>3988.0318754194973</v>
      </c>
      <c r="CT54" s="1521">
        <v>0</v>
      </c>
      <c r="CU54" s="1521">
        <v>29.220060060031088</v>
      </c>
      <c r="CV54" s="1521">
        <v>542.27713544581729</v>
      </c>
      <c r="CW54" s="1521">
        <v>1372.1900215359879</v>
      </c>
      <c r="CX54" s="1521">
        <v>1412.6469296221264</v>
      </c>
      <c r="CY54" s="1521">
        <v>596.02518972869734</v>
      </c>
      <c r="CZ54" s="1521">
        <v>35.672539026832588</v>
      </c>
      <c r="DA54" s="1521">
        <v>5253.7581879861928</v>
      </c>
      <c r="DB54" s="1521">
        <v>0</v>
      </c>
      <c r="DC54" s="1521">
        <v>550.21719641594086</v>
      </c>
      <c r="DD54" s="1521">
        <v>2047.4167874321558</v>
      </c>
      <c r="DE54" s="1521">
        <v>1426.5141520775539</v>
      </c>
      <c r="DF54" s="1521">
        <v>857.93713345201968</v>
      </c>
      <c r="DG54" s="1521">
        <v>339.48870123964753</v>
      </c>
      <c r="DH54" s="1521">
        <v>32.184217368877377</v>
      </c>
      <c r="DI54" s="1521">
        <v>4311.46236865014</v>
      </c>
      <c r="DJ54" s="1521">
        <v>47.18949962366861</v>
      </c>
      <c r="DK54" s="1521">
        <v>227.49980588735696</v>
      </c>
      <c r="DL54" s="1521">
        <v>1422.1945991530729</v>
      </c>
      <c r="DM54" s="1521">
        <v>1205.0689850487645</v>
      </c>
      <c r="DN54" s="1521">
        <v>1043.1241294793901</v>
      </c>
      <c r="DO54" s="1521">
        <v>319.37241780718904</v>
      </c>
      <c r="DP54" s="1521">
        <v>47.012931650698562</v>
      </c>
      <c r="DQ54" s="1521">
        <v>1144.6494504042348</v>
      </c>
      <c r="DR54" s="1521">
        <v>0</v>
      </c>
      <c r="DS54" s="1521">
        <v>14.064504504475535</v>
      </c>
      <c r="DT54" s="1521">
        <v>223.22346903833861</v>
      </c>
      <c r="DU54" s="1521">
        <v>509.46641195568168</v>
      </c>
      <c r="DV54" s="1521">
        <v>220.11221406941374</v>
      </c>
      <c r="DW54" s="1521">
        <v>136.63279279376113</v>
      </c>
      <c r="DX54" s="1521">
        <v>41.150058042564098</v>
      </c>
      <c r="DY54" s="1521">
        <v>7338.4668970776465</v>
      </c>
      <c r="DZ54" s="1521">
        <v>3148.8739215231058</v>
      </c>
      <c r="EA54" s="1521">
        <v>0</v>
      </c>
      <c r="EB54" s="1521">
        <v>164.44532495954135</v>
      </c>
      <c r="EC54" s="1521">
        <v>556.9169949890088</v>
      </c>
      <c r="ED54" s="1521">
        <v>737.48457048391242</v>
      </c>
      <c r="EE54" s="1521">
        <v>1153.3865749508036</v>
      </c>
      <c r="EF54" s="1521">
        <v>474.48508638390138</v>
      </c>
      <c r="EG54" s="1521">
        <v>62.155369755937386</v>
      </c>
      <c r="EH54" s="1521">
        <v>4189.5929755545467</v>
      </c>
      <c r="EI54" s="1521">
        <v>8.8399999999908463</v>
      </c>
      <c r="EJ54" s="1521">
        <v>217.10142749241317</v>
      </c>
      <c r="EK54" s="1521">
        <v>922.11238903367587</v>
      </c>
      <c r="EL54" s="1521">
        <v>1102.5893185385012</v>
      </c>
      <c r="EM54" s="1521">
        <v>1158.9166449837364</v>
      </c>
      <c r="EN54" s="1521">
        <v>629.09075229808263</v>
      </c>
      <c r="EO54" s="1521">
        <v>150.94244320814488</v>
      </c>
      <c r="EP54" s="1522">
        <v>814.5791880635561</v>
      </c>
      <c r="EQ54" s="1512"/>
    </row>
    <row r="55" spans="1:147" ht="17.100000000000001" customHeight="1">
      <c r="A55" s="2639" t="s">
        <v>21</v>
      </c>
      <c r="B55" s="2639"/>
      <c r="C55" s="6"/>
      <c r="D55" s="107"/>
      <c r="E55" s="1527">
        <f>CA57</f>
        <v>2876.0777966247751</v>
      </c>
      <c r="F55" s="1372">
        <f t="shared" ref="F55:AT55" si="54">CB57</f>
        <v>533.64422708459972</v>
      </c>
      <c r="G55" s="1372">
        <f t="shared" si="54"/>
        <v>0</v>
      </c>
      <c r="H55" s="1372">
        <f t="shared" si="54"/>
        <v>3.9490445878890577</v>
      </c>
      <c r="I55" s="1372">
        <f t="shared" si="54"/>
        <v>85.078992119113195</v>
      </c>
      <c r="J55" s="1372">
        <f t="shared" si="54"/>
        <v>120.19728478643039</v>
      </c>
      <c r="K55" s="1372">
        <f t="shared" si="54"/>
        <v>238.41481560077952</v>
      </c>
      <c r="L55" s="1372">
        <f t="shared" si="54"/>
        <v>78.587077886623206</v>
      </c>
      <c r="M55" s="1372">
        <f t="shared" si="54"/>
        <v>7.4170121037643426</v>
      </c>
      <c r="N55" s="1372">
        <f t="shared" si="54"/>
        <v>564.26455479885033</v>
      </c>
      <c r="O55" s="1372">
        <f t="shared" si="54"/>
        <v>210.40859765074461</v>
      </c>
      <c r="P55" s="1372">
        <f t="shared" si="54"/>
        <v>0</v>
      </c>
      <c r="Q55" s="1372">
        <f t="shared" si="54"/>
        <v>0</v>
      </c>
      <c r="R55" s="1372">
        <f t="shared" si="54"/>
        <v>3.8409090898774418</v>
      </c>
      <c r="S55" s="1372">
        <f t="shared" si="54"/>
        <v>43.479594272209155</v>
      </c>
      <c r="T55" s="1372">
        <f t="shared" si="54"/>
        <v>115.869543181769</v>
      </c>
      <c r="U55" s="1372">
        <f t="shared" si="54"/>
        <v>41.561000467117779</v>
      </c>
      <c r="V55" s="1372">
        <f t="shared" si="54"/>
        <v>5.6575506397712294</v>
      </c>
      <c r="W55" s="1372">
        <f t="shared" si="54"/>
        <v>238.46039832225841</v>
      </c>
      <c r="X55" s="1372">
        <f t="shared" si="54"/>
        <v>0</v>
      </c>
      <c r="Y55" s="1372">
        <f t="shared" si="54"/>
        <v>0</v>
      </c>
      <c r="Z55" s="1372">
        <f t="shared" si="54"/>
        <v>31.975701916503478</v>
      </c>
      <c r="AA55" s="1372">
        <f t="shared" si="54"/>
        <v>33.296316110781447</v>
      </c>
      <c r="AB55" s="1372">
        <f t="shared" si="54"/>
        <v>108.34898487301666</v>
      </c>
      <c r="AC55" s="1372">
        <f t="shared" si="54"/>
        <v>58.132713280288513</v>
      </c>
      <c r="AD55" s="1372">
        <f t="shared" si="54"/>
        <v>6.7066821416683124</v>
      </c>
      <c r="AE55" s="1372">
        <f t="shared" si="54"/>
        <v>115.3955588258473</v>
      </c>
      <c r="AF55" s="1372">
        <f t="shared" si="54"/>
        <v>0</v>
      </c>
      <c r="AG55" s="1372">
        <f t="shared" si="54"/>
        <v>3.9490445878890577</v>
      </c>
      <c r="AH55" s="1372">
        <f t="shared" si="54"/>
        <v>29.93966940429064</v>
      </c>
      <c r="AI55" s="1372">
        <f t="shared" si="54"/>
        <v>55.748759679436233</v>
      </c>
      <c r="AJ55" s="1372">
        <f t="shared" si="54"/>
        <v>14.050955416378653</v>
      </c>
      <c r="AK55" s="1372">
        <f t="shared" si="54"/>
        <v>11.70712973785273</v>
      </c>
      <c r="AL55" s="1372">
        <f t="shared" si="54"/>
        <v>0</v>
      </c>
      <c r="AM55" s="1372">
        <f t="shared" si="54"/>
        <v>206.32937637956158</v>
      </c>
      <c r="AN55" s="1372">
        <f t="shared" si="54"/>
        <v>0</v>
      </c>
      <c r="AO55" s="1372">
        <f t="shared" si="54"/>
        <v>22.508820997645856</v>
      </c>
      <c r="AP55" s="1372">
        <f t="shared" si="54"/>
        <v>21.545767324147569</v>
      </c>
      <c r="AQ55" s="1372">
        <f t="shared" si="54"/>
        <v>104.35561105163696</v>
      </c>
      <c r="AR55" s="1372">
        <f t="shared" si="54"/>
        <v>55.998722461192493</v>
      </c>
      <c r="AS55" s="1372">
        <f t="shared" si="54"/>
        <v>1.9204545449387209</v>
      </c>
      <c r="AT55" s="1372">
        <f t="shared" si="54"/>
        <v>0</v>
      </c>
      <c r="AU55" s="2639" t="s">
        <v>21</v>
      </c>
      <c r="AV55" s="2639"/>
      <c r="AW55" s="6"/>
      <c r="AX55" s="107"/>
      <c r="AY55" s="1530">
        <f>DQ57</f>
        <v>145.32551482282153</v>
      </c>
      <c r="AZ55" s="647">
        <f t="shared" ref="AZ55:BX55" si="55">DR57</f>
        <v>0</v>
      </c>
      <c r="BA55" s="647">
        <f t="shared" si="55"/>
        <v>0</v>
      </c>
      <c r="BB55" s="647">
        <f t="shared" si="55"/>
        <v>35.930125064458558</v>
      </c>
      <c r="BC55" s="647">
        <f t="shared" si="55"/>
        <v>12.627584282791451</v>
      </c>
      <c r="BD55" s="647">
        <f t="shared" si="55"/>
        <v>56.099259637656644</v>
      </c>
      <c r="BE55" s="647">
        <f t="shared" si="55"/>
        <v>32.156524616025699</v>
      </c>
      <c r="BF55" s="647">
        <f t="shared" si="55"/>
        <v>8.5120212218891567</v>
      </c>
      <c r="BG55" s="647">
        <f t="shared" si="55"/>
        <v>1422.5141235389431</v>
      </c>
      <c r="BH55" s="647">
        <f t="shared" si="55"/>
        <v>710.44247933035922</v>
      </c>
      <c r="BI55" s="647">
        <f t="shared" si="55"/>
        <v>0</v>
      </c>
      <c r="BJ55" s="647">
        <f t="shared" si="55"/>
        <v>0</v>
      </c>
      <c r="BK55" s="647">
        <f t="shared" si="55"/>
        <v>162.43503469693269</v>
      </c>
      <c r="BL55" s="647">
        <f t="shared" si="55"/>
        <v>185.2013667250659</v>
      </c>
      <c r="BM55" s="647">
        <f t="shared" si="55"/>
        <v>232.04932208353307</v>
      </c>
      <c r="BN55" s="647">
        <f t="shared" si="55"/>
        <v>127.33974372106309</v>
      </c>
      <c r="BO55" s="647">
        <f t="shared" si="55"/>
        <v>3.4170121037643431</v>
      </c>
      <c r="BP55" s="647">
        <f t="shared" si="55"/>
        <v>712.07164420858373</v>
      </c>
      <c r="BQ55" s="647">
        <f t="shared" si="55"/>
        <v>0</v>
      </c>
      <c r="BR55" s="647">
        <f t="shared" si="55"/>
        <v>38.9307049791989</v>
      </c>
      <c r="BS55" s="647">
        <f t="shared" si="55"/>
        <v>183.74745372334806</v>
      </c>
      <c r="BT55" s="647">
        <f t="shared" si="55"/>
        <v>151.80788687080346</v>
      </c>
      <c r="BU55" s="647">
        <f t="shared" si="55"/>
        <v>244.19553111227478</v>
      </c>
      <c r="BV55" s="647">
        <f t="shared" si="55"/>
        <v>66.850289891606636</v>
      </c>
      <c r="BW55" s="647">
        <f t="shared" si="55"/>
        <v>26.539777631351974</v>
      </c>
      <c r="BX55" s="647">
        <f t="shared" si="55"/>
        <v>4</v>
      </c>
      <c r="BY55" s="2769"/>
      <c r="BZ55" s="2482" t="s">
        <v>1963</v>
      </c>
      <c r="CA55" s="1520">
        <v>36634.678909515707</v>
      </c>
      <c r="CB55" s="1521">
        <v>5587.3965837860142</v>
      </c>
      <c r="CC55" s="1521">
        <v>0</v>
      </c>
      <c r="CD55" s="1521">
        <v>25.55555555552931</v>
      </c>
      <c r="CE55" s="1521">
        <v>631.99318821034001</v>
      </c>
      <c r="CF55" s="1521">
        <v>1381.8021528087579</v>
      </c>
      <c r="CG55" s="1521">
        <v>1785.1965450102355</v>
      </c>
      <c r="CH55" s="1521">
        <v>1464.9943866860183</v>
      </c>
      <c r="CI55" s="1521">
        <v>297.85475551513048</v>
      </c>
      <c r="CJ55" s="1521">
        <v>13257.245505521691</v>
      </c>
      <c r="CK55" s="1521">
        <v>3381.2054839223979</v>
      </c>
      <c r="CL55" s="1521">
        <v>0</v>
      </c>
      <c r="CM55" s="1521">
        <v>131.86803112936443</v>
      </c>
      <c r="CN55" s="1521">
        <v>485.81706923360133</v>
      </c>
      <c r="CO55" s="1521">
        <v>807.9200608928976</v>
      </c>
      <c r="CP55" s="1521">
        <v>997.66543745445438</v>
      </c>
      <c r="CQ55" s="1521">
        <v>576.83571354271305</v>
      </c>
      <c r="CR55" s="1521">
        <v>381.09917166937106</v>
      </c>
      <c r="CS55" s="1521">
        <v>4151.8784749625738</v>
      </c>
      <c r="CT55" s="1521">
        <v>0</v>
      </c>
      <c r="CU55" s="1521">
        <v>45.23409524000607</v>
      </c>
      <c r="CV55" s="1521">
        <v>600.52751949320123</v>
      </c>
      <c r="CW55" s="1521">
        <v>1459.3184177458465</v>
      </c>
      <c r="CX55" s="1521">
        <v>1351.0114989071251</v>
      </c>
      <c r="CY55" s="1521">
        <v>587.49213530522127</v>
      </c>
      <c r="CZ55" s="1521">
        <v>108.29480827117357</v>
      </c>
      <c r="DA55" s="1521">
        <v>5724.1615466367221</v>
      </c>
      <c r="DB55" s="1521">
        <v>15.206140350880169</v>
      </c>
      <c r="DC55" s="1521">
        <v>234.52014681394101</v>
      </c>
      <c r="DD55" s="1521">
        <v>1680.6566134579284</v>
      </c>
      <c r="DE55" s="1521">
        <v>1806.6496416222449</v>
      </c>
      <c r="DF55" s="1521">
        <v>1388.057394705801</v>
      </c>
      <c r="DG55" s="1521">
        <v>488.81263423140183</v>
      </c>
      <c r="DH55" s="1521">
        <v>110.25897545452808</v>
      </c>
      <c r="DI55" s="1521">
        <v>4741.9632809568593</v>
      </c>
      <c r="DJ55" s="1521">
        <v>3.5555555555531901</v>
      </c>
      <c r="DK55" s="1521">
        <v>300.53666233222509</v>
      </c>
      <c r="DL55" s="1521">
        <v>1437.8385824605075</v>
      </c>
      <c r="DM55" s="1521">
        <v>1449.9244895727759</v>
      </c>
      <c r="DN55" s="1521">
        <v>1105.3869632118033</v>
      </c>
      <c r="DO55" s="1521">
        <v>385.9233970551021</v>
      </c>
      <c r="DP55" s="1521">
        <v>58.797630768895509</v>
      </c>
      <c r="DQ55" s="1521">
        <v>1646.7941143463158</v>
      </c>
      <c r="DR55" s="1521">
        <v>27.328242724522777</v>
      </c>
      <c r="DS55" s="1521">
        <v>26.755662714615973</v>
      </c>
      <c r="DT55" s="1521">
        <v>248.52139812929676</v>
      </c>
      <c r="DU55" s="1521">
        <v>607.86028229808903</v>
      </c>
      <c r="DV55" s="1521">
        <v>383.37546286612542</v>
      </c>
      <c r="DW55" s="1521">
        <v>315.21695450254072</v>
      </c>
      <c r="DX55" s="1521">
        <v>37.736111111124863</v>
      </c>
      <c r="DY55" s="1521">
        <v>10303.793714809053</v>
      </c>
      <c r="DZ55" s="1521">
        <v>5807.0678714213936</v>
      </c>
      <c r="EA55" s="1521">
        <v>6.6666666665921488</v>
      </c>
      <c r="EB55" s="1521">
        <v>133.57883169835139</v>
      </c>
      <c r="EC55" s="1521">
        <v>828.09590358582966</v>
      </c>
      <c r="ED55" s="1521">
        <v>1676.0543859735608</v>
      </c>
      <c r="EE55" s="1521">
        <v>1600.0422019815362</v>
      </c>
      <c r="EF55" s="1521">
        <v>1388.9511614638202</v>
      </c>
      <c r="EG55" s="1521">
        <v>173.67872005170415</v>
      </c>
      <c r="EH55" s="1521">
        <v>4496.7258433876568</v>
      </c>
      <c r="EI55" s="1521">
        <v>7.4126984127356419</v>
      </c>
      <c r="EJ55" s="1521">
        <v>133.61845874347833</v>
      </c>
      <c r="EK55" s="1521">
        <v>713.62734661383377</v>
      </c>
      <c r="EL55" s="1521">
        <v>1272.4795997746028</v>
      </c>
      <c r="EM55" s="1521">
        <v>1434.0406275794073</v>
      </c>
      <c r="EN55" s="1521">
        <v>834.87380914976575</v>
      </c>
      <c r="EO55" s="1521">
        <v>100.67330311383409</v>
      </c>
      <c r="EP55" s="1522">
        <v>1097.485710095779</v>
      </c>
      <c r="EQ55" s="1512"/>
    </row>
    <row r="56" spans="1:147" ht="17.100000000000001" customHeight="1">
      <c r="A56" s="2641" t="s">
        <v>118</v>
      </c>
      <c r="B56" s="2641"/>
      <c r="C56" s="2641"/>
      <c r="D56" s="107"/>
      <c r="E56" s="1527"/>
      <c r="F56" s="1372"/>
      <c r="G56" s="1372"/>
      <c r="H56" s="1372"/>
      <c r="I56" s="1372"/>
      <c r="J56" s="1372"/>
      <c r="K56" s="1372"/>
      <c r="L56" s="1372"/>
      <c r="M56" s="1372"/>
      <c r="N56" s="1372"/>
      <c r="O56" s="1372"/>
      <c r="P56" s="1372"/>
      <c r="Q56" s="1372"/>
      <c r="R56" s="1372"/>
      <c r="S56" s="1372"/>
      <c r="T56" s="1372"/>
      <c r="U56" s="1372"/>
      <c r="V56" s="1372"/>
      <c r="W56" s="1372"/>
      <c r="X56" s="1372"/>
      <c r="Y56" s="1372"/>
      <c r="Z56" s="1372"/>
      <c r="AA56" s="1372"/>
      <c r="AB56" s="1372"/>
      <c r="AC56" s="1372"/>
      <c r="AD56" s="1372"/>
      <c r="AE56" s="1372"/>
      <c r="AF56" s="1372"/>
      <c r="AG56" s="1372"/>
      <c r="AH56" s="1372"/>
      <c r="AI56" s="1372"/>
      <c r="AJ56" s="1372"/>
      <c r="AK56" s="1372"/>
      <c r="AL56" s="1372"/>
      <c r="AM56" s="1372"/>
      <c r="AN56" s="1372"/>
      <c r="AO56" s="1372"/>
      <c r="AP56" s="1372"/>
      <c r="AQ56" s="1372"/>
      <c r="AR56" s="1372"/>
      <c r="AS56" s="1372"/>
      <c r="AT56" s="1372"/>
      <c r="AU56" s="2641" t="s">
        <v>118</v>
      </c>
      <c r="AV56" s="2641"/>
      <c r="AW56" s="2641"/>
      <c r="AX56" s="107"/>
      <c r="AY56" s="1529"/>
      <c r="AZ56" s="654"/>
      <c r="BA56" s="654"/>
      <c r="BB56" s="654"/>
      <c r="BC56" s="654"/>
      <c r="BD56" s="654"/>
      <c r="BE56" s="654"/>
      <c r="BF56" s="654"/>
      <c r="BG56" s="654"/>
      <c r="BH56" s="654"/>
      <c r="BI56" s="654"/>
      <c r="BJ56" s="654"/>
      <c r="BK56" s="654"/>
      <c r="BL56" s="654"/>
      <c r="BM56" s="654"/>
      <c r="BN56" s="654"/>
      <c r="BO56" s="654"/>
      <c r="BP56" s="654"/>
      <c r="BQ56" s="654"/>
      <c r="BR56" s="654"/>
      <c r="BS56" s="654"/>
      <c r="BT56" s="654"/>
      <c r="BU56" s="654"/>
      <c r="BV56" s="654"/>
      <c r="BW56" s="654"/>
      <c r="BX56" s="654"/>
      <c r="BY56" s="2769"/>
      <c r="BZ56" s="2482" t="s">
        <v>1964</v>
      </c>
      <c r="CA56" s="1520">
        <v>3760.7844495852632</v>
      </c>
      <c r="CB56" s="1521">
        <v>720.22107481615922</v>
      </c>
      <c r="CC56" s="1521">
        <v>10.905550145777216</v>
      </c>
      <c r="CD56" s="1521">
        <v>17.686638896018241</v>
      </c>
      <c r="CE56" s="1521">
        <v>179.66280117389826</v>
      </c>
      <c r="CF56" s="1521">
        <v>234.90772141188177</v>
      </c>
      <c r="CG56" s="1521">
        <v>120.50759216949535</v>
      </c>
      <c r="CH56" s="1521">
        <v>133.88900201078195</v>
      </c>
      <c r="CI56" s="1521">
        <v>22.661769008306582</v>
      </c>
      <c r="CJ56" s="1521">
        <v>770.56843014075719</v>
      </c>
      <c r="CK56" s="1521">
        <v>183.59123228876712</v>
      </c>
      <c r="CL56" s="1521">
        <v>0</v>
      </c>
      <c r="CM56" s="1521">
        <v>0</v>
      </c>
      <c r="CN56" s="1521">
        <v>22.820964393084857</v>
      </c>
      <c r="CO56" s="1521">
        <v>27.127643691658669</v>
      </c>
      <c r="CP56" s="1521">
        <v>55.89059575548356</v>
      </c>
      <c r="CQ56" s="1521">
        <v>47.34365525726983</v>
      </c>
      <c r="CR56" s="1521">
        <v>30.408373191270154</v>
      </c>
      <c r="CS56" s="1521">
        <v>328.58311490646469</v>
      </c>
      <c r="CT56" s="1521">
        <v>0</v>
      </c>
      <c r="CU56" s="1521">
        <v>0</v>
      </c>
      <c r="CV56" s="1521">
        <v>25.955289890151469</v>
      </c>
      <c r="CW56" s="1521">
        <v>63.479235648993523</v>
      </c>
      <c r="CX56" s="1521">
        <v>116.41751919297946</v>
      </c>
      <c r="CY56" s="1521">
        <v>87.613092712331962</v>
      </c>
      <c r="CZ56" s="1521">
        <v>35.117977462008312</v>
      </c>
      <c r="DA56" s="1521">
        <v>258.39408294552567</v>
      </c>
      <c r="DB56" s="1521">
        <v>0</v>
      </c>
      <c r="DC56" s="1521">
        <v>0</v>
      </c>
      <c r="DD56" s="1521">
        <v>38.783312890901598</v>
      </c>
      <c r="DE56" s="1521">
        <v>86.349750572641909</v>
      </c>
      <c r="DF56" s="1521">
        <v>71.115226360923813</v>
      </c>
      <c r="DG56" s="1521">
        <v>25.112269417468251</v>
      </c>
      <c r="DH56" s="1521">
        <v>37.033523703590049</v>
      </c>
      <c r="DI56" s="1521">
        <v>587.89207479513948</v>
      </c>
      <c r="DJ56" s="1521">
        <v>0</v>
      </c>
      <c r="DK56" s="1521">
        <v>12.98750904660616</v>
      </c>
      <c r="DL56" s="1521">
        <v>112.40073032776192</v>
      </c>
      <c r="DM56" s="1521">
        <v>255.89504689963485</v>
      </c>
      <c r="DN56" s="1521">
        <v>139.71804777850016</v>
      </c>
      <c r="DO56" s="1521">
        <v>64.818645943337913</v>
      </c>
      <c r="DP56" s="1521">
        <v>2.0720947992985197</v>
      </c>
      <c r="DQ56" s="1521">
        <v>155.43876272089923</v>
      </c>
      <c r="DR56" s="1521">
        <v>0</v>
      </c>
      <c r="DS56" s="1521">
        <v>0</v>
      </c>
      <c r="DT56" s="1521">
        <v>15.434249409890326</v>
      </c>
      <c r="DU56" s="1521">
        <v>59.306300597345995</v>
      </c>
      <c r="DV56" s="1521">
        <v>44.755720545922131</v>
      </c>
      <c r="DW56" s="1521">
        <v>26.153272663497098</v>
      </c>
      <c r="DX56" s="1521">
        <v>9.7892195042436825</v>
      </c>
      <c r="DY56" s="1521">
        <v>1322.4252119901703</v>
      </c>
      <c r="DZ56" s="1521">
        <v>773.54731262919472</v>
      </c>
      <c r="EA56" s="1521">
        <v>0</v>
      </c>
      <c r="EB56" s="1521">
        <v>42.792231811549321</v>
      </c>
      <c r="EC56" s="1521">
        <v>56.877281433285219</v>
      </c>
      <c r="ED56" s="1521">
        <v>159.80388108921318</v>
      </c>
      <c r="EE56" s="1521">
        <v>309.75159902823003</v>
      </c>
      <c r="EF56" s="1521">
        <v>170.36593628077091</v>
      </c>
      <c r="EG56" s="1521">
        <v>33.956382986146153</v>
      </c>
      <c r="EH56" s="1521">
        <v>548.87789936097533</v>
      </c>
      <c r="EI56" s="1521">
        <v>0</v>
      </c>
      <c r="EJ56" s="1521">
        <v>52.861192503840634</v>
      </c>
      <c r="EK56" s="1521">
        <v>126.6985142825003</v>
      </c>
      <c r="EL56" s="1521">
        <v>154.75850069600168</v>
      </c>
      <c r="EM56" s="1521">
        <v>147.92441506858037</v>
      </c>
      <c r="EN56" s="1521">
        <v>57.292210196973585</v>
      </c>
      <c r="EO56" s="1521">
        <v>9.3430666130787685</v>
      </c>
      <c r="EP56" s="1522">
        <v>204.23889512213751</v>
      </c>
      <c r="EQ56" s="1512"/>
    </row>
    <row r="57" spans="1:147" ht="17.100000000000001" customHeight="1">
      <c r="A57" s="2639" t="s">
        <v>22</v>
      </c>
      <c r="B57" s="2639" t="s">
        <v>22</v>
      </c>
      <c r="C57" s="1221"/>
      <c r="D57" s="107"/>
      <c r="E57" s="1527">
        <f>CA58</f>
        <v>86320.016545759514</v>
      </c>
      <c r="F57" s="1372">
        <f t="shared" ref="F57:AT57" si="56">CB58</f>
        <v>12836.034947990531</v>
      </c>
      <c r="G57" s="1372">
        <f t="shared" si="56"/>
        <v>10.905550145777216</v>
      </c>
      <c r="H57" s="1372">
        <f t="shared" si="56"/>
        <v>123.625632966529</v>
      </c>
      <c r="I57" s="1372">
        <f t="shared" si="56"/>
        <v>1417.2316919620944</v>
      </c>
      <c r="J57" s="1372">
        <f t="shared" si="56"/>
        <v>3164.6688658635348</v>
      </c>
      <c r="K57" s="1372">
        <f t="shared" si="56"/>
        <v>4271.7924285530262</v>
      </c>
      <c r="L57" s="1372">
        <f t="shared" si="56"/>
        <v>3208.3354187893933</v>
      </c>
      <c r="M57" s="1372">
        <f t="shared" si="56"/>
        <v>639.4753597101934</v>
      </c>
      <c r="N57" s="1372">
        <f t="shared" si="56"/>
        <v>32089.794805162328</v>
      </c>
      <c r="O57" s="1372">
        <f t="shared" si="56"/>
        <v>6540.6303874209598</v>
      </c>
      <c r="P57" s="1372">
        <f t="shared" si="56"/>
        <v>0</v>
      </c>
      <c r="Q57" s="1372">
        <f t="shared" si="56"/>
        <v>253.84686153871453</v>
      </c>
      <c r="R57" s="1372">
        <f t="shared" si="56"/>
        <v>1023.5492793381779</v>
      </c>
      <c r="S57" s="1372">
        <f t="shared" si="56"/>
        <v>1712.037930034312</v>
      </c>
      <c r="T57" s="1372">
        <f t="shared" si="56"/>
        <v>1723.0253423268105</v>
      </c>
      <c r="U57" s="1372">
        <f t="shared" si="56"/>
        <v>1189.8950471816654</v>
      </c>
      <c r="V57" s="1372">
        <f t="shared" si="56"/>
        <v>638.27592700128707</v>
      </c>
      <c r="W57" s="1372">
        <f t="shared" si="56"/>
        <v>7831.3815688795448</v>
      </c>
      <c r="X57" s="1372">
        <f t="shared" si="56"/>
        <v>0</v>
      </c>
      <c r="Y57" s="1372">
        <f t="shared" si="56"/>
        <v>48.096525199042937</v>
      </c>
      <c r="Z57" s="1372">
        <f t="shared" si="56"/>
        <v>892.63454837070026</v>
      </c>
      <c r="AA57" s="1372">
        <f t="shared" si="56"/>
        <v>2516.6978051696256</v>
      </c>
      <c r="AB57" s="1372">
        <f t="shared" si="56"/>
        <v>2866.4268613302961</v>
      </c>
      <c r="AC57" s="1372">
        <f t="shared" si="56"/>
        <v>1290.3597770433425</v>
      </c>
      <c r="AD57" s="1372">
        <f t="shared" si="56"/>
        <v>217.16605176653567</v>
      </c>
      <c r="AE57" s="1372">
        <f t="shared" si="56"/>
        <v>17717.782848861778</v>
      </c>
      <c r="AF57" s="1372">
        <f t="shared" si="56"/>
        <v>4.7894736842135028</v>
      </c>
      <c r="AG57" s="1372">
        <f t="shared" si="56"/>
        <v>977.94074532526008</v>
      </c>
      <c r="AH57" s="1372">
        <f t="shared" si="56"/>
        <v>5400.7927571013224</v>
      </c>
      <c r="AI57" s="1372">
        <f t="shared" si="56"/>
        <v>5376.9922957502013</v>
      </c>
      <c r="AJ57" s="1372">
        <f t="shared" si="56"/>
        <v>3925.6811614657786</v>
      </c>
      <c r="AK57" s="1372">
        <f t="shared" si="56"/>
        <v>1685.7523621362345</v>
      </c>
      <c r="AL57" s="1372">
        <f t="shared" si="56"/>
        <v>345.83405339875765</v>
      </c>
      <c r="AM57" s="1372">
        <f t="shared" si="56"/>
        <v>10760.582468386301</v>
      </c>
      <c r="AN57" s="1372">
        <f t="shared" si="56"/>
        <v>9.1688888888834725</v>
      </c>
      <c r="AO57" s="1372">
        <f t="shared" si="56"/>
        <v>613.78460693599175</v>
      </c>
      <c r="AP57" s="1372">
        <f t="shared" si="56"/>
        <v>3119.5239454514872</v>
      </c>
      <c r="AQ57" s="1372">
        <f t="shared" si="56"/>
        <v>3406.1499712639825</v>
      </c>
      <c r="AR57" s="1372">
        <f t="shared" si="56"/>
        <v>2561.169282452252</v>
      </c>
      <c r="AS57" s="1372">
        <f t="shared" si="56"/>
        <v>945.18258853491579</v>
      </c>
      <c r="AT57" s="1372">
        <f t="shared" si="56"/>
        <v>105.60318485880674</v>
      </c>
      <c r="AU57" s="2639" t="s">
        <v>22</v>
      </c>
      <c r="AV57" s="2639" t="s">
        <v>22</v>
      </c>
      <c r="AW57" s="1221"/>
      <c r="AX57" s="107"/>
      <c r="AY57" s="1529">
        <f>DQ58</f>
        <v>4090.9175187214505</v>
      </c>
      <c r="AZ57" s="654">
        <f t="shared" ref="AZ57:BX57" si="57">DR58</f>
        <v>23.736842105281021</v>
      </c>
      <c r="BA57" s="654">
        <f t="shared" si="57"/>
        <v>233.22196546598835</v>
      </c>
      <c r="BB57" s="654">
        <f t="shared" si="57"/>
        <v>663.43932841788217</v>
      </c>
      <c r="BC57" s="654">
        <f t="shared" si="57"/>
        <v>1366.013896362821</v>
      </c>
      <c r="BD57" s="654">
        <f t="shared" si="57"/>
        <v>1099.7289349378145</v>
      </c>
      <c r="BE57" s="654">
        <f t="shared" si="57"/>
        <v>538.76741662833922</v>
      </c>
      <c r="BF57" s="654">
        <f t="shared" si="57"/>
        <v>166.00913480332378</v>
      </c>
      <c r="BG57" s="654">
        <f t="shared" si="57"/>
        <v>25122.341223882875</v>
      </c>
      <c r="BH57" s="654">
        <f t="shared" si="57"/>
        <v>12750.758778980566</v>
      </c>
      <c r="BI57" s="654">
        <f t="shared" si="57"/>
        <v>6.6666666665921488</v>
      </c>
      <c r="BJ57" s="654">
        <f t="shared" si="57"/>
        <v>403.26847670354329</v>
      </c>
      <c r="BK57" s="654">
        <f t="shared" si="57"/>
        <v>1915.5497898156955</v>
      </c>
      <c r="BL57" s="654">
        <f t="shared" si="57"/>
        <v>3526.5321414589002</v>
      </c>
      <c r="BM57" s="654">
        <f t="shared" si="57"/>
        <v>4184.7602398718636</v>
      </c>
      <c r="BN57" s="654">
        <f t="shared" si="57"/>
        <v>2255.2015161219701</v>
      </c>
      <c r="BO57" s="654">
        <f t="shared" si="57"/>
        <v>458.77994834199751</v>
      </c>
      <c r="BP57" s="654">
        <f t="shared" si="57"/>
        <v>12371.582444902318</v>
      </c>
      <c r="BQ57" s="654">
        <f t="shared" si="57"/>
        <v>65.910214752641778</v>
      </c>
      <c r="BR57" s="654">
        <f t="shared" si="57"/>
        <v>574.1481210520451</v>
      </c>
      <c r="BS57" s="654">
        <f t="shared" si="57"/>
        <v>2498.5186613260353</v>
      </c>
      <c r="BT57" s="654">
        <f t="shared" si="57"/>
        <v>3603.6616875603531</v>
      </c>
      <c r="BU57" s="654">
        <f t="shared" si="57"/>
        <v>3544.9772279671301</v>
      </c>
      <c r="BV57" s="654">
        <f t="shared" si="57"/>
        <v>1788.211296111723</v>
      </c>
      <c r="BW57" s="654">
        <f t="shared" si="57"/>
        <v>296.15523613238895</v>
      </c>
      <c r="BX57" s="654">
        <f t="shared" si="57"/>
        <v>1420.3455816162013</v>
      </c>
      <c r="BY57" s="2769"/>
      <c r="BZ57" s="2482" t="s">
        <v>1965</v>
      </c>
      <c r="CA57" s="1520">
        <v>2876.0777966247751</v>
      </c>
      <c r="CB57" s="1521">
        <v>533.64422708459972</v>
      </c>
      <c r="CC57" s="1521">
        <v>0</v>
      </c>
      <c r="CD57" s="1521">
        <v>3.9490445878890577</v>
      </c>
      <c r="CE57" s="1521">
        <v>85.078992119113195</v>
      </c>
      <c r="CF57" s="1521">
        <v>120.19728478643039</v>
      </c>
      <c r="CG57" s="1521">
        <v>238.41481560077952</v>
      </c>
      <c r="CH57" s="1521">
        <v>78.587077886623206</v>
      </c>
      <c r="CI57" s="1521">
        <v>7.4170121037643426</v>
      </c>
      <c r="CJ57" s="1521">
        <v>564.26455479885033</v>
      </c>
      <c r="CK57" s="1521">
        <v>210.40859765074461</v>
      </c>
      <c r="CL57" s="1521">
        <v>0</v>
      </c>
      <c r="CM57" s="1521">
        <v>0</v>
      </c>
      <c r="CN57" s="1521">
        <v>3.8409090898774418</v>
      </c>
      <c r="CO57" s="1521">
        <v>43.479594272209155</v>
      </c>
      <c r="CP57" s="1521">
        <v>115.869543181769</v>
      </c>
      <c r="CQ57" s="1521">
        <v>41.561000467117779</v>
      </c>
      <c r="CR57" s="1521">
        <v>5.6575506397712294</v>
      </c>
      <c r="CS57" s="1521">
        <v>238.46039832225841</v>
      </c>
      <c r="CT57" s="1521">
        <v>0</v>
      </c>
      <c r="CU57" s="1521">
        <v>0</v>
      </c>
      <c r="CV57" s="1521">
        <v>31.975701916503478</v>
      </c>
      <c r="CW57" s="1521">
        <v>33.296316110781447</v>
      </c>
      <c r="CX57" s="1521">
        <v>108.34898487301666</v>
      </c>
      <c r="CY57" s="1521">
        <v>58.132713280288513</v>
      </c>
      <c r="CZ57" s="1521">
        <v>6.7066821416683124</v>
      </c>
      <c r="DA57" s="1521">
        <v>115.3955588258473</v>
      </c>
      <c r="DB57" s="1521">
        <v>0</v>
      </c>
      <c r="DC57" s="1521">
        <v>3.9490445878890577</v>
      </c>
      <c r="DD57" s="1521">
        <v>29.93966940429064</v>
      </c>
      <c r="DE57" s="1521">
        <v>55.748759679436233</v>
      </c>
      <c r="DF57" s="1521">
        <v>14.050955416378653</v>
      </c>
      <c r="DG57" s="1521">
        <v>11.70712973785273</v>
      </c>
      <c r="DH57" s="1521">
        <v>0</v>
      </c>
      <c r="DI57" s="1521">
        <v>206.32937637956158</v>
      </c>
      <c r="DJ57" s="1521">
        <v>0</v>
      </c>
      <c r="DK57" s="1521">
        <v>22.508820997645856</v>
      </c>
      <c r="DL57" s="1521">
        <v>21.545767324147569</v>
      </c>
      <c r="DM57" s="1521">
        <v>104.35561105163696</v>
      </c>
      <c r="DN57" s="1521">
        <v>55.998722461192493</v>
      </c>
      <c r="DO57" s="1521">
        <v>1.9204545449387209</v>
      </c>
      <c r="DP57" s="1521">
        <v>0</v>
      </c>
      <c r="DQ57" s="1521">
        <v>145.32551482282153</v>
      </c>
      <c r="DR57" s="1521">
        <v>0</v>
      </c>
      <c r="DS57" s="1521">
        <v>0</v>
      </c>
      <c r="DT57" s="1521">
        <v>35.930125064458558</v>
      </c>
      <c r="DU57" s="1521">
        <v>12.627584282791451</v>
      </c>
      <c r="DV57" s="1521">
        <v>56.099259637656644</v>
      </c>
      <c r="DW57" s="1521">
        <v>32.156524616025699</v>
      </c>
      <c r="DX57" s="1521">
        <v>8.5120212218891567</v>
      </c>
      <c r="DY57" s="1521">
        <v>1422.5141235389431</v>
      </c>
      <c r="DZ57" s="1521">
        <v>710.44247933035922</v>
      </c>
      <c r="EA57" s="1521">
        <v>0</v>
      </c>
      <c r="EB57" s="1521">
        <v>0</v>
      </c>
      <c r="EC57" s="1521">
        <v>162.43503469693269</v>
      </c>
      <c r="ED57" s="1521">
        <v>185.2013667250659</v>
      </c>
      <c r="EE57" s="1521">
        <v>232.04932208353307</v>
      </c>
      <c r="EF57" s="1521">
        <v>127.33974372106309</v>
      </c>
      <c r="EG57" s="1521">
        <v>3.4170121037643431</v>
      </c>
      <c r="EH57" s="1521">
        <v>712.07164420858373</v>
      </c>
      <c r="EI57" s="1521">
        <v>0</v>
      </c>
      <c r="EJ57" s="1521">
        <v>38.9307049791989</v>
      </c>
      <c r="EK57" s="1521">
        <v>183.74745372334806</v>
      </c>
      <c r="EL57" s="1521">
        <v>151.80788687080346</v>
      </c>
      <c r="EM57" s="1521">
        <v>244.19553111227478</v>
      </c>
      <c r="EN57" s="1521">
        <v>66.850289891606636</v>
      </c>
      <c r="EO57" s="1521">
        <v>26.539777631351974</v>
      </c>
      <c r="EP57" s="1522">
        <v>4</v>
      </c>
      <c r="EQ57" s="1512"/>
    </row>
    <row r="58" spans="1:147" ht="17.100000000000001" customHeight="1">
      <c r="A58" s="1219"/>
      <c r="B58" s="1219" t="s">
        <v>385</v>
      </c>
      <c r="C58" s="1219"/>
      <c r="D58" s="811"/>
      <c r="E58" s="1527">
        <f>CA60</f>
        <v>50899.84787277798</v>
      </c>
      <c r="F58" s="1372">
        <f t="shared" ref="F58:AT61" si="58">CB60</f>
        <v>7815.2809686957953</v>
      </c>
      <c r="G58" s="1372">
        <f t="shared" si="58"/>
        <v>10.905550145777216</v>
      </c>
      <c r="H58" s="1372">
        <f t="shared" si="58"/>
        <v>85.595558877965345</v>
      </c>
      <c r="I58" s="1372">
        <f t="shared" si="58"/>
        <v>1059.9607488781144</v>
      </c>
      <c r="J58" s="1372">
        <f t="shared" si="58"/>
        <v>2171.3313899831578</v>
      </c>
      <c r="K58" s="1372">
        <f t="shared" si="58"/>
        <v>2339.0380538525678</v>
      </c>
      <c r="L58" s="1372">
        <f t="shared" si="58"/>
        <v>1735.9600932998085</v>
      </c>
      <c r="M58" s="1372">
        <f t="shared" si="58"/>
        <v>412.48957365840948</v>
      </c>
      <c r="N58" s="1372">
        <f t="shared" si="58"/>
        <v>16056.75564677078</v>
      </c>
      <c r="O58" s="1372">
        <f t="shared" si="58"/>
        <v>4643.459508212426</v>
      </c>
      <c r="P58" s="1372">
        <f t="shared" si="58"/>
        <v>0</v>
      </c>
      <c r="Q58" s="1372">
        <f t="shared" si="58"/>
        <v>187.55083333352076</v>
      </c>
      <c r="R58" s="1372">
        <f t="shared" si="58"/>
        <v>601.04791175543073</v>
      </c>
      <c r="S58" s="1372">
        <f t="shared" si="58"/>
        <v>1180.1586124159655</v>
      </c>
      <c r="T58" s="1372">
        <f t="shared" si="58"/>
        <v>1345.7821641111241</v>
      </c>
      <c r="U58" s="1372">
        <f t="shared" si="58"/>
        <v>839.18923081136666</v>
      </c>
      <c r="V58" s="1372">
        <f t="shared" si="58"/>
        <v>489.73075578502193</v>
      </c>
      <c r="W58" s="1372">
        <f t="shared" si="58"/>
        <v>4574.7293693719503</v>
      </c>
      <c r="X58" s="1372">
        <f t="shared" si="58"/>
        <v>0</v>
      </c>
      <c r="Y58" s="1372">
        <f t="shared" si="58"/>
        <v>17.697985606830173</v>
      </c>
      <c r="Z58" s="1372">
        <f t="shared" si="58"/>
        <v>599.31528897256158</v>
      </c>
      <c r="AA58" s="1372">
        <f t="shared" si="58"/>
        <v>1622.9981241913708</v>
      </c>
      <c r="AB58" s="1372">
        <f t="shared" si="58"/>
        <v>1480.1714278950262</v>
      </c>
      <c r="AC58" s="1372">
        <f t="shared" si="58"/>
        <v>683.53114275584437</v>
      </c>
      <c r="AD58" s="1372">
        <f t="shared" si="58"/>
        <v>171.01539995031899</v>
      </c>
      <c r="AE58" s="1372">
        <f t="shared" si="58"/>
        <v>6838.5667691864164</v>
      </c>
      <c r="AF58" s="1372">
        <f t="shared" si="58"/>
        <v>3.7894736842135033</v>
      </c>
      <c r="AG58" s="1372">
        <f t="shared" si="58"/>
        <v>315.95076882292545</v>
      </c>
      <c r="AH58" s="1372">
        <f t="shared" si="58"/>
        <v>2119.2585369750809</v>
      </c>
      <c r="AI58" s="1372">
        <f t="shared" si="58"/>
        <v>2165.375040536333</v>
      </c>
      <c r="AJ58" s="1372">
        <f t="shared" si="58"/>
        <v>1456.0782571723751</v>
      </c>
      <c r="AK58" s="1372">
        <f t="shared" si="58"/>
        <v>533.47419740356031</v>
      </c>
      <c r="AL58" s="1372">
        <f t="shared" si="58"/>
        <v>244.6404945919293</v>
      </c>
      <c r="AM58" s="1372">
        <f t="shared" si="58"/>
        <v>6114.5456822792894</v>
      </c>
      <c r="AN58" s="1372">
        <f t="shared" si="58"/>
        <v>1</v>
      </c>
      <c r="AO58" s="1372">
        <f t="shared" si="58"/>
        <v>379.58859903437457</v>
      </c>
      <c r="AP58" s="1372">
        <f t="shared" si="58"/>
        <v>1710.4264613870082</v>
      </c>
      <c r="AQ58" s="1372">
        <f t="shared" si="58"/>
        <v>1950.0403132484939</v>
      </c>
      <c r="AR58" s="1372">
        <f t="shared" si="58"/>
        <v>1495.4369397673513</v>
      </c>
      <c r="AS58" s="1372">
        <f t="shared" si="58"/>
        <v>512.52886879049652</v>
      </c>
      <c r="AT58" s="1372">
        <f t="shared" si="58"/>
        <v>65.524500051565425</v>
      </c>
      <c r="AU58" s="1219"/>
      <c r="AV58" s="1219" t="s">
        <v>385</v>
      </c>
      <c r="AW58" s="1219"/>
      <c r="AX58" s="811"/>
      <c r="AY58" s="1529">
        <f>DQ60</f>
        <v>2366.783463310886</v>
      </c>
      <c r="AZ58" s="654">
        <f t="shared" ref="AZ58:BX61" si="59">DR60</f>
        <v>23.736842105281021</v>
      </c>
      <c r="BA58" s="654">
        <f t="shared" si="59"/>
        <v>116.62974259849665</v>
      </c>
      <c r="BB58" s="654">
        <f t="shared" si="59"/>
        <v>264.11265649541161</v>
      </c>
      <c r="BC58" s="654">
        <f t="shared" si="59"/>
        <v>785.29382703498527</v>
      </c>
      <c r="BD58" s="654">
        <f t="shared" si="59"/>
        <v>723.06153118768509</v>
      </c>
      <c r="BE58" s="654">
        <f t="shared" si="59"/>
        <v>330.42775093730575</v>
      </c>
      <c r="BF58" s="654">
        <f t="shared" si="59"/>
        <v>123.52111295172011</v>
      </c>
      <c r="BG58" s="654">
        <f t="shared" si="59"/>
        <v>17255.181252839531</v>
      </c>
      <c r="BH58" s="654">
        <f t="shared" si="59"/>
        <v>9123.0251162171171</v>
      </c>
      <c r="BI58" s="654">
        <f t="shared" si="59"/>
        <v>6.6666666665921488</v>
      </c>
      <c r="BJ58" s="654">
        <f t="shared" si="59"/>
        <v>221.31173455468587</v>
      </c>
      <c r="BK58" s="654">
        <f t="shared" si="59"/>
        <v>1371.5551283132736</v>
      </c>
      <c r="BL58" s="654">
        <f t="shared" si="59"/>
        <v>2476.5797813094182</v>
      </c>
      <c r="BM58" s="654">
        <f t="shared" si="59"/>
        <v>3031.1078236335734</v>
      </c>
      <c r="BN58" s="654">
        <f t="shared" si="59"/>
        <v>1740.2895741506122</v>
      </c>
      <c r="BO58" s="654">
        <f t="shared" si="59"/>
        <v>275.51440758895785</v>
      </c>
      <c r="BP58" s="654">
        <f t="shared" si="59"/>
        <v>8132.1561366224114</v>
      </c>
      <c r="BQ58" s="654">
        <f t="shared" si="59"/>
        <v>51.303548085989782</v>
      </c>
      <c r="BR58" s="654">
        <f t="shared" si="59"/>
        <v>394.80077214479599</v>
      </c>
      <c r="BS58" s="654">
        <f t="shared" si="59"/>
        <v>1577.1627554118234</v>
      </c>
      <c r="BT58" s="654">
        <f t="shared" si="59"/>
        <v>2436.2605985228665</v>
      </c>
      <c r="BU58" s="654">
        <f t="shared" si="59"/>
        <v>2242.2391914804562</v>
      </c>
      <c r="BV58" s="654">
        <f t="shared" si="59"/>
        <v>1225.8953685474785</v>
      </c>
      <c r="BW58" s="654">
        <f t="shared" si="59"/>
        <v>204.49390242899992</v>
      </c>
      <c r="BX58" s="654">
        <f t="shared" si="59"/>
        <v>1291.3008588817117</v>
      </c>
      <c r="BY58" s="2769" t="s">
        <v>1966</v>
      </c>
      <c r="BZ58" s="2482" t="s">
        <v>1967</v>
      </c>
      <c r="CA58" s="1520">
        <v>86320.016545759514</v>
      </c>
      <c r="CB58" s="1521">
        <v>12836.034947990531</v>
      </c>
      <c r="CC58" s="1521">
        <v>10.905550145777216</v>
      </c>
      <c r="CD58" s="1521">
        <v>123.625632966529</v>
      </c>
      <c r="CE58" s="1521">
        <v>1417.2316919620944</v>
      </c>
      <c r="CF58" s="1521">
        <v>3164.6688658635348</v>
      </c>
      <c r="CG58" s="1521">
        <v>4271.7924285530262</v>
      </c>
      <c r="CH58" s="1521">
        <v>3208.3354187893933</v>
      </c>
      <c r="CI58" s="1521">
        <v>639.4753597101934</v>
      </c>
      <c r="CJ58" s="1521">
        <v>32089.794805162328</v>
      </c>
      <c r="CK58" s="1521">
        <v>6540.6303874209598</v>
      </c>
      <c r="CL58" s="1521">
        <v>0</v>
      </c>
      <c r="CM58" s="1521">
        <v>253.84686153871453</v>
      </c>
      <c r="CN58" s="1521">
        <v>1023.5492793381779</v>
      </c>
      <c r="CO58" s="1521">
        <v>1712.037930034312</v>
      </c>
      <c r="CP58" s="1521">
        <v>1723.0253423268105</v>
      </c>
      <c r="CQ58" s="1521">
        <v>1189.8950471816654</v>
      </c>
      <c r="CR58" s="1521">
        <v>638.27592700128707</v>
      </c>
      <c r="CS58" s="1521">
        <v>7831.3815688795448</v>
      </c>
      <c r="CT58" s="1521">
        <v>0</v>
      </c>
      <c r="CU58" s="1521">
        <v>48.096525199042937</v>
      </c>
      <c r="CV58" s="1521">
        <v>892.63454837070026</v>
      </c>
      <c r="CW58" s="1521">
        <v>2516.6978051696256</v>
      </c>
      <c r="CX58" s="1521">
        <v>2866.4268613302961</v>
      </c>
      <c r="CY58" s="1521">
        <v>1290.3597770433425</v>
      </c>
      <c r="CZ58" s="1521">
        <v>217.16605176653567</v>
      </c>
      <c r="DA58" s="1521">
        <v>17717.782848861778</v>
      </c>
      <c r="DB58" s="1521">
        <v>4.7894736842135028</v>
      </c>
      <c r="DC58" s="1521">
        <v>977.94074532526008</v>
      </c>
      <c r="DD58" s="1521">
        <v>5400.7927571013224</v>
      </c>
      <c r="DE58" s="1521">
        <v>5376.9922957502013</v>
      </c>
      <c r="DF58" s="1521">
        <v>3925.6811614657786</v>
      </c>
      <c r="DG58" s="1521">
        <v>1685.7523621362345</v>
      </c>
      <c r="DH58" s="1521">
        <v>345.83405339875765</v>
      </c>
      <c r="DI58" s="1521">
        <v>10760.582468386301</v>
      </c>
      <c r="DJ58" s="1521">
        <v>9.1688888888834725</v>
      </c>
      <c r="DK58" s="1521">
        <v>613.78460693599175</v>
      </c>
      <c r="DL58" s="1521">
        <v>3119.5239454514872</v>
      </c>
      <c r="DM58" s="1521">
        <v>3406.1499712639825</v>
      </c>
      <c r="DN58" s="1521">
        <v>2561.169282452252</v>
      </c>
      <c r="DO58" s="1521">
        <v>945.18258853491579</v>
      </c>
      <c r="DP58" s="1521">
        <v>105.60318485880674</v>
      </c>
      <c r="DQ58" s="1521">
        <v>4090.9175187214505</v>
      </c>
      <c r="DR58" s="1521">
        <v>23.736842105281021</v>
      </c>
      <c r="DS58" s="1521">
        <v>233.22196546598835</v>
      </c>
      <c r="DT58" s="1521">
        <v>663.43932841788217</v>
      </c>
      <c r="DU58" s="1521">
        <v>1366.013896362821</v>
      </c>
      <c r="DV58" s="1521">
        <v>1099.7289349378145</v>
      </c>
      <c r="DW58" s="1521">
        <v>538.76741662833922</v>
      </c>
      <c r="DX58" s="1521">
        <v>166.00913480332378</v>
      </c>
      <c r="DY58" s="1521">
        <v>25122.341223882875</v>
      </c>
      <c r="DZ58" s="1521">
        <v>12750.758778980566</v>
      </c>
      <c r="EA58" s="1521">
        <v>6.6666666665921488</v>
      </c>
      <c r="EB58" s="1521">
        <v>403.26847670354329</v>
      </c>
      <c r="EC58" s="1521">
        <v>1915.5497898156955</v>
      </c>
      <c r="ED58" s="1521">
        <v>3526.5321414589002</v>
      </c>
      <c r="EE58" s="1521">
        <v>4184.7602398718636</v>
      </c>
      <c r="EF58" s="1521">
        <v>2255.2015161219701</v>
      </c>
      <c r="EG58" s="1521">
        <v>458.77994834199751</v>
      </c>
      <c r="EH58" s="1521">
        <v>12371.582444902318</v>
      </c>
      <c r="EI58" s="1521">
        <v>65.910214752641778</v>
      </c>
      <c r="EJ58" s="1521">
        <v>574.1481210520451</v>
      </c>
      <c r="EK58" s="1521">
        <v>2498.5186613260353</v>
      </c>
      <c r="EL58" s="1521">
        <v>3603.6616875603531</v>
      </c>
      <c r="EM58" s="1521">
        <v>3544.9772279671301</v>
      </c>
      <c r="EN58" s="1521">
        <v>1788.211296111723</v>
      </c>
      <c r="EO58" s="1521">
        <v>296.15523613238895</v>
      </c>
      <c r="EP58" s="1522">
        <v>1420.3455816162013</v>
      </c>
      <c r="EQ58" s="1512"/>
    </row>
    <row r="59" spans="1:147" ht="17.100000000000001" customHeight="1">
      <c r="A59" s="1219"/>
      <c r="B59" s="1219" t="s">
        <v>24</v>
      </c>
      <c r="C59" s="1219"/>
      <c r="D59" s="811"/>
      <c r="E59" s="1527">
        <f t="shared" ref="E59:E61" si="60">CA61</f>
        <v>22468.105345626107</v>
      </c>
      <c r="F59" s="1372">
        <f t="shared" si="58"/>
        <v>3202.1096015278067</v>
      </c>
      <c r="G59" s="1372">
        <f t="shared" si="58"/>
        <v>0</v>
      </c>
      <c r="H59" s="1372">
        <f t="shared" si="58"/>
        <v>32.213747557957859</v>
      </c>
      <c r="I59" s="1372">
        <f t="shared" si="58"/>
        <v>255.02455256078787</v>
      </c>
      <c r="J59" s="1372">
        <f t="shared" si="58"/>
        <v>574.83120579344643</v>
      </c>
      <c r="K59" s="1372">
        <f t="shared" si="58"/>
        <v>1320.5046056063547</v>
      </c>
      <c r="L59" s="1372">
        <f t="shared" si="58"/>
        <v>885.6697261121634</v>
      </c>
      <c r="M59" s="1372">
        <f t="shared" si="58"/>
        <v>133.86576389709657</v>
      </c>
      <c r="N59" s="1372">
        <f t="shared" si="58"/>
        <v>10388.867263991708</v>
      </c>
      <c r="O59" s="1372">
        <f t="shared" si="58"/>
        <v>1097.4685794358122</v>
      </c>
      <c r="P59" s="1372">
        <f t="shared" si="58"/>
        <v>0</v>
      </c>
      <c r="Q59" s="1372">
        <f t="shared" si="58"/>
        <v>36</v>
      </c>
      <c r="R59" s="1372">
        <f t="shared" si="58"/>
        <v>248.82545806329946</v>
      </c>
      <c r="S59" s="1372">
        <f t="shared" si="58"/>
        <v>262.27788417061765</v>
      </c>
      <c r="T59" s="1372">
        <f t="shared" si="58"/>
        <v>241.0490165515815</v>
      </c>
      <c r="U59" s="1372">
        <f t="shared" si="58"/>
        <v>215.05835156860223</v>
      </c>
      <c r="V59" s="1372">
        <f t="shared" si="58"/>
        <v>94.257869081711704</v>
      </c>
      <c r="W59" s="1372">
        <f t="shared" si="58"/>
        <v>1945.2477689428399</v>
      </c>
      <c r="X59" s="1372">
        <f t="shared" si="58"/>
        <v>0</v>
      </c>
      <c r="Y59" s="1372">
        <f t="shared" si="58"/>
        <v>8.8378378378149698</v>
      </c>
      <c r="Z59" s="1372">
        <f t="shared" si="58"/>
        <v>149.55356552586545</v>
      </c>
      <c r="AA59" s="1372">
        <f t="shared" si="58"/>
        <v>492.00796594773072</v>
      </c>
      <c r="AB59" s="1372">
        <f t="shared" si="58"/>
        <v>889.33244948958099</v>
      </c>
      <c r="AC59" s="1372">
        <f t="shared" si="58"/>
        <v>375.81427791745921</v>
      </c>
      <c r="AD59" s="1372">
        <f t="shared" si="58"/>
        <v>29.701672224389185</v>
      </c>
      <c r="AE59" s="1372">
        <f t="shared" si="58"/>
        <v>7346.1509156130514</v>
      </c>
      <c r="AF59" s="1372">
        <f t="shared" si="58"/>
        <v>1</v>
      </c>
      <c r="AG59" s="1372">
        <f t="shared" si="58"/>
        <v>532.12106420143436</v>
      </c>
      <c r="AH59" s="1372">
        <f t="shared" si="58"/>
        <v>2128.4578197261635</v>
      </c>
      <c r="AI59" s="1372">
        <f t="shared" si="58"/>
        <v>2150.4596388062664</v>
      </c>
      <c r="AJ59" s="1372">
        <f t="shared" si="58"/>
        <v>1741.3411223642095</v>
      </c>
      <c r="AK59" s="1372">
        <f t="shared" si="58"/>
        <v>745.85220985805904</v>
      </c>
      <c r="AL59" s="1372">
        <f t="shared" si="58"/>
        <v>46.919060656916088</v>
      </c>
      <c r="AM59" s="1372">
        <f t="shared" si="58"/>
        <v>2713.3820838614924</v>
      </c>
      <c r="AN59" s="1372">
        <f t="shared" si="58"/>
        <v>8.1688888888834725</v>
      </c>
      <c r="AO59" s="1372">
        <f t="shared" si="58"/>
        <v>155.68202577872</v>
      </c>
      <c r="AP59" s="1372">
        <f t="shared" si="58"/>
        <v>862.25320184684858</v>
      </c>
      <c r="AQ59" s="1372">
        <f t="shared" si="58"/>
        <v>776.7963300075628</v>
      </c>
      <c r="AR59" s="1372">
        <f t="shared" si="58"/>
        <v>615.04517483111977</v>
      </c>
      <c r="AS59" s="1372">
        <f t="shared" si="58"/>
        <v>276.36820854008482</v>
      </c>
      <c r="AT59" s="1372">
        <f t="shared" si="58"/>
        <v>19.068253968273911</v>
      </c>
      <c r="AU59" s="1219"/>
      <c r="AV59" s="1219" t="s">
        <v>24</v>
      </c>
      <c r="AW59" s="1219"/>
      <c r="AX59" s="811"/>
      <c r="AY59" s="1529">
        <f t="shared" ref="AY59:AY61" si="61">DQ61</f>
        <v>1080.0389084414755</v>
      </c>
      <c r="AZ59" s="654">
        <f t="shared" si="59"/>
        <v>0</v>
      </c>
      <c r="BA59" s="654">
        <f t="shared" si="59"/>
        <v>85.592222867491699</v>
      </c>
      <c r="BB59" s="654">
        <f t="shared" si="59"/>
        <v>265.48713629024024</v>
      </c>
      <c r="BC59" s="654">
        <f t="shared" si="59"/>
        <v>356.49544032445971</v>
      </c>
      <c r="BD59" s="654">
        <f t="shared" si="59"/>
        <v>192.08509601289154</v>
      </c>
      <c r="BE59" s="654">
        <f t="shared" si="59"/>
        <v>146.87532505783065</v>
      </c>
      <c r="BF59" s="654">
        <f t="shared" si="59"/>
        <v>33.503687888561792</v>
      </c>
      <c r="BG59" s="654">
        <f t="shared" si="59"/>
        <v>4981.2877650691735</v>
      </c>
      <c r="BH59" s="654">
        <f t="shared" si="59"/>
        <v>2304.1598000784147</v>
      </c>
      <c r="BI59" s="654">
        <f t="shared" si="59"/>
        <v>0</v>
      </c>
      <c r="BJ59" s="654">
        <f t="shared" si="59"/>
        <v>168.12340881552413</v>
      </c>
      <c r="BK59" s="654">
        <f t="shared" si="59"/>
        <v>386.01606556843683</v>
      </c>
      <c r="BL59" s="654">
        <f t="shared" si="59"/>
        <v>570.9371446464346</v>
      </c>
      <c r="BM59" s="654">
        <f t="shared" si="59"/>
        <v>732.99239167385463</v>
      </c>
      <c r="BN59" s="654">
        <f t="shared" si="59"/>
        <v>314.27534752515948</v>
      </c>
      <c r="BO59" s="654">
        <f t="shared" si="59"/>
        <v>131.81544184900542</v>
      </c>
      <c r="BP59" s="654">
        <f t="shared" si="59"/>
        <v>2677.1279649907574</v>
      </c>
      <c r="BQ59" s="654">
        <f t="shared" si="59"/>
        <v>11.395555555544036</v>
      </c>
      <c r="BR59" s="654">
        <f t="shared" si="59"/>
        <v>106.92612851028694</v>
      </c>
      <c r="BS59" s="654">
        <f t="shared" si="59"/>
        <v>655.59901086604907</v>
      </c>
      <c r="BT59" s="654">
        <f t="shared" si="59"/>
        <v>667.48838877149228</v>
      </c>
      <c r="BU59" s="654">
        <f t="shared" si="59"/>
        <v>814.48450357405272</v>
      </c>
      <c r="BV59" s="654">
        <f t="shared" si="59"/>
        <v>361.81489932755522</v>
      </c>
      <c r="BW59" s="654">
        <f t="shared" si="59"/>
        <v>59.419478385776657</v>
      </c>
      <c r="BX59" s="654">
        <f t="shared" si="59"/>
        <v>102.41972273447115</v>
      </c>
      <c r="BY59" s="2769"/>
      <c r="BZ59" s="2482" t="s">
        <v>1968</v>
      </c>
      <c r="CA59" s="1520">
        <v>59889.336114640209</v>
      </c>
      <c r="CB59" s="1521">
        <v>12712.127928916649</v>
      </c>
      <c r="CC59" s="1521">
        <v>15.8116365320389</v>
      </c>
      <c r="CD59" s="1521">
        <v>115.17423391312363</v>
      </c>
      <c r="CE59" s="1521">
        <v>1370.793344079219</v>
      </c>
      <c r="CF59" s="1521">
        <v>2530.6794517563221</v>
      </c>
      <c r="CG59" s="1521">
        <v>4404.3857297647792</v>
      </c>
      <c r="CH59" s="1521">
        <v>3322.7530770098097</v>
      </c>
      <c r="CI59" s="1521">
        <v>952.53045586138023</v>
      </c>
      <c r="CJ59" s="1521">
        <v>25612.560558709276</v>
      </c>
      <c r="CK59" s="1521">
        <v>6613.9772456821011</v>
      </c>
      <c r="CL59" s="1521">
        <v>0</v>
      </c>
      <c r="CM59" s="1521">
        <v>139.85398712089838</v>
      </c>
      <c r="CN59" s="1521">
        <v>935.99216186407546</v>
      </c>
      <c r="CO59" s="1521">
        <v>1624.9544216421527</v>
      </c>
      <c r="CP59" s="1521">
        <v>2034.8049207907084</v>
      </c>
      <c r="CQ59" s="1521">
        <v>1086.0058575578053</v>
      </c>
      <c r="CR59" s="1521">
        <v>792.3658967064689</v>
      </c>
      <c r="CS59" s="1521">
        <v>8465.7405724570926</v>
      </c>
      <c r="CT59" s="1521">
        <v>0</v>
      </c>
      <c r="CU59" s="1521">
        <v>78.790806687763776</v>
      </c>
      <c r="CV59" s="1521">
        <v>1259.7320558555771</v>
      </c>
      <c r="CW59" s="1521">
        <v>2750.101886965806</v>
      </c>
      <c r="CX59" s="1521">
        <v>2777.6298844369499</v>
      </c>
      <c r="CY59" s="1521">
        <v>1425.6039710879777</v>
      </c>
      <c r="CZ59" s="1521">
        <v>173.88196742302901</v>
      </c>
      <c r="DA59" s="1521">
        <v>10532.842740569993</v>
      </c>
      <c r="DB59" s="1521">
        <v>31.288548752812268</v>
      </c>
      <c r="DC59" s="1521">
        <v>758.47624857454673</v>
      </c>
      <c r="DD59" s="1521">
        <v>4295.9173344113706</v>
      </c>
      <c r="DE59" s="1521">
        <v>2926.7393417134754</v>
      </c>
      <c r="DF59" s="1521">
        <v>1644.8242007454251</v>
      </c>
      <c r="DG59" s="1521">
        <v>731.24871448776764</v>
      </c>
      <c r="DH59" s="1521">
        <v>144.34835188460022</v>
      </c>
      <c r="DI59" s="1521">
        <v>8619.5610393259867</v>
      </c>
      <c r="DJ59" s="1521">
        <v>52.650319267364068</v>
      </c>
      <c r="DK59" s="1521">
        <v>292.84528130472586</v>
      </c>
      <c r="DL59" s="1521">
        <v>2605.2305380327671</v>
      </c>
      <c r="DM59" s="1521">
        <v>2743.4422799038798</v>
      </c>
      <c r="DN59" s="1521">
        <v>2203.1717432348223</v>
      </c>
      <c r="DO59" s="1521">
        <v>618.10461383912855</v>
      </c>
      <c r="DP59" s="1521">
        <v>104.11626374329855</v>
      </c>
      <c r="DQ59" s="1521">
        <v>1943.0841928286131</v>
      </c>
      <c r="DR59" s="1521">
        <v>3.5914006192417562</v>
      </c>
      <c r="DS59" s="1521">
        <v>42.812487466203478</v>
      </c>
      <c r="DT59" s="1521">
        <v>273.95221321752962</v>
      </c>
      <c r="DU59" s="1521">
        <v>764.26307003888451</v>
      </c>
      <c r="DV59" s="1521">
        <v>462.56647143650787</v>
      </c>
      <c r="DW59" s="1521">
        <v>370.36357272596723</v>
      </c>
      <c r="DX59" s="1521">
        <v>25.534977324278135</v>
      </c>
      <c r="DY59" s="1521">
        <v>9956.5074340960509</v>
      </c>
      <c r="DZ59" s="1521">
        <v>4362.5188946225308</v>
      </c>
      <c r="EA59" s="1521">
        <v>2</v>
      </c>
      <c r="EB59" s="1521">
        <v>62.478258562286456</v>
      </c>
      <c r="EC59" s="1521">
        <v>645.75569857943503</v>
      </c>
      <c r="ED59" s="1521">
        <v>968.27982142762596</v>
      </c>
      <c r="EE59" s="1521">
        <v>1082.7114648024813</v>
      </c>
      <c r="EF59" s="1521">
        <v>1282.2583032138705</v>
      </c>
      <c r="EG59" s="1521">
        <v>319.03534803682959</v>
      </c>
      <c r="EH59" s="1521">
        <v>5593.9885394735338</v>
      </c>
      <c r="EI59" s="1521">
        <v>6</v>
      </c>
      <c r="EJ59" s="1521">
        <v>318.9309768252869</v>
      </c>
      <c r="EK59" s="1521">
        <v>1086.3247903786389</v>
      </c>
      <c r="EL59" s="1521">
        <v>1528.7626303871693</v>
      </c>
      <c r="EM59" s="1521">
        <v>1399.0443088513759</v>
      </c>
      <c r="EN59" s="1521">
        <v>1067.5504117621231</v>
      </c>
      <c r="EO59" s="1521">
        <v>187.37542126893536</v>
      </c>
      <c r="EP59" s="1522">
        <v>1045.4949607637136</v>
      </c>
      <c r="EQ59" s="1512"/>
    </row>
    <row r="60" spans="1:147" ht="17.100000000000001" customHeight="1">
      <c r="A60" s="1219"/>
      <c r="B60" s="1219" t="s">
        <v>25</v>
      </c>
      <c r="C60" s="1219"/>
      <c r="D60" s="811"/>
      <c r="E60" s="1527">
        <f t="shared" si="60"/>
        <v>12952.06332735554</v>
      </c>
      <c r="F60" s="1372">
        <f t="shared" si="58"/>
        <v>1818.6443777669369</v>
      </c>
      <c r="G60" s="1372">
        <f t="shared" si="58"/>
        <v>0</v>
      </c>
      <c r="H60" s="1372">
        <f t="shared" si="58"/>
        <v>5.8163265306057905</v>
      </c>
      <c r="I60" s="1372">
        <f t="shared" si="58"/>
        <v>102.24639052319232</v>
      </c>
      <c r="J60" s="1372">
        <f t="shared" si="58"/>
        <v>418.50627008692902</v>
      </c>
      <c r="K60" s="1372">
        <f t="shared" si="58"/>
        <v>612.24976909410213</v>
      </c>
      <c r="L60" s="1372">
        <f t="shared" si="58"/>
        <v>586.7055993774195</v>
      </c>
      <c r="M60" s="1372">
        <f t="shared" si="58"/>
        <v>93.120022154687646</v>
      </c>
      <c r="N60" s="1372">
        <f t="shared" si="58"/>
        <v>5644.1718943997812</v>
      </c>
      <c r="O60" s="1372">
        <f t="shared" si="58"/>
        <v>799.70229977272697</v>
      </c>
      <c r="P60" s="1372">
        <f t="shared" si="58"/>
        <v>0</v>
      </c>
      <c r="Q60" s="1372">
        <f t="shared" si="58"/>
        <v>30.296028205193778</v>
      </c>
      <c r="R60" s="1372">
        <f t="shared" si="58"/>
        <v>173.6759095194476</v>
      </c>
      <c r="S60" s="1372">
        <f t="shared" si="58"/>
        <v>269.60143344772968</v>
      </c>
      <c r="T60" s="1372">
        <f t="shared" si="58"/>
        <v>136.19416166410511</v>
      </c>
      <c r="U60" s="1372">
        <f t="shared" si="58"/>
        <v>135.64746480169708</v>
      </c>
      <c r="V60" s="1372">
        <f t="shared" si="58"/>
        <v>54.287302134553627</v>
      </c>
      <c r="W60" s="1372">
        <f t="shared" si="58"/>
        <v>1311.4044305647517</v>
      </c>
      <c r="X60" s="1372">
        <f t="shared" si="58"/>
        <v>0</v>
      </c>
      <c r="Y60" s="1372">
        <f t="shared" si="58"/>
        <v>21.560701754397797</v>
      </c>
      <c r="Z60" s="1372">
        <f t="shared" si="58"/>
        <v>143.76569387227306</v>
      </c>
      <c r="AA60" s="1372">
        <f t="shared" si="58"/>
        <v>401.69171503052416</v>
      </c>
      <c r="AB60" s="1372">
        <f t="shared" si="58"/>
        <v>496.92298394568985</v>
      </c>
      <c r="AC60" s="1372">
        <f t="shared" si="58"/>
        <v>231.0143563700388</v>
      </c>
      <c r="AD60" s="1372">
        <f t="shared" si="58"/>
        <v>16.44897959182747</v>
      </c>
      <c r="AE60" s="1372">
        <f t="shared" si="58"/>
        <v>3533.065164062305</v>
      </c>
      <c r="AF60" s="1372">
        <f t="shared" si="58"/>
        <v>0</v>
      </c>
      <c r="AG60" s="1372">
        <f t="shared" si="58"/>
        <v>129.86891230090055</v>
      </c>
      <c r="AH60" s="1372">
        <f t="shared" si="58"/>
        <v>1153.0764004000819</v>
      </c>
      <c r="AI60" s="1372">
        <f t="shared" si="58"/>
        <v>1061.157616407605</v>
      </c>
      <c r="AJ60" s="1372">
        <f t="shared" si="58"/>
        <v>728.26178192919178</v>
      </c>
      <c r="AK60" s="1372">
        <f t="shared" si="58"/>
        <v>406.42595487461426</v>
      </c>
      <c r="AL60" s="1372">
        <f t="shared" si="58"/>
        <v>54.274498149912333</v>
      </c>
      <c r="AM60" s="1372">
        <f t="shared" si="58"/>
        <v>1932.6547022455295</v>
      </c>
      <c r="AN60" s="1372">
        <f t="shared" si="58"/>
        <v>0</v>
      </c>
      <c r="AO60" s="1372">
        <f t="shared" si="58"/>
        <v>78.513982122897119</v>
      </c>
      <c r="AP60" s="1372">
        <f t="shared" si="58"/>
        <v>546.84428221762755</v>
      </c>
      <c r="AQ60" s="1372">
        <f t="shared" si="58"/>
        <v>679.31332800792438</v>
      </c>
      <c r="AR60" s="1372">
        <f t="shared" si="58"/>
        <v>450.68716785377859</v>
      </c>
      <c r="AS60" s="1372">
        <f t="shared" si="58"/>
        <v>156.28551120433428</v>
      </c>
      <c r="AT60" s="1372">
        <f t="shared" si="58"/>
        <v>21.010430838967377</v>
      </c>
      <c r="AU60" s="1219"/>
      <c r="AV60" s="1219" t="s">
        <v>25</v>
      </c>
      <c r="AW60" s="1219"/>
      <c r="AX60" s="811"/>
      <c r="AY60" s="1529">
        <f t="shared" si="61"/>
        <v>644.0951469690898</v>
      </c>
      <c r="AZ60" s="654">
        <f t="shared" si="59"/>
        <v>0</v>
      </c>
      <c r="BA60" s="654">
        <f t="shared" si="59"/>
        <v>31</v>
      </c>
      <c r="BB60" s="654">
        <f t="shared" si="59"/>
        <v>133.83953563223037</v>
      </c>
      <c r="BC60" s="654">
        <f t="shared" si="59"/>
        <v>224.22462900337626</v>
      </c>
      <c r="BD60" s="654">
        <f t="shared" si="59"/>
        <v>184.58230773723847</v>
      </c>
      <c r="BE60" s="654">
        <f t="shared" si="59"/>
        <v>61.464340633202681</v>
      </c>
      <c r="BF60" s="654">
        <f t="shared" si="59"/>
        <v>8.9843339630418999</v>
      </c>
      <c r="BG60" s="654">
        <f t="shared" si="59"/>
        <v>2885.8722059741845</v>
      </c>
      <c r="BH60" s="654">
        <f t="shared" si="59"/>
        <v>1323.5738626850355</v>
      </c>
      <c r="BI60" s="654">
        <f t="shared" si="59"/>
        <v>0</v>
      </c>
      <c r="BJ60" s="654">
        <f t="shared" si="59"/>
        <v>13.833333333333332</v>
      </c>
      <c r="BK60" s="654">
        <f t="shared" si="59"/>
        <v>157.97859593398471</v>
      </c>
      <c r="BL60" s="654">
        <f t="shared" si="59"/>
        <v>479.01521550304801</v>
      </c>
      <c r="BM60" s="654">
        <f t="shared" si="59"/>
        <v>420.66002456443636</v>
      </c>
      <c r="BN60" s="654">
        <f t="shared" si="59"/>
        <v>200.63659444619859</v>
      </c>
      <c r="BO60" s="654">
        <f t="shared" si="59"/>
        <v>51.450098904034157</v>
      </c>
      <c r="BP60" s="654">
        <f t="shared" si="59"/>
        <v>1562.2983432891497</v>
      </c>
      <c r="BQ60" s="654">
        <f t="shared" si="59"/>
        <v>3.2111111111079631</v>
      </c>
      <c r="BR60" s="654">
        <f t="shared" si="59"/>
        <v>72.421220396962255</v>
      </c>
      <c r="BS60" s="654">
        <f t="shared" si="59"/>
        <v>265.75689504816262</v>
      </c>
      <c r="BT60" s="654">
        <f t="shared" si="59"/>
        <v>499.91270026599454</v>
      </c>
      <c r="BU60" s="654">
        <f t="shared" si="59"/>
        <v>488.25353291262127</v>
      </c>
      <c r="BV60" s="654">
        <f t="shared" si="59"/>
        <v>200.50102823668891</v>
      </c>
      <c r="BW60" s="654">
        <f t="shared" si="59"/>
        <v>32.241855317612405</v>
      </c>
      <c r="BX60" s="654">
        <f t="shared" si="59"/>
        <v>26.625000000018485</v>
      </c>
      <c r="BY60" s="2769" t="s">
        <v>1969</v>
      </c>
      <c r="BZ60" s="2482" t="s">
        <v>1970</v>
      </c>
      <c r="CA60" s="1520">
        <v>50899.84787277798</v>
      </c>
      <c r="CB60" s="1521">
        <v>7815.2809686957953</v>
      </c>
      <c r="CC60" s="1521">
        <v>10.905550145777216</v>
      </c>
      <c r="CD60" s="1521">
        <v>85.595558877965345</v>
      </c>
      <c r="CE60" s="1521">
        <v>1059.9607488781144</v>
      </c>
      <c r="CF60" s="1521">
        <v>2171.3313899831578</v>
      </c>
      <c r="CG60" s="1521">
        <v>2339.0380538525678</v>
      </c>
      <c r="CH60" s="1521">
        <v>1735.9600932998085</v>
      </c>
      <c r="CI60" s="1521">
        <v>412.48957365840948</v>
      </c>
      <c r="CJ60" s="1521">
        <v>16056.75564677078</v>
      </c>
      <c r="CK60" s="1521">
        <v>4643.459508212426</v>
      </c>
      <c r="CL60" s="1521">
        <v>0</v>
      </c>
      <c r="CM60" s="1521">
        <v>187.55083333352076</v>
      </c>
      <c r="CN60" s="1521">
        <v>601.04791175543073</v>
      </c>
      <c r="CO60" s="1521">
        <v>1180.1586124159655</v>
      </c>
      <c r="CP60" s="1521">
        <v>1345.7821641111241</v>
      </c>
      <c r="CQ60" s="1521">
        <v>839.18923081136666</v>
      </c>
      <c r="CR60" s="1521">
        <v>489.73075578502193</v>
      </c>
      <c r="CS60" s="1521">
        <v>4574.7293693719503</v>
      </c>
      <c r="CT60" s="1521">
        <v>0</v>
      </c>
      <c r="CU60" s="1521">
        <v>17.697985606830173</v>
      </c>
      <c r="CV60" s="1521">
        <v>599.31528897256158</v>
      </c>
      <c r="CW60" s="1521">
        <v>1622.9981241913708</v>
      </c>
      <c r="CX60" s="1521">
        <v>1480.1714278950262</v>
      </c>
      <c r="CY60" s="1521">
        <v>683.53114275584437</v>
      </c>
      <c r="CZ60" s="1521">
        <v>171.01539995031899</v>
      </c>
      <c r="DA60" s="1521">
        <v>6838.5667691864164</v>
      </c>
      <c r="DB60" s="1521">
        <v>3.7894736842135033</v>
      </c>
      <c r="DC60" s="1521">
        <v>315.95076882292545</v>
      </c>
      <c r="DD60" s="1521">
        <v>2119.2585369750809</v>
      </c>
      <c r="DE60" s="1521">
        <v>2165.375040536333</v>
      </c>
      <c r="DF60" s="1521">
        <v>1456.0782571723751</v>
      </c>
      <c r="DG60" s="1521">
        <v>533.47419740356031</v>
      </c>
      <c r="DH60" s="1521">
        <v>244.6404945919293</v>
      </c>
      <c r="DI60" s="1521">
        <v>6114.5456822792894</v>
      </c>
      <c r="DJ60" s="1521">
        <v>1</v>
      </c>
      <c r="DK60" s="1521">
        <v>379.58859903437457</v>
      </c>
      <c r="DL60" s="1521">
        <v>1710.4264613870082</v>
      </c>
      <c r="DM60" s="1521">
        <v>1950.0403132484939</v>
      </c>
      <c r="DN60" s="1521">
        <v>1495.4369397673513</v>
      </c>
      <c r="DO60" s="1521">
        <v>512.52886879049652</v>
      </c>
      <c r="DP60" s="1521">
        <v>65.524500051565425</v>
      </c>
      <c r="DQ60" s="1521">
        <v>2366.783463310886</v>
      </c>
      <c r="DR60" s="1521">
        <v>23.736842105281021</v>
      </c>
      <c r="DS60" s="1521">
        <v>116.62974259849665</v>
      </c>
      <c r="DT60" s="1521">
        <v>264.11265649541161</v>
      </c>
      <c r="DU60" s="1521">
        <v>785.29382703498527</v>
      </c>
      <c r="DV60" s="1521">
        <v>723.06153118768509</v>
      </c>
      <c r="DW60" s="1521">
        <v>330.42775093730575</v>
      </c>
      <c r="DX60" s="1521">
        <v>123.52111295172011</v>
      </c>
      <c r="DY60" s="1521">
        <v>17255.181252839531</v>
      </c>
      <c r="DZ60" s="1521">
        <v>9123.0251162171171</v>
      </c>
      <c r="EA60" s="1521">
        <v>6.6666666665921488</v>
      </c>
      <c r="EB60" s="1521">
        <v>221.31173455468587</v>
      </c>
      <c r="EC60" s="1521">
        <v>1371.5551283132736</v>
      </c>
      <c r="ED60" s="1521">
        <v>2476.5797813094182</v>
      </c>
      <c r="EE60" s="1521">
        <v>3031.1078236335734</v>
      </c>
      <c r="EF60" s="1521">
        <v>1740.2895741506122</v>
      </c>
      <c r="EG60" s="1521">
        <v>275.51440758895785</v>
      </c>
      <c r="EH60" s="1521">
        <v>8132.1561366224114</v>
      </c>
      <c r="EI60" s="1521">
        <v>51.303548085989782</v>
      </c>
      <c r="EJ60" s="1521">
        <v>394.80077214479599</v>
      </c>
      <c r="EK60" s="1521">
        <v>1577.1627554118234</v>
      </c>
      <c r="EL60" s="1521">
        <v>2436.2605985228665</v>
      </c>
      <c r="EM60" s="1521">
        <v>2242.2391914804562</v>
      </c>
      <c r="EN60" s="1521">
        <v>1225.8953685474785</v>
      </c>
      <c r="EO60" s="1521">
        <v>204.49390242899992</v>
      </c>
      <c r="EP60" s="1522">
        <v>1291.3008588817117</v>
      </c>
      <c r="EQ60" s="1512"/>
    </row>
    <row r="61" spans="1:147" ht="17.100000000000001" customHeight="1" thickBot="1">
      <c r="A61" s="2640" t="s">
        <v>26</v>
      </c>
      <c r="B61" s="2640"/>
      <c r="C61" s="1220"/>
      <c r="D61" s="816"/>
      <c r="E61" s="1528">
        <f t="shared" si="60"/>
        <v>59889.336114640209</v>
      </c>
      <c r="F61" s="1373">
        <f t="shared" si="58"/>
        <v>12712.127928916649</v>
      </c>
      <c r="G61" s="1373">
        <f t="shared" si="58"/>
        <v>15.8116365320389</v>
      </c>
      <c r="H61" s="1373">
        <f t="shared" si="58"/>
        <v>115.17423391312363</v>
      </c>
      <c r="I61" s="1373">
        <f t="shared" si="58"/>
        <v>1370.793344079219</v>
      </c>
      <c r="J61" s="1373">
        <f t="shared" si="58"/>
        <v>2530.6794517563221</v>
      </c>
      <c r="K61" s="1373">
        <f t="shared" si="58"/>
        <v>4404.3857297647792</v>
      </c>
      <c r="L61" s="1373">
        <f t="shared" si="58"/>
        <v>3322.7530770098097</v>
      </c>
      <c r="M61" s="1373">
        <f t="shared" si="58"/>
        <v>952.53045586138023</v>
      </c>
      <c r="N61" s="1373">
        <f t="shared" si="58"/>
        <v>25612.560558709276</v>
      </c>
      <c r="O61" s="1373">
        <f t="shared" si="58"/>
        <v>6613.9772456821011</v>
      </c>
      <c r="P61" s="1373">
        <f t="shared" si="58"/>
        <v>0</v>
      </c>
      <c r="Q61" s="1373">
        <f t="shared" si="58"/>
        <v>139.85398712089838</v>
      </c>
      <c r="R61" s="1373">
        <f t="shared" si="58"/>
        <v>935.99216186407546</v>
      </c>
      <c r="S61" s="1373">
        <f t="shared" si="58"/>
        <v>1624.9544216421527</v>
      </c>
      <c r="T61" s="1373">
        <f t="shared" si="58"/>
        <v>2034.8049207907084</v>
      </c>
      <c r="U61" s="1373">
        <f t="shared" si="58"/>
        <v>1086.0058575578053</v>
      </c>
      <c r="V61" s="1373">
        <f t="shared" si="58"/>
        <v>792.3658967064689</v>
      </c>
      <c r="W61" s="1373">
        <f t="shared" si="58"/>
        <v>8465.7405724570926</v>
      </c>
      <c r="X61" s="1373">
        <f t="shared" si="58"/>
        <v>0</v>
      </c>
      <c r="Y61" s="1373">
        <f t="shared" si="58"/>
        <v>78.790806687763776</v>
      </c>
      <c r="Z61" s="1373">
        <f t="shared" si="58"/>
        <v>1259.7320558555771</v>
      </c>
      <c r="AA61" s="1373">
        <f t="shared" si="58"/>
        <v>2750.101886965806</v>
      </c>
      <c r="AB61" s="1373">
        <f t="shared" si="58"/>
        <v>2777.6298844369499</v>
      </c>
      <c r="AC61" s="1373">
        <f t="shared" si="58"/>
        <v>1425.6039710879777</v>
      </c>
      <c r="AD61" s="1373">
        <f t="shared" si="58"/>
        <v>173.88196742302901</v>
      </c>
      <c r="AE61" s="1373">
        <f t="shared" si="58"/>
        <v>10532.842740569993</v>
      </c>
      <c r="AF61" s="1373">
        <f t="shared" si="58"/>
        <v>31.288548752812268</v>
      </c>
      <c r="AG61" s="1373">
        <f t="shared" si="58"/>
        <v>758.47624857454673</v>
      </c>
      <c r="AH61" s="1373">
        <f t="shared" si="58"/>
        <v>4295.9173344113706</v>
      </c>
      <c r="AI61" s="1373">
        <f t="shared" si="58"/>
        <v>2926.7393417134754</v>
      </c>
      <c r="AJ61" s="1373">
        <f t="shared" si="58"/>
        <v>1644.8242007454251</v>
      </c>
      <c r="AK61" s="1373">
        <f t="shared" si="58"/>
        <v>731.24871448776764</v>
      </c>
      <c r="AL61" s="1373">
        <f t="shared" si="58"/>
        <v>144.34835188460022</v>
      </c>
      <c r="AM61" s="1373">
        <f t="shared" si="58"/>
        <v>8619.5610393259867</v>
      </c>
      <c r="AN61" s="1373">
        <f t="shared" si="58"/>
        <v>52.650319267364068</v>
      </c>
      <c r="AO61" s="1373">
        <f t="shared" si="58"/>
        <v>292.84528130472586</v>
      </c>
      <c r="AP61" s="1373">
        <f t="shared" si="58"/>
        <v>2605.2305380327671</v>
      </c>
      <c r="AQ61" s="1373">
        <f t="shared" si="58"/>
        <v>2743.4422799038798</v>
      </c>
      <c r="AR61" s="1373">
        <f t="shared" si="58"/>
        <v>2203.1717432348223</v>
      </c>
      <c r="AS61" s="1373">
        <f t="shared" si="58"/>
        <v>618.10461383912855</v>
      </c>
      <c r="AT61" s="1373">
        <f t="shared" si="58"/>
        <v>104.11626374329855</v>
      </c>
      <c r="AU61" s="2640" t="s">
        <v>26</v>
      </c>
      <c r="AV61" s="2640"/>
      <c r="AW61" s="1220"/>
      <c r="AX61" s="816"/>
      <c r="AY61" s="1531">
        <f t="shared" si="61"/>
        <v>1943.0841928286131</v>
      </c>
      <c r="AZ61" s="656">
        <f t="shared" si="59"/>
        <v>3.5914006192417562</v>
      </c>
      <c r="BA61" s="656">
        <f t="shared" si="59"/>
        <v>42.812487466203478</v>
      </c>
      <c r="BB61" s="656">
        <f t="shared" si="59"/>
        <v>273.95221321752962</v>
      </c>
      <c r="BC61" s="656">
        <f t="shared" si="59"/>
        <v>764.26307003888451</v>
      </c>
      <c r="BD61" s="656">
        <f t="shared" si="59"/>
        <v>462.56647143650787</v>
      </c>
      <c r="BE61" s="656">
        <f t="shared" si="59"/>
        <v>370.36357272596723</v>
      </c>
      <c r="BF61" s="656">
        <f t="shared" si="59"/>
        <v>25.534977324278135</v>
      </c>
      <c r="BG61" s="656">
        <f t="shared" si="59"/>
        <v>9956.5074340960509</v>
      </c>
      <c r="BH61" s="656">
        <f t="shared" si="59"/>
        <v>4362.5188946225308</v>
      </c>
      <c r="BI61" s="656">
        <f t="shared" si="59"/>
        <v>2</v>
      </c>
      <c r="BJ61" s="656">
        <f t="shared" si="59"/>
        <v>62.478258562286456</v>
      </c>
      <c r="BK61" s="656">
        <f t="shared" si="59"/>
        <v>645.75569857943503</v>
      </c>
      <c r="BL61" s="656">
        <f t="shared" si="59"/>
        <v>968.27982142762596</v>
      </c>
      <c r="BM61" s="656">
        <f t="shared" si="59"/>
        <v>1082.7114648024813</v>
      </c>
      <c r="BN61" s="656">
        <f t="shared" si="59"/>
        <v>1282.2583032138705</v>
      </c>
      <c r="BO61" s="656">
        <f t="shared" si="59"/>
        <v>319.03534803682959</v>
      </c>
      <c r="BP61" s="656">
        <f t="shared" si="59"/>
        <v>5593.9885394735338</v>
      </c>
      <c r="BQ61" s="656">
        <f t="shared" si="59"/>
        <v>6</v>
      </c>
      <c r="BR61" s="656">
        <f t="shared" si="59"/>
        <v>318.9309768252869</v>
      </c>
      <c r="BS61" s="656">
        <f t="shared" si="59"/>
        <v>1086.3247903786389</v>
      </c>
      <c r="BT61" s="656">
        <f t="shared" si="59"/>
        <v>1528.7626303871693</v>
      </c>
      <c r="BU61" s="656">
        <f t="shared" si="59"/>
        <v>1399.0443088513759</v>
      </c>
      <c r="BV61" s="656">
        <f t="shared" si="59"/>
        <v>1067.5504117621231</v>
      </c>
      <c r="BW61" s="656">
        <f t="shared" si="59"/>
        <v>187.37542126893536</v>
      </c>
      <c r="BX61" s="656">
        <f t="shared" si="59"/>
        <v>1045.4949607637136</v>
      </c>
      <c r="BY61" s="2769"/>
      <c r="BZ61" s="2482" t="s">
        <v>1971</v>
      </c>
      <c r="CA61" s="1520">
        <v>22468.105345626107</v>
      </c>
      <c r="CB61" s="1521">
        <v>3202.1096015278067</v>
      </c>
      <c r="CC61" s="1521">
        <v>0</v>
      </c>
      <c r="CD61" s="1521">
        <v>32.213747557957859</v>
      </c>
      <c r="CE61" s="1521">
        <v>255.02455256078787</v>
      </c>
      <c r="CF61" s="1521">
        <v>574.83120579344643</v>
      </c>
      <c r="CG61" s="1521">
        <v>1320.5046056063547</v>
      </c>
      <c r="CH61" s="1521">
        <v>885.6697261121634</v>
      </c>
      <c r="CI61" s="1521">
        <v>133.86576389709657</v>
      </c>
      <c r="CJ61" s="1521">
        <v>10388.867263991708</v>
      </c>
      <c r="CK61" s="1521">
        <v>1097.4685794358122</v>
      </c>
      <c r="CL61" s="1521">
        <v>0</v>
      </c>
      <c r="CM61" s="1521">
        <v>36</v>
      </c>
      <c r="CN61" s="1521">
        <v>248.82545806329946</v>
      </c>
      <c r="CO61" s="1521">
        <v>262.27788417061765</v>
      </c>
      <c r="CP61" s="1521">
        <v>241.0490165515815</v>
      </c>
      <c r="CQ61" s="1521">
        <v>215.05835156860223</v>
      </c>
      <c r="CR61" s="1521">
        <v>94.257869081711704</v>
      </c>
      <c r="CS61" s="1521">
        <v>1945.2477689428399</v>
      </c>
      <c r="CT61" s="1521">
        <v>0</v>
      </c>
      <c r="CU61" s="1521">
        <v>8.8378378378149698</v>
      </c>
      <c r="CV61" s="1521">
        <v>149.55356552586545</v>
      </c>
      <c r="CW61" s="1521">
        <v>492.00796594773072</v>
      </c>
      <c r="CX61" s="1521">
        <v>889.33244948958099</v>
      </c>
      <c r="CY61" s="1521">
        <v>375.81427791745921</v>
      </c>
      <c r="CZ61" s="1521">
        <v>29.701672224389185</v>
      </c>
      <c r="DA61" s="1521">
        <v>7346.1509156130514</v>
      </c>
      <c r="DB61" s="1521">
        <v>1</v>
      </c>
      <c r="DC61" s="1521">
        <v>532.12106420143436</v>
      </c>
      <c r="DD61" s="1521">
        <v>2128.4578197261635</v>
      </c>
      <c r="DE61" s="1521">
        <v>2150.4596388062664</v>
      </c>
      <c r="DF61" s="1521">
        <v>1741.3411223642095</v>
      </c>
      <c r="DG61" s="1521">
        <v>745.85220985805904</v>
      </c>
      <c r="DH61" s="1521">
        <v>46.919060656916088</v>
      </c>
      <c r="DI61" s="1521">
        <v>2713.3820838614924</v>
      </c>
      <c r="DJ61" s="1521">
        <v>8.1688888888834725</v>
      </c>
      <c r="DK61" s="1521">
        <v>155.68202577872</v>
      </c>
      <c r="DL61" s="1521">
        <v>862.25320184684858</v>
      </c>
      <c r="DM61" s="1521">
        <v>776.7963300075628</v>
      </c>
      <c r="DN61" s="1521">
        <v>615.04517483111977</v>
      </c>
      <c r="DO61" s="1521">
        <v>276.36820854008482</v>
      </c>
      <c r="DP61" s="1521">
        <v>19.068253968273911</v>
      </c>
      <c r="DQ61" s="1521">
        <v>1080.0389084414755</v>
      </c>
      <c r="DR61" s="1521">
        <v>0</v>
      </c>
      <c r="DS61" s="1521">
        <v>85.592222867491699</v>
      </c>
      <c r="DT61" s="1521">
        <v>265.48713629024024</v>
      </c>
      <c r="DU61" s="1521">
        <v>356.49544032445971</v>
      </c>
      <c r="DV61" s="1521">
        <v>192.08509601289154</v>
      </c>
      <c r="DW61" s="1521">
        <v>146.87532505783065</v>
      </c>
      <c r="DX61" s="1521">
        <v>33.503687888561792</v>
      </c>
      <c r="DY61" s="1521">
        <v>4981.2877650691735</v>
      </c>
      <c r="DZ61" s="1521">
        <v>2304.1598000784147</v>
      </c>
      <c r="EA61" s="1521">
        <v>0</v>
      </c>
      <c r="EB61" s="1521">
        <v>168.12340881552413</v>
      </c>
      <c r="EC61" s="1521">
        <v>386.01606556843683</v>
      </c>
      <c r="ED61" s="1521">
        <v>570.9371446464346</v>
      </c>
      <c r="EE61" s="1521">
        <v>732.99239167385463</v>
      </c>
      <c r="EF61" s="1521">
        <v>314.27534752515948</v>
      </c>
      <c r="EG61" s="1521">
        <v>131.81544184900542</v>
      </c>
      <c r="EH61" s="1521">
        <v>2677.1279649907574</v>
      </c>
      <c r="EI61" s="1521">
        <v>11.395555555544036</v>
      </c>
      <c r="EJ61" s="1521">
        <v>106.92612851028694</v>
      </c>
      <c r="EK61" s="1521">
        <v>655.59901086604907</v>
      </c>
      <c r="EL61" s="1521">
        <v>667.48838877149228</v>
      </c>
      <c r="EM61" s="1521">
        <v>814.48450357405272</v>
      </c>
      <c r="EN61" s="1521">
        <v>361.81489932755522</v>
      </c>
      <c r="EO61" s="1521">
        <v>59.419478385776657</v>
      </c>
      <c r="EP61" s="1522">
        <v>102.41972273447115</v>
      </c>
      <c r="EQ61" s="1512"/>
    </row>
    <row r="62" spans="1:147" ht="17.100000000000001" customHeight="1">
      <c r="A62" s="2348" t="s">
        <v>2496</v>
      </c>
      <c r="B62" s="2344"/>
      <c r="C62" s="2344"/>
      <c r="D62" s="2344"/>
      <c r="E62" s="2345"/>
      <c r="F62" s="2345"/>
      <c r="G62" s="2345"/>
      <c r="H62" s="2345"/>
      <c r="I62" s="2345"/>
      <c r="J62" s="2345"/>
      <c r="K62" s="2345"/>
      <c r="L62" s="2345"/>
      <c r="M62" s="2345"/>
      <c r="N62" s="2345"/>
      <c r="O62" s="2345"/>
      <c r="P62" s="2345"/>
      <c r="Q62" s="2345"/>
      <c r="R62" s="2345"/>
      <c r="S62" s="2345"/>
      <c r="T62" s="2345"/>
      <c r="U62" s="2345"/>
      <c r="V62" s="2345"/>
      <c r="AU62" s="807"/>
      <c r="AV62" s="807"/>
      <c r="AW62" s="807"/>
      <c r="AX62" s="807"/>
      <c r="BY62" s="2769"/>
      <c r="BZ62" s="2482" t="s">
        <v>1972</v>
      </c>
      <c r="CA62" s="1520">
        <v>12952.06332735554</v>
      </c>
      <c r="CB62" s="1521">
        <v>1818.6443777669369</v>
      </c>
      <c r="CC62" s="1521">
        <v>0</v>
      </c>
      <c r="CD62" s="1521">
        <v>5.8163265306057905</v>
      </c>
      <c r="CE62" s="1521">
        <v>102.24639052319232</v>
      </c>
      <c r="CF62" s="1521">
        <v>418.50627008692902</v>
      </c>
      <c r="CG62" s="1521">
        <v>612.24976909410213</v>
      </c>
      <c r="CH62" s="1521">
        <v>586.7055993774195</v>
      </c>
      <c r="CI62" s="1521">
        <v>93.120022154687646</v>
      </c>
      <c r="CJ62" s="1521">
        <v>5644.1718943997812</v>
      </c>
      <c r="CK62" s="1521">
        <v>799.70229977272697</v>
      </c>
      <c r="CL62" s="1521">
        <v>0</v>
      </c>
      <c r="CM62" s="1521">
        <v>30.296028205193778</v>
      </c>
      <c r="CN62" s="1521">
        <v>173.6759095194476</v>
      </c>
      <c r="CO62" s="1521">
        <v>269.60143344772968</v>
      </c>
      <c r="CP62" s="1521">
        <v>136.19416166410511</v>
      </c>
      <c r="CQ62" s="1521">
        <v>135.64746480169708</v>
      </c>
      <c r="CR62" s="1521">
        <v>54.287302134553627</v>
      </c>
      <c r="CS62" s="1521">
        <v>1311.4044305647517</v>
      </c>
      <c r="CT62" s="1521">
        <v>0</v>
      </c>
      <c r="CU62" s="1521">
        <v>21.560701754397797</v>
      </c>
      <c r="CV62" s="1521">
        <v>143.76569387227306</v>
      </c>
      <c r="CW62" s="1521">
        <v>401.69171503052416</v>
      </c>
      <c r="CX62" s="1521">
        <v>496.92298394568985</v>
      </c>
      <c r="CY62" s="1521">
        <v>231.0143563700388</v>
      </c>
      <c r="CZ62" s="1521">
        <v>16.44897959182747</v>
      </c>
      <c r="DA62" s="1521">
        <v>3533.065164062305</v>
      </c>
      <c r="DB62" s="1521">
        <v>0</v>
      </c>
      <c r="DC62" s="1521">
        <v>129.86891230090055</v>
      </c>
      <c r="DD62" s="1521">
        <v>1153.0764004000819</v>
      </c>
      <c r="DE62" s="1521">
        <v>1061.157616407605</v>
      </c>
      <c r="DF62" s="1521">
        <v>728.26178192919178</v>
      </c>
      <c r="DG62" s="1521">
        <v>406.42595487461426</v>
      </c>
      <c r="DH62" s="1521">
        <v>54.274498149912333</v>
      </c>
      <c r="DI62" s="1521">
        <v>1932.6547022455295</v>
      </c>
      <c r="DJ62" s="1521">
        <v>0</v>
      </c>
      <c r="DK62" s="1521">
        <v>78.513982122897119</v>
      </c>
      <c r="DL62" s="1521">
        <v>546.84428221762755</v>
      </c>
      <c r="DM62" s="1521">
        <v>679.31332800792438</v>
      </c>
      <c r="DN62" s="1521">
        <v>450.68716785377859</v>
      </c>
      <c r="DO62" s="1521">
        <v>156.28551120433428</v>
      </c>
      <c r="DP62" s="1521">
        <v>21.010430838967377</v>
      </c>
      <c r="DQ62" s="1521">
        <v>644.0951469690898</v>
      </c>
      <c r="DR62" s="1521">
        <v>0</v>
      </c>
      <c r="DS62" s="1521">
        <v>31</v>
      </c>
      <c r="DT62" s="1521">
        <v>133.83953563223037</v>
      </c>
      <c r="DU62" s="1521">
        <v>224.22462900337626</v>
      </c>
      <c r="DV62" s="1521">
        <v>184.58230773723847</v>
      </c>
      <c r="DW62" s="1521">
        <v>61.464340633202681</v>
      </c>
      <c r="DX62" s="1521">
        <v>8.9843339630418999</v>
      </c>
      <c r="DY62" s="1521">
        <v>2885.8722059741845</v>
      </c>
      <c r="DZ62" s="1521">
        <v>1323.5738626850355</v>
      </c>
      <c r="EA62" s="1521">
        <v>0</v>
      </c>
      <c r="EB62" s="1521">
        <v>13.833333333333332</v>
      </c>
      <c r="EC62" s="1521">
        <v>157.97859593398471</v>
      </c>
      <c r="ED62" s="1521">
        <v>479.01521550304801</v>
      </c>
      <c r="EE62" s="1521">
        <v>420.66002456443636</v>
      </c>
      <c r="EF62" s="1521">
        <v>200.63659444619859</v>
      </c>
      <c r="EG62" s="1521">
        <v>51.450098904034157</v>
      </c>
      <c r="EH62" s="1521">
        <v>1562.2983432891497</v>
      </c>
      <c r="EI62" s="1521">
        <v>3.2111111111079631</v>
      </c>
      <c r="EJ62" s="1521">
        <v>72.421220396962255</v>
      </c>
      <c r="EK62" s="1521">
        <v>265.75689504816262</v>
      </c>
      <c r="EL62" s="1521">
        <v>499.91270026599454</v>
      </c>
      <c r="EM62" s="1521">
        <v>488.25353291262127</v>
      </c>
      <c r="EN62" s="1521">
        <v>200.50102823668891</v>
      </c>
      <c r="EO62" s="1521">
        <v>32.241855317612405</v>
      </c>
      <c r="EP62" s="1522">
        <v>26.625000000018485</v>
      </c>
      <c r="EQ62" s="1512"/>
    </row>
    <row r="63" spans="1:147" ht="20.25" customHeight="1">
      <c r="A63" s="807"/>
      <c r="B63" s="807"/>
      <c r="C63" s="807"/>
      <c r="D63" s="807"/>
      <c r="AU63" s="807"/>
      <c r="AV63" s="807"/>
      <c r="AW63" s="807"/>
      <c r="AX63" s="807"/>
      <c r="BI63" s="1223"/>
      <c r="BJ63" s="1223"/>
      <c r="BK63" s="1223"/>
      <c r="BL63" s="1223"/>
      <c r="BM63" s="1223"/>
      <c r="BQ63" s="1223"/>
      <c r="BR63" s="1223"/>
      <c r="BS63" s="1223"/>
      <c r="BT63" s="1223"/>
      <c r="BU63" s="1223"/>
      <c r="BY63" s="2769"/>
      <c r="BZ63" s="2482" t="s">
        <v>1973</v>
      </c>
      <c r="CA63" s="1520">
        <v>59889.336114640209</v>
      </c>
      <c r="CB63" s="1521">
        <v>12712.127928916649</v>
      </c>
      <c r="CC63" s="1521">
        <v>15.8116365320389</v>
      </c>
      <c r="CD63" s="1521">
        <v>115.17423391312363</v>
      </c>
      <c r="CE63" s="1521">
        <v>1370.793344079219</v>
      </c>
      <c r="CF63" s="1521">
        <v>2530.6794517563221</v>
      </c>
      <c r="CG63" s="1521">
        <v>4404.3857297647792</v>
      </c>
      <c r="CH63" s="1521">
        <v>3322.7530770098097</v>
      </c>
      <c r="CI63" s="1521">
        <v>952.53045586138023</v>
      </c>
      <c r="CJ63" s="1521">
        <v>25612.560558709276</v>
      </c>
      <c r="CK63" s="1521">
        <v>6613.9772456821011</v>
      </c>
      <c r="CL63" s="1521">
        <v>0</v>
      </c>
      <c r="CM63" s="1521">
        <v>139.85398712089838</v>
      </c>
      <c r="CN63" s="1521">
        <v>935.99216186407546</v>
      </c>
      <c r="CO63" s="1521">
        <v>1624.9544216421527</v>
      </c>
      <c r="CP63" s="1521">
        <v>2034.8049207907084</v>
      </c>
      <c r="CQ63" s="1521">
        <v>1086.0058575578053</v>
      </c>
      <c r="CR63" s="1521">
        <v>792.3658967064689</v>
      </c>
      <c r="CS63" s="1521">
        <v>8465.7405724570926</v>
      </c>
      <c r="CT63" s="1521">
        <v>0</v>
      </c>
      <c r="CU63" s="1521">
        <v>78.790806687763776</v>
      </c>
      <c r="CV63" s="1521">
        <v>1259.7320558555771</v>
      </c>
      <c r="CW63" s="1521">
        <v>2750.101886965806</v>
      </c>
      <c r="CX63" s="1521">
        <v>2777.6298844369499</v>
      </c>
      <c r="CY63" s="1521">
        <v>1425.6039710879777</v>
      </c>
      <c r="CZ63" s="1521">
        <v>173.88196742302901</v>
      </c>
      <c r="DA63" s="1521">
        <v>10532.842740569993</v>
      </c>
      <c r="DB63" s="1521">
        <v>31.288548752812268</v>
      </c>
      <c r="DC63" s="1521">
        <v>758.47624857454673</v>
      </c>
      <c r="DD63" s="1521">
        <v>4295.9173344113706</v>
      </c>
      <c r="DE63" s="1521">
        <v>2926.7393417134754</v>
      </c>
      <c r="DF63" s="1521">
        <v>1644.8242007454251</v>
      </c>
      <c r="DG63" s="1521">
        <v>731.24871448776764</v>
      </c>
      <c r="DH63" s="1521">
        <v>144.34835188460022</v>
      </c>
      <c r="DI63" s="1521">
        <v>8619.5610393259867</v>
      </c>
      <c r="DJ63" s="1521">
        <v>52.650319267364068</v>
      </c>
      <c r="DK63" s="1521">
        <v>292.84528130472586</v>
      </c>
      <c r="DL63" s="1521">
        <v>2605.2305380327671</v>
      </c>
      <c r="DM63" s="1521">
        <v>2743.4422799038798</v>
      </c>
      <c r="DN63" s="1521">
        <v>2203.1717432348223</v>
      </c>
      <c r="DO63" s="1521">
        <v>618.10461383912855</v>
      </c>
      <c r="DP63" s="1521">
        <v>104.11626374329855</v>
      </c>
      <c r="DQ63" s="1521">
        <v>1943.0841928286131</v>
      </c>
      <c r="DR63" s="1521">
        <v>3.5914006192417562</v>
      </c>
      <c r="DS63" s="1521">
        <v>42.812487466203478</v>
      </c>
      <c r="DT63" s="1521">
        <v>273.95221321752962</v>
      </c>
      <c r="DU63" s="1521">
        <v>764.26307003888451</v>
      </c>
      <c r="DV63" s="1521">
        <v>462.56647143650787</v>
      </c>
      <c r="DW63" s="1521">
        <v>370.36357272596723</v>
      </c>
      <c r="DX63" s="1521">
        <v>25.534977324278135</v>
      </c>
      <c r="DY63" s="1521">
        <v>9956.5074340960509</v>
      </c>
      <c r="DZ63" s="1521">
        <v>4362.5188946225308</v>
      </c>
      <c r="EA63" s="1521">
        <v>2</v>
      </c>
      <c r="EB63" s="1521">
        <v>62.478258562286456</v>
      </c>
      <c r="EC63" s="1521">
        <v>645.75569857943503</v>
      </c>
      <c r="ED63" s="1521">
        <v>968.27982142762596</v>
      </c>
      <c r="EE63" s="1521">
        <v>1082.7114648024813</v>
      </c>
      <c r="EF63" s="1521">
        <v>1282.2583032138705</v>
      </c>
      <c r="EG63" s="1521">
        <v>319.03534803682959</v>
      </c>
      <c r="EH63" s="1521">
        <v>5593.9885394735338</v>
      </c>
      <c r="EI63" s="1521">
        <v>6</v>
      </c>
      <c r="EJ63" s="1521">
        <v>318.9309768252869</v>
      </c>
      <c r="EK63" s="1521">
        <v>1086.3247903786389</v>
      </c>
      <c r="EL63" s="1521">
        <v>1528.7626303871693</v>
      </c>
      <c r="EM63" s="1521">
        <v>1399.0443088513759</v>
      </c>
      <c r="EN63" s="1521">
        <v>1067.5504117621231</v>
      </c>
      <c r="EO63" s="1521">
        <v>187.37542126893536</v>
      </c>
      <c r="EP63" s="1522">
        <v>1045.4949607637136</v>
      </c>
      <c r="EQ63" s="1512"/>
    </row>
    <row r="64" spans="1:147" ht="20.25" customHeight="1">
      <c r="A64" s="807"/>
      <c r="B64" s="807"/>
      <c r="C64" s="807"/>
      <c r="D64" s="807"/>
      <c r="E64" s="2171" t="s">
        <v>2644</v>
      </c>
      <c r="AU64" s="807"/>
      <c r="AV64" s="807"/>
      <c r="AW64" s="807"/>
      <c r="AX64" s="807"/>
      <c r="BI64" s="1229"/>
      <c r="BJ64" s="1229"/>
      <c r="BK64" s="1229"/>
      <c r="BL64" s="1229"/>
      <c r="BM64" s="1229"/>
      <c r="BQ64" s="1229"/>
      <c r="BR64" s="1229"/>
      <c r="BS64" s="1229"/>
      <c r="BT64" s="1229"/>
      <c r="BU64" s="1229"/>
      <c r="BY64" s="2769" t="s">
        <v>1974</v>
      </c>
      <c r="BZ64" s="2482" t="s">
        <v>1975</v>
      </c>
      <c r="CA64" s="1520">
        <v>38393.826882345857</v>
      </c>
      <c r="CB64" s="1521">
        <v>9090.5153199309152</v>
      </c>
      <c r="CC64" s="1521">
        <v>26.717186677816116</v>
      </c>
      <c r="CD64" s="1521">
        <v>87.450474434756586</v>
      </c>
      <c r="CE64" s="1521">
        <v>940.84632126066276</v>
      </c>
      <c r="CF64" s="1521">
        <v>1931.9834543508316</v>
      </c>
      <c r="CG64" s="1521">
        <v>3286.8823811016728</v>
      </c>
      <c r="CH64" s="1521">
        <v>2163.6015240090369</v>
      </c>
      <c r="CI64" s="1521">
        <v>653.03397809615149</v>
      </c>
      <c r="CJ64" s="1521">
        <v>12581.027332209558</v>
      </c>
      <c r="CK64" s="1521">
        <v>5814.1144389741175</v>
      </c>
      <c r="CL64" s="1521">
        <v>0</v>
      </c>
      <c r="CM64" s="1521">
        <v>16.726666666660563</v>
      </c>
      <c r="CN64" s="1521">
        <v>759.54069672228457</v>
      </c>
      <c r="CO64" s="1521">
        <v>1338.0336255821583</v>
      </c>
      <c r="CP64" s="1521">
        <v>1817.1263944623977</v>
      </c>
      <c r="CQ64" s="1521">
        <v>1118.0459164058559</v>
      </c>
      <c r="CR64" s="1521">
        <v>764.64113913477001</v>
      </c>
      <c r="CS64" s="1521">
        <v>4187.4585467786483</v>
      </c>
      <c r="CT64" s="1521">
        <v>0</v>
      </c>
      <c r="CU64" s="1521">
        <v>41.152938207068544</v>
      </c>
      <c r="CV64" s="1521">
        <v>526.20713463862251</v>
      </c>
      <c r="CW64" s="1521">
        <v>1528.4023158231275</v>
      </c>
      <c r="CX64" s="1521">
        <v>1328.7309990411832</v>
      </c>
      <c r="CY64" s="1521">
        <v>681.22373237359398</v>
      </c>
      <c r="CZ64" s="1521">
        <v>81.741426695049924</v>
      </c>
      <c r="DA64" s="1521">
        <v>2579.4543464568128</v>
      </c>
      <c r="DB64" s="1521">
        <v>11.416666666666666</v>
      </c>
      <c r="DC64" s="1521">
        <v>58.749918515101854</v>
      </c>
      <c r="DD64" s="1521">
        <v>854.55844831757236</v>
      </c>
      <c r="DE64" s="1521">
        <v>771.10859705324515</v>
      </c>
      <c r="DF64" s="1521">
        <v>525.62460843849897</v>
      </c>
      <c r="DG64" s="1521">
        <v>205.2079273252578</v>
      </c>
      <c r="DH64" s="1521">
        <v>152.78818014046993</v>
      </c>
      <c r="DI64" s="1521">
        <v>5450.5983338427686</v>
      </c>
      <c r="DJ64" s="1521">
        <v>41.576166290338328</v>
      </c>
      <c r="DK64" s="1521">
        <v>262.14735516872503</v>
      </c>
      <c r="DL64" s="1521">
        <v>1422.9387994415827</v>
      </c>
      <c r="DM64" s="1521">
        <v>1594.923841277684</v>
      </c>
      <c r="DN64" s="1521">
        <v>1506.7537090804406</v>
      </c>
      <c r="DO64" s="1521">
        <v>552.98373488211473</v>
      </c>
      <c r="DP64" s="1521">
        <v>69.27472770188291</v>
      </c>
      <c r="DQ64" s="1521">
        <v>1552.2263954279279</v>
      </c>
      <c r="DR64" s="1521">
        <v>0</v>
      </c>
      <c r="DS64" s="1521">
        <v>24.22824738190533</v>
      </c>
      <c r="DT64" s="1521">
        <v>211.18612398846747</v>
      </c>
      <c r="DU64" s="1521">
        <v>638.94684812307105</v>
      </c>
      <c r="DV64" s="1521">
        <v>388.87932695743376</v>
      </c>
      <c r="DW64" s="1521">
        <v>199.47790455606625</v>
      </c>
      <c r="DX64" s="1521">
        <v>89.507944420983861</v>
      </c>
      <c r="DY64" s="1521">
        <v>7358.8768937575378</v>
      </c>
      <c r="DZ64" s="1521">
        <v>3593.4611489999875</v>
      </c>
      <c r="EA64" s="1521">
        <v>0</v>
      </c>
      <c r="EB64" s="1521">
        <v>70.058167708401569</v>
      </c>
      <c r="EC64" s="1521">
        <v>421.96188958954872</v>
      </c>
      <c r="ED64" s="1521">
        <v>718.24225895576706</v>
      </c>
      <c r="EE64" s="1521">
        <v>1116.4736447378871</v>
      </c>
      <c r="EF64" s="1521">
        <v>1009.6367681027966</v>
      </c>
      <c r="EG64" s="1521">
        <v>257.08841990558665</v>
      </c>
      <c r="EH64" s="1521">
        <v>3765.4157447575558</v>
      </c>
      <c r="EI64" s="1521">
        <v>0</v>
      </c>
      <c r="EJ64" s="1521">
        <v>182.00837442389943</v>
      </c>
      <c r="EK64" s="1521">
        <v>768.18731541884426</v>
      </c>
      <c r="EL64" s="1521">
        <v>874.91410086533153</v>
      </c>
      <c r="EM64" s="1521">
        <v>1278.0647256994744</v>
      </c>
      <c r="EN64" s="1521">
        <v>525.11384632644967</v>
      </c>
      <c r="EO64" s="1521">
        <v>137.12738202355658</v>
      </c>
      <c r="EP64" s="1522">
        <v>2360.5826071771153</v>
      </c>
      <c r="EQ64" s="1512"/>
    </row>
    <row r="65" spans="1:147" ht="20.25" customHeight="1">
      <c r="A65" s="807"/>
      <c r="B65" s="807"/>
      <c r="C65" s="807"/>
      <c r="D65" s="807"/>
      <c r="E65" s="2746" t="s">
        <v>829</v>
      </c>
      <c r="F65" s="2748" t="s">
        <v>2347</v>
      </c>
      <c r="G65" s="2747" t="s">
        <v>922</v>
      </c>
      <c r="H65" s="2747"/>
      <c r="I65" s="2747"/>
      <c r="J65" s="2747"/>
      <c r="K65" s="2747"/>
      <c r="L65" s="2747"/>
      <c r="M65" s="2747"/>
      <c r="N65" s="2747"/>
      <c r="O65" s="2744" t="s">
        <v>925</v>
      </c>
      <c r="P65" s="2745"/>
      <c r="Q65" s="2745"/>
      <c r="R65" s="2745"/>
      <c r="S65" s="2745"/>
      <c r="T65" s="2745"/>
      <c r="U65" s="2745"/>
      <c r="V65" s="2746"/>
      <c r="W65" s="2741" t="s">
        <v>926</v>
      </c>
      <c r="Y65" s="2167" t="s">
        <v>2356</v>
      </c>
      <c r="AB65" s="2206">
        <f>G68/F68*100</f>
        <v>70.194320596488097</v>
      </c>
      <c r="AU65" s="807"/>
      <c r="AV65" s="807"/>
      <c r="AW65" s="807"/>
      <c r="AX65" s="807"/>
      <c r="BI65" s="1223"/>
      <c r="BJ65" s="1223"/>
      <c r="BK65" s="1223"/>
      <c r="BL65" s="1223"/>
      <c r="BM65" s="1223"/>
      <c r="BQ65" s="1223"/>
      <c r="BR65" s="1223"/>
      <c r="BS65" s="1223"/>
      <c r="BT65" s="1223"/>
      <c r="BU65" s="1223"/>
      <c r="BY65" s="2769"/>
      <c r="BZ65" s="2482" t="s">
        <v>1976</v>
      </c>
      <c r="CA65" s="1520">
        <v>25041.839505551052</v>
      </c>
      <c r="CB65" s="1521">
        <v>4580.7819667125541</v>
      </c>
      <c r="CC65" s="1521">
        <v>0</v>
      </c>
      <c r="CD65" s="1521">
        <v>53.272447322032541</v>
      </c>
      <c r="CE65" s="1521">
        <v>741.94212637110513</v>
      </c>
      <c r="CF65" s="1521">
        <v>1265.7803456070592</v>
      </c>
      <c r="CG65" s="1521">
        <v>1247.866099361248</v>
      </c>
      <c r="CH65" s="1521">
        <v>953.13018391878609</v>
      </c>
      <c r="CI65" s="1521">
        <v>318.79076413232639</v>
      </c>
      <c r="CJ65" s="1521">
        <v>8573.2043264766435</v>
      </c>
      <c r="CK65" s="1521">
        <v>2280.2240211929138</v>
      </c>
      <c r="CL65" s="1521">
        <v>0</v>
      </c>
      <c r="CM65" s="1521">
        <v>20.632622855733061</v>
      </c>
      <c r="CN65" s="1521">
        <v>307.94547096275909</v>
      </c>
      <c r="CO65" s="1521">
        <v>586.88924974115423</v>
      </c>
      <c r="CP65" s="1521">
        <v>594.09667611814609</v>
      </c>
      <c r="CQ65" s="1521">
        <v>455.16579280730014</v>
      </c>
      <c r="CR65" s="1521">
        <v>315.49420870782296</v>
      </c>
      <c r="CS65" s="1521">
        <v>3436.7815583305246</v>
      </c>
      <c r="CT65" s="1521">
        <v>0</v>
      </c>
      <c r="CU65" s="1521">
        <v>31.104504504476907</v>
      </c>
      <c r="CV65" s="1521">
        <v>548.98130787145703</v>
      </c>
      <c r="CW65" s="1521">
        <v>929.77601500010553</v>
      </c>
      <c r="CX65" s="1521">
        <v>1176.7822437904713</v>
      </c>
      <c r="CY65" s="1521">
        <v>593.75773301212769</v>
      </c>
      <c r="CZ65" s="1521">
        <v>156.37975415188615</v>
      </c>
      <c r="DA65" s="1521">
        <v>2856.1987469532046</v>
      </c>
      <c r="DB65" s="1521">
        <v>0</v>
      </c>
      <c r="DC65" s="1521">
        <v>168.45551600659476</v>
      </c>
      <c r="DD65" s="1521">
        <v>844.18075133686034</v>
      </c>
      <c r="DE65" s="1521">
        <v>851.74160250574039</v>
      </c>
      <c r="DF65" s="1521">
        <v>583.12167710199446</v>
      </c>
      <c r="DG65" s="1521">
        <v>281.52856174434504</v>
      </c>
      <c r="DH65" s="1521">
        <v>127.17063825766829</v>
      </c>
      <c r="DI65" s="1521">
        <v>3245.3691342784491</v>
      </c>
      <c r="DJ65" s="1521">
        <v>1</v>
      </c>
      <c r="DK65" s="1521">
        <v>125.24583412725553</v>
      </c>
      <c r="DL65" s="1521">
        <v>836.01001571277573</v>
      </c>
      <c r="DM65" s="1521">
        <v>1104.1230228132836</v>
      </c>
      <c r="DN65" s="1521">
        <v>898.85953903364123</v>
      </c>
      <c r="DO65" s="1521">
        <v>263.87255336239446</v>
      </c>
      <c r="DP65" s="1521">
        <v>16.25816922909884</v>
      </c>
      <c r="DQ65" s="1521">
        <v>987.80837260347312</v>
      </c>
      <c r="DR65" s="1521">
        <v>3.5914006192417562</v>
      </c>
      <c r="DS65" s="1521">
        <v>105.50435091366352</v>
      </c>
      <c r="DT65" s="1521">
        <v>127.25758460361344</v>
      </c>
      <c r="DU65" s="1521">
        <v>348.08895188400083</v>
      </c>
      <c r="DV65" s="1521">
        <v>229.30828770134718</v>
      </c>
      <c r="DW65" s="1521">
        <v>148.02045764150799</v>
      </c>
      <c r="DX65" s="1521">
        <v>26.037339240098433</v>
      </c>
      <c r="DY65" s="1521">
        <v>7654.6757054799282</v>
      </c>
      <c r="DZ65" s="1521">
        <v>3496.2169620363952</v>
      </c>
      <c r="EA65" s="1521">
        <v>4.6666666665921488</v>
      </c>
      <c r="EB65" s="1521">
        <v>48.865024009084678</v>
      </c>
      <c r="EC65" s="1521">
        <v>532.96587903186571</v>
      </c>
      <c r="ED65" s="1521">
        <v>1005.1057234244105</v>
      </c>
      <c r="EE65" s="1521">
        <v>1134.9388343669059</v>
      </c>
      <c r="EF65" s="1521">
        <v>649.32451823892302</v>
      </c>
      <c r="EG65" s="1521">
        <v>120.35031629861217</v>
      </c>
      <c r="EH65" s="1521">
        <v>4158.4587434435325</v>
      </c>
      <c r="EI65" s="1521">
        <v>42.235294117699368</v>
      </c>
      <c r="EJ65" s="1521">
        <v>137.3561348668959</v>
      </c>
      <c r="EK65" s="1521">
        <v>502.86158664354355</v>
      </c>
      <c r="EL65" s="1521">
        <v>1330.787190430126</v>
      </c>
      <c r="EM65" s="1521">
        <v>1168.0327617379378</v>
      </c>
      <c r="EN65" s="1521">
        <v>888.36904985933688</v>
      </c>
      <c r="EO65" s="1521">
        <v>88.816725787992866</v>
      </c>
      <c r="EP65" s="1522">
        <v>0</v>
      </c>
      <c r="EQ65" s="1512"/>
    </row>
    <row r="66" spans="1:147" ht="20.25" customHeight="1">
      <c r="A66" s="807"/>
      <c r="B66" s="807"/>
      <c r="C66" s="807"/>
      <c r="D66" s="807"/>
      <c r="E66" s="2746"/>
      <c r="F66" s="2749"/>
      <c r="G66" s="2747" t="s">
        <v>923</v>
      </c>
      <c r="H66" s="2740" t="s">
        <v>2340</v>
      </c>
      <c r="I66" s="2740" t="s">
        <v>2341</v>
      </c>
      <c r="J66" s="2740" t="s">
        <v>2348</v>
      </c>
      <c r="K66" s="2740" t="s">
        <v>2349</v>
      </c>
      <c r="L66" s="2740" t="s">
        <v>2350</v>
      </c>
      <c r="M66" s="2740" t="s">
        <v>2351</v>
      </c>
      <c r="N66" s="2740" t="s">
        <v>2352</v>
      </c>
      <c r="O66" s="2747" t="s">
        <v>923</v>
      </c>
      <c r="P66" s="2740" t="s">
        <v>2353</v>
      </c>
      <c r="Q66" s="2740" t="s">
        <v>2354</v>
      </c>
      <c r="R66" s="2740" t="s">
        <v>2348</v>
      </c>
      <c r="S66" s="2740" t="s">
        <v>2349</v>
      </c>
      <c r="T66" s="2740" t="s">
        <v>2355</v>
      </c>
      <c r="U66" s="2740" t="s">
        <v>2351</v>
      </c>
      <c r="V66" s="2740" t="s">
        <v>2352</v>
      </c>
      <c r="W66" s="2742"/>
      <c r="Y66" s="2167" t="s">
        <v>2357</v>
      </c>
      <c r="AB66" s="2206">
        <f>O68/F68*100</f>
        <v>28.119165854609673</v>
      </c>
      <c r="AU66" s="807"/>
      <c r="AV66" s="807"/>
      <c r="AW66" s="807"/>
      <c r="AX66" s="807"/>
      <c r="BI66" s="742"/>
      <c r="BJ66" s="742"/>
      <c r="BK66" s="742"/>
      <c r="BL66" s="742"/>
      <c r="BM66" s="742"/>
      <c r="BQ66" s="742"/>
      <c r="BR66" s="742"/>
      <c r="BS66" s="742"/>
      <c r="BT66" s="742"/>
      <c r="BU66" s="742"/>
      <c r="BY66" s="2769"/>
      <c r="BZ66" s="2482" t="s">
        <v>1977</v>
      </c>
      <c r="CA66" s="1520">
        <v>30950.323657047145</v>
      </c>
      <c r="CB66" s="1521">
        <v>5615.5437303866884</v>
      </c>
      <c r="CC66" s="1521">
        <v>0</v>
      </c>
      <c r="CD66" s="1521">
        <v>29.06534334784337</v>
      </c>
      <c r="CE66" s="1521">
        <v>549.26167128393763</v>
      </c>
      <c r="CF66" s="1521">
        <v>1208.2969979082029</v>
      </c>
      <c r="CG66" s="1521">
        <v>1855.2003595589524</v>
      </c>
      <c r="CH66" s="1521">
        <v>1668.7982597123114</v>
      </c>
      <c r="CI66" s="1521">
        <v>304.92109857543909</v>
      </c>
      <c r="CJ66" s="1521">
        <v>10455.164201417909</v>
      </c>
      <c r="CK66" s="1521">
        <v>1796.545729051426</v>
      </c>
      <c r="CL66" s="1521">
        <v>0</v>
      </c>
      <c r="CM66" s="1521">
        <v>154.92580890714152</v>
      </c>
      <c r="CN66" s="1521">
        <v>270.62543134270709</v>
      </c>
      <c r="CO66" s="1521">
        <v>319.88096441554006</v>
      </c>
      <c r="CP66" s="1521">
        <v>531.19570738735388</v>
      </c>
      <c r="CQ66" s="1521">
        <v>269.7395435326672</v>
      </c>
      <c r="CR66" s="1521">
        <v>250.17827346601507</v>
      </c>
      <c r="CS66" s="1521">
        <v>3765.8512999414206</v>
      </c>
      <c r="CT66" s="1521">
        <v>0</v>
      </c>
      <c r="CU66" s="1521">
        <v>22.704742976424633</v>
      </c>
      <c r="CV66" s="1521">
        <v>507.19306111028465</v>
      </c>
      <c r="CW66" s="1521">
        <v>1157.4786144457648</v>
      </c>
      <c r="CX66" s="1521">
        <v>1414.0886896285072</v>
      </c>
      <c r="CY66" s="1521">
        <v>578.62592462763541</v>
      </c>
      <c r="CZ66" s="1521">
        <v>85.760267152804019</v>
      </c>
      <c r="DA66" s="1521">
        <v>4892.7671724250531</v>
      </c>
      <c r="DB66" s="1521">
        <v>0</v>
      </c>
      <c r="DC66" s="1521">
        <v>311.50722768129793</v>
      </c>
      <c r="DD66" s="1521">
        <v>1756.9801420703295</v>
      </c>
      <c r="DE66" s="1521">
        <v>1512.567191441869</v>
      </c>
      <c r="DF66" s="1521">
        <v>913.57067603622784</v>
      </c>
      <c r="DG66" s="1521">
        <v>330.3198782881642</v>
      </c>
      <c r="DH66" s="1521">
        <v>67.822056907167592</v>
      </c>
      <c r="DI66" s="1521">
        <v>3875.112147088782</v>
      </c>
      <c r="DJ66" s="1521">
        <v>5.5555555555531901</v>
      </c>
      <c r="DK66" s="1521">
        <v>171.81530064001063</v>
      </c>
      <c r="DL66" s="1521">
        <v>1418.151384180687</v>
      </c>
      <c r="DM66" s="1521">
        <v>1215.3386018738117</v>
      </c>
      <c r="DN66" s="1521">
        <v>773.78808386144237</v>
      </c>
      <c r="DO66" s="1521">
        <v>234.03312814668291</v>
      </c>
      <c r="DP66" s="1521">
        <v>56.430092830591583</v>
      </c>
      <c r="DQ66" s="1521">
        <v>1509.5216553313987</v>
      </c>
      <c r="DR66" s="1521">
        <v>0</v>
      </c>
      <c r="DS66" s="1521">
        <v>20.899047619079202</v>
      </c>
      <c r="DT66" s="1521">
        <v>203.99364766770259</v>
      </c>
      <c r="DU66" s="1521">
        <v>501.39342446892249</v>
      </c>
      <c r="DV66" s="1521">
        <v>433.18550549474003</v>
      </c>
      <c r="DW66" s="1521">
        <v>316.45086600189768</v>
      </c>
      <c r="DX66" s="1521">
        <v>33.599164079056507</v>
      </c>
      <c r="DY66" s="1521">
        <v>9389.7239876195836</v>
      </c>
      <c r="DZ66" s="1521">
        <v>4820.9034735327477</v>
      </c>
      <c r="EA66" s="1521">
        <v>0</v>
      </c>
      <c r="EB66" s="1521">
        <v>139.62003500082957</v>
      </c>
      <c r="EC66" s="1521">
        <v>683.21159607333129</v>
      </c>
      <c r="ED66" s="1521">
        <v>1052.043965375844</v>
      </c>
      <c r="EE66" s="1521">
        <v>1519.8603547378302</v>
      </c>
      <c r="EF66" s="1521">
        <v>1131.7181112659796</v>
      </c>
      <c r="EG66" s="1521">
        <v>294.44941107893658</v>
      </c>
      <c r="EH66" s="1521">
        <v>4568.8205140868313</v>
      </c>
      <c r="EI66" s="1521">
        <v>8.4126984127356419</v>
      </c>
      <c r="EJ66" s="1521">
        <v>259.74355825122029</v>
      </c>
      <c r="EK66" s="1521">
        <v>1023.0033229440171</v>
      </c>
      <c r="EL66" s="1521">
        <v>1056.1396372632289</v>
      </c>
      <c r="EM66" s="1521">
        <v>1082.6554888784081</v>
      </c>
      <c r="EN66" s="1521">
        <v>944.67292923116111</v>
      </c>
      <c r="EO66" s="1521">
        <v>194.1928791060603</v>
      </c>
      <c r="EP66" s="1522">
        <v>105.25793520279925</v>
      </c>
      <c r="EQ66" s="1512"/>
    </row>
    <row r="67" spans="1:147" ht="20.25" customHeight="1">
      <c r="A67" s="807"/>
      <c r="B67" s="807"/>
      <c r="C67" s="807"/>
      <c r="D67" s="807"/>
      <c r="E67" s="2746"/>
      <c r="F67" s="2750"/>
      <c r="G67" s="2747"/>
      <c r="H67" s="2740"/>
      <c r="I67" s="2740"/>
      <c r="J67" s="2740"/>
      <c r="K67" s="2740"/>
      <c r="L67" s="2740"/>
      <c r="M67" s="2740"/>
      <c r="N67" s="2740"/>
      <c r="O67" s="2747"/>
      <c r="P67" s="2740"/>
      <c r="Q67" s="2740"/>
      <c r="R67" s="2740"/>
      <c r="S67" s="2740"/>
      <c r="T67" s="2740"/>
      <c r="U67" s="2740"/>
      <c r="V67" s="2740"/>
      <c r="W67" s="2743"/>
      <c r="AU67" s="807"/>
      <c r="AV67" s="807"/>
      <c r="AW67" s="807"/>
      <c r="AX67" s="807"/>
      <c r="BI67" s="1114"/>
      <c r="BJ67" s="1114"/>
      <c r="BK67" s="1114"/>
      <c r="BL67" s="1114"/>
      <c r="BM67" s="1114"/>
      <c r="BN67" s="807"/>
      <c r="BQ67" s="1114"/>
      <c r="BR67" s="1114"/>
      <c r="BS67" s="1114"/>
      <c r="BT67" s="1114"/>
      <c r="BU67" s="1114"/>
      <c r="BY67" s="2769"/>
      <c r="BZ67" s="2482" t="s">
        <v>1978</v>
      </c>
      <c r="CA67" s="1520">
        <v>16524.024097403686</v>
      </c>
      <c r="CB67" s="1521">
        <v>2298.9478992496197</v>
      </c>
      <c r="CC67" s="1521">
        <v>0</v>
      </c>
      <c r="CD67" s="1521">
        <v>14.484493113080511</v>
      </c>
      <c r="CE67" s="1521">
        <v>379.08589768255138</v>
      </c>
      <c r="CF67" s="1521">
        <v>527.5858599750768</v>
      </c>
      <c r="CG67" s="1521">
        <v>692.82280064172642</v>
      </c>
      <c r="CH67" s="1521">
        <v>547.41739914655898</v>
      </c>
      <c r="CI67" s="1521">
        <v>137.55144869062576</v>
      </c>
      <c r="CJ67" s="1521">
        <v>7292.1759280087845</v>
      </c>
      <c r="CK67" s="1521">
        <v>1350.8512082841771</v>
      </c>
      <c r="CL67" s="1521">
        <v>0</v>
      </c>
      <c r="CM67" s="1521">
        <v>56.415750230077791</v>
      </c>
      <c r="CN67" s="1521">
        <v>191.69878572520588</v>
      </c>
      <c r="CO67" s="1521">
        <v>432.96064081272573</v>
      </c>
      <c r="CP67" s="1521">
        <v>388.84878425091011</v>
      </c>
      <c r="CQ67" s="1521">
        <v>207.23931220112203</v>
      </c>
      <c r="CR67" s="1521">
        <v>73.68793506413536</v>
      </c>
      <c r="CS67" s="1521">
        <v>2062.7927378210452</v>
      </c>
      <c r="CT67" s="1521">
        <v>0</v>
      </c>
      <c r="CU67" s="1521">
        <v>8.4222222222159253</v>
      </c>
      <c r="CV67" s="1521">
        <v>299.0736779821537</v>
      </c>
      <c r="CW67" s="1521">
        <v>676.35686898604342</v>
      </c>
      <c r="CX67" s="1521">
        <v>686.33406404689708</v>
      </c>
      <c r="CY67" s="1521">
        <v>360.68309756621471</v>
      </c>
      <c r="CZ67" s="1521">
        <v>31.922807017520029</v>
      </c>
      <c r="DA67" s="1521">
        <v>3878.5319819035608</v>
      </c>
      <c r="DB67" s="1521">
        <v>3.8163265306057901</v>
      </c>
      <c r="DC67" s="1521">
        <v>256.60196293883735</v>
      </c>
      <c r="DD67" s="1521">
        <v>1502.800291960998</v>
      </c>
      <c r="DE67" s="1521">
        <v>996.40901207784225</v>
      </c>
      <c r="DF67" s="1521">
        <v>761.80242675801878</v>
      </c>
      <c r="DG67" s="1521">
        <v>310.84395755465147</v>
      </c>
      <c r="DH67" s="1521">
        <v>46.25800408260708</v>
      </c>
      <c r="DI67" s="1521">
        <v>2073.703099705675</v>
      </c>
      <c r="DJ67" s="1521">
        <v>4.2578264464199469</v>
      </c>
      <c r="DK67" s="1521">
        <v>100.6941121015344</v>
      </c>
      <c r="DL67" s="1521">
        <v>677.92791096313022</v>
      </c>
      <c r="DM67" s="1521">
        <v>634.33290522602101</v>
      </c>
      <c r="DN67" s="1521">
        <v>488.4266897339653</v>
      </c>
      <c r="DO67" s="1521">
        <v>139.81808074779656</v>
      </c>
      <c r="DP67" s="1521">
        <v>28.245574486807662</v>
      </c>
      <c r="DQ67" s="1521">
        <v>658.25607541600095</v>
      </c>
      <c r="DR67" s="1521">
        <v>0</v>
      </c>
      <c r="DS67" s="1521">
        <v>11.789473684213503</v>
      </c>
      <c r="DT67" s="1521">
        <v>138.89101182748456</v>
      </c>
      <c r="DU67" s="1521">
        <v>229.69960835856912</v>
      </c>
      <c r="DV67" s="1521">
        <v>144.38479714163319</v>
      </c>
      <c r="DW67" s="1521">
        <v>117.20263112774376</v>
      </c>
      <c r="DX67" s="1521">
        <v>16.288553276356744</v>
      </c>
      <c r="DY67" s="1521">
        <v>4200.9410950236079</v>
      </c>
      <c r="DZ67" s="1521">
        <v>2459.6692335636576</v>
      </c>
      <c r="EA67" s="1521">
        <v>0</v>
      </c>
      <c r="EB67" s="1521">
        <v>138.20350854751399</v>
      </c>
      <c r="EC67" s="1521">
        <v>456.80357439104375</v>
      </c>
      <c r="ED67" s="1521">
        <v>705.14583917517496</v>
      </c>
      <c r="EE67" s="1521">
        <v>672.12408855910382</v>
      </c>
      <c r="EF67" s="1521">
        <v>431.46507379512877</v>
      </c>
      <c r="EG67" s="1521">
        <v>55.927149095691654</v>
      </c>
      <c r="EH67" s="1521">
        <v>1741.2718614599507</v>
      </c>
      <c r="EI67" s="1521">
        <v>8.2111111111079627</v>
      </c>
      <c r="EJ67" s="1521">
        <v>109.63914824924721</v>
      </c>
      <c r="EK67" s="1521">
        <v>460.04909735880881</v>
      </c>
      <c r="EL67" s="1521">
        <v>593.43326251159306</v>
      </c>
      <c r="EM67" s="1521">
        <v>350.66487014960586</v>
      </c>
      <c r="EN67" s="1521">
        <v>194.33779910152319</v>
      </c>
      <c r="EO67" s="1521">
        <v>24.936572978064696</v>
      </c>
      <c r="EP67" s="1522">
        <v>0</v>
      </c>
      <c r="EQ67" s="1512"/>
    </row>
    <row r="68" spans="1:147" ht="20.25" customHeight="1">
      <c r="A68" s="807"/>
      <c r="B68" s="807"/>
      <c r="C68" s="807"/>
      <c r="D68" s="807"/>
      <c r="E68" s="2195" t="s">
        <v>785</v>
      </c>
      <c r="F68" s="2200">
        <f>SUM(F69:F73)</f>
        <v>146209.35266039989</v>
      </c>
      <c r="G68" s="2196">
        <f>SUM(G69:G73)</f>
        <v>102630.66174849101</v>
      </c>
      <c r="H68" s="2200">
        <f t="shared" ref="H68" si="62">SUM(H69:H73)</f>
        <v>124.61441727108942</v>
      </c>
      <c r="I68" s="2200">
        <f t="shared" ref="I68" si="63">SUM(I69:I73)</f>
        <v>3402.4349295665979</v>
      </c>
      <c r="J68" s="2200">
        <f t="shared" ref="J68" si="64">SUM(J69:J73)</f>
        <v>22321.39765646679</v>
      </c>
      <c r="K68" s="2200">
        <f t="shared" ref="K68" si="65">SUM(K69:K73)</f>
        <v>28752.464250063287</v>
      </c>
      <c r="L68" s="2200">
        <f t="shared" ref="L68" si="66">SUM(L69:L73)</f>
        <v>28412.911555100862</v>
      </c>
      <c r="M68" s="2200">
        <f t="shared" ref="M68" si="67">SUM(M69:M73)</f>
        <v>15503.241427668043</v>
      </c>
      <c r="N68" s="2200">
        <f t="shared" ref="N68" si="68">SUM(N69:N73)</f>
        <v>4113.5975123543558</v>
      </c>
      <c r="O68" s="2200">
        <f t="shared" ref="O68" si="69">SUM(O69:O73)</f>
        <v>41112.850369529006</v>
      </c>
      <c r="P68" s="2200">
        <f t="shared" ref="P68" si="70">SUM(P69:P73)</f>
        <v>107.90512414375671</v>
      </c>
      <c r="Q68" s="2200">
        <f t="shared" ref="Q68" si="71">SUM(Q69:Q73)</f>
        <v>1634.860286075354</v>
      </c>
      <c r="R68" s="2200">
        <f t="shared" ref="R68" si="72">SUM(R69:R73)</f>
        <v>7083.5404817352155</v>
      </c>
      <c r="S68" s="2200">
        <f t="shared" ref="S68" si="73">SUM(S69:S73)</f>
        <v>11757.513247235758</v>
      </c>
      <c r="T68" s="2200">
        <f t="shared" ref="T68" si="74">SUM(T69:T73)</f>
        <v>11773.788647867173</v>
      </c>
      <c r="U68" s="2200">
        <f t="shared" ref="U68" si="75">SUM(U69:U73)</f>
        <v>7302.352516563993</v>
      </c>
      <c r="V68" s="2200">
        <f t="shared" ref="V68" si="76">SUM(V69:V73)</f>
        <v>1452.8900659077533</v>
      </c>
      <c r="W68" s="2200">
        <f t="shared" ref="W68" si="77">SUM(W69:W73)</f>
        <v>2465.8405423799145</v>
      </c>
      <c r="Y68" s="2740" t="s">
        <v>2340</v>
      </c>
      <c r="Z68" s="2740" t="s">
        <v>2341</v>
      </c>
      <c r="AA68" s="2740" t="s">
        <v>2348</v>
      </c>
      <c r="AB68" s="2740" t="s">
        <v>2349</v>
      </c>
      <c r="AC68" s="2740" t="s">
        <v>2350</v>
      </c>
      <c r="AD68" s="2740" t="s">
        <v>2351</v>
      </c>
      <c r="AE68" s="2740" t="s">
        <v>2352</v>
      </c>
      <c r="AU68" s="807"/>
      <c r="AV68" s="807"/>
      <c r="AW68" s="807"/>
      <c r="AX68" s="807"/>
      <c r="BI68" s="1114"/>
      <c r="BJ68" s="1114"/>
      <c r="BK68" s="1114"/>
      <c r="BL68" s="1114"/>
      <c r="BM68" s="1114"/>
      <c r="BQ68" s="1114"/>
      <c r="BR68" s="1114"/>
      <c r="BS68" s="1114"/>
      <c r="BT68" s="1114"/>
      <c r="BU68" s="1114"/>
      <c r="BY68" s="2769"/>
      <c r="BZ68" s="2482" t="s">
        <v>1979</v>
      </c>
      <c r="CA68" s="1520">
        <v>16337.302962504476</v>
      </c>
      <c r="CB68" s="1521">
        <v>1643.376182850576</v>
      </c>
      <c r="CC68" s="1521">
        <v>0</v>
      </c>
      <c r="CD68" s="1521">
        <v>17.527108661939621</v>
      </c>
      <c r="CE68" s="1521">
        <v>56.897908331971983</v>
      </c>
      <c r="CF68" s="1521">
        <v>378.3838820010385</v>
      </c>
      <c r="CG68" s="1521">
        <v>672.61096209907123</v>
      </c>
      <c r="CH68" s="1521">
        <v>434.64112901283033</v>
      </c>
      <c r="CI68" s="1521">
        <v>83.315192743724424</v>
      </c>
      <c r="CJ68" s="1521">
        <v>7852.7457979857008</v>
      </c>
      <c r="CK68" s="1521">
        <v>1100.4011244893966</v>
      </c>
      <c r="CL68" s="1521">
        <v>0</v>
      </c>
      <c r="CM68" s="1521">
        <v>40</v>
      </c>
      <c r="CN68" s="1521">
        <v>279.73105644929672</v>
      </c>
      <c r="CO68" s="1521">
        <v>443.05009334712855</v>
      </c>
      <c r="CP68" s="1521">
        <v>248.52714534316561</v>
      </c>
      <c r="CQ68" s="1521">
        <v>73.663673125901468</v>
      </c>
      <c r="CR68" s="1521">
        <v>15.429156223904439</v>
      </c>
      <c r="CS68" s="1521">
        <v>1356.8313317993229</v>
      </c>
      <c r="CT68" s="1521">
        <v>0</v>
      </c>
      <c r="CU68" s="1521">
        <v>22.502923976620707</v>
      </c>
      <c r="CV68" s="1521">
        <v>165.32253373493154</v>
      </c>
      <c r="CW68" s="1521">
        <v>547.36143343624065</v>
      </c>
      <c r="CX68" s="1521">
        <v>463.84297148281917</v>
      </c>
      <c r="CY68" s="1521">
        <v>146.6132605519459</v>
      </c>
      <c r="CZ68" s="1521">
        <v>11.18820861676477</v>
      </c>
      <c r="DA68" s="1521">
        <v>5395.5133416969802</v>
      </c>
      <c r="DB68" s="1521">
        <v>3.7894736842135033</v>
      </c>
      <c r="DC68" s="1521">
        <v>228.33570209165222</v>
      </c>
      <c r="DD68" s="1521">
        <v>1757.9882356060855</v>
      </c>
      <c r="DE68" s="1521">
        <v>1760.6407899416329</v>
      </c>
      <c r="DF68" s="1521">
        <v>1093.7993072105332</v>
      </c>
      <c r="DG68" s="1521">
        <v>507.13186282295504</v>
      </c>
      <c r="DH68" s="1521">
        <v>43.827970339908987</v>
      </c>
      <c r="DI68" s="1521">
        <v>2226.787459464339</v>
      </c>
      <c r="DJ68" s="1521">
        <v>6.8163265306057905</v>
      </c>
      <c r="DK68" s="1521">
        <v>136.66506398102277</v>
      </c>
      <c r="DL68" s="1521">
        <v>629.54637318643745</v>
      </c>
      <c r="DM68" s="1521">
        <v>821.77610219959661</v>
      </c>
      <c r="DN68" s="1521">
        <v>482.30411508892502</v>
      </c>
      <c r="DO68" s="1521">
        <v>121.37970523513471</v>
      </c>
      <c r="DP68" s="1521">
        <v>28.299773242616272</v>
      </c>
      <c r="DQ68" s="1521">
        <v>691.89143499356749</v>
      </c>
      <c r="DR68" s="1521">
        <v>23.736842105281021</v>
      </c>
      <c r="DS68" s="1521">
        <v>38</v>
      </c>
      <c r="DT68" s="1521">
        <v>121.55650688149342</v>
      </c>
      <c r="DU68" s="1521">
        <v>239.4770224560562</v>
      </c>
      <c r="DV68" s="1521">
        <v>220.8086001903057</v>
      </c>
      <c r="DW68" s="1521">
        <v>45.312463360431174</v>
      </c>
      <c r="DX68" s="1521">
        <v>3</v>
      </c>
      <c r="DY68" s="1521">
        <v>3922.5020872102909</v>
      </c>
      <c r="DZ68" s="1521">
        <v>1437.4246332485204</v>
      </c>
      <c r="EA68" s="1521">
        <v>3</v>
      </c>
      <c r="EB68" s="1521">
        <v>44</v>
      </c>
      <c r="EC68" s="1521">
        <v>283.19366042047841</v>
      </c>
      <c r="ED68" s="1521">
        <v>531.68528706661743</v>
      </c>
      <c r="EE68" s="1521">
        <v>406.16367116169818</v>
      </c>
      <c r="EF68" s="1521">
        <v>137.38201459972649</v>
      </c>
      <c r="EG68" s="1521">
        <v>32</v>
      </c>
      <c r="EH68" s="1521">
        <v>2485.0774539617705</v>
      </c>
      <c r="EI68" s="1521">
        <v>4.2111111111079627</v>
      </c>
      <c r="EJ68" s="1521">
        <v>85.905215419454549</v>
      </c>
      <c r="EK68" s="1521">
        <v>481.48435156189561</v>
      </c>
      <c r="EL68" s="1521">
        <v>1035.0079046550879</v>
      </c>
      <c r="EM68" s="1521">
        <v>692.46813479763648</v>
      </c>
      <c r="EN68" s="1521">
        <v>159.15697224426847</v>
      </c>
      <c r="EO68" s="1521">
        <v>26.843764172319545</v>
      </c>
      <c r="EP68" s="1522">
        <v>0</v>
      </c>
      <c r="EQ68" s="1512"/>
    </row>
    <row r="69" spans="1:147" ht="20.25" customHeight="1">
      <c r="A69" s="807"/>
      <c r="B69" s="807"/>
      <c r="C69" s="807"/>
      <c r="D69" s="807"/>
      <c r="E69" s="2197" t="s">
        <v>2342</v>
      </c>
      <c r="F69" s="2201">
        <f>E35</f>
        <v>74538.234729013056</v>
      </c>
      <c r="G69" s="2201">
        <f>SUM(H69:N69)</f>
        <v>58694.892334229255</v>
      </c>
      <c r="H69" s="2201">
        <f>G35+P35+X35+AF35+AN35</f>
        <v>39.904397636268314</v>
      </c>
      <c r="I69" s="2201">
        <f t="shared" ref="I69:N69" si="78">H35+Q35+Y35+AG35+AO35</f>
        <v>2216.0772781236678</v>
      </c>
      <c r="J69" s="2201">
        <f t="shared" si="78"/>
        <v>13603.879679060492</v>
      </c>
      <c r="K69" s="2201">
        <f t="shared" si="78"/>
        <v>16551.005256898243</v>
      </c>
      <c r="L69" s="2201">
        <f t="shared" si="78"/>
        <v>15661.133011836162</v>
      </c>
      <c r="M69" s="2201">
        <f t="shared" si="78"/>
        <v>8480.2940089102267</v>
      </c>
      <c r="N69" s="2201">
        <f t="shared" si="78"/>
        <v>2142.5987017641992</v>
      </c>
      <c r="O69" s="2201">
        <f>SUM(P69:V69)</f>
        <v>15843.342394783884</v>
      </c>
      <c r="P69" s="2204">
        <f>AZ35+BI35+BQ35</f>
        <v>52.66983002605734</v>
      </c>
      <c r="Q69" s="2204">
        <f t="shared" ref="Q69:V69" si="79">BA35+BJ35+BR35</f>
        <v>611.03788421632748</v>
      </c>
      <c r="R69" s="2204">
        <f t="shared" si="79"/>
        <v>2738.8619577981744</v>
      </c>
      <c r="S69" s="2204">
        <f t="shared" si="79"/>
        <v>5236.0056113607407</v>
      </c>
      <c r="T69" s="2204">
        <f t="shared" si="79"/>
        <v>4547.6934723651375</v>
      </c>
      <c r="U69" s="2204">
        <f t="shared" si="79"/>
        <v>2099.2115320782341</v>
      </c>
      <c r="V69" s="2204">
        <f t="shared" si="79"/>
        <v>557.86210693921157</v>
      </c>
      <c r="W69" s="652">
        <f>BX35</f>
        <v>0</v>
      </c>
      <c r="Y69" s="2740"/>
      <c r="Z69" s="2740"/>
      <c r="AA69" s="2740"/>
      <c r="AB69" s="2740"/>
      <c r="AC69" s="2740"/>
      <c r="AD69" s="2740"/>
      <c r="AE69" s="2740"/>
      <c r="AU69" s="807"/>
      <c r="AV69" s="807"/>
      <c r="AW69" s="807"/>
      <c r="AX69" s="807"/>
      <c r="BI69" s="1114"/>
      <c r="BJ69" s="1114"/>
      <c r="BK69" s="1114"/>
      <c r="BL69" s="1114"/>
      <c r="BM69" s="1114"/>
      <c r="BQ69" s="1114"/>
      <c r="BR69" s="1114"/>
      <c r="BS69" s="1114"/>
      <c r="BT69" s="1114"/>
      <c r="BU69" s="1114"/>
      <c r="BY69" s="2769"/>
      <c r="BZ69" s="2482" t="s">
        <v>1980</v>
      </c>
      <c r="CA69" s="1520">
        <v>18962.035555547707</v>
      </c>
      <c r="CB69" s="1521">
        <v>2318.9977777768522</v>
      </c>
      <c r="CC69" s="1521">
        <v>0</v>
      </c>
      <c r="CD69" s="1521">
        <v>37</v>
      </c>
      <c r="CE69" s="1521">
        <v>119.99111111108445</v>
      </c>
      <c r="CF69" s="1521">
        <v>383.31777777764506</v>
      </c>
      <c r="CG69" s="1521">
        <v>920.79555555513571</v>
      </c>
      <c r="CH69" s="1521">
        <v>763.4999999996802</v>
      </c>
      <c r="CI69" s="1521">
        <v>94.393333333306771</v>
      </c>
      <c r="CJ69" s="1521">
        <v>10948.037777772877</v>
      </c>
      <c r="CK69" s="1521">
        <v>812.47111111103641</v>
      </c>
      <c r="CL69" s="1521">
        <v>0</v>
      </c>
      <c r="CM69" s="1521">
        <v>105</v>
      </c>
      <c r="CN69" s="1521">
        <v>150</v>
      </c>
      <c r="CO69" s="1521">
        <v>216.1777777777578</v>
      </c>
      <c r="CP69" s="1521">
        <v>178.03555555554618</v>
      </c>
      <c r="CQ69" s="1521">
        <v>152.04666666662428</v>
      </c>
      <c r="CR69" s="1521">
        <v>11.211111111107963</v>
      </c>
      <c r="CS69" s="1521">
        <v>1487.4066666656886</v>
      </c>
      <c r="CT69" s="1521">
        <v>0</v>
      </c>
      <c r="CU69" s="1521">
        <v>1</v>
      </c>
      <c r="CV69" s="1521">
        <v>105.58888888882768</v>
      </c>
      <c r="CW69" s="1521">
        <v>427.42444444414957</v>
      </c>
      <c r="CX69" s="1521">
        <v>574.27777777736878</v>
      </c>
      <c r="CY69" s="1521">
        <v>355.0599999998027</v>
      </c>
      <c r="CZ69" s="1521">
        <v>24.055555555539815</v>
      </c>
      <c r="DA69" s="1521">
        <v>8648.1599999961545</v>
      </c>
      <c r="DB69" s="1521">
        <v>17.055555555539815</v>
      </c>
      <c r="DC69" s="1521">
        <v>712.76666666632309</v>
      </c>
      <c r="DD69" s="1521">
        <v>2980.2022222208502</v>
      </c>
      <c r="DE69" s="1521">
        <v>2411.264444443349</v>
      </c>
      <c r="DF69" s="1521">
        <v>1692.5866666659285</v>
      </c>
      <c r="DG69" s="1521">
        <v>781.96888888862748</v>
      </c>
      <c r="DH69" s="1521">
        <v>52.315555555536065</v>
      </c>
      <c r="DI69" s="1521">
        <v>2508.5733333322878</v>
      </c>
      <c r="DJ69" s="1521">
        <v>2.6133333333302819</v>
      </c>
      <c r="DK69" s="1521">
        <v>110.06222222216917</v>
      </c>
      <c r="DL69" s="1521">
        <v>740.17999999963888</v>
      </c>
      <c r="DM69" s="1521">
        <v>779.09777777746262</v>
      </c>
      <c r="DN69" s="1521">
        <v>614.20888888865818</v>
      </c>
      <c r="DO69" s="1521">
        <v>251.19999999992069</v>
      </c>
      <c r="DP69" s="1521">
        <v>11.211111111107963</v>
      </c>
      <c r="DQ69" s="1521">
        <v>634.29777777769596</v>
      </c>
      <c r="DR69" s="1521">
        <v>0</v>
      </c>
      <c r="DS69" s="1521">
        <v>75.613333333330289</v>
      </c>
      <c r="DT69" s="1521">
        <v>134.5066666666504</v>
      </c>
      <c r="DU69" s="1521">
        <v>172.67111111108608</v>
      </c>
      <c r="DV69" s="1521">
        <v>145.7288888888632</v>
      </c>
      <c r="DW69" s="1521">
        <v>82.666666666659566</v>
      </c>
      <c r="DX69" s="1521">
        <v>23.111111111106382</v>
      </c>
      <c r="DY69" s="1521">
        <v>2552.128888887989</v>
      </c>
      <c r="DZ69" s="1521">
        <v>1305.6022222217834</v>
      </c>
      <c r="EA69" s="1521">
        <v>1</v>
      </c>
      <c r="EB69" s="1521">
        <v>25</v>
      </c>
      <c r="EC69" s="1521">
        <v>183.16888888886217</v>
      </c>
      <c r="ED69" s="1521">
        <v>482.58888888871314</v>
      </c>
      <c r="EE69" s="1521">
        <v>417.91111111092198</v>
      </c>
      <c r="EF69" s="1521">
        <v>177.93333333328604</v>
      </c>
      <c r="EG69" s="1521">
        <v>18</v>
      </c>
      <c r="EH69" s="1521">
        <v>1246.526666666206</v>
      </c>
      <c r="EI69" s="1521">
        <v>8.8399999999908463</v>
      </c>
      <c r="EJ69" s="1521">
        <v>118.42666666661479</v>
      </c>
      <c r="EK69" s="1521">
        <v>349.25777777756457</v>
      </c>
      <c r="EL69" s="1521">
        <v>242.14222222215585</v>
      </c>
      <c r="EM69" s="1521">
        <v>372.13555555544315</v>
      </c>
      <c r="EN69" s="1521">
        <v>144.11111111110637</v>
      </c>
      <c r="EO69" s="1521">
        <v>11.613333333330282</v>
      </c>
      <c r="EP69" s="1522">
        <v>0</v>
      </c>
      <c r="EQ69" s="1512"/>
    </row>
    <row r="70" spans="1:147" ht="20.25" customHeight="1">
      <c r="A70" s="807"/>
      <c r="B70" s="807"/>
      <c r="C70" s="807"/>
      <c r="D70" s="807"/>
      <c r="E70" s="2197" t="s">
        <v>2343</v>
      </c>
      <c r="F70" s="2201">
        <f t="shared" ref="F70:F73" si="80">E36</f>
        <v>9807.5255046155089</v>
      </c>
      <c r="G70" s="2201">
        <f t="shared" ref="G70:G73" si="81">SUM(H70:N70)</f>
        <v>6078.3246276415839</v>
      </c>
      <c r="H70" s="2201">
        <f t="shared" ref="H70:H73" si="82">G36+P36+X36+AF36+AN36</f>
        <v>0</v>
      </c>
      <c r="I70" s="2201">
        <f t="shared" ref="I70:I73" si="83">H36+Q36+Y36+AG36+AO36</f>
        <v>172.77059168258151</v>
      </c>
      <c r="J70" s="2201">
        <f t="shared" ref="J70:J73" si="84">I36+R36+Z36+AH36+AP36</f>
        <v>1271.25732833033</v>
      </c>
      <c r="K70" s="2201">
        <f t="shared" ref="K70:K73" si="85">J36+S36+AA36+AI36+AQ36</f>
        <v>1555.8221121677145</v>
      </c>
      <c r="L70" s="2201">
        <f t="shared" ref="L70:L73" si="86">K36+T36+AB36+AJ36+AR36</f>
        <v>1789.8223955722442</v>
      </c>
      <c r="M70" s="2201">
        <f t="shared" ref="M70:M73" si="87">L36+U36+AC36+AK36+AS36</f>
        <v>913.78325595070032</v>
      </c>
      <c r="N70" s="2201">
        <f t="shared" ref="N70:N73" si="88">M36+V36+AD36+AL36+AT36</f>
        <v>374.86894393801356</v>
      </c>
      <c r="O70" s="2201">
        <f t="shared" ref="O70:O73" si="89">SUM(P70:V70)</f>
        <v>3729.2008769739296</v>
      </c>
      <c r="P70" s="2204">
        <f t="shared" ref="P70:P73" si="90">AZ36+BI36+BQ36</f>
        <v>0</v>
      </c>
      <c r="Q70" s="2204">
        <f t="shared" ref="Q70:Q73" si="91">BA36+BJ36+BR36</f>
        <v>194.86394939205002</v>
      </c>
      <c r="R70" s="2204">
        <f t="shared" ref="R70:R73" si="92">BB36+BK36+BS36</f>
        <v>604.19179201540067</v>
      </c>
      <c r="S70" s="2204">
        <f t="shared" ref="S70:S73" si="93">BC36+BL36+BT36</f>
        <v>958.53319174960041</v>
      </c>
      <c r="T70" s="2204">
        <f t="shared" ref="T70:T73" si="94">BD36+BM36+BU36</f>
        <v>975.67158916386995</v>
      </c>
      <c r="U70" s="2204">
        <f t="shared" ref="U70:U73" si="95">BE36+BN36+BV36</f>
        <v>892.60702132165011</v>
      </c>
      <c r="V70" s="2204">
        <f t="shared" ref="V70:V73" si="96">BF36+BO36+BW36</f>
        <v>103.33333333135843</v>
      </c>
      <c r="W70" s="652">
        <f t="shared" ref="W70:W73" si="97">BX36</f>
        <v>0</v>
      </c>
      <c r="Y70" s="1370">
        <f>H68+P68</f>
        <v>232.51954141484612</v>
      </c>
      <c r="Z70" s="1370">
        <f t="shared" ref="Z70:AE70" si="98">I68+Q68</f>
        <v>5037.2952156419524</v>
      </c>
      <c r="AA70" s="1370">
        <f t="shared" si="98"/>
        <v>29404.938138202007</v>
      </c>
      <c r="AB70" s="1370">
        <f t="shared" si="98"/>
        <v>40509.977497299042</v>
      </c>
      <c r="AC70" s="1370">
        <f t="shared" si="98"/>
        <v>40186.700202968037</v>
      </c>
      <c r="AD70" s="1370">
        <f t="shared" si="98"/>
        <v>22805.593944232038</v>
      </c>
      <c r="AE70" s="1370">
        <f t="shared" si="98"/>
        <v>5566.4875782621093</v>
      </c>
      <c r="AF70" s="1370">
        <f>SUM(Y70:AE70)</f>
        <v>143743.51211802004</v>
      </c>
      <c r="AU70" s="807"/>
      <c r="AV70" s="807"/>
      <c r="AW70" s="807"/>
      <c r="AX70" s="807"/>
      <c r="BI70" s="1114"/>
      <c r="BJ70" s="1114"/>
      <c r="BK70" s="1114"/>
      <c r="BL70" s="1114"/>
      <c r="BM70" s="1114"/>
      <c r="BQ70" s="1114"/>
      <c r="BR70" s="1114"/>
      <c r="BS70" s="1114"/>
      <c r="BT70" s="1114"/>
      <c r="BU70" s="1114"/>
      <c r="BY70" s="2769" t="s">
        <v>861</v>
      </c>
      <c r="BZ70" s="2482" t="s">
        <v>1981</v>
      </c>
      <c r="CA70" s="1520">
        <v>16868.034801584756</v>
      </c>
      <c r="CB70" s="1521">
        <v>3868.1197655827827</v>
      </c>
      <c r="CC70" s="1521">
        <v>15.8116365320389</v>
      </c>
      <c r="CD70" s="1521">
        <v>44.135869040980744</v>
      </c>
      <c r="CE70" s="1521">
        <v>417.85486403038664</v>
      </c>
      <c r="CF70" s="1521">
        <v>801.90922224495887</v>
      </c>
      <c r="CG70" s="1521">
        <v>1432.1534603217058</v>
      </c>
      <c r="CH70" s="1521">
        <v>813.9037451278906</v>
      </c>
      <c r="CI70" s="1521">
        <v>342.35096828482131</v>
      </c>
      <c r="CJ70" s="1521">
        <v>5138.2731051655001</v>
      </c>
      <c r="CK70" s="1521">
        <v>2404.5853182649075</v>
      </c>
      <c r="CL70" s="1521">
        <v>0</v>
      </c>
      <c r="CM70" s="1521">
        <v>0</v>
      </c>
      <c r="CN70" s="1521">
        <v>329.1403759475063</v>
      </c>
      <c r="CO70" s="1521">
        <v>531.80232784346731</v>
      </c>
      <c r="CP70" s="1521">
        <v>878.00358592917269</v>
      </c>
      <c r="CQ70" s="1521">
        <v>454.51830013166369</v>
      </c>
      <c r="CR70" s="1521">
        <v>211.12072841309691</v>
      </c>
      <c r="CS70" s="1521">
        <v>1845.8106632453212</v>
      </c>
      <c r="CT70" s="1521">
        <v>0</v>
      </c>
      <c r="CU70" s="1521">
        <v>16.155555555555555</v>
      </c>
      <c r="CV70" s="1521">
        <v>290.90818779941588</v>
      </c>
      <c r="CW70" s="1521">
        <v>744.48073889707462</v>
      </c>
      <c r="CX70" s="1521">
        <v>539.81565433705589</v>
      </c>
      <c r="CY70" s="1521">
        <v>226.01319454372648</v>
      </c>
      <c r="CZ70" s="1521">
        <v>28.437332112491564</v>
      </c>
      <c r="DA70" s="1521">
        <v>887.87712365527761</v>
      </c>
      <c r="DB70" s="1521">
        <v>0</v>
      </c>
      <c r="DC70" s="1521">
        <v>48.515555555518944</v>
      </c>
      <c r="DD70" s="1521">
        <v>257.8448457015902</v>
      </c>
      <c r="DE70" s="1521">
        <v>298.77243172362279</v>
      </c>
      <c r="DF70" s="1521">
        <v>167.05672868359744</v>
      </c>
      <c r="DG70" s="1521">
        <v>53.224435286978661</v>
      </c>
      <c r="DH70" s="1521">
        <v>62.463126703969579</v>
      </c>
      <c r="DI70" s="1521">
        <v>1712.5884257988059</v>
      </c>
      <c r="DJ70" s="1521">
        <v>25.420610734782773</v>
      </c>
      <c r="DK70" s="1521">
        <v>40.561348998979696</v>
      </c>
      <c r="DL70" s="1521">
        <v>463.12588401690613</v>
      </c>
      <c r="DM70" s="1521">
        <v>513.78183518052901</v>
      </c>
      <c r="DN70" s="1521">
        <v>445.10434489127681</v>
      </c>
      <c r="DO70" s="1521">
        <v>220.38329086522285</v>
      </c>
      <c r="DP70" s="1521">
        <v>4.2111111111079627</v>
      </c>
      <c r="DQ70" s="1521">
        <v>861.27519455827235</v>
      </c>
      <c r="DR70" s="1521">
        <v>0</v>
      </c>
      <c r="DS70" s="1521">
        <v>107.63636363513262</v>
      </c>
      <c r="DT70" s="1521">
        <v>77.924320773601806</v>
      </c>
      <c r="DU70" s="1521">
        <v>225.19916914436965</v>
      </c>
      <c r="DV70" s="1521">
        <v>270.30165823357135</v>
      </c>
      <c r="DW70" s="1521">
        <v>169.50434880852026</v>
      </c>
      <c r="DX70" s="1521">
        <v>10.70933396307664</v>
      </c>
      <c r="DY70" s="1521">
        <v>4010.5697846740227</v>
      </c>
      <c r="DZ70" s="1521">
        <v>1828.8538995344165</v>
      </c>
      <c r="EA70" s="1521">
        <v>0</v>
      </c>
      <c r="EB70" s="1521">
        <v>32.966501041678455</v>
      </c>
      <c r="EC70" s="1521">
        <v>249.36468461634533</v>
      </c>
      <c r="ED70" s="1521">
        <v>559.96480148266301</v>
      </c>
      <c r="EE70" s="1521">
        <v>443.2973732715468</v>
      </c>
      <c r="EF70" s="1521">
        <v>434.98672959692118</v>
      </c>
      <c r="EG70" s="1521">
        <v>108.27380952526183</v>
      </c>
      <c r="EH70" s="1521">
        <v>2181.7158851396061</v>
      </c>
      <c r="EI70" s="1521">
        <v>0</v>
      </c>
      <c r="EJ70" s="1521">
        <v>35.981660391309845</v>
      </c>
      <c r="EK70" s="1521">
        <v>536.82016578297316</v>
      </c>
      <c r="EL70" s="1521">
        <v>615.6943526974128</v>
      </c>
      <c r="EM70" s="1521">
        <v>689.54245947613879</v>
      </c>
      <c r="EN70" s="1521">
        <v>217.51953951736385</v>
      </c>
      <c r="EO70" s="1521">
        <v>86.157707274407073</v>
      </c>
      <c r="EP70" s="1522">
        <v>1277.2085258053744</v>
      </c>
      <c r="EQ70" s="1512"/>
    </row>
    <row r="71" spans="1:147" ht="20.25" customHeight="1">
      <c r="A71" s="807"/>
      <c r="B71" s="807"/>
      <c r="C71" s="807"/>
      <c r="D71" s="807"/>
      <c r="E71" s="2197" t="s">
        <v>2344</v>
      </c>
      <c r="F71" s="2201">
        <f t="shared" si="80"/>
        <v>30637.786690973033</v>
      </c>
      <c r="G71" s="2201">
        <f t="shared" si="81"/>
        <v>20186.371743697659</v>
      </c>
      <c r="H71" s="2201">
        <f t="shared" si="82"/>
        <v>55.289408900038339</v>
      </c>
      <c r="I71" s="2201">
        <f t="shared" si="83"/>
        <v>377.9870597601892</v>
      </c>
      <c r="J71" s="2201">
        <f t="shared" si="84"/>
        <v>3895.7186293108798</v>
      </c>
      <c r="K71" s="2201">
        <f t="shared" si="85"/>
        <v>5444.7249927630155</v>
      </c>
      <c r="L71" s="2201">
        <f t="shared" si="86"/>
        <v>5654.8645284949498</v>
      </c>
      <c r="M71" s="2201">
        <f t="shared" si="87"/>
        <v>3501.4673854615316</v>
      </c>
      <c r="N71" s="2201">
        <f t="shared" si="88"/>
        <v>1256.3197390070513</v>
      </c>
      <c r="O71" s="2201">
        <f t="shared" si="89"/>
        <v>10426.557804419013</v>
      </c>
      <c r="P71" s="2204">
        <f t="shared" si="90"/>
        <v>42.235294117699368</v>
      </c>
      <c r="Q71" s="2204">
        <f t="shared" si="91"/>
        <v>298.2199946233219</v>
      </c>
      <c r="R71" s="2204">
        <f t="shared" si="92"/>
        <v>1943.8401377753239</v>
      </c>
      <c r="S71" s="2204">
        <f t="shared" si="93"/>
        <v>2797.3649254841553</v>
      </c>
      <c r="T71" s="2204">
        <f t="shared" si="94"/>
        <v>3293.5928694708418</v>
      </c>
      <c r="U71" s="2204">
        <f t="shared" si="95"/>
        <v>1693.4880133801623</v>
      </c>
      <c r="V71" s="2204">
        <f t="shared" si="96"/>
        <v>357.81656956750913</v>
      </c>
      <c r="W71" s="652">
        <f t="shared" si="97"/>
        <v>24.857142856351793</v>
      </c>
      <c r="Y71" s="2206">
        <f>Y70/$AF$70*100</f>
        <v>0.16176002519260615</v>
      </c>
      <c r="Z71" s="2206">
        <f t="shared" ref="Z71:AE71" si="99">Z70/$AF$70*100</f>
        <v>3.5043635301648264</v>
      </c>
      <c r="AA71" s="2206">
        <f t="shared" si="99"/>
        <v>20.456532406178582</v>
      </c>
      <c r="AB71" s="2206">
        <f t="shared" si="99"/>
        <v>28.182125857644614</v>
      </c>
      <c r="AC71" s="2206">
        <f t="shared" si="99"/>
        <v>27.957227154692667</v>
      </c>
      <c r="AD71" s="2206">
        <f t="shared" si="99"/>
        <v>15.865477062719599</v>
      </c>
      <c r="AE71" s="2206">
        <f t="shared" si="99"/>
        <v>3.8725139634071044</v>
      </c>
      <c r="AF71" s="1370"/>
      <c r="AU71" s="807"/>
      <c r="AV71" s="807"/>
      <c r="AW71" s="807"/>
      <c r="AX71" s="807"/>
      <c r="BI71" s="1236"/>
      <c r="BJ71" s="1236"/>
      <c r="BK71" s="1236"/>
      <c r="BL71" s="1236"/>
      <c r="BM71" s="1236"/>
      <c r="BQ71" s="1236"/>
      <c r="BR71" s="1236"/>
      <c r="BS71" s="1236"/>
      <c r="BT71" s="1236"/>
      <c r="BU71" s="1236"/>
      <c r="BY71" s="2769"/>
      <c r="BZ71" s="2482" t="s">
        <v>1982</v>
      </c>
      <c r="CA71" s="1520">
        <v>8352.6441423146316</v>
      </c>
      <c r="CB71" s="1521">
        <v>1660.60108288846</v>
      </c>
      <c r="CC71" s="1521">
        <v>10.905550145777216</v>
      </c>
      <c r="CD71" s="1521">
        <v>0</v>
      </c>
      <c r="CE71" s="1521">
        <v>221.25561523068603</v>
      </c>
      <c r="CF71" s="1521">
        <v>333.20759800849737</v>
      </c>
      <c r="CG71" s="1521">
        <v>557.41344221067243</v>
      </c>
      <c r="CH71" s="1521">
        <v>449.59942440144988</v>
      </c>
      <c r="CI71" s="1521">
        <v>88.219452891376648</v>
      </c>
      <c r="CJ71" s="1521">
        <v>1805.9714738577791</v>
      </c>
      <c r="CK71" s="1521">
        <v>794.67543765547202</v>
      </c>
      <c r="CL71" s="1521">
        <v>0</v>
      </c>
      <c r="CM71" s="1521">
        <v>0</v>
      </c>
      <c r="CN71" s="1521">
        <v>79.067079629906345</v>
      </c>
      <c r="CO71" s="1521">
        <v>167.92536259753717</v>
      </c>
      <c r="CP71" s="1521">
        <v>218.71237980256652</v>
      </c>
      <c r="CQ71" s="1521">
        <v>212.14991062502443</v>
      </c>
      <c r="CR71" s="1521">
        <v>116.82070500043756</v>
      </c>
      <c r="CS71" s="1521">
        <v>665.22543033464478</v>
      </c>
      <c r="CT71" s="1521">
        <v>0</v>
      </c>
      <c r="CU71" s="1521">
        <v>0</v>
      </c>
      <c r="CV71" s="1521">
        <v>86.232690720475915</v>
      </c>
      <c r="CW71" s="1521">
        <v>181.74492115713693</v>
      </c>
      <c r="CX71" s="1521">
        <v>259.64050241829136</v>
      </c>
      <c r="CY71" s="1521">
        <v>137.60731603874041</v>
      </c>
      <c r="CZ71" s="1521">
        <v>0</v>
      </c>
      <c r="DA71" s="1521">
        <v>346.0706058676621</v>
      </c>
      <c r="DB71" s="1521">
        <v>0</v>
      </c>
      <c r="DC71" s="1521">
        <v>12</v>
      </c>
      <c r="DD71" s="1521">
        <v>64.044909241937475</v>
      </c>
      <c r="DE71" s="1521">
        <v>87.504841090657067</v>
      </c>
      <c r="DF71" s="1521">
        <v>84.310475417801271</v>
      </c>
      <c r="DG71" s="1521">
        <v>36.543713450320141</v>
      </c>
      <c r="DH71" s="1521">
        <v>61.666666666946128</v>
      </c>
      <c r="DI71" s="1521">
        <v>950.916483707152</v>
      </c>
      <c r="DJ71" s="1521">
        <v>0</v>
      </c>
      <c r="DK71" s="1521">
        <v>64.038581436650702</v>
      </c>
      <c r="DL71" s="1521">
        <v>214.9607543079176</v>
      </c>
      <c r="DM71" s="1521">
        <v>321.44639640020478</v>
      </c>
      <c r="DN71" s="1521">
        <v>242.18056400754315</v>
      </c>
      <c r="DO71" s="1521">
        <v>67.987323524722058</v>
      </c>
      <c r="DP71" s="1521">
        <v>40.30286403011344</v>
      </c>
      <c r="DQ71" s="1521">
        <v>367.6213893372701</v>
      </c>
      <c r="DR71" s="1521">
        <v>0</v>
      </c>
      <c r="DS71" s="1521">
        <v>0</v>
      </c>
      <c r="DT71" s="1521">
        <v>111.36710923853548</v>
      </c>
      <c r="DU71" s="1521">
        <v>182.89536902333759</v>
      </c>
      <c r="DV71" s="1521">
        <v>48.930737565448148</v>
      </c>
      <c r="DW71" s="1521">
        <v>24.428173509948934</v>
      </c>
      <c r="DX71" s="1521">
        <v>0</v>
      </c>
      <c r="DY71" s="1521">
        <v>3048.4697876613245</v>
      </c>
      <c r="DZ71" s="1521">
        <v>1501.149353909439</v>
      </c>
      <c r="EA71" s="1521">
        <v>0</v>
      </c>
      <c r="EB71" s="1521">
        <v>14.638576022500096</v>
      </c>
      <c r="EC71" s="1521">
        <v>223.97834701199562</v>
      </c>
      <c r="ED71" s="1521">
        <v>272.92559053023479</v>
      </c>
      <c r="EE71" s="1521">
        <v>308.18677265238114</v>
      </c>
      <c r="EF71" s="1521">
        <v>528.86060437072729</v>
      </c>
      <c r="EG71" s="1521">
        <v>152.55946332159991</v>
      </c>
      <c r="EH71" s="1521">
        <v>1547.3204337518844</v>
      </c>
      <c r="EI71" s="1521">
        <v>0</v>
      </c>
      <c r="EJ71" s="1521">
        <v>140.52496460267096</v>
      </c>
      <c r="EK71" s="1521">
        <v>126.57369083835775</v>
      </c>
      <c r="EL71" s="1521">
        <v>410.81940041089484</v>
      </c>
      <c r="EM71" s="1521">
        <v>549.47277572908718</v>
      </c>
      <c r="EN71" s="1521">
        <v>301.49710722948072</v>
      </c>
      <c r="EO71" s="1521">
        <v>18.432494941393692</v>
      </c>
      <c r="EP71" s="1522">
        <v>519.06392486264633</v>
      </c>
      <c r="EQ71" s="1512"/>
    </row>
    <row r="72" spans="1:147" ht="20.25" customHeight="1">
      <c r="A72" s="807"/>
      <c r="B72" s="807"/>
      <c r="C72" s="807"/>
      <c r="D72" s="807"/>
      <c r="E72" s="2197" t="s">
        <v>2345</v>
      </c>
      <c r="F72" s="2201">
        <f t="shared" si="80"/>
        <v>16981.805735798283</v>
      </c>
      <c r="G72" s="2201">
        <f t="shared" si="81"/>
        <v>7892.0730429225241</v>
      </c>
      <c r="H72" s="2201">
        <f t="shared" si="82"/>
        <v>25.420610734782773</v>
      </c>
      <c r="I72" s="2201">
        <f t="shared" si="83"/>
        <v>91.600000000159113</v>
      </c>
      <c r="J72" s="2201">
        <f t="shared" si="84"/>
        <v>1080.5420197650881</v>
      </c>
      <c r="K72" s="2201">
        <f t="shared" si="85"/>
        <v>2127.9118882343128</v>
      </c>
      <c r="L72" s="2201">
        <f t="shared" si="86"/>
        <v>3018.0916191975057</v>
      </c>
      <c r="M72" s="2201">
        <f t="shared" si="87"/>
        <v>1405.696777345584</v>
      </c>
      <c r="N72" s="2201">
        <f t="shared" si="88"/>
        <v>142.81012764509211</v>
      </c>
      <c r="O72" s="2201">
        <f t="shared" si="89"/>
        <v>6648.7492933521798</v>
      </c>
      <c r="P72" s="2204">
        <f t="shared" si="90"/>
        <v>0</v>
      </c>
      <c r="Q72" s="2204">
        <f t="shared" si="91"/>
        <v>266.73845784365437</v>
      </c>
      <c r="R72" s="2204">
        <f t="shared" si="92"/>
        <v>714.64659414631706</v>
      </c>
      <c r="S72" s="2204">
        <f t="shared" si="93"/>
        <v>1365.6095186412622</v>
      </c>
      <c r="T72" s="2204">
        <f t="shared" si="94"/>
        <v>1974.8307168673259</v>
      </c>
      <c r="U72" s="2204">
        <f t="shared" si="95"/>
        <v>1972.0459497839463</v>
      </c>
      <c r="V72" s="2204">
        <f t="shared" si="96"/>
        <v>354.87805606967407</v>
      </c>
      <c r="W72" s="652">
        <f t="shared" si="97"/>
        <v>2440.9833995235626</v>
      </c>
      <c r="AU72" s="807"/>
      <c r="AV72" s="807"/>
      <c r="AW72" s="807"/>
      <c r="AX72" s="807"/>
      <c r="BI72" s="1222"/>
      <c r="BJ72" s="1222"/>
      <c r="BK72" s="1222"/>
      <c r="BL72" s="1222"/>
      <c r="BM72" s="1222"/>
      <c r="BQ72" s="1222"/>
      <c r="BR72" s="1222"/>
      <c r="BS72" s="1222"/>
      <c r="BT72" s="1222"/>
      <c r="BU72" s="1222"/>
      <c r="BY72" s="2769"/>
      <c r="BZ72" s="2482" t="s">
        <v>1983</v>
      </c>
      <c r="CA72" s="1520">
        <v>13944.015365498737</v>
      </c>
      <c r="CB72" s="1521">
        <v>2928.4482385059364</v>
      </c>
      <c r="CC72" s="1521">
        <v>0</v>
      </c>
      <c r="CD72" s="1521">
        <v>24.646240409401738</v>
      </c>
      <c r="CE72" s="1521">
        <v>314.99955661473564</v>
      </c>
      <c r="CF72" s="1521">
        <v>662.34093497719743</v>
      </c>
      <c r="CG72" s="1521">
        <v>1072.1344715845585</v>
      </c>
      <c r="CH72" s="1521">
        <v>699.27692154904014</v>
      </c>
      <c r="CI72" s="1521">
        <v>155.05011337100342</v>
      </c>
      <c r="CJ72" s="1521">
        <v>4120.7168068818328</v>
      </c>
      <c r="CK72" s="1521">
        <v>1788.529089120055</v>
      </c>
      <c r="CL72" s="1521">
        <v>0</v>
      </c>
      <c r="CM72" s="1521">
        <v>14.463733966849588</v>
      </c>
      <c r="CN72" s="1521">
        <v>275.59539452102143</v>
      </c>
      <c r="CO72" s="1521">
        <v>447.95653623061281</v>
      </c>
      <c r="CP72" s="1521">
        <v>486.65198942215289</v>
      </c>
      <c r="CQ72" s="1521">
        <v>324.15124803428949</v>
      </c>
      <c r="CR72" s="1521">
        <v>239.71018694512864</v>
      </c>
      <c r="CS72" s="1521">
        <v>1174.9340237714828</v>
      </c>
      <c r="CT72" s="1521">
        <v>0</v>
      </c>
      <c r="CU72" s="1521">
        <v>21.457897990093951</v>
      </c>
      <c r="CV72" s="1521">
        <v>186.40625335599597</v>
      </c>
      <c r="CW72" s="1521">
        <v>358.502231017562</v>
      </c>
      <c r="CX72" s="1521">
        <v>364.96896328615469</v>
      </c>
      <c r="CY72" s="1521">
        <v>219.53417352494336</v>
      </c>
      <c r="CZ72" s="1521">
        <v>24.064504596732935</v>
      </c>
      <c r="DA72" s="1521">
        <v>1157.2536939902939</v>
      </c>
      <c r="DB72" s="1521">
        <v>0</v>
      </c>
      <c r="DC72" s="1521">
        <v>63.417192087680668</v>
      </c>
      <c r="DD72" s="1521">
        <v>401.60704282980646</v>
      </c>
      <c r="DE72" s="1521">
        <v>293.72079616710772</v>
      </c>
      <c r="DF72" s="1521">
        <v>307.32931769130772</v>
      </c>
      <c r="DG72" s="1521">
        <v>89.179345214391489</v>
      </c>
      <c r="DH72" s="1521">
        <v>2</v>
      </c>
      <c r="DI72" s="1521">
        <v>1813.6439299725655</v>
      </c>
      <c r="DJ72" s="1521">
        <v>16.155555555555555</v>
      </c>
      <c r="DK72" s="1521">
        <v>101.80934173146009</v>
      </c>
      <c r="DL72" s="1521">
        <v>427.44310427872642</v>
      </c>
      <c r="DM72" s="1521">
        <v>521.82781472708962</v>
      </c>
      <c r="DN72" s="1521">
        <v>596.69187669724158</v>
      </c>
      <c r="DO72" s="1521">
        <v>124.71894517812382</v>
      </c>
      <c r="DP72" s="1521">
        <v>24.997291804368189</v>
      </c>
      <c r="DQ72" s="1521">
        <v>323.59421962395584</v>
      </c>
      <c r="DR72" s="1521">
        <v>0</v>
      </c>
      <c r="DS72" s="1521">
        <v>1</v>
      </c>
      <c r="DT72" s="1521">
        <v>49.190773490497818</v>
      </c>
      <c r="DU72" s="1521">
        <v>203.63148177711352</v>
      </c>
      <c r="DV72" s="1521">
        <v>36.247797334165845</v>
      </c>
      <c r="DW72" s="1521">
        <v>22.285585585607457</v>
      </c>
      <c r="DX72" s="1521">
        <v>11.238581436571147</v>
      </c>
      <c r="DY72" s="1521">
        <v>4246.5434592333504</v>
      </c>
      <c r="DZ72" s="1521">
        <v>2167.6158656615339</v>
      </c>
      <c r="EA72" s="1521">
        <v>0</v>
      </c>
      <c r="EB72" s="1521">
        <v>29.300000000030209</v>
      </c>
      <c r="EC72" s="1521">
        <v>193.5616974603582</v>
      </c>
      <c r="ED72" s="1521">
        <v>379.05311556701741</v>
      </c>
      <c r="EE72" s="1521">
        <v>743.47466774497889</v>
      </c>
      <c r="EF72" s="1521">
        <v>735.47667837962763</v>
      </c>
      <c r="EG72" s="1521">
        <v>86.749706509521545</v>
      </c>
      <c r="EH72" s="1521">
        <v>2078.9275935718174</v>
      </c>
      <c r="EI72" s="1521">
        <v>0</v>
      </c>
      <c r="EJ72" s="1521">
        <v>103.48306791297728</v>
      </c>
      <c r="EK72" s="1521">
        <v>284.07392433504651</v>
      </c>
      <c r="EL72" s="1521">
        <v>450.80626056045708</v>
      </c>
      <c r="EM72" s="1521">
        <v>600.78743009903428</v>
      </c>
      <c r="EN72" s="1521">
        <v>542.48512542234994</v>
      </c>
      <c r="EO72" s="1521">
        <v>97.291785241951985</v>
      </c>
      <c r="EP72" s="1522">
        <v>511.06871128110072</v>
      </c>
      <c r="EQ72" s="1512"/>
    </row>
    <row r="73" spans="1:147" ht="20.25" customHeight="1">
      <c r="A73" s="807"/>
      <c r="B73" s="807"/>
      <c r="C73" s="807"/>
      <c r="D73" s="807"/>
      <c r="E73" s="2198" t="s">
        <v>2346</v>
      </c>
      <c r="F73" s="2202">
        <f t="shared" si="80"/>
        <v>14244</v>
      </c>
      <c r="G73" s="2202">
        <f t="shared" si="81"/>
        <v>9779</v>
      </c>
      <c r="H73" s="2202">
        <f t="shared" si="82"/>
        <v>4</v>
      </c>
      <c r="I73" s="2202">
        <f t="shared" si="83"/>
        <v>544</v>
      </c>
      <c r="J73" s="2202">
        <f t="shared" si="84"/>
        <v>2470</v>
      </c>
      <c r="K73" s="2202">
        <f t="shared" si="85"/>
        <v>3073</v>
      </c>
      <c r="L73" s="2202">
        <f t="shared" si="86"/>
        <v>2289</v>
      </c>
      <c r="M73" s="2202">
        <f t="shared" si="87"/>
        <v>1202</v>
      </c>
      <c r="N73" s="2202">
        <f t="shared" si="88"/>
        <v>197</v>
      </c>
      <c r="O73" s="2202">
        <f t="shared" si="89"/>
        <v>4465</v>
      </c>
      <c r="P73" s="2205">
        <f t="shared" si="90"/>
        <v>13</v>
      </c>
      <c r="Q73" s="2205">
        <f t="shared" si="91"/>
        <v>264</v>
      </c>
      <c r="R73" s="2205">
        <f t="shared" si="92"/>
        <v>1082</v>
      </c>
      <c r="S73" s="2205">
        <f t="shared" si="93"/>
        <v>1400</v>
      </c>
      <c r="T73" s="2205">
        <f t="shared" si="94"/>
        <v>982</v>
      </c>
      <c r="U73" s="2205">
        <f t="shared" si="95"/>
        <v>645</v>
      </c>
      <c r="V73" s="2205">
        <f t="shared" si="96"/>
        <v>79</v>
      </c>
      <c r="W73" s="2203">
        <f t="shared" si="97"/>
        <v>0</v>
      </c>
      <c r="AU73" s="807"/>
      <c r="AV73" s="807"/>
      <c r="AW73" s="807"/>
      <c r="AX73" s="807"/>
      <c r="BI73" s="1237"/>
      <c r="BJ73" s="1237"/>
      <c r="BK73" s="1237"/>
      <c r="BL73" s="1237"/>
      <c r="BM73" s="1237"/>
      <c r="BQ73" s="1237"/>
      <c r="BR73" s="1237"/>
      <c r="BS73" s="1237"/>
      <c r="BT73" s="1237"/>
      <c r="BU73" s="1237"/>
      <c r="BY73" s="2769"/>
      <c r="BZ73" s="2482" t="s">
        <v>1984</v>
      </c>
      <c r="CA73" s="1520">
        <v>17763.480630535647</v>
      </c>
      <c r="CB73" s="1521">
        <v>3413.5874829383888</v>
      </c>
      <c r="CC73" s="1521">
        <v>0</v>
      </c>
      <c r="CD73" s="1521">
        <v>34.353581654498925</v>
      </c>
      <c r="CE73" s="1521">
        <v>426.27670291003778</v>
      </c>
      <c r="CF73" s="1521">
        <v>796.2832748834486</v>
      </c>
      <c r="CG73" s="1521">
        <v>1036.7083642023122</v>
      </c>
      <c r="CH73" s="1521">
        <v>881.74349161667783</v>
      </c>
      <c r="CI73" s="1521">
        <v>238.22206767141265</v>
      </c>
      <c r="CJ73" s="1521">
        <v>6072.9778017714934</v>
      </c>
      <c r="CK73" s="1521">
        <v>2055.9663473715282</v>
      </c>
      <c r="CL73" s="1521">
        <v>0</v>
      </c>
      <c r="CM73" s="1521">
        <v>123.93750000019047</v>
      </c>
      <c r="CN73" s="1521">
        <v>264.52309888036967</v>
      </c>
      <c r="CO73" s="1521">
        <v>465.199484883921</v>
      </c>
      <c r="CP73" s="1521">
        <v>514.07377019100056</v>
      </c>
      <c r="CQ73" s="1521">
        <v>432.3224035245762</v>
      </c>
      <c r="CR73" s="1521">
        <v>255.91008989147005</v>
      </c>
      <c r="CS73" s="1521">
        <v>2108.6510413561537</v>
      </c>
      <c r="CT73" s="1521">
        <v>0</v>
      </c>
      <c r="CU73" s="1521">
        <v>23.919544721459285</v>
      </c>
      <c r="CV73" s="1521">
        <v>255.22822040846279</v>
      </c>
      <c r="CW73" s="1521">
        <v>650.26599553637516</v>
      </c>
      <c r="CX73" s="1521">
        <v>782.23919222196344</v>
      </c>
      <c r="CY73" s="1521">
        <v>331.85446562886153</v>
      </c>
      <c r="CZ73" s="1521">
        <v>65.143622839030286</v>
      </c>
      <c r="DA73" s="1521">
        <v>1908.3604130438073</v>
      </c>
      <c r="DB73" s="1521">
        <v>0</v>
      </c>
      <c r="DC73" s="1521">
        <v>67.677725532657178</v>
      </c>
      <c r="DD73" s="1521">
        <v>687.10243114911816</v>
      </c>
      <c r="DE73" s="1521">
        <v>513.83477859828963</v>
      </c>
      <c r="DF73" s="1521">
        <v>386.37914692975716</v>
      </c>
      <c r="DG73" s="1521">
        <v>182.01076461784675</v>
      </c>
      <c r="DH73" s="1521">
        <v>71.355566216138442</v>
      </c>
      <c r="DI73" s="1521">
        <v>2624.2346937640168</v>
      </c>
      <c r="DJ73" s="1521">
        <v>0</v>
      </c>
      <c r="DK73" s="1521">
        <v>113.32054145171709</v>
      </c>
      <c r="DL73" s="1521">
        <v>749.38930925134127</v>
      </c>
      <c r="DM73" s="1521">
        <v>839.21741327728409</v>
      </c>
      <c r="DN73" s="1521">
        <v>643.1496597575516</v>
      </c>
      <c r="DO73" s="1521">
        <v>273.5444366927814</v>
      </c>
      <c r="DP73" s="1521">
        <v>5.6133333333403828</v>
      </c>
      <c r="DQ73" s="1521">
        <v>823.43074325432076</v>
      </c>
      <c r="DR73" s="1521">
        <v>0</v>
      </c>
      <c r="DS73" s="1521">
        <v>12.83783783781497</v>
      </c>
      <c r="DT73" s="1521">
        <v>123.48917232252644</v>
      </c>
      <c r="DU73" s="1521">
        <v>335.70666294920602</v>
      </c>
      <c r="DV73" s="1521">
        <v>157.74775811031375</v>
      </c>
      <c r="DW73" s="1521">
        <v>110.35612879972662</v>
      </c>
      <c r="DX73" s="1521">
        <v>83.293183234732894</v>
      </c>
      <c r="DY73" s="1521">
        <v>4697.5941395761565</v>
      </c>
      <c r="DZ73" s="1521">
        <v>2164.868893116809</v>
      </c>
      <c r="EA73" s="1521">
        <v>4.6666666665921488</v>
      </c>
      <c r="EB73" s="1521">
        <v>41.962331995898396</v>
      </c>
      <c r="EC73" s="1521">
        <v>371.12801163291641</v>
      </c>
      <c r="ED73" s="1521">
        <v>546.22286726444941</v>
      </c>
      <c r="EE73" s="1521">
        <v>765.71749394289577</v>
      </c>
      <c r="EF73" s="1521">
        <v>339.77183788778802</v>
      </c>
      <c r="EG73" s="1521">
        <v>95.399683726268975</v>
      </c>
      <c r="EH73" s="1521">
        <v>2532.7252464593466</v>
      </c>
      <c r="EI73" s="1521">
        <v>42.235294117699368</v>
      </c>
      <c r="EJ73" s="1521">
        <v>107.67401622835516</v>
      </c>
      <c r="EK73" s="1521">
        <v>719.71703864366941</v>
      </c>
      <c r="EL73" s="1521">
        <v>650.36002633474129</v>
      </c>
      <c r="EM73" s="1521">
        <v>565.644820833935</v>
      </c>
      <c r="EN73" s="1521">
        <v>382.63309015002511</v>
      </c>
      <c r="EO73" s="1521">
        <v>64.460960150920513</v>
      </c>
      <c r="EP73" s="1522">
        <v>131.6557692312862</v>
      </c>
      <c r="EQ73" s="1512"/>
    </row>
    <row r="74" spans="1:147" ht="20.25" customHeight="1">
      <c r="A74" s="807"/>
      <c r="B74" s="807"/>
      <c r="C74" s="807"/>
      <c r="D74" s="807"/>
      <c r="F74" s="828"/>
      <c r="H74" s="2199"/>
      <c r="I74" s="2199"/>
      <c r="J74" s="2199"/>
      <c r="K74" s="2199"/>
      <c r="L74" s="2199"/>
      <c r="M74" s="2199"/>
      <c r="N74" s="2199"/>
      <c r="AU74" s="807"/>
      <c r="AV74" s="807"/>
      <c r="AW74" s="807"/>
      <c r="AX74" s="807"/>
      <c r="BI74" s="1223"/>
      <c r="BJ74" s="1223"/>
      <c r="BK74" s="1223"/>
      <c r="BL74" s="1223"/>
      <c r="BM74" s="1223"/>
      <c r="BQ74" s="1223"/>
      <c r="BR74" s="1223"/>
      <c r="BS74" s="1223"/>
      <c r="BT74" s="1223"/>
      <c r="BU74" s="1223"/>
      <c r="BY74" s="2769"/>
      <c r="BZ74" s="2482" t="s">
        <v>1985</v>
      </c>
      <c r="CA74" s="1520">
        <v>20529.364414236821</v>
      </c>
      <c r="CB74" s="1521">
        <v>4237.6348382745364</v>
      </c>
      <c r="CC74" s="1521">
        <v>0</v>
      </c>
      <c r="CD74" s="1521">
        <v>48.266666666727382</v>
      </c>
      <c r="CE74" s="1521">
        <v>486.54941682492324</v>
      </c>
      <c r="CF74" s="1521">
        <v>1015.530643841974</v>
      </c>
      <c r="CG74" s="1521">
        <v>1243.5329467868592</v>
      </c>
      <c r="CH74" s="1521">
        <v>1194.2104334571247</v>
      </c>
      <c r="CI74" s="1521">
        <v>249.54473069692597</v>
      </c>
      <c r="CJ74" s="1521">
        <v>6129.638917131887</v>
      </c>
      <c r="CK74" s="1521">
        <v>1489.3001123375029</v>
      </c>
      <c r="CL74" s="1521">
        <v>0</v>
      </c>
      <c r="CM74" s="1521">
        <v>6.2266666666605639</v>
      </c>
      <c r="CN74" s="1521">
        <v>174.09679371492882</v>
      </c>
      <c r="CO74" s="1521">
        <v>327.12254919082784</v>
      </c>
      <c r="CP74" s="1521">
        <v>460.46502734351509</v>
      </c>
      <c r="CQ74" s="1521">
        <v>272.49398603607796</v>
      </c>
      <c r="CR74" s="1521">
        <v>248.89508938549369</v>
      </c>
      <c r="CS74" s="1521">
        <v>2252.1370231325131</v>
      </c>
      <c r="CT74" s="1521">
        <v>0</v>
      </c>
      <c r="CU74" s="1521">
        <v>3.6133333333302819</v>
      </c>
      <c r="CV74" s="1521">
        <v>297.52529955224821</v>
      </c>
      <c r="CW74" s="1521">
        <v>553.4670294880616</v>
      </c>
      <c r="CX74" s="1521">
        <v>805.01259109973319</v>
      </c>
      <c r="CY74" s="1521">
        <v>480.84300665587443</v>
      </c>
      <c r="CZ74" s="1521">
        <v>111.67576300326374</v>
      </c>
      <c r="DA74" s="1521">
        <v>2388.2017816618722</v>
      </c>
      <c r="DB74" s="1521">
        <v>0</v>
      </c>
      <c r="DC74" s="1521">
        <v>81.08087725620986</v>
      </c>
      <c r="DD74" s="1521">
        <v>605.30252761676604</v>
      </c>
      <c r="DE74" s="1521">
        <v>920.84527831038679</v>
      </c>
      <c r="DF74" s="1521">
        <v>445.20581007003818</v>
      </c>
      <c r="DG74" s="1521">
        <v>242.84049350311173</v>
      </c>
      <c r="DH74" s="1521">
        <v>92.926794905360737</v>
      </c>
      <c r="DI74" s="1521">
        <v>2752.065742296636</v>
      </c>
      <c r="DJ74" s="1521">
        <v>0</v>
      </c>
      <c r="DK74" s="1521">
        <v>134.14283059531968</v>
      </c>
      <c r="DL74" s="1521">
        <v>841.00634740030148</v>
      </c>
      <c r="DM74" s="1521">
        <v>838.37565259133237</v>
      </c>
      <c r="DN74" s="1521">
        <v>676.94107807980492</v>
      </c>
      <c r="DO74" s="1521">
        <v>231.58459253381648</v>
      </c>
      <c r="DP74" s="1521">
        <v>30.015241096060436</v>
      </c>
      <c r="DQ74" s="1521">
        <v>1099.3387411012141</v>
      </c>
      <c r="DR74" s="1521">
        <v>3.5914006192417562</v>
      </c>
      <c r="DS74" s="1521">
        <v>17.539457163169562</v>
      </c>
      <c r="DT74" s="1521">
        <v>91.885143861730711</v>
      </c>
      <c r="DU74" s="1521">
        <v>290.67150685985996</v>
      </c>
      <c r="DV74" s="1521">
        <v>364.96802606357943</v>
      </c>
      <c r="DW74" s="1521">
        <v>286.74180936329276</v>
      </c>
      <c r="DX74" s="1521">
        <v>43.941397170339783</v>
      </c>
      <c r="DY74" s="1521">
        <v>6283.8425642330421</v>
      </c>
      <c r="DZ74" s="1521">
        <v>3209.0013817034724</v>
      </c>
      <c r="EA74" s="1521">
        <v>0</v>
      </c>
      <c r="EB74" s="1521">
        <v>14.870426161336679</v>
      </c>
      <c r="EC74" s="1521">
        <v>402.04733987317729</v>
      </c>
      <c r="ED74" s="1521">
        <v>725.48996599533189</v>
      </c>
      <c r="EE74" s="1521">
        <v>1283.150117389627</v>
      </c>
      <c r="EF74" s="1521">
        <v>590.46815730802257</v>
      </c>
      <c r="EG74" s="1521">
        <v>192.97537497597733</v>
      </c>
      <c r="EH74" s="1521">
        <v>3074.8411825295702</v>
      </c>
      <c r="EI74" s="1521">
        <v>3.2111111111079631</v>
      </c>
      <c r="EJ74" s="1521">
        <v>156.68455864289206</v>
      </c>
      <c r="EK74" s="1521">
        <v>399.6572997879249</v>
      </c>
      <c r="EL74" s="1521">
        <v>846.65874862336693</v>
      </c>
      <c r="EM74" s="1521">
        <v>866.25903865929263</v>
      </c>
      <c r="EN74" s="1521">
        <v>711.58465430917499</v>
      </c>
      <c r="EO74" s="1521">
        <v>90.785771395810983</v>
      </c>
      <c r="EP74" s="1522">
        <v>26.843611199507297</v>
      </c>
      <c r="EQ74" s="1512"/>
    </row>
    <row r="75" spans="1:147" ht="20.25" customHeight="1">
      <c r="A75" s="807"/>
      <c r="B75" s="807"/>
      <c r="C75" s="807"/>
      <c r="D75" s="807"/>
      <c r="AU75" s="807"/>
      <c r="AV75" s="807"/>
      <c r="AW75" s="807"/>
      <c r="AX75" s="807"/>
      <c r="BI75" s="1224"/>
      <c r="BJ75" s="1224"/>
      <c r="BK75" s="1224"/>
      <c r="BL75" s="1224"/>
      <c r="BM75" s="1224"/>
      <c r="BQ75" s="1224"/>
      <c r="BR75" s="1224"/>
      <c r="BS75" s="1224"/>
      <c r="BT75" s="1224"/>
      <c r="BU75" s="1224"/>
      <c r="BY75" s="2769"/>
      <c r="BZ75" s="2482" t="s">
        <v>1986</v>
      </c>
      <c r="CA75" s="1520">
        <v>23820.646403381405</v>
      </c>
      <c r="CB75" s="1521">
        <v>4077.4440709804635</v>
      </c>
      <c r="CC75" s="1521">
        <v>0</v>
      </c>
      <c r="CD75" s="1521">
        <v>21.436862745134651</v>
      </c>
      <c r="CE75" s="1521">
        <v>566.03026022464132</v>
      </c>
      <c r="CF75" s="1521">
        <v>1075.9736164802039</v>
      </c>
      <c r="CG75" s="1521">
        <v>1243.3703138493252</v>
      </c>
      <c r="CH75" s="1521">
        <v>923.08982510627698</v>
      </c>
      <c r="CI75" s="1521">
        <v>247.54319257487967</v>
      </c>
      <c r="CJ75" s="1521">
        <v>10290.73932615378</v>
      </c>
      <c r="CK75" s="1521">
        <v>1758.3137404735899</v>
      </c>
      <c r="CL75" s="1521">
        <v>0</v>
      </c>
      <c r="CM75" s="1521">
        <v>47.657197795834534</v>
      </c>
      <c r="CN75" s="1521">
        <v>311.58849710266617</v>
      </c>
      <c r="CO75" s="1521">
        <v>375.75126369028743</v>
      </c>
      <c r="CP75" s="1521">
        <v>500.70703637619209</v>
      </c>
      <c r="CQ75" s="1521">
        <v>250.97708187098172</v>
      </c>
      <c r="CR75" s="1521">
        <v>271.63266363762642</v>
      </c>
      <c r="CS75" s="1521">
        <v>3619.4752918259956</v>
      </c>
      <c r="CT75" s="1521">
        <v>0</v>
      </c>
      <c r="CU75" s="1521">
        <v>27.604742976423047</v>
      </c>
      <c r="CV75" s="1521">
        <v>488.82325141583368</v>
      </c>
      <c r="CW75" s="1521">
        <v>1193.8462703485652</v>
      </c>
      <c r="CX75" s="1521">
        <v>1249.1864660727431</v>
      </c>
      <c r="CY75" s="1521">
        <v>554.92734019078682</v>
      </c>
      <c r="CZ75" s="1521">
        <v>105.08722082164159</v>
      </c>
      <c r="DA75" s="1521">
        <v>4912.9502938541955</v>
      </c>
      <c r="DB75" s="1521">
        <v>11.416666666666666</v>
      </c>
      <c r="DC75" s="1521">
        <v>388.37115790166592</v>
      </c>
      <c r="DD75" s="1521">
        <v>1956.4423824382779</v>
      </c>
      <c r="DE75" s="1521">
        <v>1233.5384507484316</v>
      </c>
      <c r="DF75" s="1521">
        <v>917.49858461515635</v>
      </c>
      <c r="DG75" s="1521">
        <v>325.53179098858544</v>
      </c>
      <c r="DH75" s="1521">
        <v>80.151260495410469</v>
      </c>
      <c r="DI75" s="1521">
        <v>3352.8483586788152</v>
      </c>
      <c r="DJ75" s="1521">
        <v>10.37188208615898</v>
      </c>
      <c r="DK75" s="1521">
        <v>138.61428050975493</v>
      </c>
      <c r="DL75" s="1521">
        <v>1215.6164935288255</v>
      </c>
      <c r="DM75" s="1521">
        <v>1083.8621240287559</v>
      </c>
      <c r="DN75" s="1521">
        <v>694.16036921940679</v>
      </c>
      <c r="DO75" s="1521">
        <v>176.2308545701344</v>
      </c>
      <c r="DP75" s="1521">
        <v>33.992354735777631</v>
      </c>
      <c r="DQ75" s="1521">
        <v>1080.4913182028367</v>
      </c>
      <c r="DR75" s="1521">
        <v>0</v>
      </c>
      <c r="DS75" s="1521">
        <v>32.61798727853089</v>
      </c>
      <c r="DT75" s="1521">
        <v>194.15426497026093</v>
      </c>
      <c r="DU75" s="1521">
        <v>424.11556939934536</v>
      </c>
      <c r="DV75" s="1521">
        <v>281.81209871795642</v>
      </c>
      <c r="DW75" s="1521">
        <v>140.39803548213408</v>
      </c>
      <c r="DX75" s="1521">
        <v>7.3933623546091223</v>
      </c>
      <c r="DY75" s="1521">
        <v>5019.1233293654923</v>
      </c>
      <c r="DZ75" s="1521">
        <v>2788.7191813625614</v>
      </c>
      <c r="EA75" s="1521">
        <v>1</v>
      </c>
      <c r="EB75" s="1521">
        <v>249.12255083779993</v>
      </c>
      <c r="EC75" s="1521">
        <v>532.57721103900167</v>
      </c>
      <c r="ED75" s="1521">
        <v>734.98848768423863</v>
      </c>
      <c r="EE75" s="1521">
        <v>716.3272737673941</v>
      </c>
      <c r="EF75" s="1521">
        <v>484.2179528202887</v>
      </c>
      <c r="EG75" s="1521">
        <v>70.485705213837932</v>
      </c>
      <c r="EH75" s="1521">
        <v>2230.4041480029337</v>
      </c>
      <c r="EI75" s="1521">
        <v>11.412698412735642</v>
      </c>
      <c r="EJ75" s="1521">
        <v>118.68321393083814</v>
      </c>
      <c r="EK75" s="1521">
        <v>509.66028159531123</v>
      </c>
      <c r="EL75" s="1521">
        <v>622.59533899136625</v>
      </c>
      <c r="EM75" s="1521">
        <v>507.2326297646357</v>
      </c>
      <c r="EN75" s="1521">
        <v>380.92936174073589</v>
      </c>
      <c r="EO75" s="1521">
        <v>79.890623567310968</v>
      </c>
      <c r="EP75" s="1522">
        <v>0</v>
      </c>
      <c r="EQ75" s="1512"/>
    </row>
    <row r="76" spans="1:147" ht="20.25" customHeight="1">
      <c r="A76" s="807"/>
      <c r="B76" s="807"/>
      <c r="C76" s="807"/>
      <c r="D76" s="807"/>
      <c r="AU76" s="807"/>
      <c r="AV76" s="807"/>
      <c r="AW76" s="807"/>
      <c r="AX76" s="807"/>
      <c r="BI76" s="1223"/>
      <c r="BJ76" s="1223"/>
      <c r="BK76" s="1223"/>
      <c r="BL76" s="1223"/>
      <c r="BM76" s="1223"/>
      <c r="BQ76" s="1223"/>
      <c r="BR76" s="1223"/>
      <c r="BS76" s="1223"/>
      <c r="BT76" s="1223"/>
      <c r="BU76" s="1223"/>
      <c r="BY76" s="2769"/>
      <c r="BZ76" s="2482" t="s">
        <v>1987</v>
      </c>
      <c r="CA76" s="1520">
        <v>6001.9308607365847</v>
      </c>
      <c r="CB76" s="1521">
        <v>679.41676137828915</v>
      </c>
      <c r="CC76" s="1521">
        <v>0</v>
      </c>
      <c r="CD76" s="1521">
        <v>14.960646362909188</v>
      </c>
      <c r="CE76" s="1521">
        <v>83.159954494099253</v>
      </c>
      <c r="CF76" s="1521">
        <v>161.34102929233924</v>
      </c>
      <c r="CG76" s="1521">
        <v>231.49833882243826</v>
      </c>
      <c r="CH76" s="1521">
        <v>166.71447284700284</v>
      </c>
      <c r="CI76" s="1521">
        <v>21.742319559500459</v>
      </c>
      <c r="CJ76" s="1521">
        <v>3120.6106949906675</v>
      </c>
      <c r="CK76" s="1521">
        <v>575.07004445470909</v>
      </c>
      <c r="CL76" s="1521">
        <v>0</v>
      </c>
      <c r="CM76" s="1521">
        <v>33.937972452322043</v>
      </c>
      <c r="CN76" s="1521">
        <v>87.743589400777282</v>
      </c>
      <c r="CO76" s="1521">
        <v>256.23237203545398</v>
      </c>
      <c r="CP76" s="1521">
        <v>130.10037036467367</v>
      </c>
      <c r="CQ76" s="1521">
        <v>38.864790851653602</v>
      </c>
      <c r="CR76" s="1521">
        <v>28.190949349828582</v>
      </c>
      <c r="CS76" s="1521">
        <v>644.63590150534901</v>
      </c>
      <c r="CT76" s="1521">
        <v>0</v>
      </c>
      <c r="CU76" s="1521">
        <v>1</v>
      </c>
      <c r="CV76" s="1521">
        <v>56.593591727852733</v>
      </c>
      <c r="CW76" s="1521">
        <v>222.63885382866016</v>
      </c>
      <c r="CX76" s="1521">
        <v>236.46270552582189</v>
      </c>
      <c r="CY76" s="1521">
        <v>121.51852820079829</v>
      </c>
      <c r="CZ76" s="1521">
        <v>6.4222222222159262</v>
      </c>
      <c r="DA76" s="1521">
        <v>1900.9047490306091</v>
      </c>
      <c r="DB76" s="1521">
        <v>0</v>
      </c>
      <c r="DC76" s="1521">
        <v>69.061469438936683</v>
      </c>
      <c r="DD76" s="1521">
        <v>572.82112487676534</v>
      </c>
      <c r="DE76" s="1521">
        <v>659.90138922871313</v>
      </c>
      <c r="DF76" s="1521">
        <v>397.19791768329958</v>
      </c>
      <c r="DG76" s="1521">
        <v>177.60509586609859</v>
      </c>
      <c r="DH76" s="1521">
        <v>24.317751936796057</v>
      </c>
      <c r="DI76" s="1521">
        <v>741.97508479001442</v>
      </c>
      <c r="DJ76" s="1521">
        <v>3.2578264464199469</v>
      </c>
      <c r="DK76" s="1521">
        <v>31.103596876698848</v>
      </c>
      <c r="DL76" s="1521">
        <v>266.92447249519273</v>
      </c>
      <c r="DM76" s="1521">
        <v>255.90237930489539</v>
      </c>
      <c r="DN76" s="1521">
        <v>160.28077792076539</v>
      </c>
      <c r="DO76" s="1521">
        <v>14.253015873021218</v>
      </c>
      <c r="DP76" s="1521">
        <v>10.253015873021218</v>
      </c>
      <c r="DQ76" s="1521">
        <v>154.76771046896181</v>
      </c>
      <c r="DR76" s="1521">
        <v>0</v>
      </c>
      <c r="DS76" s="1521">
        <v>1</v>
      </c>
      <c r="DT76" s="1521">
        <v>26.868092206961865</v>
      </c>
      <c r="DU76" s="1521">
        <v>66.854856357211247</v>
      </c>
      <c r="DV76" s="1521">
        <v>33.749841269878097</v>
      </c>
      <c r="DW76" s="1521">
        <v>17.437777777744646</v>
      </c>
      <c r="DX76" s="1521">
        <v>8.8571428571659467</v>
      </c>
      <c r="DY76" s="1521">
        <v>1305.1606091086526</v>
      </c>
      <c r="DZ76" s="1521">
        <v>630.86536553085125</v>
      </c>
      <c r="EA76" s="1521">
        <v>0</v>
      </c>
      <c r="EB76" s="1521">
        <v>16.041904761913255</v>
      </c>
      <c r="EC76" s="1521">
        <v>97.241904761948291</v>
      </c>
      <c r="ED76" s="1521">
        <v>224.8592083735825</v>
      </c>
      <c r="EE76" s="1521">
        <v>181.10360076625781</v>
      </c>
      <c r="EF76" s="1521">
        <v>100.61874686716124</v>
      </c>
      <c r="EG76" s="1521">
        <v>10.999999999988059</v>
      </c>
      <c r="EH76" s="1521">
        <v>674.2952435778011</v>
      </c>
      <c r="EI76" s="1521">
        <v>2</v>
      </c>
      <c r="EJ76" s="1521">
        <v>26.820204367639288</v>
      </c>
      <c r="EK76" s="1521">
        <v>138.04724872170311</v>
      </c>
      <c r="EL76" s="1521">
        <v>245.1306015989187</v>
      </c>
      <c r="EM76" s="1521">
        <v>180.08222786548902</v>
      </c>
      <c r="EN76" s="1521">
        <v>75.214961024051021</v>
      </c>
      <c r="EO76" s="1521">
        <v>7</v>
      </c>
      <c r="EP76" s="1522">
        <v>0</v>
      </c>
      <c r="EQ76" s="1512"/>
    </row>
    <row r="77" spans="1:147" ht="20.25" customHeight="1">
      <c r="A77" s="807"/>
      <c r="B77" s="807"/>
      <c r="C77" s="807"/>
      <c r="D77" s="807"/>
      <c r="AU77" s="807"/>
      <c r="AV77" s="807"/>
      <c r="AW77" s="807"/>
      <c r="AX77" s="807"/>
      <c r="BI77" s="742"/>
      <c r="BJ77" s="742"/>
      <c r="BK77" s="742"/>
      <c r="BL77" s="742"/>
      <c r="BM77" s="742"/>
      <c r="BQ77" s="742"/>
      <c r="BR77" s="742"/>
      <c r="BS77" s="742"/>
      <c r="BT77" s="742"/>
      <c r="BU77" s="742"/>
      <c r="BY77" s="2769"/>
      <c r="BZ77" s="2482" t="s">
        <v>1988</v>
      </c>
      <c r="CA77" s="1520">
        <v>10313.187862150173</v>
      </c>
      <c r="CB77" s="1521">
        <v>1307.8841439383489</v>
      </c>
      <c r="CC77" s="1521">
        <v>0</v>
      </c>
      <c r="CD77" s="1521">
        <v>3</v>
      </c>
      <c r="CE77" s="1521">
        <v>103.27363647207376</v>
      </c>
      <c r="CF77" s="1521">
        <v>287.93426188477218</v>
      </c>
      <c r="CG77" s="1521">
        <v>521.16550534781959</v>
      </c>
      <c r="CH77" s="1521">
        <v>311.82684000673163</v>
      </c>
      <c r="CI77" s="1521">
        <v>80.683900226951693</v>
      </c>
      <c r="CJ77" s="1521">
        <v>4576.7381437619388</v>
      </c>
      <c r="CK77" s="1521">
        <v>797.57748733275582</v>
      </c>
      <c r="CL77" s="1521">
        <v>0</v>
      </c>
      <c r="CM77" s="1521">
        <v>26.47777777775574</v>
      </c>
      <c r="CN77" s="1521">
        <v>148.04976989979647</v>
      </c>
      <c r="CO77" s="1521">
        <v>285.61922092819907</v>
      </c>
      <c r="CP77" s="1521">
        <v>262.91807051006481</v>
      </c>
      <c r="CQ77" s="1521">
        <v>51.520827775549471</v>
      </c>
      <c r="CR77" s="1521">
        <v>22.991820441390271</v>
      </c>
      <c r="CS77" s="1521">
        <v>1195.0674361749961</v>
      </c>
      <c r="CT77" s="1521">
        <v>0</v>
      </c>
      <c r="CU77" s="1521">
        <v>25.369590643283441</v>
      </c>
      <c r="CV77" s="1521">
        <v>167.09278748935554</v>
      </c>
      <c r="CW77" s="1521">
        <v>464.06695893964718</v>
      </c>
      <c r="CX77" s="1521">
        <v>438.80951076310731</v>
      </c>
      <c r="CY77" s="1521">
        <v>86.149783498221183</v>
      </c>
      <c r="CZ77" s="1521">
        <v>13.578804841381894</v>
      </c>
      <c r="DA77" s="1521">
        <v>2584.0932202541862</v>
      </c>
      <c r="DB77" s="1521">
        <v>3.8163265306057901</v>
      </c>
      <c r="DC77" s="1521">
        <v>110.53319992044668</v>
      </c>
      <c r="DD77" s="1521">
        <v>912.3966166570691</v>
      </c>
      <c r="DE77" s="1521">
        <v>686.88155559376844</v>
      </c>
      <c r="DF77" s="1521">
        <v>600.08278868772072</v>
      </c>
      <c r="DG77" s="1521">
        <v>256.48680062823695</v>
      </c>
      <c r="DH77" s="1521">
        <v>13.895932236339062</v>
      </c>
      <c r="DI77" s="1521">
        <v>1362.3135551464673</v>
      </c>
      <c r="DJ77" s="1521">
        <v>1</v>
      </c>
      <c r="DK77" s="1521">
        <v>87.172310905677762</v>
      </c>
      <c r="DL77" s="1521">
        <v>312.95759189000552</v>
      </c>
      <c r="DM77" s="1521">
        <v>556.62123262706905</v>
      </c>
      <c r="DN77" s="1521">
        <v>304.74934282135285</v>
      </c>
      <c r="DO77" s="1521">
        <v>70.963375431409716</v>
      </c>
      <c r="DP77" s="1521">
        <v>28.84970147095239</v>
      </c>
      <c r="DQ77" s="1521">
        <v>424.42092227380624</v>
      </c>
      <c r="DR77" s="1521">
        <v>0</v>
      </c>
      <c r="DS77" s="1521">
        <v>4</v>
      </c>
      <c r="DT77" s="1521">
        <v>77.610724205613636</v>
      </c>
      <c r="DU77" s="1521">
        <v>161.79439767489538</v>
      </c>
      <c r="DV77" s="1521">
        <v>164.07175808526566</v>
      </c>
      <c r="DW77" s="1521">
        <v>16.94404230803163</v>
      </c>
      <c r="DX77" s="1521">
        <v>0</v>
      </c>
      <c r="DY77" s="1521">
        <v>2641.831097029612</v>
      </c>
      <c r="DZ77" s="1521">
        <v>1067.9809735054375</v>
      </c>
      <c r="EA77" s="1521">
        <v>0</v>
      </c>
      <c r="EB77" s="1521">
        <v>22.844444444672817</v>
      </c>
      <c r="EC77" s="1521">
        <v>186.5756487245726</v>
      </c>
      <c r="ED77" s="1521">
        <v>400.79272131089334</v>
      </c>
      <c r="EE77" s="1521">
        <v>326.72416048023069</v>
      </c>
      <c r="EF77" s="1521">
        <v>106.67244543869656</v>
      </c>
      <c r="EG77" s="1521">
        <v>24.371553106371472</v>
      </c>
      <c r="EH77" s="1521">
        <v>1573.8501235241743</v>
      </c>
      <c r="EI77" s="1521">
        <v>0</v>
      </c>
      <c r="EJ77" s="1521">
        <v>59.795529714551805</v>
      </c>
      <c r="EK77" s="1521">
        <v>307.59134585964176</v>
      </c>
      <c r="EL77" s="1521">
        <v>719.87186943229847</v>
      </c>
      <c r="EM77" s="1521">
        <v>421.21493897161525</v>
      </c>
      <c r="EN77" s="1521">
        <v>51.11111111107963</v>
      </c>
      <c r="EO77" s="1521">
        <v>14.265328434987204</v>
      </c>
      <c r="EP77" s="1522">
        <v>0</v>
      </c>
      <c r="EQ77" s="1512"/>
    </row>
    <row r="78" spans="1:147" ht="24" customHeight="1">
      <c r="A78" s="807"/>
      <c r="B78" s="807"/>
      <c r="C78" s="807"/>
      <c r="D78" s="807"/>
      <c r="AU78" s="807"/>
      <c r="AV78" s="807"/>
      <c r="AW78" s="807"/>
      <c r="AX78" s="807"/>
      <c r="BI78" s="1115"/>
      <c r="BJ78" s="1115"/>
      <c r="BK78" s="1115"/>
      <c r="BL78" s="1115"/>
      <c r="BM78" s="1115"/>
      <c r="BQ78" s="1115"/>
      <c r="BR78" s="1115"/>
      <c r="BS78" s="1115"/>
      <c r="BT78" s="1115"/>
      <c r="BU78" s="1115"/>
      <c r="BY78" s="2769"/>
      <c r="BZ78" s="2482" t="s">
        <v>1989</v>
      </c>
      <c r="CA78" s="1520">
        <v>14828.779291077992</v>
      </c>
      <c r="CB78" s="1521">
        <v>1930.5953813093297</v>
      </c>
      <c r="CC78" s="1521">
        <v>0</v>
      </c>
      <c r="CD78" s="1521">
        <v>23</v>
      </c>
      <c r="CE78" s="1521">
        <v>77.267251461969252</v>
      </c>
      <c r="CF78" s="1521">
        <v>336.99884711762525</v>
      </c>
      <c r="CG78" s="1521">
        <v>767.39464852564288</v>
      </c>
      <c r="CH78" s="1521">
        <v>626.62334168715711</v>
      </c>
      <c r="CI78" s="1521">
        <v>99.311292516935112</v>
      </c>
      <c r="CJ78" s="1521">
        <v>8258.9846497158433</v>
      </c>
      <c r="CK78" s="1521">
        <v>898.96338942595298</v>
      </c>
      <c r="CL78" s="1521">
        <v>0</v>
      </c>
      <c r="CM78" s="1521">
        <v>61</v>
      </c>
      <c r="CN78" s="1521">
        <v>75.736842105281028</v>
      </c>
      <c r="CO78" s="1521">
        <v>358.20545649840022</v>
      </c>
      <c r="CP78" s="1521">
        <v>211.16247762263487</v>
      </c>
      <c r="CQ78" s="1521">
        <v>161.4890225563536</v>
      </c>
      <c r="CR78" s="1521">
        <v>31.369590643283445</v>
      </c>
      <c r="CS78" s="1521">
        <v>1709.5231077686269</v>
      </c>
      <c r="CT78" s="1521">
        <v>0</v>
      </c>
      <c r="CU78" s="1521">
        <v>6.7666666666611537</v>
      </c>
      <c r="CV78" s="1521">
        <v>238.86743286778</v>
      </c>
      <c r="CW78" s="1521">
        <v>553.95113736703422</v>
      </c>
      <c r="CX78" s="1521">
        <v>573.14338226486484</v>
      </c>
      <c r="CY78" s="1521">
        <v>306.15593984948009</v>
      </c>
      <c r="CZ78" s="1521">
        <v>30.638548752806759</v>
      </c>
      <c r="DA78" s="1521">
        <v>5650.4981525212625</v>
      </c>
      <c r="DB78" s="1521">
        <v>19.84502923975332</v>
      </c>
      <c r="DC78" s="1521">
        <v>308.8487050958513</v>
      </c>
      <c r="DD78" s="1521">
        <v>1990.5459887801176</v>
      </c>
      <c r="DE78" s="1521">
        <v>1849.4121160035295</v>
      </c>
      <c r="DF78" s="1521">
        <v>979.82459243315782</v>
      </c>
      <c r="DG78" s="1521">
        <v>456.50974817977533</v>
      </c>
      <c r="DH78" s="1521">
        <v>45.511972789077333</v>
      </c>
      <c r="DI78" s="1521">
        <v>2450.850566891791</v>
      </c>
      <c r="DJ78" s="1521">
        <v>3</v>
      </c>
      <c r="DK78" s="1521">
        <v>106.22705573450551</v>
      </c>
      <c r="DL78" s="1521">
        <v>744.4394152041466</v>
      </c>
      <c r="DM78" s="1521">
        <v>752.53740303087795</v>
      </c>
      <c r="DN78" s="1521">
        <v>593.20745673671013</v>
      </c>
      <c r="DO78" s="1521">
        <v>222.95470103818721</v>
      </c>
      <c r="DP78" s="1521">
        <v>28.48453514736358</v>
      </c>
      <c r="DQ78" s="1521">
        <v>403.76369495172986</v>
      </c>
      <c r="DR78" s="1521">
        <v>23.736842105281021</v>
      </c>
      <c r="DS78" s="1521">
        <v>23.789473684213505</v>
      </c>
      <c r="DT78" s="1521">
        <v>85.395273899032802</v>
      </c>
      <c r="DU78" s="1521">
        <v>102.73684210528103</v>
      </c>
      <c r="DV78" s="1521">
        <v>116.73684210528103</v>
      </c>
      <c r="DW78" s="1521">
        <v>48.368421052640514</v>
      </c>
      <c r="DX78" s="1521">
        <v>3</v>
      </c>
      <c r="DY78" s="1521">
        <v>1784.5849982092966</v>
      </c>
      <c r="DZ78" s="1521">
        <v>901.62053705678966</v>
      </c>
      <c r="EA78" s="1521">
        <v>3</v>
      </c>
      <c r="EB78" s="1521">
        <v>24</v>
      </c>
      <c r="EC78" s="1521">
        <v>209.66175438595249</v>
      </c>
      <c r="ED78" s="1521">
        <v>341.92631578940296</v>
      </c>
      <c r="EE78" s="1521">
        <v>187.57913354811296</v>
      </c>
      <c r="EF78" s="1521">
        <v>107.45333333332113</v>
      </c>
      <c r="EG78" s="1521">
        <v>28</v>
      </c>
      <c r="EH78" s="1521">
        <v>882.96446115250706</v>
      </c>
      <c r="EI78" s="1521">
        <v>4.2111111111079627</v>
      </c>
      <c r="EJ78" s="1521">
        <v>25.00521541948287</v>
      </c>
      <c r="EK78" s="1521">
        <v>241.44467836248148</v>
      </c>
      <c r="EL78" s="1521">
        <v>359.34549707591077</v>
      </c>
      <c r="EM78" s="1521">
        <v>191.64965986383456</v>
      </c>
      <c r="EN78" s="1521">
        <v>49.675646258477933</v>
      </c>
      <c r="EO78" s="1521">
        <v>11.632653061211581</v>
      </c>
      <c r="EP78" s="1522">
        <v>0</v>
      </c>
      <c r="EQ78" s="1512"/>
    </row>
    <row r="79" spans="1:147" ht="24" customHeight="1">
      <c r="A79" s="807"/>
      <c r="B79" s="807"/>
      <c r="C79" s="807"/>
      <c r="D79" s="807"/>
      <c r="AU79" s="807"/>
      <c r="AV79" s="807"/>
      <c r="AW79" s="807"/>
      <c r="AX79" s="807"/>
      <c r="BI79" s="1115"/>
      <c r="BJ79" s="1115"/>
      <c r="BK79" s="1115"/>
      <c r="BL79" s="1115"/>
      <c r="BM79" s="1115"/>
      <c r="BQ79" s="1115"/>
      <c r="BR79" s="1115"/>
      <c r="BS79" s="1115"/>
      <c r="BT79" s="1115"/>
      <c r="BU79" s="1115"/>
      <c r="BY79" s="2769"/>
      <c r="BZ79" s="2482" t="s">
        <v>1990</v>
      </c>
      <c r="CA79" s="1520">
        <v>13787.268888883182</v>
      </c>
      <c r="CB79" s="1521">
        <v>1444.4311111106858</v>
      </c>
      <c r="CC79" s="1521">
        <v>0</v>
      </c>
      <c r="CD79" s="1521">
        <v>25</v>
      </c>
      <c r="CE79" s="1521">
        <v>91.35777777776056</v>
      </c>
      <c r="CF79" s="1521">
        <v>223.82888888883798</v>
      </c>
      <c r="CG79" s="1521">
        <v>570.80666666647028</v>
      </c>
      <c r="CH79" s="1521">
        <v>464.09999999985018</v>
      </c>
      <c r="CI79" s="1521">
        <v>69.337777777766945</v>
      </c>
      <c r="CJ79" s="1521">
        <v>8187.7044444407729</v>
      </c>
      <c r="CK79" s="1521">
        <v>591.62666666660448</v>
      </c>
      <c r="CL79" s="1521">
        <v>0</v>
      </c>
      <c r="CM79" s="1521">
        <v>80</v>
      </c>
      <c r="CN79" s="1521">
        <v>214</v>
      </c>
      <c r="CO79" s="1521">
        <v>121.1777777777578</v>
      </c>
      <c r="CP79" s="1521">
        <v>95.03555555554621</v>
      </c>
      <c r="CQ79" s="1521">
        <v>77.413333333300372</v>
      </c>
      <c r="CR79" s="1521">
        <v>4</v>
      </c>
      <c r="CS79" s="1521">
        <v>1081.6622222215683</v>
      </c>
      <c r="CT79" s="1521">
        <v>0</v>
      </c>
      <c r="CU79" s="1521">
        <v>1</v>
      </c>
      <c r="CV79" s="1521">
        <v>84.688888888856013</v>
      </c>
      <c r="CW79" s="1521">
        <v>343.83555555531416</v>
      </c>
      <c r="CX79" s="1521">
        <v>394.77777777751038</v>
      </c>
      <c r="CY79" s="1521">
        <v>251.35999999988772</v>
      </c>
      <c r="CZ79" s="1521">
        <v>6</v>
      </c>
      <c r="DA79" s="1521">
        <v>6514.4155555526004</v>
      </c>
      <c r="DB79" s="1521">
        <v>1</v>
      </c>
      <c r="DC79" s="1521">
        <v>586.9111111108399</v>
      </c>
      <c r="DD79" s="1521">
        <v>2248.6022222212468</v>
      </c>
      <c r="DE79" s="1521">
        <v>1759.3199999991721</v>
      </c>
      <c r="DF79" s="1521">
        <v>1285.619999999366</v>
      </c>
      <c r="DG79" s="1521">
        <v>597.06888888865569</v>
      </c>
      <c r="DH79" s="1521">
        <v>35.893333333320129</v>
      </c>
      <c r="DI79" s="1521">
        <v>1618.7066666660364</v>
      </c>
      <c r="DJ79" s="1521">
        <v>2.6133333333302819</v>
      </c>
      <c r="DK79" s="1521">
        <v>89.639999999953233</v>
      </c>
      <c r="DL79" s="1521">
        <v>488.89111111088846</v>
      </c>
      <c r="DM79" s="1521">
        <v>466.01999999982007</v>
      </c>
      <c r="DN79" s="1521">
        <v>407.87555555541923</v>
      </c>
      <c r="DO79" s="1521">
        <v>160.66666666662513</v>
      </c>
      <c r="DP79" s="1521">
        <v>3</v>
      </c>
      <c r="DQ79" s="1521">
        <v>495.2977777776959</v>
      </c>
      <c r="DR79" s="1521">
        <v>0</v>
      </c>
      <c r="DS79" s="1521">
        <v>75.613333333330289</v>
      </c>
      <c r="DT79" s="1521">
        <v>99.506666666650418</v>
      </c>
      <c r="DU79" s="1521">
        <v>136.67111111108608</v>
      </c>
      <c r="DV79" s="1521">
        <v>87.728888888863167</v>
      </c>
      <c r="DW79" s="1521">
        <v>72.666666666659566</v>
      </c>
      <c r="DX79" s="1521">
        <v>23.111111111106382</v>
      </c>
      <c r="DY79" s="1521">
        <v>2041.1288888879892</v>
      </c>
      <c r="DZ79" s="1521">
        <v>852.60222222178334</v>
      </c>
      <c r="EA79" s="1521">
        <v>0</v>
      </c>
      <c r="EB79" s="1521">
        <v>20</v>
      </c>
      <c r="EC79" s="1521">
        <v>95.168888888862185</v>
      </c>
      <c r="ED79" s="1521">
        <v>308.58888888871314</v>
      </c>
      <c r="EE79" s="1521">
        <v>311.91111111092198</v>
      </c>
      <c r="EF79" s="1521">
        <v>108.93333333328606</v>
      </c>
      <c r="EG79" s="1521">
        <v>8</v>
      </c>
      <c r="EH79" s="1521">
        <v>1188.526666666206</v>
      </c>
      <c r="EI79" s="1521">
        <v>8.8399999999908463</v>
      </c>
      <c r="EJ79" s="1521">
        <v>118.42666666661479</v>
      </c>
      <c r="EK79" s="1521">
        <v>321.25777777756457</v>
      </c>
      <c r="EL79" s="1521">
        <v>211.14222222215585</v>
      </c>
      <c r="EM79" s="1521">
        <v>372.13555555544315</v>
      </c>
      <c r="EN79" s="1521">
        <v>143.11111111110637</v>
      </c>
      <c r="EO79" s="1521">
        <v>13.613333333330282</v>
      </c>
      <c r="EP79" s="1522">
        <v>0</v>
      </c>
      <c r="EQ79" s="1512"/>
    </row>
    <row r="80" spans="1:147" ht="24" customHeight="1">
      <c r="A80" s="807"/>
      <c r="B80" s="807"/>
      <c r="C80" s="807"/>
      <c r="D80" s="807"/>
      <c r="AU80" s="807"/>
      <c r="AV80" s="807"/>
      <c r="AW80" s="807"/>
      <c r="AX80" s="807"/>
      <c r="BI80" s="1115"/>
      <c r="BJ80" s="1115"/>
      <c r="BK80" s="1115"/>
      <c r="BL80" s="1115"/>
      <c r="BM80" s="1115"/>
      <c r="BQ80" s="1115"/>
      <c r="BR80" s="1115"/>
      <c r="BS80" s="1115"/>
      <c r="BT80" s="1115"/>
      <c r="BU80" s="1115"/>
      <c r="BY80" s="2769" t="s">
        <v>96</v>
      </c>
      <c r="BZ80" s="2482" t="s">
        <v>1981</v>
      </c>
      <c r="CA80" s="1520">
        <v>18154.535429296004</v>
      </c>
      <c r="CB80" s="1521">
        <v>4160.3759304048726</v>
      </c>
      <c r="CC80" s="1521">
        <v>15.8116365320389</v>
      </c>
      <c r="CD80" s="1521">
        <v>45.135869040980744</v>
      </c>
      <c r="CE80" s="1521">
        <v>429.14887894950601</v>
      </c>
      <c r="CF80" s="1521">
        <v>861.57479038627787</v>
      </c>
      <c r="CG80" s="1521">
        <v>1522.9181242624147</v>
      </c>
      <c r="CH80" s="1521">
        <v>916.99607333228175</v>
      </c>
      <c r="CI80" s="1521">
        <v>368.79055790137289</v>
      </c>
      <c r="CJ80" s="1521">
        <v>5625.2903037212609</v>
      </c>
      <c r="CK80" s="1521">
        <v>2362.6509833767223</v>
      </c>
      <c r="CL80" s="1521">
        <v>0</v>
      </c>
      <c r="CM80" s="1521">
        <v>0</v>
      </c>
      <c r="CN80" s="1521">
        <v>293.03669613014745</v>
      </c>
      <c r="CO80" s="1521">
        <v>544.49440276744156</v>
      </c>
      <c r="CP80" s="1521">
        <v>859.8037036935749</v>
      </c>
      <c r="CQ80" s="1521">
        <v>436.91614459166266</v>
      </c>
      <c r="CR80" s="1521">
        <v>228.40003619389444</v>
      </c>
      <c r="CS80" s="1521">
        <v>1965.2151021619241</v>
      </c>
      <c r="CT80" s="1521">
        <v>0</v>
      </c>
      <c r="CU80" s="1521">
        <v>16.155555555555555</v>
      </c>
      <c r="CV80" s="1521">
        <v>287.06583908217107</v>
      </c>
      <c r="CW80" s="1521">
        <v>830.59421779422541</v>
      </c>
      <c r="CX80" s="1521">
        <v>548.04065592264612</v>
      </c>
      <c r="CY80" s="1521">
        <v>250.5326128059333</v>
      </c>
      <c r="CZ80" s="1521">
        <v>32.826221001390856</v>
      </c>
      <c r="DA80" s="1521">
        <v>1297.4242181826237</v>
      </c>
      <c r="DB80" s="1521">
        <v>0</v>
      </c>
      <c r="DC80" s="1521">
        <v>17.155555555555555</v>
      </c>
      <c r="DD80" s="1521">
        <v>413.38115787326785</v>
      </c>
      <c r="DE80" s="1521">
        <v>413.59970006102651</v>
      </c>
      <c r="DF80" s="1521">
        <v>286.04983575701795</v>
      </c>
      <c r="DG80" s="1521">
        <v>102.77484223178591</v>
      </c>
      <c r="DH80" s="1521">
        <v>64.463126703969579</v>
      </c>
      <c r="DI80" s="1521">
        <v>1901.071419218114</v>
      </c>
      <c r="DJ80" s="1521">
        <v>25.420610734782773</v>
      </c>
      <c r="DK80" s="1521">
        <v>43.561348998979696</v>
      </c>
      <c r="DL80" s="1521">
        <v>488.94466717925587</v>
      </c>
      <c r="DM80" s="1521">
        <v>549.97171610798307</v>
      </c>
      <c r="DN80" s="1521">
        <v>522.26689877498006</v>
      </c>
      <c r="DO80" s="1521">
        <v>262.08173297769395</v>
      </c>
      <c r="DP80" s="1521">
        <v>8.8244444444382442</v>
      </c>
      <c r="DQ80" s="1521">
        <v>1034.2874753431038</v>
      </c>
      <c r="DR80" s="1521">
        <v>0</v>
      </c>
      <c r="DS80" s="1521">
        <v>108.63636363513262</v>
      </c>
      <c r="DT80" s="1521">
        <v>129.0455571730036</v>
      </c>
      <c r="DU80" s="1521">
        <v>266.1517983113992</v>
      </c>
      <c r="DV80" s="1521">
        <v>341.22506252845437</v>
      </c>
      <c r="DW80" s="1521">
        <v>178.64071244488446</v>
      </c>
      <c r="DX80" s="1521">
        <v>10.587981250229339</v>
      </c>
      <c r="DY80" s="1521">
        <v>4176.4527432793675</v>
      </c>
      <c r="DZ80" s="1521">
        <v>1877.7512706357024</v>
      </c>
      <c r="EA80" s="1521">
        <v>0</v>
      </c>
      <c r="EB80" s="1521">
        <v>32.966501041678455</v>
      </c>
      <c r="EC80" s="1521">
        <v>258.18101114695111</v>
      </c>
      <c r="ED80" s="1521">
        <v>582.41672648340102</v>
      </c>
      <c r="EE80" s="1521">
        <v>446.85228313932959</v>
      </c>
      <c r="EF80" s="1521">
        <v>439.27760596679792</v>
      </c>
      <c r="EG80" s="1521">
        <v>118.05714285754418</v>
      </c>
      <c r="EH80" s="1521">
        <v>2298.7014726436641</v>
      </c>
      <c r="EI80" s="1521">
        <v>0</v>
      </c>
      <c r="EJ80" s="1521">
        <v>67.159547892416839</v>
      </c>
      <c r="EK80" s="1521">
        <v>578.72401578444919</v>
      </c>
      <c r="EL80" s="1521">
        <v>638.28329644796622</v>
      </c>
      <c r="EM80" s="1521">
        <v>703.13140322669244</v>
      </c>
      <c r="EN80" s="1521">
        <v>222.38252076754833</v>
      </c>
      <c r="EO80" s="1521">
        <v>89.020688524591577</v>
      </c>
      <c r="EP80" s="1522">
        <v>1257.0575573292758</v>
      </c>
      <c r="EQ80" s="1512"/>
    </row>
    <row r="81" spans="1:147" ht="24" customHeight="1">
      <c r="A81" s="807"/>
      <c r="B81" s="807"/>
      <c r="C81" s="807"/>
      <c r="D81" s="807"/>
      <c r="AU81" s="807"/>
      <c r="AV81" s="807"/>
      <c r="AW81" s="807"/>
      <c r="AX81" s="807"/>
      <c r="BI81" s="1115"/>
      <c r="BJ81" s="1115"/>
      <c r="BK81" s="1115"/>
      <c r="BL81" s="1115"/>
      <c r="BM81" s="1115"/>
      <c r="BQ81" s="1115"/>
      <c r="BR81" s="1115"/>
      <c r="BS81" s="1115"/>
      <c r="BT81" s="1115"/>
      <c r="BU81" s="1115"/>
      <c r="BY81" s="2769"/>
      <c r="BZ81" s="2482" t="s">
        <v>1982</v>
      </c>
      <c r="CA81" s="1520">
        <v>7774.1456210727874</v>
      </c>
      <c r="CB81" s="1521">
        <v>1560.5903930371694</v>
      </c>
      <c r="CC81" s="1521">
        <v>10.905550145777216</v>
      </c>
      <c r="CD81" s="1521">
        <v>0</v>
      </c>
      <c r="CE81" s="1521">
        <v>210.86925159432184</v>
      </c>
      <c r="CF81" s="1521">
        <v>312.04448480154741</v>
      </c>
      <c r="CG81" s="1521">
        <v>485.91789212639543</v>
      </c>
      <c r="CH81" s="1521">
        <v>452.99494078359305</v>
      </c>
      <c r="CI81" s="1521">
        <v>87.858273585534192</v>
      </c>
      <c r="CJ81" s="1521">
        <v>1729.0406045715035</v>
      </c>
      <c r="CK81" s="1521">
        <v>768.30671660333167</v>
      </c>
      <c r="CL81" s="1521">
        <v>0</v>
      </c>
      <c r="CM81" s="1521">
        <v>0</v>
      </c>
      <c r="CN81" s="1521">
        <v>98.849330875740336</v>
      </c>
      <c r="CO81" s="1521">
        <v>106.98118935051141</v>
      </c>
      <c r="CP81" s="1521">
        <v>243.80725815944447</v>
      </c>
      <c r="CQ81" s="1521">
        <v>203.28955974781755</v>
      </c>
      <c r="CR81" s="1521">
        <v>115.37937846981787</v>
      </c>
      <c r="CS81" s="1521">
        <v>635.41748504950965</v>
      </c>
      <c r="CT81" s="1521">
        <v>0</v>
      </c>
      <c r="CU81" s="1521">
        <v>0</v>
      </c>
      <c r="CV81" s="1521">
        <v>86.232690720475915</v>
      </c>
      <c r="CW81" s="1521">
        <v>170.32353790709368</v>
      </c>
      <c r="CX81" s="1521">
        <v>245.24002225454464</v>
      </c>
      <c r="CY81" s="1521">
        <v>133.62123416739533</v>
      </c>
      <c r="CZ81" s="1521">
        <v>0</v>
      </c>
      <c r="DA81" s="1521">
        <v>325.31640291866216</v>
      </c>
      <c r="DB81" s="1521">
        <v>0</v>
      </c>
      <c r="DC81" s="1521">
        <v>12</v>
      </c>
      <c r="DD81" s="1521">
        <v>64.044909241937475</v>
      </c>
      <c r="DE81" s="1521">
        <v>83.021587502142168</v>
      </c>
      <c r="DF81" s="1521">
        <v>64.250052373102719</v>
      </c>
      <c r="DG81" s="1521">
        <v>40.333187134533645</v>
      </c>
      <c r="DH81" s="1521">
        <v>61.666666666946128</v>
      </c>
      <c r="DI81" s="1521">
        <v>825.12169054443768</v>
      </c>
      <c r="DJ81" s="1521">
        <v>0</v>
      </c>
      <c r="DK81" s="1521">
        <v>64.038581436650702</v>
      </c>
      <c r="DL81" s="1521">
        <v>186.88306414092912</v>
      </c>
      <c r="DM81" s="1521">
        <v>269.63023038364838</v>
      </c>
      <c r="DN81" s="1521">
        <v>238.08504673805191</v>
      </c>
      <c r="DO81" s="1521">
        <v>64.412673045858796</v>
      </c>
      <c r="DP81" s="1521">
        <v>2.0720947992985197</v>
      </c>
      <c r="DQ81" s="1521">
        <v>349.80321940622161</v>
      </c>
      <c r="DR81" s="1521">
        <v>0</v>
      </c>
      <c r="DS81" s="1521">
        <v>0</v>
      </c>
      <c r="DT81" s="1521">
        <v>108.24572598854971</v>
      </c>
      <c r="DU81" s="1521">
        <v>189.39536902333754</v>
      </c>
      <c r="DV81" s="1521">
        <v>31.870314520749595</v>
      </c>
      <c r="DW81" s="1521">
        <v>20.291809873584736</v>
      </c>
      <c r="DX81" s="1521">
        <v>0</v>
      </c>
      <c r="DY81" s="1521">
        <v>2817.150788650828</v>
      </c>
      <c r="DZ81" s="1521">
        <v>1521.2563300592374</v>
      </c>
      <c r="EA81" s="1521">
        <v>0</v>
      </c>
      <c r="EB81" s="1521">
        <v>11.513576022486207</v>
      </c>
      <c r="EC81" s="1521">
        <v>219.85334701198173</v>
      </c>
      <c r="ED81" s="1521">
        <v>262.55782403024932</v>
      </c>
      <c r="EE81" s="1521">
        <v>331.01012290344278</v>
      </c>
      <c r="EF81" s="1521">
        <v>515.0119967684642</v>
      </c>
      <c r="EG81" s="1521">
        <v>181.30946332261311</v>
      </c>
      <c r="EH81" s="1521">
        <v>1295.894458591591</v>
      </c>
      <c r="EI81" s="1521">
        <v>0</v>
      </c>
      <c r="EJ81" s="1521">
        <v>140.52496460267096</v>
      </c>
      <c r="EK81" s="1521">
        <v>70.775023322771929</v>
      </c>
      <c r="EL81" s="1521">
        <v>343.94801716090905</v>
      </c>
      <c r="EM81" s="1521">
        <v>451.46685133436478</v>
      </c>
      <c r="EN81" s="1521">
        <v>264.24710722948066</v>
      </c>
      <c r="EO81" s="1521">
        <v>24.932494941393692</v>
      </c>
      <c r="EP81" s="1522">
        <v>492.43892486262786</v>
      </c>
      <c r="EQ81" s="1512"/>
    </row>
    <row r="82" spans="1:147" ht="24" customHeight="1">
      <c r="A82" s="807"/>
      <c r="B82" s="807"/>
      <c r="C82" s="807"/>
      <c r="D82" s="807"/>
      <c r="AU82" s="807"/>
      <c r="AV82" s="807"/>
      <c r="AW82" s="807"/>
      <c r="AX82" s="807"/>
      <c r="BI82" s="1238"/>
      <c r="BJ82" s="1238"/>
      <c r="BK82" s="1238"/>
      <c r="BL82" s="1238"/>
      <c r="BM82" s="1238"/>
      <c r="BQ82" s="1238"/>
      <c r="BR82" s="1238"/>
      <c r="BS82" s="1238"/>
      <c r="BT82" s="1238"/>
      <c r="BU82" s="1238"/>
      <c r="BY82" s="2769"/>
      <c r="BZ82" s="2482" t="s">
        <v>1983</v>
      </c>
      <c r="CA82" s="1520">
        <v>13214.76318361093</v>
      </c>
      <c r="CB82" s="1521">
        <v>2734.5879627169829</v>
      </c>
      <c r="CC82" s="1521">
        <v>0</v>
      </c>
      <c r="CD82" s="1521">
        <v>21.252878054792617</v>
      </c>
      <c r="CE82" s="1521">
        <v>287.91045405078125</v>
      </c>
      <c r="CF82" s="1521">
        <v>507.86582086589493</v>
      </c>
      <c r="CG82" s="1521">
        <v>1050.1514522617981</v>
      </c>
      <c r="CH82" s="1521">
        <v>700.95946633484368</v>
      </c>
      <c r="CI82" s="1521">
        <v>166.44789114887396</v>
      </c>
      <c r="CJ82" s="1521">
        <v>3761.5079509037982</v>
      </c>
      <c r="CK82" s="1521">
        <v>1773.2977860682649</v>
      </c>
      <c r="CL82" s="1521">
        <v>0</v>
      </c>
      <c r="CM82" s="1521">
        <v>14.463733966849588</v>
      </c>
      <c r="CN82" s="1521">
        <v>261.07240696595142</v>
      </c>
      <c r="CO82" s="1521">
        <v>477.94317387634743</v>
      </c>
      <c r="CP82" s="1521">
        <v>467.48066504208845</v>
      </c>
      <c r="CQ82" s="1521">
        <v>328.96581417099571</v>
      </c>
      <c r="CR82" s="1521">
        <v>223.37199204603198</v>
      </c>
      <c r="CS82" s="1521">
        <v>982.613450025558</v>
      </c>
      <c r="CT82" s="1521">
        <v>0</v>
      </c>
      <c r="CU82" s="1521">
        <v>13.620060152278979</v>
      </c>
      <c r="CV82" s="1521">
        <v>93.706957327826913</v>
      </c>
      <c r="CW82" s="1521">
        <v>323.37892544648508</v>
      </c>
      <c r="CX82" s="1521">
        <v>322.78953349677511</v>
      </c>
      <c r="CY82" s="1521">
        <v>205.05346900545936</v>
      </c>
      <c r="CZ82" s="1521">
        <v>24.064504596732935</v>
      </c>
      <c r="DA82" s="1521">
        <v>1005.5967148099745</v>
      </c>
      <c r="DB82" s="1521">
        <v>0</v>
      </c>
      <c r="DC82" s="1521">
        <v>63.417192087680668</v>
      </c>
      <c r="DD82" s="1521">
        <v>380.81087502941989</v>
      </c>
      <c r="DE82" s="1521">
        <v>244.14802815556661</v>
      </c>
      <c r="DF82" s="1521">
        <v>246.31238066012725</v>
      </c>
      <c r="DG82" s="1521">
        <v>68.908238877179969</v>
      </c>
      <c r="DH82" s="1521">
        <v>2</v>
      </c>
      <c r="DI82" s="1521">
        <v>1715.809378214946</v>
      </c>
      <c r="DJ82" s="1521">
        <v>16.155555555555555</v>
      </c>
      <c r="DK82" s="1521">
        <v>97.890422812552615</v>
      </c>
      <c r="DL82" s="1521">
        <v>396.09278683631362</v>
      </c>
      <c r="DM82" s="1521">
        <v>499.25184330603747</v>
      </c>
      <c r="DN82" s="1521">
        <v>523.52015508552563</v>
      </c>
      <c r="DO82" s="1521">
        <v>119.67055358377732</v>
      </c>
      <c r="DP82" s="1521">
        <v>63.22806103518311</v>
      </c>
      <c r="DQ82" s="1521">
        <v>293.97745329666009</v>
      </c>
      <c r="DR82" s="1521">
        <v>0</v>
      </c>
      <c r="DS82" s="1521">
        <v>1</v>
      </c>
      <c r="DT82" s="1521">
        <v>50.190773490497818</v>
      </c>
      <c r="DU82" s="1521">
        <v>183.31828687797974</v>
      </c>
      <c r="DV82" s="1521">
        <v>21.819225905989946</v>
      </c>
      <c r="DW82" s="1521">
        <v>22.285585585607457</v>
      </c>
      <c r="DX82" s="1521">
        <v>15.363581436585036</v>
      </c>
      <c r="DY82" s="1521">
        <v>4297.3164908694052</v>
      </c>
      <c r="DZ82" s="1521">
        <v>2108.1378267612304</v>
      </c>
      <c r="EA82" s="1521">
        <v>0</v>
      </c>
      <c r="EB82" s="1521">
        <v>29.300000000030209</v>
      </c>
      <c r="EC82" s="1521">
        <v>163.96520357438121</v>
      </c>
      <c r="ED82" s="1521">
        <v>361.61760580678509</v>
      </c>
      <c r="EE82" s="1521">
        <v>730.60859631679727</v>
      </c>
      <c r="EF82" s="1521">
        <v>736.8967145537149</v>
      </c>
      <c r="EG82" s="1521">
        <v>85.749706509521545</v>
      </c>
      <c r="EH82" s="1521">
        <v>2189.1786641081767</v>
      </c>
      <c r="EI82" s="1521">
        <v>0</v>
      </c>
      <c r="EJ82" s="1521">
        <v>104.48306791297728</v>
      </c>
      <c r="EK82" s="1521">
        <v>321.53566981913536</v>
      </c>
      <c r="EL82" s="1521">
        <v>436.67226558506758</v>
      </c>
      <c r="EM82" s="1521">
        <v>655.31981876297004</v>
      </c>
      <c r="EN82" s="1521">
        <v>569.50105678606792</v>
      </c>
      <c r="EO82" s="1521">
        <v>101.66678524195818</v>
      </c>
      <c r="EP82" s="1522">
        <v>411.56394760913963</v>
      </c>
      <c r="EQ82" s="1512"/>
    </row>
    <row r="83" spans="1:147" ht="33.75">
      <c r="A83" s="807"/>
      <c r="B83" s="807"/>
      <c r="C83" s="807"/>
      <c r="D83" s="807"/>
      <c r="AU83" s="807"/>
      <c r="AV83" s="807"/>
      <c r="AW83" s="807"/>
      <c r="AX83" s="807"/>
      <c r="BY83" s="2769"/>
      <c r="BZ83" s="2482" t="s">
        <v>1984</v>
      </c>
      <c r="CA83" s="1520">
        <v>17438.950692697614</v>
      </c>
      <c r="CB83" s="1521">
        <v>3367.0804421197054</v>
      </c>
      <c r="CC83" s="1521">
        <v>0</v>
      </c>
      <c r="CD83" s="1521">
        <v>37.746944009108049</v>
      </c>
      <c r="CE83" s="1521">
        <v>482.62168463728369</v>
      </c>
      <c r="CF83" s="1521">
        <v>917.60004078106215</v>
      </c>
      <c r="CG83" s="1521">
        <v>1026.8833804388416</v>
      </c>
      <c r="CH83" s="1521">
        <v>691.7392771594466</v>
      </c>
      <c r="CI83" s="1521">
        <v>210.48911509396316</v>
      </c>
      <c r="CJ83" s="1521">
        <v>5769.4848970140083</v>
      </c>
      <c r="CK83" s="1521">
        <v>1844.1905297878366</v>
      </c>
      <c r="CL83" s="1521">
        <v>0</v>
      </c>
      <c r="CM83" s="1521">
        <v>123.93750000019047</v>
      </c>
      <c r="CN83" s="1521">
        <v>250.88629515935054</v>
      </c>
      <c r="CO83" s="1521">
        <v>399.10383643316857</v>
      </c>
      <c r="CP83" s="1521">
        <v>435.33567266397137</v>
      </c>
      <c r="CQ83" s="1521">
        <v>385.56760184010778</v>
      </c>
      <c r="CR83" s="1521">
        <v>249.35962369104774</v>
      </c>
      <c r="CS83" s="1521">
        <v>2095.6156425591103</v>
      </c>
      <c r="CT83" s="1521">
        <v>0</v>
      </c>
      <c r="CU83" s="1521">
        <v>31.757382559274255</v>
      </c>
      <c r="CV83" s="1521">
        <v>250.32511704870461</v>
      </c>
      <c r="CW83" s="1521">
        <v>616.16516205009975</v>
      </c>
      <c r="CX83" s="1521">
        <v>768.26928437746301</v>
      </c>
      <c r="CY83" s="1521">
        <v>338.84836102021251</v>
      </c>
      <c r="CZ83" s="1521">
        <v>90.250335503355203</v>
      </c>
      <c r="DA83" s="1521">
        <v>1829.678724667056</v>
      </c>
      <c r="DB83" s="1521">
        <v>0</v>
      </c>
      <c r="DC83" s="1521">
        <v>100.03772553262056</v>
      </c>
      <c r="DD83" s="1521">
        <v>599.48978825731012</v>
      </c>
      <c r="DE83" s="1521">
        <v>532.45932303351515</v>
      </c>
      <c r="DF83" s="1521">
        <v>364.99145300472816</v>
      </c>
      <c r="DG83" s="1521">
        <v>164.83280308426018</v>
      </c>
      <c r="DH83" s="1521">
        <v>67.86763175462201</v>
      </c>
      <c r="DI83" s="1521">
        <v>2511.9521844640863</v>
      </c>
      <c r="DJ83" s="1521">
        <v>0</v>
      </c>
      <c r="DK83" s="1521">
        <v>126.52856187665981</v>
      </c>
      <c r="DL83" s="1521">
        <v>747.35553234606289</v>
      </c>
      <c r="DM83" s="1521">
        <v>740.72492181156247</v>
      </c>
      <c r="DN83" s="1521">
        <v>620.4809475616305</v>
      </c>
      <c r="DO83" s="1521">
        <v>270.6511097570517</v>
      </c>
      <c r="DP83" s="1521">
        <v>6.2111111111180639</v>
      </c>
      <c r="DQ83" s="1521">
        <v>758.98798360990247</v>
      </c>
      <c r="DR83" s="1521">
        <v>0</v>
      </c>
      <c r="DS83" s="1521">
        <v>12.83783783781497</v>
      </c>
      <c r="DT83" s="1521">
        <v>125.61895803944633</v>
      </c>
      <c r="DU83" s="1521">
        <v>293.69662926914231</v>
      </c>
      <c r="DV83" s="1521">
        <v>154.65793672780009</v>
      </c>
      <c r="DW83" s="1521">
        <v>93.008438500979835</v>
      </c>
      <c r="DX83" s="1521">
        <v>79.16818323471901</v>
      </c>
      <c r="DY83" s="1521">
        <v>4753.5086841105622</v>
      </c>
      <c r="DZ83" s="1521">
        <v>2110.9715075241911</v>
      </c>
      <c r="EA83" s="1521">
        <v>4.6666666665921488</v>
      </c>
      <c r="EB83" s="1521">
        <v>36.12899866256506</v>
      </c>
      <c r="EC83" s="1521">
        <v>365.26698917899262</v>
      </c>
      <c r="ED83" s="1521">
        <v>523.99696051810088</v>
      </c>
      <c r="EE83" s="1521">
        <v>790.3946991107523</v>
      </c>
      <c r="EF83" s="1521">
        <v>328.76157334937074</v>
      </c>
      <c r="EG83" s="1521">
        <v>61.755620037817806</v>
      </c>
      <c r="EH83" s="1521">
        <v>2642.5371765863711</v>
      </c>
      <c r="EI83" s="1521">
        <v>42.235294117699368</v>
      </c>
      <c r="EJ83" s="1521">
        <v>145.30931034602358</v>
      </c>
      <c r="EK83" s="1521">
        <v>741.44284956406557</v>
      </c>
      <c r="EL83" s="1521">
        <v>729.47256993734948</v>
      </c>
      <c r="EM83" s="1521">
        <v>586.5002739290295</v>
      </c>
      <c r="EN83" s="1521">
        <v>330.71314076349012</v>
      </c>
      <c r="EO83" s="1521">
        <v>66.863737928712908</v>
      </c>
      <c r="EP83" s="1522">
        <v>277.93650137936442</v>
      </c>
      <c r="EQ83" s="1512"/>
    </row>
    <row r="84" spans="1:147" ht="33.75">
      <c r="A84" s="807"/>
      <c r="B84" s="807"/>
      <c r="C84" s="807"/>
      <c r="D84" s="807"/>
      <c r="AU84" s="807"/>
      <c r="AV84" s="807"/>
      <c r="AW84" s="807"/>
      <c r="AX84" s="807"/>
      <c r="BY84" s="2769"/>
      <c r="BZ84" s="2482" t="s">
        <v>1985</v>
      </c>
      <c r="CA84" s="1520">
        <v>20048.885912033304</v>
      </c>
      <c r="CB84" s="1521">
        <v>4107.8242644450202</v>
      </c>
      <c r="CC84" s="1521">
        <v>0</v>
      </c>
      <c r="CD84" s="1521">
        <v>62.090196078531747</v>
      </c>
      <c r="CE84" s="1521">
        <v>473.51052443389261</v>
      </c>
      <c r="CF84" s="1521">
        <v>934.75427924258918</v>
      </c>
      <c r="CG84" s="1521">
        <v>1175.7803635872208</v>
      </c>
      <c r="CH84" s="1521">
        <v>1217.6635247556387</v>
      </c>
      <c r="CI84" s="1521">
        <v>244.02537634714409</v>
      </c>
      <c r="CJ84" s="1521">
        <v>6308.1514027052181</v>
      </c>
      <c r="CK84" s="1521">
        <v>1568.4586940210852</v>
      </c>
      <c r="CL84" s="1521">
        <v>0</v>
      </c>
      <c r="CM84" s="1521">
        <v>6.2266666666605639</v>
      </c>
      <c r="CN84" s="1521">
        <v>207.87765973682085</v>
      </c>
      <c r="CO84" s="1521">
        <v>373.15207183433392</v>
      </c>
      <c r="CP84" s="1521">
        <v>496.39831128847754</v>
      </c>
      <c r="CQ84" s="1521">
        <v>230.68949226394912</v>
      </c>
      <c r="CR84" s="1521">
        <v>254.11449223084418</v>
      </c>
      <c r="CS84" s="1521">
        <v>2300.0424215181179</v>
      </c>
      <c r="CT84" s="1521">
        <v>0</v>
      </c>
      <c r="CU84" s="1521">
        <v>3.6133333333302819</v>
      </c>
      <c r="CV84" s="1521">
        <v>363.15315317709758</v>
      </c>
      <c r="CW84" s="1521">
        <v>570.81768189040042</v>
      </c>
      <c r="CX84" s="1521">
        <v>821.0675843029062</v>
      </c>
      <c r="CY84" s="1521">
        <v>454.83255286996774</v>
      </c>
      <c r="CZ84" s="1521">
        <v>86.558115944414055</v>
      </c>
      <c r="DA84" s="1521">
        <v>2439.6502871660132</v>
      </c>
      <c r="DB84" s="1521">
        <v>0</v>
      </c>
      <c r="DC84" s="1521">
        <v>80.08087725620986</v>
      </c>
      <c r="DD84" s="1521">
        <v>653.08724849642601</v>
      </c>
      <c r="DE84" s="1521">
        <v>909.52543875038543</v>
      </c>
      <c r="DF84" s="1521">
        <v>469.57626023829749</v>
      </c>
      <c r="DG84" s="1521">
        <v>232.75462194671039</v>
      </c>
      <c r="DH84" s="1521">
        <v>94.625840477985122</v>
      </c>
      <c r="DI84" s="1521">
        <v>2827.1552036630178</v>
      </c>
      <c r="DJ84" s="1521">
        <v>0</v>
      </c>
      <c r="DK84" s="1521">
        <v>86.80426955499793</v>
      </c>
      <c r="DL84" s="1521">
        <v>828.41196563260974</v>
      </c>
      <c r="DM84" s="1521">
        <v>950.33984835124068</v>
      </c>
      <c r="DN84" s="1521">
        <v>723.48199777738557</v>
      </c>
      <c r="DO84" s="1521">
        <v>211.31299236183025</v>
      </c>
      <c r="DP84" s="1521">
        <v>26.804129984952475</v>
      </c>
      <c r="DQ84" s="1521">
        <v>1086.6045519587801</v>
      </c>
      <c r="DR84" s="1521">
        <v>3.5914006192417562</v>
      </c>
      <c r="DS84" s="1521">
        <v>17.539457163169562</v>
      </c>
      <c r="DT84" s="1521">
        <v>83.359404155497771</v>
      </c>
      <c r="DU84" s="1521">
        <v>299.42724650310583</v>
      </c>
      <c r="DV84" s="1521">
        <v>354.65520426772468</v>
      </c>
      <c r="DW84" s="1521">
        <v>283.96908936685372</v>
      </c>
      <c r="DX84" s="1521">
        <v>44.062749883187088</v>
      </c>
      <c r="DY84" s="1521">
        <v>5692.3068780617723</v>
      </c>
      <c r="DZ84" s="1521">
        <v>3124.6233752459971</v>
      </c>
      <c r="EA84" s="1521">
        <v>0</v>
      </c>
      <c r="EB84" s="1521">
        <v>23.828759494683901</v>
      </c>
      <c r="EC84" s="1521">
        <v>389.20010564622129</v>
      </c>
      <c r="ED84" s="1521">
        <v>714.54568205098576</v>
      </c>
      <c r="EE84" s="1521">
        <v>1258.2105799367687</v>
      </c>
      <c r="EF84" s="1521">
        <v>549.86287314136052</v>
      </c>
      <c r="EG84" s="1521">
        <v>188.97537497597733</v>
      </c>
      <c r="EH84" s="1521">
        <v>2567.6835028157707</v>
      </c>
      <c r="EI84" s="1521">
        <v>1</v>
      </c>
      <c r="EJ84" s="1521">
        <v>80.449154801900733</v>
      </c>
      <c r="EK84" s="1521">
        <v>238.33666547707315</v>
      </c>
      <c r="EL84" s="1521">
        <v>695.07993307592267</v>
      </c>
      <c r="EM84" s="1521">
        <v>809.95141189718231</v>
      </c>
      <c r="EN84" s="1521">
        <v>681.04485460766853</v>
      </c>
      <c r="EO84" s="1521">
        <v>61.821482956023551</v>
      </c>
      <c r="EP84" s="1522">
        <v>26.843611199507297</v>
      </c>
      <c r="EQ84" s="1512"/>
    </row>
    <row r="85" spans="1:147" ht="33.75">
      <c r="A85" s="807"/>
      <c r="B85" s="807"/>
      <c r="C85" s="807"/>
      <c r="D85" s="807"/>
      <c r="AU85" s="807"/>
      <c r="AV85" s="807"/>
      <c r="AW85" s="807"/>
      <c r="AX85" s="807"/>
      <c r="BY85" s="2769"/>
      <c r="BZ85" s="2482" t="s">
        <v>1986</v>
      </c>
      <c r="CA85" s="1520">
        <v>24152.095483076453</v>
      </c>
      <c r="CB85" s="1521">
        <v>3989.4826474717165</v>
      </c>
      <c r="CC85" s="1521">
        <v>0</v>
      </c>
      <c r="CD85" s="1521">
        <v>6.6133333333302815</v>
      </c>
      <c r="CE85" s="1521">
        <v>512.52218601043205</v>
      </c>
      <c r="CF85" s="1521">
        <v>1089.3442680879775</v>
      </c>
      <c r="CG85" s="1521">
        <v>1239.9660219448617</v>
      </c>
      <c r="CH85" s="1521">
        <v>908.59588925469177</v>
      </c>
      <c r="CI85" s="1521">
        <v>232.44094884042292</v>
      </c>
      <c r="CJ85" s="1521">
        <v>10101.151064524034</v>
      </c>
      <c r="CK85" s="1521">
        <v>1704.3260433996265</v>
      </c>
      <c r="CL85" s="1521">
        <v>0</v>
      </c>
      <c r="CM85" s="1521">
        <v>44.10164224028135</v>
      </c>
      <c r="CN85" s="1521">
        <v>323.77042987571878</v>
      </c>
      <c r="CO85" s="1521">
        <v>345.25736980721655</v>
      </c>
      <c r="CP85" s="1521">
        <v>457.81718406497868</v>
      </c>
      <c r="CQ85" s="1521">
        <v>281.27098427469082</v>
      </c>
      <c r="CR85" s="1521">
        <v>252.10843313673936</v>
      </c>
      <c r="CS85" s="1521">
        <v>3542.1971520634243</v>
      </c>
      <c r="CT85" s="1521">
        <v>0</v>
      </c>
      <c r="CU85" s="1521">
        <v>19.493631865316669</v>
      </c>
      <c r="CV85" s="1521">
        <v>499.74575993121584</v>
      </c>
      <c r="CW85" s="1521">
        <v>1142.6428910974505</v>
      </c>
      <c r="CX85" s="1521">
        <v>1227.4049710770978</v>
      </c>
      <c r="CY85" s="1521">
        <v>554.99010544928831</v>
      </c>
      <c r="CZ85" s="1521">
        <v>97.919792643053569</v>
      </c>
      <c r="DA85" s="1521">
        <v>4854.6278690609861</v>
      </c>
      <c r="DB85" s="1521">
        <v>11.416666666666666</v>
      </c>
      <c r="DC85" s="1521">
        <v>375.33887719991776</v>
      </c>
      <c r="DD85" s="1521">
        <v>1860.6899595778013</v>
      </c>
      <c r="DE85" s="1521">
        <v>1202.5307865209963</v>
      </c>
      <c r="DF85" s="1521">
        <v>945.57163719306789</v>
      </c>
      <c r="DG85" s="1521">
        <v>367.77137146559119</v>
      </c>
      <c r="DH85" s="1521">
        <v>91.308570436943</v>
      </c>
      <c r="DI85" s="1521">
        <v>3371.8125617049695</v>
      </c>
      <c r="DJ85" s="1521">
        <v>10.37188208615898</v>
      </c>
      <c r="DK85" s="1521">
        <v>175.66374004404145</v>
      </c>
      <c r="DL85" s="1521">
        <v>1229.0444614441335</v>
      </c>
      <c r="DM85" s="1521">
        <v>1098.5538750751498</v>
      </c>
      <c r="DN85" s="1521">
        <v>666.50036960508373</v>
      </c>
      <c r="DO85" s="1521">
        <v>160.8969898257302</v>
      </c>
      <c r="DP85" s="1521">
        <v>30.781243624669667</v>
      </c>
      <c r="DQ85" s="1521">
        <v>1128.7826746341846</v>
      </c>
      <c r="DR85" s="1521">
        <v>0</v>
      </c>
      <c r="DS85" s="1521">
        <v>31.617987278530887</v>
      </c>
      <c r="DT85" s="1521">
        <v>181.55036581015796</v>
      </c>
      <c r="DU85" s="1521">
        <v>454.53138359563104</v>
      </c>
      <c r="DV85" s="1521">
        <v>297.87017539057189</v>
      </c>
      <c r="DW85" s="1521">
        <v>155.81940020468357</v>
      </c>
      <c r="DX85" s="1521">
        <v>7.3933623546091223</v>
      </c>
      <c r="DY85" s="1521">
        <v>5560.8665347415354</v>
      </c>
      <c r="DZ85" s="1521">
        <v>3077.0998440093472</v>
      </c>
      <c r="EA85" s="1521">
        <v>1</v>
      </c>
      <c r="EB85" s="1521">
        <v>249.12255083779993</v>
      </c>
      <c r="EC85" s="1521">
        <v>615.87484560161511</v>
      </c>
      <c r="ED85" s="1521">
        <v>823.98371384497511</v>
      </c>
      <c r="EE85" s="1521">
        <v>743.81425946701393</v>
      </c>
      <c r="EF85" s="1521">
        <v>572.70803868894814</v>
      </c>
      <c r="EG85" s="1521">
        <v>70.59643556899357</v>
      </c>
      <c r="EH85" s="1521">
        <v>2483.7666907321923</v>
      </c>
      <c r="EI85" s="1521">
        <v>7.4126984127356419</v>
      </c>
      <c r="EJ85" s="1521">
        <v>126.05163498347865</v>
      </c>
      <c r="EK85" s="1521">
        <v>579.60713016321631</v>
      </c>
      <c r="EL85" s="1521">
        <v>688.19882009262767</v>
      </c>
      <c r="EM85" s="1521">
        <v>540.21847996608471</v>
      </c>
      <c r="EN85" s="1521">
        <v>449.56377413493379</v>
      </c>
      <c r="EO85" s="1521">
        <v>92.71415297911534</v>
      </c>
      <c r="EP85" s="1522">
        <v>0</v>
      </c>
      <c r="EQ85" s="1512"/>
    </row>
    <row r="86" spans="1:147" ht="33.75">
      <c r="A86" s="807"/>
      <c r="B86" s="807"/>
      <c r="C86" s="807"/>
      <c r="D86" s="807"/>
      <c r="AU86" s="807"/>
      <c r="AV86" s="807"/>
      <c r="AW86" s="807"/>
      <c r="AX86" s="807"/>
      <c r="BY86" s="2769"/>
      <c r="BZ86" s="2482" t="s">
        <v>1987</v>
      </c>
      <c r="CA86" s="1520">
        <v>7420.4503716890149</v>
      </c>
      <c r="CB86" s="1521">
        <v>1047.8895477217907</v>
      </c>
      <c r="CC86" s="1521">
        <v>0</v>
      </c>
      <c r="CD86" s="1521">
        <v>14.960646362909188</v>
      </c>
      <c r="CE86" s="1521">
        <v>119.93005731996202</v>
      </c>
      <c r="CF86" s="1521">
        <v>229.62930222993043</v>
      </c>
      <c r="CG86" s="1521">
        <v>393.82457934682134</v>
      </c>
      <c r="CH86" s="1521">
        <v>260.71375401377247</v>
      </c>
      <c r="CI86" s="1521">
        <v>28.831208448395397</v>
      </c>
      <c r="CJ86" s="1521">
        <v>3629.6775416103692</v>
      </c>
      <c r="CK86" s="1521">
        <v>775.02347175905356</v>
      </c>
      <c r="CL86" s="1521">
        <v>0</v>
      </c>
      <c r="CM86" s="1521">
        <v>37.493528007875234</v>
      </c>
      <c r="CN86" s="1521">
        <v>139.39734879932718</v>
      </c>
      <c r="CO86" s="1521">
        <v>338.28772708973366</v>
      </c>
      <c r="CP86" s="1521">
        <v>169.53642717329859</v>
      </c>
      <c r="CQ86" s="1521">
        <v>48.164790851656512</v>
      </c>
      <c r="CR86" s="1521">
        <v>42.143649837162435</v>
      </c>
      <c r="CS86" s="1521">
        <v>836.09153031508572</v>
      </c>
      <c r="CT86" s="1521">
        <v>0</v>
      </c>
      <c r="CU86" s="1521">
        <v>28.058479532173898</v>
      </c>
      <c r="CV86" s="1521">
        <v>109.15604786826768</v>
      </c>
      <c r="CW86" s="1521">
        <v>268.82823561646745</v>
      </c>
      <c r="CX86" s="1521">
        <v>294.75141701401003</v>
      </c>
      <c r="CY86" s="1521">
        <v>128.87512806195107</v>
      </c>
      <c r="CZ86" s="1521">
        <v>6.4222222222159262</v>
      </c>
      <c r="DA86" s="1521">
        <v>2018.5625395362292</v>
      </c>
      <c r="DB86" s="1521">
        <v>0</v>
      </c>
      <c r="DC86" s="1521">
        <v>66.288136105597232</v>
      </c>
      <c r="DD86" s="1521">
        <v>658.80899455086058</v>
      </c>
      <c r="DE86" s="1521">
        <v>683.69365322191425</v>
      </c>
      <c r="DF86" s="1521">
        <v>420.10395584957638</v>
      </c>
      <c r="DG86" s="1521">
        <v>176.71846892412557</v>
      </c>
      <c r="DH86" s="1521">
        <v>12.949330884155547</v>
      </c>
      <c r="DI86" s="1521">
        <v>863.09283758923141</v>
      </c>
      <c r="DJ86" s="1521">
        <v>3.2578264464199469</v>
      </c>
      <c r="DK86" s="1521">
        <v>43.170263543350259</v>
      </c>
      <c r="DL86" s="1521">
        <v>303.51484008080865</v>
      </c>
      <c r="DM86" s="1521">
        <v>260.82208272999139</v>
      </c>
      <c r="DN86" s="1521">
        <v>211.76623748707894</v>
      </c>
      <c r="DO86" s="1521">
        <v>27.09746031745307</v>
      </c>
      <c r="DP86" s="1521">
        <v>13.46412698412918</v>
      </c>
      <c r="DQ86" s="1521">
        <v>164.07595829797876</v>
      </c>
      <c r="DR86" s="1521">
        <v>0</v>
      </c>
      <c r="DS86" s="1521">
        <v>1</v>
      </c>
      <c r="DT86" s="1521">
        <v>23.868092206961865</v>
      </c>
      <c r="DU86" s="1521">
        <v>68.553901929847569</v>
      </c>
      <c r="DV86" s="1521">
        <v>39.659997953622394</v>
      </c>
      <c r="DW86" s="1521">
        <v>22.136823350380975</v>
      </c>
      <c r="DX86" s="1521">
        <v>8.8571428571659467</v>
      </c>
      <c r="DY86" s="1521">
        <v>1715.714486469647</v>
      </c>
      <c r="DZ86" s="1521">
        <v>768.84711991693518</v>
      </c>
      <c r="EA86" s="1521">
        <v>0</v>
      </c>
      <c r="EB86" s="1521">
        <v>15.041904761913255</v>
      </c>
      <c r="EC86" s="1521">
        <v>123.59208020055959</v>
      </c>
      <c r="ED86" s="1521">
        <v>323.17499784734707</v>
      </c>
      <c r="EE86" s="1521">
        <v>226.15623234524688</v>
      </c>
      <c r="EF86" s="1521">
        <v>69.881904761880207</v>
      </c>
      <c r="EG86" s="1521">
        <v>10.999999999988059</v>
      </c>
      <c r="EH86" s="1521">
        <v>946.86736655271204</v>
      </c>
      <c r="EI86" s="1521">
        <v>6.2111111111079627</v>
      </c>
      <c r="EJ86" s="1521">
        <v>24.242426589855214</v>
      </c>
      <c r="EK86" s="1521">
        <v>164.4967166269152</v>
      </c>
      <c r="EL86" s="1521">
        <v>327.8502279197229</v>
      </c>
      <c r="EM86" s="1521">
        <v>337.6554992011188</v>
      </c>
      <c r="EN86" s="1521">
        <v>79.411385103992217</v>
      </c>
      <c r="EO86" s="1521">
        <v>7</v>
      </c>
      <c r="EP86" s="1522">
        <v>0</v>
      </c>
      <c r="EQ86" s="1512"/>
    </row>
    <row r="87" spans="1:147" ht="33.75">
      <c r="BY87" s="2769"/>
      <c r="BZ87" s="2482" t="s">
        <v>1988</v>
      </c>
      <c r="CA87" s="1520">
        <v>9022.2742781903253</v>
      </c>
      <c r="CB87" s="1521">
        <v>1115.9361907219275</v>
      </c>
      <c r="CC87" s="1521">
        <v>0</v>
      </c>
      <c r="CD87" s="1521">
        <v>3</v>
      </c>
      <c r="CE87" s="1521">
        <v>95.518548752763536</v>
      </c>
      <c r="CF87" s="1521">
        <v>260.39239053972506</v>
      </c>
      <c r="CG87" s="1521">
        <v>447.95491219826857</v>
      </c>
      <c r="CH87" s="1521">
        <v>222.59696532000524</v>
      </c>
      <c r="CI87" s="1521">
        <v>86.473373911165197</v>
      </c>
      <c r="CJ87" s="1521">
        <v>3939.6332648983011</v>
      </c>
      <c r="CK87" s="1521">
        <v>691.50077889503245</v>
      </c>
      <c r="CL87" s="1521">
        <v>0</v>
      </c>
      <c r="CM87" s="1521">
        <v>26.47777777775574</v>
      </c>
      <c r="CN87" s="1521">
        <v>83.546010501275333</v>
      </c>
      <c r="CO87" s="1521">
        <v>230.70513571520499</v>
      </c>
      <c r="CP87" s="1521">
        <v>262.8214289060881</v>
      </c>
      <c r="CQ87" s="1521">
        <v>61.345272219987713</v>
      </c>
      <c r="CR87" s="1521">
        <v>26.605153774720549</v>
      </c>
      <c r="CS87" s="1521">
        <v>1118.4329165425324</v>
      </c>
      <c r="CT87" s="1521">
        <v>0</v>
      </c>
      <c r="CU87" s="1521">
        <v>9.6333333333238897</v>
      </c>
      <c r="CV87" s="1521">
        <v>161.90249509163681</v>
      </c>
      <c r="CW87" s="1521">
        <v>431.10445267400667</v>
      </c>
      <c r="CX87" s="1521">
        <v>420.25574301039796</v>
      </c>
      <c r="CY87" s="1521">
        <v>78.74697648067739</v>
      </c>
      <c r="CZ87" s="1521">
        <v>16.789915952489856</v>
      </c>
      <c r="DA87" s="1521">
        <v>2129.6995694607358</v>
      </c>
      <c r="DB87" s="1521">
        <v>3.8163265306057901</v>
      </c>
      <c r="DC87" s="1521">
        <v>108.33881395553425</v>
      </c>
      <c r="DD87" s="1521">
        <v>766.61970771817698</v>
      </c>
      <c r="DE87" s="1521">
        <v>558.49468842593592</v>
      </c>
      <c r="DF87" s="1521">
        <v>499.20519470276065</v>
      </c>
      <c r="DG87" s="1521">
        <v>179.32890589138293</v>
      </c>
      <c r="DH87" s="1521">
        <v>13.895932236339064</v>
      </c>
      <c r="DI87" s="1521">
        <v>1266.2552092819642</v>
      </c>
      <c r="DJ87" s="1521">
        <v>1</v>
      </c>
      <c r="DK87" s="1521">
        <v>72.105644239026361</v>
      </c>
      <c r="DL87" s="1521">
        <v>291.44038219914347</v>
      </c>
      <c r="DM87" s="1521">
        <v>539.37190931890621</v>
      </c>
      <c r="DN87" s="1521">
        <v>267.94524925409911</v>
      </c>
      <c r="DO87" s="1521">
        <v>68.542322799836725</v>
      </c>
      <c r="DP87" s="1521">
        <v>25.84970147095239</v>
      </c>
      <c r="DQ87" s="1521">
        <v>433.42092227380624</v>
      </c>
      <c r="DR87" s="1521">
        <v>0</v>
      </c>
      <c r="DS87" s="1521">
        <v>4</v>
      </c>
      <c r="DT87" s="1521">
        <v>80.610724205613636</v>
      </c>
      <c r="DU87" s="1521">
        <v>164.79439767489538</v>
      </c>
      <c r="DV87" s="1521">
        <v>167.07175808526566</v>
      </c>
      <c r="DW87" s="1521">
        <v>16.94404230803163</v>
      </c>
      <c r="DX87" s="1521">
        <v>0</v>
      </c>
      <c r="DY87" s="1521">
        <v>2267.0286910143232</v>
      </c>
      <c r="DZ87" s="1521">
        <v>797.57816648766743</v>
      </c>
      <c r="EA87" s="1521">
        <v>0</v>
      </c>
      <c r="EB87" s="1521">
        <v>23.844444444672817</v>
      </c>
      <c r="EC87" s="1521">
        <v>120.54126275961279</v>
      </c>
      <c r="ED87" s="1521">
        <v>255.21377394235321</v>
      </c>
      <c r="EE87" s="1521">
        <v>258.9346867959606</v>
      </c>
      <c r="EF87" s="1521">
        <v>114.67244543869656</v>
      </c>
      <c r="EG87" s="1521">
        <v>24.371553106371472</v>
      </c>
      <c r="EH87" s="1521">
        <v>1469.450524526656</v>
      </c>
      <c r="EI87" s="1521">
        <v>2</v>
      </c>
      <c r="EJ87" s="1521">
        <v>61.427108661911291</v>
      </c>
      <c r="EK87" s="1521">
        <v>327.22292480700128</v>
      </c>
      <c r="EL87" s="1521">
        <v>702.43146842989063</v>
      </c>
      <c r="EM87" s="1521">
        <v>295.99258308178565</v>
      </c>
      <c r="EN87" s="1521">
        <v>66.111111111079623</v>
      </c>
      <c r="EO87" s="1521">
        <v>14.265328434987204</v>
      </c>
      <c r="EP87" s="1522">
        <v>0</v>
      </c>
      <c r="EQ87" s="1512"/>
    </row>
    <row r="88" spans="1:147" ht="33.75">
      <c r="BY88" s="2769"/>
      <c r="BZ88" s="2482" t="s">
        <v>1989</v>
      </c>
      <c r="CA88" s="1520">
        <v>14053.748881722011</v>
      </c>
      <c r="CB88" s="1521">
        <v>1898.321697098881</v>
      </c>
      <c r="CC88" s="1521">
        <v>0</v>
      </c>
      <c r="CD88" s="1521">
        <v>23</v>
      </c>
      <c r="CE88" s="1521">
        <v>77.056725146182757</v>
      </c>
      <c r="CF88" s="1521">
        <v>333.52282372583386</v>
      </c>
      <c r="CG88" s="1521">
        <v>744.18412220985635</v>
      </c>
      <c r="CH88" s="1521">
        <v>623.24673350007265</v>
      </c>
      <c r="CI88" s="1521">
        <v>97.311292516935112</v>
      </c>
      <c r="CJ88" s="1521">
        <v>7766.0858193070808</v>
      </c>
      <c r="CK88" s="1521">
        <v>1061.2247929348773</v>
      </c>
      <c r="CL88" s="1521">
        <v>0</v>
      </c>
      <c r="CM88" s="1521">
        <v>61</v>
      </c>
      <c r="CN88" s="1521">
        <v>87.105263157921542</v>
      </c>
      <c r="CO88" s="1521">
        <v>396.10019334053533</v>
      </c>
      <c r="CP88" s="1521">
        <v>266.58294545894302</v>
      </c>
      <c r="CQ88" s="1521">
        <v>219.06680033419426</v>
      </c>
      <c r="CR88" s="1521">
        <v>31.369590643283445</v>
      </c>
      <c r="CS88" s="1521">
        <v>1438.6102422715262</v>
      </c>
      <c r="CT88" s="1521">
        <v>0</v>
      </c>
      <c r="CU88" s="1521">
        <v>3.5555555555531901</v>
      </c>
      <c r="CV88" s="1521">
        <v>206.17795918359488</v>
      </c>
      <c r="CW88" s="1521">
        <v>482.21020169450304</v>
      </c>
      <c r="CX88" s="1521">
        <v>486.55858694322313</v>
      </c>
      <c r="CY88" s="1521">
        <v>229.89102756874013</v>
      </c>
      <c r="CZ88" s="1521">
        <v>30.216911325912296</v>
      </c>
      <c r="DA88" s="1521">
        <v>5266.2507841006754</v>
      </c>
      <c r="DB88" s="1521">
        <v>19.84502923975332</v>
      </c>
      <c r="DC88" s="1521">
        <v>326.8487050958513</v>
      </c>
      <c r="DD88" s="1521">
        <v>1694.5430648037934</v>
      </c>
      <c r="DE88" s="1521">
        <v>1758.7565604481031</v>
      </c>
      <c r="DF88" s="1521">
        <v>953.5023702109703</v>
      </c>
      <c r="DG88" s="1521">
        <v>467.24308151312755</v>
      </c>
      <c r="DH88" s="1521">
        <v>45.511972789077333</v>
      </c>
      <c r="DI88" s="1521">
        <v>2346.9926721550223</v>
      </c>
      <c r="DJ88" s="1521">
        <v>3</v>
      </c>
      <c r="DK88" s="1521">
        <v>107.22705573450551</v>
      </c>
      <c r="DL88" s="1521">
        <v>708.74935672464005</v>
      </c>
      <c r="DM88" s="1521">
        <v>720.63623344026348</v>
      </c>
      <c r="DN88" s="1521">
        <v>563.15190118117039</v>
      </c>
      <c r="DO88" s="1521">
        <v>214.74358992707923</v>
      </c>
      <c r="DP88" s="1521">
        <v>29.48453514736358</v>
      </c>
      <c r="DQ88" s="1521">
        <v>288.76369495172986</v>
      </c>
      <c r="DR88" s="1521">
        <v>23.736842105281021</v>
      </c>
      <c r="DS88" s="1521">
        <v>23.789473684213505</v>
      </c>
      <c r="DT88" s="1521">
        <v>55.395273899032802</v>
      </c>
      <c r="DU88" s="1521">
        <v>73.736842105281028</v>
      </c>
      <c r="DV88" s="1521">
        <v>65.736842105281028</v>
      </c>
      <c r="DW88" s="1521">
        <v>43.368421052640514</v>
      </c>
      <c r="DX88" s="1521">
        <v>3</v>
      </c>
      <c r="DY88" s="1521">
        <v>1753.5849982092966</v>
      </c>
      <c r="DZ88" s="1521">
        <v>870.62053705678966</v>
      </c>
      <c r="EA88" s="1521">
        <v>3</v>
      </c>
      <c r="EB88" s="1521">
        <v>24</v>
      </c>
      <c r="EC88" s="1521">
        <v>209.66175438595249</v>
      </c>
      <c r="ED88" s="1521">
        <v>334.92631578940296</v>
      </c>
      <c r="EE88" s="1521">
        <v>169.57913354811296</v>
      </c>
      <c r="EF88" s="1521">
        <v>101.45333333332113</v>
      </c>
      <c r="EG88" s="1521">
        <v>28</v>
      </c>
      <c r="EH88" s="1521">
        <v>882.96446115250706</v>
      </c>
      <c r="EI88" s="1521">
        <v>4.2111111111079627</v>
      </c>
      <c r="EJ88" s="1521">
        <v>25.00521541948287</v>
      </c>
      <c r="EK88" s="1521">
        <v>241.44467836248148</v>
      </c>
      <c r="EL88" s="1521">
        <v>359.34549707591077</v>
      </c>
      <c r="EM88" s="1521">
        <v>191.64965986383456</v>
      </c>
      <c r="EN88" s="1521">
        <v>49.675646258477933</v>
      </c>
      <c r="EO88" s="1521">
        <v>11.632653061211581</v>
      </c>
      <c r="EP88" s="1522">
        <v>0</v>
      </c>
      <c r="EQ88" s="1512"/>
    </row>
    <row r="89" spans="1:147" ht="22.5">
      <c r="BY89" s="2769"/>
      <c r="BZ89" s="2482" t="s">
        <v>1990</v>
      </c>
      <c r="CA89" s="1520">
        <v>14929.502807011484</v>
      </c>
      <c r="CB89" s="1521">
        <v>1566.0738011691535</v>
      </c>
      <c r="CC89" s="1521">
        <v>0</v>
      </c>
      <c r="CD89" s="1521">
        <v>25</v>
      </c>
      <c r="CE89" s="1521">
        <v>98.93672514618757</v>
      </c>
      <c r="CF89" s="1521">
        <v>248.62011695901589</v>
      </c>
      <c r="CG89" s="1521">
        <v>588.59730994132678</v>
      </c>
      <c r="CH89" s="1521">
        <v>535.58187134485615</v>
      </c>
      <c r="CI89" s="1521">
        <v>69.337777777766945</v>
      </c>
      <c r="CJ89" s="1521">
        <v>9072.3325146159204</v>
      </c>
      <c r="CK89" s="1521">
        <v>605.62783625724728</v>
      </c>
      <c r="CL89" s="1521">
        <v>0</v>
      </c>
      <c r="CM89" s="1521">
        <v>80</v>
      </c>
      <c r="CN89" s="1521">
        <v>214</v>
      </c>
      <c r="CO89" s="1521">
        <v>124.9672514619713</v>
      </c>
      <c r="CP89" s="1521">
        <v>98.246666666654164</v>
      </c>
      <c r="CQ89" s="1521">
        <v>80.624444444408326</v>
      </c>
      <c r="CR89" s="1521">
        <v>7.7894736842135028</v>
      </c>
      <c r="CS89" s="1521">
        <v>1382.8861988298615</v>
      </c>
      <c r="CT89" s="1521">
        <v>0</v>
      </c>
      <c r="CU89" s="1521">
        <v>1</v>
      </c>
      <c r="CV89" s="1521">
        <v>94.90058479528544</v>
      </c>
      <c r="CW89" s="1521">
        <v>430.73438596469947</v>
      </c>
      <c r="CX89" s="1521">
        <v>509.67894736818147</v>
      </c>
      <c r="CY89" s="1521">
        <v>340.57228070169515</v>
      </c>
      <c r="CZ89" s="1521">
        <v>6</v>
      </c>
      <c r="DA89" s="1521">
        <v>7083.8184795288107</v>
      </c>
      <c r="DB89" s="1521">
        <v>1</v>
      </c>
      <c r="DC89" s="1521">
        <v>586.9111111108399</v>
      </c>
      <c r="DD89" s="1521">
        <v>2605.2343859637008</v>
      </c>
      <c r="DE89" s="1521">
        <v>1917.5018713440929</v>
      </c>
      <c r="DF89" s="1521">
        <v>1320.9422222215535</v>
      </c>
      <c r="DG89" s="1521">
        <v>616.33555555530347</v>
      </c>
      <c r="DH89" s="1521">
        <v>35.893333333320129</v>
      </c>
      <c r="DI89" s="1521">
        <v>1750.8803508765134</v>
      </c>
      <c r="DJ89" s="1521">
        <v>2.6133333333302819</v>
      </c>
      <c r="DK89" s="1521">
        <v>89.639999999953233</v>
      </c>
      <c r="DL89" s="1521">
        <v>544.31742690035469</v>
      </c>
      <c r="DM89" s="1521">
        <v>520.28959064307514</v>
      </c>
      <c r="DN89" s="1521">
        <v>427.14222222206701</v>
      </c>
      <c r="DO89" s="1521">
        <v>163.87777777773309</v>
      </c>
      <c r="DP89" s="1521">
        <v>3</v>
      </c>
      <c r="DQ89" s="1521">
        <v>495.2977777776959</v>
      </c>
      <c r="DR89" s="1521">
        <v>0</v>
      </c>
      <c r="DS89" s="1521">
        <v>75.613333333330289</v>
      </c>
      <c r="DT89" s="1521">
        <v>99.506666666650418</v>
      </c>
      <c r="DU89" s="1521">
        <v>136.67111111108608</v>
      </c>
      <c r="DV89" s="1521">
        <v>87.728888888863167</v>
      </c>
      <c r="DW89" s="1521">
        <v>72.666666666659566</v>
      </c>
      <c r="DX89" s="1521">
        <v>23.111111111106382</v>
      </c>
      <c r="DY89" s="1521">
        <v>2044.9183625722028</v>
      </c>
      <c r="DZ89" s="1521">
        <v>856.39169590599681</v>
      </c>
      <c r="EA89" s="1521">
        <v>0</v>
      </c>
      <c r="EB89" s="1521">
        <v>20</v>
      </c>
      <c r="EC89" s="1521">
        <v>95.168888888862185</v>
      </c>
      <c r="ED89" s="1521">
        <v>312.37836257292662</v>
      </c>
      <c r="EE89" s="1521">
        <v>311.91111111092198</v>
      </c>
      <c r="EF89" s="1521">
        <v>108.93333333328606</v>
      </c>
      <c r="EG89" s="1521">
        <v>8</v>
      </c>
      <c r="EH89" s="1521">
        <v>1188.526666666206</v>
      </c>
      <c r="EI89" s="1521">
        <v>8.8399999999908463</v>
      </c>
      <c r="EJ89" s="1521">
        <v>118.42666666661479</v>
      </c>
      <c r="EK89" s="1521">
        <v>321.25777777756457</v>
      </c>
      <c r="EL89" s="1521">
        <v>211.14222222215585</v>
      </c>
      <c r="EM89" s="1521">
        <v>372.13555555544315</v>
      </c>
      <c r="EN89" s="1521">
        <v>143.11111111110637</v>
      </c>
      <c r="EO89" s="1521">
        <v>13.613333333330282</v>
      </c>
      <c r="EP89" s="1522">
        <v>0</v>
      </c>
      <c r="EQ89" s="1512"/>
    </row>
    <row r="90" spans="1:147" ht="22.5">
      <c r="BY90" s="2769" t="s">
        <v>322</v>
      </c>
      <c r="BZ90" s="2482" t="s">
        <v>1981</v>
      </c>
      <c r="CA90" s="1520">
        <v>14324.576709519431</v>
      </c>
      <c r="CB90" s="1521">
        <v>2802.0427151020472</v>
      </c>
      <c r="CC90" s="1521">
        <v>26.717186677816116</v>
      </c>
      <c r="CD90" s="1521">
        <v>0</v>
      </c>
      <c r="CE90" s="1521">
        <v>267.77608383849639</v>
      </c>
      <c r="CF90" s="1521">
        <v>389.51288320089066</v>
      </c>
      <c r="CG90" s="1521">
        <v>1343.9915157330672</v>
      </c>
      <c r="CH90" s="1521">
        <v>752.7818877570254</v>
      </c>
      <c r="CI90" s="1521">
        <v>21.263157894750702</v>
      </c>
      <c r="CJ90" s="1521">
        <v>2912.1238925953726</v>
      </c>
      <c r="CK90" s="1521">
        <v>1315.2124126777126</v>
      </c>
      <c r="CL90" s="1521">
        <v>0</v>
      </c>
      <c r="CM90" s="1521">
        <v>0</v>
      </c>
      <c r="CN90" s="1521">
        <v>156.96905055952737</v>
      </c>
      <c r="CO90" s="1521">
        <v>253.26117314953953</v>
      </c>
      <c r="CP90" s="1521">
        <v>532.77514940719539</v>
      </c>
      <c r="CQ90" s="1521">
        <v>318.86034827454614</v>
      </c>
      <c r="CR90" s="1521">
        <v>53.346691286903777</v>
      </c>
      <c r="CS90" s="1521">
        <v>1197.5736187548334</v>
      </c>
      <c r="CT90" s="1521">
        <v>0</v>
      </c>
      <c r="CU90" s="1521">
        <v>0</v>
      </c>
      <c r="CV90" s="1521">
        <v>123.73985736450631</v>
      </c>
      <c r="CW90" s="1521">
        <v>458.50747484026186</v>
      </c>
      <c r="CX90" s="1521">
        <v>398.37066804262844</v>
      </c>
      <c r="CY90" s="1521">
        <v>196.80465003133753</v>
      </c>
      <c r="CZ90" s="1521">
        <v>20.15096847609863</v>
      </c>
      <c r="DA90" s="1521">
        <v>399.33786116282795</v>
      </c>
      <c r="DB90" s="1521">
        <v>0</v>
      </c>
      <c r="DC90" s="1521">
        <v>0</v>
      </c>
      <c r="DD90" s="1521">
        <v>73.143918918920832</v>
      </c>
      <c r="DE90" s="1521">
        <v>212.77727557473679</v>
      </c>
      <c r="DF90" s="1521">
        <v>89.666666669170311</v>
      </c>
      <c r="DG90" s="1521">
        <v>23.75</v>
      </c>
      <c r="DH90" s="1521">
        <v>0</v>
      </c>
      <c r="DI90" s="1521">
        <v>998.15317905742563</v>
      </c>
      <c r="DJ90" s="1521">
        <v>25.420610734782773</v>
      </c>
      <c r="DK90" s="1521">
        <v>18.202231132108906</v>
      </c>
      <c r="DL90" s="1521">
        <v>200.12541053742734</v>
      </c>
      <c r="DM90" s="1521">
        <v>263.87318750405473</v>
      </c>
      <c r="DN90" s="1521">
        <v>377.64521900951888</v>
      </c>
      <c r="DO90" s="1521">
        <v>112.88652013953285</v>
      </c>
      <c r="DP90" s="1521">
        <v>0</v>
      </c>
      <c r="DQ90" s="1521">
        <v>904.18804880210064</v>
      </c>
      <c r="DR90" s="1521">
        <v>0</v>
      </c>
      <c r="DS90" s="1521">
        <v>90.74999999876843</v>
      </c>
      <c r="DT90" s="1521">
        <v>133.48391553776653</v>
      </c>
      <c r="DU90" s="1521">
        <v>322.7712701050674</v>
      </c>
      <c r="DV90" s="1521">
        <v>193.89967101644538</v>
      </c>
      <c r="DW90" s="1521">
        <v>105.90819214401873</v>
      </c>
      <c r="DX90" s="1521">
        <v>57.375000000034056</v>
      </c>
      <c r="DY90" s="1521">
        <v>4602.4385371291255</v>
      </c>
      <c r="DZ90" s="1521">
        <v>2624.2483424907541</v>
      </c>
      <c r="EA90" s="1521">
        <v>0</v>
      </c>
      <c r="EB90" s="1521">
        <v>62.266501041708665</v>
      </c>
      <c r="EC90" s="1521">
        <v>316.82963945977406</v>
      </c>
      <c r="ED90" s="1521">
        <v>558.12120462708947</v>
      </c>
      <c r="EE90" s="1521">
        <v>623.2981333556404</v>
      </c>
      <c r="EF90" s="1521">
        <v>879.32636346144773</v>
      </c>
      <c r="EG90" s="1521">
        <v>184.40650054509379</v>
      </c>
      <c r="EH90" s="1521">
        <v>1978.1901946383716</v>
      </c>
      <c r="EI90" s="1521">
        <v>0</v>
      </c>
      <c r="EJ90" s="1521">
        <v>139.17195680186614</v>
      </c>
      <c r="EK90" s="1521">
        <v>287.81173232295805</v>
      </c>
      <c r="EL90" s="1521">
        <v>410.07985705354338</v>
      </c>
      <c r="EM90" s="1521">
        <v>683.03959385068447</v>
      </c>
      <c r="EN90" s="1521">
        <v>410.94052637644137</v>
      </c>
      <c r="EO90" s="1521">
        <v>47.146528232878282</v>
      </c>
      <c r="EP90" s="1522">
        <v>2105.6303368333611</v>
      </c>
      <c r="EQ90" s="1512"/>
    </row>
    <row r="91" spans="1:147" ht="33.75">
      <c r="BY91" s="2769"/>
      <c r="BZ91" s="2482" t="s">
        <v>1982</v>
      </c>
      <c r="CA91" s="1520">
        <v>6823.8753513183838</v>
      </c>
      <c r="CB91" s="1521">
        <v>1322.7907289765274</v>
      </c>
      <c r="CC91" s="1521">
        <v>0</v>
      </c>
      <c r="CD91" s="1521">
        <v>0</v>
      </c>
      <c r="CE91" s="1521">
        <v>244.57205679470934</v>
      </c>
      <c r="CF91" s="1521">
        <v>427.20062269581138</v>
      </c>
      <c r="CG91" s="1521">
        <v>300.29230987787975</v>
      </c>
      <c r="CH91" s="1521">
        <v>219.4012944947975</v>
      </c>
      <c r="CI91" s="1521">
        <v>131.32444511332909</v>
      </c>
      <c r="CJ91" s="1521">
        <v>1745.7703483040073</v>
      </c>
      <c r="CK91" s="1521">
        <v>812.0356813897954</v>
      </c>
      <c r="CL91" s="1521">
        <v>0</v>
      </c>
      <c r="CM91" s="1521">
        <v>0</v>
      </c>
      <c r="CN91" s="1521">
        <v>115.29037543475256</v>
      </c>
      <c r="CO91" s="1521">
        <v>151.37381601265864</v>
      </c>
      <c r="CP91" s="1521">
        <v>264.36295251324725</v>
      </c>
      <c r="CQ91" s="1521">
        <v>208.21952322707881</v>
      </c>
      <c r="CR91" s="1521">
        <v>72.789014202058226</v>
      </c>
      <c r="CS91" s="1521">
        <v>543.12396861826812</v>
      </c>
      <c r="CT91" s="1521">
        <v>0</v>
      </c>
      <c r="CU91" s="1521">
        <v>0</v>
      </c>
      <c r="CV91" s="1521">
        <v>134.62929526533799</v>
      </c>
      <c r="CW91" s="1521">
        <v>192.11843440418539</v>
      </c>
      <c r="CX91" s="1521">
        <v>147.78040577292219</v>
      </c>
      <c r="CY91" s="1521">
        <v>68.595833175822463</v>
      </c>
      <c r="CZ91" s="1521">
        <v>0</v>
      </c>
      <c r="DA91" s="1521">
        <v>390.61069829594351</v>
      </c>
      <c r="DB91" s="1521">
        <v>0</v>
      </c>
      <c r="DC91" s="1521">
        <v>15.8116365320389</v>
      </c>
      <c r="DD91" s="1521">
        <v>58.197973052651037</v>
      </c>
      <c r="DE91" s="1521">
        <v>97.709039145859165</v>
      </c>
      <c r="DF91" s="1521">
        <v>182.65700958448235</v>
      </c>
      <c r="DG91" s="1521">
        <v>32.418713450306257</v>
      </c>
      <c r="DH91" s="1521">
        <v>3.8163265306057901</v>
      </c>
      <c r="DI91" s="1521">
        <v>1046.5116735263177</v>
      </c>
      <c r="DJ91" s="1521">
        <v>16.155555555555555</v>
      </c>
      <c r="DK91" s="1521">
        <v>31.94802965341977</v>
      </c>
      <c r="DL91" s="1521">
        <v>371.28004048744947</v>
      </c>
      <c r="DM91" s="1521">
        <v>275.07052096609681</v>
      </c>
      <c r="DN91" s="1521">
        <v>267.5865163424823</v>
      </c>
      <c r="DO91" s="1521">
        <v>66.268779389204539</v>
      </c>
      <c r="DP91" s="1521">
        <v>18.202231132108906</v>
      </c>
      <c r="DQ91" s="1521">
        <v>152.94216434027783</v>
      </c>
      <c r="DR91" s="1521">
        <v>0</v>
      </c>
      <c r="DS91" s="1521">
        <v>12.75</v>
      </c>
      <c r="DT91" s="1521">
        <v>23.950665316486671</v>
      </c>
      <c r="DU91" s="1521">
        <v>60.39084967325492</v>
      </c>
      <c r="DV91" s="1521">
        <v>9.2499999998304787</v>
      </c>
      <c r="DW91" s="1521">
        <v>46.600649350705766</v>
      </c>
      <c r="DX91" s="1521">
        <v>0</v>
      </c>
      <c r="DY91" s="1521">
        <v>2331.5080048230789</v>
      </c>
      <c r="DZ91" s="1521">
        <v>718.76205266843749</v>
      </c>
      <c r="EA91" s="1521">
        <v>0</v>
      </c>
      <c r="EB91" s="1521">
        <v>0</v>
      </c>
      <c r="EC91" s="1521">
        <v>99.381936512797751</v>
      </c>
      <c r="ED91" s="1521">
        <v>234.97644235621181</v>
      </c>
      <c r="EE91" s="1521">
        <v>199.27743043085789</v>
      </c>
      <c r="EF91" s="1521">
        <v>170.2691005113993</v>
      </c>
      <c r="EG91" s="1521">
        <v>14.857142857170786</v>
      </c>
      <c r="EH91" s="1521">
        <v>1612.7459521546407</v>
      </c>
      <c r="EI91" s="1521">
        <v>0</v>
      </c>
      <c r="EJ91" s="1521">
        <v>0</v>
      </c>
      <c r="EK91" s="1521">
        <v>262.79762210108572</v>
      </c>
      <c r="EL91" s="1521">
        <v>331.63616212132683</v>
      </c>
      <c r="EM91" s="1521">
        <v>610.3491363578654</v>
      </c>
      <c r="EN91" s="1521">
        <v>388.15139504232394</v>
      </c>
      <c r="EO91" s="1521">
        <v>19.8116365320389</v>
      </c>
      <c r="EP91" s="1522">
        <v>224.3524313481787</v>
      </c>
      <c r="EQ91" s="1512"/>
    </row>
    <row r="92" spans="1:147" ht="33.75">
      <c r="BY92" s="2769"/>
      <c r="BZ92" s="2482" t="s">
        <v>1983</v>
      </c>
      <c r="CA92" s="1520">
        <v>9339.9738778850024</v>
      </c>
      <c r="CB92" s="1521">
        <v>2076.068660680934</v>
      </c>
      <c r="CC92" s="1521">
        <v>0</v>
      </c>
      <c r="CD92" s="1521">
        <v>0</v>
      </c>
      <c r="CE92" s="1521">
        <v>164.84335386667914</v>
      </c>
      <c r="CF92" s="1521">
        <v>533.04890243374621</v>
      </c>
      <c r="CG92" s="1521">
        <v>840.59255904252018</v>
      </c>
      <c r="CH92" s="1521">
        <v>405.30070652300907</v>
      </c>
      <c r="CI92" s="1521">
        <v>132.2831388149786</v>
      </c>
      <c r="CJ92" s="1521">
        <v>2347.2501707842166</v>
      </c>
      <c r="CK92" s="1521">
        <v>1273.0501439631403</v>
      </c>
      <c r="CL92" s="1521">
        <v>0</v>
      </c>
      <c r="CM92" s="1521">
        <v>0</v>
      </c>
      <c r="CN92" s="1521">
        <v>162.65000732786646</v>
      </c>
      <c r="CO92" s="1521">
        <v>424.27171280169705</v>
      </c>
      <c r="CP92" s="1521">
        <v>358.87505698876606</v>
      </c>
      <c r="CQ92" s="1521">
        <v>219.96482400367046</v>
      </c>
      <c r="CR92" s="1521">
        <v>107.28854284114027</v>
      </c>
      <c r="CS92" s="1521">
        <v>550.92157127513462</v>
      </c>
      <c r="CT92" s="1521">
        <v>0</v>
      </c>
      <c r="CU92" s="1521">
        <v>0</v>
      </c>
      <c r="CV92" s="1521">
        <v>31.81110029134895</v>
      </c>
      <c r="CW92" s="1521">
        <v>203.04913929009916</v>
      </c>
      <c r="CX92" s="1521">
        <v>225.81370771127939</v>
      </c>
      <c r="CY92" s="1521">
        <v>78.945088274899419</v>
      </c>
      <c r="CZ92" s="1521">
        <v>11.30253570750768</v>
      </c>
      <c r="DA92" s="1521">
        <v>523.2784555459408</v>
      </c>
      <c r="DB92" s="1521">
        <v>0</v>
      </c>
      <c r="DC92" s="1521">
        <v>15</v>
      </c>
      <c r="DD92" s="1521">
        <v>231.39497018512947</v>
      </c>
      <c r="DE92" s="1521">
        <v>200.23383235170482</v>
      </c>
      <c r="DF92" s="1521">
        <v>32.060423043334914</v>
      </c>
      <c r="DG92" s="1521">
        <v>25.603968253965107</v>
      </c>
      <c r="DH92" s="1521">
        <v>18.985261711806608</v>
      </c>
      <c r="DI92" s="1521">
        <v>1295.0183445578446</v>
      </c>
      <c r="DJ92" s="1521">
        <v>0</v>
      </c>
      <c r="DK92" s="1521">
        <v>46.038581436650702</v>
      </c>
      <c r="DL92" s="1521">
        <v>298.38384452551725</v>
      </c>
      <c r="DM92" s="1521">
        <v>420.90756813978226</v>
      </c>
      <c r="DN92" s="1521">
        <v>338.11591996817208</v>
      </c>
      <c r="DO92" s="1521">
        <v>153.34166125690683</v>
      </c>
      <c r="DP92" s="1521">
        <v>38.230769230814921</v>
      </c>
      <c r="DQ92" s="1521">
        <v>255.99575923948925</v>
      </c>
      <c r="DR92" s="1521">
        <v>0</v>
      </c>
      <c r="DS92" s="1521">
        <v>0</v>
      </c>
      <c r="DT92" s="1521">
        <v>11.30253570750768</v>
      </c>
      <c r="DU92" s="1521">
        <v>120.50111469071149</v>
      </c>
      <c r="DV92" s="1521">
        <v>93.28957313376759</v>
      </c>
      <c r="DW92" s="1521">
        <v>29.902535707502533</v>
      </c>
      <c r="DX92" s="1521">
        <v>1</v>
      </c>
      <c r="DY92" s="1521">
        <v>3229.7831684241473</v>
      </c>
      <c r="DZ92" s="1521">
        <v>1608.345622084199</v>
      </c>
      <c r="EA92" s="1521">
        <v>0</v>
      </c>
      <c r="EB92" s="1521">
        <v>0</v>
      </c>
      <c r="EC92" s="1521">
        <v>182.38914250523391</v>
      </c>
      <c r="ED92" s="1521">
        <v>313.86207294349219</v>
      </c>
      <c r="EE92" s="1521">
        <v>568.07018016522761</v>
      </c>
      <c r="EF92" s="1521">
        <v>477.9045503802738</v>
      </c>
      <c r="EG92" s="1521">
        <v>66.119676089971648</v>
      </c>
      <c r="EH92" s="1521">
        <v>1621.4375463399474</v>
      </c>
      <c r="EI92" s="1521">
        <v>42.235294117699368</v>
      </c>
      <c r="EJ92" s="1521">
        <v>158.40592104308553</v>
      </c>
      <c r="EK92" s="1521">
        <v>542.96254956110818</v>
      </c>
      <c r="EL92" s="1521">
        <v>442.76534238028194</v>
      </c>
      <c r="EM92" s="1521">
        <v>297.38649313938424</v>
      </c>
      <c r="EN92" s="1521">
        <v>80.281362986608428</v>
      </c>
      <c r="EO92" s="1521">
        <v>57.400583111779319</v>
      </c>
      <c r="EP92" s="1522">
        <v>135.85777419837501</v>
      </c>
      <c r="EQ92" s="1512"/>
    </row>
    <row r="93" spans="1:147" ht="33.75">
      <c r="BY93" s="2769"/>
      <c r="BZ93" s="2482" t="s">
        <v>1984</v>
      </c>
      <c r="CA93" s="1520">
        <v>14729.534362746796</v>
      </c>
      <c r="CB93" s="1521">
        <v>2992.0884181118358</v>
      </c>
      <c r="CC93" s="1521">
        <v>0</v>
      </c>
      <c r="CD93" s="1521">
        <v>108.71544278383388</v>
      </c>
      <c r="CE93" s="1521">
        <v>485.1984079479285</v>
      </c>
      <c r="CF93" s="1521">
        <v>715.49517778234895</v>
      </c>
      <c r="CG93" s="1521">
        <v>675.69024236950725</v>
      </c>
      <c r="CH93" s="1521">
        <v>689.24082811838082</v>
      </c>
      <c r="CI93" s="1521">
        <v>317.74831910983664</v>
      </c>
      <c r="CJ93" s="1521">
        <v>4816.4367901818687</v>
      </c>
      <c r="CK93" s="1521">
        <v>1875.3581830585395</v>
      </c>
      <c r="CL93" s="1521">
        <v>0</v>
      </c>
      <c r="CM93" s="1521">
        <v>20.963733966849588</v>
      </c>
      <c r="CN93" s="1521">
        <v>318.05254435331631</v>
      </c>
      <c r="CO93" s="1521">
        <v>464.32987847190719</v>
      </c>
      <c r="CP93" s="1521">
        <v>471.58749523498511</v>
      </c>
      <c r="CQ93" s="1521">
        <v>319.37362287697459</v>
      </c>
      <c r="CR93" s="1521">
        <v>281.0509081545066</v>
      </c>
      <c r="CS93" s="1521">
        <v>1514.0758214289574</v>
      </c>
      <c r="CT93" s="1521">
        <v>0</v>
      </c>
      <c r="CU93" s="1521">
        <v>22.655555555555555</v>
      </c>
      <c r="CV93" s="1521">
        <v>206.19757863818941</v>
      </c>
      <c r="CW93" s="1521">
        <v>495.25170416943951</v>
      </c>
      <c r="CX93" s="1521">
        <v>444.30135101883036</v>
      </c>
      <c r="CY93" s="1521">
        <v>267.15933591250831</v>
      </c>
      <c r="CZ93" s="1521">
        <v>78.510296134433602</v>
      </c>
      <c r="DA93" s="1521">
        <v>1427.0027856943748</v>
      </c>
      <c r="DB93" s="1521">
        <v>0</v>
      </c>
      <c r="DC93" s="1521">
        <v>40.021976304974118</v>
      </c>
      <c r="DD93" s="1521">
        <v>421.61831523844597</v>
      </c>
      <c r="DE93" s="1521">
        <v>454.02523219021396</v>
      </c>
      <c r="DF93" s="1521">
        <v>246.53327775064014</v>
      </c>
      <c r="DG93" s="1521">
        <v>121.67449397757494</v>
      </c>
      <c r="DH93" s="1521">
        <v>143.12949023252511</v>
      </c>
      <c r="DI93" s="1521">
        <v>2003.3210221356926</v>
      </c>
      <c r="DJ93" s="1521">
        <v>0</v>
      </c>
      <c r="DK93" s="1521">
        <v>103.70936086997671</v>
      </c>
      <c r="DL93" s="1521">
        <v>471.79240915385412</v>
      </c>
      <c r="DM93" s="1521">
        <v>664.2884516769584</v>
      </c>
      <c r="DN93" s="1521">
        <v>541.52893059322457</v>
      </c>
      <c r="DO93" s="1521">
        <v>220.00186984167837</v>
      </c>
      <c r="DP93" s="1521">
        <v>2</v>
      </c>
      <c r="DQ93" s="1521">
        <v>731.13314908389714</v>
      </c>
      <c r="DR93" s="1521">
        <v>0</v>
      </c>
      <c r="DS93" s="1521">
        <v>11.83783783781497</v>
      </c>
      <c r="DT93" s="1521">
        <v>84.681173527495531</v>
      </c>
      <c r="DU93" s="1521">
        <v>333.98057117443136</v>
      </c>
      <c r="DV93" s="1521">
        <v>217.13321689839458</v>
      </c>
      <c r="DW93" s="1521">
        <v>51.685072521162525</v>
      </c>
      <c r="DX93" s="1521">
        <v>31.815277124597973</v>
      </c>
      <c r="DY93" s="1521">
        <v>4186.5549832335082</v>
      </c>
      <c r="DZ93" s="1521">
        <v>2045.7244206247424</v>
      </c>
      <c r="EA93" s="1521">
        <v>0</v>
      </c>
      <c r="EB93" s="1521">
        <v>8.9179104491050758</v>
      </c>
      <c r="EC93" s="1521">
        <v>333.29748767786742</v>
      </c>
      <c r="ED93" s="1521">
        <v>505.83872742172161</v>
      </c>
      <c r="EE93" s="1521">
        <v>684.1572283500393</v>
      </c>
      <c r="EF93" s="1521">
        <v>354.09349430681016</v>
      </c>
      <c r="EG93" s="1521">
        <v>159.41957241919846</v>
      </c>
      <c r="EH93" s="1521">
        <v>2140.8305626087658</v>
      </c>
      <c r="EI93" s="1521">
        <v>0</v>
      </c>
      <c r="EJ93" s="1521">
        <v>102.3870549485479</v>
      </c>
      <c r="EK93" s="1521">
        <v>339.54500036882268</v>
      </c>
      <c r="EL93" s="1521">
        <v>585.93009209022694</v>
      </c>
      <c r="EM93" s="1521">
        <v>679.43762797079899</v>
      </c>
      <c r="EN93" s="1521">
        <v>375.92687458070895</v>
      </c>
      <c r="EO93" s="1521">
        <v>57.603912649659783</v>
      </c>
      <c r="EP93" s="1522">
        <v>0</v>
      </c>
      <c r="EQ93" s="1512"/>
    </row>
    <row r="94" spans="1:147" ht="33.75">
      <c r="BY94" s="2769"/>
      <c r="BZ94" s="2482" t="s">
        <v>1985</v>
      </c>
      <c r="CA94" s="1520">
        <v>13689.75761648297</v>
      </c>
      <c r="CB94" s="1521">
        <v>2809.1933246868994</v>
      </c>
      <c r="CC94" s="1521">
        <v>0</v>
      </c>
      <c r="CD94" s="1521">
        <v>24.315032901639793</v>
      </c>
      <c r="CE94" s="1521">
        <v>340.64788505438349</v>
      </c>
      <c r="CF94" s="1521">
        <v>532.69051743960893</v>
      </c>
      <c r="CG94" s="1521">
        <v>957.84870113173292</v>
      </c>
      <c r="CH94" s="1521">
        <v>822.0353816929802</v>
      </c>
      <c r="CI94" s="1521">
        <v>131.65580646655241</v>
      </c>
      <c r="CJ94" s="1521">
        <v>3806.1023930624915</v>
      </c>
      <c r="CK94" s="1521">
        <v>1176.2895502482966</v>
      </c>
      <c r="CL94" s="1521">
        <v>0</v>
      </c>
      <c r="CM94" s="1521">
        <v>4</v>
      </c>
      <c r="CN94" s="1521">
        <v>160.23109998295666</v>
      </c>
      <c r="CO94" s="1521">
        <v>308.54134011930984</v>
      </c>
      <c r="CP94" s="1521">
        <v>286.50846102816479</v>
      </c>
      <c r="CQ94" s="1521">
        <v>182.02798792272881</v>
      </c>
      <c r="CR94" s="1521">
        <v>234.98066119513658</v>
      </c>
      <c r="CS94" s="1521">
        <v>1393.4181952622923</v>
      </c>
      <c r="CT94" s="1521">
        <v>0</v>
      </c>
      <c r="CU94" s="1521">
        <v>32.039604873738263</v>
      </c>
      <c r="CV94" s="1521">
        <v>271.82519965800594</v>
      </c>
      <c r="CW94" s="1521">
        <v>375.49497550100853</v>
      </c>
      <c r="CX94" s="1521">
        <v>461.72176936341839</v>
      </c>
      <c r="CY94" s="1521">
        <v>203.2830206569335</v>
      </c>
      <c r="CZ94" s="1521">
        <v>49.053625209187771</v>
      </c>
      <c r="DA94" s="1521">
        <v>1236.3946475519001</v>
      </c>
      <c r="DB94" s="1521">
        <v>0</v>
      </c>
      <c r="DC94" s="1521">
        <v>81.564852419343765</v>
      </c>
      <c r="DD94" s="1521">
        <v>413.1460685415413</v>
      </c>
      <c r="DE94" s="1521">
        <v>256.10518470110787</v>
      </c>
      <c r="DF94" s="1521">
        <v>310.1709817826046</v>
      </c>
      <c r="DG94" s="1521">
        <v>124.79157621188349</v>
      </c>
      <c r="DH94" s="1521">
        <v>50.615983895418815</v>
      </c>
      <c r="DI94" s="1521">
        <v>1822.8810033068251</v>
      </c>
      <c r="DJ94" s="1521">
        <v>0</v>
      </c>
      <c r="DK94" s="1521">
        <v>127.22411054553497</v>
      </c>
      <c r="DL94" s="1521">
        <v>468.40343424686677</v>
      </c>
      <c r="DM94" s="1521">
        <v>621.05228828004397</v>
      </c>
      <c r="DN94" s="1521">
        <v>420.19367602684753</v>
      </c>
      <c r="DO94" s="1521">
        <v>169.53249559912939</v>
      </c>
      <c r="DP94" s="1521">
        <v>16.474998608402565</v>
      </c>
      <c r="DQ94" s="1521">
        <v>734.60291768083641</v>
      </c>
      <c r="DR94" s="1521">
        <v>0</v>
      </c>
      <c r="DS94" s="1521">
        <v>7.1894158499479115</v>
      </c>
      <c r="DT94" s="1521">
        <v>106.24860086850886</v>
      </c>
      <c r="DU94" s="1521">
        <v>200.68125979333692</v>
      </c>
      <c r="DV94" s="1521">
        <v>174.22122750997755</v>
      </c>
      <c r="DW94" s="1521">
        <v>230.86197110727198</v>
      </c>
      <c r="DX94" s="1521">
        <v>15.400442551793466</v>
      </c>
      <c r="DY94" s="1521">
        <v>4516.9779777459162</v>
      </c>
      <c r="DZ94" s="1521">
        <v>2291.0654282277119</v>
      </c>
      <c r="EA94" s="1521">
        <v>5.6666666665921488</v>
      </c>
      <c r="EB94" s="1521">
        <v>62.446246210453516</v>
      </c>
      <c r="EC94" s="1521">
        <v>398.98514615788275</v>
      </c>
      <c r="ED94" s="1521">
        <v>465.81287486518659</v>
      </c>
      <c r="EE94" s="1521">
        <v>856.95808855006783</v>
      </c>
      <c r="EF94" s="1521">
        <v>435.78636885292929</v>
      </c>
      <c r="EG94" s="1521">
        <v>65.410036924599098</v>
      </c>
      <c r="EH94" s="1521">
        <v>2225.9125495182043</v>
      </c>
      <c r="EI94" s="1521">
        <v>0</v>
      </c>
      <c r="EJ94" s="1521">
        <v>86.508298453788427</v>
      </c>
      <c r="EK94" s="1521">
        <v>294.51630399422481</v>
      </c>
      <c r="EL94" s="1521">
        <v>665.05801198288736</v>
      </c>
      <c r="EM94" s="1521">
        <v>600.59699586695331</v>
      </c>
      <c r="EN94" s="1521">
        <v>433.79528289560938</v>
      </c>
      <c r="EO94" s="1521">
        <v>145.43765632474157</v>
      </c>
      <c r="EP94" s="1522">
        <v>0</v>
      </c>
      <c r="EQ94" s="1512"/>
    </row>
    <row r="95" spans="1:147" ht="33.75">
      <c r="BY95" s="2769"/>
      <c r="BZ95" s="2482" t="s">
        <v>1986</v>
      </c>
      <c r="CA95" s="1520">
        <v>21054.096205398291</v>
      </c>
      <c r="CB95" s="1521">
        <v>4385.4913169384663</v>
      </c>
      <c r="CC95" s="1521">
        <v>0</v>
      </c>
      <c r="CD95" s="1521">
        <v>20.934260007354439</v>
      </c>
      <c r="CE95" s="1521">
        <v>505.85080740738482</v>
      </c>
      <c r="CF95" s="1521">
        <v>1185.0939177367391</v>
      </c>
      <c r="CG95" s="1521">
        <v>1220.8061627211271</v>
      </c>
      <c r="CH95" s="1521">
        <v>1134.4958612425712</v>
      </c>
      <c r="CI95" s="1521">
        <v>318.31030782328742</v>
      </c>
      <c r="CJ95" s="1521">
        <v>7766.6490228429857</v>
      </c>
      <c r="CK95" s="1521">
        <v>1803.2276738796279</v>
      </c>
      <c r="CL95" s="1521">
        <v>0</v>
      </c>
      <c r="CM95" s="1521">
        <v>1</v>
      </c>
      <c r="CN95" s="1521">
        <v>285.55775214769432</v>
      </c>
      <c r="CO95" s="1521">
        <v>350.3686681320608</v>
      </c>
      <c r="CP95" s="1521">
        <v>459.80897504447529</v>
      </c>
      <c r="CQ95" s="1521">
        <v>332.1583442053149</v>
      </c>
      <c r="CR95" s="1521">
        <v>374.3339343500823</v>
      </c>
      <c r="CS95" s="1521">
        <v>2982.0679067372876</v>
      </c>
      <c r="CT95" s="1521">
        <v>0</v>
      </c>
      <c r="CU95" s="1521">
        <v>8.8378378378149698</v>
      </c>
      <c r="CV95" s="1521">
        <v>374.24371686192359</v>
      </c>
      <c r="CW95" s="1521">
        <v>790.1456622003368</v>
      </c>
      <c r="CX95" s="1521">
        <v>1119.6529344163118</v>
      </c>
      <c r="CY95" s="1521">
        <v>614.01299829762252</v>
      </c>
      <c r="CZ95" s="1521">
        <v>75.174757123275086</v>
      </c>
      <c r="DA95" s="1521">
        <v>2981.3534422260677</v>
      </c>
      <c r="DB95" s="1521">
        <v>11.416666666666666</v>
      </c>
      <c r="DC95" s="1521">
        <v>113.30442609174086</v>
      </c>
      <c r="DD95" s="1521">
        <v>988.42172175152325</v>
      </c>
      <c r="DE95" s="1521">
        <v>930.18664531051388</v>
      </c>
      <c r="DF95" s="1521">
        <v>590.74279417449588</v>
      </c>
      <c r="DG95" s="1521">
        <v>255.69613236290132</v>
      </c>
      <c r="DH95" s="1521">
        <v>91.585055868224458</v>
      </c>
      <c r="DI95" s="1521">
        <v>2892.11706053744</v>
      </c>
      <c r="DJ95" s="1521">
        <v>1</v>
      </c>
      <c r="DK95" s="1521">
        <v>134.37187450198684</v>
      </c>
      <c r="DL95" s="1521">
        <v>1022.1634455810757</v>
      </c>
      <c r="DM95" s="1521">
        <v>907.78070791752702</v>
      </c>
      <c r="DN95" s="1521">
        <v>631.88112943952547</v>
      </c>
      <c r="DO95" s="1521">
        <v>178.35518087506432</v>
      </c>
      <c r="DP95" s="1521">
        <v>16.564722222259334</v>
      </c>
      <c r="DQ95" s="1521">
        <v>867.80503387592876</v>
      </c>
      <c r="DR95" s="1521">
        <v>3.5914006192417562</v>
      </c>
      <c r="DS95" s="1521">
        <v>16.39010651378484</v>
      </c>
      <c r="DT95" s="1521">
        <v>111.89440817971885</v>
      </c>
      <c r="DU95" s="1521">
        <v>261.66179480090778</v>
      </c>
      <c r="DV95" s="1521">
        <v>246.63238592131393</v>
      </c>
      <c r="DW95" s="1521">
        <v>192.60166949713695</v>
      </c>
      <c r="DX95" s="1521">
        <v>35.033268343824673</v>
      </c>
      <c r="DY95" s="1521">
        <v>5142.0337712034734</v>
      </c>
      <c r="DZ95" s="1521">
        <v>2527.297557730647</v>
      </c>
      <c r="EA95" s="1521">
        <v>0</v>
      </c>
      <c r="EB95" s="1521">
        <v>116.07393470728734</v>
      </c>
      <c r="EC95" s="1521">
        <v>324.36266883337947</v>
      </c>
      <c r="ED95" s="1521">
        <v>728.51634702163904</v>
      </c>
      <c r="EE95" s="1521">
        <v>879.76282345663776</v>
      </c>
      <c r="EF95" s="1521">
        <v>381.8728963027761</v>
      </c>
      <c r="EG95" s="1521">
        <v>96.708887408927282</v>
      </c>
      <c r="EH95" s="1521">
        <v>2614.7362134728282</v>
      </c>
      <c r="EI95" s="1521">
        <v>0</v>
      </c>
      <c r="EJ95" s="1521">
        <v>60.39600618800209</v>
      </c>
      <c r="EK95" s="1521">
        <v>529.17489564324478</v>
      </c>
      <c r="EL95" s="1521">
        <v>714.94153341996901</v>
      </c>
      <c r="EM95" s="1521">
        <v>672.58336541991605</v>
      </c>
      <c r="EN95" s="1521">
        <v>593.93936046703584</v>
      </c>
      <c r="EO95" s="1521">
        <v>43.701052334659927</v>
      </c>
      <c r="EP95" s="1522">
        <v>0</v>
      </c>
      <c r="EQ95" s="1512"/>
    </row>
    <row r="96" spans="1:147" ht="33.75">
      <c r="BY96" s="2769"/>
      <c r="BZ96" s="2482" t="s">
        <v>1987</v>
      </c>
      <c r="CA96" s="1520">
        <v>8343.3286544967614</v>
      </c>
      <c r="CB96" s="1521">
        <v>1485.6045015654067</v>
      </c>
      <c r="CC96" s="1521">
        <v>0</v>
      </c>
      <c r="CD96" s="1521">
        <v>15.823529411804369</v>
      </c>
      <c r="CE96" s="1521">
        <v>201.26220358562773</v>
      </c>
      <c r="CF96" s="1521">
        <v>338.75753606154302</v>
      </c>
      <c r="CG96" s="1521">
        <v>534.96980125912023</v>
      </c>
      <c r="CH96" s="1521">
        <v>319.51266105487463</v>
      </c>
      <c r="CI96" s="1521">
        <v>75.278770192437264</v>
      </c>
      <c r="CJ96" s="1521">
        <v>3508.0866149124063</v>
      </c>
      <c r="CK96" s="1521">
        <v>850.0086046061615</v>
      </c>
      <c r="CL96" s="1521">
        <v>0</v>
      </c>
      <c r="CM96" s="1521">
        <v>155.53914224047182</v>
      </c>
      <c r="CN96" s="1521">
        <v>75.311288432129544</v>
      </c>
      <c r="CO96" s="1521">
        <v>101.80194724397704</v>
      </c>
      <c r="CP96" s="1521">
        <v>259.13997158027064</v>
      </c>
      <c r="CQ96" s="1521">
        <v>151.20253518815107</v>
      </c>
      <c r="CR96" s="1521">
        <v>107.01371992116165</v>
      </c>
      <c r="CS96" s="1521">
        <v>1279.2383856808551</v>
      </c>
      <c r="CT96" s="1521">
        <v>0</v>
      </c>
      <c r="CU96" s="1521">
        <v>3.6133333333302819</v>
      </c>
      <c r="CV96" s="1521">
        <v>105.15251917758287</v>
      </c>
      <c r="CW96" s="1521">
        <v>443.15348070646559</v>
      </c>
      <c r="CX96" s="1521">
        <v>501.64560811772952</v>
      </c>
      <c r="CY96" s="1521">
        <v>188.69697828821887</v>
      </c>
      <c r="CZ96" s="1521">
        <v>36.976466057528455</v>
      </c>
      <c r="DA96" s="1521">
        <v>1378.8396246253894</v>
      </c>
      <c r="DB96" s="1521">
        <v>0</v>
      </c>
      <c r="DC96" s="1521">
        <v>69.727460350609121</v>
      </c>
      <c r="DD96" s="1521">
        <v>487.60706723724263</v>
      </c>
      <c r="DE96" s="1521">
        <v>338.58124325764163</v>
      </c>
      <c r="DF96" s="1521">
        <v>387.57991069267962</v>
      </c>
      <c r="DG96" s="1521">
        <v>74.751793666031773</v>
      </c>
      <c r="DH96" s="1521">
        <v>20.592149421185027</v>
      </c>
      <c r="DI96" s="1521">
        <v>1077.1326086925151</v>
      </c>
      <c r="DJ96" s="1521">
        <v>3</v>
      </c>
      <c r="DK96" s="1521">
        <v>58.188086966164271</v>
      </c>
      <c r="DL96" s="1521">
        <v>383.84871802815849</v>
      </c>
      <c r="DM96" s="1521">
        <v>319.86091355697806</v>
      </c>
      <c r="DN96" s="1521">
        <v>238.04908144534483</v>
      </c>
      <c r="DO96" s="1521">
        <v>51.265672641443643</v>
      </c>
      <c r="DP96" s="1521">
        <v>22.920136054425907</v>
      </c>
      <c r="DQ96" s="1521">
        <v>315.13096867328181</v>
      </c>
      <c r="DR96" s="1521">
        <v>0</v>
      </c>
      <c r="DS96" s="1521">
        <v>4.4285714285829734</v>
      </c>
      <c r="DT96" s="1521">
        <v>55.534138419155013</v>
      </c>
      <c r="DU96" s="1521">
        <v>111.12674313257432</v>
      </c>
      <c r="DV96" s="1521">
        <v>97.690921415966045</v>
      </c>
      <c r="DW96" s="1521">
        <v>28.404562530942574</v>
      </c>
      <c r="DX96" s="1521">
        <v>17.946031746060886</v>
      </c>
      <c r="DY96" s="1521">
        <v>1957.3739606531476</v>
      </c>
      <c r="DZ96" s="1521">
        <v>1229.6890060523065</v>
      </c>
      <c r="EA96" s="1521">
        <v>0</v>
      </c>
      <c r="EB96" s="1521">
        <v>7.5535714285968627</v>
      </c>
      <c r="EC96" s="1521">
        <v>131.39972439916437</v>
      </c>
      <c r="ED96" s="1521">
        <v>331.1638179957439</v>
      </c>
      <c r="EE96" s="1521">
        <v>366.40441888901756</v>
      </c>
      <c r="EF96" s="1521">
        <v>326.21659210906154</v>
      </c>
      <c r="EG96" s="1521">
        <v>66.950881230722473</v>
      </c>
      <c r="EH96" s="1521">
        <v>727.68495460084159</v>
      </c>
      <c r="EI96" s="1521">
        <v>4</v>
      </c>
      <c r="EJ96" s="1521">
        <v>30.779330884196973</v>
      </c>
      <c r="EK96" s="1521">
        <v>119.88444860684071</v>
      </c>
      <c r="EL96" s="1521">
        <v>255.30592924135399</v>
      </c>
      <c r="EM96" s="1521">
        <v>165.59135234359806</v>
      </c>
      <c r="EN96" s="1521">
        <v>124.00279733470234</v>
      </c>
      <c r="EO96" s="1521">
        <v>28.121096190149238</v>
      </c>
      <c r="EP96" s="1522">
        <v>0</v>
      </c>
      <c r="EQ96" s="1512"/>
    </row>
    <row r="97" spans="77:147" ht="33.75">
      <c r="BY97" s="2769"/>
      <c r="BZ97" s="2482" t="s">
        <v>1988</v>
      </c>
      <c r="CA97" s="1520">
        <v>11847.661344985065</v>
      </c>
      <c r="CB97" s="1521">
        <v>1676.8132750968264</v>
      </c>
      <c r="CC97" s="1521">
        <v>0</v>
      </c>
      <c r="CD97" s="1521">
        <v>6.2578264464199469</v>
      </c>
      <c r="CE97" s="1521">
        <v>143.99637225908745</v>
      </c>
      <c r="CF97" s="1521">
        <v>356.40834417261857</v>
      </c>
      <c r="CG97" s="1521">
        <v>525.38069889405142</v>
      </c>
      <c r="CH97" s="1521">
        <v>476.08865526497482</v>
      </c>
      <c r="CI97" s="1521">
        <v>168.68137805967504</v>
      </c>
      <c r="CJ97" s="1521">
        <v>5954.5264884747294</v>
      </c>
      <c r="CK97" s="1521">
        <v>986.04914793564944</v>
      </c>
      <c r="CL97" s="1521">
        <v>0</v>
      </c>
      <c r="CM97" s="1521">
        <v>20.257972452340351</v>
      </c>
      <c r="CN97" s="1521">
        <v>141.69608606358881</v>
      </c>
      <c r="CO97" s="1521">
        <v>234.89638133373597</v>
      </c>
      <c r="CP97" s="1521">
        <v>380.98357139397541</v>
      </c>
      <c r="CQ97" s="1521">
        <v>105.43523819881852</v>
      </c>
      <c r="CR97" s="1521">
        <v>102.77989849319103</v>
      </c>
      <c r="CS97" s="1521">
        <v>1977.1031789570432</v>
      </c>
      <c r="CT97" s="1521">
        <v>0</v>
      </c>
      <c r="CU97" s="1521">
        <v>17.493631865316669</v>
      </c>
      <c r="CV97" s="1521">
        <v>324.93861800773061</v>
      </c>
      <c r="CW97" s="1521">
        <v>554.61705249610577</v>
      </c>
      <c r="CX97" s="1521">
        <v>676.08605241783152</v>
      </c>
      <c r="CY97" s="1521">
        <v>349.06656781504415</v>
      </c>
      <c r="CZ97" s="1521">
        <v>54.901256355015583</v>
      </c>
      <c r="DA97" s="1521">
        <v>2991.3741615820345</v>
      </c>
      <c r="DB97" s="1521">
        <v>0</v>
      </c>
      <c r="DC97" s="1521">
        <v>195.50996366771102</v>
      </c>
      <c r="DD97" s="1521">
        <v>1123.4029696443035</v>
      </c>
      <c r="DE97" s="1521">
        <v>888.42902528381921</v>
      </c>
      <c r="DF97" s="1521">
        <v>487.14848593572736</v>
      </c>
      <c r="DG97" s="1521">
        <v>242.6246608778678</v>
      </c>
      <c r="DH97" s="1521">
        <v>54.259056172607259</v>
      </c>
      <c r="DI97" s="1521">
        <v>1884.7916306179416</v>
      </c>
      <c r="DJ97" s="1521">
        <v>6.813382001973137</v>
      </c>
      <c r="DK97" s="1521">
        <v>75.217988645537133</v>
      </c>
      <c r="DL97" s="1521">
        <v>593.13554287889031</v>
      </c>
      <c r="DM97" s="1521">
        <v>641.24051403158876</v>
      </c>
      <c r="DN97" s="1521">
        <v>429.8842064558832</v>
      </c>
      <c r="DO97" s="1521">
        <v>101.74728280095978</v>
      </c>
      <c r="DP97" s="1521">
        <v>36.752713803109401</v>
      </c>
      <c r="DQ97" s="1521">
        <v>432.03847890619465</v>
      </c>
      <c r="DR97" s="1521">
        <v>0</v>
      </c>
      <c r="DS97" s="1521">
        <v>12.285714285748918</v>
      </c>
      <c r="DT97" s="1521">
        <v>87.050650418727358</v>
      </c>
      <c r="DU97" s="1521">
        <v>142.96710215187764</v>
      </c>
      <c r="DV97" s="1521">
        <v>110.75950148779543</v>
      </c>
      <c r="DW97" s="1521">
        <v>75.975510562045258</v>
      </c>
      <c r="DX97" s="1521">
        <v>3</v>
      </c>
      <c r="DY97" s="1521">
        <v>1899.4914718893704</v>
      </c>
      <c r="DZ97" s="1521">
        <v>1032.6513220998218</v>
      </c>
      <c r="EA97" s="1521">
        <v>0</v>
      </c>
      <c r="EB97" s="1521">
        <v>143.4530158731321</v>
      </c>
      <c r="EC97" s="1521">
        <v>195.79531532707074</v>
      </c>
      <c r="ED97" s="1521">
        <v>244.16798575692829</v>
      </c>
      <c r="EE97" s="1521">
        <v>213.44027694488238</v>
      </c>
      <c r="EF97" s="1521">
        <v>166.77435151690966</v>
      </c>
      <c r="EG97" s="1521">
        <v>69.020376680898423</v>
      </c>
      <c r="EH97" s="1521">
        <v>866.84014978954872</v>
      </c>
      <c r="EI97" s="1521">
        <v>9.4126984127356419</v>
      </c>
      <c r="EJ97" s="1521">
        <v>31.537191525818326</v>
      </c>
      <c r="EK97" s="1521">
        <v>154.57658225504622</v>
      </c>
      <c r="EL97" s="1521">
        <v>303.32840018552616</v>
      </c>
      <c r="EM97" s="1521">
        <v>166.66751236883357</v>
      </c>
      <c r="EN97" s="1521">
        <v>154.32965177200609</v>
      </c>
      <c r="EO97" s="1521">
        <v>46.988113269582925</v>
      </c>
      <c r="EP97" s="1522">
        <v>0</v>
      </c>
      <c r="EQ97" s="1512"/>
    </row>
    <row r="98" spans="77:147" ht="33.75">
      <c r="BY98" s="2769"/>
      <c r="BZ98" s="2482" t="s">
        <v>1989</v>
      </c>
      <c r="CA98" s="1520">
        <v>14040.61046109696</v>
      </c>
      <c r="CB98" s="1521">
        <v>2095.2521465019249</v>
      </c>
      <c r="CC98" s="1521">
        <v>0</v>
      </c>
      <c r="CD98" s="1521">
        <v>5.2266666666605639</v>
      </c>
      <c r="CE98" s="1521">
        <v>172.86335354185351</v>
      </c>
      <c r="CF98" s="1521">
        <v>501.26885537505666</v>
      </c>
      <c r="CG98" s="1521">
        <v>741.35705505299575</v>
      </c>
      <c r="CH98" s="1521">
        <v>556.60193692049302</v>
      </c>
      <c r="CI98" s="1521">
        <v>117.93427894486514</v>
      </c>
      <c r="CJ98" s="1521">
        <v>6819.3995769223575</v>
      </c>
      <c r="CK98" s="1521">
        <v>998.91972954515506</v>
      </c>
      <c r="CL98" s="1521">
        <v>0</v>
      </c>
      <c r="CM98" s="1521">
        <v>46.939999999951191</v>
      </c>
      <c r="CN98" s="1521">
        <v>114.00045112785939</v>
      </c>
      <c r="CO98" s="1521">
        <v>282.75339787355256</v>
      </c>
      <c r="CP98" s="1521">
        <v>315.62626797063967</v>
      </c>
      <c r="CQ98" s="1521">
        <v>182.97206991944637</v>
      </c>
      <c r="CR98" s="1521">
        <v>56.627542653706307</v>
      </c>
      <c r="CS98" s="1521">
        <v>1830.2170015872673</v>
      </c>
      <c r="CT98" s="1521">
        <v>0</v>
      </c>
      <c r="CU98" s="1521">
        <v>18.744444444430268</v>
      </c>
      <c r="CV98" s="1521">
        <v>254.54205824257872</v>
      </c>
      <c r="CW98" s="1521">
        <v>717.12976342419836</v>
      </c>
      <c r="CX98" s="1521">
        <v>575.78368105222353</v>
      </c>
      <c r="CY98" s="1521">
        <v>238.49381558073034</v>
      </c>
      <c r="CZ98" s="1521">
        <v>25.52323884310535</v>
      </c>
      <c r="DA98" s="1521">
        <v>3990.2628457899327</v>
      </c>
      <c r="DB98" s="1521">
        <v>7.6058002148192934</v>
      </c>
      <c r="DC98" s="1521">
        <v>303.84467616762913</v>
      </c>
      <c r="DD98" s="1521">
        <v>1554.7120092334083</v>
      </c>
      <c r="DE98" s="1521">
        <v>1075.5795458623418</v>
      </c>
      <c r="DF98" s="1521">
        <v>707.17368283626695</v>
      </c>
      <c r="DG98" s="1521">
        <v>320.29157591992777</v>
      </c>
      <c r="DH98" s="1521">
        <v>21.055555555539815</v>
      </c>
      <c r="DI98" s="1521">
        <v>2100.0559657267327</v>
      </c>
      <c r="DJ98" s="1521">
        <v>1</v>
      </c>
      <c r="DK98" s="1521">
        <v>117.48041442885102</v>
      </c>
      <c r="DL98" s="1521">
        <v>659.97680203534617</v>
      </c>
      <c r="DM98" s="1521">
        <v>671.74185606753451</v>
      </c>
      <c r="DN98" s="1521">
        <v>506.63106172679227</v>
      </c>
      <c r="DO98" s="1521">
        <v>121.16283827094921</v>
      </c>
      <c r="DP98" s="1521">
        <v>22.06299319725996</v>
      </c>
      <c r="DQ98" s="1521">
        <v>518.9416184677533</v>
      </c>
      <c r="DR98" s="1521">
        <v>22.736842105281021</v>
      </c>
      <c r="DS98" s="1521">
        <v>19.789473684213505</v>
      </c>
      <c r="DT98" s="1521">
        <v>79.997926370394964</v>
      </c>
      <c r="DU98" s="1521">
        <v>257.9791930719029</v>
      </c>
      <c r="DV98" s="1521">
        <v>122.57461719045496</v>
      </c>
      <c r="DW98" s="1521">
        <v>12.000584795321465</v>
      </c>
      <c r="DX98" s="1521">
        <v>3.8629812501844993</v>
      </c>
      <c r="DY98" s="1521">
        <v>2506.9611534781848</v>
      </c>
      <c r="DZ98" s="1521">
        <v>833.02307522439287</v>
      </c>
      <c r="EA98" s="1521">
        <v>2</v>
      </c>
      <c r="EB98" s="1521">
        <v>22.035555555546207</v>
      </c>
      <c r="EC98" s="1521">
        <v>239.50187821261892</v>
      </c>
      <c r="ED98" s="1521">
        <v>321.32321190227043</v>
      </c>
      <c r="EE98" s="1521">
        <v>151.18389781492363</v>
      </c>
      <c r="EF98" s="1521">
        <v>86.47853173900441</v>
      </c>
      <c r="EG98" s="1521">
        <v>10.500000000029166</v>
      </c>
      <c r="EH98" s="1521">
        <v>1673.9380782537917</v>
      </c>
      <c r="EI98" s="1521">
        <v>4.2111111111079627</v>
      </c>
      <c r="EJ98" s="1521">
        <v>136.67256705703704</v>
      </c>
      <c r="EK98" s="1521">
        <v>513.34012401948473</v>
      </c>
      <c r="EL98" s="1521">
        <v>600.47185101853938</v>
      </c>
      <c r="EM98" s="1521">
        <v>317.56418184554013</v>
      </c>
      <c r="EN98" s="1521">
        <v>86.604150840789956</v>
      </c>
      <c r="EO98" s="1521">
        <v>15.074092361292463</v>
      </c>
      <c r="EP98" s="1522">
        <v>0</v>
      </c>
      <c r="EQ98" s="1512"/>
    </row>
    <row r="99" spans="77:147" ht="23.25" thickBot="1">
      <c r="BY99" s="2770"/>
      <c r="BZ99" s="1523" t="s">
        <v>1990</v>
      </c>
      <c r="CA99" s="1524">
        <v>32015.938076470269</v>
      </c>
      <c r="CB99" s="1525">
        <v>3902.8177892463536</v>
      </c>
      <c r="CC99" s="1525">
        <v>0</v>
      </c>
      <c r="CD99" s="1525">
        <v>57.527108661939621</v>
      </c>
      <c r="CE99" s="1525">
        <v>261.01451174516313</v>
      </c>
      <c r="CF99" s="1525">
        <v>715.87156072149162</v>
      </c>
      <c r="CG99" s="1525">
        <v>1535.2491122358026</v>
      </c>
      <c r="CH99" s="1525">
        <v>1155.6292827300952</v>
      </c>
      <c r="CI99" s="1525">
        <v>177.52621315186158</v>
      </c>
      <c r="CJ99" s="1525">
        <v>18026.010065791059</v>
      </c>
      <c r="CK99" s="1525">
        <v>2064.4565057989967</v>
      </c>
      <c r="CL99" s="1525">
        <v>0</v>
      </c>
      <c r="CM99" s="1525">
        <v>145</v>
      </c>
      <c r="CN99" s="1525">
        <v>429.78278577256208</v>
      </c>
      <c r="CO99" s="1525">
        <v>765.39403653802583</v>
      </c>
      <c r="CP99" s="1525">
        <v>428.16236195579944</v>
      </c>
      <c r="CQ99" s="1525">
        <v>255.68641092274069</v>
      </c>
      <c r="CR99" s="1525">
        <v>40.430910609868839</v>
      </c>
      <c r="CS99" s="1525">
        <v>3029.3824930347105</v>
      </c>
      <c r="CT99" s="1525">
        <v>0</v>
      </c>
      <c r="CU99" s="1525">
        <v>23.502923976620707</v>
      </c>
      <c r="CV99" s="1525">
        <v>325.28666071907247</v>
      </c>
      <c r="CW99" s="1525">
        <v>1037.3320051033309</v>
      </c>
      <c r="CX99" s="1525">
        <v>1092.9005678540705</v>
      </c>
      <c r="CY99" s="1525">
        <v>510.90546009820332</v>
      </c>
      <c r="CZ99" s="1525">
        <v>39.454875283412548</v>
      </c>
      <c r="DA99" s="1525">
        <v>12932.171066957359</v>
      </c>
      <c r="DB99" s="1525">
        <v>17.055555555539815</v>
      </c>
      <c r="DC99" s="1525">
        <v>901.63200236576029</v>
      </c>
      <c r="DD99" s="1525">
        <v>4345.0650777095289</v>
      </c>
      <c r="DE99" s="1525">
        <v>3850.1046137857384</v>
      </c>
      <c r="DF99" s="1525">
        <v>2536.7721297417997</v>
      </c>
      <c r="DG99" s="1525">
        <v>1195.3981619035426</v>
      </c>
      <c r="DH99" s="1525">
        <v>86.143525895445052</v>
      </c>
      <c r="DI99" s="1525">
        <v>4260.161019553565</v>
      </c>
      <c r="DJ99" s="1525">
        <v>8.429659863936072</v>
      </c>
      <c r="DK99" s="1525">
        <v>194.24921006048723</v>
      </c>
      <c r="DL99" s="1525">
        <v>1255.6448360096661</v>
      </c>
      <c r="DM99" s="1525">
        <v>1363.7762430272935</v>
      </c>
      <c r="DN99" s="1525">
        <v>1012.8252846792817</v>
      </c>
      <c r="DO99" s="1525">
        <v>388.72490155917535</v>
      </c>
      <c r="DP99" s="1525">
        <v>36.510884353724236</v>
      </c>
      <c r="DQ99" s="1525">
        <v>1121.2235724803036</v>
      </c>
      <c r="DR99" s="1525">
        <v>1</v>
      </c>
      <c r="DS99" s="1525">
        <v>100.61333333333027</v>
      </c>
      <c r="DT99" s="1525">
        <v>243.24752728965035</v>
      </c>
      <c r="DU99" s="1525">
        <v>318.21706780764094</v>
      </c>
      <c r="DV99" s="1525">
        <v>296.84429180037699</v>
      </c>
      <c r="DW99" s="1525">
        <v>135.1902411381987</v>
      </c>
      <c r="DX99" s="1525">
        <v>26.111111111106382</v>
      </c>
      <c r="DY99" s="1525">
        <v>4705.7256293989876</v>
      </c>
      <c r="DZ99" s="1525">
        <v>2202.4708464000814</v>
      </c>
      <c r="EA99" s="1525">
        <v>1</v>
      </c>
      <c r="EB99" s="1525">
        <v>43</v>
      </c>
      <c r="EC99" s="1525">
        <v>339.36254930934058</v>
      </c>
      <c r="ED99" s="1525">
        <v>791.02927799624365</v>
      </c>
      <c r="EE99" s="1525">
        <v>724.91922671705186</v>
      </c>
      <c r="EF99" s="1525">
        <v>258.73757015522847</v>
      </c>
      <c r="EG99" s="1525">
        <v>44.422222222215929</v>
      </c>
      <c r="EH99" s="1525">
        <v>2503.2547829989062</v>
      </c>
      <c r="EI99" s="1525">
        <v>12.051111111098809</v>
      </c>
      <c r="EJ99" s="1525">
        <v>147.2207709749897</v>
      </c>
      <c r="EK99" s="1525">
        <v>540.23419283185763</v>
      </c>
      <c r="EL99" s="1525">
        <v>822.90713845386756</v>
      </c>
      <c r="EM99" s="1525">
        <v>750.80527765493139</v>
      </c>
      <c r="EN99" s="1525">
        <v>207.79030557761914</v>
      </c>
      <c r="EO99" s="1525">
        <v>22.245986394541863</v>
      </c>
      <c r="EP99" s="1526">
        <v>0</v>
      </c>
      <c r="EQ99" s="1512"/>
    </row>
    <row r="100" spans="77:147" ht="16.5" thickTop="1"/>
  </sheetData>
  <mergeCells count="155">
    <mergeCell ref="BY30:BZ31"/>
    <mergeCell ref="BY32:BY33"/>
    <mergeCell ref="BY34:BZ34"/>
    <mergeCell ref="BY35:BZ35"/>
    <mergeCell ref="BY36:BZ36"/>
    <mergeCell ref="BY37:BZ37"/>
    <mergeCell ref="BY38:BZ38"/>
    <mergeCell ref="BY39:BZ39"/>
    <mergeCell ref="BY40:BY41"/>
    <mergeCell ref="BY42:BY52"/>
    <mergeCell ref="BY53:BY57"/>
    <mergeCell ref="BY58:BY59"/>
    <mergeCell ref="BY60:BY63"/>
    <mergeCell ref="BY64:BY69"/>
    <mergeCell ref="BY70:BY79"/>
    <mergeCell ref="BY80:BY89"/>
    <mergeCell ref="BY90:BY99"/>
    <mergeCell ref="AU1:BJ1"/>
    <mergeCell ref="BD6:BD7"/>
    <mergeCell ref="AU21:AW21"/>
    <mergeCell ref="AU22:AW22"/>
    <mergeCell ref="AU23:AW23"/>
    <mergeCell ref="AU24:AX24"/>
    <mergeCell ref="AU25:AX25"/>
    <mergeCell ref="AU26:AX26"/>
    <mergeCell ref="AU19:AW19"/>
    <mergeCell ref="AU20:AW20"/>
    <mergeCell ref="AU3:AW7"/>
    <mergeCell ref="AU8:AW8"/>
    <mergeCell ref="AU9:AW9"/>
    <mergeCell ref="AU10:AW10"/>
    <mergeCell ref="AU11:AW11"/>
    <mergeCell ref="AU12:AW12"/>
    <mergeCell ref="BP6:BW6"/>
    <mergeCell ref="A14:C14"/>
    <mergeCell ref="A15:C15"/>
    <mergeCell ref="A30:D30"/>
    <mergeCell ref="A31:C31"/>
    <mergeCell ref="A34:C34"/>
    <mergeCell ref="A40:C40"/>
    <mergeCell ref="A22:C22"/>
    <mergeCell ref="A23:C23"/>
    <mergeCell ref="A24:D24"/>
    <mergeCell ref="A25:D25"/>
    <mergeCell ref="A26:D26"/>
    <mergeCell ref="A12:C12"/>
    <mergeCell ref="A13:C13"/>
    <mergeCell ref="N5:N7"/>
    <mergeCell ref="AY5:BF5"/>
    <mergeCell ref="BG5:BW5"/>
    <mergeCell ref="BG6:BG7"/>
    <mergeCell ref="AZ6:AZ7"/>
    <mergeCell ref="BA6:BA7"/>
    <mergeCell ref="BB6:BB7"/>
    <mergeCell ref="BC6:BC7"/>
    <mergeCell ref="AE6:AL6"/>
    <mergeCell ref="F5:M5"/>
    <mergeCell ref="BX3:BX7"/>
    <mergeCell ref="AR2:AT2"/>
    <mergeCell ref="AU57:AV57"/>
    <mergeCell ref="AU61:AV61"/>
    <mergeCell ref="AU27:AX27"/>
    <mergeCell ref="AU28:AX28"/>
    <mergeCell ref="AU29:AX29"/>
    <mergeCell ref="AU30:AX30"/>
    <mergeCell ref="AU31:AW31"/>
    <mergeCell ref="AU34:AW34"/>
    <mergeCell ref="AU40:AW40"/>
    <mergeCell ref="AU41:AV41"/>
    <mergeCell ref="AU55:AV55"/>
    <mergeCell ref="AU56:AW56"/>
    <mergeCell ref="AU13:AW13"/>
    <mergeCell ref="BI3:BJ3"/>
    <mergeCell ref="BH6:BO6"/>
    <mergeCell ref="AY4:BW4"/>
    <mergeCell ref="AU14:AW14"/>
    <mergeCell ref="AU16:AW16"/>
    <mergeCell ref="AU17:AW17"/>
    <mergeCell ref="AU18:AW18"/>
    <mergeCell ref="AT6:AT7"/>
    <mergeCell ref="AY6:AY7"/>
    <mergeCell ref="A8:C8"/>
    <mergeCell ref="A9:C9"/>
    <mergeCell ref="H6:H7"/>
    <mergeCell ref="G6:G7"/>
    <mergeCell ref="A3:C7"/>
    <mergeCell ref="AC3:AD3"/>
    <mergeCell ref="A16:C16"/>
    <mergeCell ref="A17:C17"/>
    <mergeCell ref="A18:C18"/>
    <mergeCell ref="A10:C10"/>
    <mergeCell ref="A11:C11"/>
    <mergeCell ref="K6:K7"/>
    <mergeCell ref="M6:M7"/>
    <mergeCell ref="O6:V6"/>
    <mergeCell ref="W6:AD6"/>
    <mergeCell ref="BF6:BF7"/>
    <mergeCell ref="J6:J7"/>
    <mergeCell ref="L6:L7"/>
    <mergeCell ref="AS6:AS7"/>
    <mergeCell ref="AM6:AM7"/>
    <mergeCell ref="A1:V1"/>
    <mergeCell ref="U3:V3"/>
    <mergeCell ref="AN6:AN7"/>
    <mergeCell ref="AO6:AO7"/>
    <mergeCell ref="E3:E7"/>
    <mergeCell ref="F6:F7"/>
    <mergeCell ref="AE5:AL5"/>
    <mergeCell ref="AM5:AT5"/>
    <mergeCell ref="AP6:AP7"/>
    <mergeCell ref="AQ6:AQ7"/>
    <mergeCell ref="I6:I7"/>
    <mergeCell ref="AR6:AR7"/>
    <mergeCell ref="BE6:BE7"/>
    <mergeCell ref="V5:AD5"/>
    <mergeCell ref="AU15:AW15"/>
    <mergeCell ref="A27:D27"/>
    <mergeCell ref="A61:B61"/>
    <mergeCell ref="A28:D28"/>
    <mergeCell ref="A29:D29"/>
    <mergeCell ref="A57:B57"/>
    <mergeCell ref="F65:F67"/>
    <mergeCell ref="A55:B55"/>
    <mergeCell ref="A56:C56"/>
    <mergeCell ref="N66:N67"/>
    <mergeCell ref="G65:N65"/>
    <mergeCell ref="E65:E67"/>
    <mergeCell ref="G66:G67"/>
    <mergeCell ref="I66:I67"/>
    <mergeCell ref="J66:J67"/>
    <mergeCell ref="K66:K67"/>
    <mergeCell ref="H66:H67"/>
    <mergeCell ref="L66:L67"/>
    <mergeCell ref="M66:M67"/>
    <mergeCell ref="A41:B41"/>
    <mergeCell ref="A19:C19"/>
    <mergeCell ref="A20:C20"/>
    <mergeCell ref="A21:C21"/>
    <mergeCell ref="AC68:AC69"/>
    <mergeCell ref="AD68:AD69"/>
    <mergeCell ref="AE68:AE69"/>
    <mergeCell ref="V66:V67"/>
    <mergeCell ref="W65:W67"/>
    <mergeCell ref="O65:V65"/>
    <mergeCell ref="Y68:Y69"/>
    <mergeCell ref="Z68:Z69"/>
    <mergeCell ref="AA68:AA69"/>
    <mergeCell ref="AB68:AB69"/>
    <mergeCell ref="O66:O67"/>
    <mergeCell ref="Q66:Q67"/>
    <mergeCell ref="R66:R67"/>
    <mergeCell ref="S66:S67"/>
    <mergeCell ref="P66:P67"/>
    <mergeCell ref="T66:T67"/>
    <mergeCell ref="U66:U67"/>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T69"/>
  <sheetViews>
    <sheetView view="pageBreakPreview" zoomScaleNormal="75" zoomScaleSheetLayoutView="100" workbookViewId="0">
      <selection activeCell="L37" sqref="L37"/>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7" width="26" style="838" customWidth="1"/>
    <col min="8" max="9" width="21" style="838" customWidth="1"/>
    <col min="10" max="10" width="22.7109375" style="838" customWidth="1"/>
    <col min="11" max="11" width="21" style="838" customWidth="1"/>
    <col min="12" max="12" width="21.5703125" style="838" customWidth="1"/>
    <col min="13" max="13" width="22.85546875" style="850" customWidth="1"/>
    <col min="14" max="14" width="19" style="838" customWidth="1"/>
    <col min="15" max="15" width="20.140625" style="838" customWidth="1"/>
    <col min="16" max="17" width="16.5703125" style="838" customWidth="1"/>
    <col min="18" max="19" width="16.85546875" style="838" customWidth="1"/>
    <col min="20" max="16384" width="9.140625" style="838"/>
  </cols>
  <sheetData>
    <row r="1" spans="1:20" s="1296" customFormat="1" ht="35.25" customHeight="1">
      <c r="A1" s="1292"/>
      <c r="B1" s="1292"/>
      <c r="C1" s="1292"/>
      <c r="D1" s="1292"/>
      <c r="E1" s="1292"/>
      <c r="F1" s="1292"/>
      <c r="G1" s="1293" t="s">
        <v>1554</v>
      </c>
      <c r="H1" s="1294" t="s">
        <v>305</v>
      </c>
      <c r="I1" s="1294"/>
      <c r="J1" s="1294"/>
      <c r="K1" s="1294"/>
      <c r="L1" s="1294"/>
      <c r="M1" s="1295"/>
    </row>
    <row r="2" spans="1:20" ht="15" customHeight="1" thickBot="1">
      <c r="A2" s="838"/>
      <c r="B2" s="26"/>
      <c r="C2" s="26"/>
      <c r="D2" s="27"/>
      <c r="L2" s="28" t="s">
        <v>180</v>
      </c>
    </row>
    <row r="3" spans="1:20" ht="20.100000000000001" customHeight="1">
      <c r="A3" s="3204" t="s">
        <v>1</v>
      </c>
      <c r="B3" s="3204"/>
      <c r="C3" s="3204"/>
      <c r="D3" s="29"/>
      <c r="E3" s="3352" t="s">
        <v>113</v>
      </c>
      <c r="F3" s="3352" t="s">
        <v>114</v>
      </c>
      <c r="G3" s="3352" t="s">
        <v>7</v>
      </c>
      <c r="H3" s="3387" t="s">
        <v>7</v>
      </c>
      <c r="I3" s="3352" t="s">
        <v>40</v>
      </c>
      <c r="J3" s="3389" t="s">
        <v>40</v>
      </c>
      <c r="K3" s="3352" t="s">
        <v>41</v>
      </c>
      <c r="L3" s="3368" t="s">
        <v>41</v>
      </c>
      <c r="T3" s="254"/>
    </row>
    <row r="4" spans="1:20" ht="20.100000000000001" customHeight="1">
      <c r="A4" s="3205"/>
      <c r="B4" s="3205"/>
      <c r="C4" s="3205"/>
      <c r="D4" s="30"/>
      <c r="E4" s="3353"/>
      <c r="F4" s="3353"/>
      <c r="G4" s="3353"/>
      <c r="H4" s="3388"/>
      <c r="I4" s="3353"/>
      <c r="J4" s="3390"/>
      <c r="K4" s="3353"/>
      <c r="L4" s="3369"/>
      <c r="M4" s="902" t="s">
        <v>103</v>
      </c>
      <c r="N4" s="902" t="s">
        <v>1113</v>
      </c>
      <c r="O4" s="255" t="s">
        <v>197</v>
      </c>
      <c r="P4" s="902" t="s">
        <v>96</v>
      </c>
      <c r="Q4" s="902" t="s">
        <v>98</v>
      </c>
      <c r="R4" s="903" t="s">
        <v>99</v>
      </c>
      <c r="S4" s="902" t="s">
        <v>104</v>
      </c>
    </row>
    <row r="5" spans="1:20" ht="39.950000000000003" customHeight="1">
      <c r="A5" s="3206"/>
      <c r="B5" s="3206"/>
      <c r="C5" s="3206"/>
      <c r="D5" s="31"/>
      <c r="E5" s="256" t="s">
        <v>115</v>
      </c>
      <c r="F5" s="256" t="s">
        <v>115</v>
      </c>
      <c r="G5" s="257" t="s">
        <v>115</v>
      </c>
      <c r="H5" s="31" t="s">
        <v>545</v>
      </c>
      <c r="I5" s="256" t="s">
        <v>115</v>
      </c>
      <c r="J5" s="1214" t="s">
        <v>545</v>
      </c>
      <c r="K5" s="256" t="s">
        <v>115</v>
      </c>
      <c r="L5" s="1199" t="s">
        <v>545</v>
      </c>
      <c r="M5" s="904" t="s">
        <v>63</v>
      </c>
      <c r="N5" s="905" t="s">
        <v>370</v>
      </c>
      <c r="O5" s="905">
        <v>604</v>
      </c>
      <c r="P5" s="905" t="s">
        <v>56</v>
      </c>
      <c r="Q5" s="905" t="s">
        <v>58</v>
      </c>
      <c r="R5" s="905" t="s">
        <v>59</v>
      </c>
      <c r="S5" s="905" t="s">
        <v>64</v>
      </c>
      <c r="T5" s="258"/>
    </row>
    <row r="6" spans="1:20" s="33" customFormat="1" ht="12.75" hidden="1" customHeight="1">
      <c r="A6" s="3207" t="s">
        <v>149</v>
      </c>
      <c r="B6" s="3207"/>
      <c r="C6" s="3207"/>
      <c r="D6" s="32"/>
      <c r="E6" s="259">
        <v>92.38</v>
      </c>
      <c r="F6" s="260">
        <v>83.89</v>
      </c>
      <c r="G6" s="260">
        <v>68.209999999999994</v>
      </c>
      <c r="H6" s="260">
        <v>330.32</v>
      </c>
      <c r="I6" s="260">
        <v>25.62</v>
      </c>
      <c r="J6" s="260">
        <v>124.04</v>
      </c>
      <c r="K6" s="260">
        <v>8.2799999999999994</v>
      </c>
      <c r="L6" s="260">
        <v>40.07</v>
      </c>
      <c r="M6" s="33" t="s">
        <v>89</v>
      </c>
      <c r="N6" s="33" t="s">
        <v>95</v>
      </c>
      <c r="O6" s="33" t="s">
        <v>90</v>
      </c>
      <c r="P6" s="33" t="s">
        <v>91</v>
      </c>
      <c r="Q6" s="33" t="s">
        <v>92</v>
      </c>
      <c r="R6" s="33" t="s">
        <v>93</v>
      </c>
      <c r="S6" s="33" t="s">
        <v>94</v>
      </c>
    </row>
    <row r="7" spans="1:20" s="33" customFormat="1" ht="12.75" hidden="1" customHeight="1">
      <c r="A7" s="3198" t="s">
        <v>150</v>
      </c>
      <c r="B7" s="3198"/>
      <c r="C7" s="3198"/>
      <c r="D7" s="32"/>
      <c r="E7" s="134">
        <v>95.03</v>
      </c>
      <c r="F7" s="134">
        <v>39.979999999999997</v>
      </c>
      <c r="G7" s="134">
        <v>40.840000000000003</v>
      </c>
      <c r="H7" s="134">
        <v>261.52999999999997</v>
      </c>
      <c r="I7" s="134">
        <v>12.02</v>
      </c>
      <c r="J7" s="134">
        <v>76.97</v>
      </c>
      <c r="K7" s="134">
        <v>-0.4</v>
      </c>
      <c r="L7" s="134">
        <v>-2.5499999999999998</v>
      </c>
      <c r="M7" s="33" t="s">
        <v>68</v>
      </c>
      <c r="N7" s="33" t="s">
        <v>68</v>
      </c>
      <c r="O7" s="33" t="s">
        <v>68</v>
      </c>
      <c r="P7" s="33" t="s">
        <v>68</v>
      </c>
      <c r="Q7" s="33" t="s">
        <v>68</v>
      </c>
      <c r="R7" s="33" t="s">
        <v>68</v>
      </c>
      <c r="S7" s="33" t="s">
        <v>68</v>
      </c>
    </row>
    <row r="8" spans="1:20" s="33" customFormat="1" ht="12.75" hidden="1" customHeight="1">
      <c r="A8" s="3198" t="s">
        <v>1114</v>
      </c>
      <c r="B8" s="3198"/>
      <c r="C8" s="3198"/>
      <c r="D8" s="32"/>
      <c r="E8" s="261">
        <f t="shared" ref="E8:E17" si="0">N8/M8*100</f>
        <v>98.879656098118573</v>
      </c>
      <c r="F8" s="134">
        <f t="shared" ref="F8:F17" si="1">O8/M8*100</f>
        <v>52.009150298776284</v>
      </c>
      <c r="G8" s="134">
        <f t="shared" ref="G8:G17" si="2">P8/M8*100</f>
        <v>51.339895764868857</v>
      </c>
      <c r="H8" s="134">
        <f t="shared" ref="H8:H17" si="3">P8/S8*100</f>
        <v>166.44300454946168</v>
      </c>
      <c r="I8" s="134">
        <f t="shared" ref="I8:I17" si="4">Q8/M8*100</f>
        <v>12.341890945096155</v>
      </c>
      <c r="J8" s="134">
        <f t="shared" ref="J8:J17" si="5">Q8/S8*100</f>
        <v>40.012185068152654</v>
      </c>
      <c r="K8" s="134">
        <f t="shared" ref="K8:K17" si="6">R8/M8*100</f>
        <v>1.0554486092422661</v>
      </c>
      <c r="L8" s="134">
        <f t="shared" ref="L8:L17" si="7">R8/S8*100</f>
        <v>3.421745117566898</v>
      </c>
      <c r="M8" s="262">
        <v>948584982</v>
      </c>
      <c r="N8" s="263">
        <v>937957568</v>
      </c>
      <c r="O8" s="262">
        <v>493350989</v>
      </c>
      <c r="P8" s="262">
        <v>487002541</v>
      </c>
      <c r="Q8" s="262">
        <v>117073324</v>
      </c>
      <c r="R8" s="262">
        <v>10011827</v>
      </c>
      <c r="S8" s="262">
        <v>292594178</v>
      </c>
    </row>
    <row r="9" spans="1:20" s="33" customFormat="1" ht="12.75" hidden="1" customHeight="1">
      <c r="A9" s="3198" t="s">
        <v>1115</v>
      </c>
      <c r="B9" s="3198"/>
      <c r="C9" s="3198"/>
      <c r="D9" s="32"/>
      <c r="E9" s="261">
        <f t="shared" si="0"/>
        <v>97.80126976393565</v>
      </c>
      <c r="F9" s="134">
        <f t="shared" si="1"/>
        <v>43.806786794920129</v>
      </c>
      <c r="G9" s="134">
        <f t="shared" si="2"/>
        <v>46.707933951185183</v>
      </c>
      <c r="H9" s="134">
        <f t="shared" si="3"/>
        <v>293.87310207822026</v>
      </c>
      <c r="I9" s="134">
        <f t="shared" si="4"/>
        <v>12.077264449301394</v>
      </c>
      <c r="J9" s="134">
        <f t="shared" si="5"/>
        <v>75.986730049855922</v>
      </c>
      <c r="K9" s="134">
        <f t="shared" si="6"/>
        <v>-0.72857548259002891</v>
      </c>
      <c r="L9" s="134">
        <f t="shared" si="7"/>
        <v>-4.5839907496365564</v>
      </c>
      <c r="M9" s="50">
        <v>887937777.4215498</v>
      </c>
      <c r="N9" s="50">
        <v>868414421.03194439</v>
      </c>
      <c r="O9" s="50">
        <v>388977009.02661073</v>
      </c>
      <c r="P9" s="50">
        <v>414737390.60567915</v>
      </c>
      <c r="Q9" s="50">
        <v>107238593.52444977</v>
      </c>
      <c r="R9" s="50">
        <v>-6469296.9469482331</v>
      </c>
      <c r="S9" s="50">
        <v>141128054.14062306</v>
      </c>
    </row>
    <row r="10" spans="1:20" s="33" customFormat="1" ht="12.75" hidden="1" customHeight="1">
      <c r="A10" s="3198" t="s">
        <v>1116</v>
      </c>
      <c r="B10" s="3198"/>
      <c r="C10" s="3198"/>
      <c r="D10" s="32"/>
      <c r="E10" s="261">
        <f t="shared" si="0"/>
        <v>96.066795728157672</v>
      </c>
      <c r="F10" s="134">
        <f t="shared" si="1"/>
        <v>38.888402322131022</v>
      </c>
      <c r="G10" s="134">
        <f t="shared" si="2"/>
        <v>43.982952338522161</v>
      </c>
      <c r="H10" s="134">
        <f t="shared" si="3"/>
        <v>298.15338852259981</v>
      </c>
      <c r="I10" s="134">
        <f t="shared" si="4"/>
        <v>11.656114296511582</v>
      </c>
      <c r="J10" s="134">
        <f t="shared" si="5"/>
        <v>79.014931689063118</v>
      </c>
      <c r="K10" s="134">
        <f t="shared" si="6"/>
        <v>0.7225488353805144</v>
      </c>
      <c r="L10" s="134">
        <f t="shared" si="7"/>
        <v>4.8980428140353665</v>
      </c>
      <c r="M10" s="50">
        <v>1094008385.2415516</v>
      </c>
      <c r="N10" s="50">
        <v>1050978800.6989176</v>
      </c>
      <c r="O10" s="50">
        <v>425442382.29058367</v>
      </c>
      <c r="P10" s="50">
        <v>481177186.6602276</v>
      </c>
      <c r="Q10" s="50">
        <v>127518867.797176</v>
      </c>
      <c r="R10" s="50">
        <v>7904744.846528003</v>
      </c>
      <c r="S10" s="50">
        <v>161385785.02982694</v>
      </c>
    </row>
    <row r="11" spans="1:20" s="266" customFormat="1" ht="13.7" hidden="1" customHeight="1">
      <c r="A11" s="3103" t="s">
        <v>1117</v>
      </c>
      <c r="B11" s="3103"/>
      <c r="C11" s="3103"/>
      <c r="D11" s="22"/>
      <c r="E11" s="264">
        <f t="shared" si="0"/>
        <v>96.694235995395132</v>
      </c>
      <c r="F11" s="265">
        <f t="shared" si="1"/>
        <v>41.353074377945966</v>
      </c>
      <c r="G11" s="265">
        <f t="shared" si="2"/>
        <v>47.91521214392337</v>
      </c>
      <c r="H11" s="265">
        <f t="shared" si="3"/>
        <v>369.22649092196866</v>
      </c>
      <c r="I11" s="265">
        <f t="shared" si="4"/>
        <v>11.966287930980428</v>
      </c>
      <c r="J11" s="265">
        <f t="shared" si="5"/>
        <v>92.210183455863827</v>
      </c>
      <c r="K11" s="265">
        <f t="shared" si="6"/>
        <v>1.1999116846393896</v>
      </c>
      <c r="L11" s="265">
        <f t="shared" si="7"/>
        <v>9.2463157505159064</v>
      </c>
      <c r="M11" s="50">
        <v>1104507474.4175601</v>
      </c>
      <c r="N11" s="50">
        <v>1067995063.900094</v>
      </c>
      <c r="O11" s="50">
        <v>456747797.40586615</v>
      </c>
      <c r="P11" s="50">
        <v>529227099.51266408</v>
      </c>
      <c r="Q11" s="50">
        <v>132168544.60800523</v>
      </c>
      <c r="R11" s="50">
        <v>13253114.24325172</v>
      </c>
      <c r="S11" s="50">
        <v>143334000.27478242</v>
      </c>
    </row>
    <row r="12" spans="1:20" s="33" customFormat="1" ht="13.7" hidden="1" customHeight="1">
      <c r="A12" s="3198" t="s">
        <v>1118</v>
      </c>
      <c r="B12" s="3198"/>
      <c r="C12" s="3198"/>
      <c r="D12" s="32"/>
      <c r="E12" s="261">
        <f t="shared" si="0"/>
        <v>96.143583588435959</v>
      </c>
      <c r="F12" s="134">
        <f t="shared" si="1"/>
        <v>43.80616542024616</v>
      </c>
      <c r="G12" s="134">
        <f t="shared" si="2"/>
        <v>49.754979514854305</v>
      </c>
      <c r="H12" s="134">
        <f t="shared" si="3"/>
        <v>369.94972248253907</v>
      </c>
      <c r="I12" s="134">
        <f t="shared" si="4"/>
        <v>11.891954414428728</v>
      </c>
      <c r="J12" s="134">
        <f t="shared" si="5"/>
        <v>88.421807792714873</v>
      </c>
      <c r="K12" s="134">
        <f t="shared" si="6"/>
        <v>1.3015294865590137</v>
      </c>
      <c r="L12" s="134">
        <f t="shared" si="7"/>
        <v>9.6774328328604184</v>
      </c>
      <c r="M12" s="50">
        <v>87573289.677770346</v>
      </c>
      <c r="N12" s="50">
        <v>84196098.96249029</v>
      </c>
      <c r="O12" s="50">
        <v>38362500.140195437</v>
      </c>
      <c r="P12" s="50">
        <v>43572072.339658655</v>
      </c>
      <c r="Q12" s="50">
        <v>10414175.687696068</v>
      </c>
      <c r="R12" s="50">
        <v>1139792.187505922</v>
      </c>
      <c r="S12" s="50">
        <v>11777836.200894887</v>
      </c>
      <c r="T12" s="267"/>
    </row>
    <row r="13" spans="1:20" s="33" customFormat="1" ht="13.7" hidden="1" customHeight="1">
      <c r="A13" s="3103" t="s">
        <v>1119</v>
      </c>
      <c r="B13" s="3103"/>
      <c r="C13" s="3103"/>
      <c r="D13" s="32"/>
      <c r="E13" s="261" t="e">
        <f t="shared" si="0"/>
        <v>#REF!</v>
      </c>
      <c r="F13" s="134">
        <f t="shared" si="1"/>
        <v>29.984456145394923</v>
      </c>
      <c r="G13" s="134">
        <f t="shared" si="2"/>
        <v>33.18043711200859</v>
      </c>
      <c r="H13" s="134">
        <f t="shared" si="3"/>
        <v>364.62575496612726</v>
      </c>
      <c r="I13" s="134">
        <f t="shared" si="4"/>
        <v>9.0370982789521364</v>
      </c>
      <c r="J13" s="134">
        <f t="shared" si="5"/>
        <v>99.310288515561354</v>
      </c>
      <c r="K13" s="134">
        <f t="shared" si="6"/>
        <v>2.646541493160405</v>
      </c>
      <c r="L13" s="134">
        <f t="shared" si="7"/>
        <v>29.083317580633828</v>
      </c>
      <c r="M13" s="50">
        <f>'2'!L14*1000</f>
        <v>1814153456077.3289</v>
      </c>
      <c r="N13" s="50" t="e">
        <f>#REF!*1000</f>
        <v>#REF!</v>
      </c>
      <c r="O13" s="50">
        <f>'24.'!F13*1000</f>
        <v>543964047447.67297</v>
      </c>
      <c r="P13" s="50">
        <f>'2'!G14*1000</f>
        <v>601944046609.06848</v>
      </c>
      <c r="Q13" s="50">
        <f>'2'!J14*1000</f>
        <v>163946830756.715</v>
      </c>
      <c r="R13" s="50">
        <f>'20.'!AA13*1000</f>
        <v>48012323964.690033</v>
      </c>
      <c r="S13" s="50">
        <f>'2'!M14*1000</f>
        <v>165085444023.28009</v>
      </c>
      <c r="T13" s="267"/>
    </row>
    <row r="14" spans="1:20" s="33" customFormat="1" ht="13.7" hidden="1" customHeight="1">
      <c r="A14" s="3198" t="s">
        <v>1120</v>
      </c>
      <c r="B14" s="3198"/>
      <c r="C14" s="3198"/>
      <c r="D14" s="32"/>
      <c r="E14" s="261" t="e">
        <f t="shared" si="0"/>
        <v>#REF!</v>
      </c>
      <c r="F14" s="134">
        <f t="shared" si="1"/>
        <v>29.775913443042274</v>
      </c>
      <c r="G14" s="134">
        <f t="shared" si="2"/>
        <v>31.060894960473345</v>
      </c>
      <c r="H14" s="134">
        <f t="shared" si="3"/>
        <v>360.18391381837631</v>
      </c>
      <c r="I14" s="134">
        <f t="shared" si="4"/>
        <v>6.6219643922703204</v>
      </c>
      <c r="J14" s="134">
        <f t="shared" si="5"/>
        <v>76.788677692933476</v>
      </c>
      <c r="K14" s="134">
        <f t="shared" si="6"/>
        <v>1.0746011818883412</v>
      </c>
      <c r="L14" s="134">
        <f t="shared" si="7"/>
        <v>12.461136743771958</v>
      </c>
      <c r="M14" s="50">
        <f>'2'!L15*1000</f>
        <v>1858282579764.1816</v>
      </c>
      <c r="N14" s="50" t="e">
        <f>#REF!*1000</f>
        <v>#REF!</v>
      </c>
      <c r="O14" s="50">
        <f>'24.'!F14*1000</f>
        <v>553320612477.7157</v>
      </c>
      <c r="P14" s="50">
        <f>'2'!G15*1000</f>
        <v>577199200169.32678</v>
      </c>
      <c r="Q14" s="50">
        <f>'2'!J15*1000</f>
        <v>123054810739.74641</v>
      </c>
      <c r="R14" s="50">
        <f>'20.'!AA14*1000</f>
        <v>19969126564.971054</v>
      </c>
      <c r="S14" s="50">
        <f>'2'!M15*1000</f>
        <v>160251243330.20074</v>
      </c>
      <c r="T14" s="267"/>
    </row>
    <row r="15" spans="1:20" s="33" customFormat="1" ht="0.75" customHeight="1">
      <c r="A15" s="3198" t="s">
        <v>1121</v>
      </c>
      <c r="B15" s="3198"/>
      <c r="C15" s="3198"/>
      <c r="D15" s="32"/>
      <c r="E15" s="261" t="e">
        <f t="shared" si="0"/>
        <v>#REF!</v>
      </c>
      <c r="F15" s="134">
        <f t="shared" si="1"/>
        <v>33.541969878352447</v>
      </c>
      <c r="G15" s="134">
        <f t="shared" si="2"/>
        <v>36.56124742313078</v>
      </c>
      <c r="H15" s="134">
        <f t="shared" si="3"/>
        <v>361.13273953770857</v>
      </c>
      <c r="I15" s="134">
        <f t="shared" si="4"/>
        <v>6.9783047564829008</v>
      </c>
      <c r="J15" s="134">
        <f t="shared" si="5"/>
        <v>68.928017823684357</v>
      </c>
      <c r="K15" s="134">
        <f t="shared" si="6"/>
        <v>0.81774071897321621</v>
      </c>
      <c r="L15" s="134">
        <f t="shared" si="7"/>
        <v>8.0772119905159698</v>
      </c>
      <c r="M15" s="50">
        <f>'2'!L16*1000</f>
        <v>1616947529869.2383</v>
      </c>
      <c r="N15" s="50" t="e">
        <f>#REF!*1000</f>
        <v>#REF!</v>
      </c>
      <c r="O15" s="50">
        <f>'24.'!F15*1000</f>
        <v>542356053417.50385</v>
      </c>
      <c r="P15" s="50">
        <f>'2'!G16*1000</f>
        <v>591176187097.69373</v>
      </c>
      <c r="Q15" s="50">
        <f>'2'!J16*1000</f>
        <v>112835526386.69783</v>
      </c>
      <c r="R15" s="50">
        <f>'20.'!AA15*1000</f>
        <v>13222438356.172369</v>
      </c>
      <c r="S15" s="50">
        <f>'2'!M16*1000</f>
        <v>163700524038.46497</v>
      </c>
      <c r="T15" s="267"/>
    </row>
    <row r="16" spans="1:20" s="33" customFormat="1" ht="17.25" hidden="1" customHeight="1">
      <c r="A16" s="3198" t="s">
        <v>1106</v>
      </c>
      <c r="B16" s="3198"/>
      <c r="C16" s="3198"/>
      <c r="D16" s="32"/>
      <c r="E16" s="261" t="e">
        <f t="shared" si="0"/>
        <v>#REF!</v>
      </c>
      <c r="F16" s="134">
        <f t="shared" si="1"/>
        <v>30.436173352685795</v>
      </c>
      <c r="G16" s="134">
        <f t="shared" si="2"/>
        <v>31.104626331474162</v>
      </c>
      <c r="H16" s="134">
        <f t="shared" si="3"/>
        <v>318.25095015699156</v>
      </c>
      <c r="I16" s="134">
        <f t="shared" si="4"/>
        <v>6.3675851906410283</v>
      </c>
      <c r="J16" s="134">
        <f t="shared" si="5"/>
        <v>65.150759746518162</v>
      </c>
      <c r="K16" s="134">
        <f t="shared" si="6"/>
        <v>1.3284410257579715</v>
      </c>
      <c r="L16" s="134">
        <f t="shared" si="7"/>
        <v>13.59211373155776</v>
      </c>
      <c r="M16" s="50">
        <f>'2'!L17*1000</f>
        <v>1677734614158.7781</v>
      </c>
      <c r="N16" s="50" t="e">
        <f>#REF!*1000</f>
        <v>#REF!</v>
      </c>
      <c r="O16" s="50">
        <f>'24.'!F16*1000</f>
        <v>510638215563.37988</v>
      </c>
      <c r="P16" s="50">
        <f>'2'!G17*1000</f>
        <v>521853082567.8877</v>
      </c>
      <c r="Q16" s="50">
        <f>'2'!J17*1000</f>
        <v>106831180829.43275</v>
      </c>
      <c r="R16" s="50">
        <f>'20.'!AA16*1000</f>
        <v>22287714917.827419</v>
      </c>
      <c r="S16" s="50">
        <f>'2'!M17*1000</f>
        <v>163975341569.43137</v>
      </c>
      <c r="T16" s="267"/>
    </row>
    <row r="17" spans="1:20" s="33" customFormat="1" ht="15.75" hidden="1" customHeight="1">
      <c r="A17" s="3198" t="s">
        <v>1107</v>
      </c>
      <c r="B17" s="3198"/>
      <c r="C17" s="3198"/>
      <c r="D17" s="32"/>
      <c r="E17" s="268" t="e">
        <f t="shared" si="0"/>
        <v>#REF!</v>
      </c>
      <c r="F17" s="269">
        <f t="shared" si="1"/>
        <v>29.161014807454656</v>
      </c>
      <c r="G17" s="269">
        <f t="shared" si="2"/>
        <v>30.986663560319151</v>
      </c>
      <c r="H17" s="269">
        <f t="shared" si="3"/>
        <v>309.19840934118037</v>
      </c>
      <c r="I17" s="269">
        <f t="shared" si="4"/>
        <v>6.5546330433600168</v>
      </c>
      <c r="J17" s="269">
        <f t="shared" si="5"/>
        <v>65.404980012671729</v>
      </c>
      <c r="K17" s="269">
        <f t="shared" si="6"/>
        <v>1.8219534286994465</v>
      </c>
      <c r="L17" s="269">
        <f t="shared" si="7"/>
        <v>18.180243928197097</v>
      </c>
      <c r="M17" s="50">
        <f>'2'!L18*1000</f>
        <v>1905911401124.707</v>
      </c>
      <c r="N17" s="50" t="e">
        <f>#REF!*1000</f>
        <v>#REF!</v>
      </c>
      <c r="O17" s="50">
        <f>'24.'!F17*1000</f>
        <v>555783105898.94226</v>
      </c>
      <c r="P17" s="50">
        <f>'2'!G18*1000</f>
        <v>590578353624.27771</v>
      </c>
      <c r="Q17" s="50">
        <f>'2'!J18*1000</f>
        <v>124925498475.28592</v>
      </c>
      <c r="R17" s="50">
        <f>'20.'!AA17*1000</f>
        <v>34724818120.765259</v>
      </c>
      <c r="S17" s="50">
        <f>'2'!M18*1000</f>
        <v>191003037461.4938</v>
      </c>
      <c r="T17" s="267"/>
    </row>
    <row r="18" spans="1:20" s="33" customFormat="1" ht="15.75" hidden="1" customHeight="1">
      <c r="A18" s="3198" t="s">
        <v>1108</v>
      </c>
      <c r="B18" s="3198"/>
      <c r="C18" s="3198"/>
      <c r="D18" s="32"/>
      <c r="E18" s="268" t="e">
        <f>N18/M18*100</f>
        <v>#REF!</v>
      </c>
      <c r="F18" s="269">
        <f>O18/M18*100</f>
        <v>31.698522124221203</v>
      </c>
      <c r="G18" s="269">
        <f>P18/M18*100</f>
        <v>32.085281743425561</v>
      </c>
      <c r="H18" s="269">
        <f>P18/S18*100</f>
        <v>408.58755089352894</v>
      </c>
      <c r="I18" s="269">
        <f>Q18/M18*100</f>
        <v>8.5556173339123696</v>
      </c>
      <c r="J18" s="269">
        <f>Q18/S18*100</f>
        <v>108.9508504491088</v>
      </c>
      <c r="K18" s="269">
        <f>R18/M18*100</f>
        <v>3.7038632327535974</v>
      </c>
      <c r="L18" s="269">
        <f>R18/S18*100</f>
        <v>47.166561266848611</v>
      </c>
      <c r="M18" s="50">
        <f>'2'!L19*1000</f>
        <v>1892556986282.2148</v>
      </c>
      <c r="N18" s="50" t="e">
        <f>'11.'!G18*1000</f>
        <v>#REF!</v>
      </c>
      <c r="O18" s="50">
        <f>'23.'!F18*1000</f>
        <v>599912595010.16187</v>
      </c>
      <c r="P18" s="50">
        <f>'1'!G19*1000</f>
        <v>607232241203.53247</v>
      </c>
      <c r="Q18" s="50">
        <f>'1'!J19*1000</f>
        <v>161919933572.53073</v>
      </c>
      <c r="R18" s="50">
        <f>'19.'!AA18*1000</f>
        <v>70097722373.816498</v>
      </c>
      <c r="S18" s="50">
        <f>'1'!M19*1000</f>
        <v>148617411341.97382</v>
      </c>
      <c r="T18" s="267"/>
    </row>
    <row r="19" spans="1:20" s="33" customFormat="1" ht="15.75" hidden="1" customHeight="1">
      <c r="A19" s="3198" t="s">
        <v>1122</v>
      </c>
      <c r="B19" s="3198"/>
      <c r="C19" s="3198"/>
      <c r="D19" s="32"/>
      <c r="E19" s="268" t="e">
        <f>N19/M19*100</f>
        <v>#REF!</v>
      </c>
      <c r="F19" s="269">
        <f>O19/M19*100</f>
        <v>28.724143982605742</v>
      </c>
      <c r="G19" s="269">
        <f>P19/M19*100</f>
        <v>29.964902701311612</v>
      </c>
      <c r="H19" s="269">
        <f>P19/S19*100</f>
        <v>301.42040190983852</v>
      </c>
      <c r="I19" s="269">
        <f>Q19/M19*100</f>
        <v>6.3821086862213399</v>
      </c>
      <c r="J19" s="269">
        <f>Q19/S19*100</f>
        <v>64.198365147666706</v>
      </c>
      <c r="K19" s="269">
        <f>R19/M19*100</f>
        <v>1.7110994133738389</v>
      </c>
      <c r="L19" s="269">
        <f>R19/S19*100</f>
        <v>17.212145756917664</v>
      </c>
      <c r="M19" s="50">
        <f>'2'!L20*1000</f>
        <v>1918058080334.3196</v>
      </c>
      <c r="N19" s="50" t="e">
        <f>#REF!*1000</f>
        <v>#REF!</v>
      </c>
      <c r="O19" s="50">
        <f>'24.'!F19*1000</f>
        <v>550945764665.23364</v>
      </c>
      <c r="P19" s="50">
        <f>'2'!G20*1000</f>
        <v>574744237526.82422</v>
      </c>
      <c r="Q19" s="50">
        <f>'2'!J20*1000</f>
        <v>122412551351.78688</v>
      </c>
      <c r="R19" s="50">
        <f>'20.'!AA19*1000</f>
        <v>32819880560.770058</v>
      </c>
      <c r="S19" s="50">
        <f>'2'!M20*1000</f>
        <v>190678611628.53299</v>
      </c>
      <c r="T19" s="267"/>
    </row>
    <row r="20" spans="1:20" s="33" customFormat="1" ht="15.75" hidden="1" customHeight="1">
      <c r="A20" s="3198" t="s">
        <v>1123</v>
      </c>
      <c r="B20" s="3198"/>
      <c r="C20" s="3198"/>
      <c r="D20" s="32"/>
      <c r="E20" s="268" t="e">
        <f>N20/M20*100</f>
        <v>#REF!</v>
      </c>
      <c r="F20" s="269">
        <f>O20/M20*100</f>
        <v>26.603897123587544</v>
      </c>
      <c r="G20" s="269">
        <f>P20/M20*100</f>
        <v>28.346727808228561</v>
      </c>
      <c r="H20" s="269">
        <f>P20/S20*100</f>
        <v>298.19109011649061</v>
      </c>
      <c r="I20" s="269">
        <f>Q20/M20*100</f>
        <v>5.9039419575430427</v>
      </c>
      <c r="J20" s="269">
        <f>Q20/S20*100</f>
        <v>62.106035667129255</v>
      </c>
      <c r="K20" s="269">
        <f>R20/M20*100</f>
        <v>1.8104330390879257</v>
      </c>
      <c r="L20" s="269">
        <f>R20/S20*100</f>
        <v>19.044702625317804</v>
      </c>
      <c r="M20" s="50">
        <f>'2'!L21*1000</f>
        <v>2003052329113.0562</v>
      </c>
      <c r="N20" s="50" t="e">
        <f>#REF!*1000</f>
        <v>#REF!</v>
      </c>
      <c r="O20" s="50">
        <f>'24.'!F20*1000</f>
        <v>532889980968.86169</v>
      </c>
      <c r="P20" s="50">
        <f>'2'!G21*1000</f>
        <v>567799791590.06055</v>
      </c>
      <c r="Q20" s="50">
        <f>'2'!J21*1000</f>
        <v>118259046890.04887</v>
      </c>
      <c r="R20" s="50">
        <f>'20.'!AA20*1000</f>
        <v>36263921156.482986</v>
      </c>
      <c r="S20" s="50">
        <f>'2'!M21*1000</f>
        <v>190414740885.86792</v>
      </c>
      <c r="T20" s="267"/>
    </row>
    <row r="21" spans="1:20" s="33" customFormat="1" ht="15.75" hidden="1" customHeight="1">
      <c r="A21" s="3198" t="s">
        <v>1111</v>
      </c>
      <c r="B21" s="3198"/>
      <c r="C21" s="3198"/>
      <c r="D21" s="32"/>
      <c r="E21" s="268" t="e">
        <f>N21/M21*100</f>
        <v>#REF!</v>
      </c>
      <c r="F21" s="269">
        <f>O21/M21*100</f>
        <v>33.888012730174829</v>
      </c>
      <c r="G21" s="269">
        <f>P21/M21*100</f>
        <v>35.960480263446051</v>
      </c>
      <c r="H21" s="269">
        <f>P21/S21*100</f>
        <v>294.4694044334646</v>
      </c>
      <c r="I21" s="269">
        <f>Q21/M21*100</f>
        <v>7.7028983583068849</v>
      </c>
      <c r="J21" s="269">
        <f>Q21/S21*100</f>
        <v>63.076685165627289</v>
      </c>
      <c r="K21" s="269">
        <f>R21/M21*100</f>
        <v>2.3623878724763019</v>
      </c>
      <c r="L21" s="269">
        <f>R21/S21*100</f>
        <v>19.34487372673016</v>
      </c>
      <c r="M21" s="50">
        <f>'2'!L22*1000</f>
        <v>1698497265220.4094</v>
      </c>
      <c r="N21" s="50" t="e">
        <f>#REF!*1000</f>
        <v>#REF!</v>
      </c>
      <c r="O21" s="50">
        <f>'24.'!F21*1000</f>
        <v>575586969459.5636</v>
      </c>
      <c r="P21" s="50">
        <f>'2'!G22*1000</f>
        <v>610787773834.75635</v>
      </c>
      <c r="Q21" s="50">
        <f>'2'!J22*1000</f>
        <v>130833517958.55026</v>
      </c>
      <c r="R21" s="50">
        <f>'20.'!AA21*1000</f>
        <v>40125093407.9086</v>
      </c>
      <c r="S21" s="50">
        <f>'2'!M22*1000</f>
        <v>207419774224.03622</v>
      </c>
      <c r="T21" s="267"/>
    </row>
    <row r="22" spans="1:20" s="33" customFormat="1" ht="14.45" hidden="1" customHeight="1">
      <c r="A22" s="2618" t="s">
        <v>1112</v>
      </c>
      <c r="B22" s="2619"/>
      <c r="C22" s="2619"/>
      <c r="D22" s="2620"/>
      <c r="E22" s="268">
        <f>N22/M22*100</f>
        <v>92.931180533661376</v>
      </c>
      <c r="F22" s="269">
        <f>O22/M22*100</f>
        <v>34.264216394459254</v>
      </c>
      <c r="G22" s="269">
        <f>P22/M22*100</f>
        <v>36.37046339652278</v>
      </c>
      <c r="H22" s="269">
        <f>P22/S22*100</f>
        <v>271.21384727367672</v>
      </c>
      <c r="I22" s="269">
        <f>Q22/M22*100</f>
        <v>7.4956917489686026</v>
      </c>
      <c r="J22" s="269">
        <f>Q22/S22*100</f>
        <v>55.895229462753825</v>
      </c>
      <c r="K22" s="269">
        <f>R22/M22*100</f>
        <v>1.8199165275071008</v>
      </c>
      <c r="L22" s="269">
        <f>R22/S22*100</f>
        <v>13.571082605159784</v>
      </c>
      <c r="M22" s="50">
        <f>'2'!L23*1000</f>
        <v>1626676822.6598606</v>
      </c>
      <c r="N22" s="50">
        <f>'12.'!F22*1000</f>
        <v>1511689974.7652617</v>
      </c>
      <c r="O22" s="50">
        <f>'24.'!F22*1000</f>
        <v>557368066.55468881</v>
      </c>
      <c r="P22" s="50">
        <f>'2'!G23*1000</f>
        <v>591629898.36522436</v>
      </c>
      <c r="Q22" s="50">
        <f>'2'!J23*1000</f>
        <v>121930680.37849981</v>
      </c>
      <c r="R22" s="50">
        <f>'20.'!AA22*1000</f>
        <v>29604160.344714176</v>
      </c>
      <c r="S22" s="50">
        <f>'2'!M23*1000</f>
        <v>218141479.24689919</v>
      </c>
      <c r="T22" s="267"/>
    </row>
    <row r="23" spans="1:20" s="33" customFormat="1" ht="14.45" hidden="1" customHeight="1">
      <c r="A23" s="2618" t="s">
        <v>1001</v>
      </c>
      <c r="B23" s="2619"/>
      <c r="C23" s="2619"/>
      <c r="D23" s="2620"/>
      <c r="E23" s="269" t="s">
        <v>357</v>
      </c>
      <c r="F23" s="269" t="s">
        <v>357</v>
      </c>
      <c r="G23" s="269" t="s">
        <v>357</v>
      </c>
      <c r="H23" s="269" t="s">
        <v>357</v>
      </c>
      <c r="I23" s="269" t="s">
        <v>357</v>
      </c>
      <c r="J23" s="269" t="s">
        <v>357</v>
      </c>
      <c r="K23" s="269" t="s">
        <v>357</v>
      </c>
      <c r="L23" s="269" t="s">
        <v>357</v>
      </c>
      <c r="M23" s="50" t="e">
        <f>'2'!L24*1000</f>
        <v>#VALUE!</v>
      </c>
      <c r="N23" s="50" t="e">
        <f>#REF!*1000</f>
        <v>#REF!</v>
      </c>
      <c r="O23" s="50">
        <f>'24.'!F23*1000</f>
        <v>567246381.60543549</v>
      </c>
      <c r="P23" s="50">
        <f>'2'!G24*1000</f>
        <v>547611812.77995157</v>
      </c>
      <c r="Q23" s="50">
        <f>'2'!J24*1000</f>
        <v>125999915.51610923</v>
      </c>
      <c r="R23" s="50">
        <f>'20.'!AA23*1000</f>
        <v>35393874.641408071</v>
      </c>
      <c r="S23" s="50" t="e">
        <f>'2'!M24*1000</f>
        <v>#VALUE!</v>
      </c>
      <c r="T23" s="267"/>
    </row>
    <row r="24" spans="1:20" s="33" customFormat="1" ht="14.45" customHeight="1">
      <c r="A24" s="2618" t="s">
        <v>1002</v>
      </c>
      <c r="B24" s="2619"/>
      <c r="C24" s="2619"/>
      <c r="D24" s="2620"/>
      <c r="E24" s="268">
        <f>N24/M24*100</f>
        <v>91.694446441759368</v>
      </c>
      <c r="F24" s="269">
        <f>O24/M24*100</f>
        <v>31.323781150996403</v>
      </c>
      <c r="G24" s="269">
        <f>P24/M24*100</f>
        <v>33.175275479059394</v>
      </c>
      <c r="H24" s="269">
        <f>P24/S24*100</f>
        <v>223.90363240110815</v>
      </c>
      <c r="I24" s="269">
        <f>Q24/M24*100</f>
        <v>7.1366962534594984</v>
      </c>
      <c r="J24" s="269">
        <f>Q24/S24*100</f>
        <v>48.166358573317481</v>
      </c>
      <c r="K24" s="269">
        <f>R24/M24*100</f>
        <v>1.6120648926085688</v>
      </c>
      <c r="L24" s="269">
        <f>R24/S24*100</f>
        <v>10.880005664133668</v>
      </c>
      <c r="M24" s="50">
        <f>'2'!L25*1000</f>
        <v>1709412871.6277041</v>
      </c>
      <c r="N24" s="50">
        <f>'12.'!F24*1000</f>
        <v>1567436670.043206</v>
      </c>
      <c r="O24" s="50">
        <f>'24.'!F24*1000</f>
        <v>535452746.87562519</v>
      </c>
      <c r="P24" s="50">
        <f>'2'!G25*1000</f>
        <v>567102429.23699069</v>
      </c>
      <c r="Q24" s="50">
        <f>'2'!J25*1000</f>
        <v>121995604.3656088</v>
      </c>
      <c r="R24" s="50">
        <f>'20.'!AA24*1000</f>
        <v>27556844.773242202</v>
      </c>
      <c r="S24" s="50">
        <f>'2'!M25*1000</f>
        <v>253279691.42593685</v>
      </c>
      <c r="T24" s="267"/>
    </row>
    <row r="25" spans="1:20" s="33" customFormat="1" ht="14.45" customHeight="1">
      <c r="A25" s="2618" t="s">
        <v>1003</v>
      </c>
      <c r="B25" s="2619"/>
      <c r="C25" s="2619"/>
      <c r="D25" s="2620"/>
      <c r="E25" s="268">
        <f>N25/M25*100</f>
        <v>93.917920374220046</v>
      </c>
      <c r="F25" s="269">
        <f>O25/M25*100</f>
        <v>30.455114080059627</v>
      </c>
      <c r="G25" s="269">
        <f>P25/M25*100</f>
        <v>31.035871568337903</v>
      </c>
      <c r="H25" s="269">
        <f>P25/S25*100</f>
        <v>259.45368746716292</v>
      </c>
      <c r="I25" s="269">
        <f>Q25/M25*100</f>
        <v>7.1801903730897649</v>
      </c>
      <c r="J25" s="269">
        <f>Q25/S25*100</f>
        <v>60.024957408152169</v>
      </c>
      <c r="K25" s="269">
        <f>R25/M25*100</f>
        <v>2.1490440551879697</v>
      </c>
      <c r="L25" s="269">
        <f>R25/S25*100</f>
        <v>17.965579069373767</v>
      </c>
      <c r="M25" s="50">
        <f>'2'!L26*1000</f>
        <v>1919414800.3673985</v>
      </c>
      <c r="N25" s="50">
        <f>'12.'!F25*1000</f>
        <v>1802674463.8600478</v>
      </c>
      <c r="O25" s="50">
        <f>'24.'!F25*1000</f>
        <v>584559967.12143993</v>
      </c>
      <c r="P25" s="50">
        <f>'2'!G26*1000</f>
        <v>595707112.30569518</v>
      </c>
      <c r="Q25" s="50">
        <f>'2'!J26*1000</f>
        <v>137817636.71564007</v>
      </c>
      <c r="R25" s="50">
        <f>'20.'!AA25*1000</f>
        <v>41249069.661693618</v>
      </c>
      <c r="S25" s="50">
        <f>'2'!M26*1000</f>
        <v>229600557.27906713</v>
      </c>
      <c r="T25" s="267"/>
    </row>
    <row r="26" spans="1:20" s="33" customFormat="1" ht="14.45" customHeight="1">
      <c r="A26" s="2618" t="s">
        <v>1004</v>
      </c>
      <c r="B26" s="2619"/>
      <c r="C26" s="2619"/>
      <c r="D26" s="2620"/>
      <c r="E26" s="268">
        <f>N26/M26*100</f>
        <v>92.76838377376491</v>
      </c>
      <c r="F26" s="269">
        <f>O26/M26*100</f>
        <v>29.289272541361239</v>
      </c>
      <c r="G26" s="269">
        <f>P26/M26*100</f>
        <v>30.32913603700354</v>
      </c>
      <c r="H26" s="269">
        <f>P26/S26*100</f>
        <v>217.0444023669115</v>
      </c>
      <c r="I26" s="269">
        <f>Q26/M26*100</f>
        <v>7.1050982696021849</v>
      </c>
      <c r="J26" s="269">
        <f>Q26/S26*100</f>
        <v>50.84621618639229</v>
      </c>
      <c r="K26" s="269">
        <f>R26/M26*100</f>
        <v>1.85563329920529</v>
      </c>
      <c r="L26" s="269">
        <f>R26/S26*100</f>
        <v>13.279468955092064</v>
      </c>
      <c r="M26" s="50">
        <f>'2'!L27*1000</f>
        <v>2127553925.5435531</v>
      </c>
      <c r="N26" s="50">
        <f>'12.'!F26*1000</f>
        <v>1973697390.6420438</v>
      </c>
      <c r="O26" s="50">
        <f>'24.'!F26*1000</f>
        <v>623145067.71688104</v>
      </c>
      <c r="P26" s="50">
        <f>'2'!G27*1000</f>
        <v>645268724.33871329</v>
      </c>
      <c r="Q26" s="50">
        <f>'2'!J27*1000</f>
        <v>151164797.14864835</v>
      </c>
      <c r="R26" s="50">
        <f>'20.'!AA26*1000</f>
        <v>39479599.100935496</v>
      </c>
      <c r="S26" s="50">
        <f>'2'!M27*1000</f>
        <v>297298026.25726908</v>
      </c>
      <c r="T26" s="267"/>
    </row>
    <row r="27" spans="1:20" s="33" customFormat="1" ht="16.5">
      <c r="A27" s="2618" t="s">
        <v>1005</v>
      </c>
      <c r="B27" s="2619"/>
      <c r="C27" s="2619"/>
      <c r="D27" s="2620"/>
      <c r="E27" s="268">
        <f>N27/M27*100</f>
        <v>92.180314994046185</v>
      </c>
      <c r="F27" s="269">
        <f>O27/M27*100</f>
        <v>29.658604394627908</v>
      </c>
      <c r="G27" s="269">
        <f>P27/M27*100</f>
        <v>30.960703349801232</v>
      </c>
      <c r="H27" s="269">
        <f>P27/S27*100</f>
        <v>205.25957888706498</v>
      </c>
      <c r="I27" s="269">
        <f>Q27/M27*100</f>
        <v>6.6782679152870701</v>
      </c>
      <c r="J27" s="269">
        <f>Q27/S27*100</f>
        <v>44.274784215960707</v>
      </c>
      <c r="K27" s="269">
        <f>R27/M27*100</f>
        <v>1.5450558033420154</v>
      </c>
      <c r="L27" s="269">
        <f>R27/S27*100</f>
        <v>10.24322671122502</v>
      </c>
      <c r="M27" s="50">
        <f>'1'!L28*1000</f>
        <v>2222332340.2221918</v>
      </c>
      <c r="N27" s="50">
        <f>'11.'!F27*1000</f>
        <v>2048552951.4313745</v>
      </c>
      <c r="O27" s="50">
        <f>'23.'!F27*1000</f>
        <v>659112757.12037623</v>
      </c>
      <c r="P27" s="50">
        <f>'1'!G28*1000</f>
        <v>688049723.30288827</v>
      </c>
      <c r="Q27" s="50">
        <f>'1'!J28*1000</f>
        <v>148413307.64810693</v>
      </c>
      <c r="R27" s="50">
        <f>'19.'!AA27*1000</f>
        <v>34336274.792149395</v>
      </c>
      <c r="S27" s="50">
        <f>'1'!M28*1000</f>
        <v>335209556.13060927</v>
      </c>
      <c r="T27" s="267"/>
    </row>
    <row r="28" spans="1:20" s="33" customFormat="1" ht="16.5">
      <c r="A28" s="2618" t="s">
        <v>1552</v>
      </c>
      <c r="B28" s="2619"/>
      <c r="C28" s="2619"/>
      <c r="D28" s="2620"/>
      <c r="E28" s="268">
        <f>N28/M28*100</f>
        <v>94.543524560336522</v>
      </c>
      <c r="F28" s="269">
        <f>O28/M28*100</f>
        <v>29.242633604472061</v>
      </c>
      <c r="G28" s="269">
        <f>P28/M28*100</f>
        <v>31.875476849148949</v>
      </c>
      <c r="H28" s="269">
        <f>P28/S28*100</f>
        <v>267.71279572230901</v>
      </c>
      <c r="I28" s="269">
        <f>Q28/M28*100</f>
        <v>7.1410791460460032</v>
      </c>
      <c r="J28" s="269">
        <f>Q28/S28*100</f>
        <v>59.975832572157962</v>
      </c>
      <c r="K28" s="269">
        <f>R28/M28*100</f>
        <v>1.8990571237180682</v>
      </c>
      <c r="L28" s="269">
        <f>R28/S28*100</f>
        <v>15.949624667042583</v>
      </c>
      <c r="M28" s="50">
        <f>'1'!L29*1000</f>
        <v>2945061719.0810175</v>
      </c>
      <c r="N28" s="50">
        <f>'11.'!F28*1000</f>
        <v>2784365149.6964307</v>
      </c>
      <c r="O28" s="50">
        <f>'23.'!F28*1000</f>
        <v>861213607.93642831</v>
      </c>
      <c r="P28" s="50">
        <f>'1'!G29*1000</f>
        <v>938752466.45881784</v>
      </c>
      <c r="Q28" s="50">
        <f>'1'!J29*1000</f>
        <v>210309188.25947845</v>
      </c>
      <c r="R28" s="50">
        <f>'19.'!AA28*1000</f>
        <v>55928404.374101862</v>
      </c>
      <c r="S28" s="50">
        <f>'1'!M29*1000</f>
        <v>350656554.88225502</v>
      </c>
      <c r="T28" s="267"/>
    </row>
    <row r="29" spans="1:20" ht="14.45" customHeight="1">
      <c r="A29" s="2641" t="s">
        <v>371</v>
      </c>
      <c r="B29" s="2641"/>
      <c r="C29" s="2641"/>
      <c r="D29" s="32"/>
      <c r="E29" s="269"/>
      <c r="F29" s="269"/>
      <c r="G29" s="269"/>
      <c r="H29" s="269"/>
      <c r="I29" s="269"/>
      <c r="J29" s="269"/>
      <c r="K29" s="269"/>
      <c r="L29" s="269"/>
      <c r="M29" s="50"/>
      <c r="N29" s="50"/>
      <c r="O29" s="50"/>
      <c r="P29" s="50"/>
      <c r="Q29" s="50"/>
      <c r="R29" s="50"/>
      <c r="S29" s="50"/>
      <c r="T29" s="267"/>
    </row>
    <row r="30" spans="1:20" ht="14.45" customHeight="1">
      <c r="A30" s="1137"/>
      <c r="B30" s="813" t="s">
        <v>1022</v>
      </c>
      <c r="C30" s="1137"/>
      <c r="D30" s="840"/>
      <c r="E30" s="906">
        <f t="shared" ref="E30:E35" si="8">N30/M30*100</f>
        <v>89.489738859362163</v>
      </c>
      <c r="F30" s="907">
        <f t="shared" ref="F30:F35" si="9">O30/M30*100</f>
        <v>41.877391893303852</v>
      </c>
      <c r="G30" s="907">
        <f t="shared" ref="G30:G35" si="10">P30/M30*100</f>
        <v>44.445671265136596</v>
      </c>
      <c r="H30" s="907">
        <f t="shared" ref="H30:H35" si="11">P30/S30*100</f>
        <v>233.61585746969374</v>
      </c>
      <c r="I30" s="907">
        <f t="shared" ref="I30:I35" si="12">Q30/M30*100</f>
        <v>8.175416359211118</v>
      </c>
      <c r="J30" s="907">
        <f t="shared" ref="J30:J35" si="13">Q30/S30*100</f>
        <v>42.971719147529399</v>
      </c>
      <c r="K30" s="907">
        <f t="shared" ref="K30:K35" si="14">R30/M30*100</f>
        <v>2.072259344759769</v>
      </c>
      <c r="L30" s="907">
        <f t="shared" ref="L30:L35" si="15">R30/S30*100</f>
        <v>10.892233820425602</v>
      </c>
      <c r="M30" s="908">
        <f>'2'!L31*1000</f>
        <v>584801753.77575684</v>
      </c>
      <c r="N30" s="50">
        <f>'12.'!F30*1000</f>
        <v>523337562.29889494</v>
      </c>
      <c r="O30" s="908">
        <f>'24.'!F30*1000</f>
        <v>244899722.22758752</v>
      </c>
      <c r="P30" s="908">
        <f>'2'!G31*1000</f>
        <v>259919065.0359264</v>
      </c>
      <c r="Q30" s="908">
        <f>'2'!J31*1000</f>
        <v>47809978.247136749</v>
      </c>
      <c r="R30" s="908">
        <f>'20.'!AA30*1000</f>
        <v>12118608.990937136</v>
      </c>
      <c r="S30" s="908">
        <f>'2'!M31*1000</f>
        <v>111259170.43950875</v>
      </c>
      <c r="T30" s="267"/>
    </row>
    <row r="31" spans="1:20" ht="14.45" customHeight="1">
      <c r="A31" s="1137"/>
      <c r="B31" s="813" t="s">
        <v>1023</v>
      </c>
      <c r="C31" s="1137"/>
      <c r="D31" s="840"/>
      <c r="E31" s="906">
        <f t="shared" si="8"/>
        <v>93.938493177081412</v>
      </c>
      <c r="F31" s="907">
        <f t="shared" si="9"/>
        <v>37.53623221761849</v>
      </c>
      <c r="G31" s="907">
        <f t="shared" si="10"/>
        <v>40.413316988873746</v>
      </c>
      <c r="H31" s="907">
        <f t="shared" si="11"/>
        <v>305.27394231692386</v>
      </c>
      <c r="I31" s="907">
        <f t="shared" si="12"/>
        <v>9.188359276340865</v>
      </c>
      <c r="J31" s="907">
        <f t="shared" si="13"/>
        <v>69.406989297243115</v>
      </c>
      <c r="K31" s="907">
        <f t="shared" si="14"/>
        <v>3.1308108663351772</v>
      </c>
      <c r="L31" s="907">
        <f t="shared" si="15"/>
        <v>23.649505831900253</v>
      </c>
      <c r="M31" s="908">
        <f>'2'!L32*1000</f>
        <v>303803307.26815987</v>
      </c>
      <c r="N31" s="50">
        <f>'12.'!F31*1000</f>
        <v>285388249.06984806</v>
      </c>
      <c r="O31" s="908">
        <f>'24.'!F31*1000</f>
        <v>114036314.90098153</v>
      </c>
      <c r="P31" s="908">
        <f>'2'!G32*1000</f>
        <v>122776993.58896355</v>
      </c>
      <c r="Q31" s="908">
        <f>'2'!J32*1000</f>
        <v>27914539.365204308</v>
      </c>
      <c r="R31" s="908">
        <f>'20.'!AA31*1000</f>
        <v>9511506.9562371951</v>
      </c>
      <c r="S31" s="908">
        <f>'2'!M32*1000</f>
        <v>40218628.769009419</v>
      </c>
      <c r="T31" s="267"/>
    </row>
    <row r="32" spans="1:20" ht="14.45" customHeight="1">
      <c r="A32" s="1137"/>
      <c r="B32" s="813" t="s">
        <v>1024</v>
      </c>
      <c r="C32" s="1137"/>
      <c r="D32" s="840"/>
      <c r="E32" s="906">
        <f t="shared" si="8"/>
        <v>93.936291210844601</v>
      </c>
      <c r="F32" s="907">
        <f t="shared" si="9"/>
        <v>31.301066636752516</v>
      </c>
      <c r="G32" s="907">
        <f t="shared" si="10"/>
        <v>33.295459872885317</v>
      </c>
      <c r="H32" s="907">
        <f t="shared" si="11"/>
        <v>237.33316856988304</v>
      </c>
      <c r="I32" s="907">
        <f t="shared" si="12"/>
        <v>7.4744393424793181</v>
      </c>
      <c r="J32" s="907">
        <f t="shared" si="13"/>
        <v>53.278506415183621</v>
      </c>
      <c r="K32" s="907">
        <f t="shared" si="14"/>
        <v>1.3136847734712189</v>
      </c>
      <c r="L32" s="907">
        <f t="shared" si="15"/>
        <v>9.3640685841326103</v>
      </c>
      <c r="M32" s="908">
        <f>'2'!L33*1000</f>
        <v>453587614.38174766</v>
      </c>
      <c r="N32" s="50">
        <f>'12.'!F32*1000</f>
        <v>426083382.34196132</v>
      </c>
      <c r="O32" s="908">
        <f>'24.'!F32*1000</f>
        <v>141977761.43368688</v>
      </c>
      <c r="P32" s="908">
        <f>'2'!G33*1000</f>
        <v>151024082.13485259</v>
      </c>
      <c r="Q32" s="908">
        <f>'2'!J33*1000</f>
        <v>33903131.101962723</v>
      </c>
      <c r="R32" s="908">
        <f>'20.'!AA32*1000</f>
        <v>5958711.4244843675</v>
      </c>
      <c r="S32" s="908">
        <f>'2'!M33*1000</f>
        <v>63633786.648908019</v>
      </c>
      <c r="T32" s="267"/>
    </row>
    <row r="33" spans="1:20" ht="14.45" customHeight="1">
      <c r="A33" s="1137"/>
      <c r="B33" s="813" t="s">
        <v>1025</v>
      </c>
      <c r="C33" s="1137"/>
      <c r="D33" s="840"/>
      <c r="E33" s="906">
        <f t="shared" si="8"/>
        <v>97.706598192272921</v>
      </c>
      <c r="F33" s="907">
        <f t="shared" si="9"/>
        <v>26.676906948023611</v>
      </c>
      <c r="G33" s="907">
        <f t="shared" si="10"/>
        <v>31.627351789285779</v>
      </c>
      <c r="H33" s="907">
        <f t="shared" si="11"/>
        <v>469.4876786535404</v>
      </c>
      <c r="I33" s="907">
        <f t="shared" si="12"/>
        <v>7.5267696369896537</v>
      </c>
      <c r="J33" s="907">
        <f t="shared" si="13"/>
        <v>111.730050248068</v>
      </c>
      <c r="K33" s="907">
        <f t="shared" si="14"/>
        <v>1.4196815464004373</v>
      </c>
      <c r="L33" s="907">
        <f t="shared" si="15"/>
        <v>21.074258701375186</v>
      </c>
      <c r="M33" s="908">
        <f>'2'!L34*1000</f>
        <v>410756424.88352233</v>
      </c>
      <c r="N33" s="50">
        <f>'12.'!F33*1000</f>
        <v>401336129.60988849</v>
      </c>
      <c r="O33" s="908">
        <f>'24.'!F33*1000</f>
        <v>109577109.24920575</v>
      </c>
      <c r="P33" s="908">
        <f>'2'!G34*1000</f>
        <v>129911379.495005</v>
      </c>
      <c r="Q33" s="908">
        <f>'2'!J34*1000</f>
        <v>30916689.870117173</v>
      </c>
      <c r="R33" s="908">
        <f>'20.'!AA33*1000</f>
        <v>5831433.1647255402</v>
      </c>
      <c r="S33" s="908">
        <f>'2'!M34*1000</f>
        <v>27670881.559145968</v>
      </c>
      <c r="T33" s="267"/>
    </row>
    <row r="34" spans="1:20" ht="14.45" customHeight="1">
      <c r="A34" s="1137"/>
      <c r="B34" s="813" t="s">
        <v>1026</v>
      </c>
      <c r="C34" s="1137"/>
      <c r="D34" s="840"/>
      <c r="E34" s="906">
        <f t="shared" si="8"/>
        <v>99.56295391608549</v>
      </c>
      <c r="F34" s="907">
        <f t="shared" si="9"/>
        <v>17.129855466916435</v>
      </c>
      <c r="G34" s="907">
        <f t="shared" si="10"/>
        <v>21.19668319636428</v>
      </c>
      <c r="H34" s="907">
        <f t="shared" si="11"/>
        <v>488.53104708505981</v>
      </c>
      <c r="I34" s="907">
        <f t="shared" si="12"/>
        <v>6.3980748022551852</v>
      </c>
      <c r="J34" s="907">
        <f t="shared" si="13"/>
        <v>147.4597772452619</v>
      </c>
      <c r="K34" s="907">
        <f t="shared" si="14"/>
        <v>2.3945281342758951</v>
      </c>
      <c r="L34" s="907">
        <f t="shared" si="15"/>
        <v>55.187942654777508</v>
      </c>
      <c r="M34" s="908">
        <f>'2'!L35*1000</f>
        <v>577014003.37241757</v>
      </c>
      <c r="N34" s="50">
        <f>'12.'!F34*1000</f>
        <v>574492186.26704001</v>
      </c>
      <c r="O34" s="908">
        <f>'24.'!F34*1000</f>
        <v>98841664.801563457</v>
      </c>
      <c r="P34" s="908">
        <f>'2'!G35*1000</f>
        <v>122307830.29351005</v>
      </c>
      <c r="Q34" s="908">
        <f>'2'!J35*1000</f>
        <v>36917787.555254534</v>
      </c>
      <c r="R34" s="908">
        <f>'20.'!AA34*1000</f>
        <v>13816762.649464201</v>
      </c>
      <c r="S34" s="908">
        <f>'2'!M35*1000</f>
        <v>25035835.70036944</v>
      </c>
      <c r="T34" s="267"/>
    </row>
    <row r="35" spans="1:20" ht="14.45" customHeight="1">
      <c r="A35" s="1137"/>
      <c r="B35" s="813" t="s">
        <v>1027</v>
      </c>
      <c r="C35" s="1137"/>
      <c r="D35" s="840"/>
      <c r="E35" s="906">
        <f t="shared" si="8"/>
        <v>93.274090649064533</v>
      </c>
      <c r="F35" s="907">
        <f t="shared" si="9"/>
        <v>24.692143913342544</v>
      </c>
      <c r="G35" s="907">
        <f t="shared" si="10"/>
        <v>24.843677433955648</v>
      </c>
      <c r="H35" s="907">
        <f t="shared" si="11"/>
        <v>184.47168144432726</v>
      </c>
      <c r="I35" s="907">
        <f t="shared" si="12"/>
        <v>5.340129419487293</v>
      </c>
      <c r="J35" s="907">
        <f t="shared" si="13"/>
        <v>39.652046512112946</v>
      </c>
      <c r="K35" s="907">
        <f t="shared" si="14"/>
        <v>1.4130061376596674</v>
      </c>
      <c r="L35" s="907">
        <f t="shared" si="15"/>
        <v>10.491990116928948</v>
      </c>
      <c r="M35" s="908">
        <f>'2'!L36*1000</f>
        <v>615098615.39942288</v>
      </c>
      <c r="N35" s="50">
        <f>'12.'!F35*1000</f>
        <v>573727640.1087985</v>
      </c>
      <c r="O35" s="908">
        <f>'24.'!F35*1000</f>
        <v>151881035.32340285</v>
      </c>
      <c r="P35" s="908">
        <f>'2'!G36*1000</f>
        <v>152813115.91056007</v>
      </c>
      <c r="Q35" s="908">
        <f>'2'!J36*1000</f>
        <v>32847062.119803581</v>
      </c>
      <c r="R35" s="908">
        <f>'20.'!AA35*1000</f>
        <v>8691381.1882534772</v>
      </c>
      <c r="S35" s="908">
        <f>'2'!M36*1000</f>
        <v>82838251.765314117</v>
      </c>
      <c r="T35" s="267"/>
    </row>
    <row r="36" spans="1:20" ht="14.45" customHeight="1">
      <c r="A36" s="2641" t="s">
        <v>397</v>
      </c>
      <c r="B36" s="2641"/>
      <c r="C36" s="2641"/>
      <c r="D36" s="2"/>
      <c r="E36" s="907"/>
      <c r="F36" s="907"/>
      <c r="G36" s="907"/>
      <c r="H36" s="907"/>
      <c r="I36" s="907"/>
      <c r="J36" s="907"/>
      <c r="K36" s="907"/>
      <c r="L36" s="907"/>
      <c r="M36" s="908"/>
      <c r="N36" s="908"/>
      <c r="O36" s="908"/>
      <c r="P36" s="908"/>
      <c r="Q36" s="908"/>
      <c r="R36" s="908"/>
      <c r="S36" s="908"/>
      <c r="T36" s="267"/>
    </row>
    <row r="37" spans="1:20" ht="14.45" customHeight="1">
      <c r="A37" s="1137"/>
      <c r="B37" s="813" t="s">
        <v>1028</v>
      </c>
      <c r="C37" s="1137"/>
      <c r="D37" s="843"/>
      <c r="E37" s="906">
        <f t="shared" ref="E37:E46" si="16">N37/M37*100</f>
        <v>82.519775497318051</v>
      </c>
      <c r="F37" s="907">
        <f t="shared" ref="F37:F46" si="17">O37/M37*100</f>
        <v>15.283852583130434</v>
      </c>
      <c r="G37" s="907">
        <f t="shared" ref="G37:G46" si="18">P37/M37*100</f>
        <v>18.409109293317787</v>
      </c>
      <c r="H37" s="907">
        <f t="shared" ref="H37:H46" si="19">P37/S37*100</f>
        <v>72.237351561980674</v>
      </c>
      <c r="I37" s="907">
        <f t="shared" ref="I37:I46" si="20">Q37/M37*100</f>
        <v>1.4754737873814923</v>
      </c>
      <c r="J37" s="907">
        <f t="shared" ref="J37:J46" si="21">Q37/S37*100</f>
        <v>5.7897596782834251</v>
      </c>
      <c r="K37" s="907">
        <f t="shared" ref="K37:K46" si="22">R37/M37*100</f>
        <v>-4.5897718304630244</v>
      </c>
      <c r="L37" s="907">
        <f t="shared" ref="L37:L46" si="23">R37/S37*100</f>
        <v>-18.010266331939349</v>
      </c>
      <c r="M37" s="908">
        <f>'2'!L38*1000</f>
        <v>99742428.044848919</v>
      </c>
      <c r="N37" s="50">
        <f>'12.'!F37*1000</f>
        <v>82307227.698183328</v>
      </c>
      <c r="O37" s="908">
        <f>'24.'!F37*1000</f>
        <v>15244485.665209655</v>
      </c>
      <c r="P37" s="908">
        <f>'2'!G38*1000</f>
        <v>18361692.590585086</v>
      </c>
      <c r="Q37" s="908">
        <f>'2'!J38*1000</f>
        <v>1471673.3806995922</v>
      </c>
      <c r="R37" s="908">
        <f>'20.'!AA37*1000</f>
        <v>-4577949.8654223271</v>
      </c>
      <c r="S37" s="908">
        <f>'2'!M38*1000</f>
        <v>25418557.288649339</v>
      </c>
      <c r="T37" s="267"/>
    </row>
    <row r="38" spans="1:20" ht="14.45" customHeight="1">
      <c r="A38" s="1137"/>
      <c r="B38" s="813" t="s">
        <v>1038</v>
      </c>
      <c r="C38" s="1137"/>
      <c r="D38" s="843"/>
      <c r="E38" s="906">
        <f t="shared" si="16"/>
        <v>83.676663808069108</v>
      </c>
      <c r="F38" s="907">
        <f t="shared" si="17"/>
        <v>39.564232272290091</v>
      </c>
      <c r="G38" s="907">
        <f t="shared" si="18"/>
        <v>43.226626552348549</v>
      </c>
      <c r="H38" s="907">
        <f t="shared" si="19"/>
        <v>119.13186377134683</v>
      </c>
      <c r="I38" s="907">
        <f t="shared" si="20"/>
        <v>12.131336503091008</v>
      </c>
      <c r="J38" s="907">
        <f t="shared" si="21"/>
        <v>33.433761616821897</v>
      </c>
      <c r="K38" s="907">
        <f t="shared" si="22"/>
        <v>2.5979518238221426</v>
      </c>
      <c r="L38" s="907">
        <f t="shared" si="23"/>
        <v>7.1599120136125016</v>
      </c>
      <c r="M38" s="908">
        <f>'2'!L39*1000</f>
        <v>39476167.285833515</v>
      </c>
      <c r="N38" s="50">
        <f>'12.'!F38*1000</f>
        <v>33032339.784077872</v>
      </c>
      <c r="O38" s="908">
        <f>'24.'!F38*1000</f>
        <v>15618442.517164966</v>
      </c>
      <c r="P38" s="908">
        <f>'2'!G39*1000</f>
        <v>17064215.409827642</v>
      </c>
      <c r="Q38" s="908">
        <f>'2'!J39*1000</f>
        <v>4788986.6919675916</v>
      </c>
      <c r="R38" s="908">
        <f>'20.'!AA38*1000</f>
        <v>1025571.8079773918</v>
      </c>
      <c r="S38" s="908">
        <f>'2'!M39*1000</f>
        <v>14323804.622564685</v>
      </c>
      <c r="T38" s="267"/>
    </row>
    <row r="39" spans="1:20" ht="14.45" customHeight="1">
      <c r="A39" s="813"/>
      <c r="B39" s="813" t="s">
        <v>1039</v>
      </c>
      <c r="C39" s="813"/>
      <c r="D39" s="843"/>
      <c r="E39" s="906">
        <f t="shared" si="16"/>
        <v>83.467206663542399</v>
      </c>
      <c r="F39" s="907">
        <f t="shared" si="17"/>
        <v>41.548197490152575</v>
      </c>
      <c r="G39" s="907">
        <f t="shared" si="18"/>
        <v>46.240492506318198</v>
      </c>
      <c r="H39" s="907">
        <f t="shared" si="19"/>
        <v>198.31067786089284</v>
      </c>
      <c r="I39" s="907">
        <f t="shared" si="20"/>
        <v>11.335924890310988</v>
      </c>
      <c r="J39" s="907">
        <f t="shared" si="21"/>
        <v>48.616154961380936</v>
      </c>
      <c r="K39" s="907">
        <f t="shared" si="22"/>
        <v>2.531201740453104</v>
      </c>
      <c r="L39" s="907">
        <f t="shared" si="23"/>
        <v>10.85551441484624</v>
      </c>
      <c r="M39" s="908">
        <f>'2'!L40*1000</f>
        <v>92012913.291737139</v>
      </c>
      <c r="N39" s="50">
        <f>'12.'!F39*1000</f>
        <v>76800608.494360313</v>
      </c>
      <c r="O39" s="908">
        <f>'24.'!F39*1000</f>
        <v>38229706.930893794</v>
      </c>
      <c r="P39" s="908">
        <f>'2'!G40*1000</f>
        <v>42547224.275510773</v>
      </c>
      <c r="Q39" s="908">
        <f>'2'!J40*1000</f>
        <v>10430514.740138298</v>
      </c>
      <c r="R39" s="908">
        <f>'20.'!AA39*1000</f>
        <v>2329032.4626820558</v>
      </c>
      <c r="S39" s="908">
        <f>'2'!M40*1000</f>
        <v>21454832.757596634</v>
      </c>
      <c r="T39" s="267"/>
    </row>
    <row r="40" spans="1:20" ht="14.45" customHeight="1">
      <c r="A40" s="813"/>
      <c r="B40" s="813" t="s">
        <v>1040</v>
      </c>
      <c r="C40" s="813"/>
      <c r="D40" s="843"/>
      <c r="E40" s="906">
        <f t="shared" si="16"/>
        <v>85.562232652931698</v>
      </c>
      <c r="F40" s="907">
        <f t="shared" si="17"/>
        <v>38.161487855999518</v>
      </c>
      <c r="G40" s="907">
        <f t="shared" si="18"/>
        <v>44.171805632702991</v>
      </c>
      <c r="H40" s="907">
        <f t="shared" si="19"/>
        <v>190.87221642631741</v>
      </c>
      <c r="I40" s="907">
        <f t="shared" si="20"/>
        <v>9.7943693087778385</v>
      </c>
      <c r="J40" s="907">
        <f t="shared" si="21"/>
        <v>42.322765657563323</v>
      </c>
      <c r="K40" s="907">
        <f t="shared" si="22"/>
        <v>3.3380026321382394</v>
      </c>
      <c r="L40" s="907">
        <f t="shared" si="23"/>
        <v>14.423951018235051</v>
      </c>
      <c r="M40" s="908">
        <f>'2'!L41*1000</f>
        <v>206608574.79581267</v>
      </c>
      <c r="N40" s="50">
        <f>'12.'!F40*1000</f>
        <v>176778909.44769964</v>
      </c>
      <c r="O40" s="908">
        <f>'24.'!F40*1000</f>
        <v>78844906.180157736</v>
      </c>
      <c r="P40" s="908">
        <f>'2'!G41*1000</f>
        <v>91262738.079304159</v>
      </c>
      <c r="Q40" s="908">
        <f>'2'!J41*1000</f>
        <v>20236006.83910438</v>
      </c>
      <c r="R40" s="908">
        <f>'20.'!AA40*1000</f>
        <v>6896599.66490753</v>
      </c>
      <c r="S40" s="908">
        <f>'2'!M41*1000</f>
        <v>47813526.655690305</v>
      </c>
      <c r="T40" s="267"/>
    </row>
    <row r="41" spans="1:20" ht="14.45" customHeight="1">
      <c r="A41" s="813"/>
      <c r="B41" s="813" t="s">
        <v>1041</v>
      </c>
      <c r="C41" s="813"/>
      <c r="D41" s="843"/>
      <c r="E41" s="906">
        <f t="shared" si="16"/>
        <v>93.738218629017183</v>
      </c>
      <c r="F41" s="907">
        <f t="shared" si="17"/>
        <v>37.968178587017078</v>
      </c>
      <c r="G41" s="907">
        <f t="shared" si="18"/>
        <v>41.831256598386936</v>
      </c>
      <c r="H41" s="907">
        <f t="shared" si="19"/>
        <v>302.10889972845217</v>
      </c>
      <c r="I41" s="907">
        <f t="shared" si="20"/>
        <v>9.8170473538021561</v>
      </c>
      <c r="J41" s="907">
        <f t="shared" si="21"/>
        <v>70.899552531100582</v>
      </c>
      <c r="K41" s="907">
        <f t="shared" si="22"/>
        <v>3.0046804213349008</v>
      </c>
      <c r="L41" s="907">
        <f t="shared" si="23"/>
        <v>21.700058041290411</v>
      </c>
      <c r="M41" s="908">
        <f>'2'!L42*1000</f>
        <v>240419543.20074689</v>
      </c>
      <c r="N41" s="50">
        <f>'12.'!F41*1000</f>
        <v>225364997.03240052</v>
      </c>
      <c r="O41" s="908">
        <f>'24.'!F41*1000</f>
        <v>91282921.520550266</v>
      </c>
      <c r="P41" s="908">
        <f>'2'!G42*1000</f>
        <v>100570516.02897416</v>
      </c>
      <c r="Q41" s="908">
        <f>'2'!J42*1000</f>
        <v>23602100.403812155</v>
      </c>
      <c r="R41" s="908">
        <f>'20.'!AA41*1000</f>
        <v>7223838.9436156461</v>
      </c>
      <c r="S41" s="908">
        <f>'2'!M42*1000</f>
        <v>33289491.345462199</v>
      </c>
      <c r="T41" s="267"/>
    </row>
    <row r="42" spans="1:20" ht="14.45" customHeight="1">
      <c r="A42" s="813"/>
      <c r="B42" s="813" t="s">
        <v>1042</v>
      </c>
      <c r="C42" s="813"/>
      <c r="D42" s="843"/>
      <c r="E42" s="906">
        <f t="shared" si="16"/>
        <v>96.344604817120015</v>
      </c>
      <c r="F42" s="907">
        <f t="shared" si="17"/>
        <v>27.572247255288246</v>
      </c>
      <c r="G42" s="907">
        <f t="shared" si="18"/>
        <v>28.359799252640126</v>
      </c>
      <c r="H42" s="907">
        <f t="shared" si="19"/>
        <v>309.45797066858211</v>
      </c>
      <c r="I42" s="907">
        <f t="shared" si="20"/>
        <v>5.3591290587156202</v>
      </c>
      <c r="J42" s="907">
        <f t="shared" si="21"/>
        <v>58.478030408017609</v>
      </c>
      <c r="K42" s="907">
        <f t="shared" si="22"/>
        <v>0.65689274407715414</v>
      </c>
      <c r="L42" s="907">
        <f t="shared" si="23"/>
        <v>7.1679172944113194</v>
      </c>
      <c r="M42" s="908">
        <f>'2'!L43*1000</f>
        <v>621051120.95397818</v>
      </c>
      <c r="N42" s="50">
        <f>'12.'!F42*1000</f>
        <v>598349248.19540429</v>
      </c>
      <c r="O42" s="908">
        <f>'24.'!F42*1000</f>
        <v>171237750.65117013</v>
      </c>
      <c r="P42" s="908">
        <f>'2'!G43*1000</f>
        <v>176128851.15881944</v>
      </c>
      <c r="Q42" s="908">
        <f>'2'!J43*1000</f>
        <v>33282931.092523742</v>
      </c>
      <c r="R42" s="908">
        <f>'20.'!AA42*1000</f>
        <v>4079639.7505565127</v>
      </c>
      <c r="S42" s="908">
        <f>'2'!M43*1000</f>
        <v>56915273.753748886</v>
      </c>
      <c r="T42" s="267"/>
    </row>
    <row r="43" spans="1:20" ht="14.45" customHeight="1">
      <c r="A43" s="813"/>
      <c r="B43" s="813" t="s">
        <v>1043</v>
      </c>
      <c r="C43" s="813"/>
      <c r="D43" s="843"/>
      <c r="E43" s="906">
        <f t="shared" si="16"/>
        <v>97.07384494241856</v>
      </c>
      <c r="F43" s="907">
        <f t="shared" si="17"/>
        <v>34.364325345205131</v>
      </c>
      <c r="G43" s="907">
        <f t="shared" si="18"/>
        <v>35.05654042623528</v>
      </c>
      <c r="H43" s="907">
        <f t="shared" si="19"/>
        <v>266.02993853979615</v>
      </c>
      <c r="I43" s="907">
        <f t="shared" si="20"/>
        <v>6.7525475736355824</v>
      </c>
      <c r="J43" s="907">
        <f t="shared" si="21"/>
        <v>51.242358605841375</v>
      </c>
      <c r="K43" s="907">
        <f t="shared" si="22"/>
        <v>1.4758631312893999</v>
      </c>
      <c r="L43" s="907">
        <f t="shared" si="23"/>
        <v>11.199729731923066</v>
      </c>
      <c r="M43" s="908">
        <f>'2'!L44*1000</f>
        <v>173293026.18575388</v>
      </c>
      <c r="N43" s="50">
        <f>'12.'!F43*1000</f>
        <v>168222203.53558353</v>
      </c>
      <c r="O43" s="908">
        <f>'24.'!F43*1000</f>
        <v>59550979.319023989</v>
      </c>
      <c r="P43" s="908">
        <f>'2'!G44*1000</f>
        <v>60750539.780655302</v>
      </c>
      <c r="Q43" s="908">
        <f>'2'!J44*1000</f>
        <v>11701694.034985797</v>
      </c>
      <c r="R43" s="908">
        <f>'20.'!AA43*1000</f>
        <v>2557567.8825712269</v>
      </c>
      <c r="S43" s="908">
        <f>'2'!M44*1000</f>
        <v>22835978.579744495</v>
      </c>
      <c r="T43" s="267"/>
    </row>
    <row r="44" spans="1:20" ht="14.45" customHeight="1">
      <c r="A44" s="813"/>
      <c r="B44" s="813" t="s">
        <v>1044</v>
      </c>
      <c r="C44" s="813"/>
      <c r="D44" s="843"/>
      <c r="E44" s="906">
        <f t="shared" si="16"/>
        <v>97.555473539716175</v>
      </c>
      <c r="F44" s="907">
        <f t="shared" si="17"/>
        <v>33.783146257017691</v>
      </c>
      <c r="G44" s="907">
        <f t="shared" si="18"/>
        <v>39.547944781807502</v>
      </c>
      <c r="H44" s="907">
        <f t="shared" si="19"/>
        <v>457.51137035226481</v>
      </c>
      <c r="I44" s="907">
        <f t="shared" si="20"/>
        <v>8.699396962075328</v>
      </c>
      <c r="J44" s="907">
        <f t="shared" si="21"/>
        <v>100.63918737917051</v>
      </c>
      <c r="K44" s="907">
        <f t="shared" si="22"/>
        <v>2.5820402362828729</v>
      </c>
      <c r="L44" s="907">
        <f t="shared" si="23"/>
        <v>29.870395878318305</v>
      </c>
      <c r="M44" s="908">
        <f>'2'!L45*1000</f>
        <v>261066147.0185242</v>
      </c>
      <c r="N44" s="50">
        <f>'12.'!F44*1000</f>
        <v>254684315.97581291</v>
      </c>
      <c r="O44" s="908">
        <f>'24.'!F44*1000</f>
        <v>88196358.274828851</v>
      </c>
      <c r="P44" s="908">
        <f>'2'!G45*1000</f>
        <v>103246295.66687833</v>
      </c>
      <c r="Q44" s="908">
        <f>'2'!J45*1000</f>
        <v>22711180.462736603</v>
      </c>
      <c r="R44" s="908">
        <f>'20.'!AA44*1000</f>
        <v>6740832.9593316941</v>
      </c>
      <c r="S44" s="908">
        <f>'2'!M45*1000</f>
        <v>22566935.459414475</v>
      </c>
      <c r="T44" s="267"/>
    </row>
    <row r="45" spans="1:20" ht="14.45" customHeight="1">
      <c r="A45" s="813"/>
      <c r="B45" s="813" t="s">
        <v>1045</v>
      </c>
      <c r="C45" s="813"/>
      <c r="D45" s="843"/>
      <c r="E45" s="906">
        <f t="shared" si="16"/>
        <v>97.682325529403116</v>
      </c>
      <c r="F45" s="907">
        <f t="shared" si="17"/>
        <v>22.965226184375133</v>
      </c>
      <c r="G45" s="907">
        <f t="shared" si="18"/>
        <v>25.347442520140547</v>
      </c>
      <c r="H45" s="907">
        <f t="shared" si="19"/>
        <v>414.53878794227944</v>
      </c>
      <c r="I45" s="907">
        <f t="shared" si="20"/>
        <v>6.1119871613289165</v>
      </c>
      <c r="J45" s="907">
        <f t="shared" si="21"/>
        <v>99.957056723291601</v>
      </c>
      <c r="K45" s="907">
        <f t="shared" si="22"/>
        <v>1.6261236157293586</v>
      </c>
      <c r="L45" s="907">
        <f t="shared" si="23"/>
        <v>26.594056271087176</v>
      </c>
      <c r="M45" s="908">
        <f>'2'!L46*1000</f>
        <v>713374906.65366042</v>
      </c>
      <c r="N45" s="50">
        <f>'12.'!F45*1000</f>
        <v>696841198.56250417</v>
      </c>
      <c r="O45" s="908">
        <f>'24.'!F45*1000</f>
        <v>163828160.85558808</v>
      </c>
      <c r="P45" s="908">
        <f>'2'!G46*1000</f>
        <v>180822294.41714284</v>
      </c>
      <c r="Q45" s="908">
        <f>'2'!J46*1000</f>
        <v>43601382.706813864</v>
      </c>
      <c r="R45" s="908">
        <f>'20.'!AA45*1000</f>
        <v>11600357.825782441</v>
      </c>
      <c r="S45" s="908">
        <f>'2'!M46*1000</f>
        <v>43620114.613332786</v>
      </c>
      <c r="T45" s="267"/>
    </row>
    <row r="46" spans="1:20" ht="14.45" customHeight="1">
      <c r="A46" s="813"/>
      <c r="B46" s="813" t="s">
        <v>1046</v>
      </c>
      <c r="C46" s="813"/>
      <c r="D46" s="843"/>
      <c r="E46" s="906">
        <f t="shared" si="16"/>
        <v>94.772709296371346</v>
      </c>
      <c r="F46" s="907">
        <f t="shared" si="17"/>
        <v>27.946822357908591</v>
      </c>
      <c r="G46" s="907">
        <f t="shared" si="18"/>
        <v>29.717485798672826</v>
      </c>
      <c r="H46" s="907">
        <f t="shared" si="19"/>
        <v>237.10789302417447</v>
      </c>
      <c r="I46" s="907">
        <f t="shared" si="20"/>
        <v>7.7271912965016494</v>
      </c>
      <c r="J46" s="907">
        <f t="shared" si="21"/>
        <v>61.653198380263696</v>
      </c>
      <c r="K46" s="907">
        <f t="shared" si="22"/>
        <v>3.6249599651696838</v>
      </c>
      <c r="L46" s="907">
        <f t="shared" si="23"/>
        <v>28.922588723059267</v>
      </c>
      <c r="M46" s="908">
        <f>'2'!L47*1000</f>
        <v>498016891.65013194</v>
      </c>
      <c r="N46" s="50">
        <f>'12.'!F46*1000</f>
        <v>471984100.97040421</v>
      </c>
      <c r="O46" s="908">
        <f>'24.'!F46*1000</f>
        <v>139179896.02184048</v>
      </c>
      <c r="P46" s="908">
        <f>'2'!G47*1000</f>
        <v>147998099.0511198</v>
      </c>
      <c r="Q46" s="908">
        <f>'2'!J47*1000</f>
        <v>38482717.906697042</v>
      </c>
      <c r="R46" s="908">
        <f>'20.'!AA46*1000</f>
        <v>18052912.942099765</v>
      </c>
      <c r="S46" s="908">
        <f>'2'!M47*1000</f>
        <v>62418039.806051739</v>
      </c>
      <c r="T46" s="267"/>
    </row>
    <row r="47" spans="1:20" ht="14.45" customHeight="1">
      <c r="A47" s="2641" t="s">
        <v>372</v>
      </c>
      <c r="B47" s="2641"/>
      <c r="C47" s="2641"/>
      <c r="D47" s="843"/>
      <c r="E47" s="907"/>
      <c r="F47" s="907"/>
      <c r="G47" s="907"/>
      <c r="H47" s="907"/>
      <c r="I47" s="907"/>
      <c r="J47" s="907"/>
      <c r="K47" s="907"/>
      <c r="L47" s="907"/>
      <c r="M47" s="908"/>
      <c r="N47" s="908"/>
      <c r="O47" s="908"/>
      <c r="P47" s="908"/>
      <c r="Q47" s="908"/>
      <c r="R47" s="908"/>
      <c r="S47" s="908"/>
      <c r="T47" s="267"/>
    </row>
    <row r="48" spans="1:20" ht="14.45" customHeight="1">
      <c r="A48" s="813"/>
      <c r="B48" s="813" t="s">
        <v>1028</v>
      </c>
      <c r="C48" s="813"/>
      <c r="D48" s="843"/>
      <c r="E48" s="906">
        <f t="shared" ref="E48:E57" si="24">N48/M48*100</f>
        <v>82.747065802082986</v>
      </c>
      <c r="F48" s="907">
        <f t="shared" ref="F48:F57" si="25">O48/M48*100</f>
        <v>13.351020535269559</v>
      </c>
      <c r="G48" s="907">
        <f t="shared" ref="G48:G57" si="26">P48/M48*100</f>
        <v>1.3470546704771678</v>
      </c>
      <c r="H48" s="907">
        <f t="shared" ref="H48:H57" si="27">P48/S48*100</f>
        <v>5.1658904094746516</v>
      </c>
      <c r="I48" s="907">
        <f t="shared" ref="I48:I57" si="28">Q48/M48*100</f>
        <v>-11.619406578511935</v>
      </c>
      <c r="J48" s="907">
        <f t="shared" ref="J48:J57" si="29">Q48/S48*100</f>
        <v>-44.55987000621063</v>
      </c>
      <c r="K48" s="907">
        <f t="shared" ref="K48:K57" si="30">R48/M48*100</f>
        <v>-14.640663265254664</v>
      </c>
      <c r="L48" s="907">
        <f t="shared" ref="L48:L57" si="31">R48/S48*100</f>
        <v>-56.146245291986354</v>
      </c>
      <c r="M48" s="908">
        <f>'2'!L49*1000</f>
        <v>145519324.9621911</v>
      </c>
      <c r="N48" s="50">
        <f>'12.'!F48*1000</f>
        <v>120412971.58121125</v>
      </c>
      <c r="O48" s="908">
        <f>'24.'!F48*1000</f>
        <v>19428314.958487775</v>
      </c>
      <c r="P48" s="908">
        <f>'2'!G49*1000</f>
        <v>1960224.8633500421</v>
      </c>
      <c r="Q48" s="908">
        <f>'2'!J49*1000</f>
        <v>-16908482.017662995</v>
      </c>
      <c r="R48" s="908">
        <f>'20.'!AA48*1000</f>
        <v>-21304994.353586074</v>
      </c>
      <c r="S48" s="908">
        <f>'2'!M49*1000</f>
        <v>37945537.128601</v>
      </c>
      <c r="T48" s="267"/>
    </row>
    <row r="49" spans="1:20" ht="14.45" customHeight="1">
      <c r="A49" s="813"/>
      <c r="B49" s="813" t="s">
        <v>1038</v>
      </c>
      <c r="C49" s="813"/>
      <c r="D49" s="843"/>
      <c r="E49" s="906">
        <f t="shared" si="24"/>
        <v>83.37063404641097</v>
      </c>
      <c r="F49" s="907">
        <f t="shared" si="25"/>
        <v>39.533630525271477</v>
      </c>
      <c r="G49" s="907">
        <f t="shared" si="26"/>
        <v>38.807984561187034</v>
      </c>
      <c r="H49" s="907">
        <f t="shared" si="27"/>
        <v>104.57174679648217</v>
      </c>
      <c r="I49" s="907">
        <f t="shared" si="28"/>
        <v>12.435678515968467</v>
      </c>
      <c r="J49" s="907">
        <f t="shared" si="29"/>
        <v>33.509099730855262</v>
      </c>
      <c r="K49" s="907">
        <f t="shared" si="30"/>
        <v>2.9305915872682347</v>
      </c>
      <c r="L49" s="907">
        <f t="shared" si="31"/>
        <v>7.8967533329265187</v>
      </c>
      <c r="M49" s="908">
        <f>'2'!L50*1000</f>
        <v>37036254.118396282</v>
      </c>
      <c r="N49" s="50">
        <f>'12.'!F49*1000</f>
        <v>30877359.885546979</v>
      </c>
      <c r="O49" s="908">
        <f>'24.'!F49*1000</f>
        <v>14641775.863567425</v>
      </c>
      <c r="P49" s="908">
        <f>'2'!G50*1000</f>
        <v>14373023.780309228</v>
      </c>
      <c r="Q49" s="908">
        <f>'2'!J50*1000</f>
        <v>4605709.4965208927</v>
      </c>
      <c r="R49" s="908">
        <f>'20.'!AA49*1000</f>
        <v>1085381.3474330066</v>
      </c>
      <c r="S49" s="908">
        <f>'2'!M50*1000</f>
        <v>13744653.045035239</v>
      </c>
      <c r="T49" s="267"/>
    </row>
    <row r="50" spans="1:20" ht="14.45" customHeight="1">
      <c r="A50" s="813"/>
      <c r="B50" s="813" t="s">
        <v>1039</v>
      </c>
      <c r="C50" s="813"/>
      <c r="D50" s="843"/>
      <c r="E50" s="906">
        <f t="shared" si="24"/>
        <v>81.301012181200448</v>
      </c>
      <c r="F50" s="907">
        <f t="shared" si="25"/>
        <v>44.903898350012902</v>
      </c>
      <c r="G50" s="907">
        <f t="shared" si="26"/>
        <v>47.187630914074539</v>
      </c>
      <c r="H50" s="907">
        <f t="shared" si="27"/>
        <v>182.84366612089983</v>
      </c>
      <c r="I50" s="907">
        <f t="shared" si="28"/>
        <v>11.491019988809439</v>
      </c>
      <c r="J50" s="907">
        <f t="shared" si="29"/>
        <v>44.525656014567602</v>
      </c>
      <c r="K50" s="907">
        <f t="shared" si="30"/>
        <v>3.0589128210796508</v>
      </c>
      <c r="L50" s="907">
        <f t="shared" si="31"/>
        <v>11.852742418217176</v>
      </c>
      <c r="M50" s="908">
        <f>'2'!L51*1000</f>
        <v>82509958.981500834</v>
      </c>
      <c r="N50" s="50">
        <f>'12.'!F50*1000</f>
        <v>67081431.802253485</v>
      </c>
      <c r="O50" s="908">
        <f>'24.'!F50*1000</f>
        <v>37050188.10969048</v>
      </c>
      <c r="P50" s="908">
        <f>'2'!G51*1000</f>
        <v>38934494.911544912</v>
      </c>
      <c r="Q50" s="908">
        <f>'2'!J51*1000</f>
        <v>9481235.87932273</v>
      </c>
      <c r="R50" s="908">
        <f>'20.'!AA50*1000</f>
        <v>2523907.7139526899</v>
      </c>
      <c r="S50" s="908">
        <f>'2'!M51*1000</f>
        <v>21293871.282257412</v>
      </c>
      <c r="T50" s="267"/>
    </row>
    <row r="51" spans="1:20" ht="14.45" customHeight="1">
      <c r="A51" s="1137"/>
      <c r="B51" s="813" t="s">
        <v>1040</v>
      </c>
      <c r="C51" s="1137"/>
      <c r="D51" s="843"/>
      <c r="E51" s="906">
        <f t="shared" si="24"/>
        <v>89.193039335781037</v>
      </c>
      <c r="F51" s="907">
        <f t="shared" si="25"/>
        <v>44.039700893336857</v>
      </c>
      <c r="G51" s="907">
        <f t="shared" si="26"/>
        <v>45.456131474686003</v>
      </c>
      <c r="H51" s="907">
        <f t="shared" si="27"/>
        <v>201.80977563082166</v>
      </c>
      <c r="I51" s="907">
        <f t="shared" si="28"/>
        <v>11.943131963593492</v>
      </c>
      <c r="J51" s="907">
        <f t="shared" si="29"/>
        <v>53.02344708423621</v>
      </c>
      <c r="K51" s="907">
        <f t="shared" si="30"/>
        <v>5.0004061898085403</v>
      </c>
      <c r="L51" s="907">
        <f t="shared" si="31"/>
        <v>22.200104111151798</v>
      </c>
      <c r="M51" s="908">
        <f>'2'!L52*1000</f>
        <v>181030695.19286576</v>
      </c>
      <c r="N51" s="50">
        <f>'12.'!F51*1000</f>
        <v>161466779.17321062</v>
      </c>
      <c r="O51" s="908">
        <f>'24.'!F51*1000</f>
        <v>79725376.688066423</v>
      </c>
      <c r="P51" s="908">
        <f>'2'!G52*1000</f>
        <v>82289550.816407129</v>
      </c>
      <c r="Q51" s="908">
        <f>'2'!J52*1000</f>
        <v>21620734.821494658</v>
      </c>
      <c r="R51" s="908">
        <f>'20.'!AA51*1000</f>
        <v>9052270.0878774915</v>
      </c>
      <c r="S51" s="908">
        <f>'2'!M52*1000</f>
        <v>40775800.16091121</v>
      </c>
      <c r="T51" s="267"/>
    </row>
    <row r="52" spans="1:20" ht="14.45" customHeight="1">
      <c r="A52" s="1137"/>
      <c r="B52" s="813" t="s">
        <v>1041</v>
      </c>
      <c r="C52" s="1137"/>
      <c r="D52" s="843"/>
      <c r="E52" s="906">
        <f t="shared" si="24"/>
        <v>94.384963769905951</v>
      </c>
      <c r="F52" s="907">
        <f t="shared" si="25"/>
        <v>33.105819403403096</v>
      </c>
      <c r="G52" s="907">
        <f t="shared" si="26"/>
        <v>36.010599964660969</v>
      </c>
      <c r="H52" s="907">
        <f t="shared" si="27"/>
        <v>289.58115318577865</v>
      </c>
      <c r="I52" s="907">
        <f t="shared" si="28"/>
        <v>8.4150405804285491</v>
      </c>
      <c r="J52" s="907">
        <f t="shared" si="29"/>
        <v>67.669995994985229</v>
      </c>
      <c r="K52" s="907">
        <f t="shared" si="30"/>
        <v>2.3030260191139655</v>
      </c>
      <c r="L52" s="907">
        <f t="shared" si="31"/>
        <v>18.519906113376358</v>
      </c>
      <c r="M52" s="908">
        <f>'2'!L53*1000</f>
        <v>266753248.79188731</v>
      </c>
      <c r="N52" s="50">
        <f>'12.'!F52*1000</f>
        <v>251774957.22726992</v>
      </c>
      <c r="O52" s="908">
        <f>'24.'!F52*1000</f>
        <v>88310848.797752768</v>
      </c>
      <c r="P52" s="908">
        <f>'2'!G53*1000</f>
        <v>96059445.315183371</v>
      </c>
      <c r="Q52" s="908">
        <f>'2'!J53*1000</f>
        <v>22447394.135448847</v>
      </c>
      <c r="R52" s="908">
        <f>'20.'!AA52*1000</f>
        <v>6143396.726508975</v>
      </c>
      <c r="S52" s="908">
        <f>'2'!M53*1000</f>
        <v>33171856.751864355</v>
      </c>
      <c r="T52" s="267"/>
    </row>
    <row r="53" spans="1:20" ht="14.45" customHeight="1">
      <c r="A53" s="1137"/>
      <c r="B53" s="813" t="s">
        <v>1042</v>
      </c>
      <c r="C53" s="1137"/>
      <c r="D53" s="843"/>
      <c r="E53" s="906">
        <f t="shared" si="24"/>
        <v>96.007049497423154</v>
      </c>
      <c r="F53" s="907">
        <f t="shared" si="25"/>
        <v>30.982766703965691</v>
      </c>
      <c r="G53" s="907">
        <f t="shared" si="26"/>
        <v>32.71667681585587</v>
      </c>
      <c r="H53" s="907">
        <f t="shared" si="27"/>
        <v>369.53227836218048</v>
      </c>
      <c r="I53" s="907">
        <f t="shared" si="28"/>
        <v>7.1829866242459417</v>
      </c>
      <c r="J53" s="907">
        <f t="shared" si="29"/>
        <v>81.131266101460042</v>
      </c>
      <c r="K53" s="907">
        <f t="shared" si="30"/>
        <v>1.6512321657735332</v>
      </c>
      <c r="L53" s="907">
        <f t="shared" si="31"/>
        <v>18.650536781519662</v>
      </c>
      <c r="M53" s="908">
        <f>'2'!L54*1000</f>
        <v>538768120.85953498</v>
      </c>
      <c r="N53" s="50">
        <f>'12.'!F53*1000</f>
        <v>517255376.46995032</v>
      </c>
      <c r="O53" s="908">
        <f>'24.'!F53*1000</f>
        <v>166925269.96124965</v>
      </c>
      <c r="P53" s="908">
        <f>'2'!G54*1000</f>
        <v>176267024.88847378</v>
      </c>
      <c r="Q53" s="908">
        <f>'2'!J54*1000</f>
        <v>38699642.057041608</v>
      </c>
      <c r="R53" s="908">
        <f>'20.'!AA53*1000</f>
        <v>8896312.5105662663</v>
      </c>
      <c r="S53" s="908">
        <f>'2'!M54*1000</f>
        <v>47700034.668071285</v>
      </c>
      <c r="T53" s="267"/>
    </row>
    <row r="54" spans="1:20" ht="14.45" customHeight="1">
      <c r="A54" s="1137"/>
      <c r="B54" s="813" t="s">
        <v>1043</v>
      </c>
      <c r="C54" s="1137"/>
      <c r="D54" s="843"/>
      <c r="E54" s="906">
        <f t="shared" si="24"/>
        <v>96.735894709398991</v>
      </c>
      <c r="F54" s="907">
        <f t="shared" si="25"/>
        <v>30.759376104025915</v>
      </c>
      <c r="G54" s="907">
        <f t="shared" si="26"/>
        <v>34.373736763128427</v>
      </c>
      <c r="H54" s="907">
        <f t="shared" si="27"/>
        <v>283.62340688489826</v>
      </c>
      <c r="I54" s="907">
        <f t="shared" si="28"/>
        <v>6.0900878144019321</v>
      </c>
      <c r="J54" s="907">
        <f t="shared" si="29"/>
        <v>50.250325300730424</v>
      </c>
      <c r="K54" s="907">
        <f t="shared" si="30"/>
        <v>1.5092373713691816</v>
      </c>
      <c r="L54" s="907">
        <f t="shared" si="31"/>
        <v>12.452968032410611</v>
      </c>
      <c r="M54" s="908">
        <f>'2'!L55*1000</f>
        <v>228497004.98069066</v>
      </c>
      <c r="N54" s="50">
        <f>'12.'!F54*1000</f>
        <v>221038622.15225109</v>
      </c>
      <c r="O54" s="908">
        <f>'24.'!F54*1000</f>
        <v>70284253.148445472</v>
      </c>
      <c r="P54" s="908">
        <f>'2'!G55*1000</f>
        <v>78542959.003695056</v>
      </c>
      <c r="Q54" s="908">
        <f>'2'!J55*1000</f>
        <v>13915668.256602418</v>
      </c>
      <c r="R54" s="908">
        <f>'20.'!AA54*1000</f>
        <v>3448562.1916278834</v>
      </c>
      <c r="S54" s="908">
        <f>'2'!M55*1000</f>
        <v>27692692.879741702</v>
      </c>
      <c r="T54" s="267"/>
    </row>
    <row r="55" spans="1:20" ht="14.45" customHeight="1">
      <c r="A55" s="1137"/>
      <c r="B55" s="813" t="s">
        <v>1044</v>
      </c>
      <c r="C55" s="1137"/>
      <c r="D55" s="843"/>
      <c r="E55" s="906">
        <f t="shared" si="24"/>
        <v>97.659352904604418</v>
      </c>
      <c r="F55" s="907">
        <f t="shared" si="25"/>
        <v>31.471969295668011</v>
      </c>
      <c r="G55" s="907">
        <f t="shared" si="26"/>
        <v>34.04135857135315</v>
      </c>
      <c r="H55" s="907">
        <f t="shared" si="27"/>
        <v>404.17017046927236</v>
      </c>
      <c r="I55" s="907">
        <f t="shared" si="28"/>
        <v>8.1596009656079751</v>
      </c>
      <c r="J55" s="907">
        <f t="shared" si="29"/>
        <v>96.878251974534052</v>
      </c>
      <c r="K55" s="907">
        <f t="shared" si="30"/>
        <v>2.7269470931961797</v>
      </c>
      <c r="L55" s="907">
        <f t="shared" si="31"/>
        <v>32.37681214184208</v>
      </c>
      <c r="M55" s="908">
        <f>'2'!L56*1000</f>
        <v>260559316.20830122</v>
      </c>
      <c r="N55" s="50">
        <f>'12.'!F55*1000</f>
        <v>254460542.141689</v>
      </c>
      <c r="O55" s="908">
        <f>'24.'!F55*1000</f>
        <v>82003147.994079083</v>
      </c>
      <c r="P55" s="908">
        <f>'2'!G56*1000</f>
        <v>88697931.121533707</v>
      </c>
      <c r="Q55" s="908">
        <f>'2'!J56*1000</f>
        <v>21260600.481314085</v>
      </c>
      <c r="R55" s="908">
        <f>'20.'!AA55*1000</f>
        <v>7105314.6993941125</v>
      </c>
      <c r="S55" s="908">
        <f>'2'!M56*1000</f>
        <v>21945689.613498356</v>
      </c>
      <c r="T55" s="267"/>
    </row>
    <row r="56" spans="1:20" ht="14.45" customHeight="1">
      <c r="A56" s="1137"/>
      <c r="B56" s="813" t="s">
        <v>1045</v>
      </c>
      <c r="C56" s="1137"/>
      <c r="D56" s="843"/>
      <c r="E56" s="906">
        <f t="shared" si="24"/>
        <v>97.31233635785172</v>
      </c>
      <c r="F56" s="907">
        <f t="shared" si="25"/>
        <v>21.945265010645212</v>
      </c>
      <c r="G56" s="907">
        <f t="shared" si="26"/>
        <v>24.529773136167861</v>
      </c>
      <c r="H56" s="907">
        <f t="shared" si="27"/>
        <v>384.0336457119401</v>
      </c>
      <c r="I56" s="907">
        <f t="shared" si="28"/>
        <v>6.9644700353597235</v>
      </c>
      <c r="J56" s="907">
        <f t="shared" si="29"/>
        <v>109.03447020417877</v>
      </c>
      <c r="K56" s="907">
        <f t="shared" si="30"/>
        <v>2.6778602878583349</v>
      </c>
      <c r="L56" s="907">
        <f t="shared" si="31"/>
        <v>41.924091321381084</v>
      </c>
      <c r="M56" s="908">
        <f>'2'!L57*1000</f>
        <v>681081985.64920151</v>
      </c>
      <c r="N56" s="50">
        <f>'12.'!F56*1000</f>
        <v>662776792.74768639</v>
      </c>
      <c r="O56" s="908">
        <f>'24.'!F56*1000</f>
        <v>149465246.69048187</v>
      </c>
      <c r="P56" s="908">
        <f>'2'!G57*1000</f>
        <v>167067865.95105648</v>
      </c>
      <c r="Q56" s="908">
        <f>'2'!J57*1000</f>
        <v>47433750.806771658</v>
      </c>
      <c r="R56" s="908">
        <f>'20.'!AA56*1000</f>
        <v>18238424.021456972</v>
      </c>
      <c r="S56" s="908">
        <f>'2'!M57*1000</f>
        <v>43503445.027931862</v>
      </c>
      <c r="T56" s="267"/>
    </row>
    <row r="57" spans="1:20" ht="14.45" customHeight="1">
      <c r="A57" s="1137"/>
      <c r="B57" s="813" t="s">
        <v>1046</v>
      </c>
      <c r="C57" s="1137"/>
      <c r="D57" s="843"/>
      <c r="E57" s="906">
        <f t="shared" si="24"/>
        <v>95.015248759769747</v>
      </c>
      <c r="F57" s="907">
        <f t="shared" si="25"/>
        <v>29.309666162332309</v>
      </c>
      <c r="G57" s="907">
        <f t="shared" si="26"/>
        <v>37.179015087556948</v>
      </c>
      <c r="H57" s="907">
        <f t="shared" si="27"/>
        <v>309.40003696985781</v>
      </c>
      <c r="I57" s="907">
        <f t="shared" si="28"/>
        <v>9.1252444537497102</v>
      </c>
      <c r="J57" s="907">
        <f t="shared" si="29"/>
        <v>75.939369687446813</v>
      </c>
      <c r="K57" s="907">
        <f t="shared" si="30"/>
        <v>3.9632331724290113</v>
      </c>
      <c r="L57" s="907">
        <f t="shared" si="31"/>
        <v>32.981629211584334</v>
      </c>
      <c r="M57" s="908">
        <f>'2'!L58*1000</f>
        <v>523305809.33645797</v>
      </c>
      <c r="N57" s="50">
        <f>'12.'!F57*1000</f>
        <v>497220316.51536191</v>
      </c>
      <c r="O57" s="908">
        <f>'24.'!F57*1000</f>
        <v>153379185.72460705</v>
      </c>
      <c r="P57" s="908">
        <f>'2'!G58*1000</f>
        <v>194559945.8072637</v>
      </c>
      <c r="Q57" s="908">
        <f>'2'!J58*1000</f>
        <v>47752934.342625163</v>
      </c>
      <c r="R57" s="908">
        <f>'20.'!AA57*1000</f>
        <v>20739829.428870618</v>
      </c>
      <c r="S57" s="908">
        <f>'2'!M58*1000</f>
        <v>62882974.324343093</v>
      </c>
      <c r="T57" s="267"/>
    </row>
    <row r="58" spans="1:20" ht="14.45" customHeight="1">
      <c r="A58" s="2641" t="s">
        <v>373</v>
      </c>
      <c r="B58" s="2641"/>
      <c r="C58" s="2641"/>
      <c r="D58" s="2"/>
      <c r="E58" s="907"/>
      <c r="F58" s="907"/>
      <c r="G58" s="907"/>
      <c r="H58" s="907"/>
      <c r="I58" s="907"/>
      <c r="J58" s="907"/>
      <c r="K58" s="907"/>
      <c r="L58" s="907"/>
      <c r="M58" s="908"/>
      <c r="N58" s="908"/>
      <c r="O58" s="908"/>
      <c r="P58" s="908"/>
      <c r="Q58" s="908"/>
      <c r="R58" s="908"/>
      <c r="S58" s="908"/>
      <c r="T58" s="267"/>
    </row>
    <row r="59" spans="1:20" ht="14.45" customHeight="1">
      <c r="A59" s="6"/>
      <c r="B59" s="813" t="s">
        <v>1028</v>
      </c>
      <c r="C59" s="6"/>
      <c r="D59" s="845"/>
      <c r="E59" s="906">
        <f t="shared" ref="E59:E68" si="32">N59/M59*100</f>
        <v>78.896750525045107</v>
      </c>
      <c r="F59" s="907">
        <f t="shared" ref="F59:F68" si="33">O59/M59*100</f>
        <v>169.92224662447097</v>
      </c>
      <c r="G59" s="907">
        <f t="shared" ref="G59:G68" si="34">P59/M59*100</f>
        <v>176.34090453588351</v>
      </c>
      <c r="H59" s="907">
        <f t="shared" ref="H59:H68" si="35">P59/S59*100</f>
        <v>525.82376936647768</v>
      </c>
      <c r="I59" s="907">
        <f t="shared" ref="I59:I68" si="36">Q59/M59*100</f>
        <v>51.904155720147216</v>
      </c>
      <c r="J59" s="907">
        <f t="shared" ref="J59:J68" si="37">Q59/S59*100</f>
        <v>154.77089038634657</v>
      </c>
      <c r="K59" s="907">
        <f t="shared" ref="K59:K68" si="38">R59/M59*100</f>
        <v>26.167381775454114</v>
      </c>
      <c r="L59" s="907">
        <f t="shared" ref="L59:L68" si="39">R59/S59*100</f>
        <v>78.027451179491109</v>
      </c>
      <c r="M59" s="908">
        <f>'2'!L60*1000</f>
        <v>18316814.183695853</v>
      </c>
      <c r="N59" s="50">
        <f>'12.'!F59*1000</f>
        <v>14451371.190646594</v>
      </c>
      <c r="O59" s="908">
        <f>'24.'!F59*1000</f>
        <v>31124342.170965746</v>
      </c>
      <c r="P59" s="908">
        <f>'2'!G60*1000</f>
        <v>32300035.813686274</v>
      </c>
      <c r="Q59" s="908">
        <f>'2'!J60*1000</f>
        <v>9507187.7568755075</v>
      </c>
      <c r="R59" s="908">
        <f>'20.'!AA59*1000</f>
        <v>4793030.6965482226</v>
      </c>
      <c r="S59" s="908">
        <f>'2'!M60*1000</f>
        <v>6142749.2813042598</v>
      </c>
      <c r="T59" s="267"/>
    </row>
    <row r="60" spans="1:20" ht="14.45" customHeight="1">
      <c r="A60" s="6"/>
      <c r="B60" s="813" t="s">
        <v>1038</v>
      </c>
      <c r="C60" s="6"/>
      <c r="D60" s="2"/>
      <c r="E60" s="906">
        <f t="shared" si="32"/>
        <v>75.596040572487539</v>
      </c>
      <c r="F60" s="907">
        <f t="shared" si="33"/>
        <v>134.94721423337634</v>
      </c>
      <c r="G60" s="907">
        <f t="shared" si="34"/>
        <v>143.7194293738163</v>
      </c>
      <c r="H60" s="907">
        <f t="shared" si="35"/>
        <v>441.42467243523117</v>
      </c>
      <c r="I60" s="907">
        <f t="shared" si="36"/>
        <v>28.761438457206189</v>
      </c>
      <c r="J60" s="907">
        <f t="shared" si="37"/>
        <v>88.338846077072859</v>
      </c>
      <c r="K60" s="907">
        <f t="shared" si="38"/>
        <v>12.258234861729406</v>
      </c>
      <c r="L60" s="907">
        <f t="shared" si="39"/>
        <v>37.650353414629265</v>
      </c>
      <c r="M60" s="908">
        <f>'2'!L61*1000</f>
        <v>14582738.77940066</v>
      </c>
      <c r="N60" s="50">
        <f>'12.'!F60*1000</f>
        <v>11023973.124255596</v>
      </c>
      <c r="O60" s="908">
        <f>'24.'!F60*1000</f>
        <v>19678999.741731457</v>
      </c>
      <c r="P60" s="908">
        <f>'2'!G61*1000</f>
        <v>20958228.960828852</v>
      </c>
      <c r="Q60" s="908">
        <f>'2'!J61*1000</f>
        <v>4194205.4394124616</v>
      </c>
      <c r="R60" s="908">
        <f>'20.'!AA60*1000</f>
        <v>1787586.3688514249</v>
      </c>
      <c r="S60" s="908">
        <f>'2'!M61*1000</f>
        <v>4747860.7947325343</v>
      </c>
      <c r="T60" s="267"/>
    </row>
    <row r="61" spans="1:20" ht="14.45" customHeight="1">
      <c r="A61" s="1137"/>
      <c r="B61" s="813" t="s">
        <v>1039</v>
      </c>
      <c r="C61" s="1137"/>
      <c r="D61" s="843"/>
      <c r="E61" s="906">
        <f t="shared" si="32"/>
        <v>74.378019528270016</v>
      </c>
      <c r="F61" s="907">
        <f t="shared" si="33"/>
        <v>86.419497296975479</v>
      </c>
      <c r="G61" s="907">
        <f t="shared" si="34"/>
        <v>93.16575006804652</v>
      </c>
      <c r="H61" s="907">
        <f t="shared" si="35"/>
        <v>277.46949991213967</v>
      </c>
      <c r="I61" s="907">
        <f t="shared" si="36"/>
        <v>19.795553314026858</v>
      </c>
      <c r="J61" s="907">
        <f t="shared" si="37"/>
        <v>58.955810204022342</v>
      </c>
      <c r="K61" s="907">
        <f t="shared" si="38"/>
        <v>6.7578597439368417</v>
      </c>
      <c r="L61" s="907">
        <f t="shared" si="39"/>
        <v>20.126494578286529</v>
      </c>
      <c r="M61" s="908">
        <f>'2'!L62*1000</f>
        <v>36307946.084468171</v>
      </c>
      <c r="N61" s="50">
        <f>'12.'!F61*1000</f>
        <v>27005131.229019485</v>
      </c>
      <c r="O61" s="908">
        <f>'24.'!F61*1000</f>
        <v>31377144.485054284</v>
      </c>
      <c r="P61" s="908">
        <f>'2'!G62*1000</f>
        <v>33826570.303896695</v>
      </c>
      <c r="Q61" s="908">
        <f>'2'!J62*1000</f>
        <v>7187358.8243790241</v>
      </c>
      <c r="R61" s="908">
        <f>'20.'!AA61*1000</f>
        <v>2453640.0722925672</v>
      </c>
      <c r="S61" s="908">
        <f>'2'!M62*1000</f>
        <v>12191094.990479253</v>
      </c>
      <c r="T61" s="267"/>
    </row>
    <row r="62" spans="1:20" ht="14.45" customHeight="1">
      <c r="A62" s="1137"/>
      <c r="B62" s="813" t="s">
        <v>1040</v>
      </c>
      <c r="C62" s="1137"/>
      <c r="D62" s="843"/>
      <c r="E62" s="906">
        <f t="shared" si="32"/>
        <v>78.777279129152646</v>
      </c>
      <c r="F62" s="907">
        <f t="shared" si="33"/>
        <v>69.502945475868003</v>
      </c>
      <c r="G62" s="907">
        <f t="shared" si="34"/>
        <v>74.331558388677848</v>
      </c>
      <c r="H62" s="907">
        <f t="shared" si="35"/>
        <v>252.65582697090858</v>
      </c>
      <c r="I62" s="907">
        <f t="shared" si="36"/>
        <v>17.690170144668478</v>
      </c>
      <c r="J62" s="907">
        <f t="shared" si="37"/>
        <v>60.129568975081348</v>
      </c>
      <c r="K62" s="907">
        <f t="shared" si="38"/>
        <v>4.2866973904154024</v>
      </c>
      <c r="L62" s="907">
        <f t="shared" si="39"/>
        <v>14.570649366533534</v>
      </c>
      <c r="M62" s="908">
        <f>'2'!L63*1000</f>
        <v>74719186.955209106</v>
      </c>
      <c r="N62" s="50">
        <f>'12.'!F62*1000</f>
        <v>58861742.470738485</v>
      </c>
      <c r="O62" s="908">
        <f>'24.'!F62*1000</f>
        <v>51932035.769490868</v>
      </c>
      <c r="P62" s="908">
        <f>'2'!G63*1000</f>
        <v>55539936.079156622</v>
      </c>
      <c r="Q62" s="908">
        <f>'2'!J63*1000</f>
        <v>13217951.303089425</v>
      </c>
      <c r="R62" s="908">
        <f>'20.'!AA62*1000</f>
        <v>3202985.4373485548</v>
      </c>
      <c r="S62" s="908">
        <f>'2'!M63*1000</f>
        <v>21982448.117276799</v>
      </c>
      <c r="T62" s="267"/>
    </row>
    <row r="63" spans="1:20" ht="14.45" customHeight="1">
      <c r="A63" s="1137"/>
      <c r="B63" s="813" t="s">
        <v>1041</v>
      </c>
      <c r="C63" s="1137"/>
      <c r="D63" s="843"/>
      <c r="E63" s="906">
        <f t="shared" si="32"/>
        <v>84.137463206558294</v>
      </c>
      <c r="F63" s="907">
        <f t="shared" si="33"/>
        <v>59.04399048446912</v>
      </c>
      <c r="G63" s="907">
        <f t="shared" si="34"/>
        <v>61.528674397216108</v>
      </c>
      <c r="H63" s="907">
        <f t="shared" si="35"/>
        <v>246.0126780688185</v>
      </c>
      <c r="I63" s="907">
        <f t="shared" si="36"/>
        <v>12.362876670270335</v>
      </c>
      <c r="J63" s="907">
        <f t="shared" si="37"/>
        <v>49.431008031359987</v>
      </c>
      <c r="K63" s="907">
        <f t="shared" si="38"/>
        <v>2.1967017543297791</v>
      </c>
      <c r="L63" s="907">
        <f t="shared" si="39"/>
        <v>8.7831647080892115</v>
      </c>
      <c r="M63" s="908">
        <f>'2'!L64*1000</f>
        <v>103821184.68707338</v>
      </c>
      <c r="N63" s="50">
        <f>'12.'!F63*1000</f>
        <v>87352511.066699296</v>
      </c>
      <c r="O63" s="908">
        <f>'24.'!F63*1000</f>
        <v>61300170.407498725</v>
      </c>
      <c r="P63" s="908">
        <f>'2'!G64*1000</f>
        <v>63879798.681441769</v>
      </c>
      <c r="Q63" s="908">
        <f>'2'!J64*1000</f>
        <v>12835285.020476473</v>
      </c>
      <c r="R63" s="908">
        <f>'20.'!AA63*1000</f>
        <v>2280641.7853869009</v>
      </c>
      <c r="S63" s="908">
        <f>'2'!M64*1000</f>
        <v>25966059.628671788</v>
      </c>
      <c r="T63" s="267"/>
    </row>
    <row r="64" spans="1:20" ht="14.45" customHeight="1">
      <c r="A64" s="1137"/>
      <c r="B64" s="813" t="s">
        <v>1042</v>
      </c>
      <c r="C64" s="1137"/>
      <c r="D64" s="843"/>
      <c r="E64" s="906">
        <f t="shared" si="32"/>
        <v>90.654611995200952</v>
      </c>
      <c r="F64" s="907">
        <f t="shared" si="33"/>
        <v>39.860028244399963</v>
      </c>
      <c r="G64" s="907">
        <f t="shared" si="34"/>
        <v>49.276447860564978</v>
      </c>
      <c r="H64" s="907">
        <f t="shared" si="35"/>
        <v>292.55415247217968</v>
      </c>
      <c r="I64" s="907">
        <f t="shared" si="36"/>
        <v>7.657732892871258</v>
      </c>
      <c r="J64" s="907">
        <f t="shared" si="37"/>
        <v>45.463941773391397</v>
      </c>
      <c r="K64" s="907">
        <f t="shared" si="38"/>
        <v>0.47586555075328824</v>
      </c>
      <c r="L64" s="907">
        <f t="shared" si="39"/>
        <v>2.8252126306926346</v>
      </c>
      <c r="M64" s="908">
        <f>'2'!L65*1000</f>
        <v>269095570.46789312</v>
      </c>
      <c r="N64" s="50">
        <f>'12.'!F64*1000</f>
        <v>243947545.30394107</v>
      </c>
      <c r="O64" s="908">
        <f>'24.'!F64*1000</f>
        <v>107261570.3929314</v>
      </c>
      <c r="P64" s="908">
        <f>'2'!G65*1000</f>
        <v>132600738.47670126</v>
      </c>
      <c r="Q64" s="908">
        <f>'2'!J65*1000</f>
        <v>20606620.012979407</v>
      </c>
      <c r="R64" s="908">
        <f>'20.'!AA64*1000</f>
        <v>1280533.1184597425</v>
      </c>
      <c r="S64" s="908">
        <f>'2'!M65*1000</f>
        <v>45325194.449021153</v>
      </c>
      <c r="T64" s="267"/>
    </row>
    <row r="65" spans="1:20" ht="14.45" customHeight="1">
      <c r="A65" s="1137"/>
      <c r="B65" s="813" t="s">
        <v>1043</v>
      </c>
      <c r="C65" s="1137"/>
      <c r="D65" s="843"/>
      <c r="E65" s="906">
        <f t="shared" si="32"/>
        <v>93.961190193897366</v>
      </c>
      <c r="F65" s="907">
        <f t="shared" si="33"/>
        <v>30.979554969130547</v>
      </c>
      <c r="G65" s="907">
        <f t="shared" si="34"/>
        <v>32.25044794612937</v>
      </c>
      <c r="H65" s="907">
        <f t="shared" si="35"/>
        <v>169.44790356460103</v>
      </c>
      <c r="I65" s="907">
        <f t="shared" si="36"/>
        <v>7.091744120603062</v>
      </c>
      <c r="J65" s="907">
        <f t="shared" si="37"/>
        <v>37.260914200635071</v>
      </c>
      <c r="K65" s="907">
        <f t="shared" si="38"/>
        <v>1.5237266133573406</v>
      </c>
      <c r="L65" s="907">
        <f t="shared" si="39"/>
        <v>8.005850978264581</v>
      </c>
      <c r="M65" s="908">
        <f>'2'!L66*1000</f>
        <v>168897953.11105964</v>
      </c>
      <c r="N65" s="50">
        <f>'12.'!F65*1000</f>
        <v>158698526.95628235</v>
      </c>
      <c r="O65" s="908">
        <f>'24.'!F65*1000</f>
        <v>52323834.22577706</v>
      </c>
      <c r="P65" s="908">
        <f>'2'!G66*1000</f>
        <v>54470346.450160272</v>
      </c>
      <c r="Q65" s="908">
        <f>'2'!J66*1000</f>
        <v>11977810.659572488</v>
      </c>
      <c r="R65" s="908">
        <f>'20.'!AA65*1000</f>
        <v>2573543.0609690179</v>
      </c>
      <c r="S65" s="908">
        <f>'2'!M66*1000</f>
        <v>32145777.731262267</v>
      </c>
      <c r="T65" s="267"/>
    </row>
    <row r="66" spans="1:20" ht="14.45" customHeight="1">
      <c r="A66" s="1137"/>
      <c r="B66" s="813" t="s">
        <v>1044</v>
      </c>
      <c r="C66" s="1137"/>
      <c r="D66" s="843"/>
      <c r="E66" s="906">
        <f t="shared" si="32"/>
        <v>97.207348908429267</v>
      </c>
      <c r="F66" s="907">
        <f t="shared" si="33"/>
        <v>31.079042486361473</v>
      </c>
      <c r="G66" s="907">
        <f t="shared" si="34"/>
        <v>32.532591982499767</v>
      </c>
      <c r="H66" s="907">
        <f t="shared" si="35"/>
        <v>253.4793031221343</v>
      </c>
      <c r="I66" s="907">
        <f t="shared" si="36"/>
        <v>7.4391305127501086</v>
      </c>
      <c r="J66" s="907">
        <f t="shared" si="37"/>
        <v>57.962354159203102</v>
      </c>
      <c r="K66" s="907">
        <f t="shared" si="38"/>
        <v>1.6322407001075874</v>
      </c>
      <c r="L66" s="907">
        <f t="shared" si="39"/>
        <v>12.717684327563516</v>
      </c>
      <c r="M66" s="908">
        <f>'2'!L67*1000</f>
        <v>316390688.77799779</v>
      </c>
      <c r="N66" s="50">
        <f>'12.'!F66*1000</f>
        <v>307555000.75421089</v>
      </c>
      <c r="O66" s="908">
        <f>'24.'!F66*1000</f>
        <v>98331196.588205636</v>
      </c>
      <c r="P66" s="908">
        <f>'2'!G67*1000</f>
        <v>102930091.8507667</v>
      </c>
      <c r="Q66" s="908">
        <f>'2'!J67*1000</f>
        <v>23536716.268384267</v>
      </c>
      <c r="R66" s="908">
        <f>'20.'!AA66*1000</f>
        <v>5164257.593585209</v>
      </c>
      <c r="S66" s="908">
        <f>'2'!M67*1000</f>
        <v>40606901.85863883</v>
      </c>
      <c r="T66" s="267"/>
    </row>
    <row r="67" spans="1:20" ht="14.45" customHeight="1">
      <c r="A67" s="1137"/>
      <c r="B67" s="813" t="s">
        <v>1045</v>
      </c>
      <c r="C67" s="1137"/>
      <c r="D67" s="843"/>
      <c r="E67" s="906">
        <f t="shared" si="32"/>
        <v>97.167235162081255</v>
      </c>
      <c r="F67" s="907">
        <f t="shared" si="33"/>
        <v>27.986858125985314</v>
      </c>
      <c r="G67" s="907">
        <f t="shared" si="34"/>
        <v>30.97228636100315</v>
      </c>
      <c r="H67" s="907">
        <f t="shared" si="35"/>
        <v>410.19419560125539</v>
      </c>
      <c r="I67" s="907">
        <f t="shared" si="36"/>
        <v>7.083254335310821</v>
      </c>
      <c r="J67" s="907">
        <f t="shared" si="37"/>
        <v>93.809988079221071</v>
      </c>
      <c r="K67" s="907">
        <f t="shared" si="38"/>
        <v>1.2186554627884432</v>
      </c>
      <c r="L67" s="907">
        <f t="shared" si="39"/>
        <v>16.139764157126645</v>
      </c>
      <c r="M67" s="908">
        <f>'2'!L68*1000</f>
        <v>466174007.16341096</v>
      </c>
      <c r="N67" s="50">
        <f>'12.'!F67*1000</f>
        <v>452968393.80496907</v>
      </c>
      <c r="O67" s="908">
        <f>'24.'!F67*1000</f>
        <v>130467458.00504445</v>
      </c>
      <c r="P67" s="908">
        <f>'2'!G68*1000</f>
        <v>144384748.43921497</v>
      </c>
      <c r="Q67" s="908">
        <f>'2'!J68*1000</f>
        <v>33020290.572494481</v>
      </c>
      <c r="R67" s="908">
        <f>'20.'!AA67*1000</f>
        <v>5681055.0043966966</v>
      </c>
      <c r="S67" s="908">
        <f>'2'!M68*1000</f>
        <v>35199120.316068433</v>
      </c>
      <c r="T67" s="267"/>
    </row>
    <row r="68" spans="1:20" ht="14.45" customHeight="1" thickBot="1">
      <c r="A68" s="1138"/>
      <c r="B68" s="1126" t="s">
        <v>1046</v>
      </c>
      <c r="C68" s="1138"/>
      <c r="D68" s="847"/>
      <c r="E68" s="909">
        <f t="shared" si="32"/>
        <v>96.326089840833262</v>
      </c>
      <c r="F68" s="910">
        <f t="shared" si="33"/>
        <v>18.78556280580095</v>
      </c>
      <c r="G68" s="910">
        <f t="shared" si="34"/>
        <v>20.170024449523879</v>
      </c>
      <c r="H68" s="910">
        <f t="shared" si="35"/>
        <v>235.74476385529738</v>
      </c>
      <c r="I68" s="910">
        <f t="shared" si="36"/>
        <v>5.0262725227308733</v>
      </c>
      <c r="J68" s="910">
        <f t="shared" si="37"/>
        <v>58.746454765528568</v>
      </c>
      <c r="K68" s="910">
        <f t="shared" si="38"/>
        <v>1.8087712492206924</v>
      </c>
      <c r="L68" s="910">
        <f t="shared" si="39"/>
        <v>21.140695792555121</v>
      </c>
      <c r="M68" s="908">
        <f>'2'!L69*1000</f>
        <v>1476755628.8708186</v>
      </c>
      <c r="N68" s="50">
        <f>'12.'!F68*1000</f>
        <v>1422500953.7956669</v>
      </c>
      <c r="O68" s="908">
        <f>'24.'!F68*1000</f>
        <v>277416856.14972842</v>
      </c>
      <c r="P68" s="908">
        <f>'2'!G69*1000</f>
        <v>297861971.40296423</v>
      </c>
      <c r="Q68" s="908">
        <f>'2'!J69*1000</f>
        <v>74225762.401815474</v>
      </c>
      <c r="R68" s="908">
        <f>'20.'!AA68*1000</f>
        <v>26711131.236263596</v>
      </c>
      <c r="S68" s="908">
        <f>'2'!M69*1000</f>
        <v>126349347.71480016</v>
      </c>
      <c r="T68" s="267"/>
    </row>
    <row r="69" spans="1:20" ht="13.7" customHeight="1">
      <c r="A69" s="270"/>
      <c r="B69" s="270"/>
      <c r="C69" s="270"/>
      <c r="D69" s="27"/>
    </row>
  </sheetData>
  <mergeCells count="36">
    <mergeCell ref="A15:C15"/>
    <mergeCell ref="A17:C17"/>
    <mergeCell ref="A16:C16"/>
    <mergeCell ref="A18:C18"/>
    <mergeCell ref="A19:C19"/>
    <mergeCell ref="A11:C11"/>
    <mergeCell ref="A3:C5"/>
    <mergeCell ref="A13:C13"/>
    <mergeCell ref="A14:C14"/>
    <mergeCell ref="A12:C12"/>
    <mergeCell ref="A6:C6"/>
    <mergeCell ref="A7:C7"/>
    <mergeCell ref="A9:C9"/>
    <mergeCell ref="A10:C10"/>
    <mergeCell ref="A8:C8"/>
    <mergeCell ref="K3:K4"/>
    <mergeCell ref="L3:L4"/>
    <mergeCell ref="E3:E4"/>
    <mergeCell ref="F3:F4"/>
    <mergeCell ref="G3:G4"/>
    <mergeCell ref="H3:H4"/>
    <mergeCell ref="I3:I4"/>
    <mergeCell ref="J3:J4"/>
    <mergeCell ref="A58:C58"/>
    <mergeCell ref="A36:C36"/>
    <mergeCell ref="A47:C47"/>
    <mergeCell ref="A29:C29"/>
    <mergeCell ref="A20:C20"/>
    <mergeCell ref="A21:C21"/>
    <mergeCell ref="A22:D22"/>
    <mergeCell ref="A23:D23"/>
    <mergeCell ref="A24:D24"/>
    <mergeCell ref="A25:D25"/>
    <mergeCell ref="A26:D26"/>
    <mergeCell ref="A27:D27"/>
    <mergeCell ref="A28:D28"/>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7" max="51"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06"/>
  <sheetViews>
    <sheetView view="pageBreakPreview" zoomScale="85" zoomScaleNormal="100" zoomScaleSheetLayoutView="85" workbookViewId="0">
      <selection activeCell="L37" sqref="L37"/>
    </sheetView>
  </sheetViews>
  <sheetFormatPr defaultColWidth="9.140625" defaultRowHeight="15.75"/>
  <cols>
    <col min="1" max="1" width="2.28515625" style="198" customWidth="1"/>
    <col min="2" max="2" width="17.28515625" style="198" customWidth="1"/>
    <col min="3" max="3" width="2.28515625" style="198" customWidth="1"/>
    <col min="4" max="4" width="1.7109375" style="199" customWidth="1"/>
    <col min="5" max="5" width="10.5703125" style="870" hidden="1" customWidth="1"/>
    <col min="6" max="10" width="16.85546875" style="870" customWidth="1"/>
    <col min="11" max="17" width="13.42578125" style="870" customWidth="1"/>
    <col min="18" max="18" width="13.42578125" style="872" customWidth="1"/>
    <col min="19" max="19" width="2.28515625" style="198" customWidth="1"/>
    <col min="20" max="20" width="17.28515625" style="198" customWidth="1"/>
    <col min="21" max="21" width="2.28515625" style="198" customWidth="1"/>
    <col min="22" max="22" width="1.7109375" style="199" customWidth="1"/>
    <col min="23" max="27" width="18.140625" style="870" customWidth="1"/>
    <col min="28" max="36" width="11.140625" style="870" customWidth="1"/>
    <col min="37" max="37" width="11.140625" style="872" customWidth="1"/>
    <col min="38" max="38" width="9.7109375" style="870" bestFit="1" customWidth="1"/>
    <col min="39" max="39" width="9.140625" style="870"/>
    <col min="40" max="70" width="9.140625" style="870" customWidth="1"/>
    <col min="71" max="16384" width="9.140625" style="870"/>
  </cols>
  <sheetData>
    <row r="1" spans="1:72" s="1290" customFormat="1" ht="35.1" customHeight="1">
      <c r="A1" s="1288"/>
      <c r="B1" s="1288"/>
      <c r="C1" s="1288"/>
      <c r="D1" s="1288"/>
      <c r="E1" s="1288"/>
      <c r="F1" s="1288"/>
      <c r="G1" s="1288"/>
      <c r="H1" s="1288"/>
      <c r="I1" s="1288"/>
      <c r="J1" s="1288" t="s">
        <v>1557</v>
      </c>
      <c r="K1" s="1290" t="s">
        <v>574</v>
      </c>
      <c r="L1" s="1288"/>
      <c r="M1" s="1288"/>
      <c r="N1" s="1288"/>
      <c r="R1" s="2404"/>
      <c r="S1" s="1288"/>
      <c r="T1" s="1288"/>
      <c r="U1" s="1288"/>
      <c r="V1" s="1288"/>
      <c r="AA1" s="1288" t="s">
        <v>1556</v>
      </c>
      <c r="AB1" s="1290" t="s">
        <v>575</v>
      </c>
      <c r="AD1" s="1288"/>
      <c r="AE1" s="1288"/>
      <c r="AF1" s="1288"/>
      <c r="AG1" s="1288"/>
      <c r="AH1" s="1288"/>
      <c r="AK1" s="2404"/>
    </row>
    <row r="2" spans="1:72" ht="15" customHeight="1" thickBot="1">
      <c r="A2" s="870"/>
      <c r="B2" s="149"/>
      <c r="C2" s="149"/>
      <c r="D2" s="150"/>
      <c r="J2" s="871"/>
      <c r="K2" s="871"/>
      <c r="L2" s="871"/>
      <c r="M2" s="871"/>
      <c r="N2" s="871"/>
      <c r="O2" s="871"/>
      <c r="P2" s="871"/>
      <c r="Q2" s="871"/>
      <c r="R2" s="125" t="s">
        <v>576</v>
      </c>
      <c r="S2" s="870"/>
      <c r="T2" s="149"/>
      <c r="U2" s="149"/>
      <c r="V2" s="150"/>
      <c r="W2" s="871"/>
      <c r="X2" s="871"/>
      <c r="Y2" s="871"/>
      <c r="Z2" s="125"/>
      <c r="AA2" s="125"/>
      <c r="AB2" s="871"/>
      <c r="AC2" s="871"/>
      <c r="AD2" s="871"/>
      <c r="AE2" s="871"/>
      <c r="AF2" s="871"/>
      <c r="AG2" s="871"/>
      <c r="AH2" s="871"/>
      <c r="AI2" s="125"/>
      <c r="AJ2" s="125"/>
      <c r="AK2" s="125" t="s">
        <v>576</v>
      </c>
    </row>
    <row r="3" spans="1:72" s="155" customFormat="1" ht="15.75" customHeight="1">
      <c r="A3" s="3431" t="s">
        <v>577</v>
      </c>
      <c r="B3" s="3431"/>
      <c r="C3" s="3431"/>
      <c r="D3" s="151"/>
      <c r="E3" s="3434" t="s">
        <v>578</v>
      </c>
      <c r="F3" s="3434" t="s">
        <v>579</v>
      </c>
      <c r="G3" s="3435" t="s">
        <v>578</v>
      </c>
      <c r="H3" s="3434" t="s">
        <v>580</v>
      </c>
      <c r="I3" s="3436" t="s">
        <v>581</v>
      </c>
      <c r="J3" s="3426" t="s">
        <v>582</v>
      </c>
      <c r="K3" s="3430" t="s">
        <v>583</v>
      </c>
      <c r="L3" s="3430"/>
      <c r="M3" s="3430"/>
      <c r="N3" s="3430"/>
      <c r="O3" s="3420" t="s">
        <v>584</v>
      </c>
      <c r="P3" s="3420"/>
      <c r="Q3" s="3420"/>
      <c r="R3" s="214"/>
      <c r="S3" s="3414" t="s">
        <v>577</v>
      </c>
      <c r="T3" s="3414"/>
      <c r="U3" s="3414"/>
      <c r="V3" s="3415"/>
      <c r="W3" s="214"/>
      <c r="X3" s="214"/>
      <c r="Y3" s="214"/>
      <c r="Z3" s="214"/>
      <c r="AA3" s="1208" t="s">
        <v>583</v>
      </c>
      <c r="AB3" s="1254" t="s">
        <v>584</v>
      </c>
      <c r="AC3" s="1274"/>
      <c r="AD3" s="3420"/>
      <c r="AE3" s="3420"/>
      <c r="AF3" s="3420"/>
      <c r="AG3" s="214"/>
      <c r="AH3" s="214"/>
      <c r="AI3" s="214"/>
      <c r="AJ3" s="214"/>
      <c r="AK3" s="214"/>
    </row>
    <row r="4" spans="1:72" s="155" customFormat="1" ht="16.5" customHeight="1">
      <c r="A4" s="3432"/>
      <c r="B4" s="3432"/>
      <c r="C4" s="3432"/>
      <c r="D4" s="156"/>
      <c r="E4" s="3411"/>
      <c r="F4" s="3411"/>
      <c r="G4" s="3405"/>
      <c r="H4" s="3411"/>
      <c r="I4" s="3437"/>
      <c r="J4" s="3427"/>
      <c r="K4" s="3421" t="s">
        <v>585</v>
      </c>
      <c r="L4" s="3421"/>
      <c r="M4" s="3408"/>
      <c r="N4" s="1209" t="s">
        <v>586</v>
      </c>
      <c r="O4" s="3407" t="s">
        <v>587</v>
      </c>
      <c r="P4" s="3421"/>
      <c r="Q4" s="3408"/>
      <c r="R4" s="2304" t="s">
        <v>588</v>
      </c>
      <c r="S4" s="3416"/>
      <c r="T4" s="3416"/>
      <c r="U4" s="3416"/>
      <c r="V4" s="3417"/>
      <c r="W4" s="3422" t="s">
        <v>589</v>
      </c>
      <c r="X4" s="3422"/>
      <c r="Y4" s="3422"/>
      <c r="Z4" s="3422"/>
      <c r="AA4" s="3422"/>
      <c r="AB4" s="3408" t="s">
        <v>590</v>
      </c>
      <c r="AC4" s="3408"/>
      <c r="AD4" s="3409"/>
      <c r="AE4" s="3409"/>
      <c r="AF4" s="3409"/>
      <c r="AG4" s="3409"/>
      <c r="AH4" s="3409"/>
      <c r="AI4" s="3409"/>
      <c r="AJ4" s="3409"/>
      <c r="AK4" s="3410" t="s">
        <v>110</v>
      </c>
    </row>
    <row r="5" spans="1:72" s="155" customFormat="1" ht="15.75" customHeight="1">
      <c r="A5" s="3432"/>
      <c r="B5" s="3432"/>
      <c r="C5" s="3432"/>
      <c r="D5" s="156"/>
      <c r="E5" s="3411"/>
      <c r="F5" s="3411"/>
      <c r="G5" s="3405"/>
      <c r="H5" s="3411"/>
      <c r="I5" s="3437"/>
      <c r="J5" s="3427"/>
      <c r="K5" s="3408" t="s">
        <v>591</v>
      </c>
      <c r="L5" s="3409" t="s">
        <v>592</v>
      </c>
      <c r="M5" s="3409" t="s">
        <v>593</v>
      </c>
      <c r="N5" s="3413" t="s">
        <v>594</v>
      </c>
      <c r="O5" s="3409" t="s">
        <v>595</v>
      </c>
      <c r="P5" s="3409" t="s">
        <v>596</v>
      </c>
      <c r="Q5" s="3409" t="s">
        <v>597</v>
      </c>
      <c r="R5" s="3410" t="s">
        <v>598</v>
      </c>
      <c r="S5" s="3416"/>
      <c r="T5" s="3416"/>
      <c r="U5" s="3416"/>
      <c r="V5" s="3417"/>
      <c r="W5" s="3408" t="s">
        <v>599</v>
      </c>
      <c r="X5" s="3409" t="s">
        <v>600</v>
      </c>
      <c r="Y5" s="3409" t="s">
        <v>601</v>
      </c>
      <c r="Z5" s="3409" t="s">
        <v>602</v>
      </c>
      <c r="AA5" s="3409" t="s">
        <v>603</v>
      </c>
      <c r="AB5" s="3410" t="s">
        <v>1919</v>
      </c>
      <c r="AC5" s="3421"/>
      <c r="AD5" s="3421"/>
      <c r="AE5" s="3421"/>
      <c r="AF5" s="3421"/>
      <c r="AG5" s="3421"/>
      <c r="AH5" s="3421"/>
      <c r="AI5" s="3408"/>
      <c r="AJ5" s="3405" t="s">
        <v>604</v>
      </c>
      <c r="AK5" s="3411"/>
    </row>
    <row r="6" spans="1:72" s="155" customFormat="1" ht="16.5" customHeight="1">
      <c r="A6" s="3432"/>
      <c r="B6" s="3432"/>
      <c r="C6" s="3432"/>
      <c r="D6" s="156"/>
      <c r="E6" s="3411"/>
      <c r="F6" s="3411"/>
      <c r="G6" s="3405"/>
      <c r="H6" s="3411"/>
      <c r="I6" s="3437"/>
      <c r="J6" s="3428"/>
      <c r="K6" s="3408"/>
      <c r="L6" s="3409"/>
      <c r="M6" s="3409"/>
      <c r="N6" s="3405"/>
      <c r="O6" s="3409"/>
      <c r="P6" s="3409"/>
      <c r="Q6" s="3409"/>
      <c r="R6" s="3411"/>
      <c r="S6" s="3416"/>
      <c r="T6" s="3416"/>
      <c r="U6" s="3416"/>
      <c r="V6" s="3417"/>
      <c r="W6" s="3408"/>
      <c r="X6" s="3409"/>
      <c r="Y6" s="3409"/>
      <c r="Z6" s="3409"/>
      <c r="AA6" s="3409"/>
      <c r="AB6" s="3411"/>
      <c r="AC6" s="3407" t="s">
        <v>605</v>
      </c>
      <c r="AD6" s="3408"/>
      <c r="AE6" s="3407" t="s">
        <v>606</v>
      </c>
      <c r="AF6" s="3408"/>
      <c r="AG6" s="3409" t="s">
        <v>607</v>
      </c>
      <c r="AH6" s="3409" t="s">
        <v>608</v>
      </c>
      <c r="AI6" s="3413" t="s">
        <v>609</v>
      </c>
      <c r="AJ6" s="3405"/>
      <c r="AK6" s="3411"/>
    </row>
    <row r="7" spans="1:72" s="155" customFormat="1" ht="16.5" customHeight="1">
      <c r="A7" s="3432"/>
      <c r="B7" s="3432"/>
      <c r="C7" s="3432"/>
      <c r="D7" s="156"/>
      <c r="E7" s="3411"/>
      <c r="F7" s="3411"/>
      <c r="G7" s="3405"/>
      <c r="H7" s="3411"/>
      <c r="I7" s="3437"/>
      <c r="J7" s="3428"/>
      <c r="K7" s="3408"/>
      <c r="L7" s="3409"/>
      <c r="M7" s="3409"/>
      <c r="N7" s="3405"/>
      <c r="O7" s="3409"/>
      <c r="P7" s="3409"/>
      <c r="Q7" s="3409"/>
      <c r="R7" s="3411"/>
      <c r="S7" s="3416"/>
      <c r="T7" s="3416"/>
      <c r="U7" s="3416"/>
      <c r="V7" s="3417"/>
      <c r="W7" s="3408"/>
      <c r="X7" s="3409"/>
      <c r="Y7" s="3409"/>
      <c r="Z7" s="3409"/>
      <c r="AA7" s="3409"/>
      <c r="AB7" s="3411"/>
      <c r="AC7" s="3410" t="s">
        <v>1571</v>
      </c>
      <c r="AD7" s="3413" t="s">
        <v>1591</v>
      </c>
      <c r="AE7" s="3413" t="s">
        <v>1560</v>
      </c>
      <c r="AF7" s="3424" t="s">
        <v>1561</v>
      </c>
      <c r="AG7" s="3409"/>
      <c r="AH7" s="3409"/>
      <c r="AI7" s="3405"/>
      <c r="AJ7" s="3405"/>
      <c r="AK7" s="3411"/>
    </row>
    <row r="8" spans="1:72" s="155" customFormat="1" ht="30.75" customHeight="1" thickBot="1">
      <c r="A8" s="3433"/>
      <c r="B8" s="3433"/>
      <c r="C8" s="3433"/>
      <c r="D8" s="1207"/>
      <c r="E8" s="3411"/>
      <c r="F8" s="3412"/>
      <c r="G8" s="3406"/>
      <c r="H8" s="3412"/>
      <c r="I8" s="3438"/>
      <c r="J8" s="3429"/>
      <c r="K8" s="3408"/>
      <c r="L8" s="3409"/>
      <c r="M8" s="3409"/>
      <c r="N8" s="3406"/>
      <c r="O8" s="3409"/>
      <c r="P8" s="3409"/>
      <c r="Q8" s="3409"/>
      <c r="R8" s="3412"/>
      <c r="S8" s="3416"/>
      <c r="T8" s="3416"/>
      <c r="U8" s="3416"/>
      <c r="V8" s="3417"/>
      <c r="W8" s="3408"/>
      <c r="X8" s="3409"/>
      <c r="Y8" s="3409"/>
      <c r="Z8" s="3409"/>
      <c r="AA8" s="3409"/>
      <c r="AB8" s="3412"/>
      <c r="AC8" s="3412"/>
      <c r="AD8" s="3406"/>
      <c r="AE8" s="3406"/>
      <c r="AF8" s="3425"/>
      <c r="AG8" s="3409"/>
      <c r="AH8" s="3409"/>
      <c r="AI8" s="3406"/>
      <c r="AJ8" s="3406"/>
      <c r="AK8" s="3412"/>
      <c r="AS8" s="155" t="str">
        <f>AS28</f>
        <v>1 原材物料價格持續上漲</v>
      </c>
      <c r="AT8" s="155" t="str">
        <f t="shared" ref="AT8:BT8" si="0">AT28</f>
        <v>2 物價波動過劇，成本控制不易</v>
      </c>
      <c r="AU8" s="155" t="str">
        <f t="shared" si="0"/>
        <v>3 同行殺價競爭，得標困難</v>
      </c>
      <c r="AV8" s="155" t="str">
        <f t="shared" si="0"/>
        <v>4 契約工期不足</v>
      </c>
      <c r="AW8" s="155" t="str">
        <f t="shared" si="0"/>
        <v>5 預算單價偏低，致利潤偏低</v>
      </c>
      <c r="AX8" s="155" t="str">
        <f t="shared" si="0"/>
        <v>6 訂定底價過低，致得標後經營不易</v>
      </c>
      <c r="AY8" s="155" t="str">
        <f t="shared" si="0"/>
        <v>7 撥款程序繁瑣，請款時間過長</v>
      </c>
      <c r="AZ8" s="155" t="str">
        <f t="shared" si="0"/>
        <v>8 資金調度困難</v>
      </c>
      <c r="BA8" s="155" t="str">
        <f t="shared" si="0"/>
        <v>9 同業水準提高，致競爭力不足</v>
      </c>
      <c r="BB8" s="155" t="str">
        <f t="shared" si="0"/>
        <v>10 常遭遇居民抗爭，工程延宕</v>
      </c>
      <c r="BC8" s="155" t="str">
        <f t="shared" si="0"/>
        <v>11 原材物料短缺不易取得</v>
      </c>
      <c r="BD8" s="155" t="str">
        <f t="shared" si="0"/>
        <v>12 專業技術不足，承包量小</v>
      </c>
      <c r="BE8" s="155" t="str">
        <f t="shared" si="0"/>
        <v>13 依營造業法第66條逐案簽章之適用有困難</v>
      </c>
      <c r="BF8" s="155" t="str">
        <f t="shared" si="0"/>
        <v>14 勞工人力短缺</v>
      </c>
      <c r="BG8" s="155" t="str">
        <f t="shared" si="0"/>
        <v>15 提供勞工人力管道不足</v>
      </c>
      <c r="BH8" s="155" t="str">
        <f t="shared" si="0"/>
        <v>16 其他</v>
      </c>
      <c r="BI8" s="155" t="str">
        <f t="shared" si="0"/>
        <v>0</v>
      </c>
      <c r="BJ8" s="155" t="str">
        <f t="shared" si="0"/>
        <v>1 基層勞工</v>
      </c>
      <c r="BK8" s="155" t="str">
        <f t="shared" si="0"/>
        <v>2 技術士</v>
      </c>
      <c r="BL8" s="155" t="str">
        <f t="shared" si="0"/>
        <v>3 工地主任</v>
      </c>
      <c r="BM8" s="155" t="str">
        <f t="shared" si="0"/>
        <v>4 專任工程人員</v>
      </c>
      <c r="BN8" s="155" t="str">
        <f t="shared" si="0"/>
        <v>5 公司內部管理人員</v>
      </c>
      <c r="BO8" s="155" t="str">
        <f t="shared" si="0"/>
        <v>0</v>
      </c>
      <c r="BP8" s="155" t="str">
        <f t="shared" si="0"/>
        <v>1 普通工</v>
      </c>
      <c r="BQ8" s="155" t="str">
        <f t="shared" si="0"/>
        <v>2 技術工</v>
      </c>
      <c r="BR8" s="155" t="str">
        <f t="shared" si="0"/>
        <v>0</v>
      </c>
      <c r="BS8" s="155" t="str">
        <f t="shared" si="0"/>
        <v>1 營造業專業工程技術士</v>
      </c>
      <c r="BT8" s="155" t="str">
        <f t="shared" si="0"/>
        <v>2 他營建施工項目技術士</v>
      </c>
    </row>
    <row r="9" spans="1:72" s="161" customFormat="1" ht="24.95" hidden="1" customHeight="1">
      <c r="A9" s="3423" t="s">
        <v>1097</v>
      </c>
      <c r="B9" s="3423"/>
      <c r="C9" s="3423"/>
      <c r="D9" s="158"/>
      <c r="E9" s="159" t="s">
        <v>613</v>
      </c>
      <c r="F9" s="159" t="s">
        <v>613</v>
      </c>
      <c r="G9" s="159"/>
      <c r="H9" s="159"/>
      <c r="I9" s="159"/>
      <c r="J9" s="159"/>
      <c r="K9" s="159" t="s">
        <v>613</v>
      </c>
      <c r="L9" s="159"/>
      <c r="M9" s="159"/>
      <c r="N9" s="159"/>
      <c r="O9" s="159"/>
      <c r="P9" s="159"/>
      <c r="Q9" s="159" t="s">
        <v>613</v>
      </c>
      <c r="R9" s="159"/>
      <c r="S9" s="3418"/>
      <c r="T9" s="3418"/>
      <c r="U9" s="3418"/>
      <c r="V9" s="3419"/>
      <c r="W9" s="159"/>
      <c r="X9" s="159" t="s">
        <v>613</v>
      </c>
      <c r="Y9" s="159"/>
      <c r="Z9" s="159" t="s">
        <v>613</v>
      </c>
      <c r="AA9" s="159"/>
      <c r="AB9" s="217" t="s">
        <v>610</v>
      </c>
      <c r="AC9" s="217"/>
      <c r="AD9" s="217" t="s">
        <v>611</v>
      </c>
      <c r="AE9" s="217" t="s">
        <v>612</v>
      </c>
      <c r="AF9" s="217" t="s">
        <v>611</v>
      </c>
      <c r="AG9" s="218"/>
      <c r="AH9" s="218"/>
      <c r="AI9" s="219"/>
      <c r="AJ9" s="219"/>
      <c r="AK9" s="220"/>
    </row>
    <row r="10" spans="1:72" s="161" customFormat="1" ht="24.95" hidden="1" customHeight="1">
      <c r="A10" s="3423" t="s">
        <v>793</v>
      </c>
      <c r="B10" s="3423"/>
      <c r="C10" s="3423"/>
      <c r="D10" s="162"/>
      <c r="E10" s="163" t="s">
        <v>613</v>
      </c>
      <c r="F10" s="159" t="s">
        <v>613</v>
      </c>
      <c r="G10" s="159"/>
      <c r="H10" s="159"/>
      <c r="I10" s="159"/>
      <c r="J10" s="159"/>
      <c r="K10" s="159" t="s">
        <v>613</v>
      </c>
      <c r="L10" s="159"/>
      <c r="M10" s="159"/>
      <c r="N10" s="159"/>
      <c r="O10" s="159"/>
      <c r="P10" s="159"/>
      <c r="Q10" s="159" t="s">
        <v>613</v>
      </c>
      <c r="R10" s="159"/>
      <c r="S10" s="3423" t="s">
        <v>793</v>
      </c>
      <c r="T10" s="3423"/>
      <c r="U10" s="3423"/>
      <c r="V10" s="162"/>
      <c r="W10" s="159"/>
      <c r="X10" s="159" t="s">
        <v>613</v>
      </c>
      <c r="Y10" s="159"/>
      <c r="Z10" s="159" t="s">
        <v>613</v>
      </c>
      <c r="AA10" s="159"/>
      <c r="AB10" s="159"/>
      <c r="AC10" s="159"/>
      <c r="AD10" s="159"/>
      <c r="AE10" s="159"/>
      <c r="AF10" s="159"/>
      <c r="AG10" s="159"/>
      <c r="AH10" s="159"/>
      <c r="AI10" s="159"/>
      <c r="AJ10" s="159"/>
      <c r="AK10" s="159" t="s">
        <v>613</v>
      </c>
    </row>
    <row r="11" spans="1:72" s="161" customFormat="1" ht="24.95" hidden="1" customHeight="1">
      <c r="A11" s="3423" t="s">
        <v>1098</v>
      </c>
      <c r="B11" s="3423"/>
      <c r="C11" s="3423"/>
      <c r="D11" s="162"/>
      <c r="E11" s="164">
        <v>17631</v>
      </c>
      <c r="F11" s="159" t="s">
        <v>613</v>
      </c>
      <c r="G11" s="159"/>
      <c r="H11" s="159"/>
      <c r="I11" s="159"/>
      <c r="J11" s="159"/>
      <c r="K11" s="159" t="s">
        <v>613</v>
      </c>
      <c r="L11" s="159"/>
      <c r="M11" s="159"/>
      <c r="N11" s="159"/>
      <c r="O11" s="159"/>
      <c r="P11" s="159"/>
      <c r="Q11" s="159" t="s">
        <v>613</v>
      </c>
      <c r="R11" s="159"/>
      <c r="S11" s="3423" t="s">
        <v>1098</v>
      </c>
      <c r="T11" s="3423"/>
      <c r="U11" s="3423"/>
      <c r="V11" s="162"/>
      <c r="W11" s="159"/>
      <c r="X11" s="159" t="s">
        <v>613</v>
      </c>
      <c r="Y11" s="159"/>
      <c r="Z11" s="159" t="s">
        <v>613</v>
      </c>
      <c r="AA11" s="159"/>
      <c r="AB11" s="159"/>
      <c r="AC11" s="159"/>
      <c r="AD11" s="159"/>
      <c r="AE11" s="159"/>
      <c r="AF11" s="159"/>
      <c r="AG11" s="159"/>
      <c r="AH11" s="159"/>
      <c r="AI11" s="159"/>
      <c r="AJ11" s="159"/>
      <c r="AK11" s="159" t="s">
        <v>613</v>
      </c>
    </row>
    <row r="12" spans="1:72" s="161" customFormat="1" ht="19.5" hidden="1" customHeight="1">
      <c r="A12" s="3423" t="s">
        <v>1099</v>
      </c>
      <c r="B12" s="3423"/>
      <c r="C12" s="3423"/>
      <c r="D12" s="162"/>
      <c r="E12" s="165"/>
      <c r="F12" s="166" t="s">
        <v>614</v>
      </c>
      <c r="G12" s="167"/>
      <c r="H12" s="167"/>
      <c r="I12" s="167"/>
      <c r="J12" s="167"/>
      <c r="K12" s="168" t="s">
        <v>614</v>
      </c>
      <c r="L12" s="168" t="s">
        <v>614</v>
      </c>
      <c r="M12" s="168" t="s">
        <v>614</v>
      </c>
      <c r="N12" s="168" t="s">
        <v>614</v>
      </c>
      <c r="O12" s="168" t="s">
        <v>614</v>
      </c>
      <c r="P12" s="168" t="s">
        <v>614</v>
      </c>
      <c r="Q12" s="168" t="s">
        <v>614</v>
      </c>
      <c r="R12" s="168" t="s">
        <v>614</v>
      </c>
      <c r="S12" s="3423" t="s">
        <v>1099</v>
      </c>
      <c r="T12" s="3423"/>
      <c r="U12" s="3423"/>
      <c r="V12" s="162"/>
      <c r="W12" s="168" t="s">
        <v>614</v>
      </c>
      <c r="X12" s="168" t="s">
        <v>614</v>
      </c>
      <c r="Y12" s="168" t="s">
        <v>614</v>
      </c>
      <c r="Z12" s="168" t="s">
        <v>614</v>
      </c>
      <c r="AA12" s="168"/>
      <c r="AB12" s="168" t="s">
        <v>614</v>
      </c>
      <c r="AC12" s="168"/>
      <c r="AD12" s="168"/>
      <c r="AE12" s="168"/>
      <c r="AF12" s="168"/>
      <c r="AG12" s="168"/>
      <c r="AH12" s="168"/>
      <c r="AI12" s="168"/>
      <c r="AJ12" s="168"/>
      <c r="AK12" s="168" t="s">
        <v>614</v>
      </c>
    </row>
    <row r="13" spans="1:72" s="161" customFormat="1" ht="19.5" hidden="1" customHeight="1">
      <c r="A13" s="3423" t="s">
        <v>1100</v>
      </c>
      <c r="B13" s="3423"/>
      <c r="C13" s="3423"/>
      <c r="D13" s="162"/>
      <c r="E13" s="165"/>
      <c r="F13" s="169" t="s">
        <v>614</v>
      </c>
      <c r="G13" s="168"/>
      <c r="H13" s="168"/>
      <c r="I13" s="168"/>
      <c r="J13" s="168"/>
      <c r="K13" s="168" t="s">
        <v>614</v>
      </c>
      <c r="L13" s="168" t="s">
        <v>614</v>
      </c>
      <c r="M13" s="168" t="s">
        <v>614</v>
      </c>
      <c r="N13" s="168" t="s">
        <v>614</v>
      </c>
      <c r="O13" s="168" t="s">
        <v>614</v>
      </c>
      <c r="P13" s="168" t="s">
        <v>614</v>
      </c>
      <c r="Q13" s="168" t="s">
        <v>614</v>
      </c>
      <c r="R13" s="168" t="s">
        <v>614</v>
      </c>
      <c r="S13" s="3423" t="s">
        <v>1100</v>
      </c>
      <c r="T13" s="3423"/>
      <c r="U13" s="3423"/>
      <c r="V13" s="162"/>
      <c r="W13" s="168" t="s">
        <v>614</v>
      </c>
      <c r="X13" s="168" t="s">
        <v>614</v>
      </c>
      <c r="Y13" s="168" t="s">
        <v>614</v>
      </c>
      <c r="Z13" s="168" t="s">
        <v>614</v>
      </c>
      <c r="AA13" s="168"/>
      <c r="AB13" s="168" t="s">
        <v>614</v>
      </c>
      <c r="AC13" s="168"/>
      <c r="AD13" s="168"/>
      <c r="AE13" s="168"/>
      <c r="AF13" s="168"/>
      <c r="AG13" s="168"/>
      <c r="AH13" s="168"/>
      <c r="AI13" s="168"/>
      <c r="AJ13" s="168"/>
      <c r="AK13" s="168" t="s">
        <v>614</v>
      </c>
    </row>
    <row r="14" spans="1:72" s="161" customFormat="1" ht="19.5" hidden="1" customHeight="1">
      <c r="A14" s="3423" t="s">
        <v>1101</v>
      </c>
      <c r="B14" s="3423"/>
      <c r="C14" s="3423"/>
      <c r="D14" s="162"/>
      <c r="E14" s="165"/>
      <c r="F14" s="169" t="s">
        <v>614</v>
      </c>
      <c r="G14" s="168"/>
      <c r="H14" s="168"/>
      <c r="I14" s="168"/>
      <c r="J14" s="168"/>
      <c r="K14" s="168" t="s">
        <v>614</v>
      </c>
      <c r="L14" s="168" t="s">
        <v>614</v>
      </c>
      <c r="M14" s="168" t="s">
        <v>614</v>
      </c>
      <c r="N14" s="168" t="s">
        <v>614</v>
      </c>
      <c r="O14" s="168" t="s">
        <v>614</v>
      </c>
      <c r="P14" s="168" t="s">
        <v>614</v>
      </c>
      <c r="Q14" s="168" t="s">
        <v>614</v>
      </c>
      <c r="R14" s="168" t="s">
        <v>614</v>
      </c>
      <c r="S14" s="3423" t="s">
        <v>1101</v>
      </c>
      <c r="T14" s="3423"/>
      <c r="U14" s="3423"/>
      <c r="V14" s="162"/>
      <c r="W14" s="168" t="s">
        <v>614</v>
      </c>
      <c r="X14" s="168" t="s">
        <v>614</v>
      </c>
      <c r="Y14" s="168" t="s">
        <v>614</v>
      </c>
      <c r="Z14" s="168" t="s">
        <v>614</v>
      </c>
      <c r="AA14" s="168" t="s">
        <v>614</v>
      </c>
      <c r="AB14" s="168" t="s">
        <v>614</v>
      </c>
      <c r="AC14" s="168"/>
      <c r="AD14" s="168"/>
      <c r="AE14" s="168"/>
      <c r="AF14" s="168"/>
      <c r="AG14" s="168"/>
      <c r="AH14" s="168"/>
      <c r="AI14" s="168" t="s">
        <v>614</v>
      </c>
      <c r="AJ14" s="168" t="s">
        <v>614</v>
      </c>
      <c r="AK14" s="168" t="s">
        <v>614</v>
      </c>
    </row>
    <row r="15" spans="1:72" s="161" customFormat="1" ht="19.5" hidden="1" customHeight="1">
      <c r="A15" s="3423" t="s">
        <v>1102</v>
      </c>
      <c r="B15" s="3423"/>
      <c r="C15" s="3423"/>
      <c r="D15" s="162"/>
      <c r="E15" s="165"/>
      <c r="F15" s="169" t="s">
        <v>614</v>
      </c>
      <c r="G15" s="168"/>
      <c r="H15" s="168"/>
      <c r="I15" s="168"/>
      <c r="J15" s="168"/>
      <c r="K15" s="168" t="s">
        <v>614</v>
      </c>
      <c r="L15" s="168" t="s">
        <v>614</v>
      </c>
      <c r="M15" s="168" t="s">
        <v>614</v>
      </c>
      <c r="N15" s="168" t="s">
        <v>614</v>
      </c>
      <c r="O15" s="168" t="s">
        <v>614</v>
      </c>
      <c r="P15" s="168" t="s">
        <v>614</v>
      </c>
      <c r="Q15" s="168" t="s">
        <v>614</v>
      </c>
      <c r="R15" s="168" t="s">
        <v>614</v>
      </c>
      <c r="S15" s="3423" t="s">
        <v>1102</v>
      </c>
      <c r="T15" s="3423"/>
      <c r="U15" s="3423"/>
      <c r="V15" s="162"/>
      <c r="W15" s="168" t="s">
        <v>614</v>
      </c>
      <c r="X15" s="168" t="s">
        <v>614</v>
      </c>
      <c r="Y15" s="168" t="s">
        <v>614</v>
      </c>
      <c r="Z15" s="168" t="s">
        <v>614</v>
      </c>
      <c r="AA15" s="168" t="s">
        <v>614</v>
      </c>
      <c r="AB15" s="168" t="s">
        <v>614</v>
      </c>
      <c r="AC15" s="168"/>
      <c r="AD15" s="168"/>
      <c r="AE15" s="168"/>
      <c r="AF15" s="168"/>
      <c r="AG15" s="168"/>
      <c r="AH15" s="168"/>
      <c r="AI15" s="168" t="s">
        <v>614</v>
      </c>
      <c r="AJ15" s="168" t="s">
        <v>614</v>
      </c>
      <c r="AK15" s="168" t="s">
        <v>614</v>
      </c>
    </row>
    <row r="16" spans="1:72" s="161" customFormat="1" ht="17.100000000000001" hidden="1" customHeight="1">
      <c r="A16" s="3423" t="s">
        <v>1103</v>
      </c>
      <c r="B16" s="3423"/>
      <c r="C16" s="3423"/>
      <c r="D16" s="158"/>
      <c r="E16" s="165"/>
      <c r="F16" s="146">
        <v>0</v>
      </c>
      <c r="G16" s="146">
        <v>0</v>
      </c>
      <c r="H16" s="146">
        <v>0</v>
      </c>
      <c r="I16" s="146">
        <v>0</v>
      </c>
      <c r="J16" s="146">
        <v>0</v>
      </c>
      <c r="K16" s="146">
        <v>0</v>
      </c>
      <c r="L16" s="146">
        <v>0</v>
      </c>
      <c r="M16" s="146">
        <v>0</v>
      </c>
      <c r="N16" s="146">
        <v>0</v>
      </c>
      <c r="O16" s="146">
        <v>0</v>
      </c>
      <c r="P16" s="146">
        <v>0</v>
      </c>
      <c r="Q16" s="146">
        <v>0</v>
      </c>
      <c r="R16" s="146">
        <v>0</v>
      </c>
      <c r="S16" s="3423" t="s">
        <v>1103</v>
      </c>
      <c r="T16" s="3423"/>
      <c r="U16" s="3423"/>
      <c r="V16" s="158"/>
      <c r="W16" s="146">
        <v>0</v>
      </c>
      <c r="X16" s="146">
        <v>0</v>
      </c>
      <c r="Y16" s="146">
        <v>0</v>
      </c>
      <c r="Z16" s="146">
        <v>0</v>
      </c>
      <c r="AA16" s="146">
        <v>0</v>
      </c>
      <c r="AB16" s="146">
        <v>0</v>
      </c>
      <c r="AC16" s="146"/>
      <c r="AD16" s="146"/>
      <c r="AE16" s="146"/>
      <c r="AF16" s="146"/>
      <c r="AG16" s="146"/>
      <c r="AH16" s="146"/>
      <c r="AI16" s="146">
        <v>0</v>
      </c>
      <c r="AJ16" s="146">
        <v>0</v>
      </c>
      <c r="AK16" s="146">
        <v>0</v>
      </c>
    </row>
    <row r="17" spans="1:72" s="161" customFormat="1" ht="17.100000000000001" hidden="1" customHeight="1">
      <c r="A17" s="3423" t="s">
        <v>1104</v>
      </c>
      <c r="B17" s="3423"/>
      <c r="C17" s="3423"/>
      <c r="D17" s="162"/>
      <c r="E17" s="165"/>
      <c r="F17" s="221">
        <v>13367.838154574758</v>
      </c>
      <c r="G17" s="146">
        <v>0</v>
      </c>
      <c r="H17" s="146">
        <v>0</v>
      </c>
      <c r="I17" s="146">
        <v>0</v>
      </c>
      <c r="J17" s="146">
        <v>0</v>
      </c>
      <c r="K17" s="222">
        <v>94.252571804564056</v>
      </c>
      <c r="L17" s="146">
        <v>0</v>
      </c>
      <c r="M17" s="222">
        <v>54.686949063437474</v>
      </c>
      <c r="N17" s="222">
        <v>6.6085333674067881</v>
      </c>
      <c r="O17" s="222">
        <v>40.081608024850077</v>
      </c>
      <c r="P17" s="146">
        <v>0</v>
      </c>
      <c r="Q17" s="222">
        <v>24.230093245365726</v>
      </c>
      <c r="R17" s="222">
        <v>16.286863161545575</v>
      </c>
      <c r="S17" s="3423" t="s">
        <v>1104</v>
      </c>
      <c r="T17" s="3423"/>
      <c r="U17" s="3423"/>
      <c r="V17" s="162"/>
      <c r="W17" s="222">
        <v>8.8803062545150446</v>
      </c>
      <c r="X17" s="222">
        <v>4.3178282698899197</v>
      </c>
      <c r="Y17" s="222">
        <v>24.987195989366796</v>
      </c>
      <c r="Z17" s="222">
        <v>4.0803166777754427</v>
      </c>
      <c r="AA17" s="146">
        <v>0</v>
      </c>
      <c r="AB17" s="222">
        <v>10.824839305710512</v>
      </c>
      <c r="AC17" s="222"/>
      <c r="AD17" s="222"/>
      <c r="AE17" s="222"/>
      <c r="AF17" s="222"/>
      <c r="AG17" s="222"/>
      <c r="AH17" s="222"/>
      <c r="AI17" s="146">
        <v>0</v>
      </c>
      <c r="AJ17" s="146">
        <v>0</v>
      </c>
      <c r="AK17" s="146">
        <v>0</v>
      </c>
    </row>
    <row r="18" spans="1:72" s="161" customFormat="1" ht="17.100000000000001" hidden="1" customHeight="1">
      <c r="A18" s="3423" t="s">
        <v>1105</v>
      </c>
      <c r="B18" s="3423"/>
      <c r="C18" s="3423"/>
      <c r="D18" s="162"/>
      <c r="E18" s="165"/>
      <c r="F18" s="221">
        <v>13388.599999999951</v>
      </c>
      <c r="G18" s="222">
        <v>100</v>
      </c>
      <c r="H18" s="222">
        <v>10.667666946263559</v>
      </c>
      <c r="I18" s="222">
        <v>89.332333053736988</v>
      </c>
      <c r="J18" s="224">
        <v>11960.348743232586</v>
      </c>
      <c r="K18" s="222">
        <v>66.8932735692498</v>
      </c>
      <c r="L18" s="222">
        <v>49.001000821920755</v>
      </c>
      <c r="M18" s="222">
        <v>56.998521787884378</v>
      </c>
      <c r="N18" s="222">
        <v>6.3347644613798595</v>
      </c>
      <c r="O18" s="222">
        <v>33.908215071234338</v>
      </c>
      <c r="P18" s="222">
        <v>28.339569780614493</v>
      </c>
      <c r="Q18" s="222">
        <v>31.88602656084873</v>
      </c>
      <c r="R18" s="222">
        <v>22.008036478988767</v>
      </c>
      <c r="S18" s="3423" t="s">
        <v>1105</v>
      </c>
      <c r="T18" s="3423"/>
      <c r="U18" s="3423"/>
      <c r="V18" s="162"/>
      <c r="W18" s="222">
        <v>8.9164511906750263</v>
      </c>
      <c r="X18" s="222">
        <v>7.3182560134989707</v>
      </c>
      <c r="Y18" s="222">
        <v>6.8400342019406137</v>
      </c>
      <c r="Z18" s="222">
        <v>4.557962107534415</v>
      </c>
      <c r="AA18" s="146">
        <v>0</v>
      </c>
      <c r="AB18" s="222">
        <v>5.9672699343507905</v>
      </c>
      <c r="AC18" s="222"/>
      <c r="AD18" s="222"/>
      <c r="AE18" s="222"/>
      <c r="AF18" s="222"/>
      <c r="AG18" s="222"/>
      <c r="AH18" s="222"/>
      <c r="AI18" s="146">
        <v>0</v>
      </c>
      <c r="AJ18" s="146">
        <v>0</v>
      </c>
      <c r="AK18" s="222">
        <v>2.0991751162984631</v>
      </c>
    </row>
    <row r="19" spans="1:72" s="161" customFormat="1" ht="17.100000000000001" hidden="1" customHeight="1">
      <c r="A19" s="3198" t="s">
        <v>1106</v>
      </c>
      <c r="B19" s="3198"/>
      <c r="C19" s="3198"/>
      <c r="D19" s="162"/>
      <c r="E19" s="165"/>
      <c r="F19" s="221">
        <v>13660.999999999885</v>
      </c>
      <c r="G19" s="222">
        <v>100</v>
      </c>
      <c r="H19" s="222">
        <v>30.1841582674992</v>
      </c>
      <c r="I19" s="222">
        <v>69.815841732501553</v>
      </c>
      <c r="J19" s="224">
        <v>9537.542139076957</v>
      </c>
      <c r="K19" s="222">
        <v>45.449641258887951</v>
      </c>
      <c r="L19" s="222">
        <v>33.296105414359083</v>
      </c>
      <c r="M19" s="222">
        <v>48.440529888332073</v>
      </c>
      <c r="N19" s="222">
        <v>5.3195793857065103</v>
      </c>
      <c r="O19" s="222">
        <v>24.42805317215873</v>
      </c>
      <c r="P19" s="222">
        <v>23.702338574272368</v>
      </c>
      <c r="Q19" s="222">
        <v>26.784183048978097</v>
      </c>
      <c r="R19" s="222">
        <v>15.009603399232073</v>
      </c>
      <c r="S19" s="3198" t="s">
        <v>1106</v>
      </c>
      <c r="T19" s="3198"/>
      <c r="U19" s="3198"/>
      <c r="V19" s="162"/>
      <c r="W19" s="222">
        <v>8.5705971360146158</v>
      </c>
      <c r="X19" s="222">
        <v>6.1064547580365414</v>
      </c>
      <c r="Y19" s="222">
        <v>4.9581800873083237</v>
      </c>
      <c r="Z19" s="222">
        <v>2.5544588835896853</v>
      </c>
      <c r="AA19" s="222">
        <v>3.8296832563733196</v>
      </c>
      <c r="AB19" s="222">
        <v>6.5814012824238768</v>
      </c>
      <c r="AC19" s="222"/>
      <c r="AD19" s="222"/>
      <c r="AE19" s="222"/>
      <c r="AF19" s="222"/>
      <c r="AG19" s="222"/>
      <c r="AH19" s="222"/>
      <c r="AI19" s="222">
        <v>1.5448217921037901</v>
      </c>
      <c r="AJ19" s="222">
        <v>1.5448217921037901</v>
      </c>
      <c r="AK19" s="222">
        <v>1.5434638839443544</v>
      </c>
    </row>
    <row r="20" spans="1:72" s="161" customFormat="1" ht="17.100000000000001" hidden="1" customHeight="1">
      <c r="A20" s="3198" t="s">
        <v>1107</v>
      </c>
      <c r="B20" s="3198"/>
      <c r="C20" s="3198"/>
      <c r="D20" s="162"/>
      <c r="E20" s="165"/>
      <c r="F20" s="225">
        <v>13884.21580122613</v>
      </c>
      <c r="G20" s="226">
        <v>100</v>
      </c>
      <c r="H20" s="226">
        <v>31.959976648065279</v>
      </c>
      <c r="I20" s="226">
        <v>68.040023351935218</v>
      </c>
      <c r="J20" s="227">
        <f>F20*I20/100</f>
        <v>9446.8236733873382</v>
      </c>
      <c r="K20" s="226">
        <v>46.837704727785955</v>
      </c>
      <c r="L20" s="226">
        <v>30.918403741670083</v>
      </c>
      <c r="M20" s="226">
        <v>43.257701079433097</v>
      </c>
      <c r="N20" s="226">
        <v>5.8350185141666211</v>
      </c>
      <c r="O20" s="226">
        <v>22.311868515514398</v>
      </c>
      <c r="P20" s="226">
        <v>19.344399932197771</v>
      </c>
      <c r="Q20" s="226">
        <v>25.178381282166551</v>
      </c>
      <c r="R20" s="228">
        <v>14.383044928114559</v>
      </c>
      <c r="S20" s="3198" t="s">
        <v>1107</v>
      </c>
      <c r="T20" s="3198"/>
      <c r="U20" s="3198"/>
      <c r="V20" s="162"/>
      <c r="W20" s="226">
        <v>5.0047200545872323</v>
      </c>
      <c r="X20" s="226">
        <v>4.5066059204939215</v>
      </c>
      <c r="Y20" s="226">
        <v>3.2097667789273787</v>
      </c>
      <c r="Z20" s="226">
        <v>2.3291500928197668</v>
      </c>
      <c r="AA20" s="226">
        <v>2.4053260678117616</v>
      </c>
      <c r="AB20" s="228">
        <v>7.9144494701392185</v>
      </c>
      <c r="AC20" s="228"/>
      <c r="AD20" s="228"/>
      <c r="AE20" s="228"/>
      <c r="AF20" s="228">
        <v>0</v>
      </c>
      <c r="AG20" s="228"/>
      <c r="AH20" s="228"/>
      <c r="AI20" s="226">
        <v>3.1638701511291862</v>
      </c>
      <c r="AJ20" s="226">
        <v>3.1638701511291862</v>
      </c>
      <c r="AK20" s="226">
        <v>1.3109576595375692</v>
      </c>
    </row>
    <row r="21" spans="1:72" s="161" customFormat="1" ht="17.100000000000001" hidden="1" customHeight="1">
      <c r="A21" s="3198" t="s">
        <v>1108</v>
      </c>
      <c r="B21" s="3198"/>
      <c r="C21" s="3198"/>
      <c r="D21" s="158"/>
      <c r="E21" s="165"/>
      <c r="F21" s="251">
        <v>0</v>
      </c>
      <c r="G21" s="230">
        <v>0</v>
      </c>
      <c r="H21" s="230">
        <v>0</v>
      </c>
      <c r="I21" s="230">
        <v>0</v>
      </c>
      <c r="J21" s="251">
        <v>0</v>
      </c>
      <c r="K21" s="230">
        <v>0</v>
      </c>
      <c r="L21" s="230">
        <v>0</v>
      </c>
      <c r="M21" s="230">
        <v>0</v>
      </c>
      <c r="N21" s="230">
        <v>0</v>
      </c>
      <c r="O21" s="230">
        <v>0</v>
      </c>
      <c r="P21" s="230">
        <v>0</v>
      </c>
      <c r="Q21" s="230">
        <v>0</v>
      </c>
      <c r="R21" s="231">
        <v>0</v>
      </c>
      <c r="S21" s="3198" t="s">
        <v>1108</v>
      </c>
      <c r="T21" s="3198"/>
      <c r="U21" s="3198"/>
      <c r="V21" s="162"/>
      <c r="W21" s="230">
        <v>0</v>
      </c>
      <c r="X21" s="230">
        <v>0</v>
      </c>
      <c r="Y21" s="230">
        <v>0</v>
      </c>
      <c r="Z21" s="230">
        <v>0</v>
      </c>
      <c r="AA21" s="230">
        <v>0</v>
      </c>
      <c r="AB21" s="231">
        <v>0</v>
      </c>
      <c r="AC21" s="231"/>
      <c r="AD21" s="231"/>
      <c r="AE21" s="231"/>
      <c r="AF21" s="3439">
        <v>0</v>
      </c>
      <c r="AG21" s="3439"/>
      <c r="AH21" s="3439"/>
      <c r="AI21" s="230">
        <v>0</v>
      </c>
      <c r="AJ21" s="230">
        <v>0</v>
      </c>
      <c r="AK21" s="230">
        <v>0</v>
      </c>
    </row>
    <row r="22" spans="1:72" s="239" customFormat="1" ht="17.100000000000001" hidden="1" customHeight="1">
      <c r="A22" s="3440" t="s">
        <v>1109</v>
      </c>
      <c r="B22" s="3440"/>
      <c r="C22" s="3440"/>
      <c r="D22" s="232"/>
      <c r="E22" s="233"/>
      <c r="F22" s="225">
        <v>14412</v>
      </c>
      <c r="G22" s="226">
        <v>100</v>
      </c>
      <c r="H22" s="226">
        <v>36.9024536691077</v>
      </c>
      <c r="I22" s="226">
        <v>63.097546330892463</v>
      </c>
      <c r="J22" s="227">
        <f>F22*I22/100</f>
        <v>9093.6183772082222</v>
      </c>
      <c r="K22" s="226">
        <v>38.054037984144117</v>
      </c>
      <c r="L22" s="226">
        <v>23.042182113954709</v>
      </c>
      <c r="M22" s="226">
        <v>40.129342152462463</v>
      </c>
      <c r="N22" s="226">
        <v>9.0078709910734815</v>
      </c>
      <c r="O22" s="226">
        <v>23.667657294699584</v>
      </c>
      <c r="P22" s="226">
        <v>22.020343974793185</v>
      </c>
      <c r="Q22" s="226">
        <v>23.206907176580287</v>
      </c>
      <c r="R22" s="228">
        <v>12.210828783222437</v>
      </c>
      <c r="S22" s="3441" t="s">
        <v>1109</v>
      </c>
      <c r="T22" s="3441"/>
      <c r="U22" s="3441"/>
      <c r="V22" s="234"/>
      <c r="W22" s="226">
        <v>5.4748381442300618</v>
      </c>
      <c r="X22" s="226">
        <v>5.1244897688869111</v>
      </c>
      <c r="Y22" s="226">
        <v>3.0288521084220572</v>
      </c>
      <c r="Z22" s="226">
        <v>2.4648229911985209</v>
      </c>
      <c r="AA22" s="226">
        <v>1.5047947720592594</v>
      </c>
      <c r="AB22" s="228" t="s">
        <v>615</v>
      </c>
      <c r="AC22" s="228"/>
      <c r="AD22" s="228" t="s">
        <v>615</v>
      </c>
      <c r="AE22" s="228" t="s">
        <v>450</v>
      </c>
      <c r="AF22" s="235" t="s">
        <v>450</v>
      </c>
      <c r="AG22" s="236">
        <v>3.163735885968407</v>
      </c>
      <c r="AH22" s="235" t="s">
        <v>450</v>
      </c>
      <c r="AI22" s="237">
        <v>3.8832363736535083</v>
      </c>
      <c r="AJ22" s="237" t="s">
        <v>450</v>
      </c>
      <c r="AK22" s="237">
        <v>1.4402477984800641</v>
      </c>
    </row>
    <row r="23" spans="1:72" s="239" customFormat="1" ht="19.5" hidden="1" customHeight="1">
      <c r="A23" s="3440" t="s">
        <v>1110</v>
      </c>
      <c r="B23" s="3440"/>
      <c r="C23" s="3440"/>
      <c r="D23" s="232"/>
      <c r="E23" s="233"/>
      <c r="F23" s="225">
        <v>14563.000000000737</v>
      </c>
      <c r="G23" s="226">
        <v>100</v>
      </c>
      <c r="H23" s="226">
        <v>44.641924459145294</v>
      </c>
      <c r="I23" s="226">
        <v>55.358075540854294</v>
      </c>
      <c r="J23" s="227">
        <f>F23*I23/100</f>
        <v>8061.7965410150191</v>
      </c>
      <c r="K23" s="226">
        <v>38.764604804886808</v>
      </c>
      <c r="L23" s="226">
        <v>26.963021526697787</v>
      </c>
      <c r="M23" s="226">
        <v>31.862583569221641</v>
      </c>
      <c r="N23" s="226">
        <v>10.874997010534011</v>
      </c>
      <c r="O23" s="226">
        <v>23.651287116756748</v>
      </c>
      <c r="P23" s="226">
        <v>19.372337341254664</v>
      </c>
      <c r="Q23" s="226">
        <v>22.993241566829916</v>
      </c>
      <c r="R23" s="228">
        <v>14.799410565372433</v>
      </c>
      <c r="S23" s="3441" t="s">
        <v>1110</v>
      </c>
      <c r="T23" s="3441"/>
      <c r="U23" s="3441"/>
      <c r="V23" s="234"/>
      <c r="W23" s="226">
        <v>6.9268454349390076</v>
      </c>
      <c r="X23" s="226">
        <v>5.8295973048164438</v>
      </c>
      <c r="Y23" s="226">
        <v>5.627762043009267</v>
      </c>
      <c r="Z23" s="226">
        <v>3.6717508846580884</v>
      </c>
      <c r="AA23" s="226">
        <v>2.6559132423011937</v>
      </c>
      <c r="AB23" s="228" t="s">
        <v>450</v>
      </c>
      <c r="AC23" s="228"/>
      <c r="AD23" s="228" t="s">
        <v>450</v>
      </c>
      <c r="AE23" s="228" t="s">
        <v>450</v>
      </c>
      <c r="AF23" s="228" t="s">
        <v>450</v>
      </c>
      <c r="AG23" s="240">
        <v>5.7365314627381894</v>
      </c>
      <c r="AH23" s="228" t="s">
        <v>450</v>
      </c>
      <c r="AI23" s="226">
        <v>6.4262541548153509</v>
      </c>
      <c r="AJ23" s="226" t="s">
        <v>450</v>
      </c>
      <c r="AK23" s="226">
        <v>0.63153711882436725</v>
      </c>
    </row>
    <row r="24" spans="1:72" s="239" customFormat="1" ht="17.100000000000001" hidden="1" customHeight="1">
      <c r="A24" s="3198" t="s">
        <v>1111</v>
      </c>
      <c r="B24" s="3198"/>
      <c r="C24" s="3198"/>
      <c r="D24" s="32"/>
      <c r="E24" s="233"/>
      <c r="F24" s="225">
        <v>14821.000000244734</v>
      </c>
      <c r="G24" s="226">
        <v>100</v>
      </c>
      <c r="H24" s="226">
        <v>50.490188376544324</v>
      </c>
      <c r="I24" s="226">
        <v>49.509811623455626</v>
      </c>
      <c r="J24" s="227">
        <f>F24*I24/100</f>
        <v>7337.8491808335266</v>
      </c>
      <c r="K24" s="226">
        <v>8.6626223813076582</v>
      </c>
      <c r="L24" s="226">
        <v>15.671839856466189</v>
      </c>
      <c r="M24" s="226">
        <v>28.415931163335898</v>
      </c>
      <c r="N24" s="226">
        <v>8.920580310781677</v>
      </c>
      <c r="O24" s="226">
        <v>23.826359450112637</v>
      </c>
      <c r="P24" s="226">
        <v>16.527172333208245</v>
      </c>
      <c r="Q24" s="226">
        <v>19.978549951841732</v>
      </c>
      <c r="R24" s="228">
        <v>13.011500128738938</v>
      </c>
      <c r="S24" s="3207" t="s">
        <v>1111</v>
      </c>
      <c r="T24" s="3207"/>
      <c r="U24" s="3207"/>
      <c r="V24" s="241"/>
      <c r="W24" s="226">
        <v>3.4758403563447797</v>
      </c>
      <c r="X24" s="226">
        <v>5.1332744878888317</v>
      </c>
      <c r="Y24" s="226">
        <v>2.8686217092422597</v>
      </c>
      <c r="Z24" s="226">
        <v>4.5547333383744792</v>
      </c>
      <c r="AA24" s="226">
        <v>2.1098510156545802</v>
      </c>
      <c r="AB24" s="228" t="s">
        <v>450</v>
      </c>
      <c r="AC24" s="228"/>
      <c r="AD24" s="228" t="s">
        <v>450</v>
      </c>
      <c r="AE24" s="228" t="s">
        <v>450</v>
      </c>
      <c r="AF24" s="228" t="s">
        <v>450</v>
      </c>
      <c r="AG24" s="240">
        <v>4.9116955830147289</v>
      </c>
      <c r="AH24" s="228" t="s">
        <v>450</v>
      </c>
      <c r="AI24" s="226">
        <v>4.0749409091529056</v>
      </c>
      <c r="AJ24" s="226" t="s">
        <v>450</v>
      </c>
      <c r="AK24" s="226">
        <v>0.95856025484746488</v>
      </c>
    </row>
    <row r="25" spans="1:72" s="239" customFormat="1" ht="17.100000000000001" hidden="1" customHeight="1">
      <c r="A25" s="2618" t="s">
        <v>1112</v>
      </c>
      <c r="B25" s="2619"/>
      <c r="C25" s="2619"/>
      <c r="D25" s="2620"/>
      <c r="E25" s="233"/>
      <c r="F25" s="211">
        <v>14935.000010349095</v>
      </c>
      <c r="G25" s="226">
        <v>100</v>
      </c>
      <c r="H25" s="226">
        <v>46.87617653306129</v>
      </c>
      <c r="I25" s="226">
        <v>53.123823466938759</v>
      </c>
      <c r="J25" s="242">
        <f>F25*I25/100</f>
        <v>7934.043040285138</v>
      </c>
      <c r="K25" s="226">
        <v>7.9313305149359437</v>
      </c>
      <c r="L25" s="226">
        <v>20.13790059229202</v>
      </c>
      <c r="M25" s="226">
        <v>29.170713329849214</v>
      </c>
      <c r="N25" s="226">
        <v>10.782034824318647</v>
      </c>
      <c r="O25" s="226">
        <v>26.483454170231898</v>
      </c>
      <c r="P25" s="226">
        <v>16.129187155292122</v>
      </c>
      <c r="Q25" s="226">
        <v>18.843721140382407</v>
      </c>
      <c r="R25" s="228">
        <v>14.664978622115109</v>
      </c>
      <c r="S25" s="3448" t="s">
        <v>1112</v>
      </c>
      <c r="T25" s="3449"/>
      <c r="U25" s="3449"/>
      <c r="V25" s="3450"/>
      <c r="W25" s="226">
        <v>4.0262994523163123</v>
      </c>
      <c r="X25" s="226">
        <v>6.0926075539643874</v>
      </c>
      <c r="Y25" s="226">
        <v>4.4527456081689465</v>
      </c>
      <c r="Z25" s="226">
        <v>4.0652481429440543</v>
      </c>
      <c r="AA25" s="226">
        <v>1.3872043255035895</v>
      </c>
      <c r="AB25" s="228" t="s">
        <v>450</v>
      </c>
      <c r="AC25" s="228"/>
      <c r="AD25" s="228" t="s">
        <v>450</v>
      </c>
      <c r="AE25" s="228" t="s">
        <v>450</v>
      </c>
      <c r="AF25" s="228" t="s">
        <v>450</v>
      </c>
      <c r="AG25" s="240">
        <v>5.0374437057570773</v>
      </c>
      <c r="AH25" s="240">
        <v>5.7407940533837314</v>
      </c>
      <c r="AI25" s="226">
        <v>1.9260826683294556</v>
      </c>
      <c r="AJ25" s="226" t="s">
        <v>450</v>
      </c>
      <c r="AK25" s="226">
        <v>1.1924718328542314</v>
      </c>
    </row>
    <row r="26" spans="1:72" s="161" customFormat="1" ht="17.100000000000001" hidden="1" customHeight="1">
      <c r="A26" s="2618" t="s">
        <v>1001</v>
      </c>
      <c r="B26" s="2619"/>
      <c r="C26" s="2619"/>
      <c r="D26" s="2620"/>
      <c r="E26" s="165"/>
      <c r="F26" s="211">
        <v>15207</v>
      </c>
      <c r="G26" s="230">
        <v>0</v>
      </c>
      <c r="H26" s="230">
        <v>0</v>
      </c>
      <c r="I26" s="230">
        <v>0</v>
      </c>
      <c r="J26" s="243">
        <v>0</v>
      </c>
      <c r="K26" s="230">
        <v>0</v>
      </c>
      <c r="L26" s="230">
        <v>0</v>
      </c>
      <c r="M26" s="230">
        <v>0</v>
      </c>
      <c r="N26" s="230">
        <v>0</v>
      </c>
      <c r="O26" s="230">
        <v>0</v>
      </c>
      <c r="P26" s="230">
        <v>0</v>
      </c>
      <c r="Q26" s="230">
        <v>0</v>
      </c>
      <c r="R26" s="231">
        <v>0</v>
      </c>
      <c r="S26" s="3448" t="s">
        <v>1001</v>
      </c>
      <c r="T26" s="3449"/>
      <c r="U26" s="3449"/>
      <c r="V26" s="3450"/>
      <c r="W26" s="230">
        <v>0</v>
      </c>
      <c r="X26" s="230">
        <v>0</v>
      </c>
      <c r="Y26" s="230">
        <v>0</v>
      </c>
      <c r="Z26" s="230">
        <v>0</v>
      </c>
      <c r="AA26" s="230">
        <v>0</v>
      </c>
      <c r="AB26" s="231">
        <v>0</v>
      </c>
      <c r="AC26" s="231"/>
      <c r="AD26" s="231">
        <v>0</v>
      </c>
      <c r="AE26" s="231">
        <v>0</v>
      </c>
      <c r="AF26" s="231">
        <v>0</v>
      </c>
      <c r="AG26" s="231">
        <v>0</v>
      </c>
      <c r="AH26" s="231">
        <v>0</v>
      </c>
      <c r="AI26" s="231">
        <v>0</v>
      </c>
      <c r="AJ26" s="231">
        <v>0</v>
      </c>
      <c r="AK26" s="231">
        <v>0</v>
      </c>
    </row>
    <row r="27" spans="1:72" s="239" customFormat="1" ht="17.100000000000001" customHeight="1" thickTop="1">
      <c r="A27" s="2618" t="s">
        <v>1002</v>
      </c>
      <c r="B27" s="2619"/>
      <c r="C27" s="2619"/>
      <c r="D27" s="2620"/>
      <c r="E27" s="233"/>
      <c r="F27" s="211">
        <v>15829.000000031147</v>
      </c>
      <c r="G27" s="226">
        <v>100</v>
      </c>
      <c r="H27" s="226">
        <v>52.434955466793696</v>
      </c>
      <c r="I27" s="226">
        <v>47.565044533206347</v>
      </c>
      <c r="J27" s="242">
        <f>F27*I27/100</f>
        <v>7529.0708991760466</v>
      </c>
      <c r="K27" s="226">
        <v>11.377052854672861</v>
      </c>
      <c r="L27" s="226">
        <v>20.283531879551035</v>
      </c>
      <c r="M27" s="226">
        <v>27.478960372831423</v>
      </c>
      <c r="N27" s="226">
        <v>9.5855461572387455</v>
      </c>
      <c r="O27" s="226">
        <v>25.755730354738699</v>
      </c>
      <c r="P27" s="226">
        <v>16.812868520235096</v>
      </c>
      <c r="Q27" s="226">
        <v>19.753125223267403</v>
      </c>
      <c r="R27" s="228">
        <v>12.229243971406104</v>
      </c>
      <c r="S27" s="3451" t="s">
        <v>1002</v>
      </c>
      <c r="T27" s="3452"/>
      <c r="U27" s="3452"/>
      <c r="V27" s="3453"/>
      <c r="W27" s="226">
        <v>3.9750109760295333</v>
      </c>
      <c r="X27" s="226">
        <v>4.9732446199950537</v>
      </c>
      <c r="Y27" s="226">
        <v>3.6495580495899058</v>
      </c>
      <c r="Z27" s="226">
        <v>5.0189031359744858</v>
      </c>
      <c r="AA27" s="226">
        <v>1.7316463773638517</v>
      </c>
      <c r="AB27" s="228" t="s">
        <v>1920</v>
      </c>
      <c r="AC27" s="228">
        <v>24.605027839392665</v>
      </c>
      <c r="AD27" s="228">
        <v>1.362676488458352</v>
      </c>
      <c r="AE27" s="228">
        <v>4.7211214369607681</v>
      </c>
      <c r="AF27" s="240">
        <v>2.7057146406182895</v>
      </c>
      <c r="AG27" s="240">
        <v>6.2178445973197727</v>
      </c>
      <c r="AH27" s="240">
        <v>6.0090807407233777</v>
      </c>
      <c r="AI27" s="226">
        <v>2.6654338313906263</v>
      </c>
      <c r="AJ27" s="226">
        <v>8.5806576010418141</v>
      </c>
      <c r="AK27" s="226">
        <v>1.4301807449956458</v>
      </c>
      <c r="AL27" s="3393"/>
      <c r="AM27" s="3394"/>
      <c r="AN27" s="3399" t="s">
        <v>2169</v>
      </c>
      <c r="AO27" s="3400"/>
      <c r="AP27" s="3400"/>
      <c r="AQ27" s="3400"/>
      <c r="AR27" s="3400" t="s">
        <v>2170</v>
      </c>
      <c r="AS27" s="3400"/>
      <c r="AT27" s="3400"/>
      <c r="AU27" s="3400"/>
      <c r="AV27" s="3400"/>
      <c r="AW27" s="3400"/>
      <c r="AX27" s="3400"/>
      <c r="AY27" s="3400"/>
      <c r="AZ27" s="3400"/>
      <c r="BA27" s="3400"/>
      <c r="BB27" s="3400"/>
      <c r="BC27" s="3400"/>
      <c r="BD27" s="3400"/>
      <c r="BE27" s="3400"/>
      <c r="BF27" s="3400"/>
      <c r="BG27" s="3400"/>
      <c r="BH27" s="3400"/>
      <c r="BI27" s="3400" t="s">
        <v>2171</v>
      </c>
      <c r="BJ27" s="3400"/>
      <c r="BK27" s="3400"/>
      <c r="BL27" s="3400"/>
      <c r="BM27" s="3400"/>
      <c r="BN27" s="3400"/>
      <c r="BO27" s="3400" t="s">
        <v>2172</v>
      </c>
      <c r="BP27" s="3400"/>
      <c r="BQ27" s="3400"/>
      <c r="BR27" s="3400" t="s">
        <v>2173</v>
      </c>
      <c r="BS27" s="3400"/>
      <c r="BT27" s="3401"/>
    </row>
    <row r="28" spans="1:72" s="239" customFormat="1" ht="17.100000000000001" customHeight="1">
      <c r="A28" s="2618" t="s">
        <v>1003</v>
      </c>
      <c r="B28" s="2619"/>
      <c r="C28" s="2619"/>
      <c r="D28" s="2620"/>
      <c r="E28" s="233"/>
      <c r="F28" s="211">
        <v>15486.999999856676</v>
      </c>
      <c r="G28" s="226">
        <v>100</v>
      </c>
      <c r="H28" s="226">
        <v>52.41133368127354</v>
      </c>
      <c r="I28" s="226">
        <v>47.588666318726204</v>
      </c>
      <c r="J28" s="242">
        <f>F28*I28/100</f>
        <v>7370.0567527129206</v>
      </c>
      <c r="K28" s="226">
        <v>14.608751748631759</v>
      </c>
      <c r="L28" s="226">
        <v>20.872907043318115</v>
      </c>
      <c r="M28" s="226">
        <v>26.143170110980407</v>
      </c>
      <c r="N28" s="226">
        <v>10.337531099874976</v>
      </c>
      <c r="O28" s="226">
        <v>26.917107921105742</v>
      </c>
      <c r="P28" s="226">
        <v>15.221740031236713</v>
      </c>
      <c r="Q28" s="226">
        <v>18.579963862758405</v>
      </c>
      <c r="R28" s="228">
        <v>13.575051798842136</v>
      </c>
      <c r="S28" s="2618" t="s">
        <v>1003</v>
      </c>
      <c r="T28" s="2619"/>
      <c r="U28" s="2619"/>
      <c r="V28" s="2620"/>
      <c r="W28" s="226">
        <v>5.3904838389656362</v>
      </c>
      <c r="X28" s="226">
        <v>7.1031864729840395</v>
      </c>
      <c r="Y28" s="226">
        <v>6.2490623960982807</v>
      </c>
      <c r="Z28" s="226">
        <v>4.9563649312112084</v>
      </c>
      <c r="AA28" s="226">
        <v>1.903573539854799</v>
      </c>
      <c r="AB28" s="228" t="s">
        <v>1920</v>
      </c>
      <c r="AC28" s="228">
        <v>28.636893574129317</v>
      </c>
      <c r="AD28" s="228">
        <v>17.96500622090895</v>
      </c>
      <c r="AE28" s="228">
        <v>6.1347102556521715</v>
      </c>
      <c r="AF28" s="240">
        <v>3.2383479297187581</v>
      </c>
      <c r="AG28" s="240">
        <v>8.4261667270636345</v>
      </c>
      <c r="AH28" s="240">
        <v>7.441351411092703</v>
      </c>
      <c r="AI28" s="226">
        <v>3.811038044518352</v>
      </c>
      <c r="AJ28" s="226">
        <v>10.799652422143433</v>
      </c>
      <c r="AK28" s="226">
        <v>1.1477472055917852</v>
      </c>
      <c r="AL28" s="3395"/>
      <c r="AM28" s="3396"/>
      <c r="AN28" s="3402" t="s">
        <v>923</v>
      </c>
      <c r="AO28" s="3403"/>
      <c r="AP28" s="2505" t="s">
        <v>2174</v>
      </c>
      <c r="AQ28" s="2505" t="s">
        <v>2175</v>
      </c>
      <c r="AR28" s="2027" t="s">
        <v>2176</v>
      </c>
      <c r="AS28" s="2505" t="s">
        <v>2177</v>
      </c>
      <c r="AT28" s="2505" t="s">
        <v>2178</v>
      </c>
      <c r="AU28" s="2505" t="s">
        <v>2179</v>
      </c>
      <c r="AV28" s="2505" t="s">
        <v>2180</v>
      </c>
      <c r="AW28" s="2505" t="s">
        <v>2181</v>
      </c>
      <c r="AX28" s="2505" t="s">
        <v>2182</v>
      </c>
      <c r="AY28" s="2505" t="s">
        <v>2183</v>
      </c>
      <c r="AZ28" s="2505" t="s">
        <v>2184</v>
      </c>
      <c r="BA28" s="2505" t="s">
        <v>2185</v>
      </c>
      <c r="BB28" s="2505" t="s">
        <v>2186</v>
      </c>
      <c r="BC28" s="2505" t="s">
        <v>2187</v>
      </c>
      <c r="BD28" s="2505" t="s">
        <v>2188</v>
      </c>
      <c r="BE28" s="2505" t="s">
        <v>2189</v>
      </c>
      <c r="BF28" s="2505" t="s">
        <v>2190</v>
      </c>
      <c r="BG28" s="2505" t="s">
        <v>2191</v>
      </c>
      <c r="BH28" s="2505" t="s">
        <v>2192</v>
      </c>
      <c r="BI28" s="2027" t="s">
        <v>2176</v>
      </c>
      <c r="BJ28" s="2505" t="s">
        <v>2193</v>
      </c>
      <c r="BK28" s="2505" t="s">
        <v>2194</v>
      </c>
      <c r="BL28" s="2505" t="s">
        <v>2195</v>
      </c>
      <c r="BM28" s="2505" t="s">
        <v>2196</v>
      </c>
      <c r="BN28" s="2505" t="s">
        <v>2197</v>
      </c>
      <c r="BO28" s="2027" t="s">
        <v>2176</v>
      </c>
      <c r="BP28" s="2505" t="s">
        <v>2198</v>
      </c>
      <c r="BQ28" s="2505" t="s">
        <v>2199</v>
      </c>
      <c r="BR28" s="2027" t="s">
        <v>2176</v>
      </c>
      <c r="BS28" s="2505" t="s">
        <v>2200</v>
      </c>
      <c r="BT28" s="2028" t="s">
        <v>2201</v>
      </c>
    </row>
    <row r="29" spans="1:72" s="239" customFormat="1" ht="17.100000000000001" customHeight="1" thickBot="1">
      <c r="A29" s="2618" t="s">
        <v>1004</v>
      </c>
      <c r="B29" s="2619"/>
      <c r="C29" s="2619"/>
      <c r="D29" s="2620"/>
      <c r="E29" s="233"/>
      <c r="F29" s="211">
        <v>15649.000000000038</v>
      </c>
      <c r="G29" s="226">
        <v>100</v>
      </c>
      <c r="H29" s="226">
        <v>56.447372015712915</v>
      </c>
      <c r="I29" s="226">
        <v>43.552627984286865</v>
      </c>
      <c r="J29" s="242">
        <f>F29*I29/100</f>
        <v>6815.5507532610682</v>
      </c>
      <c r="K29" s="226">
        <v>13.69091819909174</v>
      </c>
      <c r="L29" s="226">
        <v>16.363751897083052</v>
      </c>
      <c r="M29" s="226">
        <v>20.433643758243914</v>
      </c>
      <c r="N29" s="226">
        <v>8.1785780996627082</v>
      </c>
      <c r="O29" s="226">
        <v>23.79767071051721</v>
      </c>
      <c r="P29" s="226">
        <v>11.238585426809101</v>
      </c>
      <c r="Q29" s="226">
        <v>15.875412836953535</v>
      </c>
      <c r="R29" s="228">
        <v>12.654233583809161</v>
      </c>
      <c r="S29" s="2618" t="s">
        <v>1004</v>
      </c>
      <c r="T29" s="2619"/>
      <c r="U29" s="2619"/>
      <c r="V29" s="2620"/>
      <c r="W29" s="226">
        <v>3.8258008289004164</v>
      </c>
      <c r="X29" s="226">
        <v>5.4440586902737014</v>
      </c>
      <c r="Y29" s="226">
        <v>5.0870979893938397</v>
      </c>
      <c r="Z29" s="226">
        <v>4.8132329231693012</v>
      </c>
      <c r="AA29" s="226">
        <v>1.7113715794278264</v>
      </c>
      <c r="AB29" s="228" t="s">
        <v>1920</v>
      </c>
      <c r="AC29" s="228">
        <v>19.053513400728896</v>
      </c>
      <c r="AD29" s="228">
        <v>14.937000305416149</v>
      </c>
      <c r="AE29" s="228">
        <v>4.3380269072609767</v>
      </c>
      <c r="AF29" s="240">
        <v>1.9077897245086133</v>
      </c>
      <c r="AG29" s="240">
        <v>5.9544388924508862</v>
      </c>
      <c r="AH29" s="240">
        <v>3.4850693406712714</v>
      </c>
      <c r="AI29" s="226">
        <v>2.9895690056428599</v>
      </c>
      <c r="AJ29" s="226">
        <v>8.0784699399572411</v>
      </c>
      <c r="AK29" s="226">
        <v>2.5918313469828607</v>
      </c>
      <c r="AL29" s="3397"/>
      <c r="AM29" s="3398"/>
      <c r="AN29" s="2029" t="s">
        <v>2202</v>
      </c>
      <c r="AO29" s="2030" t="s">
        <v>2203</v>
      </c>
      <c r="AP29" s="2030" t="s">
        <v>2203</v>
      </c>
      <c r="AQ29" s="2030" t="s">
        <v>2203</v>
      </c>
      <c r="AR29" s="2030" t="s">
        <v>2203</v>
      </c>
      <c r="AS29" s="2030" t="s">
        <v>2203</v>
      </c>
      <c r="AT29" s="2030" t="s">
        <v>2203</v>
      </c>
      <c r="AU29" s="2030" t="s">
        <v>2203</v>
      </c>
      <c r="AV29" s="2030" t="s">
        <v>2203</v>
      </c>
      <c r="AW29" s="2030" t="s">
        <v>2203</v>
      </c>
      <c r="AX29" s="2030" t="s">
        <v>2203</v>
      </c>
      <c r="AY29" s="2030" t="s">
        <v>2203</v>
      </c>
      <c r="AZ29" s="2030" t="s">
        <v>2203</v>
      </c>
      <c r="BA29" s="2030" t="s">
        <v>2203</v>
      </c>
      <c r="BB29" s="2030" t="s">
        <v>2203</v>
      </c>
      <c r="BC29" s="2030" t="s">
        <v>2203</v>
      </c>
      <c r="BD29" s="2030" t="s">
        <v>2203</v>
      </c>
      <c r="BE29" s="2030" t="s">
        <v>2203</v>
      </c>
      <c r="BF29" s="2030" t="s">
        <v>2203</v>
      </c>
      <c r="BG29" s="2030" t="s">
        <v>2203</v>
      </c>
      <c r="BH29" s="2030" t="s">
        <v>2203</v>
      </c>
      <c r="BI29" s="2030" t="s">
        <v>2203</v>
      </c>
      <c r="BJ29" s="2030" t="s">
        <v>2203</v>
      </c>
      <c r="BK29" s="2030" t="s">
        <v>2203</v>
      </c>
      <c r="BL29" s="2030" t="s">
        <v>2203</v>
      </c>
      <c r="BM29" s="2030" t="s">
        <v>2203</v>
      </c>
      <c r="BN29" s="2030" t="s">
        <v>2203</v>
      </c>
      <c r="BO29" s="2030" t="s">
        <v>2203</v>
      </c>
      <c r="BP29" s="2030" t="s">
        <v>2203</v>
      </c>
      <c r="BQ29" s="2030" t="s">
        <v>2203</v>
      </c>
      <c r="BR29" s="2030" t="s">
        <v>2203</v>
      </c>
      <c r="BS29" s="2030" t="s">
        <v>2203</v>
      </c>
      <c r="BT29" s="2031" t="s">
        <v>2203</v>
      </c>
    </row>
    <row r="30" spans="1:72" s="239" customFormat="1" ht="17.100000000000001" customHeight="1" thickTop="1">
      <c r="A30" s="2618" t="s">
        <v>1005</v>
      </c>
      <c r="B30" s="2619"/>
      <c r="C30" s="2619"/>
      <c r="D30" s="2620"/>
      <c r="E30" s="233"/>
      <c r="F30" s="211">
        <v>15686.999999796744</v>
      </c>
      <c r="G30" s="226">
        <v>100</v>
      </c>
      <c r="H30" s="226">
        <v>44.53861068135982</v>
      </c>
      <c r="I30" s="226">
        <v>55.461389318639988</v>
      </c>
      <c r="J30" s="242">
        <f t="shared" ref="J30" si="1">F30*I30/100</f>
        <v>8700.2281423023269</v>
      </c>
      <c r="K30" s="226">
        <v>36.955891053293819</v>
      </c>
      <c r="L30" s="226">
        <v>37.897496463189526</v>
      </c>
      <c r="M30" s="226">
        <v>20.52883376830135</v>
      </c>
      <c r="N30" s="226">
        <v>15.453337936660729</v>
      </c>
      <c r="O30" s="226">
        <v>33.853205862120149</v>
      </c>
      <c r="P30" s="226">
        <v>19.075327003195362</v>
      </c>
      <c r="Q30" s="226">
        <v>23.344790573431336</v>
      </c>
      <c r="R30" s="228">
        <v>17.572383612820389</v>
      </c>
      <c r="S30" s="2618" t="s">
        <v>1005</v>
      </c>
      <c r="T30" s="2619"/>
      <c r="U30" s="2619"/>
      <c r="V30" s="2620"/>
      <c r="W30" s="226">
        <v>4.7689462638144571</v>
      </c>
      <c r="X30" s="226">
        <v>7.4242973026601726</v>
      </c>
      <c r="Y30" s="226">
        <v>18.953774639958397</v>
      </c>
      <c r="Z30" s="226">
        <v>6.4966909673665976</v>
      </c>
      <c r="AA30" s="226">
        <v>2.0368138115313563</v>
      </c>
      <c r="AB30" s="228" t="s">
        <v>1920</v>
      </c>
      <c r="AC30" s="228">
        <v>19.97418293342303</v>
      </c>
      <c r="AD30" s="228">
        <v>19.85279200917785</v>
      </c>
      <c r="AE30" s="228">
        <v>10.977767801516791</v>
      </c>
      <c r="AF30" s="240">
        <v>2.5342420594646717</v>
      </c>
      <c r="AG30" s="240">
        <v>10.537627913635356</v>
      </c>
      <c r="AH30" s="240">
        <v>5.78574034571374</v>
      </c>
      <c r="AI30" s="226">
        <v>5.78574034571374</v>
      </c>
      <c r="AJ30" s="226">
        <v>10.420934482344659</v>
      </c>
      <c r="AK30" s="226">
        <v>1.6134296271906334</v>
      </c>
      <c r="AL30" s="3404" t="s">
        <v>1936</v>
      </c>
      <c r="AM30" s="2032" t="s">
        <v>2204</v>
      </c>
      <c r="AN30" s="2033">
        <v>16502.022257559558</v>
      </c>
      <c r="AO30" s="2034">
        <v>100</v>
      </c>
      <c r="AP30" s="2034">
        <v>51.253680671487878</v>
      </c>
      <c r="AQ30" s="2034">
        <v>48.746319328512008</v>
      </c>
      <c r="AR30" s="2034">
        <v>51.253680671487878</v>
      </c>
      <c r="AS30" s="2034">
        <v>28.092093360053756</v>
      </c>
      <c r="AT30" s="2034">
        <v>35.139354205701785</v>
      </c>
      <c r="AU30" s="2034">
        <v>15.462377591688291</v>
      </c>
      <c r="AV30" s="2034">
        <v>12.951250864048891</v>
      </c>
      <c r="AW30" s="2034">
        <v>25.298328530518983</v>
      </c>
      <c r="AX30" s="2034">
        <v>13.35063562864042</v>
      </c>
      <c r="AY30" s="2034">
        <v>17.163242160652171</v>
      </c>
      <c r="AZ30" s="2034">
        <v>13.607803455587497</v>
      </c>
      <c r="BA30" s="2034">
        <v>3.077888055360265</v>
      </c>
      <c r="BB30" s="2034">
        <v>4.8630696300326681</v>
      </c>
      <c r="BC30" s="2034">
        <v>14.284713215626205</v>
      </c>
      <c r="BD30" s="2034">
        <v>6.502548369748526</v>
      </c>
      <c r="BE30" s="2034">
        <v>3.2359776254493497</v>
      </c>
      <c r="BF30" s="2034">
        <v>26.687167203273077</v>
      </c>
      <c r="BG30" s="2034">
        <v>8.9250915025467776</v>
      </c>
      <c r="BH30" s="2034">
        <v>1.6622212102229335</v>
      </c>
      <c r="BI30" s="2034">
        <v>78.220622220369478</v>
      </c>
      <c r="BJ30" s="2034">
        <v>21.779377779630497</v>
      </c>
      <c r="BK30" s="2034">
        <v>7.3049961715497087</v>
      </c>
      <c r="BL30" s="2034">
        <v>8.3029027451080033</v>
      </c>
      <c r="BM30" s="2034">
        <v>3.9312010790865473</v>
      </c>
      <c r="BN30" s="2034">
        <v>4.2876193668975304</v>
      </c>
      <c r="BO30" s="2034">
        <v>86.125486476436677</v>
      </c>
      <c r="BP30" s="2034">
        <v>13.874513523563287</v>
      </c>
      <c r="BQ30" s="2034">
        <v>15.31818425402601</v>
      </c>
      <c r="BR30" s="2034">
        <v>94.008648504355094</v>
      </c>
      <c r="BS30" s="2034">
        <v>5.9913514956448921</v>
      </c>
      <c r="BT30" s="2035">
        <v>2.9135978333925578</v>
      </c>
    </row>
    <row r="31" spans="1:72" s="239" customFormat="1" ht="17.100000000000001" customHeight="1">
      <c r="A31" s="2618" t="s">
        <v>1501</v>
      </c>
      <c r="B31" s="2619"/>
      <c r="C31" s="2619"/>
      <c r="D31" s="2620"/>
      <c r="E31" s="233"/>
      <c r="F31" s="211">
        <f>'1'!E29</f>
        <v>16502.022257559558</v>
      </c>
      <c r="G31" s="226">
        <v>100</v>
      </c>
      <c r="H31" s="226">
        <f>AP30</f>
        <v>51.253680671487878</v>
      </c>
      <c r="I31" s="226">
        <f>AQ30</f>
        <v>48.746319328512008</v>
      </c>
      <c r="J31" s="242">
        <f>I31*F31/100</f>
        <v>8044.1284653321081</v>
      </c>
      <c r="K31" s="226">
        <f>AS30</f>
        <v>28.092093360053756</v>
      </c>
      <c r="L31" s="226">
        <f t="shared" ref="L31:R31" si="2">AT30</f>
        <v>35.139354205701785</v>
      </c>
      <c r="M31" s="226">
        <f t="shared" si="2"/>
        <v>15.462377591688291</v>
      </c>
      <c r="N31" s="226">
        <f t="shared" si="2"/>
        <v>12.951250864048891</v>
      </c>
      <c r="O31" s="226">
        <f t="shared" si="2"/>
        <v>25.298328530518983</v>
      </c>
      <c r="P31" s="226">
        <f t="shared" si="2"/>
        <v>13.35063562864042</v>
      </c>
      <c r="Q31" s="226">
        <f t="shared" si="2"/>
        <v>17.163242160652171</v>
      </c>
      <c r="R31" s="226">
        <f t="shared" si="2"/>
        <v>13.607803455587497</v>
      </c>
      <c r="S31" s="2618" t="s">
        <v>1492</v>
      </c>
      <c r="T31" s="2619"/>
      <c r="U31" s="2619"/>
      <c r="V31" s="2620"/>
      <c r="W31" s="226">
        <f>BA30</f>
        <v>3.077888055360265</v>
      </c>
      <c r="X31" s="226">
        <f t="shared" ref="X31:AA31" si="3">BB30</f>
        <v>4.8630696300326681</v>
      </c>
      <c r="Y31" s="226">
        <f t="shared" si="3"/>
        <v>14.284713215626205</v>
      </c>
      <c r="Z31" s="226">
        <f t="shared" si="3"/>
        <v>6.502548369748526</v>
      </c>
      <c r="AA31" s="226">
        <f t="shared" si="3"/>
        <v>3.2359776254493497</v>
      </c>
      <c r="AB31" s="228">
        <f>BF30</f>
        <v>26.687167203273077</v>
      </c>
      <c r="AC31" s="228">
        <f>BP30</f>
        <v>13.874513523563287</v>
      </c>
      <c r="AD31" s="228">
        <f>BQ30</f>
        <v>15.31818425402601</v>
      </c>
      <c r="AE31" s="228">
        <f>BS30</f>
        <v>5.9913514956448921</v>
      </c>
      <c r="AF31" s="228">
        <f>BT30</f>
        <v>2.9135978333925578</v>
      </c>
      <c r="AG31" s="240">
        <f>BL30</f>
        <v>8.3029027451080033</v>
      </c>
      <c r="AH31" s="240">
        <f t="shared" ref="AH31:AI31" si="4">BM30</f>
        <v>3.9312010790865473</v>
      </c>
      <c r="AI31" s="240">
        <f t="shared" si="4"/>
        <v>4.2876193668975304</v>
      </c>
      <c r="AJ31" s="226">
        <f>BG30</f>
        <v>8.9250915025467776</v>
      </c>
      <c r="AK31" s="226">
        <f>BH30</f>
        <v>1.6622212102229335</v>
      </c>
      <c r="AL31" s="3391"/>
      <c r="AM31" s="2036" t="s">
        <v>1937</v>
      </c>
      <c r="AN31" s="2037">
        <v>11874.180779833961</v>
      </c>
      <c r="AO31" s="2038">
        <v>100</v>
      </c>
      <c r="AP31" s="2038">
        <v>50.41848376435123</v>
      </c>
      <c r="AQ31" s="2038">
        <v>49.581516235648834</v>
      </c>
      <c r="AR31" s="2038">
        <v>50.41848376435123</v>
      </c>
      <c r="AS31" s="2038">
        <v>30.046376525488956</v>
      </c>
      <c r="AT31" s="2038">
        <v>36.657524644045864</v>
      </c>
      <c r="AU31" s="2038">
        <v>14.216361751296436</v>
      </c>
      <c r="AV31" s="2038">
        <v>13.698583867452413</v>
      </c>
      <c r="AW31" s="2038">
        <v>26.497253211622091</v>
      </c>
      <c r="AX31" s="2038">
        <v>12.872844708970671</v>
      </c>
      <c r="AY31" s="2038">
        <v>17.217571488264721</v>
      </c>
      <c r="AZ31" s="2038">
        <v>14.101089999272665</v>
      </c>
      <c r="BA31" s="2038">
        <v>2.9319683667135434</v>
      </c>
      <c r="BB31" s="2038">
        <v>5.4892612931391298</v>
      </c>
      <c r="BC31" s="2038">
        <v>15.641469085676748</v>
      </c>
      <c r="BD31" s="2038">
        <v>6.5037523691991481</v>
      </c>
      <c r="BE31" s="2038">
        <v>4.392498196245386</v>
      </c>
      <c r="BF31" s="2038">
        <v>28.337386039506612</v>
      </c>
      <c r="BG31" s="2038">
        <v>10.838874494577331</v>
      </c>
      <c r="BH31" s="2038">
        <v>2.0755663691756872</v>
      </c>
      <c r="BI31" s="2038">
        <v>77.915072909212171</v>
      </c>
      <c r="BJ31" s="2038">
        <v>22.084927090787971</v>
      </c>
      <c r="BK31" s="2038">
        <v>7.2145041198571498</v>
      </c>
      <c r="BL31" s="2038">
        <v>11.033191269386929</v>
      </c>
      <c r="BM31" s="2038">
        <v>5.2936427382990745</v>
      </c>
      <c r="BN31" s="2038">
        <v>5.4895380998745544</v>
      </c>
      <c r="BO31" s="2038">
        <v>85.487679275271915</v>
      </c>
      <c r="BP31" s="2038">
        <v>14.51232072472817</v>
      </c>
      <c r="BQ31" s="2038">
        <v>15.404948626007183</v>
      </c>
      <c r="BR31" s="2038">
        <v>94.368918125600985</v>
      </c>
      <c r="BS31" s="2038">
        <v>5.6310818743990652</v>
      </c>
      <c r="BT31" s="2039">
        <v>3.3782716050449824</v>
      </c>
    </row>
    <row r="32" spans="1:72" ht="17.100000000000001" customHeight="1">
      <c r="A32" s="3444" t="s">
        <v>616</v>
      </c>
      <c r="B32" s="3444"/>
      <c r="C32" s="1206"/>
      <c r="D32" s="162"/>
      <c r="E32" s="165"/>
      <c r="F32" s="889"/>
      <c r="G32" s="226"/>
      <c r="H32" s="226"/>
      <c r="I32" s="226"/>
      <c r="J32" s="247"/>
      <c r="K32" s="890"/>
      <c r="L32" s="890"/>
      <c r="M32" s="890"/>
      <c r="N32" s="890"/>
      <c r="O32" s="890"/>
      <c r="P32" s="890"/>
      <c r="Q32" s="890"/>
      <c r="R32" s="2405"/>
      <c r="S32" s="3444" t="s">
        <v>616</v>
      </c>
      <c r="T32" s="3444"/>
      <c r="U32" s="1206"/>
      <c r="V32" s="158"/>
      <c r="W32" s="890"/>
      <c r="X32" s="890"/>
      <c r="Y32" s="890"/>
      <c r="Z32" s="252"/>
      <c r="AA32" s="890"/>
      <c r="AB32" s="891"/>
      <c r="AC32" s="891"/>
      <c r="AD32" s="891"/>
      <c r="AE32" s="891"/>
      <c r="AF32" s="891"/>
      <c r="AG32" s="891"/>
      <c r="AH32" s="891"/>
      <c r="AI32" s="890"/>
      <c r="AJ32" s="890"/>
      <c r="AK32" s="2406"/>
      <c r="AL32" s="3391"/>
      <c r="AM32" s="2036" t="s">
        <v>1938</v>
      </c>
      <c r="AN32" s="2037">
        <v>4627.8414777255839</v>
      </c>
      <c r="AO32" s="2038">
        <v>100</v>
      </c>
      <c r="AP32" s="2038">
        <v>53.396640647501002</v>
      </c>
      <c r="AQ32" s="2038">
        <v>46.603359352499027</v>
      </c>
      <c r="AR32" s="2038">
        <v>53.396640647501002</v>
      </c>
      <c r="AS32" s="2038">
        <v>23.077766116336782</v>
      </c>
      <c r="AT32" s="2038">
        <v>31.244011133502237</v>
      </c>
      <c r="AU32" s="2038">
        <v>18.659422567096833</v>
      </c>
      <c r="AV32" s="2038">
        <v>11.033733328528015</v>
      </c>
      <c r="AW32" s="2038">
        <v>22.22211071421231</v>
      </c>
      <c r="AX32" s="2038">
        <v>14.576558293111244</v>
      </c>
      <c r="AY32" s="2038">
        <v>17.023843207420324</v>
      </c>
      <c r="AZ32" s="2038">
        <v>12.342121900986005</v>
      </c>
      <c r="BA32" s="2038">
        <v>3.4522908456606474</v>
      </c>
      <c r="BB32" s="2038">
        <v>3.2563782499715574</v>
      </c>
      <c r="BC32" s="2038">
        <v>10.803529913946063</v>
      </c>
      <c r="BD32" s="2038">
        <v>6.4994591310172032</v>
      </c>
      <c r="BE32" s="2040">
        <v>0.26856087201768392</v>
      </c>
      <c r="BF32" s="2038">
        <v>22.453012493774736</v>
      </c>
      <c r="BG32" s="2038">
        <v>4.0146801736110875</v>
      </c>
      <c r="BH32" s="2040">
        <v>0.60165438538727611</v>
      </c>
      <c r="BI32" s="2038">
        <v>79.004604942184883</v>
      </c>
      <c r="BJ32" s="2038">
        <v>20.995395057815145</v>
      </c>
      <c r="BK32" s="2038">
        <v>7.537181951055631</v>
      </c>
      <c r="BL32" s="2038">
        <v>1.2974900328456158</v>
      </c>
      <c r="BM32" s="2040">
        <v>0.4354290995724015</v>
      </c>
      <c r="BN32" s="2038">
        <v>1.2037193701646751</v>
      </c>
      <c r="BO32" s="2038">
        <v>87.76198116748516</v>
      </c>
      <c r="BP32" s="2038">
        <v>12.238018832514848</v>
      </c>
      <c r="BQ32" s="2038">
        <v>15.095563007574084</v>
      </c>
      <c r="BR32" s="2038">
        <v>93.084263640969994</v>
      </c>
      <c r="BS32" s="2038">
        <v>6.9157363590300074</v>
      </c>
      <c r="BT32" s="2039">
        <v>1.7213313318701573</v>
      </c>
    </row>
    <row r="33" spans="1:72" ht="17.100000000000001" customHeight="1">
      <c r="A33" s="248"/>
      <c r="B33" s="248" t="s">
        <v>44</v>
      </c>
      <c r="C33" s="248"/>
      <c r="D33" s="892"/>
      <c r="E33" s="893"/>
      <c r="F33" s="894">
        <f>'1'!E31</f>
        <v>11874.180779833961</v>
      </c>
      <c r="G33" s="895">
        <v>100</v>
      </c>
      <c r="H33" s="895">
        <f>AP31</f>
        <v>50.41848376435123</v>
      </c>
      <c r="I33" s="895">
        <f>AQ31</f>
        <v>49.581516235648834</v>
      </c>
      <c r="J33" s="882">
        <f t="shared" ref="J33:J62" si="5">I33*F33/100</f>
        <v>5887.3988712036689</v>
      </c>
      <c r="K33" s="895">
        <f>AS31</f>
        <v>30.046376525488956</v>
      </c>
      <c r="L33" s="895">
        <f t="shared" ref="L33:R33" si="6">AT31</f>
        <v>36.657524644045864</v>
      </c>
      <c r="M33" s="895">
        <f t="shared" si="6"/>
        <v>14.216361751296436</v>
      </c>
      <c r="N33" s="895">
        <f t="shared" si="6"/>
        <v>13.698583867452413</v>
      </c>
      <c r="O33" s="895">
        <f t="shared" si="6"/>
        <v>26.497253211622091</v>
      </c>
      <c r="P33" s="895">
        <f t="shared" si="6"/>
        <v>12.872844708970671</v>
      </c>
      <c r="Q33" s="895">
        <f t="shared" si="6"/>
        <v>17.217571488264721</v>
      </c>
      <c r="R33" s="895">
        <f t="shared" si="6"/>
        <v>14.101089999272665</v>
      </c>
      <c r="S33" s="248"/>
      <c r="T33" s="248" t="s">
        <v>44</v>
      </c>
      <c r="U33" s="248"/>
      <c r="V33" s="879"/>
      <c r="W33" s="895">
        <f>BA31</f>
        <v>2.9319683667135434</v>
      </c>
      <c r="X33" s="895">
        <f t="shared" ref="X33:AA33" si="7">BB31</f>
        <v>5.4892612931391298</v>
      </c>
      <c r="Y33" s="895">
        <f t="shared" si="7"/>
        <v>15.641469085676748</v>
      </c>
      <c r="Z33" s="895">
        <f t="shared" si="7"/>
        <v>6.5037523691991481</v>
      </c>
      <c r="AA33" s="895">
        <f t="shared" si="7"/>
        <v>4.392498196245386</v>
      </c>
      <c r="AB33" s="881">
        <f>BF31</f>
        <v>28.337386039506612</v>
      </c>
      <c r="AC33" s="881">
        <f>BP31</f>
        <v>14.51232072472817</v>
      </c>
      <c r="AD33" s="881">
        <f>BQ31</f>
        <v>15.404948626007183</v>
      </c>
      <c r="AE33" s="881">
        <f>BS31</f>
        <v>5.6310818743990652</v>
      </c>
      <c r="AF33" s="881">
        <f>BT31</f>
        <v>3.3782716050449824</v>
      </c>
      <c r="AG33" s="881">
        <f>BL31</f>
        <v>11.033191269386929</v>
      </c>
      <c r="AH33" s="881">
        <f t="shared" ref="AH33:AI33" si="8">BM31</f>
        <v>5.2936427382990745</v>
      </c>
      <c r="AI33" s="881">
        <f t="shared" si="8"/>
        <v>5.4895380998745544</v>
      </c>
      <c r="AJ33" s="895">
        <f>BG31</f>
        <v>10.838874494577331</v>
      </c>
      <c r="AK33" s="895">
        <f>BH31</f>
        <v>2.0755663691756872</v>
      </c>
      <c r="AL33" s="3391" t="s">
        <v>2205</v>
      </c>
      <c r="AM33" s="2036" t="s">
        <v>1940</v>
      </c>
      <c r="AN33" s="2037">
        <v>2820.0222575432904</v>
      </c>
      <c r="AO33" s="2038">
        <v>100</v>
      </c>
      <c r="AP33" s="2038">
        <v>41.816034030874668</v>
      </c>
      <c r="AQ33" s="2038">
        <v>58.183965969125204</v>
      </c>
      <c r="AR33" s="2038">
        <v>41.816034030874668</v>
      </c>
      <c r="AS33" s="2038">
        <v>38.318358157960972</v>
      </c>
      <c r="AT33" s="2038">
        <v>44.188731752517725</v>
      </c>
      <c r="AU33" s="2038">
        <v>12.499457553092917</v>
      </c>
      <c r="AV33" s="2038">
        <v>18.236872327329394</v>
      </c>
      <c r="AW33" s="2038">
        <v>29.390547040131509</v>
      </c>
      <c r="AX33" s="2038">
        <v>16.300846000185977</v>
      </c>
      <c r="AY33" s="2038">
        <v>17.494292288068529</v>
      </c>
      <c r="AZ33" s="2038">
        <v>14.370019807097112</v>
      </c>
      <c r="BA33" s="2038">
        <v>2.9604358137839792</v>
      </c>
      <c r="BB33" s="2038">
        <v>10.496392077890611</v>
      </c>
      <c r="BC33" s="2038">
        <v>20.624099814777654</v>
      </c>
      <c r="BD33" s="2038">
        <v>5.4447533670456973</v>
      </c>
      <c r="BE33" s="2040">
        <v>0.22687400719239056</v>
      </c>
      <c r="BF33" s="2038">
        <v>32.207442859946354</v>
      </c>
      <c r="BG33" s="2038">
        <v>10.014974856778373</v>
      </c>
      <c r="BH33" s="2038">
        <v>1.191388121559545</v>
      </c>
      <c r="BI33" s="2038">
        <v>77.110894658658708</v>
      </c>
      <c r="BJ33" s="2038">
        <v>22.889105341341264</v>
      </c>
      <c r="BK33" s="2038">
        <v>8.6288352055885778</v>
      </c>
      <c r="BL33" s="2038">
        <v>17.021324650303519</v>
      </c>
      <c r="BM33" s="2038">
        <v>9.817569658149452</v>
      </c>
      <c r="BN33" s="2038">
        <v>10.486133307819813</v>
      </c>
      <c r="BO33" s="2038">
        <v>85.28912550075222</v>
      </c>
      <c r="BP33" s="2038">
        <v>14.710874499247792</v>
      </c>
      <c r="BQ33" s="2038">
        <v>17.558750196658917</v>
      </c>
      <c r="BR33" s="2038">
        <v>93.03098435272652</v>
      </c>
      <c r="BS33" s="2038">
        <v>6.9690156472734506</v>
      </c>
      <c r="BT33" s="2039">
        <v>4.4012982951580781</v>
      </c>
    </row>
    <row r="34" spans="1:72" ht="17.100000000000001" customHeight="1">
      <c r="A34" s="248"/>
      <c r="B34" s="248" t="s">
        <v>617</v>
      </c>
      <c r="C34" s="248"/>
      <c r="D34" s="892"/>
      <c r="E34" s="893"/>
      <c r="F34" s="894">
        <f>'1'!E32</f>
        <v>4627.8414777255839</v>
      </c>
      <c r="G34" s="895">
        <v>100</v>
      </c>
      <c r="H34" s="895">
        <f>AP32</f>
        <v>53.396640647501002</v>
      </c>
      <c r="I34" s="895">
        <f>AQ32</f>
        <v>46.603359352499027</v>
      </c>
      <c r="J34" s="882">
        <f t="shared" si="5"/>
        <v>2156.7295941284551</v>
      </c>
      <c r="K34" s="895">
        <f>AS32</f>
        <v>23.077766116336782</v>
      </c>
      <c r="L34" s="895">
        <f t="shared" ref="L34:R34" si="9">AT32</f>
        <v>31.244011133502237</v>
      </c>
      <c r="M34" s="895">
        <f t="shared" si="9"/>
        <v>18.659422567096833</v>
      </c>
      <c r="N34" s="895">
        <f t="shared" si="9"/>
        <v>11.033733328528015</v>
      </c>
      <c r="O34" s="895">
        <f t="shared" si="9"/>
        <v>22.22211071421231</v>
      </c>
      <c r="P34" s="895">
        <f t="shared" si="9"/>
        <v>14.576558293111244</v>
      </c>
      <c r="Q34" s="895">
        <f t="shared" si="9"/>
        <v>17.023843207420324</v>
      </c>
      <c r="R34" s="895">
        <f t="shared" si="9"/>
        <v>12.342121900986005</v>
      </c>
      <c r="S34" s="248"/>
      <c r="T34" s="248" t="s">
        <v>617</v>
      </c>
      <c r="U34" s="248"/>
      <c r="V34" s="879"/>
      <c r="W34" s="895">
        <f>BA32</f>
        <v>3.4522908456606474</v>
      </c>
      <c r="X34" s="895">
        <f t="shared" ref="X34:AA34" si="10">BB32</f>
        <v>3.2563782499715574</v>
      </c>
      <c r="Y34" s="895">
        <f t="shared" si="10"/>
        <v>10.803529913946063</v>
      </c>
      <c r="Z34" s="895">
        <f t="shared" si="10"/>
        <v>6.4994591310172032</v>
      </c>
      <c r="AA34" s="895">
        <f t="shared" si="10"/>
        <v>0.26856087201768392</v>
      </c>
      <c r="AB34" s="881">
        <f>BF32</f>
        <v>22.453012493774736</v>
      </c>
      <c r="AC34" s="881">
        <f>BP32</f>
        <v>12.238018832514848</v>
      </c>
      <c r="AD34" s="881">
        <f>BQ32</f>
        <v>15.095563007574084</v>
      </c>
      <c r="AE34" s="881">
        <f>BS32</f>
        <v>6.9157363590300074</v>
      </c>
      <c r="AF34" s="881">
        <f>BT32</f>
        <v>1.7213313318701573</v>
      </c>
      <c r="AG34" s="881">
        <f>BL32</f>
        <v>1.2974900328456158</v>
      </c>
      <c r="AH34" s="881">
        <f t="shared" ref="AH34:AI34" si="11">BM32</f>
        <v>0.4354290995724015</v>
      </c>
      <c r="AI34" s="881">
        <f t="shared" si="11"/>
        <v>1.2037193701646751</v>
      </c>
      <c r="AJ34" s="895">
        <f>BG32</f>
        <v>4.0146801736110875</v>
      </c>
      <c r="AK34" s="895">
        <f>BH32</f>
        <v>0.60165438538727611</v>
      </c>
      <c r="AL34" s="3391"/>
      <c r="AM34" s="2036" t="s">
        <v>1941</v>
      </c>
      <c r="AN34" s="2037">
        <v>1066.9999999998961</v>
      </c>
      <c r="AO34" s="2038">
        <v>100</v>
      </c>
      <c r="AP34" s="2038">
        <v>47.359774184081424</v>
      </c>
      <c r="AQ34" s="2038">
        <v>52.640225815918548</v>
      </c>
      <c r="AR34" s="2038">
        <v>47.359774184081424</v>
      </c>
      <c r="AS34" s="2038">
        <v>32.06301672703998</v>
      </c>
      <c r="AT34" s="2038">
        <v>38.230746127508553</v>
      </c>
      <c r="AU34" s="2038">
        <v>13.153589650286129</v>
      </c>
      <c r="AV34" s="2038">
        <v>11.530811911036277</v>
      </c>
      <c r="AW34" s="2038">
        <v>28.084815516708737</v>
      </c>
      <c r="AX34" s="2038">
        <v>13.409874168632166</v>
      </c>
      <c r="AY34" s="2038">
        <v>15.584959112851765</v>
      </c>
      <c r="AZ34" s="2038">
        <v>14.094759731342135</v>
      </c>
      <c r="BA34" s="2038">
        <v>2.1198732538970075</v>
      </c>
      <c r="BB34" s="2038">
        <v>5.8336807498787326</v>
      </c>
      <c r="BC34" s="2038">
        <v>19.096530134167352</v>
      </c>
      <c r="BD34" s="2038">
        <v>5.8144357094843029</v>
      </c>
      <c r="BE34" s="2038">
        <v>0</v>
      </c>
      <c r="BF34" s="2038">
        <v>27.64266331490024</v>
      </c>
      <c r="BG34" s="2038">
        <v>10.525672158979575</v>
      </c>
      <c r="BH34" s="2038">
        <v>1.3057366311690655</v>
      </c>
      <c r="BI34" s="2038">
        <v>79.135082380424791</v>
      </c>
      <c r="BJ34" s="2038">
        <v>20.864917619575202</v>
      </c>
      <c r="BK34" s="2038">
        <v>6.5466688383458287</v>
      </c>
      <c r="BL34" s="2038">
        <v>12.976006088326628</v>
      </c>
      <c r="BM34" s="2038">
        <v>7.2619219545822702</v>
      </c>
      <c r="BN34" s="2038">
        <v>9.020945059789149</v>
      </c>
      <c r="BO34" s="2038">
        <v>86.559043320308319</v>
      </c>
      <c r="BP34" s="2038">
        <v>13.440956679691674</v>
      </c>
      <c r="BQ34" s="2038">
        <v>14.766320512602304</v>
      </c>
      <c r="BR34" s="2038">
        <v>93.453331161654148</v>
      </c>
      <c r="BS34" s="2038">
        <v>6.5466688383458287</v>
      </c>
      <c r="BT34" s="2039">
        <v>2.5129407622692348</v>
      </c>
    </row>
    <row r="35" spans="1:72" ht="17.100000000000001" customHeight="1">
      <c r="A35" s="3444" t="s">
        <v>618</v>
      </c>
      <c r="B35" s="3444"/>
      <c r="C35" s="3444"/>
      <c r="D35" s="162"/>
      <c r="E35" s="893"/>
      <c r="F35" s="894"/>
      <c r="G35" s="895"/>
      <c r="H35" s="895"/>
      <c r="I35" s="895"/>
      <c r="J35" s="896"/>
      <c r="K35" s="895"/>
      <c r="L35" s="895"/>
      <c r="M35" s="895"/>
      <c r="N35" s="895"/>
      <c r="O35" s="895"/>
      <c r="P35" s="895"/>
      <c r="Q35" s="895"/>
      <c r="R35" s="881"/>
      <c r="S35" s="3444" t="s">
        <v>618</v>
      </c>
      <c r="T35" s="3444"/>
      <c r="U35" s="3444"/>
      <c r="V35" s="158"/>
      <c r="W35" s="895"/>
      <c r="X35" s="895"/>
      <c r="Y35" s="895"/>
      <c r="Z35" s="895"/>
      <c r="AA35" s="895"/>
      <c r="AB35" s="881"/>
      <c r="AC35" s="881"/>
      <c r="AD35" s="881"/>
      <c r="AE35" s="881"/>
      <c r="AF35" s="881"/>
      <c r="AG35" s="881"/>
      <c r="AH35" s="881"/>
      <c r="AI35" s="895"/>
      <c r="AJ35" s="895"/>
      <c r="AK35" s="895"/>
      <c r="AL35" s="3391"/>
      <c r="AM35" s="2036" t="s">
        <v>1942</v>
      </c>
      <c r="AN35" s="2037">
        <v>6161.0000000040818</v>
      </c>
      <c r="AO35" s="2038">
        <v>100</v>
      </c>
      <c r="AP35" s="2038">
        <v>51.916396003236521</v>
      </c>
      <c r="AQ35" s="2038">
        <v>48.083603996763635</v>
      </c>
      <c r="AR35" s="2038">
        <v>51.916396003236521</v>
      </c>
      <c r="AS35" s="2038">
        <v>30.283716511176618</v>
      </c>
      <c r="AT35" s="2038">
        <v>35.78354481516098</v>
      </c>
      <c r="AU35" s="2038">
        <v>14.807486439695161</v>
      </c>
      <c r="AV35" s="2038">
        <v>11.779871880781553</v>
      </c>
      <c r="AW35" s="2038">
        <v>25.922694336077353</v>
      </c>
      <c r="AX35" s="2038">
        <v>11.795266585859819</v>
      </c>
      <c r="AY35" s="2038">
        <v>16.379697788340778</v>
      </c>
      <c r="AZ35" s="2038">
        <v>14.392453609571303</v>
      </c>
      <c r="BA35" s="2038">
        <v>3.1998418975298182</v>
      </c>
      <c r="BB35" s="2038">
        <v>3.216747979028022</v>
      </c>
      <c r="BC35" s="2038">
        <v>14.445401162994575</v>
      </c>
      <c r="BD35" s="2038">
        <v>8.073008259513923</v>
      </c>
      <c r="BE35" s="2038">
        <v>8.4824517205250256</v>
      </c>
      <c r="BF35" s="2038">
        <v>28.032741157605436</v>
      </c>
      <c r="BG35" s="2038">
        <v>12.51806721176529</v>
      </c>
      <c r="BH35" s="2038">
        <v>2.7119505214325659</v>
      </c>
      <c r="BI35" s="2038">
        <v>77.553682664057476</v>
      </c>
      <c r="BJ35" s="2038">
        <v>22.446317335942595</v>
      </c>
      <c r="BK35" s="2038">
        <v>6.2312546104191533</v>
      </c>
      <c r="BL35" s="2038">
        <v>9.6245244032093211</v>
      </c>
      <c r="BM35" s="2038">
        <v>3.8830441782017515</v>
      </c>
      <c r="BN35" s="2038">
        <v>3.5728437093442742</v>
      </c>
      <c r="BO35" s="2038">
        <v>84.3349418168239</v>
      </c>
      <c r="BP35" s="2038">
        <v>15.665058183176104</v>
      </c>
      <c r="BQ35" s="2038">
        <v>15.844735356764408</v>
      </c>
      <c r="BR35" s="2038">
        <v>95.242442391488595</v>
      </c>
      <c r="BS35" s="2038">
        <v>4.7575576085113731</v>
      </c>
      <c r="BT35" s="2039">
        <v>3.2104324212353488</v>
      </c>
    </row>
    <row r="36" spans="1:72" ht="17.100000000000001" customHeight="1">
      <c r="A36" s="248"/>
      <c r="B36" s="1204" t="s">
        <v>52</v>
      </c>
      <c r="C36" s="248"/>
      <c r="D36" s="892"/>
      <c r="E36" s="893"/>
      <c r="F36" s="894">
        <f>'1'!E34</f>
        <v>2820.0222575432904</v>
      </c>
      <c r="G36" s="895">
        <v>100</v>
      </c>
      <c r="H36" s="895">
        <f>AP33</f>
        <v>41.816034030874668</v>
      </c>
      <c r="I36" s="895">
        <f>AQ33</f>
        <v>58.183965969125204</v>
      </c>
      <c r="J36" s="882">
        <f t="shared" si="5"/>
        <v>1640.8007906507444</v>
      </c>
      <c r="K36" s="895">
        <f>AS33</f>
        <v>38.318358157960972</v>
      </c>
      <c r="L36" s="895">
        <f t="shared" ref="L36:R40" si="12">AT33</f>
        <v>44.188731752517725</v>
      </c>
      <c r="M36" s="895">
        <f t="shared" si="12"/>
        <v>12.499457553092917</v>
      </c>
      <c r="N36" s="895">
        <f t="shared" si="12"/>
        <v>18.236872327329394</v>
      </c>
      <c r="O36" s="895">
        <f t="shared" si="12"/>
        <v>29.390547040131509</v>
      </c>
      <c r="P36" s="895">
        <f t="shared" si="12"/>
        <v>16.300846000185977</v>
      </c>
      <c r="Q36" s="895">
        <f t="shared" si="12"/>
        <v>17.494292288068529</v>
      </c>
      <c r="R36" s="895">
        <f t="shared" si="12"/>
        <v>14.370019807097112</v>
      </c>
      <c r="S36" s="248"/>
      <c r="T36" s="1204" t="s">
        <v>52</v>
      </c>
      <c r="U36" s="248"/>
      <c r="V36" s="879"/>
      <c r="W36" s="895">
        <f>BA33</f>
        <v>2.9604358137839792</v>
      </c>
      <c r="X36" s="895">
        <f t="shared" ref="X36:AA40" si="13">BB33</f>
        <v>10.496392077890611</v>
      </c>
      <c r="Y36" s="895">
        <f t="shared" si="13"/>
        <v>20.624099814777654</v>
      </c>
      <c r="Z36" s="895">
        <f t="shared" si="13"/>
        <v>5.4447533670456973</v>
      </c>
      <c r="AA36" s="895">
        <f t="shared" si="13"/>
        <v>0.22687400719239056</v>
      </c>
      <c r="AB36" s="881">
        <f>BF33</f>
        <v>32.207442859946354</v>
      </c>
      <c r="AC36" s="881">
        <f>BP33</f>
        <v>14.710874499247792</v>
      </c>
      <c r="AD36" s="881">
        <f>BQ33</f>
        <v>17.558750196658917</v>
      </c>
      <c r="AE36" s="881">
        <f>BS33</f>
        <v>6.9690156472734506</v>
      </c>
      <c r="AF36" s="881">
        <f>BT33</f>
        <v>4.4012982951580781</v>
      </c>
      <c r="AG36" s="881">
        <f>BL33</f>
        <v>17.021324650303519</v>
      </c>
      <c r="AH36" s="881">
        <f t="shared" ref="AH36:AI40" si="14">BM33</f>
        <v>9.817569658149452</v>
      </c>
      <c r="AI36" s="881">
        <f t="shared" si="14"/>
        <v>10.486133307819813</v>
      </c>
      <c r="AJ36" s="895">
        <f>BG33</f>
        <v>10.014974856778373</v>
      </c>
      <c r="AK36" s="895">
        <f>BH33</f>
        <v>1.191388121559545</v>
      </c>
      <c r="AL36" s="3391"/>
      <c r="AM36" s="2036" t="s">
        <v>1943</v>
      </c>
      <c r="AN36" s="2037">
        <v>6013.0000000123</v>
      </c>
      <c r="AO36" s="2038">
        <v>100</v>
      </c>
      <c r="AP36" s="2038">
        <v>55.725501031472277</v>
      </c>
      <c r="AQ36" s="2038">
        <v>44.274498968527773</v>
      </c>
      <c r="AR36" s="2038">
        <v>55.725501031472277</v>
      </c>
      <c r="AS36" s="2038">
        <v>20.826294817494681</v>
      </c>
      <c r="AT36" s="2038">
        <v>29.952198972107414</v>
      </c>
      <c r="AU36" s="2038">
        <v>17.586553559587241</v>
      </c>
      <c r="AV36" s="2038">
        <v>12.05958376583434</v>
      </c>
      <c r="AW36" s="2038">
        <v>21.838577368012995</v>
      </c>
      <c r="AX36" s="2038">
        <v>13.365169563522002</v>
      </c>
      <c r="AY36" s="2038">
        <v>18.052459848158655</v>
      </c>
      <c r="AZ36" s="2038">
        <v>12.459917592071772</v>
      </c>
      <c r="BA36" s="2038">
        <v>3.2208135067837889</v>
      </c>
      <c r="BB36" s="2038">
        <v>3.6766177170029022</v>
      </c>
      <c r="BC36" s="2038">
        <v>10.459358172143592</v>
      </c>
      <c r="BD36" s="2038">
        <v>5.7390762443966752</v>
      </c>
      <c r="BE36" s="2040">
        <v>1.6630633627107174E-2</v>
      </c>
      <c r="BF36" s="2038">
        <v>22.677878168406338</v>
      </c>
      <c r="BG36" s="2038">
        <v>4.570913410195879</v>
      </c>
      <c r="BH36" s="2040">
        <v>0.92611379342924793</v>
      </c>
      <c r="BI36" s="2038">
        <v>78.795715591178194</v>
      </c>
      <c r="BJ36" s="2038">
        <v>21.204284408821845</v>
      </c>
      <c r="BK36" s="2038">
        <v>7.839289335180287</v>
      </c>
      <c r="BL36" s="2038">
        <v>2.1407081641305523</v>
      </c>
      <c r="BM36" s="2040">
        <v>0.35175400758448966</v>
      </c>
      <c r="BN36" s="2038">
        <v>1.1717316528813213</v>
      </c>
      <c r="BO36" s="2038">
        <v>88.039478925850844</v>
      </c>
      <c r="BP36" s="2038">
        <v>11.960521074149149</v>
      </c>
      <c r="BQ36" s="2038">
        <v>14.350552572077627</v>
      </c>
      <c r="BR36" s="2038">
        <v>93.178109359910195</v>
      </c>
      <c r="BS36" s="2038">
        <v>6.8218906400897925</v>
      </c>
      <c r="BT36" s="2039">
        <v>1.8639140530816813</v>
      </c>
    </row>
    <row r="37" spans="1:72" ht="13.5" customHeight="1">
      <c r="A37" s="248"/>
      <c r="B37" s="1204" t="s">
        <v>53</v>
      </c>
      <c r="C37" s="248"/>
      <c r="D37" s="892"/>
      <c r="E37" s="893"/>
      <c r="F37" s="894">
        <f>'1'!E35</f>
        <v>1066.9999999998961</v>
      </c>
      <c r="G37" s="895">
        <v>100</v>
      </c>
      <c r="H37" s="895">
        <f t="shared" ref="H37:I40" si="15">AP34</f>
        <v>47.359774184081424</v>
      </c>
      <c r="I37" s="895">
        <f t="shared" si="15"/>
        <v>52.640225815918548</v>
      </c>
      <c r="J37" s="882">
        <f t="shared" si="5"/>
        <v>561.6712094557962</v>
      </c>
      <c r="K37" s="895">
        <f t="shared" ref="K37:K40" si="16">AS34</f>
        <v>32.06301672703998</v>
      </c>
      <c r="L37" s="895">
        <f t="shared" si="12"/>
        <v>38.230746127508553</v>
      </c>
      <c r="M37" s="895">
        <f t="shared" si="12"/>
        <v>13.153589650286129</v>
      </c>
      <c r="N37" s="895">
        <f t="shared" si="12"/>
        <v>11.530811911036277</v>
      </c>
      <c r="O37" s="895">
        <f t="shared" si="12"/>
        <v>28.084815516708737</v>
      </c>
      <c r="P37" s="895">
        <f t="shared" si="12"/>
        <v>13.409874168632166</v>
      </c>
      <c r="Q37" s="895">
        <f t="shared" si="12"/>
        <v>15.584959112851765</v>
      </c>
      <c r="R37" s="895">
        <f t="shared" si="12"/>
        <v>14.094759731342135</v>
      </c>
      <c r="S37" s="248"/>
      <c r="T37" s="1204" t="s">
        <v>53</v>
      </c>
      <c r="U37" s="248"/>
      <c r="V37" s="879"/>
      <c r="W37" s="895">
        <f t="shared" ref="W37:W40" si="17">BA34</f>
        <v>2.1198732538970075</v>
      </c>
      <c r="X37" s="895">
        <f t="shared" si="13"/>
        <v>5.8336807498787326</v>
      </c>
      <c r="Y37" s="895">
        <f t="shared" si="13"/>
        <v>19.096530134167352</v>
      </c>
      <c r="Z37" s="895">
        <f t="shared" si="13"/>
        <v>5.8144357094843029</v>
      </c>
      <c r="AA37" s="895">
        <f t="shared" si="13"/>
        <v>0</v>
      </c>
      <c r="AB37" s="881">
        <f t="shared" ref="AB37:AB40" si="18">BF34</f>
        <v>27.64266331490024</v>
      </c>
      <c r="AC37" s="881">
        <f t="shared" ref="AC37:AD40" si="19">BP34</f>
        <v>13.440956679691674</v>
      </c>
      <c r="AD37" s="881">
        <f t="shared" si="19"/>
        <v>14.766320512602304</v>
      </c>
      <c r="AE37" s="881">
        <f t="shared" ref="AE37:AF40" si="20">BS34</f>
        <v>6.5466688383458287</v>
      </c>
      <c r="AF37" s="881">
        <f t="shared" si="20"/>
        <v>2.5129407622692348</v>
      </c>
      <c r="AG37" s="881">
        <f t="shared" ref="AG37:AG40" si="21">BL34</f>
        <v>12.976006088326628</v>
      </c>
      <c r="AH37" s="881">
        <f t="shared" si="14"/>
        <v>7.2619219545822702</v>
      </c>
      <c r="AI37" s="881">
        <f t="shared" si="14"/>
        <v>9.020945059789149</v>
      </c>
      <c r="AJ37" s="895">
        <f t="shared" ref="AJ37:AK40" si="22">BG34</f>
        <v>10.525672158979575</v>
      </c>
      <c r="AK37" s="895">
        <f t="shared" si="22"/>
        <v>1.3057366311690655</v>
      </c>
      <c r="AL37" s="3391"/>
      <c r="AM37" s="2036" t="s">
        <v>1944</v>
      </c>
      <c r="AN37" s="2037">
        <v>441</v>
      </c>
      <c r="AO37" s="2038">
        <v>100</v>
      </c>
      <c r="AP37" s="2038">
        <v>50.793650793650791</v>
      </c>
      <c r="AQ37" s="2038">
        <v>49.206349206349202</v>
      </c>
      <c r="AR37" s="2038">
        <v>50.793650793650791</v>
      </c>
      <c r="AS37" s="2038">
        <v>21.541950113378686</v>
      </c>
      <c r="AT37" s="2038">
        <v>31.519274376417233</v>
      </c>
      <c r="AU37" s="2038">
        <v>20.181405895691608</v>
      </c>
      <c r="AV37" s="2038">
        <v>11.111111111111111</v>
      </c>
      <c r="AW37" s="2038">
        <v>30.839002267573694</v>
      </c>
      <c r="AX37" s="2038">
        <v>15.873015873015872</v>
      </c>
      <c r="AY37" s="2038">
        <v>17.687074829931973</v>
      </c>
      <c r="AZ37" s="2038">
        <v>12.244897959183673</v>
      </c>
      <c r="BA37" s="2038">
        <v>2.4943310657596371</v>
      </c>
      <c r="BB37" s="2038">
        <v>5.6689342403628125</v>
      </c>
      <c r="BC37" s="2038">
        <v>12.01814058956916</v>
      </c>
      <c r="BD37" s="2038">
        <v>3.4013605442176873</v>
      </c>
      <c r="BE37" s="2040">
        <v>0.90702947845804993</v>
      </c>
      <c r="BF37" s="2038">
        <v>24.943310657596371</v>
      </c>
      <c r="BG37" s="2038">
        <v>7.2562358276643995</v>
      </c>
      <c r="BH37" s="2040">
        <v>0.90702947845804993</v>
      </c>
      <c r="BI37" s="2038">
        <v>84.580498866213148</v>
      </c>
      <c r="BJ37" s="2038">
        <v>15.419501133786847</v>
      </c>
      <c r="BK37" s="2038">
        <v>8.3900226757369616</v>
      </c>
      <c r="BL37" s="2038">
        <v>6.8027210884353746</v>
      </c>
      <c r="BM37" s="2038">
        <v>7.7097505668934234</v>
      </c>
      <c r="BN37" s="2038">
        <v>5.6689342403628125</v>
      </c>
      <c r="BO37" s="2038">
        <v>89.342403628117921</v>
      </c>
      <c r="BP37" s="2038">
        <v>10.657596371882086</v>
      </c>
      <c r="BQ37" s="2038">
        <v>8.1632653061224492</v>
      </c>
      <c r="BR37" s="2038">
        <v>95.691609977324262</v>
      </c>
      <c r="BS37" s="2038">
        <v>4.308390022675737</v>
      </c>
      <c r="BT37" s="2039">
        <v>4.5351473922902494</v>
      </c>
    </row>
    <row r="38" spans="1:72" ht="17.100000000000001" customHeight="1">
      <c r="A38" s="248"/>
      <c r="B38" s="1204" t="s">
        <v>54</v>
      </c>
      <c r="C38" s="248"/>
      <c r="D38" s="892"/>
      <c r="E38" s="893"/>
      <c r="F38" s="894">
        <f>'1'!E36</f>
        <v>6161.0000000040818</v>
      </c>
      <c r="G38" s="895">
        <v>100</v>
      </c>
      <c r="H38" s="895">
        <f t="shared" si="15"/>
        <v>51.916396003236521</v>
      </c>
      <c r="I38" s="895">
        <f t="shared" si="15"/>
        <v>48.083603996763635</v>
      </c>
      <c r="J38" s="882">
        <f t="shared" si="5"/>
        <v>2962.4308422425702</v>
      </c>
      <c r="K38" s="895">
        <f t="shared" si="16"/>
        <v>30.283716511176618</v>
      </c>
      <c r="L38" s="895">
        <f t="shared" si="12"/>
        <v>35.78354481516098</v>
      </c>
      <c r="M38" s="895">
        <f t="shared" si="12"/>
        <v>14.807486439695161</v>
      </c>
      <c r="N38" s="895">
        <f t="shared" si="12"/>
        <v>11.779871880781553</v>
      </c>
      <c r="O38" s="895">
        <f t="shared" si="12"/>
        <v>25.922694336077353</v>
      </c>
      <c r="P38" s="895">
        <f t="shared" si="12"/>
        <v>11.795266585859819</v>
      </c>
      <c r="Q38" s="895">
        <f t="shared" si="12"/>
        <v>16.379697788340778</v>
      </c>
      <c r="R38" s="895">
        <f t="shared" si="12"/>
        <v>14.392453609571303</v>
      </c>
      <c r="S38" s="248"/>
      <c r="T38" s="1204" t="s">
        <v>54</v>
      </c>
      <c r="U38" s="248"/>
      <c r="V38" s="879"/>
      <c r="W38" s="895">
        <f t="shared" si="17"/>
        <v>3.1998418975298182</v>
      </c>
      <c r="X38" s="895">
        <f t="shared" si="13"/>
        <v>3.216747979028022</v>
      </c>
      <c r="Y38" s="895">
        <f t="shared" si="13"/>
        <v>14.445401162994575</v>
      </c>
      <c r="Z38" s="895">
        <f t="shared" si="13"/>
        <v>8.073008259513923</v>
      </c>
      <c r="AA38" s="895">
        <f t="shared" si="13"/>
        <v>8.4824517205250256</v>
      </c>
      <c r="AB38" s="881">
        <f t="shared" si="18"/>
        <v>28.032741157605436</v>
      </c>
      <c r="AC38" s="881">
        <f t="shared" si="19"/>
        <v>15.665058183176104</v>
      </c>
      <c r="AD38" s="881">
        <f t="shared" si="19"/>
        <v>15.844735356764408</v>
      </c>
      <c r="AE38" s="881">
        <f t="shared" si="20"/>
        <v>4.7575576085113731</v>
      </c>
      <c r="AF38" s="881">
        <f t="shared" si="20"/>
        <v>3.2104324212353488</v>
      </c>
      <c r="AG38" s="881">
        <f t="shared" si="21"/>
        <v>9.6245244032093211</v>
      </c>
      <c r="AH38" s="881">
        <f t="shared" si="14"/>
        <v>3.8830441782017515</v>
      </c>
      <c r="AI38" s="881">
        <f t="shared" si="14"/>
        <v>3.5728437093442742</v>
      </c>
      <c r="AJ38" s="895">
        <f t="shared" si="22"/>
        <v>12.51806721176529</v>
      </c>
      <c r="AK38" s="895">
        <f t="shared" si="22"/>
        <v>2.7119505214325659</v>
      </c>
      <c r="AL38" s="3391" t="s">
        <v>1945</v>
      </c>
      <c r="AM38" s="2036" t="s">
        <v>1946</v>
      </c>
      <c r="AN38" s="2037">
        <v>16069.02225756836</v>
      </c>
      <c r="AO38" s="2038">
        <v>100</v>
      </c>
      <c r="AP38" s="2038">
        <v>51.014875762469543</v>
      </c>
      <c r="AQ38" s="2038">
        <v>48.985124237530314</v>
      </c>
      <c r="AR38" s="2038">
        <v>51.014875762469543</v>
      </c>
      <c r="AS38" s="2038">
        <v>27.920889465274414</v>
      </c>
      <c r="AT38" s="2038">
        <v>35.352826091919361</v>
      </c>
      <c r="AU38" s="2038">
        <v>15.765771346013558</v>
      </c>
      <c r="AV38" s="2038">
        <v>12.864476506935812</v>
      </c>
      <c r="AW38" s="2038">
        <v>25.423268586547987</v>
      </c>
      <c r="AX38" s="2038">
        <v>13.172839279524103</v>
      </c>
      <c r="AY38" s="2038">
        <v>17.352087612465152</v>
      </c>
      <c r="AZ38" s="2038">
        <v>13.498713131081342</v>
      </c>
      <c r="BA38" s="2038">
        <v>3.1608256172468452</v>
      </c>
      <c r="BB38" s="2038">
        <v>4.8466164617035314</v>
      </c>
      <c r="BC38" s="2038">
        <v>14.072439922078569</v>
      </c>
      <c r="BD38" s="2038">
        <v>6.6542247661509109</v>
      </c>
      <c r="BE38" s="2038">
        <v>3.1054788499963348</v>
      </c>
      <c r="BF38" s="2038">
        <v>26.733889559136454</v>
      </c>
      <c r="BG38" s="2038">
        <v>8.8328217667528683</v>
      </c>
      <c r="BH38" s="2038">
        <v>1.7070118497824069</v>
      </c>
      <c r="BI38" s="2038">
        <v>78.28260347684099</v>
      </c>
      <c r="BJ38" s="2038">
        <v>21.717396523158957</v>
      </c>
      <c r="BK38" s="2038">
        <v>7.495615320189823</v>
      </c>
      <c r="BL38" s="2038">
        <v>8.3280588974729586</v>
      </c>
      <c r="BM38" s="2038">
        <v>3.9047411613736602</v>
      </c>
      <c r="BN38" s="2038">
        <v>4.0387316123723567</v>
      </c>
      <c r="BO38" s="2038">
        <v>86.076932420219251</v>
      </c>
      <c r="BP38" s="2038">
        <v>13.923067579780707</v>
      </c>
      <c r="BQ38" s="2038">
        <v>15.088321171685484</v>
      </c>
      <c r="BR38" s="2038">
        <v>93.853427162472485</v>
      </c>
      <c r="BS38" s="2038">
        <v>6.1465728375275157</v>
      </c>
      <c r="BT38" s="2039">
        <v>2.9921083887711926</v>
      </c>
    </row>
    <row r="39" spans="1:72" ht="17.100000000000001" customHeight="1">
      <c r="A39" s="248"/>
      <c r="B39" s="1204" t="s">
        <v>620</v>
      </c>
      <c r="C39" s="248"/>
      <c r="D39" s="892"/>
      <c r="E39" s="893"/>
      <c r="F39" s="894">
        <f>'1'!E37</f>
        <v>6013.0000000123</v>
      </c>
      <c r="G39" s="895">
        <v>100</v>
      </c>
      <c r="H39" s="895">
        <f t="shared" si="15"/>
        <v>55.725501031472277</v>
      </c>
      <c r="I39" s="895">
        <f t="shared" si="15"/>
        <v>44.274498968527773</v>
      </c>
      <c r="J39" s="882">
        <f t="shared" si="5"/>
        <v>2662.2256229830209</v>
      </c>
      <c r="K39" s="895">
        <f t="shared" si="16"/>
        <v>20.826294817494681</v>
      </c>
      <c r="L39" s="895">
        <f t="shared" si="12"/>
        <v>29.952198972107414</v>
      </c>
      <c r="M39" s="895">
        <f t="shared" si="12"/>
        <v>17.586553559587241</v>
      </c>
      <c r="N39" s="895">
        <f t="shared" si="12"/>
        <v>12.05958376583434</v>
      </c>
      <c r="O39" s="895">
        <f t="shared" si="12"/>
        <v>21.838577368012995</v>
      </c>
      <c r="P39" s="895">
        <f t="shared" si="12"/>
        <v>13.365169563522002</v>
      </c>
      <c r="Q39" s="895">
        <f t="shared" si="12"/>
        <v>18.052459848158655</v>
      </c>
      <c r="R39" s="895">
        <f t="shared" si="12"/>
        <v>12.459917592071772</v>
      </c>
      <c r="S39" s="248"/>
      <c r="T39" s="1204" t="s">
        <v>620</v>
      </c>
      <c r="U39" s="248"/>
      <c r="V39" s="879"/>
      <c r="W39" s="895">
        <f t="shared" si="17"/>
        <v>3.2208135067837889</v>
      </c>
      <c r="X39" s="895">
        <f t="shared" si="13"/>
        <v>3.6766177170029022</v>
      </c>
      <c r="Y39" s="895">
        <f t="shared" si="13"/>
        <v>10.459358172143592</v>
      </c>
      <c r="Z39" s="895">
        <f t="shared" si="13"/>
        <v>5.7390762443966752</v>
      </c>
      <c r="AA39" s="895">
        <f t="shared" si="13"/>
        <v>1.6630633627107174E-2</v>
      </c>
      <c r="AB39" s="881">
        <f t="shared" si="18"/>
        <v>22.677878168406338</v>
      </c>
      <c r="AC39" s="881">
        <f t="shared" si="19"/>
        <v>11.960521074149149</v>
      </c>
      <c r="AD39" s="881">
        <f t="shared" si="19"/>
        <v>14.350552572077627</v>
      </c>
      <c r="AE39" s="881">
        <f t="shared" si="20"/>
        <v>6.8218906400897925</v>
      </c>
      <c r="AF39" s="881">
        <f t="shared" si="20"/>
        <v>1.8639140530816813</v>
      </c>
      <c r="AG39" s="881">
        <f t="shared" si="21"/>
        <v>2.1407081641305523</v>
      </c>
      <c r="AH39" s="881">
        <f t="shared" si="14"/>
        <v>0.35175400758448966</v>
      </c>
      <c r="AI39" s="881">
        <f t="shared" si="14"/>
        <v>1.1717316528813213</v>
      </c>
      <c r="AJ39" s="895">
        <f t="shared" si="22"/>
        <v>4.570913410195879</v>
      </c>
      <c r="AK39" s="895">
        <f t="shared" si="22"/>
        <v>0.92611379342924793</v>
      </c>
      <c r="AL39" s="3391"/>
      <c r="AM39" s="2036" t="s">
        <v>1947</v>
      </c>
      <c r="AN39" s="2037">
        <v>432.99999999120053</v>
      </c>
      <c r="AO39" s="2038">
        <v>100</v>
      </c>
      <c r="AP39" s="2038">
        <v>60.115947180285957</v>
      </c>
      <c r="AQ39" s="2038">
        <v>39.884052819714071</v>
      </c>
      <c r="AR39" s="2038">
        <v>60.115947180285957</v>
      </c>
      <c r="AS39" s="2038">
        <v>34.445624990186744</v>
      </c>
      <c r="AT39" s="2038">
        <v>27.217219122411024</v>
      </c>
      <c r="AU39" s="2038">
        <v>4.20316052203684</v>
      </c>
      <c r="AV39" s="2038">
        <v>16.171525866045361</v>
      </c>
      <c r="AW39" s="2038">
        <v>20.661689867164519</v>
      </c>
      <c r="AX39" s="2038">
        <v>19.948819211371578</v>
      </c>
      <c r="AY39" s="2038">
        <v>10.155016367384304</v>
      </c>
      <c r="AZ39" s="2038">
        <v>17.656244223740416</v>
      </c>
      <c r="BA39" s="2038">
        <v>0</v>
      </c>
      <c r="BB39" s="2038">
        <v>5.473661611773502</v>
      </c>
      <c r="BC39" s="2038">
        <v>22.162367439121635</v>
      </c>
      <c r="BD39" s="2040">
        <v>0.87369989448931351</v>
      </c>
      <c r="BE39" s="2038">
        <v>8.078905402314259</v>
      </c>
      <c r="BF39" s="2038">
        <v>24.953258251056095</v>
      </c>
      <c r="BG39" s="2038">
        <v>12.349304985693173</v>
      </c>
      <c r="BH39" s="2038">
        <v>0</v>
      </c>
      <c r="BI39" s="2038">
        <v>75.920441643433236</v>
      </c>
      <c r="BJ39" s="2038">
        <v>24.079558356566782</v>
      </c>
      <c r="BK39" s="2040">
        <v>0.23094688222178339</v>
      </c>
      <c r="BL39" s="2038">
        <v>7.3693351417004473</v>
      </c>
      <c r="BM39" s="2038">
        <v>4.9131525956464435</v>
      </c>
      <c r="BN39" s="2038">
        <v>13.524069406579953</v>
      </c>
      <c r="BO39" s="2038">
        <v>87.927371488142938</v>
      </c>
      <c r="BP39" s="2038">
        <v>12.072628511857067</v>
      </c>
      <c r="BQ39" s="2038">
        <v>23.848611474344999</v>
      </c>
      <c r="BR39" s="2038">
        <v>99.769053117778213</v>
      </c>
      <c r="BS39" s="2040">
        <v>0.23094688222178339</v>
      </c>
      <c r="BT39" s="2039">
        <v>0</v>
      </c>
    </row>
    <row r="40" spans="1:72" ht="17.100000000000001" customHeight="1">
      <c r="A40" s="248"/>
      <c r="B40" s="1204" t="s">
        <v>622</v>
      </c>
      <c r="C40" s="248"/>
      <c r="D40" s="892"/>
      <c r="E40" s="893"/>
      <c r="F40" s="894">
        <f>'1'!E38</f>
        <v>441</v>
      </c>
      <c r="G40" s="895">
        <v>100</v>
      </c>
      <c r="H40" s="895">
        <f t="shared" si="15"/>
        <v>50.793650793650791</v>
      </c>
      <c r="I40" s="895">
        <f t="shared" si="15"/>
        <v>49.206349206349202</v>
      </c>
      <c r="J40" s="882">
        <f t="shared" si="5"/>
        <v>216.99999999999997</v>
      </c>
      <c r="K40" s="895">
        <f t="shared" si="16"/>
        <v>21.541950113378686</v>
      </c>
      <c r="L40" s="895">
        <f t="shared" si="12"/>
        <v>31.519274376417233</v>
      </c>
      <c r="M40" s="895">
        <f t="shared" si="12"/>
        <v>20.181405895691608</v>
      </c>
      <c r="N40" s="895">
        <f t="shared" si="12"/>
        <v>11.111111111111111</v>
      </c>
      <c r="O40" s="895">
        <f t="shared" si="12"/>
        <v>30.839002267573694</v>
      </c>
      <c r="P40" s="895">
        <f t="shared" si="12"/>
        <v>15.873015873015872</v>
      </c>
      <c r="Q40" s="895">
        <f t="shared" si="12"/>
        <v>17.687074829931973</v>
      </c>
      <c r="R40" s="895">
        <f t="shared" si="12"/>
        <v>12.244897959183673</v>
      </c>
      <c r="S40" s="248"/>
      <c r="T40" s="1204" t="s">
        <v>622</v>
      </c>
      <c r="U40" s="248"/>
      <c r="V40" s="879"/>
      <c r="W40" s="895">
        <f t="shared" si="17"/>
        <v>2.4943310657596371</v>
      </c>
      <c r="X40" s="895">
        <f t="shared" si="13"/>
        <v>5.6689342403628125</v>
      </c>
      <c r="Y40" s="895">
        <f t="shared" si="13"/>
        <v>12.01814058956916</v>
      </c>
      <c r="Z40" s="895">
        <f t="shared" si="13"/>
        <v>3.4013605442176873</v>
      </c>
      <c r="AA40" s="895">
        <f t="shared" si="13"/>
        <v>0.90702947845804993</v>
      </c>
      <c r="AB40" s="881">
        <f t="shared" si="18"/>
        <v>24.943310657596371</v>
      </c>
      <c r="AC40" s="881">
        <f t="shared" si="19"/>
        <v>10.657596371882086</v>
      </c>
      <c r="AD40" s="881">
        <f t="shared" si="19"/>
        <v>8.1632653061224492</v>
      </c>
      <c r="AE40" s="881">
        <f t="shared" si="20"/>
        <v>4.308390022675737</v>
      </c>
      <c r="AF40" s="881">
        <f t="shared" si="20"/>
        <v>4.5351473922902494</v>
      </c>
      <c r="AG40" s="881">
        <f t="shared" si="21"/>
        <v>6.8027210884353746</v>
      </c>
      <c r="AH40" s="881">
        <f t="shared" si="14"/>
        <v>7.7097505668934234</v>
      </c>
      <c r="AI40" s="881">
        <f t="shared" si="14"/>
        <v>5.6689342403628125</v>
      </c>
      <c r="AJ40" s="895">
        <f t="shared" si="22"/>
        <v>7.2562358276643995</v>
      </c>
      <c r="AK40" s="895">
        <f t="shared" si="22"/>
        <v>0.90702947845804993</v>
      </c>
      <c r="AL40" s="3391" t="s">
        <v>1948</v>
      </c>
      <c r="AM40" s="2036" t="s">
        <v>1949</v>
      </c>
      <c r="AN40" s="2037">
        <v>1491.9999999998565</v>
      </c>
      <c r="AO40" s="2038">
        <v>100</v>
      </c>
      <c r="AP40" s="2038">
        <v>43.343900700467742</v>
      </c>
      <c r="AQ40" s="2038">
        <v>56.656099299532428</v>
      </c>
      <c r="AR40" s="2038">
        <v>43.343900700467742</v>
      </c>
      <c r="AS40" s="2038">
        <v>41.233600025606854</v>
      </c>
      <c r="AT40" s="2038">
        <v>41.707344036113817</v>
      </c>
      <c r="AU40" s="2038">
        <v>13.121276282576687</v>
      </c>
      <c r="AV40" s="2038">
        <v>11.957312071706999</v>
      </c>
      <c r="AW40" s="2038">
        <v>30.368054866141371</v>
      </c>
      <c r="AX40" s="2038">
        <v>19.893606786235587</v>
      </c>
      <c r="AY40" s="2038">
        <v>20.238005011577521</v>
      </c>
      <c r="AZ40" s="2038">
        <v>16.011865494123832</v>
      </c>
      <c r="BA40" s="2038">
        <v>4.8127164868890535</v>
      </c>
      <c r="BB40" s="2038">
        <v>11.094087356537074</v>
      </c>
      <c r="BC40" s="2038">
        <v>20.401178413223519</v>
      </c>
      <c r="BD40" s="2038">
        <v>6.6595722636401984</v>
      </c>
      <c r="BE40" s="2038">
        <v>2.9048169759431053</v>
      </c>
      <c r="BF40" s="2038">
        <v>28.260808069703586</v>
      </c>
      <c r="BG40" s="2038">
        <v>9.1248090285843286</v>
      </c>
      <c r="BH40" s="2038">
        <v>3.8808284708062994</v>
      </c>
      <c r="BI40" s="2038">
        <v>76.391391539777274</v>
      </c>
      <c r="BJ40" s="2038">
        <v>23.608608460222825</v>
      </c>
      <c r="BK40" s="2038">
        <v>10.299380768337677</v>
      </c>
      <c r="BL40" s="2038">
        <v>10.960261708322962</v>
      </c>
      <c r="BM40" s="2038">
        <v>5.0098998835164519</v>
      </c>
      <c r="BN40" s="2038">
        <v>7.1107996714931367</v>
      </c>
      <c r="BO40" s="2038">
        <v>85.94245019105891</v>
      </c>
      <c r="BP40" s="2038">
        <v>14.057549808941145</v>
      </c>
      <c r="BQ40" s="2038">
        <v>17.895199325342009</v>
      </c>
      <c r="BR40" s="2038">
        <v>92.910350398483089</v>
      </c>
      <c r="BS40" s="2038">
        <v>7.0896496015169568</v>
      </c>
      <c r="BT40" s="2039">
        <v>6.0150294049096749</v>
      </c>
    </row>
    <row r="41" spans="1:72" ht="17.100000000000001" customHeight="1">
      <c r="A41" s="3444" t="s">
        <v>623</v>
      </c>
      <c r="B41" s="3444"/>
      <c r="C41" s="3444"/>
      <c r="D41" s="162"/>
      <c r="E41" s="893"/>
      <c r="F41" s="894"/>
      <c r="G41" s="895"/>
      <c r="H41" s="895"/>
      <c r="I41" s="895"/>
      <c r="J41" s="896"/>
      <c r="K41" s="895"/>
      <c r="L41" s="895"/>
      <c r="M41" s="895"/>
      <c r="N41" s="895"/>
      <c r="O41" s="895"/>
      <c r="P41" s="895"/>
      <c r="Q41" s="895"/>
      <c r="R41" s="881"/>
      <c r="S41" s="3444" t="s">
        <v>623</v>
      </c>
      <c r="T41" s="3444"/>
      <c r="U41" s="3444"/>
      <c r="V41" s="158"/>
      <c r="W41" s="895"/>
      <c r="X41" s="895"/>
      <c r="Y41" s="895"/>
      <c r="Z41" s="895"/>
      <c r="AA41" s="895"/>
      <c r="AB41" s="881"/>
      <c r="AC41" s="881"/>
      <c r="AD41" s="881"/>
      <c r="AE41" s="881"/>
      <c r="AF41" s="881"/>
      <c r="AG41" s="881"/>
      <c r="AH41" s="881"/>
      <c r="AI41" s="895"/>
      <c r="AJ41" s="895"/>
      <c r="AK41" s="895"/>
      <c r="AL41" s="3391"/>
      <c r="AM41" s="2036" t="s">
        <v>1950</v>
      </c>
      <c r="AN41" s="2037">
        <v>1089.0000000000211</v>
      </c>
      <c r="AO41" s="2038">
        <v>100</v>
      </c>
      <c r="AP41" s="2038">
        <v>33.87609864885497</v>
      </c>
      <c r="AQ41" s="2038">
        <v>66.123901351144838</v>
      </c>
      <c r="AR41" s="2038">
        <v>33.87609864885497</v>
      </c>
      <c r="AS41" s="2038">
        <v>32.37636101274466</v>
      </c>
      <c r="AT41" s="2038">
        <v>53.492245689195684</v>
      </c>
      <c r="AU41" s="2038">
        <v>19.327984024980204</v>
      </c>
      <c r="AV41" s="2038">
        <v>21.129585902323193</v>
      </c>
      <c r="AW41" s="2038">
        <v>33.499059862724408</v>
      </c>
      <c r="AX41" s="2038">
        <v>23.526462314372175</v>
      </c>
      <c r="AY41" s="2038">
        <v>24.623872199665762</v>
      </c>
      <c r="AZ41" s="2038">
        <v>16.282194236715473</v>
      </c>
      <c r="BA41" s="2038">
        <v>6.0565248444200668</v>
      </c>
      <c r="BB41" s="2038">
        <v>11.173969128515273</v>
      </c>
      <c r="BC41" s="2038">
        <v>22.713279986008629</v>
      </c>
      <c r="BD41" s="2038">
        <v>10.018875624950088</v>
      </c>
      <c r="BE41" s="2038">
        <v>1.8926640138812023</v>
      </c>
      <c r="BF41" s="2038">
        <v>41.863002317525122</v>
      </c>
      <c r="BG41" s="2038">
        <v>19.739348754510864</v>
      </c>
      <c r="BH41" s="2038">
        <v>1.2539536781966625</v>
      </c>
      <c r="BI41" s="2038">
        <v>73.078111562985782</v>
      </c>
      <c r="BJ41" s="2038">
        <v>26.921888437014097</v>
      </c>
      <c r="BK41" s="2038">
        <v>13.977837538427076</v>
      </c>
      <c r="BL41" s="2038">
        <v>16.972174850925434</v>
      </c>
      <c r="BM41" s="2038">
        <v>12.609208972818447</v>
      </c>
      <c r="BN41" s="2038">
        <v>12.645939918689061</v>
      </c>
      <c r="BO41" s="2038">
        <v>88.49647266317065</v>
      </c>
      <c r="BP41" s="2038">
        <v>11.503527336829237</v>
      </c>
      <c r="BQ41" s="2038">
        <v>25.532744472114043</v>
      </c>
      <c r="BR41" s="2038">
        <v>87.071035025596288</v>
      </c>
      <c r="BS41" s="2038">
        <v>12.928964974403598</v>
      </c>
      <c r="BT41" s="2039">
        <v>3.7750521083679587</v>
      </c>
    </row>
    <row r="42" spans="1:72" ht="17.100000000000001" customHeight="1">
      <c r="A42" s="2639" t="s">
        <v>45</v>
      </c>
      <c r="B42" s="2639"/>
      <c r="C42" s="253"/>
      <c r="D42" s="162"/>
      <c r="E42" s="893"/>
      <c r="F42" s="894">
        <f>'1'!E40</f>
        <v>16069.02225756836</v>
      </c>
      <c r="G42" s="895">
        <v>100</v>
      </c>
      <c r="H42" s="895">
        <f>AP38</f>
        <v>51.014875762469543</v>
      </c>
      <c r="I42" s="895">
        <f>AQ38</f>
        <v>48.985124237530314</v>
      </c>
      <c r="J42" s="882">
        <f t="shared" si="5"/>
        <v>7871.4305166262602</v>
      </c>
      <c r="K42" s="895">
        <f>AS38</f>
        <v>27.920889465274414</v>
      </c>
      <c r="L42" s="895">
        <f t="shared" ref="L42:R42" si="23">AT38</f>
        <v>35.352826091919361</v>
      </c>
      <c r="M42" s="895">
        <f t="shared" si="23"/>
        <v>15.765771346013558</v>
      </c>
      <c r="N42" s="895">
        <f t="shared" si="23"/>
        <v>12.864476506935812</v>
      </c>
      <c r="O42" s="895">
        <f t="shared" si="23"/>
        <v>25.423268586547987</v>
      </c>
      <c r="P42" s="895">
        <f t="shared" si="23"/>
        <v>13.172839279524103</v>
      </c>
      <c r="Q42" s="895">
        <f t="shared" si="23"/>
        <v>17.352087612465152</v>
      </c>
      <c r="R42" s="895">
        <f t="shared" si="23"/>
        <v>13.498713131081342</v>
      </c>
      <c r="S42" s="2639" t="s">
        <v>45</v>
      </c>
      <c r="T42" s="2639"/>
      <c r="U42" s="253"/>
      <c r="V42" s="158"/>
      <c r="W42" s="895">
        <f>BA38</f>
        <v>3.1608256172468452</v>
      </c>
      <c r="X42" s="895">
        <f t="shared" ref="X42:AA42" si="24">BB38</f>
        <v>4.8466164617035314</v>
      </c>
      <c r="Y42" s="895">
        <f t="shared" si="24"/>
        <v>14.072439922078569</v>
      </c>
      <c r="Z42" s="895">
        <f t="shared" si="24"/>
        <v>6.6542247661509109</v>
      </c>
      <c r="AA42" s="895">
        <f t="shared" si="24"/>
        <v>3.1054788499963348</v>
      </c>
      <c r="AB42" s="881">
        <f>BF38</f>
        <v>26.733889559136454</v>
      </c>
      <c r="AC42" s="881">
        <f>BP38</f>
        <v>13.923067579780707</v>
      </c>
      <c r="AD42" s="881">
        <f>BQ38</f>
        <v>15.088321171685484</v>
      </c>
      <c r="AE42" s="881">
        <f>BS38</f>
        <v>6.1465728375275157</v>
      </c>
      <c r="AF42" s="881">
        <f>BT38</f>
        <v>2.9921083887711926</v>
      </c>
      <c r="AG42" s="881">
        <f>BL38</f>
        <v>8.3280588974729586</v>
      </c>
      <c r="AH42" s="881">
        <f t="shared" ref="AH42:AI42" si="25">BM38</f>
        <v>3.9047411613736602</v>
      </c>
      <c r="AI42" s="881">
        <f t="shared" si="25"/>
        <v>4.0387316123723567</v>
      </c>
      <c r="AJ42" s="895">
        <f>BG38</f>
        <v>8.8328217667528683</v>
      </c>
      <c r="AK42" s="895">
        <f>BH38</f>
        <v>1.7070118497824069</v>
      </c>
      <c r="AL42" s="3391"/>
      <c r="AM42" s="2036" t="s">
        <v>1951</v>
      </c>
      <c r="AN42" s="2037">
        <v>1286.0000000024863</v>
      </c>
      <c r="AO42" s="2038">
        <v>100</v>
      </c>
      <c r="AP42" s="2038">
        <v>55.786584462643873</v>
      </c>
      <c r="AQ42" s="2038">
        <v>44.213415537356106</v>
      </c>
      <c r="AR42" s="2038">
        <v>55.786584462643873</v>
      </c>
      <c r="AS42" s="2038">
        <v>23.835814263484703</v>
      </c>
      <c r="AT42" s="2038">
        <v>28.898300377769409</v>
      </c>
      <c r="AU42" s="2038">
        <v>12.242649781523555</v>
      </c>
      <c r="AV42" s="2038">
        <v>15.140061467814636</v>
      </c>
      <c r="AW42" s="2038">
        <v>22.538602532848007</v>
      </c>
      <c r="AX42" s="2038">
        <v>8.5099607494580312</v>
      </c>
      <c r="AY42" s="2038">
        <v>12.857513145219826</v>
      </c>
      <c r="AZ42" s="2038">
        <v>13.47293194104263</v>
      </c>
      <c r="BA42" s="2038">
        <v>1.7129526771800341</v>
      </c>
      <c r="BB42" s="2038">
        <v>5.9867251721819486</v>
      </c>
      <c r="BC42" s="2038">
        <v>7.043249648224978</v>
      </c>
      <c r="BD42" s="2038">
        <v>8.4728393691196064</v>
      </c>
      <c r="BE42" s="2038">
        <v>3.8880248834499609</v>
      </c>
      <c r="BF42" s="2038">
        <v>28.390450270389135</v>
      </c>
      <c r="BG42" s="2038">
        <v>7.0835184773735005</v>
      </c>
      <c r="BH42" s="2040">
        <v>0.26660742057358822</v>
      </c>
      <c r="BI42" s="2038">
        <v>78.951344145754987</v>
      </c>
      <c r="BJ42" s="2038">
        <v>21.048655854245013</v>
      </c>
      <c r="BK42" s="2038">
        <v>8.9430126639393155</v>
      </c>
      <c r="BL42" s="2038">
        <v>12.58220395476334</v>
      </c>
      <c r="BM42" s="2038">
        <v>6.2041768496798495</v>
      </c>
      <c r="BN42" s="2038">
        <v>2.1800710953135765</v>
      </c>
      <c r="BO42" s="2038">
        <v>83.019329037999739</v>
      </c>
      <c r="BP42" s="2038">
        <v>16.980670962000268</v>
      </c>
      <c r="BQ42" s="2038">
        <v>9.1871250833128908</v>
      </c>
      <c r="BR42" s="2038">
        <v>91.212508331394744</v>
      </c>
      <c r="BS42" s="2038">
        <v>8.7874916686052451</v>
      </c>
      <c r="BT42" s="2039">
        <v>1.5241057542734806</v>
      </c>
    </row>
    <row r="43" spans="1:72" ht="17.100000000000001" customHeight="1">
      <c r="A43" s="7"/>
      <c r="B43" s="1137" t="s">
        <v>624</v>
      </c>
      <c r="C43" s="253"/>
      <c r="D43" s="162"/>
      <c r="E43" s="893"/>
      <c r="F43" s="894">
        <f>'1'!E41</f>
        <v>5214.0000000072496</v>
      </c>
      <c r="G43" s="895">
        <v>100</v>
      </c>
      <c r="H43" s="895">
        <f>AP51</f>
        <v>48.91755718105469</v>
      </c>
      <c r="I43" s="895">
        <f>AQ51</f>
        <v>51.082442818945353</v>
      </c>
      <c r="J43" s="882">
        <f t="shared" si="5"/>
        <v>2663.4385685835136</v>
      </c>
      <c r="K43" s="895">
        <f>AS51</f>
        <v>30.26654625189304</v>
      </c>
      <c r="L43" s="895">
        <f t="shared" ref="L43:R43" si="26">AT51</f>
        <v>38.5383802527464</v>
      </c>
      <c r="M43" s="895">
        <f t="shared" si="26"/>
        <v>12.982851202699926</v>
      </c>
      <c r="N43" s="895">
        <f t="shared" si="26"/>
        <v>13.653472851516096</v>
      </c>
      <c r="O43" s="895">
        <f t="shared" si="26"/>
        <v>28.545637615430934</v>
      </c>
      <c r="P43" s="895">
        <f t="shared" si="26"/>
        <v>15.564673132301349</v>
      </c>
      <c r="Q43" s="895">
        <f t="shared" si="26"/>
        <v>17.141509006462027</v>
      </c>
      <c r="R43" s="895">
        <f t="shared" si="26"/>
        <v>13.674355352542253</v>
      </c>
      <c r="S43" s="7"/>
      <c r="T43" s="1137" t="s">
        <v>624</v>
      </c>
      <c r="U43" s="253"/>
      <c r="V43" s="158"/>
      <c r="W43" s="895">
        <f>BA51</f>
        <v>3.2163435254695991</v>
      </c>
      <c r="X43" s="895">
        <f t="shared" ref="X43:AA43" si="27">BB51</f>
        <v>7.8709692770049511</v>
      </c>
      <c r="Y43" s="895">
        <f t="shared" si="27"/>
        <v>16.15100004907757</v>
      </c>
      <c r="Z43" s="895">
        <f t="shared" si="27"/>
        <v>7.1610528569206604</v>
      </c>
      <c r="AA43" s="895">
        <f t="shared" si="27"/>
        <v>2.7985889648767737</v>
      </c>
      <c r="AB43" s="881">
        <f>BF51</f>
        <v>29.752026249643038</v>
      </c>
      <c r="AC43" s="881">
        <f>BP51</f>
        <v>14.533053248734785</v>
      </c>
      <c r="AD43" s="881">
        <f>BQ51</f>
        <v>15.229554892464289</v>
      </c>
      <c r="AE43" s="881">
        <f>BS51</f>
        <v>8.3639175937504557</v>
      </c>
      <c r="AF43" s="881">
        <f>BT51</f>
        <v>3.2179014744012004</v>
      </c>
      <c r="AG43" s="881">
        <f>BL51</f>
        <v>12.685811084673754</v>
      </c>
      <c r="AH43" s="881">
        <f t="shared" ref="AH43:AI43" si="28">BM51</f>
        <v>7.5985402921710952</v>
      </c>
      <c r="AI43" s="881">
        <f t="shared" si="28"/>
        <v>6.1836855879868811</v>
      </c>
      <c r="AJ43" s="895">
        <f>BG51</f>
        <v>11.395260346294984</v>
      </c>
      <c r="AK43" s="895">
        <f>BH51</f>
        <v>1.5006504452412828</v>
      </c>
      <c r="AL43" s="3391"/>
      <c r="AM43" s="2036" t="s">
        <v>1952</v>
      </c>
      <c r="AN43" s="2037">
        <v>1347.0000000048854</v>
      </c>
      <c r="AO43" s="2038">
        <v>100</v>
      </c>
      <c r="AP43" s="2038">
        <v>60.69370768320946</v>
      </c>
      <c r="AQ43" s="2038">
        <v>39.306292316790518</v>
      </c>
      <c r="AR43" s="2038">
        <v>60.69370768320946</v>
      </c>
      <c r="AS43" s="2038">
        <v>22.552729497772756</v>
      </c>
      <c r="AT43" s="2038">
        <v>32.142158496397784</v>
      </c>
      <c r="AU43" s="2038">
        <v>8.4063992093944719</v>
      </c>
      <c r="AV43" s="2038">
        <v>8.0687897116567768</v>
      </c>
      <c r="AW43" s="2038">
        <v>28.257385017699349</v>
      </c>
      <c r="AX43" s="2038">
        <v>11.068164367217042</v>
      </c>
      <c r="AY43" s="2038">
        <v>11.75246158297541</v>
      </c>
      <c r="AZ43" s="2038">
        <v>9.1691800230002691</v>
      </c>
      <c r="BA43" s="2040">
        <v>0.58725274309561737</v>
      </c>
      <c r="BB43" s="2038">
        <v>3.4294539881203754</v>
      </c>
      <c r="BC43" s="2038">
        <v>14.833240616933791</v>
      </c>
      <c r="BD43" s="2038">
        <v>4.1536902705166954</v>
      </c>
      <c r="BE43" s="2038">
        <v>2.3732329796039413</v>
      </c>
      <c r="BF43" s="2038">
        <v>22.912405830862781</v>
      </c>
      <c r="BG43" s="2038">
        <v>11.280710333615703</v>
      </c>
      <c r="BH43" s="2040">
        <v>0.2418579395997128</v>
      </c>
      <c r="BI43" s="2038">
        <v>82.149860392800178</v>
      </c>
      <c r="BJ43" s="2038">
        <v>17.850139607199814</v>
      </c>
      <c r="BK43" s="2038">
        <v>6.3232685695327984</v>
      </c>
      <c r="BL43" s="2038">
        <v>11.230657630434049</v>
      </c>
      <c r="BM43" s="2038">
        <v>7.7461161522555502</v>
      </c>
      <c r="BN43" s="2038">
        <v>3.7545831818054918</v>
      </c>
      <c r="BO43" s="2038">
        <v>84.827771939855651</v>
      </c>
      <c r="BP43" s="2038">
        <v>15.172228060144343</v>
      </c>
      <c r="BQ43" s="2038">
        <v>9.7160061088849901</v>
      </c>
      <c r="BR43" s="2038">
        <v>94.319708993755427</v>
      </c>
      <c r="BS43" s="2038">
        <v>5.6802910062446044</v>
      </c>
      <c r="BT43" s="2039">
        <v>1.2863271487811867</v>
      </c>
    </row>
    <row r="44" spans="1:72" ht="17.100000000000001" customHeight="1">
      <c r="A44" s="813"/>
      <c r="B44" s="813" t="s">
        <v>1006</v>
      </c>
      <c r="C44" s="878"/>
      <c r="D44" s="892"/>
      <c r="E44" s="893"/>
      <c r="F44" s="894">
        <f>'1'!E42</f>
        <v>1491.9999999998565</v>
      </c>
      <c r="G44" s="895">
        <v>100</v>
      </c>
      <c r="H44" s="895">
        <f>AP40</f>
        <v>43.343900700467742</v>
      </c>
      <c r="I44" s="895">
        <f>AQ40</f>
        <v>56.656099299532428</v>
      </c>
      <c r="J44" s="882">
        <f t="shared" si="5"/>
        <v>845.30900154894266</v>
      </c>
      <c r="K44" s="895">
        <f>AS40</f>
        <v>41.233600025606854</v>
      </c>
      <c r="L44" s="895">
        <f t="shared" ref="L44:R47" si="29">AT40</f>
        <v>41.707344036113817</v>
      </c>
      <c r="M44" s="895">
        <f t="shared" si="29"/>
        <v>13.121276282576687</v>
      </c>
      <c r="N44" s="895">
        <f t="shared" si="29"/>
        <v>11.957312071706999</v>
      </c>
      <c r="O44" s="895">
        <f t="shared" si="29"/>
        <v>30.368054866141371</v>
      </c>
      <c r="P44" s="895">
        <f t="shared" si="29"/>
        <v>19.893606786235587</v>
      </c>
      <c r="Q44" s="895">
        <f t="shared" si="29"/>
        <v>20.238005011577521</v>
      </c>
      <c r="R44" s="895">
        <f t="shared" si="29"/>
        <v>16.011865494123832</v>
      </c>
      <c r="S44" s="813"/>
      <c r="T44" s="813" t="s">
        <v>1006</v>
      </c>
      <c r="U44" s="878"/>
      <c r="V44" s="879"/>
      <c r="W44" s="895">
        <f>BA40</f>
        <v>4.8127164868890535</v>
      </c>
      <c r="X44" s="895">
        <f t="shared" ref="X44:AA47" si="30">BB40</f>
        <v>11.094087356537074</v>
      </c>
      <c r="Y44" s="895">
        <f t="shared" si="30"/>
        <v>20.401178413223519</v>
      </c>
      <c r="Z44" s="895">
        <f t="shared" si="30"/>
        <v>6.6595722636401984</v>
      </c>
      <c r="AA44" s="895">
        <f t="shared" si="30"/>
        <v>2.9048169759431053</v>
      </c>
      <c r="AB44" s="881">
        <f>BF40</f>
        <v>28.260808069703586</v>
      </c>
      <c r="AC44" s="881">
        <f>BP40</f>
        <v>14.057549808941145</v>
      </c>
      <c r="AD44" s="881">
        <f>BQ40</f>
        <v>17.895199325342009</v>
      </c>
      <c r="AE44" s="881">
        <f>BS40</f>
        <v>7.0896496015169568</v>
      </c>
      <c r="AF44" s="881">
        <f>BT40</f>
        <v>6.0150294049096749</v>
      </c>
      <c r="AG44" s="881">
        <f>BL40</f>
        <v>10.960261708322962</v>
      </c>
      <c r="AH44" s="881">
        <f t="shared" ref="AH44:AI47" si="31">BM40</f>
        <v>5.0098998835164519</v>
      </c>
      <c r="AI44" s="881">
        <f t="shared" si="31"/>
        <v>7.1107996714931367</v>
      </c>
      <c r="AJ44" s="895">
        <f>BG40</f>
        <v>9.1248090285843286</v>
      </c>
      <c r="AK44" s="895">
        <f>BH40</f>
        <v>3.8808284708062994</v>
      </c>
      <c r="AL44" s="3391"/>
      <c r="AM44" s="2036" t="s">
        <v>1953</v>
      </c>
      <c r="AN44" s="2037">
        <v>2447.0222575517537</v>
      </c>
      <c r="AO44" s="2038">
        <v>100</v>
      </c>
      <c r="AP44" s="2038">
        <v>53.869899746779915</v>
      </c>
      <c r="AQ44" s="2038">
        <v>46.130100253220085</v>
      </c>
      <c r="AR44" s="2038">
        <v>53.869899746779915</v>
      </c>
      <c r="AS44" s="2038">
        <v>30.217250259827473</v>
      </c>
      <c r="AT44" s="2038">
        <v>34.992756982642071</v>
      </c>
      <c r="AU44" s="2038">
        <v>16.783430602892327</v>
      </c>
      <c r="AV44" s="2038">
        <v>13.278057029264156</v>
      </c>
      <c r="AW44" s="2038">
        <v>27.465858815843919</v>
      </c>
      <c r="AX44" s="2038">
        <v>8.7070851851134741</v>
      </c>
      <c r="AY44" s="2038">
        <v>20.190140193547144</v>
      </c>
      <c r="AZ44" s="2038">
        <v>17.479253677837097</v>
      </c>
      <c r="BA44" s="2038">
        <v>5.2356240349477545</v>
      </c>
      <c r="BB44" s="2038">
        <v>5.1315960123843469</v>
      </c>
      <c r="BC44" s="2038">
        <v>18.06344411991649</v>
      </c>
      <c r="BD44" s="2038">
        <v>6.8378032081873954</v>
      </c>
      <c r="BE44" s="2038">
        <v>3.2061643621521592</v>
      </c>
      <c r="BF44" s="2038">
        <v>28.872145721322756</v>
      </c>
      <c r="BG44" s="2038">
        <v>10.771745755984675</v>
      </c>
      <c r="BH44" s="2038">
        <v>3.4166720988614689</v>
      </c>
      <c r="BI44" s="2038">
        <v>79.473100564745735</v>
      </c>
      <c r="BJ44" s="2038">
        <v>20.526899435254233</v>
      </c>
      <c r="BK44" s="2038">
        <v>8.4840659795553961</v>
      </c>
      <c r="BL44" s="2038">
        <v>10.542317373876516</v>
      </c>
      <c r="BM44" s="2038">
        <v>3.2081777654997796</v>
      </c>
      <c r="BN44" s="2038">
        <v>6.2549452861023074</v>
      </c>
      <c r="BO44" s="2038">
        <v>90.621876857284008</v>
      </c>
      <c r="BP44" s="2038">
        <v>9.3781231427159959</v>
      </c>
      <c r="BQ44" s="2038">
        <v>14.968256226728489</v>
      </c>
      <c r="BR44" s="2038">
        <v>93.336110791682486</v>
      </c>
      <c r="BS44" s="2038">
        <v>6.6638892083175207</v>
      </c>
      <c r="BT44" s="2039">
        <v>4.8338220144063166</v>
      </c>
    </row>
    <row r="45" spans="1:72" ht="17.100000000000001" customHeight="1">
      <c r="A45" s="813"/>
      <c r="B45" s="813" t="s">
        <v>1007</v>
      </c>
      <c r="C45" s="878"/>
      <c r="D45" s="892"/>
      <c r="E45" s="893"/>
      <c r="F45" s="894">
        <f>'1'!E43</f>
        <v>1089.0000000000211</v>
      </c>
      <c r="G45" s="895">
        <v>100</v>
      </c>
      <c r="H45" s="895">
        <f t="shared" ref="H45:I47" si="32">AP41</f>
        <v>33.87609864885497</v>
      </c>
      <c r="I45" s="895">
        <f t="shared" si="32"/>
        <v>66.123901351144838</v>
      </c>
      <c r="J45" s="882">
        <f t="shared" si="5"/>
        <v>720.08928571398121</v>
      </c>
      <c r="K45" s="895">
        <f t="shared" ref="K45:K47" si="33">AS41</f>
        <v>32.37636101274466</v>
      </c>
      <c r="L45" s="895">
        <f t="shared" si="29"/>
        <v>53.492245689195684</v>
      </c>
      <c r="M45" s="895">
        <f t="shared" si="29"/>
        <v>19.327984024980204</v>
      </c>
      <c r="N45" s="895">
        <f t="shared" si="29"/>
        <v>21.129585902323193</v>
      </c>
      <c r="O45" s="895">
        <f t="shared" si="29"/>
        <v>33.499059862724408</v>
      </c>
      <c r="P45" s="895">
        <f t="shared" si="29"/>
        <v>23.526462314372175</v>
      </c>
      <c r="Q45" s="895">
        <f t="shared" si="29"/>
        <v>24.623872199665762</v>
      </c>
      <c r="R45" s="895">
        <f t="shared" si="29"/>
        <v>16.282194236715473</v>
      </c>
      <c r="S45" s="813"/>
      <c r="T45" s="813" t="s">
        <v>1007</v>
      </c>
      <c r="U45" s="878"/>
      <c r="V45" s="879"/>
      <c r="W45" s="895">
        <f t="shared" ref="W45:W47" si="34">BA41</f>
        <v>6.0565248444200668</v>
      </c>
      <c r="X45" s="895">
        <f t="shared" si="30"/>
        <v>11.173969128515273</v>
      </c>
      <c r="Y45" s="895">
        <f t="shared" si="30"/>
        <v>22.713279986008629</v>
      </c>
      <c r="Z45" s="895">
        <f t="shared" si="30"/>
        <v>10.018875624950088</v>
      </c>
      <c r="AA45" s="895">
        <f t="shared" si="30"/>
        <v>1.8926640138812023</v>
      </c>
      <c r="AB45" s="881">
        <f t="shared" ref="AB45:AB47" si="35">BF41</f>
        <v>41.863002317525122</v>
      </c>
      <c r="AC45" s="881">
        <f t="shared" ref="AC45:AD47" si="36">BP41</f>
        <v>11.503527336829237</v>
      </c>
      <c r="AD45" s="881">
        <f t="shared" si="36"/>
        <v>25.532744472114043</v>
      </c>
      <c r="AE45" s="881">
        <f t="shared" ref="AE45:AF47" si="37">BS41</f>
        <v>12.928964974403598</v>
      </c>
      <c r="AF45" s="881">
        <f t="shared" si="37"/>
        <v>3.7750521083679587</v>
      </c>
      <c r="AG45" s="881">
        <f t="shared" ref="AG45:AG47" si="38">BL41</f>
        <v>16.972174850925434</v>
      </c>
      <c r="AH45" s="881">
        <f t="shared" si="31"/>
        <v>12.609208972818447</v>
      </c>
      <c r="AI45" s="881">
        <f t="shared" si="31"/>
        <v>12.645939918689061</v>
      </c>
      <c r="AJ45" s="895">
        <f t="shared" ref="AJ45:AK47" si="39">BG41</f>
        <v>19.739348754510864</v>
      </c>
      <c r="AK45" s="895">
        <f t="shared" si="39"/>
        <v>1.2539536781966625</v>
      </c>
      <c r="AL45" s="3391"/>
      <c r="AM45" s="2036" t="s">
        <v>1954</v>
      </c>
      <c r="AN45" s="2037">
        <v>2472.0000000184396</v>
      </c>
      <c r="AO45" s="2038">
        <v>100</v>
      </c>
      <c r="AP45" s="2038">
        <v>48.563350951284434</v>
      </c>
      <c r="AQ45" s="2038">
        <v>51.436649048715545</v>
      </c>
      <c r="AR45" s="2038">
        <v>48.563350951284434</v>
      </c>
      <c r="AS45" s="2038">
        <v>31.279719711232161</v>
      </c>
      <c r="AT45" s="2038">
        <v>37.253299258278062</v>
      </c>
      <c r="AU45" s="2038">
        <v>14.451469954092897</v>
      </c>
      <c r="AV45" s="2038">
        <v>10.694641338201242</v>
      </c>
      <c r="AW45" s="2038">
        <v>23.774965272210359</v>
      </c>
      <c r="AX45" s="2038">
        <v>5.9810448768391833</v>
      </c>
      <c r="AY45" s="2038">
        <v>20.833247634624072</v>
      </c>
      <c r="AZ45" s="2038">
        <v>14.726759216454758</v>
      </c>
      <c r="BA45" s="2038">
        <v>1.9559838649748071</v>
      </c>
      <c r="BB45" s="2038">
        <v>1.1129354551779</v>
      </c>
      <c r="BC45" s="2038">
        <v>11.210930377827315</v>
      </c>
      <c r="BD45" s="2038">
        <v>7.8023078852424526</v>
      </c>
      <c r="BE45" s="2038">
        <v>3.3273654500937395</v>
      </c>
      <c r="BF45" s="2038">
        <v>26.753394315014212</v>
      </c>
      <c r="BG45" s="2038">
        <v>5.9945263077522091</v>
      </c>
      <c r="BH45" s="2038">
        <v>3.1872053740219339</v>
      </c>
      <c r="BI45" s="2038">
        <v>75.860842786702847</v>
      </c>
      <c r="BJ45" s="2038">
        <v>24.139157213297128</v>
      </c>
      <c r="BK45" s="2038">
        <v>6.7536422033829311</v>
      </c>
      <c r="BL45" s="2038">
        <v>4.1449126895588222</v>
      </c>
      <c r="BM45" s="2040">
        <v>0.87831867289001453</v>
      </c>
      <c r="BN45" s="2038">
        <v>1.1707237500596765</v>
      </c>
      <c r="BO45" s="2038">
        <v>86.902542896254843</v>
      </c>
      <c r="BP45" s="2038">
        <v>13.097457103745141</v>
      </c>
      <c r="BQ45" s="2038">
        <v>20.073424943646284</v>
      </c>
      <c r="BR45" s="2038">
        <v>94.450221747629897</v>
      </c>
      <c r="BS45" s="2038">
        <v>5.5497782523701007</v>
      </c>
      <c r="BT45" s="2039">
        <v>1.3101905693624241</v>
      </c>
    </row>
    <row r="46" spans="1:72" ht="17.100000000000001" customHeight="1">
      <c r="A46" s="813"/>
      <c r="B46" s="813" t="s">
        <v>1008</v>
      </c>
      <c r="C46" s="878"/>
      <c r="D46" s="892"/>
      <c r="E46" s="893"/>
      <c r="F46" s="894">
        <f>'1'!E44</f>
        <v>1286.0000000024863</v>
      </c>
      <c r="G46" s="895">
        <v>100</v>
      </c>
      <c r="H46" s="895">
        <f t="shared" si="32"/>
        <v>55.786584462643873</v>
      </c>
      <c r="I46" s="895">
        <f t="shared" si="32"/>
        <v>44.213415537356106</v>
      </c>
      <c r="J46" s="882">
        <f t="shared" si="5"/>
        <v>568.5845238114988</v>
      </c>
      <c r="K46" s="895">
        <f t="shared" si="33"/>
        <v>23.835814263484703</v>
      </c>
      <c r="L46" s="895">
        <f t="shared" si="29"/>
        <v>28.898300377769409</v>
      </c>
      <c r="M46" s="895">
        <f t="shared" si="29"/>
        <v>12.242649781523555</v>
      </c>
      <c r="N46" s="895">
        <f t="shared" si="29"/>
        <v>15.140061467814636</v>
      </c>
      <c r="O46" s="895">
        <f t="shared" si="29"/>
        <v>22.538602532848007</v>
      </c>
      <c r="P46" s="895">
        <f t="shared" si="29"/>
        <v>8.5099607494580312</v>
      </c>
      <c r="Q46" s="895">
        <f t="shared" si="29"/>
        <v>12.857513145219826</v>
      </c>
      <c r="R46" s="895">
        <f t="shared" si="29"/>
        <v>13.47293194104263</v>
      </c>
      <c r="S46" s="813"/>
      <c r="T46" s="813" t="s">
        <v>1008</v>
      </c>
      <c r="U46" s="878"/>
      <c r="V46" s="879"/>
      <c r="W46" s="895">
        <f t="shared" si="34"/>
        <v>1.7129526771800341</v>
      </c>
      <c r="X46" s="895">
        <f t="shared" si="30"/>
        <v>5.9867251721819486</v>
      </c>
      <c r="Y46" s="895">
        <f t="shared" si="30"/>
        <v>7.043249648224978</v>
      </c>
      <c r="Z46" s="895">
        <f t="shared" si="30"/>
        <v>8.4728393691196064</v>
      </c>
      <c r="AA46" s="895">
        <f t="shared" si="30"/>
        <v>3.8880248834499609</v>
      </c>
      <c r="AB46" s="881">
        <f t="shared" si="35"/>
        <v>28.390450270389135</v>
      </c>
      <c r="AC46" s="881">
        <f t="shared" si="36"/>
        <v>16.980670962000268</v>
      </c>
      <c r="AD46" s="881">
        <f t="shared" si="36"/>
        <v>9.1871250833128908</v>
      </c>
      <c r="AE46" s="881">
        <f t="shared" si="37"/>
        <v>8.7874916686052451</v>
      </c>
      <c r="AF46" s="881">
        <f t="shared" si="37"/>
        <v>1.5241057542734806</v>
      </c>
      <c r="AG46" s="881">
        <f t="shared" si="38"/>
        <v>12.58220395476334</v>
      </c>
      <c r="AH46" s="881">
        <f t="shared" si="31"/>
        <v>6.2041768496798495</v>
      </c>
      <c r="AI46" s="881">
        <f t="shared" si="31"/>
        <v>2.1800710953135765</v>
      </c>
      <c r="AJ46" s="895">
        <f t="shared" si="39"/>
        <v>7.0835184773735005</v>
      </c>
      <c r="AK46" s="895">
        <f t="shared" si="39"/>
        <v>0.26660742057358822</v>
      </c>
      <c r="AL46" s="3391"/>
      <c r="AM46" s="2036" t="s">
        <v>1955</v>
      </c>
      <c r="AN46" s="2037">
        <v>1480.9999999998574</v>
      </c>
      <c r="AO46" s="2038">
        <v>100</v>
      </c>
      <c r="AP46" s="2038">
        <v>57.317691942803783</v>
      </c>
      <c r="AQ46" s="2038">
        <v>42.68230805719616</v>
      </c>
      <c r="AR46" s="2038">
        <v>57.317691942803783</v>
      </c>
      <c r="AS46" s="2038">
        <v>23.337332319522883</v>
      </c>
      <c r="AT46" s="2038">
        <v>29.1745057166317</v>
      </c>
      <c r="AU46" s="2038">
        <v>17.359894351432022</v>
      </c>
      <c r="AV46" s="2038">
        <v>8.779287334297651</v>
      </c>
      <c r="AW46" s="2038">
        <v>18.902107325980669</v>
      </c>
      <c r="AX46" s="2038">
        <v>13.64120753934677</v>
      </c>
      <c r="AY46" s="2038">
        <v>9.8445020947335546</v>
      </c>
      <c r="AZ46" s="2038">
        <v>2.3602670867941447</v>
      </c>
      <c r="BA46" s="2040">
        <v>0.30759996999011674</v>
      </c>
      <c r="BB46" s="2038">
        <v>1.962637857299816</v>
      </c>
      <c r="BC46" s="2038">
        <v>6.2755527125065829</v>
      </c>
      <c r="BD46" s="2038">
        <v>3.2545351675442835</v>
      </c>
      <c r="BE46" s="2038">
        <v>1.0981200469110242</v>
      </c>
      <c r="BF46" s="2038">
        <v>22.225940897543254</v>
      </c>
      <c r="BG46" s="2038">
        <v>7.1995502355489638</v>
      </c>
      <c r="BH46" s="2040">
        <v>0.40513166778190252</v>
      </c>
      <c r="BI46" s="2038">
        <v>78.926433624188647</v>
      </c>
      <c r="BJ46" s="2038">
        <v>21.073566375811311</v>
      </c>
      <c r="BK46" s="2038">
        <v>6.5524564714294646</v>
      </c>
      <c r="BL46" s="2038">
        <v>4.0308231754037784</v>
      </c>
      <c r="BM46" s="2038">
        <v>2.0104165432731453</v>
      </c>
      <c r="BN46" s="2038">
        <v>2.0639207742422174</v>
      </c>
      <c r="BO46" s="2038">
        <v>81.521290110431977</v>
      </c>
      <c r="BP46" s="2038">
        <v>18.478709889568002</v>
      </c>
      <c r="BQ46" s="2038">
        <v>8.1282449184506955</v>
      </c>
      <c r="BR46" s="2038">
        <v>95.374169682065485</v>
      </c>
      <c r="BS46" s="2038">
        <v>4.6258303179345308</v>
      </c>
      <c r="BT46" s="2039">
        <v>2.2342261234850507</v>
      </c>
    </row>
    <row r="47" spans="1:72" ht="17.100000000000001" customHeight="1">
      <c r="A47" s="813"/>
      <c r="B47" s="813" t="s">
        <v>1009</v>
      </c>
      <c r="C47" s="878"/>
      <c r="D47" s="892"/>
      <c r="E47" s="893"/>
      <c r="F47" s="894">
        <f>'1'!E45</f>
        <v>1347.0000000048854</v>
      </c>
      <c r="G47" s="895">
        <v>100</v>
      </c>
      <c r="H47" s="895">
        <f t="shared" si="32"/>
        <v>60.69370768320946</v>
      </c>
      <c r="I47" s="895">
        <f t="shared" si="32"/>
        <v>39.306292316790518</v>
      </c>
      <c r="J47" s="882">
        <f t="shared" si="5"/>
        <v>529.45575750908847</v>
      </c>
      <c r="K47" s="895">
        <f t="shared" si="33"/>
        <v>22.552729497772756</v>
      </c>
      <c r="L47" s="895">
        <f t="shared" si="29"/>
        <v>32.142158496397784</v>
      </c>
      <c r="M47" s="895">
        <f t="shared" si="29"/>
        <v>8.4063992093944719</v>
      </c>
      <c r="N47" s="895">
        <f t="shared" si="29"/>
        <v>8.0687897116567768</v>
      </c>
      <c r="O47" s="895">
        <f t="shared" si="29"/>
        <v>28.257385017699349</v>
      </c>
      <c r="P47" s="895">
        <f t="shared" si="29"/>
        <v>11.068164367217042</v>
      </c>
      <c r="Q47" s="895">
        <f t="shared" si="29"/>
        <v>11.75246158297541</v>
      </c>
      <c r="R47" s="895">
        <f t="shared" si="29"/>
        <v>9.1691800230002691</v>
      </c>
      <c r="S47" s="813"/>
      <c r="T47" s="813" t="s">
        <v>1009</v>
      </c>
      <c r="U47" s="878"/>
      <c r="V47" s="879"/>
      <c r="W47" s="895">
        <f t="shared" si="34"/>
        <v>0.58725274309561737</v>
      </c>
      <c r="X47" s="895">
        <f t="shared" si="30"/>
        <v>3.4294539881203754</v>
      </c>
      <c r="Y47" s="895">
        <f t="shared" si="30"/>
        <v>14.833240616933791</v>
      </c>
      <c r="Z47" s="895">
        <f t="shared" si="30"/>
        <v>4.1536902705166954</v>
      </c>
      <c r="AA47" s="895">
        <f t="shared" si="30"/>
        <v>2.3732329796039413</v>
      </c>
      <c r="AB47" s="881">
        <f t="shared" si="35"/>
        <v>22.912405830862781</v>
      </c>
      <c r="AC47" s="881">
        <f t="shared" si="36"/>
        <v>15.172228060144343</v>
      </c>
      <c r="AD47" s="881">
        <f t="shared" si="36"/>
        <v>9.7160061088849901</v>
      </c>
      <c r="AE47" s="881">
        <f t="shared" si="37"/>
        <v>5.6802910062446044</v>
      </c>
      <c r="AF47" s="881">
        <f t="shared" si="37"/>
        <v>1.2863271487811867</v>
      </c>
      <c r="AG47" s="881">
        <f t="shared" si="38"/>
        <v>11.230657630434049</v>
      </c>
      <c r="AH47" s="881">
        <f t="shared" si="31"/>
        <v>7.7461161522555502</v>
      </c>
      <c r="AI47" s="881">
        <f t="shared" si="31"/>
        <v>3.7545831818054918</v>
      </c>
      <c r="AJ47" s="895">
        <f t="shared" si="39"/>
        <v>11.280710333615703</v>
      </c>
      <c r="AK47" s="895">
        <f t="shared" si="39"/>
        <v>0.2418579395997128</v>
      </c>
      <c r="AL47" s="3391"/>
      <c r="AM47" s="2036" t="s">
        <v>1956</v>
      </c>
      <c r="AN47" s="2037">
        <v>1982.000000000216</v>
      </c>
      <c r="AO47" s="2038">
        <v>100</v>
      </c>
      <c r="AP47" s="2038">
        <v>55.937931755692894</v>
      </c>
      <c r="AQ47" s="2038">
        <v>44.062068244307035</v>
      </c>
      <c r="AR47" s="2038">
        <v>55.937931755692894</v>
      </c>
      <c r="AS47" s="2038">
        <v>20.609811950159234</v>
      </c>
      <c r="AT47" s="2038">
        <v>27.739577317838627</v>
      </c>
      <c r="AU47" s="2038">
        <v>14.438281332538747</v>
      </c>
      <c r="AV47" s="2038">
        <v>11.354664459513764</v>
      </c>
      <c r="AW47" s="2038">
        <v>19.14110484584716</v>
      </c>
      <c r="AX47" s="2038">
        <v>15.032477391227129</v>
      </c>
      <c r="AY47" s="2038">
        <v>11.507929812598062</v>
      </c>
      <c r="AZ47" s="2038">
        <v>11.372334454375636</v>
      </c>
      <c r="BA47" s="2038">
        <v>1.5822714394176585</v>
      </c>
      <c r="BB47" s="2038">
        <v>6.021104509620212</v>
      </c>
      <c r="BC47" s="2038">
        <v>9.4134696230444419</v>
      </c>
      <c r="BD47" s="2038">
        <v>5.4167404882629073</v>
      </c>
      <c r="BE47" s="2038">
        <v>1.5061276122784593</v>
      </c>
      <c r="BF47" s="2038">
        <v>22.953365052486632</v>
      </c>
      <c r="BG47" s="2038">
        <v>7.3815352754220687</v>
      </c>
      <c r="BH47" s="2038">
        <v>1.3451945657372362</v>
      </c>
      <c r="BI47" s="2038">
        <v>79.940697555294378</v>
      </c>
      <c r="BJ47" s="2038">
        <v>20.059302444705601</v>
      </c>
      <c r="BK47" s="2038">
        <v>2.0102020658015989</v>
      </c>
      <c r="BL47" s="2038">
        <v>6.4199027202816232</v>
      </c>
      <c r="BM47" s="2038">
        <v>1.7262871827313393</v>
      </c>
      <c r="BN47" s="2038">
        <v>2.0407199484358642</v>
      </c>
      <c r="BO47" s="2038">
        <v>86.240284588194157</v>
      </c>
      <c r="BP47" s="2038">
        <v>13.759715411805814</v>
      </c>
      <c r="BQ47" s="2038">
        <v>11.955300446549334</v>
      </c>
      <c r="BR47" s="2038">
        <v>98.242068368103517</v>
      </c>
      <c r="BS47" s="2038">
        <v>1.7579316318964804</v>
      </c>
      <c r="BT47" s="2039">
        <v>1.2456808243891206</v>
      </c>
    </row>
    <row r="48" spans="1:72" ht="17.100000000000001" customHeight="1">
      <c r="A48" s="813"/>
      <c r="B48" s="1137" t="s">
        <v>625</v>
      </c>
      <c r="C48" s="878"/>
      <c r="D48" s="892"/>
      <c r="E48" s="893"/>
      <c r="F48" s="894">
        <f>'1'!E46</f>
        <v>4919.0222575701746</v>
      </c>
      <c r="G48" s="895">
        <v>100</v>
      </c>
      <c r="H48" s="895">
        <f>AP52</f>
        <v>51.203152589380139</v>
      </c>
      <c r="I48" s="895">
        <f>AQ52</f>
        <v>48.796847410620259</v>
      </c>
      <c r="J48" s="882">
        <f t="shared" si="5"/>
        <v>2400.3277851209659</v>
      </c>
      <c r="K48" s="895">
        <f>AS52</f>
        <v>30.751182481795109</v>
      </c>
      <c r="L48" s="895">
        <f t="shared" ref="L48:R48" si="40">AT52</f>
        <v>36.128767395446125</v>
      </c>
      <c r="M48" s="895">
        <f t="shared" si="40"/>
        <v>15.611529679898254</v>
      </c>
      <c r="N48" s="895">
        <f t="shared" si="40"/>
        <v>11.97979016768881</v>
      </c>
      <c r="O48" s="895">
        <f t="shared" si="40"/>
        <v>25.611041260202988</v>
      </c>
      <c r="P48" s="895">
        <f t="shared" si="40"/>
        <v>7.3371439062885093</v>
      </c>
      <c r="Q48" s="895">
        <f t="shared" si="40"/>
        <v>20.513326695073498</v>
      </c>
      <c r="R48" s="895">
        <f t="shared" si="40"/>
        <v>16.096018158193679</v>
      </c>
      <c r="S48" s="813"/>
      <c r="T48" s="1137" t="s">
        <v>625</v>
      </c>
      <c r="U48" s="878"/>
      <c r="V48" s="879"/>
      <c r="W48" s="895">
        <f>BA52</f>
        <v>3.5874772944533921</v>
      </c>
      <c r="X48" s="895">
        <f t="shared" ref="X48:AA48" si="41">BB52</f>
        <v>3.1120627845767013</v>
      </c>
      <c r="Y48" s="895">
        <f t="shared" si="41"/>
        <v>14.619789449620701</v>
      </c>
      <c r="Z48" s="895">
        <f t="shared" si="41"/>
        <v>7.3225043208991227</v>
      </c>
      <c r="AA48" s="895">
        <f t="shared" si="41"/>
        <v>3.2670726227181279</v>
      </c>
      <c r="AB48" s="881">
        <f>BF52</f>
        <v>27.807390735029962</v>
      </c>
      <c r="AC48" s="881">
        <f>BP52</f>
        <v>11.247233114231845</v>
      </c>
      <c r="AD48" s="881">
        <f>BQ52</f>
        <v>17.533802062365549</v>
      </c>
      <c r="AE48" s="881">
        <f>BS52</f>
        <v>6.1040051218237013</v>
      </c>
      <c r="AF48" s="881">
        <f>BT52</f>
        <v>3.0630601686333252</v>
      </c>
      <c r="AG48" s="881">
        <f>BL52</f>
        <v>7.327372705672702</v>
      </c>
      <c r="AH48" s="881">
        <f t="shared" ref="AH48:AI48" si="42">BM52</f>
        <v>2.0373329562268099</v>
      </c>
      <c r="AI48" s="881">
        <f t="shared" si="42"/>
        <v>3.6999262235540384</v>
      </c>
      <c r="AJ48" s="895">
        <f>BG52</f>
        <v>8.3710071827967774</v>
      </c>
      <c r="AK48" s="895">
        <f>BH52</f>
        <v>3.3013561449776394</v>
      </c>
      <c r="AL48" s="3391"/>
      <c r="AM48" s="2036" t="s">
        <v>1957</v>
      </c>
      <c r="AN48" s="2037">
        <v>1716.9999999907361</v>
      </c>
      <c r="AO48" s="2038">
        <v>100</v>
      </c>
      <c r="AP48" s="2038">
        <v>48.988567174774055</v>
      </c>
      <c r="AQ48" s="2038">
        <v>51.011432825225967</v>
      </c>
      <c r="AR48" s="2038">
        <v>48.988567174774055</v>
      </c>
      <c r="AS48" s="2038">
        <v>24.843704785545658</v>
      </c>
      <c r="AT48" s="2038">
        <v>38.785995144653704</v>
      </c>
      <c r="AU48" s="2038">
        <v>20.749382468477904</v>
      </c>
      <c r="AV48" s="2038">
        <v>21.414167881146753</v>
      </c>
      <c r="AW48" s="2038">
        <v>27.148926119119253</v>
      </c>
      <c r="AX48" s="2038">
        <v>19.582916563248588</v>
      </c>
      <c r="AY48" s="2038">
        <v>20.486835463819496</v>
      </c>
      <c r="AZ48" s="2038">
        <v>17.810188021694128</v>
      </c>
      <c r="BA48" s="2038">
        <v>5.5831180788983925</v>
      </c>
      <c r="BB48" s="2038">
        <v>3.8977006858873584</v>
      </c>
      <c r="BC48" s="2038">
        <v>13.232784815659235</v>
      </c>
      <c r="BD48" s="2038">
        <v>4.6056400717485158</v>
      </c>
      <c r="BE48" s="2038">
        <v>6.6139995277689474</v>
      </c>
      <c r="BF48" s="2038">
        <v>21.924718964487599</v>
      </c>
      <c r="BG48" s="2038">
        <v>8.5458133469494744</v>
      </c>
      <c r="BH48" s="2040">
        <v>5.8241118229784242E-2</v>
      </c>
      <c r="BI48" s="2038">
        <v>81.08469765835963</v>
      </c>
      <c r="BJ48" s="2038">
        <v>18.915302341640363</v>
      </c>
      <c r="BK48" s="2038">
        <v>8.3569527018195195</v>
      </c>
      <c r="BL48" s="2038">
        <v>4.2870102893709303</v>
      </c>
      <c r="BM48" s="2038">
        <v>3.4605814909938553</v>
      </c>
      <c r="BN48" s="2038">
        <v>2.3015190923953552</v>
      </c>
      <c r="BO48" s="2038">
        <v>86.117678534984137</v>
      </c>
      <c r="BP48" s="2038">
        <v>13.882321465015821</v>
      </c>
      <c r="BQ48" s="2038">
        <v>14.918713486981201</v>
      </c>
      <c r="BR48" s="2038">
        <v>93.912857250019414</v>
      </c>
      <c r="BS48" s="2038">
        <v>6.087142749980571</v>
      </c>
      <c r="BT48" s="2039">
        <v>4.3953434053393954</v>
      </c>
    </row>
    <row r="49" spans="1:72" s="872" customFormat="1" ht="17.100000000000001" customHeight="1">
      <c r="A49" s="813"/>
      <c r="B49" s="813" t="s">
        <v>1010</v>
      </c>
      <c r="C49" s="878"/>
      <c r="D49" s="892"/>
      <c r="E49" s="893"/>
      <c r="F49" s="894">
        <f>'1'!E47</f>
        <v>2447.0222575517537</v>
      </c>
      <c r="G49" s="895">
        <v>100</v>
      </c>
      <c r="H49" s="895">
        <f>AP44</f>
        <v>53.869899746779915</v>
      </c>
      <c r="I49" s="895">
        <f>AQ44</f>
        <v>46.130100253220085</v>
      </c>
      <c r="J49" s="882">
        <f t="shared" si="5"/>
        <v>1128.8138206272333</v>
      </c>
      <c r="K49" s="895">
        <f>AS44</f>
        <v>30.217250259827473</v>
      </c>
      <c r="L49" s="895">
        <f t="shared" ref="L49:R49" si="43">AT44</f>
        <v>34.992756982642071</v>
      </c>
      <c r="M49" s="895">
        <f t="shared" si="43"/>
        <v>16.783430602892327</v>
      </c>
      <c r="N49" s="895">
        <f t="shared" si="43"/>
        <v>13.278057029264156</v>
      </c>
      <c r="O49" s="895">
        <f t="shared" si="43"/>
        <v>27.465858815843919</v>
      </c>
      <c r="P49" s="895">
        <f t="shared" si="43"/>
        <v>8.7070851851134741</v>
      </c>
      <c r="Q49" s="895">
        <f t="shared" si="43"/>
        <v>20.190140193547144</v>
      </c>
      <c r="R49" s="895">
        <f t="shared" si="43"/>
        <v>17.479253677837097</v>
      </c>
      <c r="S49" s="813"/>
      <c r="T49" s="813" t="s">
        <v>1010</v>
      </c>
      <c r="U49" s="878"/>
      <c r="V49" s="879"/>
      <c r="W49" s="895">
        <f>BA44</f>
        <v>5.2356240349477545</v>
      </c>
      <c r="X49" s="895">
        <f t="shared" ref="X49:AA49" si="44">BB44</f>
        <v>5.1315960123843469</v>
      </c>
      <c r="Y49" s="895">
        <f t="shared" si="44"/>
        <v>18.06344411991649</v>
      </c>
      <c r="Z49" s="895">
        <f t="shared" si="44"/>
        <v>6.8378032081873954</v>
      </c>
      <c r="AA49" s="895">
        <f t="shared" si="44"/>
        <v>3.2061643621521592</v>
      </c>
      <c r="AB49" s="881">
        <f>BF44</f>
        <v>28.872145721322756</v>
      </c>
      <c r="AC49" s="881">
        <f>BP44</f>
        <v>9.3781231427159959</v>
      </c>
      <c r="AD49" s="881">
        <f>BQ44</f>
        <v>14.968256226728489</v>
      </c>
      <c r="AE49" s="881">
        <f>BS44</f>
        <v>6.6638892083175207</v>
      </c>
      <c r="AF49" s="881">
        <f>BT44</f>
        <v>4.8338220144063166</v>
      </c>
      <c r="AG49" s="881">
        <f>BL44</f>
        <v>10.542317373876516</v>
      </c>
      <c r="AH49" s="881">
        <f t="shared" ref="AH49:AI49" si="45">BM44</f>
        <v>3.2081777654997796</v>
      </c>
      <c r="AI49" s="881">
        <f t="shared" si="45"/>
        <v>6.2549452861023074</v>
      </c>
      <c r="AJ49" s="895">
        <f>BG44</f>
        <v>10.771745755984675</v>
      </c>
      <c r="AK49" s="895">
        <f>BH44</f>
        <v>3.4166720988614689</v>
      </c>
      <c r="AL49" s="3391"/>
      <c r="AM49" s="2036" t="s">
        <v>1958</v>
      </c>
      <c r="AN49" s="2037">
        <v>756.00000000012346</v>
      </c>
      <c r="AO49" s="2038">
        <v>100</v>
      </c>
      <c r="AP49" s="2038">
        <v>43.602819260839745</v>
      </c>
      <c r="AQ49" s="2038">
        <v>56.397180739160248</v>
      </c>
      <c r="AR49" s="2038">
        <v>43.602819260839745</v>
      </c>
      <c r="AS49" s="2038">
        <v>28.462954324700117</v>
      </c>
      <c r="AT49" s="2038">
        <v>32.599450887324352</v>
      </c>
      <c r="AU49" s="2038">
        <v>25.001475783024045</v>
      </c>
      <c r="AV49" s="2038">
        <v>5.7226212242694308</v>
      </c>
      <c r="AW49" s="2038">
        <v>27.992639353571334</v>
      </c>
      <c r="AX49" s="2038">
        <v>14.296298134892297</v>
      </c>
      <c r="AY49" s="2038">
        <v>21.144738793948108</v>
      </c>
      <c r="AZ49" s="2038">
        <v>12.990404878322062</v>
      </c>
      <c r="BA49" s="2038">
        <v>4.2283731536604803</v>
      </c>
      <c r="BB49" s="2038">
        <v>0</v>
      </c>
      <c r="BC49" s="2038">
        <v>25.571011214322226</v>
      </c>
      <c r="BD49" s="2038">
        <v>13.367413106384628</v>
      </c>
      <c r="BE49" s="2038">
        <v>4.3275992641966017</v>
      </c>
      <c r="BF49" s="2038">
        <v>28.598276555030743</v>
      </c>
      <c r="BG49" s="2038">
        <v>1.8212343116348502</v>
      </c>
      <c r="BH49" s="2038">
        <v>0</v>
      </c>
      <c r="BI49" s="2038">
        <v>73.576986110838718</v>
      </c>
      <c r="BJ49" s="2038">
        <v>26.42301388916129</v>
      </c>
      <c r="BK49" s="2038">
        <v>5.7506786357216457</v>
      </c>
      <c r="BL49" s="2038">
        <v>7.3832571168689753</v>
      </c>
      <c r="BM49" s="2038">
        <v>1.0107815796229482</v>
      </c>
      <c r="BN49" s="2038">
        <v>4.502156328893153</v>
      </c>
      <c r="BO49" s="2038">
        <v>81.276875765643481</v>
      </c>
      <c r="BP49" s="2038">
        <v>18.723124234356526</v>
      </c>
      <c r="BQ49" s="2038">
        <v>20.43616356723528</v>
      </c>
      <c r="BR49" s="2038">
        <v>94.249321364278345</v>
      </c>
      <c r="BS49" s="2038">
        <v>5.7506786357216457</v>
      </c>
      <c r="BT49" s="2039">
        <v>3.84950258351597</v>
      </c>
    </row>
    <row r="50" spans="1:72" ht="17.100000000000001" customHeight="1">
      <c r="A50" s="813"/>
      <c r="B50" s="813" t="s">
        <v>1011</v>
      </c>
      <c r="C50" s="878"/>
      <c r="D50" s="892"/>
      <c r="E50" s="893"/>
      <c r="F50" s="894">
        <f>'1'!E48</f>
        <v>2472.0000000184396</v>
      </c>
      <c r="G50" s="895">
        <v>100</v>
      </c>
      <c r="H50" s="895">
        <f>AP45</f>
        <v>48.563350951284434</v>
      </c>
      <c r="I50" s="895">
        <f>AQ45</f>
        <v>51.436649048715545</v>
      </c>
      <c r="J50" s="882">
        <f t="shared" si="5"/>
        <v>1271.5139644937328</v>
      </c>
      <c r="K50" s="895">
        <f>AS45</f>
        <v>31.279719711232161</v>
      </c>
      <c r="L50" s="895">
        <f t="shared" ref="L50:R50" si="46">AT45</f>
        <v>37.253299258278062</v>
      </c>
      <c r="M50" s="895">
        <f t="shared" si="46"/>
        <v>14.451469954092897</v>
      </c>
      <c r="N50" s="895">
        <f t="shared" si="46"/>
        <v>10.694641338201242</v>
      </c>
      <c r="O50" s="895">
        <f t="shared" si="46"/>
        <v>23.774965272210359</v>
      </c>
      <c r="P50" s="895">
        <f t="shared" si="46"/>
        <v>5.9810448768391833</v>
      </c>
      <c r="Q50" s="895">
        <f t="shared" si="46"/>
        <v>20.833247634624072</v>
      </c>
      <c r="R50" s="895">
        <f t="shared" si="46"/>
        <v>14.726759216454758</v>
      </c>
      <c r="S50" s="813"/>
      <c r="T50" s="813" t="s">
        <v>1011</v>
      </c>
      <c r="U50" s="878"/>
      <c r="V50" s="879"/>
      <c r="W50" s="895">
        <f>BA45</f>
        <v>1.9559838649748071</v>
      </c>
      <c r="X50" s="895">
        <f t="shared" ref="X50:AA50" si="47">BB45</f>
        <v>1.1129354551779</v>
      </c>
      <c r="Y50" s="895">
        <f t="shared" si="47"/>
        <v>11.210930377827315</v>
      </c>
      <c r="Z50" s="895">
        <f t="shared" si="47"/>
        <v>7.8023078852424526</v>
      </c>
      <c r="AA50" s="895">
        <f t="shared" si="47"/>
        <v>3.3273654500937395</v>
      </c>
      <c r="AB50" s="881">
        <f>BF45</f>
        <v>26.753394315014212</v>
      </c>
      <c r="AC50" s="881">
        <f>BP45</f>
        <v>13.097457103745141</v>
      </c>
      <c r="AD50" s="881">
        <f>BQ45</f>
        <v>20.073424943646284</v>
      </c>
      <c r="AE50" s="881">
        <f>BS45</f>
        <v>5.5497782523701007</v>
      </c>
      <c r="AF50" s="881">
        <f>BT45</f>
        <v>1.3101905693624241</v>
      </c>
      <c r="AG50" s="881">
        <f>BL45</f>
        <v>4.1449126895588222</v>
      </c>
      <c r="AH50" s="881">
        <f t="shared" ref="AH50:AI50" si="48">BM45</f>
        <v>0.87831867289001453</v>
      </c>
      <c r="AI50" s="881">
        <f t="shared" si="48"/>
        <v>1.1707237500596765</v>
      </c>
      <c r="AJ50" s="895">
        <f>BG45</f>
        <v>5.9945263077522091</v>
      </c>
      <c r="AK50" s="895">
        <f>BH45</f>
        <v>3.1872053740219339</v>
      </c>
      <c r="AL50" s="3391"/>
      <c r="AM50" s="2036" t="s">
        <v>1959</v>
      </c>
      <c r="AN50" s="2037">
        <v>432.99999999120053</v>
      </c>
      <c r="AO50" s="2038">
        <v>100</v>
      </c>
      <c r="AP50" s="2038">
        <v>60.115947180285957</v>
      </c>
      <c r="AQ50" s="2038">
        <v>39.884052819714071</v>
      </c>
      <c r="AR50" s="2038">
        <v>60.115947180285957</v>
      </c>
      <c r="AS50" s="2038">
        <v>34.445624990186744</v>
      </c>
      <c r="AT50" s="2038">
        <v>27.217219122411024</v>
      </c>
      <c r="AU50" s="2038">
        <v>4.20316052203684</v>
      </c>
      <c r="AV50" s="2038">
        <v>16.171525866045361</v>
      </c>
      <c r="AW50" s="2038">
        <v>20.661689867164519</v>
      </c>
      <c r="AX50" s="2038">
        <v>19.948819211371578</v>
      </c>
      <c r="AY50" s="2038">
        <v>10.155016367384304</v>
      </c>
      <c r="AZ50" s="2038">
        <v>17.656244223740416</v>
      </c>
      <c r="BA50" s="2038">
        <v>0</v>
      </c>
      <c r="BB50" s="2038">
        <v>5.473661611773502</v>
      </c>
      <c r="BC50" s="2038">
        <v>22.162367439121635</v>
      </c>
      <c r="BD50" s="2040">
        <v>0.87369989448931351</v>
      </c>
      <c r="BE50" s="2038">
        <v>8.078905402314259</v>
      </c>
      <c r="BF50" s="2038">
        <v>24.953258251056095</v>
      </c>
      <c r="BG50" s="2038">
        <v>12.349304985693173</v>
      </c>
      <c r="BH50" s="2038">
        <v>0</v>
      </c>
      <c r="BI50" s="2038">
        <v>75.920441643433236</v>
      </c>
      <c r="BJ50" s="2038">
        <v>24.079558356566782</v>
      </c>
      <c r="BK50" s="2040">
        <v>0.23094688222178339</v>
      </c>
      <c r="BL50" s="2038">
        <v>7.3693351417004473</v>
      </c>
      <c r="BM50" s="2038">
        <v>4.9131525956464435</v>
      </c>
      <c r="BN50" s="2038">
        <v>13.524069406579953</v>
      </c>
      <c r="BO50" s="2038">
        <v>87.927371488142938</v>
      </c>
      <c r="BP50" s="2038">
        <v>12.072628511857067</v>
      </c>
      <c r="BQ50" s="2038">
        <v>23.848611474344999</v>
      </c>
      <c r="BR50" s="2038">
        <v>99.769053117778213</v>
      </c>
      <c r="BS50" s="2040">
        <v>0.23094688222178339</v>
      </c>
      <c r="BT50" s="2039">
        <v>0</v>
      </c>
    </row>
    <row r="51" spans="1:72" ht="17.100000000000001" customHeight="1">
      <c r="A51" s="813"/>
      <c r="B51" s="1137" t="s">
        <v>626</v>
      </c>
      <c r="C51" s="878"/>
      <c r="D51" s="892"/>
      <c r="E51" s="893"/>
      <c r="F51" s="894">
        <f>'1'!E49</f>
        <v>5179.9999999908077</v>
      </c>
      <c r="G51" s="895">
        <v>100</v>
      </c>
      <c r="H51" s="895">
        <f>AP53</f>
        <v>54.028929024364778</v>
      </c>
      <c r="I51" s="895">
        <f>AQ53</f>
        <v>45.971070975635243</v>
      </c>
      <c r="J51" s="882">
        <f t="shared" si="5"/>
        <v>2381.3014765336798</v>
      </c>
      <c r="K51" s="895">
        <f>AS53</f>
        <v>22.793026557372862</v>
      </c>
      <c r="L51" s="895">
        <f t="shared" ref="L51:R51" si="49">AT53</f>
        <v>31.811358855906008</v>
      </c>
      <c r="M51" s="895">
        <f t="shared" si="49"/>
        <v>17.365514832800624</v>
      </c>
      <c r="N51" s="895">
        <f t="shared" si="49"/>
        <v>13.952740492801381</v>
      </c>
      <c r="O51" s="895">
        <f t="shared" si="49"/>
        <v>21.727103648788397</v>
      </c>
      <c r="P51" s="895">
        <f t="shared" si="49"/>
        <v>16.143024381129507</v>
      </c>
      <c r="Q51" s="895">
        <f t="shared" si="49"/>
        <v>14.008556174167547</v>
      </c>
      <c r="R51" s="895">
        <f t="shared" si="49"/>
        <v>10.929655458938425</v>
      </c>
      <c r="S51" s="813"/>
      <c r="T51" s="1137" t="s">
        <v>626</v>
      </c>
      <c r="U51" s="878"/>
      <c r="V51" s="879"/>
      <c r="W51" s="895">
        <f>BA53</f>
        <v>2.5439828745022508</v>
      </c>
      <c r="X51" s="895">
        <f t="shared" ref="X51:AA51" si="50">BB53</f>
        <v>4.1569204406177613</v>
      </c>
      <c r="Y51" s="895">
        <f t="shared" si="50"/>
        <v>9.7822938008787084</v>
      </c>
      <c r="Z51" s="895">
        <f t="shared" si="50"/>
        <v>4.5296969563826357</v>
      </c>
      <c r="AA51" s="895">
        <f t="shared" si="50"/>
        <v>3.0825671633508969</v>
      </c>
      <c r="AB51" s="881">
        <f>BF53</f>
        <v>22.404426730756736</v>
      </c>
      <c r="AC51" s="881">
        <f>BP53</f>
        <v>15.149550433994689</v>
      </c>
      <c r="AD51" s="881">
        <f>BQ53</f>
        <v>11.843391364170863</v>
      </c>
      <c r="AE51" s="881">
        <f>BS53</f>
        <v>4.0128763121576672</v>
      </c>
      <c r="AF51" s="881">
        <f>BT53</f>
        <v>2.5723229555542888</v>
      </c>
      <c r="AG51" s="881">
        <f>BL53</f>
        <v>5.0298635098896494</v>
      </c>
      <c r="AH51" s="881">
        <f t="shared" ref="AH51:AI51" si="51">BM53</f>
        <v>2.3823834974493088</v>
      </c>
      <c r="AI51" s="881">
        <f t="shared" si="51"/>
        <v>2.1337995919100141</v>
      </c>
      <c r="AJ51" s="895">
        <f>BG53</f>
        <v>7.7154243883087119</v>
      </c>
      <c r="AK51" s="895">
        <f>BH53</f>
        <v>0.6498408550738235</v>
      </c>
      <c r="AL51" s="3391" t="s">
        <v>1960</v>
      </c>
      <c r="AM51" s="2036" t="s">
        <v>1961</v>
      </c>
      <c r="AN51" s="2037">
        <v>5214.0000000072496</v>
      </c>
      <c r="AO51" s="2038">
        <v>100</v>
      </c>
      <c r="AP51" s="2038">
        <v>48.91755718105469</v>
      </c>
      <c r="AQ51" s="2038">
        <v>51.082442818945353</v>
      </c>
      <c r="AR51" s="2038">
        <v>48.91755718105469</v>
      </c>
      <c r="AS51" s="2038">
        <v>30.26654625189304</v>
      </c>
      <c r="AT51" s="2038">
        <v>38.5383802527464</v>
      </c>
      <c r="AU51" s="2038">
        <v>12.982851202699926</v>
      </c>
      <c r="AV51" s="2038">
        <v>13.653472851516096</v>
      </c>
      <c r="AW51" s="2038">
        <v>28.545637615430934</v>
      </c>
      <c r="AX51" s="2038">
        <v>15.564673132301349</v>
      </c>
      <c r="AY51" s="2038">
        <v>17.141509006462027</v>
      </c>
      <c r="AZ51" s="2038">
        <v>13.674355352542253</v>
      </c>
      <c r="BA51" s="2038">
        <v>3.2163435254695991</v>
      </c>
      <c r="BB51" s="2038">
        <v>7.8709692770049511</v>
      </c>
      <c r="BC51" s="2038">
        <v>16.15100004907757</v>
      </c>
      <c r="BD51" s="2038">
        <v>7.1610528569206604</v>
      </c>
      <c r="BE51" s="2038">
        <v>2.7985889648767737</v>
      </c>
      <c r="BF51" s="2038">
        <v>29.752026249643038</v>
      </c>
      <c r="BG51" s="2038">
        <v>11.395260346294984</v>
      </c>
      <c r="BH51" s="2038">
        <v>1.5006504452412828</v>
      </c>
      <c r="BI51" s="2038">
        <v>77.818433101267033</v>
      </c>
      <c r="BJ51" s="2038">
        <v>22.181566898733013</v>
      </c>
      <c r="BK51" s="2038">
        <v>9.7059260135548797</v>
      </c>
      <c r="BL51" s="2038">
        <v>12.685811084673754</v>
      </c>
      <c r="BM51" s="2038">
        <v>7.5985402921710952</v>
      </c>
      <c r="BN51" s="2038">
        <v>6.1836855879868811</v>
      </c>
      <c r="BO51" s="2038">
        <v>85.466946751265212</v>
      </c>
      <c r="BP51" s="2038">
        <v>14.533053248734785</v>
      </c>
      <c r="BQ51" s="2038">
        <v>15.229554892464289</v>
      </c>
      <c r="BR51" s="2038">
        <v>91.636082406249557</v>
      </c>
      <c r="BS51" s="2038">
        <v>8.3639175937504557</v>
      </c>
      <c r="BT51" s="2039">
        <v>3.2179014744012004</v>
      </c>
    </row>
    <row r="52" spans="1:72" ht="17.100000000000001" customHeight="1">
      <c r="A52" s="813"/>
      <c r="B52" s="813" t="s">
        <v>1012</v>
      </c>
      <c r="C52" s="253"/>
      <c r="D52" s="162"/>
      <c r="E52" s="893"/>
      <c r="F52" s="894">
        <f>'1'!E50</f>
        <v>1480.9999999998574</v>
      </c>
      <c r="G52" s="895">
        <v>100</v>
      </c>
      <c r="H52" s="895">
        <f>AP46</f>
        <v>57.317691942803783</v>
      </c>
      <c r="I52" s="895">
        <f>AQ46</f>
        <v>42.68230805719616</v>
      </c>
      <c r="J52" s="882">
        <f t="shared" si="5"/>
        <v>632.12498232701432</v>
      </c>
      <c r="K52" s="895">
        <f>AS46</f>
        <v>23.337332319522883</v>
      </c>
      <c r="L52" s="895">
        <f t="shared" ref="L52:R54" si="52">AT46</f>
        <v>29.1745057166317</v>
      </c>
      <c r="M52" s="895">
        <f t="shared" si="52"/>
        <v>17.359894351432022</v>
      </c>
      <c r="N52" s="895">
        <f t="shared" si="52"/>
        <v>8.779287334297651</v>
      </c>
      <c r="O52" s="895">
        <f t="shared" si="52"/>
        <v>18.902107325980669</v>
      </c>
      <c r="P52" s="895">
        <f t="shared" si="52"/>
        <v>13.64120753934677</v>
      </c>
      <c r="Q52" s="895">
        <f t="shared" si="52"/>
        <v>9.8445020947335546</v>
      </c>
      <c r="R52" s="895">
        <f t="shared" si="52"/>
        <v>2.3602670867941447</v>
      </c>
      <c r="S52" s="813"/>
      <c r="T52" s="813" t="s">
        <v>1012</v>
      </c>
      <c r="U52" s="253"/>
      <c r="V52" s="158"/>
      <c r="W52" s="895">
        <f>BA46</f>
        <v>0.30759996999011674</v>
      </c>
      <c r="X52" s="895">
        <f t="shared" ref="X52:AA54" si="53">BB46</f>
        <v>1.962637857299816</v>
      </c>
      <c r="Y52" s="895">
        <f t="shared" si="53"/>
        <v>6.2755527125065829</v>
      </c>
      <c r="Z52" s="895">
        <f t="shared" si="53"/>
        <v>3.2545351675442835</v>
      </c>
      <c r="AA52" s="895">
        <f t="shared" si="53"/>
        <v>1.0981200469110242</v>
      </c>
      <c r="AB52" s="881">
        <f>BF46</f>
        <v>22.225940897543254</v>
      </c>
      <c r="AC52" s="881">
        <f>BP46</f>
        <v>18.478709889568002</v>
      </c>
      <c r="AD52" s="881">
        <f>BQ46</f>
        <v>8.1282449184506955</v>
      </c>
      <c r="AE52" s="881">
        <f>BS46</f>
        <v>4.6258303179345308</v>
      </c>
      <c r="AF52" s="881">
        <f>BT46</f>
        <v>2.2342261234850507</v>
      </c>
      <c r="AG52" s="881">
        <f>BL46</f>
        <v>4.0308231754037784</v>
      </c>
      <c r="AH52" s="881">
        <f t="shared" ref="AH52:AI54" si="54">BM46</f>
        <v>2.0104165432731453</v>
      </c>
      <c r="AI52" s="881">
        <f t="shared" si="54"/>
        <v>2.0639207742422174</v>
      </c>
      <c r="AJ52" s="895">
        <f>BG46</f>
        <v>7.1995502355489638</v>
      </c>
      <c r="AK52" s="895">
        <f>BH46</f>
        <v>0.40513166778190252</v>
      </c>
      <c r="AL52" s="3391"/>
      <c r="AM52" s="2036" t="s">
        <v>1962</v>
      </c>
      <c r="AN52" s="2037">
        <v>4919.0222575701746</v>
      </c>
      <c r="AO52" s="2038">
        <v>100</v>
      </c>
      <c r="AP52" s="2038">
        <v>51.203152589380139</v>
      </c>
      <c r="AQ52" s="2038">
        <v>48.796847410620259</v>
      </c>
      <c r="AR52" s="2038">
        <v>51.203152589380139</v>
      </c>
      <c r="AS52" s="2038">
        <v>30.751182481795109</v>
      </c>
      <c r="AT52" s="2038">
        <v>36.128767395446125</v>
      </c>
      <c r="AU52" s="2038">
        <v>15.611529679898254</v>
      </c>
      <c r="AV52" s="2038">
        <v>11.97979016768881</v>
      </c>
      <c r="AW52" s="2038">
        <v>25.611041260202988</v>
      </c>
      <c r="AX52" s="2038">
        <v>7.3371439062885093</v>
      </c>
      <c r="AY52" s="2038">
        <v>20.513326695073498</v>
      </c>
      <c r="AZ52" s="2038">
        <v>16.096018158193679</v>
      </c>
      <c r="BA52" s="2038">
        <v>3.5874772944533921</v>
      </c>
      <c r="BB52" s="2038">
        <v>3.1120627845767013</v>
      </c>
      <c r="BC52" s="2038">
        <v>14.619789449620701</v>
      </c>
      <c r="BD52" s="2038">
        <v>7.3225043208991227</v>
      </c>
      <c r="BE52" s="2038">
        <v>3.2670726227181279</v>
      </c>
      <c r="BF52" s="2038">
        <v>27.807390735029962</v>
      </c>
      <c r="BG52" s="2038">
        <v>8.3710071827967774</v>
      </c>
      <c r="BH52" s="2038">
        <v>3.3013561449776394</v>
      </c>
      <c r="BI52" s="2038">
        <v>77.657800539696098</v>
      </c>
      <c r="BJ52" s="2038">
        <v>22.342199460304318</v>
      </c>
      <c r="BK52" s="2038">
        <v>7.6144607306368712</v>
      </c>
      <c r="BL52" s="2038">
        <v>7.327372705672702</v>
      </c>
      <c r="BM52" s="2038">
        <v>2.0373329562268099</v>
      </c>
      <c r="BN52" s="2038">
        <v>3.6999262235540384</v>
      </c>
      <c r="BO52" s="2038">
        <v>88.752766885768324</v>
      </c>
      <c r="BP52" s="2038">
        <v>11.247233114231845</v>
      </c>
      <c r="BQ52" s="2038">
        <v>17.533802062365549</v>
      </c>
      <c r="BR52" s="2038">
        <v>93.895994878176353</v>
      </c>
      <c r="BS52" s="2038">
        <v>6.1040051218237013</v>
      </c>
      <c r="BT52" s="2039">
        <v>3.0630601686333252</v>
      </c>
    </row>
    <row r="53" spans="1:72" ht="17.100000000000001" customHeight="1">
      <c r="A53" s="813"/>
      <c r="B53" s="813" t="s">
        <v>1013</v>
      </c>
      <c r="C53" s="253"/>
      <c r="D53" s="162"/>
      <c r="E53" s="893"/>
      <c r="F53" s="894">
        <f>'1'!E51</f>
        <v>1982.000000000216</v>
      </c>
      <c r="G53" s="895">
        <v>100</v>
      </c>
      <c r="H53" s="895">
        <f t="shared" ref="H53:I54" si="55">AP47</f>
        <v>55.937931755692894</v>
      </c>
      <c r="I53" s="895">
        <f t="shared" si="55"/>
        <v>44.062068244307035</v>
      </c>
      <c r="J53" s="882">
        <f t="shared" si="5"/>
        <v>873.3101926022606</v>
      </c>
      <c r="K53" s="895">
        <f t="shared" ref="K53:K54" si="56">AS47</f>
        <v>20.609811950159234</v>
      </c>
      <c r="L53" s="895">
        <f t="shared" si="52"/>
        <v>27.739577317838627</v>
      </c>
      <c r="M53" s="895">
        <f t="shared" si="52"/>
        <v>14.438281332538747</v>
      </c>
      <c r="N53" s="895">
        <f t="shared" si="52"/>
        <v>11.354664459513764</v>
      </c>
      <c r="O53" s="895">
        <f t="shared" si="52"/>
        <v>19.14110484584716</v>
      </c>
      <c r="P53" s="895">
        <f t="shared" si="52"/>
        <v>15.032477391227129</v>
      </c>
      <c r="Q53" s="895">
        <f t="shared" si="52"/>
        <v>11.507929812598062</v>
      </c>
      <c r="R53" s="895">
        <f t="shared" si="52"/>
        <v>11.372334454375636</v>
      </c>
      <c r="S53" s="813"/>
      <c r="T53" s="813" t="s">
        <v>1013</v>
      </c>
      <c r="U53" s="253"/>
      <c r="V53" s="158"/>
      <c r="W53" s="895">
        <f t="shared" ref="W53:W54" si="57">BA47</f>
        <v>1.5822714394176585</v>
      </c>
      <c r="X53" s="895">
        <f t="shared" si="53"/>
        <v>6.021104509620212</v>
      </c>
      <c r="Y53" s="895">
        <f t="shared" si="53"/>
        <v>9.4134696230444419</v>
      </c>
      <c r="Z53" s="895">
        <f t="shared" si="53"/>
        <v>5.4167404882629073</v>
      </c>
      <c r="AA53" s="895">
        <f t="shared" si="53"/>
        <v>1.5061276122784593</v>
      </c>
      <c r="AB53" s="881">
        <f t="shared" ref="AB53:AB54" si="58">BF47</f>
        <v>22.953365052486632</v>
      </c>
      <c r="AC53" s="881">
        <f t="shared" ref="AC53:AD54" si="59">BP47</f>
        <v>13.759715411805814</v>
      </c>
      <c r="AD53" s="881">
        <f t="shared" si="59"/>
        <v>11.955300446549334</v>
      </c>
      <c r="AE53" s="881">
        <f t="shared" ref="AE53:AF54" si="60">BS47</f>
        <v>1.7579316318964804</v>
      </c>
      <c r="AF53" s="881">
        <f t="shared" si="60"/>
        <v>1.2456808243891206</v>
      </c>
      <c r="AG53" s="881">
        <f t="shared" ref="AG53:AG54" si="61">BL47</f>
        <v>6.4199027202816232</v>
      </c>
      <c r="AH53" s="881">
        <f t="shared" si="54"/>
        <v>1.7262871827313393</v>
      </c>
      <c r="AI53" s="881">
        <f t="shared" si="54"/>
        <v>2.0407199484358642</v>
      </c>
      <c r="AJ53" s="895">
        <f t="shared" ref="AJ53:AK54" si="62">BG47</f>
        <v>7.3815352754220687</v>
      </c>
      <c r="AK53" s="895">
        <f t="shared" si="62"/>
        <v>1.3451945657372362</v>
      </c>
      <c r="AL53" s="3391"/>
      <c r="AM53" s="2036" t="s">
        <v>1963</v>
      </c>
      <c r="AN53" s="2037">
        <v>5179.9999999908077</v>
      </c>
      <c r="AO53" s="2038">
        <v>100</v>
      </c>
      <c r="AP53" s="2038">
        <v>54.028929024364778</v>
      </c>
      <c r="AQ53" s="2038">
        <v>45.971070975635243</v>
      </c>
      <c r="AR53" s="2038">
        <v>54.028929024364778</v>
      </c>
      <c r="AS53" s="2038">
        <v>22.793026557372862</v>
      </c>
      <c r="AT53" s="2038">
        <v>31.811358855906008</v>
      </c>
      <c r="AU53" s="2038">
        <v>17.365514832800624</v>
      </c>
      <c r="AV53" s="2038">
        <v>13.952740492801381</v>
      </c>
      <c r="AW53" s="2038">
        <v>21.727103648788397</v>
      </c>
      <c r="AX53" s="2038">
        <v>16.143024381129507</v>
      </c>
      <c r="AY53" s="2038">
        <v>14.008556174167547</v>
      </c>
      <c r="AZ53" s="2038">
        <v>10.929655458938425</v>
      </c>
      <c r="BA53" s="2038">
        <v>2.5439828745022508</v>
      </c>
      <c r="BB53" s="2038">
        <v>4.1569204406177613</v>
      </c>
      <c r="BC53" s="2038">
        <v>9.7822938008787084</v>
      </c>
      <c r="BD53" s="2038">
        <v>4.5296969563826357</v>
      </c>
      <c r="BE53" s="2038">
        <v>3.0825671633508969</v>
      </c>
      <c r="BF53" s="2038">
        <v>22.404426730756736</v>
      </c>
      <c r="BG53" s="2038">
        <v>7.7154243883087119</v>
      </c>
      <c r="BH53" s="2040">
        <v>0.6498408550738235</v>
      </c>
      <c r="BI53" s="2038">
        <v>80.029910546604427</v>
      </c>
      <c r="BJ53" s="2038">
        <v>19.970089453395595</v>
      </c>
      <c r="BK53" s="2038">
        <v>5.412605466718488</v>
      </c>
      <c r="BL53" s="2038">
        <v>5.0298635098896494</v>
      </c>
      <c r="BM53" s="2038">
        <v>2.3823834974493088</v>
      </c>
      <c r="BN53" s="2038">
        <v>2.1337995919100141</v>
      </c>
      <c r="BO53" s="2038">
        <v>84.85044956600531</v>
      </c>
      <c r="BP53" s="2038">
        <v>15.149550433994689</v>
      </c>
      <c r="BQ53" s="2038">
        <v>11.843391364170863</v>
      </c>
      <c r="BR53" s="2038">
        <v>95.987123687842299</v>
      </c>
      <c r="BS53" s="2038">
        <v>4.0128763121576672</v>
      </c>
      <c r="BT53" s="2039">
        <v>2.5723229555542888</v>
      </c>
    </row>
    <row r="54" spans="1:72" ht="17.100000000000001" customHeight="1">
      <c r="A54" s="813"/>
      <c r="B54" s="813" t="s">
        <v>1014</v>
      </c>
      <c r="C54" s="253"/>
      <c r="D54" s="162"/>
      <c r="E54" s="893"/>
      <c r="F54" s="894">
        <f>'1'!E52</f>
        <v>1716.9999999907361</v>
      </c>
      <c r="G54" s="895">
        <v>100</v>
      </c>
      <c r="H54" s="895">
        <f t="shared" si="55"/>
        <v>48.988567174774055</v>
      </c>
      <c r="I54" s="895">
        <f t="shared" si="55"/>
        <v>51.011432825225967</v>
      </c>
      <c r="J54" s="882">
        <f t="shared" si="5"/>
        <v>875.86630160440416</v>
      </c>
      <c r="K54" s="895">
        <f t="shared" si="56"/>
        <v>24.843704785545658</v>
      </c>
      <c r="L54" s="895">
        <f t="shared" si="52"/>
        <v>38.785995144653704</v>
      </c>
      <c r="M54" s="895">
        <f t="shared" si="52"/>
        <v>20.749382468477904</v>
      </c>
      <c r="N54" s="895">
        <f t="shared" si="52"/>
        <v>21.414167881146753</v>
      </c>
      <c r="O54" s="895">
        <f t="shared" si="52"/>
        <v>27.148926119119253</v>
      </c>
      <c r="P54" s="895">
        <f t="shared" si="52"/>
        <v>19.582916563248588</v>
      </c>
      <c r="Q54" s="895">
        <f t="shared" si="52"/>
        <v>20.486835463819496</v>
      </c>
      <c r="R54" s="895">
        <f t="shared" si="52"/>
        <v>17.810188021694128</v>
      </c>
      <c r="S54" s="813"/>
      <c r="T54" s="813" t="s">
        <v>1014</v>
      </c>
      <c r="U54" s="253"/>
      <c r="V54" s="158"/>
      <c r="W54" s="895">
        <f t="shared" si="57"/>
        <v>5.5831180788983925</v>
      </c>
      <c r="X54" s="895">
        <f t="shared" si="53"/>
        <v>3.8977006858873584</v>
      </c>
      <c r="Y54" s="895">
        <f t="shared" si="53"/>
        <v>13.232784815659235</v>
      </c>
      <c r="Z54" s="895">
        <f t="shared" si="53"/>
        <v>4.6056400717485158</v>
      </c>
      <c r="AA54" s="895">
        <f t="shared" si="53"/>
        <v>6.6139995277689474</v>
      </c>
      <c r="AB54" s="881">
        <f t="shared" si="58"/>
        <v>21.924718964487599</v>
      </c>
      <c r="AC54" s="881">
        <f t="shared" si="59"/>
        <v>13.882321465015821</v>
      </c>
      <c r="AD54" s="881">
        <f t="shared" si="59"/>
        <v>14.918713486981201</v>
      </c>
      <c r="AE54" s="881">
        <f t="shared" si="60"/>
        <v>6.087142749980571</v>
      </c>
      <c r="AF54" s="881">
        <f t="shared" si="60"/>
        <v>4.3953434053393954</v>
      </c>
      <c r="AG54" s="881">
        <f t="shared" si="61"/>
        <v>4.2870102893709303</v>
      </c>
      <c r="AH54" s="881">
        <f t="shared" si="54"/>
        <v>3.4605814909938553</v>
      </c>
      <c r="AI54" s="881">
        <f t="shared" si="54"/>
        <v>2.3015190923953552</v>
      </c>
      <c r="AJ54" s="895">
        <f t="shared" si="62"/>
        <v>8.5458133469494744</v>
      </c>
      <c r="AK54" s="895">
        <f t="shared" si="62"/>
        <v>5.8241118229784242E-2</v>
      </c>
      <c r="AL54" s="3391"/>
      <c r="AM54" s="2036" t="s">
        <v>1964</v>
      </c>
      <c r="AN54" s="2037">
        <v>756.00000000012346</v>
      </c>
      <c r="AO54" s="2038">
        <v>100</v>
      </c>
      <c r="AP54" s="2038">
        <v>43.602819260839745</v>
      </c>
      <c r="AQ54" s="2038">
        <v>56.397180739160248</v>
      </c>
      <c r="AR54" s="2038">
        <v>43.602819260839745</v>
      </c>
      <c r="AS54" s="2038">
        <v>28.462954324700117</v>
      </c>
      <c r="AT54" s="2038">
        <v>32.599450887324352</v>
      </c>
      <c r="AU54" s="2038">
        <v>25.001475783024045</v>
      </c>
      <c r="AV54" s="2038">
        <v>5.7226212242694308</v>
      </c>
      <c r="AW54" s="2038">
        <v>27.992639353571334</v>
      </c>
      <c r="AX54" s="2038">
        <v>14.296298134892297</v>
      </c>
      <c r="AY54" s="2038">
        <v>21.144738793948108</v>
      </c>
      <c r="AZ54" s="2038">
        <v>12.990404878322062</v>
      </c>
      <c r="BA54" s="2038">
        <v>4.2283731536604803</v>
      </c>
      <c r="BB54" s="2038">
        <v>0</v>
      </c>
      <c r="BC54" s="2038">
        <v>25.571011214322226</v>
      </c>
      <c r="BD54" s="2038">
        <v>13.367413106384628</v>
      </c>
      <c r="BE54" s="2038">
        <v>4.3275992641966017</v>
      </c>
      <c r="BF54" s="2038">
        <v>28.598276555030743</v>
      </c>
      <c r="BG54" s="2038">
        <v>1.8212343116348502</v>
      </c>
      <c r="BH54" s="2038">
        <v>0</v>
      </c>
      <c r="BI54" s="2038">
        <v>73.576986110838718</v>
      </c>
      <c r="BJ54" s="2038">
        <v>26.42301388916129</v>
      </c>
      <c r="BK54" s="2038">
        <v>5.7506786357216457</v>
      </c>
      <c r="BL54" s="2038">
        <v>7.3832571168689753</v>
      </c>
      <c r="BM54" s="2038">
        <v>1.0107815796229482</v>
      </c>
      <c r="BN54" s="2038">
        <v>4.502156328893153</v>
      </c>
      <c r="BO54" s="2038">
        <v>81.276875765643481</v>
      </c>
      <c r="BP54" s="2038">
        <v>18.723124234356526</v>
      </c>
      <c r="BQ54" s="2038">
        <v>20.43616356723528</v>
      </c>
      <c r="BR54" s="2038">
        <v>94.249321364278345</v>
      </c>
      <c r="BS54" s="2038">
        <v>5.7506786357216457</v>
      </c>
      <c r="BT54" s="2039">
        <v>3.84950258351597</v>
      </c>
    </row>
    <row r="55" spans="1:72" ht="17.100000000000001" customHeight="1">
      <c r="A55" s="813"/>
      <c r="B55" s="1137" t="s">
        <v>627</v>
      </c>
      <c r="C55" s="253"/>
      <c r="D55" s="162"/>
      <c r="E55" s="893"/>
      <c r="F55" s="894">
        <f>'1'!E53</f>
        <v>756.00000000012346</v>
      </c>
      <c r="G55" s="895">
        <v>100</v>
      </c>
      <c r="H55" s="895">
        <f>AP54</f>
        <v>43.602819260839745</v>
      </c>
      <c r="I55" s="895">
        <f>AQ54</f>
        <v>56.397180739160248</v>
      </c>
      <c r="J55" s="882">
        <f t="shared" si="5"/>
        <v>426.36268638812106</v>
      </c>
      <c r="K55" s="895">
        <f>AS54</f>
        <v>28.462954324700117</v>
      </c>
      <c r="L55" s="895">
        <f t="shared" ref="L55:R56" si="63">AT54</f>
        <v>32.599450887324352</v>
      </c>
      <c r="M55" s="895">
        <f t="shared" si="63"/>
        <v>25.001475783024045</v>
      </c>
      <c r="N55" s="895">
        <f t="shared" si="63"/>
        <v>5.7226212242694308</v>
      </c>
      <c r="O55" s="895">
        <f t="shared" si="63"/>
        <v>27.992639353571334</v>
      </c>
      <c r="P55" s="895">
        <f t="shared" si="63"/>
        <v>14.296298134892297</v>
      </c>
      <c r="Q55" s="895">
        <f t="shared" si="63"/>
        <v>21.144738793948108</v>
      </c>
      <c r="R55" s="895">
        <f t="shared" si="63"/>
        <v>12.990404878322062</v>
      </c>
      <c r="S55" s="813"/>
      <c r="T55" s="1137" t="s">
        <v>627</v>
      </c>
      <c r="U55" s="253"/>
      <c r="V55" s="158"/>
      <c r="W55" s="895">
        <f>BA54</f>
        <v>4.2283731536604803</v>
      </c>
      <c r="X55" s="895">
        <f t="shared" ref="X55:AA56" si="64">BB54</f>
        <v>0</v>
      </c>
      <c r="Y55" s="895">
        <f t="shared" si="64"/>
        <v>25.571011214322226</v>
      </c>
      <c r="Z55" s="895">
        <f t="shared" si="64"/>
        <v>13.367413106384628</v>
      </c>
      <c r="AA55" s="895">
        <f t="shared" si="64"/>
        <v>4.3275992641966017</v>
      </c>
      <c r="AB55" s="881">
        <f>BF54</f>
        <v>28.598276555030743</v>
      </c>
      <c r="AC55" s="881">
        <f>BP54</f>
        <v>18.723124234356526</v>
      </c>
      <c r="AD55" s="881">
        <f>BQ54</f>
        <v>20.43616356723528</v>
      </c>
      <c r="AE55" s="881">
        <f>BS54</f>
        <v>5.7506786357216457</v>
      </c>
      <c r="AF55" s="881">
        <f>BT54</f>
        <v>3.84950258351597</v>
      </c>
      <c r="AG55" s="881">
        <f>BL54</f>
        <v>7.3832571168689753</v>
      </c>
      <c r="AH55" s="881">
        <f t="shared" ref="AH55:AI56" si="65">BM54</f>
        <v>1.0107815796229482</v>
      </c>
      <c r="AI55" s="881">
        <f t="shared" si="65"/>
        <v>4.502156328893153</v>
      </c>
      <c r="AJ55" s="895">
        <f>BG54</f>
        <v>1.8212343116348502</v>
      </c>
      <c r="AK55" s="895">
        <f>BH54</f>
        <v>0</v>
      </c>
      <c r="AL55" s="3391"/>
      <c r="AM55" s="2036" t="s">
        <v>1965</v>
      </c>
      <c r="AN55" s="2037">
        <v>432.99999999120053</v>
      </c>
      <c r="AO55" s="2038">
        <v>100</v>
      </c>
      <c r="AP55" s="2038">
        <v>60.115947180285957</v>
      </c>
      <c r="AQ55" s="2038">
        <v>39.884052819714071</v>
      </c>
      <c r="AR55" s="2038">
        <v>60.115947180285957</v>
      </c>
      <c r="AS55" s="2038">
        <v>34.445624990186744</v>
      </c>
      <c r="AT55" s="2038">
        <v>27.217219122411024</v>
      </c>
      <c r="AU55" s="2038">
        <v>4.20316052203684</v>
      </c>
      <c r="AV55" s="2038">
        <v>16.171525866045361</v>
      </c>
      <c r="AW55" s="2038">
        <v>20.661689867164519</v>
      </c>
      <c r="AX55" s="2038">
        <v>19.948819211371578</v>
      </c>
      <c r="AY55" s="2038">
        <v>10.155016367384304</v>
      </c>
      <c r="AZ55" s="2038">
        <v>17.656244223740416</v>
      </c>
      <c r="BA55" s="2038">
        <v>0</v>
      </c>
      <c r="BB55" s="2038">
        <v>5.473661611773502</v>
      </c>
      <c r="BC55" s="2038">
        <v>22.162367439121635</v>
      </c>
      <c r="BD55" s="2040">
        <v>0.87369989448931351</v>
      </c>
      <c r="BE55" s="2038">
        <v>8.078905402314259</v>
      </c>
      <c r="BF55" s="2038">
        <v>24.953258251056095</v>
      </c>
      <c r="BG55" s="2038">
        <v>12.349304985693173</v>
      </c>
      <c r="BH55" s="2038">
        <v>0</v>
      </c>
      <c r="BI55" s="2038">
        <v>75.920441643433236</v>
      </c>
      <c r="BJ55" s="2038">
        <v>24.079558356566782</v>
      </c>
      <c r="BK55" s="2040">
        <v>0.23094688222178339</v>
      </c>
      <c r="BL55" s="2038">
        <v>7.3693351417004473</v>
      </c>
      <c r="BM55" s="2038">
        <v>4.9131525956464435</v>
      </c>
      <c r="BN55" s="2038">
        <v>13.524069406579953</v>
      </c>
      <c r="BO55" s="2038">
        <v>87.927371488142938</v>
      </c>
      <c r="BP55" s="2038">
        <v>12.072628511857067</v>
      </c>
      <c r="BQ55" s="2038">
        <v>23.848611474344999</v>
      </c>
      <c r="BR55" s="2038">
        <v>99.769053117778213</v>
      </c>
      <c r="BS55" s="2040">
        <v>0.23094688222178339</v>
      </c>
      <c r="BT55" s="2039">
        <v>0</v>
      </c>
    </row>
    <row r="56" spans="1:72" ht="17.100000000000001" customHeight="1">
      <c r="A56" s="2639" t="s">
        <v>628</v>
      </c>
      <c r="B56" s="2639"/>
      <c r="C56" s="253"/>
      <c r="D56" s="162"/>
      <c r="E56" s="893"/>
      <c r="F56" s="894">
        <v>432.99999999120064</v>
      </c>
      <c r="G56" s="895">
        <v>100</v>
      </c>
      <c r="H56" s="895">
        <f>AP55</f>
        <v>60.115947180285957</v>
      </c>
      <c r="I56" s="895">
        <f>AQ55</f>
        <v>39.884052819714071</v>
      </c>
      <c r="J56" s="882">
        <f t="shared" si="5"/>
        <v>172.69794870585238</v>
      </c>
      <c r="K56" s="895">
        <f>AS55</f>
        <v>34.445624990186744</v>
      </c>
      <c r="L56" s="895">
        <f t="shared" si="63"/>
        <v>27.217219122411024</v>
      </c>
      <c r="M56" s="895">
        <f t="shared" si="63"/>
        <v>4.20316052203684</v>
      </c>
      <c r="N56" s="895">
        <f t="shared" si="63"/>
        <v>16.171525866045361</v>
      </c>
      <c r="O56" s="895">
        <f t="shared" si="63"/>
        <v>20.661689867164519</v>
      </c>
      <c r="P56" s="895">
        <f t="shared" si="63"/>
        <v>19.948819211371578</v>
      </c>
      <c r="Q56" s="895">
        <f t="shared" si="63"/>
        <v>10.155016367384304</v>
      </c>
      <c r="R56" s="895">
        <f t="shared" si="63"/>
        <v>17.656244223740416</v>
      </c>
      <c r="S56" s="2639" t="s">
        <v>628</v>
      </c>
      <c r="T56" s="2639"/>
      <c r="U56" s="253"/>
      <c r="V56" s="158"/>
      <c r="W56" s="895">
        <f>BA55</f>
        <v>0</v>
      </c>
      <c r="X56" s="895">
        <f t="shared" si="64"/>
        <v>5.473661611773502</v>
      </c>
      <c r="Y56" s="895">
        <f t="shared" si="64"/>
        <v>22.162367439121635</v>
      </c>
      <c r="Z56" s="895">
        <f t="shared" si="64"/>
        <v>0.87369989448931351</v>
      </c>
      <c r="AA56" s="895">
        <f t="shared" si="64"/>
        <v>8.078905402314259</v>
      </c>
      <c r="AB56" s="881">
        <f>BF55</f>
        <v>24.953258251056095</v>
      </c>
      <c r="AC56" s="881">
        <f>BP55</f>
        <v>12.072628511857067</v>
      </c>
      <c r="AD56" s="881">
        <f>BQ55</f>
        <v>23.848611474344999</v>
      </c>
      <c r="AE56" s="881">
        <f>BS55</f>
        <v>0.23094688222178339</v>
      </c>
      <c r="AF56" s="881">
        <f>BT55</f>
        <v>0</v>
      </c>
      <c r="AG56" s="881">
        <f>BL55</f>
        <v>7.3693351417004473</v>
      </c>
      <c r="AH56" s="881">
        <f t="shared" si="65"/>
        <v>4.9131525956464435</v>
      </c>
      <c r="AI56" s="881">
        <f t="shared" si="65"/>
        <v>13.524069406579953</v>
      </c>
      <c r="AJ56" s="895">
        <f>BG55</f>
        <v>12.349304985693173</v>
      </c>
      <c r="AK56" s="895">
        <f>BH55</f>
        <v>0</v>
      </c>
      <c r="AL56" s="3391" t="s">
        <v>1966</v>
      </c>
      <c r="AM56" s="2036" t="s">
        <v>1967</v>
      </c>
      <c r="AN56" s="2037">
        <v>7605.5027625785933</v>
      </c>
      <c r="AO56" s="2038">
        <v>100</v>
      </c>
      <c r="AP56" s="2038">
        <v>47.825845892412019</v>
      </c>
      <c r="AQ56" s="2038">
        <v>52.174154107588222</v>
      </c>
      <c r="AR56" s="2038">
        <v>47.825845892412019</v>
      </c>
      <c r="AS56" s="2038">
        <v>29.238245774369631</v>
      </c>
      <c r="AT56" s="2038">
        <v>34.583106770546927</v>
      </c>
      <c r="AU56" s="2038">
        <v>22.036508710548709</v>
      </c>
      <c r="AV56" s="2038">
        <v>14.864757486858615</v>
      </c>
      <c r="AW56" s="2038">
        <v>31.576535869816375</v>
      </c>
      <c r="AX56" s="2038">
        <v>15.173349860811189</v>
      </c>
      <c r="AY56" s="2038">
        <v>23.110121813636891</v>
      </c>
      <c r="AZ56" s="2038">
        <v>14.158721455008502</v>
      </c>
      <c r="BA56" s="2038">
        <v>3.3666534325540516</v>
      </c>
      <c r="BB56" s="2038">
        <v>4.9835262592982721</v>
      </c>
      <c r="BC56" s="2038">
        <v>13.916714086136652</v>
      </c>
      <c r="BD56" s="2038">
        <v>8.6840054883380695</v>
      </c>
      <c r="BE56" s="2038">
        <v>2.7622443604288618</v>
      </c>
      <c r="BF56" s="2038">
        <v>29.225080849711045</v>
      </c>
      <c r="BG56" s="2038">
        <v>8.6268279655355933</v>
      </c>
      <c r="BH56" s="2038">
        <v>1.2604443724548795</v>
      </c>
      <c r="BI56" s="2038">
        <v>74.972298484242799</v>
      </c>
      <c r="BJ56" s="2038">
        <v>25.027701515757311</v>
      </c>
      <c r="BK56" s="2038">
        <v>8.8038517597487722</v>
      </c>
      <c r="BL56" s="2038">
        <v>7.1594886681155741</v>
      </c>
      <c r="BM56" s="2038">
        <v>3.3698921480279518</v>
      </c>
      <c r="BN56" s="2038">
        <v>5.2033261870198331</v>
      </c>
      <c r="BO56" s="2038">
        <v>82.881935010139344</v>
      </c>
      <c r="BP56" s="2038">
        <v>17.118064989860724</v>
      </c>
      <c r="BQ56" s="2038">
        <v>17.777180053501993</v>
      </c>
      <c r="BR56" s="2038">
        <v>93.381896143431263</v>
      </c>
      <c r="BS56" s="2038">
        <v>6.6181038565687507</v>
      </c>
      <c r="BT56" s="2039">
        <v>4.1153884412804356</v>
      </c>
    </row>
    <row r="57" spans="1:72" ht="17.100000000000001" customHeight="1">
      <c r="A57" s="3443" t="s">
        <v>118</v>
      </c>
      <c r="B57" s="3443"/>
      <c r="C57" s="3443"/>
      <c r="D57" s="892"/>
      <c r="E57" s="893"/>
      <c r="F57" s="894"/>
      <c r="G57" s="895"/>
      <c r="H57" s="895"/>
      <c r="I57" s="895"/>
      <c r="J57" s="896"/>
      <c r="K57" s="895"/>
      <c r="L57" s="895"/>
      <c r="M57" s="895"/>
      <c r="N57" s="895"/>
      <c r="O57" s="895"/>
      <c r="P57" s="895"/>
      <c r="Q57" s="895"/>
      <c r="R57" s="881"/>
      <c r="S57" s="3443" t="s">
        <v>118</v>
      </c>
      <c r="T57" s="3443"/>
      <c r="U57" s="3443"/>
      <c r="V57" s="879"/>
      <c r="W57" s="895"/>
      <c r="X57" s="895"/>
      <c r="Y57" s="895"/>
      <c r="Z57" s="895"/>
      <c r="AA57" s="895"/>
      <c r="AB57" s="881"/>
      <c r="AC57" s="881"/>
      <c r="AD57" s="881"/>
      <c r="AE57" s="881"/>
      <c r="AF57" s="881"/>
      <c r="AG57" s="881"/>
      <c r="AH57" s="881"/>
      <c r="AI57" s="895"/>
      <c r="AJ57" s="895"/>
      <c r="AK57" s="895"/>
      <c r="AL57" s="3391"/>
      <c r="AM57" s="2036" t="s">
        <v>1968</v>
      </c>
      <c r="AN57" s="2037">
        <v>8896.5194949809538</v>
      </c>
      <c r="AO57" s="2038">
        <v>100</v>
      </c>
      <c r="AP57" s="2038">
        <v>54.184085859340691</v>
      </c>
      <c r="AQ57" s="2038">
        <v>45.815914140659416</v>
      </c>
      <c r="AR57" s="2038">
        <v>54.184085859340691</v>
      </c>
      <c r="AS57" s="2038">
        <v>27.112264635086337</v>
      </c>
      <c r="AT57" s="2038">
        <v>35.614881900227232</v>
      </c>
      <c r="AU57" s="2038">
        <v>9.8422502582682565</v>
      </c>
      <c r="AV57" s="2038">
        <v>11.315422390430399</v>
      </c>
      <c r="AW57" s="2038">
        <v>19.931182053741754</v>
      </c>
      <c r="AX57" s="2038">
        <v>11.792424225182389</v>
      </c>
      <c r="AY57" s="2038">
        <v>12.079342816081111</v>
      </c>
      <c r="AZ57" s="2038">
        <v>13.136831816744413</v>
      </c>
      <c r="BA57" s="2038">
        <v>2.8310268108900689</v>
      </c>
      <c r="BB57" s="2038">
        <v>4.7600930415851073</v>
      </c>
      <c r="BC57" s="2038">
        <v>14.599310221515793</v>
      </c>
      <c r="BD57" s="2038">
        <v>4.6376529855210871</v>
      </c>
      <c r="BE57" s="2038">
        <v>3.6409651779266263</v>
      </c>
      <c r="BF57" s="2038">
        <v>24.517542412358083</v>
      </c>
      <c r="BG57" s="2038">
        <v>9.1800725831811647</v>
      </c>
      <c r="BH57" s="2038">
        <v>2.005694278686275</v>
      </c>
      <c r="BI57" s="2038">
        <v>80.997566076087381</v>
      </c>
      <c r="BJ57" s="2038">
        <v>19.002433923912594</v>
      </c>
      <c r="BK57" s="2038">
        <v>6.0236467266139133</v>
      </c>
      <c r="BL57" s="2038">
        <v>9.2803905060512886</v>
      </c>
      <c r="BM57" s="2038">
        <v>4.4110557715013332</v>
      </c>
      <c r="BN57" s="2038">
        <v>3.5047951676046241</v>
      </c>
      <c r="BO57" s="2038">
        <v>88.898350589352731</v>
      </c>
      <c r="BP57" s="2038">
        <v>11.101649410647191</v>
      </c>
      <c r="BQ57" s="2038">
        <v>13.216025161738893</v>
      </c>
      <c r="BR57" s="2038">
        <v>94.544449815772268</v>
      </c>
      <c r="BS57" s="2038">
        <v>5.4555501842277465</v>
      </c>
      <c r="BT57" s="2039">
        <v>1.8862048407184271</v>
      </c>
    </row>
    <row r="58" spans="1:72" ht="17.100000000000001" customHeight="1">
      <c r="A58" s="3446" t="s">
        <v>629</v>
      </c>
      <c r="B58" s="3446" t="s">
        <v>629</v>
      </c>
      <c r="C58" s="1205"/>
      <c r="D58" s="892"/>
      <c r="E58" s="893"/>
      <c r="F58" s="894">
        <f>'1'!E56</f>
        <v>7605.5027625785933</v>
      </c>
      <c r="G58" s="895">
        <v>100</v>
      </c>
      <c r="H58" s="895">
        <f>AP56</f>
        <v>47.825845892412019</v>
      </c>
      <c r="I58" s="895">
        <f>AQ56</f>
        <v>52.174154107588222</v>
      </c>
      <c r="J58" s="882">
        <f t="shared" si="5"/>
        <v>3968.1067320046345</v>
      </c>
      <c r="K58" s="895">
        <f>AS56</f>
        <v>29.238245774369631</v>
      </c>
      <c r="L58" s="895">
        <f t="shared" ref="L58:R58" si="66">AT56</f>
        <v>34.583106770546927</v>
      </c>
      <c r="M58" s="895">
        <f t="shared" si="66"/>
        <v>22.036508710548709</v>
      </c>
      <c r="N58" s="895">
        <f t="shared" si="66"/>
        <v>14.864757486858615</v>
      </c>
      <c r="O58" s="895">
        <f t="shared" si="66"/>
        <v>31.576535869816375</v>
      </c>
      <c r="P58" s="895">
        <f t="shared" si="66"/>
        <v>15.173349860811189</v>
      </c>
      <c r="Q58" s="895">
        <f t="shared" si="66"/>
        <v>23.110121813636891</v>
      </c>
      <c r="R58" s="895">
        <f t="shared" si="66"/>
        <v>14.158721455008502</v>
      </c>
      <c r="S58" s="3446" t="s">
        <v>629</v>
      </c>
      <c r="T58" s="3446" t="s">
        <v>629</v>
      </c>
      <c r="U58" s="1205"/>
      <c r="V58" s="879"/>
      <c r="W58" s="2046">
        <f>BA56</f>
        <v>3.3666534325540516</v>
      </c>
      <c r="X58" s="895">
        <f t="shared" ref="X58:AA58" si="67">BB56</f>
        <v>4.9835262592982721</v>
      </c>
      <c r="Y58" s="895">
        <f t="shared" si="67"/>
        <v>13.916714086136652</v>
      </c>
      <c r="Z58" s="895">
        <f t="shared" si="67"/>
        <v>8.6840054883380695</v>
      </c>
      <c r="AA58" s="895">
        <f t="shared" si="67"/>
        <v>2.7622443604288618</v>
      </c>
      <c r="AB58" s="881">
        <f>BF56</f>
        <v>29.225080849711045</v>
      </c>
      <c r="AC58" s="881">
        <f>BP56</f>
        <v>17.118064989860724</v>
      </c>
      <c r="AD58" s="881">
        <f>BQ56</f>
        <v>17.777180053501993</v>
      </c>
      <c r="AE58" s="881">
        <f>BS56</f>
        <v>6.6181038565687507</v>
      </c>
      <c r="AF58" s="881">
        <f>BT56</f>
        <v>4.1153884412804356</v>
      </c>
      <c r="AG58" s="881">
        <f>BL56</f>
        <v>7.1594886681155741</v>
      </c>
      <c r="AH58" s="881">
        <f t="shared" ref="AH58:AI58" si="68">BM56</f>
        <v>3.3698921480279518</v>
      </c>
      <c r="AI58" s="881">
        <f t="shared" si="68"/>
        <v>5.2033261870198331</v>
      </c>
      <c r="AJ58" s="895">
        <f>BG56</f>
        <v>8.6268279655355933</v>
      </c>
      <c r="AK58" s="895">
        <f>BH56</f>
        <v>1.2604443724548795</v>
      </c>
      <c r="AL58" s="3391" t="s">
        <v>1969</v>
      </c>
      <c r="AM58" s="2036" t="s">
        <v>1970</v>
      </c>
      <c r="AN58" s="2037">
        <v>6101.5923167991759</v>
      </c>
      <c r="AO58" s="2038">
        <v>100</v>
      </c>
      <c r="AP58" s="2038">
        <v>47.54571800872364</v>
      </c>
      <c r="AQ58" s="2038">
        <v>52.454281991276567</v>
      </c>
      <c r="AR58" s="2038">
        <v>47.54571800872364</v>
      </c>
      <c r="AS58" s="2038">
        <v>28.738329379226681</v>
      </c>
      <c r="AT58" s="2038">
        <v>33.421230698889033</v>
      </c>
      <c r="AU58" s="2038">
        <v>23.198567460863295</v>
      </c>
      <c r="AV58" s="2038">
        <v>13.961466224072073</v>
      </c>
      <c r="AW58" s="2038">
        <v>32.113333255937533</v>
      </c>
      <c r="AX58" s="2038">
        <v>14.925960856005362</v>
      </c>
      <c r="AY58" s="2038">
        <v>22.721885094352288</v>
      </c>
      <c r="AZ58" s="2038">
        <v>13.960473080453303</v>
      </c>
      <c r="BA58" s="2038">
        <v>4.0974388663938797</v>
      </c>
      <c r="BB58" s="2038">
        <v>4.5071244841463987</v>
      </c>
      <c r="BC58" s="2038">
        <v>14.531091620531733</v>
      </c>
      <c r="BD58" s="2038">
        <v>7.5211447256910606</v>
      </c>
      <c r="BE58" s="2038">
        <v>2.983179733904969</v>
      </c>
      <c r="BF58" s="2038">
        <v>27.158049424026835</v>
      </c>
      <c r="BG58" s="2038">
        <v>6.5378995708848437</v>
      </c>
      <c r="BH58" s="2038">
        <v>1.1068139454080286</v>
      </c>
      <c r="BI58" s="2038">
        <v>75.763498806705044</v>
      </c>
      <c r="BJ58" s="2038">
        <v>24.236501193294995</v>
      </c>
      <c r="BK58" s="2038">
        <v>8.1306884825673986</v>
      </c>
      <c r="BL58" s="2038">
        <v>5.8218766475587787</v>
      </c>
      <c r="BM58" s="2038">
        <v>2.3406566814609131</v>
      </c>
      <c r="BN58" s="2038">
        <v>3.2824597517675262</v>
      </c>
      <c r="BO58" s="2038">
        <v>83.391600713219162</v>
      </c>
      <c r="BP58" s="2038">
        <v>16.608399286780834</v>
      </c>
      <c r="BQ58" s="2038">
        <v>17.561761218340408</v>
      </c>
      <c r="BR58" s="2038">
        <v>93.942281698894277</v>
      </c>
      <c r="BS58" s="2038">
        <v>6.0577183011057256</v>
      </c>
      <c r="BT58" s="2039">
        <v>3.9855176284126119</v>
      </c>
    </row>
    <row r="59" spans="1:72" s="872" customFormat="1" ht="17.100000000000001" customHeight="1">
      <c r="A59" s="1204"/>
      <c r="B59" s="1204" t="s">
        <v>630</v>
      </c>
      <c r="C59" s="1204"/>
      <c r="D59" s="892"/>
      <c r="E59" s="893"/>
      <c r="F59" s="894">
        <f>'1'!E57</f>
        <v>6101.5923167991759</v>
      </c>
      <c r="G59" s="895">
        <v>100</v>
      </c>
      <c r="H59" s="895">
        <f>AP58</f>
        <v>47.54571800872364</v>
      </c>
      <c r="I59" s="895">
        <f>AQ58</f>
        <v>52.454281991276567</v>
      </c>
      <c r="J59" s="882">
        <f t="shared" si="5"/>
        <v>3200.5464398119047</v>
      </c>
      <c r="K59" s="895">
        <f>AS58</f>
        <v>28.738329379226681</v>
      </c>
      <c r="L59" s="895">
        <f t="shared" ref="L59:R62" si="69">AT58</f>
        <v>33.421230698889033</v>
      </c>
      <c r="M59" s="895">
        <f t="shared" si="69"/>
        <v>23.198567460863295</v>
      </c>
      <c r="N59" s="895">
        <f t="shared" si="69"/>
        <v>13.961466224072073</v>
      </c>
      <c r="O59" s="895">
        <f t="shared" si="69"/>
        <v>32.113333255937533</v>
      </c>
      <c r="P59" s="895">
        <f t="shared" si="69"/>
        <v>14.925960856005362</v>
      </c>
      <c r="Q59" s="895">
        <f t="shared" si="69"/>
        <v>22.721885094352288</v>
      </c>
      <c r="R59" s="895">
        <f t="shared" si="69"/>
        <v>13.960473080453303</v>
      </c>
      <c r="S59" s="1204"/>
      <c r="T59" s="1204" t="s">
        <v>630</v>
      </c>
      <c r="U59" s="1204"/>
      <c r="V59" s="879"/>
      <c r="W59" s="2046">
        <f>BA58</f>
        <v>4.0974388663938797</v>
      </c>
      <c r="X59" s="895">
        <f t="shared" ref="X59:AA62" si="70">BB58</f>
        <v>4.5071244841463987</v>
      </c>
      <c r="Y59" s="895">
        <f t="shared" si="70"/>
        <v>14.531091620531733</v>
      </c>
      <c r="Z59" s="895">
        <f t="shared" si="70"/>
        <v>7.5211447256910606</v>
      </c>
      <c r="AA59" s="895">
        <f t="shared" si="70"/>
        <v>2.983179733904969</v>
      </c>
      <c r="AB59" s="881">
        <f>BF58</f>
        <v>27.158049424026835</v>
      </c>
      <c r="AC59" s="881">
        <f>BP58</f>
        <v>16.608399286780834</v>
      </c>
      <c r="AD59" s="881">
        <f>BQ58</f>
        <v>17.561761218340408</v>
      </c>
      <c r="AE59" s="881">
        <f>BS58</f>
        <v>6.0577183011057256</v>
      </c>
      <c r="AF59" s="881">
        <f>BT58</f>
        <v>3.9855176284126119</v>
      </c>
      <c r="AG59" s="881">
        <f>BL58</f>
        <v>5.8218766475587787</v>
      </c>
      <c r="AH59" s="881">
        <f t="shared" ref="AH59:AI62" si="71">BM58</f>
        <v>2.3406566814609131</v>
      </c>
      <c r="AI59" s="881">
        <f t="shared" si="71"/>
        <v>3.2824597517675262</v>
      </c>
      <c r="AJ59" s="895">
        <f>BG58</f>
        <v>6.5378995708848437</v>
      </c>
      <c r="AK59" s="895">
        <f>BH58</f>
        <v>1.1068139454080286</v>
      </c>
      <c r="AL59" s="3391"/>
      <c r="AM59" s="2036" t="s">
        <v>1971</v>
      </c>
      <c r="AN59" s="2037">
        <v>892.94053870772802</v>
      </c>
      <c r="AO59" s="2038">
        <v>100</v>
      </c>
      <c r="AP59" s="2038">
        <v>46.662416439695939</v>
      </c>
      <c r="AQ59" s="2038">
        <v>53.337583560304033</v>
      </c>
      <c r="AR59" s="2038">
        <v>46.662416439695939</v>
      </c>
      <c r="AS59" s="2038">
        <v>30.689179391369663</v>
      </c>
      <c r="AT59" s="2038">
        <v>42.873826838843812</v>
      </c>
      <c r="AU59" s="2038">
        <v>18.172099094063093</v>
      </c>
      <c r="AV59" s="2038">
        <v>18.835019579784078</v>
      </c>
      <c r="AW59" s="2038">
        <v>26.689956220763023</v>
      </c>
      <c r="AX59" s="2038">
        <v>15.685487699147521</v>
      </c>
      <c r="AY59" s="2038">
        <v>26.818104647941304</v>
      </c>
      <c r="AZ59" s="2038">
        <v>17.809501059389319</v>
      </c>
      <c r="BA59" s="2040">
        <v>0.6766301338112789</v>
      </c>
      <c r="BB59" s="2038">
        <v>3.5498990142094131</v>
      </c>
      <c r="BC59" s="2038">
        <v>8.9214563103858566</v>
      </c>
      <c r="BD59" s="2038">
        <v>14.236447971830712</v>
      </c>
      <c r="BE59" s="2040">
        <v>0.11198953980152021</v>
      </c>
      <c r="BF59" s="2038">
        <v>39.053694791014763</v>
      </c>
      <c r="BG59" s="2038">
        <v>10.288929084861339</v>
      </c>
      <c r="BH59" s="2038">
        <v>3.0606580985892062</v>
      </c>
      <c r="BI59" s="2038">
        <v>69.084677452461491</v>
      </c>
      <c r="BJ59" s="2038">
        <v>30.91532254753848</v>
      </c>
      <c r="BK59" s="2038">
        <v>13.933364577313471</v>
      </c>
      <c r="BL59" s="2038">
        <v>12.44979878753251</v>
      </c>
      <c r="BM59" s="2038">
        <v>4.5452855185314167</v>
      </c>
      <c r="BN59" s="2038">
        <v>13.373863710649111</v>
      </c>
      <c r="BO59" s="2038">
        <v>80.057728842854218</v>
      </c>
      <c r="BP59" s="2038">
        <v>19.942271157145761</v>
      </c>
      <c r="BQ59" s="2038">
        <v>23.579554986425872</v>
      </c>
      <c r="BR59" s="2038">
        <v>89.45655147290482</v>
      </c>
      <c r="BS59" s="2038">
        <v>10.54344852709516</v>
      </c>
      <c r="BT59" s="2039">
        <v>6.4882864218802201</v>
      </c>
    </row>
    <row r="60" spans="1:72" ht="17.100000000000001" customHeight="1">
      <c r="A60" s="1204"/>
      <c r="B60" s="3447" t="s">
        <v>631</v>
      </c>
      <c r="C60" s="3447"/>
      <c r="D60" s="892"/>
      <c r="E60" s="893"/>
      <c r="F60" s="894">
        <f>'1'!E58</f>
        <v>892.94053870772802</v>
      </c>
      <c r="G60" s="895">
        <v>100</v>
      </c>
      <c r="H60" s="895">
        <f t="shared" ref="H60:I62" si="72">AP59</f>
        <v>46.662416439695939</v>
      </c>
      <c r="I60" s="895">
        <f t="shared" si="72"/>
        <v>53.337583560304033</v>
      </c>
      <c r="J60" s="882">
        <f t="shared" si="5"/>
        <v>476.27290597706343</v>
      </c>
      <c r="K60" s="895">
        <f t="shared" ref="K60:K62" si="73">AS59</f>
        <v>30.689179391369663</v>
      </c>
      <c r="L60" s="895">
        <f t="shared" si="69"/>
        <v>42.873826838843812</v>
      </c>
      <c r="M60" s="895">
        <f t="shared" si="69"/>
        <v>18.172099094063093</v>
      </c>
      <c r="N60" s="895">
        <f t="shared" si="69"/>
        <v>18.835019579784078</v>
      </c>
      <c r="O60" s="895">
        <f t="shared" si="69"/>
        <v>26.689956220763023</v>
      </c>
      <c r="P60" s="895">
        <f t="shared" si="69"/>
        <v>15.685487699147521</v>
      </c>
      <c r="Q60" s="895">
        <f t="shared" si="69"/>
        <v>26.818104647941304</v>
      </c>
      <c r="R60" s="895">
        <f t="shared" si="69"/>
        <v>17.809501059389319</v>
      </c>
      <c r="S60" s="1204"/>
      <c r="T60" s="3447" t="s">
        <v>631</v>
      </c>
      <c r="U60" s="3447"/>
      <c r="V60" s="879"/>
      <c r="W60" s="2046">
        <f t="shared" ref="W60:W62" si="74">BA59</f>
        <v>0.6766301338112789</v>
      </c>
      <c r="X60" s="895">
        <f t="shared" si="70"/>
        <v>3.5498990142094131</v>
      </c>
      <c r="Y60" s="895">
        <f t="shared" si="70"/>
        <v>8.9214563103858566</v>
      </c>
      <c r="Z60" s="895">
        <f t="shared" si="70"/>
        <v>14.236447971830712</v>
      </c>
      <c r="AA60" s="895">
        <f t="shared" si="70"/>
        <v>0.11198953980152021</v>
      </c>
      <c r="AB60" s="881">
        <f t="shared" ref="AB60:AB62" si="75">BF59</f>
        <v>39.053694791014763</v>
      </c>
      <c r="AC60" s="881">
        <f t="shared" ref="AC60:AD62" si="76">BP59</f>
        <v>19.942271157145761</v>
      </c>
      <c r="AD60" s="881">
        <f t="shared" si="76"/>
        <v>23.579554986425872</v>
      </c>
      <c r="AE60" s="881">
        <f t="shared" ref="AE60:AF62" si="77">BS59</f>
        <v>10.54344852709516</v>
      </c>
      <c r="AF60" s="881">
        <f t="shared" si="77"/>
        <v>6.4882864218802201</v>
      </c>
      <c r="AG60" s="881">
        <f t="shared" ref="AG60:AG62" si="78">BL59</f>
        <v>12.44979878753251</v>
      </c>
      <c r="AH60" s="881">
        <f t="shared" si="71"/>
        <v>4.5452855185314167</v>
      </c>
      <c r="AI60" s="881">
        <f t="shared" si="71"/>
        <v>13.373863710649111</v>
      </c>
      <c r="AJ60" s="895">
        <f t="shared" ref="AJ60:AK62" si="79">BG59</f>
        <v>10.288929084861339</v>
      </c>
      <c r="AK60" s="895">
        <f t="shared" si="79"/>
        <v>3.0606580985892062</v>
      </c>
      <c r="AL60" s="3391"/>
      <c r="AM60" s="2036" t="s">
        <v>1972</v>
      </c>
      <c r="AN60" s="2037">
        <v>610.96990707169562</v>
      </c>
      <c r="AO60" s="2038">
        <v>100</v>
      </c>
      <c r="AP60" s="2038">
        <v>52.32377522294469</v>
      </c>
      <c r="AQ60" s="2038">
        <v>47.676224777055296</v>
      </c>
      <c r="AR60" s="2038">
        <v>52.32377522294469</v>
      </c>
      <c r="AS60" s="2038">
        <v>32.110217977489739</v>
      </c>
      <c r="AT60" s="2038">
        <v>34.069454741981694</v>
      </c>
      <c r="AU60" s="2038">
        <v>16.079225551871328</v>
      </c>
      <c r="AV60" s="2038">
        <v>18.083094485167862</v>
      </c>
      <c r="AW60" s="2038">
        <v>33.357484890111074</v>
      </c>
      <c r="AX60" s="2038">
        <v>16.895461214494592</v>
      </c>
      <c r="AY60" s="2038">
        <v>21.568072041312817</v>
      </c>
      <c r="AZ60" s="2038">
        <v>10.802912398123912</v>
      </c>
      <c r="BA60" s="2038">
        <v>0</v>
      </c>
      <c r="BB60" s="2038">
        <v>11.836487832445798</v>
      </c>
      <c r="BC60" s="2038">
        <v>15.081725517215498</v>
      </c>
      <c r="BD60" s="2038">
        <v>12.182215936647053</v>
      </c>
      <c r="BE60" s="2038">
        <v>4.4292043500200124</v>
      </c>
      <c r="BF60" s="2038">
        <v>35.503320078257588</v>
      </c>
      <c r="BG60" s="2038">
        <v>27.059212022293462</v>
      </c>
      <c r="BH60" s="2040">
        <v>0.16367418238205517</v>
      </c>
      <c r="BI60" s="2038">
        <v>75.675628848417702</v>
      </c>
      <c r="BJ60" s="2038">
        <v>24.324371151582273</v>
      </c>
      <c r="BK60" s="2038">
        <v>8.0297022424833795</v>
      </c>
      <c r="BL60" s="2038">
        <v>12.786002870755389</v>
      </c>
      <c r="BM60" s="2038">
        <v>11.930737395874178</v>
      </c>
      <c r="BN60" s="2038">
        <v>12.445155373432474</v>
      </c>
      <c r="BO60" s="2038">
        <v>81.919654945595838</v>
      </c>
      <c r="BP60" s="2038">
        <v>18.080345054404145</v>
      </c>
      <c r="BQ60" s="2038">
        <v>11.448262959358074</v>
      </c>
      <c r="BR60" s="2038">
        <v>93.522418915602557</v>
      </c>
      <c r="BS60" s="2038">
        <v>6.477581084397416</v>
      </c>
      <c r="BT60" s="2039">
        <v>1.9443518128448936</v>
      </c>
    </row>
    <row r="61" spans="1:72" ht="17.100000000000001" customHeight="1">
      <c r="A61" s="1204"/>
      <c r="B61" s="3447" t="s">
        <v>632</v>
      </c>
      <c r="C61" s="3447"/>
      <c r="D61" s="892"/>
      <c r="E61" s="893"/>
      <c r="F61" s="894">
        <f>'1'!E59</f>
        <v>610.96990707169562</v>
      </c>
      <c r="G61" s="895">
        <v>100</v>
      </c>
      <c r="H61" s="895">
        <f t="shared" si="72"/>
        <v>52.32377522294469</v>
      </c>
      <c r="I61" s="895">
        <f t="shared" si="72"/>
        <v>47.676224777055296</v>
      </c>
      <c r="J61" s="882">
        <f t="shared" si="5"/>
        <v>291.28738621566748</v>
      </c>
      <c r="K61" s="895">
        <f t="shared" si="73"/>
        <v>32.110217977489739</v>
      </c>
      <c r="L61" s="895">
        <f t="shared" si="69"/>
        <v>34.069454741981694</v>
      </c>
      <c r="M61" s="895">
        <f t="shared" si="69"/>
        <v>16.079225551871328</v>
      </c>
      <c r="N61" s="895">
        <f t="shared" si="69"/>
        <v>18.083094485167862</v>
      </c>
      <c r="O61" s="895">
        <f t="shared" si="69"/>
        <v>33.357484890111074</v>
      </c>
      <c r="P61" s="895">
        <f t="shared" si="69"/>
        <v>16.895461214494592</v>
      </c>
      <c r="Q61" s="895">
        <f t="shared" si="69"/>
        <v>21.568072041312817</v>
      </c>
      <c r="R61" s="895">
        <f t="shared" si="69"/>
        <v>10.802912398123912</v>
      </c>
      <c r="S61" s="1204"/>
      <c r="T61" s="3447" t="s">
        <v>632</v>
      </c>
      <c r="U61" s="3447"/>
      <c r="V61" s="879"/>
      <c r="W61" s="2046">
        <f t="shared" si="74"/>
        <v>0</v>
      </c>
      <c r="X61" s="895">
        <f t="shared" si="70"/>
        <v>11.836487832445798</v>
      </c>
      <c r="Y61" s="895">
        <f t="shared" si="70"/>
        <v>15.081725517215498</v>
      </c>
      <c r="Z61" s="895">
        <f t="shared" si="70"/>
        <v>12.182215936647053</v>
      </c>
      <c r="AA61" s="895">
        <f t="shared" si="70"/>
        <v>4.4292043500200124</v>
      </c>
      <c r="AB61" s="881">
        <f t="shared" si="75"/>
        <v>35.503320078257588</v>
      </c>
      <c r="AC61" s="881">
        <f t="shared" si="76"/>
        <v>18.080345054404145</v>
      </c>
      <c r="AD61" s="881">
        <f t="shared" si="76"/>
        <v>11.448262959358074</v>
      </c>
      <c r="AE61" s="881">
        <f t="shared" si="77"/>
        <v>6.477581084397416</v>
      </c>
      <c r="AF61" s="881">
        <f t="shared" si="77"/>
        <v>1.9443518128448936</v>
      </c>
      <c r="AG61" s="881">
        <f t="shared" si="78"/>
        <v>12.786002870755389</v>
      </c>
      <c r="AH61" s="881">
        <f t="shared" si="71"/>
        <v>11.930737395874178</v>
      </c>
      <c r="AI61" s="881">
        <f t="shared" si="71"/>
        <v>12.445155373432474</v>
      </c>
      <c r="AJ61" s="895">
        <f t="shared" si="79"/>
        <v>27.059212022293462</v>
      </c>
      <c r="AK61" s="895">
        <f t="shared" si="79"/>
        <v>0.16367418238205517</v>
      </c>
      <c r="AL61" s="3391"/>
      <c r="AM61" s="2036" t="s">
        <v>1973</v>
      </c>
      <c r="AN61" s="2037">
        <v>8896.5194949809538</v>
      </c>
      <c r="AO61" s="2038">
        <v>100</v>
      </c>
      <c r="AP61" s="2038">
        <v>54.184085859340691</v>
      </c>
      <c r="AQ61" s="2038">
        <v>45.815914140659416</v>
      </c>
      <c r="AR61" s="2038">
        <v>54.184085859340691</v>
      </c>
      <c r="AS61" s="2038">
        <v>27.112264635086337</v>
      </c>
      <c r="AT61" s="2038">
        <v>35.614881900227232</v>
      </c>
      <c r="AU61" s="2038">
        <v>9.8422502582682565</v>
      </c>
      <c r="AV61" s="2038">
        <v>11.315422390430399</v>
      </c>
      <c r="AW61" s="2038">
        <v>19.931182053741754</v>
      </c>
      <c r="AX61" s="2038">
        <v>11.792424225182389</v>
      </c>
      <c r="AY61" s="2038">
        <v>12.079342816081111</v>
      </c>
      <c r="AZ61" s="2038">
        <v>13.136831816744413</v>
      </c>
      <c r="BA61" s="2038">
        <v>2.8310268108900689</v>
      </c>
      <c r="BB61" s="2038">
        <v>4.7600930415851073</v>
      </c>
      <c r="BC61" s="2038">
        <v>14.599310221515793</v>
      </c>
      <c r="BD61" s="2038">
        <v>4.6376529855210871</v>
      </c>
      <c r="BE61" s="2038">
        <v>3.6409651779266263</v>
      </c>
      <c r="BF61" s="2038">
        <v>24.517542412358083</v>
      </c>
      <c r="BG61" s="2038">
        <v>9.1800725831811647</v>
      </c>
      <c r="BH61" s="2038">
        <v>2.005694278686275</v>
      </c>
      <c r="BI61" s="2038">
        <v>80.997566076087381</v>
      </c>
      <c r="BJ61" s="2038">
        <v>19.002433923912594</v>
      </c>
      <c r="BK61" s="2038">
        <v>6.0236467266139133</v>
      </c>
      <c r="BL61" s="2038">
        <v>9.2803905060512886</v>
      </c>
      <c r="BM61" s="2038">
        <v>4.4110557715013332</v>
      </c>
      <c r="BN61" s="2038">
        <v>3.5047951676046241</v>
      </c>
      <c r="BO61" s="2038">
        <v>88.898350589352731</v>
      </c>
      <c r="BP61" s="2038">
        <v>11.101649410647191</v>
      </c>
      <c r="BQ61" s="2038">
        <v>13.216025161738893</v>
      </c>
      <c r="BR61" s="2038">
        <v>94.544449815772268</v>
      </c>
      <c r="BS61" s="2038">
        <v>5.4555501842277465</v>
      </c>
      <c r="BT61" s="2039">
        <v>1.8862048407184271</v>
      </c>
    </row>
    <row r="62" spans="1:72" ht="17.100000000000001" customHeight="1" thickBot="1">
      <c r="A62" s="3445" t="s">
        <v>633</v>
      </c>
      <c r="B62" s="3445"/>
      <c r="C62" s="1203"/>
      <c r="D62" s="897"/>
      <c r="E62" s="898"/>
      <c r="F62" s="899">
        <f>'1'!E60</f>
        <v>8896.5194949809538</v>
      </c>
      <c r="G62" s="900">
        <v>100</v>
      </c>
      <c r="H62" s="900">
        <f t="shared" si="72"/>
        <v>54.184085859340691</v>
      </c>
      <c r="I62" s="900">
        <f t="shared" si="72"/>
        <v>45.815914140659416</v>
      </c>
      <c r="J62" s="888">
        <f t="shared" si="5"/>
        <v>4076.0217333275004</v>
      </c>
      <c r="K62" s="900">
        <f t="shared" si="73"/>
        <v>27.112264635086337</v>
      </c>
      <c r="L62" s="900">
        <f t="shared" si="69"/>
        <v>35.614881900227232</v>
      </c>
      <c r="M62" s="900">
        <f t="shared" si="69"/>
        <v>9.8422502582682565</v>
      </c>
      <c r="N62" s="900">
        <f t="shared" si="69"/>
        <v>11.315422390430399</v>
      </c>
      <c r="O62" s="900">
        <f t="shared" si="69"/>
        <v>19.931182053741754</v>
      </c>
      <c r="P62" s="900">
        <f t="shared" si="69"/>
        <v>11.792424225182389</v>
      </c>
      <c r="Q62" s="900">
        <f t="shared" si="69"/>
        <v>12.079342816081111</v>
      </c>
      <c r="R62" s="900">
        <f t="shared" si="69"/>
        <v>13.136831816744413</v>
      </c>
      <c r="S62" s="3445" t="s">
        <v>633</v>
      </c>
      <c r="T62" s="3445"/>
      <c r="U62" s="1203"/>
      <c r="V62" s="901"/>
      <c r="W62" s="2047">
        <f t="shared" si="74"/>
        <v>2.8310268108900689</v>
      </c>
      <c r="X62" s="900">
        <f t="shared" si="70"/>
        <v>4.7600930415851073</v>
      </c>
      <c r="Y62" s="900">
        <f t="shared" si="70"/>
        <v>14.599310221515793</v>
      </c>
      <c r="Z62" s="900">
        <f t="shared" si="70"/>
        <v>4.6376529855210871</v>
      </c>
      <c r="AA62" s="900">
        <f t="shared" si="70"/>
        <v>3.6409651779266263</v>
      </c>
      <c r="AB62" s="881">
        <f t="shared" si="75"/>
        <v>24.517542412358083</v>
      </c>
      <c r="AC62" s="881">
        <f t="shared" si="76"/>
        <v>11.101649410647191</v>
      </c>
      <c r="AD62" s="881">
        <f t="shared" si="76"/>
        <v>13.216025161738893</v>
      </c>
      <c r="AE62" s="881">
        <f t="shared" si="77"/>
        <v>5.4555501842277465</v>
      </c>
      <c r="AF62" s="881">
        <f t="shared" si="77"/>
        <v>1.8862048407184271</v>
      </c>
      <c r="AG62" s="881">
        <f t="shared" si="78"/>
        <v>9.2803905060512886</v>
      </c>
      <c r="AH62" s="881">
        <f t="shared" si="71"/>
        <v>4.4110557715013332</v>
      </c>
      <c r="AI62" s="881">
        <f t="shared" si="71"/>
        <v>3.5047951676046241</v>
      </c>
      <c r="AJ62" s="895">
        <f t="shared" si="79"/>
        <v>9.1800725831811647</v>
      </c>
      <c r="AK62" s="895">
        <f t="shared" si="79"/>
        <v>2.005694278686275</v>
      </c>
      <c r="AL62" s="3391" t="s">
        <v>1974</v>
      </c>
      <c r="AM62" s="2036" t="s">
        <v>1975</v>
      </c>
      <c r="AN62" s="2037">
        <v>13179.744560735528</v>
      </c>
      <c r="AO62" s="2038">
        <v>100</v>
      </c>
      <c r="AP62" s="2038">
        <v>55.738367366295641</v>
      </c>
      <c r="AQ62" s="2038">
        <v>44.261632633704373</v>
      </c>
      <c r="AR62" s="2038">
        <v>55.738367366295641</v>
      </c>
      <c r="AS62" s="2038">
        <v>23.62294532980173</v>
      </c>
      <c r="AT62" s="2038">
        <v>32.157485340482857</v>
      </c>
      <c r="AU62" s="2038">
        <v>15.291582376397663</v>
      </c>
      <c r="AV62" s="2038">
        <v>11.547255520210129</v>
      </c>
      <c r="AW62" s="2038">
        <v>22.549311533775086</v>
      </c>
      <c r="AX62" s="2038">
        <v>11.634115634904347</v>
      </c>
      <c r="AY62" s="2038">
        <v>14.669444992072233</v>
      </c>
      <c r="AZ62" s="2038">
        <v>12.166309295801101</v>
      </c>
      <c r="BA62" s="2038">
        <v>2.9099304462618401</v>
      </c>
      <c r="BB62" s="2038">
        <v>3.4579006155812935</v>
      </c>
      <c r="BC62" s="2038">
        <v>12.533422992667322</v>
      </c>
      <c r="BD62" s="2038">
        <v>6.6619446062810868</v>
      </c>
      <c r="BE62" s="2038">
        <v>3.1558870566097763</v>
      </c>
      <c r="BF62" s="2038">
        <v>22.110215446206318</v>
      </c>
      <c r="BG62" s="2038">
        <v>8.006544233583611</v>
      </c>
      <c r="BH62" s="2038">
        <v>1.4847843214139365</v>
      </c>
      <c r="BI62" s="2038">
        <v>81.701489637556094</v>
      </c>
      <c r="BJ62" s="2038">
        <v>18.298510362443935</v>
      </c>
      <c r="BK62" s="2038">
        <v>4.8943762310532621</v>
      </c>
      <c r="BL62" s="2038">
        <v>5.6719212097927079</v>
      </c>
      <c r="BM62" s="2038">
        <v>2.392009860043022</v>
      </c>
      <c r="BN62" s="2038">
        <v>2.3856455038742044</v>
      </c>
      <c r="BO62" s="2038">
        <v>88.347100993065979</v>
      </c>
      <c r="BP62" s="2038">
        <v>11.652899006933954</v>
      </c>
      <c r="BQ62" s="2038">
        <v>12.369250411681797</v>
      </c>
      <c r="BR62" s="2038">
        <v>95.793605368168201</v>
      </c>
      <c r="BS62" s="2038">
        <v>4.206394631831726</v>
      </c>
      <c r="BT62" s="2039">
        <v>1.6750026278379606</v>
      </c>
    </row>
    <row r="63" spans="1:72" s="250" customFormat="1" ht="57.75" customHeight="1">
      <c r="A63" s="3442" t="s">
        <v>1096</v>
      </c>
      <c r="B63" s="3442"/>
      <c r="C63" s="3442"/>
      <c r="D63" s="3442"/>
      <c r="E63" s="3442"/>
      <c r="F63" s="3442"/>
      <c r="G63" s="3442"/>
      <c r="H63" s="3442"/>
      <c r="I63" s="3442"/>
      <c r="J63" s="3442"/>
      <c r="K63" s="1117"/>
      <c r="L63" s="1117"/>
      <c r="M63" s="1117"/>
      <c r="N63" s="1117"/>
      <c r="O63" s="1117"/>
      <c r="P63" s="1117"/>
      <c r="Q63" s="1117"/>
      <c r="R63" s="1117"/>
      <c r="S63" s="3442" t="s">
        <v>2522</v>
      </c>
      <c r="T63" s="3442"/>
      <c r="U63" s="3442"/>
      <c r="V63" s="3442"/>
      <c r="W63" s="3442"/>
      <c r="X63" s="3442"/>
      <c r="Y63" s="3442"/>
      <c r="Z63" s="3442"/>
      <c r="AA63" s="3442"/>
      <c r="AB63" s="249"/>
      <c r="AC63" s="249"/>
      <c r="AD63" s="249"/>
      <c r="AE63" s="249"/>
      <c r="AF63" s="249"/>
      <c r="AG63" s="249"/>
      <c r="AH63" s="249"/>
      <c r="AI63" s="249"/>
      <c r="AJ63" s="249"/>
      <c r="AK63" s="249"/>
      <c r="AL63" s="3391"/>
      <c r="AM63" s="2036" t="s">
        <v>1976</v>
      </c>
      <c r="AN63" s="2037">
        <v>1890.7276667529929</v>
      </c>
      <c r="AO63" s="2038">
        <v>100</v>
      </c>
      <c r="AP63" s="2038">
        <v>33.195617696340044</v>
      </c>
      <c r="AQ63" s="2038">
        <v>66.804382303660063</v>
      </c>
      <c r="AR63" s="2038">
        <v>33.195617696340044</v>
      </c>
      <c r="AS63" s="2038">
        <v>48.113201808174175</v>
      </c>
      <c r="AT63" s="2038">
        <v>46.103933287079201</v>
      </c>
      <c r="AU63" s="2038">
        <v>14.506612505381785</v>
      </c>
      <c r="AV63" s="2038">
        <v>16.999374696570939</v>
      </c>
      <c r="AW63" s="2038">
        <v>36.763074746448652</v>
      </c>
      <c r="AX63" s="2038">
        <v>17.946647738587878</v>
      </c>
      <c r="AY63" s="2038">
        <v>28.352619372711679</v>
      </c>
      <c r="AZ63" s="2038">
        <v>20.616452356633477</v>
      </c>
      <c r="BA63" s="2038">
        <v>3.407289211198973</v>
      </c>
      <c r="BB63" s="2038">
        <v>9.3744916415174178</v>
      </c>
      <c r="BC63" s="2038">
        <v>21.643810068876714</v>
      </c>
      <c r="BD63" s="2038">
        <v>5.4917353034405947</v>
      </c>
      <c r="BE63" s="2038">
        <v>3.9693251705782915</v>
      </c>
      <c r="BF63" s="2038">
        <v>44.263358580603892</v>
      </c>
      <c r="BG63" s="2038">
        <v>12.250048550841001</v>
      </c>
      <c r="BH63" s="2038">
        <v>2.4545795836715927</v>
      </c>
      <c r="BI63" s="2038">
        <v>64.338742040503277</v>
      </c>
      <c r="BJ63" s="2038">
        <v>35.661257959496801</v>
      </c>
      <c r="BK63" s="2038">
        <v>16.421048637926738</v>
      </c>
      <c r="BL63" s="2038">
        <v>17.486637740452906</v>
      </c>
      <c r="BM63" s="2038">
        <v>7.8768725774562007</v>
      </c>
      <c r="BN63" s="2038">
        <v>9.3088316383628467</v>
      </c>
      <c r="BO63" s="2038">
        <v>74.571462024180363</v>
      </c>
      <c r="BP63" s="2038">
        <v>25.428537975819694</v>
      </c>
      <c r="BQ63" s="2038">
        <v>25.333517764373443</v>
      </c>
      <c r="BR63" s="2038">
        <v>86.232594776235672</v>
      </c>
      <c r="BS63" s="2038">
        <v>13.767405223764358</v>
      </c>
      <c r="BT63" s="2039">
        <v>7.2695172671724579</v>
      </c>
    </row>
    <row r="64" spans="1:72" ht="26.1" customHeight="1">
      <c r="E64" s="872"/>
      <c r="K64" s="873"/>
      <c r="L64" s="873"/>
      <c r="M64" s="873"/>
      <c r="N64" s="873"/>
      <c r="O64" s="873"/>
      <c r="P64" s="873"/>
      <c r="Q64" s="873"/>
      <c r="R64" s="873"/>
      <c r="W64" s="873"/>
      <c r="X64" s="873"/>
      <c r="Y64" s="873"/>
      <c r="Z64" s="873"/>
      <c r="AA64" s="873"/>
      <c r="AB64" s="873"/>
      <c r="AC64" s="873"/>
      <c r="AD64" s="873"/>
      <c r="AE64" s="873"/>
      <c r="AF64" s="873"/>
      <c r="AG64" s="873"/>
      <c r="AH64" s="873"/>
      <c r="AI64" s="873"/>
      <c r="AJ64" s="873"/>
      <c r="AL64" s="3391"/>
      <c r="AM64" s="2036" t="s">
        <v>1977</v>
      </c>
      <c r="AN64" s="2037">
        <v>1037.2995587676819</v>
      </c>
      <c r="AO64" s="2038">
        <v>100</v>
      </c>
      <c r="AP64" s="2038">
        <v>34.580559660393064</v>
      </c>
      <c r="AQ64" s="2038">
        <v>65.419440339606965</v>
      </c>
      <c r="AR64" s="2038">
        <v>34.580559660393064</v>
      </c>
      <c r="AS64" s="2038">
        <v>42.872804438325389</v>
      </c>
      <c r="AT64" s="2038">
        <v>47.919425459781706</v>
      </c>
      <c r="AU64" s="2038">
        <v>19.257363039069663</v>
      </c>
      <c r="AV64" s="2038">
        <v>17.097067593960571</v>
      </c>
      <c r="AW64" s="2038">
        <v>35.401724747844973</v>
      </c>
      <c r="AX64" s="2038">
        <v>23.579489821493745</v>
      </c>
      <c r="AY64" s="2038">
        <v>23.805524168803874</v>
      </c>
      <c r="AZ64" s="2038">
        <v>19.438627711087015</v>
      </c>
      <c r="BA64" s="2038">
        <v>5.7813398199794639</v>
      </c>
      <c r="BB64" s="2038">
        <v>10.895842887131536</v>
      </c>
      <c r="BC64" s="2038">
        <v>18.564537660480784</v>
      </c>
      <c r="BD64" s="2038">
        <v>6.8229644594108994</v>
      </c>
      <c r="BE64" s="2038">
        <v>4.1468027020471281</v>
      </c>
      <c r="BF64" s="2038">
        <v>45.764311534018901</v>
      </c>
      <c r="BG64" s="2038">
        <v>12.725157682165625</v>
      </c>
      <c r="BH64" s="2038">
        <v>3.0078021036443476</v>
      </c>
      <c r="BI64" s="2038">
        <v>62.32985034039541</v>
      </c>
      <c r="BJ64" s="2038">
        <v>37.670149659604633</v>
      </c>
      <c r="BK64" s="2038">
        <v>17.171022699036197</v>
      </c>
      <c r="BL64" s="2038">
        <v>17.675027513760362</v>
      </c>
      <c r="BM64" s="2038">
        <v>9.7236038643410581</v>
      </c>
      <c r="BN64" s="2038">
        <v>13.439130003922036</v>
      </c>
      <c r="BO64" s="2038">
        <v>80.321491961406466</v>
      </c>
      <c r="BP64" s="2038">
        <v>19.67850803859357</v>
      </c>
      <c r="BQ64" s="2038">
        <v>30.728959948110113</v>
      </c>
      <c r="BR64" s="2038">
        <v>88.675435500191497</v>
      </c>
      <c r="BS64" s="2038">
        <v>11.324564499808485</v>
      </c>
      <c r="BT64" s="2039">
        <v>8.4393848515277412</v>
      </c>
    </row>
    <row r="65" spans="1:72" ht="26.1" customHeight="1">
      <c r="E65" s="872"/>
      <c r="AL65" s="3391"/>
      <c r="AM65" s="2036" t="s">
        <v>1978</v>
      </c>
      <c r="AN65" s="2037">
        <v>255.88325401682465</v>
      </c>
      <c r="AO65" s="2038">
        <v>100</v>
      </c>
      <c r="AP65" s="2038">
        <v>28.503208090044364</v>
      </c>
      <c r="AQ65" s="2038">
        <v>71.496791909955689</v>
      </c>
      <c r="AR65" s="2038">
        <v>28.503208090044364</v>
      </c>
      <c r="AS65" s="2038">
        <v>46.191987625753072</v>
      </c>
      <c r="AT65" s="2038">
        <v>52.134483571178272</v>
      </c>
      <c r="AU65" s="2038">
        <v>14.462432760659969</v>
      </c>
      <c r="AV65" s="2038">
        <v>30.502329448242183</v>
      </c>
      <c r="AW65" s="2038">
        <v>34.872035899402448</v>
      </c>
      <c r="AX65" s="2038">
        <v>22.586679945044192</v>
      </c>
      <c r="AY65" s="2038">
        <v>31.045188229567721</v>
      </c>
      <c r="AZ65" s="2038">
        <v>13.512128765924036</v>
      </c>
      <c r="BA65" s="2038">
        <v>0</v>
      </c>
      <c r="BB65" s="2038">
        <v>13.456104434119284</v>
      </c>
      <c r="BC65" s="2038">
        <v>27.935375166077602</v>
      </c>
      <c r="BD65" s="2038">
        <v>6.096542710045175</v>
      </c>
      <c r="BE65" s="2038">
        <v>0</v>
      </c>
      <c r="BF65" s="2038">
        <v>49.515889584890182</v>
      </c>
      <c r="BG65" s="2038">
        <v>13.726216026321467</v>
      </c>
      <c r="BH65" s="2040">
        <v>0.39080322150907487</v>
      </c>
      <c r="BI65" s="2038">
        <v>64.328338418564769</v>
      </c>
      <c r="BJ65" s="2038">
        <v>35.671661581435295</v>
      </c>
      <c r="BK65" s="2038">
        <v>15.291127310752501</v>
      </c>
      <c r="BL65" s="2038">
        <v>30.935764317503605</v>
      </c>
      <c r="BM65" s="2038">
        <v>22.534153601173315</v>
      </c>
      <c r="BN65" s="2038">
        <v>21.292176414339085</v>
      </c>
      <c r="BO65" s="2038">
        <v>79.526797067231399</v>
      </c>
      <c r="BP65" s="2038">
        <v>20.473202932768615</v>
      </c>
      <c r="BQ65" s="2038">
        <v>29.615811449225244</v>
      </c>
      <c r="BR65" s="2038">
        <v>87.154451424153137</v>
      </c>
      <c r="BS65" s="2038">
        <v>12.845548575846896</v>
      </c>
      <c r="BT65" s="2039">
        <v>8.288645186772726</v>
      </c>
    </row>
    <row r="66" spans="1:72" ht="26.1" customHeight="1">
      <c r="E66" s="872"/>
      <c r="AL66" s="3391"/>
      <c r="AM66" s="2036" t="s">
        <v>1979</v>
      </c>
      <c r="AN66" s="2037">
        <v>100.95166173098397</v>
      </c>
      <c r="AO66" s="2038">
        <v>100</v>
      </c>
      <c r="AP66" s="2038">
        <v>42.041600134817081</v>
      </c>
      <c r="AQ66" s="2038">
        <v>57.958399865182905</v>
      </c>
      <c r="AR66" s="2038">
        <v>42.041600134817081</v>
      </c>
      <c r="AS66" s="2038">
        <v>34.407832498538106</v>
      </c>
      <c r="AT66" s="2038">
        <v>39.885494826920365</v>
      </c>
      <c r="AU66" s="2038">
        <v>14.209800011012533</v>
      </c>
      <c r="AV66" s="2038">
        <v>28.414622921276468</v>
      </c>
      <c r="AW66" s="2038">
        <v>32.944035244329619</v>
      </c>
      <c r="AX66" s="2038">
        <v>21.254823484559079</v>
      </c>
      <c r="AY66" s="2038">
        <v>24.385299279440869</v>
      </c>
      <c r="AZ66" s="2038">
        <v>13.928670661474509</v>
      </c>
      <c r="BA66" s="2038">
        <v>0</v>
      </c>
      <c r="BB66" s="2038">
        <v>15.701275147156077</v>
      </c>
      <c r="BC66" s="2038">
        <v>25.660784793365483</v>
      </c>
      <c r="BD66" s="2038">
        <v>4.7709234776544234</v>
      </c>
      <c r="BE66" s="2038">
        <v>0</v>
      </c>
      <c r="BF66" s="2038">
        <v>32.635228012856537</v>
      </c>
      <c r="BG66" s="2038">
        <v>14.152122388211396</v>
      </c>
      <c r="BH66" s="2038">
        <v>0</v>
      </c>
      <c r="BI66" s="2038">
        <v>83.274588838494097</v>
      </c>
      <c r="BJ66" s="2038">
        <v>16.725411161505928</v>
      </c>
      <c r="BK66" s="2038">
        <v>21.105271655418491</v>
      </c>
      <c r="BL66" s="2038">
        <v>20.114698560480441</v>
      </c>
      <c r="BM66" s="2038">
        <v>12.513566240123</v>
      </c>
      <c r="BN66" s="2038">
        <v>13.928670661474509</v>
      </c>
      <c r="BO66" s="2038">
        <v>86.670839449721683</v>
      </c>
      <c r="BP66" s="2038">
        <v>13.329160550278315</v>
      </c>
      <c r="BQ66" s="2038">
        <v>16.725411161505928</v>
      </c>
      <c r="BR66" s="2038">
        <v>83.66565182223593</v>
      </c>
      <c r="BS66" s="2038">
        <v>16.33434817776407</v>
      </c>
      <c r="BT66" s="2039">
        <v>9.5418469553088467</v>
      </c>
    </row>
    <row r="67" spans="1:72" ht="26.1" customHeight="1">
      <c r="E67" s="872"/>
      <c r="AL67" s="3391"/>
      <c r="AM67" s="2036" t="s">
        <v>1980</v>
      </c>
      <c r="AN67" s="2037">
        <v>37.415555555537644</v>
      </c>
      <c r="AO67" s="2038">
        <v>100</v>
      </c>
      <c r="AP67" s="2038">
        <v>26.726851576897037</v>
      </c>
      <c r="AQ67" s="2038">
        <v>73.273148423102981</v>
      </c>
      <c r="AR67" s="2038">
        <v>26.726851576897037</v>
      </c>
      <c r="AS67" s="2038">
        <v>40.030884361818195</v>
      </c>
      <c r="AT67" s="2038">
        <v>48.090514937332365</v>
      </c>
      <c r="AU67" s="2038">
        <v>28.930332006886868</v>
      </c>
      <c r="AV67" s="2038">
        <v>26.257646849197165</v>
      </c>
      <c r="AW67" s="2038">
        <v>48.090514937332351</v>
      </c>
      <c r="AX67" s="2038">
        <v>17.675357842846417</v>
      </c>
      <c r="AY67" s="2038">
        <v>31.603017164576571</v>
      </c>
      <c r="AZ67" s="2038">
        <v>5.345370315379407</v>
      </c>
      <c r="BA67" s="2038">
        <v>0</v>
      </c>
      <c r="BB67" s="2038">
        <v>16.600344479419856</v>
      </c>
      <c r="BC67" s="2038">
        <v>16.600344479419856</v>
      </c>
      <c r="BD67" s="2038">
        <v>0</v>
      </c>
      <c r="BE67" s="2038">
        <v>0</v>
      </c>
      <c r="BF67" s="2038">
        <v>49.688186731595493</v>
      </c>
      <c r="BG67" s="2038">
        <v>12.175565718357884</v>
      </c>
      <c r="BH67" s="2038">
        <v>0</v>
      </c>
      <c r="BI67" s="2038">
        <v>75.494446754175101</v>
      </c>
      <c r="BJ67" s="2038">
        <v>24.505553245824895</v>
      </c>
      <c r="BK67" s="2038">
        <v>30.415157094485938</v>
      </c>
      <c r="BL67" s="2038">
        <v>24.505553245824895</v>
      </c>
      <c r="BM67" s="2038">
        <v>35.760527409865347</v>
      </c>
      <c r="BN67" s="2038">
        <v>24.505553245824895</v>
      </c>
      <c r="BO67" s="2038">
        <v>91.981944526930889</v>
      </c>
      <c r="BP67" s="2038">
        <v>8.0180554730691114</v>
      </c>
      <c r="BQ67" s="2038">
        <v>19.160182930445487</v>
      </c>
      <c r="BR67" s="2038">
        <v>80.839817069554528</v>
      </c>
      <c r="BS67" s="2038">
        <v>19.160182930445487</v>
      </c>
      <c r="BT67" s="2039">
        <v>11.254974164040449</v>
      </c>
    </row>
    <row r="68" spans="1:72" ht="26.1" customHeight="1">
      <c r="E68" s="872"/>
      <c r="AL68" s="3391" t="s">
        <v>861</v>
      </c>
      <c r="AM68" s="2036" t="s">
        <v>1981</v>
      </c>
      <c r="AN68" s="2037">
        <v>6528.2726643055885</v>
      </c>
      <c r="AO68" s="2038">
        <v>100</v>
      </c>
      <c r="AP68" s="2038">
        <v>56.341110015758119</v>
      </c>
      <c r="AQ68" s="2038">
        <v>43.658889984242016</v>
      </c>
      <c r="AR68" s="2038">
        <v>56.341110015758119</v>
      </c>
      <c r="AS68" s="2038">
        <v>23.653399992657903</v>
      </c>
      <c r="AT68" s="2038">
        <v>31.990516714595589</v>
      </c>
      <c r="AU68" s="2038">
        <v>15.135350566245286</v>
      </c>
      <c r="AV68" s="2038">
        <v>10.514575987260759</v>
      </c>
      <c r="AW68" s="2038">
        <v>24.032433550842935</v>
      </c>
      <c r="AX68" s="2038">
        <v>14.093178743417441</v>
      </c>
      <c r="AY68" s="2038">
        <v>14.359882904021996</v>
      </c>
      <c r="AZ68" s="2038">
        <v>12.793720493600647</v>
      </c>
      <c r="BA68" s="2038">
        <v>3.4932416191405959</v>
      </c>
      <c r="BB68" s="2038">
        <v>3.3558521305091973</v>
      </c>
      <c r="BC68" s="2038">
        <v>13.94528396305628</v>
      </c>
      <c r="BD68" s="2038">
        <v>6.6935423586355123</v>
      </c>
      <c r="BE68" s="2038">
        <v>3.9838035195277897</v>
      </c>
      <c r="BF68" s="2038">
        <v>17.714628684636587</v>
      </c>
      <c r="BG68" s="2038">
        <v>7.1656111869374648</v>
      </c>
      <c r="BH68" s="2038">
        <v>2.6014953166816959</v>
      </c>
      <c r="BI68" s="2038">
        <v>83.948123779465348</v>
      </c>
      <c r="BJ68" s="2038">
        <v>16.051876220534776</v>
      </c>
      <c r="BK68" s="2038">
        <v>5.5420638538259768</v>
      </c>
      <c r="BL68" s="2038">
        <v>3.8295874424432697</v>
      </c>
      <c r="BM68" s="2038">
        <v>1.7527328284506098</v>
      </c>
      <c r="BN68" s="2040">
        <v>0.988563700929598</v>
      </c>
      <c r="BO68" s="2038">
        <v>89.905050807672978</v>
      </c>
      <c r="BP68" s="2038">
        <v>10.094949192327055</v>
      </c>
      <c r="BQ68" s="2038">
        <v>11.06616811337171</v>
      </c>
      <c r="BR68" s="2038">
        <v>95.440986132532757</v>
      </c>
      <c r="BS68" s="2038">
        <v>4.5590138674672493</v>
      </c>
      <c r="BT68" s="2039">
        <v>2.5499356218229567</v>
      </c>
    </row>
    <row r="69" spans="1:72" ht="26.1" customHeight="1">
      <c r="E69" s="872"/>
      <c r="AL69" s="3391"/>
      <c r="AM69" s="2036" t="s">
        <v>1982</v>
      </c>
      <c r="AN69" s="2037">
        <v>2047.9967811726431</v>
      </c>
      <c r="AO69" s="2038">
        <v>100</v>
      </c>
      <c r="AP69" s="2038">
        <v>48.476609894452594</v>
      </c>
      <c r="AQ69" s="2038">
        <v>51.523390105547421</v>
      </c>
      <c r="AR69" s="2038">
        <v>48.476609894452594</v>
      </c>
      <c r="AS69" s="2038">
        <v>27.417010548894797</v>
      </c>
      <c r="AT69" s="2038">
        <v>42.072291664382902</v>
      </c>
      <c r="AU69" s="2038">
        <v>19.167045672505054</v>
      </c>
      <c r="AV69" s="2038">
        <v>11.820198667080362</v>
      </c>
      <c r="AW69" s="2038">
        <v>23.765457061370235</v>
      </c>
      <c r="AX69" s="2038">
        <v>13.040573642447917</v>
      </c>
      <c r="AY69" s="2038">
        <v>22.336579681729301</v>
      </c>
      <c r="AZ69" s="2038">
        <v>18.139996325499798</v>
      </c>
      <c r="BA69" s="2038">
        <v>2.9976826710491671</v>
      </c>
      <c r="BB69" s="2038">
        <v>3.8169702848139213</v>
      </c>
      <c r="BC69" s="2038">
        <v>9.6608965148684245</v>
      </c>
      <c r="BD69" s="2038">
        <v>8.5230392676440232</v>
      </c>
      <c r="BE69" s="2038">
        <v>4.3802610306773966</v>
      </c>
      <c r="BF69" s="2038">
        <v>28.619947621136006</v>
      </c>
      <c r="BG69" s="2038">
        <v>10.558847381851102</v>
      </c>
      <c r="BH69" s="2038">
        <v>0</v>
      </c>
      <c r="BI69" s="2038">
        <v>76.342030516529789</v>
      </c>
      <c r="BJ69" s="2038">
        <v>23.657969483470215</v>
      </c>
      <c r="BK69" s="2038">
        <v>11.087385360060704</v>
      </c>
      <c r="BL69" s="2038">
        <v>8.1455920730778733</v>
      </c>
      <c r="BM69" s="2038">
        <v>2.6974413772297967</v>
      </c>
      <c r="BN69" s="2038">
        <v>3.8652123836642751</v>
      </c>
      <c r="BO69" s="2038">
        <v>87.152677965814746</v>
      </c>
      <c r="BP69" s="2038">
        <v>12.847322034185268</v>
      </c>
      <c r="BQ69" s="2038">
        <v>20.301828720893557</v>
      </c>
      <c r="BR69" s="2038">
        <v>88.912614639939306</v>
      </c>
      <c r="BS69" s="2038">
        <v>11.087385360060704</v>
      </c>
      <c r="BT69" s="2041">
        <v>0.5894949914502714</v>
      </c>
    </row>
    <row r="70" spans="1:72" ht="26.1" customHeight="1">
      <c r="E70" s="872"/>
      <c r="AL70" s="3391"/>
      <c r="AM70" s="2036" t="s">
        <v>1983</v>
      </c>
      <c r="AN70" s="2037">
        <v>2663.6763201341564</v>
      </c>
      <c r="AO70" s="2038">
        <v>100</v>
      </c>
      <c r="AP70" s="2038">
        <v>50.980684680351075</v>
      </c>
      <c r="AQ70" s="2038">
        <v>49.019315319648854</v>
      </c>
      <c r="AR70" s="2038">
        <v>50.980684680351075</v>
      </c>
      <c r="AS70" s="2038">
        <v>27.101986406183553</v>
      </c>
      <c r="AT70" s="2038">
        <v>36.539625795155118</v>
      </c>
      <c r="AU70" s="2038">
        <v>19.575521524341323</v>
      </c>
      <c r="AV70" s="2038">
        <v>15.41894419114087</v>
      </c>
      <c r="AW70" s="2038">
        <v>26.918630945265154</v>
      </c>
      <c r="AX70" s="2038">
        <v>13.324742466382828</v>
      </c>
      <c r="AY70" s="2038">
        <v>14.785419608109088</v>
      </c>
      <c r="AZ70" s="2038">
        <v>12.638612526765847</v>
      </c>
      <c r="BA70" s="2038">
        <v>3.3759268297390483</v>
      </c>
      <c r="BB70" s="2038">
        <v>4.9055149598529297</v>
      </c>
      <c r="BC70" s="2038">
        <v>12.589566708709398</v>
      </c>
      <c r="BD70" s="2038">
        <v>5.9684209899777176</v>
      </c>
      <c r="BE70" s="2038">
        <v>3.1945304110969568</v>
      </c>
      <c r="BF70" s="2038">
        <v>33.902373935660293</v>
      </c>
      <c r="BG70" s="2038">
        <v>10.119670668491739</v>
      </c>
      <c r="BH70" s="2040">
        <v>0.51950031219882353</v>
      </c>
      <c r="BI70" s="2038">
        <v>72.936241083194631</v>
      </c>
      <c r="BJ70" s="2038">
        <v>27.063758916805298</v>
      </c>
      <c r="BK70" s="2038">
        <v>3.4733926090122083</v>
      </c>
      <c r="BL70" s="2038">
        <v>9.9541665186799904</v>
      </c>
      <c r="BM70" s="2038">
        <v>3.7806111535029685</v>
      </c>
      <c r="BN70" s="2038">
        <v>4.3693261595105275</v>
      </c>
      <c r="BO70" s="2038">
        <v>82.987741077311767</v>
      </c>
      <c r="BP70" s="2038">
        <v>17.012258922688194</v>
      </c>
      <c r="BQ70" s="2038">
        <v>16.895295948696727</v>
      </c>
      <c r="BR70" s="2038">
        <v>96.526607390987763</v>
      </c>
      <c r="BS70" s="2038">
        <v>3.4733926090122083</v>
      </c>
      <c r="BT70" s="2041">
        <v>0.70002541697514542</v>
      </c>
    </row>
    <row r="71" spans="1:72" ht="26.1" customHeight="1">
      <c r="E71" s="872"/>
      <c r="AL71" s="3391"/>
      <c r="AM71" s="2036" t="s">
        <v>1984</v>
      </c>
      <c r="AN71" s="2037">
        <v>2465.3895651290536</v>
      </c>
      <c r="AO71" s="2038">
        <v>100</v>
      </c>
      <c r="AP71" s="2038">
        <v>51.466063638177047</v>
      </c>
      <c r="AQ71" s="2038">
        <v>48.533936361822889</v>
      </c>
      <c r="AR71" s="2038">
        <v>51.466063638177047</v>
      </c>
      <c r="AS71" s="2038">
        <v>30.735262352516536</v>
      </c>
      <c r="AT71" s="2038">
        <v>30.128057305938004</v>
      </c>
      <c r="AU71" s="2038">
        <v>11.852233580726249</v>
      </c>
      <c r="AV71" s="2038">
        <v>13.860716297321304</v>
      </c>
      <c r="AW71" s="2038">
        <v>24.386013910561619</v>
      </c>
      <c r="AX71" s="2038">
        <v>7.9834048572744658</v>
      </c>
      <c r="AY71" s="2038">
        <v>17.11814883573312</v>
      </c>
      <c r="AZ71" s="2038">
        <v>13.620951691397973</v>
      </c>
      <c r="BA71" s="2038">
        <v>3.1873960645631043</v>
      </c>
      <c r="BB71" s="2038">
        <v>3.1442040393965822</v>
      </c>
      <c r="BC71" s="2038">
        <v>14.434907024548529</v>
      </c>
      <c r="BD71" s="2038">
        <v>6.2322950378962076</v>
      </c>
      <c r="BE71" s="2038">
        <v>1.5534788929731285</v>
      </c>
      <c r="BF71" s="2038">
        <v>29.586534973191945</v>
      </c>
      <c r="BG71" s="2038">
        <v>7.9636116463868127</v>
      </c>
      <c r="BH71" s="2038">
        <v>1.3039127238636936</v>
      </c>
      <c r="BI71" s="2038">
        <v>77.496848745299545</v>
      </c>
      <c r="BJ71" s="2038">
        <v>22.503151254700398</v>
      </c>
      <c r="BK71" s="2038">
        <v>4.9332445080931269</v>
      </c>
      <c r="BL71" s="2038">
        <v>11.920326736050399</v>
      </c>
      <c r="BM71" s="2038">
        <v>4.9106186391184945</v>
      </c>
      <c r="BN71" s="2038">
        <v>6.86910645965773</v>
      </c>
      <c r="BO71" s="2038">
        <v>84.373745668603021</v>
      </c>
      <c r="BP71" s="2038">
        <v>15.626254331396932</v>
      </c>
      <c r="BQ71" s="2038">
        <v>15.010396465165815</v>
      </c>
      <c r="BR71" s="2038">
        <v>95.973531275813954</v>
      </c>
      <c r="BS71" s="2038">
        <v>4.0264687241860111</v>
      </c>
      <c r="BT71" s="2039">
        <v>2.6743316742027452</v>
      </c>
    </row>
    <row r="72" spans="1:72" ht="26.1" customHeight="1">
      <c r="E72" s="872"/>
      <c r="AL72" s="3391"/>
      <c r="AM72" s="2036" t="s">
        <v>1985</v>
      </c>
      <c r="AN72" s="2037">
        <v>1351.1257552984187</v>
      </c>
      <c r="AO72" s="2038">
        <v>100</v>
      </c>
      <c r="AP72" s="2038">
        <v>42.668915200281688</v>
      </c>
      <c r="AQ72" s="2038">
        <v>57.331084799718326</v>
      </c>
      <c r="AR72" s="2038">
        <v>42.668915200281688</v>
      </c>
      <c r="AS72" s="2038">
        <v>41.24377684778792</v>
      </c>
      <c r="AT72" s="2038">
        <v>37.907104741058284</v>
      </c>
      <c r="AU72" s="2038">
        <v>15.210358825008882</v>
      </c>
      <c r="AV72" s="2038">
        <v>14.619944502240633</v>
      </c>
      <c r="AW72" s="2038">
        <v>28.8910989312675</v>
      </c>
      <c r="AX72" s="2038">
        <v>16.594460517352754</v>
      </c>
      <c r="AY72" s="2038">
        <v>23.119220532609294</v>
      </c>
      <c r="AZ72" s="2038">
        <v>15.973965972818032</v>
      </c>
      <c r="BA72" s="2038">
        <v>1.920895946575651</v>
      </c>
      <c r="BB72" s="2038">
        <v>9.6568706433454867</v>
      </c>
      <c r="BC72" s="2038">
        <v>20.264263003221746</v>
      </c>
      <c r="BD72" s="2038">
        <v>7.8198683964667852</v>
      </c>
      <c r="BE72" s="2038">
        <v>4.5021220311160786</v>
      </c>
      <c r="BF72" s="2038">
        <v>38.284263544819879</v>
      </c>
      <c r="BG72" s="2038">
        <v>9.7551378055015228</v>
      </c>
      <c r="BH72" s="2038">
        <v>3.0480327432144838</v>
      </c>
      <c r="BI72" s="2038">
        <v>68.242487439051416</v>
      </c>
      <c r="BJ72" s="2038">
        <v>31.757512560948619</v>
      </c>
      <c r="BK72" s="2038">
        <v>17.207942027078076</v>
      </c>
      <c r="BL72" s="2038">
        <v>11.240506579722302</v>
      </c>
      <c r="BM72" s="2038">
        <v>6.9219337995173822</v>
      </c>
      <c r="BN72" s="2038">
        <v>8.0506010757606905</v>
      </c>
      <c r="BO72" s="2038">
        <v>78.312309839960093</v>
      </c>
      <c r="BP72" s="2038">
        <v>21.687690160039924</v>
      </c>
      <c r="BQ72" s="2038">
        <v>24.392400571983451</v>
      </c>
      <c r="BR72" s="2038">
        <v>88.755980493579273</v>
      </c>
      <c r="BS72" s="2038">
        <v>11.244019506420704</v>
      </c>
      <c r="BT72" s="2039">
        <v>9.6685504394169488</v>
      </c>
    </row>
    <row r="73" spans="1:72" ht="26.1" customHeight="1">
      <c r="E73" s="872"/>
      <c r="AL73" s="3391"/>
      <c r="AM73" s="2036" t="s">
        <v>1986</v>
      </c>
      <c r="AN73" s="2037">
        <v>1036.5263355110235</v>
      </c>
      <c r="AO73" s="2038">
        <v>100</v>
      </c>
      <c r="AP73" s="2038">
        <v>43.971397651011465</v>
      </c>
      <c r="AQ73" s="2038">
        <v>56.028602348988578</v>
      </c>
      <c r="AR73" s="2038">
        <v>43.971397651011465</v>
      </c>
      <c r="AS73" s="2038">
        <v>32.241210606732118</v>
      </c>
      <c r="AT73" s="2038">
        <v>41.906625514289644</v>
      </c>
      <c r="AU73" s="2038">
        <v>10.107395049880555</v>
      </c>
      <c r="AV73" s="2038">
        <v>14.248977762298342</v>
      </c>
      <c r="AW73" s="2038">
        <v>28.226220047507113</v>
      </c>
      <c r="AX73" s="2038">
        <v>15.699742573681007</v>
      </c>
      <c r="AY73" s="2038">
        <v>19.624152978460891</v>
      </c>
      <c r="AZ73" s="2038">
        <v>9.5292206501731531</v>
      </c>
      <c r="BA73" s="2038">
        <v>1.2901751553439995</v>
      </c>
      <c r="BB73" s="2038">
        <v>10.408542575737352</v>
      </c>
      <c r="BC73" s="2038">
        <v>16.744134612896826</v>
      </c>
      <c r="BD73" s="2038">
        <v>2.6635552312310438</v>
      </c>
      <c r="BE73" s="2038">
        <v>0</v>
      </c>
      <c r="BF73" s="2038">
        <v>32.457504830322812</v>
      </c>
      <c r="BG73" s="2038">
        <v>12.634445652782983</v>
      </c>
      <c r="BH73" s="2040">
        <v>0.77637198930078388</v>
      </c>
      <c r="BI73" s="2038">
        <v>76.762853585143603</v>
      </c>
      <c r="BJ73" s="2038">
        <v>23.237146414856404</v>
      </c>
      <c r="BK73" s="2038">
        <v>10.260842097179692</v>
      </c>
      <c r="BL73" s="2038">
        <v>14.471130458951512</v>
      </c>
      <c r="BM73" s="2038">
        <v>8.9288440750540357</v>
      </c>
      <c r="BN73" s="2038">
        <v>9.0263944785238976</v>
      </c>
      <c r="BO73" s="2038">
        <v>85.127716714739663</v>
      </c>
      <c r="BP73" s="2038">
        <v>14.872283285260362</v>
      </c>
      <c r="BQ73" s="2038">
        <v>15.938885865133914</v>
      </c>
      <c r="BR73" s="2038">
        <v>92.900438611748513</v>
      </c>
      <c r="BS73" s="2038">
        <v>7.0995613882515016</v>
      </c>
      <c r="BT73" s="2039">
        <v>5.2766530963823577</v>
      </c>
    </row>
    <row r="74" spans="1:72" ht="26.1" customHeight="1">
      <c r="A74" s="870"/>
      <c r="B74" s="870"/>
      <c r="C74" s="870"/>
      <c r="D74" s="870"/>
      <c r="E74" s="872"/>
      <c r="S74" s="870"/>
      <c r="T74" s="870"/>
      <c r="U74" s="870"/>
      <c r="V74" s="870"/>
      <c r="AL74" s="3391"/>
      <c r="AM74" s="2036" t="s">
        <v>1987</v>
      </c>
      <c r="AN74" s="2037">
        <v>152.01114157974544</v>
      </c>
      <c r="AO74" s="2038">
        <v>100</v>
      </c>
      <c r="AP74" s="2038">
        <v>32.989298563019332</v>
      </c>
      <c r="AQ74" s="2038">
        <v>67.010701436980682</v>
      </c>
      <c r="AR74" s="2038">
        <v>32.989298563019332</v>
      </c>
      <c r="AS74" s="2038">
        <v>35.081964114914229</v>
      </c>
      <c r="AT74" s="2038">
        <v>37.043183053867125</v>
      </c>
      <c r="AU74" s="2038">
        <v>10.581127768633651</v>
      </c>
      <c r="AV74" s="2038">
        <v>23.784059468491808</v>
      </c>
      <c r="AW74" s="2038">
        <v>25.99146798607736</v>
      </c>
      <c r="AX74" s="2038">
        <v>19.009138915754804</v>
      </c>
      <c r="AY74" s="2038">
        <v>25.137167866184711</v>
      </c>
      <c r="AZ74" s="2038">
        <v>13.609575515768672</v>
      </c>
      <c r="BA74" s="2038">
        <v>3.1684036318345341</v>
      </c>
      <c r="BB74" s="2038">
        <v>14.366797934161468</v>
      </c>
      <c r="BC74" s="2038">
        <v>26.377363186385743</v>
      </c>
      <c r="BD74" s="2038">
        <v>5.2808218912707385</v>
      </c>
      <c r="BE74" s="2038">
        <v>0</v>
      </c>
      <c r="BF74" s="2038">
        <v>54.348665762006078</v>
      </c>
      <c r="BG74" s="2038">
        <v>12.688919527946965</v>
      </c>
      <c r="BH74" s="2038">
        <v>3.9746460023416481</v>
      </c>
      <c r="BI74" s="2038">
        <v>57.4046498309689</v>
      </c>
      <c r="BJ74" s="2038">
        <v>42.595350169031079</v>
      </c>
      <c r="BK74" s="2038">
        <v>9.2742060219415148</v>
      </c>
      <c r="BL74" s="2038">
        <v>20.874617640056069</v>
      </c>
      <c r="BM74" s="2038">
        <v>17.307627637963748</v>
      </c>
      <c r="BN74" s="2038">
        <v>20.580673115120177</v>
      </c>
      <c r="BO74" s="2038">
        <v>68.249300911859507</v>
      </c>
      <c r="BP74" s="2038">
        <v>31.750699088140504</v>
      </c>
      <c r="BQ74" s="2038">
        <v>22.421390321108461</v>
      </c>
      <c r="BR74" s="2038">
        <v>95.903809022186664</v>
      </c>
      <c r="BS74" s="2038">
        <v>4.0961909778133192</v>
      </c>
      <c r="BT74" s="2039">
        <v>7.5550337914248979</v>
      </c>
    </row>
    <row r="75" spans="1:72" ht="26.1" customHeight="1">
      <c r="A75" s="870"/>
      <c r="B75" s="870"/>
      <c r="C75" s="870"/>
      <c r="D75" s="870"/>
      <c r="E75" s="872"/>
      <c r="S75" s="870"/>
      <c r="T75" s="870"/>
      <c r="U75" s="870"/>
      <c r="V75" s="870"/>
      <c r="AL75" s="3391"/>
      <c r="AM75" s="2036" t="s">
        <v>1988</v>
      </c>
      <c r="AN75" s="2037">
        <v>125.28467067914418</v>
      </c>
      <c r="AO75" s="2038">
        <v>100</v>
      </c>
      <c r="AP75" s="2038">
        <v>26.41265457335545</v>
      </c>
      <c r="AQ75" s="2038">
        <v>73.587345426644546</v>
      </c>
      <c r="AR75" s="2038">
        <v>26.41265457335545</v>
      </c>
      <c r="AS75" s="2038">
        <v>42.330811614481114</v>
      </c>
      <c r="AT75" s="2038">
        <v>53.093826182592139</v>
      </c>
      <c r="AU75" s="2038">
        <v>7.043514898193548</v>
      </c>
      <c r="AV75" s="2038">
        <v>35.056448147712217</v>
      </c>
      <c r="AW75" s="2038">
        <v>31.479176118308239</v>
      </c>
      <c r="AX75" s="2038">
        <v>23.597327308974741</v>
      </c>
      <c r="AY75" s="2038">
        <v>30.128742423348655</v>
      </c>
      <c r="AZ75" s="2038">
        <v>12.511153789331178</v>
      </c>
      <c r="BA75" s="2038">
        <v>2.0859162730475349</v>
      </c>
      <c r="BB75" s="2038">
        <v>10.731330262972982</v>
      </c>
      <c r="BC75" s="2038">
        <v>30.715797676867385</v>
      </c>
      <c r="BD75" s="2038">
        <v>3.0246906215034071</v>
      </c>
      <c r="BE75" s="2038">
        <v>0</v>
      </c>
      <c r="BF75" s="2038">
        <v>39.530431588267227</v>
      </c>
      <c r="BG75" s="2038">
        <v>19.211430286780111</v>
      </c>
      <c r="BH75" s="2038">
        <v>0</v>
      </c>
      <c r="BI75" s="2038">
        <v>74.087534917570935</v>
      </c>
      <c r="BJ75" s="2038">
        <v>25.912465082429055</v>
      </c>
      <c r="BK75" s="2038">
        <v>18.119460989655948</v>
      </c>
      <c r="BL75" s="2038">
        <v>28.643479125532721</v>
      </c>
      <c r="BM75" s="2038">
        <v>15.880503697456923</v>
      </c>
      <c r="BN75" s="2038">
        <v>18.302018501810259</v>
      </c>
      <c r="BO75" s="2038">
        <v>83.25118115902832</v>
      </c>
      <c r="BP75" s="2038">
        <v>16.748818840971673</v>
      </c>
      <c r="BQ75" s="2038">
        <v>22.06815874830421</v>
      </c>
      <c r="BR75" s="2038">
        <v>81.880539010344052</v>
      </c>
      <c r="BS75" s="2038">
        <v>18.119460989655948</v>
      </c>
      <c r="BT75" s="2039">
        <v>8.6553000566929512</v>
      </c>
    </row>
    <row r="76" spans="1:72" ht="26.1" customHeight="1">
      <c r="A76" s="870"/>
      <c r="B76" s="870"/>
      <c r="C76" s="870"/>
      <c r="D76" s="870"/>
      <c r="E76" s="872"/>
      <c r="S76" s="870"/>
      <c r="T76" s="870"/>
      <c r="U76" s="870"/>
      <c r="V76" s="870"/>
      <c r="AL76" s="3391"/>
      <c r="AM76" s="2036" t="s">
        <v>1989</v>
      </c>
      <c r="AN76" s="2037">
        <v>104.74569041647501</v>
      </c>
      <c r="AO76" s="2038">
        <v>100</v>
      </c>
      <c r="AP76" s="2038">
        <v>36.917484175663432</v>
      </c>
      <c r="AQ76" s="2038">
        <v>63.082515824336568</v>
      </c>
      <c r="AR76" s="2038">
        <v>36.917484175663432</v>
      </c>
      <c r="AS76" s="2038">
        <v>37.11780909723192</v>
      </c>
      <c r="AT76" s="2038">
        <v>46.215836048625327</v>
      </c>
      <c r="AU76" s="2038">
        <v>14.851341653315309</v>
      </c>
      <c r="AV76" s="2038">
        <v>21.157854301763418</v>
      </c>
      <c r="AW76" s="2038">
        <v>21.015330534057693</v>
      </c>
      <c r="AX76" s="2038">
        <v>12.645853344299935</v>
      </c>
      <c r="AY76" s="2038">
        <v>17.137535094009536</v>
      </c>
      <c r="AZ76" s="2038">
        <v>11.859320126712591</v>
      </c>
      <c r="BA76" s="2038">
        <v>3.0656259921915612</v>
      </c>
      <c r="BB76" s="2038">
        <v>17.38649137470782</v>
      </c>
      <c r="BC76" s="2038">
        <v>27.563698797114082</v>
      </c>
      <c r="BD76" s="2038">
        <v>3.6434210471398409</v>
      </c>
      <c r="BE76" s="2038">
        <v>0</v>
      </c>
      <c r="BF76" s="2038">
        <v>26.38182300577791</v>
      </c>
      <c r="BG76" s="2038">
        <v>10.710830682906037</v>
      </c>
      <c r="BH76" s="2038">
        <v>3.0656259921915612</v>
      </c>
      <c r="BI76" s="2038">
        <v>89.874714489302605</v>
      </c>
      <c r="BJ76" s="2038">
        <v>10.125285510697394</v>
      </c>
      <c r="BK76" s="2038">
        <v>13.768706557837234</v>
      </c>
      <c r="BL76" s="2038">
        <v>14.924946118904153</v>
      </c>
      <c r="BM76" s="2038">
        <v>14.171240948720531</v>
      </c>
      <c r="BN76" s="2038">
        <v>11.833683896443338</v>
      </c>
      <c r="BO76" s="2038">
        <v>89.874714489302605</v>
      </c>
      <c r="BP76" s="2038">
        <v>10.125285510697394</v>
      </c>
      <c r="BQ76" s="2038">
        <v>5.5528074782644845</v>
      </c>
      <c r="BR76" s="2038">
        <v>91.78410092042725</v>
      </c>
      <c r="BS76" s="2038">
        <v>8.2158990795727505</v>
      </c>
      <c r="BT76" s="2039">
        <v>6.5075006938268061</v>
      </c>
    </row>
    <row r="77" spans="1:72" ht="26.1" customHeight="1">
      <c r="A77" s="870"/>
      <c r="B77" s="870"/>
      <c r="C77" s="870"/>
      <c r="D77" s="870"/>
      <c r="E77" s="872"/>
      <c r="S77" s="870"/>
      <c r="T77" s="870"/>
      <c r="U77" s="870"/>
      <c r="V77" s="870"/>
      <c r="AL77" s="3391"/>
      <c r="AM77" s="2036" t="s">
        <v>1990</v>
      </c>
      <c r="AN77" s="2037">
        <v>26.993333333321718</v>
      </c>
      <c r="AO77" s="2038">
        <v>100</v>
      </c>
      <c r="AP77" s="2038">
        <v>22.227710545823346</v>
      </c>
      <c r="AQ77" s="2038">
        <v>77.772289454176644</v>
      </c>
      <c r="AR77" s="2038">
        <v>22.227710545823346</v>
      </c>
      <c r="AS77" s="2038">
        <v>51.000246974563147</v>
      </c>
      <c r="AT77" s="2038">
        <v>54.762492796567471</v>
      </c>
      <c r="AU77" s="2038">
        <v>24.499876512718426</v>
      </c>
      <c r="AV77" s="2038">
        <v>32.691199473112029</v>
      </c>
      <c r="AW77" s="2038">
        <v>62.95381575696107</v>
      </c>
      <c r="AX77" s="2038">
        <v>20.795258088414535</v>
      </c>
      <c r="AY77" s="2038">
        <v>43.8050547460237</v>
      </c>
      <c r="AZ77" s="2038">
        <v>11.113855272911673</v>
      </c>
      <c r="BA77" s="2038">
        <v>0</v>
      </c>
      <c r="BB77" s="2038">
        <v>19.305178233305277</v>
      </c>
      <c r="BC77" s="2038">
        <v>11.113855272911673</v>
      </c>
      <c r="BD77" s="2038">
        <v>0</v>
      </c>
      <c r="BE77" s="2038">
        <v>0</v>
      </c>
      <c r="BF77" s="2038">
        <v>56.977031365762109</v>
      </c>
      <c r="BG77" s="2038">
        <v>20.581213468346188</v>
      </c>
      <c r="BH77" s="2038">
        <v>0</v>
      </c>
      <c r="BI77" s="2038">
        <v>69.73738371615093</v>
      </c>
      <c r="BJ77" s="2038">
        <v>30.262616283849052</v>
      </c>
      <c r="BK77" s="2038">
        <v>45.863176092850438</v>
      </c>
      <c r="BL77" s="2038">
        <v>33.967234708152944</v>
      </c>
      <c r="BM77" s="2038">
        <v>37.671853132456832</v>
      </c>
      <c r="BN77" s="2038">
        <v>33.967234708152944</v>
      </c>
      <c r="BO77" s="2038">
        <v>92.590763151392224</v>
      </c>
      <c r="BP77" s="2038">
        <v>7.4092368486077822</v>
      </c>
      <c r="BQ77" s="2038">
        <v>26.557997859545164</v>
      </c>
      <c r="BR77" s="2038">
        <v>66.032765291847042</v>
      </c>
      <c r="BS77" s="2038">
        <v>33.967234708152944</v>
      </c>
      <c r="BT77" s="2039">
        <v>11.895941384697499</v>
      </c>
    </row>
    <row r="78" spans="1:72" ht="26.1" customHeight="1">
      <c r="A78" s="870"/>
      <c r="B78" s="870"/>
      <c r="C78" s="870"/>
      <c r="D78" s="870"/>
      <c r="E78" s="872"/>
      <c r="S78" s="870"/>
      <c r="T78" s="870"/>
      <c r="U78" s="870"/>
      <c r="V78" s="870"/>
      <c r="AL78" s="3391" t="s">
        <v>96</v>
      </c>
      <c r="AM78" s="2036" t="s">
        <v>1981</v>
      </c>
      <c r="AN78" s="2037">
        <v>6459.2308671121946</v>
      </c>
      <c r="AO78" s="2038">
        <v>100</v>
      </c>
      <c r="AP78" s="2038">
        <v>56.703380224641251</v>
      </c>
      <c r="AQ78" s="2038">
        <v>43.296619775358906</v>
      </c>
      <c r="AR78" s="2038">
        <v>56.703380224641251</v>
      </c>
      <c r="AS78" s="2038">
        <v>23.096340067474241</v>
      </c>
      <c r="AT78" s="2038">
        <v>31.910296826851621</v>
      </c>
      <c r="AU78" s="2038">
        <v>15.40865727430171</v>
      </c>
      <c r="AV78" s="2038">
        <v>10.608277464102782</v>
      </c>
      <c r="AW78" s="2038">
        <v>24.183735104856133</v>
      </c>
      <c r="AX78" s="2038">
        <v>13.768990751272279</v>
      </c>
      <c r="AY78" s="2038">
        <v>14.169471731239389</v>
      </c>
      <c r="AZ78" s="2038">
        <v>12.723233927343927</v>
      </c>
      <c r="BA78" s="2038">
        <v>3.5305803804231846</v>
      </c>
      <c r="BB78" s="2038">
        <v>2.974317997466625</v>
      </c>
      <c r="BC78" s="2038">
        <v>14.009777371366091</v>
      </c>
      <c r="BD78" s="2038">
        <v>6.7650886779323347</v>
      </c>
      <c r="BE78" s="2038">
        <v>4.2905105098616305</v>
      </c>
      <c r="BF78" s="2038">
        <v>17.530175042761691</v>
      </c>
      <c r="BG78" s="2038">
        <v>6.8064737243600657</v>
      </c>
      <c r="BH78" s="2038">
        <v>2.6293023289636714</v>
      </c>
      <c r="BI78" s="2038">
        <v>84.165832064629555</v>
      </c>
      <c r="BJ78" s="2038">
        <v>15.834167935370541</v>
      </c>
      <c r="BK78" s="2038">
        <v>5.106489228848794</v>
      </c>
      <c r="BL78" s="2038">
        <v>3.8672529932543562</v>
      </c>
      <c r="BM78" s="2038">
        <v>1.8333944172985766</v>
      </c>
      <c r="BN78" s="2040">
        <v>0.99586195429944879</v>
      </c>
      <c r="BO78" s="2038">
        <v>90.186431835960775</v>
      </c>
      <c r="BP78" s="2038">
        <v>9.813568164039264</v>
      </c>
      <c r="BQ78" s="2038">
        <v>11.134739284242185</v>
      </c>
      <c r="BR78" s="2038">
        <v>95.887068438561386</v>
      </c>
      <c r="BS78" s="2038">
        <v>4.1129315614386401</v>
      </c>
      <c r="BT78" s="2039">
        <v>2.5274779986109936</v>
      </c>
    </row>
    <row r="79" spans="1:72" ht="26.1" customHeight="1">
      <c r="A79" s="870"/>
      <c r="B79" s="870"/>
      <c r="C79" s="870"/>
      <c r="D79" s="870"/>
      <c r="E79" s="872"/>
      <c r="S79" s="870"/>
      <c r="T79" s="870"/>
      <c r="U79" s="870"/>
      <c r="V79" s="870"/>
      <c r="AL79" s="3391"/>
      <c r="AM79" s="2036" t="s">
        <v>1982</v>
      </c>
      <c r="AN79" s="2037">
        <v>1917.6203725758894</v>
      </c>
      <c r="AO79" s="2038">
        <v>100</v>
      </c>
      <c r="AP79" s="2038">
        <v>47.921273121562812</v>
      </c>
      <c r="AQ79" s="2038">
        <v>52.078726878437188</v>
      </c>
      <c r="AR79" s="2038">
        <v>47.921273121562812</v>
      </c>
      <c r="AS79" s="2038">
        <v>28.87830594732921</v>
      </c>
      <c r="AT79" s="2038">
        <v>43.599660899212353</v>
      </c>
      <c r="AU79" s="2038">
        <v>14.773179152514416</v>
      </c>
      <c r="AV79" s="2038">
        <v>10.640861073029178</v>
      </c>
      <c r="AW79" s="2038">
        <v>24.21077905194365</v>
      </c>
      <c r="AX79" s="2038">
        <v>15.713252359748278</v>
      </c>
      <c r="AY79" s="2038">
        <v>24.086098420748144</v>
      </c>
      <c r="AZ79" s="2038">
        <v>19.582470588176847</v>
      </c>
      <c r="BA79" s="2038">
        <v>3.1493430856563887</v>
      </c>
      <c r="BB79" s="2038">
        <v>5.6995863276885022</v>
      </c>
      <c r="BC79" s="2038">
        <v>10.527076886301371</v>
      </c>
      <c r="BD79" s="2038">
        <v>8.2022705961033306</v>
      </c>
      <c r="BE79" s="2038">
        <v>3.7362547298291569</v>
      </c>
      <c r="BF79" s="2038">
        <v>29.698527425318211</v>
      </c>
      <c r="BG79" s="2038">
        <v>9.8820877215722547</v>
      </c>
      <c r="BH79" s="2038">
        <v>0</v>
      </c>
      <c r="BI79" s="2038">
        <v>75.737088891961562</v>
      </c>
      <c r="BJ79" s="2038">
        <v>24.262911108038448</v>
      </c>
      <c r="BK79" s="2038">
        <v>11.34679883318967</v>
      </c>
      <c r="BL79" s="2038">
        <v>7.8513092436068082</v>
      </c>
      <c r="BM79" s="2038">
        <v>3.0171167734987061</v>
      </c>
      <c r="BN79" s="2038">
        <v>4.1280029319149314</v>
      </c>
      <c r="BO79" s="2038">
        <v>87.62169937297891</v>
      </c>
      <c r="BP79" s="2038">
        <v>12.378300627021098</v>
      </c>
      <c r="BQ79" s="2038">
        <v>20.02742748171703</v>
      </c>
      <c r="BR79" s="2038">
        <v>88.653201166810319</v>
      </c>
      <c r="BS79" s="2038">
        <v>11.34679883318967</v>
      </c>
      <c r="BT79" s="2041">
        <v>0.62957395648954118</v>
      </c>
    </row>
    <row r="80" spans="1:72" ht="26.1" customHeight="1">
      <c r="A80" s="870"/>
      <c r="B80" s="870"/>
      <c r="C80" s="870"/>
      <c r="D80" s="870"/>
      <c r="E80" s="872"/>
      <c r="S80" s="870"/>
      <c r="T80" s="870"/>
      <c r="U80" s="870"/>
      <c r="V80" s="870"/>
      <c r="AL80" s="3391"/>
      <c r="AM80" s="2036" t="s">
        <v>1983</v>
      </c>
      <c r="AN80" s="2037">
        <v>2684.5127979640238</v>
      </c>
      <c r="AO80" s="2038">
        <v>100</v>
      </c>
      <c r="AP80" s="2038">
        <v>52.307814450450671</v>
      </c>
      <c r="AQ80" s="2038">
        <v>47.692185549549272</v>
      </c>
      <c r="AR80" s="2038">
        <v>52.307814450450671</v>
      </c>
      <c r="AS80" s="2038">
        <v>27.183161397864357</v>
      </c>
      <c r="AT80" s="2038">
        <v>35.022714994040996</v>
      </c>
      <c r="AU80" s="2038">
        <v>20.895674014892567</v>
      </c>
      <c r="AV80" s="2038">
        <v>14.659705877434906</v>
      </c>
      <c r="AW80" s="2038">
        <v>25.48717881331924</v>
      </c>
      <c r="AX80" s="2038">
        <v>11.509052791623592</v>
      </c>
      <c r="AY80" s="2038">
        <v>15.051560756550392</v>
      </c>
      <c r="AZ80" s="2038">
        <v>12.193819245801587</v>
      </c>
      <c r="BA80" s="2038">
        <v>3.3869744863117348</v>
      </c>
      <c r="BB80" s="2038">
        <v>4.6135266678391496</v>
      </c>
      <c r="BC80" s="2038">
        <v>12.201870896129535</v>
      </c>
      <c r="BD80" s="2038">
        <v>6.5651605246348206</v>
      </c>
      <c r="BE80" s="2038">
        <v>2.8257597252329614</v>
      </c>
      <c r="BF80" s="2038">
        <v>32.308012554440339</v>
      </c>
      <c r="BG80" s="2038">
        <v>11.794301698763929</v>
      </c>
      <c r="BH80" s="2040">
        <v>0.38906294104372252</v>
      </c>
      <c r="BI80" s="2038">
        <v>74.40244207492286</v>
      </c>
      <c r="BJ80" s="2038">
        <v>25.59755792507708</v>
      </c>
      <c r="BK80" s="2038">
        <v>4.8705562425154554</v>
      </c>
      <c r="BL80" s="2038">
        <v>9.9786860579081988</v>
      </c>
      <c r="BM80" s="2038">
        <v>3.3556634596508559</v>
      </c>
      <c r="BN80" s="2038">
        <v>4.3805273515772933</v>
      </c>
      <c r="BO80" s="2038">
        <v>84.538896830063777</v>
      </c>
      <c r="BP80" s="2038">
        <v>15.461103169936209</v>
      </c>
      <c r="BQ80" s="2038">
        <v>18.025860094626118</v>
      </c>
      <c r="BR80" s="2038">
        <v>95.166694464605712</v>
      </c>
      <c r="BS80" s="2038">
        <v>4.8333055353942811</v>
      </c>
      <c r="BT80" s="2041">
        <v>0.73184271208494445</v>
      </c>
    </row>
    <row r="81" spans="1:72" ht="26.1" customHeight="1">
      <c r="A81" s="870"/>
      <c r="B81" s="870"/>
      <c r="C81" s="870"/>
      <c r="D81" s="870"/>
      <c r="E81" s="872"/>
      <c r="S81" s="870"/>
      <c r="T81" s="870"/>
      <c r="U81" s="870"/>
      <c r="V81" s="870"/>
      <c r="AL81" s="3391"/>
      <c r="AM81" s="2036" t="s">
        <v>1984</v>
      </c>
      <c r="AN81" s="2037">
        <v>2543.2737767277918</v>
      </c>
      <c r="AO81" s="2038">
        <v>100</v>
      </c>
      <c r="AP81" s="2038">
        <v>49.802359806738664</v>
      </c>
      <c r="AQ81" s="2038">
        <v>50.197640193261286</v>
      </c>
      <c r="AR81" s="2038">
        <v>49.802359806738664</v>
      </c>
      <c r="AS81" s="2038">
        <v>29.889003717536301</v>
      </c>
      <c r="AT81" s="2038">
        <v>30.042675012642462</v>
      </c>
      <c r="AU81" s="2038">
        <v>11.967406742095887</v>
      </c>
      <c r="AV81" s="2038">
        <v>14.894028932014237</v>
      </c>
      <c r="AW81" s="2038">
        <v>25.193028320717836</v>
      </c>
      <c r="AX81" s="2038">
        <v>10.294897603139802</v>
      </c>
      <c r="AY81" s="2038">
        <v>15.220310003210628</v>
      </c>
      <c r="AZ81" s="2038">
        <v>12.856131483726438</v>
      </c>
      <c r="BA81" s="2038">
        <v>2.749954545680565</v>
      </c>
      <c r="BB81" s="2038">
        <v>2.9550843173929238</v>
      </c>
      <c r="BC81" s="2038">
        <v>14.576903013302193</v>
      </c>
      <c r="BD81" s="2038">
        <v>6.0807590966995306</v>
      </c>
      <c r="BE81" s="2038">
        <v>1.4665863685281892</v>
      </c>
      <c r="BF81" s="2038">
        <v>31.588480528094902</v>
      </c>
      <c r="BG81" s="2038">
        <v>7.773872479420092</v>
      </c>
      <c r="BH81" s="2038">
        <v>1.397407188810821</v>
      </c>
      <c r="BI81" s="2038">
        <v>74.815222578190472</v>
      </c>
      <c r="BJ81" s="2038">
        <v>25.184777421809496</v>
      </c>
      <c r="BK81" s="2038">
        <v>4.681062813307995</v>
      </c>
      <c r="BL81" s="2038">
        <v>10.97242170939726</v>
      </c>
      <c r="BM81" s="2038">
        <v>4.497522309614328</v>
      </c>
      <c r="BN81" s="2038">
        <v>5.9254974570623551</v>
      </c>
      <c r="BO81" s="2038">
        <v>80.713192395676117</v>
      </c>
      <c r="BP81" s="2038">
        <v>19.286807604323851</v>
      </c>
      <c r="BQ81" s="2038">
        <v>15.019332971842411</v>
      </c>
      <c r="BR81" s="2038">
        <v>96.119305426313971</v>
      </c>
      <c r="BS81" s="2038">
        <v>3.880694573686033</v>
      </c>
      <c r="BT81" s="2039">
        <v>2.6400541600453109</v>
      </c>
    </row>
    <row r="82" spans="1:72" ht="26.1" customHeight="1">
      <c r="A82" s="870"/>
      <c r="B82" s="870"/>
      <c r="C82" s="870"/>
      <c r="D82" s="870"/>
      <c r="E82" s="872"/>
      <c r="S82" s="870"/>
      <c r="T82" s="870"/>
      <c r="U82" s="870"/>
      <c r="V82" s="870"/>
      <c r="AL82" s="3391"/>
      <c r="AM82" s="2036" t="s">
        <v>1985</v>
      </c>
      <c r="AN82" s="2037">
        <v>1369.4529446833781</v>
      </c>
      <c r="AO82" s="2038">
        <v>100</v>
      </c>
      <c r="AP82" s="2038">
        <v>42.720910920435507</v>
      </c>
      <c r="AQ82" s="2038">
        <v>57.279089079564528</v>
      </c>
      <c r="AR82" s="2038">
        <v>42.720910920435507</v>
      </c>
      <c r="AS82" s="2038">
        <v>42.133714232210806</v>
      </c>
      <c r="AT82" s="2038">
        <v>40.54915186569351</v>
      </c>
      <c r="AU82" s="2038">
        <v>17.352169315728236</v>
      </c>
      <c r="AV82" s="2038">
        <v>15.308654228008381</v>
      </c>
      <c r="AW82" s="2038">
        <v>29.203001972764319</v>
      </c>
      <c r="AX82" s="2038">
        <v>14.70498953461116</v>
      </c>
      <c r="AY82" s="2038">
        <v>23.010044362329278</v>
      </c>
      <c r="AZ82" s="2038">
        <v>16.25916106058704</v>
      </c>
      <c r="BA82" s="2038">
        <v>2.1142544531421796</v>
      </c>
      <c r="BB82" s="2038">
        <v>8.31788582380665</v>
      </c>
      <c r="BC82" s="2038">
        <v>18.072260734958977</v>
      </c>
      <c r="BD82" s="2038">
        <v>7.3097740941115239</v>
      </c>
      <c r="BE82" s="2038">
        <v>5.2622033647397055</v>
      </c>
      <c r="BF82" s="2038">
        <v>34.585569915904848</v>
      </c>
      <c r="BG82" s="2038">
        <v>9.7741573329519689</v>
      </c>
      <c r="BH82" s="2038">
        <v>2.9342195056428308</v>
      </c>
      <c r="BI82" s="2038">
        <v>71.142098535040034</v>
      </c>
      <c r="BJ82" s="2038">
        <v>28.857901464960001</v>
      </c>
      <c r="BK82" s="2038">
        <v>15.770320744028199</v>
      </c>
      <c r="BL82" s="2038">
        <v>11.772006598889806</v>
      </c>
      <c r="BM82" s="2038">
        <v>6.334617695196199</v>
      </c>
      <c r="BN82" s="2038">
        <v>8.7505462604987905</v>
      </c>
      <c r="BO82" s="2038">
        <v>81.123770872510832</v>
      </c>
      <c r="BP82" s="2038">
        <v>18.876229127489236</v>
      </c>
      <c r="BQ82" s="2038">
        <v>21.892257051562723</v>
      </c>
      <c r="BR82" s="2038">
        <v>88.880529404640555</v>
      </c>
      <c r="BS82" s="2038">
        <v>11.119470595359449</v>
      </c>
      <c r="BT82" s="2039">
        <v>8.0556179222355286</v>
      </c>
    </row>
    <row r="83" spans="1:72" ht="26.1" customHeight="1">
      <c r="A83" s="870"/>
      <c r="B83" s="870"/>
      <c r="C83" s="870"/>
      <c r="D83" s="870"/>
      <c r="E83" s="872"/>
      <c r="S83" s="870"/>
      <c r="T83" s="870"/>
      <c r="U83" s="870"/>
      <c r="V83" s="870"/>
      <c r="AL83" s="3391"/>
      <c r="AM83" s="2036" t="s">
        <v>1986</v>
      </c>
      <c r="AN83" s="2037">
        <v>1068.0584343968389</v>
      </c>
      <c r="AO83" s="2038">
        <v>100</v>
      </c>
      <c r="AP83" s="2038">
        <v>43.207029507552363</v>
      </c>
      <c r="AQ83" s="2038">
        <v>56.792970492447637</v>
      </c>
      <c r="AR83" s="2038">
        <v>43.207029507552363</v>
      </c>
      <c r="AS83" s="2038">
        <v>32.79962275480289</v>
      </c>
      <c r="AT83" s="2038">
        <v>41.03488106442272</v>
      </c>
      <c r="AU83" s="2038">
        <v>11.040244699663617</v>
      </c>
      <c r="AV83" s="2038">
        <v>13.967048739468771</v>
      </c>
      <c r="AW83" s="2038">
        <v>27.767344637971171</v>
      </c>
      <c r="AX83" s="2038">
        <v>13.551237839675235</v>
      </c>
      <c r="AY83" s="2038">
        <v>21.776540045065794</v>
      </c>
      <c r="AZ83" s="2038">
        <v>10.473648096423577</v>
      </c>
      <c r="BA83" s="2038">
        <v>1.7804140475662942</v>
      </c>
      <c r="BB83" s="2038">
        <v>11.65342870663752</v>
      </c>
      <c r="BC83" s="2038">
        <v>17.828231155494105</v>
      </c>
      <c r="BD83" s="2038">
        <v>3.011145247342629</v>
      </c>
      <c r="BE83" s="2038">
        <v>0</v>
      </c>
      <c r="BF83" s="2038">
        <v>33.780441493383393</v>
      </c>
      <c r="BG83" s="2038">
        <v>12.327007160056421</v>
      </c>
      <c r="BH83" s="2040">
        <v>0.84707913343174923</v>
      </c>
      <c r="BI83" s="2038">
        <v>76.636890148157804</v>
      </c>
      <c r="BJ83" s="2038">
        <v>23.363109851842189</v>
      </c>
      <c r="BK83" s="2038">
        <v>11.383719327311908</v>
      </c>
      <c r="BL83" s="2038">
        <v>15.045894742455873</v>
      </c>
      <c r="BM83" s="2038">
        <v>9.4837347376174002</v>
      </c>
      <c r="BN83" s="2038">
        <v>9.1404917193423678</v>
      </c>
      <c r="BO83" s="2038">
        <v>85.217239299897642</v>
      </c>
      <c r="BP83" s="2038">
        <v>14.782760700102363</v>
      </c>
      <c r="BQ83" s="2038">
        <v>16.003091926858591</v>
      </c>
      <c r="BR83" s="2038">
        <v>93.359129410638104</v>
      </c>
      <c r="BS83" s="2038">
        <v>6.6408705893618931</v>
      </c>
      <c r="BT83" s="2039">
        <v>7.1166777801788026</v>
      </c>
    </row>
    <row r="84" spans="1:72" ht="26.1" customHeight="1">
      <c r="A84" s="870"/>
      <c r="B84" s="870"/>
      <c r="C84" s="870"/>
      <c r="D84" s="870"/>
      <c r="E84" s="872"/>
      <c r="S84" s="870"/>
      <c r="T84" s="870"/>
      <c r="U84" s="870"/>
      <c r="V84" s="870"/>
      <c r="AL84" s="3391"/>
      <c r="AM84" s="2036" t="s">
        <v>1987</v>
      </c>
      <c r="AN84" s="2037">
        <v>197.42079824192885</v>
      </c>
      <c r="AO84" s="2038">
        <v>100</v>
      </c>
      <c r="AP84" s="2038">
        <v>36.394020366382819</v>
      </c>
      <c r="AQ84" s="2038">
        <v>63.605979633617174</v>
      </c>
      <c r="AR84" s="2038">
        <v>36.394020366382819</v>
      </c>
      <c r="AS84" s="2038">
        <v>35.981826871473984</v>
      </c>
      <c r="AT84" s="2038">
        <v>38.636285108537528</v>
      </c>
      <c r="AU84" s="2038">
        <v>11.234791314792613</v>
      </c>
      <c r="AV84" s="2038">
        <v>20.400638468818112</v>
      </c>
      <c r="AW84" s="2038">
        <v>25.167645048821839</v>
      </c>
      <c r="AX84" s="2038">
        <v>23.444309791078087</v>
      </c>
      <c r="AY84" s="2038">
        <v>25.219287748808966</v>
      </c>
      <c r="AZ84" s="2038">
        <v>13.822287899091886</v>
      </c>
      <c r="BA84" s="2038">
        <v>2.4396246867078486</v>
      </c>
      <c r="BB84" s="2038">
        <v>16.022035031919629</v>
      </c>
      <c r="BC84" s="2038">
        <v>21.430184856978769</v>
      </c>
      <c r="BD84" s="2038">
        <v>4.0661560044330027</v>
      </c>
      <c r="BE84" s="2038">
        <v>0</v>
      </c>
      <c r="BF84" s="2038">
        <v>49.242272800649623</v>
      </c>
      <c r="BG84" s="2038">
        <v>11.643969230148505</v>
      </c>
      <c r="BH84" s="2038">
        <v>3.0604195787463166</v>
      </c>
      <c r="BI84" s="2038">
        <v>59.30107691556551</v>
      </c>
      <c r="BJ84" s="2038">
        <v>40.698923084434483</v>
      </c>
      <c r="BK84" s="2038">
        <v>10.224738775095934</v>
      </c>
      <c r="BL84" s="2038">
        <v>17.237396290271317</v>
      </c>
      <c r="BM84" s="2038">
        <v>16.730864045996551</v>
      </c>
      <c r="BN84" s="2038">
        <v>14.787949545081084</v>
      </c>
      <c r="BO84" s="2038">
        <v>69.215626029073462</v>
      </c>
      <c r="BP84" s="2038">
        <v>30.784373970926541</v>
      </c>
      <c r="BQ84" s="2038">
        <v>23.95521834312445</v>
      </c>
      <c r="BR84" s="2038">
        <v>93.762257453186209</v>
      </c>
      <c r="BS84" s="2038">
        <v>6.2377425468137782</v>
      </c>
      <c r="BT84" s="2039">
        <v>5.3107338266519992</v>
      </c>
    </row>
    <row r="85" spans="1:72" ht="33.75">
      <c r="A85" s="870"/>
      <c r="B85" s="870"/>
      <c r="C85" s="870"/>
      <c r="D85" s="870"/>
      <c r="E85" s="872"/>
      <c r="S85" s="870"/>
      <c r="T85" s="870"/>
      <c r="U85" s="870"/>
      <c r="V85" s="870"/>
      <c r="AL85" s="3391"/>
      <c r="AM85" s="2036" t="s">
        <v>1988</v>
      </c>
      <c r="AN85" s="2037">
        <v>124.13429473930015</v>
      </c>
      <c r="AO85" s="2038">
        <v>100</v>
      </c>
      <c r="AP85" s="2038">
        <v>28.585660427466308</v>
      </c>
      <c r="AQ85" s="2038">
        <v>71.414339572533692</v>
      </c>
      <c r="AR85" s="2038">
        <v>28.585660427466308</v>
      </c>
      <c r="AS85" s="2038">
        <v>43.868340709769797</v>
      </c>
      <c r="AT85" s="2038">
        <v>52.030570717455184</v>
      </c>
      <c r="AU85" s="2038">
        <v>6.3032093273423779</v>
      </c>
      <c r="AV85" s="2038">
        <v>33.628269569220834</v>
      </c>
      <c r="AW85" s="2038">
        <v>30.357508605888079</v>
      </c>
      <c r="AX85" s="2038">
        <v>24.479692353401667</v>
      </c>
      <c r="AY85" s="2038">
        <v>30.407951166221594</v>
      </c>
      <c r="AZ85" s="2038">
        <v>12.627097012991987</v>
      </c>
      <c r="BA85" s="2038">
        <v>4.6920510215733815</v>
      </c>
      <c r="BB85" s="2038">
        <v>6.9724793727799232</v>
      </c>
      <c r="BC85" s="2038">
        <v>36.498076946039937</v>
      </c>
      <c r="BD85" s="2038">
        <v>3.0527210004068115</v>
      </c>
      <c r="BE85" s="2038">
        <v>0</v>
      </c>
      <c r="BF85" s="2038">
        <v>42.665698570311669</v>
      </c>
      <c r="BG85" s="2038">
        <v>16.336745237021074</v>
      </c>
      <c r="BH85" s="2038">
        <v>2.5868041687043517</v>
      </c>
      <c r="BI85" s="2038">
        <v>76.094541060165952</v>
      </c>
      <c r="BJ85" s="2038">
        <v>23.905458939834038</v>
      </c>
      <c r="BK85" s="2038">
        <v>19.092956607601277</v>
      </c>
      <c r="BL85" s="2038">
        <v>30.872275511295342</v>
      </c>
      <c r="BM85" s="2038">
        <v>15.391687780931793</v>
      </c>
      <c r="BN85" s="2038">
        <v>21.382452767547701</v>
      </c>
      <c r="BO85" s="2038">
        <v>85.343108540991992</v>
      </c>
      <c r="BP85" s="2038">
        <v>14.656891459008007</v>
      </c>
      <c r="BQ85" s="2038">
        <v>19.219947540408995</v>
      </c>
      <c r="BR85" s="2038">
        <v>80.90704339239872</v>
      </c>
      <c r="BS85" s="2038">
        <v>19.092956607601277</v>
      </c>
      <c r="BT85" s="2039">
        <v>9.541089508900944</v>
      </c>
    </row>
    <row r="86" spans="1:72" ht="33.75">
      <c r="A86" s="870"/>
      <c r="B86" s="870"/>
      <c r="C86" s="870"/>
      <c r="D86" s="870"/>
      <c r="E86" s="872"/>
      <c r="S86" s="870"/>
      <c r="T86" s="870"/>
      <c r="U86" s="870"/>
      <c r="V86" s="870"/>
      <c r="AL86" s="3391"/>
      <c r="AM86" s="2036" t="s">
        <v>1989</v>
      </c>
      <c r="AN86" s="2037">
        <v>100.53457930536705</v>
      </c>
      <c r="AO86" s="2038">
        <v>100</v>
      </c>
      <c r="AP86" s="2038">
        <v>42.233177541270514</v>
      </c>
      <c r="AQ86" s="2038">
        <v>57.766822458729486</v>
      </c>
      <c r="AR86" s="2038">
        <v>42.233177541270514</v>
      </c>
      <c r="AS86" s="2038">
        <v>33.489168132878838</v>
      </c>
      <c r="AT86" s="2038">
        <v>40.193644848126475</v>
      </c>
      <c r="AU86" s="2038">
        <v>15.473422635632584</v>
      </c>
      <c r="AV86" s="2038">
        <v>18.274773723054341</v>
      </c>
      <c r="AW86" s="2038">
        <v>18.701567241840866</v>
      </c>
      <c r="AX86" s="2038">
        <v>13.175552616884254</v>
      </c>
      <c r="AY86" s="2038">
        <v>16.860695664820938</v>
      </c>
      <c r="AZ86" s="2038">
        <v>9.5814327048139756</v>
      </c>
      <c r="BA86" s="2038">
        <v>0</v>
      </c>
      <c r="BB86" s="2038">
        <v>14.345438997281562</v>
      </c>
      <c r="BC86" s="2038">
        <v>19.765539331174654</v>
      </c>
      <c r="BD86" s="2038">
        <v>3.7960337199143734</v>
      </c>
      <c r="BE86" s="2038">
        <v>0</v>
      </c>
      <c r="BF86" s="2038">
        <v>23.717559801205713</v>
      </c>
      <c r="BG86" s="2038">
        <v>11.159477291959623</v>
      </c>
      <c r="BH86" s="2038">
        <v>0</v>
      </c>
      <c r="BI86" s="2038">
        <v>88.455912090140188</v>
      </c>
      <c r="BJ86" s="2038">
        <v>11.544087909859805</v>
      </c>
      <c r="BK86" s="2038">
        <v>14.345438997281562</v>
      </c>
      <c r="BL86" s="2038">
        <v>11.780786525544514</v>
      </c>
      <c r="BM86" s="2038">
        <v>13.770151790529741</v>
      </c>
      <c r="BN86" s="2038">
        <v>9.554722644874575</v>
      </c>
      <c r="BO86" s="2038">
        <v>88.455912090140188</v>
      </c>
      <c r="BP86" s="2038">
        <v>11.544087909859805</v>
      </c>
      <c r="BQ86" s="2038">
        <v>5.7853989848996017</v>
      </c>
      <c r="BR86" s="2038">
        <v>91.439959987618039</v>
      </c>
      <c r="BS86" s="2038">
        <v>8.5600400123819593</v>
      </c>
      <c r="BT86" s="2039">
        <v>6.7800816173922165</v>
      </c>
    </row>
    <row r="87" spans="1:72" ht="22.5">
      <c r="A87" s="870"/>
      <c r="B87" s="870"/>
      <c r="C87" s="870"/>
      <c r="D87" s="870"/>
      <c r="E87" s="872"/>
      <c r="S87" s="870"/>
      <c r="T87" s="870"/>
      <c r="U87" s="870"/>
      <c r="V87" s="870"/>
      <c r="AL87" s="3391"/>
      <c r="AM87" s="2036" t="s">
        <v>1990</v>
      </c>
      <c r="AN87" s="2037">
        <v>37.783391812856692</v>
      </c>
      <c r="AO87" s="2038">
        <v>100</v>
      </c>
      <c r="AP87" s="2038">
        <v>24.378730095834499</v>
      </c>
      <c r="AQ87" s="2038">
        <v>75.621269904165487</v>
      </c>
      <c r="AR87" s="2038">
        <v>24.378730095834499</v>
      </c>
      <c r="AS87" s="2038">
        <v>36.435761868199243</v>
      </c>
      <c r="AT87" s="2038">
        <v>59.182536341355799</v>
      </c>
      <c r="AU87" s="2038">
        <v>17.503281246126608</v>
      </c>
      <c r="AV87" s="2038">
        <v>43.414291374665865</v>
      </c>
      <c r="AW87" s="2038">
        <v>55.005138555251087</v>
      </c>
      <c r="AX87" s="2038">
        <v>14.856615735118339</v>
      </c>
      <c r="AY87" s="2038">
        <v>31.295349297928034</v>
      </c>
      <c r="AZ87" s="2038">
        <v>17.969465837906125</v>
      </c>
      <c r="BA87" s="2038">
        <v>0</v>
      </c>
      <c r="BB87" s="2038">
        <v>23.821537356682743</v>
      </c>
      <c r="BC87" s="2038">
        <v>17.969465837906125</v>
      </c>
      <c r="BD87" s="2038">
        <v>0</v>
      </c>
      <c r="BE87" s="2038">
        <v>0</v>
      </c>
      <c r="BF87" s="2038">
        <v>60.764654169047148</v>
      </c>
      <c r="BG87" s="2038">
        <v>24.733166588254331</v>
      </c>
      <c r="BH87" s="2038">
        <v>0</v>
      </c>
      <c r="BI87" s="2038">
        <v>68.350214209652123</v>
      </c>
      <c r="BJ87" s="2038">
        <v>31.649785790347863</v>
      </c>
      <c r="BK87" s="2038">
        <v>32.765719026259696</v>
      </c>
      <c r="BL87" s="2038">
        <v>44.325920606237453</v>
      </c>
      <c r="BM87" s="2038">
        <v>36.943116812364401</v>
      </c>
      <c r="BN87" s="2038">
        <v>34.296451301356136</v>
      </c>
      <c r="BO87" s="2038">
        <v>84.677199673102137</v>
      </c>
      <c r="BP87" s="2038">
        <v>15.322800326897855</v>
      </c>
      <c r="BQ87" s="2038">
        <v>29.003120279339594</v>
      </c>
      <c r="BR87" s="2038">
        <v>75.733018003525174</v>
      </c>
      <c r="BS87" s="2038">
        <v>24.266981996474815</v>
      </c>
      <c r="BT87" s="2039">
        <v>8.4987370297848877</v>
      </c>
    </row>
    <row r="88" spans="1:72" ht="22.5">
      <c r="A88" s="870"/>
      <c r="B88" s="870"/>
      <c r="C88" s="870"/>
      <c r="D88" s="870"/>
      <c r="E88" s="872"/>
      <c r="S88" s="870"/>
      <c r="T88" s="870"/>
      <c r="U88" s="870"/>
      <c r="V88" s="870"/>
      <c r="AL88" s="3391" t="s">
        <v>322</v>
      </c>
      <c r="AM88" s="2036" t="s">
        <v>1981</v>
      </c>
      <c r="AN88" s="2037">
        <v>5650.2761754973599</v>
      </c>
      <c r="AO88" s="2038">
        <v>100</v>
      </c>
      <c r="AP88" s="2038">
        <v>56.248545399657779</v>
      </c>
      <c r="AQ88" s="2038">
        <v>43.751454600342186</v>
      </c>
      <c r="AR88" s="2038">
        <v>56.248545399657779</v>
      </c>
      <c r="AS88" s="2038">
        <v>23.500310068405081</v>
      </c>
      <c r="AT88" s="2038">
        <v>29.808677845538323</v>
      </c>
      <c r="AU88" s="2038">
        <v>16.082011680712295</v>
      </c>
      <c r="AV88" s="2038">
        <v>10.798068877577478</v>
      </c>
      <c r="AW88" s="2038">
        <v>23.146668064776836</v>
      </c>
      <c r="AX88" s="2038">
        <v>13.948392033233567</v>
      </c>
      <c r="AY88" s="2038">
        <v>16.2243392458786</v>
      </c>
      <c r="AZ88" s="2038">
        <v>11.557539975505982</v>
      </c>
      <c r="BA88" s="2038">
        <v>4.1375965500438658</v>
      </c>
      <c r="BB88" s="2038">
        <v>3.0772836215830282</v>
      </c>
      <c r="BC88" s="2038">
        <v>11.353196900727719</v>
      </c>
      <c r="BD88" s="2038">
        <v>6.2140196666868803</v>
      </c>
      <c r="BE88" s="2038">
        <v>3.5029843978474764</v>
      </c>
      <c r="BF88" s="2038">
        <v>19.066229991858869</v>
      </c>
      <c r="BG88" s="2038">
        <v>4.5228495485536468</v>
      </c>
      <c r="BH88" s="2038">
        <v>1.9361037270445647</v>
      </c>
      <c r="BI88" s="2038">
        <v>83.203292732829809</v>
      </c>
      <c r="BJ88" s="2038">
        <v>16.796707267170198</v>
      </c>
      <c r="BK88" s="2038">
        <v>6.6065171540328</v>
      </c>
      <c r="BL88" s="2038">
        <v>2.4159586026364313</v>
      </c>
      <c r="BM88" s="2038">
        <v>1.2946441236728177</v>
      </c>
      <c r="BN88" s="2038">
        <v>1.0456716007871949</v>
      </c>
      <c r="BO88" s="2038">
        <v>92.600662945576303</v>
      </c>
      <c r="BP88" s="2038">
        <v>7.3993370544237163</v>
      </c>
      <c r="BQ88" s="2038">
        <v>13.067780190920644</v>
      </c>
      <c r="BR88" s="2038">
        <v>94.181223400354213</v>
      </c>
      <c r="BS88" s="2038">
        <v>5.8187765996458047</v>
      </c>
      <c r="BT88" s="2039">
        <v>2.0000878158034565</v>
      </c>
    </row>
    <row r="89" spans="1:72" ht="33.75">
      <c r="A89" s="870"/>
      <c r="B89" s="870"/>
      <c r="C89" s="870"/>
      <c r="D89" s="870"/>
      <c r="E89" s="872"/>
      <c r="S89" s="870"/>
      <c r="T89" s="870"/>
      <c r="U89" s="870"/>
      <c r="V89" s="870"/>
      <c r="AL89" s="3391"/>
      <c r="AM89" s="2036" t="s">
        <v>1982</v>
      </c>
      <c r="AN89" s="2037">
        <v>1810.9429078927201</v>
      </c>
      <c r="AO89" s="2038">
        <v>100</v>
      </c>
      <c r="AP89" s="2038">
        <v>52.883177875440602</v>
      </c>
      <c r="AQ89" s="2038">
        <v>47.116822124559398</v>
      </c>
      <c r="AR89" s="2038">
        <v>52.883177875440602</v>
      </c>
      <c r="AS89" s="2038">
        <v>23.584596450478699</v>
      </c>
      <c r="AT89" s="2038">
        <v>37.511961177460073</v>
      </c>
      <c r="AU89" s="2038">
        <v>23.168144009898228</v>
      </c>
      <c r="AV89" s="2038">
        <v>13.519222314645521</v>
      </c>
      <c r="AW89" s="2038">
        <v>19.873653444138036</v>
      </c>
      <c r="AX89" s="2038">
        <v>9.657117773875596</v>
      </c>
      <c r="AY89" s="2038">
        <v>15.98600482656361</v>
      </c>
      <c r="AZ89" s="2038">
        <v>15.593213467597838</v>
      </c>
      <c r="BA89" s="2038">
        <v>1.7279119049783458</v>
      </c>
      <c r="BB89" s="2040">
        <v>0.96274612152093764</v>
      </c>
      <c r="BC89" s="2038">
        <v>8.4239114167078437</v>
      </c>
      <c r="BD89" s="2038">
        <v>6.9854220855972242</v>
      </c>
      <c r="BE89" s="2038">
        <v>4.1510153522894795</v>
      </c>
      <c r="BF89" s="2038">
        <v>32.345615482478621</v>
      </c>
      <c r="BG89" s="2038">
        <v>10.188063741702551</v>
      </c>
      <c r="BH89" s="2038">
        <v>0</v>
      </c>
      <c r="BI89" s="2038">
        <v>68.448053433975616</v>
      </c>
      <c r="BJ89" s="2038">
        <v>31.55194656602437</v>
      </c>
      <c r="BK89" s="2038">
        <v>5.5503030206639066</v>
      </c>
      <c r="BL89" s="2038">
        <v>3.7527193609693734</v>
      </c>
      <c r="BM89" s="2038">
        <v>0</v>
      </c>
      <c r="BN89" s="2038">
        <v>1.7595099774520211</v>
      </c>
      <c r="BO89" s="2038">
        <v>72.667274969233702</v>
      </c>
      <c r="BP89" s="2038">
        <v>27.332725030766277</v>
      </c>
      <c r="BQ89" s="2038">
        <v>15.989349180762696</v>
      </c>
      <c r="BR89" s="2038">
        <v>95.535687409014642</v>
      </c>
      <c r="BS89" s="2038">
        <v>4.4643125909853545</v>
      </c>
      <c r="BT89" s="2039">
        <v>1.8561985678053474</v>
      </c>
    </row>
    <row r="90" spans="1:72" ht="33.75">
      <c r="A90" s="870"/>
      <c r="B90" s="870"/>
      <c r="C90" s="870"/>
      <c r="D90" s="870"/>
      <c r="E90" s="872"/>
      <c r="S90" s="870"/>
      <c r="T90" s="870"/>
      <c r="U90" s="870"/>
      <c r="V90" s="870"/>
      <c r="AL90" s="3391"/>
      <c r="AM90" s="2036" t="s">
        <v>1983</v>
      </c>
      <c r="AN90" s="2037">
        <v>2510.0020257632405</v>
      </c>
      <c r="AO90" s="2038">
        <v>100</v>
      </c>
      <c r="AP90" s="2038">
        <v>59.78074614501471</v>
      </c>
      <c r="AQ90" s="2038">
        <v>40.219253854985311</v>
      </c>
      <c r="AR90" s="2038">
        <v>59.78074614501471</v>
      </c>
      <c r="AS90" s="2038">
        <v>21.600468161912371</v>
      </c>
      <c r="AT90" s="2038">
        <v>29.901891489346944</v>
      </c>
      <c r="AU90" s="2038">
        <v>9.8029472056466442</v>
      </c>
      <c r="AV90" s="2038">
        <v>8.8396439261239426</v>
      </c>
      <c r="AW90" s="2038">
        <v>19.940392498320044</v>
      </c>
      <c r="AX90" s="2038">
        <v>10.042614489326507</v>
      </c>
      <c r="AY90" s="2038">
        <v>13.811237686594502</v>
      </c>
      <c r="AZ90" s="2038">
        <v>12.381157113169944</v>
      </c>
      <c r="BA90" s="2038">
        <v>2.819296182725143</v>
      </c>
      <c r="BB90" s="2038">
        <v>5.4693071032077363</v>
      </c>
      <c r="BC90" s="2038">
        <v>13.171342668377436</v>
      </c>
      <c r="BD90" s="2038">
        <v>5.3521714622044732</v>
      </c>
      <c r="BE90" s="2038">
        <v>6.182101441252728</v>
      </c>
      <c r="BF90" s="2038">
        <v>21.67147400143347</v>
      </c>
      <c r="BG90" s="2038">
        <v>7.9385559993380479</v>
      </c>
      <c r="BH90" s="2038">
        <v>0</v>
      </c>
      <c r="BI90" s="2038">
        <v>82.597519644150907</v>
      </c>
      <c r="BJ90" s="2038">
        <v>17.402480355849068</v>
      </c>
      <c r="BK90" s="2038">
        <v>5.2206096413459697</v>
      </c>
      <c r="BL90" s="2038">
        <v>7.6107360022289683</v>
      </c>
      <c r="BM90" s="2038">
        <v>2.37845947246266</v>
      </c>
      <c r="BN90" s="2038">
        <v>2.415404394671766</v>
      </c>
      <c r="BO90" s="2038">
        <v>86.768492783131578</v>
      </c>
      <c r="BP90" s="2038">
        <v>13.231507216868419</v>
      </c>
      <c r="BQ90" s="2038">
        <v>10.976575564552284</v>
      </c>
      <c r="BR90" s="2038">
        <v>94.779390358654041</v>
      </c>
      <c r="BS90" s="2038">
        <v>5.2206096413459697</v>
      </c>
      <c r="BT90" s="2041">
        <v>0.64364711222266757</v>
      </c>
    </row>
    <row r="91" spans="1:72" ht="33.75">
      <c r="A91" s="870"/>
      <c r="B91" s="870"/>
      <c r="C91" s="870"/>
      <c r="D91" s="870"/>
      <c r="E91" s="872"/>
      <c r="S91" s="870"/>
      <c r="T91" s="870"/>
      <c r="U91" s="870"/>
      <c r="V91" s="870"/>
      <c r="AL91" s="3391"/>
      <c r="AM91" s="2036" t="s">
        <v>1984</v>
      </c>
      <c r="AN91" s="2037">
        <v>2231.2144582768119</v>
      </c>
      <c r="AO91" s="2038">
        <v>100</v>
      </c>
      <c r="AP91" s="2038">
        <v>48.061608652084821</v>
      </c>
      <c r="AQ91" s="2038">
        <v>51.938391347915179</v>
      </c>
      <c r="AR91" s="2038">
        <v>48.061608652084821</v>
      </c>
      <c r="AS91" s="2038">
        <v>31.354571317538138</v>
      </c>
      <c r="AT91" s="2038">
        <v>35.783633688199942</v>
      </c>
      <c r="AU91" s="2038">
        <v>16.699873276341641</v>
      </c>
      <c r="AV91" s="2038">
        <v>13.214618558264036</v>
      </c>
      <c r="AW91" s="2038">
        <v>29.901323699779681</v>
      </c>
      <c r="AX91" s="2038">
        <v>14.290784614145682</v>
      </c>
      <c r="AY91" s="2038">
        <v>19.743899152215825</v>
      </c>
      <c r="AZ91" s="2038">
        <v>14.245107681189726</v>
      </c>
      <c r="BA91" s="2038">
        <v>2.9046519024131303</v>
      </c>
      <c r="BB91" s="2038">
        <v>3.0405258515570863</v>
      </c>
      <c r="BC91" s="2038">
        <v>16.744916001721474</v>
      </c>
      <c r="BD91" s="2038">
        <v>8.2315246111899629</v>
      </c>
      <c r="BE91" s="2040">
        <v>0.99596980199651974</v>
      </c>
      <c r="BF91" s="2038">
        <v>30.18950850178534</v>
      </c>
      <c r="BG91" s="2038">
        <v>12.940235174039168</v>
      </c>
      <c r="BH91" s="2038">
        <v>3.908479390238718</v>
      </c>
      <c r="BI91" s="2038">
        <v>75.243237163737774</v>
      </c>
      <c r="BJ91" s="2038">
        <v>24.756762836262205</v>
      </c>
      <c r="BK91" s="2038">
        <v>9.0000760868741914</v>
      </c>
      <c r="BL91" s="2038">
        <v>12.181465249164432</v>
      </c>
      <c r="BM91" s="2038">
        <v>4.9601271865179903</v>
      </c>
      <c r="BN91" s="2038">
        <v>4.1869884586966162</v>
      </c>
      <c r="BO91" s="2038">
        <v>83.336610822302248</v>
      </c>
      <c r="BP91" s="2038">
        <v>16.663389177697738</v>
      </c>
      <c r="BQ91" s="2038">
        <v>17.9648055482008</v>
      </c>
      <c r="BR91" s="2038">
        <v>92.551731291941479</v>
      </c>
      <c r="BS91" s="2038">
        <v>7.4482687080585182</v>
      </c>
      <c r="BT91" s="2039">
        <v>5.5089908429705359</v>
      </c>
    </row>
    <row r="92" spans="1:72" ht="33.75">
      <c r="A92" s="870"/>
      <c r="B92" s="870"/>
      <c r="C92" s="870"/>
      <c r="D92" s="870"/>
      <c r="E92" s="872"/>
      <c r="S92" s="870"/>
      <c r="T92" s="870"/>
      <c r="U92" s="870"/>
      <c r="V92" s="870"/>
      <c r="AL92" s="3391"/>
      <c r="AM92" s="2036" t="s">
        <v>1985</v>
      </c>
      <c r="AN92" s="2037">
        <v>1431.1710887745026</v>
      </c>
      <c r="AO92" s="2038">
        <v>100</v>
      </c>
      <c r="AP92" s="2038">
        <v>41.170648734625445</v>
      </c>
      <c r="AQ92" s="2038">
        <v>58.829351265374527</v>
      </c>
      <c r="AR92" s="2038">
        <v>41.170648734625445</v>
      </c>
      <c r="AS92" s="2038">
        <v>40.840849297486656</v>
      </c>
      <c r="AT92" s="2038">
        <v>41.757890627158552</v>
      </c>
      <c r="AU92" s="2038">
        <v>17.219058606835024</v>
      </c>
      <c r="AV92" s="2038">
        <v>17.870567084908025</v>
      </c>
      <c r="AW92" s="2038">
        <v>32.608201084585346</v>
      </c>
      <c r="AX92" s="2038">
        <v>14.542813457199898</v>
      </c>
      <c r="AY92" s="2038">
        <v>16.976576487729549</v>
      </c>
      <c r="AZ92" s="2038">
        <v>13.238791468128619</v>
      </c>
      <c r="BA92" s="2038">
        <v>2.8447885115306986</v>
      </c>
      <c r="BB92" s="2038">
        <v>6.9441416060588752</v>
      </c>
      <c r="BC92" s="2038">
        <v>17.512088102301995</v>
      </c>
      <c r="BD92" s="2038">
        <v>7.6774684798823367</v>
      </c>
      <c r="BE92" s="2038">
        <v>2.2597971528756355</v>
      </c>
      <c r="BF92" s="2038">
        <v>34.687319960427558</v>
      </c>
      <c r="BG92" s="2038">
        <v>14.926309874685215</v>
      </c>
      <c r="BH92" s="2038">
        <v>3.1256404650251999</v>
      </c>
      <c r="BI92" s="2038">
        <v>73.737204330063804</v>
      </c>
      <c r="BJ92" s="2038">
        <v>26.26279566993621</v>
      </c>
      <c r="BK92" s="2038">
        <v>10.16576043155065</v>
      </c>
      <c r="BL92" s="2038">
        <v>12.207372097564065</v>
      </c>
      <c r="BM92" s="2038">
        <v>6.5187912385188191</v>
      </c>
      <c r="BN92" s="2038">
        <v>9.2219452741190153</v>
      </c>
      <c r="BO92" s="2038">
        <v>84.628109695782356</v>
      </c>
      <c r="BP92" s="2038">
        <v>15.371890304217658</v>
      </c>
      <c r="BQ92" s="2038">
        <v>23.177108960873507</v>
      </c>
      <c r="BR92" s="2038">
        <v>94.663256776771902</v>
      </c>
      <c r="BS92" s="2038">
        <v>5.3367432232280834</v>
      </c>
      <c r="BT92" s="2039">
        <v>5.3853257727862394</v>
      </c>
    </row>
    <row r="93" spans="1:72" ht="33.75">
      <c r="A93" s="870"/>
      <c r="B93" s="870"/>
      <c r="C93" s="870"/>
      <c r="D93" s="870"/>
      <c r="E93" s="872"/>
      <c r="S93" s="870"/>
      <c r="T93" s="870"/>
      <c r="U93" s="870"/>
      <c r="V93" s="870"/>
      <c r="AL93" s="3391"/>
      <c r="AM93" s="2036" t="s">
        <v>1986</v>
      </c>
      <c r="AN93" s="2037">
        <v>1541.2008400105649</v>
      </c>
      <c r="AO93" s="2038">
        <v>100</v>
      </c>
      <c r="AP93" s="2038">
        <v>43.845641202062609</v>
      </c>
      <c r="AQ93" s="2038">
        <v>56.154358797937441</v>
      </c>
      <c r="AR93" s="2038">
        <v>43.845641202062609</v>
      </c>
      <c r="AS93" s="2038">
        <v>35.52838804953663</v>
      </c>
      <c r="AT93" s="2038">
        <v>44.634391111124025</v>
      </c>
      <c r="AU93" s="2038">
        <v>15.033242955916688</v>
      </c>
      <c r="AV93" s="2038">
        <v>14.099491095033626</v>
      </c>
      <c r="AW93" s="2038">
        <v>32.157002987888035</v>
      </c>
      <c r="AX93" s="2038">
        <v>15.538931401734898</v>
      </c>
      <c r="AY93" s="2038">
        <v>20.292215977976095</v>
      </c>
      <c r="AZ93" s="2038">
        <v>18.598674670793379</v>
      </c>
      <c r="BA93" s="2038">
        <v>2.2756568912512503</v>
      </c>
      <c r="BB93" s="2038">
        <v>7.7995966111690782</v>
      </c>
      <c r="BC93" s="2038">
        <v>20.398818903982324</v>
      </c>
      <c r="BD93" s="2038">
        <v>7.4007723613521756</v>
      </c>
      <c r="BE93" s="2038">
        <v>3.3198969616999077</v>
      </c>
      <c r="BF93" s="2038">
        <v>33.544454457554174</v>
      </c>
      <c r="BG93" s="2038">
        <v>9.1365515758531775</v>
      </c>
      <c r="BH93" s="2038">
        <v>1.016400336683799</v>
      </c>
      <c r="BI93" s="2038">
        <v>77.314531775088838</v>
      </c>
      <c r="BJ93" s="2038">
        <v>22.685468224911197</v>
      </c>
      <c r="BK93" s="2038">
        <v>7.5787051599279609</v>
      </c>
      <c r="BL93" s="2038">
        <v>17.431243804671855</v>
      </c>
      <c r="BM93" s="2038">
        <v>10.362486374385337</v>
      </c>
      <c r="BN93" s="2038">
        <v>11.900019576928633</v>
      </c>
      <c r="BO93" s="2038">
        <v>85.928627283951272</v>
      </c>
      <c r="BP93" s="2038">
        <v>14.071372716048744</v>
      </c>
      <c r="BQ93" s="2038">
        <v>15.197410428665053</v>
      </c>
      <c r="BR93" s="2038">
        <v>93.197156805924109</v>
      </c>
      <c r="BS93" s="2038">
        <v>6.8028431940758498</v>
      </c>
      <c r="BT93" s="2039">
        <v>2.6057227094452831</v>
      </c>
    </row>
    <row r="94" spans="1:72" ht="33.75">
      <c r="A94" s="870"/>
      <c r="B94" s="870"/>
      <c r="C94" s="870"/>
      <c r="D94" s="870"/>
      <c r="E94" s="872"/>
      <c r="S94" s="870"/>
      <c r="T94" s="870"/>
      <c r="U94" s="870"/>
      <c r="V94" s="870"/>
      <c r="AL94" s="3391"/>
      <c r="AM94" s="2036" t="s">
        <v>1987</v>
      </c>
      <c r="AN94" s="2037">
        <v>433.15289098998005</v>
      </c>
      <c r="AO94" s="2038">
        <v>100</v>
      </c>
      <c r="AP94" s="2038">
        <v>39.16481509430816</v>
      </c>
      <c r="AQ94" s="2038">
        <v>60.835184905691783</v>
      </c>
      <c r="AR94" s="2038">
        <v>39.16481509430816</v>
      </c>
      <c r="AS94" s="2038">
        <v>40.678203260487436</v>
      </c>
      <c r="AT94" s="2038">
        <v>43.525911155703049</v>
      </c>
      <c r="AU94" s="2038">
        <v>7.4921538910525349</v>
      </c>
      <c r="AV94" s="2038">
        <v>20.606115783245478</v>
      </c>
      <c r="AW94" s="2038">
        <v>30.719697005218755</v>
      </c>
      <c r="AX94" s="2038">
        <v>12.53288837407375</v>
      </c>
      <c r="AY94" s="2038">
        <v>23.613825235745995</v>
      </c>
      <c r="AZ94" s="2038">
        <v>15.923893879465412</v>
      </c>
      <c r="BA94" s="2038">
        <v>2.3733172045293127</v>
      </c>
      <c r="BB94" s="2038">
        <v>11.562608947445037</v>
      </c>
      <c r="BC94" s="2038">
        <v>18.029241698145874</v>
      </c>
      <c r="BD94" s="2038">
        <v>4.2906019634169752</v>
      </c>
      <c r="BE94" s="2038">
        <v>0</v>
      </c>
      <c r="BF94" s="2038">
        <v>40.401049555750099</v>
      </c>
      <c r="BG94" s="2038">
        <v>21.762459591192581</v>
      </c>
      <c r="BH94" s="2040">
        <v>0.23086536435540783</v>
      </c>
      <c r="BI94" s="2038">
        <v>68.64153319770908</v>
      </c>
      <c r="BJ94" s="2038">
        <v>31.358466802290845</v>
      </c>
      <c r="BK94" s="2038">
        <v>10.307669358308232</v>
      </c>
      <c r="BL94" s="2038">
        <v>19.838726265362556</v>
      </c>
      <c r="BM94" s="2038">
        <v>8.5975034725683184</v>
      </c>
      <c r="BN94" s="2038">
        <v>9.3242684178655502</v>
      </c>
      <c r="BO94" s="2038">
        <v>78.773014421309298</v>
      </c>
      <c r="BP94" s="2038">
        <v>21.226985578690659</v>
      </c>
      <c r="BQ94" s="2038">
        <v>22.665051785140417</v>
      </c>
      <c r="BR94" s="2038">
        <v>91.663979975267438</v>
      </c>
      <c r="BS94" s="2038">
        <v>8.3360200247325267</v>
      </c>
      <c r="BT94" s="2039">
        <v>5.2771704478194312</v>
      </c>
    </row>
    <row r="95" spans="1:72" ht="33.75">
      <c r="A95" s="870"/>
      <c r="B95" s="870"/>
      <c r="C95" s="870"/>
      <c r="D95" s="870"/>
      <c r="E95" s="872"/>
      <c r="S95" s="870"/>
      <c r="T95" s="870"/>
      <c r="U95" s="870"/>
      <c r="V95" s="870"/>
      <c r="AL95" s="3391"/>
      <c r="AM95" s="2036" t="s">
        <v>1988</v>
      </c>
      <c r="AN95" s="2037">
        <v>452.02348707596508</v>
      </c>
      <c r="AO95" s="2038">
        <v>100</v>
      </c>
      <c r="AP95" s="2038">
        <v>34.221468842359378</v>
      </c>
      <c r="AQ95" s="2038">
        <v>65.778531157640543</v>
      </c>
      <c r="AR95" s="2038">
        <v>34.221468842359378</v>
      </c>
      <c r="AS95" s="2038">
        <v>36.613676524998304</v>
      </c>
      <c r="AT95" s="2038">
        <v>43.314091761050378</v>
      </c>
      <c r="AU95" s="2038">
        <v>11.834603678432872</v>
      </c>
      <c r="AV95" s="2038">
        <v>21.393896455854311</v>
      </c>
      <c r="AW95" s="2038">
        <v>26.500918189971141</v>
      </c>
      <c r="AX95" s="2038">
        <v>17.2395226140777</v>
      </c>
      <c r="AY95" s="2038">
        <v>16.968069912396157</v>
      </c>
      <c r="AZ95" s="2038">
        <v>14.551091121433366</v>
      </c>
      <c r="BA95" s="2038">
        <v>1.6249220338704038</v>
      </c>
      <c r="BB95" s="2038">
        <v>13.91996003869698</v>
      </c>
      <c r="BC95" s="2038">
        <v>21.470203343808716</v>
      </c>
      <c r="BD95" s="2038">
        <v>2.5770538969624002</v>
      </c>
      <c r="BE95" s="2038">
        <v>0</v>
      </c>
      <c r="BF95" s="2038">
        <v>37.790319522881219</v>
      </c>
      <c r="BG95" s="2038">
        <v>10.735602312335605</v>
      </c>
      <c r="BH95" s="2040">
        <v>0.75849408860623702</v>
      </c>
      <c r="BI95" s="2038">
        <v>70.880732106149509</v>
      </c>
      <c r="BJ95" s="2038">
        <v>29.119267893850399</v>
      </c>
      <c r="BK95" s="2038">
        <v>7.6403237279805882</v>
      </c>
      <c r="BL95" s="2038">
        <v>15.99158351670652</v>
      </c>
      <c r="BM95" s="2038">
        <v>10.25369741666441</v>
      </c>
      <c r="BN95" s="2038">
        <v>8.5096863867680028</v>
      </c>
      <c r="BO95" s="2038">
        <v>82.617675518007189</v>
      </c>
      <c r="BP95" s="2038">
        <v>17.382324481992754</v>
      </c>
      <c r="BQ95" s="2038">
        <v>17.82767675421713</v>
      </c>
      <c r="BR95" s="2038">
        <v>95.928010439090329</v>
      </c>
      <c r="BS95" s="2038">
        <v>4.0719895609096435</v>
      </c>
      <c r="BT95" s="2039">
        <v>4.576148071835501</v>
      </c>
    </row>
    <row r="96" spans="1:72" ht="33.75">
      <c r="A96" s="870"/>
      <c r="B96" s="870"/>
      <c r="C96" s="870"/>
      <c r="D96" s="870"/>
      <c r="E96" s="872"/>
      <c r="S96" s="870"/>
      <c r="T96" s="870"/>
      <c r="U96" s="870"/>
      <c r="V96" s="870"/>
      <c r="AL96" s="3391"/>
      <c r="AM96" s="2036" t="s">
        <v>1989</v>
      </c>
      <c r="AN96" s="2037">
        <v>281.44613675216436</v>
      </c>
      <c r="AO96" s="2038">
        <v>100</v>
      </c>
      <c r="AP96" s="2038">
        <v>34.054687643376788</v>
      </c>
      <c r="AQ96" s="2038">
        <v>65.945312356623262</v>
      </c>
      <c r="AR96" s="2038">
        <v>34.054687643376788</v>
      </c>
      <c r="AS96" s="2038">
        <v>35.934902351481348</v>
      </c>
      <c r="AT96" s="2038">
        <v>52.87352993609764</v>
      </c>
      <c r="AU96" s="2038">
        <v>7.1187546967106439</v>
      </c>
      <c r="AV96" s="2038">
        <v>22.190404950254418</v>
      </c>
      <c r="AW96" s="2038">
        <v>25.051976321309144</v>
      </c>
      <c r="AX96" s="2038">
        <v>18.633264866256877</v>
      </c>
      <c r="AY96" s="2038">
        <v>22.712745964344037</v>
      </c>
      <c r="AZ96" s="2038">
        <v>18.697261308687668</v>
      </c>
      <c r="BA96" s="2038">
        <v>4.9216813724999451</v>
      </c>
      <c r="BB96" s="2038">
        <v>15.426398290602819</v>
      </c>
      <c r="BC96" s="2038">
        <v>29.183976314247474</v>
      </c>
      <c r="BD96" s="2038">
        <v>5.769648666497817</v>
      </c>
      <c r="BE96" s="2038">
        <v>0</v>
      </c>
      <c r="BF96" s="2038">
        <v>38.848092496072184</v>
      </c>
      <c r="BG96" s="2038">
        <v>8.9340660725244359</v>
      </c>
      <c r="BH96" s="2038">
        <v>4.5734308964440631</v>
      </c>
      <c r="BI96" s="2038">
        <v>79.472592318673136</v>
      </c>
      <c r="BJ96" s="2038">
        <v>20.527407681326913</v>
      </c>
      <c r="BK96" s="2038">
        <v>9.1950895292848216</v>
      </c>
      <c r="BL96" s="2038">
        <v>25.159141157392263</v>
      </c>
      <c r="BM96" s="2038">
        <v>13.565700283593763</v>
      </c>
      <c r="BN96" s="2038">
        <v>15.94233876103581</v>
      </c>
      <c r="BO96" s="2038">
        <v>84.244462636112914</v>
      </c>
      <c r="BP96" s="2038">
        <v>15.755537363887115</v>
      </c>
      <c r="BQ96" s="2038">
        <v>16.759084428711596</v>
      </c>
      <c r="BR96" s="2038">
        <v>92.301150980428147</v>
      </c>
      <c r="BS96" s="2038">
        <v>7.6988490195718819</v>
      </c>
      <c r="BT96" s="2039">
        <v>6.4926895949354648</v>
      </c>
    </row>
    <row r="97" spans="1:72" ht="23.25" thickBot="1">
      <c r="A97" s="870"/>
      <c r="B97" s="870"/>
      <c r="C97" s="870"/>
      <c r="D97" s="870"/>
      <c r="E97" s="872"/>
      <c r="S97" s="870"/>
      <c r="T97" s="870"/>
      <c r="U97" s="870"/>
      <c r="V97" s="870"/>
      <c r="AL97" s="3392"/>
      <c r="AM97" s="2042" t="s">
        <v>1990</v>
      </c>
      <c r="AN97" s="2043">
        <v>160.59224652626636</v>
      </c>
      <c r="AO97" s="2044">
        <v>100</v>
      </c>
      <c r="AP97" s="2044">
        <v>39.856190820913504</v>
      </c>
      <c r="AQ97" s="2044">
        <v>60.143809179086503</v>
      </c>
      <c r="AR97" s="2044">
        <v>39.856190820913504</v>
      </c>
      <c r="AS97" s="2044">
        <v>39.953807050138082</v>
      </c>
      <c r="AT97" s="2044">
        <v>42.030019109612141</v>
      </c>
      <c r="AU97" s="2044">
        <v>12.821983350068852</v>
      </c>
      <c r="AV97" s="2044">
        <v>27.445373965313102</v>
      </c>
      <c r="AW97" s="2044">
        <v>33.421978792201955</v>
      </c>
      <c r="AX97" s="2044">
        <v>22.986710804480953</v>
      </c>
      <c r="AY97" s="2044">
        <v>25.0685426516707</v>
      </c>
      <c r="AZ97" s="2044">
        <v>11.242681806854518</v>
      </c>
      <c r="BA97" s="2044">
        <v>0</v>
      </c>
      <c r="BB97" s="2044">
        <v>18.719704550319307</v>
      </c>
      <c r="BC97" s="2044">
        <v>22.862228270994244</v>
      </c>
      <c r="BD97" s="2044">
        <v>4.3759507658200363</v>
      </c>
      <c r="BE97" s="2044">
        <v>0</v>
      </c>
      <c r="BF97" s="2044">
        <v>34.087372951446348</v>
      </c>
      <c r="BG97" s="2044">
        <v>13.957318692672763</v>
      </c>
      <c r="BH97" s="2044">
        <v>0</v>
      </c>
      <c r="BI97" s="2044">
        <v>79.023394061819033</v>
      </c>
      <c r="BJ97" s="2044">
        <v>20.976605938180999</v>
      </c>
      <c r="BK97" s="2044">
        <v>20.218075799935452</v>
      </c>
      <c r="BL97" s="2044">
        <v>18.972685662328225</v>
      </c>
      <c r="BM97" s="2044">
        <v>18.951646758637899</v>
      </c>
      <c r="BN97" s="2044">
        <v>14.596734896508194</v>
      </c>
      <c r="BO97" s="2044">
        <v>86.999228328811114</v>
      </c>
      <c r="BP97" s="2044">
        <v>13.000771671188884</v>
      </c>
      <c r="BQ97" s="2044">
        <v>19.731215800573779</v>
      </c>
      <c r="BR97" s="2044">
        <v>84.780570034688225</v>
      </c>
      <c r="BS97" s="2044">
        <v>15.219429965311804</v>
      </c>
      <c r="BT97" s="2045">
        <v>9.9972916692472946</v>
      </c>
    </row>
    <row r="98" spans="1:72" thickTop="1">
      <c r="A98" s="870"/>
      <c r="B98" s="870"/>
      <c r="C98" s="870"/>
      <c r="D98" s="870"/>
      <c r="E98" s="872"/>
      <c r="S98" s="870"/>
      <c r="T98" s="870"/>
      <c r="U98" s="870"/>
      <c r="V98" s="870"/>
    </row>
    <row r="99" spans="1:72" ht="15">
      <c r="A99" s="870"/>
      <c r="B99" s="870"/>
      <c r="C99" s="870"/>
      <c r="D99" s="870"/>
      <c r="E99" s="872"/>
      <c r="S99" s="870"/>
      <c r="T99" s="870"/>
      <c r="U99" s="870"/>
      <c r="V99" s="870"/>
    </row>
    <row r="100" spans="1:72" ht="15">
      <c r="A100" s="870"/>
      <c r="B100" s="870"/>
      <c r="C100" s="870"/>
      <c r="D100" s="870"/>
      <c r="E100" s="872"/>
      <c r="S100" s="870"/>
      <c r="T100" s="870"/>
      <c r="U100" s="870"/>
      <c r="V100" s="870"/>
    </row>
    <row r="101" spans="1:72" ht="15">
      <c r="A101" s="870"/>
      <c r="B101" s="870"/>
      <c r="C101" s="870"/>
      <c r="D101" s="870"/>
      <c r="E101" s="872"/>
      <c r="S101" s="870"/>
      <c r="T101" s="870"/>
      <c r="U101" s="870"/>
      <c r="V101" s="870"/>
    </row>
    <row r="102" spans="1:72" ht="15">
      <c r="A102" s="870"/>
      <c r="B102" s="870"/>
      <c r="C102" s="870"/>
      <c r="D102" s="870"/>
      <c r="E102" s="872"/>
      <c r="S102" s="870"/>
      <c r="T102" s="870"/>
      <c r="U102" s="870"/>
      <c r="V102" s="870"/>
    </row>
    <row r="103" spans="1:72" ht="15">
      <c r="A103" s="870"/>
      <c r="B103" s="870"/>
      <c r="C103" s="870"/>
      <c r="D103" s="870"/>
      <c r="E103" s="872"/>
      <c r="S103" s="870"/>
      <c r="T103" s="870"/>
      <c r="U103" s="870"/>
      <c r="V103" s="870"/>
    </row>
    <row r="104" spans="1:72" ht="15">
      <c r="A104" s="870"/>
      <c r="B104" s="870"/>
      <c r="C104" s="870"/>
      <c r="D104" s="870"/>
      <c r="E104" s="872"/>
      <c r="S104" s="870"/>
      <c r="T104" s="870"/>
      <c r="U104" s="870"/>
      <c r="V104" s="870"/>
    </row>
    <row r="105" spans="1:72" ht="15">
      <c r="A105" s="870"/>
      <c r="B105" s="870"/>
      <c r="C105" s="870"/>
      <c r="D105" s="870"/>
      <c r="E105" s="872"/>
      <c r="S105" s="870"/>
      <c r="T105" s="870"/>
      <c r="U105" s="870"/>
      <c r="V105" s="870"/>
    </row>
    <row r="106" spans="1:72" ht="15">
      <c r="A106" s="870"/>
      <c r="B106" s="870"/>
      <c r="C106" s="870"/>
      <c r="D106" s="870"/>
      <c r="E106" s="872"/>
      <c r="S106" s="870"/>
      <c r="T106" s="870"/>
      <c r="U106" s="870"/>
      <c r="V106" s="870"/>
    </row>
    <row r="107" spans="1:72" ht="15">
      <c r="A107" s="870"/>
      <c r="B107" s="870"/>
      <c r="C107" s="870"/>
      <c r="D107" s="870"/>
      <c r="E107" s="872"/>
      <c r="S107" s="870"/>
      <c r="T107" s="870"/>
      <c r="U107" s="870"/>
      <c r="V107" s="870"/>
    </row>
    <row r="108" spans="1:72" ht="15">
      <c r="A108" s="870"/>
      <c r="B108" s="870"/>
      <c r="C108" s="870"/>
      <c r="D108" s="870"/>
      <c r="E108" s="872"/>
      <c r="S108" s="870"/>
      <c r="T108" s="870"/>
      <c r="U108" s="870"/>
      <c r="V108" s="870"/>
    </row>
    <row r="109" spans="1:72" ht="15">
      <c r="A109" s="870"/>
      <c r="B109" s="870"/>
      <c r="C109" s="870"/>
      <c r="D109" s="870"/>
      <c r="E109" s="872"/>
      <c r="S109" s="870"/>
      <c r="T109" s="870"/>
      <c r="U109" s="870"/>
      <c r="V109" s="870"/>
    </row>
    <row r="110" spans="1:72" ht="15">
      <c r="A110" s="870"/>
      <c r="B110" s="870"/>
      <c r="C110" s="870"/>
      <c r="D110" s="870"/>
      <c r="E110" s="872"/>
      <c r="S110" s="870"/>
      <c r="T110" s="870"/>
      <c r="U110" s="870"/>
      <c r="V110" s="870"/>
    </row>
    <row r="111" spans="1:72" ht="15">
      <c r="A111" s="870"/>
      <c r="B111" s="870"/>
      <c r="C111" s="870"/>
      <c r="D111" s="870"/>
      <c r="E111" s="872"/>
      <c r="S111" s="870"/>
      <c r="T111" s="870"/>
      <c r="U111" s="870"/>
      <c r="V111" s="870"/>
    </row>
    <row r="112" spans="1:72" ht="15">
      <c r="A112" s="870"/>
      <c r="B112" s="870"/>
      <c r="C112" s="870"/>
      <c r="D112" s="870"/>
      <c r="E112" s="872"/>
      <c r="S112" s="870"/>
      <c r="T112" s="870"/>
      <c r="U112" s="870"/>
      <c r="V112" s="870"/>
    </row>
    <row r="113" spans="1:22" ht="15">
      <c r="A113" s="870"/>
      <c r="B113" s="870"/>
      <c r="C113" s="870"/>
      <c r="D113" s="870"/>
      <c r="E113" s="872"/>
      <c r="S113" s="870"/>
      <c r="T113" s="870"/>
      <c r="U113" s="870"/>
      <c r="V113" s="870"/>
    </row>
    <row r="114" spans="1:22" ht="15">
      <c r="A114" s="870"/>
      <c r="B114" s="870"/>
      <c r="C114" s="870"/>
      <c r="D114" s="870"/>
      <c r="E114" s="872"/>
      <c r="S114" s="870"/>
      <c r="T114" s="870"/>
      <c r="U114" s="870"/>
      <c r="V114" s="870"/>
    </row>
    <row r="115" spans="1:22" ht="15">
      <c r="A115" s="870"/>
      <c r="B115" s="870"/>
      <c r="C115" s="870"/>
      <c r="D115" s="870"/>
      <c r="E115" s="872"/>
      <c r="S115" s="870"/>
      <c r="T115" s="870"/>
      <c r="U115" s="870"/>
      <c r="V115" s="870"/>
    </row>
    <row r="116" spans="1:22" ht="15">
      <c r="A116" s="870"/>
      <c r="B116" s="870"/>
      <c r="C116" s="870"/>
      <c r="D116" s="870"/>
      <c r="E116" s="872"/>
      <c r="S116" s="870"/>
      <c r="T116" s="870"/>
      <c r="U116" s="870"/>
      <c r="V116" s="870"/>
    </row>
    <row r="117" spans="1:22" ht="15">
      <c r="A117" s="870"/>
      <c r="B117" s="870"/>
      <c r="C117" s="870"/>
      <c r="D117" s="870"/>
      <c r="E117" s="872"/>
      <c r="S117" s="870"/>
      <c r="T117" s="870"/>
      <c r="U117" s="870"/>
      <c r="V117" s="870"/>
    </row>
    <row r="118" spans="1:22" ht="15">
      <c r="A118" s="870"/>
      <c r="B118" s="870"/>
      <c r="C118" s="870"/>
      <c r="D118" s="870"/>
      <c r="E118" s="872"/>
      <c r="S118" s="870"/>
      <c r="T118" s="870"/>
      <c r="U118" s="870"/>
      <c r="V118" s="870"/>
    </row>
    <row r="119" spans="1:22" ht="15">
      <c r="A119" s="870"/>
      <c r="B119" s="870"/>
      <c r="C119" s="870"/>
      <c r="D119" s="870"/>
      <c r="E119" s="872"/>
      <c r="S119" s="870"/>
      <c r="T119" s="870"/>
      <c r="U119" s="870"/>
      <c r="V119" s="870"/>
    </row>
    <row r="120" spans="1:22" ht="15">
      <c r="A120" s="870"/>
      <c r="B120" s="870"/>
      <c r="C120" s="870"/>
      <c r="D120" s="870"/>
      <c r="E120" s="872"/>
      <c r="S120" s="870"/>
      <c r="T120" s="870"/>
      <c r="U120" s="870"/>
      <c r="V120" s="870"/>
    </row>
    <row r="121" spans="1:22" ht="15">
      <c r="A121" s="870"/>
      <c r="B121" s="870"/>
      <c r="C121" s="870"/>
      <c r="D121" s="870"/>
      <c r="E121" s="872"/>
      <c r="S121" s="870"/>
      <c r="T121" s="870"/>
      <c r="U121" s="870"/>
      <c r="V121" s="870"/>
    </row>
    <row r="122" spans="1:22" ht="15">
      <c r="A122" s="870"/>
      <c r="B122" s="870"/>
      <c r="C122" s="870"/>
      <c r="D122" s="870"/>
      <c r="E122" s="872"/>
      <c r="S122" s="870"/>
      <c r="T122" s="870"/>
      <c r="U122" s="870"/>
      <c r="V122" s="870"/>
    </row>
    <row r="123" spans="1:22" ht="15">
      <c r="A123" s="870"/>
      <c r="B123" s="870"/>
      <c r="C123" s="870"/>
      <c r="D123" s="870"/>
      <c r="E123" s="872"/>
      <c r="S123" s="870"/>
      <c r="T123" s="870"/>
      <c r="U123" s="870"/>
      <c r="V123" s="870"/>
    </row>
    <row r="124" spans="1:22" ht="15">
      <c r="A124" s="870"/>
      <c r="B124" s="870"/>
      <c r="C124" s="870"/>
      <c r="D124" s="870"/>
      <c r="E124" s="872"/>
      <c r="S124" s="870"/>
      <c r="T124" s="870"/>
      <c r="U124" s="870"/>
      <c r="V124" s="870"/>
    </row>
    <row r="125" spans="1:22" ht="15">
      <c r="A125" s="870"/>
      <c r="B125" s="870"/>
      <c r="C125" s="870"/>
      <c r="D125" s="870"/>
      <c r="E125" s="872"/>
      <c r="S125" s="870"/>
      <c r="T125" s="870"/>
      <c r="U125" s="870"/>
      <c r="V125" s="870"/>
    </row>
    <row r="126" spans="1:22" ht="15">
      <c r="A126" s="870"/>
      <c r="B126" s="870"/>
      <c r="C126" s="870"/>
      <c r="D126" s="870"/>
      <c r="E126" s="872"/>
      <c r="S126" s="870"/>
      <c r="T126" s="870"/>
      <c r="U126" s="870"/>
      <c r="V126" s="870"/>
    </row>
    <row r="127" spans="1:22" ht="15">
      <c r="A127" s="870"/>
      <c r="B127" s="870"/>
      <c r="C127" s="870"/>
      <c r="D127" s="870"/>
      <c r="E127" s="872"/>
      <c r="S127" s="870"/>
      <c r="T127" s="870"/>
      <c r="U127" s="870"/>
      <c r="V127" s="870"/>
    </row>
    <row r="128" spans="1:22" ht="15">
      <c r="A128" s="870"/>
      <c r="B128" s="870"/>
      <c r="C128" s="870"/>
      <c r="D128" s="870"/>
      <c r="E128" s="872"/>
      <c r="S128" s="870"/>
      <c r="T128" s="870"/>
      <c r="U128" s="870"/>
      <c r="V128" s="870"/>
    </row>
    <row r="129" spans="1:22" ht="15">
      <c r="A129" s="870"/>
      <c r="B129" s="870"/>
      <c r="C129" s="870"/>
      <c r="D129" s="870"/>
      <c r="E129" s="872"/>
      <c r="S129" s="870"/>
      <c r="T129" s="870"/>
      <c r="U129" s="870"/>
      <c r="V129" s="870"/>
    </row>
    <row r="130" spans="1:22" ht="15">
      <c r="A130" s="870"/>
      <c r="B130" s="870"/>
      <c r="C130" s="870"/>
      <c r="D130" s="870"/>
      <c r="E130" s="872"/>
      <c r="S130" s="870"/>
      <c r="T130" s="870"/>
      <c r="U130" s="870"/>
      <c r="V130" s="870"/>
    </row>
    <row r="131" spans="1:22" ht="15">
      <c r="A131" s="870"/>
      <c r="B131" s="870"/>
      <c r="C131" s="870"/>
      <c r="D131" s="870"/>
      <c r="E131" s="872"/>
      <c r="S131" s="870"/>
      <c r="T131" s="870"/>
      <c r="U131" s="870"/>
      <c r="V131" s="870"/>
    </row>
    <row r="132" spans="1:22" ht="15">
      <c r="A132" s="870"/>
      <c r="B132" s="870"/>
      <c r="C132" s="870"/>
      <c r="D132" s="870"/>
      <c r="E132" s="872"/>
      <c r="S132" s="870"/>
      <c r="T132" s="870"/>
      <c r="U132" s="870"/>
      <c r="V132" s="870"/>
    </row>
    <row r="133" spans="1:22" ht="15">
      <c r="A133" s="870"/>
      <c r="B133" s="870"/>
      <c r="C133" s="870"/>
      <c r="D133" s="870"/>
      <c r="E133" s="872"/>
      <c r="S133" s="870"/>
      <c r="T133" s="870"/>
      <c r="U133" s="870"/>
      <c r="V133" s="870"/>
    </row>
    <row r="134" spans="1:22" ht="15">
      <c r="A134" s="870"/>
      <c r="B134" s="870"/>
      <c r="C134" s="870"/>
      <c r="D134" s="870"/>
      <c r="E134" s="872"/>
      <c r="S134" s="870"/>
      <c r="T134" s="870"/>
      <c r="U134" s="870"/>
      <c r="V134" s="870"/>
    </row>
    <row r="135" spans="1:22" ht="15">
      <c r="A135" s="870"/>
      <c r="B135" s="870"/>
      <c r="C135" s="870"/>
      <c r="D135" s="870"/>
      <c r="E135" s="872"/>
      <c r="S135" s="870"/>
      <c r="T135" s="870"/>
      <c r="U135" s="870"/>
      <c r="V135" s="870"/>
    </row>
    <row r="136" spans="1:22" ht="15">
      <c r="A136" s="870"/>
      <c r="B136" s="870"/>
      <c r="C136" s="870"/>
      <c r="D136" s="870"/>
      <c r="E136" s="872"/>
      <c r="S136" s="870"/>
      <c r="T136" s="870"/>
      <c r="U136" s="870"/>
      <c r="V136" s="870"/>
    </row>
    <row r="137" spans="1:22" ht="15">
      <c r="A137" s="870"/>
      <c r="B137" s="870"/>
      <c r="C137" s="870"/>
      <c r="D137" s="870"/>
      <c r="E137" s="872"/>
      <c r="S137" s="870"/>
      <c r="T137" s="870"/>
      <c r="U137" s="870"/>
      <c r="V137" s="870"/>
    </row>
    <row r="138" spans="1:22" ht="15">
      <c r="A138" s="870"/>
      <c r="B138" s="870"/>
      <c r="C138" s="870"/>
      <c r="D138" s="870"/>
      <c r="E138" s="872"/>
      <c r="S138" s="870"/>
      <c r="T138" s="870"/>
      <c r="U138" s="870"/>
      <c r="V138" s="870"/>
    </row>
    <row r="139" spans="1:22" ht="15">
      <c r="A139" s="870"/>
      <c r="B139" s="870"/>
      <c r="C139" s="870"/>
      <c r="D139" s="870"/>
      <c r="E139" s="872"/>
      <c r="S139" s="870"/>
      <c r="T139" s="870"/>
      <c r="U139" s="870"/>
      <c r="V139" s="870"/>
    </row>
    <row r="140" spans="1:22" ht="15">
      <c r="A140" s="870"/>
      <c r="B140" s="870"/>
      <c r="C140" s="870"/>
      <c r="D140" s="870"/>
      <c r="E140" s="872"/>
      <c r="S140" s="870"/>
      <c r="T140" s="870"/>
      <c r="U140" s="870"/>
      <c r="V140" s="870"/>
    </row>
    <row r="141" spans="1:22" ht="15">
      <c r="A141" s="870"/>
      <c r="B141" s="870"/>
      <c r="C141" s="870"/>
      <c r="D141" s="870"/>
      <c r="E141" s="872"/>
      <c r="S141" s="870"/>
      <c r="T141" s="870"/>
      <c r="U141" s="870"/>
      <c r="V141" s="870"/>
    </row>
    <row r="142" spans="1:22" ht="15">
      <c r="A142" s="870"/>
      <c r="B142" s="870"/>
      <c r="C142" s="870"/>
      <c r="D142" s="870"/>
      <c r="E142" s="872"/>
      <c r="S142" s="870"/>
      <c r="T142" s="870"/>
      <c r="U142" s="870"/>
      <c r="V142" s="870"/>
    </row>
    <row r="143" spans="1:22" ht="15">
      <c r="A143" s="870"/>
      <c r="B143" s="870"/>
      <c r="C143" s="870"/>
      <c r="D143" s="870"/>
      <c r="E143" s="872"/>
      <c r="S143" s="870"/>
      <c r="T143" s="870"/>
      <c r="U143" s="870"/>
      <c r="V143" s="870"/>
    </row>
    <row r="144" spans="1:22" ht="15">
      <c r="A144" s="870"/>
      <c r="B144" s="870"/>
      <c r="C144" s="870"/>
      <c r="D144" s="870"/>
      <c r="E144" s="872"/>
      <c r="S144" s="870"/>
      <c r="T144" s="870"/>
      <c r="U144" s="870"/>
      <c r="V144" s="870"/>
    </row>
    <row r="145" spans="1:22" ht="15">
      <c r="A145" s="870"/>
      <c r="B145" s="870"/>
      <c r="C145" s="870"/>
      <c r="D145" s="870"/>
      <c r="E145" s="872"/>
      <c r="S145" s="870"/>
      <c r="T145" s="870"/>
      <c r="U145" s="870"/>
      <c r="V145" s="870"/>
    </row>
    <row r="146" spans="1:22" ht="15">
      <c r="A146" s="870"/>
      <c r="B146" s="870"/>
      <c r="C146" s="870"/>
      <c r="D146" s="870"/>
      <c r="E146" s="872"/>
      <c r="S146" s="870"/>
      <c r="T146" s="870"/>
      <c r="U146" s="870"/>
      <c r="V146" s="870"/>
    </row>
    <row r="147" spans="1:22" ht="15">
      <c r="A147" s="870"/>
      <c r="B147" s="870"/>
      <c r="C147" s="870"/>
      <c r="D147" s="870"/>
      <c r="E147" s="872"/>
      <c r="S147" s="870"/>
      <c r="T147" s="870"/>
      <c r="U147" s="870"/>
      <c r="V147" s="870"/>
    </row>
    <row r="148" spans="1:22" ht="15">
      <c r="A148" s="870"/>
      <c r="B148" s="870"/>
      <c r="C148" s="870"/>
      <c r="D148" s="870"/>
      <c r="E148" s="872"/>
      <c r="S148" s="870"/>
      <c r="T148" s="870"/>
      <c r="U148" s="870"/>
      <c r="V148" s="870"/>
    </row>
    <row r="149" spans="1:22" ht="15">
      <c r="A149" s="870"/>
      <c r="B149" s="870"/>
      <c r="C149" s="870"/>
      <c r="D149" s="870"/>
      <c r="E149" s="872"/>
      <c r="S149" s="870"/>
      <c r="T149" s="870"/>
      <c r="U149" s="870"/>
      <c r="V149" s="870"/>
    </row>
    <row r="150" spans="1:22" ht="15">
      <c r="A150" s="870"/>
      <c r="B150" s="870"/>
      <c r="C150" s="870"/>
      <c r="D150" s="870"/>
      <c r="E150" s="872"/>
      <c r="S150" s="870"/>
      <c r="T150" s="870"/>
      <c r="U150" s="870"/>
      <c r="V150" s="870"/>
    </row>
    <row r="151" spans="1:22" ht="15">
      <c r="A151" s="870"/>
      <c r="B151" s="870"/>
      <c r="C151" s="870"/>
      <c r="D151" s="870"/>
      <c r="E151" s="872"/>
      <c r="S151" s="870"/>
      <c r="T151" s="870"/>
      <c r="U151" s="870"/>
      <c r="V151" s="870"/>
    </row>
    <row r="152" spans="1:22" ht="15">
      <c r="A152" s="870"/>
      <c r="B152" s="870"/>
      <c r="C152" s="870"/>
      <c r="D152" s="870"/>
      <c r="E152" s="872"/>
      <c r="S152" s="870"/>
      <c r="T152" s="870"/>
      <c r="U152" s="870"/>
      <c r="V152" s="870"/>
    </row>
    <row r="153" spans="1:22" ht="15">
      <c r="A153" s="870"/>
      <c r="B153" s="870"/>
      <c r="C153" s="870"/>
      <c r="D153" s="870"/>
      <c r="E153" s="872"/>
      <c r="S153" s="870"/>
      <c r="T153" s="870"/>
      <c r="U153" s="870"/>
      <c r="V153" s="870"/>
    </row>
    <row r="154" spans="1:22" ht="15">
      <c r="A154" s="870"/>
      <c r="B154" s="870"/>
      <c r="C154" s="870"/>
      <c r="D154" s="870"/>
      <c r="E154" s="872"/>
      <c r="S154" s="870"/>
      <c r="T154" s="870"/>
      <c r="U154" s="870"/>
      <c r="V154" s="870"/>
    </row>
    <row r="155" spans="1:22" ht="15">
      <c r="A155" s="870"/>
      <c r="B155" s="870"/>
      <c r="C155" s="870"/>
      <c r="D155" s="870"/>
      <c r="E155" s="872"/>
      <c r="S155" s="870"/>
      <c r="T155" s="870"/>
      <c r="U155" s="870"/>
      <c r="V155" s="870"/>
    </row>
    <row r="156" spans="1:22" ht="15">
      <c r="A156" s="870"/>
      <c r="B156" s="870"/>
      <c r="C156" s="870"/>
      <c r="D156" s="870"/>
      <c r="E156" s="872"/>
      <c r="S156" s="870"/>
      <c r="T156" s="870"/>
      <c r="U156" s="870"/>
      <c r="V156" s="870"/>
    </row>
    <row r="157" spans="1:22" ht="15">
      <c r="A157" s="870"/>
      <c r="B157" s="870"/>
      <c r="C157" s="870"/>
      <c r="D157" s="870"/>
      <c r="E157" s="872"/>
      <c r="S157" s="870"/>
      <c r="T157" s="870"/>
      <c r="U157" s="870"/>
      <c r="V157" s="870"/>
    </row>
    <row r="158" spans="1:22" ht="15">
      <c r="A158" s="870"/>
      <c r="B158" s="870"/>
      <c r="C158" s="870"/>
      <c r="D158" s="870"/>
      <c r="E158" s="872"/>
      <c r="S158" s="870"/>
      <c r="T158" s="870"/>
      <c r="U158" s="870"/>
      <c r="V158" s="870"/>
    </row>
    <row r="159" spans="1:22" ht="15">
      <c r="A159" s="870"/>
      <c r="B159" s="870"/>
      <c r="C159" s="870"/>
      <c r="D159" s="870"/>
      <c r="E159" s="872"/>
      <c r="S159" s="870"/>
      <c r="T159" s="870"/>
      <c r="U159" s="870"/>
      <c r="V159" s="870"/>
    </row>
    <row r="160" spans="1:22" ht="15">
      <c r="A160" s="870"/>
      <c r="B160" s="870"/>
      <c r="C160" s="870"/>
      <c r="D160" s="870"/>
      <c r="E160" s="872"/>
      <c r="S160" s="870"/>
      <c r="T160" s="870"/>
      <c r="U160" s="870"/>
      <c r="V160" s="870"/>
    </row>
    <row r="161" spans="1:22" ht="15">
      <c r="A161" s="870"/>
      <c r="B161" s="870"/>
      <c r="C161" s="870"/>
      <c r="D161" s="870"/>
      <c r="E161" s="872"/>
      <c r="S161" s="870"/>
      <c r="T161" s="870"/>
      <c r="U161" s="870"/>
      <c r="V161" s="870"/>
    </row>
    <row r="162" spans="1:22" ht="15">
      <c r="A162" s="870"/>
      <c r="B162" s="870"/>
      <c r="C162" s="870"/>
      <c r="D162" s="870"/>
      <c r="E162" s="872"/>
      <c r="S162" s="870"/>
      <c r="T162" s="870"/>
      <c r="U162" s="870"/>
      <c r="V162" s="870"/>
    </row>
    <row r="163" spans="1:22" ht="15">
      <c r="A163" s="870"/>
      <c r="B163" s="870"/>
      <c r="C163" s="870"/>
      <c r="D163" s="870"/>
      <c r="E163" s="872"/>
      <c r="S163" s="870"/>
      <c r="T163" s="870"/>
      <c r="U163" s="870"/>
      <c r="V163" s="870"/>
    </row>
    <row r="164" spans="1:22" ht="15">
      <c r="A164" s="870"/>
      <c r="B164" s="870"/>
      <c r="C164" s="870"/>
      <c r="D164" s="870"/>
      <c r="E164" s="872"/>
      <c r="S164" s="870"/>
      <c r="T164" s="870"/>
      <c r="U164" s="870"/>
      <c r="V164" s="870"/>
    </row>
    <row r="165" spans="1:22" ht="15">
      <c r="A165" s="870"/>
      <c r="B165" s="870"/>
      <c r="C165" s="870"/>
      <c r="D165" s="870"/>
      <c r="E165" s="872"/>
      <c r="S165" s="870"/>
      <c r="T165" s="870"/>
      <c r="U165" s="870"/>
      <c r="V165" s="870"/>
    </row>
    <row r="166" spans="1:22" ht="15">
      <c r="A166" s="870"/>
      <c r="B166" s="870"/>
      <c r="C166" s="870"/>
      <c r="D166" s="870"/>
      <c r="E166" s="872"/>
      <c r="S166" s="870"/>
      <c r="T166" s="870"/>
      <c r="U166" s="870"/>
      <c r="V166" s="870"/>
    </row>
    <row r="167" spans="1:22" ht="15">
      <c r="A167" s="870"/>
      <c r="B167" s="870"/>
      <c r="C167" s="870"/>
      <c r="D167" s="870"/>
      <c r="E167" s="872"/>
      <c r="S167" s="870"/>
      <c r="T167" s="870"/>
      <c r="U167" s="870"/>
      <c r="V167" s="870"/>
    </row>
    <row r="168" spans="1:22" ht="15">
      <c r="A168" s="870"/>
      <c r="B168" s="870"/>
      <c r="C168" s="870"/>
      <c r="D168" s="870"/>
      <c r="E168" s="872"/>
      <c r="S168" s="870"/>
      <c r="T168" s="870"/>
      <c r="U168" s="870"/>
      <c r="V168" s="870"/>
    </row>
    <row r="169" spans="1:22" ht="15">
      <c r="A169" s="870"/>
      <c r="B169" s="870"/>
      <c r="C169" s="870"/>
      <c r="D169" s="870"/>
      <c r="E169" s="872"/>
      <c r="S169" s="870"/>
      <c r="T169" s="870"/>
      <c r="U169" s="870"/>
      <c r="V169" s="870"/>
    </row>
    <row r="170" spans="1:22" ht="15">
      <c r="A170" s="870"/>
      <c r="B170" s="870"/>
      <c r="C170" s="870"/>
      <c r="D170" s="870"/>
      <c r="E170" s="872"/>
      <c r="S170" s="870"/>
      <c r="T170" s="870"/>
      <c r="U170" s="870"/>
      <c r="V170" s="870"/>
    </row>
    <row r="171" spans="1:22" ht="15">
      <c r="A171" s="870"/>
      <c r="B171" s="870"/>
      <c r="C171" s="870"/>
      <c r="D171" s="870"/>
      <c r="E171" s="872"/>
      <c r="S171" s="870"/>
      <c r="T171" s="870"/>
      <c r="U171" s="870"/>
      <c r="V171" s="870"/>
    </row>
    <row r="172" spans="1:22" ht="15">
      <c r="A172" s="870"/>
      <c r="B172" s="870"/>
      <c r="C172" s="870"/>
      <c r="D172" s="870"/>
      <c r="E172" s="872"/>
      <c r="S172" s="870"/>
      <c r="T172" s="870"/>
      <c r="U172" s="870"/>
      <c r="V172" s="870"/>
    </row>
    <row r="173" spans="1:22" ht="15">
      <c r="A173" s="870"/>
      <c r="B173" s="870"/>
      <c r="C173" s="870"/>
      <c r="D173" s="870"/>
      <c r="E173" s="872"/>
      <c r="S173" s="870"/>
      <c r="T173" s="870"/>
      <c r="U173" s="870"/>
      <c r="V173" s="870"/>
    </row>
    <row r="174" spans="1:22" ht="15">
      <c r="A174" s="870"/>
      <c r="B174" s="870"/>
      <c r="C174" s="870"/>
      <c r="D174" s="870"/>
      <c r="E174" s="872"/>
      <c r="S174" s="870"/>
      <c r="T174" s="870"/>
      <c r="U174" s="870"/>
      <c r="V174" s="870"/>
    </row>
    <row r="175" spans="1:22" ht="15">
      <c r="A175" s="870"/>
      <c r="B175" s="870"/>
      <c r="C175" s="870"/>
      <c r="D175" s="870"/>
      <c r="E175" s="872"/>
      <c r="S175" s="870"/>
      <c r="T175" s="870"/>
      <c r="U175" s="870"/>
      <c r="V175" s="870"/>
    </row>
    <row r="176" spans="1:22" ht="15">
      <c r="A176" s="870"/>
      <c r="B176" s="870"/>
      <c r="C176" s="870"/>
      <c r="D176" s="870"/>
      <c r="E176" s="872"/>
      <c r="S176" s="870"/>
      <c r="T176" s="870"/>
      <c r="U176" s="870"/>
      <c r="V176" s="870"/>
    </row>
    <row r="177" spans="1:22" ht="15">
      <c r="A177" s="870"/>
      <c r="B177" s="870"/>
      <c r="C177" s="870"/>
      <c r="D177" s="870"/>
      <c r="E177" s="872"/>
      <c r="S177" s="870"/>
      <c r="T177" s="870"/>
      <c r="U177" s="870"/>
      <c r="V177" s="870"/>
    </row>
    <row r="178" spans="1:22" ht="15">
      <c r="A178" s="870"/>
      <c r="B178" s="870"/>
      <c r="C178" s="870"/>
      <c r="D178" s="870"/>
      <c r="E178" s="872"/>
      <c r="S178" s="870"/>
      <c r="T178" s="870"/>
      <c r="U178" s="870"/>
      <c r="V178" s="870"/>
    </row>
    <row r="179" spans="1:22" ht="15">
      <c r="A179" s="870"/>
      <c r="B179" s="870"/>
      <c r="C179" s="870"/>
      <c r="D179" s="870"/>
      <c r="E179" s="872"/>
      <c r="S179" s="870"/>
      <c r="T179" s="870"/>
      <c r="U179" s="870"/>
      <c r="V179" s="870"/>
    </row>
    <row r="180" spans="1:22" ht="15">
      <c r="A180" s="870"/>
      <c r="B180" s="870"/>
      <c r="C180" s="870"/>
      <c r="D180" s="870"/>
      <c r="E180" s="872"/>
      <c r="S180" s="870"/>
      <c r="T180" s="870"/>
      <c r="U180" s="870"/>
      <c r="V180" s="870"/>
    </row>
    <row r="181" spans="1:22" ht="15">
      <c r="A181" s="870"/>
      <c r="B181" s="870"/>
      <c r="C181" s="870"/>
      <c r="D181" s="870"/>
      <c r="E181" s="872"/>
      <c r="S181" s="870"/>
      <c r="T181" s="870"/>
      <c r="U181" s="870"/>
      <c r="V181" s="870"/>
    </row>
    <row r="182" spans="1:22" ht="15">
      <c r="A182" s="870"/>
      <c r="B182" s="870"/>
      <c r="C182" s="870"/>
      <c r="D182" s="870"/>
      <c r="E182" s="872"/>
      <c r="S182" s="870"/>
      <c r="T182" s="870"/>
      <c r="U182" s="870"/>
      <c r="V182" s="870"/>
    </row>
    <row r="183" spans="1:22" ht="15">
      <c r="A183" s="870"/>
      <c r="B183" s="870"/>
      <c r="C183" s="870"/>
      <c r="D183" s="870"/>
      <c r="E183" s="872"/>
      <c r="S183" s="870"/>
      <c r="T183" s="870"/>
      <c r="U183" s="870"/>
      <c r="V183" s="870"/>
    </row>
    <row r="184" spans="1:22" ht="15">
      <c r="A184" s="870"/>
      <c r="B184" s="870"/>
      <c r="C184" s="870"/>
      <c r="D184" s="870"/>
      <c r="E184" s="872"/>
      <c r="S184" s="870"/>
      <c r="T184" s="870"/>
      <c r="U184" s="870"/>
      <c r="V184" s="870"/>
    </row>
    <row r="185" spans="1:22" ht="15">
      <c r="A185" s="870"/>
      <c r="B185" s="870"/>
      <c r="C185" s="870"/>
      <c r="D185" s="870"/>
      <c r="E185" s="872"/>
      <c r="S185" s="870"/>
      <c r="T185" s="870"/>
      <c r="U185" s="870"/>
      <c r="V185" s="870"/>
    </row>
    <row r="186" spans="1:22" ht="15">
      <c r="A186" s="870"/>
      <c r="B186" s="870"/>
      <c r="C186" s="870"/>
      <c r="D186" s="870"/>
      <c r="E186" s="872"/>
      <c r="S186" s="870"/>
      <c r="T186" s="870"/>
      <c r="U186" s="870"/>
      <c r="V186" s="870"/>
    </row>
    <row r="187" spans="1:22" ht="15">
      <c r="A187" s="870"/>
      <c r="B187" s="870"/>
      <c r="C187" s="870"/>
      <c r="D187" s="870"/>
      <c r="E187" s="872"/>
      <c r="S187" s="870"/>
      <c r="T187" s="870"/>
      <c r="U187" s="870"/>
      <c r="V187" s="870"/>
    </row>
    <row r="188" spans="1:22" ht="15">
      <c r="A188" s="870"/>
      <c r="B188" s="870"/>
      <c r="C188" s="870"/>
      <c r="D188" s="870"/>
      <c r="E188" s="872"/>
      <c r="S188" s="870"/>
      <c r="T188" s="870"/>
      <c r="U188" s="870"/>
      <c r="V188" s="870"/>
    </row>
    <row r="189" spans="1:22" ht="15">
      <c r="A189" s="870"/>
      <c r="B189" s="870"/>
      <c r="C189" s="870"/>
      <c r="D189" s="870"/>
      <c r="E189" s="872"/>
      <c r="S189" s="870"/>
      <c r="T189" s="870"/>
      <c r="U189" s="870"/>
      <c r="V189" s="870"/>
    </row>
    <row r="190" spans="1:22" ht="15">
      <c r="A190" s="870"/>
      <c r="B190" s="870"/>
      <c r="C190" s="870"/>
      <c r="D190" s="870"/>
      <c r="E190" s="872"/>
      <c r="S190" s="870"/>
      <c r="T190" s="870"/>
      <c r="U190" s="870"/>
      <c r="V190" s="870"/>
    </row>
    <row r="191" spans="1:22" ht="15">
      <c r="A191" s="870"/>
      <c r="B191" s="870"/>
      <c r="C191" s="870"/>
      <c r="D191" s="870"/>
      <c r="E191" s="872"/>
      <c r="S191" s="870"/>
      <c r="T191" s="870"/>
      <c r="U191" s="870"/>
      <c r="V191" s="870"/>
    </row>
    <row r="192" spans="1:22" ht="15">
      <c r="A192" s="870"/>
      <c r="B192" s="870"/>
      <c r="C192" s="870"/>
      <c r="D192" s="870"/>
      <c r="E192" s="872"/>
      <c r="S192" s="870"/>
      <c r="T192" s="870"/>
      <c r="U192" s="870"/>
      <c r="V192" s="870"/>
    </row>
    <row r="193" spans="1:22" ht="15">
      <c r="A193" s="870"/>
      <c r="B193" s="870"/>
      <c r="C193" s="870"/>
      <c r="D193" s="870"/>
      <c r="E193" s="872"/>
      <c r="S193" s="870"/>
      <c r="T193" s="870"/>
      <c r="U193" s="870"/>
      <c r="V193" s="870"/>
    </row>
    <row r="194" spans="1:22" ht="15">
      <c r="A194" s="870"/>
      <c r="B194" s="870"/>
      <c r="C194" s="870"/>
      <c r="D194" s="870"/>
      <c r="E194" s="872"/>
      <c r="S194" s="870"/>
      <c r="T194" s="870"/>
      <c r="U194" s="870"/>
      <c r="V194" s="870"/>
    </row>
    <row r="195" spans="1:22" ht="15">
      <c r="A195" s="870"/>
      <c r="B195" s="870"/>
      <c r="C195" s="870"/>
      <c r="D195" s="870"/>
      <c r="E195" s="872"/>
      <c r="S195" s="870"/>
      <c r="T195" s="870"/>
      <c r="U195" s="870"/>
      <c r="V195" s="870"/>
    </row>
    <row r="196" spans="1:22" ht="15">
      <c r="A196" s="870"/>
      <c r="B196" s="870"/>
      <c r="C196" s="870"/>
      <c r="D196" s="870"/>
      <c r="E196" s="872"/>
      <c r="S196" s="870"/>
      <c r="T196" s="870"/>
      <c r="U196" s="870"/>
      <c r="V196" s="870"/>
    </row>
    <row r="197" spans="1:22" ht="15">
      <c r="A197" s="870"/>
      <c r="B197" s="870"/>
      <c r="C197" s="870"/>
      <c r="D197" s="870"/>
      <c r="E197" s="872"/>
      <c r="S197" s="870"/>
      <c r="T197" s="870"/>
      <c r="U197" s="870"/>
      <c r="V197" s="870"/>
    </row>
    <row r="198" spans="1:22" ht="15">
      <c r="A198" s="870"/>
      <c r="B198" s="870"/>
      <c r="C198" s="870"/>
      <c r="D198" s="870"/>
      <c r="E198" s="872"/>
      <c r="S198" s="870"/>
      <c r="T198" s="870"/>
      <c r="U198" s="870"/>
      <c r="V198" s="870"/>
    </row>
    <row r="199" spans="1:22" ht="15">
      <c r="A199" s="870"/>
      <c r="B199" s="870"/>
      <c r="C199" s="870"/>
      <c r="D199" s="870"/>
      <c r="E199" s="872"/>
      <c r="S199" s="870"/>
      <c r="T199" s="870"/>
      <c r="U199" s="870"/>
      <c r="V199" s="870"/>
    </row>
    <row r="200" spans="1:22" ht="15">
      <c r="A200" s="870"/>
      <c r="B200" s="870"/>
      <c r="C200" s="870"/>
      <c r="D200" s="870"/>
      <c r="E200" s="872"/>
      <c r="S200" s="870"/>
      <c r="T200" s="870"/>
      <c r="U200" s="870"/>
      <c r="V200" s="870"/>
    </row>
    <row r="201" spans="1:22" ht="15">
      <c r="A201" s="870"/>
      <c r="B201" s="870"/>
      <c r="C201" s="870"/>
      <c r="D201" s="870"/>
      <c r="E201" s="872"/>
      <c r="S201" s="870"/>
      <c r="T201" s="870"/>
      <c r="U201" s="870"/>
      <c r="V201" s="870"/>
    </row>
    <row r="202" spans="1:22" ht="15">
      <c r="A202" s="870"/>
      <c r="B202" s="870"/>
      <c r="C202" s="870"/>
      <c r="D202" s="870"/>
      <c r="E202" s="872"/>
      <c r="S202" s="870"/>
      <c r="T202" s="870"/>
      <c r="U202" s="870"/>
      <c r="V202" s="870"/>
    </row>
    <row r="203" spans="1:22" ht="15">
      <c r="A203" s="870"/>
      <c r="B203" s="870"/>
      <c r="C203" s="870"/>
      <c r="D203" s="870"/>
      <c r="E203" s="872"/>
      <c r="S203" s="870"/>
      <c r="T203" s="870"/>
      <c r="U203" s="870"/>
      <c r="V203" s="870"/>
    </row>
    <row r="204" spans="1:22" ht="15">
      <c r="A204" s="870"/>
      <c r="B204" s="870"/>
      <c r="C204" s="870"/>
      <c r="D204" s="870"/>
      <c r="E204" s="872"/>
      <c r="S204" s="870"/>
      <c r="T204" s="870"/>
      <c r="U204" s="870"/>
      <c r="V204" s="870"/>
    </row>
    <row r="205" spans="1:22" ht="15">
      <c r="A205" s="870"/>
      <c r="B205" s="870"/>
      <c r="C205" s="870"/>
      <c r="D205" s="870"/>
      <c r="E205" s="872"/>
      <c r="S205" s="870"/>
      <c r="T205" s="870"/>
      <c r="U205" s="870"/>
      <c r="V205" s="870"/>
    </row>
    <row r="206" spans="1:22" ht="15">
      <c r="A206" s="870"/>
      <c r="B206" s="870"/>
      <c r="C206" s="870"/>
      <c r="D206" s="870"/>
      <c r="E206" s="872"/>
      <c r="S206" s="870"/>
      <c r="T206" s="870"/>
      <c r="U206" s="870"/>
      <c r="V206" s="870"/>
    </row>
  </sheetData>
  <mergeCells count="127">
    <mergeCell ref="A28:D28"/>
    <mergeCell ref="S28:V28"/>
    <mergeCell ref="A29:D29"/>
    <mergeCell ref="S29:V29"/>
    <mergeCell ref="A30:D30"/>
    <mergeCell ref="S30:V30"/>
    <mergeCell ref="A25:D25"/>
    <mergeCell ref="S25:V25"/>
    <mergeCell ref="A26:D26"/>
    <mergeCell ref="S26:V26"/>
    <mergeCell ref="A27:D27"/>
    <mergeCell ref="S27:V27"/>
    <mergeCell ref="A31:D31"/>
    <mergeCell ref="A62:B62"/>
    <mergeCell ref="S62:T62"/>
    <mergeCell ref="A58:B58"/>
    <mergeCell ref="S58:T58"/>
    <mergeCell ref="B60:C60"/>
    <mergeCell ref="T60:U60"/>
    <mergeCell ref="B61:C61"/>
    <mergeCell ref="T61:U61"/>
    <mergeCell ref="S31:V31"/>
    <mergeCell ref="S63:AA63"/>
    <mergeCell ref="A63:J63"/>
    <mergeCell ref="A42:B42"/>
    <mergeCell ref="S42:T42"/>
    <mergeCell ref="A56:B56"/>
    <mergeCell ref="S56:T56"/>
    <mergeCell ref="A57:C57"/>
    <mergeCell ref="S57:U57"/>
    <mergeCell ref="A32:B32"/>
    <mergeCell ref="S32:T32"/>
    <mergeCell ref="A35:C35"/>
    <mergeCell ref="S35:U35"/>
    <mergeCell ref="A41:C41"/>
    <mergeCell ref="S41:U41"/>
    <mergeCell ref="AF21:AH21"/>
    <mergeCell ref="A22:C22"/>
    <mergeCell ref="S22:U22"/>
    <mergeCell ref="A23:C23"/>
    <mergeCell ref="S23:U23"/>
    <mergeCell ref="A24:C24"/>
    <mergeCell ref="S24:U24"/>
    <mergeCell ref="A19:C19"/>
    <mergeCell ref="S19:U19"/>
    <mergeCell ref="A20:C20"/>
    <mergeCell ref="S20:U20"/>
    <mergeCell ref="A21:C21"/>
    <mergeCell ref="S21:U21"/>
    <mergeCell ref="A16:C16"/>
    <mergeCell ref="S16:U16"/>
    <mergeCell ref="A17:C17"/>
    <mergeCell ref="S17:U17"/>
    <mergeCell ref="A18:C18"/>
    <mergeCell ref="S18:U18"/>
    <mergeCell ref="A13:C13"/>
    <mergeCell ref="S13:U13"/>
    <mergeCell ref="A14:C14"/>
    <mergeCell ref="S14:U14"/>
    <mergeCell ref="A15:C15"/>
    <mergeCell ref="S15:U15"/>
    <mergeCell ref="A10:C10"/>
    <mergeCell ref="S10:U10"/>
    <mergeCell ref="A11:C11"/>
    <mergeCell ref="S11:U11"/>
    <mergeCell ref="A12:C12"/>
    <mergeCell ref="S12:U12"/>
    <mergeCell ref="AI6:AI8"/>
    <mergeCell ref="AD7:AD8"/>
    <mergeCell ref="AE7:AE8"/>
    <mergeCell ref="AF7:AF8"/>
    <mergeCell ref="A9:C9"/>
    <mergeCell ref="X5:X8"/>
    <mergeCell ref="Y5:Y8"/>
    <mergeCell ref="Z5:Z8"/>
    <mergeCell ref="AA5:AA8"/>
    <mergeCell ref="J3:J8"/>
    <mergeCell ref="K3:N3"/>
    <mergeCell ref="O3:Q3"/>
    <mergeCell ref="A3:C8"/>
    <mergeCell ref="E3:E8"/>
    <mergeCell ref="F3:F8"/>
    <mergeCell ref="G3:G8"/>
    <mergeCell ref="H3:H8"/>
    <mergeCell ref="I3:I8"/>
    <mergeCell ref="AJ5:AJ8"/>
    <mergeCell ref="AE6:AF6"/>
    <mergeCell ref="AG6:AG8"/>
    <mergeCell ref="AH6:AH8"/>
    <mergeCell ref="AK4:AK8"/>
    <mergeCell ref="K5:K8"/>
    <mergeCell ref="L5:L8"/>
    <mergeCell ref="M5:M8"/>
    <mergeCell ref="N5:N8"/>
    <mergeCell ref="O5:O8"/>
    <mergeCell ref="P5:P8"/>
    <mergeCell ref="Q5:Q8"/>
    <mergeCell ref="R5:R8"/>
    <mergeCell ref="W5:W8"/>
    <mergeCell ref="S3:V9"/>
    <mergeCell ref="AD3:AF3"/>
    <mergeCell ref="K4:M4"/>
    <mergeCell ref="O4:Q4"/>
    <mergeCell ref="W4:AA4"/>
    <mergeCell ref="AB4:AJ4"/>
    <mergeCell ref="AC7:AC8"/>
    <mergeCell ref="AC6:AD6"/>
    <mergeCell ref="AB5:AB8"/>
    <mergeCell ref="AC5:AI5"/>
    <mergeCell ref="AL27:AM29"/>
    <mergeCell ref="AN27:AQ27"/>
    <mergeCell ref="AR27:BH27"/>
    <mergeCell ref="BI27:BN27"/>
    <mergeCell ref="BO27:BQ27"/>
    <mergeCell ref="BR27:BT27"/>
    <mergeCell ref="AN28:AO28"/>
    <mergeCell ref="AL30:AL32"/>
    <mergeCell ref="AL33:AL37"/>
    <mergeCell ref="AL38:AL39"/>
    <mergeCell ref="AL40:AL50"/>
    <mergeCell ref="AL51:AL55"/>
    <mergeCell ref="AL56:AL57"/>
    <mergeCell ref="AL58:AL61"/>
    <mergeCell ref="AL62:AL67"/>
    <mergeCell ref="AL68:AL77"/>
    <mergeCell ref="AL78:AL87"/>
    <mergeCell ref="AL88:AL97"/>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10" max="53" man="1"/>
    <brk id="18" max="61" man="1"/>
    <brk id="27" max="61"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15"/>
  <sheetViews>
    <sheetView view="pageBreakPreview" zoomScale="85" zoomScaleNormal="100" zoomScaleSheetLayoutView="85" workbookViewId="0">
      <selection activeCell="L37" sqref="L37"/>
    </sheetView>
  </sheetViews>
  <sheetFormatPr defaultColWidth="9.140625" defaultRowHeight="15.75"/>
  <cols>
    <col min="1" max="1" width="2.28515625" style="198" customWidth="1"/>
    <col min="2" max="2" width="28.7109375" style="198" customWidth="1"/>
    <col min="3" max="3" width="2.28515625" style="198" customWidth="1"/>
    <col min="4" max="4" width="1.7109375" style="199" customWidth="1"/>
    <col min="5" max="5" width="10.5703125" style="870" hidden="1" customWidth="1"/>
    <col min="6" max="10" width="15.85546875" style="870" customWidth="1"/>
    <col min="11" max="17" width="13.42578125" style="870" customWidth="1"/>
    <col min="18" max="18" width="13.85546875" style="872" customWidth="1"/>
    <col min="19" max="19" width="2.28515625" style="198" customWidth="1"/>
    <col min="20" max="20" width="28.7109375" style="198" customWidth="1"/>
    <col min="21" max="21" width="2.28515625" style="198" customWidth="1"/>
    <col min="22" max="22" width="1.7109375" style="199" customWidth="1"/>
    <col min="23" max="27" width="15.85546875" style="870" customWidth="1"/>
    <col min="28" max="30" width="11.140625" style="870" customWidth="1"/>
    <col min="31" max="31" width="13.140625" style="870" customWidth="1"/>
    <col min="32" max="36" width="11.140625" style="870" customWidth="1"/>
    <col min="37" max="37" width="11.140625" style="872" customWidth="1"/>
    <col min="38" max="51" width="9.140625" style="870"/>
    <col min="52" max="52" width="9.7109375" style="870" bestFit="1" customWidth="1"/>
    <col min="53" max="16384" width="9.140625" style="870"/>
  </cols>
  <sheetData>
    <row r="1" spans="1:50" s="1289" customFormat="1" ht="35.1" customHeight="1">
      <c r="A1" s="1288"/>
      <c r="B1" s="1288"/>
      <c r="C1" s="1288"/>
      <c r="D1" s="1288"/>
      <c r="E1" s="1288"/>
      <c r="F1" s="1288"/>
      <c r="G1" s="1288"/>
      <c r="H1" s="1288"/>
      <c r="I1" s="1288"/>
      <c r="J1" s="1288" t="s">
        <v>1559</v>
      </c>
      <c r="K1" s="1290" t="s">
        <v>634</v>
      </c>
      <c r="L1" s="1288"/>
      <c r="M1" s="1288"/>
      <c r="R1" s="2409"/>
      <c r="S1" s="1288"/>
      <c r="T1" s="1288"/>
      <c r="U1" s="1288"/>
      <c r="V1" s="1288"/>
      <c r="W1" s="1288"/>
      <c r="X1" s="1291"/>
      <c r="Z1" s="1291"/>
      <c r="AA1" s="1288" t="s">
        <v>1558</v>
      </c>
      <c r="AB1" s="1290" t="s">
        <v>635</v>
      </c>
      <c r="AC1" s="1290"/>
      <c r="AD1" s="1288"/>
      <c r="AE1" s="1291"/>
      <c r="AF1" s="1291"/>
      <c r="AG1" s="1291"/>
      <c r="AH1" s="1291"/>
      <c r="AI1" s="1291"/>
      <c r="AJ1" s="1291"/>
      <c r="AK1" s="2407"/>
    </row>
    <row r="2" spans="1:50" ht="15" customHeight="1" thickBot="1">
      <c r="A2" s="870"/>
      <c r="B2" s="149"/>
      <c r="C2" s="149"/>
      <c r="D2" s="150"/>
      <c r="J2" s="871"/>
      <c r="K2" s="871"/>
      <c r="L2" s="871"/>
      <c r="M2" s="871"/>
      <c r="N2" s="871"/>
      <c r="O2" s="871"/>
      <c r="P2" s="871"/>
      <c r="Q2" s="871"/>
      <c r="R2" s="125" t="s">
        <v>576</v>
      </c>
      <c r="S2" s="870"/>
      <c r="T2" s="149"/>
      <c r="U2" s="149"/>
      <c r="V2" s="150"/>
      <c r="W2" s="871"/>
      <c r="X2" s="871"/>
      <c r="Y2" s="871"/>
      <c r="Z2" s="125"/>
      <c r="AA2" s="125"/>
      <c r="AB2" s="871"/>
      <c r="AC2" s="871"/>
      <c r="AD2" s="871"/>
      <c r="AE2" s="871"/>
      <c r="AF2" s="871"/>
      <c r="AG2" s="871"/>
      <c r="AH2" s="125"/>
      <c r="AI2" s="125"/>
      <c r="AJ2" s="125"/>
      <c r="AK2" s="125" t="s">
        <v>576</v>
      </c>
    </row>
    <row r="3" spans="1:50" s="215" customFormat="1" ht="16.5" customHeight="1">
      <c r="A3" s="3454" t="s">
        <v>636</v>
      </c>
      <c r="B3" s="3454"/>
      <c r="C3" s="3454"/>
      <c r="D3" s="1210"/>
      <c r="E3" s="3458" t="s">
        <v>578</v>
      </c>
      <c r="F3" s="3434" t="s">
        <v>579</v>
      </c>
      <c r="G3" s="3435" t="s">
        <v>578</v>
      </c>
      <c r="H3" s="3434" t="s">
        <v>580</v>
      </c>
      <c r="I3" s="3436" t="s">
        <v>581</v>
      </c>
      <c r="J3" s="3426" t="s">
        <v>582</v>
      </c>
      <c r="K3" s="3430" t="s">
        <v>583</v>
      </c>
      <c r="L3" s="3430"/>
      <c r="M3" s="3430"/>
      <c r="N3" s="3430"/>
      <c r="O3" s="3420" t="s">
        <v>584</v>
      </c>
      <c r="P3" s="3420"/>
      <c r="Q3" s="3420"/>
      <c r="R3" s="214"/>
      <c r="S3" s="3414" t="s">
        <v>1000</v>
      </c>
      <c r="T3" s="3414"/>
      <c r="U3" s="3414"/>
      <c r="V3" s="3415"/>
      <c r="W3" s="214"/>
      <c r="X3" s="214"/>
      <c r="Y3" s="214"/>
      <c r="Z3" s="214"/>
      <c r="AA3" s="1208" t="s">
        <v>583</v>
      </c>
      <c r="AB3" s="1254" t="s">
        <v>584</v>
      </c>
      <c r="AC3" s="1274"/>
      <c r="AD3" s="3420"/>
      <c r="AE3" s="3420"/>
      <c r="AF3" s="3420"/>
      <c r="AG3" s="214"/>
      <c r="AH3" s="214"/>
      <c r="AI3" s="214"/>
      <c r="AJ3" s="214"/>
      <c r="AK3" s="214"/>
    </row>
    <row r="4" spans="1:50" s="215" customFormat="1" ht="16.5" customHeight="1">
      <c r="A4" s="3455"/>
      <c r="B4" s="3455"/>
      <c r="C4" s="3455"/>
      <c r="D4" s="1212"/>
      <c r="E4" s="3459"/>
      <c r="F4" s="3411"/>
      <c r="G4" s="3405"/>
      <c r="H4" s="3411"/>
      <c r="I4" s="3437"/>
      <c r="J4" s="3427"/>
      <c r="K4" s="3421" t="s">
        <v>585</v>
      </c>
      <c r="L4" s="3421"/>
      <c r="M4" s="3408"/>
      <c r="N4" s="1209" t="s">
        <v>586</v>
      </c>
      <c r="O4" s="3407" t="s">
        <v>587</v>
      </c>
      <c r="P4" s="3421"/>
      <c r="Q4" s="3408"/>
      <c r="R4" s="2304" t="s">
        <v>588</v>
      </c>
      <c r="S4" s="3416"/>
      <c r="T4" s="3416"/>
      <c r="U4" s="3416"/>
      <c r="V4" s="3417"/>
      <c r="W4" s="3422" t="s">
        <v>589</v>
      </c>
      <c r="X4" s="3422"/>
      <c r="Y4" s="3422"/>
      <c r="Z4" s="3422"/>
      <c r="AA4" s="3422"/>
      <c r="AB4" s="3408" t="s">
        <v>590</v>
      </c>
      <c r="AC4" s="3408"/>
      <c r="AD4" s="3409"/>
      <c r="AE4" s="3409"/>
      <c r="AF4" s="3409"/>
      <c r="AG4" s="3409"/>
      <c r="AH4" s="3409"/>
      <c r="AI4" s="3409"/>
      <c r="AJ4" s="3409"/>
      <c r="AK4" s="3410" t="s">
        <v>110</v>
      </c>
    </row>
    <row r="5" spans="1:50" s="215" customFormat="1" ht="16.5" customHeight="1">
      <c r="A5" s="3455"/>
      <c r="B5" s="3455"/>
      <c r="C5" s="3455"/>
      <c r="D5" s="1212"/>
      <c r="E5" s="3459"/>
      <c r="F5" s="3411"/>
      <c r="G5" s="3405"/>
      <c r="H5" s="3411"/>
      <c r="I5" s="3437"/>
      <c r="J5" s="3427"/>
      <c r="K5" s="3408" t="s">
        <v>591</v>
      </c>
      <c r="L5" s="3409" t="s">
        <v>592</v>
      </c>
      <c r="M5" s="3409" t="s">
        <v>593</v>
      </c>
      <c r="N5" s="3413" t="s">
        <v>594</v>
      </c>
      <c r="O5" s="3409" t="s">
        <v>595</v>
      </c>
      <c r="P5" s="3409" t="s">
        <v>596</v>
      </c>
      <c r="Q5" s="3409" t="s">
        <v>597</v>
      </c>
      <c r="R5" s="3410" t="s">
        <v>598</v>
      </c>
      <c r="S5" s="3416"/>
      <c r="T5" s="3416"/>
      <c r="U5" s="3416"/>
      <c r="V5" s="3417"/>
      <c r="W5" s="3408" t="s">
        <v>599</v>
      </c>
      <c r="X5" s="3409" t="s">
        <v>600</v>
      </c>
      <c r="Y5" s="3409" t="s">
        <v>601</v>
      </c>
      <c r="Z5" s="3409" t="s">
        <v>602</v>
      </c>
      <c r="AA5" s="3409" t="s">
        <v>603</v>
      </c>
      <c r="AB5" s="3410" t="s">
        <v>1919</v>
      </c>
      <c r="AC5" s="3421"/>
      <c r="AD5" s="3421"/>
      <c r="AE5" s="3421"/>
      <c r="AF5" s="3421"/>
      <c r="AG5" s="3421"/>
      <c r="AH5" s="3421"/>
      <c r="AI5" s="3408"/>
      <c r="AJ5" s="3405" t="s">
        <v>604</v>
      </c>
      <c r="AK5" s="3411"/>
    </row>
    <row r="6" spans="1:50" s="215" customFormat="1" ht="16.5" customHeight="1">
      <c r="A6" s="3455"/>
      <c r="B6" s="3455"/>
      <c r="C6" s="3455"/>
      <c r="D6" s="1212"/>
      <c r="E6" s="3459"/>
      <c r="F6" s="3411"/>
      <c r="G6" s="3405"/>
      <c r="H6" s="3411"/>
      <c r="I6" s="3437"/>
      <c r="J6" s="3428"/>
      <c r="K6" s="3408"/>
      <c r="L6" s="3409"/>
      <c r="M6" s="3409"/>
      <c r="N6" s="3405"/>
      <c r="O6" s="3409"/>
      <c r="P6" s="3409"/>
      <c r="Q6" s="3409"/>
      <c r="R6" s="3411"/>
      <c r="S6" s="3416"/>
      <c r="T6" s="3416"/>
      <c r="U6" s="3416"/>
      <c r="V6" s="3417"/>
      <c r="W6" s="3408"/>
      <c r="X6" s="3409"/>
      <c r="Y6" s="3409"/>
      <c r="Z6" s="3409"/>
      <c r="AA6" s="3409"/>
      <c r="AB6" s="3411"/>
      <c r="AC6" s="3407" t="s">
        <v>605</v>
      </c>
      <c r="AD6" s="3408"/>
      <c r="AE6" s="3407" t="s">
        <v>606</v>
      </c>
      <c r="AF6" s="3408"/>
      <c r="AG6" s="3409" t="s">
        <v>607</v>
      </c>
      <c r="AH6" s="3409" t="s">
        <v>608</v>
      </c>
      <c r="AI6" s="3413" t="s">
        <v>609</v>
      </c>
      <c r="AJ6" s="3405"/>
      <c r="AK6" s="3411"/>
    </row>
    <row r="7" spans="1:50" s="215" customFormat="1" ht="16.5" customHeight="1">
      <c r="A7" s="3455"/>
      <c r="B7" s="3455"/>
      <c r="C7" s="3455"/>
      <c r="D7" s="1212"/>
      <c r="E7" s="3459"/>
      <c r="F7" s="3411"/>
      <c r="G7" s="3405"/>
      <c r="H7" s="3411"/>
      <c r="I7" s="3437"/>
      <c r="J7" s="3428"/>
      <c r="K7" s="3408"/>
      <c r="L7" s="3409"/>
      <c r="M7" s="3409"/>
      <c r="N7" s="3405"/>
      <c r="O7" s="3409"/>
      <c r="P7" s="3409"/>
      <c r="Q7" s="3409"/>
      <c r="R7" s="3411"/>
      <c r="S7" s="3416"/>
      <c r="T7" s="3416"/>
      <c r="U7" s="3416"/>
      <c r="V7" s="3417"/>
      <c r="W7" s="3408"/>
      <c r="X7" s="3409"/>
      <c r="Y7" s="3409"/>
      <c r="Z7" s="3409"/>
      <c r="AA7" s="3409"/>
      <c r="AB7" s="3411"/>
      <c r="AC7" s="3410" t="s">
        <v>1571</v>
      </c>
      <c r="AD7" s="3413" t="s">
        <v>1591</v>
      </c>
      <c r="AE7" s="3413" t="s">
        <v>1560</v>
      </c>
      <c r="AF7" s="3424" t="s">
        <v>611</v>
      </c>
      <c r="AG7" s="3409"/>
      <c r="AH7" s="3409"/>
      <c r="AI7" s="3405"/>
      <c r="AJ7" s="3405"/>
      <c r="AK7" s="3411"/>
    </row>
    <row r="8" spans="1:50" s="1211" customFormat="1" ht="16.5">
      <c r="A8" s="3456"/>
      <c r="B8" s="3456"/>
      <c r="C8" s="3456"/>
      <c r="D8" s="1213"/>
      <c r="E8" s="3460"/>
      <c r="F8" s="3412"/>
      <c r="G8" s="3406"/>
      <c r="H8" s="3412"/>
      <c r="I8" s="3438"/>
      <c r="J8" s="3429"/>
      <c r="K8" s="3408"/>
      <c r="L8" s="3409"/>
      <c r="M8" s="3409"/>
      <c r="N8" s="3406"/>
      <c r="O8" s="3409"/>
      <c r="P8" s="3409"/>
      <c r="Q8" s="3409"/>
      <c r="R8" s="3412"/>
      <c r="S8" s="3416"/>
      <c r="T8" s="3416"/>
      <c r="U8" s="3416"/>
      <c r="V8" s="3417"/>
      <c r="W8" s="3408"/>
      <c r="X8" s="3409"/>
      <c r="Y8" s="3409"/>
      <c r="Z8" s="3409"/>
      <c r="AA8" s="3409"/>
      <c r="AB8" s="3412"/>
      <c r="AC8" s="3412"/>
      <c r="AD8" s="3406"/>
      <c r="AE8" s="3406"/>
      <c r="AF8" s="3425"/>
      <c r="AG8" s="3409"/>
      <c r="AH8" s="3409"/>
      <c r="AI8" s="3406"/>
      <c r="AJ8" s="3406"/>
      <c r="AK8" s="3412"/>
      <c r="AL8" s="216"/>
      <c r="AM8" s="216"/>
      <c r="AN8" s="216"/>
      <c r="AO8" s="216"/>
      <c r="AP8" s="216"/>
      <c r="AQ8" s="216"/>
      <c r="AR8" s="216"/>
      <c r="AS8" s="216"/>
      <c r="AT8" s="216"/>
      <c r="AU8" s="216"/>
      <c r="AV8" s="216"/>
      <c r="AW8" s="216"/>
      <c r="AX8" s="216"/>
    </row>
    <row r="9" spans="1:50" s="161" customFormat="1" ht="24.95" hidden="1" customHeight="1">
      <c r="A9" s="3457" t="s">
        <v>1086</v>
      </c>
      <c r="B9" s="3457"/>
      <c r="C9" s="3457"/>
      <c r="D9" s="158"/>
      <c r="E9" s="159" t="s">
        <v>613</v>
      </c>
      <c r="F9" s="159" t="s">
        <v>613</v>
      </c>
      <c r="G9" s="159"/>
      <c r="H9" s="159"/>
      <c r="I9" s="159"/>
      <c r="J9" s="159"/>
      <c r="K9" s="159" t="s">
        <v>613</v>
      </c>
      <c r="L9" s="159"/>
      <c r="M9" s="159"/>
      <c r="N9" s="159"/>
      <c r="O9" s="159"/>
      <c r="P9" s="159"/>
      <c r="Q9" s="159" t="s">
        <v>613</v>
      </c>
      <c r="R9" s="159"/>
      <c r="S9" s="3418"/>
      <c r="T9" s="3418"/>
      <c r="U9" s="3418"/>
      <c r="V9" s="3419"/>
      <c r="W9" s="159"/>
      <c r="X9" s="159" t="s">
        <v>613</v>
      </c>
      <c r="Y9" s="159"/>
      <c r="Z9" s="159" t="s">
        <v>613</v>
      </c>
      <c r="AA9" s="159"/>
      <c r="AB9" s="217" t="s">
        <v>610</v>
      </c>
      <c r="AC9" s="217"/>
      <c r="AD9" s="217" t="s">
        <v>611</v>
      </c>
      <c r="AE9" s="217" t="s">
        <v>612</v>
      </c>
      <c r="AF9" s="217" t="s">
        <v>611</v>
      </c>
      <c r="AG9" s="218"/>
      <c r="AH9" s="218"/>
      <c r="AI9" s="219"/>
      <c r="AJ9" s="219"/>
      <c r="AK9" s="220"/>
    </row>
    <row r="10" spans="1:50" s="161" customFormat="1" ht="24.95" hidden="1" customHeight="1">
      <c r="A10" s="3423" t="s">
        <v>793</v>
      </c>
      <c r="B10" s="3423"/>
      <c r="C10" s="3423"/>
      <c r="D10" s="162"/>
      <c r="E10" s="163" t="s">
        <v>613</v>
      </c>
      <c r="F10" s="159" t="s">
        <v>613</v>
      </c>
      <c r="G10" s="159"/>
      <c r="H10" s="159"/>
      <c r="I10" s="159"/>
      <c r="J10" s="159"/>
      <c r="K10" s="159" t="s">
        <v>613</v>
      </c>
      <c r="L10" s="159"/>
      <c r="M10" s="159"/>
      <c r="N10" s="159"/>
      <c r="O10" s="159"/>
      <c r="P10" s="159"/>
      <c r="Q10" s="159" t="s">
        <v>613</v>
      </c>
      <c r="R10" s="159"/>
      <c r="S10" s="3423" t="s">
        <v>793</v>
      </c>
      <c r="T10" s="3423"/>
      <c r="U10" s="3423"/>
      <c r="V10" s="162"/>
      <c r="W10" s="159"/>
      <c r="X10" s="159" t="s">
        <v>613</v>
      </c>
      <c r="Y10" s="159"/>
      <c r="Z10" s="159" t="s">
        <v>613</v>
      </c>
      <c r="AA10" s="159"/>
      <c r="AB10" s="159"/>
      <c r="AC10" s="159"/>
      <c r="AD10" s="159"/>
      <c r="AE10" s="159"/>
      <c r="AF10" s="159"/>
      <c r="AG10" s="159"/>
      <c r="AH10" s="159"/>
      <c r="AI10" s="159"/>
      <c r="AJ10" s="159"/>
      <c r="AK10" s="159" t="s">
        <v>613</v>
      </c>
    </row>
    <row r="11" spans="1:50" s="161" customFormat="1" ht="24.95" hidden="1" customHeight="1">
      <c r="A11" s="3423" t="s">
        <v>1087</v>
      </c>
      <c r="B11" s="3423"/>
      <c r="C11" s="3423"/>
      <c r="D11" s="162"/>
      <c r="E11" s="164">
        <v>17631</v>
      </c>
      <c r="F11" s="159" t="s">
        <v>613</v>
      </c>
      <c r="G11" s="159"/>
      <c r="H11" s="159"/>
      <c r="I11" s="159"/>
      <c r="J11" s="159"/>
      <c r="K11" s="159" t="s">
        <v>613</v>
      </c>
      <c r="L11" s="159"/>
      <c r="M11" s="159"/>
      <c r="N11" s="159"/>
      <c r="O11" s="159"/>
      <c r="P11" s="159"/>
      <c r="Q11" s="159" t="s">
        <v>613</v>
      </c>
      <c r="R11" s="159"/>
      <c r="S11" s="3423" t="s">
        <v>1087</v>
      </c>
      <c r="T11" s="3423"/>
      <c r="U11" s="3423"/>
      <c r="V11" s="162"/>
      <c r="W11" s="159"/>
      <c r="X11" s="159" t="s">
        <v>613</v>
      </c>
      <c r="Y11" s="159"/>
      <c r="Z11" s="159" t="s">
        <v>613</v>
      </c>
      <c r="AA11" s="159"/>
      <c r="AB11" s="159"/>
      <c r="AC11" s="159"/>
      <c r="AD11" s="159"/>
      <c r="AE11" s="159"/>
      <c r="AF11" s="159"/>
      <c r="AG11" s="159"/>
      <c r="AH11" s="159"/>
      <c r="AI11" s="159"/>
      <c r="AJ11" s="159"/>
      <c r="AK11" s="159" t="s">
        <v>613</v>
      </c>
    </row>
    <row r="12" spans="1:50" s="161" customFormat="1" ht="19.5" hidden="1" customHeight="1">
      <c r="A12" s="3423" t="s">
        <v>1088</v>
      </c>
      <c r="B12" s="3423"/>
      <c r="C12" s="3423"/>
      <c r="D12" s="162"/>
      <c r="E12" s="165"/>
      <c r="F12" s="166" t="s">
        <v>614</v>
      </c>
      <c r="G12" s="167"/>
      <c r="H12" s="167"/>
      <c r="I12" s="167"/>
      <c r="J12" s="167"/>
      <c r="K12" s="168" t="s">
        <v>614</v>
      </c>
      <c r="L12" s="168" t="s">
        <v>614</v>
      </c>
      <c r="M12" s="168" t="s">
        <v>614</v>
      </c>
      <c r="N12" s="168" t="s">
        <v>614</v>
      </c>
      <c r="O12" s="168" t="s">
        <v>614</v>
      </c>
      <c r="P12" s="168" t="s">
        <v>614</v>
      </c>
      <c r="Q12" s="168" t="s">
        <v>614</v>
      </c>
      <c r="R12" s="168" t="s">
        <v>614</v>
      </c>
      <c r="S12" s="3423" t="s">
        <v>1088</v>
      </c>
      <c r="T12" s="3423"/>
      <c r="U12" s="3423"/>
      <c r="V12" s="162"/>
      <c r="W12" s="168" t="s">
        <v>614</v>
      </c>
      <c r="X12" s="168" t="s">
        <v>614</v>
      </c>
      <c r="Y12" s="168" t="s">
        <v>614</v>
      </c>
      <c r="Z12" s="168" t="s">
        <v>614</v>
      </c>
      <c r="AA12" s="168"/>
      <c r="AB12" s="168" t="s">
        <v>614</v>
      </c>
      <c r="AC12" s="168"/>
      <c r="AD12" s="168"/>
      <c r="AE12" s="168"/>
      <c r="AF12" s="168"/>
      <c r="AG12" s="168"/>
      <c r="AH12" s="168"/>
      <c r="AI12" s="168"/>
      <c r="AJ12" s="168"/>
      <c r="AK12" s="168" t="s">
        <v>614</v>
      </c>
    </row>
    <row r="13" spans="1:50" s="161" customFormat="1" ht="19.5" hidden="1" customHeight="1">
      <c r="A13" s="3423" t="s">
        <v>1089</v>
      </c>
      <c r="B13" s="3423"/>
      <c r="C13" s="3423"/>
      <c r="D13" s="162"/>
      <c r="E13" s="165"/>
      <c r="F13" s="169" t="s">
        <v>614</v>
      </c>
      <c r="G13" s="168"/>
      <c r="H13" s="168"/>
      <c r="I13" s="168"/>
      <c r="J13" s="168"/>
      <c r="K13" s="168" t="s">
        <v>614</v>
      </c>
      <c r="L13" s="168" t="s">
        <v>614</v>
      </c>
      <c r="M13" s="168" t="s">
        <v>614</v>
      </c>
      <c r="N13" s="168" t="s">
        <v>614</v>
      </c>
      <c r="O13" s="168" t="s">
        <v>614</v>
      </c>
      <c r="P13" s="168" t="s">
        <v>614</v>
      </c>
      <c r="Q13" s="168" t="s">
        <v>614</v>
      </c>
      <c r="R13" s="168" t="s">
        <v>614</v>
      </c>
      <c r="S13" s="3423" t="s">
        <v>1089</v>
      </c>
      <c r="T13" s="3423"/>
      <c r="U13" s="3423"/>
      <c r="V13" s="162"/>
      <c r="W13" s="168" t="s">
        <v>614</v>
      </c>
      <c r="X13" s="168" t="s">
        <v>614</v>
      </c>
      <c r="Y13" s="168" t="s">
        <v>614</v>
      </c>
      <c r="Z13" s="168" t="s">
        <v>614</v>
      </c>
      <c r="AA13" s="168"/>
      <c r="AB13" s="168" t="s">
        <v>614</v>
      </c>
      <c r="AC13" s="168"/>
      <c r="AD13" s="168"/>
      <c r="AE13" s="168"/>
      <c r="AF13" s="168"/>
      <c r="AG13" s="168"/>
      <c r="AH13" s="168"/>
      <c r="AI13" s="168"/>
      <c r="AJ13" s="168"/>
      <c r="AK13" s="168" t="s">
        <v>614</v>
      </c>
    </row>
    <row r="14" spans="1:50" s="161" customFormat="1" ht="19.5" hidden="1" customHeight="1">
      <c r="A14" s="3423" t="s">
        <v>1090</v>
      </c>
      <c r="B14" s="3423"/>
      <c r="C14" s="3423"/>
      <c r="D14" s="162"/>
      <c r="E14" s="165"/>
      <c r="F14" s="169" t="s">
        <v>614</v>
      </c>
      <c r="G14" s="168"/>
      <c r="H14" s="168"/>
      <c r="I14" s="168"/>
      <c r="J14" s="168"/>
      <c r="K14" s="168" t="s">
        <v>614</v>
      </c>
      <c r="L14" s="168" t="s">
        <v>614</v>
      </c>
      <c r="M14" s="168" t="s">
        <v>614</v>
      </c>
      <c r="N14" s="168" t="s">
        <v>614</v>
      </c>
      <c r="O14" s="168" t="s">
        <v>614</v>
      </c>
      <c r="P14" s="168" t="s">
        <v>614</v>
      </c>
      <c r="Q14" s="168" t="s">
        <v>614</v>
      </c>
      <c r="R14" s="168" t="s">
        <v>614</v>
      </c>
      <c r="S14" s="3423" t="s">
        <v>1090</v>
      </c>
      <c r="T14" s="3423"/>
      <c r="U14" s="3423"/>
      <c r="V14" s="162"/>
      <c r="W14" s="168" t="s">
        <v>614</v>
      </c>
      <c r="X14" s="168" t="s">
        <v>614</v>
      </c>
      <c r="Y14" s="168" t="s">
        <v>614</v>
      </c>
      <c r="Z14" s="168" t="s">
        <v>614</v>
      </c>
      <c r="AA14" s="168" t="s">
        <v>614</v>
      </c>
      <c r="AB14" s="168" t="s">
        <v>614</v>
      </c>
      <c r="AC14" s="168"/>
      <c r="AD14" s="168"/>
      <c r="AE14" s="168"/>
      <c r="AF14" s="168"/>
      <c r="AG14" s="168"/>
      <c r="AH14" s="168" t="s">
        <v>614</v>
      </c>
      <c r="AI14" s="168" t="s">
        <v>614</v>
      </c>
      <c r="AJ14" s="168"/>
      <c r="AK14" s="168" t="s">
        <v>614</v>
      </c>
    </row>
    <row r="15" spans="1:50" s="161" customFormat="1" ht="19.5" hidden="1" customHeight="1">
      <c r="A15" s="3423" t="s">
        <v>1091</v>
      </c>
      <c r="B15" s="3423"/>
      <c r="C15" s="3423"/>
      <c r="D15" s="162"/>
      <c r="E15" s="165"/>
      <c r="F15" s="169" t="s">
        <v>614</v>
      </c>
      <c r="G15" s="168"/>
      <c r="H15" s="168"/>
      <c r="I15" s="168"/>
      <c r="J15" s="168"/>
      <c r="K15" s="168" t="s">
        <v>614</v>
      </c>
      <c r="L15" s="168" t="s">
        <v>614</v>
      </c>
      <c r="M15" s="168" t="s">
        <v>614</v>
      </c>
      <c r="N15" s="168" t="s">
        <v>614</v>
      </c>
      <c r="O15" s="168" t="s">
        <v>614</v>
      </c>
      <c r="P15" s="168" t="s">
        <v>614</v>
      </c>
      <c r="Q15" s="168" t="s">
        <v>614</v>
      </c>
      <c r="R15" s="168" t="s">
        <v>614</v>
      </c>
      <c r="S15" s="3423" t="s">
        <v>1091</v>
      </c>
      <c r="T15" s="3423"/>
      <c r="U15" s="3423"/>
      <c r="V15" s="162"/>
      <c r="W15" s="168" t="s">
        <v>614</v>
      </c>
      <c r="X15" s="168" t="s">
        <v>614</v>
      </c>
      <c r="Y15" s="168" t="s">
        <v>614</v>
      </c>
      <c r="Z15" s="168" t="s">
        <v>614</v>
      </c>
      <c r="AA15" s="168" t="s">
        <v>614</v>
      </c>
      <c r="AB15" s="168" t="s">
        <v>614</v>
      </c>
      <c r="AC15" s="168"/>
      <c r="AD15" s="168"/>
      <c r="AE15" s="168"/>
      <c r="AF15" s="168"/>
      <c r="AG15" s="168"/>
      <c r="AH15" s="168" t="s">
        <v>614</v>
      </c>
      <c r="AI15" s="168" t="s">
        <v>614</v>
      </c>
      <c r="AJ15" s="168"/>
      <c r="AK15" s="168" t="s">
        <v>614</v>
      </c>
    </row>
    <row r="16" spans="1:50" s="161" customFormat="1" ht="17.100000000000001" hidden="1" customHeight="1">
      <c r="A16" s="3423" t="s">
        <v>1092</v>
      </c>
      <c r="B16" s="3423"/>
      <c r="C16" s="3423"/>
      <c r="D16" s="158"/>
      <c r="E16" s="165"/>
      <c r="F16" s="146">
        <v>0</v>
      </c>
      <c r="G16" s="146">
        <v>0</v>
      </c>
      <c r="H16" s="146">
        <v>0</v>
      </c>
      <c r="I16" s="146">
        <v>0</v>
      </c>
      <c r="J16" s="146">
        <v>0</v>
      </c>
      <c r="K16" s="146">
        <v>0</v>
      </c>
      <c r="L16" s="146">
        <v>0</v>
      </c>
      <c r="M16" s="146">
        <v>0</v>
      </c>
      <c r="N16" s="146">
        <v>0</v>
      </c>
      <c r="O16" s="146">
        <v>0</v>
      </c>
      <c r="P16" s="146">
        <v>0</v>
      </c>
      <c r="Q16" s="146">
        <v>0</v>
      </c>
      <c r="R16" s="146">
        <v>0</v>
      </c>
      <c r="S16" s="3423" t="s">
        <v>1092</v>
      </c>
      <c r="T16" s="3423"/>
      <c r="U16" s="3423"/>
      <c r="V16" s="158"/>
      <c r="W16" s="146">
        <v>0</v>
      </c>
      <c r="X16" s="146">
        <v>0</v>
      </c>
      <c r="Y16" s="146">
        <v>0</v>
      </c>
      <c r="Z16" s="146">
        <v>0</v>
      </c>
      <c r="AA16" s="146">
        <v>0</v>
      </c>
      <c r="AB16" s="146">
        <v>0</v>
      </c>
      <c r="AC16" s="146"/>
      <c r="AD16" s="146"/>
      <c r="AE16" s="146"/>
      <c r="AF16" s="146"/>
      <c r="AG16" s="146"/>
      <c r="AH16" s="146">
        <v>0</v>
      </c>
      <c r="AI16" s="146">
        <v>0</v>
      </c>
      <c r="AJ16" s="146"/>
      <c r="AK16" s="146">
        <v>0</v>
      </c>
    </row>
    <row r="17" spans="1:55" s="161" customFormat="1" ht="17.100000000000001" hidden="1" customHeight="1">
      <c r="A17" s="3423" t="s">
        <v>1093</v>
      </c>
      <c r="B17" s="3423"/>
      <c r="C17" s="3423"/>
      <c r="D17" s="162"/>
      <c r="E17" s="165"/>
      <c r="F17" s="221">
        <v>13367.838154574758</v>
      </c>
      <c r="G17" s="146">
        <v>0</v>
      </c>
      <c r="H17" s="146">
        <v>0</v>
      </c>
      <c r="I17" s="146">
        <v>0</v>
      </c>
      <c r="J17" s="146">
        <v>0</v>
      </c>
      <c r="K17" s="222">
        <v>94.252571804564056</v>
      </c>
      <c r="L17" s="146">
        <v>0</v>
      </c>
      <c r="M17" s="222">
        <v>54.686949063437474</v>
      </c>
      <c r="N17" s="222">
        <v>6.6085333674067881</v>
      </c>
      <c r="O17" s="222">
        <v>40.081608024850077</v>
      </c>
      <c r="P17" s="146">
        <v>0</v>
      </c>
      <c r="Q17" s="222">
        <v>24.230093245365726</v>
      </c>
      <c r="R17" s="222">
        <v>16.286863161545575</v>
      </c>
      <c r="S17" s="3423" t="s">
        <v>1093</v>
      </c>
      <c r="T17" s="3423"/>
      <c r="U17" s="3423"/>
      <c r="V17" s="162"/>
      <c r="W17" s="222">
        <v>8.8803062545150446</v>
      </c>
      <c r="X17" s="222">
        <v>4.3178282698899197</v>
      </c>
      <c r="Y17" s="222">
        <v>24.987195989366796</v>
      </c>
      <c r="Z17" s="222">
        <v>4.0803166777754427</v>
      </c>
      <c r="AA17" s="146">
        <v>0</v>
      </c>
      <c r="AB17" s="222">
        <v>10.824839305710512</v>
      </c>
      <c r="AC17" s="222"/>
      <c r="AD17" s="222"/>
      <c r="AE17" s="222"/>
      <c r="AF17" s="222"/>
      <c r="AG17" s="222"/>
      <c r="AH17" s="146">
        <v>0</v>
      </c>
      <c r="AI17" s="146">
        <v>0</v>
      </c>
      <c r="AJ17" s="146"/>
      <c r="AK17" s="146">
        <v>0</v>
      </c>
      <c r="AL17" s="223"/>
      <c r="AM17" s="223"/>
      <c r="AN17" s="168"/>
      <c r="AO17" s="168"/>
      <c r="AP17" s="223"/>
      <c r="AQ17" s="223"/>
      <c r="AR17" s="223"/>
      <c r="AS17" s="223"/>
      <c r="AT17" s="223"/>
      <c r="AU17" s="223"/>
      <c r="AV17" s="223"/>
      <c r="AW17" s="168"/>
    </row>
    <row r="18" spans="1:55" s="161" customFormat="1" ht="17.100000000000001" hidden="1" customHeight="1">
      <c r="A18" s="3423" t="s">
        <v>1094</v>
      </c>
      <c r="B18" s="3423"/>
      <c r="C18" s="3423"/>
      <c r="D18" s="162"/>
      <c r="E18" s="165"/>
      <c r="F18" s="221">
        <v>13388.599999999951</v>
      </c>
      <c r="G18" s="222">
        <v>100</v>
      </c>
      <c r="H18" s="222">
        <v>10.667666946263559</v>
      </c>
      <c r="I18" s="222">
        <v>89.332333053736988</v>
      </c>
      <c r="J18" s="224">
        <v>11960.348743232586</v>
      </c>
      <c r="K18" s="222">
        <v>66.8932735692498</v>
      </c>
      <c r="L18" s="222">
        <v>49.001000821920755</v>
      </c>
      <c r="M18" s="222">
        <v>56.998521787884378</v>
      </c>
      <c r="N18" s="222">
        <v>6.3347644613798595</v>
      </c>
      <c r="O18" s="222">
        <v>33.908215071234338</v>
      </c>
      <c r="P18" s="222">
        <v>28.339569780614493</v>
      </c>
      <c r="Q18" s="222">
        <v>31.88602656084873</v>
      </c>
      <c r="R18" s="222">
        <v>22.008036478988767</v>
      </c>
      <c r="S18" s="3423" t="s">
        <v>1094</v>
      </c>
      <c r="T18" s="3423"/>
      <c r="U18" s="3423"/>
      <c r="V18" s="162"/>
      <c r="W18" s="222">
        <v>8.9164511906750263</v>
      </c>
      <c r="X18" s="222">
        <v>7.3182560134989707</v>
      </c>
      <c r="Y18" s="222">
        <v>6.8400342019406137</v>
      </c>
      <c r="Z18" s="222">
        <v>4.557962107534415</v>
      </c>
      <c r="AA18" s="146">
        <v>0</v>
      </c>
      <c r="AB18" s="222">
        <v>5.9672699343507905</v>
      </c>
      <c r="AC18" s="222"/>
      <c r="AD18" s="222"/>
      <c r="AE18" s="222"/>
      <c r="AF18" s="222"/>
      <c r="AG18" s="222"/>
      <c r="AH18" s="146">
        <v>0</v>
      </c>
      <c r="AI18" s="146">
        <v>0</v>
      </c>
      <c r="AJ18" s="146"/>
      <c r="AK18" s="222">
        <v>2.0991751162984631</v>
      </c>
      <c r="AL18" s="223"/>
      <c r="AM18" s="223"/>
      <c r="AN18" s="223"/>
      <c r="AO18" s="223"/>
      <c r="AP18" s="223"/>
      <c r="AQ18" s="223"/>
      <c r="AR18" s="223"/>
      <c r="AS18" s="223"/>
      <c r="AT18" s="223"/>
      <c r="AU18" s="223"/>
      <c r="AV18" s="223"/>
      <c r="AW18" s="223"/>
    </row>
    <row r="19" spans="1:55" s="161" customFormat="1" ht="17.100000000000001" hidden="1" customHeight="1">
      <c r="A19" s="3198" t="s">
        <v>1095</v>
      </c>
      <c r="B19" s="3198"/>
      <c r="C19" s="3198"/>
      <c r="D19" s="162"/>
      <c r="E19" s="165"/>
      <c r="F19" s="221">
        <v>13660.999999999885</v>
      </c>
      <c r="G19" s="222">
        <v>100</v>
      </c>
      <c r="H19" s="222">
        <v>30.1841582674992</v>
      </c>
      <c r="I19" s="222">
        <v>69.815841732501553</v>
      </c>
      <c r="J19" s="224">
        <v>9537.542139076957</v>
      </c>
      <c r="K19" s="222">
        <v>45.449641258887951</v>
      </c>
      <c r="L19" s="222">
        <v>33.296105414359083</v>
      </c>
      <c r="M19" s="222">
        <v>48.440529888332073</v>
      </c>
      <c r="N19" s="222">
        <v>5.3195793857065103</v>
      </c>
      <c r="O19" s="222">
        <v>24.42805317215873</v>
      </c>
      <c r="P19" s="222">
        <v>23.702338574272368</v>
      </c>
      <c r="Q19" s="222">
        <v>26.784183048978097</v>
      </c>
      <c r="R19" s="222">
        <v>15.009603399232073</v>
      </c>
      <c r="S19" s="3198" t="s">
        <v>1095</v>
      </c>
      <c r="T19" s="3198"/>
      <c r="U19" s="3198"/>
      <c r="V19" s="162"/>
      <c r="W19" s="222">
        <v>8.5705971360146158</v>
      </c>
      <c r="X19" s="222">
        <v>6.1064547580365414</v>
      </c>
      <c r="Y19" s="222">
        <v>4.9581800873083237</v>
      </c>
      <c r="Z19" s="222">
        <v>2.5544588835896853</v>
      </c>
      <c r="AA19" s="222">
        <v>3.8296832563733196</v>
      </c>
      <c r="AB19" s="222">
        <v>6.5814012824238768</v>
      </c>
      <c r="AC19" s="222"/>
      <c r="AD19" s="222"/>
      <c r="AE19" s="222"/>
      <c r="AF19" s="222"/>
      <c r="AG19" s="222"/>
      <c r="AH19" s="222">
        <v>1.5448217921037901</v>
      </c>
      <c r="AI19" s="222">
        <v>1.5448217921037901</v>
      </c>
      <c r="AJ19" s="222"/>
      <c r="AK19" s="222">
        <v>1.5434638839443544</v>
      </c>
      <c r="AL19" s="223"/>
      <c r="AM19" s="223"/>
      <c r="AN19" s="223"/>
      <c r="AO19" s="223"/>
      <c r="AP19" s="223"/>
      <c r="AQ19" s="223"/>
      <c r="AR19" s="223"/>
      <c r="AS19" s="223"/>
      <c r="AT19" s="223"/>
      <c r="AU19" s="223"/>
      <c r="AV19" s="223"/>
      <c r="AW19" s="223"/>
    </row>
    <row r="20" spans="1:55" s="161" customFormat="1" hidden="1">
      <c r="A20" s="3198" t="s">
        <v>1050</v>
      </c>
      <c r="B20" s="3198"/>
      <c r="C20" s="3198"/>
      <c r="D20" s="162"/>
      <c r="E20" s="165"/>
      <c r="F20" s="225">
        <v>13884.21580122613</v>
      </c>
      <c r="G20" s="226">
        <v>100</v>
      </c>
      <c r="H20" s="226">
        <v>31.959976648065279</v>
      </c>
      <c r="I20" s="226">
        <v>68.040023351935218</v>
      </c>
      <c r="J20" s="227">
        <f>F20*I20/100</f>
        <v>9446.8236733873382</v>
      </c>
      <c r="K20" s="226">
        <v>46.837704727785955</v>
      </c>
      <c r="L20" s="226">
        <v>30.918403741670083</v>
      </c>
      <c r="M20" s="226">
        <v>43.257701079433097</v>
      </c>
      <c r="N20" s="226">
        <v>5.8350185141666211</v>
      </c>
      <c r="O20" s="226">
        <v>22.311868515514398</v>
      </c>
      <c r="P20" s="226">
        <v>19.344399932197771</v>
      </c>
      <c r="Q20" s="226">
        <v>25.178381282166551</v>
      </c>
      <c r="R20" s="228">
        <v>14.383044928114559</v>
      </c>
      <c r="S20" s="3207" t="s">
        <v>1050</v>
      </c>
      <c r="T20" s="3207"/>
      <c r="U20" s="3207"/>
      <c r="V20" s="158"/>
      <c r="W20" s="226"/>
      <c r="X20" s="226"/>
      <c r="Y20" s="226"/>
      <c r="Z20" s="226"/>
      <c r="AA20" s="226"/>
      <c r="AB20" s="228"/>
      <c r="AC20" s="228"/>
      <c r="AD20" s="228"/>
      <c r="AE20" s="228"/>
      <c r="AF20" s="228"/>
      <c r="AG20" s="228"/>
      <c r="AH20" s="226"/>
      <c r="AI20" s="226"/>
      <c r="AJ20" s="226"/>
      <c r="AK20" s="226"/>
      <c r="AL20" s="223"/>
      <c r="AM20" s="223"/>
      <c r="AN20" s="223"/>
      <c r="AO20" s="223"/>
      <c r="AP20" s="223"/>
      <c r="AQ20" s="223"/>
      <c r="AR20" s="223"/>
      <c r="AS20" s="223"/>
      <c r="AT20" s="223"/>
      <c r="AU20" s="223"/>
      <c r="AV20" s="223"/>
      <c r="AW20" s="223"/>
    </row>
    <row r="21" spans="1:55" s="161" customFormat="1" ht="14.25" hidden="1" customHeight="1">
      <c r="A21" s="3198" t="s">
        <v>991</v>
      </c>
      <c r="B21" s="3198"/>
      <c r="C21" s="3198"/>
      <c r="D21" s="158"/>
      <c r="E21" s="165"/>
      <c r="F21" s="229">
        <v>0</v>
      </c>
      <c r="G21" s="226">
        <v>0</v>
      </c>
      <c r="H21" s="226">
        <v>0</v>
      </c>
      <c r="I21" s="226">
        <v>0</v>
      </c>
      <c r="J21" s="229">
        <v>0</v>
      </c>
      <c r="K21" s="230">
        <v>0</v>
      </c>
      <c r="L21" s="230">
        <v>0</v>
      </c>
      <c r="M21" s="230">
        <v>0</v>
      </c>
      <c r="N21" s="230">
        <v>0</v>
      </c>
      <c r="O21" s="230">
        <v>0</v>
      </c>
      <c r="P21" s="230">
        <v>0</v>
      </c>
      <c r="Q21" s="230">
        <v>0</v>
      </c>
      <c r="R21" s="231">
        <v>0</v>
      </c>
      <c r="S21" s="3198" t="s">
        <v>991</v>
      </c>
      <c r="T21" s="3198"/>
      <c r="U21" s="3198"/>
      <c r="V21" s="158"/>
      <c r="W21" s="230"/>
      <c r="X21" s="230"/>
      <c r="Y21" s="230"/>
      <c r="Z21" s="230"/>
      <c r="AA21" s="230"/>
      <c r="AB21" s="231"/>
      <c r="AC21" s="231"/>
      <c r="AD21" s="231"/>
      <c r="AE21" s="3439"/>
      <c r="AF21" s="3439"/>
      <c r="AG21" s="3439"/>
      <c r="AH21" s="230"/>
      <c r="AI21" s="230"/>
      <c r="AJ21" s="230"/>
      <c r="AK21" s="230"/>
      <c r="AL21" s="223"/>
      <c r="AM21" s="223"/>
      <c r="AN21" s="223"/>
      <c r="AO21" s="223"/>
      <c r="AP21" s="223"/>
      <c r="AQ21" s="223"/>
      <c r="AR21" s="223"/>
      <c r="AS21" s="223"/>
      <c r="AT21" s="223"/>
      <c r="AU21" s="223"/>
      <c r="AV21" s="223"/>
      <c r="AW21" s="223"/>
    </row>
    <row r="22" spans="1:55" s="239" customFormat="1" ht="12.75" hidden="1" customHeight="1">
      <c r="A22" s="3440" t="s">
        <v>993</v>
      </c>
      <c r="B22" s="3440"/>
      <c r="C22" s="3440"/>
      <c r="D22" s="232"/>
      <c r="E22" s="233"/>
      <c r="F22" s="225">
        <v>14412</v>
      </c>
      <c r="G22" s="226">
        <v>100</v>
      </c>
      <c r="H22" s="226">
        <v>36.9024536691077</v>
      </c>
      <c r="I22" s="226">
        <v>63.097546330892463</v>
      </c>
      <c r="J22" s="227">
        <f>F22*I22/100</f>
        <v>9093.6183772082222</v>
      </c>
      <c r="K22" s="226">
        <v>38.054037984144117</v>
      </c>
      <c r="L22" s="226">
        <v>23.042182113954709</v>
      </c>
      <c r="M22" s="226">
        <v>40.129342152462463</v>
      </c>
      <c r="N22" s="226">
        <v>9.0078709910734815</v>
      </c>
      <c r="O22" s="226">
        <v>23.667657294699584</v>
      </c>
      <c r="P22" s="226">
        <v>22.020343974793185</v>
      </c>
      <c r="Q22" s="226">
        <v>23.206907176580287</v>
      </c>
      <c r="R22" s="228">
        <v>12.210828783222437</v>
      </c>
      <c r="S22" s="3441" t="s">
        <v>993</v>
      </c>
      <c r="T22" s="3441"/>
      <c r="U22" s="3441"/>
      <c r="V22" s="234"/>
      <c r="W22" s="226">
        <v>5.4748381442300618</v>
      </c>
      <c r="X22" s="226">
        <v>5.1244897688869111</v>
      </c>
      <c r="Y22" s="226">
        <v>3.0288521084220572</v>
      </c>
      <c r="Z22" s="226">
        <v>2.4648229911985209</v>
      </c>
      <c r="AA22" s="226">
        <v>1.5047947720592594</v>
      </c>
      <c r="AB22" s="228" t="s">
        <v>615</v>
      </c>
      <c r="AC22" s="228"/>
      <c r="AD22" s="228" t="s">
        <v>615</v>
      </c>
      <c r="AE22" s="228" t="s">
        <v>450</v>
      </c>
      <c r="AF22" s="235" t="s">
        <v>450</v>
      </c>
      <c r="AG22" s="236">
        <v>3.163735885968407</v>
      </c>
      <c r="AH22" s="235" t="s">
        <v>450</v>
      </c>
      <c r="AI22" s="237">
        <v>3.8832363736535083</v>
      </c>
      <c r="AJ22" s="237" t="s">
        <v>450</v>
      </c>
      <c r="AK22" s="237">
        <v>1.4402477984800641</v>
      </c>
      <c r="AL22" s="238"/>
      <c r="AM22" s="238"/>
      <c r="AN22" s="238"/>
      <c r="AO22" s="238"/>
      <c r="AP22" s="238"/>
      <c r="AQ22" s="238"/>
      <c r="AR22" s="238"/>
      <c r="AS22" s="238"/>
      <c r="AT22" s="238"/>
      <c r="AU22" s="238"/>
      <c r="AV22" s="238"/>
      <c r="AW22" s="238"/>
      <c r="AX22" s="238"/>
    </row>
    <row r="23" spans="1:55" s="239" customFormat="1" ht="12.75" hidden="1" customHeight="1">
      <c r="A23" s="3440" t="s">
        <v>994</v>
      </c>
      <c r="B23" s="3440"/>
      <c r="C23" s="3440"/>
      <c r="D23" s="232"/>
      <c r="E23" s="233"/>
      <c r="F23" s="225">
        <v>14563.000000000737</v>
      </c>
      <c r="G23" s="226">
        <v>100</v>
      </c>
      <c r="H23" s="226">
        <v>44.641924459145294</v>
      </c>
      <c r="I23" s="226">
        <v>55.358075540854294</v>
      </c>
      <c r="J23" s="227">
        <f>F23*I23/100</f>
        <v>8061.7965410150191</v>
      </c>
      <c r="K23" s="226">
        <v>38.764604804886808</v>
      </c>
      <c r="L23" s="226">
        <v>26.963021526697787</v>
      </c>
      <c r="M23" s="226">
        <v>31.862583569221641</v>
      </c>
      <c r="N23" s="226">
        <v>10.874997010534011</v>
      </c>
      <c r="O23" s="226">
        <v>23.651287116756748</v>
      </c>
      <c r="P23" s="226">
        <v>19.372337341254664</v>
      </c>
      <c r="Q23" s="226">
        <v>22.993241566829916</v>
      </c>
      <c r="R23" s="228">
        <v>14.799410565372433</v>
      </c>
      <c r="S23" s="3440" t="s">
        <v>994</v>
      </c>
      <c r="T23" s="3440"/>
      <c r="U23" s="3440"/>
      <c r="V23" s="234"/>
      <c r="W23" s="226">
        <v>6.9268454349390076</v>
      </c>
      <c r="X23" s="226">
        <v>5.8295973048164438</v>
      </c>
      <c r="Y23" s="226">
        <v>5.627762043009267</v>
      </c>
      <c r="Z23" s="226">
        <v>3.6717508846580884</v>
      </c>
      <c r="AA23" s="226">
        <v>2.6559132423011937</v>
      </c>
      <c r="AB23" s="228" t="s">
        <v>450</v>
      </c>
      <c r="AC23" s="228"/>
      <c r="AD23" s="228" t="s">
        <v>450</v>
      </c>
      <c r="AE23" s="228" t="s">
        <v>450</v>
      </c>
      <c r="AF23" s="228" t="s">
        <v>450</v>
      </c>
      <c r="AG23" s="240">
        <v>5.7365314627381894</v>
      </c>
      <c r="AH23" s="228" t="s">
        <v>450</v>
      </c>
      <c r="AI23" s="226">
        <v>6.4262541548153509</v>
      </c>
      <c r="AJ23" s="226" t="s">
        <v>450</v>
      </c>
      <c r="AK23" s="226">
        <v>0.63153711882436725</v>
      </c>
      <c r="AL23" s="238"/>
      <c r="AM23" s="238"/>
      <c r="AN23" s="238"/>
      <c r="AO23" s="238"/>
      <c r="AP23" s="238"/>
      <c r="AQ23" s="238"/>
      <c r="AR23" s="238"/>
      <c r="AS23" s="238"/>
      <c r="AT23" s="238"/>
      <c r="AU23" s="238"/>
      <c r="AV23" s="238"/>
      <c r="AW23" s="238"/>
      <c r="AX23" s="238"/>
    </row>
    <row r="24" spans="1:55" s="239" customFormat="1" ht="12.75" hidden="1" customHeight="1">
      <c r="A24" s="3198" t="s">
        <v>977</v>
      </c>
      <c r="B24" s="3198"/>
      <c r="C24" s="3198"/>
      <c r="D24" s="32"/>
      <c r="E24" s="233"/>
      <c r="F24" s="225">
        <v>14821.000000244734</v>
      </c>
      <c r="G24" s="226">
        <v>100</v>
      </c>
      <c r="H24" s="226">
        <v>50.490188376544324</v>
      </c>
      <c r="I24" s="226">
        <v>49.509811623455626</v>
      </c>
      <c r="J24" s="227">
        <f>F24*I24/100</f>
        <v>7337.8491808335266</v>
      </c>
      <c r="K24" s="226">
        <v>8.6626223813076582</v>
      </c>
      <c r="L24" s="226">
        <v>15.671839856466189</v>
      </c>
      <c r="M24" s="226">
        <v>28.415931163335898</v>
      </c>
      <c r="N24" s="226">
        <v>8.920580310781677</v>
      </c>
      <c r="O24" s="226">
        <v>23.826359450112637</v>
      </c>
      <c r="P24" s="226">
        <v>16.527172333208245</v>
      </c>
      <c r="Q24" s="226">
        <v>19.978549951841732</v>
      </c>
      <c r="R24" s="228">
        <v>13.011500128738938</v>
      </c>
      <c r="S24" s="3207" t="s">
        <v>977</v>
      </c>
      <c r="T24" s="3207"/>
      <c r="U24" s="3207"/>
      <c r="V24" s="241"/>
      <c r="W24" s="226">
        <v>3.4758403563447797</v>
      </c>
      <c r="X24" s="226">
        <v>5.1332744878888317</v>
      </c>
      <c r="Y24" s="226">
        <v>2.8686217092422597</v>
      </c>
      <c r="Z24" s="226">
        <v>4.5547333383744792</v>
      </c>
      <c r="AA24" s="226">
        <v>2.1098510156545802</v>
      </c>
      <c r="AB24" s="228" t="s">
        <v>450</v>
      </c>
      <c r="AC24" s="228"/>
      <c r="AD24" s="228" t="s">
        <v>450</v>
      </c>
      <c r="AE24" s="228" t="s">
        <v>450</v>
      </c>
      <c r="AF24" s="228" t="s">
        <v>450</v>
      </c>
      <c r="AG24" s="240">
        <v>4.9116955830147289</v>
      </c>
      <c r="AH24" s="228" t="s">
        <v>450</v>
      </c>
      <c r="AI24" s="226">
        <v>4.0749409091529056</v>
      </c>
      <c r="AJ24" s="226" t="s">
        <v>450</v>
      </c>
      <c r="AK24" s="226">
        <v>0.95856025484746488</v>
      </c>
      <c r="AL24" s="238"/>
      <c r="AM24" s="238"/>
      <c r="AN24" s="238"/>
      <c r="AO24" s="238"/>
      <c r="AP24" s="238"/>
      <c r="AQ24" s="238"/>
      <c r="AR24" s="238"/>
      <c r="AS24" s="238"/>
      <c r="AT24" s="238"/>
      <c r="AU24" s="238"/>
      <c r="AV24" s="238"/>
      <c r="AW24" s="238"/>
      <c r="AX24" s="238"/>
    </row>
    <row r="25" spans="1:55" s="239" customFormat="1" ht="12.75" hidden="1" customHeight="1">
      <c r="A25" s="2618" t="s">
        <v>990</v>
      </c>
      <c r="B25" s="2619"/>
      <c r="C25" s="2619"/>
      <c r="D25" s="2620"/>
      <c r="E25" s="233"/>
      <c r="F25" s="211">
        <v>14935.000010349095</v>
      </c>
      <c r="G25" s="226">
        <v>100</v>
      </c>
      <c r="H25" s="226">
        <v>46.87617653306129</v>
      </c>
      <c r="I25" s="226">
        <v>53.123823466938759</v>
      </c>
      <c r="J25" s="242">
        <f>F25*I25/100</f>
        <v>7934.043040285138</v>
      </c>
      <c r="K25" s="226">
        <v>7.9313305149359437</v>
      </c>
      <c r="L25" s="226">
        <v>20.13790059229202</v>
      </c>
      <c r="M25" s="226">
        <v>29.170713329849214</v>
      </c>
      <c r="N25" s="226">
        <v>10.782034824318647</v>
      </c>
      <c r="O25" s="226">
        <v>26.483454170231898</v>
      </c>
      <c r="P25" s="226">
        <v>16.129187155292122</v>
      </c>
      <c r="Q25" s="226">
        <v>18.843721140382407</v>
      </c>
      <c r="R25" s="228">
        <v>14.664978622115109</v>
      </c>
      <c r="S25" s="3448" t="s">
        <v>990</v>
      </c>
      <c r="T25" s="3449"/>
      <c r="U25" s="3449"/>
      <c r="V25" s="3450"/>
      <c r="W25" s="226">
        <v>4.0262994523163123</v>
      </c>
      <c r="X25" s="226">
        <v>6.0926075539643874</v>
      </c>
      <c r="Y25" s="226">
        <v>4.4527456081689465</v>
      </c>
      <c r="Z25" s="226">
        <v>4.0652481429440543</v>
      </c>
      <c r="AA25" s="226">
        <v>1.3872043255035895</v>
      </c>
      <c r="AB25" s="228" t="s">
        <v>450</v>
      </c>
      <c r="AC25" s="228"/>
      <c r="AD25" s="228" t="s">
        <v>450</v>
      </c>
      <c r="AE25" s="228" t="s">
        <v>450</v>
      </c>
      <c r="AF25" s="228" t="s">
        <v>450</v>
      </c>
      <c r="AG25" s="240">
        <v>5.0374437057570773</v>
      </c>
      <c r="AH25" s="240">
        <v>5.7407940533837314</v>
      </c>
      <c r="AI25" s="226">
        <v>1.9260826683294556</v>
      </c>
      <c r="AJ25" s="226" t="s">
        <v>450</v>
      </c>
      <c r="AK25" s="226">
        <v>1.1924718328542314</v>
      </c>
      <c r="AL25" s="238"/>
      <c r="AM25" s="238"/>
      <c r="AN25" s="238"/>
      <c r="AO25" s="238"/>
      <c r="AP25" s="238"/>
      <c r="AQ25" s="238"/>
      <c r="AR25" s="238"/>
      <c r="AS25" s="238"/>
      <c r="AT25" s="238"/>
      <c r="AU25" s="238"/>
      <c r="AV25" s="238"/>
      <c r="AW25" s="238"/>
      <c r="AX25" s="238"/>
    </row>
    <row r="26" spans="1:55" s="239" customFormat="1" ht="13.5" hidden="1" customHeight="1">
      <c r="A26" s="2618" t="s">
        <v>1001</v>
      </c>
      <c r="B26" s="2619"/>
      <c r="C26" s="2619"/>
      <c r="D26" s="2620"/>
      <c r="E26" s="233"/>
      <c r="F26" s="211">
        <v>15207</v>
      </c>
      <c r="G26" s="230">
        <v>0</v>
      </c>
      <c r="H26" s="230">
        <v>0</v>
      </c>
      <c r="I26" s="230">
        <v>0</v>
      </c>
      <c r="J26" s="243">
        <v>0</v>
      </c>
      <c r="K26" s="226">
        <v>0</v>
      </c>
      <c r="L26" s="226">
        <v>0</v>
      </c>
      <c r="M26" s="226">
        <v>0</v>
      </c>
      <c r="N26" s="226">
        <v>0</v>
      </c>
      <c r="O26" s="226">
        <v>0</v>
      </c>
      <c r="P26" s="226">
        <v>0</v>
      </c>
      <c r="Q26" s="226">
        <v>0</v>
      </c>
      <c r="R26" s="228">
        <v>0</v>
      </c>
      <c r="S26" s="3448" t="s">
        <v>1001</v>
      </c>
      <c r="T26" s="3449"/>
      <c r="U26" s="3449"/>
      <c r="V26" s="3450"/>
      <c r="W26" s="226">
        <v>0</v>
      </c>
      <c r="X26" s="226">
        <v>0</v>
      </c>
      <c r="Y26" s="226">
        <v>0</v>
      </c>
      <c r="Z26" s="226">
        <v>0</v>
      </c>
      <c r="AA26" s="226">
        <v>0</v>
      </c>
      <c r="AB26" s="228">
        <v>0</v>
      </c>
      <c r="AC26" s="228"/>
      <c r="AD26" s="228">
        <v>0</v>
      </c>
      <c r="AE26" s="228">
        <v>0</v>
      </c>
      <c r="AF26" s="228">
        <v>0</v>
      </c>
      <c r="AG26" s="228">
        <v>0</v>
      </c>
      <c r="AH26" s="228">
        <v>0</v>
      </c>
      <c r="AI26" s="228">
        <v>0</v>
      </c>
      <c r="AJ26" s="228">
        <v>0</v>
      </c>
      <c r="AK26" s="228">
        <v>0</v>
      </c>
      <c r="AL26" s="245"/>
      <c r="AM26" s="238"/>
      <c r="AN26" s="238"/>
      <c r="AO26" s="238"/>
      <c r="AP26" s="238"/>
      <c r="AQ26" s="238"/>
      <c r="AR26" s="238"/>
      <c r="AS26" s="238"/>
      <c r="AT26" s="238"/>
      <c r="AU26" s="238"/>
      <c r="AV26" s="238"/>
      <c r="AW26" s="238"/>
      <c r="AX26" s="238"/>
      <c r="AY26" s="238"/>
      <c r="AZ26" s="238"/>
      <c r="BA26" s="238"/>
      <c r="BB26" s="238"/>
    </row>
    <row r="27" spans="1:55" s="239" customFormat="1" ht="13.5" customHeight="1">
      <c r="A27" s="2618" t="s">
        <v>1002</v>
      </c>
      <c r="B27" s="2619"/>
      <c r="C27" s="2619"/>
      <c r="D27" s="2620"/>
      <c r="E27" s="233"/>
      <c r="F27" s="211">
        <v>15829.000000031147</v>
      </c>
      <c r="G27" s="226">
        <v>100</v>
      </c>
      <c r="H27" s="226">
        <v>52.434955466793696</v>
      </c>
      <c r="I27" s="226">
        <v>47.565044533206347</v>
      </c>
      <c r="J27" s="242">
        <f>F27*I27/100</f>
        <v>7529.0708991760466</v>
      </c>
      <c r="K27" s="226">
        <v>11.377052854672861</v>
      </c>
      <c r="L27" s="226">
        <v>20.283531879551035</v>
      </c>
      <c r="M27" s="226">
        <v>27.478960372831423</v>
      </c>
      <c r="N27" s="226">
        <v>9.5855461572387455</v>
      </c>
      <c r="O27" s="226">
        <v>25.755730354738699</v>
      </c>
      <c r="P27" s="226">
        <v>16.812868520235096</v>
      </c>
      <c r="Q27" s="226">
        <v>19.753125223267403</v>
      </c>
      <c r="R27" s="228">
        <v>12.229243971406104</v>
      </c>
      <c r="S27" s="3451" t="s">
        <v>1002</v>
      </c>
      <c r="T27" s="3452"/>
      <c r="U27" s="3452"/>
      <c r="V27" s="3453"/>
      <c r="W27" s="226">
        <v>3.9750109760295333</v>
      </c>
      <c r="X27" s="226">
        <v>4.9732446199950537</v>
      </c>
      <c r="Y27" s="226">
        <v>3.6495580495899058</v>
      </c>
      <c r="Z27" s="226">
        <v>5.0189031359744858</v>
      </c>
      <c r="AA27" s="226">
        <v>1.7316463773638517</v>
      </c>
      <c r="AB27" s="228" t="s">
        <v>1920</v>
      </c>
      <c r="AC27" s="228">
        <v>24.605027839392665</v>
      </c>
      <c r="AD27" s="228">
        <v>1.362676488458352</v>
      </c>
      <c r="AE27" s="228">
        <v>4.7211214369607681</v>
      </c>
      <c r="AF27" s="240">
        <v>2.7057146406182895</v>
      </c>
      <c r="AG27" s="240">
        <v>6.2178445973197727</v>
      </c>
      <c r="AH27" s="240">
        <v>6.0090807407233777</v>
      </c>
      <c r="AI27" s="226">
        <v>2.6654338313906263</v>
      </c>
      <c r="AJ27" s="226">
        <v>8.5806576010418141</v>
      </c>
      <c r="AK27" s="226">
        <v>1.4301807449956458</v>
      </c>
      <c r="AL27" s="245"/>
      <c r="AM27" s="238"/>
      <c r="AN27" s="238"/>
      <c r="AO27" s="238"/>
      <c r="AP27" s="238"/>
      <c r="AQ27" s="238"/>
      <c r="AR27" s="238"/>
      <c r="AS27" s="238"/>
      <c r="AT27" s="238"/>
      <c r="AU27" s="238"/>
      <c r="AV27" s="238"/>
      <c r="AW27" s="238"/>
      <c r="AX27" s="238"/>
      <c r="AY27" s="238"/>
      <c r="AZ27" s="238"/>
      <c r="BA27" s="238"/>
      <c r="BB27" s="238"/>
    </row>
    <row r="28" spans="1:55" s="239" customFormat="1" ht="13.5" customHeight="1">
      <c r="A28" s="2618" t="s">
        <v>1003</v>
      </c>
      <c r="B28" s="2619"/>
      <c r="C28" s="2619"/>
      <c r="D28" s="2620"/>
      <c r="E28" s="233"/>
      <c r="F28" s="211">
        <v>15486.999999856676</v>
      </c>
      <c r="G28" s="226">
        <v>100</v>
      </c>
      <c r="H28" s="226">
        <v>52.41133368127354</v>
      </c>
      <c r="I28" s="226">
        <v>47.588666318726204</v>
      </c>
      <c r="J28" s="242">
        <f>F28*I28/100</f>
        <v>7370.0567527129206</v>
      </c>
      <c r="K28" s="226">
        <v>14.608751748631759</v>
      </c>
      <c r="L28" s="226">
        <v>20.872907043318115</v>
      </c>
      <c r="M28" s="226">
        <v>26.143170110980407</v>
      </c>
      <c r="N28" s="226">
        <v>10.337531099874976</v>
      </c>
      <c r="O28" s="226">
        <v>26.917107921105742</v>
      </c>
      <c r="P28" s="226">
        <v>15.221740031236713</v>
      </c>
      <c r="Q28" s="226">
        <v>18.579963862758405</v>
      </c>
      <c r="R28" s="228">
        <v>13.575051798842136</v>
      </c>
      <c r="S28" s="2618" t="s">
        <v>1003</v>
      </c>
      <c r="T28" s="2619"/>
      <c r="U28" s="2619"/>
      <c r="V28" s="2620"/>
      <c r="W28" s="226">
        <v>5.3904838389656362</v>
      </c>
      <c r="X28" s="226">
        <v>7.1031864729840395</v>
      </c>
      <c r="Y28" s="226">
        <v>6.2490623960982807</v>
      </c>
      <c r="Z28" s="226">
        <v>4.9563649312112084</v>
      </c>
      <c r="AA28" s="226">
        <v>1.903573539854799</v>
      </c>
      <c r="AB28" s="228" t="s">
        <v>1920</v>
      </c>
      <c r="AC28" s="228">
        <v>28.636893574129317</v>
      </c>
      <c r="AD28" s="228">
        <v>17.96500622090895</v>
      </c>
      <c r="AE28" s="228">
        <v>6.1347102556521715</v>
      </c>
      <c r="AF28" s="240">
        <v>3.2383479297187581</v>
      </c>
      <c r="AG28" s="240">
        <v>8.4261667270636345</v>
      </c>
      <c r="AH28" s="240">
        <v>7.441351411092703</v>
      </c>
      <c r="AI28" s="226">
        <v>3.811038044518352</v>
      </c>
      <c r="AJ28" s="226">
        <v>10.799652422143433</v>
      </c>
      <c r="AK28" s="226">
        <v>1.1477472055917852</v>
      </c>
      <c r="AL28" s="245"/>
      <c r="AM28" s="238"/>
      <c r="AN28" s="238"/>
      <c r="AO28" s="238"/>
      <c r="AP28" s="238"/>
      <c r="AQ28" s="238"/>
      <c r="AR28" s="238"/>
      <c r="AS28" s="238"/>
      <c r="AT28" s="238"/>
      <c r="AU28" s="238"/>
      <c r="AV28" s="238"/>
      <c r="AW28" s="238"/>
      <c r="AX28" s="238"/>
      <c r="AY28" s="238"/>
      <c r="AZ28" s="238"/>
      <c r="BA28" s="238"/>
      <c r="BB28" s="238"/>
    </row>
    <row r="29" spans="1:55" s="239" customFormat="1" ht="13.5" customHeight="1">
      <c r="A29" s="2618" t="s">
        <v>1004</v>
      </c>
      <c r="B29" s="2619"/>
      <c r="C29" s="2619"/>
      <c r="D29" s="2620"/>
      <c r="E29" s="238"/>
      <c r="F29" s="211">
        <v>15649.000000000038</v>
      </c>
      <c r="G29" s="226">
        <v>100</v>
      </c>
      <c r="H29" s="226">
        <v>56.447372015712915</v>
      </c>
      <c r="I29" s="226">
        <v>43.552627984286865</v>
      </c>
      <c r="J29" s="242">
        <f>F29*I29/100</f>
        <v>6815.5507532610682</v>
      </c>
      <c r="K29" s="226">
        <v>13.69091819909174</v>
      </c>
      <c r="L29" s="226">
        <v>16.363751897083052</v>
      </c>
      <c r="M29" s="226">
        <v>20.433643758243914</v>
      </c>
      <c r="N29" s="226">
        <v>8.1785780996627082</v>
      </c>
      <c r="O29" s="226">
        <v>23.79767071051721</v>
      </c>
      <c r="P29" s="226">
        <v>11.238585426809101</v>
      </c>
      <c r="Q29" s="226">
        <v>15.875412836953535</v>
      </c>
      <c r="R29" s="228">
        <v>12.654233583809161</v>
      </c>
      <c r="S29" s="2618" t="s">
        <v>1004</v>
      </c>
      <c r="T29" s="2619"/>
      <c r="U29" s="2619"/>
      <c r="V29" s="2620"/>
      <c r="W29" s="226">
        <v>3.8258008289004164</v>
      </c>
      <c r="X29" s="226">
        <v>5.4440586902737014</v>
      </c>
      <c r="Y29" s="226">
        <v>5.0870979893938397</v>
      </c>
      <c r="Z29" s="226">
        <v>4.8132329231693012</v>
      </c>
      <c r="AA29" s="226">
        <v>1.7113715794278264</v>
      </c>
      <c r="AB29" s="228" t="s">
        <v>1920</v>
      </c>
      <c r="AC29" s="228">
        <v>19.053513400728896</v>
      </c>
      <c r="AD29" s="228">
        <v>14.937000305416149</v>
      </c>
      <c r="AE29" s="228">
        <v>4.3380269072609767</v>
      </c>
      <c r="AF29" s="240">
        <v>1.9077897245086133</v>
      </c>
      <c r="AG29" s="240">
        <v>5.9544388924508862</v>
      </c>
      <c r="AH29" s="240">
        <v>3.4850693406712714</v>
      </c>
      <c r="AI29" s="226">
        <v>2.9895690056428599</v>
      </c>
      <c r="AJ29" s="226">
        <v>8.0784699399572411</v>
      </c>
      <c r="AK29" s="226">
        <v>2.5918313469828607</v>
      </c>
      <c r="AL29" s="245"/>
      <c r="AM29" s="238"/>
      <c r="AN29" s="238"/>
      <c r="AO29" s="238"/>
      <c r="AP29" s="238"/>
      <c r="AQ29" s="238"/>
      <c r="AR29" s="238"/>
      <c r="AS29" s="238"/>
      <c r="AT29" s="238"/>
      <c r="AU29" s="238"/>
      <c r="AV29" s="238"/>
      <c r="AW29" s="238"/>
      <c r="AX29" s="238"/>
      <c r="AY29" s="238"/>
      <c r="AZ29" s="238"/>
      <c r="BA29" s="238"/>
      <c r="BB29" s="238"/>
    </row>
    <row r="30" spans="1:55" s="239" customFormat="1" ht="15.75" customHeight="1">
      <c r="A30" s="2618" t="s">
        <v>1005</v>
      </c>
      <c r="B30" s="2619"/>
      <c r="C30" s="2619"/>
      <c r="D30" s="2620"/>
      <c r="E30" s="233"/>
      <c r="F30" s="211">
        <v>15686.999999796744</v>
      </c>
      <c r="G30" s="226">
        <v>100</v>
      </c>
      <c r="H30" s="226">
        <v>44.53861068135982</v>
      </c>
      <c r="I30" s="226">
        <v>55.461389318639988</v>
      </c>
      <c r="J30" s="242">
        <f t="shared" ref="J30" si="0">F30*I30/100</f>
        <v>8700.2281423023269</v>
      </c>
      <c r="K30" s="226">
        <v>36.955891053293819</v>
      </c>
      <c r="L30" s="226">
        <v>37.897496463189526</v>
      </c>
      <c r="M30" s="226">
        <v>20.52883376830135</v>
      </c>
      <c r="N30" s="226">
        <v>15.453337936660729</v>
      </c>
      <c r="O30" s="226">
        <v>33.853205862120149</v>
      </c>
      <c r="P30" s="226">
        <v>19.075327003195362</v>
      </c>
      <c r="Q30" s="226">
        <v>23.344790573431336</v>
      </c>
      <c r="R30" s="228">
        <v>17.572383612820389</v>
      </c>
      <c r="S30" s="2618" t="s">
        <v>1005</v>
      </c>
      <c r="T30" s="2619"/>
      <c r="U30" s="2619"/>
      <c r="V30" s="2620"/>
      <c r="W30" s="226">
        <v>4.7689462638144571</v>
      </c>
      <c r="X30" s="226">
        <v>7.4242973026601726</v>
      </c>
      <c r="Y30" s="226">
        <v>18.953774639958397</v>
      </c>
      <c r="Z30" s="226">
        <v>6.4966909673665976</v>
      </c>
      <c r="AA30" s="226">
        <v>2.0368138115313563</v>
      </c>
      <c r="AB30" s="228" t="s">
        <v>1920</v>
      </c>
      <c r="AC30" s="228">
        <v>19.97418293342303</v>
      </c>
      <c r="AD30" s="228">
        <v>19.85279200917785</v>
      </c>
      <c r="AE30" s="228">
        <v>10.977767801516791</v>
      </c>
      <c r="AF30" s="240">
        <v>2.5342420594646717</v>
      </c>
      <c r="AG30" s="240">
        <v>10.537627913635356</v>
      </c>
      <c r="AH30" s="240">
        <v>5.78574034571374</v>
      </c>
      <c r="AI30" s="226">
        <v>5.78574034571374</v>
      </c>
      <c r="AJ30" s="226">
        <v>10.420934482344659</v>
      </c>
      <c r="AK30" s="226">
        <v>1.6134296271906334</v>
      </c>
      <c r="AM30" s="244"/>
      <c r="AN30" s="238"/>
      <c r="AO30" s="238"/>
      <c r="AP30" s="238"/>
      <c r="AQ30" s="238"/>
      <c r="AR30" s="238"/>
      <c r="AS30" s="238"/>
      <c r="AT30" s="238"/>
      <c r="AU30" s="238"/>
      <c r="AV30" s="238"/>
      <c r="AW30" s="238"/>
      <c r="AX30" s="238"/>
      <c r="AY30" s="238"/>
      <c r="AZ30" s="238"/>
      <c r="BA30" s="238"/>
      <c r="BB30" s="238"/>
      <c r="BC30" s="238"/>
    </row>
    <row r="31" spans="1:55" s="239" customFormat="1">
      <c r="A31" s="2618" t="s">
        <v>1555</v>
      </c>
      <c r="B31" s="2619"/>
      <c r="C31" s="2619"/>
      <c r="D31" s="2620"/>
      <c r="E31" s="238"/>
      <c r="F31" s="1255">
        <f>'67.'!F31</f>
        <v>16502.022257559558</v>
      </c>
      <c r="G31" s="226">
        <f>'67.'!G31</f>
        <v>100</v>
      </c>
      <c r="H31" s="226">
        <f>'67.'!H31</f>
        <v>51.253680671487878</v>
      </c>
      <c r="I31" s="226">
        <f>'67.'!I31</f>
        <v>48.746319328512008</v>
      </c>
      <c r="J31" s="242">
        <f>'67.'!J31</f>
        <v>8044.1284653321081</v>
      </c>
      <c r="K31" s="226">
        <f>'67.'!K31</f>
        <v>28.092093360053756</v>
      </c>
      <c r="L31" s="226">
        <f>'67.'!L31</f>
        <v>35.139354205701785</v>
      </c>
      <c r="M31" s="226">
        <f>'67.'!M31</f>
        <v>15.462377591688291</v>
      </c>
      <c r="N31" s="226">
        <f>'67.'!N31</f>
        <v>12.951250864048891</v>
      </c>
      <c r="O31" s="226">
        <f>'67.'!O31</f>
        <v>25.298328530518983</v>
      </c>
      <c r="P31" s="226">
        <f>'67.'!P31</f>
        <v>13.35063562864042</v>
      </c>
      <c r="Q31" s="226">
        <f>'67.'!Q31</f>
        <v>17.163242160652171</v>
      </c>
      <c r="R31" s="228">
        <f>'67.'!R31</f>
        <v>13.607803455587497</v>
      </c>
      <c r="S31" s="2618" t="s">
        <v>1460</v>
      </c>
      <c r="T31" s="2619"/>
      <c r="U31" s="2619"/>
      <c r="V31" s="2620"/>
      <c r="W31" s="226">
        <f>'67.'!W31</f>
        <v>3.077888055360265</v>
      </c>
      <c r="X31" s="226">
        <f>'67.'!X31</f>
        <v>4.8630696300326681</v>
      </c>
      <c r="Y31" s="226">
        <f>'67.'!Y31</f>
        <v>14.284713215626205</v>
      </c>
      <c r="Z31" s="226">
        <f>'67.'!Z31</f>
        <v>6.502548369748526</v>
      </c>
      <c r="AA31" s="226">
        <f>'67.'!AA31</f>
        <v>3.2359776254493497</v>
      </c>
      <c r="AB31" s="226">
        <f>'67.'!AB31</f>
        <v>26.687167203273077</v>
      </c>
      <c r="AC31" s="226">
        <f>'67.'!AC31</f>
        <v>13.874513523563287</v>
      </c>
      <c r="AD31" s="226">
        <f>'67.'!AD31</f>
        <v>15.31818425402601</v>
      </c>
      <c r="AE31" s="226">
        <f>'67.'!AE31</f>
        <v>5.9913514956448921</v>
      </c>
      <c r="AF31" s="226">
        <f>'67.'!AF31</f>
        <v>2.9135978333925578</v>
      </c>
      <c r="AG31" s="226">
        <f>'67.'!AG31</f>
        <v>8.3029027451080033</v>
      </c>
      <c r="AH31" s="226">
        <f>'67.'!AH31</f>
        <v>3.9312010790865473</v>
      </c>
      <c r="AI31" s="226">
        <f>'67.'!AI31</f>
        <v>4.2876193668975304</v>
      </c>
      <c r="AJ31" s="226">
        <f>'67.'!AJ31</f>
        <v>8.9250915025467776</v>
      </c>
      <c r="AK31" s="226">
        <f>'67.'!AK31</f>
        <v>1.6622212102229335</v>
      </c>
      <c r="AM31" s="245"/>
      <c r="AN31" s="238"/>
      <c r="AO31" s="238"/>
      <c r="AP31" s="238"/>
      <c r="AQ31" s="238"/>
      <c r="AR31" s="238"/>
      <c r="AS31" s="238"/>
      <c r="AT31" s="238"/>
      <c r="AU31" s="238"/>
      <c r="AV31" s="238"/>
      <c r="AW31" s="238"/>
      <c r="AX31" s="238"/>
      <c r="AY31" s="238"/>
      <c r="AZ31" s="238"/>
      <c r="BA31" s="238"/>
      <c r="BB31" s="238"/>
      <c r="BC31" s="238"/>
    </row>
    <row r="32" spans="1:55" ht="14.1" customHeight="1">
      <c r="A32" s="2641" t="s">
        <v>371</v>
      </c>
      <c r="B32" s="2641"/>
      <c r="C32" s="2641"/>
      <c r="D32" s="158"/>
      <c r="E32" s="222"/>
      <c r="F32" s="246"/>
      <c r="G32" s="228"/>
      <c r="H32" s="228"/>
      <c r="I32" s="228"/>
      <c r="J32" s="247"/>
      <c r="K32" s="228"/>
      <c r="L32" s="1124"/>
      <c r="M32" s="228"/>
      <c r="N32" s="228"/>
      <c r="O32" s="1124"/>
      <c r="P32" s="1124"/>
      <c r="Q32" s="228"/>
      <c r="R32" s="2410"/>
      <c r="S32" s="2641" t="s">
        <v>371</v>
      </c>
      <c r="T32" s="2641"/>
      <c r="U32" s="2641"/>
      <c r="V32" s="158"/>
      <c r="W32" s="228"/>
      <c r="X32" s="1124"/>
      <c r="Y32" s="1124"/>
      <c r="Z32" s="1125"/>
      <c r="AA32" s="1218"/>
      <c r="AB32" s="228"/>
      <c r="AC32" s="228"/>
      <c r="AD32" s="228"/>
      <c r="AE32" s="1124"/>
      <c r="AF32" s="1124"/>
      <c r="AG32" s="1124"/>
      <c r="AH32" s="1124"/>
      <c r="AI32" s="1124"/>
      <c r="AJ32" s="1124"/>
      <c r="AK32" s="2408"/>
    </row>
    <row r="33" spans="1:37" ht="14.1" customHeight="1">
      <c r="A33" s="1137"/>
      <c r="B33" s="813" t="s">
        <v>1022</v>
      </c>
      <c r="C33" s="1137"/>
      <c r="D33" s="879"/>
      <c r="E33" s="873" t="e">
        <f>#REF!/#REF!*100</f>
        <v>#REF!</v>
      </c>
      <c r="F33" s="880">
        <f>'2'!E31</f>
        <v>13179.744560735528</v>
      </c>
      <c r="G33" s="881">
        <v>100</v>
      </c>
      <c r="H33" s="881">
        <f>'67.'!AP62</f>
        <v>55.738367366295641</v>
      </c>
      <c r="I33" s="881">
        <f>'67.'!AQ62</f>
        <v>44.261632633704373</v>
      </c>
      <c r="J33" s="882">
        <f t="shared" ref="J33:J71" si="1">I33*F33/100</f>
        <v>5833.5701195333932</v>
      </c>
      <c r="K33" s="881">
        <f>'67.'!AS62</f>
        <v>23.62294532980173</v>
      </c>
      <c r="L33" s="881">
        <f>'67.'!AT62</f>
        <v>32.157485340482857</v>
      </c>
      <c r="M33" s="881">
        <f>'67.'!AU62</f>
        <v>15.291582376397663</v>
      </c>
      <c r="N33" s="881">
        <f>'67.'!AV62</f>
        <v>11.547255520210129</v>
      </c>
      <c r="O33" s="881">
        <f>'67.'!AW62</f>
        <v>22.549311533775086</v>
      </c>
      <c r="P33" s="881">
        <f>'67.'!AX62</f>
        <v>11.634115634904347</v>
      </c>
      <c r="Q33" s="881">
        <f>'67.'!AY62</f>
        <v>14.669444992072233</v>
      </c>
      <c r="R33" s="881">
        <f>'67.'!AZ62</f>
        <v>12.166309295801101</v>
      </c>
      <c r="S33" s="1137"/>
      <c r="T33" s="813" t="s">
        <v>1022</v>
      </c>
      <c r="U33" s="1137"/>
      <c r="V33" s="879"/>
      <c r="W33" s="881">
        <f>'67.'!BA62</f>
        <v>2.9099304462618401</v>
      </c>
      <c r="X33" s="881">
        <f>'67.'!BB62</f>
        <v>3.4579006155812935</v>
      </c>
      <c r="Y33" s="881">
        <f>'67.'!BC62</f>
        <v>12.533422992667322</v>
      </c>
      <c r="Z33" s="881">
        <f>'67.'!BD62</f>
        <v>6.6619446062810868</v>
      </c>
      <c r="AA33" s="881">
        <f>'67.'!BE62</f>
        <v>3.1558870566097763</v>
      </c>
      <c r="AB33" s="881">
        <f>'67.'!BF62</f>
        <v>22.110215446206318</v>
      </c>
      <c r="AC33" s="881">
        <f>'67.'!BP62</f>
        <v>11.652899006933954</v>
      </c>
      <c r="AD33" s="881">
        <f>'67.'!BQ62</f>
        <v>12.369250411681797</v>
      </c>
      <c r="AE33" s="881">
        <f>'67.'!BS62</f>
        <v>4.206394631831726</v>
      </c>
      <c r="AF33" s="881">
        <f>'67.'!BT62</f>
        <v>1.6750026278379606</v>
      </c>
      <c r="AG33" s="881">
        <f>'67.'!BL62</f>
        <v>5.6719212097927079</v>
      </c>
      <c r="AH33" s="881">
        <f>'67.'!BM62</f>
        <v>2.392009860043022</v>
      </c>
      <c r="AI33" s="881">
        <f>'67.'!BN62</f>
        <v>2.3856455038742044</v>
      </c>
      <c r="AJ33" s="881">
        <f>'67.'!BG62</f>
        <v>8.006544233583611</v>
      </c>
      <c r="AK33" s="881">
        <f>'67.'!BH62</f>
        <v>1.4847843214139365</v>
      </c>
    </row>
    <row r="34" spans="1:37" ht="14.1" customHeight="1">
      <c r="A34" s="1137"/>
      <c r="B34" s="813" t="s">
        <v>1023</v>
      </c>
      <c r="C34" s="1137"/>
      <c r="D34" s="879"/>
      <c r="E34" s="873" t="e">
        <f>#REF!/#REF!*100</f>
        <v>#REF!</v>
      </c>
      <c r="F34" s="880">
        <f>'2'!E32</f>
        <v>1890.7276667529929</v>
      </c>
      <c r="G34" s="881">
        <v>100</v>
      </c>
      <c r="H34" s="881">
        <f>'67.'!AP63</f>
        <v>33.195617696340044</v>
      </c>
      <c r="I34" s="881">
        <f>'67.'!AQ63</f>
        <v>66.804382303660063</v>
      </c>
      <c r="J34" s="882">
        <f t="shared" si="1"/>
        <v>1263.0889388187411</v>
      </c>
      <c r="K34" s="881">
        <f>'67.'!AS63</f>
        <v>48.113201808174175</v>
      </c>
      <c r="L34" s="881">
        <f>'67.'!AT63</f>
        <v>46.103933287079201</v>
      </c>
      <c r="M34" s="881">
        <f>'67.'!AU63</f>
        <v>14.506612505381785</v>
      </c>
      <c r="N34" s="881">
        <f>'67.'!AV63</f>
        <v>16.999374696570939</v>
      </c>
      <c r="O34" s="881">
        <f>'67.'!AW63</f>
        <v>36.763074746448652</v>
      </c>
      <c r="P34" s="881">
        <f>'67.'!AX63</f>
        <v>17.946647738587878</v>
      </c>
      <c r="Q34" s="881">
        <f>'67.'!AY63</f>
        <v>28.352619372711679</v>
      </c>
      <c r="R34" s="881">
        <f>'67.'!AZ63</f>
        <v>20.616452356633477</v>
      </c>
      <c r="S34" s="1137"/>
      <c r="T34" s="813" t="s">
        <v>1023</v>
      </c>
      <c r="U34" s="1137"/>
      <c r="V34" s="879"/>
      <c r="W34" s="881">
        <f>'67.'!BA63</f>
        <v>3.407289211198973</v>
      </c>
      <c r="X34" s="881">
        <f>'67.'!BB63</f>
        <v>9.3744916415174178</v>
      </c>
      <c r="Y34" s="881">
        <f>'67.'!BC63</f>
        <v>21.643810068876714</v>
      </c>
      <c r="Z34" s="881">
        <f>'67.'!BD63</f>
        <v>5.4917353034405947</v>
      </c>
      <c r="AA34" s="881">
        <f>'67.'!BE63</f>
        <v>3.9693251705782915</v>
      </c>
      <c r="AB34" s="881">
        <f>'67.'!BF63</f>
        <v>44.263358580603892</v>
      </c>
      <c r="AC34" s="881">
        <f>'67.'!BP63</f>
        <v>25.428537975819694</v>
      </c>
      <c r="AD34" s="881">
        <f>'67.'!BQ63</f>
        <v>25.333517764373443</v>
      </c>
      <c r="AE34" s="881">
        <f>'67.'!BS63</f>
        <v>13.767405223764358</v>
      </c>
      <c r="AF34" s="881">
        <f>'67.'!BT63</f>
        <v>7.2695172671724579</v>
      </c>
      <c r="AG34" s="881">
        <f>'67.'!BL63</f>
        <v>17.486637740452906</v>
      </c>
      <c r="AH34" s="881">
        <f>'67.'!BM63</f>
        <v>7.8768725774562007</v>
      </c>
      <c r="AI34" s="881">
        <f>'67.'!BN63</f>
        <v>9.3088316383628467</v>
      </c>
      <c r="AJ34" s="881">
        <f>'67.'!BG63</f>
        <v>12.250048550841001</v>
      </c>
      <c r="AK34" s="881">
        <f>'67.'!BH63</f>
        <v>2.4545795836715927</v>
      </c>
    </row>
    <row r="35" spans="1:37" ht="14.1" customHeight="1">
      <c r="A35" s="1137"/>
      <c r="B35" s="813" t="s">
        <v>1024</v>
      </c>
      <c r="C35" s="1137"/>
      <c r="D35" s="879"/>
      <c r="E35" s="873" t="e">
        <f>#REF!/#REF!*100</f>
        <v>#REF!</v>
      </c>
      <c r="F35" s="880">
        <f>'2'!E33</f>
        <v>1037.2995587676819</v>
      </c>
      <c r="G35" s="881">
        <v>100</v>
      </c>
      <c r="H35" s="881">
        <f>'67.'!AP64</f>
        <v>34.580559660393064</v>
      </c>
      <c r="I35" s="881">
        <f>'67.'!AQ64</f>
        <v>65.419440339606965</v>
      </c>
      <c r="J35" s="882">
        <f t="shared" si="1"/>
        <v>678.59556599103007</v>
      </c>
      <c r="K35" s="881">
        <f>'67.'!AS64</f>
        <v>42.872804438325389</v>
      </c>
      <c r="L35" s="881">
        <f>'67.'!AT64</f>
        <v>47.919425459781706</v>
      </c>
      <c r="M35" s="881">
        <f>'67.'!AU64</f>
        <v>19.257363039069663</v>
      </c>
      <c r="N35" s="881">
        <f>'67.'!AV64</f>
        <v>17.097067593960571</v>
      </c>
      <c r="O35" s="881">
        <f>'67.'!AW64</f>
        <v>35.401724747844973</v>
      </c>
      <c r="P35" s="881">
        <f>'67.'!AX64</f>
        <v>23.579489821493745</v>
      </c>
      <c r="Q35" s="881">
        <f>'67.'!AY64</f>
        <v>23.805524168803874</v>
      </c>
      <c r="R35" s="881">
        <f>'67.'!AZ64</f>
        <v>19.438627711087015</v>
      </c>
      <c r="S35" s="1137"/>
      <c r="T35" s="813" t="s">
        <v>1024</v>
      </c>
      <c r="U35" s="1137"/>
      <c r="V35" s="879"/>
      <c r="W35" s="881">
        <f>'67.'!BA64</f>
        <v>5.7813398199794639</v>
      </c>
      <c r="X35" s="881">
        <f>'67.'!BB64</f>
        <v>10.895842887131536</v>
      </c>
      <c r="Y35" s="881">
        <f>'67.'!BC64</f>
        <v>18.564537660480784</v>
      </c>
      <c r="Z35" s="881">
        <f>'67.'!BD64</f>
        <v>6.8229644594108994</v>
      </c>
      <c r="AA35" s="881">
        <f>'67.'!BE64</f>
        <v>4.1468027020471281</v>
      </c>
      <c r="AB35" s="881">
        <f>'67.'!BF64</f>
        <v>45.764311534018901</v>
      </c>
      <c r="AC35" s="881">
        <f>'67.'!BP64</f>
        <v>19.67850803859357</v>
      </c>
      <c r="AD35" s="881">
        <f>'67.'!BQ64</f>
        <v>30.728959948110113</v>
      </c>
      <c r="AE35" s="881">
        <f>'67.'!BS64</f>
        <v>11.324564499808485</v>
      </c>
      <c r="AF35" s="881">
        <f>'67.'!BT64</f>
        <v>8.4393848515277412</v>
      </c>
      <c r="AG35" s="881">
        <f>'67.'!BL64</f>
        <v>17.675027513760362</v>
      </c>
      <c r="AH35" s="881">
        <f>'67.'!BM64</f>
        <v>9.7236038643410581</v>
      </c>
      <c r="AI35" s="881">
        <f>'67.'!BN64</f>
        <v>13.439130003922036</v>
      </c>
      <c r="AJ35" s="881">
        <f>'67.'!BG64</f>
        <v>12.725157682165625</v>
      </c>
      <c r="AK35" s="881">
        <f>'67.'!BH64</f>
        <v>3.0078021036443476</v>
      </c>
    </row>
    <row r="36" spans="1:37" ht="14.1" customHeight="1">
      <c r="A36" s="1137"/>
      <c r="B36" s="813" t="s">
        <v>1025</v>
      </c>
      <c r="C36" s="1137"/>
      <c r="D36" s="879"/>
      <c r="E36" s="873" t="e">
        <f>#REF!/#REF!*100</f>
        <v>#REF!</v>
      </c>
      <c r="F36" s="880">
        <f>'2'!E34</f>
        <v>255.88325401682465</v>
      </c>
      <c r="G36" s="881">
        <v>100</v>
      </c>
      <c r="H36" s="881">
        <f>'67.'!AP65</f>
        <v>28.503208090044364</v>
      </c>
      <c r="I36" s="881">
        <f>'67.'!AQ65</f>
        <v>71.496791909955689</v>
      </c>
      <c r="J36" s="882">
        <f t="shared" si="1"/>
        <v>182.94831765683244</v>
      </c>
      <c r="K36" s="881">
        <f>'67.'!AS65</f>
        <v>46.191987625753072</v>
      </c>
      <c r="L36" s="881">
        <f>'67.'!AT65</f>
        <v>52.134483571178272</v>
      </c>
      <c r="M36" s="881">
        <f>'67.'!AU65</f>
        <v>14.462432760659969</v>
      </c>
      <c r="N36" s="881">
        <f>'67.'!AV65</f>
        <v>30.502329448242183</v>
      </c>
      <c r="O36" s="881">
        <f>'67.'!AW65</f>
        <v>34.872035899402448</v>
      </c>
      <c r="P36" s="881">
        <f>'67.'!AX65</f>
        <v>22.586679945044192</v>
      </c>
      <c r="Q36" s="881">
        <f>'67.'!AY65</f>
        <v>31.045188229567721</v>
      </c>
      <c r="R36" s="881">
        <f>'67.'!AZ65</f>
        <v>13.512128765924036</v>
      </c>
      <c r="S36" s="1137"/>
      <c r="T36" s="813" t="s">
        <v>1025</v>
      </c>
      <c r="U36" s="1137"/>
      <c r="V36" s="879"/>
      <c r="W36" s="881">
        <f>'67.'!BA65</f>
        <v>0</v>
      </c>
      <c r="X36" s="881">
        <f>'67.'!BB65</f>
        <v>13.456104434119284</v>
      </c>
      <c r="Y36" s="881">
        <f>'67.'!BC65</f>
        <v>27.935375166077602</v>
      </c>
      <c r="Z36" s="881">
        <f>'67.'!BD65</f>
        <v>6.096542710045175</v>
      </c>
      <c r="AA36" s="881">
        <f>'67.'!BE65</f>
        <v>0</v>
      </c>
      <c r="AB36" s="881">
        <f>'67.'!BF65</f>
        <v>49.515889584890182</v>
      </c>
      <c r="AC36" s="881">
        <f>'67.'!BP65</f>
        <v>20.473202932768615</v>
      </c>
      <c r="AD36" s="881">
        <f>'67.'!BQ65</f>
        <v>29.615811449225244</v>
      </c>
      <c r="AE36" s="881">
        <f>'67.'!BS65</f>
        <v>12.845548575846896</v>
      </c>
      <c r="AF36" s="881">
        <f>'67.'!BT65</f>
        <v>8.288645186772726</v>
      </c>
      <c r="AG36" s="881">
        <f>'67.'!BL65</f>
        <v>30.935764317503605</v>
      </c>
      <c r="AH36" s="881">
        <f>'67.'!BM65</f>
        <v>22.534153601173315</v>
      </c>
      <c r="AI36" s="881">
        <f>'67.'!BN65</f>
        <v>21.292176414339085</v>
      </c>
      <c r="AJ36" s="881">
        <f>'67.'!BG65</f>
        <v>13.726216026321467</v>
      </c>
      <c r="AK36" s="881">
        <f>'67.'!BH65</f>
        <v>0.39080322150907487</v>
      </c>
    </row>
    <row r="37" spans="1:37" ht="13.5" customHeight="1">
      <c r="A37" s="1137"/>
      <c r="B37" s="813" t="s">
        <v>1026</v>
      </c>
      <c r="C37" s="1137"/>
      <c r="D37" s="879"/>
      <c r="E37" s="873" t="e">
        <f>#REF!/#REF!*100</f>
        <v>#REF!</v>
      </c>
      <c r="F37" s="880">
        <f>'2'!E35</f>
        <v>100.95166173098397</v>
      </c>
      <c r="G37" s="881">
        <v>100</v>
      </c>
      <c r="H37" s="881">
        <f>'67.'!AP66</f>
        <v>42.041600134817081</v>
      </c>
      <c r="I37" s="881">
        <f>'67.'!AQ66</f>
        <v>57.958399865182905</v>
      </c>
      <c r="J37" s="882">
        <f t="shared" si="1"/>
        <v>58.509967776590521</v>
      </c>
      <c r="K37" s="881">
        <f>'67.'!AS66</f>
        <v>34.407832498538106</v>
      </c>
      <c r="L37" s="881">
        <f>'67.'!AT66</f>
        <v>39.885494826920365</v>
      </c>
      <c r="M37" s="881">
        <f>'67.'!AU66</f>
        <v>14.209800011012533</v>
      </c>
      <c r="N37" s="881">
        <f>'67.'!AV66</f>
        <v>28.414622921276468</v>
      </c>
      <c r="O37" s="881">
        <f>'67.'!AW66</f>
        <v>32.944035244329619</v>
      </c>
      <c r="P37" s="881">
        <f>'67.'!AX66</f>
        <v>21.254823484559079</v>
      </c>
      <c r="Q37" s="881">
        <f>'67.'!AY66</f>
        <v>24.385299279440869</v>
      </c>
      <c r="R37" s="881">
        <f>'67.'!AZ66</f>
        <v>13.928670661474509</v>
      </c>
      <c r="S37" s="1137"/>
      <c r="T37" s="813" t="s">
        <v>1026</v>
      </c>
      <c r="U37" s="1137"/>
      <c r="V37" s="879"/>
      <c r="W37" s="881">
        <f>'67.'!BA66</f>
        <v>0</v>
      </c>
      <c r="X37" s="881">
        <f>'67.'!BB66</f>
        <v>15.701275147156077</v>
      </c>
      <c r="Y37" s="881">
        <f>'67.'!BC66</f>
        <v>25.660784793365483</v>
      </c>
      <c r="Z37" s="881">
        <f>'67.'!BD66</f>
        <v>4.7709234776544234</v>
      </c>
      <c r="AA37" s="881">
        <f>'67.'!BE66</f>
        <v>0</v>
      </c>
      <c r="AB37" s="881">
        <f>'67.'!BF66</f>
        <v>32.635228012856537</v>
      </c>
      <c r="AC37" s="881">
        <f>'67.'!BP66</f>
        <v>13.329160550278315</v>
      </c>
      <c r="AD37" s="881">
        <f>'67.'!BQ66</f>
        <v>16.725411161505928</v>
      </c>
      <c r="AE37" s="881">
        <f>'67.'!BS66</f>
        <v>16.33434817776407</v>
      </c>
      <c r="AF37" s="881">
        <f>'67.'!BT66</f>
        <v>9.5418469553088467</v>
      </c>
      <c r="AG37" s="881">
        <f>'67.'!BL66</f>
        <v>20.114698560480441</v>
      </c>
      <c r="AH37" s="881">
        <f>'67.'!BM66</f>
        <v>12.513566240123</v>
      </c>
      <c r="AI37" s="881">
        <f>'67.'!BN66</f>
        <v>13.928670661474509</v>
      </c>
      <c r="AJ37" s="881">
        <f>'67.'!BG66</f>
        <v>14.152122388211396</v>
      </c>
      <c r="AK37" s="881">
        <f>'67.'!BH66</f>
        <v>0</v>
      </c>
    </row>
    <row r="38" spans="1:37" ht="14.1" customHeight="1">
      <c r="A38" s="1137"/>
      <c r="B38" s="813" t="s">
        <v>1027</v>
      </c>
      <c r="C38" s="1137"/>
      <c r="D38" s="879"/>
      <c r="E38" s="873" t="e">
        <f>#REF!/#REF!*100</f>
        <v>#REF!</v>
      </c>
      <c r="F38" s="880">
        <f>'2'!E36</f>
        <v>37.415555555537644</v>
      </c>
      <c r="G38" s="881">
        <v>100</v>
      </c>
      <c r="H38" s="881">
        <f>'67.'!AP67</f>
        <v>26.726851576897037</v>
      </c>
      <c r="I38" s="881">
        <f>'67.'!AQ67</f>
        <v>73.273148423102981</v>
      </c>
      <c r="J38" s="882">
        <f t="shared" si="1"/>
        <v>27.415555555537647</v>
      </c>
      <c r="K38" s="881">
        <f>'67.'!AS67</f>
        <v>40.030884361818195</v>
      </c>
      <c r="L38" s="881">
        <f>'67.'!AT67</f>
        <v>48.090514937332365</v>
      </c>
      <c r="M38" s="881">
        <f>'67.'!AU67</f>
        <v>28.930332006886868</v>
      </c>
      <c r="N38" s="881">
        <f>'67.'!AV67</f>
        <v>26.257646849197165</v>
      </c>
      <c r="O38" s="881">
        <f>'67.'!AW67</f>
        <v>48.090514937332351</v>
      </c>
      <c r="P38" s="881">
        <f>'67.'!AX67</f>
        <v>17.675357842846417</v>
      </c>
      <c r="Q38" s="881">
        <f>'67.'!AY67</f>
        <v>31.603017164576571</v>
      </c>
      <c r="R38" s="881">
        <f>'67.'!AZ67</f>
        <v>5.345370315379407</v>
      </c>
      <c r="S38" s="1137"/>
      <c r="T38" s="813" t="s">
        <v>1027</v>
      </c>
      <c r="U38" s="1137"/>
      <c r="V38" s="879"/>
      <c r="W38" s="881">
        <f>'67.'!BA67</f>
        <v>0</v>
      </c>
      <c r="X38" s="881">
        <f>'67.'!BB67</f>
        <v>16.600344479419856</v>
      </c>
      <c r="Y38" s="881">
        <f>'67.'!BC67</f>
        <v>16.600344479419856</v>
      </c>
      <c r="Z38" s="881">
        <f>'67.'!BD67</f>
        <v>0</v>
      </c>
      <c r="AA38" s="881">
        <f>'67.'!BE67</f>
        <v>0</v>
      </c>
      <c r="AB38" s="881">
        <f>'67.'!BF67</f>
        <v>49.688186731595493</v>
      </c>
      <c r="AC38" s="881">
        <f>'67.'!BP67</f>
        <v>8.0180554730691114</v>
      </c>
      <c r="AD38" s="881">
        <f>'67.'!BQ67</f>
        <v>19.160182930445487</v>
      </c>
      <c r="AE38" s="881">
        <f>'67.'!BS67</f>
        <v>19.160182930445487</v>
      </c>
      <c r="AF38" s="881">
        <f>'67.'!BT67</f>
        <v>11.254974164040449</v>
      </c>
      <c r="AG38" s="881">
        <f>'67.'!BL67</f>
        <v>24.505553245824895</v>
      </c>
      <c r="AH38" s="881">
        <f>'67.'!BM67</f>
        <v>35.760527409865347</v>
      </c>
      <c r="AI38" s="881">
        <f>'67.'!BN67</f>
        <v>24.505553245824895</v>
      </c>
      <c r="AJ38" s="881">
        <f>'67.'!BG67</f>
        <v>12.175565718357884</v>
      </c>
      <c r="AK38" s="881">
        <f>'67.'!BH67</f>
        <v>0</v>
      </c>
    </row>
    <row r="39" spans="1:37" ht="14.1" customHeight="1">
      <c r="A39" s="2641" t="s">
        <v>397</v>
      </c>
      <c r="B39" s="2641"/>
      <c r="C39" s="2641"/>
      <c r="D39" s="2"/>
      <c r="E39" s="873"/>
      <c r="F39" s="880"/>
      <c r="G39" s="881"/>
      <c r="H39" s="881"/>
      <c r="I39" s="881"/>
      <c r="J39" s="883"/>
      <c r="K39" s="881"/>
      <c r="L39" s="881"/>
      <c r="M39" s="881"/>
      <c r="N39" s="881"/>
      <c r="O39" s="881"/>
      <c r="P39" s="881"/>
      <c r="Q39" s="881"/>
      <c r="R39" s="881"/>
      <c r="S39" s="2641" t="s">
        <v>397</v>
      </c>
      <c r="T39" s="2641"/>
      <c r="U39" s="2641"/>
      <c r="V39" s="2"/>
      <c r="W39" s="881"/>
      <c r="X39" s="881"/>
      <c r="Y39" s="881"/>
      <c r="Z39" s="881"/>
      <c r="AA39" s="881"/>
      <c r="AB39" s="881"/>
      <c r="AC39" s="881"/>
      <c r="AD39" s="881"/>
      <c r="AE39" s="881"/>
      <c r="AF39" s="881"/>
      <c r="AG39" s="881"/>
      <c r="AH39" s="881"/>
      <c r="AI39" s="881"/>
      <c r="AJ39" s="881"/>
      <c r="AK39" s="881"/>
    </row>
    <row r="40" spans="1:37" ht="14.1" customHeight="1">
      <c r="A40" s="1137"/>
      <c r="B40" s="813" t="s">
        <v>1028</v>
      </c>
      <c r="C40" s="1137"/>
      <c r="D40" s="843"/>
      <c r="E40" s="873" t="e">
        <f>#REF!/#REF!*100</f>
        <v>#REF!</v>
      </c>
      <c r="F40" s="880">
        <f>'2'!E38</f>
        <v>6528.2726643055885</v>
      </c>
      <c r="G40" s="881">
        <v>100</v>
      </c>
      <c r="H40" s="881">
        <f>'67.'!AP68</f>
        <v>56.341110015758119</v>
      </c>
      <c r="I40" s="881">
        <f>'67.'!AQ68</f>
        <v>43.658889984242016</v>
      </c>
      <c r="J40" s="882">
        <f t="shared" si="1"/>
        <v>2850.1713803805219</v>
      </c>
      <c r="K40" s="881">
        <f>'67.'!AS68</f>
        <v>23.653399992657903</v>
      </c>
      <c r="L40" s="881">
        <f>'67.'!AT68</f>
        <v>31.990516714595589</v>
      </c>
      <c r="M40" s="881">
        <f>'67.'!AU68</f>
        <v>15.135350566245286</v>
      </c>
      <c r="N40" s="881">
        <f>'67.'!AV68</f>
        <v>10.514575987260759</v>
      </c>
      <c r="O40" s="881">
        <f>'67.'!AW68</f>
        <v>24.032433550842935</v>
      </c>
      <c r="P40" s="881">
        <f>'67.'!AX68</f>
        <v>14.093178743417441</v>
      </c>
      <c r="Q40" s="881">
        <f>'67.'!AY68</f>
        <v>14.359882904021996</v>
      </c>
      <c r="R40" s="881">
        <f>'67.'!AZ68</f>
        <v>12.793720493600647</v>
      </c>
      <c r="S40" s="1137"/>
      <c r="T40" s="813" t="s">
        <v>1028</v>
      </c>
      <c r="U40" s="1137"/>
      <c r="V40" s="843"/>
      <c r="W40" s="881">
        <f>'67.'!BA68</f>
        <v>3.4932416191405959</v>
      </c>
      <c r="X40" s="881">
        <f>'67.'!BB68</f>
        <v>3.3558521305091973</v>
      </c>
      <c r="Y40" s="881">
        <f>'67.'!BC68</f>
        <v>13.94528396305628</v>
      </c>
      <c r="Z40" s="881">
        <f>'67.'!BD68</f>
        <v>6.6935423586355123</v>
      </c>
      <c r="AA40" s="881">
        <f>'67.'!BE68</f>
        <v>3.9838035195277897</v>
      </c>
      <c r="AB40" s="881">
        <f>'67.'!BF68</f>
        <v>17.714628684636587</v>
      </c>
      <c r="AC40" s="881">
        <f>'67.'!BP68</f>
        <v>10.094949192327055</v>
      </c>
      <c r="AD40" s="881">
        <f>'67.'!BQ68</f>
        <v>11.06616811337171</v>
      </c>
      <c r="AE40" s="881">
        <f>'67.'!BS68</f>
        <v>4.5590138674672493</v>
      </c>
      <c r="AF40" s="881">
        <f>'67.'!BT68</f>
        <v>2.5499356218229567</v>
      </c>
      <c r="AG40" s="881">
        <f>'67.'!BL68</f>
        <v>3.8295874424432697</v>
      </c>
      <c r="AH40" s="881">
        <f>'67.'!BM68</f>
        <v>1.7527328284506098</v>
      </c>
      <c r="AI40" s="881">
        <f>'67.'!BN68</f>
        <v>0.988563700929598</v>
      </c>
      <c r="AJ40" s="881">
        <f>'67.'!BG68</f>
        <v>7.1656111869374648</v>
      </c>
      <c r="AK40" s="881">
        <f>'67.'!BH68</f>
        <v>2.6014953166816959</v>
      </c>
    </row>
    <row r="41" spans="1:37" ht="14.1" customHeight="1">
      <c r="A41" s="1137"/>
      <c r="B41" s="813" t="s">
        <v>1038</v>
      </c>
      <c r="C41" s="1137"/>
      <c r="D41" s="843"/>
      <c r="E41" s="873" t="e">
        <f>#REF!/#REF!*100</f>
        <v>#REF!</v>
      </c>
      <c r="F41" s="880">
        <f>'2'!E39</f>
        <v>2047.9967811726431</v>
      </c>
      <c r="G41" s="881">
        <v>100</v>
      </c>
      <c r="H41" s="881">
        <f>'67.'!AP69</f>
        <v>48.476609894452594</v>
      </c>
      <c r="I41" s="881">
        <f>'67.'!AQ69</f>
        <v>51.523390105547421</v>
      </c>
      <c r="J41" s="882">
        <f t="shared" si="1"/>
        <v>1055.1973709126353</v>
      </c>
      <c r="K41" s="881">
        <f>'67.'!AS69</f>
        <v>27.417010548894797</v>
      </c>
      <c r="L41" s="881">
        <f>'67.'!AT69</f>
        <v>42.072291664382902</v>
      </c>
      <c r="M41" s="881">
        <f>'67.'!AU69</f>
        <v>19.167045672505054</v>
      </c>
      <c r="N41" s="881">
        <f>'67.'!AV69</f>
        <v>11.820198667080362</v>
      </c>
      <c r="O41" s="881">
        <f>'67.'!AW69</f>
        <v>23.765457061370235</v>
      </c>
      <c r="P41" s="881">
        <f>'67.'!AX69</f>
        <v>13.040573642447917</v>
      </c>
      <c r="Q41" s="881">
        <f>'67.'!AY69</f>
        <v>22.336579681729301</v>
      </c>
      <c r="R41" s="881">
        <f>'67.'!AZ69</f>
        <v>18.139996325499798</v>
      </c>
      <c r="S41" s="1137"/>
      <c r="T41" s="813" t="s">
        <v>1038</v>
      </c>
      <c r="U41" s="1137"/>
      <c r="V41" s="843"/>
      <c r="W41" s="881">
        <f>'67.'!BA69</f>
        <v>2.9976826710491671</v>
      </c>
      <c r="X41" s="881">
        <f>'67.'!BB69</f>
        <v>3.8169702848139213</v>
      </c>
      <c r="Y41" s="881">
        <f>'67.'!BC69</f>
        <v>9.6608965148684245</v>
      </c>
      <c r="Z41" s="881">
        <f>'67.'!BD69</f>
        <v>8.5230392676440232</v>
      </c>
      <c r="AA41" s="881">
        <f>'67.'!BE69</f>
        <v>4.3802610306773966</v>
      </c>
      <c r="AB41" s="881">
        <f>'67.'!BF69</f>
        <v>28.619947621136006</v>
      </c>
      <c r="AC41" s="881">
        <f>'67.'!BP69</f>
        <v>12.847322034185268</v>
      </c>
      <c r="AD41" s="881">
        <f>'67.'!BQ69</f>
        <v>20.301828720893557</v>
      </c>
      <c r="AE41" s="881">
        <f>'67.'!BS69</f>
        <v>11.087385360060704</v>
      </c>
      <c r="AF41" s="881">
        <f>'67.'!BT69</f>
        <v>0.5894949914502714</v>
      </c>
      <c r="AG41" s="881">
        <f>'67.'!BL69</f>
        <v>8.1455920730778733</v>
      </c>
      <c r="AH41" s="881">
        <f>'67.'!BM69</f>
        <v>2.6974413772297967</v>
      </c>
      <c r="AI41" s="881">
        <f>'67.'!BN69</f>
        <v>3.8652123836642751</v>
      </c>
      <c r="AJ41" s="881">
        <f>'67.'!BG69</f>
        <v>10.558847381851102</v>
      </c>
      <c r="AK41" s="881">
        <f>'67.'!BH69</f>
        <v>0</v>
      </c>
    </row>
    <row r="42" spans="1:37" ht="14.1" customHeight="1">
      <c r="A42" s="813"/>
      <c r="B42" s="813" t="s">
        <v>1039</v>
      </c>
      <c r="C42" s="813"/>
      <c r="D42" s="843"/>
      <c r="E42" s="873" t="e">
        <f>#REF!/#REF!*100</f>
        <v>#REF!</v>
      </c>
      <c r="F42" s="880">
        <f>'2'!E40</f>
        <v>2663.6763201341564</v>
      </c>
      <c r="G42" s="881">
        <v>100</v>
      </c>
      <c r="H42" s="881">
        <f>'67.'!AP70</f>
        <v>50.980684680351075</v>
      </c>
      <c r="I42" s="881">
        <f>'67.'!AQ70</f>
        <v>49.019315319648854</v>
      </c>
      <c r="J42" s="882">
        <f t="shared" si="1"/>
        <v>1305.7158944613814</v>
      </c>
      <c r="K42" s="881">
        <f>'67.'!AS70</f>
        <v>27.101986406183553</v>
      </c>
      <c r="L42" s="881">
        <f>'67.'!AT70</f>
        <v>36.539625795155118</v>
      </c>
      <c r="M42" s="881">
        <f>'67.'!AU70</f>
        <v>19.575521524341323</v>
      </c>
      <c r="N42" s="881">
        <f>'67.'!AV70</f>
        <v>15.41894419114087</v>
      </c>
      <c r="O42" s="881">
        <f>'67.'!AW70</f>
        <v>26.918630945265154</v>
      </c>
      <c r="P42" s="881">
        <f>'67.'!AX70</f>
        <v>13.324742466382828</v>
      </c>
      <c r="Q42" s="881">
        <f>'67.'!AY70</f>
        <v>14.785419608109088</v>
      </c>
      <c r="R42" s="881">
        <f>'67.'!AZ70</f>
        <v>12.638612526765847</v>
      </c>
      <c r="S42" s="813"/>
      <c r="T42" s="813" t="s">
        <v>1039</v>
      </c>
      <c r="U42" s="813"/>
      <c r="V42" s="843"/>
      <c r="W42" s="881">
        <f>'67.'!BA70</f>
        <v>3.3759268297390483</v>
      </c>
      <c r="X42" s="881">
        <f>'67.'!BB70</f>
        <v>4.9055149598529297</v>
      </c>
      <c r="Y42" s="881">
        <f>'67.'!BC70</f>
        <v>12.589566708709398</v>
      </c>
      <c r="Z42" s="881">
        <f>'67.'!BD70</f>
        <v>5.9684209899777176</v>
      </c>
      <c r="AA42" s="881">
        <f>'67.'!BE70</f>
        <v>3.1945304110969568</v>
      </c>
      <c r="AB42" s="881">
        <f>'67.'!BF70</f>
        <v>33.902373935660293</v>
      </c>
      <c r="AC42" s="881">
        <f>'67.'!BP70</f>
        <v>17.012258922688194</v>
      </c>
      <c r="AD42" s="881">
        <f>'67.'!BQ70</f>
        <v>16.895295948696727</v>
      </c>
      <c r="AE42" s="881">
        <f>'67.'!BS70</f>
        <v>3.4733926090122083</v>
      </c>
      <c r="AF42" s="881">
        <f>'67.'!BT70</f>
        <v>0.70002541697514542</v>
      </c>
      <c r="AG42" s="881">
        <f>'67.'!BL70</f>
        <v>9.9541665186799904</v>
      </c>
      <c r="AH42" s="881">
        <f>'67.'!BM70</f>
        <v>3.7806111535029685</v>
      </c>
      <c r="AI42" s="881">
        <f>'67.'!BN70</f>
        <v>4.3693261595105275</v>
      </c>
      <c r="AJ42" s="881">
        <f>'67.'!BG70</f>
        <v>10.119670668491739</v>
      </c>
      <c r="AK42" s="881">
        <f>'67.'!BH70</f>
        <v>0.51950031219882353</v>
      </c>
    </row>
    <row r="43" spans="1:37" ht="14.1" customHeight="1">
      <c r="A43" s="813"/>
      <c r="B43" s="813" t="s">
        <v>1040</v>
      </c>
      <c r="C43" s="813"/>
      <c r="D43" s="843"/>
      <c r="E43" s="873" t="e">
        <f>#REF!/#REF!*100</f>
        <v>#REF!</v>
      </c>
      <c r="F43" s="880">
        <f>'2'!E41</f>
        <v>2465.3895651290536</v>
      </c>
      <c r="G43" s="881">
        <v>100</v>
      </c>
      <c r="H43" s="881">
        <f>'67.'!AP71</f>
        <v>51.466063638177047</v>
      </c>
      <c r="I43" s="881">
        <f>'67.'!AQ71</f>
        <v>48.533936361822889</v>
      </c>
      <c r="J43" s="882">
        <f t="shared" si="1"/>
        <v>1196.5506026107569</v>
      </c>
      <c r="K43" s="881">
        <f>'67.'!AS71</f>
        <v>30.735262352516536</v>
      </c>
      <c r="L43" s="881">
        <f>'67.'!AT71</f>
        <v>30.128057305938004</v>
      </c>
      <c r="M43" s="881">
        <f>'67.'!AU71</f>
        <v>11.852233580726249</v>
      </c>
      <c r="N43" s="881">
        <f>'67.'!AV71</f>
        <v>13.860716297321304</v>
      </c>
      <c r="O43" s="881">
        <f>'67.'!AW71</f>
        <v>24.386013910561619</v>
      </c>
      <c r="P43" s="881">
        <f>'67.'!AX71</f>
        <v>7.9834048572744658</v>
      </c>
      <c r="Q43" s="881">
        <f>'67.'!AY71</f>
        <v>17.11814883573312</v>
      </c>
      <c r="R43" s="881">
        <f>'67.'!AZ71</f>
        <v>13.620951691397973</v>
      </c>
      <c r="S43" s="813"/>
      <c r="T43" s="813" t="s">
        <v>1040</v>
      </c>
      <c r="U43" s="813"/>
      <c r="V43" s="843"/>
      <c r="W43" s="881">
        <f>'67.'!BA71</f>
        <v>3.1873960645631043</v>
      </c>
      <c r="X43" s="881">
        <f>'67.'!BB71</f>
        <v>3.1442040393965822</v>
      </c>
      <c r="Y43" s="881">
        <f>'67.'!BC71</f>
        <v>14.434907024548529</v>
      </c>
      <c r="Z43" s="881">
        <f>'67.'!BD71</f>
        <v>6.2322950378962076</v>
      </c>
      <c r="AA43" s="881">
        <f>'67.'!BE71</f>
        <v>1.5534788929731285</v>
      </c>
      <c r="AB43" s="881">
        <f>'67.'!BF71</f>
        <v>29.586534973191945</v>
      </c>
      <c r="AC43" s="881">
        <f>'67.'!BP71</f>
        <v>15.626254331396932</v>
      </c>
      <c r="AD43" s="881">
        <f>'67.'!BQ71</f>
        <v>15.010396465165815</v>
      </c>
      <c r="AE43" s="881">
        <f>'67.'!BS71</f>
        <v>4.0264687241860111</v>
      </c>
      <c r="AF43" s="881">
        <f>'67.'!BT71</f>
        <v>2.6743316742027452</v>
      </c>
      <c r="AG43" s="881">
        <f>'67.'!BL71</f>
        <v>11.920326736050399</v>
      </c>
      <c r="AH43" s="881">
        <f>'67.'!BM71</f>
        <v>4.9106186391184945</v>
      </c>
      <c r="AI43" s="881">
        <f>'67.'!BN71</f>
        <v>6.86910645965773</v>
      </c>
      <c r="AJ43" s="881">
        <f>'67.'!BG71</f>
        <v>7.9636116463868127</v>
      </c>
      <c r="AK43" s="881">
        <f>'67.'!BH71</f>
        <v>1.3039127238636936</v>
      </c>
    </row>
    <row r="44" spans="1:37" ht="14.1" customHeight="1">
      <c r="A44" s="813"/>
      <c r="B44" s="813" t="s">
        <v>1041</v>
      </c>
      <c r="C44" s="813"/>
      <c r="D44" s="843"/>
      <c r="E44" s="873" t="e">
        <f>#REF!/#REF!*100</f>
        <v>#REF!</v>
      </c>
      <c r="F44" s="880">
        <f>'2'!E42</f>
        <v>1351.1257552984187</v>
      </c>
      <c r="G44" s="881">
        <v>100</v>
      </c>
      <c r="H44" s="881">
        <f>'67.'!AP72</f>
        <v>42.668915200281688</v>
      </c>
      <c r="I44" s="881">
        <f>'67.'!AQ72</f>
        <v>57.331084799718326</v>
      </c>
      <c r="J44" s="882">
        <f t="shared" si="1"/>
        <v>774.61505252097106</v>
      </c>
      <c r="K44" s="881">
        <f>'67.'!AS72</f>
        <v>41.24377684778792</v>
      </c>
      <c r="L44" s="881">
        <f>'67.'!AT72</f>
        <v>37.907104741058284</v>
      </c>
      <c r="M44" s="881">
        <f>'67.'!AU72</f>
        <v>15.210358825008882</v>
      </c>
      <c r="N44" s="881">
        <f>'67.'!AV72</f>
        <v>14.619944502240633</v>
      </c>
      <c r="O44" s="881">
        <f>'67.'!AW72</f>
        <v>28.8910989312675</v>
      </c>
      <c r="P44" s="881">
        <f>'67.'!AX72</f>
        <v>16.594460517352754</v>
      </c>
      <c r="Q44" s="881">
        <f>'67.'!AY72</f>
        <v>23.119220532609294</v>
      </c>
      <c r="R44" s="881">
        <f>'67.'!AZ72</f>
        <v>15.973965972818032</v>
      </c>
      <c r="S44" s="813"/>
      <c r="T44" s="813" t="s">
        <v>1041</v>
      </c>
      <c r="U44" s="813"/>
      <c r="V44" s="843"/>
      <c r="W44" s="881">
        <f>'67.'!BA72</f>
        <v>1.920895946575651</v>
      </c>
      <c r="X44" s="881">
        <f>'67.'!BB72</f>
        <v>9.6568706433454867</v>
      </c>
      <c r="Y44" s="881">
        <f>'67.'!BC72</f>
        <v>20.264263003221746</v>
      </c>
      <c r="Z44" s="881">
        <f>'67.'!BD72</f>
        <v>7.8198683964667852</v>
      </c>
      <c r="AA44" s="881">
        <f>'67.'!BE72</f>
        <v>4.5021220311160786</v>
      </c>
      <c r="AB44" s="881">
        <f>'67.'!BF72</f>
        <v>38.284263544819879</v>
      </c>
      <c r="AC44" s="881">
        <f>'67.'!BP72</f>
        <v>21.687690160039924</v>
      </c>
      <c r="AD44" s="881">
        <f>'67.'!BQ72</f>
        <v>24.392400571983451</v>
      </c>
      <c r="AE44" s="881">
        <f>'67.'!BS72</f>
        <v>11.244019506420704</v>
      </c>
      <c r="AF44" s="881">
        <f>'67.'!BT72</f>
        <v>9.6685504394169488</v>
      </c>
      <c r="AG44" s="881">
        <f>'67.'!BL72</f>
        <v>11.240506579722302</v>
      </c>
      <c r="AH44" s="881">
        <f>'67.'!BM72</f>
        <v>6.9219337995173822</v>
      </c>
      <c r="AI44" s="881">
        <f>'67.'!BN72</f>
        <v>8.0506010757606905</v>
      </c>
      <c r="AJ44" s="881">
        <f>'67.'!BG72</f>
        <v>9.7551378055015228</v>
      </c>
      <c r="AK44" s="881">
        <f>'67.'!BH72</f>
        <v>3.0480327432144838</v>
      </c>
    </row>
    <row r="45" spans="1:37" ht="14.1" customHeight="1">
      <c r="A45" s="813"/>
      <c r="B45" s="813" t="s">
        <v>1042</v>
      </c>
      <c r="C45" s="813"/>
      <c r="D45" s="843"/>
      <c r="E45" s="873" t="e">
        <f>#REF!/#REF!*100</f>
        <v>#REF!</v>
      </c>
      <c r="F45" s="880">
        <f>'2'!E43</f>
        <v>1036.5263355110235</v>
      </c>
      <c r="G45" s="881">
        <v>100</v>
      </c>
      <c r="H45" s="881">
        <f>'67.'!AP73</f>
        <v>43.971397651011465</v>
      </c>
      <c r="I45" s="881">
        <f>'67.'!AQ73</f>
        <v>56.028602348988578</v>
      </c>
      <c r="J45" s="882">
        <f t="shared" si="1"/>
        <v>580.75121876601452</v>
      </c>
      <c r="K45" s="881">
        <f>'67.'!AS73</f>
        <v>32.241210606732118</v>
      </c>
      <c r="L45" s="881">
        <f>'67.'!AT73</f>
        <v>41.906625514289644</v>
      </c>
      <c r="M45" s="881">
        <f>'67.'!AU73</f>
        <v>10.107395049880555</v>
      </c>
      <c r="N45" s="881">
        <f>'67.'!AV73</f>
        <v>14.248977762298342</v>
      </c>
      <c r="O45" s="881">
        <f>'67.'!AW73</f>
        <v>28.226220047507113</v>
      </c>
      <c r="P45" s="881">
        <f>'67.'!AX73</f>
        <v>15.699742573681007</v>
      </c>
      <c r="Q45" s="881">
        <f>'67.'!AY73</f>
        <v>19.624152978460891</v>
      </c>
      <c r="R45" s="881">
        <f>'67.'!AZ73</f>
        <v>9.5292206501731531</v>
      </c>
      <c r="S45" s="813"/>
      <c r="T45" s="813" t="s">
        <v>1042</v>
      </c>
      <c r="U45" s="813"/>
      <c r="V45" s="843"/>
      <c r="W45" s="881">
        <f>'67.'!BA73</f>
        <v>1.2901751553439995</v>
      </c>
      <c r="X45" s="881">
        <f>'67.'!BB73</f>
        <v>10.408542575737352</v>
      </c>
      <c r="Y45" s="881">
        <f>'67.'!BC73</f>
        <v>16.744134612896826</v>
      </c>
      <c r="Z45" s="881">
        <f>'67.'!BD73</f>
        <v>2.6635552312310438</v>
      </c>
      <c r="AA45" s="881">
        <f>'67.'!BE73</f>
        <v>0</v>
      </c>
      <c r="AB45" s="881">
        <f>'67.'!BF73</f>
        <v>32.457504830322812</v>
      </c>
      <c r="AC45" s="881">
        <f>'67.'!BP73</f>
        <v>14.872283285260362</v>
      </c>
      <c r="AD45" s="881">
        <f>'67.'!BQ73</f>
        <v>15.938885865133914</v>
      </c>
      <c r="AE45" s="881">
        <f>'67.'!BS73</f>
        <v>7.0995613882515016</v>
      </c>
      <c r="AF45" s="881">
        <f>'67.'!BT73</f>
        <v>5.2766530963823577</v>
      </c>
      <c r="AG45" s="881">
        <f>'67.'!BL73</f>
        <v>14.471130458951512</v>
      </c>
      <c r="AH45" s="881">
        <f>'67.'!BM73</f>
        <v>8.9288440750540357</v>
      </c>
      <c r="AI45" s="881">
        <f>'67.'!BN73</f>
        <v>9.0263944785238976</v>
      </c>
      <c r="AJ45" s="881">
        <f>'67.'!BG73</f>
        <v>12.634445652782983</v>
      </c>
      <c r="AK45" s="881">
        <f>'67.'!BH73</f>
        <v>0.77637198930078388</v>
      </c>
    </row>
    <row r="46" spans="1:37" ht="14.1" customHeight="1">
      <c r="A46" s="813"/>
      <c r="B46" s="813" t="s">
        <v>1043</v>
      </c>
      <c r="C46" s="813"/>
      <c r="D46" s="843"/>
      <c r="E46" s="873" t="e">
        <f>#REF!/#REF!*100</f>
        <v>#REF!</v>
      </c>
      <c r="F46" s="880">
        <f>'2'!E44</f>
        <v>152.01114157974544</v>
      </c>
      <c r="G46" s="881">
        <v>100</v>
      </c>
      <c r="H46" s="881">
        <f>'67.'!AP74</f>
        <v>32.989298563019332</v>
      </c>
      <c r="I46" s="881">
        <f>'67.'!AQ74</f>
        <v>67.010701436980682</v>
      </c>
      <c r="J46" s="882">
        <f t="shared" si="1"/>
        <v>101.86373223494923</v>
      </c>
      <c r="K46" s="881">
        <f>'67.'!AS74</f>
        <v>35.081964114914229</v>
      </c>
      <c r="L46" s="881">
        <f>'67.'!AT74</f>
        <v>37.043183053867125</v>
      </c>
      <c r="M46" s="881">
        <f>'67.'!AU74</f>
        <v>10.581127768633651</v>
      </c>
      <c r="N46" s="881">
        <f>'67.'!AV74</f>
        <v>23.784059468491808</v>
      </c>
      <c r="O46" s="881">
        <f>'67.'!AW74</f>
        <v>25.99146798607736</v>
      </c>
      <c r="P46" s="881">
        <f>'67.'!AX74</f>
        <v>19.009138915754804</v>
      </c>
      <c r="Q46" s="881">
        <f>'67.'!AY74</f>
        <v>25.137167866184711</v>
      </c>
      <c r="R46" s="881">
        <f>'67.'!AZ74</f>
        <v>13.609575515768672</v>
      </c>
      <c r="S46" s="813"/>
      <c r="T46" s="813" t="s">
        <v>1043</v>
      </c>
      <c r="U46" s="813"/>
      <c r="V46" s="843"/>
      <c r="W46" s="881">
        <f>'67.'!BA74</f>
        <v>3.1684036318345341</v>
      </c>
      <c r="X46" s="881">
        <f>'67.'!BB74</f>
        <v>14.366797934161468</v>
      </c>
      <c r="Y46" s="881">
        <f>'67.'!BC74</f>
        <v>26.377363186385743</v>
      </c>
      <c r="Z46" s="881">
        <f>'67.'!BD74</f>
        <v>5.2808218912707385</v>
      </c>
      <c r="AA46" s="881">
        <f>'67.'!BE74</f>
        <v>0</v>
      </c>
      <c r="AB46" s="881">
        <f>'67.'!BF74</f>
        <v>54.348665762006078</v>
      </c>
      <c r="AC46" s="881">
        <f>'67.'!BP74</f>
        <v>31.750699088140504</v>
      </c>
      <c r="AD46" s="881">
        <f>'67.'!BQ74</f>
        <v>22.421390321108461</v>
      </c>
      <c r="AE46" s="881">
        <f>'67.'!BS74</f>
        <v>4.0961909778133192</v>
      </c>
      <c r="AF46" s="881">
        <f>'67.'!BT74</f>
        <v>7.5550337914248979</v>
      </c>
      <c r="AG46" s="881">
        <f>'67.'!BL74</f>
        <v>20.874617640056069</v>
      </c>
      <c r="AH46" s="881">
        <f>'67.'!BM74</f>
        <v>17.307627637963748</v>
      </c>
      <c r="AI46" s="881">
        <f>'67.'!BN74</f>
        <v>20.580673115120177</v>
      </c>
      <c r="AJ46" s="881">
        <f>'67.'!BG74</f>
        <v>12.688919527946965</v>
      </c>
      <c r="AK46" s="881">
        <f>'67.'!BH74</f>
        <v>3.9746460023416481</v>
      </c>
    </row>
    <row r="47" spans="1:37" ht="14.1" customHeight="1">
      <c r="A47" s="813"/>
      <c r="B47" s="813" t="s">
        <v>1044</v>
      </c>
      <c r="C47" s="813"/>
      <c r="D47" s="843"/>
      <c r="E47" s="873" t="e">
        <f>#REF!/#REF!*100</f>
        <v>#REF!</v>
      </c>
      <c r="F47" s="880">
        <f>'2'!E45</f>
        <v>125.28467067914418</v>
      </c>
      <c r="G47" s="881">
        <v>100</v>
      </c>
      <c r="H47" s="881">
        <f>'67.'!AP75</f>
        <v>26.41265457335545</v>
      </c>
      <c r="I47" s="881">
        <f>'67.'!AQ75</f>
        <v>73.587345426644546</v>
      </c>
      <c r="J47" s="882">
        <f t="shared" si="1"/>
        <v>92.193663379295884</v>
      </c>
      <c r="K47" s="881">
        <f>'67.'!AS75</f>
        <v>42.330811614481114</v>
      </c>
      <c r="L47" s="881">
        <f>'67.'!AT75</f>
        <v>53.093826182592139</v>
      </c>
      <c r="M47" s="881">
        <f>'67.'!AU75</f>
        <v>7.043514898193548</v>
      </c>
      <c r="N47" s="881">
        <f>'67.'!AV75</f>
        <v>35.056448147712217</v>
      </c>
      <c r="O47" s="881">
        <f>'67.'!AW75</f>
        <v>31.479176118308239</v>
      </c>
      <c r="P47" s="881">
        <f>'67.'!AX75</f>
        <v>23.597327308974741</v>
      </c>
      <c r="Q47" s="881">
        <f>'67.'!AY75</f>
        <v>30.128742423348655</v>
      </c>
      <c r="R47" s="881">
        <f>'67.'!AZ75</f>
        <v>12.511153789331178</v>
      </c>
      <c r="S47" s="813"/>
      <c r="T47" s="813" t="s">
        <v>1044</v>
      </c>
      <c r="U47" s="813"/>
      <c r="V47" s="843"/>
      <c r="W47" s="881">
        <f>'67.'!BA75</f>
        <v>2.0859162730475349</v>
      </c>
      <c r="X47" s="881">
        <f>'67.'!BB75</f>
        <v>10.731330262972982</v>
      </c>
      <c r="Y47" s="881">
        <f>'67.'!BC75</f>
        <v>30.715797676867385</v>
      </c>
      <c r="Z47" s="881">
        <f>'67.'!BD75</f>
        <v>3.0246906215034071</v>
      </c>
      <c r="AA47" s="881">
        <f>'67.'!BE75</f>
        <v>0</v>
      </c>
      <c r="AB47" s="881">
        <f>'67.'!BF75</f>
        <v>39.530431588267227</v>
      </c>
      <c r="AC47" s="881">
        <f>'67.'!BP75</f>
        <v>16.748818840971673</v>
      </c>
      <c r="AD47" s="881">
        <f>'67.'!BQ75</f>
        <v>22.06815874830421</v>
      </c>
      <c r="AE47" s="881">
        <f>'67.'!BS75</f>
        <v>18.119460989655948</v>
      </c>
      <c r="AF47" s="881">
        <f>'67.'!BT75</f>
        <v>8.6553000566929512</v>
      </c>
      <c r="AG47" s="881">
        <f>'67.'!BL75</f>
        <v>28.643479125532721</v>
      </c>
      <c r="AH47" s="881">
        <f>'67.'!BM75</f>
        <v>15.880503697456923</v>
      </c>
      <c r="AI47" s="881">
        <f>'67.'!BN75</f>
        <v>18.302018501810259</v>
      </c>
      <c r="AJ47" s="881">
        <f>'67.'!BG75</f>
        <v>19.211430286780111</v>
      </c>
      <c r="AK47" s="881">
        <f>'67.'!BH75</f>
        <v>0</v>
      </c>
    </row>
    <row r="48" spans="1:37" ht="14.1" customHeight="1">
      <c r="A48" s="813"/>
      <c r="B48" s="813" t="s">
        <v>1045</v>
      </c>
      <c r="C48" s="813"/>
      <c r="D48" s="843"/>
      <c r="E48" s="873" t="e">
        <f>#REF!/#REF!*100</f>
        <v>#REF!</v>
      </c>
      <c r="F48" s="880">
        <f>'2'!E46</f>
        <v>104.74569041647501</v>
      </c>
      <c r="G48" s="881">
        <v>100</v>
      </c>
      <c r="H48" s="881">
        <f>'67.'!AP76</f>
        <v>36.917484175663432</v>
      </c>
      <c r="I48" s="881">
        <f>'67.'!AQ76</f>
        <v>63.082515824336568</v>
      </c>
      <c r="J48" s="882">
        <f t="shared" si="1"/>
        <v>66.076216732283442</v>
      </c>
      <c r="K48" s="881">
        <f>'67.'!AS76</f>
        <v>37.11780909723192</v>
      </c>
      <c r="L48" s="881">
        <f>'67.'!AT76</f>
        <v>46.215836048625327</v>
      </c>
      <c r="M48" s="881">
        <f>'67.'!AU76</f>
        <v>14.851341653315309</v>
      </c>
      <c r="N48" s="881">
        <f>'67.'!AV76</f>
        <v>21.157854301763418</v>
      </c>
      <c r="O48" s="881">
        <f>'67.'!AW76</f>
        <v>21.015330534057693</v>
      </c>
      <c r="P48" s="881">
        <f>'67.'!AX76</f>
        <v>12.645853344299935</v>
      </c>
      <c r="Q48" s="881">
        <f>'67.'!AY76</f>
        <v>17.137535094009536</v>
      </c>
      <c r="R48" s="881">
        <f>'67.'!AZ76</f>
        <v>11.859320126712591</v>
      </c>
      <c r="S48" s="813"/>
      <c r="T48" s="813" t="s">
        <v>1045</v>
      </c>
      <c r="U48" s="813"/>
      <c r="V48" s="843"/>
      <c r="W48" s="881">
        <f>'67.'!BA76</f>
        <v>3.0656259921915612</v>
      </c>
      <c r="X48" s="881">
        <f>'67.'!BB76</f>
        <v>17.38649137470782</v>
      </c>
      <c r="Y48" s="881">
        <f>'67.'!BC76</f>
        <v>27.563698797114082</v>
      </c>
      <c r="Z48" s="881">
        <f>'67.'!BD76</f>
        <v>3.6434210471398409</v>
      </c>
      <c r="AA48" s="881">
        <f>'67.'!BE76</f>
        <v>0</v>
      </c>
      <c r="AB48" s="881">
        <f>'67.'!BF76</f>
        <v>26.38182300577791</v>
      </c>
      <c r="AC48" s="881">
        <f>'67.'!BP76</f>
        <v>10.125285510697394</v>
      </c>
      <c r="AD48" s="881">
        <f>'67.'!BQ76</f>
        <v>5.5528074782644845</v>
      </c>
      <c r="AE48" s="881">
        <f>'67.'!BS76</f>
        <v>8.2158990795727505</v>
      </c>
      <c r="AF48" s="881">
        <f>'67.'!BT76</f>
        <v>6.5075006938268061</v>
      </c>
      <c r="AG48" s="881">
        <f>'67.'!BL76</f>
        <v>14.924946118904153</v>
      </c>
      <c r="AH48" s="881">
        <f>'67.'!BM76</f>
        <v>14.171240948720531</v>
      </c>
      <c r="AI48" s="881">
        <f>'67.'!BN76</f>
        <v>11.833683896443338</v>
      </c>
      <c r="AJ48" s="881">
        <f>'67.'!BG76</f>
        <v>10.710830682906037</v>
      </c>
      <c r="AK48" s="881">
        <f>'67.'!BH76</f>
        <v>3.0656259921915612</v>
      </c>
    </row>
    <row r="49" spans="1:37" ht="14.1" customHeight="1">
      <c r="A49" s="813"/>
      <c r="B49" s="813" t="s">
        <v>1046</v>
      </c>
      <c r="C49" s="813"/>
      <c r="D49" s="843"/>
      <c r="E49" s="873" t="e">
        <f>#REF!/#REF!*100</f>
        <v>#REF!</v>
      </c>
      <c r="F49" s="880">
        <f>'2'!E47</f>
        <v>26.993333333321718</v>
      </c>
      <c r="G49" s="881">
        <v>100</v>
      </c>
      <c r="H49" s="881">
        <f>'67.'!AP77</f>
        <v>22.227710545823346</v>
      </c>
      <c r="I49" s="881">
        <f>'67.'!AQ77</f>
        <v>77.772289454176644</v>
      </c>
      <c r="J49" s="882">
        <f t="shared" si="1"/>
        <v>20.993333333321715</v>
      </c>
      <c r="K49" s="881">
        <f>'67.'!AS77</f>
        <v>51.000246974563147</v>
      </c>
      <c r="L49" s="881">
        <f>'67.'!AT77</f>
        <v>54.762492796567471</v>
      </c>
      <c r="M49" s="881">
        <f>'67.'!AU77</f>
        <v>24.499876512718426</v>
      </c>
      <c r="N49" s="881">
        <f>'67.'!AV77</f>
        <v>32.691199473112029</v>
      </c>
      <c r="O49" s="881">
        <f>'67.'!AW77</f>
        <v>62.95381575696107</v>
      </c>
      <c r="P49" s="881">
        <f>'67.'!AX77</f>
        <v>20.795258088414535</v>
      </c>
      <c r="Q49" s="881">
        <f>'67.'!AY77</f>
        <v>43.8050547460237</v>
      </c>
      <c r="R49" s="881">
        <f>'67.'!AZ77</f>
        <v>11.113855272911673</v>
      </c>
      <c r="S49" s="813"/>
      <c r="T49" s="813" t="s">
        <v>1046</v>
      </c>
      <c r="U49" s="813"/>
      <c r="V49" s="843"/>
      <c r="W49" s="881">
        <f>'67.'!BA77</f>
        <v>0</v>
      </c>
      <c r="X49" s="881">
        <f>'67.'!BB77</f>
        <v>19.305178233305277</v>
      </c>
      <c r="Y49" s="881">
        <f>'67.'!BC77</f>
        <v>11.113855272911673</v>
      </c>
      <c r="Z49" s="881">
        <f>'67.'!BD77</f>
        <v>0</v>
      </c>
      <c r="AA49" s="881">
        <f>'67.'!BE77</f>
        <v>0</v>
      </c>
      <c r="AB49" s="881">
        <f>'67.'!BF77</f>
        <v>56.977031365762109</v>
      </c>
      <c r="AC49" s="881">
        <f>'67.'!BP77</f>
        <v>7.4092368486077822</v>
      </c>
      <c r="AD49" s="881">
        <f>'67.'!BQ77</f>
        <v>26.557997859545164</v>
      </c>
      <c r="AE49" s="881">
        <f>'67.'!BS77</f>
        <v>33.967234708152944</v>
      </c>
      <c r="AF49" s="881">
        <f>'67.'!BT77</f>
        <v>11.895941384697499</v>
      </c>
      <c r="AG49" s="881">
        <f>'67.'!BL77</f>
        <v>33.967234708152944</v>
      </c>
      <c r="AH49" s="881">
        <f>'67.'!BM77</f>
        <v>37.671853132456832</v>
      </c>
      <c r="AI49" s="881">
        <f>'67.'!BN77</f>
        <v>33.967234708152944</v>
      </c>
      <c r="AJ49" s="881">
        <f>'67.'!BG77</f>
        <v>20.581213468346188</v>
      </c>
      <c r="AK49" s="881">
        <f>'67.'!BH77</f>
        <v>0</v>
      </c>
    </row>
    <row r="50" spans="1:37" ht="14.1" customHeight="1">
      <c r="A50" s="2641" t="s">
        <v>372</v>
      </c>
      <c r="B50" s="2641"/>
      <c r="C50" s="2641"/>
      <c r="D50" s="843"/>
      <c r="E50" s="873"/>
      <c r="F50" s="880"/>
      <c r="G50" s="881"/>
      <c r="H50" s="881"/>
      <c r="I50" s="881"/>
      <c r="J50" s="883"/>
      <c r="K50" s="881"/>
      <c r="L50" s="881"/>
      <c r="M50" s="881"/>
      <c r="N50" s="881"/>
      <c r="O50" s="881"/>
      <c r="P50" s="881"/>
      <c r="Q50" s="881"/>
      <c r="R50" s="881"/>
      <c r="S50" s="2641" t="s">
        <v>372</v>
      </c>
      <c r="T50" s="2641"/>
      <c r="U50" s="2641"/>
      <c r="V50" s="843"/>
      <c r="W50" s="881"/>
      <c r="X50" s="881"/>
      <c r="Y50" s="881"/>
      <c r="Z50" s="881"/>
      <c r="AA50" s="881"/>
      <c r="AB50" s="881"/>
      <c r="AC50" s="881"/>
      <c r="AD50" s="881"/>
      <c r="AE50" s="881"/>
      <c r="AF50" s="881"/>
      <c r="AG50" s="881"/>
      <c r="AH50" s="881"/>
      <c r="AI50" s="881"/>
      <c r="AJ50" s="881"/>
      <c r="AK50" s="881"/>
    </row>
    <row r="51" spans="1:37" ht="14.1" customHeight="1">
      <c r="A51" s="813"/>
      <c r="B51" s="813" t="s">
        <v>1028</v>
      </c>
      <c r="C51" s="813"/>
      <c r="D51" s="843"/>
      <c r="E51" s="873" t="e">
        <f>#REF!/#REF!*100</f>
        <v>#REF!</v>
      </c>
      <c r="F51" s="880">
        <f>'2'!E49</f>
        <v>6459.2308671121946</v>
      </c>
      <c r="G51" s="881">
        <v>100</v>
      </c>
      <c r="H51" s="881">
        <f>'67.'!AP78</f>
        <v>56.703380224641251</v>
      </c>
      <c r="I51" s="881">
        <f>'67.'!AQ78</f>
        <v>43.296619775358906</v>
      </c>
      <c r="J51" s="882">
        <f t="shared" si="1"/>
        <v>2796.6286289461846</v>
      </c>
      <c r="K51" s="881">
        <f>'67.'!AS78</f>
        <v>23.096340067474241</v>
      </c>
      <c r="L51" s="881">
        <f>'67.'!AT78</f>
        <v>31.910296826851621</v>
      </c>
      <c r="M51" s="881">
        <f>'67.'!AU78</f>
        <v>15.40865727430171</v>
      </c>
      <c r="N51" s="881">
        <f>'67.'!AV78</f>
        <v>10.608277464102782</v>
      </c>
      <c r="O51" s="881">
        <f>'67.'!AW78</f>
        <v>24.183735104856133</v>
      </c>
      <c r="P51" s="881">
        <f>'67.'!AX78</f>
        <v>13.768990751272279</v>
      </c>
      <c r="Q51" s="881">
        <f>'67.'!AY78</f>
        <v>14.169471731239389</v>
      </c>
      <c r="R51" s="881">
        <f>'67.'!AZ78</f>
        <v>12.723233927343927</v>
      </c>
      <c r="S51" s="813"/>
      <c r="T51" s="813" t="s">
        <v>1028</v>
      </c>
      <c r="U51" s="813"/>
      <c r="V51" s="843"/>
      <c r="W51" s="881">
        <f>'67.'!BA78</f>
        <v>3.5305803804231846</v>
      </c>
      <c r="X51" s="881">
        <f>'67.'!BB78</f>
        <v>2.974317997466625</v>
      </c>
      <c r="Y51" s="881">
        <f>'67.'!BC78</f>
        <v>14.009777371366091</v>
      </c>
      <c r="Z51" s="881">
        <f>'67.'!BD78</f>
        <v>6.7650886779323347</v>
      </c>
      <c r="AA51" s="881">
        <f>'67.'!BE78</f>
        <v>4.2905105098616305</v>
      </c>
      <c r="AB51" s="881">
        <f>'67.'!BF78</f>
        <v>17.530175042761691</v>
      </c>
      <c r="AC51" s="881">
        <f>'67.'!BP78</f>
        <v>9.813568164039264</v>
      </c>
      <c r="AD51" s="881">
        <f>'67.'!BQ78</f>
        <v>11.134739284242185</v>
      </c>
      <c r="AE51" s="881">
        <f>'67.'!BS78</f>
        <v>4.1129315614386401</v>
      </c>
      <c r="AF51" s="881">
        <f>'67.'!BT78</f>
        <v>2.5274779986109936</v>
      </c>
      <c r="AG51" s="881">
        <f>'67.'!BL78</f>
        <v>3.8672529932543562</v>
      </c>
      <c r="AH51" s="881">
        <f>'67.'!BM78</f>
        <v>1.8333944172985766</v>
      </c>
      <c r="AI51" s="881">
        <f>'67.'!BN78</f>
        <v>0.99586195429944879</v>
      </c>
      <c r="AJ51" s="881">
        <f>'67.'!BG78</f>
        <v>6.8064737243600657</v>
      </c>
      <c r="AK51" s="881">
        <f>'67.'!BH78</f>
        <v>2.6293023289636714</v>
      </c>
    </row>
    <row r="52" spans="1:37" ht="14.1" customHeight="1">
      <c r="A52" s="813"/>
      <c r="B52" s="813" t="s">
        <v>1038</v>
      </c>
      <c r="C52" s="813"/>
      <c r="D52" s="843"/>
      <c r="E52" s="873" t="e">
        <f>#REF!/#REF!*100</f>
        <v>#REF!</v>
      </c>
      <c r="F52" s="880">
        <f>'2'!E50</f>
        <v>1917.6203725758894</v>
      </c>
      <c r="G52" s="881">
        <v>100</v>
      </c>
      <c r="H52" s="881">
        <f>'67.'!AP79</f>
        <v>47.921273121562812</v>
      </c>
      <c r="I52" s="881">
        <f>'67.'!AQ79</f>
        <v>52.078726878437188</v>
      </c>
      <c r="J52" s="882">
        <f t="shared" si="1"/>
        <v>998.67227639906707</v>
      </c>
      <c r="K52" s="881">
        <f>'67.'!AS79</f>
        <v>28.87830594732921</v>
      </c>
      <c r="L52" s="881">
        <f>'67.'!AT79</f>
        <v>43.599660899212353</v>
      </c>
      <c r="M52" s="881">
        <f>'67.'!AU79</f>
        <v>14.773179152514416</v>
      </c>
      <c r="N52" s="881">
        <f>'67.'!AV79</f>
        <v>10.640861073029178</v>
      </c>
      <c r="O52" s="881">
        <f>'67.'!AW79</f>
        <v>24.21077905194365</v>
      </c>
      <c r="P52" s="881">
        <f>'67.'!AX79</f>
        <v>15.713252359748278</v>
      </c>
      <c r="Q52" s="881">
        <f>'67.'!AY79</f>
        <v>24.086098420748144</v>
      </c>
      <c r="R52" s="881">
        <f>'67.'!AZ79</f>
        <v>19.582470588176847</v>
      </c>
      <c r="S52" s="813"/>
      <c r="T52" s="813" t="s">
        <v>1038</v>
      </c>
      <c r="U52" s="813"/>
      <c r="V52" s="843"/>
      <c r="W52" s="881">
        <f>'67.'!BA79</f>
        <v>3.1493430856563887</v>
      </c>
      <c r="X52" s="881">
        <f>'67.'!BB79</f>
        <v>5.6995863276885022</v>
      </c>
      <c r="Y52" s="881">
        <f>'67.'!BC79</f>
        <v>10.527076886301371</v>
      </c>
      <c r="Z52" s="881">
        <f>'67.'!BD79</f>
        <v>8.2022705961033306</v>
      </c>
      <c r="AA52" s="881">
        <f>'67.'!BE79</f>
        <v>3.7362547298291569</v>
      </c>
      <c r="AB52" s="881">
        <f>'67.'!BF79</f>
        <v>29.698527425318211</v>
      </c>
      <c r="AC52" s="881">
        <f>'67.'!BP79</f>
        <v>12.378300627021098</v>
      </c>
      <c r="AD52" s="881">
        <f>'67.'!BQ79</f>
        <v>20.02742748171703</v>
      </c>
      <c r="AE52" s="881">
        <f>'67.'!BS79</f>
        <v>11.34679883318967</v>
      </c>
      <c r="AF52" s="881">
        <f>'67.'!BT79</f>
        <v>0.62957395648954118</v>
      </c>
      <c r="AG52" s="881">
        <f>'67.'!BL79</f>
        <v>7.8513092436068082</v>
      </c>
      <c r="AH52" s="881">
        <f>'67.'!BM79</f>
        <v>3.0171167734987061</v>
      </c>
      <c r="AI52" s="881">
        <f>'67.'!BN79</f>
        <v>4.1280029319149314</v>
      </c>
      <c r="AJ52" s="881">
        <f>'67.'!BG79</f>
        <v>9.8820877215722547</v>
      </c>
      <c r="AK52" s="881">
        <f>'67.'!BH79</f>
        <v>0</v>
      </c>
    </row>
    <row r="53" spans="1:37" ht="14.1" customHeight="1">
      <c r="A53" s="813"/>
      <c r="B53" s="813" t="s">
        <v>1039</v>
      </c>
      <c r="C53" s="813"/>
      <c r="D53" s="843"/>
      <c r="E53" s="873" t="e">
        <f>#REF!/#REF!*100</f>
        <v>#REF!</v>
      </c>
      <c r="F53" s="880">
        <f>'2'!E51</f>
        <v>2684.5127979640238</v>
      </c>
      <c r="G53" s="881">
        <v>100</v>
      </c>
      <c r="H53" s="881">
        <f>'67.'!AP80</f>
        <v>52.307814450450671</v>
      </c>
      <c r="I53" s="881">
        <f>'67.'!AQ80</f>
        <v>47.692185549549272</v>
      </c>
      <c r="J53" s="882">
        <f t="shared" si="1"/>
        <v>1280.302824706399</v>
      </c>
      <c r="K53" s="881">
        <f>'67.'!AS80</f>
        <v>27.183161397864357</v>
      </c>
      <c r="L53" s="881">
        <f>'67.'!AT80</f>
        <v>35.022714994040996</v>
      </c>
      <c r="M53" s="881">
        <f>'67.'!AU80</f>
        <v>20.895674014892567</v>
      </c>
      <c r="N53" s="881">
        <f>'67.'!AV80</f>
        <v>14.659705877434906</v>
      </c>
      <c r="O53" s="881">
        <f>'67.'!AW80</f>
        <v>25.48717881331924</v>
      </c>
      <c r="P53" s="881">
        <f>'67.'!AX80</f>
        <v>11.509052791623592</v>
      </c>
      <c r="Q53" s="881">
        <f>'67.'!AY80</f>
        <v>15.051560756550392</v>
      </c>
      <c r="R53" s="881">
        <f>'67.'!AZ80</f>
        <v>12.193819245801587</v>
      </c>
      <c r="S53" s="813"/>
      <c r="T53" s="813" t="s">
        <v>1039</v>
      </c>
      <c r="U53" s="813"/>
      <c r="V53" s="843"/>
      <c r="W53" s="881">
        <f>'67.'!BA80</f>
        <v>3.3869744863117348</v>
      </c>
      <c r="X53" s="881">
        <f>'67.'!BB80</f>
        <v>4.6135266678391496</v>
      </c>
      <c r="Y53" s="881">
        <f>'67.'!BC80</f>
        <v>12.201870896129535</v>
      </c>
      <c r="Z53" s="881">
        <f>'67.'!BD80</f>
        <v>6.5651605246348206</v>
      </c>
      <c r="AA53" s="881">
        <f>'67.'!BE80</f>
        <v>2.8257597252329614</v>
      </c>
      <c r="AB53" s="881">
        <f>'67.'!BF80</f>
        <v>32.308012554440339</v>
      </c>
      <c r="AC53" s="881">
        <f>'67.'!BP80</f>
        <v>15.461103169936209</v>
      </c>
      <c r="AD53" s="881">
        <f>'67.'!BQ80</f>
        <v>18.025860094626118</v>
      </c>
      <c r="AE53" s="881">
        <f>'67.'!BS80</f>
        <v>4.8333055353942811</v>
      </c>
      <c r="AF53" s="881">
        <f>'67.'!BT80</f>
        <v>0.73184271208494445</v>
      </c>
      <c r="AG53" s="881">
        <f>'67.'!BL80</f>
        <v>9.9786860579081988</v>
      </c>
      <c r="AH53" s="881">
        <f>'67.'!BM80</f>
        <v>3.3556634596508559</v>
      </c>
      <c r="AI53" s="881">
        <f>'67.'!BN80</f>
        <v>4.3805273515772933</v>
      </c>
      <c r="AJ53" s="881">
        <f>'67.'!BG80</f>
        <v>11.794301698763929</v>
      </c>
      <c r="AK53" s="881">
        <f>'67.'!BH80</f>
        <v>0.38906294104372252</v>
      </c>
    </row>
    <row r="54" spans="1:37" ht="14.1" customHeight="1">
      <c r="A54" s="1137"/>
      <c r="B54" s="813" t="s">
        <v>1040</v>
      </c>
      <c r="C54" s="1137"/>
      <c r="D54" s="843"/>
      <c r="E54" s="873" t="e">
        <f>#REF!/#REF!*100</f>
        <v>#REF!</v>
      </c>
      <c r="F54" s="880">
        <f>'2'!E52</f>
        <v>2543.2737767277918</v>
      </c>
      <c r="G54" s="881">
        <v>100</v>
      </c>
      <c r="H54" s="881">
        <f>'67.'!AP81</f>
        <v>49.802359806738664</v>
      </c>
      <c r="I54" s="881">
        <f>'67.'!AQ81</f>
        <v>50.197640193261286</v>
      </c>
      <c r="J54" s="882">
        <f t="shared" si="1"/>
        <v>1276.6634195713843</v>
      </c>
      <c r="K54" s="881">
        <f>'67.'!AS81</f>
        <v>29.889003717536301</v>
      </c>
      <c r="L54" s="881">
        <f>'67.'!AT81</f>
        <v>30.042675012642462</v>
      </c>
      <c r="M54" s="881">
        <f>'67.'!AU81</f>
        <v>11.967406742095887</v>
      </c>
      <c r="N54" s="881">
        <f>'67.'!AV81</f>
        <v>14.894028932014237</v>
      </c>
      <c r="O54" s="881">
        <f>'67.'!AW81</f>
        <v>25.193028320717836</v>
      </c>
      <c r="P54" s="881">
        <f>'67.'!AX81</f>
        <v>10.294897603139802</v>
      </c>
      <c r="Q54" s="881">
        <f>'67.'!AY81</f>
        <v>15.220310003210628</v>
      </c>
      <c r="R54" s="881">
        <f>'67.'!AZ81</f>
        <v>12.856131483726438</v>
      </c>
      <c r="S54" s="1137"/>
      <c r="T54" s="813" t="s">
        <v>1040</v>
      </c>
      <c r="U54" s="1137"/>
      <c r="V54" s="843"/>
      <c r="W54" s="881">
        <f>'67.'!BA81</f>
        <v>2.749954545680565</v>
      </c>
      <c r="X54" s="881">
        <f>'67.'!BB81</f>
        <v>2.9550843173929238</v>
      </c>
      <c r="Y54" s="881">
        <f>'67.'!BC81</f>
        <v>14.576903013302193</v>
      </c>
      <c r="Z54" s="881">
        <f>'67.'!BD81</f>
        <v>6.0807590966995306</v>
      </c>
      <c r="AA54" s="881">
        <f>'67.'!BE81</f>
        <v>1.4665863685281892</v>
      </c>
      <c r="AB54" s="881">
        <f>'67.'!BF81</f>
        <v>31.588480528094902</v>
      </c>
      <c r="AC54" s="881">
        <f>'67.'!BP81</f>
        <v>19.286807604323851</v>
      </c>
      <c r="AD54" s="881">
        <f>'67.'!BQ81</f>
        <v>15.019332971842411</v>
      </c>
      <c r="AE54" s="881">
        <f>'67.'!BS81</f>
        <v>3.880694573686033</v>
      </c>
      <c r="AF54" s="881">
        <f>'67.'!BT81</f>
        <v>2.6400541600453109</v>
      </c>
      <c r="AG54" s="881">
        <f>'67.'!BL81</f>
        <v>10.97242170939726</v>
      </c>
      <c r="AH54" s="881">
        <f>'67.'!BM81</f>
        <v>4.497522309614328</v>
      </c>
      <c r="AI54" s="881">
        <f>'67.'!BN81</f>
        <v>5.9254974570623551</v>
      </c>
      <c r="AJ54" s="881">
        <f>'67.'!BG81</f>
        <v>7.773872479420092</v>
      </c>
      <c r="AK54" s="881">
        <f>'67.'!BH81</f>
        <v>1.397407188810821</v>
      </c>
    </row>
    <row r="55" spans="1:37" ht="14.1" customHeight="1">
      <c r="A55" s="1137"/>
      <c r="B55" s="813" t="s">
        <v>1041</v>
      </c>
      <c r="C55" s="1137"/>
      <c r="D55" s="843"/>
      <c r="E55" s="873" t="e">
        <f>#REF!/#REF!*100</f>
        <v>#REF!</v>
      </c>
      <c r="F55" s="880">
        <f>'2'!E53</f>
        <v>1369.4529446833781</v>
      </c>
      <c r="G55" s="881">
        <v>100</v>
      </c>
      <c r="H55" s="881">
        <f>'67.'!AP82</f>
        <v>42.720910920435507</v>
      </c>
      <c r="I55" s="881">
        <f>'67.'!AQ82</f>
        <v>57.279089079564528</v>
      </c>
      <c r="J55" s="882">
        <f t="shared" si="1"/>
        <v>784.41017208791163</v>
      </c>
      <c r="K55" s="881">
        <f>'67.'!AS82</f>
        <v>42.133714232210806</v>
      </c>
      <c r="L55" s="881">
        <f>'67.'!AT82</f>
        <v>40.54915186569351</v>
      </c>
      <c r="M55" s="881">
        <f>'67.'!AU82</f>
        <v>17.352169315728236</v>
      </c>
      <c r="N55" s="881">
        <f>'67.'!AV82</f>
        <v>15.308654228008381</v>
      </c>
      <c r="O55" s="881">
        <f>'67.'!AW82</f>
        <v>29.203001972764319</v>
      </c>
      <c r="P55" s="881">
        <f>'67.'!AX82</f>
        <v>14.70498953461116</v>
      </c>
      <c r="Q55" s="881">
        <f>'67.'!AY82</f>
        <v>23.010044362329278</v>
      </c>
      <c r="R55" s="881">
        <f>'67.'!AZ82</f>
        <v>16.25916106058704</v>
      </c>
      <c r="S55" s="1137"/>
      <c r="T55" s="813" t="s">
        <v>1041</v>
      </c>
      <c r="U55" s="1137"/>
      <c r="V55" s="843"/>
      <c r="W55" s="881">
        <f>'67.'!BA82</f>
        <v>2.1142544531421796</v>
      </c>
      <c r="X55" s="881">
        <f>'67.'!BB82</f>
        <v>8.31788582380665</v>
      </c>
      <c r="Y55" s="881">
        <f>'67.'!BC82</f>
        <v>18.072260734958977</v>
      </c>
      <c r="Z55" s="881">
        <f>'67.'!BD82</f>
        <v>7.3097740941115239</v>
      </c>
      <c r="AA55" s="881">
        <f>'67.'!BE82</f>
        <v>5.2622033647397055</v>
      </c>
      <c r="AB55" s="881">
        <f>'67.'!BF82</f>
        <v>34.585569915904848</v>
      </c>
      <c r="AC55" s="881">
        <f>'67.'!BP82</f>
        <v>18.876229127489236</v>
      </c>
      <c r="AD55" s="881">
        <f>'67.'!BQ82</f>
        <v>21.892257051562723</v>
      </c>
      <c r="AE55" s="881">
        <f>'67.'!BS82</f>
        <v>11.119470595359449</v>
      </c>
      <c r="AF55" s="881">
        <f>'67.'!BT82</f>
        <v>8.0556179222355286</v>
      </c>
      <c r="AG55" s="881">
        <f>'67.'!BL82</f>
        <v>11.772006598889806</v>
      </c>
      <c r="AH55" s="881">
        <f>'67.'!BM82</f>
        <v>6.334617695196199</v>
      </c>
      <c r="AI55" s="881">
        <f>'67.'!BN82</f>
        <v>8.7505462604987905</v>
      </c>
      <c r="AJ55" s="881">
        <f>'67.'!BG82</f>
        <v>9.7741573329519689</v>
      </c>
      <c r="AK55" s="881">
        <f>'67.'!BH82</f>
        <v>2.9342195056428308</v>
      </c>
    </row>
    <row r="56" spans="1:37" ht="14.1" customHeight="1">
      <c r="A56" s="1137"/>
      <c r="B56" s="813" t="s">
        <v>1042</v>
      </c>
      <c r="C56" s="1137"/>
      <c r="D56" s="843"/>
      <c r="E56" s="873" t="e">
        <f>#REF!/#REF!*100</f>
        <v>#REF!</v>
      </c>
      <c r="F56" s="880">
        <f>'2'!E54</f>
        <v>1068.0584343968389</v>
      </c>
      <c r="G56" s="881">
        <v>100</v>
      </c>
      <c r="H56" s="881">
        <f>'67.'!AP83</f>
        <v>43.207029507552363</v>
      </c>
      <c r="I56" s="881">
        <f>'67.'!AQ83</f>
        <v>56.792970492447637</v>
      </c>
      <c r="J56" s="882">
        <f t="shared" si="1"/>
        <v>606.58211148909493</v>
      </c>
      <c r="K56" s="881">
        <f>'67.'!AS83</f>
        <v>32.79962275480289</v>
      </c>
      <c r="L56" s="881">
        <f>'67.'!AT83</f>
        <v>41.03488106442272</v>
      </c>
      <c r="M56" s="881">
        <f>'67.'!AU83</f>
        <v>11.040244699663617</v>
      </c>
      <c r="N56" s="881">
        <f>'67.'!AV83</f>
        <v>13.967048739468771</v>
      </c>
      <c r="O56" s="881">
        <f>'67.'!AW83</f>
        <v>27.767344637971171</v>
      </c>
      <c r="P56" s="881">
        <f>'67.'!AX83</f>
        <v>13.551237839675235</v>
      </c>
      <c r="Q56" s="881">
        <f>'67.'!AY83</f>
        <v>21.776540045065794</v>
      </c>
      <c r="R56" s="881">
        <f>'67.'!AZ83</f>
        <v>10.473648096423577</v>
      </c>
      <c r="S56" s="1137"/>
      <c r="T56" s="813" t="s">
        <v>1042</v>
      </c>
      <c r="U56" s="1137"/>
      <c r="V56" s="843"/>
      <c r="W56" s="881">
        <f>'67.'!BA83</f>
        <v>1.7804140475662942</v>
      </c>
      <c r="X56" s="881">
        <f>'67.'!BB83</f>
        <v>11.65342870663752</v>
      </c>
      <c r="Y56" s="881">
        <f>'67.'!BC83</f>
        <v>17.828231155494105</v>
      </c>
      <c r="Z56" s="881">
        <f>'67.'!BD83</f>
        <v>3.011145247342629</v>
      </c>
      <c r="AA56" s="881">
        <f>'67.'!BE83</f>
        <v>0</v>
      </c>
      <c r="AB56" s="881">
        <f>'67.'!BF83</f>
        <v>33.780441493383393</v>
      </c>
      <c r="AC56" s="881">
        <f>'67.'!BP83</f>
        <v>14.782760700102363</v>
      </c>
      <c r="AD56" s="881">
        <f>'67.'!BQ83</f>
        <v>16.003091926858591</v>
      </c>
      <c r="AE56" s="881">
        <f>'67.'!BS83</f>
        <v>6.6408705893618931</v>
      </c>
      <c r="AF56" s="881">
        <f>'67.'!BT83</f>
        <v>7.1166777801788026</v>
      </c>
      <c r="AG56" s="881">
        <f>'67.'!BL83</f>
        <v>15.045894742455873</v>
      </c>
      <c r="AH56" s="881">
        <f>'67.'!BM83</f>
        <v>9.4837347376174002</v>
      </c>
      <c r="AI56" s="881">
        <f>'67.'!BN83</f>
        <v>9.1404917193423678</v>
      </c>
      <c r="AJ56" s="881">
        <f>'67.'!BG83</f>
        <v>12.327007160056421</v>
      </c>
      <c r="AK56" s="881">
        <f>'67.'!BH83</f>
        <v>0.84707913343174923</v>
      </c>
    </row>
    <row r="57" spans="1:37" ht="14.1" customHeight="1">
      <c r="A57" s="1137"/>
      <c r="B57" s="813" t="s">
        <v>1043</v>
      </c>
      <c r="C57" s="1137"/>
      <c r="D57" s="843"/>
      <c r="E57" s="873" t="e">
        <f>#REF!/#REF!*100</f>
        <v>#REF!</v>
      </c>
      <c r="F57" s="880">
        <f>'2'!E55</f>
        <v>197.42079824192885</v>
      </c>
      <c r="G57" s="881">
        <v>100</v>
      </c>
      <c r="H57" s="881">
        <f>'67.'!AP84</f>
        <v>36.394020366382819</v>
      </c>
      <c r="I57" s="881">
        <f>'67.'!AQ84</f>
        <v>63.605979633617174</v>
      </c>
      <c r="J57" s="882">
        <f t="shared" si="1"/>
        <v>125.57143272228572</v>
      </c>
      <c r="K57" s="881">
        <f>'67.'!AS84</f>
        <v>35.981826871473984</v>
      </c>
      <c r="L57" s="881">
        <f>'67.'!AT84</f>
        <v>38.636285108537528</v>
      </c>
      <c r="M57" s="881">
        <f>'67.'!AU84</f>
        <v>11.234791314792613</v>
      </c>
      <c r="N57" s="881">
        <f>'67.'!AV84</f>
        <v>20.400638468818112</v>
      </c>
      <c r="O57" s="881">
        <f>'67.'!AW84</f>
        <v>25.167645048821839</v>
      </c>
      <c r="P57" s="881">
        <f>'67.'!AX84</f>
        <v>23.444309791078087</v>
      </c>
      <c r="Q57" s="881">
        <f>'67.'!AY84</f>
        <v>25.219287748808966</v>
      </c>
      <c r="R57" s="881">
        <f>'67.'!AZ84</f>
        <v>13.822287899091886</v>
      </c>
      <c r="S57" s="1137"/>
      <c r="T57" s="813" t="s">
        <v>1043</v>
      </c>
      <c r="U57" s="1137"/>
      <c r="V57" s="843"/>
      <c r="W57" s="881">
        <f>'67.'!BA84</f>
        <v>2.4396246867078486</v>
      </c>
      <c r="X57" s="881">
        <f>'67.'!BB84</f>
        <v>16.022035031919629</v>
      </c>
      <c r="Y57" s="881">
        <f>'67.'!BC84</f>
        <v>21.430184856978769</v>
      </c>
      <c r="Z57" s="881">
        <f>'67.'!BD84</f>
        <v>4.0661560044330027</v>
      </c>
      <c r="AA57" s="881">
        <f>'67.'!BE84</f>
        <v>0</v>
      </c>
      <c r="AB57" s="881">
        <f>'67.'!BF84</f>
        <v>49.242272800649623</v>
      </c>
      <c r="AC57" s="881">
        <f>'67.'!BP84</f>
        <v>30.784373970926541</v>
      </c>
      <c r="AD57" s="881">
        <f>'67.'!BQ84</f>
        <v>23.95521834312445</v>
      </c>
      <c r="AE57" s="881">
        <f>'67.'!BS84</f>
        <v>6.2377425468137782</v>
      </c>
      <c r="AF57" s="881">
        <f>'67.'!BT84</f>
        <v>5.3107338266519992</v>
      </c>
      <c r="AG57" s="881">
        <f>'67.'!BL84</f>
        <v>17.237396290271317</v>
      </c>
      <c r="AH57" s="881">
        <f>'67.'!BM84</f>
        <v>16.730864045996551</v>
      </c>
      <c r="AI57" s="881">
        <f>'67.'!BN84</f>
        <v>14.787949545081084</v>
      </c>
      <c r="AJ57" s="881">
        <f>'67.'!BG84</f>
        <v>11.643969230148505</v>
      </c>
      <c r="AK57" s="881">
        <f>'67.'!BH84</f>
        <v>3.0604195787463166</v>
      </c>
    </row>
    <row r="58" spans="1:37" ht="14.1" customHeight="1">
      <c r="A58" s="1137"/>
      <c r="B58" s="813" t="s">
        <v>1044</v>
      </c>
      <c r="C58" s="1137"/>
      <c r="D58" s="843"/>
      <c r="E58" s="873" t="e">
        <f>#REF!/#REF!*100</f>
        <v>#REF!</v>
      </c>
      <c r="F58" s="880">
        <f>'2'!E56</f>
        <v>124.13429473930015</v>
      </c>
      <c r="G58" s="881">
        <v>100</v>
      </c>
      <c r="H58" s="881">
        <f>'67.'!AP85</f>
        <v>28.585660427466308</v>
      </c>
      <c r="I58" s="881">
        <f>'67.'!AQ85</f>
        <v>71.414339572533692</v>
      </c>
      <c r="J58" s="882">
        <f t="shared" si="1"/>
        <v>88.649686771093641</v>
      </c>
      <c r="K58" s="881">
        <f>'67.'!AS85</f>
        <v>43.868340709769797</v>
      </c>
      <c r="L58" s="881">
        <f>'67.'!AT85</f>
        <v>52.030570717455184</v>
      </c>
      <c r="M58" s="881">
        <f>'67.'!AU85</f>
        <v>6.3032093273423779</v>
      </c>
      <c r="N58" s="881">
        <f>'67.'!AV85</f>
        <v>33.628269569220834</v>
      </c>
      <c r="O58" s="881">
        <f>'67.'!AW85</f>
        <v>30.357508605888079</v>
      </c>
      <c r="P58" s="881">
        <f>'67.'!AX85</f>
        <v>24.479692353401667</v>
      </c>
      <c r="Q58" s="881">
        <f>'67.'!AY85</f>
        <v>30.407951166221594</v>
      </c>
      <c r="R58" s="881">
        <f>'67.'!AZ85</f>
        <v>12.627097012991987</v>
      </c>
      <c r="S58" s="1137"/>
      <c r="T58" s="813" t="s">
        <v>1044</v>
      </c>
      <c r="U58" s="1137"/>
      <c r="V58" s="843"/>
      <c r="W58" s="881">
        <f>'67.'!BA85</f>
        <v>4.6920510215733815</v>
      </c>
      <c r="X58" s="881">
        <f>'67.'!BB85</f>
        <v>6.9724793727799232</v>
      </c>
      <c r="Y58" s="881">
        <f>'67.'!BC85</f>
        <v>36.498076946039937</v>
      </c>
      <c r="Z58" s="881">
        <f>'67.'!BD85</f>
        <v>3.0527210004068115</v>
      </c>
      <c r="AA58" s="881">
        <f>'67.'!BE85</f>
        <v>0</v>
      </c>
      <c r="AB58" s="881">
        <f>'67.'!BF85</f>
        <v>42.665698570311669</v>
      </c>
      <c r="AC58" s="881">
        <f>'67.'!BP85</f>
        <v>14.656891459008007</v>
      </c>
      <c r="AD58" s="881">
        <f>'67.'!BQ85</f>
        <v>19.219947540408995</v>
      </c>
      <c r="AE58" s="881">
        <f>'67.'!BS85</f>
        <v>19.092956607601277</v>
      </c>
      <c r="AF58" s="881">
        <f>'67.'!BT85</f>
        <v>9.541089508900944</v>
      </c>
      <c r="AG58" s="881">
        <f>'67.'!BL85</f>
        <v>30.872275511295342</v>
      </c>
      <c r="AH58" s="881">
        <f>'67.'!BM85</f>
        <v>15.391687780931793</v>
      </c>
      <c r="AI58" s="881">
        <f>'67.'!BN85</f>
        <v>21.382452767547701</v>
      </c>
      <c r="AJ58" s="881">
        <f>'67.'!BG85</f>
        <v>16.336745237021074</v>
      </c>
      <c r="AK58" s="881">
        <f>'67.'!BH85</f>
        <v>2.5868041687043517</v>
      </c>
    </row>
    <row r="59" spans="1:37" ht="14.1" customHeight="1">
      <c r="A59" s="1137"/>
      <c r="B59" s="813" t="s">
        <v>1045</v>
      </c>
      <c r="C59" s="1137"/>
      <c r="D59" s="843"/>
      <c r="E59" s="873" t="e">
        <f>#REF!/#REF!*100</f>
        <v>#REF!</v>
      </c>
      <c r="F59" s="880">
        <f>'2'!E57</f>
        <v>100.53457930536705</v>
      </c>
      <c r="G59" s="881">
        <v>100</v>
      </c>
      <c r="H59" s="881">
        <f>'67.'!AP86</f>
        <v>42.233177541270514</v>
      </c>
      <c r="I59" s="881">
        <f>'67.'!AQ86</f>
        <v>57.766822458729486</v>
      </c>
      <c r="J59" s="882">
        <f t="shared" si="1"/>
        <v>58.075631936961969</v>
      </c>
      <c r="K59" s="881">
        <f>'67.'!AS86</f>
        <v>33.489168132878838</v>
      </c>
      <c r="L59" s="881">
        <f>'67.'!AT86</f>
        <v>40.193644848126475</v>
      </c>
      <c r="M59" s="881">
        <f>'67.'!AU86</f>
        <v>15.473422635632584</v>
      </c>
      <c r="N59" s="881">
        <f>'67.'!AV86</f>
        <v>18.274773723054341</v>
      </c>
      <c r="O59" s="881">
        <f>'67.'!AW86</f>
        <v>18.701567241840866</v>
      </c>
      <c r="P59" s="881">
        <f>'67.'!AX86</f>
        <v>13.175552616884254</v>
      </c>
      <c r="Q59" s="881">
        <f>'67.'!AY86</f>
        <v>16.860695664820938</v>
      </c>
      <c r="R59" s="881">
        <f>'67.'!AZ86</f>
        <v>9.5814327048139756</v>
      </c>
      <c r="S59" s="1137"/>
      <c r="T59" s="813" t="s">
        <v>1045</v>
      </c>
      <c r="U59" s="1137"/>
      <c r="V59" s="843"/>
      <c r="W59" s="881">
        <f>'67.'!BA86</f>
        <v>0</v>
      </c>
      <c r="X59" s="881">
        <f>'67.'!BB86</f>
        <v>14.345438997281562</v>
      </c>
      <c r="Y59" s="881">
        <f>'67.'!BC86</f>
        <v>19.765539331174654</v>
      </c>
      <c r="Z59" s="881">
        <f>'67.'!BD86</f>
        <v>3.7960337199143734</v>
      </c>
      <c r="AA59" s="881">
        <f>'67.'!BE86</f>
        <v>0</v>
      </c>
      <c r="AB59" s="881">
        <f>'67.'!BF86</f>
        <v>23.717559801205713</v>
      </c>
      <c r="AC59" s="881">
        <f>'67.'!BP86</f>
        <v>11.544087909859805</v>
      </c>
      <c r="AD59" s="881">
        <f>'67.'!BQ86</f>
        <v>5.7853989848996017</v>
      </c>
      <c r="AE59" s="881">
        <f>'67.'!BS86</f>
        <v>8.5600400123819593</v>
      </c>
      <c r="AF59" s="881">
        <f>'67.'!BT86</f>
        <v>6.7800816173922165</v>
      </c>
      <c r="AG59" s="881">
        <f>'67.'!BL86</f>
        <v>11.780786525544514</v>
      </c>
      <c r="AH59" s="881">
        <f>'67.'!BM86</f>
        <v>13.770151790529741</v>
      </c>
      <c r="AI59" s="881">
        <f>'67.'!BN86</f>
        <v>9.554722644874575</v>
      </c>
      <c r="AJ59" s="881">
        <f>'67.'!BG86</f>
        <v>11.159477291959623</v>
      </c>
      <c r="AK59" s="881">
        <f>'67.'!BH86</f>
        <v>0</v>
      </c>
    </row>
    <row r="60" spans="1:37" ht="14.1" customHeight="1">
      <c r="A60" s="1137"/>
      <c r="B60" s="813" t="s">
        <v>1046</v>
      </c>
      <c r="C60" s="1137"/>
      <c r="D60" s="843"/>
      <c r="E60" s="873" t="e">
        <f>#REF!/#REF!*100</f>
        <v>#REF!</v>
      </c>
      <c r="F60" s="880">
        <f>'2'!E58</f>
        <v>37.783391812856692</v>
      </c>
      <c r="G60" s="881">
        <v>100</v>
      </c>
      <c r="H60" s="881">
        <f>'67.'!AP87</f>
        <v>24.378730095834499</v>
      </c>
      <c r="I60" s="881">
        <f>'67.'!AQ87</f>
        <v>75.621269904165487</v>
      </c>
      <c r="J60" s="882">
        <f t="shared" si="1"/>
        <v>28.572280701748724</v>
      </c>
      <c r="K60" s="881">
        <f>'67.'!AS87</f>
        <v>36.435761868199243</v>
      </c>
      <c r="L60" s="881">
        <f>'67.'!AT87</f>
        <v>59.182536341355799</v>
      </c>
      <c r="M60" s="881">
        <f>'67.'!AU87</f>
        <v>17.503281246126608</v>
      </c>
      <c r="N60" s="881">
        <f>'67.'!AV87</f>
        <v>43.414291374665865</v>
      </c>
      <c r="O60" s="881">
        <f>'67.'!AW87</f>
        <v>55.005138555251087</v>
      </c>
      <c r="P60" s="881">
        <f>'67.'!AX87</f>
        <v>14.856615735118339</v>
      </c>
      <c r="Q60" s="881">
        <f>'67.'!AY87</f>
        <v>31.295349297928034</v>
      </c>
      <c r="R60" s="881">
        <f>'67.'!AZ87</f>
        <v>17.969465837906125</v>
      </c>
      <c r="S60" s="1137"/>
      <c r="T60" s="813" t="s">
        <v>1046</v>
      </c>
      <c r="U60" s="1137"/>
      <c r="V60" s="843"/>
      <c r="W60" s="881">
        <f>'67.'!BA87</f>
        <v>0</v>
      </c>
      <c r="X60" s="881">
        <f>'67.'!BB87</f>
        <v>23.821537356682743</v>
      </c>
      <c r="Y60" s="881">
        <f>'67.'!BC87</f>
        <v>17.969465837906125</v>
      </c>
      <c r="Z60" s="881">
        <f>'67.'!BD87</f>
        <v>0</v>
      </c>
      <c r="AA60" s="881">
        <f>'67.'!BE87</f>
        <v>0</v>
      </c>
      <c r="AB60" s="881">
        <f>'67.'!BF87</f>
        <v>60.764654169047148</v>
      </c>
      <c r="AC60" s="881">
        <f>'67.'!BP87</f>
        <v>15.322800326897855</v>
      </c>
      <c r="AD60" s="881">
        <f>'67.'!BQ87</f>
        <v>29.003120279339594</v>
      </c>
      <c r="AE60" s="881">
        <f>'67.'!BS87</f>
        <v>24.266981996474815</v>
      </c>
      <c r="AF60" s="881">
        <f>'67.'!BT87</f>
        <v>8.4987370297848877</v>
      </c>
      <c r="AG60" s="881">
        <f>'67.'!BL87</f>
        <v>44.325920606237453</v>
      </c>
      <c r="AH60" s="881">
        <f>'67.'!BM87</f>
        <v>36.943116812364401</v>
      </c>
      <c r="AI60" s="881">
        <f>'67.'!BN87</f>
        <v>34.296451301356136</v>
      </c>
      <c r="AJ60" s="881">
        <f>'67.'!BG87</f>
        <v>24.733166588254331</v>
      </c>
      <c r="AK60" s="881">
        <f>'67.'!BH87</f>
        <v>0</v>
      </c>
    </row>
    <row r="61" spans="1:37" ht="14.1" customHeight="1">
      <c r="A61" s="2641" t="s">
        <v>373</v>
      </c>
      <c r="B61" s="2641"/>
      <c r="C61" s="2641"/>
      <c r="D61" s="2"/>
      <c r="E61" s="873"/>
      <c r="F61" s="880"/>
      <c r="G61" s="881"/>
      <c r="H61" s="881"/>
      <c r="I61" s="881"/>
      <c r="J61" s="883"/>
      <c r="K61" s="881"/>
      <c r="L61" s="881"/>
      <c r="M61" s="881"/>
      <c r="N61" s="881"/>
      <c r="O61" s="881"/>
      <c r="P61" s="881"/>
      <c r="Q61" s="881"/>
      <c r="R61" s="881"/>
      <c r="S61" s="2641" t="s">
        <v>373</v>
      </c>
      <c r="T61" s="2641"/>
      <c r="U61" s="2641"/>
      <c r="V61" s="2"/>
      <c r="W61" s="881"/>
      <c r="X61" s="881"/>
      <c r="Y61" s="881"/>
      <c r="Z61" s="881"/>
      <c r="AA61" s="881"/>
      <c r="AB61" s="881"/>
      <c r="AC61" s="881"/>
      <c r="AD61" s="881"/>
      <c r="AE61" s="881"/>
      <c r="AF61" s="881"/>
      <c r="AG61" s="881"/>
      <c r="AH61" s="881"/>
      <c r="AI61" s="881"/>
      <c r="AJ61" s="881"/>
      <c r="AK61" s="881"/>
    </row>
    <row r="62" spans="1:37" ht="14.1" customHeight="1">
      <c r="A62" s="6"/>
      <c r="B62" s="813" t="s">
        <v>1028</v>
      </c>
      <c r="C62" s="6"/>
      <c r="D62" s="845"/>
      <c r="E62" s="884" t="e">
        <f>#REF!/#REF!*100</f>
        <v>#REF!</v>
      </c>
      <c r="F62" s="880">
        <f>'2'!E60</f>
        <v>5650.2761754973599</v>
      </c>
      <c r="G62" s="881">
        <v>100</v>
      </c>
      <c r="H62" s="881">
        <f>'67.'!AP88</f>
        <v>56.248545399657779</v>
      </c>
      <c r="I62" s="881">
        <f>'67.'!AQ88</f>
        <v>43.751454600342186</v>
      </c>
      <c r="J62" s="882">
        <f t="shared" si="1"/>
        <v>2472.0780157166782</v>
      </c>
      <c r="K62" s="881">
        <f>'67.'!AS88</f>
        <v>23.500310068405081</v>
      </c>
      <c r="L62" s="881">
        <f>'67.'!AT88</f>
        <v>29.808677845538323</v>
      </c>
      <c r="M62" s="881">
        <f>'67.'!AU88</f>
        <v>16.082011680712295</v>
      </c>
      <c r="N62" s="881">
        <f>'67.'!AV88</f>
        <v>10.798068877577478</v>
      </c>
      <c r="O62" s="881">
        <f>'67.'!AW88</f>
        <v>23.146668064776836</v>
      </c>
      <c r="P62" s="881">
        <f>'67.'!AX88</f>
        <v>13.948392033233567</v>
      </c>
      <c r="Q62" s="881">
        <f>'67.'!AY88</f>
        <v>16.2243392458786</v>
      </c>
      <c r="R62" s="881">
        <f>'67.'!AZ88</f>
        <v>11.557539975505982</v>
      </c>
      <c r="S62" s="6"/>
      <c r="T62" s="813" t="s">
        <v>1028</v>
      </c>
      <c r="U62" s="6"/>
      <c r="V62" s="845"/>
      <c r="W62" s="881">
        <f>'67.'!BA88</f>
        <v>4.1375965500438658</v>
      </c>
      <c r="X62" s="881">
        <f>'67.'!BB88</f>
        <v>3.0772836215830282</v>
      </c>
      <c r="Y62" s="881">
        <f>'67.'!BC88</f>
        <v>11.353196900727719</v>
      </c>
      <c r="Z62" s="881">
        <f>'67.'!BD88</f>
        <v>6.2140196666868803</v>
      </c>
      <c r="AA62" s="881">
        <f>'67.'!BE88</f>
        <v>3.5029843978474764</v>
      </c>
      <c r="AB62" s="881">
        <f>'67.'!BF88</f>
        <v>19.066229991858869</v>
      </c>
      <c r="AC62" s="881">
        <f>'67.'!BP88</f>
        <v>7.3993370544237163</v>
      </c>
      <c r="AD62" s="881">
        <f>'67.'!BQ88</f>
        <v>13.067780190920644</v>
      </c>
      <c r="AE62" s="881">
        <f>'67.'!BS88</f>
        <v>5.8187765996458047</v>
      </c>
      <c r="AF62" s="881">
        <f>'67.'!BT88</f>
        <v>2.0000878158034565</v>
      </c>
      <c r="AG62" s="881">
        <f>'67.'!BL88</f>
        <v>2.4159586026364313</v>
      </c>
      <c r="AH62" s="881">
        <f>'67.'!BM88</f>
        <v>1.2946441236728177</v>
      </c>
      <c r="AI62" s="881">
        <f>'67.'!BN88</f>
        <v>1.0456716007871949</v>
      </c>
      <c r="AJ62" s="881">
        <f>'67.'!BG88</f>
        <v>4.5228495485536468</v>
      </c>
      <c r="AK62" s="881">
        <f>'67.'!BH88</f>
        <v>1.9361037270445647</v>
      </c>
    </row>
    <row r="63" spans="1:37" ht="14.1" customHeight="1">
      <c r="A63" s="6"/>
      <c r="B63" s="813" t="s">
        <v>1038</v>
      </c>
      <c r="C63" s="6"/>
      <c r="D63" s="2"/>
      <c r="E63" s="884" t="e">
        <f>#REF!/#REF!*100</f>
        <v>#REF!</v>
      </c>
      <c r="F63" s="880">
        <f>'2'!E61</f>
        <v>1810.9429078927201</v>
      </c>
      <c r="G63" s="881">
        <v>100</v>
      </c>
      <c r="H63" s="881">
        <f>'67.'!AP89</f>
        <v>52.883177875440602</v>
      </c>
      <c r="I63" s="881">
        <f>'67.'!AQ89</f>
        <v>47.116822124559398</v>
      </c>
      <c r="J63" s="882">
        <f t="shared" si="1"/>
        <v>853.25874868913638</v>
      </c>
      <c r="K63" s="881">
        <f>'67.'!AS89</f>
        <v>23.584596450478699</v>
      </c>
      <c r="L63" s="881">
        <f>'67.'!AT89</f>
        <v>37.511961177460073</v>
      </c>
      <c r="M63" s="881">
        <f>'67.'!AU89</f>
        <v>23.168144009898228</v>
      </c>
      <c r="N63" s="881">
        <f>'67.'!AV89</f>
        <v>13.519222314645521</v>
      </c>
      <c r="O63" s="881">
        <f>'67.'!AW89</f>
        <v>19.873653444138036</v>
      </c>
      <c r="P63" s="881">
        <f>'67.'!AX89</f>
        <v>9.657117773875596</v>
      </c>
      <c r="Q63" s="881">
        <f>'67.'!AY89</f>
        <v>15.98600482656361</v>
      </c>
      <c r="R63" s="881">
        <f>'67.'!AZ89</f>
        <v>15.593213467597838</v>
      </c>
      <c r="S63" s="6"/>
      <c r="T63" s="813" t="s">
        <v>1038</v>
      </c>
      <c r="U63" s="6"/>
      <c r="V63" s="2"/>
      <c r="W63" s="881">
        <f>'67.'!BA89</f>
        <v>1.7279119049783458</v>
      </c>
      <c r="X63" s="881">
        <f>'67.'!BB89</f>
        <v>0.96274612152093764</v>
      </c>
      <c r="Y63" s="881">
        <f>'67.'!BC89</f>
        <v>8.4239114167078437</v>
      </c>
      <c r="Z63" s="881">
        <f>'67.'!BD89</f>
        <v>6.9854220855972242</v>
      </c>
      <c r="AA63" s="881">
        <f>'67.'!BE89</f>
        <v>4.1510153522894795</v>
      </c>
      <c r="AB63" s="881">
        <f>'67.'!BF89</f>
        <v>32.345615482478621</v>
      </c>
      <c r="AC63" s="881">
        <f>'67.'!BP89</f>
        <v>27.332725030766277</v>
      </c>
      <c r="AD63" s="881">
        <f>'67.'!BQ89</f>
        <v>15.989349180762696</v>
      </c>
      <c r="AE63" s="881">
        <f>'67.'!BS89</f>
        <v>4.4643125909853545</v>
      </c>
      <c r="AF63" s="881">
        <f>'67.'!BT89</f>
        <v>1.8561985678053474</v>
      </c>
      <c r="AG63" s="881">
        <f>'67.'!BL89</f>
        <v>3.7527193609693734</v>
      </c>
      <c r="AH63" s="881">
        <f>'67.'!BM89</f>
        <v>0</v>
      </c>
      <c r="AI63" s="881">
        <f>'67.'!BN89</f>
        <v>1.7595099774520211</v>
      </c>
      <c r="AJ63" s="881">
        <f>'67.'!BG89</f>
        <v>10.188063741702551</v>
      </c>
      <c r="AK63" s="881">
        <f>'67.'!BH89</f>
        <v>0</v>
      </c>
    </row>
    <row r="64" spans="1:37" ht="14.1" customHeight="1">
      <c r="A64" s="1137"/>
      <c r="B64" s="813" t="s">
        <v>1039</v>
      </c>
      <c r="C64" s="1137"/>
      <c r="D64" s="843"/>
      <c r="E64" s="884" t="e">
        <f>#REF!/#REF!*100</f>
        <v>#REF!</v>
      </c>
      <c r="F64" s="880">
        <f>'2'!E62</f>
        <v>2510.0020257632405</v>
      </c>
      <c r="G64" s="881">
        <v>100</v>
      </c>
      <c r="H64" s="881">
        <f>'67.'!AP90</f>
        <v>59.78074614501471</v>
      </c>
      <c r="I64" s="881">
        <f>'67.'!AQ90</f>
        <v>40.219253854985311</v>
      </c>
      <c r="J64" s="882">
        <f t="shared" si="1"/>
        <v>1009.5040865069915</v>
      </c>
      <c r="K64" s="881">
        <f>'67.'!AS90</f>
        <v>21.600468161912371</v>
      </c>
      <c r="L64" s="881">
        <f>'67.'!AT90</f>
        <v>29.901891489346944</v>
      </c>
      <c r="M64" s="881">
        <f>'67.'!AU90</f>
        <v>9.8029472056466442</v>
      </c>
      <c r="N64" s="881">
        <f>'67.'!AV90</f>
        <v>8.8396439261239426</v>
      </c>
      <c r="O64" s="881">
        <f>'67.'!AW90</f>
        <v>19.940392498320044</v>
      </c>
      <c r="P64" s="881">
        <f>'67.'!AX90</f>
        <v>10.042614489326507</v>
      </c>
      <c r="Q64" s="881">
        <f>'67.'!AY90</f>
        <v>13.811237686594502</v>
      </c>
      <c r="R64" s="881">
        <f>'67.'!AZ90</f>
        <v>12.381157113169944</v>
      </c>
      <c r="S64" s="1137"/>
      <c r="T64" s="813" t="s">
        <v>1039</v>
      </c>
      <c r="U64" s="1137"/>
      <c r="V64" s="843"/>
      <c r="W64" s="881">
        <f>'67.'!BA90</f>
        <v>2.819296182725143</v>
      </c>
      <c r="X64" s="881">
        <f>'67.'!BB90</f>
        <v>5.4693071032077363</v>
      </c>
      <c r="Y64" s="881">
        <f>'67.'!BC90</f>
        <v>13.171342668377436</v>
      </c>
      <c r="Z64" s="881">
        <f>'67.'!BD90</f>
        <v>5.3521714622044732</v>
      </c>
      <c r="AA64" s="881">
        <f>'67.'!BE90</f>
        <v>6.182101441252728</v>
      </c>
      <c r="AB64" s="881">
        <f>'67.'!BF90</f>
        <v>21.67147400143347</v>
      </c>
      <c r="AC64" s="881">
        <f>'67.'!BP90</f>
        <v>13.231507216868419</v>
      </c>
      <c r="AD64" s="881">
        <f>'67.'!BQ90</f>
        <v>10.976575564552284</v>
      </c>
      <c r="AE64" s="881">
        <f>'67.'!BS90</f>
        <v>5.2206096413459697</v>
      </c>
      <c r="AF64" s="881">
        <f>'67.'!BT90</f>
        <v>0.64364711222266757</v>
      </c>
      <c r="AG64" s="881">
        <f>'67.'!BL90</f>
        <v>7.6107360022289683</v>
      </c>
      <c r="AH64" s="881">
        <f>'67.'!BM90</f>
        <v>2.37845947246266</v>
      </c>
      <c r="AI64" s="881">
        <f>'67.'!BN90</f>
        <v>2.415404394671766</v>
      </c>
      <c r="AJ64" s="881">
        <f>'67.'!BG90</f>
        <v>7.9385559993380479</v>
      </c>
      <c r="AK64" s="881">
        <f>'67.'!BH90</f>
        <v>0</v>
      </c>
    </row>
    <row r="65" spans="1:37" ht="14.1" customHeight="1">
      <c r="A65" s="1137"/>
      <c r="B65" s="813" t="s">
        <v>1040</v>
      </c>
      <c r="C65" s="1137"/>
      <c r="D65" s="843"/>
      <c r="E65" s="884" t="e">
        <f>#REF!/#REF!*100</f>
        <v>#REF!</v>
      </c>
      <c r="F65" s="880">
        <f>'2'!E63</f>
        <v>2231.2144582768119</v>
      </c>
      <c r="G65" s="881">
        <v>100</v>
      </c>
      <c r="H65" s="881">
        <f>'67.'!AP91</f>
        <v>48.061608652084821</v>
      </c>
      <c r="I65" s="881">
        <f>'67.'!AQ91</f>
        <v>51.938391347915179</v>
      </c>
      <c r="J65" s="882">
        <f t="shared" si="1"/>
        <v>1158.8568971510763</v>
      </c>
      <c r="K65" s="881">
        <f>'67.'!AS91</f>
        <v>31.354571317538138</v>
      </c>
      <c r="L65" s="881">
        <f>'67.'!AT91</f>
        <v>35.783633688199942</v>
      </c>
      <c r="M65" s="881">
        <f>'67.'!AU91</f>
        <v>16.699873276341641</v>
      </c>
      <c r="N65" s="881">
        <f>'67.'!AV91</f>
        <v>13.214618558264036</v>
      </c>
      <c r="O65" s="881">
        <f>'67.'!AW91</f>
        <v>29.901323699779681</v>
      </c>
      <c r="P65" s="881">
        <f>'67.'!AX91</f>
        <v>14.290784614145682</v>
      </c>
      <c r="Q65" s="881">
        <f>'67.'!AY91</f>
        <v>19.743899152215825</v>
      </c>
      <c r="R65" s="881">
        <f>'67.'!AZ91</f>
        <v>14.245107681189726</v>
      </c>
      <c r="S65" s="1137"/>
      <c r="T65" s="813" t="s">
        <v>1040</v>
      </c>
      <c r="U65" s="1137"/>
      <c r="V65" s="843"/>
      <c r="W65" s="881">
        <f>'67.'!BA91</f>
        <v>2.9046519024131303</v>
      </c>
      <c r="X65" s="881">
        <f>'67.'!BB91</f>
        <v>3.0405258515570863</v>
      </c>
      <c r="Y65" s="881">
        <f>'67.'!BC91</f>
        <v>16.744916001721474</v>
      </c>
      <c r="Z65" s="881">
        <f>'67.'!BD91</f>
        <v>8.2315246111899629</v>
      </c>
      <c r="AA65" s="881">
        <f>'67.'!BE91</f>
        <v>0.99596980199651974</v>
      </c>
      <c r="AB65" s="881">
        <f>'67.'!BF91</f>
        <v>30.18950850178534</v>
      </c>
      <c r="AC65" s="881">
        <f>'67.'!BP91</f>
        <v>16.663389177697738</v>
      </c>
      <c r="AD65" s="881">
        <f>'67.'!BQ91</f>
        <v>17.9648055482008</v>
      </c>
      <c r="AE65" s="881">
        <f>'67.'!BS91</f>
        <v>7.4482687080585182</v>
      </c>
      <c r="AF65" s="881">
        <f>'67.'!BT91</f>
        <v>5.5089908429705359</v>
      </c>
      <c r="AG65" s="881">
        <f>'67.'!BL91</f>
        <v>12.181465249164432</v>
      </c>
      <c r="AH65" s="881">
        <f>'67.'!BM91</f>
        <v>4.9601271865179903</v>
      </c>
      <c r="AI65" s="881">
        <f>'67.'!BN91</f>
        <v>4.1869884586966162</v>
      </c>
      <c r="AJ65" s="881">
        <f>'67.'!BG91</f>
        <v>12.940235174039168</v>
      </c>
      <c r="AK65" s="881">
        <f>'67.'!BH91</f>
        <v>3.908479390238718</v>
      </c>
    </row>
    <row r="66" spans="1:37" ht="14.1" customHeight="1">
      <c r="A66" s="1137"/>
      <c r="B66" s="813" t="s">
        <v>1041</v>
      </c>
      <c r="C66" s="1137"/>
      <c r="D66" s="843"/>
      <c r="E66" s="884" t="e">
        <f>#REF!/#REF!*100</f>
        <v>#REF!</v>
      </c>
      <c r="F66" s="880">
        <f>'2'!E64</f>
        <v>1431.1710887745026</v>
      </c>
      <c r="G66" s="881">
        <v>100</v>
      </c>
      <c r="H66" s="881">
        <f>'67.'!AP92</f>
        <v>41.170648734625445</v>
      </c>
      <c r="I66" s="881">
        <f>'67.'!AQ92</f>
        <v>58.829351265374527</v>
      </c>
      <c r="J66" s="882">
        <f t="shared" si="1"/>
        <v>841.9486670236372</v>
      </c>
      <c r="K66" s="881">
        <f>'67.'!AS92</f>
        <v>40.840849297486656</v>
      </c>
      <c r="L66" s="881">
        <f>'67.'!AT92</f>
        <v>41.757890627158552</v>
      </c>
      <c r="M66" s="881">
        <f>'67.'!AU92</f>
        <v>17.219058606835024</v>
      </c>
      <c r="N66" s="881">
        <f>'67.'!AV92</f>
        <v>17.870567084908025</v>
      </c>
      <c r="O66" s="881">
        <f>'67.'!AW92</f>
        <v>32.608201084585346</v>
      </c>
      <c r="P66" s="881">
        <f>'67.'!AX92</f>
        <v>14.542813457199898</v>
      </c>
      <c r="Q66" s="881">
        <f>'67.'!AY92</f>
        <v>16.976576487729549</v>
      </c>
      <c r="R66" s="881">
        <f>'67.'!AZ92</f>
        <v>13.238791468128619</v>
      </c>
      <c r="S66" s="1137"/>
      <c r="T66" s="813" t="s">
        <v>1041</v>
      </c>
      <c r="U66" s="1137"/>
      <c r="V66" s="843"/>
      <c r="W66" s="881">
        <f>'67.'!BA92</f>
        <v>2.8447885115306986</v>
      </c>
      <c r="X66" s="881">
        <f>'67.'!BB92</f>
        <v>6.9441416060588752</v>
      </c>
      <c r="Y66" s="881">
        <f>'67.'!BC92</f>
        <v>17.512088102301995</v>
      </c>
      <c r="Z66" s="881">
        <f>'67.'!BD92</f>
        <v>7.6774684798823367</v>
      </c>
      <c r="AA66" s="881">
        <f>'67.'!BE92</f>
        <v>2.2597971528756355</v>
      </c>
      <c r="AB66" s="881">
        <f>'67.'!BF92</f>
        <v>34.687319960427558</v>
      </c>
      <c r="AC66" s="881">
        <f>'67.'!BP92</f>
        <v>15.371890304217658</v>
      </c>
      <c r="AD66" s="881">
        <f>'67.'!BQ92</f>
        <v>23.177108960873507</v>
      </c>
      <c r="AE66" s="881">
        <f>'67.'!BS92</f>
        <v>5.3367432232280834</v>
      </c>
      <c r="AF66" s="881">
        <f>'67.'!BT92</f>
        <v>5.3853257727862394</v>
      </c>
      <c r="AG66" s="881">
        <f>'67.'!BL92</f>
        <v>12.207372097564065</v>
      </c>
      <c r="AH66" s="881">
        <f>'67.'!BM92</f>
        <v>6.5187912385188191</v>
      </c>
      <c r="AI66" s="881">
        <f>'67.'!BN92</f>
        <v>9.2219452741190153</v>
      </c>
      <c r="AJ66" s="881">
        <f>'67.'!BG92</f>
        <v>14.926309874685215</v>
      </c>
      <c r="AK66" s="881">
        <f>'67.'!BH92</f>
        <v>3.1256404650251999</v>
      </c>
    </row>
    <row r="67" spans="1:37" ht="14.1" customHeight="1">
      <c r="A67" s="1137"/>
      <c r="B67" s="813" t="s">
        <v>1042</v>
      </c>
      <c r="C67" s="1137"/>
      <c r="D67" s="843"/>
      <c r="E67" s="884" t="e">
        <f>#REF!/#REF!*100</f>
        <v>#REF!</v>
      </c>
      <c r="F67" s="880">
        <f>'2'!E65</f>
        <v>1541.2008400105649</v>
      </c>
      <c r="G67" s="881">
        <v>100</v>
      </c>
      <c r="H67" s="881">
        <f>'67.'!AP93</f>
        <v>43.845641202062609</v>
      </c>
      <c r="I67" s="881">
        <f>'67.'!AQ93</f>
        <v>56.154358797937441</v>
      </c>
      <c r="J67" s="882">
        <f t="shared" si="1"/>
        <v>865.45144949635835</v>
      </c>
      <c r="K67" s="881">
        <f>'67.'!AS93</f>
        <v>35.52838804953663</v>
      </c>
      <c r="L67" s="881">
        <f>'67.'!AT93</f>
        <v>44.634391111124025</v>
      </c>
      <c r="M67" s="881">
        <f>'67.'!AU93</f>
        <v>15.033242955916688</v>
      </c>
      <c r="N67" s="881">
        <f>'67.'!AV93</f>
        <v>14.099491095033626</v>
      </c>
      <c r="O67" s="881">
        <f>'67.'!AW93</f>
        <v>32.157002987888035</v>
      </c>
      <c r="P67" s="881">
        <f>'67.'!AX93</f>
        <v>15.538931401734898</v>
      </c>
      <c r="Q67" s="881">
        <f>'67.'!AY93</f>
        <v>20.292215977976095</v>
      </c>
      <c r="R67" s="881">
        <f>'67.'!AZ93</f>
        <v>18.598674670793379</v>
      </c>
      <c r="S67" s="1137"/>
      <c r="T67" s="813" t="s">
        <v>1042</v>
      </c>
      <c r="U67" s="1137"/>
      <c r="V67" s="843"/>
      <c r="W67" s="881">
        <f>'67.'!BA93</f>
        <v>2.2756568912512503</v>
      </c>
      <c r="X67" s="881">
        <f>'67.'!BB93</f>
        <v>7.7995966111690782</v>
      </c>
      <c r="Y67" s="881">
        <f>'67.'!BC93</f>
        <v>20.398818903982324</v>
      </c>
      <c r="Z67" s="881">
        <f>'67.'!BD93</f>
        <v>7.4007723613521756</v>
      </c>
      <c r="AA67" s="881">
        <f>'67.'!BE93</f>
        <v>3.3198969616999077</v>
      </c>
      <c r="AB67" s="881">
        <f>'67.'!BF93</f>
        <v>33.544454457554174</v>
      </c>
      <c r="AC67" s="881">
        <f>'67.'!BP93</f>
        <v>14.071372716048744</v>
      </c>
      <c r="AD67" s="881">
        <f>'67.'!BQ93</f>
        <v>15.197410428665053</v>
      </c>
      <c r="AE67" s="881">
        <f>'67.'!BS93</f>
        <v>6.8028431940758498</v>
      </c>
      <c r="AF67" s="881">
        <f>'67.'!BT93</f>
        <v>2.6057227094452831</v>
      </c>
      <c r="AG67" s="881">
        <f>'67.'!BL93</f>
        <v>17.431243804671855</v>
      </c>
      <c r="AH67" s="881">
        <f>'67.'!BM93</f>
        <v>10.362486374385337</v>
      </c>
      <c r="AI67" s="881">
        <f>'67.'!BN93</f>
        <v>11.900019576928633</v>
      </c>
      <c r="AJ67" s="881">
        <f>'67.'!BG93</f>
        <v>9.1365515758531775</v>
      </c>
      <c r="AK67" s="881">
        <f>'67.'!BH93</f>
        <v>1.016400336683799</v>
      </c>
    </row>
    <row r="68" spans="1:37" ht="14.1" customHeight="1">
      <c r="A68" s="1137"/>
      <c r="B68" s="813" t="s">
        <v>1043</v>
      </c>
      <c r="C68" s="1137"/>
      <c r="D68" s="843"/>
      <c r="E68" s="884" t="e">
        <f>#REF!/#REF!*100</f>
        <v>#REF!</v>
      </c>
      <c r="F68" s="880">
        <f>'2'!E66</f>
        <v>433.15289098998005</v>
      </c>
      <c r="G68" s="881">
        <v>100</v>
      </c>
      <c r="H68" s="881">
        <f>'67.'!AP94</f>
        <v>39.16481509430816</v>
      </c>
      <c r="I68" s="881">
        <f>'67.'!AQ94</f>
        <v>60.835184905691783</v>
      </c>
      <c r="J68" s="882">
        <f t="shared" si="1"/>
        <v>263.50936215810395</v>
      </c>
      <c r="K68" s="881">
        <f>'67.'!AS94</f>
        <v>40.678203260487436</v>
      </c>
      <c r="L68" s="881">
        <f>'67.'!AT94</f>
        <v>43.525911155703049</v>
      </c>
      <c r="M68" s="881">
        <f>'67.'!AU94</f>
        <v>7.4921538910525349</v>
      </c>
      <c r="N68" s="881">
        <f>'67.'!AV94</f>
        <v>20.606115783245478</v>
      </c>
      <c r="O68" s="881">
        <f>'67.'!AW94</f>
        <v>30.719697005218755</v>
      </c>
      <c r="P68" s="881">
        <f>'67.'!AX94</f>
        <v>12.53288837407375</v>
      </c>
      <c r="Q68" s="881">
        <f>'67.'!AY94</f>
        <v>23.613825235745995</v>
      </c>
      <c r="R68" s="881">
        <f>'67.'!AZ94</f>
        <v>15.923893879465412</v>
      </c>
      <c r="S68" s="1137"/>
      <c r="T68" s="813" t="s">
        <v>1043</v>
      </c>
      <c r="U68" s="1137"/>
      <c r="V68" s="843"/>
      <c r="W68" s="881">
        <f>'67.'!BA94</f>
        <v>2.3733172045293127</v>
      </c>
      <c r="X68" s="881">
        <f>'67.'!BB94</f>
        <v>11.562608947445037</v>
      </c>
      <c r="Y68" s="881">
        <f>'67.'!BC94</f>
        <v>18.029241698145874</v>
      </c>
      <c r="Z68" s="881">
        <f>'67.'!BD94</f>
        <v>4.2906019634169752</v>
      </c>
      <c r="AA68" s="881">
        <f>'67.'!BE94</f>
        <v>0</v>
      </c>
      <c r="AB68" s="881">
        <f>'67.'!BF94</f>
        <v>40.401049555750099</v>
      </c>
      <c r="AC68" s="881">
        <f>'67.'!BP94</f>
        <v>21.226985578690659</v>
      </c>
      <c r="AD68" s="881">
        <f>'67.'!BQ94</f>
        <v>22.665051785140417</v>
      </c>
      <c r="AE68" s="881">
        <f>'67.'!BS94</f>
        <v>8.3360200247325267</v>
      </c>
      <c r="AF68" s="881">
        <f>'67.'!BT94</f>
        <v>5.2771704478194312</v>
      </c>
      <c r="AG68" s="881">
        <f>'67.'!BL94</f>
        <v>19.838726265362556</v>
      </c>
      <c r="AH68" s="881">
        <f>'67.'!BM94</f>
        <v>8.5975034725683184</v>
      </c>
      <c r="AI68" s="881">
        <f>'67.'!BN94</f>
        <v>9.3242684178655502</v>
      </c>
      <c r="AJ68" s="881">
        <f>'67.'!BG94</f>
        <v>21.762459591192581</v>
      </c>
      <c r="AK68" s="881">
        <f>'67.'!BH94</f>
        <v>0.23086536435540783</v>
      </c>
    </row>
    <row r="69" spans="1:37" ht="14.1" customHeight="1">
      <c r="A69" s="1137"/>
      <c r="B69" s="813" t="s">
        <v>1044</v>
      </c>
      <c r="C69" s="1137"/>
      <c r="D69" s="843"/>
      <c r="E69" s="884" t="e">
        <f>#REF!/#REF!*100</f>
        <v>#REF!</v>
      </c>
      <c r="F69" s="880">
        <f>'2'!E67</f>
        <v>452.02348707596508</v>
      </c>
      <c r="G69" s="881">
        <v>100</v>
      </c>
      <c r="H69" s="881">
        <f>'67.'!AP95</f>
        <v>34.221468842359378</v>
      </c>
      <c r="I69" s="881">
        <f>'67.'!AQ95</f>
        <v>65.778531157640543</v>
      </c>
      <c r="J69" s="882">
        <f t="shared" si="1"/>
        <v>297.33441028611696</v>
      </c>
      <c r="K69" s="881">
        <f>'67.'!AS95</f>
        <v>36.613676524998304</v>
      </c>
      <c r="L69" s="881">
        <f>'67.'!AT95</f>
        <v>43.314091761050378</v>
      </c>
      <c r="M69" s="881">
        <f>'67.'!AU95</f>
        <v>11.834603678432872</v>
      </c>
      <c r="N69" s="881">
        <f>'67.'!AV95</f>
        <v>21.393896455854311</v>
      </c>
      <c r="O69" s="881">
        <f>'67.'!AW95</f>
        <v>26.500918189971141</v>
      </c>
      <c r="P69" s="881">
        <f>'67.'!AX95</f>
        <v>17.2395226140777</v>
      </c>
      <c r="Q69" s="881">
        <f>'67.'!AY95</f>
        <v>16.968069912396157</v>
      </c>
      <c r="R69" s="881">
        <f>'67.'!AZ95</f>
        <v>14.551091121433366</v>
      </c>
      <c r="S69" s="1137"/>
      <c r="T69" s="813" t="s">
        <v>1044</v>
      </c>
      <c r="U69" s="1137"/>
      <c r="V69" s="843"/>
      <c r="W69" s="881">
        <f>'67.'!BA95</f>
        <v>1.6249220338704038</v>
      </c>
      <c r="X69" s="881">
        <f>'67.'!BB95</f>
        <v>13.91996003869698</v>
      </c>
      <c r="Y69" s="881">
        <f>'67.'!BC95</f>
        <v>21.470203343808716</v>
      </c>
      <c r="Z69" s="881">
        <f>'67.'!BD95</f>
        <v>2.5770538969624002</v>
      </c>
      <c r="AA69" s="881">
        <f>'67.'!BE95</f>
        <v>0</v>
      </c>
      <c r="AB69" s="881">
        <f>'67.'!BF95</f>
        <v>37.790319522881219</v>
      </c>
      <c r="AC69" s="881">
        <f>'67.'!BP95</f>
        <v>17.382324481992754</v>
      </c>
      <c r="AD69" s="881">
        <f>'67.'!BQ95</f>
        <v>17.82767675421713</v>
      </c>
      <c r="AE69" s="881">
        <f>'67.'!BS95</f>
        <v>4.0719895609096435</v>
      </c>
      <c r="AF69" s="881">
        <f>'67.'!BT95</f>
        <v>4.576148071835501</v>
      </c>
      <c r="AG69" s="881">
        <f>'67.'!BL95</f>
        <v>15.99158351670652</v>
      </c>
      <c r="AH69" s="881">
        <f>'67.'!BM95</f>
        <v>10.25369741666441</v>
      </c>
      <c r="AI69" s="881">
        <f>'67.'!BN95</f>
        <v>8.5096863867680028</v>
      </c>
      <c r="AJ69" s="881">
        <f>'67.'!BG95</f>
        <v>10.735602312335605</v>
      </c>
      <c r="AK69" s="881">
        <f>'67.'!BH95</f>
        <v>0.75849408860623702</v>
      </c>
    </row>
    <row r="70" spans="1:37" ht="14.1" customHeight="1">
      <c r="A70" s="1137"/>
      <c r="B70" s="813" t="s">
        <v>1045</v>
      </c>
      <c r="C70" s="1137"/>
      <c r="D70" s="843"/>
      <c r="E70" s="884" t="e">
        <f>#REF!/#REF!*100</f>
        <v>#REF!</v>
      </c>
      <c r="F70" s="880">
        <f>'2'!E68</f>
        <v>281.44613675216436</v>
      </c>
      <c r="G70" s="881">
        <v>100</v>
      </c>
      <c r="H70" s="881">
        <f>'67.'!AP96</f>
        <v>34.054687643376788</v>
      </c>
      <c r="I70" s="881">
        <f>'67.'!AQ96</f>
        <v>65.945312356623262</v>
      </c>
      <c r="J70" s="882">
        <f t="shared" si="1"/>
        <v>185.60053399686385</v>
      </c>
      <c r="K70" s="881">
        <f>'67.'!AS96</f>
        <v>35.934902351481348</v>
      </c>
      <c r="L70" s="881">
        <f>'67.'!AT96</f>
        <v>52.87352993609764</v>
      </c>
      <c r="M70" s="881">
        <f>'67.'!AU96</f>
        <v>7.1187546967106439</v>
      </c>
      <c r="N70" s="881">
        <f>'67.'!AV96</f>
        <v>22.190404950254418</v>
      </c>
      <c r="O70" s="881">
        <f>'67.'!AW96</f>
        <v>25.051976321309144</v>
      </c>
      <c r="P70" s="881">
        <f>'67.'!AX96</f>
        <v>18.633264866256877</v>
      </c>
      <c r="Q70" s="881">
        <f>'67.'!AY96</f>
        <v>22.712745964344037</v>
      </c>
      <c r="R70" s="881">
        <f>'67.'!AZ96</f>
        <v>18.697261308687668</v>
      </c>
      <c r="S70" s="1137"/>
      <c r="T70" s="813" t="s">
        <v>1045</v>
      </c>
      <c r="U70" s="1137"/>
      <c r="V70" s="843"/>
      <c r="W70" s="881">
        <f>'67.'!BA96</f>
        <v>4.9216813724999451</v>
      </c>
      <c r="X70" s="881">
        <f>'67.'!BB96</f>
        <v>15.426398290602819</v>
      </c>
      <c r="Y70" s="881">
        <f>'67.'!BC96</f>
        <v>29.183976314247474</v>
      </c>
      <c r="Z70" s="881">
        <f>'67.'!BD96</f>
        <v>5.769648666497817</v>
      </c>
      <c r="AA70" s="881">
        <f>'67.'!BE96</f>
        <v>0</v>
      </c>
      <c r="AB70" s="881">
        <f>'67.'!BF96</f>
        <v>38.848092496072184</v>
      </c>
      <c r="AC70" s="881">
        <f>'67.'!BP96</f>
        <v>15.755537363887115</v>
      </c>
      <c r="AD70" s="881">
        <f>'67.'!BQ96</f>
        <v>16.759084428711596</v>
      </c>
      <c r="AE70" s="881">
        <f>'67.'!BS96</f>
        <v>7.6988490195718819</v>
      </c>
      <c r="AF70" s="881">
        <f>'67.'!BT96</f>
        <v>6.4926895949354648</v>
      </c>
      <c r="AG70" s="881">
        <f>'67.'!BL96</f>
        <v>25.159141157392263</v>
      </c>
      <c r="AH70" s="881">
        <f>'67.'!BM96</f>
        <v>13.565700283593763</v>
      </c>
      <c r="AI70" s="881">
        <f>'67.'!BN96</f>
        <v>15.94233876103581</v>
      </c>
      <c r="AJ70" s="881">
        <f>'67.'!BG96</f>
        <v>8.9340660725244359</v>
      </c>
      <c r="AK70" s="881">
        <f>'67.'!BH96</f>
        <v>4.5734308964440631</v>
      </c>
    </row>
    <row r="71" spans="1:37" ht="14.1" customHeight="1" thickBot="1">
      <c r="A71" s="1138"/>
      <c r="B71" s="1126" t="s">
        <v>1046</v>
      </c>
      <c r="C71" s="1138"/>
      <c r="D71" s="847"/>
      <c r="E71" s="885" t="e">
        <f>#REF!/#REF!*100</f>
        <v>#REF!</v>
      </c>
      <c r="F71" s="886">
        <f>'2'!E69</f>
        <v>160.59224652626636</v>
      </c>
      <c r="G71" s="887">
        <v>100</v>
      </c>
      <c r="H71" s="881">
        <f>'67.'!AP97</f>
        <v>39.856190820913504</v>
      </c>
      <c r="I71" s="881">
        <f>'67.'!AQ97</f>
        <v>60.143809179086503</v>
      </c>
      <c r="J71" s="888">
        <f t="shared" si="1"/>
        <v>96.586294307165815</v>
      </c>
      <c r="K71" s="881">
        <f>'67.'!AS97</f>
        <v>39.953807050138082</v>
      </c>
      <c r="L71" s="881">
        <f>'67.'!AT97</f>
        <v>42.030019109612141</v>
      </c>
      <c r="M71" s="881">
        <f>'67.'!AU97</f>
        <v>12.821983350068852</v>
      </c>
      <c r="N71" s="881">
        <f>'67.'!AV97</f>
        <v>27.445373965313102</v>
      </c>
      <c r="O71" s="881">
        <f>'67.'!AW97</f>
        <v>33.421978792201955</v>
      </c>
      <c r="P71" s="881">
        <f>'67.'!AX97</f>
        <v>22.986710804480953</v>
      </c>
      <c r="Q71" s="881">
        <f>'67.'!AY97</f>
        <v>25.0685426516707</v>
      </c>
      <c r="R71" s="881">
        <f>'67.'!AZ97</f>
        <v>11.242681806854518</v>
      </c>
      <c r="S71" s="1138"/>
      <c r="T71" s="1126" t="s">
        <v>1046</v>
      </c>
      <c r="U71" s="1138"/>
      <c r="V71" s="847"/>
      <c r="W71" s="881">
        <f>'67.'!BA97</f>
        <v>0</v>
      </c>
      <c r="X71" s="881">
        <f>'67.'!BB97</f>
        <v>18.719704550319307</v>
      </c>
      <c r="Y71" s="881">
        <f>'67.'!BC97</f>
        <v>22.862228270994244</v>
      </c>
      <c r="Z71" s="881">
        <f>'67.'!BD97</f>
        <v>4.3759507658200363</v>
      </c>
      <c r="AA71" s="881">
        <f>'67.'!BE97</f>
        <v>0</v>
      </c>
      <c r="AB71" s="881">
        <f>'67.'!BF97</f>
        <v>34.087372951446348</v>
      </c>
      <c r="AC71" s="881">
        <f>'67.'!BP97</f>
        <v>13.000771671188884</v>
      </c>
      <c r="AD71" s="881">
        <f>'67.'!BQ97</f>
        <v>19.731215800573779</v>
      </c>
      <c r="AE71" s="881">
        <f>'67.'!BS97</f>
        <v>15.219429965311804</v>
      </c>
      <c r="AF71" s="881">
        <f>'67.'!BT97</f>
        <v>9.9972916692472946</v>
      </c>
      <c r="AG71" s="881">
        <f>'67.'!BL97</f>
        <v>18.972685662328225</v>
      </c>
      <c r="AH71" s="881">
        <f>'67.'!BM97</f>
        <v>18.951646758637899</v>
      </c>
      <c r="AI71" s="881">
        <f>'67.'!BN97</f>
        <v>14.596734896508194</v>
      </c>
      <c r="AJ71" s="881">
        <f>'67.'!BG97</f>
        <v>13.957318692672763</v>
      </c>
      <c r="AK71" s="881">
        <f>'67.'!BH97</f>
        <v>0</v>
      </c>
    </row>
    <row r="72" spans="1:37" s="250" customFormat="1" ht="57.75" customHeight="1">
      <c r="A72" s="3442" t="s">
        <v>1096</v>
      </c>
      <c r="B72" s="3442"/>
      <c r="C72" s="3442"/>
      <c r="D72" s="3442"/>
      <c r="E72" s="3442"/>
      <c r="F72" s="3442"/>
      <c r="G72" s="3442"/>
      <c r="H72" s="3442"/>
      <c r="I72" s="3442"/>
      <c r="J72" s="3442"/>
      <c r="K72" s="1117"/>
      <c r="L72" s="1117"/>
      <c r="M72" s="1117"/>
      <c r="N72" s="1117"/>
      <c r="O72" s="1117"/>
      <c r="P72" s="1117"/>
      <c r="Q72" s="1117"/>
      <c r="R72" s="1117"/>
      <c r="S72" s="3442" t="s">
        <v>2522</v>
      </c>
      <c r="T72" s="3442"/>
      <c r="U72" s="3442"/>
      <c r="V72" s="3442"/>
      <c r="W72" s="3442"/>
      <c r="X72" s="3442"/>
      <c r="Y72" s="3442"/>
      <c r="Z72" s="3442"/>
      <c r="AA72" s="3442"/>
      <c r="AB72" s="249"/>
      <c r="AC72" s="249"/>
      <c r="AD72" s="249"/>
      <c r="AE72" s="249"/>
      <c r="AF72" s="249"/>
      <c r="AG72" s="249"/>
      <c r="AH72" s="249"/>
      <c r="AI72" s="249"/>
      <c r="AJ72" s="249"/>
      <c r="AK72" s="249"/>
    </row>
    <row r="73" spans="1:37" ht="26.1" customHeight="1">
      <c r="E73" s="872"/>
      <c r="K73" s="873"/>
      <c r="L73" s="873"/>
      <c r="M73" s="873"/>
      <c r="N73" s="873"/>
      <c r="O73" s="873"/>
      <c r="P73" s="873"/>
      <c r="Q73" s="873"/>
      <c r="R73" s="873"/>
      <c r="W73" s="873"/>
      <c r="X73" s="873"/>
      <c r="Y73" s="873"/>
      <c r="Z73" s="873"/>
      <c r="AA73" s="873"/>
      <c r="AB73" s="873"/>
      <c r="AC73" s="873"/>
      <c r="AD73" s="873"/>
      <c r="AE73" s="873"/>
      <c r="AF73" s="873"/>
      <c r="AG73" s="873"/>
      <c r="AH73" s="873"/>
      <c r="AI73" s="873"/>
      <c r="AJ73" s="873"/>
    </row>
    <row r="74" spans="1:37" ht="26.1" customHeight="1">
      <c r="E74" s="872"/>
    </row>
    <row r="75" spans="1:37" ht="26.1" customHeight="1">
      <c r="E75" s="872"/>
    </row>
    <row r="76" spans="1:37" ht="26.1" customHeight="1">
      <c r="E76" s="872"/>
    </row>
    <row r="77" spans="1:37" ht="26.1" customHeight="1">
      <c r="E77" s="872"/>
    </row>
    <row r="78" spans="1:37" ht="26.1" customHeight="1">
      <c r="E78" s="872"/>
    </row>
    <row r="79" spans="1:37" ht="26.1" customHeight="1">
      <c r="E79" s="872"/>
    </row>
    <row r="80" spans="1:37" ht="26.1" customHeight="1">
      <c r="E80" s="872"/>
    </row>
    <row r="81" spans="5:5" ht="26.1" customHeight="1">
      <c r="E81" s="872"/>
    </row>
    <row r="82" spans="5:5" ht="26.1" customHeight="1">
      <c r="E82" s="872"/>
    </row>
    <row r="83" spans="5:5" ht="26.1" customHeight="1">
      <c r="E83" s="872"/>
    </row>
    <row r="84" spans="5:5" ht="26.1" customHeight="1">
      <c r="E84" s="872"/>
    </row>
    <row r="85" spans="5:5" ht="26.1" customHeight="1">
      <c r="E85" s="872"/>
    </row>
    <row r="86" spans="5:5" ht="26.1" customHeight="1">
      <c r="E86" s="872"/>
    </row>
    <row r="87" spans="5:5" ht="26.1" customHeight="1">
      <c r="E87" s="872"/>
    </row>
    <row r="88" spans="5:5" ht="26.1" customHeight="1">
      <c r="E88" s="872"/>
    </row>
    <row r="89" spans="5:5" ht="26.1" customHeight="1">
      <c r="E89" s="872"/>
    </row>
    <row r="90" spans="5:5" ht="26.1" customHeight="1">
      <c r="E90" s="872"/>
    </row>
    <row r="91" spans="5:5" ht="26.1" customHeight="1">
      <c r="E91" s="872"/>
    </row>
    <row r="92" spans="5:5" ht="26.1" customHeight="1">
      <c r="E92" s="872"/>
    </row>
    <row r="93" spans="5:5" ht="26.1" customHeight="1">
      <c r="E93" s="872"/>
    </row>
    <row r="94" spans="5:5">
      <c r="E94" s="872"/>
    </row>
    <row r="95" spans="5:5">
      <c r="E95" s="872"/>
    </row>
    <row r="96" spans="5:5">
      <c r="E96" s="872"/>
    </row>
    <row r="97" spans="5:5">
      <c r="E97" s="872"/>
    </row>
    <row r="98" spans="5:5">
      <c r="E98" s="872"/>
    </row>
    <row r="99" spans="5:5">
      <c r="E99" s="872"/>
    </row>
    <row r="100" spans="5:5">
      <c r="E100" s="872"/>
    </row>
    <row r="101" spans="5:5">
      <c r="E101" s="872"/>
    </row>
    <row r="102" spans="5:5">
      <c r="E102" s="872"/>
    </row>
    <row r="103" spans="5:5">
      <c r="E103" s="872"/>
    </row>
    <row r="104" spans="5:5">
      <c r="E104" s="872"/>
    </row>
    <row r="105" spans="5:5">
      <c r="E105" s="872"/>
    </row>
    <row r="106" spans="5:5">
      <c r="E106" s="872"/>
    </row>
    <row r="107" spans="5:5">
      <c r="E107" s="872"/>
    </row>
    <row r="108" spans="5:5">
      <c r="E108" s="872"/>
    </row>
    <row r="109" spans="5:5">
      <c r="E109" s="872"/>
    </row>
    <row r="110" spans="5:5">
      <c r="E110" s="872"/>
    </row>
    <row r="111" spans="5:5">
      <c r="E111" s="872"/>
    </row>
    <row r="112" spans="5:5">
      <c r="E112" s="872"/>
    </row>
    <row r="113" spans="5:5">
      <c r="E113" s="872"/>
    </row>
    <row r="114" spans="5:5">
      <c r="E114" s="872"/>
    </row>
    <row r="115" spans="5:5">
      <c r="E115" s="872"/>
    </row>
    <row r="116" spans="5:5">
      <c r="E116" s="872"/>
    </row>
    <row r="117" spans="5:5">
      <c r="E117" s="872"/>
    </row>
    <row r="118" spans="5:5">
      <c r="E118" s="872"/>
    </row>
    <row r="119" spans="5:5">
      <c r="E119" s="872"/>
    </row>
    <row r="120" spans="5:5">
      <c r="E120" s="872"/>
    </row>
    <row r="121" spans="5:5">
      <c r="E121" s="872"/>
    </row>
    <row r="122" spans="5:5">
      <c r="E122" s="872"/>
    </row>
    <row r="123" spans="5:5">
      <c r="E123" s="872"/>
    </row>
    <row r="124" spans="5:5">
      <c r="E124" s="872"/>
    </row>
    <row r="125" spans="5:5">
      <c r="E125" s="872"/>
    </row>
    <row r="126" spans="5:5">
      <c r="E126" s="872"/>
    </row>
    <row r="127" spans="5:5">
      <c r="E127" s="872"/>
    </row>
    <row r="128" spans="5:5">
      <c r="E128" s="872"/>
    </row>
    <row r="129" spans="5:5">
      <c r="E129" s="872"/>
    </row>
    <row r="130" spans="5:5">
      <c r="E130" s="872"/>
    </row>
    <row r="131" spans="5:5">
      <c r="E131" s="872"/>
    </row>
    <row r="132" spans="5:5">
      <c r="E132" s="872"/>
    </row>
    <row r="133" spans="5:5">
      <c r="E133" s="872"/>
    </row>
    <row r="134" spans="5:5">
      <c r="E134" s="872"/>
    </row>
    <row r="135" spans="5:5">
      <c r="E135" s="872"/>
    </row>
    <row r="136" spans="5:5">
      <c r="E136" s="872"/>
    </row>
    <row r="137" spans="5:5">
      <c r="E137" s="872"/>
    </row>
    <row r="138" spans="5:5">
      <c r="E138" s="872"/>
    </row>
    <row r="139" spans="5:5">
      <c r="E139" s="872"/>
    </row>
    <row r="140" spans="5:5">
      <c r="E140" s="872"/>
    </row>
    <row r="141" spans="5:5">
      <c r="E141" s="872"/>
    </row>
    <row r="142" spans="5:5">
      <c r="E142" s="872"/>
    </row>
    <row r="143" spans="5:5">
      <c r="E143" s="872"/>
    </row>
    <row r="144" spans="5:5">
      <c r="E144" s="872"/>
    </row>
    <row r="145" spans="5:5">
      <c r="E145" s="872"/>
    </row>
    <row r="146" spans="5:5">
      <c r="E146" s="872"/>
    </row>
    <row r="147" spans="5:5">
      <c r="E147" s="872"/>
    </row>
    <row r="148" spans="5:5">
      <c r="E148" s="872"/>
    </row>
    <row r="149" spans="5:5">
      <c r="E149" s="872"/>
    </row>
    <row r="150" spans="5:5">
      <c r="E150" s="872"/>
    </row>
    <row r="151" spans="5:5">
      <c r="E151" s="872"/>
    </row>
    <row r="152" spans="5:5">
      <c r="E152" s="872"/>
    </row>
    <row r="153" spans="5:5">
      <c r="E153" s="872"/>
    </row>
    <row r="154" spans="5:5">
      <c r="E154" s="872"/>
    </row>
    <row r="155" spans="5:5">
      <c r="E155" s="872"/>
    </row>
    <row r="156" spans="5:5">
      <c r="E156" s="872"/>
    </row>
    <row r="157" spans="5:5">
      <c r="E157" s="872"/>
    </row>
    <row r="158" spans="5:5">
      <c r="E158" s="872"/>
    </row>
    <row r="159" spans="5:5">
      <c r="E159" s="872"/>
    </row>
    <row r="160" spans="5:5">
      <c r="E160" s="872"/>
    </row>
    <row r="161" spans="5:5">
      <c r="E161" s="872"/>
    </row>
    <row r="162" spans="5:5">
      <c r="E162" s="872"/>
    </row>
    <row r="163" spans="5:5">
      <c r="E163" s="872"/>
    </row>
    <row r="164" spans="5:5">
      <c r="E164" s="872"/>
    </row>
    <row r="165" spans="5:5">
      <c r="E165" s="872"/>
    </row>
    <row r="166" spans="5:5">
      <c r="E166" s="872"/>
    </row>
    <row r="167" spans="5:5">
      <c r="E167" s="872"/>
    </row>
    <row r="168" spans="5:5">
      <c r="E168" s="872"/>
    </row>
    <row r="169" spans="5:5">
      <c r="E169" s="872"/>
    </row>
    <row r="170" spans="5:5">
      <c r="E170" s="872"/>
    </row>
    <row r="171" spans="5:5">
      <c r="E171" s="872"/>
    </row>
    <row r="172" spans="5:5">
      <c r="E172" s="872"/>
    </row>
    <row r="173" spans="5:5">
      <c r="E173" s="872"/>
    </row>
    <row r="174" spans="5:5">
      <c r="E174" s="872"/>
    </row>
    <row r="175" spans="5:5">
      <c r="E175" s="872"/>
    </row>
    <row r="176" spans="5:5">
      <c r="E176" s="872"/>
    </row>
    <row r="177" spans="5:5">
      <c r="E177" s="872"/>
    </row>
    <row r="178" spans="5:5">
      <c r="E178" s="872"/>
    </row>
    <row r="179" spans="5:5">
      <c r="E179" s="872"/>
    </row>
    <row r="180" spans="5:5">
      <c r="E180" s="872"/>
    </row>
    <row r="181" spans="5:5">
      <c r="E181" s="872"/>
    </row>
    <row r="182" spans="5:5">
      <c r="E182" s="872"/>
    </row>
    <row r="183" spans="5:5">
      <c r="E183" s="872"/>
    </row>
    <row r="184" spans="5:5">
      <c r="E184" s="872"/>
    </row>
    <row r="185" spans="5:5">
      <c r="E185" s="872"/>
    </row>
    <row r="186" spans="5:5">
      <c r="E186" s="872"/>
    </row>
    <row r="187" spans="5:5">
      <c r="E187" s="872"/>
    </row>
    <row r="188" spans="5:5">
      <c r="E188" s="872"/>
    </row>
    <row r="189" spans="5:5">
      <c r="E189" s="872"/>
    </row>
    <row r="190" spans="5:5">
      <c r="E190" s="872"/>
    </row>
    <row r="191" spans="5:5">
      <c r="E191" s="872"/>
    </row>
    <row r="192" spans="5:5">
      <c r="E192" s="872"/>
    </row>
    <row r="193" spans="5:5">
      <c r="E193" s="872"/>
    </row>
    <row r="194" spans="5:5">
      <c r="E194" s="872"/>
    </row>
    <row r="195" spans="5:5">
      <c r="E195" s="872"/>
    </row>
    <row r="196" spans="5:5">
      <c r="E196" s="872"/>
    </row>
    <row r="197" spans="5:5">
      <c r="E197" s="872"/>
    </row>
    <row r="198" spans="5:5">
      <c r="E198" s="872"/>
    </row>
    <row r="199" spans="5:5">
      <c r="E199" s="872"/>
    </row>
    <row r="200" spans="5:5">
      <c r="E200" s="872"/>
    </row>
    <row r="201" spans="5:5">
      <c r="E201" s="872"/>
    </row>
    <row r="202" spans="5:5">
      <c r="E202" s="872"/>
    </row>
    <row r="203" spans="5:5">
      <c r="E203" s="872"/>
    </row>
    <row r="204" spans="5:5">
      <c r="E204" s="872"/>
    </row>
    <row r="205" spans="5:5">
      <c r="E205" s="872"/>
    </row>
    <row r="206" spans="5:5">
      <c r="E206" s="872"/>
    </row>
    <row r="207" spans="5:5">
      <c r="E207" s="872"/>
    </row>
    <row r="208" spans="5:5">
      <c r="E208" s="872"/>
    </row>
    <row r="209" spans="5:5">
      <c r="E209" s="872"/>
    </row>
    <row r="210" spans="5:5">
      <c r="E210" s="872"/>
    </row>
    <row r="211" spans="5:5">
      <c r="E211" s="872"/>
    </row>
    <row r="212" spans="5:5">
      <c r="E212" s="872"/>
    </row>
    <row r="213" spans="5:5">
      <c r="E213" s="872"/>
    </row>
    <row r="214" spans="5:5">
      <c r="E214" s="872"/>
    </row>
    <row r="215" spans="5:5">
      <c r="E215" s="872"/>
    </row>
  </sheetData>
  <mergeCells count="97">
    <mergeCell ref="A72:J72"/>
    <mergeCell ref="S72:AA72"/>
    <mergeCell ref="A28:D28"/>
    <mergeCell ref="S28:V28"/>
    <mergeCell ref="A29:D29"/>
    <mergeCell ref="S29:V29"/>
    <mergeCell ref="A30:D30"/>
    <mergeCell ref="S30:V30"/>
    <mergeCell ref="A61:C61"/>
    <mergeCell ref="S61:U61"/>
    <mergeCell ref="A32:C32"/>
    <mergeCell ref="S32:U32"/>
    <mergeCell ref="A39:C39"/>
    <mergeCell ref="S39:U39"/>
    <mergeCell ref="A50:C50"/>
    <mergeCell ref="S50:U50"/>
    <mergeCell ref="A31:D31"/>
    <mergeCell ref="AE21:AG21"/>
    <mergeCell ref="A22:C22"/>
    <mergeCell ref="S22:U22"/>
    <mergeCell ref="A23:C23"/>
    <mergeCell ref="S23:U23"/>
    <mergeCell ref="A25:D25"/>
    <mergeCell ref="S25:V25"/>
    <mergeCell ref="A26:D26"/>
    <mergeCell ref="S26:V26"/>
    <mergeCell ref="A27:D27"/>
    <mergeCell ref="S27:V27"/>
    <mergeCell ref="S31:V31"/>
    <mergeCell ref="A17:C17"/>
    <mergeCell ref="S17:U17"/>
    <mergeCell ref="A18:C18"/>
    <mergeCell ref="S18:U18"/>
    <mergeCell ref="A24:C24"/>
    <mergeCell ref="S24:U24"/>
    <mergeCell ref="A19:C19"/>
    <mergeCell ref="S19:U19"/>
    <mergeCell ref="A20:C20"/>
    <mergeCell ref="S20:U20"/>
    <mergeCell ref="A21:C21"/>
    <mergeCell ref="S21:U21"/>
    <mergeCell ref="A14:C14"/>
    <mergeCell ref="S14:U14"/>
    <mergeCell ref="A15:C15"/>
    <mergeCell ref="S15:U15"/>
    <mergeCell ref="A16:C16"/>
    <mergeCell ref="S16:U16"/>
    <mergeCell ref="A3:C8"/>
    <mergeCell ref="A12:C12"/>
    <mergeCell ref="S12:U12"/>
    <mergeCell ref="A13:C13"/>
    <mergeCell ref="S13:U13"/>
    <mergeCell ref="J3:J8"/>
    <mergeCell ref="K3:N3"/>
    <mergeCell ref="O3:Q3"/>
    <mergeCell ref="A10:C10"/>
    <mergeCell ref="S10:U10"/>
    <mergeCell ref="A11:C11"/>
    <mergeCell ref="S11:U11"/>
    <mergeCell ref="A9:C9"/>
    <mergeCell ref="E3:E8"/>
    <mergeCell ref="F3:F8"/>
    <mergeCell ref="G3:G8"/>
    <mergeCell ref="AK4:AK8"/>
    <mergeCell ref="K5:K8"/>
    <mergeCell ref="L5:L8"/>
    <mergeCell ref="M5:M8"/>
    <mergeCell ref="N5:N8"/>
    <mergeCell ref="O5:O8"/>
    <mergeCell ref="P5:P8"/>
    <mergeCell ref="Q5:Q8"/>
    <mergeCell ref="R5:R8"/>
    <mergeCell ref="W5:W8"/>
    <mergeCell ref="S3:V9"/>
    <mergeCell ref="AD3:AF3"/>
    <mergeCell ref="K4:M4"/>
    <mergeCell ref="AB4:AJ4"/>
    <mergeCell ref="O4:Q4"/>
    <mergeCell ref="W4:AA4"/>
    <mergeCell ref="H3:H8"/>
    <mergeCell ref="I3:I8"/>
    <mergeCell ref="X5:X8"/>
    <mergeCell ref="Y5:Y8"/>
    <mergeCell ref="Z5:Z8"/>
    <mergeCell ref="AA5:AA8"/>
    <mergeCell ref="AJ5:AJ8"/>
    <mergeCell ref="AE6:AF6"/>
    <mergeCell ref="AG6:AG8"/>
    <mergeCell ref="AH6:AH8"/>
    <mergeCell ref="AI6:AI8"/>
    <mergeCell ref="AD7:AD8"/>
    <mergeCell ref="AE7:AE8"/>
    <mergeCell ref="AF7:AF8"/>
    <mergeCell ref="AB5:AB8"/>
    <mergeCell ref="AC5:AI5"/>
    <mergeCell ref="AC6:AD6"/>
    <mergeCell ref="AC7:AC8"/>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3" manualBreakCount="3">
    <brk id="10" max="70" man="1"/>
    <brk id="18" max="70" man="1"/>
    <brk id="27" max="70"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4"/>
  <sheetViews>
    <sheetView view="pageBreakPreview" zoomScaleNormal="100" zoomScaleSheetLayoutView="100" workbookViewId="0">
      <selection activeCell="L37" sqref="L37"/>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10.5703125" style="838" hidden="1" customWidth="1"/>
    <col min="6" max="6" width="13.7109375" style="838" customWidth="1"/>
    <col min="7" max="8" width="14.28515625" style="838" customWidth="1"/>
    <col min="9" max="10" width="13.42578125" style="838" customWidth="1"/>
    <col min="11" max="11" width="13.28515625" style="838" customWidth="1"/>
    <col min="12" max="16384" width="9.140625" style="838"/>
  </cols>
  <sheetData>
    <row r="1" spans="1:26" s="1286" customFormat="1" ht="49.5" customHeight="1">
      <c r="A1" s="3461" t="s">
        <v>1562</v>
      </c>
      <c r="B1" s="3462"/>
      <c r="C1" s="3462"/>
      <c r="D1" s="3462"/>
      <c r="E1" s="3462"/>
      <c r="F1" s="3462"/>
      <c r="G1" s="3462"/>
      <c r="H1" s="3462"/>
      <c r="I1" s="3462"/>
      <c r="J1" s="3462"/>
      <c r="K1" s="3462"/>
    </row>
    <row r="2" spans="1:26" ht="15" customHeight="1" thickBot="1">
      <c r="A2" s="838"/>
      <c r="B2" s="26"/>
      <c r="C2" s="26"/>
      <c r="D2" s="27"/>
      <c r="K2" s="125" t="s">
        <v>637</v>
      </c>
    </row>
    <row r="3" spans="1:26" s="127" customFormat="1" ht="24.95" customHeight="1">
      <c r="A3" s="3204" t="s">
        <v>638</v>
      </c>
      <c r="B3" s="3204"/>
      <c r="C3" s="3204"/>
      <c r="D3" s="29"/>
      <c r="E3" s="3360" t="s">
        <v>639</v>
      </c>
      <c r="F3" s="3360" t="s">
        <v>640</v>
      </c>
      <c r="G3" s="3357" t="s">
        <v>641</v>
      </c>
      <c r="H3" s="3360" t="s">
        <v>642</v>
      </c>
      <c r="I3" s="3360" t="s">
        <v>643</v>
      </c>
      <c r="J3" s="3463" t="s">
        <v>644</v>
      </c>
      <c r="K3" s="3360" t="s">
        <v>645</v>
      </c>
      <c r="L3" s="128"/>
    </row>
    <row r="4" spans="1:26" s="128" customFormat="1" ht="24.95" customHeight="1" thickBot="1">
      <c r="A4" s="3206"/>
      <c r="B4" s="3206"/>
      <c r="C4" s="3206"/>
      <c r="D4" s="31"/>
      <c r="E4" s="3362"/>
      <c r="F4" s="3362"/>
      <c r="G4" s="3359"/>
      <c r="H4" s="3362"/>
      <c r="I4" s="3362"/>
      <c r="J4" s="3464"/>
      <c r="K4" s="3362"/>
    </row>
    <row r="5" spans="1:26" s="33" customFormat="1" ht="19.5" customHeight="1" thickTop="1">
      <c r="A5" s="2618" t="s">
        <v>1047</v>
      </c>
      <c r="B5" s="2619"/>
      <c r="C5" s="2619"/>
      <c r="D5" s="2620"/>
      <c r="E5" s="138"/>
      <c r="F5" s="212">
        <v>15829.000000031168</v>
      </c>
      <c r="G5" s="141">
        <v>51.370535835720474</v>
      </c>
      <c r="H5" s="141">
        <v>76.192199098948649</v>
      </c>
      <c r="I5" s="141">
        <v>1.2758667958535308</v>
      </c>
      <c r="J5" s="141">
        <v>0.83366970183436395</v>
      </c>
      <c r="K5" s="141">
        <v>1.2363327167779303</v>
      </c>
      <c r="L5" s="3474"/>
      <c r="M5" s="3475"/>
      <c r="N5" s="3468" t="s">
        <v>2206</v>
      </c>
      <c r="O5" s="3469"/>
      <c r="P5" s="3469"/>
      <c r="Q5" s="3469"/>
      <c r="R5" s="3469"/>
      <c r="S5" s="3469"/>
      <c r="T5" s="3469"/>
      <c r="U5" s="3470"/>
      <c r="V5" s="2068"/>
      <c r="W5" s="132"/>
      <c r="X5" s="132"/>
      <c r="Y5" s="132"/>
      <c r="Z5" s="132"/>
    </row>
    <row r="6" spans="1:26" s="33" customFormat="1" ht="19.5" customHeight="1">
      <c r="A6" s="2618" t="s">
        <v>1003</v>
      </c>
      <c r="B6" s="2619"/>
      <c r="C6" s="2619"/>
      <c r="D6" s="2620"/>
      <c r="E6" s="138"/>
      <c r="F6" s="211">
        <v>15486.999999856676</v>
      </c>
      <c r="G6" s="141">
        <v>51.908369228532401</v>
      </c>
      <c r="H6" s="141">
        <v>74.383383628292862</v>
      </c>
      <c r="I6" s="141">
        <v>2.1386447201754466</v>
      </c>
      <c r="J6" s="141">
        <v>0.63164952387883178</v>
      </c>
      <c r="K6" s="141">
        <v>1.8042417843145135</v>
      </c>
      <c r="L6" s="3476"/>
      <c r="M6" s="3477"/>
      <c r="N6" s="3471" t="s">
        <v>923</v>
      </c>
      <c r="O6" s="3472"/>
      <c r="P6" s="2506" t="s">
        <v>2207</v>
      </c>
      <c r="Q6" s="2506" t="s">
        <v>2208</v>
      </c>
      <c r="R6" s="2506" t="s">
        <v>2209</v>
      </c>
      <c r="S6" s="2506" t="s">
        <v>2210</v>
      </c>
      <c r="T6" s="2506" t="s">
        <v>2211</v>
      </c>
      <c r="U6" s="2069" t="s">
        <v>2176</v>
      </c>
      <c r="V6" s="2068"/>
      <c r="W6" s="132"/>
      <c r="X6" s="132"/>
      <c r="Y6" s="132"/>
      <c r="Z6" s="132"/>
    </row>
    <row r="7" spans="1:26" s="33" customFormat="1" ht="19.5" customHeight="1" thickBot="1">
      <c r="A7" s="2618" t="s">
        <v>1004</v>
      </c>
      <c r="B7" s="2619"/>
      <c r="C7" s="2619"/>
      <c r="D7" s="2620"/>
      <c r="E7" s="138"/>
      <c r="F7" s="211">
        <v>15649.000000000038</v>
      </c>
      <c r="G7" s="141">
        <v>50.255953724834477</v>
      </c>
      <c r="H7" s="141">
        <v>74.246605597695307</v>
      </c>
      <c r="I7" s="141">
        <v>2.3483205940531455</v>
      </c>
      <c r="J7" s="141">
        <v>0.95991072084371087</v>
      </c>
      <c r="K7" s="141">
        <v>1.6028016127398306</v>
      </c>
      <c r="L7" s="3478"/>
      <c r="M7" s="3479"/>
      <c r="N7" s="2070" t="s">
        <v>2202</v>
      </c>
      <c r="O7" s="2071" t="s">
        <v>2203</v>
      </c>
      <c r="P7" s="2071" t="s">
        <v>2203</v>
      </c>
      <c r="Q7" s="2071" t="s">
        <v>2203</v>
      </c>
      <c r="R7" s="2071" t="s">
        <v>2203</v>
      </c>
      <c r="S7" s="2071" t="s">
        <v>2203</v>
      </c>
      <c r="T7" s="2071" t="s">
        <v>2203</v>
      </c>
      <c r="U7" s="2072" t="s">
        <v>2203</v>
      </c>
      <c r="V7" s="2068"/>
      <c r="W7" s="132"/>
      <c r="X7" s="132"/>
      <c r="Y7" s="132"/>
      <c r="Z7" s="132"/>
    </row>
    <row r="8" spans="1:26" s="33" customFormat="1" ht="19.5" customHeight="1" thickTop="1">
      <c r="A8" s="2618" t="s">
        <v>1005</v>
      </c>
      <c r="B8" s="2619"/>
      <c r="C8" s="2619"/>
      <c r="D8" s="2620"/>
      <c r="E8" s="138"/>
      <c r="F8" s="212">
        <v>15686.999999796744</v>
      </c>
      <c r="G8" s="141">
        <v>58.763744216889442</v>
      </c>
      <c r="H8" s="141">
        <v>72.427970361574154</v>
      </c>
      <c r="I8" s="141">
        <v>3.2893175816342781</v>
      </c>
      <c r="J8" s="141">
        <v>1.0771091276852771</v>
      </c>
      <c r="K8" s="141">
        <v>2.5360420207988015</v>
      </c>
      <c r="L8" s="3473" t="s">
        <v>1936</v>
      </c>
      <c r="M8" s="2073" t="s">
        <v>2204</v>
      </c>
      <c r="N8" s="2074">
        <v>16502.022257559558</v>
      </c>
      <c r="O8" s="2075">
        <v>100</v>
      </c>
      <c r="P8" s="2075">
        <v>58.961878295981421</v>
      </c>
      <c r="Q8" s="2075">
        <v>74.677077520720587</v>
      </c>
      <c r="R8" s="2075">
        <v>4.747971531119771</v>
      </c>
      <c r="S8" s="2075">
        <v>1.3203908051726574</v>
      </c>
      <c r="T8" s="2075">
        <v>2.3583446677585647</v>
      </c>
      <c r="U8" s="2076">
        <v>2.3284108197615422E-2</v>
      </c>
      <c r="V8" s="2068"/>
      <c r="W8" s="132"/>
      <c r="X8" s="132"/>
      <c r="Y8" s="132"/>
      <c r="Z8" s="132"/>
    </row>
    <row r="9" spans="1:26" s="33" customFormat="1" ht="19.5" customHeight="1">
      <c r="A9" s="2618" t="s">
        <v>1486</v>
      </c>
      <c r="B9" s="2619"/>
      <c r="C9" s="2619"/>
      <c r="D9" s="2620"/>
      <c r="E9" s="138"/>
      <c r="F9" s="212">
        <f>N8</f>
        <v>16502.022257559558</v>
      </c>
      <c r="G9" s="141">
        <f>P8</f>
        <v>58.961878295981421</v>
      </c>
      <c r="H9" s="141">
        <f t="shared" ref="H9:K9" si="0">Q8</f>
        <v>74.677077520720587</v>
      </c>
      <c r="I9" s="141">
        <f t="shared" si="0"/>
        <v>4.747971531119771</v>
      </c>
      <c r="J9" s="141">
        <f t="shared" si="0"/>
        <v>1.3203908051726574</v>
      </c>
      <c r="K9" s="141">
        <f t="shared" si="0"/>
        <v>2.3583446677585647</v>
      </c>
      <c r="L9" s="3466"/>
      <c r="M9" s="2077" t="s">
        <v>1937</v>
      </c>
      <c r="N9" s="2078">
        <v>11874.180779833961</v>
      </c>
      <c r="O9" s="2079">
        <v>100</v>
      </c>
      <c r="P9" s="2079">
        <v>58.693524329793902</v>
      </c>
      <c r="Q9" s="2079">
        <v>75.2832502076824</v>
      </c>
      <c r="R9" s="2079">
        <v>4.425443936392548</v>
      </c>
      <c r="S9" s="2079">
        <v>1.5130341928991506</v>
      </c>
      <c r="T9" s="2079">
        <v>2.3964178041749671</v>
      </c>
      <c r="U9" s="2080">
        <v>3.235885311574712E-2</v>
      </c>
      <c r="V9" s="2068"/>
      <c r="W9" s="132"/>
      <c r="X9" s="132"/>
      <c r="Y9" s="132"/>
      <c r="Z9" s="132"/>
    </row>
    <row r="10" spans="1:26" ht="19.5" customHeight="1">
      <c r="A10" s="3198" t="s">
        <v>43</v>
      </c>
      <c r="B10" s="3198"/>
      <c r="C10" s="3198"/>
      <c r="D10" s="139"/>
      <c r="E10" s="138"/>
      <c r="F10" s="876"/>
      <c r="G10" s="868"/>
      <c r="H10" s="868"/>
      <c r="I10" s="868"/>
      <c r="J10" s="868"/>
      <c r="K10" s="868"/>
      <c r="L10" s="3466"/>
      <c r="M10" s="2077" t="s">
        <v>1938</v>
      </c>
      <c r="N10" s="2078">
        <v>4627.8414777255839</v>
      </c>
      <c r="O10" s="2079">
        <v>100</v>
      </c>
      <c r="P10" s="2079">
        <v>59.65042467831411</v>
      </c>
      <c r="Q10" s="2079">
        <v>73.121751111329743</v>
      </c>
      <c r="R10" s="2079">
        <v>5.575517371812297</v>
      </c>
      <c r="S10" s="2081">
        <v>0.82610369034515752</v>
      </c>
      <c r="T10" s="2079">
        <v>2.260656078631309</v>
      </c>
      <c r="U10" s="2082">
        <v>0</v>
      </c>
      <c r="V10" s="2068"/>
      <c r="W10" s="851"/>
      <c r="X10" s="851"/>
      <c r="Y10" s="851"/>
      <c r="Z10" s="851"/>
    </row>
    <row r="11" spans="1:26" ht="19.5" customHeight="1">
      <c r="A11" s="34"/>
      <c r="B11" s="34" t="s">
        <v>44</v>
      </c>
      <c r="C11" s="34"/>
      <c r="D11" s="852"/>
      <c r="E11" s="853"/>
      <c r="F11" s="876">
        <f>N9</f>
        <v>11874.180779833961</v>
      </c>
      <c r="G11" s="862">
        <f>P9</f>
        <v>58.693524329793902</v>
      </c>
      <c r="H11" s="862">
        <f t="shared" ref="H11:K11" si="1">Q9</f>
        <v>75.2832502076824</v>
      </c>
      <c r="I11" s="862">
        <f t="shared" si="1"/>
        <v>4.425443936392548</v>
      </c>
      <c r="J11" s="862">
        <f t="shared" si="1"/>
        <v>1.5130341928991506</v>
      </c>
      <c r="K11" s="862">
        <f t="shared" si="1"/>
        <v>2.3964178041749671</v>
      </c>
      <c r="L11" s="3466" t="s">
        <v>2205</v>
      </c>
      <c r="M11" s="2077" t="s">
        <v>1940</v>
      </c>
      <c r="N11" s="2078">
        <v>2820.0222575432904</v>
      </c>
      <c r="O11" s="2079">
        <v>100</v>
      </c>
      <c r="P11" s="2079">
        <v>60.044729676423891</v>
      </c>
      <c r="Q11" s="2079">
        <v>75.911850452868904</v>
      </c>
      <c r="R11" s="2079">
        <v>7.2467747413662087</v>
      </c>
      <c r="S11" s="2079">
        <v>3.8738827424511553</v>
      </c>
      <c r="T11" s="2079">
        <v>3.6256842416743811</v>
      </c>
      <c r="U11" s="2080">
        <v>0.13625242520575259</v>
      </c>
      <c r="V11" s="2068"/>
      <c r="W11" s="851"/>
      <c r="X11" s="851"/>
      <c r="Y11" s="851"/>
      <c r="Z11" s="851"/>
    </row>
    <row r="12" spans="1:26" ht="19.5" customHeight="1">
      <c r="A12" s="34"/>
      <c r="B12" s="34" t="s">
        <v>646</v>
      </c>
      <c r="C12" s="34"/>
      <c r="D12" s="852"/>
      <c r="E12" s="853"/>
      <c r="F12" s="876">
        <f>N10</f>
        <v>4627.8414777255839</v>
      </c>
      <c r="G12" s="862">
        <f>P10</f>
        <v>59.65042467831411</v>
      </c>
      <c r="H12" s="862">
        <f t="shared" ref="H12:K12" si="2">Q10</f>
        <v>73.121751111329743</v>
      </c>
      <c r="I12" s="862">
        <f t="shared" si="2"/>
        <v>5.575517371812297</v>
      </c>
      <c r="J12" s="862">
        <f t="shared" si="2"/>
        <v>0.82610369034515752</v>
      </c>
      <c r="K12" s="862">
        <f t="shared" si="2"/>
        <v>2.260656078631309</v>
      </c>
      <c r="L12" s="3466"/>
      <c r="M12" s="2077" t="s">
        <v>1941</v>
      </c>
      <c r="N12" s="2078">
        <v>1066.9999999998961</v>
      </c>
      <c r="O12" s="2079">
        <v>100</v>
      </c>
      <c r="P12" s="2079">
        <v>59.466921350992799</v>
      </c>
      <c r="Q12" s="2079">
        <v>75.236815337765307</v>
      </c>
      <c r="R12" s="2079">
        <v>6.0051398325187497</v>
      </c>
      <c r="S12" s="2079">
        <v>1.3254786450695411</v>
      </c>
      <c r="T12" s="2079">
        <v>2.1547839341715038</v>
      </c>
      <c r="U12" s="2082">
        <v>0</v>
      </c>
      <c r="V12" s="2068"/>
      <c r="W12" s="851"/>
      <c r="X12" s="851"/>
      <c r="Y12" s="851"/>
      <c r="Z12" s="851"/>
    </row>
    <row r="13" spans="1:26" ht="19.5" customHeight="1">
      <c r="A13" s="3198" t="s">
        <v>647</v>
      </c>
      <c r="B13" s="3198"/>
      <c r="C13" s="3198"/>
      <c r="D13" s="139"/>
      <c r="E13" s="853"/>
      <c r="F13" s="876"/>
      <c r="G13" s="862"/>
      <c r="H13" s="862"/>
      <c r="I13" s="862"/>
      <c r="J13" s="862"/>
      <c r="K13" s="862"/>
      <c r="L13" s="3466"/>
      <c r="M13" s="2077" t="s">
        <v>1942</v>
      </c>
      <c r="N13" s="2078">
        <v>6161.0000000040818</v>
      </c>
      <c r="O13" s="2079">
        <v>100</v>
      </c>
      <c r="P13" s="2079">
        <v>58.620115817576682</v>
      </c>
      <c r="Q13" s="2079">
        <v>73.974137429258832</v>
      </c>
      <c r="R13" s="2079">
        <v>3.7501981925625225</v>
      </c>
      <c r="S13" s="2081">
        <v>0.60498624597274053</v>
      </c>
      <c r="T13" s="2079">
        <v>1.8555159085655286</v>
      </c>
      <c r="U13" s="2082">
        <v>0</v>
      </c>
      <c r="V13" s="2068"/>
      <c r="W13" s="851"/>
      <c r="X13" s="851"/>
      <c r="Y13" s="851"/>
      <c r="Z13" s="851"/>
    </row>
    <row r="14" spans="1:26" ht="19.5" customHeight="1">
      <c r="A14" s="34"/>
      <c r="B14" s="1137" t="s">
        <v>52</v>
      </c>
      <c r="C14" s="34"/>
      <c r="D14" s="852"/>
      <c r="E14" s="853"/>
      <c r="F14" s="876">
        <f>N11</f>
        <v>2820.0222575432904</v>
      </c>
      <c r="G14" s="862">
        <f>P11</f>
        <v>60.044729676423891</v>
      </c>
      <c r="H14" s="862">
        <f t="shared" ref="H14:K18" si="3">Q11</f>
        <v>75.911850452868904</v>
      </c>
      <c r="I14" s="862">
        <f t="shared" si="3"/>
        <v>7.2467747413662087</v>
      </c>
      <c r="J14" s="862">
        <f t="shared" si="3"/>
        <v>3.8738827424511553</v>
      </c>
      <c r="K14" s="862">
        <f t="shared" si="3"/>
        <v>3.6256842416743811</v>
      </c>
      <c r="L14" s="3466"/>
      <c r="M14" s="2077" t="s">
        <v>1943</v>
      </c>
      <c r="N14" s="2078">
        <v>6013.0000000123</v>
      </c>
      <c r="O14" s="2079">
        <v>100</v>
      </c>
      <c r="P14" s="2079">
        <v>60.926827742813614</v>
      </c>
      <c r="Q14" s="2079">
        <v>73.29408694824383</v>
      </c>
      <c r="R14" s="2079">
        <v>4.2911376273074513</v>
      </c>
      <c r="S14" s="2081">
        <v>0.63580191636016492</v>
      </c>
      <c r="T14" s="2079">
        <v>2.2554395422475801</v>
      </c>
      <c r="U14" s="2082">
        <v>0</v>
      </c>
      <c r="V14" s="2068"/>
      <c r="W14" s="851"/>
      <c r="X14" s="851"/>
      <c r="Y14" s="851"/>
      <c r="Z14" s="851"/>
    </row>
    <row r="15" spans="1:26" ht="19.5" customHeight="1">
      <c r="A15" s="34"/>
      <c r="B15" s="1137" t="s">
        <v>53</v>
      </c>
      <c r="C15" s="34"/>
      <c r="D15" s="852"/>
      <c r="E15" s="853"/>
      <c r="F15" s="876">
        <f t="shared" ref="F15:F18" si="4">N12</f>
        <v>1066.9999999998961</v>
      </c>
      <c r="G15" s="862">
        <f t="shared" ref="G15:G18" si="5">P12</f>
        <v>59.466921350992799</v>
      </c>
      <c r="H15" s="862">
        <f t="shared" si="3"/>
        <v>75.236815337765307</v>
      </c>
      <c r="I15" s="862">
        <f t="shared" si="3"/>
        <v>6.0051398325187497</v>
      </c>
      <c r="J15" s="862">
        <f t="shared" si="3"/>
        <v>1.3254786450695411</v>
      </c>
      <c r="K15" s="862">
        <f t="shared" si="3"/>
        <v>2.1547839341715038</v>
      </c>
      <c r="L15" s="3466"/>
      <c r="M15" s="2077" t="s">
        <v>1944</v>
      </c>
      <c r="N15" s="2078">
        <v>441</v>
      </c>
      <c r="O15" s="2079">
        <v>100</v>
      </c>
      <c r="P15" s="2079">
        <v>28.798185941043087</v>
      </c>
      <c r="Q15" s="2079">
        <v>94.104308390022666</v>
      </c>
      <c r="R15" s="2079">
        <v>5.895691609977324</v>
      </c>
      <c r="S15" s="2079">
        <v>4.308390022675737</v>
      </c>
      <c r="T15" s="2079">
        <v>3.1746031746031744</v>
      </c>
      <c r="U15" s="2082">
        <v>0</v>
      </c>
      <c r="V15" s="2068"/>
      <c r="W15" s="851"/>
      <c r="X15" s="851"/>
      <c r="Y15" s="851"/>
      <c r="Z15" s="851"/>
    </row>
    <row r="16" spans="1:26" ht="19.5" customHeight="1">
      <c r="A16" s="34"/>
      <c r="B16" s="1137" t="s">
        <v>54</v>
      </c>
      <c r="C16" s="34"/>
      <c r="D16" s="852"/>
      <c r="E16" s="853"/>
      <c r="F16" s="876">
        <f t="shared" si="4"/>
        <v>6161.0000000040818</v>
      </c>
      <c r="G16" s="862">
        <f t="shared" si="5"/>
        <v>58.620115817576682</v>
      </c>
      <c r="H16" s="862">
        <f t="shared" si="3"/>
        <v>73.974137429258832</v>
      </c>
      <c r="I16" s="862">
        <f t="shared" si="3"/>
        <v>3.7501981925625225</v>
      </c>
      <c r="J16" s="862">
        <f t="shared" si="3"/>
        <v>0.60498624597274053</v>
      </c>
      <c r="K16" s="862">
        <f t="shared" si="3"/>
        <v>1.8555159085655286</v>
      </c>
      <c r="L16" s="3466" t="s">
        <v>1945</v>
      </c>
      <c r="M16" s="2077" t="s">
        <v>1946</v>
      </c>
      <c r="N16" s="2078">
        <v>16069.02225756836</v>
      </c>
      <c r="O16" s="2079">
        <v>100</v>
      </c>
      <c r="P16" s="2079">
        <v>58.966129339948296</v>
      </c>
      <c r="Q16" s="2079">
        <v>74.290552018564711</v>
      </c>
      <c r="R16" s="2079">
        <v>4.817121589418714</v>
      </c>
      <c r="S16" s="2079">
        <v>1.355970394861685</v>
      </c>
      <c r="T16" s="2079">
        <v>2.3845543048255031</v>
      </c>
      <c r="U16" s="2080">
        <v>2.3911527756052715E-2</v>
      </c>
      <c r="V16" s="2068"/>
      <c r="W16" s="851"/>
      <c r="X16" s="851"/>
      <c r="Y16" s="851"/>
      <c r="Z16" s="851"/>
    </row>
    <row r="17" spans="1:26" ht="19.5" customHeight="1">
      <c r="A17" s="34"/>
      <c r="B17" s="1137" t="s">
        <v>648</v>
      </c>
      <c r="C17" s="34"/>
      <c r="D17" s="852"/>
      <c r="E17" s="853"/>
      <c r="F17" s="876">
        <f t="shared" si="4"/>
        <v>6013.0000000123</v>
      </c>
      <c r="G17" s="862">
        <f t="shared" si="5"/>
        <v>60.926827742813614</v>
      </c>
      <c r="H17" s="862">
        <f t="shared" si="3"/>
        <v>73.29408694824383</v>
      </c>
      <c r="I17" s="862">
        <f t="shared" si="3"/>
        <v>4.2911376273074513</v>
      </c>
      <c r="J17" s="862">
        <f t="shared" si="3"/>
        <v>0.63580191636016492</v>
      </c>
      <c r="K17" s="862">
        <f t="shared" si="3"/>
        <v>2.2554395422475801</v>
      </c>
      <c r="L17" s="3466"/>
      <c r="M17" s="2077" t="s">
        <v>1947</v>
      </c>
      <c r="N17" s="2078">
        <v>432.99999999120053</v>
      </c>
      <c r="O17" s="2079">
        <v>100</v>
      </c>
      <c r="P17" s="2079">
        <v>58.804118203317927</v>
      </c>
      <c r="Q17" s="2079">
        <v>89.021389062029485</v>
      </c>
      <c r="R17" s="2079">
        <v>2.181750224097919</v>
      </c>
      <c r="S17" s="2079">
        <v>0</v>
      </c>
      <c r="T17" s="2079">
        <v>1.3856812927008451</v>
      </c>
      <c r="U17" s="2082">
        <v>0</v>
      </c>
      <c r="V17" s="2068"/>
      <c r="W17" s="851"/>
      <c r="X17" s="851"/>
      <c r="Y17" s="851"/>
      <c r="Z17" s="851"/>
    </row>
    <row r="18" spans="1:26" ht="19.5" customHeight="1">
      <c r="A18" s="34"/>
      <c r="B18" s="1137" t="s">
        <v>649</v>
      </c>
      <c r="C18" s="34"/>
      <c r="D18" s="852"/>
      <c r="E18" s="853"/>
      <c r="F18" s="876">
        <f t="shared" si="4"/>
        <v>441</v>
      </c>
      <c r="G18" s="862">
        <f t="shared" si="5"/>
        <v>28.798185941043087</v>
      </c>
      <c r="H18" s="862">
        <f t="shared" si="3"/>
        <v>94.104308390022666</v>
      </c>
      <c r="I18" s="862">
        <f t="shared" si="3"/>
        <v>5.895691609977324</v>
      </c>
      <c r="J18" s="862">
        <f t="shared" si="3"/>
        <v>4.308390022675737</v>
      </c>
      <c r="K18" s="862">
        <f t="shared" si="3"/>
        <v>3.1746031746031744</v>
      </c>
      <c r="L18" s="3466" t="s">
        <v>1948</v>
      </c>
      <c r="M18" s="2077" t="s">
        <v>1949</v>
      </c>
      <c r="N18" s="2078">
        <v>1491.9999999998565</v>
      </c>
      <c r="O18" s="2079">
        <v>100</v>
      </c>
      <c r="P18" s="2079">
        <v>48.816451307223041</v>
      </c>
      <c r="Q18" s="2079">
        <v>81.323951351347702</v>
      </c>
      <c r="R18" s="2079">
        <v>3.0309402925311311</v>
      </c>
      <c r="S18" s="2079">
        <v>2.9077046368148141</v>
      </c>
      <c r="T18" s="2079">
        <v>6.7836352936755011</v>
      </c>
      <c r="U18" s="2082">
        <v>0</v>
      </c>
      <c r="V18" s="2068"/>
      <c r="W18" s="851"/>
      <c r="X18" s="851"/>
      <c r="Y18" s="851"/>
      <c r="Z18" s="851"/>
    </row>
    <row r="19" spans="1:26" ht="19.5" customHeight="1">
      <c r="A19" s="3198" t="s">
        <v>650</v>
      </c>
      <c r="B19" s="3198"/>
      <c r="C19" s="3198"/>
      <c r="D19" s="139"/>
      <c r="E19" s="853"/>
      <c r="F19" s="876"/>
      <c r="G19" s="862"/>
      <c r="H19" s="862"/>
      <c r="I19" s="862"/>
      <c r="J19" s="862"/>
      <c r="K19" s="862"/>
      <c r="L19" s="3466"/>
      <c r="M19" s="2077" t="s">
        <v>1950</v>
      </c>
      <c r="N19" s="2078">
        <v>1089.0000000000211</v>
      </c>
      <c r="O19" s="2079">
        <v>100</v>
      </c>
      <c r="P19" s="2079">
        <v>52.335075138128019</v>
      </c>
      <c r="Q19" s="2079">
        <v>82.012258224377263</v>
      </c>
      <c r="R19" s="2079">
        <v>7.6926917078618233</v>
      </c>
      <c r="S19" s="2079">
        <v>4.7933884297515785</v>
      </c>
      <c r="T19" s="2079">
        <v>2.3121911758284774</v>
      </c>
      <c r="U19" s="2082">
        <v>0</v>
      </c>
      <c r="V19" s="2068"/>
      <c r="W19" s="851"/>
      <c r="X19" s="851"/>
      <c r="Y19" s="851"/>
      <c r="Z19" s="851"/>
    </row>
    <row r="20" spans="1:26" ht="19.5" customHeight="1">
      <c r="A20" s="2639" t="s">
        <v>45</v>
      </c>
      <c r="B20" s="2639"/>
      <c r="C20" s="35"/>
      <c r="D20" s="139"/>
      <c r="E20" s="853"/>
      <c r="F20" s="876">
        <f>N16</f>
        <v>16069.02225756836</v>
      </c>
      <c r="G20" s="862">
        <f>P16</f>
        <v>58.966129339948296</v>
      </c>
      <c r="H20" s="862">
        <f t="shared" ref="H20:K20" si="6">Q16</f>
        <v>74.290552018564711</v>
      </c>
      <c r="I20" s="862">
        <f t="shared" si="6"/>
        <v>4.817121589418714</v>
      </c>
      <c r="J20" s="862">
        <f t="shared" si="6"/>
        <v>1.355970394861685</v>
      </c>
      <c r="K20" s="862">
        <f t="shared" si="6"/>
        <v>2.3845543048255031</v>
      </c>
      <c r="L20" s="3466"/>
      <c r="M20" s="2077" t="s">
        <v>1951</v>
      </c>
      <c r="N20" s="2078">
        <v>1286.0000000024863</v>
      </c>
      <c r="O20" s="2079">
        <v>100</v>
      </c>
      <c r="P20" s="2079">
        <v>66.447456120783883</v>
      </c>
      <c r="Q20" s="2079">
        <v>69.223598459636776</v>
      </c>
      <c r="R20" s="2079">
        <v>3.7838813597053775</v>
      </c>
      <c r="S20" s="2081">
        <v>0.32076205287759829</v>
      </c>
      <c r="T20" s="2079">
        <v>2.90352143968029</v>
      </c>
      <c r="U20" s="2082">
        <v>0</v>
      </c>
      <c r="V20" s="2068"/>
      <c r="W20" s="851"/>
      <c r="X20" s="851"/>
      <c r="Y20" s="851"/>
      <c r="Z20" s="851"/>
    </row>
    <row r="21" spans="1:26" ht="19.5" customHeight="1">
      <c r="A21" s="7"/>
      <c r="B21" s="1137" t="s">
        <v>651</v>
      </c>
      <c r="C21" s="35"/>
      <c r="D21" s="139"/>
      <c r="E21" s="853"/>
      <c r="F21" s="876">
        <f>N29</f>
        <v>5214.0000000072496</v>
      </c>
      <c r="G21" s="862">
        <f>P29</f>
        <v>55.68932683106177</v>
      </c>
      <c r="H21" s="862">
        <f t="shared" ref="H21:K21" si="7">Q29</f>
        <v>76.033146820561271</v>
      </c>
      <c r="I21" s="862">
        <f t="shared" si="7"/>
        <v>4.1774722022897528</v>
      </c>
      <c r="J21" s="862">
        <f t="shared" si="7"/>
        <v>2.0775237478845794</v>
      </c>
      <c r="K21" s="862">
        <f t="shared" si="7"/>
        <v>3.9081872466431071</v>
      </c>
      <c r="L21" s="3466"/>
      <c r="M21" s="2077" t="s">
        <v>1952</v>
      </c>
      <c r="N21" s="2078">
        <v>1347.0000000048854</v>
      </c>
      <c r="O21" s="2079">
        <v>100</v>
      </c>
      <c r="P21" s="2079">
        <v>55.74289484038745</v>
      </c>
      <c r="Q21" s="2079">
        <v>71.840085583365621</v>
      </c>
      <c r="R21" s="2079">
        <v>2.9812653658843855</v>
      </c>
      <c r="S21" s="2081">
        <v>0.63950519922337712</v>
      </c>
      <c r="T21" s="2079">
        <v>2.9726797950517923</v>
      </c>
      <c r="U21" s="2080">
        <v>0.28525231753755098</v>
      </c>
      <c r="V21" s="2068"/>
      <c r="W21" s="851"/>
      <c r="X21" s="851"/>
      <c r="Y21" s="851"/>
      <c r="Z21" s="851"/>
    </row>
    <row r="22" spans="1:26" ht="19.5" customHeight="1">
      <c r="A22" s="813"/>
      <c r="B22" s="813" t="s">
        <v>1006</v>
      </c>
      <c r="C22" s="839"/>
      <c r="D22" s="852"/>
      <c r="E22" s="853"/>
      <c r="F22" s="876">
        <f>N18</f>
        <v>1491.9999999998565</v>
      </c>
      <c r="G22" s="862">
        <f>P18</f>
        <v>48.816451307223041</v>
      </c>
      <c r="H22" s="862">
        <f t="shared" ref="H22:K25" si="8">Q18</f>
        <v>81.323951351347702</v>
      </c>
      <c r="I22" s="862">
        <f t="shared" si="8"/>
        <v>3.0309402925311311</v>
      </c>
      <c r="J22" s="862">
        <f t="shared" si="8"/>
        <v>2.9077046368148141</v>
      </c>
      <c r="K22" s="862">
        <f t="shared" si="8"/>
        <v>6.7836352936755011</v>
      </c>
      <c r="L22" s="3466"/>
      <c r="M22" s="2077" t="s">
        <v>1953</v>
      </c>
      <c r="N22" s="2078">
        <v>2447.0222575517537</v>
      </c>
      <c r="O22" s="2079">
        <v>100</v>
      </c>
      <c r="P22" s="2079">
        <v>61.172667693739257</v>
      </c>
      <c r="Q22" s="2079">
        <v>71.339540515737511</v>
      </c>
      <c r="R22" s="2079">
        <v>4.8519314759378176</v>
      </c>
      <c r="S22" s="2079">
        <v>1.9992837029537085</v>
      </c>
      <c r="T22" s="2081">
        <v>0.71892489730897335</v>
      </c>
      <c r="U22" s="2082">
        <v>0</v>
      </c>
      <c r="V22" s="2068"/>
      <c r="W22" s="851"/>
      <c r="X22" s="851"/>
      <c r="Y22" s="851"/>
      <c r="Z22" s="851"/>
    </row>
    <row r="23" spans="1:26" ht="19.5" customHeight="1">
      <c r="A23" s="813"/>
      <c r="B23" s="813" t="s">
        <v>1007</v>
      </c>
      <c r="C23" s="839"/>
      <c r="D23" s="852"/>
      <c r="E23" s="853"/>
      <c r="F23" s="876">
        <f t="shared" ref="F23:F25" si="9">N19</f>
        <v>1089.0000000000211</v>
      </c>
      <c r="G23" s="862">
        <f t="shared" ref="G23:G25" si="10">P19</f>
        <v>52.335075138128019</v>
      </c>
      <c r="H23" s="862">
        <f t="shared" si="8"/>
        <v>82.012258224377263</v>
      </c>
      <c r="I23" s="862">
        <f t="shared" si="8"/>
        <v>7.6926917078618233</v>
      </c>
      <c r="J23" s="862">
        <f t="shared" si="8"/>
        <v>4.7933884297515785</v>
      </c>
      <c r="K23" s="862">
        <f t="shared" si="8"/>
        <v>2.3121911758284774</v>
      </c>
      <c r="L23" s="3466"/>
      <c r="M23" s="2077" t="s">
        <v>1954</v>
      </c>
      <c r="N23" s="2078">
        <v>2472.0000000184396</v>
      </c>
      <c r="O23" s="2079">
        <v>100</v>
      </c>
      <c r="P23" s="2079">
        <v>59.838937913145351</v>
      </c>
      <c r="Q23" s="2079">
        <v>73.253589588941082</v>
      </c>
      <c r="R23" s="2079">
        <v>4.8996683939166408</v>
      </c>
      <c r="S23" s="2081">
        <v>0.17243523070321112</v>
      </c>
      <c r="T23" s="2079">
        <v>1.731495875914667</v>
      </c>
      <c r="U23" s="2082">
        <v>0</v>
      </c>
      <c r="V23" s="2068"/>
      <c r="W23" s="851"/>
      <c r="X23" s="851"/>
      <c r="Y23" s="851"/>
      <c r="Z23" s="851"/>
    </row>
    <row r="24" spans="1:26" ht="19.5" customHeight="1">
      <c r="A24" s="813"/>
      <c r="B24" s="813" t="s">
        <v>1008</v>
      </c>
      <c r="C24" s="839"/>
      <c r="D24" s="852"/>
      <c r="E24" s="853"/>
      <c r="F24" s="876">
        <f t="shared" si="9"/>
        <v>1286.0000000024863</v>
      </c>
      <c r="G24" s="862">
        <f t="shared" si="10"/>
        <v>66.447456120783883</v>
      </c>
      <c r="H24" s="862">
        <f t="shared" si="8"/>
        <v>69.223598459636776</v>
      </c>
      <c r="I24" s="862">
        <f t="shared" si="8"/>
        <v>3.7838813597053775</v>
      </c>
      <c r="J24" s="862">
        <f t="shared" si="8"/>
        <v>0.32076205287759829</v>
      </c>
      <c r="K24" s="862">
        <f t="shared" si="8"/>
        <v>2.90352143968029</v>
      </c>
      <c r="L24" s="3466"/>
      <c r="M24" s="2077" t="s">
        <v>1955</v>
      </c>
      <c r="N24" s="2078">
        <v>1480.9999999998574</v>
      </c>
      <c r="O24" s="2079">
        <v>100</v>
      </c>
      <c r="P24" s="2079">
        <v>59.523450456833373</v>
      </c>
      <c r="Q24" s="2079">
        <v>80.713165989502826</v>
      </c>
      <c r="R24" s="2079">
        <v>5.2978756557486424</v>
      </c>
      <c r="S24" s="2079">
        <v>2.5814158832423093</v>
      </c>
      <c r="T24" s="2079">
        <v>1.4732419615331527</v>
      </c>
      <c r="U24" s="2082">
        <v>0</v>
      </c>
      <c r="V24" s="2068"/>
      <c r="W24" s="851"/>
      <c r="X24" s="851"/>
      <c r="Y24" s="851"/>
      <c r="Z24" s="851"/>
    </row>
    <row r="25" spans="1:26" s="857" customFormat="1" ht="19.5" customHeight="1">
      <c r="A25" s="854"/>
      <c r="B25" s="854" t="s">
        <v>1009</v>
      </c>
      <c r="C25" s="854"/>
      <c r="D25" s="855"/>
      <c r="E25" s="856"/>
      <c r="F25" s="876">
        <f t="shared" si="9"/>
        <v>1347.0000000048854</v>
      </c>
      <c r="G25" s="862">
        <f t="shared" si="10"/>
        <v>55.74289484038745</v>
      </c>
      <c r="H25" s="862">
        <f t="shared" si="8"/>
        <v>71.840085583365621</v>
      </c>
      <c r="I25" s="862">
        <f t="shared" si="8"/>
        <v>2.9812653658843855</v>
      </c>
      <c r="J25" s="862">
        <f t="shared" si="8"/>
        <v>0.63950519922337712</v>
      </c>
      <c r="K25" s="862">
        <f t="shared" si="8"/>
        <v>2.9726797950517923</v>
      </c>
      <c r="L25" s="3466"/>
      <c r="M25" s="2077" t="s">
        <v>1956</v>
      </c>
      <c r="N25" s="2078">
        <v>1982.000000000216</v>
      </c>
      <c r="O25" s="2079">
        <v>100</v>
      </c>
      <c r="P25" s="2079">
        <v>59.510909231148467</v>
      </c>
      <c r="Q25" s="2079">
        <v>73.77464377409305</v>
      </c>
      <c r="R25" s="2079">
        <v>4.5600828106898721</v>
      </c>
      <c r="S25" s="2081">
        <v>0.91588350175554978</v>
      </c>
      <c r="T25" s="2079">
        <v>2.0726007754012392</v>
      </c>
      <c r="U25" s="2082">
        <v>0</v>
      </c>
      <c r="V25" s="2068"/>
      <c r="W25" s="858"/>
      <c r="X25" s="858"/>
      <c r="Y25" s="858"/>
      <c r="Z25" s="858"/>
    </row>
    <row r="26" spans="1:26" ht="19.5" customHeight="1">
      <c r="A26" s="813"/>
      <c r="B26" s="1137" t="s">
        <v>652</v>
      </c>
      <c r="C26" s="839"/>
      <c r="D26" s="852"/>
      <c r="E26" s="853"/>
      <c r="F26" s="876">
        <f>N30</f>
        <v>4919.0222575701746</v>
      </c>
      <c r="G26" s="862">
        <f>P30</f>
        <v>60.502416606223349</v>
      </c>
      <c r="H26" s="862">
        <f t="shared" ref="H26:K26" si="11">Q30</f>
        <v>72.301424618155266</v>
      </c>
      <c r="I26" s="862">
        <f t="shared" si="11"/>
        <v>4.8759211338546971</v>
      </c>
      <c r="J26" s="862">
        <f t="shared" si="11"/>
        <v>1.081221294009129</v>
      </c>
      <c r="K26" s="862">
        <f t="shared" si="11"/>
        <v>1.2277811959930929</v>
      </c>
      <c r="L26" s="3466"/>
      <c r="M26" s="2077" t="s">
        <v>1957</v>
      </c>
      <c r="N26" s="2078">
        <v>1716.9999999907361</v>
      </c>
      <c r="O26" s="2079">
        <v>100</v>
      </c>
      <c r="P26" s="2079">
        <v>59.81337165048749</v>
      </c>
      <c r="Q26" s="2079">
        <v>72.287995526272312</v>
      </c>
      <c r="R26" s="2079">
        <v>5.7440719729725913</v>
      </c>
      <c r="S26" s="2079">
        <v>0</v>
      </c>
      <c r="T26" s="2079">
        <v>1.8974688354368261</v>
      </c>
      <c r="U26" s="2082">
        <v>0</v>
      </c>
      <c r="V26" s="2068"/>
      <c r="W26" s="851"/>
      <c r="X26" s="851"/>
      <c r="Y26" s="851"/>
      <c r="Z26" s="851"/>
    </row>
    <row r="27" spans="1:26" s="850" customFormat="1" ht="19.5" customHeight="1">
      <c r="A27" s="813"/>
      <c r="B27" s="813" t="s">
        <v>1010</v>
      </c>
      <c r="C27" s="839"/>
      <c r="D27" s="852"/>
      <c r="E27" s="853"/>
      <c r="F27" s="876">
        <f>N22</f>
        <v>2447.0222575517537</v>
      </c>
      <c r="G27" s="862">
        <f>P22</f>
        <v>61.172667693739257</v>
      </c>
      <c r="H27" s="862">
        <f t="shared" ref="H27:K27" si="12">Q22</f>
        <v>71.339540515737511</v>
      </c>
      <c r="I27" s="862">
        <f t="shared" si="12"/>
        <v>4.8519314759378176</v>
      </c>
      <c r="J27" s="862">
        <f t="shared" si="12"/>
        <v>1.9992837029537085</v>
      </c>
      <c r="K27" s="862">
        <f t="shared" si="12"/>
        <v>0.71892489730897335</v>
      </c>
      <c r="L27" s="3466"/>
      <c r="M27" s="2077" t="s">
        <v>1958</v>
      </c>
      <c r="N27" s="2078">
        <v>756.00000000012346</v>
      </c>
      <c r="O27" s="2079">
        <v>100</v>
      </c>
      <c r="P27" s="2079">
        <v>67.125329946929128</v>
      </c>
      <c r="Q27" s="2079">
        <v>68.533542765878209</v>
      </c>
      <c r="R27" s="2079">
        <v>6.472909837212276</v>
      </c>
      <c r="S27" s="2079">
        <v>0</v>
      </c>
      <c r="T27" s="2079">
        <v>3.1123872907088406</v>
      </c>
      <c r="U27" s="2082">
        <v>0</v>
      </c>
      <c r="V27" s="2068"/>
      <c r="W27" s="851"/>
      <c r="X27" s="851"/>
      <c r="Y27" s="851"/>
      <c r="Z27" s="851"/>
    </row>
    <row r="28" spans="1:26" ht="19.5" customHeight="1">
      <c r="A28" s="813"/>
      <c r="B28" s="813" t="s">
        <v>1011</v>
      </c>
      <c r="C28" s="839"/>
      <c r="D28" s="852"/>
      <c r="E28" s="853"/>
      <c r="F28" s="876">
        <f>N23</f>
        <v>2472.0000000184396</v>
      </c>
      <c r="G28" s="862">
        <f>P23</f>
        <v>59.838937913145351</v>
      </c>
      <c r="H28" s="862">
        <f t="shared" ref="H28:K28" si="13">Q23</f>
        <v>73.253589588941082</v>
      </c>
      <c r="I28" s="862">
        <f t="shared" si="13"/>
        <v>4.8996683939166408</v>
      </c>
      <c r="J28" s="862">
        <f t="shared" si="13"/>
        <v>0.17243523070321112</v>
      </c>
      <c r="K28" s="862">
        <f t="shared" si="13"/>
        <v>1.731495875914667</v>
      </c>
      <c r="L28" s="3466"/>
      <c r="M28" s="2077" t="s">
        <v>1959</v>
      </c>
      <c r="N28" s="2078">
        <v>432.99999999120053</v>
      </c>
      <c r="O28" s="2079">
        <v>100</v>
      </c>
      <c r="P28" s="2079">
        <v>58.804118203317927</v>
      </c>
      <c r="Q28" s="2079">
        <v>89.021389062029485</v>
      </c>
      <c r="R28" s="2079">
        <v>2.181750224097919</v>
      </c>
      <c r="S28" s="2079">
        <v>0</v>
      </c>
      <c r="T28" s="2079">
        <v>1.3856812927008451</v>
      </c>
      <c r="U28" s="2082">
        <v>0</v>
      </c>
      <c r="V28" s="2068"/>
      <c r="W28" s="851"/>
      <c r="X28" s="851"/>
      <c r="Y28" s="851"/>
      <c r="Z28" s="851"/>
    </row>
    <row r="29" spans="1:26" ht="19.5" customHeight="1">
      <c r="A29" s="813"/>
      <c r="B29" s="1137" t="s">
        <v>653</v>
      </c>
      <c r="C29" s="839"/>
      <c r="D29" s="852"/>
      <c r="E29" s="853"/>
      <c r="F29" s="876">
        <f>N31</f>
        <v>5179.9999999908077</v>
      </c>
      <c r="G29" s="862">
        <f>P31</f>
        <v>59.61475122521076</v>
      </c>
      <c r="H29" s="862">
        <f t="shared" ref="H29:K29" si="14">Q31</f>
        <v>75.265643071301625</v>
      </c>
      <c r="I29" s="862">
        <f t="shared" si="14"/>
        <v>5.1634767479805959</v>
      </c>
      <c r="J29" s="862">
        <f t="shared" si="14"/>
        <v>1.0884861049365242</v>
      </c>
      <c r="K29" s="862">
        <f t="shared" si="14"/>
        <v>1.8431892031506734</v>
      </c>
      <c r="L29" s="3466" t="s">
        <v>1960</v>
      </c>
      <c r="M29" s="2077" t="s">
        <v>1961</v>
      </c>
      <c r="N29" s="2078">
        <v>5214.0000000072496</v>
      </c>
      <c r="O29" s="2079">
        <v>100</v>
      </c>
      <c r="P29" s="2079">
        <v>55.68932683106177</v>
      </c>
      <c r="Q29" s="2079">
        <v>76.033146820561271</v>
      </c>
      <c r="R29" s="2079">
        <v>4.1774722022897528</v>
      </c>
      <c r="S29" s="2079">
        <v>2.0775237478845794</v>
      </c>
      <c r="T29" s="2079">
        <v>3.9081872466431071</v>
      </c>
      <c r="U29" s="2080">
        <v>7.3692917476781833E-2</v>
      </c>
      <c r="V29" s="2068"/>
      <c r="W29" s="851"/>
      <c r="X29" s="851"/>
      <c r="Y29" s="851"/>
      <c r="Z29" s="851"/>
    </row>
    <row r="30" spans="1:26" ht="19.5" customHeight="1">
      <c r="A30" s="813"/>
      <c r="B30" s="813" t="s">
        <v>1012</v>
      </c>
      <c r="C30" s="35"/>
      <c r="D30" s="139"/>
      <c r="E30" s="853"/>
      <c r="F30" s="876">
        <f>N24</f>
        <v>1480.9999999998574</v>
      </c>
      <c r="G30" s="862">
        <f>P24</f>
        <v>59.523450456833373</v>
      </c>
      <c r="H30" s="862">
        <f t="shared" ref="H30:K30" si="15">Q24</f>
        <v>80.713165989502826</v>
      </c>
      <c r="I30" s="862">
        <f t="shared" si="15"/>
        <v>5.2978756557486424</v>
      </c>
      <c r="J30" s="862">
        <f t="shared" si="15"/>
        <v>2.5814158832423093</v>
      </c>
      <c r="K30" s="862">
        <f t="shared" si="15"/>
        <v>1.4732419615331527</v>
      </c>
      <c r="L30" s="3466"/>
      <c r="M30" s="2077" t="s">
        <v>1962</v>
      </c>
      <c r="N30" s="2078">
        <v>4919.0222575701746</v>
      </c>
      <c r="O30" s="2079">
        <v>100</v>
      </c>
      <c r="P30" s="2079">
        <v>60.502416606223349</v>
      </c>
      <c r="Q30" s="2079">
        <v>72.301424618155266</v>
      </c>
      <c r="R30" s="2079">
        <v>4.8759211338546971</v>
      </c>
      <c r="S30" s="2079">
        <v>1.081221294009129</v>
      </c>
      <c r="T30" s="2079">
        <v>1.2277811959930929</v>
      </c>
      <c r="U30" s="2082">
        <v>0</v>
      </c>
      <c r="V30" s="2068"/>
      <c r="W30" s="851"/>
      <c r="X30" s="851"/>
      <c r="Y30" s="851"/>
      <c r="Z30" s="851"/>
    </row>
    <row r="31" spans="1:26" ht="19.5" customHeight="1">
      <c r="A31" s="813"/>
      <c r="B31" s="813" t="s">
        <v>1013</v>
      </c>
      <c r="C31" s="35"/>
      <c r="D31" s="139"/>
      <c r="E31" s="853"/>
      <c r="F31" s="876">
        <f t="shared" ref="F31:F32" si="16">N25</f>
        <v>1982.000000000216</v>
      </c>
      <c r="G31" s="862">
        <f>P25</f>
        <v>59.510909231148467</v>
      </c>
      <c r="H31" s="862">
        <f t="shared" ref="H31:K31" si="17">Q25</f>
        <v>73.77464377409305</v>
      </c>
      <c r="I31" s="862">
        <f t="shared" si="17"/>
        <v>4.5600828106898721</v>
      </c>
      <c r="J31" s="862">
        <f t="shared" si="17"/>
        <v>0.91588350175554978</v>
      </c>
      <c r="K31" s="862">
        <f t="shared" si="17"/>
        <v>2.0726007754012392</v>
      </c>
      <c r="L31" s="3466"/>
      <c r="M31" s="2077" t="s">
        <v>1963</v>
      </c>
      <c r="N31" s="2078">
        <v>5179.9999999908077</v>
      </c>
      <c r="O31" s="2079">
        <v>100</v>
      </c>
      <c r="P31" s="2079">
        <v>59.61475122521076</v>
      </c>
      <c r="Q31" s="2079">
        <v>75.265643071301625</v>
      </c>
      <c r="R31" s="2079">
        <v>5.1634767479805959</v>
      </c>
      <c r="S31" s="2079">
        <v>1.0884861049365242</v>
      </c>
      <c r="T31" s="2079">
        <v>1.8431892031506734</v>
      </c>
      <c r="U31" s="2082">
        <v>0</v>
      </c>
      <c r="V31" s="2068"/>
      <c r="W31" s="851"/>
      <c r="X31" s="851"/>
      <c r="Y31" s="851"/>
      <c r="Z31" s="851"/>
    </row>
    <row r="32" spans="1:26" ht="19.5" customHeight="1">
      <c r="A32" s="813"/>
      <c r="B32" s="813" t="s">
        <v>1014</v>
      </c>
      <c r="C32" s="35"/>
      <c r="D32" s="139"/>
      <c r="E32" s="853"/>
      <c r="F32" s="876">
        <f t="shared" si="16"/>
        <v>1716.9999999907361</v>
      </c>
      <c r="G32" s="862">
        <f>P26</f>
        <v>59.81337165048749</v>
      </c>
      <c r="H32" s="862">
        <f t="shared" ref="H32:K32" si="18">Q26</f>
        <v>72.287995526272312</v>
      </c>
      <c r="I32" s="862">
        <f t="shared" si="18"/>
        <v>5.7440719729725913</v>
      </c>
      <c r="J32" s="862">
        <f t="shared" si="18"/>
        <v>0</v>
      </c>
      <c r="K32" s="862">
        <f t="shared" si="18"/>
        <v>1.8974688354368261</v>
      </c>
      <c r="L32" s="3466"/>
      <c r="M32" s="2077" t="s">
        <v>1964</v>
      </c>
      <c r="N32" s="2078">
        <v>756.00000000012346</v>
      </c>
      <c r="O32" s="2079">
        <v>100</v>
      </c>
      <c r="P32" s="2079">
        <v>67.125329946929128</v>
      </c>
      <c r="Q32" s="2079">
        <v>68.533542765878209</v>
      </c>
      <c r="R32" s="2079">
        <v>6.472909837212276</v>
      </c>
      <c r="S32" s="2079">
        <v>0</v>
      </c>
      <c r="T32" s="2079">
        <v>3.1123872907088406</v>
      </c>
      <c r="U32" s="2082">
        <v>0</v>
      </c>
      <c r="V32" s="2068"/>
      <c r="W32" s="851"/>
      <c r="X32" s="851"/>
      <c r="Y32" s="851"/>
      <c r="Z32" s="851"/>
    </row>
    <row r="33" spans="1:26" ht="19.5" customHeight="1">
      <c r="A33" s="813"/>
      <c r="B33" s="1137" t="s">
        <v>654</v>
      </c>
      <c r="C33" s="35"/>
      <c r="D33" s="139"/>
      <c r="E33" s="853"/>
      <c r="F33" s="876">
        <f>N32</f>
        <v>756.00000000012346</v>
      </c>
      <c r="G33" s="862">
        <f>P32</f>
        <v>67.125329946929128</v>
      </c>
      <c r="H33" s="862">
        <f t="shared" ref="H33:K34" si="19">Q32</f>
        <v>68.533542765878209</v>
      </c>
      <c r="I33" s="862">
        <f t="shared" si="19"/>
        <v>6.472909837212276</v>
      </c>
      <c r="J33" s="862">
        <f t="shared" si="19"/>
        <v>0</v>
      </c>
      <c r="K33" s="862">
        <f t="shared" si="19"/>
        <v>3.1123872907088406</v>
      </c>
      <c r="L33" s="3466"/>
      <c r="M33" s="2077" t="s">
        <v>1965</v>
      </c>
      <c r="N33" s="2078">
        <v>432.99999999120053</v>
      </c>
      <c r="O33" s="2079">
        <v>100</v>
      </c>
      <c r="P33" s="2079">
        <v>58.804118203317927</v>
      </c>
      <c r="Q33" s="2079">
        <v>89.021389062029485</v>
      </c>
      <c r="R33" s="2079">
        <v>2.181750224097919</v>
      </c>
      <c r="S33" s="2079">
        <v>0</v>
      </c>
      <c r="T33" s="2079">
        <v>1.3856812927008451</v>
      </c>
      <c r="U33" s="2082">
        <v>0</v>
      </c>
      <c r="V33" s="2068"/>
      <c r="W33" s="851"/>
      <c r="X33" s="851"/>
      <c r="Y33" s="851"/>
      <c r="Z33" s="851"/>
    </row>
    <row r="34" spans="1:26" ht="19.5" customHeight="1">
      <c r="A34" s="2639" t="s">
        <v>655</v>
      </c>
      <c r="B34" s="2639"/>
      <c r="C34" s="35"/>
      <c r="D34" s="139"/>
      <c r="E34" s="853"/>
      <c r="F34" s="876">
        <f>N33</f>
        <v>432.99999999120053</v>
      </c>
      <c r="G34" s="862">
        <f>P33</f>
        <v>58.804118203317927</v>
      </c>
      <c r="H34" s="862">
        <f t="shared" si="19"/>
        <v>89.021389062029485</v>
      </c>
      <c r="I34" s="862">
        <f t="shared" si="19"/>
        <v>2.181750224097919</v>
      </c>
      <c r="J34" s="862">
        <f t="shared" si="19"/>
        <v>0</v>
      </c>
      <c r="K34" s="862">
        <f t="shared" si="19"/>
        <v>1.3856812927008451</v>
      </c>
      <c r="L34" s="3466" t="s">
        <v>1966</v>
      </c>
      <c r="M34" s="2077" t="s">
        <v>1967</v>
      </c>
      <c r="N34" s="2078">
        <v>7605.5027625785933</v>
      </c>
      <c r="O34" s="2079">
        <v>100</v>
      </c>
      <c r="P34" s="2079">
        <v>57.478609270199222</v>
      </c>
      <c r="Q34" s="2079">
        <v>78.784626968023545</v>
      </c>
      <c r="R34" s="2079">
        <v>4.8580586370931798</v>
      </c>
      <c r="S34" s="2081">
        <v>0.73460181024200988</v>
      </c>
      <c r="T34" s="2079">
        <v>2.8559467051978871</v>
      </c>
      <c r="U34" s="2080">
        <v>5.0520640609721175E-2</v>
      </c>
      <c r="V34" s="2068"/>
      <c r="W34" s="851"/>
      <c r="X34" s="851"/>
      <c r="Y34" s="851"/>
      <c r="Z34" s="851"/>
    </row>
    <row r="35" spans="1:26" ht="19.5" customHeight="1">
      <c r="A35" s="2641" t="s">
        <v>118</v>
      </c>
      <c r="B35" s="2641"/>
      <c r="C35" s="2641"/>
      <c r="D35" s="852"/>
      <c r="E35" s="853"/>
      <c r="F35" s="876"/>
      <c r="G35" s="862"/>
      <c r="H35" s="862"/>
      <c r="I35" s="862"/>
      <c r="J35" s="862"/>
      <c r="K35" s="862"/>
      <c r="L35" s="3466"/>
      <c r="M35" s="2077" t="s">
        <v>1968</v>
      </c>
      <c r="N35" s="2078">
        <v>8896.5194949809538</v>
      </c>
      <c r="O35" s="2079">
        <v>100</v>
      </c>
      <c r="P35" s="2079">
        <v>60.229903019537566</v>
      </c>
      <c r="Q35" s="2079">
        <v>71.165594329286563</v>
      </c>
      <c r="R35" s="2079">
        <v>4.6538596945664636</v>
      </c>
      <c r="S35" s="2079">
        <v>1.8211731416522936</v>
      </c>
      <c r="T35" s="2079">
        <v>1.9329520552268269</v>
      </c>
      <c r="U35" s="2082">
        <v>0</v>
      </c>
      <c r="V35" s="2068"/>
      <c r="W35" s="851"/>
      <c r="X35" s="851"/>
      <c r="Y35" s="851"/>
      <c r="Z35" s="851"/>
    </row>
    <row r="36" spans="1:26" ht="19.5" customHeight="1">
      <c r="A36" s="2639" t="s">
        <v>656</v>
      </c>
      <c r="B36" s="2639" t="s">
        <v>656</v>
      </c>
      <c r="C36" s="1141"/>
      <c r="D36" s="852"/>
      <c r="E36" s="853"/>
      <c r="F36" s="876">
        <f>N34</f>
        <v>7605.5027625785933</v>
      </c>
      <c r="G36" s="862">
        <f>P34</f>
        <v>57.478609270199222</v>
      </c>
      <c r="H36" s="862">
        <f t="shared" ref="H36:K36" si="20">Q34</f>
        <v>78.784626968023545</v>
      </c>
      <c r="I36" s="862">
        <f t="shared" si="20"/>
        <v>4.8580586370931798</v>
      </c>
      <c r="J36" s="862">
        <f t="shared" si="20"/>
        <v>0.73460181024200988</v>
      </c>
      <c r="K36" s="862">
        <f t="shared" si="20"/>
        <v>2.8559467051978871</v>
      </c>
      <c r="L36" s="3466" t="s">
        <v>1969</v>
      </c>
      <c r="M36" s="2077" t="s">
        <v>1970</v>
      </c>
      <c r="N36" s="2078">
        <v>6101.5923167991759</v>
      </c>
      <c r="O36" s="2079">
        <v>100</v>
      </c>
      <c r="P36" s="2079">
        <v>56.936686293575903</v>
      </c>
      <c r="Q36" s="2079">
        <v>80.441313784890653</v>
      </c>
      <c r="R36" s="2079">
        <v>4.88555078257194</v>
      </c>
      <c r="S36" s="2081">
        <v>0.56732824591095055</v>
      </c>
      <c r="T36" s="2079">
        <v>3.2393650670440395</v>
      </c>
      <c r="U36" s="2080">
        <v>6.2972885072406781E-2</v>
      </c>
      <c r="V36" s="2068"/>
      <c r="W36" s="851"/>
      <c r="X36" s="851"/>
      <c r="Y36" s="851"/>
      <c r="Z36" s="851"/>
    </row>
    <row r="37" spans="1:26" s="850" customFormat="1" ht="19.5" customHeight="1">
      <c r="A37" s="1137"/>
      <c r="B37" s="1137" t="s">
        <v>657</v>
      </c>
      <c r="C37" s="1137"/>
      <c r="D37" s="852"/>
      <c r="E37" s="853"/>
      <c r="F37" s="876">
        <f>N36</f>
        <v>6101.5923167991759</v>
      </c>
      <c r="G37" s="862">
        <f>P36</f>
        <v>56.936686293575903</v>
      </c>
      <c r="H37" s="862">
        <f t="shared" ref="H37:K40" si="21">Q36</f>
        <v>80.441313784890653</v>
      </c>
      <c r="I37" s="862">
        <f t="shared" si="21"/>
        <v>4.88555078257194</v>
      </c>
      <c r="J37" s="862">
        <f t="shared" si="21"/>
        <v>0.56732824591095055</v>
      </c>
      <c r="K37" s="862">
        <f t="shared" si="21"/>
        <v>3.2393650670440395</v>
      </c>
      <c r="L37" s="3466"/>
      <c r="M37" s="2077" t="s">
        <v>1971</v>
      </c>
      <c r="N37" s="2078">
        <v>892.94053870772802</v>
      </c>
      <c r="O37" s="2079">
        <v>100</v>
      </c>
      <c r="P37" s="2079">
        <v>57.148308202286998</v>
      </c>
      <c r="Q37" s="2079">
        <v>71.662198820738197</v>
      </c>
      <c r="R37" s="2079">
        <v>5.3062180451502412</v>
      </c>
      <c r="S37" s="2079">
        <v>1.212224551939761</v>
      </c>
      <c r="T37" s="2079">
        <v>1.7854405185259579</v>
      </c>
      <c r="U37" s="2082">
        <v>0</v>
      </c>
      <c r="V37" s="2068"/>
      <c r="W37" s="851"/>
      <c r="X37" s="851"/>
      <c r="Y37" s="851"/>
      <c r="Z37" s="851"/>
    </row>
    <row r="38" spans="1:26" ht="19.5" customHeight="1">
      <c r="A38" s="1137"/>
      <c r="B38" s="1137" t="s">
        <v>658</v>
      </c>
      <c r="C38" s="1137"/>
      <c r="D38" s="852"/>
      <c r="E38" s="853"/>
      <c r="F38" s="876">
        <f t="shared" ref="F38:F40" si="22">N37</f>
        <v>892.94053870772802</v>
      </c>
      <c r="G38" s="862">
        <f t="shared" ref="G38:G40" si="23">P37</f>
        <v>57.148308202286998</v>
      </c>
      <c r="H38" s="862">
        <f t="shared" si="21"/>
        <v>71.662198820738197</v>
      </c>
      <c r="I38" s="862">
        <f t="shared" si="21"/>
        <v>5.3062180451502412</v>
      </c>
      <c r="J38" s="862">
        <f t="shared" si="21"/>
        <v>1.212224551939761</v>
      </c>
      <c r="K38" s="862">
        <f t="shared" si="21"/>
        <v>1.7854405185259579</v>
      </c>
      <c r="L38" s="3466"/>
      <c r="M38" s="2077" t="s">
        <v>1972</v>
      </c>
      <c r="N38" s="2078">
        <v>610.96990707169562</v>
      </c>
      <c r="O38" s="2079">
        <v>100</v>
      </c>
      <c r="P38" s="2079">
        <v>63.373387789227841</v>
      </c>
      <c r="Q38" s="2079">
        <v>72.649263044190548</v>
      </c>
      <c r="R38" s="2079">
        <v>3.9285111089588294</v>
      </c>
      <c r="S38" s="2079">
        <v>1.7070660507526734</v>
      </c>
      <c r="T38" s="2081">
        <v>0.59140937900665991</v>
      </c>
      <c r="U38" s="2082">
        <v>0</v>
      </c>
      <c r="V38" s="2068"/>
      <c r="W38" s="851"/>
      <c r="X38" s="851"/>
      <c r="Y38" s="851"/>
      <c r="Z38" s="851"/>
    </row>
    <row r="39" spans="1:26" ht="19.5" customHeight="1">
      <c r="A39" s="1137"/>
      <c r="B39" s="1137" t="s">
        <v>659</v>
      </c>
      <c r="C39" s="1137"/>
      <c r="D39" s="852"/>
      <c r="E39" s="853"/>
      <c r="F39" s="876">
        <f t="shared" si="22"/>
        <v>610.96990707169562</v>
      </c>
      <c r="G39" s="862">
        <f t="shared" si="23"/>
        <v>63.373387789227841</v>
      </c>
      <c r="H39" s="862">
        <f t="shared" si="21"/>
        <v>72.649263044190548</v>
      </c>
      <c r="I39" s="862">
        <f t="shared" si="21"/>
        <v>3.9285111089588294</v>
      </c>
      <c r="J39" s="862">
        <f t="shared" si="21"/>
        <v>1.7070660507526734</v>
      </c>
      <c r="K39" s="862">
        <f t="shared" si="21"/>
        <v>0.59140937900665991</v>
      </c>
      <c r="L39" s="3466"/>
      <c r="M39" s="2077" t="s">
        <v>1973</v>
      </c>
      <c r="N39" s="2078">
        <v>8896.5194949809538</v>
      </c>
      <c r="O39" s="2079">
        <v>100</v>
      </c>
      <c r="P39" s="2079">
        <v>60.229903019537566</v>
      </c>
      <c r="Q39" s="2079">
        <v>71.165594329286563</v>
      </c>
      <c r="R39" s="2079">
        <v>4.6538596945664636</v>
      </c>
      <c r="S39" s="2079">
        <v>1.8211731416522936</v>
      </c>
      <c r="T39" s="2079">
        <v>1.9329520552268269</v>
      </c>
      <c r="U39" s="2082">
        <v>0</v>
      </c>
      <c r="V39" s="2068"/>
      <c r="W39" s="859"/>
      <c r="X39" s="859"/>
      <c r="Y39" s="859"/>
      <c r="Z39" s="859"/>
    </row>
    <row r="40" spans="1:26" ht="19.5" customHeight="1" thickBot="1">
      <c r="A40" s="2640" t="s">
        <v>660</v>
      </c>
      <c r="B40" s="2640"/>
      <c r="C40" s="1138"/>
      <c r="D40" s="860"/>
      <c r="E40" s="861"/>
      <c r="F40" s="876">
        <f t="shared" si="22"/>
        <v>8896.5194949809538</v>
      </c>
      <c r="G40" s="862">
        <f t="shared" si="23"/>
        <v>60.229903019537566</v>
      </c>
      <c r="H40" s="862">
        <f t="shared" si="21"/>
        <v>71.165594329286563</v>
      </c>
      <c r="I40" s="862">
        <f t="shared" si="21"/>
        <v>4.6538596945664636</v>
      </c>
      <c r="J40" s="862">
        <f t="shared" si="21"/>
        <v>1.8211731416522936</v>
      </c>
      <c r="K40" s="862">
        <f t="shared" si="21"/>
        <v>1.9329520552268269</v>
      </c>
      <c r="L40" s="3466" t="s">
        <v>1974</v>
      </c>
      <c r="M40" s="2077" t="s">
        <v>1975</v>
      </c>
      <c r="N40" s="2078">
        <v>13179.744560735528</v>
      </c>
      <c r="O40" s="2079">
        <v>100</v>
      </c>
      <c r="P40" s="2079">
        <v>60.725844234639595</v>
      </c>
      <c r="Q40" s="2079">
        <v>72.373140783816041</v>
      </c>
      <c r="R40" s="2079">
        <v>4.1566077381294741</v>
      </c>
      <c r="S40" s="2081">
        <v>0.8994165195552154</v>
      </c>
      <c r="T40" s="2079">
        <v>2.0154612762383164</v>
      </c>
      <c r="U40" s="2082">
        <v>0</v>
      </c>
      <c r="V40" s="2068"/>
      <c r="W40" s="859"/>
      <c r="X40" s="859"/>
      <c r="Y40" s="859"/>
      <c r="Z40" s="859"/>
    </row>
    <row r="41" spans="1:26" s="849" customFormat="1" ht="18" customHeight="1">
      <c r="A41" s="3465" t="s">
        <v>1048</v>
      </c>
      <c r="B41" s="3465"/>
      <c r="C41" s="3465"/>
      <c r="D41" s="3465"/>
      <c r="E41" s="3465"/>
      <c r="F41" s="3465"/>
      <c r="G41" s="3465"/>
      <c r="H41" s="3465"/>
      <c r="I41" s="3465"/>
      <c r="J41" s="3465"/>
      <c r="K41" s="3465"/>
      <c r="L41" s="3466"/>
      <c r="M41" s="2077" t="s">
        <v>1976</v>
      </c>
      <c r="N41" s="2078">
        <v>1890.7276667529929</v>
      </c>
      <c r="O41" s="2079">
        <v>100</v>
      </c>
      <c r="P41" s="2079">
        <v>50.503366560150532</v>
      </c>
      <c r="Q41" s="2079">
        <v>84.953142106069663</v>
      </c>
      <c r="R41" s="2079">
        <v>5.8554775197984359</v>
      </c>
      <c r="S41" s="2079">
        <v>1.0018458609271257</v>
      </c>
      <c r="T41" s="2079">
        <v>3.7174165540269137</v>
      </c>
      <c r="U41" s="2080">
        <v>0.2032206321835516</v>
      </c>
      <c r="V41" s="2068"/>
    </row>
    <row r="42" spans="1:26" ht="26.1" customHeight="1">
      <c r="E42" s="850"/>
      <c r="L42" s="3466"/>
      <c r="M42" s="2077" t="s">
        <v>1977</v>
      </c>
      <c r="N42" s="2078">
        <v>1037.2995587676819</v>
      </c>
      <c r="O42" s="2079">
        <v>100</v>
      </c>
      <c r="P42" s="2079">
        <v>58.546733052230294</v>
      </c>
      <c r="Q42" s="2079">
        <v>79.645267355245252</v>
      </c>
      <c r="R42" s="2079">
        <v>9.5730971470407997</v>
      </c>
      <c r="S42" s="2079">
        <v>2.1023750066086029</v>
      </c>
      <c r="T42" s="2079">
        <v>2.3156997492198337</v>
      </c>
      <c r="U42" s="2082">
        <v>0</v>
      </c>
      <c r="V42" s="2068"/>
    </row>
    <row r="43" spans="1:26" ht="26.1" customHeight="1">
      <c r="E43" s="850"/>
      <c r="L43" s="3466"/>
      <c r="M43" s="2077" t="s">
        <v>1978</v>
      </c>
      <c r="N43" s="2078">
        <v>255.88325401682465</v>
      </c>
      <c r="O43" s="2079">
        <v>100</v>
      </c>
      <c r="P43" s="2079">
        <v>46.146161993611955</v>
      </c>
      <c r="Q43" s="2079">
        <v>85.993111152560061</v>
      </c>
      <c r="R43" s="2079">
        <v>4.7828642791985976</v>
      </c>
      <c r="S43" s="2079">
        <v>14.834698884368811</v>
      </c>
      <c r="T43" s="2079">
        <v>6.9809435090735477</v>
      </c>
      <c r="U43" s="2082">
        <v>0</v>
      </c>
      <c r="V43" s="2068"/>
    </row>
    <row r="44" spans="1:26" ht="26.1" customHeight="1">
      <c r="E44" s="850"/>
      <c r="L44" s="3466"/>
      <c r="M44" s="2077" t="s">
        <v>1979</v>
      </c>
      <c r="N44" s="2078">
        <v>100.95166173098397</v>
      </c>
      <c r="O44" s="2079">
        <v>100</v>
      </c>
      <c r="P44" s="2079">
        <v>39.13889544790046</v>
      </c>
      <c r="Q44" s="2079">
        <v>96.477962329111506</v>
      </c>
      <c r="R44" s="2079">
        <v>8.733215857406627</v>
      </c>
      <c r="S44" s="2079">
        <v>9.7237889523446785</v>
      </c>
      <c r="T44" s="2079">
        <v>7.7426427624685772</v>
      </c>
      <c r="U44" s="2082">
        <v>0</v>
      </c>
      <c r="V44" s="2068"/>
    </row>
    <row r="45" spans="1:26" ht="26.1" customHeight="1">
      <c r="E45" s="850"/>
      <c r="L45" s="3466"/>
      <c r="M45" s="2077" t="s">
        <v>1980</v>
      </c>
      <c r="N45" s="2078">
        <v>37.415555555537644</v>
      </c>
      <c r="O45" s="2079">
        <v>100</v>
      </c>
      <c r="P45" s="2079">
        <v>17.675357842846417</v>
      </c>
      <c r="Q45" s="2079">
        <v>93.015382787912387</v>
      </c>
      <c r="R45" s="2079">
        <v>12.32998752746701</v>
      </c>
      <c r="S45" s="2079">
        <v>28.930332006886868</v>
      </c>
      <c r="T45" s="2079">
        <v>9.5028805606681814</v>
      </c>
      <c r="U45" s="2082">
        <v>0</v>
      </c>
      <c r="V45" s="2068"/>
    </row>
    <row r="46" spans="1:26" ht="26.1" customHeight="1">
      <c r="E46" s="850"/>
      <c r="L46" s="3466" t="s">
        <v>861</v>
      </c>
      <c r="M46" s="2077" t="s">
        <v>1981</v>
      </c>
      <c r="N46" s="2078">
        <v>6528.2726643055885</v>
      </c>
      <c r="O46" s="2079">
        <v>100</v>
      </c>
      <c r="P46" s="2079">
        <v>55.804253645592929</v>
      </c>
      <c r="Q46" s="2079">
        <v>73.881853860582041</v>
      </c>
      <c r="R46" s="2079">
        <v>3.4772732232486616</v>
      </c>
      <c r="S46" s="2081">
        <v>0.13544698838318675</v>
      </c>
      <c r="T46" s="2079">
        <v>2.5054363456287954</v>
      </c>
      <c r="U46" s="2082">
        <v>0</v>
      </c>
      <c r="V46" s="2068"/>
    </row>
    <row r="47" spans="1:26" ht="26.1" customHeight="1">
      <c r="E47" s="850"/>
      <c r="L47" s="3466"/>
      <c r="M47" s="2077" t="s">
        <v>1982</v>
      </c>
      <c r="N47" s="2078">
        <v>2047.9967811726431</v>
      </c>
      <c r="O47" s="2079">
        <v>100</v>
      </c>
      <c r="P47" s="2079">
        <v>64.667978932039105</v>
      </c>
      <c r="Q47" s="2079">
        <v>67.40633046601431</v>
      </c>
      <c r="R47" s="2079">
        <v>3.7640426295556737</v>
      </c>
      <c r="S47" s="2079">
        <v>1.866739712790209</v>
      </c>
      <c r="T47" s="2079">
        <v>1.0311367309258235</v>
      </c>
      <c r="U47" s="2082">
        <v>0</v>
      </c>
      <c r="V47" s="2068"/>
    </row>
    <row r="48" spans="1:26" ht="26.1" customHeight="1">
      <c r="E48" s="850"/>
      <c r="L48" s="3466"/>
      <c r="M48" s="2077" t="s">
        <v>1983</v>
      </c>
      <c r="N48" s="2078">
        <v>2663.6763201341564</v>
      </c>
      <c r="O48" s="2079">
        <v>100</v>
      </c>
      <c r="P48" s="2079">
        <v>63.373069893377142</v>
      </c>
      <c r="Q48" s="2079">
        <v>76.144497497738584</v>
      </c>
      <c r="R48" s="2079">
        <v>3.5671277398204575</v>
      </c>
      <c r="S48" s="2081">
        <v>0.82487057155107824</v>
      </c>
      <c r="T48" s="2079">
        <v>2.5671692980282006</v>
      </c>
      <c r="U48" s="2080">
        <v>0.14424983577025705</v>
      </c>
      <c r="V48" s="2068"/>
    </row>
    <row r="49" spans="5:22" ht="26.1" customHeight="1">
      <c r="E49" s="850"/>
      <c r="L49" s="3466"/>
      <c r="M49" s="2077" t="s">
        <v>1984</v>
      </c>
      <c r="N49" s="2078">
        <v>2465.3895651290536</v>
      </c>
      <c r="O49" s="2079">
        <v>100</v>
      </c>
      <c r="P49" s="2079">
        <v>59.388625716492193</v>
      </c>
      <c r="Q49" s="2079">
        <v>77.219726607332618</v>
      </c>
      <c r="R49" s="2079">
        <v>8.425552828916798</v>
      </c>
      <c r="S49" s="2079">
        <v>1.9369469000943904</v>
      </c>
      <c r="T49" s="2079">
        <v>1.1295645351682435</v>
      </c>
      <c r="U49" s="2082">
        <v>0</v>
      </c>
      <c r="V49" s="2068"/>
    </row>
    <row r="50" spans="5:22" ht="26.1" customHeight="1">
      <c r="E50" s="850"/>
      <c r="L50" s="3466"/>
      <c r="M50" s="2077" t="s">
        <v>1985</v>
      </c>
      <c r="N50" s="2078">
        <v>1351.1257552984187</v>
      </c>
      <c r="O50" s="2079">
        <v>100</v>
      </c>
      <c r="P50" s="2079">
        <v>58.133911988608247</v>
      </c>
      <c r="Q50" s="2079">
        <v>75.837022405326607</v>
      </c>
      <c r="R50" s="2079">
        <v>6.2832069372086981</v>
      </c>
      <c r="S50" s="2079">
        <v>1.3411309071794548</v>
      </c>
      <c r="T50" s="2079">
        <v>4.8366643093349886</v>
      </c>
      <c r="U50" s="2082">
        <v>0</v>
      </c>
      <c r="V50" s="2068"/>
    </row>
    <row r="51" spans="5:22" ht="26.1" customHeight="1">
      <c r="E51" s="850"/>
      <c r="L51" s="3466"/>
      <c r="M51" s="2077" t="s">
        <v>1986</v>
      </c>
      <c r="N51" s="2078">
        <v>1036.5263355110235</v>
      </c>
      <c r="O51" s="2079">
        <v>100</v>
      </c>
      <c r="P51" s="2079">
        <v>60.9400482444006</v>
      </c>
      <c r="Q51" s="2079">
        <v>80.162683512762058</v>
      </c>
      <c r="R51" s="2079">
        <v>6.5212708473491769</v>
      </c>
      <c r="S51" s="2079">
        <v>3.6292602095811692</v>
      </c>
      <c r="T51" s="2079">
        <v>1.7850162145027715</v>
      </c>
      <c r="U51" s="2082">
        <v>0</v>
      </c>
      <c r="V51" s="2068"/>
    </row>
    <row r="52" spans="5:22" ht="26.1" customHeight="1">
      <c r="E52" s="850"/>
      <c r="L52" s="3466"/>
      <c r="M52" s="2077" t="s">
        <v>1987</v>
      </c>
      <c r="N52" s="2078">
        <v>152.01114157974544</v>
      </c>
      <c r="O52" s="2079">
        <v>100</v>
      </c>
      <c r="P52" s="2079">
        <v>45.723630347111694</v>
      </c>
      <c r="Q52" s="2079">
        <v>77.19276738910493</v>
      </c>
      <c r="R52" s="2079">
        <v>7.0785309466169402</v>
      </c>
      <c r="S52" s="2079">
        <v>4.8826830356524944</v>
      </c>
      <c r="T52" s="2079">
        <v>6.7449107785579372</v>
      </c>
      <c r="U52" s="2082">
        <v>0</v>
      </c>
      <c r="V52" s="2068"/>
    </row>
    <row r="53" spans="5:22" ht="26.1" customHeight="1">
      <c r="E53" s="850"/>
      <c r="L53" s="3466"/>
      <c r="M53" s="2077" t="s">
        <v>1988</v>
      </c>
      <c r="N53" s="2078">
        <v>125.28467067914418</v>
      </c>
      <c r="O53" s="2079">
        <v>100</v>
      </c>
      <c r="P53" s="2079">
        <v>60.950423297735881</v>
      </c>
      <c r="Q53" s="2079">
        <v>81.493972651374264</v>
      </c>
      <c r="R53" s="2079">
        <v>3.8443063341248438</v>
      </c>
      <c r="S53" s="2079">
        <v>13.317994795455965</v>
      </c>
      <c r="T53" s="2079">
        <v>4.6424885814653933</v>
      </c>
      <c r="U53" s="2082">
        <v>0</v>
      </c>
      <c r="V53" s="2068"/>
    </row>
    <row r="54" spans="5:22" ht="26.1" customHeight="1">
      <c r="E54" s="850"/>
      <c r="L54" s="3466"/>
      <c r="M54" s="2077" t="s">
        <v>1989</v>
      </c>
      <c r="N54" s="2078">
        <v>104.74569041647501</v>
      </c>
      <c r="O54" s="2079">
        <v>100</v>
      </c>
      <c r="P54" s="2079">
        <v>39.747783246570968</v>
      </c>
      <c r="Q54" s="2079">
        <v>84.153958939224012</v>
      </c>
      <c r="R54" s="2079">
        <v>2.8640796466869656</v>
      </c>
      <c r="S54" s="2079">
        <v>8.995331631070087</v>
      </c>
      <c r="T54" s="2079">
        <v>3.6177848168705875</v>
      </c>
      <c r="U54" s="2082">
        <v>0</v>
      </c>
      <c r="V54" s="2068"/>
    </row>
    <row r="55" spans="5:22" ht="26.1" customHeight="1">
      <c r="E55" s="850"/>
      <c r="L55" s="3466"/>
      <c r="M55" s="2077" t="s">
        <v>1990</v>
      </c>
      <c r="N55" s="2078">
        <v>26.993333333321718</v>
      </c>
      <c r="O55" s="2079">
        <v>100</v>
      </c>
      <c r="P55" s="2079">
        <v>20.795258088414535</v>
      </c>
      <c r="Q55" s="2079">
        <v>90.318597184497136</v>
      </c>
      <c r="R55" s="2079">
        <v>20.795258088414535</v>
      </c>
      <c r="S55" s="2079">
        <v>43.8050547460237</v>
      </c>
      <c r="T55" s="2079">
        <v>16.876595044042293</v>
      </c>
      <c r="U55" s="2082">
        <v>0</v>
      </c>
      <c r="V55" s="2068"/>
    </row>
    <row r="56" spans="5:22" ht="26.1" customHeight="1">
      <c r="E56" s="850"/>
      <c r="L56" s="3466" t="s">
        <v>96</v>
      </c>
      <c r="M56" s="2077" t="s">
        <v>1981</v>
      </c>
      <c r="N56" s="2078">
        <v>6459.2308671121946</v>
      </c>
      <c r="O56" s="2079">
        <v>100</v>
      </c>
      <c r="P56" s="2079">
        <v>55.210982997876144</v>
      </c>
      <c r="Q56" s="2079">
        <v>74.04523917113508</v>
      </c>
      <c r="R56" s="2079">
        <v>3.5465425636158199</v>
      </c>
      <c r="S56" s="2081">
        <v>9.2890316563069245E-2</v>
      </c>
      <c r="T56" s="2079">
        <v>2.5322165972740196</v>
      </c>
      <c r="U56" s="2082">
        <v>0</v>
      </c>
      <c r="V56" s="2068"/>
    </row>
    <row r="57" spans="5:22" ht="26.1" customHeight="1">
      <c r="E57" s="850"/>
      <c r="L57" s="3466"/>
      <c r="M57" s="2077" t="s">
        <v>1982</v>
      </c>
      <c r="N57" s="2078">
        <v>1917.6203725758894</v>
      </c>
      <c r="O57" s="2079">
        <v>100</v>
      </c>
      <c r="P57" s="2079">
        <v>63.104847688128629</v>
      </c>
      <c r="Q57" s="2079">
        <v>68.054812955062943</v>
      </c>
      <c r="R57" s="2079">
        <v>2.0262979690946952</v>
      </c>
      <c r="S57" s="2079">
        <v>0</v>
      </c>
      <c r="T57" s="2079">
        <v>1.1012423189102283</v>
      </c>
      <c r="U57" s="2082">
        <v>0</v>
      </c>
      <c r="V57" s="2068"/>
    </row>
    <row r="58" spans="5:22" ht="26.1" customHeight="1">
      <c r="E58" s="850"/>
      <c r="L58" s="3466"/>
      <c r="M58" s="2077" t="s">
        <v>1983</v>
      </c>
      <c r="N58" s="2078">
        <v>2684.5127979640238</v>
      </c>
      <c r="O58" s="2079">
        <v>100</v>
      </c>
      <c r="P58" s="2079">
        <v>65.414342186930909</v>
      </c>
      <c r="Q58" s="2079">
        <v>74.359028828404405</v>
      </c>
      <c r="R58" s="2079">
        <v>4.5450868254978705</v>
      </c>
      <c r="S58" s="2079">
        <v>2.168089917884469</v>
      </c>
      <c r="T58" s="2079">
        <v>2.5472436093876212</v>
      </c>
      <c r="U58" s="2080">
        <v>0.14313020672350096</v>
      </c>
      <c r="V58" s="2068"/>
    </row>
    <row r="59" spans="5:22" ht="26.1" customHeight="1">
      <c r="E59" s="850"/>
      <c r="L59" s="3466"/>
      <c r="M59" s="2077" t="s">
        <v>1984</v>
      </c>
      <c r="N59" s="2078">
        <v>2543.2737767277918</v>
      </c>
      <c r="O59" s="2079">
        <v>100</v>
      </c>
      <c r="P59" s="2079">
        <v>60.451982075649113</v>
      </c>
      <c r="Q59" s="2079">
        <v>77.203775148353657</v>
      </c>
      <c r="R59" s="2079">
        <v>7.6199662473323162</v>
      </c>
      <c r="S59" s="2081">
        <v>0.8647430236003586</v>
      </c>
      <c r="T59" s="2081">
        <v>0.81467831263550772</v>
      </c>
      <c r="U59" s="2082">
        <v>0</v>
      </c>
      <c r="V59" s="2068"/>
    </row>
    <row r="60" spans="5:22" ht="26.1" customHeight="1">
      <c r="E60" s="850"/>
      <c r="L60" s="3466"/>
      <c r="M60" s="2077" t="s">
        <v>1985</v>
      </c>
      <c r="N60" s="2078">
        <v>1369.4529446833781</v>
      </c>
      <c r="O60" s="2079">
        <v>100</v>
      </c>
      <c r="P60" s="2079">
        <v>58.462930589034876</v>
      </c>
      <c r="Q60" s="2079">
        <v>76.496077316652716</v>
      </c>
      <c r="R60" s="2079">
        <v>7.5837361497994067</v>
      </c>
      <c r="S60" s="2079">
        <v>3.1458080427307924</v>
      </c>
      <c r="T60" s="2079">
        <v>4.6069730701707137</v>
      </c>
      <c r="U60" s="2082">
        <v>0</v>
      </c>
      <c r="V60" s="2068"/>
    </row>
    <row r="61" spans="5:22" ht="26.1" customHeight="1">
      <c r="E61" s="850"/>
      <c r="L61" s="3466"/>
      <c r="M61" s="2077" t="s">
        <v>1986</v>
      </c>
      <c r="N61" s="2078">
        <v>1068.0584343968389</v>
      </c>
      <c r="O61" s="2079">
        <v>100</v>
      </c>
      <c r="P61" s="2079">
        <v>60.458718775623524</v>
      </c>
      <c r="Q61" s="2079">
        <v>79.486282575290218</v>
      </c>
      <c r="R61" s="2079">
        <v>6.2351166938150611</v>
      </c>
      <c r="S61" s="2079">
        <v>4.0504427104514393</v>
      </c>
      <c r="T61" s="2079">
        <v>2.6112726944786235</v>
      </c>
      <c r="U61" s="2082">
        <v>0</v>
      </c>
      <c r="V61" s="2068"/>
    </row>
    <row r="62" spans="5:22" ht="26.1" customHeight="1">
      <c r="E62" s="850"/>
      <c r="L62" s="3466"/>
      <c r="M62" s="2077" t="s">
        <v>1987</v>
      </c>
      <c r="N62" s="2078">
        <v>197.42079824192885</v>
      </c>
      <c r="O62" s="2079">
        <v>100</v>
      </c>
      <c r="P62" s="2079">
        <v>44.721349468722821</v>
      </c>
      <c r="Q62" s="2079">
        <v>81.036485229701128</v>
      </c>
      <c r="R62" s="2079">
        <v>8.0463435668897638</v>
      </c>
      <c r="S62" s="2079">
        <v>3.7595948797250736</v>
      </c>
      <c r="T62" s="2079">
        <v>5.1934831407462365</v>
      </c>
      <c r="U62" s="2082">
        <v>0</v>
      </c>
      <c r="V62" s="2068"/>
    </row>
    <row r="63" spans="5:22" ht="33.75">
      <c r="E63" s="850"/>
      <c r="L63" s="3466"/>
      <c r="M63" s="2077" t="s">
        <v>1988</v>
      </c>
      <c r="N63" s="2078">
        <v>124.13429473930015</v>
      </c>
      <c r="O63" s="2079">
        <v>100</v>
      </c>
      <c r="P63" s="2079">
        <v>62.977580341957797</v>
      </c>
      <c r="Q63" s="2079">
        <v>80.665734988727195</v>
      </c>
      <c r="R63" s="2079">
        <v>3.8799322465405455</v>
      </c>
      <c r="S63" s="2079">
        <v>13.441415167012725</v>
      </c>
      <c r="T63" s="2079">
        <v>4.6855113994250432</v>
      </c>
      <c r="U63" s="2082">
        <v>0</v>
      </c>
      <c r="V63" s="2068"/>
    </row>
    <row r="64" spans="5:22" ht="33.75">
      <c r="E64" s="850"/>
      <c r="L64" s="3466"/>
      <c r="M64" s="2077" t="s">
        <v>1989</v>
      </c>
      <c r="N64" s="2078">
        <v>100.53457930536705</v>
      </c>
      <c r="O64" s="2079">
        <v>100</v>
      </c>
      <c r="P64" s="2079">
        <v>37.643382569594039</v>
      </c>
      <c r="Q64" s="2079">
        <v>83.490212792980927</v>
      </c>
      <c r="R64" s="2079">
        <v>2.9840478974778426</v>
      </c>
      <c r="S64" s="2079">
        <v>9.3721208039241475</v>
      </c>
      <c r="T64" s="2079">
        <v>3.7693236599749733</v>
      </c>
      <c r="U64" s="2082">
        <v>0</v>
      </c>
      <c r="V64" s="2068"/>
    </row>
    <row r="65" spans="5:22" ht="22.5">
      <c r="E65" s="850"/>
      <c r="L65" s="3466"/>
      <c r="M65" s="2077" t="s">
        <v>1990</v>
      </c>
      <c r="N65" s="2078">
        <v>37.783391812856692</v>
      </c>
      <c r="O65" s="2079">
        <v>100</v>
      </c>
      <c r="P65" s="2079">
        <v>24.886085039999656</v>
      </c>
      <c r="Q65" s="2079">
        <v>93.083380797906443</v>
      </c>
      <c r="R65" s="2079">
        <v>14.856615735118339</v>
      </c>
      <c r="S65" s="2079">
        <v>31.295349297928034</v>
      </c>
      <c r="T65" s="2079">
        <v>12.057031772364741</v>
      </c>
      <c r="U65" s="2082">
        <v>0</v>
      </c>
      <c r="V65" s="2068"/>
    </row>
    <row r="66" spans="5:22" ht="22.5">
      <c r="E66" s="850"/>
      <c r="L66" s="3466" t="s">
        <v>322</v>
      </c>
      <c r="M66" s="2077" t="s">
        <v>1981</v>
      </c>
      <c r="N66" s="2078">
        <v>5650.2761754973599</v>
      </c>
      <c r="O66" s="2079">
        <v>100</v>
      </c>
      <c r="P66" s="2079">
        <v>56.617180908053896</v>
      </c>
      <c r="Q66" s="2079">
        <v>72.266519096630716</v>
      </c>
      <c r="R66" s="2079">
        <v>3.1848324390722405</v>
      </c>
      <c r="S66" s="2081">
        <v>8.849124971417667E-2</v>
      </c>
      <c r="T66" s="2079">
        <v>2.9611173649193101</v>
      </c>
      <c r="U66" s="2082">
        <v>0</v>
      </c>
      <c r="V66" s="2068"/>
    </row>
    <row r="67" spans="5:22" ht="33.75">
      <c r="E67" s="850"/>
      <c r="L67" s="3466"/>
      <c r="M67" s="2077" t="s">
        <v>1982</v>
      </c>
      <c r="N67" s="2078">
        <v>1810.9429078927201</v>
      </c>
      <c r="O67" s="2079">
        <v>100</v>
      </c>
      <c r="P67" s="2079">
        <v>54.026598648886946</v>
      </c>
      <c r="Q67" s="2079">
        <v>79.206097963240481</v>
      </c>
      <c r="R67" s="2079">
        <v>2.3567239309735553</v>
      </c>
      <c r="S67" s="2079">
        <v>0</v>
      </c>
      <c r="T67" s="2079">
        <v>2.0727981879886337</v>
      </c>
      <c r="U67" s="2082">
        <v>0</v>
      </c>
      <c r="V67" s="2068"/>
    </row>
    <row r="68" spans="5:22" ht="33.75">
      <c r="E68" s="850"/>
      <c r="L68" s="3466"/>
      <c r="M68" s="2077" t="s">
        <v>1983</v>
      </c>
      <c r="N68" s="2078">
        <v>2510.0020257632405</v>
      </c>
      <c r="O68" s="2079">
        <v>100</v>
      </c>
      <c r="P68" s="2079">
        <v>66.135054192771108</v>
      </c>
      <c r="Q68" s="2079">
        <v>71.375158226239463</v>
      </c>
      <c r="R68" s="2079">
        <v>6.2472612901545741</v>
      </c>
      <c r="S68" s="2079">
        <v>1.523136987078316</v>
      </c>
      <c r="T68" s="2081">
        <v>0.87661700151023725</v>
      </c>
      <c r="U68" s="2082">
        <v>0</v>
      </c>
      <c r="V68" s="2068"/>
    </row>
    <row r="69" spans="5:22" ht="33.75">
      <c r="E69" s="850"/>
      <c r="L69" s="3466"/>
      <c r="M69" s="2077" t="s">
        <v>1984</v>
      </c>
      <c r="N69" s="2078">
        <v>2231.2144582768119</v>
      </c>
      <c r="O69" s="2079">
        <v>100</v>
      </c>
      <c r="P69" s="2079">
        <v>59.97146604208212</v>
      </c>
      <c r="Q69" s="2079">
        <v>78.37821078344615</v>
      </c>
      <c r="R69" s="2079">
        <v>4.1288529243385153</v>
      </c>
      <c r="S69" s="2079">
        <v>1.9767950043584097</v>
      </c>
      <c r="T69" s="2079">
        <v>1.6817257154224199</v>
      </c>
      <c r="U69" s="2082">
        <v>0</v>
      </c>
      <c r="V69" s="2068"/>
    </row>
    <row r="70" spans="5:22" ht="33.75">
      <c r="E70" s="850"/>
      <c r="L70" s="3466"/>
      <c r="M70" s="2077" t="s">
        <v>1985</v>
      </c>
      <c r="N70" s="2078">
        <v>1431.1710887745026</v>
      </c>
      <c r="O70" s="2079">
        <v>100</v>
      </c>
      <c r="P70" s="2079">
        <v>59.207273629691358</v>
      </c>
      <c r="Q70" s="2079">
        <v>76.974046842920572</v>
      </c>
      <c r="R70" s="2079">
        <v>8.7573317868420499</v>
      </c>
      <c r="S70" s="2081">
        <v>0.97641725603506546</v>
      </c>
      <c r="T70" s="2079">
        <v>3.0662353876423385</v>
      </c>
      <c r="U70" s="2082">
        <v>0</v>
      </c>
      <c r="V70" s="2068"/>
    </row>
    <row r="71" spans="5:22" ht="33.75">
      <c r="E71" s="850"/>
      <c r="L71" s="3466"/>
      <c r="M71" s="2077" t="s">
        <v>1986</v>
      </c>
      <c r="N71" s="2078">
        <v>1541.2008400105649</v>
      </c>
      <c r="O71" s="2079">
        <v>100</v>
      </c>
      <c r="P71" s="2079">
        <v>61.354404728735155</v>
      </c>
      <c r="Q71" s="2079">
        <v>73.602776398039566</v>
      </c>
      <c r="R71" s="2079">
        <v>6.4167510225481932</v>
      </c>
      <c r="S71" s="2079">
        <v>1.5835508535828662</v>
      </c>
      <c r="T71" s="2079">
        <v>1.7376908948201228</v>
      </c>
      <c r="U71" s="2080">
        <v>0.24930876090220713</v>
      </c>
      <c r="V71" s="2068"/>
    </row>
    <row r="72" spans="5:22" ht="33.75">
      <c r="E72" s="850"/>
      <c r="L72" s="3466"/>
      <c r="M72" s="2077" t="s">
        <v>1987</v>
      </c>
      <c r="N72" s="2078">
        <v>433.15289098998005</v>
      </c>
      <c r="O72" s="2079">
        <v>100</v>
      </c>
      <c r="P72" s="2079">
        <v>67.153034545217494</v>
      </c>
      <c r="Q72" s="2079">
        <v>76.835671789767929</v>
      </c>
      <c r="R72" s="2079">
        <v>5.5187434570285232</v>
      </c>
      <c r="S72" s="2079">
        <v>2.0642426073121873</v>
      </c>
      <c r="T72" s="2079">
        <v>3.1030251602750338</v>
      </c>
      <c r="U72" s="2082">
        <v>0</v>
      </c>
      <c r="V72" s="2068"/>
    </row>
    <row r="73" spans="5:22" ht="33.75">
      <c r="E73" s="850"/>
      <c r="L73" s="3466"/>
      <c r="M73" s="2077" t="s">
        <v>1988</v>
      </c>
      <c r="N73" s="2078">
        <v>452.02348707596508</v>
      </c>
      <c r="O73" s="2079">
        <v>100</v>
      </c>
      <c r="P73" s="2079">
        <v>53.144619093523474</v>
      </c>
      <c r="Q73" s="2079">
        <v>73.788978652860678</v>
      </c>
      <c r="R73" s="2079">
        <v>8.5566552230739745</v>
      </c>
      <c r="S73" s="2079">
        <v>8.0343595576835813</v>
      </c>
      <c r="T73" s="2079">
        <v>4.3152695166842818</v>
      </c>
      <c r="U73" s="2082">
        <v>0</v>
      </c>
      <c r="V73" s="2068"/>
    </row>
    <row r="74" spans="5:22" ht="33.75">
      <c r="E74" s="850"/>
      <c r="L74" s="3466"/>
      <c r="M74" s="2077" t="s">
        <v>1989</v>
      </c>
      <c r="N74" s="2078">
        <v>281.44613675216436</v>
      </c>
      <c r="O74" s="2079">
        <v>100</v>
      </c>
      <c r="P74" s="2079">
        <v>62.598678963005646</v>
      </c>
      <c r="Q74" s="2079">
        <v>77.867772917190266</v>
      </c>
      <c r="R74" s="2079">
        <v>4.516262995903106</v>
      </c>
      <c r="S74" s="2079">
        <v>6.6207759479939137</v>
      </c>
      <c r="T74" s="2079">
        <v>2.4969032166541938</v>
      </c>
      <c r="U74" s="2082">
        <v>0</v>
      </c>
      <c r="V74" s="2068"/>
    </row>
    <row r="75" spans="5:22" ht="23.25" thickBot="1">
      <c r="E75" s="850"/>
      <c r="L75" s="3467"/>
      <c r="M75" s="2083" t="s">
        <v>1990</v>
      </c>
      <c r="N75" s="2084">
        <v>160.59224652626636</v>
      </c>
      <c r="O75" s="2085">
        <v>100</v>
      </c>
      <c r="P75" s="2085">
        <v>33.728963237437796</v>
      </c>
      <c r="Q75" s="2085">
        <v>89.529067689134934</v>
      </c>
      <c r="R75" s="2085">
        <v>7.7398879041791631</v>
      </c>
      <c r="S75" s="2085">
        <v>17.610776710482316</v>
      </c>
      <c r="T75" s="2085">
        <v>8.8182064057845171</v>
      </c>
      <c r="U75" s="2086">
        <v>0</v>
      </c>
      <c r="V75" s="2068"/>
    </row>
    <row r="76" spans="5:22" ht="16.5" thickTop="1">
      <c r="E76" s="850"/>
    </row>
    <row r="77" spans="5:22">
      <c r="E77" s="850"/>
    </row>
    <row r="78" spans="5:22">
      <c r="E78" s="850"/>
    </row>
    <row r="79" spans="5:22">
      <c r="E79" s="850"/>
    </row>
    <row r="80" spans="5:22">
      <c r="E80" s="850"/>
    </row>
    <row r="81" spans="5:5">
      <c r="E81" s="850"/>
    </row>
    <row r="82" spans="5:5">
      <c r="E82" s="850"/>
    </row>
    <row r="83" spans="5:5">
      <c r="E83" s="850"/>
    </row>
    <row r="84" spans="5:5">
      <c r="E84" s="850"/>
    </row>
    <row r="85" spans="5:5">
      <c r="E85" s="850"/>
    </row>
    <row r="86" spans="5:5">
      <c r="E86" s="850"/>
    </row>
    <row r="87" spans="5:5">
      <c r="E87" s="850"/>
    </row>
    <row r="88" spans="5:5">
      <c r="E88" s="850"/>
    </row>
    <row r="89" spans="5:5">
      <c r="E89" s="850"/>
    </row>
    <row r="90" spans="5:5">
      <c r="E90" s="850"/>
    </row>
    <row r="91" spans="5:5">
      <c r="E91" s="850"/>
    </row>
    <row r="92" spans="5:5">
      <c r="E92" s="850"/>
    </row>
    <row r="93" spans="5:5">
      <c r="E93" s="850"/>
    </row>
    <row r="94" spans="5:5">
      <c r="E94" s="850"/>
    </row>
    <row r="95" spans="5:5">
      <c r="E95" s="850"/>
    </row>
    <row r="96" spans="5:5">
      <c r="E96" s="850"/>
    </row>
    <row r="97" spans="5:5">
      <c r="E97" s="850"/>
    </row>
    <row r="98" spans="5:5">
      <c r="E98" s="850"/>
    </row>
    <row r="99" spans="5:5">
      <c r="E99" s="850"/>
    </row>
    <row r="100" spans="5:5">
      <c r="E100" s="850"/>
    </row>
    <row r="101" spans="5:5">
      <c r="E101" s="850"/>
    </row>
    <row r="102" spans="5:5">
      <c r="E102" s="850"/>
    </row>
    <row r="103" spans="5:5">
      <c r="E103" s="850"/>
    </row>
    <row r="104" spans="5:5">
      <c r="E104" s="850"/>
    </row>
    <row r="105" spans="5:5">
      <c r="E105" s="850"/>
    </row>
    <row r="106" spans="5:5">
      <c r="E106" s="850"/>
    </row>
    <row r="107" spans="5:5">
      <c r="E107" s="850"/>
    </row>
    <row r="108" spans="5:5">
      <c r="E108" s="850"/>
    </row>
    <row r="109" spans="5:5">
      <c r="E109" s="850"/>
    </row>
    <row r="110" spans="5:5">
      <c r="E110" s="850"/>
    </row>
    <row r="111" spans="5:5">
      <c r="E111" s="850"/>
    </row>
    <row r="112" spans="5:5">
      <c r="E112" s="850"/>
    </row>
    <row r="113" spans="5:5">
      <c r="E113" s="850"/>
    </row>
    <row r="114" spans="5:5">
      <c r="E114" s="850"/>
    </row>
    <row r="115" spans="5:5">
      <c r="E115" s="850"/>
    </row>
    <row r="116" spans="5:5">
      <c r="E116" s="850"/>
    </row>
    <row r="117" spans="5:5">
      <c r="E117" s="850"/>
    </row>
    <row r="118" spans="5:5">
      <c r="E118" s="850"/>
    </row>
    <row r="119" spans="5:5">
      <c r="E119" s="850"/>
    </row>
    <row r="120" spans="5:5">
      <c r="E120" s="850"/>
    </row>
    <row r="121" spans="5:5">
      <c r="E121" s="850"/>
    </row>
    <row r="122" spans="5:5">
      <c r="E122" s="850"/>
    </row>
    <row r="123" spans="5:5">
      <c r="E123" s="850"/>
    </row>
    <row r="124" spans="5:5">
      <c r="E124" s="850"/>
    </row>
    <row r="125" spans="5:5">
      <c r="E125" s="850"/>
    </row>
    <row r="126" spans="5:5">
      <c r="E126" s="850"/>
    </row>
    <row r="127" spans="5:5">
      <c r="E127" s="850"/>
    </row>
    <row r="128" spans="5:5">
      <c r="E128" s="850"/>
    </row>
    <row r="129" spans="5:5">
      <c r="E129" s="850"/>
    </row>
    <row r="130" spans="5:5">
      <c r="E130" s="850"/>
    </row>
    <row r="131" spans="5:5">
      <c r="E131" s="850"/>
    </row>
    <row r="132" spans="5:5">
      <c r="E132" s="850"/>
    </row>
    <row r="133" spans="5:5">
      <c r="E133" s="850"/>
    </row>
    <row r="134" spans="5:5">
      <c r="E134" s="850"/>
    </row>
    <row r="135" spans="5:5">
      <c r="E135" s="850"/>
    </row>
    <row r="136" spans="5:5">
      <c r="E136" s="850"/>
    </row>
    <row r="137" spans="5:5">
      <c r="E137" s="850"/>
    </row>
    <row r="138" spans="5:5">
      <c r="E138" s="850"/>
    </row>
    <row r="139" spans="5:5">
      <c r="E139" s="850"/>
    </row>
    <row r="140" spans="5:5">
      <c r="E140" s="850"/>
    </row>
    <row r="141" spans="5:5">
      <c r="E141" s="850"/>
    </row>
    <row r="142" spans="5:5">
      <c r="E142" s="850"/>
    </row>
    <row r="143" spans="5:5">
      <c r="E143" s="850"/>
    </row>
    <row r="144" spans="5:5">
      <c r="E144" s="850"/>
    </row>
    <row r="145" spans="5:5">
      <c r="E145" s="850"/>
    </row>
    <row r="146" spans="5:5">
      <c r="E146" s="850"/>
    </row>
    <row r="147" spans="5:5">
      <c r="E147" s="850"/>
    </row>
    <row r="148" spans="5:5">
      <c r="E148" s="850"/>
    </row>
    <row r="149" spans="5:5">
      <c r="E149" s="850"/>
    </row>
    <row r="150" spans="5:5">
      <c r="E150" s="850"/>
    </row>
    <row r="151" spans="5:5">
      <c r="E151" s="850"/>
    </row>
    <row r="152" spans="5:5">
      <c r="E152" s="850"/>
    </row>
    <row r="153" spans="5:5">
      <c r="E153" s="850"/>
    </row>
    <row r="154" spans="5:5">
      <c r="E154" s="850"/>
    </row>
    <row r="155" spans="5:5">
      <c r="E155" s="850"/>
    </row>
    <row r="156" spans="5:5">
      <c r="E156" s="850"/>
    </row>
    <row r="157" spans="5:5">
      <c r="E157" s="850"/>
    </row>
    <row r="158" spans="5:5">
      <c r="E158" s="850"/>
    </row>
    <row r="159" spans="5:5">
      <c r="E159" s="850"/>
    </row>
    <row r="160" spans="5:5">
      <c r="E160" s="850"/>
    </row>
    <row r="161" spans="5:5">
      <c r="E161" s="850"/>
    </row>
    <row r="162" spans="5:5">
      <c r="E162" s="850"/>
    </row>
    <row r="163" spans="5:5">
      <c r="E163" s="850"/>
    </row>
    <row r="164" spans="5:5">
      <c r="E164" s="850"/>
    </row>
    <row r="165" spans="5:5">
      <c r="E165" s="850"/>
    </row>
    <row r="166" spans="5:5">
      <c r="E166" s="850"/>
    </row>
    <row r="167" spans="5:5">
      <c r="E167" s="850"/>
    </row>
    <row r="168" spans="5:5">
      <c r="E168" s="850"/>
    </row>
    <row r="169" spans="5:5">
      <c r="E169" s="850"/>
    </row>
    <row r="170" spans="5:5">
      <c r="E170" s="850"/>
    </row>
    <row r="171" spans="5:5">
      <c r="E171" s="850"/>
    </row>
    <row r="172" spans="5:5">
      <c r="E172" s="850"/>
    </row>
    <row r="173" spans="5:5">
      <c r="E173" s="850"/>
    </row>
    <row r="174" spans="5:5">
      <c r="E174" s="850"/>
    </row>
    <row r="175" spans="5:5">
      <c r="E175" s="850"/>
    </row>
    <row r="176" spans="5:5">
      <c r="E176" s="850"/>
    </row>
    <row r="177" spans="5:5">
      <c r="E177" s="850"/>
    </row>
    <row r="178" spans="5:5">
      <c r="E178" s="850"/>
    </row>
    <row r="179" spans="5:5">
      <c r="E179" s="850"/>
    </row>
    <row r="180" spans="5:5">
      <c r="E180" s="850"/>
    </row>
    <row r="181" spans="5:5">
      <c r="E181" s="850"/>
    </row>
    <row r="182" spans="5:5">
      <c r="E182" s="850"/>
    </row>
    <row r="183" spans="5:5">
      <c r="E183" s="850"/>
    </row>
    <row r="184" spans="5:5">
      <c r="E184" s="850"/>
    </row>
  </sheetData>
  <mergeCells count="37">
    <mergeCell ref="L56:L65"/>
    <mergeCell ref="L66:L75"/>
    <mergeCell ref="N5:U5"/>
    <mergeCell ref="N6:O6"/>
    <mergeCell ref="L8:L10"/>
    <mergeCell ref="L11:L15"/>
    <mergeCell ref="L16:L17"/>
    <mergeCell ref="L5:M7"/>
    <mergeCell ref="L18:L28"/>
    <mergeCell ref="L29:L33"/>
    <mergeCell ref="L34:L35"/>
    <mergeCell ref="L36:L39"/>
    <mergeCell ref="L40:L45"/>
    <mergeCell ref="L46:L55"/>
    <mergeCell ref="A41:K41"/>
    <mergeCell ref="A19:C19"/>
    <mergeCell ref="A20:B20"/>
    <mergeCell ref="A34:B34"/>
    <mergeCell ref="A35:C35"/>
    <mergeCell ref="A36:B36"/>
    <mergeCell ref="A40:B40"/>
    <mergeCell ref="A13:C13"/>
    <mergeCell ref="A5:D5"/>
    <mergeCell ref="A6:D6"/>
    <mergeCell ref="A7:D7"/>
    <mergeCell ref="A8:D8"/>
    <mergeCell ref="A10:C10"/>
    <mergeCell ref="A9:D9"/>
    <mergeCell ref="A1:K1"/>
    <mergeCell ref="A3:C4"/>
    <mergeCell ref="E3:E4"/>
    <mergeCell ref="F3:F4"/>
    <mergeCell ref="G3:G4"/>
    <mergeCell ref="H3:H4"/>
    <mergeCell ref="I3:I4"/>
    <mergeCell ref="J3:J4"/>
    <mergeCell ref="K3:K4"/>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view="pageBreakPreview" topLeftCell="A43" zoomScaleNormal="100" zoomScaleSheetLayoutView="100" workbookViewId="0">
      <selection activeCell="L37" sqref="L37"/>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5" width="10.5703125" style="838" hidden="1" customWidth="1"/>
    <col min="6" max="11" width="13.28515625" style="838" customWidth="1"/>
    <col min="12" max="16384" width="9.140625" style="838"/>
  </cols>
  <sheetData>
    <row r="1" spans="1:26" s="1286" customFormat="1" ht="43.5" customHeight="1">
      <c r="A1" s="3461" t="s">
        <v>1563</v>
      </c>
      <c r="B1" s="3462"/>
      <c r="C1" s="3462"/>
      <c r="D1" s="3462"/>
      <c r="E1" s="3462"/>
      <c r="F1" s="3462"/>
      <c r="G1" s="3462"/>
      <c r="H1" s="3462"/>
      <c r="I1" s="3462"/>
      <c r="J1" s="3462"/>
      <c r="K1" s="3462"/>
    </row>
    <row r="2" spans="1:26" ht="15" customHeight="1" thickBot="1">
      <c r="A2" s="838"/>
      <c r="B2" s="26"/>
      <c r="C2" s="26"/>
      <c r="D2" s="27"/>
      <c r="K2" s="125" t="s">
        <v>637</v>
      </c>
    </row>
    <row r="3" spans="1:26" s="127" customFormat="1" ht="24.95" customHeight="1">
      <c r="A3" s="3204" t="s">
        <v>661</v>
      </c>
      <c r="B3" s="3204"/>
      <c r="C3" s="3204"/>
      <c r="D3" s="29"/>
      <c r="E3" s="3360" t="s">
        <v>639</v>
      </c>
      <c r="F3" s="3360" t="s">
        <v>640</v>
      </c>
      <c r="G3" s="3357" t="s">
        <v>641</v>
      </c>
      <c r="H3" s="3360" t="s">
        <v>642</v>
      </c>
      <c r="I3" s="3360" t="s">
        <v>643</v>
      </c>
      <c r="J3" s="3463" t="s">
        <v>644</v>
      </c>
      <c r="K3" s="3360" t="s">
        <v>645</v>
      </c>
      <c r="L3" s="128"/>
    </row>
    <row r="4" spans="1:26" s="128" customFormat="1" ht="24.95" customHeight="1">
      <c r="A4" s="3206"/>
      <c r="B4" s="3206"/>
      <c r="C4" s="3206"/>
      <c r="D4" s="31"/>
      <c r="E4" s="3362"/>
      <c r="F4" s="3362"/>
      <c r="G4" s="3359"/>
      <c r="H4" s="3362"/>
      <c r="I4" s="3362"/>
      <c r="J4" s="3464"/>
      <c r="K4" s="3362"/>
    </row>
    <row r="5" spans="1:26" s="33" customFormat="1" ht="15.6" customHeight="1">
      <c r="A5" s="2618" t="s">
        <v>1085</v>
      </c>
      <c r="B5" s="2619"/>
      <c r="C5" s="2619"/>
      <c r="D5" s="2620"/>
      <c r="E5" s="129"/>
      <c r="F5" s="117">
        <v>15829.000000031168</v>
      </c>
      <c r="G5" s="141">
        <v>51.370535835720474</v>
      </c>
      <c r="H5" s="141">
        <v>76.192199098948649</v>
      </c>
      <c r="I5" s="141">
        <v>1.2758667958535308</v>
      </c>
      <c r="J5" s="141">
        <v>0.83366970183436395</v>
      </c>
      <c r="K5" s="141">
        <v>1.2363327167779303</v>
      </c>
      <c r="M5" s="132"/>
      <c r="N5" s="132"/>
      <c r="O5" s="132"/>
      <c r="P5" s="132"/>
      <c r="Q5" s="132"/>
      <c r="R5" s="132"/>
      <c r="S5" s="132"/>
      <c r="T5" s="132"/>
      <c r="U5" s="132"/>
      <c r="V5" s="132"/>
      <c r="W5" s="132"/>
      <c r="X5" s="132"/>
      <c r="Y5" s="132"/>
      <c r="Z5" s="132"/>
    </row>
    <row r="6" spans="1:26" s="33" customFormat="1" ht="15.6" customHeight="1">
      <c r="A6" s="2618" t="s">
        <v>1003</v>
      </c>
      <c r="B6" s="2619"/>
      <c r="C6" s="2619"/>
      <c r="D6" s="2620"/>
      <c r="E6" s="129"/>
      <c r="F6" s="211">
        <v>15486.999999856676</v>
      </c>
      <c r="G6" s="141">
        <v>51.908369228532401</v>
      </c>
      <c r="H6" s="141">
        <v>74.383383628292862</v>
      </c>
      <c r="I6" s="141">
        <v>2.1386447201754466</v>
      </c>
      <c r="J6" s="141">
        <v>0.63164952387883178</v>
      </c>
      <c r="K6" s="141">
        <v>1.8042417843145135</v>
      </c>
      <c r="M6" s="132"/>
      <c r="N6" s="132"/>
      <c r="O6" s="132"/>
      <c r="P6" s="132"/>
      <c r="Q6" s="132"/>
      <c r="R6" s="132"/>
      <c r="S6" s="132"/>
      <c r="T6" s="132"/>
      <c r="U6" s="132"/>
      <c r="V6" s="132"/>
      <c r="W6" s="132"/>
      <c r="X6" s="132"/>
      <c r="Y6" s="132"/>
      <c r="Z6" s="132"/>
    </row>
    <row r="7" spans="1:26" s="33" customFormat="1" ht="15.6" customHeight="1">
      <c r="A7" s="2618" t="s">
        <v>1004</v>
      </c>
      <c r="B7" s="2619"/>
      <c r="C7" s="2619"/>
      <c r="D7" s="2620"/>
      <c r="E7" s="129"/>
      <c r="F7" s="211">
        <v>15649.000000000038</v>
      </c>
      <c r="G7" s="141">
        <v>50.255953724834477</v>
      </c>
      <c r="H7" s="141">
        <v>74.246605597695307</v>
      </c>
      <c r="I7" s="141">
        <v>2.3483205940531455</v>
      </c>
      <c r="J7" s="141">
        <v>0.95991072084371087</v>
      </c>
      <c r="K7" s="141">
        <v>1.6028016127398306</v>
      </c>
      <c r="M7" s="132"/>
      <c r="N7" s="132"/>
      <c r="O7" s="132"/>
      <c r="P7" s="132"/>
      <c r="Q7" s="132"/>
      <c r="R7" s="132"/>
      <c r="S7" s="132"/>
      <c r="T7" s="132"/>
      <c r="U7" s="132"/>
      <c r="V7" s="132"/>
      <c r="W7" s="132"/>
      <c r="X7" s="132"/>
      <c r="Y7" s="132"/>
      <c r="Z7" s="132"/>
    </row>
    <row r="8" spans="1:26" s="33" customFormat="1" ht="15">
      <c r="A8" s="2618" t="s">
        <v>1005</v>
      </c>
      <c r="B8" s="2619"/>
      <c r="C8" s="2619"/>
      <c r="D8" s="2620"/>
      <c r="E8" s="138"/>
      <c r="F8" s="212">
        <v>15686.999999796744</v>
      </c>
      <c r="G8" s="141">
        <v>58.763744216889442</v>
      </c>
      <c r="H8" s="141">
        <v>72.427970361574154</v>
      </c>
      <c r="I8" s="141">
        <v>3.2893175816342781</v>
      </c>
      <c r="J8" s="141">
        <v>1.0771091276852771</v>
      </c>
      <c r="K8" s="141">
        <v>2.5360420207988015</v>
      </c>
      <c r="M8" s="132"/>
      <c r="N8" s="132"/>
      <c r="O8" s="132"/>
      <c r="P8" s="132"/>
      <c r="Q8" s="132"/>
      <c r="R8" s="132"/>
      <c r="S8" s="132"/>
      <c r="T8" s="132"/>
      <c r="U8" s="132"/>
      <c r="V8" s="132"/>
      <c r="W8" s="132"/>
      <c r="X8" s="132"/>
      <c r="Y8" s="132"/>
      <c r="Z8" s="132"/>
    </row>
    <row r="9" spans="1:26" s="33" customFormat="1" ht="15">
      <c r="A9" s="2618" t="s">
        <v>1400</v>
      </c>
      <c r="B9" s="2619"/>
      <c r="C9" s="2619"/>
      <c r="D9" s="2620"/>
      <c r="E9" s="129"/>
      <c r="F9" s="117">
        <f>'69.'!F9</f>
        <v>16502.022257559558</v>
      </c>
      <c r="G9" s="141">
        <f>'69.'!G9</f>
        <v>58.961878295981421</v>
      </c>
      <c r="H9" s="141">
        <f>'69.'!H9</f>
        <v>74.677077520720587</v>
      </c>
      <c r="I9" s="141">
        <f>'69.'!I9</f>
        <v>4.747971531119771</v>
      </c>
      <c r="J9" s="141">
        <f>'69.'!J9</f>
        <v>1.3203908051726574</v>
      </c>
      <c r="K9" s="141">
        <f>'69.'!K9</f>
        <v>2.3583446677585647</v>
      </c>
      <c r="M9" s="132"/>
      <c r="N9" s="132"/>
      <c r="O9" s="132"/>
      <c r="P9" s="132"/>
      <c r="Q9" s="132"/>
      <c r="R9" s="132"/>
      <c r="S9" s="132"/>
      <c r="T9" s="132"/>
      <c r="U9" s="132"/>
      <c r="V9" s="132"/>
      <c r="W9" s="132"/>
      <c r="X9" s="132"/>
      <c r="Y9" s="132"/>
      <c r="Z9" s="132"/>
    </row>
    <row r="10" spans="1:26" ht="15.6" customHeight="1">
      <c r="A10" s="2641" t="s">
        <v>371</v>
      </c>
      <c r="B10" s="2641"/>
      <c r="C10" s="2641"/>
      <c r="D10" s="32"/>
      <c r="E10" s="134"/>
      <c r="F10" s="213"/>
      <c r="G10" s="141"/>
      <c r="H10" s="141"/>
      <c r="I10" s="141"/>
      <c r="J10" s="141"/>
      <c r="K10" s="862"/>
      <c r="L10" s="50"/>
      <c r="M10" s="50"/>
    </row>
    <row r="11" spans="1:26" ht="15.6" customHeight="1">
      <c r="A11" s="1137"/>
      <c r="B11" s="813" t="s">
        <v>1022</v>
      </c>
      <c r="C11" s="1137"/>
      <c r="D11" s="840"/>
      <c r="E11" s="841">
        <f t="shared" ref="E11:E16" si="0">L11/K11*100</f>
        <v>0</v>
      </c>
      <c r="F11" s="874">
        <f>'69.'!N40</f>
        <v>13179.744560735528</v>
      </c>
      <c r="G11" s="862">
        <f>'69.'!P40</f>
        <v>60.725844234639595</v>
      </c>
      <c r="H11" s="862">
        <f>'69.'!Q40</f>
        <v>72.373140783816041</v>
      </c>
      <c r="I11" s="862">
        <f>'69.'!R40</f>
        <v>4.1566077381294741</v>
      </c>
      <c r="J11" s="862">
        <f>'69.'!S40</f>
        <v>0.8994165195552154</v>
      </c>
      <c r="K11" s="862">
        <f>'69.'!T40</f>
        <v>2.0154612762383164</v>
      </c>
      <c r="L11" s="842"/>
      <c r="M11" s="842"/>
    </row>
    <row r="12" spans="1:26" ht="15.6" customHeight="1">
      <c r="A12" s="1137"/>
      <c r="B12" s="813" t="s">
        <v>1023</v>
      </c>
      <c r="C12" s="1137"/>
      <c r="D12" s="840"/>
      <c r="E12" s="841">
        <f t="shared" si="0"/>
        <v>0</v>
      </c>
      <c r="F12" s="874">
        <f>'69.'!N41</f>
        <v>1890.7276667529929</v>
      </c>
      <c r="G12" s="862">
        <f>'69.'!P41</f>
        <v>50.503366560150532</v>
      </c>
      <c r="H12" s="862">
        <f>'69.'!Q41</f>
        <v>84.953142106069663</v>
      </c>
      <c r="I12" s="862">
        <f>'69.'!R41</f>
        <v>5.8554775197984359</v>
      </c>
      <c r="J12" s="862">
        <f>'69.'!S41</f>
        <v>1.0018458609271257</v>
      </c>
      <c r="K12" s="862">
        <f>'69.'!T41</f>
        <v>3.7174165540269137</v>
      </c>
      <c r="L12" s="842"/>
      <c r="M12" s="842"/>
    </row>
    <row r="13" spans="1:26" ht="15.6" customHeight="1">
      <c r="A13" s="1137"/>
      <c r="B13" s="813" t="s">
        <v>1024</v>
      </c>
      <c r="C13" s="1137"/>
      <c r="D13" s="840"/>
      <c r="E13" s="841">
        <f t="shared" si="0"/>
        <v>0</v>
      </c>
      <c r="F13" s="874">
        <f>'69.'!N42</f>
        <v>1037.2995587676819</v>
      </c>
      <c r="G13" s="862">
        <f>'69.'!P42</f>
        <v>58.546733052230294</v>
      </c>
      <c r="H13" s="862">
        <f>'69.'!Q42</f>
        <v>79.645267355245252</v>
      </c>
      <c r="I13" s="862">
        <f>'69.'!R42</f>
        <v>9.5730971470407997</v>
      </c>
      <c r="J13" s="862">
        <f>'69.'!S42</f>
        <v>2.1023750066086029</v>
      </c>
      <c r="K13" s="862">
        <f>'69.'!T42</f>
        <v>2.3156997492198337</v>
      </c>
      <c r="L13" s="842"/>
      <c r="M13" s="842"/>
    </row>
    <row r="14" spans="1:26" ht="15.6" customHeight="1">
      <c r="A14" s="1137"/>
      <c r="B14" s="813" t="s">
        <v>1025</v>
      </c>
      <c r="C14" s="1137"/>
      <c r="D14" s="840"/>
      <c r="E14" s="841">
        <f t="shared" si="0"/>
        <v>0</v>
      </c>
      <c r="F14" s="874">
        <f>'69.'!N43</f>
        <v>255.88325401682465</v>
      </c>
      <c r="G14" s="862">
        <f>'69.'!P43</f>
        <v>46.146161993611955</v>
      </c>
      <c r="H14" s="862">
        <f>'69.'!Q43</f>
        <v>85.993111152560061</v>
      </c>
      <c r="I14" s="862">
        <f>'69.'!R43</f>
        <v>4.7828642791985976</v>
      </c>
      <c r="J14" s="862">
        <f>'69.'!S43</f>
        <v>14.834698884368811</v>
      </c>
      <c r="K14" s="862">
        <f>'69.'!T43</f>
        <v>6.9809435090735477</v>
      </c>
      <c r="L14" s="842"/>
      <c r="M14" s="842"/>
    </row>
    <row r="15" spans="1:26" ht="15.6" customHeight="1">
      <c r="A15" s="1137"/>
      <c r="B15" s="813" t="s">
        <v>1026</v>
      </c>
      <c r="C15" s="1137"/>
      <c r="D15" s="840"/>
      <c r="E15" s="841">
        <f t="shared" si="0"/>
        <v>0</v>
      </c>
      <c r="F15" s="874">
        <f>'69.'!N44</f>
        <v>100.95166173098397</v>
      </c>
      <c r="G15" s="862">
        <f>'69.'!P44</f>
        <v>39.13889544790046</v>
      </c>
      <c r="H15" s="862">
        <f>'69.'!Q44</f>
        <v>96.477962329111506</v>
      </c>
      <c r="I15" s="862">
        <f>'69.'!R44</f>
        <v>8.733215857406627</v>
      </c>
      <c r="J15" s="862">
        <f>'69.'!S44</f>
        <v>9.7237889523446785</v>
      </c>
      <c r="K15" s="862">
        <f>'69.'!T44</f>
        <v>7.7426427624685772</v>
      </c>
      <c r="L15" s="842"/>
      <c r="M15" s="842"/>
    </row>
    <row r="16" spans="1:26" ht="15.6" customHeight="1">
      <c r="A16" s="1137"/>
      <c r="B16" s="813" t="s">
        <v>1027</v>
      </c>
      <c r="C16" s="1137"/>
      <c r="D16" s="840"/>
      <c r="E16" s="841">
        <f t="shared" si="0"/>
        <v>0</v>
      </c>
      <c r="F16" s="874">
        <f>'69.'!N45</f>
        <v>37.415555555537644</v>
      </c>
      <c r="G16" s="862">
        <f>'69.'!P45</f>
        <v>17.675357842846417</v>
      </c>
      <c r="H16" s="862">
        <f>'69.'!Q45</f>
        <v>93.015382787912387</v>
      </c>
      <c r="I16" s="862">
        <f>'69.'!R45</f>
        <v>12.32998752746701</v>
      </c>
      <c r="J16" s="862">
        <f>'69.'!S45</f>
        <v>28.930332006886868</v>
      </c>
      <c r="K16" s="862">
        <f>'69.'!T45</f>
        <v>9.5028805606681814</v>
      </c>
      <c r="L16" s="842"/>
      <c r="M16" s="842"/>
    </row>
    <row r="17" spans="1:13" ht="15.6" customHeight="1">
      <c r="A17" s="2641" t="s">
        <v>397</v>
      </c>
      <c r="B17" s="2641"/>
      <c r="C17" s="2641"/>
      <c r="D17" s="2"/>
      <c r="E17" s="841"/>
      <c r="F17" s="875"/>
      <c r="G17" s="862"/>
      <c r="H17" s="862"/>
      <c r="I17" s="862"/>
      <c r="J17" s="862"/>
      <c r="K17" s="862"/>
      <c r="L17" s="842"/>
      <c r="M17" s="842"/>
    </row>
    <row r="18" spans="1:13" ht="15.6" customHeight="1">
      <c r="A18" s="1137"/>
      <c r="B18" s="813" t="s">
        <v>1028</v>
      </c>
      <c r="C18" s="1137"/>
      <c r="D18" s="843"/>
      <c r="E18" s="841">
        <f t="shared" ref="E18:E27" si="1">L18/K18*100</f>
        <v>0</v>
      </c>
      <c r="F18" s="874">
        <f>'69.'!N46</f>
        <v>6528.2726643055885</v>
      </c>
      <c r="G18" s="862">
        <f>'69.'!P46</f>
        <v>55.804253645592929</v>
      </c>
      <c r="H18" s="862">
        <f>'69.'!Q46</f>
        <v>73.881853860582041</v>
      </c>
      <c r="I18" s="862">
        <f>'69.'!R46</f>
        <v>3.4772732232486616</v>
      </c>
      <c r="J18" s="862">
        <f>'69.'!S46</f>
        <v>0.13544698838318675</v>
      </c>
      <c r="K18" s="862">
        <f>'69.'!T46</f>
        <v>2.5054363456287954</v>
      </c>
      <c r="L18" s="842"/>
      <c r="M18" s="842"/>
    </row>
    <row r="19" spans="1:13" ht="15.6" customHeight="1">
      <c r="A19" s="1137"/>
      <c r="B19" s="813" t="s">
        <v>1038</v>
      </c>
      <c r="C19" s="1137"/>
      <c r="D19" s="843"/>
      <c r="E19" s="841">
        <f t="shared" si="1"/>
        <v>0</v>
      </c>
      <c r="F19" s="874">
        <f>'69.'!N47</f>
        <v>2047.9967811726431</v>
      </c>
      <c r="G19" s="862">
        <f>'69.'!P47</f>
        <v>64.667978932039105</v>
      </c>
      <c r="H19" s="862">
        <f>'69.'!Q47</f>
        <v>67.40633046601431</v>
      </c>
      <c r="I19" s="862">
        <f>'69.'!R47</f>
        <v>3.7640426295556737</v>
      </c>
      <c r="J19" s="862">
        <f>'69.'!S47</f>
        <v>1.866739712790209</v>
      </c>
      <c r="K19" s="862">
        <f>'69.'!T47</f>
        <v>1.0311367309258235</v>
      </c>
      <c r="L19" s="842"/>
      <c r="M19" s="842"/>
    </row>
    <row r="20" spans="1:13" ht="15.6" customHeight="1">
      <c r="A20" s="813"/>
      <c r="B20" s="813" t="s">
        <v>1039</v>
      </c>
      <c r="C20" s="813"/>
      <c r="D20" s="843"/>
      <c r="E20" s="841">
        <f t="shared" si="1"/>
        <v>0</v>
      </c>
      <c r="F20" s="874">
        <f>'69.'!N48</f>
        <v>2663.6763201341564</v>
      </c>
      <c r="G20" s="862">
        <f>'69.'!P48</f>
        <v>63.373069893377142</v>
      </c>
      <c r="H20" s="862">
        <f>'69.'!Q48</f>
        <v>76.144497497738584</v>
      </c>
      <c r="I20" s="862">
        <f>'69.'!R48</f>
        <v>3.5671277398204575</v>
      </c>
      <c r="J20" s="862">
        <f>'69.'!S48</f>
        <v>0.82487057155107824</v>
      </c>
      <c r="K20" s="862">
        <f>'69.'!T48</f>
        <v>2.5671692980282006</v>
      </c>
      <c r="L20" s="842"/>
      <c r="M20" s="842"/>
    </row>
    <row r="21" spans="1:13" ht="15.6" customHeight="1">
      <c r="A21" s="813"/>
      <c r="B21" s="813" t="s">
        <v>1040</v>
      </c>
      <c r="C21" s="813"/>
      <c r="D21" s="843"/>
      <c r="E21" s="841">
        <f t="shared" si="1"/>
        <v>0</v>
      </c>
      <c r="F21" s="874">
        <f>'69.'!N49</f>
        <v>2465.3895651290536</v>
      </c>
      <c r="G21" s="862">
        <f>'69.'!P49</f>
        <v>59.388625716492193</v>
      </c>
      <c r="H21" s="862">
        <f>'69.'!Q49</f>
        <v>77.219726607332618</v>
      </c>
      <c r="I21" s="862">
        <f>'69.'!R49</f>
        <v>8.425552828916798</v>
      </c>
      <c r="J21" s="862">
        <f>'69.'!S49</f>
        <v>1.9369469000943904</v>
      </c>
      <c r="K21" s="862">
        <f>'69.'!T49</f>
        <v>1.1295645351682435</v>
      </c>
      <c r="L21" s="842"/>
      <c r="M21" s="842"/>
    </row>
    <row r="22" spans="1:13" ht="15.6" customHeight="1">
      <c r="A22" s="813"/>
      <c r="B22" s="813" t="s">
        <v>1041</v>
      </c>
      <c r="C22" s="813"/>
      <c r="D22" s="843"/>
      <c r="E22" s="841">
        <f t="shared" si="1"/>
        <v>0</v>
      </c>
      <c r="F22" s="874">
        <f>'69.'!N50</f>
        <v>1351.1257552984187</v>
      </c>
      <c r="G22" s="862">
        <f>'69.'!P50</f>
        <v>58.133911988608247</v>
      </c>
      <c r="H22" s="862">
        <f>'69.'!Q50</f>
        <v>75.837022405326607</v>
      </c>
      <c r="I22" s="862">
        <f>'69.'!R50</f>
        <v>6.2832069372086981</v>
      </c>
      <c r="J22" s="862">
        <f>'69.'!S50</f>
        <v>1.3411309071794548</v>
      </c>
      <c r="K22" s="862">
        <f>'69.'!T50</f>
        <v>4.8366643093349886</v>
      </c>
      <c r="L22" s="842"/>
      <c r="M22" s="842"/>
    </row>
    <row r="23" spans="1:13" ht="15.6" customHeight="1">
      <c r="A23" s="813"/>
      <c r="B23" s="813" t="s">
        <v>1042</v>
      </c>
      <c r="C23" s="813"/>
      <c r="D23" s="843"/>
      <c r="E23" s="841">
        <f t="shared" si="1"/>
        <v>0</v>
      </c>
      <c r="F23" s="874">
        <f>'69.'!N51</f>
        <v>1036.5263355110235</v>
      </c>
      <c r="G23" s="862">
        <f>'69.'!P51</f>
        <v>60.9400482444006</v>
      </c>
      <c r="H23" s="862">
        <f>'69.'!Q51</f>
        <v>80.162683512762058</v>
      </c>
      <c r="I23" s="862">
        <f>'69.'!R51</f>
        <v>6.5212708473491769</v>
      </c>
      <c r="J23" s="862">
        <f>'69.'!S51</f>
        <v>3.6292602095811692</v>
      </c>
      <c r="K23" s="862">
        <f>'69.'!T51</f>
        <v>1.7850162145027715</v>
      </c>
      <c r="L23" s="842"/>
      <c r="M23" s="842"/>
    </row>
    <row r="24" spans="1:13" ht="15.6" customHeight="1">
      <c r="A24" s="813"/>
      <c r="B24" s="813" t="s">
        <v>1043</v>
      </c>
      <c r="C24" s="813"/>
      <c r="D24" s="843"/>
      <c r="E24" s="841">
        <f t="shared" si="1"/>
        <v>0</v>
      </c>
      <c r="F24" s="874">
        <f>'69.'!N52</f>
        <v>152.01114157974544</v>
      </c>
      <c r="G24" s="862">
        <f>'69.'!P52</f>
        <v>45.723630347111694</v>
      </c>
      <c r="H24" s="862">
        <f>'69.'!Q52</f>
        <v>77.19276738910493</v>
      </c>
      <c r="I24" s="862">
        <f>'69.'!R52</f>
        <v>7.0785309466169402</v>
      </c>
      <c r="J24" s="862">
        <f>'69.'!S52</f>
        <v>4.8826830356524944</v>
      </c>
      <c r="K24" s="862">
        <f>'69.'!T52</f>
        <v>6.7449107785579372</v>
      </c>
      <c r="L24" s="842"/>
      <c r="M24" s="842"/>
    </row>
    <row r="25" spans="1:13" ht="15.6" customHeight="1">
      <c r="A25" s="813"/>
      <c r="B25" s="813" t="s">
        <v>1044</v>
      </c>
      <c r="C25" s="813"/>
      <c r="D25" s="843"/>
      <c r="E25" s="841">
        <f t="shared" si="1"/>
        <v>0</v>
      </c>
      <c r="F25" s="874">
        <f>'69.'!N53</f>
        <v>125.28467067914418</v>
      </c>
      <c r="G25" s="862">
        <f>'69.'!P53</f>
        <v>60.950423297735881</v>
      </c>
      <c r="H25" s="862">
        <f>'69.'!Q53</f>
        <v>81.493972651374264</v>
      </c>
      <c r="I25" s="862">
        <f>'69.'!R53</f>
        <v>3.8443063341248438</v>
      </c>
      <c r="J25" s="862">
        <f>'69.'!S53</f>
        <v>13.317994795455965</v>
      </c>
      <c r="K25" s="862">
        <f>'69.'!T53</f>
        <v>4.6424885814653933</v>
      </c>
      <c r="L25" s="842"/>
      <c r="M25" s="842"/>
    </row>
    <row r="26" spans="1:13" ht="15.6" customHeight="1">
      <c r="A26" s="813"/>
      <c r="B26" s="813" t="s">
        <v>1045</v>
      </c>
      <c r="C26" s="813"/>
      <c r="D26" s="843"/>
      <c r="E26" s="841">
        <f t="shared" si="1"/>
        <v>0</v>
      </c>
      <c r="F26" s="874">
        <f>'69.'!N54</f>
        <v>104.74569041647501</v>
      </c>
      <c r="G26" s="862">
        <f>'69.'!P54</f>
        <v>39.747783246570968</v>
      </c>
      <c r="H26" s="862">
        <f>'69.'!Q54</f>
        <v>84.153958939224012</v>
      </c>
      <c r="I26" s="862">
        <f>'69.'!R54</f>
        <v>2.8640796466869656</v>
      </c>
      <c r="J26" s="862">
        <f>'69.'!S54</f>
        <v>8.995331631070087</v>
      </c>
      <c r="K26" s="862">
        <f>'69.'!T54</f>
        <v>3.6177848168705875</v>
      </c>
      <c r="L26" s="842"/>
      <c r="M26" s="842"/>
    </row>
    <row r="27" spans="1:13" ht="15.6" customHeight="1">
      <c r="A27" s="813"/>
      <c r="B27" s="813" t="s">
        <v>1046</v>
      </c>
      <c r="C27" s="813"/>
      <c r="D27" s="843"/>
      <c r="E27" s="841">
        <f t="shared" si="1"/>
        <v>0</v>
      </c>
      <c r="F27" s="874">
        <f>'69.'!N55</f>
        <v>26.993333333321718</v>
      </c>
      <c r="G27" s="862">
        <f>'69.'!P55</f>
        <v>20.795258088414535</v>
      </c>
      <c r="H27" s="862">
        <f>'69.'!Q55</f>
        <v>90.318597184497136</v>
      </c>
      <c r="I27" s="862">
        <f>'69.'!R55</f>
        <v>20.795258088414535</v>
      </c>
      <c r="J27" s="862">
        <f>'69.'!S55</f>
        <v>43.8050547460237</v>
      </c>
      <c r="K27" s="862">
        <f>'69.'!T55</f>
        <v>16.876595044042293</v>
      </c>
      <c r="L27" s="842"/>
      <c r="M27" s="842"/>
    </row>
    <row r="28" spans="1:13" ht="15.6" customHeight="1">
      <c r="A28" s="2641" t="s">
        <v>372</v>
      </c>
      <c r="B28" s="2641"/>
      <c r="C28" s="2641"/>
      <c r="D28" s="843"/>
      <c r="E28" s="841"/>
      <c r="F28" s="875"/>
      <c r="G28" s="862"/>
      <c r="H28" s="862"/>
      <c r="I28" s="862"/>
      <c r="J28" s="862"/>
      <c r="K28" s="862"/>
      <c r="L28" s="842"/>
      <c r="M28" s="842"/>
    </row>
    <row r="29" spans="1:13" ht="15.6" customHeight="1">
      <c r="A29" s="813"/>
      <c r="B29" s="813" t="s">
        <v>1028</v>
      </c>
      <c r="C29" s="813"/>
      <c r="D29" s="843"/>
      <c r="E29" s="841">
        <f t="shared" ref="E29:E38" si="2">L29/K29*100</f>
        <v>0</v>
      </c>
      <c r="F29" s="874">
        <f>'69.'!N56</f>
        <v>6459.2308671121946</v>
      </c>
      <c r="G29" s="862">
        <f>'69.'!P56</f>
        <v>55.210982997876144</v>
      </c>
      <c r="H29" s="862">
        <f>'69.'!Q56</f>
        <v>74.04523917113508</v>
      </c>
      <c r="I29" s="862">
        <f>'69.'!R56</f>
        <v>3.5465425636158199</v>
      </c>
      <c r="J29" s="862">
        <f>'69.'!S56</f>
        <v>9.2890316563069245E-2</v>
      </c>
      <c r="K29" s="862">
        <f>'69.'!T56</f>
        <v>2.5322165972740196</v>
      </c>
      <c r="L29" s="842"/>
      <c r="M29" s="842"/>
    </row>
    <row r="30" spans="1:13" ht="15.6" customHeight="1">
      <c r="A30" s="813"/>
      <c r="B30" s="813" t="s">
        <v>1038</v>
      </c>
      <c r="C30" s="813"/>
      <c r="D30" s="843"/>
      <c r="E30" s="841">
        <f t="shared" si="2"/>
        <v>0</v>
      </c>
      <c r="F30" s="874">
        <f>'69.'!N57</f>
        <v>1917.6203725758894</v>
      </c>
      <c r="G30" s="862">
        <f>'69.'!P57</f>
        <v>63.104847688128629</v>
      </c>
      <c r="H30" s="862">
        <f>'69.'!Q57</f>
        <v>68.054812955062943</v>
      </c>
      <c r="I30" s="862">
        <f>'69.'!R57</f>
        <v>2.0262979690946952</v>
      </c>
      <c r="J30" s="862">
        <f>'69.'!S57</f>
        <v>0</v>
      </c>
      <c r="K30" s="862">
        <f>'69.'!T57</f>
        <v>1.1012423189102283</v>
      </c>
      <c r="L30" s="842"/>
      <c r="M30" s="842"/>
    </row>
    <row r="31" spans="1:13" ht="15.6" customHeight="1">
      <c r="A31" s="813"/>
      <c r="B31" s="813" t="s">
        <v>1039</v>
      </c>
      <c r="C31" s="813"/>
      <c r="D31" s="843"/>
      <c r="E31" s="841">
        <f t="shared" si="2"/>
        <v>0</v>
      </c>
      <c r="F31" s="874">
        <f>'69.'!N58</f>
        <v>2684.5127979640238</v>
      </c>
      <c r="G31" s="862">
        <f>'69.'!P58</f>
        <v>65.414342186930909</v>
      </c>
      <c r="H31" s="862">
        <f>'69.'!Q58</f>
        <v>74.359028828404405</v>
      </c>
      <c r="I31" s="862">
        <f>'69.'!R58</f>
        <v>4.5450868254978705</v>
      </c>
      <c r="J31" s="862">
        <f>'69.'!S58</f>
        <v>2.168089917884469</v>
      </c>
      <c r="K31" s="862">
        <f>'69.'!T58</f>
        <v>2.5472436093876212</v>
      </c>
      <c r="L31" s="842"/>
      <c r="M31" s="842"/>
    </row>
    <row r="32" spans="1:13" ht="15.6" customHeight="1">
      <c r="A32" s="1137"/>
      <c r="B32" s="813" t="s">
        <v>1040</v>
      </c>
      <c r="C32" s="1137"/>
      <c r="D32" s="843"/>
      <c r="E32" s="841">
        <f t="shared" si="2"/>
        <v>0</v>
      </c>
      <c r="F32" s="874">
        <f>'69.'!N59</f>
        <v>2543.2737767277918</v>
      </c>
      <c r="G32" s="862">
        <f>'69.'!P59</f>
        <v>60.451982075649113</v>
      </c>
      <c r="H32" s="862">
        <f>'69.'!Q59</f>
        <v>77.203775148353657</v>
      </c>
      <c r="I32" s="862">
        <f>'69.'!R59</f>
        <v>7.6199662473323162</v>
      </c>
      <c r="J32" s="862">
        <f>'69.'!S59</f>
        <v>0.8647430236003586</v>
      </c>
      <c r="K32" s="862">
        <f>'69.'!T59</f>
        <v>0.81467831263550772</v>
      </c>
      <c r="L32" s="842"/>
      <c r="M32" s="842"/>
    </row>
    <row r="33" spans="1:13" ht="15.6" customHeight="1">
      <c r="A33" s="1137"/>
      <c r="B33" s="813" t="s">
        <v>1041</v>
      </c>
      <c r="C33" s="1137"/>
      <c r="D33" s="843"/>
      <c r="E33" s="841">
        <f t="shared" si="2"/>
        <v>0</v>
      </c>
      <c r="F33" s="874">
        <f>'69.'!N60</f>
        <v>1369.4529446833781</v>
      </c>
      <c r="G33" s="862">
        <f>'69.'!P60</f>
        <v>58.462930589034876</v>
      </c>
      <c r="H33" s="862">
        <f>'69.'!Q60</f>
        <v>76.496077316652716</v>
      </c>
      <c r="I33" s="862">
        <f>'69.'!R60</f>
        <v>7.5837361497994067</v>
      </c>
      <c r="J33" s="862">
        <f>'69.'!S60</f>
        <v>3.1458080427307924</v>
      </c>
      <c r="K33" s="862">
        <f>'69.'!T60</f>
        <v>4.6069730701707137</v>
      </c>
      <c r="L33" s="842"/>
      <c r="M33" s="842"/>
    </row>
    <row r="34" spans="1:13" ht="15.6" customHeight="1">
      <c r="A34" s="1137"/>
      <c r="B34" s="813" t="s">
        <v>1042</v>
      </c>
      <c r="C34" s="1137"/>
      <c r="D34" s="843"/>
      <c r="E34" s="841">
        <f t="shared" si="2"/>
        <v>0</v>
      </c>
      <c r="F34" s="874">
        <f>'69.'!N61</f>
        <v>1068.0584343968389</v>
      </c>
      <c r="G34" s="862">
        <f>'69.'!P61</f>
        <v>60.458718775623524</v>
      </c>
      <c r="H34" s="862">
        <f>'69.'!Q61</f>
        <v>79.486282575290218</v>
      </c>
      <c r="I34" s="862">
        <f>'69.'!R61</f>
        <v>6.2351166938150611</v>
      </c>
      <c r="J34" s="862">
        <f>'69.'!S61</f>
        <v>4.0504427104514393</v>
      </c>
      <c r="K34" s="862">
        <f>'69.'!T61</f>
        <v>2.6112726944786235</v>
      </c>
      <c r="L34" s="842"/>
      <c r="M34" s="842"/>
    </row>
    <row r="35" spans="1:13" ht="15.6" customHeight="1">
      <c r="A35" s="1137"/>
      <c r="B35" s="813" t="s">
        <v>1043</v>
      </c>
      <c r="C35" s="1137"/>
      <c r="D35" s="843"/>
      <c r="E35" s="841">
        <f t="shared" si="2"/>
        <v>0</v>
      </c>
      <c r="F35" s="874">
        <f>'69.'!N62</f>
        <v>197.42079824192885</v>
      </c>
      <c r="G35" s="862">
        <f>'69.'!P62</f>
        <v>44.721349468722821</v>
      </c>
      <c r="H35" s="862">
        <f>'69.'!Q62</f>
        <v>81.036485229701128</v>
      </c>
      <c r="I35" s="862">
        <f>'69.'!R62</f>
        <v>8.0463435668897638</v>
      </c>
      <c r="J35" s="862">
        <f>'69.'!S62</f>
        <v>3.7595948797250736</v>
      </c>
      <c r="K35" s="862">
        <f>'69.'!T62</f>
        <v>5.1934831407462365</v>
      </c>
      <c r="L35" s="842"/>
      <c r="M35" s="842"/>
    </row>
    <row r="36" spans="1:13" ht="15.6" customHeight="1">
      <c r="A36" s="1137"/>
      <c r="B36" s="813" t="s">
        <v>1044</v>
      </c>
      <c r="C36" s="1137"/>
      <c r="D36" s="843"/>
      <c r="E36" s="841">
        <f t="shared" si="2"/>
        <v>0</v>
      </c>
      <c r="F36" s="874">
        <f>'69.'!N63</f>
        <v>124.13429473930015</v>
      </c>
      <c r="G36" s="862">
        <f>'69.'!P63</f>
        <v>62.977580341957797</v>
      </c>
      <c r="H36" s="862">
        <f>'69.'!Q63</f>
        <v>80.665734988727195</v>
      </c>
      <c r="I36" s="862">
        <f>'69.'!R63</f>
        <v>3.8799322465405455</v>
      </c>
      <c r="J36" s="862">
        <f>'69.'!S63</f>
        <v>13.441415167012725</v>
      </c>
      <c r="K36" s="862">
        <f>'69.'!T63</f>
        <v>4.6855113994250432</v>
      </c>
      <c r="L36" s="842"/>
      <c r="M36" s="842"/>
    </row>
    <row r="37" spans="1:13" ht="15.6" customHeight="1">
      <c r="A37" s="1137"/>
      <c r="B37" s="813" t="s">
        <v>1045</v>
      </c>
      <c r="C37" s="1137"/>
      <c r="D37" s="843"/>
      <c r="E37" s="841">
        <f t="shared" si="2"/>
        <v>0</v>
      </c>
      <c r="F37" s="874">
        <f>'69.'!N64</f>
        <v>100.53457930536705</v>
      </c>
      <c r="G37" s="862">
        <f>'69.'!P64</f>
        <v>37.643382569594039</v>
      </c>
      <c r="H37" s="862">
        <f>'69.'!Q64</f>
        <v>83.490212792980927</v>
      </c>
      <c r="I37" s="862">
        <f>'69.'!R64</f>
        <v>2.9840478974778426</v>
      </c>
      <c r="J37" s="862">
        <f>'69.'!S64</f>
        <v>9.3721208039241475</v>
      </c>
      <c r="K37" s="862">
        <f>'69.'!T64</f>
        <v>3.7693236599749733</v>
      </c>
      <c r="L37" s="842"/>
      <c r="M37" s="842"/>
    </row>
    <row r="38" spans="1:13" ht="15.6" customHeight="1">
      <c r="A38" s="1137"/>
      <c r="B38" s="813" t="s">
        <v>1046</v>
      </c>
      <c r="C38" s="1137"/>
      <c r="D38" s="843"/>
      <c r="E38" s="841">
        <f t="shared" si="2"/>
        <v>0</v>
      </c>
      <c r="F38" s="874">
        <f>'69.'!N65</f>
        <v>37.783391812856692</v>
      </c>
      <c r="G38" s="862">
        <f>'69.'!P65</f>
        <v>24.886085039999656</v>
      </c>
      <c r="H38" s="862">
        <f>'69.'!Q65</f>
        <v>93.083380797906443</v>
      </c>
      <c r="I38" s="862">
        <f>'69.'!R65</f>
        <v>14.856615735118339</v>
      </c>
      <c r="J38" s="862">
        <f>'69.'!S65</f>
        <v>31.295349297928034</v>
      </c>
      <c r="K38" s="862">
        <f>'69.'!T65</f>
        <v>12.057031772364741</v>
      </c>
      <c r="L38" s="842"/>
      <c r="M38" s="842"/>
    </row>
    <row r="39" spans="1:13" ht="15.6" customHeight="1">
      <c r="A39" s="2641" t="s">
        <v>373</v>
      </c>
      <c r="B39" s="2641"/>
      <c r="C39" s="2641"/>
      <c r="D39" s="2"/>
      <c r="E39" s="841"/>
      <c r="F39" s="875"/>
      <c r="G39" s="862"/>
      <c r="H39" s="862"/>
      <c r="I39" s="862"/>
      <c r="J39" s="862"/>
      <c r="K39" s="862"/>
      <c r="L39" s="842"/>
      <c r="M39" s="842"/>
    </row>
    <row r="40" spans="1:13" ht="15.6" customHeight="1">
      <c r="A40" s="6"/>
      <c r="B40" s="813" t="s">
        <v>1028</v>
      </c>
      <c r="C40" s="6"/>
      <c r="D40" s="845"/>
      <c r="E40" s="846">
        <f t="shared" ref="E40:E49" si="3">L40/K40*100</f>
        <v>0</v>
      </c>
      <c r="F40" s="874">
        <f>'69.'!N66</f>
        <v>5650.2761754973599</v>
      </c>
      <c r="G40" s="862">
        <f>'69.'!P66</f>
        <v>56.617180908053896</v>
      </c>
      <c r="H40" s="862">
        <f>'69.'!Q66</f>
        <v>72.266519096630716</v>
      </c>
      <c r="I40" s="862">
        <f>'69.'!R66</f>
        <v>3.1848324390722405</v>
      </c>
      <c r="J40" s="862">
        <f>'69.'!S66</f>
        <v>8.849124971417667E-2</v>
      </c>
      <c r="K40" s="862">
        <f>'69.'!T66</f>
        <v>2.9611173649193101</v>
      </c>
      <c r="L40" s="842"/>
      <c r="M40" s="842"/>
    </row>
    <row r="41" spans="1:13" ht="15.6" customHeight="1">
      <c r="A41" s="6"/>
      <c r="B41" s="813" t="s">
        <v>1038</v>
      </c>
      <c r="C41" s="6"/>
      <c r="D41" s="2"/>
      <c r="E41" s="846">
        <f t="shared" si="3"/>
        <v>0</v>
      </c>
      <c r="F41" s="874">
        <f>'69.'!N67</f>
        <v>1810.9429078927201</v>
      </c>
      <c r="G41" s="862">
        <f>'69.'!P67</f>
        <v>54.026598648886946</v>
      </c>
      <c r="H41" s="862">
        <f>'69.'!Q67</f>
        <v>79.206097963240481</v>
      </c>
      <c r="I41" s="862">
        <f>'69.'!R67</f>
        <v>2.3567239309735553</v>
      </c>
      <c r="J41" s="862">
        <f>'69.'!S67</f>
        <v>0</v>
      </c>
      <c r="K41" s="862">
        <f>'69.'!T67</f>
        <v>2.0727981879886337</v>
      </c>
      <c r="L41" s="842"/>
      <c r="M41" s="842"/>
    </row>
    <row r="42" spans="1:13" ht="15.6" customHeight="1">
      <c r="A42" s="1137"/>
      <c r="B42" s="813" t="s">
        <v>1039</v>
      </c>
      <c r="C42" s="1137"/>
      <c r="D42" s="843"/>
      <c r="E42" s="846">
        <f t="shared" si="3"/>
        <v>0</v>
      </c>
      <c r="F42" s="874">
        <f>'69.'!N68</f>
        <v>2510.0020257632405</v>
      </c>
      <c r="G42" s="862">
        <f>'69.'!P68</f>
        <v>66.135054192771108</v>
      </c>
      <c r="H42" s="862">
        <f>'69.'!Q68</f>
        <v>71.375158226239463</v>
      </c>
      <c r="I42" s="862">
        <f>'69.'!R68</f>
        <v>6.2472612901545741</v>
      </c>
      <c r="J42" s="862">
        <f>'69.'!S68</f>
        <v>1.523136987078316</v>
      </c>
      <c r="K42" s="862">
        <f>'69.'!T68</f>
        <v>0.87661700151023725</v>
      </c>
      <c r="L42" s="842"/>
      <c r="M42" s="842"/>
    </row>
    <row r="43" spans="1:13" ht="15.6" customHeight="1">
      <c r="A43" s="1137"/>
      <c r="B43" s="813" t="s">
        <v>1040</v>
      </c>
      <c r="C43" s="1137"/>
      <c r="D43" s="843"/>
      <c r="E43" s="846">
        <f t="shared" si="3"/>
        <v>0</v>
      </c>
      <c r="F43" s="874">
        <f>'69.'!N69</f>
        <v>2231.2144582768119</v>
      </c>
      <c r="G43" s="862">
        <f>'69.'!P69</f>
        <v>59.97146604208212</v>
      </c>
      <c r="H43" s="862">
        <f>'69.'!Q69</f>
        <v>78.37821078344615</v>
      </c>
      <c r="I43" s="862">
        <f>'69.'!R69</f>
        <v>4.1288529243385153</v>
      </c>
      <c r="J43" s="862">
        <f>'69.'!S69</f>
        <v>1.9767950043584097</v>
      </c>
      <c r="K43" s="862">
        <f>'69.'!T69</f>
        <v>1.6817257154224199</v>
      </c>
      <c r="L43" s="842"/>
      <c r="M43" s="842"/>
    </row>
    <row r="44" spans="1:13" ht="15.6" customHeight="1">
      <c r="A44" s="1137"/>
      <c r="B44" s="813" t="s">
        <v>1041</v>
      </c>
      <c r="C44" s="1137"/>
      <c r="D44" s="843"/>
      <c r="E44" s="846">
        <f t="shared" si="3"/>
        <v>0</v>
      </c>
      <c r="F44" s="874">
        <f>'69.'!N70</f>
        <v>1431.1710887745026</v>
      </c>
      <c r="G44" s="862">
        <f>'69.'!P70</f>
        <v>59.207273629691358</v>
      </c>
      <c r="H44" s="862">
        <f>'69.'!Q70</f>
        <v>76.974046842920572</v>
      </c>
      <c r="I44" s="862">
        <f>'69.'!R70</f>
        <v>8.7573317868420499</v>
      </c>
      <c r="J44" s="862">
        <f>'69.'!S70</f>
        <v>0.97641725603506546</v>
      </c>
      <c r="K44" s="862">
        <f>'69.'!T70</f>
        <v>3.0662353876423385</v>
      </c>
      <c r="L44" s="842"/>
      <c r="M44" s="842"/>
    </row>
    <row r="45" spans="1:13" ht="15.6" customHeight="1">
      <c r="A45" s="1137"/>
      <c r="B45" s="813" t="s">
        <v>1042</v>
      </c>
      <c r="C45" s="1137"/>
      <c r="D45" s="843"/>
      <c r="E45" s="846">
        <f t="shared" si="3"/>
        <v>0</v>
      </c>
      <c r="F45" s="874">
        <f>'69.'!N71</f>
        <v>1541.2008400105649</v>
      </c>
      <c r="G45" s="862">
        <f>'69.'!P71</f>
        <v>61.354404728735155</v>
      </c>
      <c r="H45" s="862">
        <f>'69.'!Q71</f>
        <v>73.602776398039566</v>
      </c>
      <c r="I45" s="862">
        <f>'69.'!R71</f>
        <v>6.4167510225481932</v>
      </c>
      <c r="J45" s="862">
        <f>'69.'!S71</f>
        <v>1.5835508535828662</v>
      </c>
      <c r="K45" s="862">
        <f>'69.'!T71</f>
        <v>1.7376908948201228</v>
      </c>
      <c r="L45" s="842"/>
      <c r="M45" s="842"/>
    </row>
    <row r="46" spans="1:13" ht="15.6" customHeight="1">
      <c r="A46" s="1137"/>
      <c r="B46" s="813" t="s">
        <v>1043</v>
      </c>
      <c r="C46" s="1137"/>
      <c r="D46" s="843"/>
      <c r="E46" s="846">
        <f t="shared" si="3"/>
        <v>0</v>
      </c>
      <c r="F46" s="874">
        <f>'69.'!N72</f>
        <v>433.15289098998005</v>
      </c>
      <c r="G46" s="862">
        <f>'69.'!P72</f>
        <v>67.153034545217494</v>
      </c>
      <c r="H46" s="862">
        <f>'69.'!Q72</f>
        <v>76.835671789767929</v>
      </c>
      <c r="I46" s="862">
        <f>'69.'!R72</f>
        <v>5.5187434570285232</v>
      </c>
      <c r="J46" s="862">
        <f>'69.'!S72</f>
        <v>2.0642426073121873</v>
      </c>
      <c r="K46" s="862">
        <f>'69.'!T72</f>
        <v>3.1030251602750338</v>
      </c>
      <c r="L46" s="842"/>
      <c r="M46" s="842"/>
    </row>
    <row r="47" spans="1:13" ht="15.6" customHeight="1">
      <c r="A47" s="1137"/>
      <c r="B47" s="813" t="s">
        <v>1044</v>
      </c>
      <c r="C47" s="1137"/>
      <c r="D47" s="843"/>
      <c r="E47" s="846">
        <f t="shared" si="3"/>
        <v>0</v>
      </c>
      <c r="F47" s="874">
        <f>'69.'!N73</f>
        <v>452.02348707596508</v>
      </c>
      <c r="G47" s="862">
        <f>'69.'!P73</f>
        <v>53.144619093523474</v>
      </c>
      <c r="H47" s="862">
        <f>'69.'!Q73</f>
        <v>73.788978652860678</v>
      </c>
      <c r="I47" s="862">
        <f>'69.'!R73</f>
        <v>8.5566552230739745</v>
      </c>
      <c r="J47" s="862">
        <f>'69.'!S73</f>
        <v>8.0343595576835813</v>
      </c>
      <c r="K47" s="862">
        <f>'69.'!T73</f>
        <v>4.3152695166842818</v>
      </c>
      <c r="L47" s="842"/>
      <c r="M47" s="842"/>
    </row>
    <row r="48" spans="1:13" ht="15.6" customHeight="1">
      <c r="A48" s="1137"/>
      <c r="B48" s="813" t="s">
        <v>1045</v>
      </c>
      <c r="C48" s="1137"/>
      <c r="D48" s="843"/>
      <c r="E48" s="846">
        <f t="shared" si="3"/>
        <v>0</v>
      </c>
      <c r="F48" s="874">
        <f>'69.'!N74</f>
        <v>281.44613675216436</v>
      </c>
      <c r="G48" s="862">
        <f>'69.'!P74</f>
        <v>62.598678963005646</v>
      </c>
      <c r="H48" s="862">
        <f>'69.'!Q74</f>
        <v>77.867772917190266</v>
      </c>
      <c r="I48" s="862">
        <f>'69.'!R74</f>
        <v>4.516262995903106</v>
      </c>
      <c r="J48" s="862">
        <f>'69.'!S74</f>
        <v>6.6207759479939137</v>
      </c>
      <c r="K48" s="862">
        <f>'69.'!T74</f>
        <v>2.4969032166541938</v>
      </c>
      <c r="L48" s="842"/>
      <c r="M48" s="842"/>
    </row>
    <row r="49" spans="1:13" ht="15.6" customHeight="1" thickBot="1">
      <c r="A49" s="1138"/>
      <c r="B49" s="1126" t="s">
        <v>1046</v>
      </c>
      <c r="C49" s="1138"/>
      <c r="D49" s="847"/>
      <c r="E49" s="848">
        <f t="shared" si="3"/>
        <v>0</v>
      </c>
      <c r="F49" s="874">
        <f>'69.'!N75</f>
        <v>160.59224652626636</v>
      </c>
      <c r="G49" s="862">
        <f>'69.'!P75</f>
        <v>33.728963237437796</v>
      </c>
      <c r="H49" s="862">
        <f>'69.'!Q75</f>
        <v>89.529067689134934</v>
      </c>
      <c r="I49" s="862">
        <f>'69.'!R75</f>
        <v>7.7398879041791631</v>
      </c>
      <c r="J49" s="862">
        <f>'69.'!S75</f>
        <v>17.610776710482316</v>
      </c>
      <c r="K49" s="862">
        <f>'69.'!T75</f>
        <v>8.8182064057845171</v>
      </c>
      <c r="L49" s="842"/>
      <c r="M49" s="842"/>
    </row>
    <row r="50" spans="1:13" s="849" customFormat="1" ht="18" customHeight="1">
      <c r="A50" s="3465" t="s">
        <v>1048</v>
      </c>
      <c r="B50" s="3465"/>
      <c r="C50" s="3465"/>
      <c r="D50" s="3465"/>
      <c r="E50" s="3465"/>
      <c r="F50" s="3465"/>
      <c r="G50" s="3465"/>
      <c r="H50" s="3465"/>
      <c r="I50" s="3465"/>
      <c r="J50" s="3465"/>
      <c r="K50" s="3465"/>
    </row>
    <row r="51" spans="1:13" ht="26.1" customHeight="1">
      <c r="E51" s="850"/>
    </row>
    <row r="52" spans="1:13" ht="26.1" customHeight="1">
      <c r="E52" s="850"/>
    </row>
    <row r="53" spans="1:13" ht="26.1" customHeight="1">
      <c r="E53" s="850"/>
    </row>
    <row r="54" spans="1:13" ht="26.1" customHeight="1">
      <c r="E54" s="850"/>
    </row>
    <row r="55" spans="1:13" ht="26.1" customHeight="1">
      <c r="E55" s="850"/>
    </row>
    <row r="56" spans="1:13" ht="26.1" customHeight="1">
      <c r="E56" s="850"/>
    </row>
    <row r="57" spans="1:13" ht="26.1" customHeight="1">
      <c r="E57" s="850"/>
    </row>
    <row r="58" spans="1:13" ht="26.1" customHeight="1">
      <c r="E58" s="850"/>
    </row>
    <row r="59" spans="1:13" ht="26.1" customHeight="1">
      <c r="E59" s="850"/>
    </row>
    <row r="60" spans="1:13" ht="26.1" customHeight="1">
      <c r="E60" s="850"/>
    </row>
    <row r="61" spans="1:13" ht="26.1" customHeight="1">
      <c r="E61" s="850"/>
    </row>
    <row r="62" spans="1:13" ht="26.1" customHeight="1">
      <c r="E62" s="850"/>
    </row>
    <row r="63" spans="1:13" ht="26.1" customHeight="1">
      <c r="E63" s="850"/>
    </row>
    <row r="64" spans="1:13" ht="26.1" customHeight="1">
      <c r="E64" s="850"/>
    </row>
    <row r="65" spans="5:5" ht="26.1" customHeight="1">
      <c r="E65" s="850"/>
    </row>
    <row r="66" spans="5:5" ht="26.1" customHeight="1">
      <c r="E66" s="850"/>
    </row>
    <row r="67" spans="5:5" ht="26.1" customHeight="1">
      <c r="E67" s="850"/>
    </row>
    <row r="68" spans="5:5" ht="26.1" customHeight="1">
      <c r="E68" s="850"/>
    </row>
    <row r="69" spans="5:5" ht="26.1" customHeight="1">
      <c r="E69" s="850"/>
    </row>
    <row r="70" spans="5:5" ht="26.1" customHeight="1">
      <c r="E70" s="850"/>
    </row>
    <row r="71" spans="5:5" ht="26.1" customHeight="1">
      <c r="E71" s="850"/>
    </row>
    <row r="72" spans="5:5">
      <c r="E72" s="850"/>
    </row>
    <row r="73" spans="5:5">
      <c r="E73" s="850"/>
    </row>
    <row r="74" spans="5:5">
      <c r="E74" s="850"/>
    </row>
    <row r="75" spans="5:5">
      <c r="E75" s="850"/>
    </row>
    <row r="76" spans="5:5">
      <c r="E76" s="850"/>
    </row>
    <row r="77" spans="5:5">
      <c r="E77" s="850"/>
    </row>
    <row r="78" spans="5:5">
      <c r="E78" s="850"/>
    </row>
    <row r="79" spans="5:5">
      <c r="E79" s="850"/>
    </row>
    <row r="80" spans="5:5">
      <c r="E80" s="850"/>
    </row>
    <row r="81" spans="5:5">
      <c r="E81" s="850"/>
    </row>
    <row r="82" spans="5:5">
      <c r="E82" s="850"/>
    </row>
    <row r="83" spans="5:5">
      <c r="E83" s="850"/>
    </row>
    <row r="84" spans="5:5">
      <c r="E84" s="850"/>
    </row>
    <row r="85" spans="5:5">
      <c r="E85" s="850"/>
    </row>
    <row r="86" spans="5:5">
      <c r="E86" s="850"/>
    </row>
    <row r="87" spans="5:5">
      <c r="E87" s="850"/>
    </row>
    <row r="88" spans="5:5">
      <c r="E88" s="850"/>
    </row>
    <row r="89" spans="5:5">
      <c r="E89" s="850"/>
    </row>
    <row r="90" spans="5:5">
      <c r="E90" s="850"/>
    </row>
    <row r="91" spans="5:5">
      <c r="E91" s="850"/>
    </row>
    <row r="92" spans="5:5">
      <c r="E92" s="850"/>
    </row>
    <row r="93" spans="5:5">
      <c r="E93" s="850"/>
    </row>
    <row r="94" spans="5:5">
      <c r="E94" s="850"/>
    </row>
    <row r="95" spans="5:5">
      <c r="E95" s="850"/>
    </row>
    <row r="96" spans="5:5">
      <c r="E96" s="850"/>
    </row>
    <row r="97" spans="5:5">
      <c r="E97" s="850"/>
    </row>
    <row r="98" spans="5:5">
      <c r="E98" s="850"/>
    </row>
    <row r="99" spans="5:5">
      <c r="E99" s="850"/>
    </row>
    <row r="100" spans="5:5">
      <c r="E100" s="850"/>
    </row>
    <row r="101" spans="5:5">
      <c r="E101" s="850"/>
    </row>
    <row r="102" spans="5:5">
      <c r="E102" s="850"/>
    </row>
    <row r="103" spans="5:5">
      <c r="E103" s="850"/>
    </row>
    <row r="104" spans="5:5">
      <c r="E104" s="850"/>
    </row>
    <row r="105" spans="5:5">
      <c r="E105" s="850"/>
    </row>
    <row r="106" spans="5:5">
      <c r="E106" s="850"/>
    </row>
    <row r="107" spans="5:5">
      <c r="E107" s="850"/>
    </row>
    <row r="108" spans="5:5">
      <c r="E108" s="850"/>
    </row>
    <row r="109" spans="5:5">
      <c r="E109" s="850"/>
    </row>
    <row r="110" spans="5:5">
      <c r="E110" s="850"/>
    </row>
    <row r="111" spans="5:5">
      <c r="E111" s="850"/>
    </row>
    <row r="112" spans="5:5">
      <c r="E112" s="850"/>
    </row>
    <row r="113" spans="5:5">
      <c r="E113" s="850"/>
    </row>
    <row r="114" spans="5:5">
      <c r="E114" s="850"/>
    </row>
    <row r="115" spans="5:5">
      <c r="E115" s="850"/>
    </row>
    <row r="116" spans="5:5">
      <c r="E116" s="850"/>
    </row>
    <row r="117" spans="5:5">
      <c r="E117" s="850"/>
    </row>
    <row r="118" spans="5:5">
      <c r="E118" s="850"/>
    </row>
    <row r="119" spans="5:5">
      <c r="E119" s="850"/>
    </row>
    <row r="120" spans="5:5">
      <c r="E120" s="850"/>
    </row>
    <row r="121" spans="5:5">
      <c r="E121" s="850"/>
    </row>
    <row r="122" spans="5:5">
      <c r="E122" s="850"/>
    </row>
    <row r="123" spans="5:5">
      <c r="E123" s="850"/>
    </row>
    <row r="124" spans="5:5">
      <c r="E124" s="850"/>
    </row>
    <row r="125" spans="5:5">
      <c r="E125" s="850"/>
    </row>
    <row r="126" spans="5:5">
      <c r="E126" s="850"/>
    </row>
    <row r="127" spans="5:5">
      <c r="E127" s="850"/>
    </row>
    <row r="128" spans="5:5">
      <c r="E128" s="850"/>
    </row>
    <row r="129" spans="5:5">
      <c r="E129" s="850"/>
    </row>
    <row r="130" spans="5:5">
      <c r="E130" s="850"/>
    </row>
    <row r="131" spans="5:5">
      <c r="E131" s="850"/>
    </row>
    <row r="132" spans="5:5">
      <c r="E132" s="850"/>
    </row>
    <row r="133" spans="5:5">
      <c r="E133" s="850"/>
    </row>
    <row r="134" spans="5:5">
      <c r="E134" s="850"/>
    </row>
    <row r="135" spans="5:5">
      <c r="E135" s="850"/>
    </row>
    <row r="136" spans="5:5">
      <c r="E136" s="850"/>
    </row>
    <row r="137" spans="5:5">
      <c r="E137" s="850"/>
    </row>
    <row r="138" spans="5:5">
      <c r="E138" s="850"/>
    </row>
    <row r="139" spans="5:5">
      <c r="E139" s="850"/>
    </row>
    <row r="140" spans="5:5">
      <c r="E140" s="850"/>
    </row>
    <row r="141" spans="5:5">
      <c r="E141" s="850"/>
    </row>
    <row r="142" spans="5:5">
      <c r="E142" s="850"/>
    </row>
    <row r="143" spans="5:5">
      <c r="E143" s="850"/>
    </row>
    <row r="144" spans="5:5">
      <c r="E144" s="850"/>
    </row>
    <row r="145" spans="5:5">
      <c r="E145" s="850"/>
    </row>
    <row r="146" spans="5:5">
      <c r="E146" s="850"/>
    </row>
    <row r="147" spans="5:5">
      <c r="E147" s="850"/>
    </row>
    <row r="148" spans="5:5">
      <c r="E148" s="850"/>
    </row>
    <row r="149" spans="5:5">
      <c r="E149" s="850"/>
    </row>
    <row r="150" spans="5:5">
      <c r="E150" s="850"/>
    </row>
    <row r="151" spans="5:5">
      <c r="E151" s="850"/>
    </row>
    <row r="152" spans="5:5">
      <c r="E152" s="850"/>
    </row>
    <row r="153" spans="5:5">
      <c r="E153" s="850"/>
    </row>
    <row r="154" spans="5:5">
      <c r="E154" s="850"/>
    </row>
    <row r="155" spans="5:5">
      <c r="E155" s="850"/>
    </row>
    <row r="156" spans="5:5">
      <c r="E156" s="850"/>
    </row>
    <row r="157" spans="5:5">
      <c r="E157" s="850"/>
    </row>
    <row r="158" spans="5:5">
      <c r="E158" s="850"/>
    </row>
    <row r="159" spans="5:5">
      <c r="E159" s="850"/>
    </row>
    <row r="160" spans="5:5">
      <c r="E160" s="850"/>
    </row>
    <row r="161" spans="5:5">
      <c r="E161" s="850"/>
    </row>
    <row r="162" spans="5:5">
      <c r="E162" s="850"/>
    </row>
    <row r="163" spans="5:5">
      <c r="E163" s="850"/>
    </row>
    <row r="164" spans="5:5">
      <c r="E164" s="850"/>
    </row>
    <row r="165" spans="5:5">
      <c r="E165" s="850"/>
    </row>
    <row r="166" spans="5:5">
      <c r="E166" s="850"/>
    </row>
    <row r="167" spans="5:5">
      <c r="E167" s="850"/>
    </row>
    <row r="168" spans="5:5">
      <c r="E168" s="850"/>
    </row>
    <row r="169" spans="5:5">
      <c r="E169" s="850"/>
    </row>
    <row r="170" spans="5:5">
      <c r="E170" s="850"/>
    </row>
    <row r="171" spans="5:5">
      <c r="E171" s="850"/>
    </row>
    <row r="172" spans="5:5">
      <c r="E172" s="850"/>
    </row>
    <row r="173" spans="5:5">
      <c r="E173" s="850"/>
    </row>
    <row r="174" spans="5:5">
      <c r="E174" s="850"/>
    </row>
    <row r="175" spans="5:5">
      <c r="E175" s="850"/>
    </row>
    <row r="176" spans="5:5">
      <c r="E176" s="850"/>
    </row>
    <row r="177" spans="5:5">
      <c r="E177" s="850"/>
    </row>
    <row r="178" spans="5:5">
      <c r="E178" s="850"/>
    </row>
    <row r="179" spans="5:5">
      <c r="E179" s="850"/>
    </row>
    <row r="180" spans="5:5">
      <c r="E180" s="850"/>
    </row>
    <row r="181" spans="5:5">
      <c r="E181" s="850"/>
    </row>
    <row r="182" spans="5:5">
      <c r="E182" s="850"/>
    </row>
    <row r="183" spans="5:5">
      <c r="E183" s="850"/>
    </row>
    <row r="184" spans="5:5">
      <c r="E184" s="850"/>
    </row>
    <row r="185" spans="5:5">
      <c r="E185" s="850"/>
    </row>
    <row r="186" spans="5:5">
      <c r="E186" s="850"/>
    </row>
    <row r="187" spans="5:5">
      <c r="E187" s="850"/>
    </row>
    <row r="188" spans="5:5">
      <c r="E188" s="850"/>
    </row>
    <row r="189" spans="5:5">
      <c r="E189" s="850"/>
    </row>
    <row r="190" spans="5:5">
      <c r="E190" s="850"/>
    </row>
    <row r="191" spans="5:5">
      <c r="E191" s="850"/>
    </row>
    <row r="192" spans="5:5">
      <c r="E192" s="850"/>
    </row>
    <row r="193" spans="5:5">
      <c r="E193" s="850"/>
    </row>
  </sheetData>
  <mergeCells count="19">
    <mergeCell ref="A28:C28"/>
    <mergeCell ref="A39:C39"/>
    <mergeCell ref="A50:K50"/>
    <mergeCell ref="A5:D5"/>
    <mergeCell ref="A6:D6"/>
    <mergeCell ref="A7:D7"/>
    <mergeCell ref="A8:D8"/>
    <mergeCell ref="A10:C10"/>
    <mergeCell ref="A17:C17"/>
    <mergeCell ref="A9:D9"/>
    <mergeCell ref="A1:K1"/>
    <mergeCell ref="A3:C4"/>
    <mergeCell ref="E3:E4"/>
    <mergeCell ref="F3:F4"/>
    <mergeCell ref="G3:G4"/>
    <mergeCell ref="H3:H4"/>
    <mergeCell ref="I3:I4"/>
    <mergeCell ref="J3:J4"/>
    <mergeCell ref="K3:K4"/>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5534"/>
  <sheetViews>
    <sheetView view="pageBreakPreview" zoomScaleNormal="100" zoomScaleSheetLayoutView="100" workbookViewId="0">
      <selection activeCell="L37" sqref="L37"/>
    </sheetView>
  </sheetViews>
  <sheetFormatPr defaultColWidth="9.140625" defaultRowHeight="15.75"/>
  <cols>
    <col min="1" max="1" width="2.28515625" style="198" customWidth="1"/>
    <col min="2" max="2" width="17.28515625" style="198" customWidth="1"/>
    <col min="3" max="3" width="2.28515625" style="198" customWidth="1"/>
    <col min="4" max="4" width="1.7109375" style="199" customWidth="1"/>
    <col min="5" max="5" width="10.5703125" style="870" hidden="1" customWidth="1"/>
    <col min="6" max="10" width="7.7109375" style="870" customWidth="1"/>
    <col min="11" max="15" width="9.140625" style="870" customWidth="1"/>
    <col min="16" max="16" width="8.7109375" style="870" customWidth="1"/>
    <col min="17" max="17" width="7.42578125" style="870" customWidth="1"/>
    <col min="18" max="18" width="5.5703125" style="870" customWidth="1"/>
    <col min="19" max="19" width="6" style="870" customWidth="1"/>
    <col min="20" max="20" width="5.28515625" style="870" customWidth="1"/>
    <col min="21" max="22" width="6" style="870" customWidth="1"/>
    <col min="23" max="23" width="5.85546875" style="870" customWidth="1"/>
    <col min="24" max="24" width="6.7109375" style="870" customWidth="1"/>
    <col min="25" max="25" width="5.28515625" style="870" customWidth="1"/>
    <col min="26" max="26" width="6.42578125" style="870" customWidth="1"/>
    <col min="27" max="27" width="4.85546875" style="870" customWidth="1"/>
    <col min="28" max="28" width="6.85546875" style="870" customWidth="1"/>
    <col min="29" max="29" width="6.7109375" style="870" customWidth="1"/>
    <col min="30" max="30" width="7.140625" style="870" customWidth="1"/>
    <col min="31" max="31" width="6.28515625" style="870" customWidth="1"/>
    <col min="32" max="32" width="5.140625" style="870" customWidth="1"/>
    <col min="33" max="58" width="9.140625" style="870" customWidth="1"/>
    <col min="59" max="16384" width="9.140625" style="870"/>
  </cols>
  <sheetData>
    <row r="1" spans="1:60" s="1289" customFormat="1" ht="35.1" customHeight="1">
      <c r="A1" s="1287"/>
      <c r="B1" s="1287"/>
      <c r="C1" s="1287"/>
      <c r="D1" s="1287"/>
      <c r="E1" s="1287"/>
      <c r="F1" s="1288"/>
      <c r="G1" s="1288"/>
      <c r="H1" s="1288"/>
      <c r="I1" s="1288"/>
      <c r="J1" s="1288"/>
      <c r="N1" s="1288"/>
      <c r="O1" s="1288" t="s">
        <v>1564</v>
      </c>
      <c r="P1" s="1290" t="s">
        <v>568</v>
      </c>
      <c r="T1" s="1288"/>
      <c r="W1" s="1288"/>
      <c r="X1" s="1290"/>
      <c r="AA1" s="1290"/>
      <c r="AB1" s="1290"/>
      <c r="AC1" s="1290"/>
      <c r="AD1" s="1290"/>
      <c r="AE1" s="1290"/>
      <c r="AF1" s="1290"/>
    </row>
    <row r="2" spans="1:60" ht="15" customHeight="1" thickBot="1">
      <c r="A2" s="870"/>
      <c r="B2" s="149"/>
      <c r="C2" s="149"/>
      <c r="D2" s="150"/>
      <c r="J2" s="871"/>
      <c r="K2" s="871"/>
      <c r="L2" s="871"/>
      <c r="M2" s="871"/>
      <c r="N2" s="871"/>
      <c r="O2" s="871"/>
      <c r="P2" s="125"/>
      <c r="Q2" s="871"/>
      <c r="R2" s="871"/>
      <c r="S2" s="871"/>
      <c r="T2" s="871"/>
      <c r="U2" s="871"/>
      <c r="V2" s="871"/>
      <c r="W2" s="871"/>
      <c r="X2" s="871"/>
      <c r="Y2" s="871"/>
      <c r="Z2" s="871"/>
      <c r="AA2" s="871"/>
      <c r="AB2" s="871"/>
      <c r="AC2" s="871"/>
      <c r="AD2" s="871"/>
      <c r="AE2" s="871"/>
      <c r="AF2" s="125" t="s">
        <v>569</v>
      </c>
    </row>
    <row r="3" spans="1:60" s="155" customFormat="1" ht="20.25" customHeight="1">
      <c r="A3" s="3431" t="s">
        <v>10</v>
      </c>
      <c r="B3" s="3431"/>
      <c r="C3" s="3431"/>
      <c r="D3" s="151"/>
      <c r="E3" s="3434" t="s">
        <v>2</v>
      </c>
      <c r="F3" s="3483" t="s">
        <v>11</v>
      </c>
      <c r="G3" s="3480" t="s">
        <v>2</v>
      </c>
      <c r="H3" s="3480" t="s">
        <v>570</v>
      </c>
      <c r="I3" s="3480" t="s">
        <v>662</v>
      </c>
      <c r="J3" s="3486" t="s">
        <v>663</v>
      </c>
      <c r="K3" s="3489" t="s">
        <v>347</v>
      </c>
      <c r="L3" s="3490"/>
      <c r="M3" s="3490"/>
      <c r="N3" s="3490"/>
      <c r="O3" s="3490"/>
      <c r="P3" s="3491" t="s">
        <v>308</v>
      </c>
      <c r="Q3" s="3491"/>
      <c r="R3" s="152"/>
      <c r="S3" s="152"/>
      <c r="T3" s="153"/>
      <c r="U3" s="152"/>
      <c r="V3" s="154"/>
      <c r="W3" s="153"/>
      <c r="X3" s="154"/>
      <c r="Y3" s="153"/>
      <c r="Z3" s="153"/>
      <c r="AA3" s="153"/>
      <c r="AB3" s="153"/>
      <c r="AC3" s="153"/>
      <c r="AD3" s="153"/>
      <c r="AE3" s="153"/>
      <c r="AF3" s="153"/>
    </row>
    <row r="4" spans="1:60" s="155" customFormat="1" ht="21.75" customHeight="1">
      <c r="A4" s="3432"/>
      <c r="B4" s="3432"/>
      <c r="C4" s="3432"/>
      <c r="D4" s="156"/>
      <c r="E4" s="3411"/>
      <c r="F4" s="3484"/>
      <c r="G4" s="3481"/>
      <c r="H4" s="3481"/>
      <c r="I4" s="3481"/>
      <c r="J4" s="3487"/>
      <c r="K4" s="3492" t="s">
        <v>664</v>
      </c>
      <c r="L4" s="3493"/>
      <c r="M4" s="3494"/>
      <c r="N4" s="3497" t="s">
        <v>665</v>
      </c>
      <c r="O4" s="3498"/>
      <c r="P4" s="3499" t="s">
        <v>348</v>
      </c>
      <c r="Q4" s="3499"/>
      <c r="R4" s="3499"/>
      <c r="S4" s="3499"/>
      <c r="T4" s="3499"/>
      <c r="U4" s="3499"/>
      <c r="V4" s="3499"/>
      <c r="W4" s="3500"/>
      <c r="X4" s="3501" t="s">
        <v>666</v>
      </c>
      <c r="Y4" s="3492" t="s">
        <v>667</v>
      </c>
      <c r="Z4" s="3493"/>
      <c r="AA4" s="3493"/>
      <c r="AB4" s="3493"/>
      <c r="AC4" s="3494"/>
      <c r="AD4" s="3492" t="s">
        <v>668</v>
      </c>
      <c r="AE4" s="3494"/>
      <c r="AF4" s="3492" t="s">
        <v>110</v>
      </c>
    </row>
    <row r="5" spans="1:60" s="155" customFormat="1" ht="36.75" customHeight="1">
      <c r="A5" s="3432"/>
      <c r="B5" s="3432"/>
      <c r="C5" s="3432"/>
      <c r="D5" s="156"/>
      <c r="E5" s="3411"/>
      <c r="F5" s="3484"/>
      <c r="G5" s="3481"/>
      <c r="H5" s="3481"/>
      <c r="I5" s="3481"/>
      <c r="J5" s="3487"/>
      <c r="K5" s="3485"/>
      <c r="L5" s="3495"/>
      <c r="M5" s="3496"/>
      <c r="N5" s="3502" t="s">
        <v>669</v>
      </c>
      <c r="O5" s="3502"/>
      <c r="P5" s="3503" t="s">
        <v>350</v>
      </c>
      <c r="Q5" s="3502"/>
      <c r="R5" s="3504" t="s">
        <v>349</v>
      </c>
      <c r="S5" s="3503"/>
      <c r="T5" s="3505" t="s">
        <v>670</v>
      </c>
      <c r="U5" s="3504"/>
      <c r="V5" s="3503"/>
      <c r="W5" s="1217" t="s">
        <v>671</v>
      </c>
      <c r="X5" s="3482"/>
      <c r="Y5" s="3485"/>
      <c r="Z5" s="3495"/>
      <c r="AA5" s="3495"/>
      <c r="AB5" s="3495"/>
      <c r="AC5" s="3496"/>
      <c r="AD5" s="3485"/>
      <c r="AE5" s="3496"/>
      <c r="AF5" s="3484"/>
    </row>
    <row r="6" spans="1:60" s="157" customFormat="1" ht="99.75" customHeight="1" thickBot="1">
      <c r="A6" s="3433"/>
      <c r="B6" s="3433"/>
      <c r="C6" s="3433"/>
      <c r="D6" s="1207"/>
      <c r="E6" s="3412"/>
      <c r="F6" s="3485"/>
      <c r="G6" s="3482"/>
      <c r="H6" s="3482"/>
      <c r="I6" s="3482"/>
      <c r="J6" s="3488"/>
      <c r="K6" s="1216" t="s">
        <v>672</v>
      </c>
      <c r="L6" s="1216" t="s">
        <v>673</v>
      </c>
      <c r="M6" s="1216" t="s">
        <v>674</v>
      </c>
      <c r="N6" s="1215" t="s">
        <v>675</v>
      </c>
      <c r="O6" s="1215" t="s">
        <v>676</v>
      </c>
      <c r="P6" s="1216" t="s">
        <v>560</v>
      </c>
      <c r="Q6" s="1215" t="s">
        <v>677</v>
      </c>
      <c r="R6" s="1215" t="s">
        <v>678</v>
      </c>
      <c r="S6" s="1215" t="s">
        <v>1074</v>
      </c>
      <c r="T6" s="1215" t="s">
        <v>679</v>
      </c>
      <c r="U6" s="1215" t="s">
        <v>680</v>
      </c>
      <c r="V6" s="1215" t="s">
        <v>681</v>
      </c>
      <c r="W6" s="1215" t="s">
        <v>682</v>
      </c>
      <c r="X6" s="1215" t="s">
        <v>683</v>
      </c>
      <c r="Y6" s="1215" t="s">
        <v>684</v>
      </c>
      <c r="Z6" s="1215" t="s">
        <v>365</v>
      </c>
      <c r="AA6" s="1215" t="s">
        <v>685</v>
      </c>
      <c r="AB6" s="1215" t="s">
        <v>366</v>
      </c>
      <c r="AC6" s="1215" t="s">
        <v>367</v>
      </c>
      <c r="AD6" s="1215" t="s">
        <v>686</v>
      </c>
      <c r="AE6" s="1215" t="s">
        <v>687</v>
      </c>
      <c r="AF6" s="3485"/>
      <c r="AI6" s="157" t="str">
        <f t="shared" ref="AI6:BE6" si="0">AI26</f>
        <v>0</v>
      </c>
      <c r="AJ6" s="157" t="str">
        <f t="shared" si="0"/>
        <v>1 增加土地開發</v>
      </c>
      <c r="AK6" s="157" t="str">
        <f t="shared" si="0"/>
        <v>2 輔導走入國際市場</v>
      </c>
      <c r="AL6" s="157" t="str">
        <f t="shared" si="0"/>
        <v>3 政府資訊透明化</v>
      </c>
      <c r="AM6" s="157" t="str">
        <f t="shared" si="0"/>
        <v>4 平抑原材物料價格</v>
      </c>
      <c r="AN6" s="157" t="str">
        <f t="shared" si="0"/>
        <v>5 協助降低保險費，提高保險理賠，減少不賠項目</v>
      </c>
      <c r="AO6" s="157" t="str">
        <f t="shared" si="0"/>
        <v>6 訂定情事變更的處理辦法</v>
      </c>
      <c r="AP6" s="157" t="str">
        <f t="shared" si="0"/>
        <v>7 研擬價標隨原材物料人力價格之升降調整之規則</v>
      </c>
      <c r="AQ6" s="157" t="str">
        <f t="shared" si="0"/>
        <v>8 協助降低融資貸款之利率</v>
      </c>
      <c r="AR6" s="157" t="str">
        <f t="shared" si="0"/>
        <v>9 協助向銀行融資、貸款</v>
      </c>
      <c r="AS6" s="157" t="str">
        <f t="shared" si="0"/>
        <v>10 協調排除各項抗爭問題</v>
      </c>
      <c r="AT6" s="157" t="str">
        <f t="shared" si="0"/>
        <v>11 協助營建廢棄物處理</v>
      </c>
      <c r="AU6" s="157" t="str">
        <f t="shared" si="0"/>
        <v>12 協助廣設土石方資源堆置場</v>
      </c>
      <c r="AV6" s="157" t="str">
        <f t="shared" si="0"/>
        <v>13 解決勞工短缺問題</v>
      </c>
      <c r="AW6" s="157" t="str">
        <f t="shared" si="0"/>
        <v>14 協助購置自動化設備</v>
      </c>
      <c r="AX6" s="157" t="str">
        <f t="shared" si="0"/>
        <v>15 放寬原材物料進口或出口限制</v>
      </c>
      <c r="AY6" s="157" t="str">
        <f t="shared" si="0"/>
        <v>16 協助營建廠商承攬海外營繕工程</v>
      </c>
      <c r="AZ6" s="157" t="str">
        <f t="shared" si="0"/>
        <v>17 輔導產業國際化</v>
      </c>
      <c r="BA6" s="157" t="str">
        <f t="shared" si="0"/>
        <v>18 政府協助減輕工程保險與再保壓力</v>
      </c>
      <c r="BB6" s="157" t="str">
        <f t="shared" si="0"/>
        <v>19 外交捐助工程款指定本國廠商承攬</v>
      </c>
      <c r="BC6" s="157" t="str">
        <f t="shared" si="0"/>
        <v>20 專業技術人員缺額臨時派遣僱用</v>
      </c>
      <c r="BD6" s="157" t="str">
        <f t="shared" si="0"/>
        <v>21 加開專業技術人員教育訓練課程</v>
      </c>
      <c r="BE6" s="157" t="str">
        <f t="shared" si="0"/>
        <v>22 其他</v>
      </c>
      <c r="BG6" s="157" t="str">
        <f>BG26</f>
        <v>1 無須協助</v>
      </c>
      <c r="BH6" s="157" t="str">
        <f>BH26</f>
        <v>2 需要協助</v>
      </c>
    </row>
    <row r="7" spans="1:60" s="161" customFormat="1" ht="24.95" hidden="1" customHeight="1">
      <c r="A7" s="3457" t="s">
        <v>1057</v>
      </c>
      <c r="B7" s="3457"/>
      <c r="C7" s="3457"/>
      <c r="D7" s="158"/>
      <c r="E7" s="159" t="s">
        <v>3</v>
      </c>
      <c r="F7" s="159" t="s">
        <v>3</v>
      </c>
      <c r="G7" s="159"/>
      <c r="H7" s="159" t="s">
        <v>3</v>
      </c>
      <c r="I7" s="159"/>
      <c r="J7" s="159"/>
      <c r="K7" s="159"/>
      <c r="L7" s="159"/>
      <c r="M7" s="159"/>
      <c r="N7" s="159"/>
      <c r="O7" s="159"/>
      <c r="P7" s="159" t="s">
        <v>3</v>
      </c>
      <c r="Q7" s="159"/>
      <c r="R7" s="159" t="s">
        <v>3</v>
      </c>
      <c r="S7" s="159"/>
      <c r="T7" s="159"/>
      <c r="U7" s="159"/>
      <c r="V7" s="159"/>
      <c r="W7" s="159"/>
      <c r="X7" s="159"/>
      <c r="Y7" s="159"/>
      <c r="Z7" s="159"/>
      <c r="AA7" s="159"/>
      <c r="AB7" s="159"/>
      <c r="AC7" s="159"/>
      <c r="AD7" s="159"/>
      <c r="AE7" s="160" t="s">
        <v>3</v>
      </c>
    </row>
    <row r="8" spans="1:60" s="161" customFormat="1" ht="24.95" hidden="1" customHeight="1">
      <c r="A8" s="3423" t="s">
        <v>793</v>
      </c>
      <c r="B8" s="3423"/>
      <c r="C8" s="3423"/>
      <c r="D8" s="162"/>
      <c r="E8" s="163" t="s">
        <v>3</v>
      </c>
      <c r="F8" s="159" t="s">
        <v>3</v>
      </c>
      <c r="G8" s="159"/>
      <c r="H8" s="159" t="s">
        <v>3</v>
      </c>
      <c r="I8" s="159"/>
      <c r="J8" s="159"/>
      <c r="K8" s="159"/>
      <c r="L8" s="159"/>
      <c r="M8" s="159"/>
      <c r="N8" s="159"/>
      <c r="O8" s="159"/>
      <c r="P8" s="159" t="s">
        <v>3</v>
      </c>
      <c r="Q8" s="159"/>
      <c r="R8" s="159" t="s">
        <v>3</v>
      </c>
      <c r="S8" s="159"/>
      <c r="T8" s="159"/>
      <c r="U8" s="159"/>
      <c r="V8" s="159"/>
      <c r="W8" s="159"/>
      <c r="X8" s="159"/>
      <c r="Y8" s="159"/>
      <c r="Z8" s="159"/>
      <c r="AA8" s="159"/>
      <c r="AB8" s="159"/>
      <c r="AC8" s="159"/>
      <c r="AD8" s="159"/>
      <c r="AE8" s="159" t="s">
        <v>3</v>
      </c>
    </row>
    <row r="9" spans="1:60" s="161" customFormat="1" ht="3.75" hidden="1" customHeight="1">
      <c r="A9" s="3423" t="s">
        <v>1058</v>
      </c>
      <c r="B9" s="3423"/>
      <c r="C9" s="3423"/>
      <c r="D9" s="162"/>
      <c r="E9" s="164">
        <v>17631</v>
      </c>
      <c r="F9" s="159" t="s">
        <v>3</v>
      </c>
      <c r="G9" s="159"/>
      <c r="H9" s="159" t="s">
        <v>3</v>
      </c>
      <c r="I9" s="159"/>
      <c r="J9" s="159"/>
      <c r="K9" s="159"/>
      <c r="L9" s="159"/>
      <c r="M9" s="159"/>
      <c r="N9" s="159"/>
      <c r="O9" s="159"/>
      <c r="P9" s="159" t="s">
        <v>3</v>
      </c>
      <c r="Q9" s="159"/>
      <c r="R9" s="159" t="s">
        <v>3</v>
      </c>
      <c r="S9" s="159"/>
      <c r="T9" s="159"/>
      <c r="U9" s="159"/>
      <c r="V9" s="159"/>
      <c r="W9" s="159"/>
      <c r="X9" s="159"/>
      <c r="Y9" s="159"/>
      <c r="Z9" s="159"/>
      <c r="AA9" s="159"/>
      <c r="AB9" s="159"/>
      <c r="AC9" s="159"/>
      <c r="AD9" s="159"/>
      <c r="AE9" s="159" t="s">
        <v>3</v>
      </c>
    </row>
    <row r="10" spans="1:60" s="161" customFormat="1" ht="18" hidden="1" customHeight="1">
      <c r="A10" s="3423" t="s">
        <v>1059</v>
      </c>
      <c r="B10" s="3423"/>
      <c r="C10" s="3423"/>
      <c r="D10" s="162"/>
      <c r="E10" s="165"/>
      <c r="F10" s="166" t="s">
        <v>4</v>
      </c>
      <c r="G10" s="167"/>
      <c r="H10" s="168" t="s">
        <v>4</v>
      </c>
      <c r="I10" s="168"/>
      <c r="J10" s="168"/>
      <c r="K10" s="168"/>
      <c r="L10" s="168"/>
      <c r="M10" s="168"/>
      <c r="N10" s="168" t="s">
        <v>4</v>
      </c>
      <c r="O10" s="168" t="s">
        <v>4</v>
      </c>
      <c r="P10" s="168" t="s">
        <v>4</v>
      </c>
      <c r="Q10" s="168" t="s">
        <v>4</v>
      </c>
      <c r="R10" s="168" t="s">
        <v>4</v>
      </c>
      <c r="S10" s="168" t="s">
        <v>4</v>
      </c>
      <c r="T10" s="168" t="s">
        <v>4</v>
      </c>
      <c r="U10" s="168" t="s">
        <v>4</v>
      </c>
      <c r="V10" s="168" t="s">
        <v>4</v>
      </c>
      <c r="W10" s="168" t="s">
        <v>4</v>
      </c>
      <c r="X10" s="168"/>
      <c r="Y10" s="168" t="s">
        <v>4</v>
      </c>
      <c r="Z10" s="168"/>
      <c r="AA10" s="168"/>
      <c r="AB10" s="168"/>
      <c r="AC10" s="168"/>
      <c r="AD10" s="168" t="s">
        <v>4</v>
      </c>
      <c r="AE10" s="168" t="s">
        <v>4</v>
      </c>
    </row>
    <row r="11" spans="1:60" s="161" customFormat="1" ht="18" hidden="1" customHeight="1">
      <c r="A11" s="3423" t="s">
        <v>1060</v>
      </c>
      <c r="B11" s="3423"/>
      <c r="C11" s="3423"/>
      <c r="D11" s="162"/>
      <c r="E11" s="165"/>
      <c r="F11" s="169" t="s">
        <v>4</v>
      </c>
      <c r="G11" s="168"/>
      <c r="H11" s="168" t="s">
        <v>4</v>
      </c>
      <c r="I11" s="168"/>
      <c r="J11" s="168"/>
      <c r="K11" s="168"/>
      <c r="L11" s="168"/>
      <c r="M11" s="168"/>
      <c r="N11" s="168" t="s">
        <v>4</v>
      </c>
      <c r="O11" s="168" t="s">
        <v>4</v>
      </c>
      <c r="P11" s="168" t="s">
        <v>4</v>
      </c>
      <c r="Q11" s="168" t="s">
        <v>4</v>
      </c>
      <c r="R11" s="168" t="s">
        <v>4</v>
      </c>
      <c r="S11" s="168" t="s">
        <v>4</v>
      </c>
      <c r="T11" s="168" t="s">
        <v>4</v>
      </c>
      <c r="U11" s="168" t="s">
        <v>4</v>
      </c>
      <c r="V11" s="168" t="s">
        <v>4</v>
      </c>
      <c r="W11" s="168" t="s">
        <v>4</v>
      </c>
      <c r="X11" s="168"/>
      <c r="Y11" s="168" t="s">
        <v>4</v>
      </c>
      <c r="Z11" s="168"/>
      <c r="AA11" s="168"/>
      <c r="AB11" s="168"/>
      <c r="AC11" s="168"/>
      <c r="AD11" s="168" t="s">
        <v>4</v>
      </c>
      <c r="AE11" s="168" t="s">
        <v>4</v>
      </c>
    </row>
    <row r="12" spans="1:60" s="161" customFormat="1" ht="18" hidden="1" customHeight="1">
      <c r="A12" s="3423" t="s">
        <v>1061</v>
      </c>
      <c r="B12" s="3423"/>
      <c r="C12" s="3423"/>
      <c r="D12" s="162"/>
      <c r="E12" s="165"/>
      <c r="F12" s="169" t="s">
        <v>4</v>
      </c>
      <c r="G12" s="168"/>
      <c r="H12" s="168" t="s">
        <v>4</v>
      </c>
      <c r="I12" s="168"/>
      <c r="J12" s="168"/>
      <c r="K12" s="168"/>
      <c r="L12" s="168"/>
      <c r="M12" s="168"/>
      <c r="N12" s="168" t="s">
        <v>4</v>
      </c>
      <c r="O12" s="168" t="s">
        <v>4</v>
      </c>
      <c r="P12" s="168" t="s">
        <v>4</v>
      </c>
      <c r="Q12" s="168" t="s">
        <v>4</v>
      </c>
      <c r="R12" s="168" t="s">
        <v>4</v>
      </c>
      <c r="S12" s="168" t="s">
        <v>4</v>
      </c>
      <c r="T12" s="168" t="s">
        <v>4</v>
      </c>
      <c r="U12" s="168" t="s">
        <v>4</v>
      </c>
      <c r="V12" s="168" t="s">
        <v>4</v>
      </c>
      <c r="W12" s="168" t="s">
        <v>4</v>
      </c>
      <c r="X12" s="168"/>
      <c r="Y12" s="168" t="s">
        <v>4</v>
      </c>
      <c r="Z12" s="168"/>
      <c r="AA12" s="168"/>
      <c r="AB12" s="168"/>
      <c r="AC12" s="168"/>
      <c r="AD12" s="168" t="s">
        <v>4</v>
      </c>
      <c r="AE12" s="168" t="s">
        <v>4</v>
      </c>
    </row>
    <row r="13" spans="1:60" s="161" customFormat="1" ht="18" hidden="1" customHeight="1">
      <c r="A13" s="3423" t="s">
        <v>1062</v>
      </c>
      <c r="B13" s="3423"/>
      <c r="C13" s="3423"/>
      <c r="D13" s="162"/>
      <c r="E13" s="165"/>
      <c r="F13" s="169" t="s">
        <v>4</v>
      </c>
      <c r="G13" s="168"/>
      <c r="H13" s="168" t="s">
        <v>4</v>
      </c>
      <c r="I13" s="168"/>
      <c r="J13" s="168"/>
      <c r="K13" s="168"/>
      <c r="L13" s="168"/>
      <c r="M13" s="168"/>
      <c r="N13" s="168" t="s">
        <v>4</v>
      </c>
      <c r="O13" s="168" t="s">
        <v>4</v>
      </c>
      <c r="P13" s="168" t="s">
        <v>4</v>
      </c>
      <c r="Q13" s="168" t="s">
        <v>4</v>
      </c>
      <c r="R13" s="168" t="s">
        <v>4</v>
      </c>
      <c r="S13" s="168" t="s">
        <v>4</v>
      </c>
      <c r="T13" s="168" t="s">
        <v>4</v>
      </c>
      <c r="U13" s="168" t="s">
        <v>4</v>
      </c>
      <c r="V13" s="168" t="s">
        <v>4</v>
      </c>
      <c r="W13" s="168" t="s">
        <v>4</v>
      </c>
      <c r="X13" s="168"/>
      <c r="Y13" s="168" t="s">
        <v>4</v>
      </c>
      <c r="Z13" s="168"/>
      <c r="AA13" s="168"/>
      <c r="AB13" s="168"/>
      <c r="AC13" s="168"/>
      <c r="AD13" s="168" t="s">
        <v>4</v>
      </c>
      <c r="AE13" s="168" t="s">
        <v>4</v>
      </c>
    </row>
    <row r="14" spans="1:60" s="172" customFormat="1" ht="14.45" hidden="1" customHeight="1">
      <c r="A14" s="3507" t="s">
        <v>1063</v>
      </c>
      <c r="B14" s="3507"/>
      <c r="C14" s="3507"/>
      <c r="D14" s="170"/>
      <c r="E14" s="171"/>
      <c r="F14" s="146">
        <v>0</v>
      </c>
      <c r="G14" s="146">
        <v>0</v>
      </c>
      <c r="H14" s="146">
        <v>0</v>
      </c>
      <c r="I14" s="146">
        <v>0</v>
      </c>
      <c r="J14" s="146">
        <v>0</v>
      </c>
      <c r="K14" s="146">
        <v>0</v>
      </c>
      <c r="L14" s="146">
        <v>0</v>
      </c>
      <c r="M14" s="146">
        <v>0</v>
      </c>
      <c r="N14" s="146">
        <v>0</v>
      </c>
      <c r="O14" s="146">
        <v>0</v>
      </c>
      <c r="P14" s="146">
        <v>0</v>
      </c>
      <c r="Q14" s="146">
        <v>0</v>
      </c>
      <c r="R14" s="146">
        <v>0</v>
      </c>
      <c r="S14" s="146">
        <v>0</v>
      </c>
      <c r="T14" s="146">
        <v>0</v>
      </c>
      <c r="U14" s="146">
        <v>0</v>
      </c>
      <c r="V14" s="146">
        <v>0</v>
      </c>
      <c r="W14" s="146">
        <v>0</v>
      </c>
      <c r="X14" s="146">
        <v>0</v>
      </c>
      <c r="Y14" s="146">
        <v>0</v>
      </c>
      <c r="Z14" s="146">
        <v>0</v>
      </c>
      <c r="AA14" s="146">
        <v>0</v>
      </c>
      <c r="AB14" s="146"/>
      <c r="AC14" s="146"/>
      <c r="AD14" s="146">
        <v>0</v>
      </c>
      <c r="AE14" s="146">
        <v>0</v>
      </c>
      <c r="AF14" s="146">
        <v>0</v>
      </c>
    </row>
    <row r="15" spans="1:60" s="172" customFormat="1" ht="14.45" hidden="1" customHeight="1">
      <c r="A15" s="3507" t="s">
        <v>1064</v>
      </c>
      <c r="B15" s="3507"/>
      <c r="C15" s="3507"/>
      <c r="D15" s="173"/>
      <c r="E15" s="171"/>
      <c r="F15" s="174">
        <v>13306.805675435782</v>
      </c>
      <c r="G15" s="146">
        <v>0</v>
      </c>
      <c r="H15" s="146">
        <v>0</v>
      </c>
      <c r="I15" s="146">
        <v>0</v>
      </c>
      <c r="J15" s="146">
        <v>0</v>
      </c>
      <c r="K15" s="146">
        <v>0</v>
      </c>
      <c r="L15" s="146">
        <v>0</v>
      </c>
      <c r="M15" s="146">
        <v>0</v>
      </c>
      <c r="N15" s="146">
        <v>89.387306497404097</v>
      </c>
      <c r="O15" s="146">
        <v>3.1301727917989415</v>
      </c>
      <c r="P15" s="146">
        <v>11.986427230317434</v>
      </c>
      <c r="Q15" s="146">
        <v>22.066757638551582</v>
      </c>
      <c r="R15" s="146">
        <v>3.5477033907083655</v>
      </c>
      <c r="S15" s="146">
        <v>2.9313453169358898</v>
      </c>
      <c r="T15" s="146">
        <v>5.9867719100767083</v>
      </c>
      <c r="U15" s="146">
        <v>2.0183679973985429</v>
      </c>
      <c r="V15" s="146">
        <v>10.468433554229703</v>
      </c>
      <c r="W15" s="146">
        <v>13.078611808773944</v>
      </c>
      <c r="X15" s="146">
        <v>0</v>
      </c>
      <c r="Y15" s="146">
        <v>12.696113554332074</v>
      </c>
      <c r="Z15" s="146">
        <v>0</v>
      </c>
      <c r="AA15" s="146">
        <v>0</v>
      </c>
      <c r="AB15" s="146"/>
      <c r="AC15" s="146"/>
      <c r="AD15" s="146">
        <v>12.293131397638376</v>
      </c>
      <c r="AE15" s="146">
        <v>3.1448369015796138</v>
      </c>
      <c r="AF15" s="146">
        <v>0.96448994730876114</v>
      </c>
      <c r="AH15" s="180">
        <v>37821.157034315154</v>
      </c>
      <c r="AI15" s="180">
        <v>5262.0097350447904</v>
      </c>
      <c r="AJ15" s="180">
        <v>2401.8193129164451</v>
      </c>
      <c r="AK15" s="180">
        <v>805.74092168702782</v>
      </c>
      <c r="AL15" s="180">
        <v>1416.2579884272275</v>
      </c>
      <c r="AM15" s="180">
        <v>1184.8279711403791</v>
      </c>
      <c r="AN15" s="180">
        <v>4190.8554209641006</v>
      </c>
      <c r="AO15" s="180">
        <v>5124.9009350293363</v>
      </c>
      <c r="AP15" s="180">
        <v>4939.0683065591302</v>
      </c>
      <c r="AQ15" s="180">
        <v>1264.1115740069065</v>
      </c>
      <c r="AR15" s="180">
        <v>8889.1793922804954</v>
      </c>
      <c r="AS15" s="180">
        <v>1267.3128964307723</v>
      </c>
      <c r="AT15" s="180">
        <v>4822.1812376108237</v>
      </c>
      <c r="AU15" s="180">
        <v>451.41132620188182</v>
      </c>
    </row>
    <row r="16" spans="1:60" s="172" customFormat="1" ht="14.45" hidden="1" customHeight="1">
      <c r="A16" s="3507" t="s">
        <v>1065</v>
      </c>
      <c r="B16" s="3507"/>
      <c r="C16" s="3507"/>
      <c r="D16" s="173"/>
      <c r="E16" s="171"/>
      <c r="F16" s="174">
        <v>13388.599999999999</v>
      </c>
      <c r="G16" s="146">
        <v>100</v>
      </c>
      <c r="H16" s="146">
        <v>44.272023183540469</v>
      </c>
      <c r="I16" s="146">
        <v>55.727976816459531</v>
      </c>
      <c r="J16" s="177">
        <v>7461.1959040484999</v>
      </c>
      <c r="K16" s="146">
        <v>0</v>
      </c>
      <c r="L16" s="146">
        <v>0</v>
      </c>
      <c r="M16" s="146">
        <v>0</v>
      </c>
      <c r="N16" s="146">
        <v>72.754071584010973</v>
      </c>
      <c r="O16" s="146">
        <v>4.3047699876458649</v>
      </c>
      <c r="P16" s="146">
        <v>16.421158869775205</v>
      </c>
      <c r="Q16" s="146">
        <v>22.684663361883505</v>
      </c>
      <c r="R16" s="146">
        <v>20.746540945309274</v>
      </c>
      <c r="S16" s="146">
        <v>16.892983622879608</v>
      </c>
      <c r="T16" s="146">
        <v>5.2556807693969301</v>
      </c>
      <c r="U16" s="146">
        <v>10.182572879320325</v>
      </c>
      <c r="V16" s="146">
        <v>5.4286107867814311</v>
      </c>
      <c r="W16" s="146">
        <v>3.2758190174816906</v>
      </c>
      <c r="X16" s="146">
        <v>0</v>
      </c>
      <c r="Y16" s="146">
        <v>4.4201943725553878</v>
      </c>
      <c r="Z16" s="146">
        <v>0</v>
      </c>
      <c r="AA16" s="146">
        <v>0</v>
      </c>
      <c r="AB16" s="146"/>
      <c r="AC16" s="146"/>
      <c r="AD16" s="146">
        <v>1.7472881448277373</v>
      </c>
      <c r="AE16" s="146">
        <v>4.2554360848153694</v>
      </c>
      <c r="AF16" s="146">
        <v>2.2085581196620341</v>
      </c>
      <c r="AH16" s="180">
        <v>37821.157034315154</v>
      </c>
      <c r="AI16" s="180">
        <v>5262.0097350447904</v>
      </c>
      <c r="AJ16" s="180">
        <v>2401.8193129164451</v>
      </c>
      <c r="AK16" s="180">
        <v>805.74092168702782</v>
      </c>
      <c r="AL16" s="180">
        <v>1416.2579884272275</v>
      </c>
      <c r="AM16" s="180">
        <v>1184.8279711403791</v>
      </c>
      <c r="AN16" s="180">
        <v>4190.8554209641006</v>
      </c>
      <c r="AO16" s="180">
        <v>5124.9009350293363</v>
      </c>
      <c r="AP16" s="180">
        <v>4939.0683065591302</v>
      </c>
      <c r="AQ16" s="180">
        <v>1264.1115740069065</v>
      </c>
      <c r="AR16" s="180">
        <v>8889.1793922804954</v>
      </c>
      <c r="AS16" s="180">
        <v>1267.3128964307723</v>
      </c>
      <c r="AT16" s="180">
        <v>4822.1812376108237</v>
      </c>
      <c r="AU16" s="180">
        <v>451.41132620188182</v>
      </c>
    </row>
    <row r="17" spans="1:61" s="172" customFormat="1" ht="14.45" hidden="1" customHeight="1">
      <c r="A17" s="3506" t="s">
        <v>1066</v>
      </c>
      <c r="B17" s="3506"/>
      <c r="C17" s="3506"/>
      <c r="D17" s="173"/>
      <c r="E17" s="171"/>
      <c r="F17" s="174">
        <v>13660.999999999885</v>
      </c>
      <c r="G17" s="146">
        <v>100</v>
      </c>
      <c r="H17" s="146">
        <v>47.415059761583208</v>
      </c>
      <c r="I17" s="146">
        <v>52.584940238416792</v>
      </c>
      <c r="J17" s="177">
        <v>7183.6286859700576</v>
      </c>
      <c r="K17" s="146">
        <v>0</v>
      </c>
      <c r="L17" s="146">
        <v>0</v>
      </c>
      <c r="M17" s="146">
        <v>0</v>
      </c>
      <c r="N17" s="146">
        <v>68.691447203025845</v>
      </c>
      <c r="O17" s="146">
        <v>7.6578695783354647</v>
      </c>
      <c r="P17" s="146">
        <v>15.204715246898267</v>
      </c>
      <c r="Q17" s="146">
        <v>18.162671037116887</v>
      </c>
      <c r="R17" s="146">
        <v>16.682481326325536</v>
      </c>
      <c r="S17" s="146">
        <v>16.500962201156188</v>
      </c>
      <c r="T17" s="146">
        <v>4.6452452624764202</v>
      </c>
      <c r="U17" s="146">
        <v>10.691681021899779</v>
      </c>
      <c r="V17" s="146">
        <v>5.2410202996180804</v>
      </c>
      <c r="W17" s="146">
        <v>4.1944641418398678</v>
      </c>
      <c r="X17" s="146">
        <v>0</v>
      </c>
      <c r="Y17" s="146">
        <v>3.3024016868467041</v>
      </c>
      <c r="Z17" s="146">
        <v>0</v>
      </c>
      <c r="AA17" s="146">
        <v>0</v>
      </c>
      <c r="AB17" s="146"/>
      <c r="AC17" s="146"/>
      <c r="AD17" s="146">
        <v>2.1423933103548416</v>
      </c>
      <c r="AE17" s="146">
        <v>3.6455837980908412</v>
      </c>
      <c r="AF17" s="146">
        <v>3.0668664652815281</v>
      </c>
      <c r="AH17" s="180"/>
      <c r="AI17" s="180"/>
      <c r="AJ17" s="180"/>
      <c r="AK17" s="180"/>
      <c r="AL17" s="180"/>
      <c r="AM17" s="180"/>
      <c r="AN17" s="180"/>
      <c r="AO17" s="180"/>
      <c r="AP17" s="180"/>
      <c r="AQ17" s="180"/>
      <c r="AR17" s="180"/>
      <c r="AS17" s="180"/>
      <c r="AT17" s="180"/>
      <c r="AU17" s="180"/>
    </row>
    <row r="18" spans="1:61" s="172" customFormat="1" ht="14.45" hidden="1" customHeight="1">
      <c r="A18" s="3506" t="s">
        <v>1067</v>
      </c>
      <c r="B18" s="3506"/>
      <c r="C18" s="3506"/>
      <c r="D18" s="173"/>
      <c r="E18" s="171"/>
      <c r="F18" s="178">
        <v>13884.2158</v>
      </c>
      <c r="G18" s="148">
        <v>100</v>
      </c>
      <c r="H18" s="148">
        <v>41.530432140000002</v>
      </c>
      <c r="I18" s="148">
        <v>58.469567859999998</v>
      </c>
      <c r="J18" s="179">
        <v>8118.0409790098411</v>
      </c>
      <c r="K18" s="148">
        <v>0</v>
      </c>
      <c r="L18" s="148">
        <v>0</v>
      </c>
      <c r="M18" s="148">
        <v>0</v>
      </c>
      <c r="N18" s="148">
        <v>69.649666513247894</v>
      </c>
      <c r="O18" s="148">
        <v>6.894324655904831</v>
      </c>
      <c r="P18" s="148">
        <v>13.586593478058738</v>
      </c>
      <c r="Q18" s="148">
        <v>12.767295419244322</v>
      </c>
      <c r="R18" s="148">
        <v>16.583388136761723</v>
      </c>
      <c r="S18" s="148">
        <v>15.616586956853213</v>
      </c>
      <c r="T18" s="148">
        <v>4.4420642710275153</v>
      </c>
      <c r="U18" s="148">
        <v>12.367962034214292</v>
      </c>
      <c r="V18" s="148">
        <v>6.3407367585057637</v>
      </c>
      <c r="W18" s="148">
        <v>5.5282894858677745</v>
      </c>
      <c r="X18" s="148">
        <v>0</v>
      </c>
      <c r="Y18" s="148">
        <v>2.1946525381094335</v>
      </c>
      <c r="Z18" s="148">
        <v>0</v>
      </c>
      <c r="AA18" s="148">
        <v>0</v>
      </c>
      <c r="AB18" s="148">
        <v>0</v>
      </c>
      <c r="AC18" s="148">
        <v>0</v>
      </c>
      <c r="AD18" s="148">
        <v>3.8619273316467315</v>
      </c>
      <c r="AE18" s="148">
        <v>5.5833632242395934</v>
      </c>
      <c r="AF18" s="148">
        <v>1.762135304142662</v>
      </c>
      <c r="AH18" s="180"/>
      <c r="AI18" s="180"/>
      <c r="AJ18" s="180"/>
      <c r="AK18" s="180"/>
      <c r="AL18" s="180"/>
      <c r="AM18" s="180"/>
      <c r="AN18" s="180"/>
      <c r="AO18" s="180"/>
      <c r="AP18" s="180"/>
      <c r="AQ18" s="180"/>
      <c r="AR18" s="180"/>
      <c r="AS18" s="180"/>
      <c r="AT18" s="180"/>
      <c r="AU18" s="180"/>
    </row>
    <row r="19" spans="1:61" s="172" customFormat="1" ht="14.45" hidden="1" customHeight="1">
      <c r="A19" s="3506" t="s">
        <v>1068</v>
      </c>
      <c r="B19" s="3506"/>
      <c r="C19" s="3506"/>
      <c r="D19" s="170"/>
      <c r="E19" s="171"/>
      <c r="F19" s="145">
        <v>0</v>
      </c>
      <c r="G19" s="148">
        <v>0</v>
      </c>
      <c r="H19" s="148">
        <v>0</v>
      </c>
      <c r="I19" s="148">
        <v>0</v>
      </c>
      <c r="J19" s="145">
        <v>0</v>
      </c>
      <c r="K19" s="148">
        <v>0</v>
      </c>
      <c r="L19" s="148">
        <v>0</v>
      </c>
      <c r="M19" s="148">
        <v>0</v>
      </c>
      <c r="N19" s="148">
        <v>0</v>
      </c>
      <c r="O19" s="148">
        <v>0</v>
      </c>
      <c r="P19" s="148">
        <v>0</v>
      </c>
      <c r="Q19" s="148">
        <v>0</v>
      </c>
      <c r="R19" s="148">
        <v>0</v>
      </c>
      <c r="S19" s="148">
        <v>0</v>
      </c>
      <c r="T19" s="148">
        <v>0</v>
      </c>
      <c r="U19" s="148">
        <v>0</v>
      </c>
      <c r="V19" s="148">
        <v>0</v>
      </c>
      <c r="W19" s="148">
        <v>0</v>
      </c>
      <c r="X19" s="148">
        <v>0</v>
      </c>
      <c r="Y19" s="148">
        <v>0</v>
      </c>
      <c r="Z19" s="148">
        <v>0</v>
      </c>
      <c r="AA19" s="148">
        <v>0</v>
      </c>
      <c r="AB19" s="148">
        <v>0</v>
      </c>
      <c r="AC19" s="148">
        <v>0</v>
      </c>
      <c r="AD19" s="148">
        <v>0</v>
      </c>
      <c r="AE19" s="148">
        <v>0</v>
      </c>
      <c r="AF19" s="148">
        <v>0</v>
      </c>
      <c r="AH19" s="180"/>
      <c r="AI19" s="180"/>
      <c r="AJ19" s="180"/>
      <c r="AK19" s="180"/>
      <c r="AL19" s="180"/>
      <c r="AM19" s="180"/>
      <c r="AN19" s="180"/>
      <c r="AO19" s="180"/>
      <c r="AP19" s="180"/>
      <c r="AQ19" s="180"/>
      <c r="AR19" s="180"/>
      <c r="AS19" s="180"/>
      <c r="AT19" s="180"/>
      <c r="AU19" s="180"/>
    </row>
    <row r="20" spans="1:61" s="172" customFormat="1" ht="14.45" hidden="1" customHeight="1">
      <c r="A20" s="3506" t="s">
        <v>1069</v>
      </c>
      <c r="B20" s="3506"/>
      <c r="C20" s="3506"/>
      <c r="D20" s="173"/>
      <c r="E20" s="171"/>
      <c r="F20" s="178">
        <v>14412</v>
      </c>
      <c r="G20" s="148">
        <v>100</v>
      </c>
      <c r="H20" s="148">
        <v>51.891124580000003</v>
      </c>
      <c r="I20" s="148">
        <v>48.108875419999997</v>
      </c>
      <c r="J20" s="179">
        <v>7478.5488750000004</v>
      </c>
      <c r="K20" s="148">
        <v>4.014470084</v>
      </c>
      <c r="L20" s="148">
        <v>0</v>
      </c>
      <c r="M20" s="148">
        <v>0</v>
      </c>
      <c r="N20" s="148">
        <v>28.604024410000001</v>
      </c>
      <c r="O20" s="148">
        <v>14.81223855</v>
      </c>
      <c r="P20" s="148">
        <v>16.55652138</v>
      </c>
      <c r="Q20" s="148">
        <v>15.202936830000001</v>
      </c>
      <c r="R20" s="148">
        <v>19.71199227</v>
      </c>
      <c r="S20" s="148">
        <v>18.76305146</v>
      </c>
      <c r="T20" s="148">
        <v>8.2591403260000007</v>
      </c>
      <c r="U20" s="148">
        <v>16.654632530000001</v>
      </c>
      <c r="V20" s="148">
        <v>8.101260323</v>
      </c>
      <c r="W20" s="148">
        <v>15.266523830000001</v>
      </c>
      <c r="X20" s="148">
        <v>1.5672649240000001</v>
      </c>
      <c r="Y20" s="148">
        <v>2.687125757</v>
      </c>
      <c r="Z20" s="148">
        <v>1.5167225520000001</v>
      </c>
      <c r="AA20" s="148">
        <v>1.205722416</v>
      </c>
      <c r="AB20" s="148">
        <v>0</v>
      </c>
      <c r="AC20" s="148">
        <v>0</v>
      </c>
      <c r="AD20" s="148">
        <v>4.6942694420000004</v>
      </c>
      <c r="AE20" s="148">
        <v>7.2259872180000002</v>
      </c>
      <c r="AF20" s="148">
        <v>1.1510355640000001</v>
      </c>
      <c r="AH20" s="180"/>
      <c r="AI20" s="180"/>
      <c r="AJ20" s="180"/>
      <c r="AK20" s="180"/>
      <c r="AL20" s="180"/>
      <c r="AM20" s="180"/>
      <c r="AN20" s="180"/>
      <c r="AO20" s="180"/>
      <c r="AP20" s="180"/>
      <c r="AQ20" s="180"/>
      <c r="AR20" s="180"/>
      <c r="AS20" s="180"/>
      <c r="AT20" s="180"/>
      <c r="AU20" s="180"/>
    </row>
    <row r="21" spans="1:61" s="172" customFormat="1" ht="14.45" hidden="1" customHeight="1">
      <c r="A21" s="3506" t="s">
        <v>1070</v>
      </c>
      <c r="B21" s="3506"/>
      <c r="C21" s="3506"/>
      <c r="D21" s="173"/>
      <c r="E21" s="171"/>
      <c r="F21" s="178">
        <v>14563.000000000737</v>
      </c>
      <c r="G21" s="148">
        <v>100</v>
      </c>
      <c r="H21" s="148">
        <v>52.165681420177314</v>
      </c>
      <c r="I21" s="148">
        <v>47.834318579822281</v>
      </c>
      <c r="J21" s="179">
        <f>F21*I21/100</f>
        <v>6966.1118147798707</v>
      </c>
      <c r="K21" s="148">
        <v>6.0716791626035143</v>
      </c>
      <c r="L21" s="148">
        <v>1.6367180344682106</v>
      </c>
      <c r="M21" s="148">
        <v>15.508203207042992</v>
      </c>
      <c r="N21" s="148">
        <v>32.030910567443065</v>
      </c>
      <c r="O21" s="148">
        <v>14.172096921760192</v>
      </c>
      <c r="P21" s="148">
        <v>18.375296424594957</v>
      </c>
      <c r="Q21" s="148">
        <v>16.616321945894853</v>
      </c>
      <c r="R21" s="148">
        <v>19.307149751506991</v>
      </c>
      <c r="S21" s="148">
        <v>14.754122929979196</v>
      </c>
      <c r="T21" s="148">
        <v>8.8058212701939009</v>
      </c>
      <c r="U21" s="148">
        <v>17.314015898672849</v>
      </c>
      <c r="V21" s="148">
        <v>11.923238958217723</v>
      </c>
      <c r="W21" s="148">
        <v>18.405650039304565</v>
      </c>
      <c r="X21" s="148">
        <v>3.0207159256827705</v>
      </c>
      <c r="Y21" s="148">
        <v>6.12017318166696</v>
      </c>
      <c r="Z21" s="148">
        <v>3.4426512919117895</v>
      </c>
      <c r="AA21" s="148">
        <v>2.8254740410265455</v>
      </c>
      <c r="AB21" s="148">
        <v>0</v>
      </c>
      <c r="AC21" s="148">
        <v>0</v>
      </c>
      <c r="AD21" s="148">
        <v>9.5890676843881781</v>
      </c>
      <c r="AE21" s="148">
        <v>13.545543479815828</v>
      </c>
      <c r="AF21" s="148">
        <v>0.98981581510509475</v>
      </c>
      <c r="AH21" s="180"/>
      <c r="AI21" s="180"/>
      <c r="AJ21" s="180"/>
      <c r="AK21" s="180"/>
      <c r="AL21" s="180"/>
      <c r="AM21" s="180"/>
      <c r="AN21" s="180"/>
      <c r="AO21" s="180"/>
      <c r="AP21" s="180"/>
      <c r="AQ21" s="180"/>
      <c r="AR21" s="180"/>
      <c r="AS21" s="180"/>
      <c r="AT21" s="180"/>
      <c r="AU21" s="180"/>
    </row>
    <row r="22" spans="1:61" s="172" customFormat="1" ht="14.45" hidden="1" customHeight="1">
      <c r="A22" s="3506" t="s">
        <v>1071</v>
      </c>
      <c r="B22" s="3506"/>
      <c r="C22" s="3506"/>
      <c r="D22" s="173"/>
      <c r="E22" s="171"/>
      <c r="F22" s="178">
        <v>14821.000000244734</v>
      </c>
      <c r="G22" s="148">
        <v>100</v>
      </c>
      <c r="H22" s="148">
        <v>60.243738515175465</v>
      </c>
      <c r="I22" s="148">
        <v>39.756261484824563</v>
      </c>
      <c r="J22" s="179">
        <f>F22*I22/100</f>
        <v>5892.2755147631451</v>
      </c>
      <c r="K22" s="148">
        <v>3.7705019543159235</v>
      </c>
      <c r="L22" s="148">
        <v>1.0102541653875741</v>
      </c>
      <c r="M22" s="148">
        <v>11.974840371072153</v>
      </c>
      <c r="N22" s="148">
        <v>14.867202098408759</v>
      </c>
      <c r="O22" s="148">
        <v>9.3366423406646426</v>
      </c>
      <c r="P22" s="148">
        <v>15.529938316902035</v>
      </c>
      <c r="Q22" s="148">
        <v>11.735535755256356</v>
      </c>
      <c r="R22" s="148">
        <v>15.257187245119496</v>
      </c>
      <c r="S22" s="148">
        <v>12.566588289565003</v>
      </c>
      <c r="T22" s="148">
        <v>7.2320503126973419</v>
      </c>
      <c r="U22" s="148">
        <v>15.611832021991225</v>
      </c>
      <c r="V22" s="148">
        <v>10.853754468058083</v>
      </c>
      <c r="W22" s="148">
        <v>21.146324292510787</v>
      </c>
      <c r="X22" s="148">
        <v>2.3300117236682114</v>
      </c>
      <c r="Y22" s="148">
        <v>3.2774957699106717</v>
      </c>
      <c r="Z22" s="148">
        <v>3.0657678113559728</v>
      </c>
      <c r="AA22" s="148">
        <v>2.0060826134693905</v>
      </c>
      <c r="AB22" s="148">
        <v>5.6772411257670363</v>
      </c>
      <c r="AC22" s="148">
        <v>1.9348047821342444</v>
      </c>
      <c r="AD22" s="148">
        <v>9.3158034841033341</v>
      </c>
      <c r="AE22" s="148">
        <v>12.150438351999535</v>
      </c>
      <c r="AF22" s="148">
        <v>1.0682428392254972</v>
      </c>
      <c r="AH22" s="180"/>
      <c r="AI22" s="180"/>
      <c r="AJ22" s="180"/>
      <c r="AK22" s="180"/>
      <c r="AL22" s="180"/>
      <c r="AM22" s="180"/>
      <c r="AN22" s="180"/>
      <c r="AO22" s="180"/>
      <c r="AP22" s="180"/>
      <c r="AQ22" s="180"/>
      <c r="AR22" s="180"/>
      <c r="AS22" s="180"/>
      <c r="AT22" s="180"/>
      <c r="AU22" s="180"/>
    </row>
    <row r="23" spans="1:61" s="172" customFormat="1" ht="15" hidden="1" customHeight="1">
      <c r="A23" s="2618" t="s">
        <v>1072</v>
      </c>
      <c r="B23" s="2619"/>
      <c r="C23" s="2619"/>
      <c r="D23" s="2620"/>
      <c r="E23" s="171"/>
      <c r="F23" s="130">
        <v>14935.000010349095</v>
      </c>
      <c r="G23" s="148">
        <v>100</v>
      </c>
      <c r="H23" s="148">
        <v>56.806941568962813</v>
      </c>
      <c r="I23" s="148">
        <v>43.193058431037173</v>
      </c>
      <c r="J23" s="133">
        <f>F23*I23/100</f>
        <v>6450.8832811454931</v>
      </c>
      <c r="K23" s="148">
        <v>6.4571736069790786</v>
      </c>
      <c r="L23" s="148">
        <v>1.9297499948440571</v>
      </c>
      <c r="M23" s="148">
        <v>12.961698228949189</v>
      </c>
      <c r="N23" s="148">
        <v>19.229376589694603</v>
      </c>
      <c r="O23" s="148">
        <v>10.045998704291211</v>
      </c>
      <c r="P23" s="148">
        <v>17.706794385433469</v>
      </c>
      <c r="Q23" s="148">
        <v>13.802904664009644</v>
      </c>
      <c r="R23" s="148">
        <v>17.540971207953124</v>
      </c>
      <c r="S23" s="148">
        <v>13.186066863855713</v>
      </c>
      <c r="T23" s="148">
        <v>8.0678938345049147</v>
      </c>
      <c r="U23" s="148">
        <v>14.424692391614633</v>
      </c>
      <c r="V23" s="148">
        <v>10.438333095389677</v>
      </c>
      <c r="W23" s="148">
        <v>22.533523034165878</v>
      </c>
      <c r="X23" s="148">
        <v>2.7391325385589691</v>
      </c>
      <c r="Y23" s="148">
        <v>3.7072646784535177</v>
      </c>
      <c r="Z23" s="148">
        <v>2.8145527818007685</v>
      </c>
      <c r="AA23" s="148">
        <v>2.2811354836505373</v>
      </c>
      <c r="AB23" s="148">
        <v>7.545868177039627</v>
      </c>
      <c r="AC23" s="148">
        <v>1.5523305763003821</v>
      </c>
      <c r="AD23" s="148">
        <v>9.4516826828643676</v>
      </c>
      <c r="AE23" s="148">
        <v>12.375920366934045</v>
      </c>
      <c r="AF23" s="148">
        <v>1.2729334758826762</v>
      </c>
      <c r="AH23" s="180"/>
      <c r="AI23" s="180"/>
      <c r="AJ23" s="180"/>
      <c r="AK23" s="180"/>
      <c r="AL23" s="180"/>
      <c r="AM23" s="180"/>
      <c r="AN23" s="180"/>
      <c r="AO23" s="180"/>
      <c r="AP23" s="180"/>
      <c r="AQ23" s="180"/>
      <c r="AR23" s="180"/>
      <c r="AS23" s="180"/>
      <c r="AT23" s="180"/>
      <c r="AU23" s="180"/>
    </row>
    <row r="24" spans="1:61" s="172" customFormat="1" ht="15" hidden="1" customHeight="1">
      <c r="A24" s="2618" t="s">
        <v>1001</v>
      </c>
      <c r="B24" s="2619"/>
      <c r="C24" s="2619"/>
      <c r="D24" s="2620"/>
      <c r="E24" s="171"/>
      <c r="F24" s="130">
        <v>15207</v>
      </c>
      <c r="G24" s="148">
        <v>0</v>
      </c>
      <c r="H24" s="148">
        <v>0</v>
      </c>
      <c r="I24" s="148">
        <v>0</v>
      </c>
      <c r="J24" s="133">
        <v>0</v>
      </c>
      <c r="K24" s="148">
        <v>0</v>
      </c>
      <c r="L24" s="148">
        <v>0</v>
      </c>
      <c r="M24" s="148">
        <v>0</v>
      </c>
      <c r="N24" s="148">
        <v>0</v>
      </c>
      <c r="O24" s="148">
        <v>0</v>
      </c>
      <c r="P24" s="148">
        <v>0</v>
      </c>
      <c r="Q24" s="148">
        <v>0</v>
      </c>
      <c r="R24" s="148">
        <v>0</v>
      </c>
      <c r="S24" s="148">
        <v>0</v>
      </c>
      <c r="T24" s="148">
        <v>0</v>
      </c>
      <c r="U24" s="148">
        <v>0</v>
      </c>
      <c r="V24" s="148">
        <v>0</v>
      </c>
      <c r="W24" s="148">
        <v>0</v>
      </c>
      <c r="X24" s="148">
        <v>0</v>
      </c>
      <c r="Y24" s="148">
        <v>0</v>
      </c>
      <c r="Z24" s="148">
        <v>0</v>
      </c>
      <c r="AA24" s="148">
        <v>0</v>
      </c>
      <c r="AB24" s="148">
        <v>0</v>
      </c>
      <c r="AC24" s="148">
        <v>0</v>
      </c>
      <c r="AD24" s="148">
        <v>0</v>
      </c>
      <c r="AE24" s="148">
        <v>0</v>
      </c>
      <c r="AF24" s="148">
        <v>0</v>
      </c>
      <c r="AH24" s="180"/>
      <c r="AI24" s="180"/>
      <c r="AJ24" s="180"/>
      <c r="AK24" s="180"/>
      <c r="AL24" s="180"/>
      <c r="AM24" s="180"/>
      <c r="AN24" s="180"/>
      <c r="AO24" s="180"/>
      <c r="AP24" s="180"/>
      <c r="AQ24" s="180"/>
      <c r="AR24" s="180"/>
      <c r="AS24" s="180"/>
      <c r="AT24" s="180"/>
      <c r="AU24" s="180"/>
    </row>
    <row r="25" spans="1:61" s="172" customFormat="1" ht="15" customHeight="1" thickTop="1">
      <c r="A25" s="2618" t="s">
        <v>1002</v>
      </c>
      <c r="B25" s="2619"/>
      <c r="C25" s="2619"/>
      <c r="D25" s="2620"/>
      <c r="E25" s="171"/>
      <c r="F25" s="130">
        <v>15829.000000031147</v>
      </c>
      <c r="G25" s="148">
        <v>100</v>
      </c>
      <c r="H25" s="148">
        <v>61.284522243685323</v>
      </c>
      <c r="I25" s="148">
        <v>38.715477756314698</v>
      </c>
      <c r="J25" s="133">
        <f>F25*I25/100</f>
        <v>6128.272974059113</v>
      </c>
      <c r="K25" s="148">
        <v>5.6006825546377073</v>
      </c>
      <c r="L25" s="148">
        <v>1.7998311721986613</v>
      </c>
      <c r="M25" s="148">
        <v>11.223583179121098</v>
      </c>
      <c r="N25" s="148">
        <v>16.500272293476808</v>
      </c>
      <c r="O25" s="148">
        <v>9.4670449478940579</v>
      </c>
      <c r="P25" s="148">
        <v>17.697845415977152</v>
      </c>
      <c r="Q25" s="148">
        <v>12.264097762265013</v>
      </c>
      <c r="R25" s="148">
        <v>15.583420467407242</v>
      </c>
      <c r="S25" s="148">
        <v>12.088344463323548</v>
      </c>
      <c r="T25" s="148">
        <v>7.1960114732320983</v>
      </c>
      <c r="U25" s="148">
        <v>14.67890887398878</v>
      </c>
      <c r="V25" s="148">
        <v>9.6714191249369978</v>
      </c>
      <c r="W25" s="148">
        <v>20.643745970850571</v>
      </c>
      <c r="X25" s="148">
        <v>3.0133775823935558</v>
      </c>
      <c r="Y25" s="148">
        <v>3.7088542463310392</v>
      </c>
      <c r="Z25" s="148">
        <v>2.6609340309332445</v>
      </c>
      <c r="AA25" s="148">
        <v>1.6079584623803909</v>
      </c>
      <c r="AB25" s="148">
        <v>5.8023187601354707</v>
      </c>
      <c r="AC25" s="148">
        <v>1.7568967764957149</v>
      </c>
      <c r="AD25" s="148">
        <v>9.1054309577092862</v>
      </c>
      <c r="AE25" s="148">
        <v>9.9732181128390245</v>
      </c>
      <c r="AF25" s="148">
        <v>1.4442948354691467</v>
      </c>
      <c r="AG25" s="3518"/>
      <c r="AH25" s="3519"/>
      <c r="AI25" s="3524" t="s">
        <v>2212</v>
      </c>
      <c r="AJ25" s="3509"/>
      <c r="AK25" s="3509"/>
      <c r="AL25" s="3509"/>
      <c r="AM25" s="3509"/>
      <c r="AN25" s="3509"/>
      <c r="AO25" s="3509"/>
      <c r="AP25" s="3509"/>
      <c r="AQ25" s="3509"/>
      <c r="AR25" s="3509"/>
      <c r="AS25" s="3509"/>
      <c r="AT25" s="3509"/>
      <c r="AU25" s="3509"/>
      <c r="AV25" s="3509"/>
      <c r="AW25" s="3509"/>
      <c r="AX25" s="3509"/>
      <c r="AY25" s="3509"/>
      <c r="AZ25" s="3509"/>
      <c r="BA25" s="3509"/>
      <c r="BB25" s="3509"/>
      <c r="BC25" s="3509"/>
      <c r="BD25" s="3509"/>
      <c r="BE25" s="3509"/>
      <c r="BF25" s="2507" t="s">
        <v>1939</v>
      </c>
      <c r="BG25" s="3509" t="s">
        <v>2213</v>
      </c>
      <c r="BH25" s="3509"/>
      <c r="BI25" s="2087" t="s">
        <v>1939</v>
      </c>
    </row>
    <row r="26" spans="1:61" s="172" customFormat="1" ht="15" customHeight="1">
      <c r="A26" s="2618" t="s">
        <v>1003</v>
      </c>
      <c r="B26" s="2619"/>
      <c r="C26" s="2619"/>
      <c r="D26" s="2620"/>
      <c r="E26" s="171"/>
      <c r="F26" s="130">
        <v>15486.999999856676</v>
      </c>
      <c r="G26" s="148">
        <v>100</v>
      </c>
      <c r="H26" s="148">
        <v>63.054284628331523</v>
      </c>
      <c r="I26" s="148">
        <v>36.945715371668278</v>
      </c>
      <c r="J26" s="133">
        <f>F26*I26/100</f>
        <v>5721.7829395573144</v>
      </c>
      <c r="K26" s="148">
        <v>5.3216163147522382</v>
      </c>
      <c r="L26" s="148">
        <v>1.8603589441327364</v>
      </c>
      <c r="M26" s="148">
        <v>11.596351148673641</v>
      </c>
      <c r="N26" s="148">
        <v>18.742693944030776</v>
      </c>
      <c r="O26" s="148">
        <v>10.801581132403118</v>
      </c>
      <c r="P26" s="148">
        <v>16.045857697600638</v>
      </c>
      <c r="Q26" s="148">
        <v>12.650066527613992</v>
      </c>
      <c r="R26" s="148">
        <v>14.855482176794773</v>
      </c>
      <c r="S26" s="148">
        <v>14.420422805905602</v>
      </c>
      <c r="T26" s="148">
        <v>7.5881901093932695</v>
      </c>
      <c r="U26" s="148">
        <v>16.822212439359134</v>
      </c>
      <c r="V26" s="148">
        <v>11.765863966636442</v>
      </c>
      <c r="W26" s="148">
        <v>23.048218979511077</v>
      </c>
      <c r="X26" s="148">
        <v>2.916998213804801</v>
      </c>
      <c r="Y26" s="148">
        <v>5.3547663378522232</v>
      </c>
      <c r="Z26" s="148">
        <v>2.9430984106718308</v>
      </c>
      <c r="AA26" s="148">
        <v>1.6683886934435788</v>
      </c>
      <c r="AB26" s="148">
        <v>7.3458916574267965</v>
      </c>
      <c r="AC26" s="148">
        <v>1.7977169697712065</v>
      </c>
      <c r="AD26" s="148">
        <v>10.015429555273169</v>
      </c>
      <c r="AE26" s="148">
        <v>10.150397868998978</v>
      </c>
      <c r="AF26" s="148">
        <v>0.41919054526582211</v>
      </c>
      <c r="AG26" s="3520"/>
      <c r="AH26" s="3521"/>
      <c r="AI26" s="2088" t="s">
        <v>2176</v>
      </c>
      <c r="AJ26" s="2508" t="s">
        <v>2214</v>
      </c>
      <c r="AK26" s="2508" t="s">
        <v>2215</v>
      </c>
      <c r="AL26" s="2508" t="s">
        <v>2216</v>
      </c>
      <c r="AM26" s="2508" t="s">
        <v>2217</v>
      </c>
      <c r="AN26" s="2508" t="s">
        <v>2218</v>
      </c>
      <c r="AO26" s="2508" t="s">
        <v>2219</v>
      </c>
      <c r="AP26" s="2508" t="s">
        <v>2220</v>
      </c>
      <c r="AQ26" s="2508" t="s">
        <v>2221</v>
      </c>
      <c r="AR26" s="2508" t="s">
        <v>2222</v>
      </c>
      <c r="AS26" s="2508" t="s">
        <v>2223</v>
      </c>
      <c r="AT26" s="2508" t="s">
        <v>2224</v>
      </c>
      <c r="AU26" s="2508" t="s">
        <v>2225</v>
      </c>
      <c r="AV26" s="2508" t="s">
        <v>2226</v>
      </c>
      <c r="AW26" s="2508" t="s">
        <v>2227</v>
      </c>
      <c r="AX26" s="2508" t="s">
        <v>2228</v>
      </c>
      <c r="AY26" s="2508" t="s">
        <v>2229</v>
      </c>
      <c r="AZ26" s="2508" t="s">
        <v>2230</v>
      </c>
      <c r="BA26" s="2508" t="s">
        <v>2231</v>
      </c>
      <c r="BB26" s="2508" t="s">
        <v>2232</v>
      </c>
      <c r="BC26" s="2508" t="s">
        <v>2233</v>
      </c>
      <c r="BD26" s="2508" t="s">
        <v>2234</v>
      </c>
      <c r="BE26" s="2508" t="s">
        <v>2235</v>
      </c>
      <c r="BF26" s="3510" t="s">
        <v>2236</v>
      </c>
      <c r="BG26" s="2508" t="s">
        <v>2237</v>
      </c>
      <c r="BH26" s="2508" t="s">
        <v>2238</v>
      </c>
      <c r="BI26" s="3512" t="s">
        <v>2239</v>
      </c>
    </row>
    <row r="27" spans="1:61" s="172" customFormat="1" ht="15" customHeight="1" thickBot="1">
      <c r="A27" s="2618" t="s">
        <v>1004</v>
      </c>
      <c r="B27" s="2619"/>
      <c r="C27" s="2619"/>
      <c r="D27" s="2620"/>
      <c r="E27" s="171"/>
      <c r="F27" s="130">
        <v>15649.000000000044</v>
      </c>
      <c r="G27" s="148">
        <v>100</v>
      </c>
      <c r="H27" s="148">
        <v>63.41404135122044</v>
      </c>
      <c r="I27" s="148">
        <v>36.585958648779346</v>
      </c>
      <c r="J27" s="133">
        <f>F27*I27/100</f>
        <v>5725.336668947496</v>
      </c>
      <c r="K27" s="148">
        <v>6.0328225098549666</v>
      </c>
      <c r="L27" s="148">
        <v>1.4931346875752671</v>
      </c>
      <c r="M27" s="148">
        <v>8.4628326070635982</v>
      </c>
      <c r="N27" s="148">
        <v>17.037346804632815</v>
      </c>
      <c r="O27" s="148">
        <v>9.9931224778654659</v>
      </c>
      <c r="P27" s="148">
        <v>15.238084829120519</v>
      </c>
      <c r="Q27" s="148">
        <v>11.739033927000785</v>
      </c>
      <c r="R27" s="148">
        <v>13.533966213750649</v>
      </c>
      <c r="S27" s="148">
        <v>13.683066110647896</v>
      </c>
      <c r="T27" s="148">
        <v>5.9923175721838691</v>
      </c>
      <c r="U27" s="148">
        <v>17.236553813253039</v>
      </c>
      <c r="V27" s="148">
        <v>11.795129963032682</v>
      </c>
      <c r="W27" s="148">
        <v>20.944502949688221</v>
      </c>
      <c r="X27" s="148">
        <v>2.5176366802340344</v>
      </c>
      <c r="Y27" s="148">
        <v>4.5434548835326005</v>
      </c>
      <c r="Z27" s="148">
        <v>1.5423443558142718</v>
      </c>
      <c r="AA27" s="148">
        <v>1.8088466085467749</v>
      </c>
      <c r="AB27" s="148">
        <v>6.5167287979717283</v>
      </c>
      <c r="AC27" s="148">
        <v>1.0380191369206677</v>
      </c>
      <c r="AD27" s="148">
        <v>8.6641430553290633</v>
      </c>
      <c r="AE27" s="148">
        <v>10.525123691785767</v>
      </c>
      <c r="AF27" s="148">
        <v>0.7582375048719161</v>
      </c>
      <c r="AG27" s="3522"/>
      <c r="AH27" s="3523"/>
      <c r="AI27" s="2089" t="s">
        <v>2239</v>
      </c>
      <c r="AJ27" s="2509" t="s">
        <v>2239</v>
      </c>
      <c r="AK27" s="2509" t="s">
        <v>2239</v>
      </c>
      <c r="AL27" s="2509" t="s">
        <v>2239</v>
      </c>
      <c r="AM27" s="2509" t="s">
        <v>2239</v>
      </c>
      <c r="AN27" s="2509" t="s">
        <v>2239</v>
      </c>
      <c r="AO27" s="2509" t="s">
        <v>2239</v>
      </c>
      <c r="AP27" s="2509" t="s">
        <v>2239</v>
      </c>
      <c r="AQ27" s="2509" t="s">
        <v>2239</v>
      </c>
      <c r="AR27" s="2509" t="s">
        <v>2239</v>
      </c>
      <c r="AS27" s="2509" t="s">
        <v>2239</v>
      </c>
      <c r="AT27" s="2509" t="s">
        <v>2239</v>
      </c>
      <c r="AU27" s="2509" t="s">
        <v>2239</v>
      </c>
      <c r="AV27" s="2509" t="s">
        <v>2239</v>
      </c>
      <c r="AW27" s="2509" t="s">
        <v>2239</v>
      </c>
      <c r="AX27" s="2509" t="s">
        <v>2239</v>
      </c>
      <c r="AY27" s="2509" t="s">
        <v>2239</v>
      </c>
      <c r="AZ27" s="2509" t="s">
        <v>2239</v>
      </c>
      <c r="BA27" s="2509" t="s">
        <v>2239</v>
      </c>
      <c r="BB27" s="2509" t="s">
        <v>2239</v>
      </c>
      <c r="BC27" s="2509" t="s">
        <v>2239</v>
      </c>
      <c r="BD27" s="2509" t="s">
        <v>2239</v>
      </c>
      <c r="BE27" s="2509" t="s">
        <v>2239</v>
      </c>
      <c r="BF27" s="3511"/>
      <c r="BG27" s="2509" t="s">
        <v>2239</v>
      </c>
      <c r="BH27" s="2509" t="s">
        <v>2239</v>
      </c>
      <c r="BI27" s="3513"/>
    </row>
    <row r="28" spans="1:61" s="172" customFormat="1" ht="15" customHeight="1" thickTop="1">
      <c r="A28" s="2618" t="s">
        <v>1005</v>
      </c>
      <c r="B28" s="2619"/>
      <c r="C28" s="2619"/>
      <c r="D28" s="2620"/>
      <c r="E28" s="171"/>
      <c r="F28" s="130">
        <v>15686.999999796744</v>
      </c>
      <c r="G28" s="148">
        <v>100</v>
      </c>
      <c r="H28" s="148">
        <v>55.338780055024841</v>
      </c>
      <c r="I28" s="148">
        <v>44.661219944974938</v>
      </c>
      <c r="J28" s="133">
        <f>F28*I28/100</f>
        <v>7006.0055726774417</v>
      </c>
      <c r="K28" s="148">
        <v>6.4195745717305082</v>
      </c>
      <c r="L28" s="148">
        <v>1.2801251528143671</v>
      </c>
      <c r="M28" s="148">
        <v>12.229506427804699</v>
      </c>
      <c r="N28" s="148">
        <v>35.213758371078271</v>
      </c>
      <c r="O28" s="148">
        <v>6.7632006017982444</v>
      </c>
      <c r="P28" s="148">
        <v>15.460144998679551</v>
      </c>
      <c r="Q28" s="148">
        <v>21.72854166779781</v>
      </c>
      <c r="R28" s="148">
        <v>18.186567672759676</v>
      </c>
      <c r="S28" s="148">
        <v>16.494945134187116</v>
      </c>
      <c r="T28" s="148">
        <v>10.333798335815301</v>
      </c>
      <c r="U28" s="148">
        <v>25.877883821893008</v>
      </c>
      <c r="V28" s="148">
        <v>18.883477010832728</v>
      </c>
      <c r="W28" s="148">
        <v>29.893662138959819</v>
      </c>
      <c r="X28" s="148">
        <v>3.4916511131189614</v>
      </c>
      <c r="Y28" s="148">
        <v>10.192953150882802</v>
      </c>
      <c r="Z28" s="148">
        <v>2.0298118171831603</v>
      </c>
      <c r="AA28" s="148">
        <v>2.1177615284014326</v>
      </c>
      <c r="AB28" s="148">
        <v>7.6852611966865405</v>
      </c>
      <c r="AC28" s="148">
        <v>1.3275250649049917</v>
      </c>
      <c r="AD28" s="148">
        <v>12.566792908965084</v>
      </c>
      <c r="AE28" s="148">
        <v>14.099369520746256</v>
      </c>
      <c r="AF28" s="148">
        <v>1.4470666808559496</v>
      </c>
      <c r="AG28" s="3514" t="s">
        <v>1936</v>
      </c>
      <c r="AH28" s="2090" t="s">
        <v>1937</v>
      </c>
      <c r="AI28" s="2091">
        <v>84.850238678112774</v>
      </c>
      <c r="AJ28" s="2092">
        <v>4.1276731594038019</v>
      </c>
      <c r="AK28" s="2092">
        <v>1.5966686027504</v>
      </c>
      <c r="AL28" s="2092">
        <v>8.4471122642291707</v>
      </c>
      <c r="AM28" s="2092">
        <v>30.403409204341614</v>
      </c>
      <c r="AN28" s="2092">
        <v>3.6328228913239475</v>
      </c>
      <c r="AO28" s="2092">
        <v>13.161938652321222</v>
      </c>
      <c r="AP28" s="2092">
        <v>17.769650248639667</v>
      </c>
      <c r="AQ28" s="2092">
        <v>17.732348048720855</v>
      </c>
      <c r="AR28" s="2092">
        <v>12.425110354695885</v>
      </c>
      <c r="AS28" s="2092">
        <v>6.6290558829632182</v>
      </c>
      <c r="AT28" s="2092">
        <v>19.61883799560237</v>
      </c>
      <c r="AU28" s="2092">
        <v>14.883841845907938</v>
      </c>
      <c r="AV28" s="2092">
        <v>26.374973673614875</v>
      </c>
      <c r="AW28" s="2092">
        <v>3.4828289441946865</v>
      </c>
      <c r="AX28" s="2092">
        <v>6.6050434984210273</v>
      </c>
      <c r="AY28" s="2092">
        <v>2.2419173074239893</v>
      </c>
      <c r="AZ28" s="2092">
        <v>2.4305540956923712</v>
      </c>
      <c r="BA28" s="2092">
        <v>6.3828343241666463</v>
      </c>
      <c r="BB28" s="2092">
        <v>1.6502116033385101</v>
      </c>
      <c r="BC28" s="2092">
        <v>10.49600950045372</v>
      </c>
      <c r="BD28" s="2092">
        <v>10.030125097898384</v>
      </c>
      <c r="BE28" s="2092">
        <v>1.4698686991943406</v>
      </c>
      <c r="BF28" s="2093">
        <v>11874.180779833961</v>
      </c>
      <c r="BG28" s="2092">
        <v>60.511806076407495</v>
      </c>
      <c r="BH28" s="2092">
        <v>39.488193923592554</v>
      </c>
      <c r="BI28" s="2094">
        <v>100</v>
      </c>
    </row>
    <row r="29" spans="1:61" s="172" customFormat="1" ht="15" customHeight="1">
      <c r="A29" s="2618" t="s">
        <v>1486</v>
      </c>
      <c r="B29" s="2619"/>
      <c r="C29" s="2619"/>
      <c r="D29" s="2620"/>
      <c r="E29" s="171"/>
      <c r="F29" s="130">
        <f>'69.'!F9</f>
        <v>16502.022257559558</v>
      </c>
      <c r="G29" s="148">
        <v>100</v>
      </c>
      <c r="H29" s="148">
        <f>BG30</f>
        <v>62.94727252350912</v>
      </c>
      <c r="I29" s="148">
        <f>BH30</f>
        <v>37.052727476490801</v>
      </c>
      <c r="J29" s="133">
        <f>F29*I29/100</f>
        <v>6114.4493352033978</v>
      </c>
      <c r="K29" s="148">
        <f>AJ30</f>
        <v>3.7577578278307535</v>
      </c>
      <c r="L29" s="148">
        <f t="shared" ref="L29:P29" si="1">AK30</f>
        <v>1.3805707083680689</v>
      </c>
      <c r="M29" s="148">
        <f t="shared" si="1"/>
        <v>7.9113660357741287</v>
      </c>
      <c r="N29" s="148">
        <f t="shared" si="1"/>
        <v>27.313267839920098</v>
      </c>
      <c r="O29" s="148">
        <f t="shared" si="1"/>
        <v>2.9617155394584325</v>
      </c>
      <c r="P29" s="148">
        <f t="shared" si="1"/>
        <v>12.794846161280002</v>
      </c>
      <c r="Q29" s="148">
        <f t="shared" ref="Q29" si="2">AP30</f>
        <v>17.450630030789803</v>
      </c>
      <c r="R29" s="148">
        <f t="shared" ref="R29" si="3">AQ30</f>
        <v>15.676062475101729</v>
      </c>
      <c r="S29" s="148">
        <f t="shared" ref="S29" si="4">AR30</f>
        <v>11.23958217434042</v>
      </c>
      <c r="T29" s="148">
        <f t="shared" ref="T29:U29" si="5">AS30</f>
        <v>6.3799888457097067</v>
      </c>
      <c r="U29" s="148">
        <f t="shared" si="5"/>
        <v>19.699669637549366</v>
      </c>
      <c r="V29" s="148">
        <f t="shared" ref="V29" si="6">AU30</f>
        <v>14.341244697855732</v>
      </c>
      <c r="W29" s="148">
        <f t="shared" ref="W29" si="7">AV30</f>
        <v>24.714057545877029</v>
      </c>
      <c r="X29" s="148">
        <f>AW30</f>
        <v>3.1180310284770134</v>
      </c>
      <c r="Y29" s="148">
        <f t="shared" ref="Y29" si="8">AX30</f>
        <v>5.4494548417968565</v>
      </c>
      <c r="Z29" s="148">
        <f t="shared" ref="Z29" si="9">AY30</f>
        <v>1.9319630602083009</v>
      </c>
      <c r="AA29" s="148">
        <f t="shared" ref="AA29" si="10">AZ30</f>
        <v>2.1608815631165936</v>
      </c>
      <c r="AB29" s="148">
        <f t="shared" ref="AB29" si="11">BA30</f>
        <v>5.8480892788366221</v>
      </c>
      <c r="AC29" s="148">
        <f t="shared" ref="AC29" si="12">BB30</f>
        <v>1.419098063291901</v>
      </c>
      <c r="AD29" s="148">
        <f t="shared" ref="AD29" si="13">BC30</f>
        <v>9.1136629829040334</v>
      </c>
      <c r="AE29" s="148">
        <f t="shared" ref="AE29" si="14">BD30</f>
        <v>9.251541705709073</v>
      </c>
      <c r="AF29" s="148">
        <f t="shared" ref="AF29" si="15">BE30</f>
        <v>1.1797695579730727</v>
      </c>
      <c r="AG29" s="3515"/>
      <c r="AH29" s="2510" t="s">
        <v>1938</v>
      </c>
      <c r="AI29" s="2095">
        <v>90.003978550782051</v>
      </c>
      <c r="AJ29" s="2096">
        <v>2.8086238651676121</v>
      </c>
      <c r="AK29" s="2097">
        <v>0.82610369034515752</v>
      </c>
      <c r="AL29" s="2096">
        <v>6.5367408245588345</v>
      </c>
      <c r="AM29" s="2096">
        <v>19.384539647091852</v>
      </c>
      <c r="AN29" s="2096">
        <v>1.2397788531907923</v>
      </c>
      <c r="AO29" s="2096">
        <v>11.852955082572384</v>
      </c>
      <c r="AP29" s="2096">
        <v>16.632083467040026</v>
      </c>
      <c r="AQ29" s="2096">
        <v>10.400016017236071</v>
      </c>
      <c r="AR29" s="2096">
        <v>8.1977372881481028</v>
      </c>
      <c r="AS29" s="2096">
        <v>5.7409291370138744</v>
      </c>
      <c r="AT29" s="2096">
        <v>19.907068601802848</v>
      </c>
      <c r="AU29" s="2096">
        <v>12.949041300741843</v>
      </c>
      <c r="AV29" s="2096">
        <v>20.452455575320037</v>
      </c>
      <c r="AW29" s="2096">
        <v>2.1820274034204572</v>
      </c>
      <c r="AX29" s="2096">
        <v>2.4844292068599141</v>
      </c>
      <c r="AY29" s="2096">
        <v>1.1366780914748396</v>
      </c>
      <c r="AZ29" s="2096">
        <v>1.4689519845921899</v>
      </c>
      <c r="BA29" s="2096">
        <v>4.4760329173707225</v>
      </c>
      <c r="BB29" s="2097">
        <v>0.82610369034515752</v>
      </c>
      <c r="BC29" s="2096">
        <v>5.5668188377960659</v>
      </c>
      <c r="BD29" s="2096">
        <v>7.2538414829313904</v>
      </c>
      <c r="BE29" s="2097">
        <v>0.4354290995724015</v>
      </c>
      <c r="BF29" s="2098">
        <v>4627.8414777255839</v>
      </c>
      <c r="BG29" s="2096">
        <v>69.196226601840792</v>
      </c>
      <c r="BH29" s="2096">
        <v>30.803773398159244</v>
      </c>
      <c r="BI29" s="2099">
        <v>100</v>
      </c>
    </row>
    <row r="30" spans="1:61" s="184" customFormat="1" ht="15" customHeight="1">
      <c r="A30" s="3508" t="s">
        <v>43</v>
      </c>
      <c r="B30" s="3508"/>
      <c r="C30" s="3508"/>
      <c r="D30" s="173"/>
      <c r="E30" s="171"/>
      <c r="F30" s="135"/>
      <c r="G30" s="182"/>
      <c r="H30" s="148"/>
      <c r="I30" s="148"/>
      <c r="J30" s="136"/>
      <c r="K30" s="200"/>
      <c r="L30" s="200"/>
      <c r="M30" s="200"/>
      <c r="N30" s="148"/>
      <c r="O30" s="200"/>
      <c r="P30" s="201"/>
      <c r="Q30" s="200"/>
      <c r="R30" s="148"/>
      <c r="S30" s="200"/>
      <c r="T30" s="148"/>
      <c r="U30" s="148"/>
      <c r="V30" s="200"/>
      <c r="W30" s="148"/>
      <c r="X30" s="200"/>
      <c r="Y30" s="200"/>
      <c r="Z30" s="200"/>
      <c r="AA30" s="200"/>
      <c r="AB30" s="200"/>
      <c r="AC30" s="200"/>
      <c r="AD30" s="200"/>
      <c r="AE30" s="200"/>
      <c r="AF30" s="200"/>
      <c r="AG30" s="3515" t="s">
        <v>1939</v>
      </c>
      <c r="AH30" s="3516"/>
      <c r="AI30" s="2095">
        <v>86.295557971462998</v>
      </c>
      <c r="AJ30" s="2096">
        <v>3.7577578278307535</v>
      </c>
      <c r="AK30" s="2096">
        <v>1.3805707083680689</v>
      </c>
      <c r="AL30" s="2096">
        <v>7.9113660357741287</v>
      </c>
      <c r="AM30" s="2096">
        <v>27.313267839920098</v>
      </c>
      <c r="AN30" s="2096">
        <v>2.9617155394584325</v>
      </c>
      <c r="AO30" s="2096">
        <v>12.794846161280002</v>
      </c>
      <c r="AP30" s="2096">
        <v>17.450630030789803</v>
      </c>
      <c r="AQ30" s="2096">
        <v>15.676062475101729</v>
      </c>
      <c r="AR30" s="2096">
        <v>11.23958217434042</v>
      </c>
      <c r="AS30" s="2096">
        <v>6.3799888457097067</v>
      </c>
      <c r="AT30" s="2096">
        <v>19.699669637549366</v>
      </c>
      <c r="AU30" s="2096">
        <v>14.341244697855732</v>
      </c>
      <c r="AV30" s="2096">
        <v>24.714057545877029</v>
      </c>
      <c r="AW30" s="2096">
        <v>3.1180310284770134</v>
      </c>
      <c r="AX30" s="2096">
        <v>5.4494548417968565</v>
      </c>
      <c r="AY30" s="2096">
        <v>1.9319630602083009</v>
      </c>
      <c r="AZ30" s="2096">
        <v>2.1608815631165936</v>
      </c>
      <c r="BA30" s="2096">
        <v>5.8480892788366221</v>
      </c>
      <c r="BB30" s="2096">
        <v>1.419098063291901</v>
      </c>
      <c r="BC30" s="2096">
        <v>9.1136629829040334</v>
      </c>
      <c r="BD30" s="2096">
        <v>9.251541705709073</v>
      </c>
      <c r="BE30" s="2096">
        <v>1.1797695579730727</v>
      </c>
      <c r="BF30" s="2098">
        <v>16502.022257559558</v>
      </c>
      <c r="BG30" s="2096">
        <v>62.94727252350912</v>
      </c>
      <c r="BH30" s="2096">
        <v>37.052727476490801</v>
      </c>
      <c r="BI30" s="2099">
        <v>100</v>
      </c>
    </row>
    <row r="31" spans="1:61" s="184" customFormat="1" ht="15" customHeight="1">
      <c r="A31" s="185"/>
      <c r="B31" s="185" t="s">
        <v>44</v>
      </c>
      <c r="C31" s="185"/>
      <c r="D31" s="187"/>
      <c r="E31" s="202"/>
      <c r="F31" s="190">
        <f>'69.'!F11</f>
        <v>11874.180779833961</v>
      </c>
      <c r="G31" s="183">
        <v>100</v>
      </c>
      <c r="H31" s="183">
        <f>BG28</f>
        <v>60.511806076407495</v>
      </c>
      <c r="I31" s="183">
        <f>BH28</f>
        <v>39.488193923592554</v>
      </c>
      <c r="J31" s="190">
        <f t="shared" ref="J31:J60" si="16">F31*I31/100</f>
        <v>4688.8995331787892</v>
      </c>
      <c r="K31" s="183">
        <f>AJ28</f>
        <v>4.1276731594038019</v>
      </c>
      <c r="L31" s="183">
        <f t="shared" ref="L31:AD31" si="17">AK28</f>
        <v>1.5966686027504</v>
      </c>
      <c r="M31" s="183">
        <f t="shared" si="17"/>
        <v>8.4471122642291707</v>
      </c>
      <c r="N31" s="183">
        <f t="shared" si="17"/>
        <v>30.403409204341614</v>
      </c>
      <c r="O31" s="183">
        <f t="shared" si="17"/>
        <v>3.6328228913239475</v>
      </c>
      <c r="P31" s="183">
        <f t="shared" si="17"/>
        <v>13.161938652321222</v>
      </c>
      <c r="Q31" s="183">
        <f t="shared" si="17"/>
        <v>17.769650248639667</v>
      </c>
      <c r="R31" s="183">
        <f t="shared" si="17"/>
        <v>17.732348048720855</v>
      </c>
      <c r="S31" s="183">
        <f t="shared" si="17"/>
        <v>12.425110354695885</v>
      </c>
      <c r="T31" s="183">
        <f t="shared" si="17"/>
        <v>6.6290558829632182</v>
      </c>
      <c r="U31" s="183">
        <f t="shared" si="17"/>
        <v>19.61883799560237</v>
      </c>
      <c r="V31" s="183">
        <f t="shared" si="17"/>
        <v>14.883841845907938</v>
      </c>
      <c r="W31" s="183">
        <f t="shared" si="17"/>
        <v>26.374973673614875</v>
      </c>
      <c r="X31" s="183">
        <f t="shared" si="17"/>
        <v>3.4828289441946865</v>
      </c>
      <c r="Y31" s="183">
        <f t="shared" si="17"/>
        <v>6.6050434984210273</v>
      </c>
      <c r="Z31" s="183">
        <f t="shared" si="17"/>
        <v>2.2419173074239893</v>
      </c>
      <c r="AA31" s="183">
        <f t="shared" si="17"/>
        <v>2.4305540956923712</v>
      </c>
      <c r="AB31" s="183">
        <f t="shared" si="17"/>
        <v>6.3828343241666463</v>
      </c>
      <c r="AC31" s="183">
        <f t="shared" si="17"/>
        <v>1.6502116033385101</v>
      </c>
      <c r="AD31" s="183">
        <f t="shared" si="17"/>
        <v>10.49600950045372</v>
      </c>
      <c r="AE31" s="183">
        <v>10.030125097898337</v>
      </c>
      <c r="AF31" s="183">
        <v>1.4698686991943328</v>
      </c>
      <c r="AG31" s="3515" t="s">
        <v>1940</v>
      </c>
      <c r="AH31" s="3516"/>
      <c r="AI31" s="2095">
        <v>74.680696500181881</v>
      </c>
      <c r="AJ31" s="2096">
        <v>7.6502318700702769</v>
      </c>
      <c r="AK31" s="2096">
        <v>1.4941141295682066</v>
      </c>
      <c r="AL31" s="2096">
        <v>11.307493668343687</v>
      </c>
      <c r="AM31" s="2096">
        <v>37.365645952375779</v>
      </c>
      <c r="AN31" s="2096">
        <v>5.0708588228897753</v>
      </c>
      <c r="AO31" s="2096">
        <v>15.44832322801998</v>
      </c>
      <c r="AP31" s="2096">
        <v>22.512625005619753</v>
      </c>
      <c r="AQ31" s="2096">
        <v>20.919097555684786</v>
      </c>
      <c r="AR31" s="2096">
        <v>13.977487740573416</v>
      </c>
      <c r="AS31" s="2096">
        <v>11.451661857614006</v>
      </c>
      <c r="AT31" s="2096">
        <v>25.290561251597339</v>
      </c>
      <c r="AU31" s="2096">
        <v>19.157279362769948</v>
      </c>
      <c r="AV31" s="2096">
        <v>34.850813798638534</v>
      </c>
      <c r="AW31" s="2096">
        <v>3.1511409325241706</v>
      </c>
      <c r="AX31" s="2096">
        <v>7.9021147481164</v>
      </c>
      <c r="AY31" s="2096">
        <v>1.5575237884777458</v>
      </c>
      <c r="AZ31" s="2096">
        <v>1.8188891398998681</v>
      </c>
      <c r="BA31" s="2096">
        <v>6.9852448851727891</v>
      </c>
      <c r="BB31" s="2096">
        <v>1.5489248177327113</v>
      </c>
      <c r="BC31" s="2096">
        <v>13.657608011271025</v>
      </c>
      <c r="BD31" s="2096">
        <v>14.60363111597405</v>
      </c>
      <c r="BE31" s="2097">
        <v>0.52057222193851771</v>
      </c>
      <c r="BF31" s="2098">
        <v>2820.0222575432904</v>
      </c>
      <c r="BG31" s="2096">
        <v>52.755124163976518</v>
      </c>
      <c r="BH31" s="2096">
        <v>47.244875836023333</v>
      </c>
      <c r="BI31" s="2099">
        <v>100</v>
      </c>
    </row>
    <row r="32" spans="1:61" s="184" customFormat="1" ht="15" customHeight="1">
      <c r="A32" s="185"/>
      <c r="B32" s="185" t="s">
        <v>646</v>
      </c>
      <c r="C32" s="185"/>
      <c r="D32" s="187"/>
      <c r="E32" s="202"/>
      <c r="F32" s="190">
        <f>'69.'!F12</f>
        <v>4627.8414777255839</v>
      </c>
      <c r="G32" s="183">
        <v>100</v>
      </c>
      <c r="H32" s="183">
        <f>BG29</f>
        <v>69.196226601840792</v>
      </c>
      <c r="I32" s="183">
        <f>BH29</f>
        <v>30.803773398159244</v>
      </c>
      <c r="J32" s="190">
        <f t="shared" si="16"/>
        <v>1425.549802024613</v>
      </c>
      <c r="K32" s="183">
        <f>AJ29</f>
        <v>2.8086238651676121</v>
      </c>
      <c r="L32" s="183">
        <f t="shared" ref="L32:AD32" si="18">AK29</f>
        <v>0.82610369034515752</v>
      </c>
      <c r="M32" s="183">
        <f t="shared" si="18"/>
        <v>6.5367408245588345</v>
      </c>
      <c r="N32" s="183">
        <f t="shared" si="18"/>
        <v>19.384539647091852</v>
      </c>
      <c r="O32" s="183">
        <f t="shared" si="18"/>
        <v>1.2397788531907923</v>
      </c>
      <c r="P32" s="183">
        <f t="shared" si="18"/>
        <v>11.852955082572384</v>
      </c>
      <c r="Q32" s="183">
        <f t="shared" si="18"/>
        <v>16.632083467040026</v>
      </c>
      <c r="R32" s="183">
        <f t="shared" si="18"/>
        <v>10.400016017236071</v>
      </c>
      <c r="S32" s="183">
        <f t="shared" si="18"/>
        <v>8.1977372881481028</v>
      </c>
      <c r="T32" s="183">
        <f t="shared" si="18"/>
        <v>5.7409291370138744</v>
      </c>
      <c r="U32" s="183">
        <f t="shared" si="18"/>
        <v>19.907068601802848</v>
      </c>
      <c r="V32" s="183">
        <f t="shared" si="18"/>
        <v>12.949041300741843</v>
      </c>
      <c r="W32" s="183">
        <f t="shared" si="18"/>
        <v>20.452455575320037</v>
      </c>
      <c r="X32" s="183">
        <f t="shared" si="18"/>
        <v>2.1820274034204572</v>
      </c>
      <c r="Y32" s="183">
        <f t="shared" si="18"/>
        <v>2.4844292068599141</v>
      </c>
      <c r="Z32" s="183">
        <f t="shared" si="18"/>
        <v>1.1366780914748396</v>
      </c>
      <c r="AA32" s="183">
        <f t="shared" si="18"/>
        <v>1.4689519845921899</v>
      </c>
      <c r="AB32" s="183">
        <f t="shared" si="18"/>
        <v>4.4760329173707225</v>
      </c>
      <c r="AC32" s="183">
        <f t="shared" si="18"/>
        <v>0.82610369034515752</v>
      </c>
      <c r="AD32" s="183">
        <f t="shared" si="18"/>
        <v>5.5668188377960659</v>
      </c>
      <c r="AE32" s="183">
        <v>7.2538414829313931</v>
      </c>
      <c r="AF32" s="183">
        <v>0.43542909957240167</v>
      </c>
      <c r="AG32" s="3515" t="s">
        <v>1941</v>
      </c>
      <c r="AH32" s="3516"/>
      <c r="AI32" s="2095">
        <v>84.748466446092891</v>
      </c>
      <c r="AJ32" s="2096">
        <v>7.0042698391126894</v>
      </c>
      <c r="AK32" s="2096">
        <v>2.29188739506567</v>
      </c>
      <c r="AL32" s="2096">
        <v>7.4675781804417305</v>
      </c>
      <c r="AM32" s="2096">
        <v>34.891983258493759</v>
      </c>
      <c r="AN32" s="2096">
        <v>6.48188519678994</v>
      </c>
      <c r="AO32" s="2096">
        <v>14.598201625094696</v>
      </c>
      <c r="AP32" s="2096">
        <v>18.671041589098635</v>
      </c>
      <c r="AQ32" s="2096">
        <v>20.280359193402482</v>
      </c>
      <c r="AR32" s="2096">
        <v>12.795153604643398</v>
      </c>
      <c r="AS32" s="2096">
        <v>6.2950360207905911</v>
      </c>
      <c r="AT32" s="2096">
        <v>19.456467862575387</v>
      </c>
      <c r="AU32" s="2096">
        <v>16.53894440768638</v>
      </c>
      <c r="AV32" s="2096">
        <v>28.939463422630201</v>
      </c>
      <c r="AW32" s="2096">
        <v>1.9296564089430479</v>
      </c>
      <c r="AX32" s="2096">
        <v>5.9519246546524203</v>
      </c>
      <c r="AY32" s="2096">
        <v>2.0306154326798893</v>
      </c>
      <c r="AZ32" s="2096">
        <v>2.2541504438487245</v>
      </c>
      <c r="BA32" s="2096">
        <v>4.7883309685708664</v>
      </c>
      <c r="BB32" s="2096">
        <v>1.5307716338645663</v>
      </c>
      <c r="BC32" s="2096">
        <v>11.052346722542481</v>
      </c>
      <c r="BD32" s="2096">
        <v>14.790767540925955</v>
      </c>
      <c r="BE32" s="2096">
        <v>1.1015733718952763</v>
      </c>
      <c r="BF32" s="2098">
        <v>1066.9999999998961</v>
      </c>
      <c r="BG32" s="2096">
        <v>58.127859764396838</v>
      </c>
      <c r="BH32" s="2096">
        <v>41.872140235603119</v>
      </c>
      <c r="BI32" s="2099">
        <v>100</v>
      </c>
    </row>
    <row r="33" spans="1:61" s="184" customFormat="1" ht="15" customHeight="1">
      <c r="A33" s="3508" t="s">
        <v>647</v>
      </c>
      <c r="B33" s="3508"/>
      <c r="C33" s="3508"/>
      <c r="D33" s="170"/>
      <c r="E33" s="202"/>
      <c r="F33" s="190"/>
      <c r="G33" s="183"/>
      <c r="H33" s="183"/>
      <c r="I33" s="183"/>
      <c r="J33" s="190"/>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3515" t="s">
        <v>1942</v>
      </c>
      <c r="AH33" s="3516"/>
      <c r="AI33" s="2095">
        <v>87.225659370407939</v>
      </c>
      <c r="AJ33" s="2096">
        <v>2.170956075298021</v>
      </c>
      <c r="AK33" s="2096">
        <v>1.2863581696655162</v>
      </c>
      <c r="AL33" s="2096">
        <v>7.8407971928383109</v>
      </c>
      <c r="AM33" s="2096">
        <v>30.474620698053624</v>
      </c>
      <c r="AN33" s="2096">
        <v>3.363202321425546</v>
      </c>
      <c r="AO33" s="2096">
        <v>13.056929986100624</v>
      </c>
      <c r="AP33" s="2096">
        <v>17.362739430605014</v>
      </c>
      <c r="AQ33" s="2096">
        <v>17.619143253127266</v>
      </c>
      <c r="AR33" s="2096">
        <v>12.249578040437877</v>
      </c>
      <c r="AS33" s="2096">
        <v>5.2448898470670944</v>
      </c>
      <c r="AT33" s="2096">
        <v>18.596204579603636</v>
      </c>
      <c r="AU33" s="2096">
        <v>14.154688020277515</v>
      </c>
      <c r="AV33" s="2096">
        <v>24.863690395257922</v>
      </c>
      <c r="AW33" s="2096">
        <v>3.8825535962121029</v>
      </c>
      <c r="AX33" s="2096">
        <v>6.5155073256639442</v>
      </c>
      <c r="AY33" s="2096">
        <v>2.2840311860640594</v>
      </c>
      <c r="AZ33" s="2096">
        <v>2.4243232426047712</v>
      </c>
      <c r="BA33" s="2096">
        <v>6.9174057151764607</v>
      </c>
      <c r="BB33" s="2096">
        <v>1.3315173284862041</v>
      </c>
      <c r="BC33" s="2096">
        <v>10.028210501225823</v>
      </c>
      <c r="BD33" s="2096">
        <v>7.6226163492302739</v>
      </c>
      <c r="BE33" s="2096">
        <v>2.1482036384526357</v>
      </c>
      <c r="BF33" s="2098">
        <v>6161.0000000040818</v>
      </c>
      <c r="BG33" s="2096">
        <v>61.263774339723817</v>
      </c>
      <c r="BH33" s="2096">
        <v>38.736225660276332</v>
      </c>
      <c r="BI33" s="2099">
        <v>100</v>
      </c>
    </row>
    <row r="34" spans="1:61" s="184" customFormat="1" ht="15" customHeight="1">
      <c r="A34" s="185"/>
      <c r="B34" s="1180" t="s">
        <v>52</v>
      </c>
      <c r="C34" s="185"/>
      <c r="D34" s="187"/>
      <c r="E34" s="202"/>
      <c r="F34" s="190">
        <f>'69.'!F14</f>
        <v>2820.0222575432904</v>
      </c>
      <c r="G34" s="183">
        <v>100</v>
      </c>
      <c r="H34" s="183">
        <f>BG31</f>
        <v>52.755124163976518</v>
      </c>
      <c r="I34" s="183">
        <f>BH31</f>
        <v>47.244875836023333</v>
      </c>
      <c r="J34" s="190">
        <f t="shared" si="16"/>
        <v>1332.3160141245496</v>
      </c>
      <c r="K34" s="183">
        <f>AJ31</f>
        <v>7.6502318700702769</v>
      </c>
      <c r="L34" s="183">
        <f t="shared" ref="L34:AD38" si="19">AK31</f>
        <v>1.4941141295682066</v>
      </c>
      <c r="M34" s="183">
        <f t="shared" si="19"/>
        <v>11.307493668343687</v>
      </c>
      <c r="N34" s="183">
        <f t="shared" si="19"/>
        <v>37.365645952375779</v>
      </c>
      <c r="O34" s="183">
        <f t="shared" si="19"/>
        <v>5.0708588228897753</v>
      </c>
      <c r="P34" s="183">
        <f t="shared" si="19"/>
        <v>15.44832322801998</v>
      </c>
      <c r="Q34" s="183">
        <f t="shared" si="19"/>
        <v>22.512625005619753</v>
      </c>
      <c r="R34" s="183">
        <f t="shared" si="19"/>
        <v>20.919097555684786</v>
      </c>
      <c r="S34" s="183">
        <f t="shared" si="19"/>
        <v>13.977487740573416</v>
      </c>
      <c r="T34" s="183">
        <f t="shared" si="19"/>
        <v>11.451661857614006</v>
      </c>
      <c r="U34" s="183">
        <f t="shared" si="19"/>
        <v>25.290561251597339</v>
      </c>
      <c r="V34" s="183">
        <f t="shared" si="19"/>
        <v>19.157279362769948</v>
      </c>
      <c r="W34" s="183">
        <f t="shared" si="19"/>
        <v>34.850813798638534</v>
      </c>
      <c r="X34" s="183">
        <f t="shared" si="19"/>
        <v>3.1511409325241706</v>
      </c>
      <c r="Y34" s="183">
        <f t="shared" si="19"/>
        <v>7.9021147481164</v>
      </c>
      <c r="Z34" s="183">
        <f t="shared" si="19"/>
        <v>1.5575237884777458</v>
      </c>
      <c r="AA34" s="183">
        <f t="shared" si="19"/>
        <v>1.8188891398998681</v>
      </c>
      <c r="AB34" s="183">
        <f t="shared" si="19"/>
        <v>6.9852448851727891</v>
      </c>
      <c r="AC34" s="183">
        <f t="shared" si="19"/>
        <v>1.5489248177327113</v>
      </c>
      <c r="AD34" s="183">
        <f t="shared" si="19"/>
        <v>13.657608011271025</v>
      </c>
      <c r="AE34" s="183">
        <v>14.603631115974009</v>
      </c>
      <c r="AF34" s="183">
        <v>0.52057222193851616</v>
      </c>
      <c r="AG34" s="3515" t="s">
        <v>1943</v>
      </c>
      <c r="AH34" s="3516"/>
      <c r="AI34" s="2095">
        <v>91.256625803047172</v>
      </c>
      <c r="AJ34" s="2096">
        <v>3.0580347357602577</v>
      </c>
      <c r="AK34" s="2096">
        <v>1.1305632667668624</v>
      </c>
      <c r="AL34" s="2096">
        <v>6.6341422192857689</v>
      </c>
      <c r="AM34" s="2096">
        <v>18.088860187926315</v>
      </c>
      <c r="AN34" s="2097">
        <v>0.97081323798294761</v>
      </c>
      <c r="AO34" s="2096">
        <v>10.88577981244406</v>
      </c>
      <c r="AP34" s="2096">
        <v>14.899508161845867</v>
      </c>
      <c r="AQ34" s="2096">
        <v>10.49454952905303</v>
      </c>
      <c r="AR34" s="2096">
        <v>8.620809823754005</v>
      </c>
      <c r="AS34" s="2096">
        <v>5.2649603905708986</v>
      </c>
      <c r="AT34" s="2096">
        <v>18.814763606441399</v>
      </c>
      <c r="AU34" s="2096">
        <v>12.37011449060333</v>
      </c>
      <c r="AV34" s="2096">
        <v>19.023491284475234</v>
      </c>
      <c r="AW34" s="2096">
        <v>2.5258895344525865</v>
      </c>
      <c r="AX34" s="2096">
        <v>3.2014204855401762</v>
      </c>
      <c r="AY34" s="2096">
        <v>1.7047169243538451</v>
      </c>
      <c r="AZ34" s="2096">
        <v>1.9937092583851568</v>
      </c>
      <c r="BA34" s="2096">
        <v>4.5201176847212867</v>
      </c>
      <c r="BB34" s="2096">
        <v>1.4656866407242448</v>
      </c>
      <c r="BC34" s="2096">
        <v>5.5716700422550565</v>
      </c>
      <c r="BD34" s="2096">
        <v>7.1914009749641252</v>
      </c>
      <c r="BE34" s="2097">
        <v>0.56379458633010615</v>
      </c>
      <c r="BF34" s="2098">
        <v>6013.0000000123</v>
      </c>
      <c r="BG34" s="2096">
        <v>70.550162617159799</v>
      </c>
      <c r="BH34" s="2096">
        <v>29.449837382840236</v>
      </c>
      <c r="BI34" s="2099">
        <v>100</v>
      </c>
    </row>
    <row r="35" spans="1:61" s="184" customFormat="1" ht="15" customHeight="1">
      <c r="A35" s="185"/>
      <c r="B35" s="1180" t="s">
        <v>53</v>
      </c>
      <c r="C35" s="185"/>
      <c r="D35" s="187"/>
      <c r="E35" s="202"/>
      <c r="F35" s="190">
        <f>'69.'!F15</f>
        <v>1066.9999999998961</v>
      </c>
      <c r="G35" s="183">
        <v>100</v>
      </c>
      <c r="H35" s="183">
        <f t="shared" ref="H35:I38" si="20">BG32</f>
        <v>58.127859764396838</v>
      </c>
      <c r="I35" s="183">
        <f t="shared" si="20"/>
        <v>41.872140235603119</v>
      </c>
      <c r="J35" s="190">
        <f t="shared" si="16"/>
        <v>446.77573631384178</v>
      </c>
      <c r="K35" s="183">
        <f t="shared" ref="K35:K38" si="21">AJ32</f>
        <v>7.0042698391126894</v>
      </c>
      <c r="L35" s="183">
        <f t="shared" si="19"/>
        <v>2.29188739506567</v>
      </c>
      <c r="M35" s="183">
        <f t="shared" si="19"/>
        <v>7.4675781804417305</v>
      </c>
      <c r="N35" s="183">
        <f t="shared" si="19"/>
        <v>34.891983258493759</v>
      </c>
      <c r="O35" s="183">
        <f t="shared" si="19"/>
        <v>6.48188519678994</v>
      </c>
      <c r="P35" s="183">
        <f t="shared" si="19"/>
        <v>14.598201625094696</v>
      </c>
      <c r="Q35" s="183">
        <f t="shared" si="19"/>
        <v>18.671041589098635</v>
      </c>
      <c r="R35" s="183">
        <f t="shared" si="19"/>
        <v>20.280359193402482</v>
      </c>
      <c r="S35" s="183">
        <f t="shared" si="19"/>
        <v>12.795153604643398</v>
      </c>
      <c r="T35" s="183">
        <f t="shared" si="19"/>
        <v>6.2950360207905911</v>
      </c>
      <c r="U35" s="183">
        <f t="shared" si="19"/>
        <v>19.456467862575387</v>
      </c>
      <c r="V35" s="183">
        <f t="shared" si="19"/>
        <v>16.53894440768638</v>
      </c>
      <c r="W35" s="183">
        <f t="shared" si="19"/>
        <v>28.939463422630201</v>
      </c>
      <c r="X35" s="183">
        <f t="shared" si="19"/>
        <v>1.9296564089430479</v>
      </c>
      <c r="Y35" s="183">
        <f t="shared" si="19"/>
        <v>5.9519246546524203</v>
      </c>
      <c r="Z35" s="183">
        <f t="shared" si="19"/>
        <v>2.0306154326798893</v>
      </c>
      <c r="AA35" s="183">
        <f t="shared" si="19"/>
        <v>2.2541504438487245</v>
      </c>
      <c r="AB35" s="183">
        <f t="shared" si="19"/>
        <v>4.7883309685708664</v>
      </c>
      <c r="AC35" s="183">
        <f t="shared" si="19"/>
        <v>1.5307716338645663</v>
      </c>
      <c r="AD35" s="183">
        <f t="shared" si="19"/>
        <v>11.052346722542481</v>
      </c>
      <c r="AE35" s="183">
        <v>14.79076754092595</v>
      </c>
      <c r="AF35" s="183">
        <v>1.101573371895276</v>
      </c>
      <c r="AG35" s="3515" t="s">
        <v>1944</v>
      </c>
      <c r="AH35" s="3516"/>
      <c r="AI35" s="2095">
        <v>83.673469387755105</v>
      </c>
      <c r="AJ35" s="2096">
        <v>2.7210884353741496</v>
      </c>
      <c r="AK35" s="2096">
        <v>3.1746031746031744</v>
      </c>
      <c r="AL35" s="2096">
        <v>5.6689342403628125</v>
      </c>
      <c r="AM35" s="2096">
        <v>26.303854875283445</v>
      </c>
      <c r="AN35" s="2096">
        <v>2.4943310657596371</v>
      </c>
      <c r="AO35" s="2096">
        <v>13.83219954648526</v>
      </c>
      <c r="AP35" s="2096">
        <v>18.140589569160998</v>
      </c>
      <c r="AQ35" s="2096">
        <v>14.512471655328799</v>
      </c>
      <c r="AR35" s="2096">
        <v>11.564625850340136</v>
      </c>
      <c r="AS35" s="2096">
        <v>5.2154195011337867</v>
      </c>
      <c r="AT35" s="2096">
        <v>12.01814058956916</v>
      </c>
      <c r="AU35" s="2096">
        <v>7.7097505668934234</v>
      </c>
      <c r="AV35" s="2096">
        <v>25.170068027210885</v>
      </c>
      <c r="AW35" s="2096">
        <v>3.1746031746031744</v>
      </c>
      <c r="AX35" s="2096">
        <v>4.308390022675737</v>
      </c>
      <c r="AY35" s="2096">
        <v>2.2675736961451247</v>
      </c>
      <c r="AZ35" s="2096">
        <v>2.7210884353741496</v>
      </c>
      <c r="BA35" s="2096">
        <v>4.308390022675737</v>
      </c>
      <c r="BB35" s="2097">
        <v>0.90702947845804993</v>
      </c>
      <c r="BC35" s="2096">
        <v>10.884353741496598</v>
      </c>
      <c r="BD35" s="2096">
        <v>12.471655328798185</v>
      </c>
      <c r="BE35" s="2097">
        <v>0.45351473922902497</v>
      </c>
      <c r="BF35" s="2098">
        <v>441</v>
      </c>
      <c r="BG35" s="2096">
        <v>59.637188208616777</v>
      </c>
      <c r="BH35" s="2096">
        <v>40.362811791383216</v>
      </c>
      <c r="BI35" s="2099">
        <v>100</v>
      </c>
    </row>
    <row r="36" spans="1:61" s="184" customFormat="1" ht="15" customHeight="1">
      <c r="A36" s="185"/>
      <c r="B36" s="1180" t="s">
        <v>54</v>
      </c>
      <c r="C36" s="185"/>
      <c r="D36" s="187"/>
      <c r="E36" s="202"/>
      <c r="F36" s="190">
        <f>'69.'!F16</f>
        <v>6161.0000000040818</v>
      </c>
      <c r="G36" s="183">
        <v>100</v>
      </c>
      <c r="H36" s="183">
        <f t="shared" si="20"/>
        <v>61.263774339723817</v>
      </c>
      <c r="I36" s="183">
        <f t="shared" si="20"/>
        <v>38.736225660276332</v>
      </c>
      <c r="J36" s="190">
        <f t="shared" si="16"/>
        <v>2386.538862931206</v>
      </c>
      <c r="K36" s="183">
        <f t="shared" si="21"/>
        <v>2.170956075298021</v>
      </c>
      <c r="L36" s="183">
        <f t="shared" si="19"/>
        <v>1.2863581696655162</v>
      </c>
      <c r="M36" s="183">
        <f t="shared" si="19"/>
        <v>7.8407971928383109</v>
      </c>
      <c r="N36" s="183">
        <f t="shared" si="19"/>
        <v>30.474620698053624</v>
      </c>
      <c r="O36" s="183">
        <f t="shared" si="19"/>
        <v>3.363202321425546</v>
      </c>
      <c r="P36" s="183">
        <f t="shared" si="19"/>
        <v>13.056929986100624</v>
      </c>
      <c r="Q36" s="183">
        <f t="shared" si="19"/>
        <v>17.362739430605014</v>
      </c>
      <c r="R36" s="183">
        <f t="shared" si="19"/>
        <v>17.619143253127266</v>
      </c>
      <c r="S36" s="183">
        <f t="shared" si="19"/>
        <v>12.249578040437877</v>
      </c>
      <c r="T36" s="183">
        <f t="shared" si="19"/>
        <v>5.2448898470670944</v>
      </c>
      <c r="U36" s="183">
        <f t="shared" si="19"/>
        <v>18.596204579603636</v>
      </c>
      <c r="V36" s="183">
        <f t="shared" si="19"/>
        <v>14.154688020277515</v>
      </c>
      <c r="W36" s="183">
        <f t="shared" si="19"/>
        <v>24.863690395257922</v>
      </c>
      <c r="X36" s="183">
        <f t="shared" si="19"/>
        <v>3.8825535962121029</v>
      </c>
      <c r="Y36" s="183">
        <f t="shared" si="19"/>
        <v>6.5155073256639442</v>
      </c>
      <c r="Z36" s="183">
        <f t="shared" si="19"/>
        <v>2.2840311860640594</v>
      </c>
      <c r="AA36" s="183">
        <f t="shared" si="19"/>
        <v>2.4243232426047712</v>
      </c>
      <c r="AB36" s="183">
        <f t="shared" si="19"/>
        <v>6.9174057151764607</v>
      </c>
      <c r="AC36" s="183">
        <f t="shared" si="19"/>
        <v>1.3315173284862041</v>
      </c>
      <c r="AD36" s="183">
        <f t="shared" si="19"/>
        <v>10.028210501225823</v>
      </c>
      <c r="AE36" s="183">
        <v>7.6226163492302561</v>
      </c>
      <c r="AF36" s="183">
        <v>2.1482036384526313</v>
      </c>
      <c r="AG36" s="3515" t="s">
        <v>1945</v>
      </c>
      <c r="AH36" s="2510" t="s">
        <v>1946</v>
      </c>
      <c r="AI36" s="2095">
        <v>86.075952830119974</v>
      </c>
      <c r="AJ36" s="2096">
        <v>3.8266148577191545</v>
      </c>
      <c r="AK36" s="2096">
        <v>1.3853485135883459</v>
      </c>
      <c r="AL36" s="2096">
        <v>7.9258451946350501</v>
      </c>
      <c r="AM36" s="2096">
        <v>27.429481744156792</v>
      </c>
      <c r="AN36" s="2096">
        <v>3.0415226869004877</v>
      </c>
      <c r="AO36" s="2096">
        <v>12.819622391874336</v>
      </c>
      <c r="AP36" s="2096">
        <v>17.476885893996293</v>
      </c>
      <c r="AQ36" s="2096">
        <v>15.911075620221018</v>
      </c>
      <c r="AR36" s="2096">
        <v>11.304431813822244</v>
      </c>
      <c r="AS36" s="2096">
        <v>6.4106341260754371</v>
      </c>
      <c r="AT36" s="2096">
        <v>19.791127112483149</v>
      </c>
      <c r="AU36" s="2096">
        <v>14.369044018919455</v>
      </c>
      <c r="AV36" s="2096">
        <v>24.918687903553202</v>
      </c>
      <c r="AW36" s="2096">
        <v>3.1785073515177147</v>
      </c>
      <c r="AX36" s="2096">
        <v>5.4509223245860277</v>
      </c>
      <c r="AY36" s="2096">
        <v>1.9840222329223833</v>
      </c>
      <c r="AZ36" s="2096">
        <v>2.1685113866408328</v>
      </c>
      <c r="BA36" s="2096">
        <v>5.8457323949253581</v>
      </c>
      <c r="BB36" s="2096">
        <v>1.4573374441044764</v>
      </c>
      <c r="BC36" s="2096">
        <v>9.259713658635583</v>
      </c>
      <c r="BD36" s="2096">
        <v>9.3080275245111181</v>
      </c>
      <c r="BE36" s="2096">
        <v>1.1996086470594005</v>
      </c>
      <c r="BF36" s="2098">
        <v>16069.02225756836</v>
      </c>
      <c r="BG36" s="2096">
        <v>62.568616638985631</v>
      </c>
      <c r="BH36" s="2096">
        <v>37.431383361014319</v>
      </c>
      <c r="BI36" s="2099">
        <v>100</v>
      </c>
    </row>
    <row r="37" spans="1:61" s="184" customFormat="1" ht="15" customHeight="1">
      <c r="A37" s="185"/>
      <c r="B37" s="1180" t="s">
        <v>648</v>
      </c>
      <c r="C37" s="185"/>
      <c r="D37" s="187"/>
      <c r="E37" s="202"/>
      <c r="F37" s="190">
        <f>'69.'!F17</f>
        <v>6013.0000000123</v>
      </c>
      <c r="G37" s="183">
        <v>100</v>
      </c>
      <c r="H37" s="183">
        <f t="shared" si="20"/>
        <v>70.550162617159799</v>
      </c>
      <c r="I37" s="183">
        <f t="shared" si="20"/>
        <v>29.449837382840236</v>
      </c>
      <c r="J37" s="190">
        <f t="shared" si="16"/>
        <v>1770.8187218338055</v>
      </c>
      <c r="K37" s="183">
        <f t="shared" si="21"/>
        <v>3.0580347357602577</v>
      </c>
      <c r="L37" s="183">
        <f t="shared" si="19"/>
        <v>1.1305632667668624</v>
      </c>
      <c r="M37" s="183">
        <f t="shared" si="19"/>
        <v>6.6341422192857689</v>
      </c>
      <c r="N37" s="183">
        <f t="shared" si="19"/>
        <v>18.088860187926315</v>
      </c>
      <c r="O37" s="183">
        <f t="shared" si="19"/>
        <v>0.97081323798294761</v>
      </c>
      <c r="P37" s="183">
        <f t="shared" si="19"/>
        <v>10.88577981244406</v>
      </c>
      <c r="Q37" s="183">
        <f t="shared" si="19"/>
        <v>14.899508161845867</v>
      </c>
      <c r="R37" s="183">
        <f t="shared" si="19"/>
        <v>10.49454952905303</v>
      </c>
      <c r="S37" s="183">
        <f t="shared" si="19"/>
        <v>8.620809823754005</v>
      </c>
      <c r="T37" s="183">
        <f t="shared" si="19"/>
        <v>5.2649603905708986</v>
      </c>
      <c r="U37" s="183">
        <f t="shared" si="19"/>
        <v>18.814763606441399</v>
      </c>
      <c r="V37" s="183">
        <f t="shared" si="19"/>
        <v>12.37011449060333</v>
      </c>
      <c r="W37" s="183">
        <f t="shared" si="19"/>
        <v>19.023491284475234</v>
      </c>
      <c r="X37" s="183">
        <f t="shared" si="19"/>
        <v>2.5258895344525865</v>
      </c>
      <c r="Y37" s="183">
        <f t="shared" si="19"/>
        <v>3.2014204855401762</v>
      </c>
      <c r="Z37" s="183">
        <f t="shared" si="19"/>
        <v>1.7047169243538451</v>
      </c>
      <c r="AA37" s="183">
        <f t="shared" si="19"/>
        <v>1.9937092583851568</v>
      </c>
      <c r="AB37" s="183">
        <f t="shared" si="19"/>
        <v>4.5201176847212867</v>
      </c>
      <c r="AC37" s="183">
        <f t="shared" si="19"/>
        <v>1.4656866407242448</v>
      </c>
      <c r="AD37" s="183">
        <f t="shared" si="19"/>
        <v>5.5716700422550565</v>
      </c>
      <c r="AE37" s="183">
        <v>7.191400974964127</v>
      </c>
      <c r="AF37" s="183">
        <v>0.56379458633010615</v>
      </c>
      <c r="AG37" s="3515"/>
      <c r="AH37" s="2510" t="s">
        <v>1947</v>
      </c>
      <c r="AI37" s="2095">
        <v>94.445303708620258</v>
      </c>
      <c r="AJ37" s="2096">
        <v>1.2024110705807309</v>
      </c>
      <c r="AK37" s="2096">
        <v>1.2032620283945892</v>
      </c>
      <c r="AL37" s="2096">
        <v>7.3740313336684435</v>
      </c>
      <c r="AM37" s="2096">
        <v>23.000464574663123</v>
      </c>
      <c r="AN37" s="2096">
        <v>0</v>
      </c>
      <c r="AO37" s="2096">
        <v>11.875377798954213</v>
      </c>
      <c r="AP37" s="2096">
        <v>16.47625116181672</v>
      </c>
      <c r="AQ37" s="2096">
        <v>6.9545117595825214</v>
      </c>
      <c r="AR37" s="2096">
        <v>8.8329533054029543</v>
      </c>
      <c r="AS37" s="2096">
        <v>5.2427147295517198</v>
      </c>
      <c r="AT37" s="2096">
        <v>16.305599890754888</v>
      </c>
      <c r="AU37" s="2096">
        <v>13.309586709570587</v>
      </c>
      <c r="AV37" s="2096">
        <v>17.120039596363419</v>
      </c>
      <c r="AW37" s="2097">
        <v>0.87369989448931351</v>
      </c>
      <c r="AX37" s="2096">
        <v>5.3949952260871674</v>
      </c>
      <c r="AY37" s="2096">
        <v>0</v>
      </c>
      <c r="AZ37" s="2096">
        <v>1.8777319002186239</v>
      </c>
      <c r="BA37" s="2096">
        <v>5.9355553759021422</v>
      </c>
      <c r="BB37" s="2096">
        <v>0</v>
      </c>
      <c r="BC37" s="2096">
        <v>3.6935900981214589</v>
      </c>
      <c r="BD37" s="2096">
        <v>7.1553017990450192</v>
      </c>
      <c r="BE37" s="2097">
        <v>0.44352298960225139</v>
      </c>
      <c r="BF37" s="2098">
        <v>432.99999999120053</v>
      </c>
      <c r="BG37" s="2096">
        <v>76.999535425336902</v>
      </c>
      <c r="BH37" s="2096">
        <v>23.000464574663123</v>
      </c>
      <c r="BI37" s="2099">
        <v>100</v>
      </c>
    </row>
    <row r="38" spans="1:61" s="184" customFormat="1" ht="15" customHeight="1">
      <c r="A38" s="185"/>
      <c r="B38" s="1180" t="s">
        <v>649</v>
      </c>
      <c r="C38" s="185"/>
      <c r="D38" s="187"/>
      <c r="E38" s="202"/>
      <c r="F38" s="190">
        <f>'69.'!F18</f>
        <v>441</v>
      </c>
      <c r="G38" s="183">
        <v>100</v>
      </c>
      <c r="H38" s="183">
        <f t="shared" si="20"/>
        <v>59.637188208616777</v>
      </c>
      <c r="I38" s="183">
        <f t="shared" si="20"/>
        <v>40.362811791383216</v>
      </c>
      <c r="J38" s="190">
        <f t="shared" si="16"/>
        <v>177.99999999999997</v>
      </c>
      <c r="K38" s="183">
        <f t="shared" si="21"/>
        <v>2.7210884353741496</v>
      </c>
      <c r="L38" s="183">
        <f t="shared" si="19"/>
        <v>3.1746031746031744</v>
      </c>
      <c r="M38" s="183">
        <f t="shared" si="19"/>
        <v>5.6689342403628125</v>
      </c>
      <c r="N38" s="183">
        <f t="shared" si="19"/>
        <v>26.303854875283445</v>
      </c>
      <c r="O38" s="183">
        <f t="shared" si="19"/>
        <v>2.4943310657596371</v>
      </c>
      <c r="P38" s="183">
        <f t="shared" si="19"/>
        <v>13.83219954648526</v>
      </c>
      <c r="Q38" s="183">
        <f t="shared" si="19"/>
        <v>18.140589569160998</v>
      </c>
      <c r="R38" s="183">
        <f t="shared" si="19"/>
        <v>14.512471655328799</v>
      </c>
      <c r="S38" s="183">
        <f t="shared" si="19"/>
        <v>11.564625850340136</v>
      </c>
      <c r="T38" s="183">
        <f t="shared" si="19"/>
        <v>5.2154195011337867</v>
      </c>
      <c r="U38" s="183">
        <f t="shared" si="19"/>
        <v>12.01814058956916</v>
      </c>
      <c r="V38" s="183">
        <f t="shared" si="19"/>
        <v>7.7097505668934234</v>
      </c>
      <c r="W38" s="183">
        <f t="shared" si="19"/>
        <v>25.170068027210885</v>
      </c>
      <c r="X38" s="183">
        <f t="shared" si="19"/>
        <v>3.1746031746031744</v>
      </c>
      <c r="Y38" s="183">
        <f t="shared" si="19"/>
        <v>4.308390022675737</v>
      </c>
      <c r="Z38" s="183">
        <f t="shared" si="19"/>
        <v>2.2675736961451247</v>
      </c>
      <c r="AA38" s="183">
        <f t="shared" si="19"/>
        <v>2.7210884353741496</v>
      </c>
      <c r="AB38" s="183">
        <f t="shared" si="19"/>
        <v>4.308390022675737</v>
      </c>
      <c r="AC38" s="183">
        <f t="shared" si="19"/>
        <v>0.90702947845804993</v>
      </c>
      <c r="AD38" s="183">
        <f t="shared" si="19"/>
        <v>10.884353741496598</v>
      </c>
      <c r="AE38" s="183">
        <v>12.471655328798185</v>
      </c>
      <c r="AF38" s="183">
        <v>0.45351473922902497</v>
      </c>
      <c r="AG38" s="3515" t="s">
        <v>1948</v>
      </c>
      <c r="AH38" s="2510" t="s">
        <v>1949</v>
      </c>
      <c r="AI38" s="2095">
        <v>85.576770269558139</v>
      </c>
      <c r="AJ38" s="2096">
        <v>2.9195373756857395</v>
      </c>
      <c r="AK38" s="2097">
        <v>0.33512064343166764</v>
      </c>
      <c r="AL38" s="2096">
        <v>9.4674425073580739</v>
      </c>
      <c r="AM38" s="2096">
        <v>38.116021929485235</v>
      </c>
      <c r="AN38" s="2096">
        <v>6.5535705585969941</v>
      </c>
      <c r="AO38" s="2096">
        <v>20.152191900348519</v>
      </c>
      <c r="AP38" s="2096">
        <v>16.282902519631882</v>
      </c>
      <c r="AQ38" s="2096">
        <v>23.765540312473274</v>
      </c>
      <c r="AR38" s="2096">
        <v>16.787162689377578</v>
      </c>
      <c r="AS38" s="2096">
        <v>7.3114997012795087</v>
      </c>
      <c r="AT38" s="2096">
        <v>25.835551584990256</v>
      </c>
      <c r="AU38" s="2096">
        <v>20.02090445714877</v>
      </c>
      <c r="AV38" s="2096">
        <v>31.058051253738387</v>
      </c>
      <c r="AW38" s="2096">
        <v>6.0750243591007091</v>
      </c>
      <c r="AX38" s="2096">
        <v>8.568068012207787</v>
      </c>
      <c r="AY38" s="2096">
        <v>3.4044820237476912</v>
      </c>
      <c r="AZ38" s="2097">
        <v>0.52388247524172527</v>
      </c>
      <c r="BA38" s="2096">
        <v>6.1363602634720094</v>
      </c>
      <c r="BB38" s="2096">
        <v>2.6139410187257353</v>
      </c>
      <c r="BC38" s="2096">
        <v>16.939200716351742</v>
      </c>
      <c r="BD38" s="2096">
        <v>12.475677594853869</v>
      </c>
      <c r="BE38" s="2096">
        <v>3.7523655574869133</v>
      </c>
      <c r="BF38" s="2098">
        <v>1491.9999999998565</v>
      </c>
      <c r="BG38" s="2096">
        <v>57.203075703403094</v>
      </c>
      <c r="BH38" s="2096">
        <v>42.796924296597055</v>
      </c>
      <c r="BI38" s="2099">
        <v>100</v>
      </c>
    </row>
    <row r="39" spans="1:61" s="184" customFormat="1" ht="15" customHeight="1">
      <c r="A39" s="3508" t="s">
        <v>650</v>
      </c>
      <c r="B39" s="3508"/>
      <c r="C39" s="3508"/>
      <c r="D39" s="170"/>
      <c r="E39" s="202"/>
      <c r="F39" s="190"/>
      <c r="G39" s="183"/>
      <c r="H39" s="183"/>
      <c r="I39" s="183"/>
      <c r="J39" s="190"/>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3515"/>
      <c r="AH39" s="2510" t="s">
        <v>1950</v>
      </c>
      <c r="AI39" s="2095">
        <v>79.248145233041498</v>
      </c>
      <c r="AJ39" s="2096">
        <v>8.1966490299621864</v>
      </c>
      <c r="AK39" s="2096">
        <v>1.4506172839505791</v>
      </c>
      <c r="AL39" s="2096">
        <v>10.498527847028639</v>
      </c>
      <c r="AM39" s="2096">
        <v>42.535601323450784</v>
      </c>
      <c r="AN39" s="2096">
        <v>6.0981022344383611</v>
      </c>
      <c r="AO39" s="2096">
        <v>15.387824857517412</v>
      </c>
      <c r="AP39" s="2096">
        <v>30.337684201342913</v>
      </c>
      <c r="AQ39" s="2096">
        <v>17.263216581374593</v>
      </c>
      <c r="AR39" s="2096">
        <v>16.089903362594328</v>
      </c>
      <c r="AS39" s="2096">
        <v>8.7770198375897266</v>
      </c>
      <c r="AT39" s="2096">
        <v>28.499169181007218</v>
      </c>
      <c r="AU39" s="2096">
        <v>16.887999766791115</v>
      </c>
      <c r="AV39" s="2096">
        <v>45.005757429994759</v>
      </c>
      <c r="AW39" s="2096">
        <v>2.9076114682177576</v>
      </c>
      <c r="AX39" s="2096">
        <v>5.6317504044595701</v>
      </c>
      <c r="AY39" s="2096">
        <v>2.6127435975926061</v>
      </c>
      <c r="AZ39" s="2096">
        <v>9.2360473421181499</v>
      </c>
      <c r="BA39" s="2096">
        <v>6.1458014488350452</v>
      </c>
      <c r="BB39" s="2096">
        <v>2.1673080006408845</v>
      </c>
      <c r="BC39" s="2096">
        <v>12.316636786293408</v>
      </c>
      <c r="BD39" s="2096">
        <v>19.508687160179065</v>
      </c>
      <c r="BE39" s="2097">
        <v>0.40174471992709848</v>
      </c>
      <c r="BF39" s="2098">
        <v>1089.0000000000211</v>
      </c>
      <c r="BG39" s="2096">
        <v>41.032146865487455</v>
      </c>
      <c r="BH39" s="2096">
        <v>58.967853134512346</v>
      </c>
      <c r="BI39" s="2099">
        <v>100</v>
      </c>
    </row>
    <row r="40" spans="1:61" s="184" customFormat="1" ht="15" customHeight="1">
      <c r="A40" s="3043" t="s">
        <v>45</v>
      </c>
      <c r="B40" s="3043"/>
      <c r="C40" s="203"/>
      <c r="D40" s="170"/>
      <c r="E40" s="202"/>
      <c r="F40" s="190">
        <f>'69.'!F20</f>
        <v>16069.02225756836</v>
      </c>
      <c r="G40" s="183">
        <v>100</v>
      </c>
      <c r="H40" s="183">
        <f>BG36</f>
        <v>62.568616638985631</v>
      </c>
      <c r="I40" s="183">
        <f>BH36</f>
        <v>37.431383361014319</v>
      </c>
      <c r="J40" s="190">
        <f t="shared" si="16"/>
        <v>6014.8573235971307</v>
      </c>
      <c r="K40" s="183">
        <f>AJ36</f>
        <v>3.8266148577191545</v>
      </c>
      <c r="L40" s="183">
        <f t="shared" ref="L40:AD40" si="22">AK36</f>
        <v>1.3853485135883459</v>
      </c>
      <c r="M40" s="183">
        <f t="shared" si="22"/>
        <v>7.9258451946350501</v>
      </c>
      <c r="N40" s="183">
        <f t="shared" si="22"/>
        <v>27.429481744156792</v>
      </c>
      <c r="O40" s="183">
        <f t="shared" si="22"/>
        <v>3.0415226869004877</v>
      </c>
      <c r="P40" s="183">
        <f t="shared" si="22"/>
        <v>12.819622391874336</v>
      </c>
      <c r="Q40" s="183">
        <f t="shared" si="22"/>
        <v>17.476885893996293</v>
      </c>
      <c r="R40" s="183">
        <f t="shared" si="22"/>
        <v>15.911075620221018</v>
      </c>
      <c r="S40" s="183">
        <f t="shared" si="22"/>
        <v>11.304431813822244</v>
      </c>
      <c r="T40" s="183">
        <f t="shared" si="22"/>
        <v>6.4106341260754371</v>
      </c>
      <c r="U40" s="183">
        <f t="shared" si="22"/>
        <v>19.791127112483149</v>
      </c>
      <c r="V40" s="183">
        <f t="shared" si="22"/>
        <v>14.369044018919455</v>
      </c>
      <c r="W40" s="183">
        <f t="shared" si="22"/>
        <v>24.918687903553202</v>
      </c>
      <c r="X40" s="183">
        <f t="shared" si="22"/>
        <v>3.1785073515177147</v>
      </c>
      <c r="Y40" s="183">
        <f t="shared" si="22"/>
        <v>5.4509223245860277</v>
      </c>
      <c r="Z40" s="183">
        <f t="shared" si="22"/>
        <v>1.9840222329223833</v>
      </c>
      <c r="AA40" s="183">
        <f t="shared" si="22"/>
        <v>2.1685113866408328</v>
      </c>
      <c r="AB40" s="183">
        <f t="shared" si="22"/>
        <v>5.8457323949253581</v>
      </c>
      <c r="AC40" s="183">
        <f t="shared" si="22"/>
        <v>1.4573374441044764</v>
      </c>
      <c r="AD40" s="183">
        <f t="shared" si="22"/>
        <v>9.259713658635583</v>
      </c>
      <c r="AE40" s="183">
        <v>9.308027524511072</v>
      </c>
      <c r="AF40" s="183">
        <v>1.1996086470593941</v>
      </c>
      <c r="AG40" s="3515"/>
      <c r="AH40" s="2510" t="s">
        <v>1951</v>
      </c>
      <c r="AI40" s="2095">
        <v>90.152373546621803</v>
      </c>
      <c r="AJ40" s="2096">
        <v>3.2714026512618402</v>
      </c>
      <c r="AK40" s="2097">
        <v>0.55404354587870241</v>
      </c>
      <c r="AL40" s="2096">
        <v>5.1575575797964399</v>
      </c>
      <c r="AM40" s="2096">
        <v>20.039343109022511</v>
      </c>
      <c r="AN40" s="2096">
        <v>2.5049988891356567</v>
      </c>
      <c r="AO40" s="2096">
        <v>5.8726764422710307</v>
      </c>
      <c r="AP40" s="2096">
        <v>10.81343034880984</v>
      </c>
      <c r="AQ40" s="2096">
        <v>15.012404650903022</v>
      </c>
      <c r="AR40" s="2096">
        <v>8.4249796341471193</v>
      </c>
      <c r="AS40" s="2096">
        <v>4.4600274013185643</v>
      </c>
      <c r="AT40" s="2096">
        <v>11.054765607642132</v>
      </c>
      <c r="AU40" s="2096">
        <v>8.5863326668128686</v>
      </c>
      <c r="AV40" s="2096">
        <v>17.687088054505306</v>
      </c>
      <c r="AW40" s="2096">
        <v>3.1612419462312067</v>
      </c>
      <c r="AX40" s="2096">
        <v>3.217248018957831</v>
      </c>
      <c r="AY40" s="2097">
        <v>0.39852255054463298</v>
      </c>
      <c r="AZ40" s="2096">
        <v>2.0337147300576324</v>
      </c>
      <c r="BA40" s="2096">
        <v>3.5616159371992389</v>
      </c>
      <c r="BB40" s="2097">
        <v>0.66512997111822125</v>
      </c>
      <c r="BC40" s="2096">
        <v>7.9203695475067395</v>
      </c>
      <c r="BD40" s="2096">
        <v>5.7537213952425725</v>
      </c>
      <c r="BE40" s="2096">
        <v>3.732503888115891</v>
      </c>
      <c r="BF40" s="2098">
        <v>1286.0000000024863</v>
      </c>
      <c r="BG40" s="2096">
        <v>69.481874398202365</v>
      </c>
      <c r="BH40" s="2096">
        <v>30.518125601797635</v>
      </c>
      <c r="BI40" s="2099">
        <v>100</v>
      </c>
    </row>
    <row r="41" spans="1:61" s="184" customFormat="1" ht="15" customHeight="1">
      <c r="A41" s="204"/>
      <c r="B41" s="1180" t="s">
        <v>651</v>
      </c>
      <c r="C41" s="203"/>
      <c r="D41" s="170"/>
      <c r="E41" s="202"/>
      <c r="F41" s="190">
        <f>'69.'!F21</f>
        <v>5214.0000000072496</v>
      </c>
      <c r="G41" s="183">
        <v>100</v>
      </c>
      <c r="H41" s="183">
        <f>BG49</f>
        <v>60.244256846954272</v>
      </c>
      <c r="I41" s="183">
        <f>BH49</f>
        <v>39.755743153045735</v>
      </c>
      <c r="J41" s="190">
        <f t="shared" si="16"/>
        <v>2072.8644480026869</v>
      </c>
      <c r="K41" s="183">
        <f>AJ49</f>
        <v>3.9329221872346576</v>
      </c>
      <c r="L41" s="183">
        <f t="shared" ref="L41:AD41" si="23">AK49</f>
        <v>0.72482366299019485</v>
      </c>
      <c r="M41" s="183">
        <f t="shared" si="23"/>
        <v>8.9131841491560291</v>
      </c>
      <c r="N41" s="183">
        <f t="shared" si="23"/>
        <v>30.743076977775996</v>
      </c>
      <c r="O41" s="183">
        <f t="shared" si="23"/>
        <v>4.3117412241696531</v>
      </c>
      <c r="P41" s="183">
        <f t="shared" si="23"/>
        <v>13.06835862655484</v>
      </c>
      <c r="Q41" s="183">
        <f t="shared" si="23"/>
        <v>18.180452249311504</v>
      </c>
      <c r="R41" s="183">
        <f t="shared" si="23"/>
        <v>17.058837792975325</v>
      </c>
      <c r="S41" s="183">
        <f t="shared" si="23"/>
        <v>12.624318189148873</v>
      </c>
      <c r="T41" s="183">
        <f t="shared" si="23"/>
        <v>6.0674919362777446</v>
      </c>
      <c r="U41" s="183">
        <f t="shared" si="23"/>
        <v>19.958888865602216</v>
      </c>
      <c r="V41" s="183">
        <f t="shared" si="23"/>
        <v>14.506978173666388</v>
      </c>
      <c r="W41" s="183">
        <f t="shared" si="23"/>
        <v>27.835205462990032</v>
      </c>
      <c r="X41" s="183">
        <f t="shared" si="23"/>
        <v>3.2784932349685754</v>
      </c>
      <c r="Y41" s="183">
        <f t="shared" si="23"/>
        <v>6.4491922580059962</v>
      </c>
      <c r="Z41" s="183">
        <f t="shared" si="23"/>
        <v>1.7825350279971903</v>
      </c>
      <c r="AA41" s="183">
        <f t="shared" si="23"/>
        <v>2.7336836791501606</v>
      </c>
      <c r="AB41" s="183">
        <f t="shared" si="23"/>
        <v>5.68260622582536</v>
      </c>
      <c r="AC41" s="183">
        <f t="shared" si="23"/>
        <v>1.5808079768944501</v>
      </c>
      <c r="AD41" s="183">
        <f t="shared" si="23"/>
        <v>12.679155367919964</v>
      </c>
      <c r="AE41" s="183">
        <v>11.055436322681588</v>
      </c>
      <c r="AF41" s="183">
        <v>2.2580924949345293</v>
      </c>
      <c r="AG41" s="3515"/>
      <c r="AH41" s="2510" t="s">
        <v>1952</v>
      </c>
      <c r="AI41" s="2095">
        <v>91.782861248267537</v>
      </c>
      <c r="AJ41" s="2096">
        <v>2.2398900642735811</v>
      </c>
      <c r="AK41" s="2097">
        <v>0.73274562480248784</v>
      </c>
      <c r="AL41" s="2096">
        <v>10.603119569183376</v>
      </c>
      <c r="AM41" s="2096">
        <v>23.261643328845789</v>
      </c>
      <c r="AN41" s="2096">
        <v>2.1093018297532025</v>
      </c>
      <c r="AO41" s="2096">
        <v>10.216591231605614</v>
      </c>
      <c r="AP41" s="2096">
        <v>17.486991792731061</v>
      </c>
      <c r="AQ41" s="2096">
        <v>11.418707400310801</v>
      </c>
      <c r="AR41" s="2096">
        <v>9.2207273454491769</v>
      </c>
      <c r="AS41" s="2096">
        <v>4.0336863847262778</v>
      </c>
      <c r="AT41" s="2096">
        <v>15.046013192981956</v>
      </c>
      <c r="AU41" s="2096">
        <v>12.127052109800159</v>
      </c>
      <c r="AV41" s="2096">
        <v>20.072222519790316</v>
      </c>
      <c r="AW41" s="2097">
        <v>0.59271072874480102</v>
      </c>
      <c r="AX41" s="2096">
        <v>7.8486813780211762</v>
      </c>
      <c r="AY41" s="2097">
        <v>0.63613413420661202</v>
      </c>
      <c r="AZ41" s="2097">
        <v>0.59271072874480102</v>
      </c>
      <c r="BA41" s="2096">
        <v>6.8304702860677944</v>
      </c>
      <c r="BB41" s="2097">
        <v>0.83650871272380134</v>
      </c>
      <c r="BC41" s="2096">
        <v>12.796893779645588</v>
      </c>
      <c r="BD41" s="2096">
        <v>7.7097906334465298</v>
      </c>
      <c r="BE41" s="2097">
        <v>0.69611347936507018</v>
      </c>
      <c r="BF41" s="2098">
        <v>1347.0000000048854</v>
      </c>
      <c r="BG41" s="2096">
        <v>70.325811312446703</v>
      </c>
      <c r="BH41" s="2096">
        <v>29.674188687553272</v>
      </c>
      <c r="BI41" s="2099">
        <v>100</v>
      </c>
    </row>
    <row r="42" spans="1:61" s="184" customFormat="1" ht="15" customHeight="1">
      <c r="A42" s="192"/>
      <c r="B42" s="192" t="s">
        <v>1075</v>
      </c>
      <c r="C42" s="186"/>
      <c r="D42" s="187"/>
      <c r="E42" s="202"/>
      <c r="F42" s="190">
        <f>'69.'!F22</f>
        <v>1491.9999999998565</v>
      </c>
      <c r="G42" s="183">
        <v>100</v>
      </c>
      <c r="H42" s="183">
        <f>BG38</f>
        <v>57.203075703403094</v>
      </c>
      <c r="I42" s="183">
        <f>BH38</f>
        <v>42.796924296597055</v>
      </c>
      <c r="J42" s="190">
        <f t="shared" si="16"/>
        <v>638.5301105051667</v>
      </c>
      <c r="K42" s="183">
        <f>AJ38</f>
        <v>2.9195373756857395</v>
      </c>
      <c r="L42" s="183">
        <f t="shared" ref="L42:AD45" si="24">AK38</f>
        <v>0.33512064343166764</v>
      </c>
      <c r="M42" s="183">
        <f t="shared" si="24"/>
        <v>9.4674425073580739</v>
      </c>
      <c r="N42" s="183">
        <f t="shared" si="24"/>
        <v>38.116021929485235</v>
      </c>
      <c r="O42" s="183">
        <f t="shared" si="24"/>
        <v>6.5535705585969941</v>
      </c>
      <c r="P42" s="183">
        <f t="shared" si="24"/>
        <v>20.152191900348519</v>
      </c>
      <c r="Q42" s="183">
        <f t="shared" si="24"/>
        <v>16.282902519631882</v>
      </c>
      <c r="R42" s="183">
        <f t="shared" si="24"/>
        <v>23.765540312473274</v>
      </c>
      <c r="S42" s="183">
        <f t="shared" si="24"/>
        <v>16.787162689377578</v>
      </c>
      <c r="T42" s="183">
        <f t="shared" si="24"/>
        <v>7.3114997012795087</v>
      </c>
      <c r="U42" s="183">
        <f t="shared" si="24"/>
        <v>25.835551584990256</v>
      </c>
      <c r="V42" s="183">
        <f t="shared" si="24"/>
        <v>20.02090445714877</v>
      </c>
      <c r="W42" s="183">
        <f t="shared" si="24"/>
        <v>31.058051253738387</v>
      </c>
      <c r="X42" s="183">
        <f t="shared" si="24"/>
        <v>6.0750243591007091</v>
      </c>
      <c r="Y42" s="183">
        <f t="shared" si="24"/>
        <v>8.568068012207787</v>
      </c>
      <c r="Z42" s="183">
        <f t="shared" si="24"/>
        <v>3.4044820237476912</v>
      </c>
      <c r="AA42" s="183">
        <f t="shared" si="24"/>
        <v>0.52388247524172527</v>
      </c>
      <c r="AB42" s="183">
        <f t="shared" si="24"/>
        <v>6.1363602634720094</v>
      </c>
      <c r="AC42" s="183">
        <f t="shared" si="24"/>
        <v>2.6139410187257353</v>
      </c>
      <c r="AD42" s="183">
        <f t="shared" si="24"/>
        <v>16.939200716351742</v>
      </c>
      <c r="AE42" s="183">
        <v>12.475677594853858</v>
      </c>
      <c r="AF42" s="183">
        <v>3.7523655574869119</v>
      </c>
      <c r="AG42" s="3515"/>
      <c r="AH42" s="2510" t="s">
        <v>1953</v>
      </c>
      <c r="AI42" s="2095">
        <v>80.634487482390114</v>
      </c>
      <c r="AJ42" s="2096">
        <v>7.769828054160409</v>
      </c>
      <c r="AK42" s="2096">
        <v>3.8764664389642927</v>
      </c>
      <c r="AL42" s="2096">
        <v>9.8341317243440329</v>
      </c>
      <c r="AM42" s="2096">
        <v>29.60327838982716</v>
      </c>
      <c r="AN42" s="2096">
        <v>4.7756144901642568</v>
      </c>
      <c r="AO42" s="2096">
        <v>13.363494133241884</v>
      </c>
      <c r="AP42" s="2096">
        <v>19.232803180902177</v>
      </c>
      <c r="AQ42" s="2096">
        <v>18.898402713689006</v>
      </c>
      <c r="AR42" s="2096">
        <v>17.321383739691296</v>
      </c>
      <c r="AS42" s="2096">
        <v>8.7385467420060952</v>
      </c>
      <c r="AT42" s="2096">
        <v>21.010132636222778</v>
      </c>
      <c r="AU42" s="2096">
        <v>16.399161390627444</v>
      </c>
      <c r="AV42" s="2096">
        <v>28.952725457242519</v>
      </c>
      <c r="AW42" s="2096">
        <v>5.622688649596248</v>
      </c>
      <c r="AX42" s="2096">
        <v>7.5771884935701932</v>
      </c>
      <c r="AY42" s="2096">
        <v>3.2142479750899797</v>
      </c>
      <c r="AZ42" s="2096">
        <v>4.4708773296092534</v>
      </c>
      <c r="BA42" s="2096">
        <v>8.3786498620568572</v>
      </c>
      <c r="BB42" s="2096">
        <v>2.4472386505542842</v>
      </c>
      <c r="BC42" s="2096">
        <v>11.647981026265676</v>
      </c>
      <c r="BD42" s="2096">
        <v>9.0330596898763496</v>
      </c>
      <c r="BE42" s="2097">
        <v>0.30431544476894162</v>
      </c>
      <c r="BF42" s="2098">
        <v>2447.0222575517537</v>
      </c>
      <c r="BG42" s="2096">
        <v>60.025143533990956</v>
      </c>
      <c r="BH42" s="2096">
        <v>39.97485646600903</v>
      </c>
      <c r="BI42" s="2099">
        <v>100</v>
      </c>
    </row>
    <row r="43" spans="1:61" s="184" customFormat="1" ht="15" customHeight="1">
      <c r="A43" s="192"/>
      <c r="B43" s="192" t="s">
        <v>1076</v>
      </c>
      <c r="C43" s="186"/>
      <c r="D43" s="187"/>
      <c r="E43" s="202"/>
      <c r="F43" s="190">
        <f>'69.'!F23</f>
        <v>1089.0000000000211</v>
      </c>
      <c r="G43" s="183">
        <v>100</v>
      </c>
      <c r="H43" s="183">
        <f t="shared" ref="H43:I45" si="25">BG39</f>
        <v>41.032146865487455</v>
      </c>
      <c r="I43" s="183">
        <f t="shared" si="25"/>
        <v>58.967853134512346</v>
      </c>
      <c r="J43" s="190">
        <f t="shared" si="16"/>
        <v>642.15992063485191</v>
      </c>
      <c r="K43" s="183">
        <f t="shared" ref="K43:K45" si="26">AJ39</f>
        <v>8.1966490299621864</v>
      </c>
      <c r="L43" s="183">
        <f t="shared" si="24"/>
        <v>1.4506172839505791</v>
      </c>
      <c r="M43" s="183">
        <f t="shared" si="24"/>
        <v>10.498527847028639</v>
      </c>
      <c r="N43" s="183">
        <f t="shared" si="24"/>
        <v>42.535601323450784</v>
      </c>
      <c r="O43" s="183">
        <f t="shared" si="24"/>
        <v>6.0981022344383611</v>
      </c>
      <c r="P43" s="183">
        <f t="shared" si="24"/>
        <v>15.387824857517412</v>
      </c>
      <c r="Q43" s="183">
        <f t="shared" si="24"/>
        <v>30.337684201342913</v>
      </c>
      <c r="R43" s="183">
        <f t="shared" si="24"/>
        <v>17.263216581374593</v>
      </c>
      <c r="S43" s="183">
        <f t="shared" si="24"/>
        <v>16.089903362594328</v>
      </c>
      <c r="T43" s="183">
        <f t="shared" si="24"/>
        <v>8.7770198375897266</v>
      </c>
      <c r="U43" s="183">
        <f t="shared" si="24"/>
        <v>28.499169181007218</v>
      </c>
      <c r="V43" s="183">
        <f t="shared" si="24"/>
        <v>16.887999766791115</v>
      </c>
      <c r="W43" s="183">
        <f t="shared" si="24"/>
        <v>45.005757429994759</v>
      </c>
      <c r="X43" s="183">
        <f t="shared" si="24"/>
        <v>2.9076114682177576</v>
      </c>
      <c r="Y43" s="183">
        <f t="shared" si="24"/>
        <v>5.6317504044595701</v>
      </c>
      <c r="Z43" s="183">
        <f t="shared" si="24"/>
        <v>2.6127435975926061</v>
      </c>
      <c r="AA43" s="183">
        <f t="shared" si="24"/>
        <v>9.2360473421181499</v>
      </c>
      <c r="AB43" s="183">
        <f t="shared" si="24"/>
        <v>6.1458014488350452</v>
      </c>
      <c r="AC43" s="183">
        <f t="shared" si="24"/>
        <v>2.1673080006408845</v>
      </c>
      <c r="AD43" s="183">
        <f t="shared" si="24"/>
        <v>12.316636786293408</v>
      </c>
      <c r="AE43" s="183">
        <v>19.508687160179093</v>
      </c>
      <c r="AF43" s="183">
        <v>0.40174471992709926</v>
      </c>
      <c r="AG43" s="3515"/>
      <c r="AH43" s="2510" t="s">
        <v>1954</v>
      </c>
      <c r="AI43" s="2095">
        <v>85.32176920060158</v>
      </c>
      <c r="AJ43" s="2096">
        <v>2.2326020249947889</v>
      </c>
      <c r="AK43" s="2097">
        <v>0.75247099382776017</v>
      </c>
      <c r="AL43" s="2096">
        <v>11.272010364346682</v>
      </c>
      <c r="AM43" s="2096">
        <v>30.161026530913716</v>
      </c>
      <c r="AN43" s="2097">
        <v>0.3873140369898222</v>
      </c>
      <c r="AO43" s="2096">
        <v>10.152084627121098</v>
      </c>
      <c r="AP43" s="2096">
        <v>18.53095973089318</v>
      </c>
      <c r="AQ43" s="2096">
        <v>17.466161481147271</v>
      </c>
      <c r="AR43" s="2096">
        <v>10.205410969922941</v>
      </c>
      <c r="AS43" s="2096">
        <v>7.8153022287645104</v>
      </c>
      <c r="AT43" s="2096">
        <v>25.976544861293604</v>
      </c>
      <c r="AU43" s="2096">
        <v>19.717231502306248</v>
      </c>
      <c r="AV43" s="2096">
        <v>24.138719181756578</v>
      </c>
      <c r="AW43" s="2097">
        <v>0.34572429023717138</v>
      </c>
      <c r="AX43" s="2096">
        <v>4.0869197253685883</v>
      </c>
      <c r="AY43" s="2096">
        <v>1.279258619087456</v>
      </c>
      <c r="AZ43" s="2097">
        <v>0.14558561979520038</v>
      </c>
      <c r="BA43" s="2096">
        <v>4.9663242829920664</v>
      </c>
      <c r="BB43" s="2096">
        <v>0</v>
      </c>
      <c r="BC43" s="2096">
        <v>7.9403370399734579</v>
      </c>
      <c r="BD43" s="2096">
        <v>9.5517613614130461</v>
      </c>
      <c r="BE43" s="2096">
        <v>0</v>
      </c>
      <c r="BF43" s="2098">
        <v>2472.0000000184396</v>
      </c>
      <c r="BG43" s="2096">
        <v>59.067886442331783</v>
      </c>
      <c r="BH43" s="2096">
        <v>40.932113557668174</v>
      </c>
      <c r="BI43" s="2099">
        <v>100</v>
      </c>
    </row>
    <row r="44" spans="1:61" s="184" customFormat="1" ht="15" customHeight="1">
      <c r="A44" s="192"/>
      <c r="B44" s="192" t="s">
        <v>1077</v>
      </c>
      <c r="C44" s="186"/>
      <c r="D44" s="187"/>
      <c r="E44" s="202"/>
      <c r="F44" s="190">
        <f>'69.'!F24</f>
        <v>1286.0000000024863</v>
      </c>
      <c r="G44" s="183">
        <v>100</v>
      </c>
      <c r="H44" s="183">
        <f t="shared" si="25"/>
        <v>69.481874398202365</v>
      </c>
      <c r="I44" s="183">
        <f t="shared" si="25"/>
        <v>30.518125601797635</v>
      </c>
      <c r="J44" s="190">
        <f t="shared" si="16"/>
        <v>392.46309523987634</v>
      </c>
      <c r="K44" s="183">
        <f t="shared" si="26"/>
        <v>3.2714026512618402</v>
      </c>
      <c r="L44" s="183">
        <f t="shared" si="24"/>
        <v>0.55404354587870241</v>
      </c>
      <c r="M44" s="183">
        <f t="shared" si="24"/>
        <v>5.1575575797964399</v>
      </c>
      <c r="N44" s="183">
        <f t="shared" si="24"/>
        <v>20.039343109022511</v>
      </c>
      <c r="O44" s="183">
        <f t="shared" si="24"/>
        <v>2.5049988891356567</v>
      </c>
      <c r="P44" s="183">
        <f t="shared" si="24"/>
        <v>5.8726764422710307</v>
      </c>
      <c r="Q44" s="183">
        <f t="shared" si="24"/>
        <v>10.81343034880984</v>
      </c>
      <c r="R44" s="183">
        <f t="shared" si="24"/>
        <v>15.012404650903022</v>
      </c>
      <c r="S44" s="183">
        <f t="shared" si="24"/>
        <v>8.4249796341471193</v>
      </c>
      <c r="T44" s="183">
        <f t="shared" si="24"/>
        <v>4.4600274013185643</v>
      </c>
      <c r="U44" s="183">
        <f t="shared" si="24"/>
        <v>11.054765607642132</v>
      </c>
      <c r="V44" s="183">
        <f t="shared" si="24"/>
        <v>8.5863326668128686</v>
      </c>
      <c r="W44" s="183">
        <f t="shared" si="24"/>
        <v>17.687088054505306</v>
      </c>
      <c r="X44" s="183">
        <f t="shared" si="24"/>
        <v>3.1612419462312067</v>
      </c>
      <c r="Y44" s="183">
        <f t="shared" si="24"/>
        <v>3.217248018957831</v>
      </c>
      <c r="Z44" s="183">
        <f t="shared" si="24"/>
        <v>0.39852255054463298</v>
      </c>
      <c r="AA44" s="183">
        <f t="shared" si="24"/>
        <v>2.0337147300576324</v>
      </c>
      <c r="AB44" s="183">
        <f t="shared" si="24"/>
        <v>3.5616159371992389</v>
      </c>
      <c r="AC44" s="183">
        <f t="shared" si="24"/>
        <v>0.66512997111822125</v>
      </c>
      <c r="AD44" s="183">
        <f t="shared" si="24"/>
        <v>7.9203695475067395</v>
      </c>
      <c r="AE44" s="183">
        <v>5.7537213952425814</v>
      </c>
      <c r="AF44" s="183">
        <v>3.7325038881158972</v>
      </c>
      <c r="AG44" s="3515"/>
      <c r="AH44" s="2510" t="s">
        <v>1955</v>
      </c>
      <c r="AI44" s="2095">
        <v>87.005265722365195</v>
      </c>
      <c r="AJ44" s="2096">
        <v>3.8553299052950867</v>
      </c>
      <c r="AK44" s="2096">
        <v>2.5814158832423093</v>
      </c>
      <c r="AL44" s="2096">
        <v>3.9498606277809385</v>
      </c>
      <c r="AM44" s="2096">
        <v>23.949230579152822</v>
      </c>
      <c r="AN44" s="2096">
        <v>3.7025604749927687</v>
      </c>
      <c r="AO44" s="2096">
        <v>6.6918720822526909</v>
      </c>
      <c r="AP44" s="2096">
        <v>11.171747214602751</v>
      </c>
      <c r="AQ44" s="2096">
        <v>9.678936863259084</v>
      </c>
      <c r="AR44" s="2096">
        <v>6.2967305033365912</v>
      </c>
      <c r="AS44" s="2096">
        <v>8.0274358397024468</v>
      </c>
      <c r="AT44" s="2096">
        <v>16.769293860856862</v>
      </c>
      <c r="AU44" s="2096">
        <v>11.537973380963049</v>
      </c>
      <c r="AV44" s="2096">
        <v>18.565954698702249</v>
      </c>
      <c r="AW44" s="2096">
        <v>5.0572205197274318</v>
      </c>
      <c r="AX44" s="2096">
        <v>3.5439787161634588</v>
      </c>
      <c r="AY44" s="2096">
        <v>3.357918246510446</v>
      </c>
      <c r="AZ44" s="2096">
        <v>2.7974861060652652</v>
      </c>
      <c r="BA44" s="2096">
        <v>3.7818060100282809</v>
      </c>
      <c r="BB44" s="2096">
        <v>3.597996271868551</v>
      </c>
      <c r="BC44" s="2096">
        <v>5.9303745955747962</v>
      </c>
      <c r="BD44" s="2096">
        <v>6.7026124149652562</v>
      </c>
      <c r="BE44" s="2097">
        <v>0.57768774850799531</v>
      </c>
      <c r="BF44" s="2098">
        <v>1480.9999999998574</v>
      </c>
      <c r="BG44" s="2096">
        <v>69.202609703024123</v>
      </c>
      <c r="BH44" s="2096">
        <v>30.797390296975824</v>
      </c>
      <c r="BI44" s="2099">
        <v>100</v>
      </c>
    </row>
    <row r="45" spans="1:61" s="184" customFormat="1" ht="15" customHeight="1">
      <c r="A45" s="192"/>
      <c r="B45" s="192" t="s">
        <v>1078</v>
      </c>
      <c r="C45" s="186"/>
      <c r="D45" s="187"/>
      <c r="E45" s="202"/>
      <c r="F45" s="190">
        <f>'69.'!F25</f>
        <v>1347.0000000048854</v>
      </c>
      <c r="G45" s="183">
        <v>100</v>
      </c>
      <c r="H45" s="183">
        <f t="shared" si="25"/>
        <v>70.325811312446703</v>
      </c>
      <c r="I45" s="183">
        <f t="shared" si="25"/>
        <v>29.674188687553272</v>
      </c>
      <c r="J45" s="190">
        <f t="shared" si="16"/>
        <v>399.71132162279224</v>
      </c>
      <c r="K45" s="183">
        <f t="shared" si="26"/>
        <v>2.2398900642735811</v>
      </c>
      <c r="L45" s="183">
        <f t="shared" si="24"/>
        <v>0.73274562480248784</v>
      </c>
      <c r="M45" s="183">
        <f t="shared" si="24"/>
        <v>10.603119569183376</v>
      </c>
      <c r="N45" s="183">
        <f t="shared" si="24"/>
        <v>23.261643328845789</v>
      </c>
      <c r="O45" s="183">
        <f t="shared" si="24"/>
        <v>2.1093018297532025</v>
      </c>
      <c r="P45" s="183">
        <f t="shared" si="24"/>
        <v>10.216591231605614</v>
      </c>
      <c r="Q45" s="183">
        <f t="shared" si="24"/>
        <v>17.486991792731061</v>
      </c>
      <c r="R45" s="183">
        <f t="shared" si="24"/>
        <v>11.418707400310801</v>
      </c>
      <c r="S45" s="183">
        <f t="shared" si="24"/>
        <v>9.2207273454491769</v>
      </c>
      <c r="T45" s="183">
        <f t="shared" si="24"/>
        <v>4.0336863847262778</v>
      </c>
      <c r="U45" s="183">
        <f t="shared" si="24"/>
        <v>15.046013192981956</v>
      </c>
      <c r="V45" s="183">
        <f t="shared" si="24"/>
        <v>12.127052109800159</v>
      </c>
      <c r="W45" s="183">
        <f t="shared" si="24"/>
        <v>20.072222519790316</v>
      </c>
      <c r="X45" s="183">
        <f t="shared" si="24"/>
        <v>0.59271072874480102</v>
      </c>
      <c r="Y45" s="183">
        <f t="shared" si="24"/>
        <v>7.8486813780211762</v>
      </c>
      <c r="Z45" s="183">
        <f t="shared" si="24"/>
        <v>0.63613413420661202</v>
      </c>
      <c r="AA45" s="183">
        <f t="shared" si="24"/>
        <v>0.59271072874480102</v>
      </c>
      <c r="AB45" s="183">
        <f t="shared" si="24"/>
        <v>6.8304702860677944</v>
      </c>
      <c r="AC45" s="183">
        <f t="shared" si="24"/>
        <v>0.83650871272380134</v>
      </c>
      <c r="AD45" s="183">
        <f t="shared" si="24"/>
        <v>12.796893779645588</v>
      </c>
      <c r="AE45" s="183">
        <v>7.7097906334465298</v>
      </c>
      <c r="AF45" s="183">
        <v>0.69611347936506995</v>
      </c>
      <c r="AG45" s="3515"/>
      <c r="AH45" s="2510" t="s">
        <v>1956</v>
      </c>
      <c r="AI45" s="2095">
        <v>89.144826976171416</v>
      </c>
      <c r="AJ45" s="2096">
        <v>2.1691937968039512</v>
      </c>
      <c r="AK45" s="2096">
        <v>1.1213045556461518</v>
      </c>
      <c r="AL45" s="2096">
        <v>2.3292906650808609</v>
      </c>
      <c r="AM45" s="2096">
        <v>18.91378685473294</v>
      </c>
      <c r="AN45" s="2096">
        <v>3.0488498315513652</v>
      </c>
      <c r="AO45" s="2096">
        <v>19.005958015084477</v>
      </c>
      <c r="AP45" s="2096">
        <v>15.451969920538676</v>
      </c>
      <c r="AQ45" s="2096">
        <v>12.785561874360718</v>
      </c>
      <c r="AR45" s="2096">
        <v>8.811222549650747</v>
      </c>
      <c r="AS45" s="2096">
        <v>4.9231396922917625</v>
      </c>
      <c r="AT45" s="2096">
        <v>15.4667725061966</v>
      </c>
      <c r="AU45" s="2096">
        <v>10.159135350744325</v>
      </c>
      <c r="AV45" s="2096">
        <v>27.421235681199956</v>
      </c>
      <c r="AW45" s="2096">
        <v>2.3764606092511191</v>
      </c>
      <c r="AX45" s="2096">
        <v>5.664847961450695</v>
      </c>
      <c r="AY45" s="2096">
        <v>1.0310182950904854</v>
      </c>
      <c r="AZ45" s="2097">
        <v>0.98056420830946156</v>
      </c>
      <c r="BA45" s="2096">
        <v>4.2585596839912467</v>
      </c>
      <c r="BB45" s="2097">
        <v>0.93011012152843797</v>
      </c>
      <c r="BC45" s="2096">
        <v>6.8544606716689511</v>
      </c>
      <c r="BD45" s="2096">
        <v>5.8824664158990663</v>
      </c>
      <c r="BE45" s="2096">
        <v>1.4111855181480566</v>
      </c>
      <c r="BF45" s="2098">
        <v>1982.000000000216</v>
      </c>
      <c r="BG45" s="2096">
        <v>66.702998262307773</v>
      </c>
      <c r="BH45" s="2096">
        <v>33.297001737692185</v>
      </c>
      <c r="BI45" s="2099">
        <v>100</v>
      </c>
    </row>
    <row r="46" spans="1:61" s="184" customFormat="1" ht="15" customHeight="1">
      <c r="A46" s="192"/>
      <c r="B46" s="1180" t="s">
        <v>652</v>
      </c>
      <c r="C46" s="186"/>
      <c r="D46" s="187"/>
      <c r="E46" s="202"/>
      <c r="F46" s="190">
        <f>'69.'!F26</f>
        <v>4919.0222575701746</v>
      </c>
      <c r="G46" s="183">
        <v>100</v>
      </c>
      <c r="H46" s="183">
        <f>BG50</f>
        <v>59.544084614821358</v>
      </c>
      <c r="I46" s="183">
        <f>BH50</f>
        <v>40.455915385179033</v>
      </c>
      <c r="J46" s="190">
        <f t="shared" si="16"/>
        <v>1990.0354823007133</v>
      </c>
      <c r="K46" s="183">
        <f>AJ50</f>
        <v>4.9871566151088658</v>
      </c>
      <c r="L46" s="183">
        <f t="shared" ref="L46:AD46" si="27">AK50</f>
        <v>2.3065372261923027</v>
      </c>
      <c r="M46" s="183">
        <f t="shared" si="27"/>
        <v>10.556721664375944</v>
      </c>
      <c r="N46" s="183">
        <f t="shared" si="27"/>
        <v>29.88356852322816</v>
      </c>
      <c r="O46" s="183">
        <f t="shared" si="27"/>
        <v>2.5703228382239574</v>
      </c>
      <c r="P46" s="183">
        <f t="shared" si="27"/>
        <v>11.749635955029259</v>
      </c>
      <c r="Q46" s="183">
        <f t="shared" si="27"/>
        <v>18.880099550467321</v>
      </c>
      <c r="R46" s="183">
        <f t="shared" si="27"/>
        <v>18.178645790162065</v>
      </c>
      <c r="S46" s="183">
        <f t="shared" si="27"/>
        <v>13.745330661271712</v>
      </c>
      <c r="T46" s="183">
        <f t="shared" si="27"/>
        <v>8.2745804663427247</v>
      </c>
      <c r="U46" s="183">
        <f t="shared" si="27"/>
        <v>23.505947938048937</v>
      </c>
      <c r="V46" s="183">
        <f t="shared" si="27"/>
        <v>18.066620671485243</v>
      </c>
      <c r="W46" s="183">
        <f t="shared" si="27"/>
        <v>26.533500072609336</v>
      </c>
      <c r="X46" s="183">
        <f t="shared" si="27"/>
        <v>2.9708088219826112</v>
      </c>
      <c r="Y46" s="183">
        <f t="shared" si="27"/>
        <v>5.8231926904854392</v>
      </c>
      <c r="Z46" s="183">
        <f t="shared" si="27"/>
        <v>2.2418405661353722</v>
      </c>
      <c r="AA46" s="183">
        <f t="shared" si="27"/>
        <v>2.2972500218073271</v>
      </c>
      <c r="AB46" s="183">
        <f t="shared" si="27"/>
        <v>6.6638235429587107</v>
      </c>
      <c r="AC46" s="183">
        <f t="shared" si="27"/>
        <v>1.2174060481696898</v>
      </c>
      <c r="AD46" s="183">
        <f t="shared" si="27"/>
        <v>9.7847457217135361</v>
      </c>
      <c r="AE46" s="183">
        <v>9.2937274536936858</v>
      </c>
      <c r="AF46" s="183">
        <v>0.15138509802844477</v>
      </c>
      <c r="AG46" s="3515"/>
      <c r="AH46" s="2510" t="s">
        <v>1957</v>
      </c>
      <c r="AI46" s="2095">
        <v>91.6118230938458</v>
      </c>
      <c r="AJ46" s="2096">
        <v>2.2800459166105478</v>
      </c>
      <c r="AK46" s="2096">
        <v>0</v>
      </c>
      <c r="AL46" s="2096">
        <v>7.8706584939152</v>
      </c>
      <c r="AM46" s="2096">
        <v>22.584520617935148</v>
      </c>
      <c r="AN46" s="2097">
        <v>0.77970727145819396</v>
      </c>
      <c r="AO46" s="2096">
        <v>14.64299515623507</v>
      </c>
      <c r="AP46" s="2096">
        <v>14.908979685621244</v>
      </c>
      <c r="AQ46" s="2096">
        <v>16.214990657786363</v>
      </c>
      <c r="AR46" s="2096">
        <v>7.8641322312313466</v>
      </c>
      <c r="AS46" s="2096">
        <v>4.1309992538468414</v>
      </c>
      <c r="AT46" s="2096">
        <v>13.656112852766714</v>
      </c>
      <c r="AU46" s="2096">
        <v>9.0517643019838481</v>
      </c>
      <c r="AV46" s="2096">
        <v>15.745061477560995</v>
      </c>
      <c r="AW46" s="2096">
        <v>3.5396175888863297</v>
      </c>
      <c r="AX46" s="2096">
        <v>4.515767686296666</v>
      </c>
      <c r="AY46" s="2096">
        <v>1.1736149374611153</v>
      </c>
      <c r="AZ46" s="2096">
        <v>1.2318560556908997</v>
      </c>
      <c r="BA46" s="2096">
        <v>8.7275122710551187</v>
      </c>
      <c r="BB46" s="2096">
        <v>1.1736149374611153</v>
      </c>
      <c r="BC46" s="2096">
        <v>3.4572271459166264</v>
      </c>
      <c r="BD46" s="2096">
        <v>8.414313468270576</v>
      </c>
      <c r="BE46" s="2096">
        <v>1.1736149374611153</v>
      </c>
      <c r="BF46" s="2098">
        <v>1716.9999999907361</v>
      </c>
      <c r="BG46" s="2096">
        <v>70.56731241652777</v>
      </c>
      <c r="BH46" s="2096">
        <v>29.432687583472223</v>
      </c>
      <c r="BI46" s="2099">
        <v>100</v>
      </c>
    </row>
    <row r="47" spans="1:61" s="205" customFormat="1" ht="15" customHeight="1">
      <c r="A47" s="192"/>
      <c r="B47" s="192" t="s">
        <v>1079</v>
      </c>
      <c r="C47" s="186"/>
      <c r="D47" s="187"/>
      <c r="E47" s="202"/>
      <c r="F47" s="190">
        <f>'69.'!F27</f>
        <v>2447.0222575517537</v>
      </c>
      <c r="G47" s="183">
        <v>100</v>
      </c>
      <c r="H47" s="183">
        <f>BG42</f>
        <v>60.025143533990956</v>
      </c>
      <c r="I47" s="183">
        <f>BH42</f>
        <v>39.97485646600903</v>
      </c>
      <c r="J47" s="190">
        <f t="shared" si="16"/>
        <v>978.19363514760732</v>
      </c>
      <c r="K47" s="183">
        <f>AJ42</f>
        <v>7.769828054160409</v>
      </c>
      <c r="L47" s="183">
        <f t="shared" ref="L47:AD47" si="28">AK42</f>
        <v>3.8764664389642927</v>
      </c>
      <c r="M47" s="183">
        <f t="shared" si="28"/>
        <v>9.8341317243440329</v>
      </c>
      <c r="N47" s="183">
        <f t="shared" si="28"/>
        <v>29.60327838982716</v>
      </c>
      <c r="O47" s="183">
        <f t="shared" si="28"/>
        <v>4.7756144901642568</v>
      </c>
      <c r="P47" s="183">
        <f t="shared" si="28"/>
        <v>13.363494133241884</v>
      </c>
      <c r="Q47" s="183">
        <f t="shared" si="28"/>
        <v>19.232803180902177</v>
      </c>
      <c r="R47" s="183">
        <f t="shared" si="28"/>
        <v>18.898402713689006</v>
      </c>
      <c r="S47" s="183">
        <f t="shared" si="28"/>
        <v>17.321383739691296</v>
      </c>
      <c r="T47" s="183">
        <f t="shared" si="28"/>
        <v>8.7385467420060952</v>
      </c>
      <c r="U47" s="183">
        <f t="shared" si="28"/>
        <v>21.010132636222778</v>
      </c>
      <c r="V47" s="183">
        <f t="shared" si="28"/>
        <v>16.399161390627444</v>
      </c>
      <c r="W47" s="183">
        <f t="shared" si="28"/>
        <v>28.952725457242519</v>
      </c>
      <c r="X47" s="183">
        <f t="shared" si="28"/>
        <v>5.622688649596248</v>
      </c>
      <c r="Y47" s="183">
        <f t="shared" si="28"/>
        <v>7.5771884935701932</v>
      </c>
      <c r="Z47" s="183">
        <f t="shared" si="28"/>
        <v>3.2142479750899797</v>
      </c>
      <c r="AA47" s="183">
        <f t="shared" si="28"/>
        <v>4.4708773296092534</v>
      </c>
      <c r="AB47" s="183">
        <f t="shared" si="28"/>
        <v>8.3786498620568572</v>
      </c>
      <c r="AC47" s="183">
        <f t="shared" si="28"/>
        <v>2.4472386505542842</v>
      </c>
      <c r="AD47" s="183">
        <f t="shared" si="28"/>
        <v>11.647981026265676</v>
      </c>
      <c r="AE47" s="183">
        <v>9.033059689876314</v>
      </c>
      <c r="AF47" s="183">
        <v>0.30431544476894046</v>
      </c>
      <c r="AG47" s="3515"/>
      <c r="AH47" s="2510" t="s">
        <v>1958</v>
      </c>
      <c r="AI47" s="2095">
        <v>77.433887659476738</v>
      </c>
      <c r="AJ47" s="2096">
        <v>3.3437091402712089</v>
      </c>
      <c r="AK47" s="2096">
        <v>1.4425330880655336</v>
      </c>
      <c r="AL47" s="2096">
        <v>6.5848856255490071</v>
      </c>
      <c r="AM47" s="2096">
        <v>28.755360664147123</v>
      </c>
      <c r="AN47" s="2096">
        <v>1.169751249736465</v>
      </c>
      <c r="AO47" s="2096">
        <v>9.7105302456680445</v>
      </c>
      <c r="AP47" s="2096">
        <v>26.986878775482019</v>
      </c>
      <c r="AQ47" s="2096">
        <v>12.953514136844699</v>
      </c>
      <c r="AR47" s="2096">
        <v>10.479322641401556</v>
      </c>
      <c r="AS47" s="2096">
        <v>2.5590647456396134</v>
      </c>
      <c r="AT47" s="2096">
        <v>25.653599671461073</v>
      </c>
      <c r="AU47" s="2096">
        <v>18.018479644807403</v>
      </c>
      <c r="AV47" s="2096">
        <v>21.015837636521038</v>
      </c>
      <c r="AW47" s="2096">
        <v>1.4425330880655336</v>
      </c>
      <c r="AX47" s="2096">
        <v>1.4425330880655336</v>
      </c>
      <c r="AY47" s="2096">
        <v>3.3437091402712089</v>
      </c>
      <c r="AZ47" s="2096">
        <v>1.4425330880655336</v>
      </c>
      <c r="BA47" s="2096">
        <v>3.3070637727133021</v>
      </c>
      <c r="BB47" s="2096">
        <v>0</v>
      </c>
      <c r="BC47" s="2096">
        <v>8.2666163549235332</v>
      </c>
      <c r="BD47" s="2096">
        <v>13.464035225602913</v>
      </c>
      <c r="BE47" s="2096">
        <v>1.4425330880655336</v>
      </c>
      <c r="BF47" s="2098">
        <v>756.00000000012346</v>
      </c>
      <c r="BG47" s="2096">
        <v>56.277483763374249</v>
      </c>
      <c r="BH47" s="2096">
        <v>43.722516236625765</v>
      </c>
      <c r="BI47" s="2099">
        <v>100</v>
      </c>
    </row>
    <row r="48" spans="1:61" s="184" customFormat="1" ht="15" customHeight="1">
      <c r="A48" s="192"/>
      <c r="B48" s="192" t="s">
        <v>1080</v>
      </c>
      <c r="C48" s="186"/>
      <c r="D48" s="187"/>
      <c r="E48" s="202"/>
      <c r="F48" s="190">
        <f>'69.'!F28</f>
        <v>2472.0000000184396</v>
      </c>
      <c r="G48" s="183">
        <v>100</v>
      </c>
      <c r="H48" s="183">
        <f>BG43</f>
        <v>59.067886442331783</v>
      </c>
      <c r="I48" s="183">
        <f>BH43</f>
        <v>40.932113557668174</v>
      </c>
      <c r="J48" s="190">
        <f t="shared" si="16"/>
        <v>1011.8418471531049</v>
      </c>
      <c r="K48" s="183">
        <f>AJ43</f>
        <v>2.2326020249947889</v>
      </c>
      <c r="L48" s="183">
        <f t="shared" ref="L48:AD48" si="29">AK43</f>
        <v>0.75247099382776017</v>
      </c>
      <c r="M48" s="183">
        <f t="shared" si="29"/>
        <v>11.272010364346682</v>
      </c>
      <c r="N48" s="183">
        <f t="shared" si="29"/>
        <v>30.161026530913716</v>
      </c>
      <c r="O48" s="183">
        <f t="shared" si="29"/>
        <v>0.3873140369898222</v>
      </c>
      <c r="P48" s="183">
        <f t="shared" si="29"/>
        <v>10.152084627121098</v>
      </c>
      <c r="Q48" s="183">
        <f t="shared" si="29"/>
        <v>18.53095973089318</v>
      </c>
      <c r="R48" s="183">
        <f t="shared" si="29"/>
        <v>17.466161481147271</v>
      </c>
      <c r="S48" s="183">
        <f t="shared" si="29"/>
        <v>10.205410969922941</v>
      </c>
      <c r="T48" s="183">
        <f t="shared" si="29"/>
        <v>7.8153022287645104</v>
      </c>
      <c r="U48" s="183">
        <f t="shared" si="29"/>
        <v>25.976544861293604</v>
      </c>
      <c r="V48" s="183">
        <f t="shared" si="29"/>
        <v>19.717231502306248</v>
      </c>
      <c r="W48" s="183">
        <f t="shared" si="29"/>
        <v>24.138719181756578</v>
      </c>
      <c r="X48" s="183">
        <f t="shared" si="29"/>
        <v>0.34572429023717138</v>
      </c>
      <c r="Y48" s="183">
        <f t="shared" si="29"/>
        <v>4.0869197253685883</v>
      </c>
      <c r="Z48" s="183">
        <f t="shared" si="29"/>
        <v>1.279258619087456</v>
      </c>
      <c r="AA48" s="183">
        <f t="shared" si="29"/>
        <v>0.14558561979520038</v>
      </c>
      <c r="AB48" s="183">
        <f t="shared" si="29"/>
        <v>4.9663242829920664</v>
      </c>
      <c r="AC48" s="183">
        <f t="shared" si="29"/>
        <v>0</v>
      </c>
      <c r="AD48" s="183">
        <f t="shared" si="29"/>
        <v>7.9403370399734579</v>
      </c>
      <c r="AE48" s="183">
        <v>9.5517613614130426</v>
      </c>
      <c r="AF48" s="183">
        <v>0</v>
      </c>
      <c r="AG48" s="3515"/>
      <c r="AH48" s="2510" t="s">
        <v>1959</v>
      </c>
      <c r="AI48" s="2095">
        <v>94.445303708620258</v>
      </c>
      <c r="AJ48" s="2096">
        <v>1.2024110705807309</v>
      </c>
      <c r="AK48" s="2096">
        <v>1.2032620283945892</v>
      </c>
      <c r="AL48" s="2096">
        <v>7.3740313336684435</v>
      </c>
      <c r="AM48" s="2096">
        <v>23.000464574663123</v>
      </c>
      <c r="AN48" s="2096">
        <v>0</v>
      </c>
      <c r="AO48" s="2096">
        <v>11.875377798954213</v>
      </c>
      <c r="AP48" s="2096">
        <v>16.47625116181672</v>
      </c>
      <c r="AQ48" s="2096">
        <v>6.9545117595825214</v>
      </c>
      <c r="AR48" s="2096">
        <v>8.8329533054029543</v>
      </c>
      <c r="AS48" s="2096">
        <v>5.2427147295517198</v>
      </c>
      <c r="AT48" s="2096">
        <v>16.305599890754888</v>
      </c>
      <c r="AU48" s="2096">
        <v>13.309586709570587</v>
      </c>
      <c r="AV48" s="2096">
        <v>17.120039596363419</v>
      </c>
      <c r="AW48" s="2097">
        <v>0.87369989448931351</v>
      </c>
      <c r="AX48" s="2096">
        <v>5.3949952260871674</v>
      </c>
      <c r="AY48" s="2096">
        <v>0</v>
      </c>
      <c r="AZ48" s="2096">
        <v>1.8777319002186239</v>
      </c>
      <c r="BA48" s="2096">
        <v>5.9355553759021422</v>
      </c>
      <c r="BB48" s="2096">
        <v>0</v>
      </c>
      <c r="BC48" s="2096">
        <v>3.6935900981214589</v>
      </c>
      <c r="BD48" s="2096">
        <v>7.1553017990450192</v>
      </c>
      <c r="BE48" s="2097">
        <v>0.44352298960225139</v>
      </c>
      <c r="BF48" s="2098">
        <v>432.99999999120053</v>
      </c>
      <c r="BG48" s="2096">
        <v>76.999535425336902</v>
      </c>
      <c r="BH48" s="2096">
        <v>23.000464574663123</v>
      </c>
      <c r="BI48" s="2099">
        <v>100</v>
      </c>
    </row>
    <row r="49" spans="1:61" s="184" customFormat="1" ht="15" customHeight="1">
      <c r="A49" s="192"/>
      <c r="B49" s="1180" t="s">
        <v>653</v>
      </c>
      <c r="C49" s="186"/>
      <c r="D49" s="187"/>
      <c r="E49" s="202"/>
      <c r="F49" s="190">
        <f>'69.'!F29</f>
        <v>5179.9999999908077</v>
      </c>
      <c r="G49" s="183">
        <v>100</v>
      </c>
      <c r="H49" s="183">
        <f>BG51</f>
        <v>68.698548831126132</v>
      </c>
      <c r="I49" s="183">
        <f>BH51</f>
        <v>31.301451168873907</v>
      </c>
      <c r="J49" s="190">
        <f t="shared" si="16"/>
        <v>1621.415170544791</v>
      </c>
      <c r="K49" s="183">
        <f>AJ51</f>
        <v>2.6880163192724456</v>
      </c>
      <c r="L49" s="183">
        <f t="shared" ref="L49:AD49" si="30">AK51</f>
        <v>1.1670854348229991</v>
      </c>
      <c r="M49" s="183">
        <f t="shared" si="30"/>
        <v>4.6294050814586525</v>
      </c>
      <c r="N49" s="183">
        <f t="shared" si="30"/>
        <v>21.570184929496218</v>
      </c>
      <c r="O49" s="183">
        <f t="shared" si="30"/>
        <v>2.4836042113336974</v>
      </c>
      <c r="P49" s="183">
        <f t="shared" si="30"/>
        <v>14.039091510225063</v>
      </c>
      <c r="Q49" s="183">
        <f t="shared" si="30"/>
        <v>14.048239406860768</v>
      </c>
      <c r="R49" s="183">
        <f t="shared" si="30"/>
        <v>13.03409808665247</v>
      </c>
      <c r="S49" s="183">
        <f t="shared" si="30"/>
        <v>7.7783814690874813</v>
      </c>
      <c r="T49" s="183">
        <f t="shared" si="30"/>
        <v>5.5481121752102851</v>
      </c>
      <c r="U49" s="183">
        <f t="shared" si="30"/>
        <v>15.238998664753989</v>
      </c>
      <c r="V49" s="183">
        <f t="shared" si="30"/>
        <v>10.186298098242881</v>
      </c>
      <c r="W49" s="183">
        <f t="shared" si="30"/>
        <v>21.0191773331929</v>
      </c>
      <c r="X49" s="183">
        <f t="shared" si="30"/>
        <v>3.5284578991060438</v>
      </c>
      <c r="Y49" s="183">
        <f t="shared" si="30"/>
        <v>4.6775934856383445</v>
      </c>
      <c r="Z49" s="183">
        <f t="shared" si="30"/>
        <v>1.743562168258098</v>
      </c>
      <c r="AA49" s="183">
        <f t="shared" si="30"/>
        <v>1.5833305080263014</v>
      </c>
      <c r="AB49" s="183">
        <f t="shared" si="30"/>
        <v>5.6035634293234011</v>
      </c>
      <c r="AC49" s="183">
        <f t="shared" si="30"/>
        <v>1.7735921982881357</v>
      </c>
      <c r="AD49" s="183">
        <f t="shared" si="30"/>
        <v>5.4641862619405073</v>
      </c>
      <c r="AE49" s="183">
        <v>6.9561763799000795</v>
      </c>
      <c r="AF49" s="183">
        <v>1.0941355405656248</v>
      </c>
      <c r="AG49" s="3515" t="s">
        <v>1960</v>
      </c>
      <c r="AH49" s="2510" t="s">
        <v>1961</v>
      </c>
      <c r="AI49" s="2095">
        <v>86.986812022126287</v>
      </c>
      <c r="AJ49" s="2096">
        <v>3.9329221872346576</v>
      </c>
      <c r="AK49" s="2097">
        <v>0.72482366299019485</v>
      </c>
      <c r="AL49" s="2096">
        <v>8.9131841491560291</v>
      </c>
      <c r="AM49" s="2096">
        <v>30.743076977775996</v>
      </c>
      <c r="AN49" s="2096">
        <v>4.3117412241696531</v>
      </c>
      <c r="AO49" s="2096">
        <v>13.06835862655484</v>
      </c>
      <c r="AP49" s="2096">
        <v>18.180452249311504</v>
      </c>
      <c r="AQ49" s="2096">
        <v>17.058837792975325</v>
      </c>
      <c r="AR49" s="2096">
        <v>12.624318189148873</v>
      </c>
      <c r="AS49" s="2096">
        <v>6.0674919362777446</v>
      </c>
      <c r="AT49" s="2096">
        <v>19.958888865602216</v>
      </c>
      <c r="AU49" s="2096">
        <v>14.506978173666388</v>
      </c>
      <c r="AV49" s="2096">
        <v>27.835205462990032</v>
      </c>
      <c r="AW49" s="2096">
        <v>3.2784932349685754</v>
      </c>
      <c r="AX49" s="2096">
        <v>6.4491922580059962</v>
      </c>
      <c r="AY49" s="2096">
        <v>1.7825350279971903</v>
      </c>
      <c r="AZ49" s="2096">
        <v>2.7336836791501606</v>
      </c>
      <c r="BA49" s="2096">
        <v>5.68260622582536</v>
      </c>
      <c r="BB49" s="2096">
        <v>1.5808079768944501</v>
      </c>
      <c r="BC49" s="2096">
        <v>12.679155367919964</v>
      </c>
      <c r="BD49" s="2096">
        <v>11.055436322681595</v>
      </c>
      <c r="BE49" s="2096">
        <v>2.2580924949345325</v>
      </c>
      <c r="BF49" s="2098">
        <v>5214.0000000072496</v>
      </c>
      <c r="BG49" s="2096">
        <v>60.244256846954272</v>
      </c>
      <c r="BH49" s="2096">
        <v>39.755743153045735</v>
      </c>
      <c r="BI49" s="2099">
        <v>100</v>
      </c>
    </row>
    <row r="50" spans="1:61" s="184" customFormat="1" ht="15" customHeight="1">
      <c r="A50" s="192"/>
      <c r="B50" s="192" t="s">
        <v>1081</v>
      </c>
      <c r="C50" s="203"/>
      <c r="D50" s="170"/>
      <c r="E50" s="202"/>
      <c r="F50" s="190">
        <f>'69.'!F30</f>
        <v>1480.9999999998574</v>
      </c>
      <c r="G50" s="183">
        <v>100</v>
      </c>
      <c r="H50" s="183">
        <f>BG44</f>
        <v>69.202609703024123</v>
      </c>
      <c r="I50" s="183">
        <f>BH44</f>
        <v>30.797390296975824</v>
      </c>
      <c r="J50" s="190">
        <f t="shared" si="16"/>
        <v>456.10935029816807</v>
      </c>
      <c r="K50" s="183">
        <f>AJ44</f>
        <v>3.8553299052950867</v>
      </c>
      <c r="L50" s="183">
        <f t="shared" ref="L50:AD52" si="31">AK44</f>
        <v>2.5814158832423093</v>
      </c>
      <c r="M50" s="183">
        <f t="shared" si="31"/>
        <v>3.9498606277809385</v>
      </c>
      <c r="N50" s="183">
        <f t="shared" si="31"/>
        <v>23.949230579152822</v>
      </c>
      <c r="O50" s="183">
        <f t="shared" si="31"/>
        <v>3.7025604749927687</v>
      </c>
      <c r="P50" s="183">
        <f t="shared" si="31"/>
        <v>6.6918720822526909</v>
      </c>
      <c r="Q50" s="183">
        <f t="shared" si="31"/>
        <v>11.171747214602751</v>
      </c>
      <c r="R50" s="183">
        <f t="shared" si="31"/>
        <v>9.678936863259084</v>
      </c>
      <c r="S50" s="183">
        <f t="shared" si="31"/>
        <v>6.2967305033365912</v>
      </c>
      <c r="T50" s="183">
        <f t="shared" si="31"/>
        <v>8.0274358397024468</v>
      </c>
      <c r="U50" s="183">
        <f t="shared" si="31"/>
        <v>16.769293860856862</v>
      </c>
      <c r="V50" s="183">
        <f t="shared" si="31"/>
        <v>11.537973380963049</v>
      </c>
      <c r="W50" s="183">
        <f t="shared" si="31"/>
        <v>18.565954698702249</v>
      </c>
      <c r="X50" s="183">
        <f t="shared" si="31"/>
        <v>5.0572205197274318</v>
      </c>
      <c r="Y50" s="183">
        <f t="shared" si="31"/>
        <v>3.5439787161634588</v>
      </c>
      <c r="Z50" s="183">
        <f t="shared" si="31"/>
        <v>3.357918246510446</v>
      </c>
      <c r="AA50" s="183">
        <f t="shared" si="31"/>
        <v>2.7974861060652652</v>
      </c>
      <c r="AB50" s="183">
        <f t="shared" si="31"/>
        <v>3.7818060100282809</v>
      </c>
      <c r="AC50" s="183">
        <f t="shared" si="31"/>
        <v>3.597996271868551</v>
      </c>
      <c r="AD50" s="183">
        <f t="shared" si="31"/>
        <v>5.9303745955747962</v>
      </c>
      <c r="AE50" s="183">
        <v>6.7026124149652544</v>
      </c>
      <c r="AF50" s="183">
        <v>0.57768774850799531</v>
      </c>
      <c r="AG50" s="3515"/>
      <c r="AH50" s="2510" t="s">
        <v>1962</v>
      </c>
      <c r="AI50" s="2095">
        <v>82.990028848293662</v>
      </c>
      <c r="AJ50" s="2096">
        <v>4.9871566151088658</v>
      </c>
      <c r="AK50" s="2096">
        <v>2.3065372261923027</v>
      </c>
      <c r="AL50" s="2096">
        <v>10.556721664375944</v>
      </c>
      <c r="AM50" s="2096">
        <v>29.88356852322816</v>
      </c>
      <c r="AN50" s="2096">
        <v>2.5703228382239574</v>
      </c>
      <c r="AO50" s="2096">
        <v>11.749635955029259</v>
      </c>
      <c r="AP50" s="2096">
        <v>18.880099550467321</v>
      </c>
      <c r="AQ50" s="2096">
        <v>18.178645790162065</v>
      </c>
      <c r="AR50" s="2096">
        <v>13.745330661271712</v>
      </c>
      <c r="AS50" s="2096">
        <v>8.2745804663427247</v>
      </c>
      <c r="AT50" s="2096">
        <v>23.505947938048937</v>
      </c>
      <c r="AU50" s="2096">
        <v>18.066620671485243</v>
      </c>
      <c r="AV50" s="2096">
        <v>26.533500072609336</v>
      </c>
      <c r="AW50" s="2096">
        <v>2.9708088219826112</v>
      </c>
      <c r="AX50" s="2096">
        <v>5.8231926904854392</v>
      </c>
      <c r="AY50" s="2096">
        <v>2.2418405661353722</v>
      </c>
      <c r="AZ50" s="2096">
        <v>2.2972500218073271</v>
      </c>
      <c r="BA50" s="2096">
        <v>6.6638235429587107</v>
      </c>
      <c r="BB50" s="2096">
        <v>1.2174060481696898</v>
      </c>
      <c r="BC50" s="2096">
        <v>9.7847457217135361</v>
      </c>
      <c r="BD50" s="2096">
        <v>9.2937274536936734</v>
      </c>
      <c r="BE50" s="2097">
        <v>0.15138509802844455</v>
      </c>
      <c r="BF50" s="2098">
        <v>4919.0222575701746</v>
      </c>
      <c r="BG50" s="2096">
        <v>59.544084614821358</v>
      </c>
      <c r="BH50" s="2096">
        <v>40.455915385179033</v>
      </c>
      <c r="BI50" s="2099">
        <v>100</v>
      </c>
    </row>
    <row r="51" spans="1:61" s="184" customFormat="1" ht="15" customHeight="1">
      <c r="A51" s="192"/>
      <c r="B51" s="192" t="s">
        <v>1082</v>
      </c>
      <c r="C51" s="203"/>
      <c r="D51" s="170"/>
      <c r="E51" s="202"/>
      <c r="F51" s="190">
        <f>'69.'!F31</f>
        <v>1982.000000000216</v>
      </c>
      <c r="G51" s="183">
        <v>100</v>
      </c>
      <c r="H51" s="183">
        <f t="shared" ref="H51:I52" si="32">BG45</f>
        <v>66.702998262307773</v>
      </c>
      <c r="I51" s="183">
        <f t="shared" si="32"/>
        <v>33.297001737692185</v>
      </c>
      <c r="J51" s="190">
        <f t="shared" si="16"/>
        <v>659.94657444113113</v>
      </c>
      <c r="K51" s="183">
        <f t="shared" ref="K51:K52" si="33">AJ45</f>
        <v>2.1691937968039512</v>
      </c>
      <c r="L51" s="183">
        <f t="shared" si="31"/>
        <v>1.1213045556461518</v>
      </c>
      <c r="M51" s="183">
        <f t="shared" si="31"/>
        <v>2.3292906650808609</v>
      </c>
      <c r="N51" s="183">
        <f t="shared" si="31"/>
        <v>18.91378685473294</v>
      </c>
      <c r="O51" s="183">
        <f t="shared" si="31"/>
        <v>3.0488498315513652</v>
      </c>
      <c r="P51" s="183">
        <f t="shared" si="31"/>
        <v>19.005958015084477</v>
      </c>
      <c r="Q51" s="183">
        <f t="shared" si="31"/>
        <v>15.451969920538676</v>
      </c>
      <c r="R51" s="183">
        <f t="shared" si="31"/>
        <v>12.785561874360718</v>
      </c>
      <c r="S51" s="183">
        <f t="shared" si="31"/>
        <v>8.811222549650747</v>
      </c>
      <c r="T51" s="183">
        <f t="shared" si="31"/>
        <v>4.9231396922917625</v>
      </c>
      <c r="U51" s="183">
        <f t="shared" si="31"/>
        <v>15.4667725061966</v>
      </c>
      <c r="V51" s="183">
        <f t="shared" si="31"/>
        <v>10.159135350744325</v>
      </c>
      <c r="W51" s="183">
        <f t="shared" si="31"/>
        <v>27.421235681199956</v>
      </c>
      <c r="X51" s="183">
        <f t="shared" si="31"/>
        <v>2.3764606092511191</v>
      </c>
      <c r="Y51" s="183">
        <f t="shared" si="31"/>
        <v>5.664847961450695</v>
      </c>
      <c r="Z51" s="183">
        <f t="shared" si="31"/>
        <v>1.0310182950904854</v>
      </c>
      <c r="AA51" s="183">
        <f t="shared" si="31"/>
        <v>0.98056420830946156</v>
      </c>
      <c r="AB51" s="183">
        <f t="shared" si="31"/>
        <v>4.2585596839912467</v>
      </c>
      <c r="AC51" s="183">
        <f t="shared" si="31"/>
        <v>0.93011012152843797</v>
      </c>
      <c r="AD51" s="183">
        <f t="shared" si="31"/>
        <v>6.8544606716689511</v>
      </c>
      <c r="AE51" s="183">
        <v>5.8824664158990654</v>
      </c>
      <c r="AF51" s="183">
        <v>1.4111855181480562</v>
      </c>
      <c r="AG51" s="3515"/>
      <c r="AH51" s="2510" t="s">
        <v>1963</v>
      </c>
      <c r="AI51" s="2095">
        <v>89.350838967897118</v>
      </c>
      <c r="AJ51" s="2096">
        <v>2.6880163192724456</v>
      </c>
      <c r="AK51" s="2096">
        <v>1.1670854348229991</v>
      </c>
      <c r="AL51" s="2096">
        <v>4.6294050814586525</v>
      </c>
      <c r="AM51" s="2096">
        <v>21.570184929496218</v>
      </c>
      <c r="AN51" s="2096">
        <v>2.4836042113336974</v>
      </c>
      <c r="AO51" s="2096">
        <v>14.039091510225063</v>
      </c>
      <c r="AP51" s="2096">
        <v>14.048239406860768</v>
      </c>
      <c r="AQ51" s="2096">
        <v>13.03409808665247</v>
      </c>
      <c r="AR51" s="2096">
        <v>7.7783814690874813</v>
      </c>
      <c r="AS51" s="2096">
        <v>5.5481121752102851</v>
      </c>
      <c r="AT51" s="2096">
        <v>15.238998664753989</v>
      </c>
      <c r="AU51" s="2096">
        <v>10.186298098242881</v>
      </c>
      <c r="AV51" s="2096">
        <v>21.0191773331929</v>
      </c>
      <c r="AW51" s="2096">
        <v>3.5284578991060438</v>
      </c>
      <c r="AX51" s="2096">
        <v>4.6775934856383445</v>
      </c>
      <c r="AY51" s="2096">
        <v>1.743562168258098</v>
      </c>
      <c r="AZ51" s="2096">
        <v>1.5833305080263014</v>
      </c>
      <c r="BA51" s="2096">
        <v>5.6035634293234011</v>
      </c>
      <c r="BB51" s="2096">
        <v>1.7735921982881357</v>
      </c>
      <c r="BC51" s="2096">
        <v>5.4641862619405073</v>
      </c>
      <c r="BD51" s="2096">
        <v>6.9561763799000751</v>
      </c>
      <c r="BE51" s="2096">
        <v>1.0941355405656239</v>
      </c>
      <c r="BF51" s="2098">
        <v>5179.9999999908077</v>
      </c>
      <c r="BG51" s="2096">
        <v>68.698548831126132</v>
      </c>
      <c r="BH51" s="2096">
        <v>31.301451168873907</v>
      </c>
      <c r="BI51" s="2099">
        <v>100</v>
      </c>
    </row>
    <row r="52" spans="1:61" s="184" customFormat="1" ht="15" customHeight="1">
      <c r="A52" s="192"/>
      <c r="B52" s="192" t="s">
        <v>1083</v>
      </c>
      <c r="C52" s="203"/>
      <c r="D52" s="170"/>
      <c r="E52" s="202"/>
      <c r="F52" s="190">
        <f>'69.'!F32</f>
        <v>1716.9999999907361</v>
      </c>
      <c r="G52" s="183">
        <v>100</v>
      </c>
      <c r="H52" s="183">
        <f t="shared" si="32"/>
        <v>70.56731241652777</v>
      </c>
      <c r="I52" s="183">
        <f t="shared" si="32"/>
        <v>29.432687583472223</v>
      </c>
      <c r="J52" s="190">
        <f t="shared" si="16"/>
        <v>505.35924580549147</v>
      </c>
      <c r="K52" s="183">
        <f t="shared" si="33"/>
        <v>2.2800459166105478</v>
      </c>
      <c r="L52" s="183">
        <f t="shared" si="31"/>
        <v>0</v>
      </c>
      <c r="M52" s="183">
        <f t="shared" si="31"/>
        <v>7.8706584939152</v>
      </c>
      <c r="N52" s="183">
        <f t="shared" si="31"/>
        <v>22.584520617935148</v>
      </c>
      <c r="O52" s="183">
        <f t="shared" si="31"/>
        <v>0.77970727145819396</v>
      </c>
      <c r="P52" s="183">
        <f t="shared" si="31"/>
        <v>14.64299515623507</v>
      </c>
      <c r="Q52" s="183">
        <f t="shared" si="31"/>
        <v>14.908979685621244</v>
      </c>
      <c r="R52" s="183">
        <f t="shared" si="31"/>
        <v>16.214990657786363</v>
      </c>
      <c r="S52" s="183">
        <f t="shared" si="31"/>
        <v>7.8641322312313466</v>
      </c>
      <c r="T52" s="183">
        <f t="shared" si="31"/>
        <v>4.1309992538468414</v>
      </c>
      <c r="U52" s="183">
        <f t="shared" si="31"/>
        <v>13.656112852766714</v>
      </c>
      <c r="V52" s="183">
        <f t="shared" si="31"/>
        <v>9.0517643019838481</v>
      </c>
      <c r="W52" s="183">
        <f t="shared" si="31"/>
        <v>15.745061477560995</v>
      </c>
      <c r="X52" s="183">
        <f t="shared" si="31"/>
        <v>3.5396175888863297</v>
      </c>
      <c r="Y52" s="183">
        <f t="shared" si="31"/>
        <v>4.515767686296666</v>
      </c>
      <c r="Z52" s="183">
        <f t="shared" si="31"/>
        <v>1.1736149374611153</v>
      </c>
      <c r="AA52" s="183">
        <f t="shared" si="31"/>
        <v>1.2318560556908997</v>
      </c>
      <c r="AB52" s="183">
        <f t="shared" si="31"/>
        <v>8.7275122710551187</v>
      </c>
      <c r="AC52" s="183">
        <f t="shared" si="31"/>
        <v>1.1736149374611153</v>
      </c>
      <c r="AD52" s="183">
        <f t="shared" si="31"/>
        <v>3.4572271459166264</v>
      </c>
      <c r="AE52" s="183">
        <v>8.4143134682705849</v>
      </c>
      <c r="AF52" s="183">
        <v>1.1736149374611164</v>
      </c>
      <c r="AG52" s="3515"/>
      <c r="AH52" s="2510" t="s">
        <v>1964</v>
      </c>
      <c r="AI52" s="2095">
        <v>77.433887659476738</v>
      </c>
      <c r="AJ52" s="2096">
        <v>3.3437091402712089</v>
      </c>
      <c r="AK52" s="2096">
        <v>1.4425330880655336</v>
      </c>
      <c r="AL52" s="2096">
        <v>6.5848856255490071</v>
      </c>
      <c r="AM52" s="2096">
        <v>28.755360664147123</v>
      </c>
      <c r="AN52" s="2096">
        <v>1.169751249736465</v>
      </c>
      <c r="AO52" s="2096">
        <v>9.7105302456680445</v>
      </c>
      <c r="AP52" s="2096">
        <v>26.986878775482019</v>
      </c>
      <c r="AQ52" s="2096">
        <v>12.953514136844699</v>
      </c>
      <c r="AR52" s="2096">
        <v>10.479322641401556</v>
      </c>
      <c r="AS52" s="2096">
        <v>2.5590647456396134</v>
      </c>
      <c r="AT52" s="2096">
        <v>25.653599671461073</v>
      </c>
      <c r="AU52" s="2096">
        <v>18.018479644807403</v>
      </c>
      <c r="AV52" s="2096">
        <v>21.015837636521038</v>
      </c>
      <c r="AW52" s="2096">
        <v>1.4425330880655336</v>
      </c>
      <c r="AX52" s="2096">
        <v>1.4425330880655336</v>
      </c>
      <c r="AY52" s="2096">
        <v>3.3437091402712089</v>
      </c>
      <c r="AZ52" s="2096">
        <v>1.4425330880655336</v>
      </c>
      <c r="BA52" s="2096">
        <v>3.3070637727133021</v>
      </c>
      <c r="BB52" s="2096">
        <v>0</v>
      </c>
      <c r="BC52" s="2096">
        <v>8.2666163549235332</v>
      </c>
      <c r="BD52" s="2096">
        <v>13.464035225602913</v>
      </c>
      <c r="BE52" s="2096">
        <v>1.4425330880655336</v>
      </c>
      <c r="BF52" s="2098">
        <v>756.00000000012346</v>
      </c>
      <c r="BG52" s="2096">
        <v>56.277483763374249</v>
      </c>
      <c r="BH52" s="2096">
        <v>43.722516236625765</v>
      </c>
      <c r="BI52" s="2099">
        <v>100</v>
      </c>
    </row>
    <row r="53" spans="1:61" s="184" customFormat="1" ht="15" customHeight="1">
      <c r="A53" s="192"/>
      <c r="B53" s="1180" t="s">
        <v>654</v>
      </c>
      <c r="C53" s="203"/>
      <c r="D53" s="170"/>
      <c r="E53" s="202"/>
      <c r="F53" s="190">
        <f>'69.'!F33</f>
        <v>756.00000000012346</v>
      </c>
      <c r="G53" s="183">
        <v>100</v>
      </c>
      <c r="H53" s="183">
        <f>BG52</f>
        <v>56.277483763374249</v>
      </c>
      <c r="I53" s="183">
        <f>BH52</f>
        <v>43.722516236625765</v>
      </c>
      <c r="J53" s="190">
        <f t="shared" si="16"/>
        <v>330.54222274894477</v>
      </c>
      <c r="K53" s="183">
        <f>AJ52</f>
        <v>3.3437091402712089</v>
      </c>
      <c r="L53" s="183">
        <f t="shared" ref="L53:AD54" si="34">AK52</f>
        <v>1.4425330880655336</v>
      </c>
      <c r="M53" s="183">
        <f t="shared" si="34"/>
        <v>6.5848856255490071</v>
      </c>
      <c r="N53" s="183">
        <f t="shared" si="34"/>
        <v>28.755360664147123</v>
      </c>
      <c r="O53" s="183">
        <f t="shared" si="34"/>
        <v>1.169751249736465</v>
      </c>
      <c r="P53" s="183">
        <f t="shared" si="34"/>
        <v>9.7105302456680445</v>
      </c>
      <c r="Q53" s="183">
        <f t="shared" si="34"/>
        <v>26.986878775482019</v>
      </c>
      <c r="R53" s="183">
        <f t="shared" si="34"/>
        <v>12.953514136844699</v>
      </c>
      <c r="S53" s="183">
        <f t="shared" si="34"/>
        <v>10.479322641401556</v>
      </c>
      <c r="T53" s="183">
        <f t="shared" si="34"/>
        <v>2.5590647456396134</v>
      </c>
      <c r="U53" s="183">
        <f t="shared" si="34"/>
        <v>25.653599671461073</v>
      </c>
      <c r="V53" s="183">
        <f t="shared" si="34"/>
        <v>18.018479644807403</v>
      </c>
      <c r="W53" s="183">
        <f t="shared" si="34"/>
        <v>21.015837636521038</v>
      </c>
      <c r="X53" s="183">
        <f t="shared" si="34"/>
        <v>1.4425330880655336</v>
      </c>
      <c r="Y53" s="183">
        <f t="shared" si="34"/>
        <v>1.4425330880655336</v>
      </c>
      <c r="Z53" s="183">
        <f t="shared" si="34"/>
        <v>3.3437091402712089</v>
      </c>
      <c r="AA53" s="183">
        <f t="shared" si="34"/>
        <v>1.4425330880655336</v>
      </c>
      <c r="AB53" s="183">
        <f t="shared" si="34"/>
        <v>3.3070637727133021</v>
      </c>
      <c r="AC53" s="183">
        <f t="shared" si="34"/>
        <v>0</v>
      </c>
      <c r="AD53" s="183">
        <f t="shared" si="34"/>
        <v>8.2666163549235332</v>
      </c>
      <c r="AE53" s="183">
        <v>13.464035225602917</v>
      </c>
      <c r="AF53" s="183">
        <v>1.4425330880655338</v>
      </c>
      <c r="AG53" s="3515"/>
      <c r="AH53" s="2510" t="s">
        <v>1965</v>
      </c>
      <c r="AI53" s="2095">
        <v>94.445303708620258</v>
      </c>
      <c r="AJ53" s="2096">
        <v>1.2024110705807309</v>
      </c>
      <c r="AK53" s="2096">
        <v>1.2032620283945892</v>
      </c>
      <c r="AL53" s="2096">
        <v>7.3740313336684435</v>
      </c>
      <c r="AM53" s="2096">
        <v>23.000464574663123</v>
      </c>
      <c r="AN53" s="2096">
        <v>0</v>
      </c>
      <c r="AO53" s="2096">
        <v>11.875377798954213</v>
      </c>
      <c r="AP53" s="2096">
        <v>16.47625116181672</v>
      </c>
      <c r="AQ53" s="2096">
        <v>6.9545117595825214</v>
      </c>
      <c r="AR53" s="2096">
        <v>8.8329533054029543</v>
      </c>
      <c r="AS53" s="2096">
        <v>5.2427147295517198</v>
      </c>
      <c r="AT53" s="2096">
        <v>16.305599890754888</v>
      </c>
      <c r="AU53" s="2096">
        <v>13.309586709570587</v>
      </c>
      <c r="AV53" s="2096">
        <v>17.120039596363419</v>
      </c>
      <c r="AW53" s="2097">
        <v>0.87369989448931351</v>
      </c>
      <c r="AX53" s="2096">
        <v>5.3949952260871674</v>
      </c>
      <c r="AY53" s="2096">
        <v>0</v>
      </c>
      <c r="AZ53" s="2096">
        <v>1.8777319002186239</v>
      </c>
      <c r="BA53" s="2096">
        <v>5.9355553759021422</v>
      </c>
      <c r="BB53" s="2096">
        <v>0</v>
      </c>
      <c r="BC53" s="2096">
        <v>3.6935900981214589</v>
      </c>
      <c r="BD53" s="2096">
        <v>7.1553017990450192</v>
      </c>
      <c r="BE53" s="2097">
        <v>0.44352298960225139</v>
      </c>
      <c r="BF53" s="2098">
        <v>432.99999999120053</v>
      </c>
      <c r="BG53" s="2096">
        <v>76.999535425336902</v>
      </c>
      <c r="BH53" s="2096">
        <v>23.000464574663123</v>
      </c>
      <c r="BI53" s="2099">
        <v>100</v>
      </c>
    </row>
    <row r="54" spans="1:61" s="184" customFormat="1" ht="15" customHeight="1">
      <c r="A54" s="3043" t="s">
        <v>655</v>
      </c>
      <c r="B54" s="3043"/>
      <c r="C54" s="203"/>
      <c r="D54" s="170"/>
      <c r="E54" s="202"/>
      <c r="F54" s="190">
        <f>'69.'!F34</f>
        <v>432.99999999120053</v>
      </c>
      <c r="G54" s="183">
        <v>100</v>
      </c>
      <c r="H54" s="183">
        <f>BG53</f>
        <v>76.999535425336902</v>
      </c>
      <c r="I54" s="183">
        <f>BH53</f>
        <v>23.000464574663123</v>
      </c>
      <c r="J54" s="190">
        <f t="shared" si="16"/>
        <v>99.592011606267405</v>
      </c>
      <c r="K54" s="183">
        <f>AJ53</f>
        <v>1.2024110705807309</v>
      </c>
      <c r="L54" s="183">
        <f t="shared" si="34"/>
        <v>1.2032620283945892</v>
      </c>
      <c r="M54" s="183">
        <f t="shared" si="34"/>
        <v>7.3740313336684435</v>
      </c>
      <c r="N54" s="183">
        <f t="shared" si="34"/>
        <v>23.000464574663123</v>
      </c>
      <c r="O54" s="183">
        <f t="shared" si="34"/>
        <v>0</v>
      </c>
      <c r="P54" s="183">
        <f t="shared" si="34"/>
        <v>11.875377798954213</v>
      </c>
      <c r="Q54" s="183">
        <f t="shared" si="34"/>
        <v>16.47625116181672</v>
      </c>
      <c r="R54" s="183">
        <f t="shared" si="34"/>
        <v>6.9545117595825214</v>
      </c>
      <c r="S54" s="183">
        <f t="shared" si="34"/>
        <v>8.8329533054029543</v>
      </c>
      <c r="T54" s="183">
        <f t="shared" si="34"/>
        <v>5.2427147295517198</v>
      </c>
      <c r="U54" s="183">
        <f t="shared" si="34"/>
        <v>16.305599890754888</v>
      </c>
      <c r="V54" s="183">
        <f t="shared" si="34"/>
        <v>13.309586709570587</v>
      </c>
      <c r="W54" s="183">
        <f t="shared" si="34"/>
        <v>17.120039596363419</v>
      </c>
      <c r="X54" s="183">
        <f t="shared" si="34"/>
        <v>0.87369989448931351</v>
      </c>
      <c r="Y54" s="183">
        <f t="shared" si="34"/>
        <v>5.3949952260871674</v>
      </c>
      <c r="Z54" s="183">
        <f t="shared" si="34"/>
        <v>0</v>
      </c>
      <c r="AA54" s="183">
        <f t="shared" si="34"/>
        <v>1.8777319002186239</v>
      </c>
      <c r="AB54" s="183">
        <f t="shared" si="34"/>
        <v>5.9355553759021422</v>
      </c>
      <c r="AC54" s="183">
        <f t="shared" si="34"/>
        <v>0</v>
      </c>
      <c r="AD54" s="183">
        <f t="shared" si="34"/>
        <v>3.6935900981214589</v>
      </c>
      <c r="AE54" s="183">
        <v>7.1553017990450174</v>
      </c>
      <c r="AF54" s="183">
        <v>0.44352298960225128</v>
      </c>
      <c r="AG54" s="3515" t="s">
        <v>1966</v>
      </c>
      <c r="AH54" s="2510" t="s">
        <v>1967</v>
      </c>
      <c r="AI54" s="2095">
        <v>85.93971347645811</v>
      </c>
      <c r="AJ54" s="2096">
        <v>2.2724470945286215</v>
      </c>
      <c r="AK54" s="2096">
        <v>1.5863428346421899</v>
      </c>
      <c r="AL54" s="2096">
        <v>8.6632620861404614</v>
      </c>
      <c r="AM54" s="2096">
        <v>28.08124625222889</v>
      </c>
      <c r="AN54" s="2096">
        <v>3.5922623091693278</v>
      </c>
      <c r="AO54" s="2096">
        <v>15.968947474672943</v>
      </c>
      <c r="AP54" s="2096">
        <v>20.611550856357965</v>
      </c>
      <c r="AQ54" s="2096">
        <v>15.545374438525597</v>
      </c>
      <c r="AR54" s="2096">
        <v>11.058921896223255</v>
      </c>
      <c r="AS54" s="2096">
        <v>7.2547313380474474</v>
      </c>
      <c r="AT54" s="2096">
        <v>21.015665569841602</v>
      </c>
      <c r="AU54" s="2096">
        <v>16.81098944402725</v>
      </c>
      <c r="AV54" s="2096">
        <v>28.281025299080433</v>
      </c>
      <c r="AW54" s="2096">
        <v>3.3135282769922605</v>
      </c>
      <c r="AX54" s="2096">
        <v>5.0865962026127001</v>
      </c>
      <c r="AY54" s="2096">
        <v>2.5526257771567407</v>
      </c>
      <c r="AZ54" s="2096">
        <v>2.0574241895790064</v>
      </c>
      <c r="BA54" s="2096">
        <v>6.5595946565723722</v>
      </c>
      <c r="BB54" s="2096">
        <v>2.0456950083875962</v>
      </c>
      <c r="BC54" s="2096">
        <v>9.4255897131166595</v>
      </c>
      <c r="BD54" s="2096">
        <v>10.439351051399861</v>
      </c>
      <c r="BE54" s="2096">
        <v>1.029284034674002</v>
      </c>
      <c r="BF54" s="2098">
        <v>7605.5027625785933</v>
      </c>
      <c r="BG54" s="2096">
        <v>60.172802355215318</v>
      </c>
      <c r="BH54" s="2096">
        <v>39.827197644784796</v>
      </c>
      <c r="BI54" s="2099">
        <v>100</v>
      </c>
    </row>
    <row r="55" spans="1:61" s="184" customFormat="1" ht="15" customHeight="1">
      <c r="A55" s="3034" t="s">
        <v>118</v>
      </c>
      <c r="B55" s="3034"/>
      <c r="C55" s="3034"/>
      <c r="D55" s="187"/>
      <c r="E55" s="202"/>
      <c r="F55" s="190"/>
      <c r="G55" s="183"/>
      <c r="H55" s="183"/>
      <c r="I55" s="183"/>
      <c r="J55" s="190"/>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3515"/>
      <c r="AH55" s="2510" t="s">
        <v>1968</v>
      </c>
      <c r="AI55" s="2095">
        <v>86.599764160336662</v>
      </c>
      <c r="AJ55" s="2096">
        <v>5.0275279769087247</v>
      </c>
      <c r="AK55" s="2096">
        <v>1.2046591650142446</v>
      </c>
      <c r="AL55" s="2096">
        <v>7.2685812375775676</v>
      </c>
      <c r="AM55" s="2096">
        <v>26.656734468671967</v>
      </c>
      <c r="AN55" s="2096">
        <v>2.4226704441628293</v>
      </c>
      <c r="AO55" s="2096">
        <v>10.081353955554681</v>
      </c>
      <c r="AP55" s="2096">
        <v>14.748405628908465</v>
      </c>
      <c r="AQ55" s="2096">
        <v>15.787785742136274</v>
      </c>
      <c r="AR55" s="2096">
        <v>11.394025970600707</v>
      </c>
      <c r="AS55" s="2096">
        <v>5.6321844435755049</v>
      </c>
      <c r="AT55" s="2096">
        <v>18.57464420437439</v>
      </c>
      <c r="AU55" s="2096">
        <v>12.229896490225951</v>
      </c>
      <c r="AV55" s="2096">
        <v>21.66470963894308</v>
      </c>
      <c r="AW55" s="2096">
        <v>2.9509033259526714</v>
      </c>
      <c r="AX55" s="2096">
        <v>5.759657318652847</v>
      </c>
      <c r="AY55" s="2096">
        <v>1.4013676952406906</v>
      </c>
      <c r="AZ55" s="2096">
        <v>2.2493257395940551</v>
      </c>
      <c r="BA55" s="2096">
        <v>5.2398338685032302</v>
      </c>
      <c r="BB55" s="2097">
        <v>0.883429614564604</v>
      </c>
      <c r="BC55" s="2096">
        <v>8.8470014407478423</v>
      </c>
      <c r="BD55" s="2096">
        <v>8.2361010870306668</v>
      </c>
      <c r="BE55" s="2096">
        <v>1.3084174032146723</v>
      </c>
      <c r="BF55" s="2098">
        <v>8896.5194949809538</v>
      </c>
      <c r="BG55" s="2096">
        <v>65.319125981657137</v>
      </c>
      <c r="BH55" s="2096">
        <v>34.680874018342926</v>
      </c>
      <c r="BI55" s="2099">
        <v>100</v>
      </c>
    </row>
    <row r="56" spans="1:61" s="184" customFormat="1" ht="15" customHeight="1">
      <c r="A56" s="3043" t="s">
        <v>656</v>
      </c>
      <c r="B56" s="3043" t="s">
        <v>656</v>
      </c>
      <c r="C56" s="1181"/>
      <c r="D56" s="187"/>
      <c r="E56" s="202"/>
      <c r="F56" s="190">
        <f>'69.'!F36</f>
        <v>7605.5027625785933</v>
      </c>
      <c r="G56" s="183">
        <v>100</v>
      </c>
      <c r="H56" s="183">
        <f>BG54</f>
        <v>60.172802355215318</v>
      </c>
      <c r="I56" s="183">
        <f>BH54</f>
        <v>39.827197644784796</v>
      </c>
      <c r="J56" s="190">
        <f t="shared" si="16"/>
        <v>3029.0586171317445</v>
      </c>
      <c r="K56" s="183">
        <f>AJ54</f>
        <v>2.2724470945286215</v>
      </c>
      <c r="L56" s="183">
        <f t="shared" ref="L56:AD56" si="35">AK54</f>
        <v>1.5863428346421899</v>
      </c>
      <c r="M56" s="183">
        <f t="shared" si="35"/>
        <v>8.6632620861404614</v>
      </c>
      <c r="N56" s="183">
        <f t="shared" si="35"/>
        <v>28.08124625222889</v>
      </c>
      <c r="O56" s="183">
        <f t="shared" si="35"/>
        <v>3.5922623091693278</v>
      </c>
      <c r="P56" s="183">
        <f t="shared" si="35"/>
        <v>15.968947474672943</v>
      </c>
      <c r="Q56" s="183">
        <f t="shared" si="35"/>
        <v>20.611550856357965</v>
      </c>
      <c r="R56" s="183">
        <f t="shared" si="35"/>
        <v>15.545374438525597</v>
      </c>
      <c r="S56" s="183">
        <f t="shared" si="35"/>
        <v>11.058921896223255</v>
      </c>
      <c r="T56" s="183">
        <f t="shared" si="35"/>
        <v>7.2547313380474474</v>
      </c>
      <c r="U56" s="183">
        <f t="shared" si="35"/>
        <v>21.015665569841602</v>
      </c>
      <c r="V56" s="183">
        <f t="shared" si="35"/>
        <v>16.81098944402725</v>
      </c>
      <c r="W56" s="183">
        <f t="shared" si="35"/>
        <v>28.281025299080433</v>
      </c>
      <c r="X56" s="183">
        <f t="shared" si="35"/>
        <v>3.3135282769922605</v>
      </c>
      <c r="Y56" s="183">
        <f t="shared" si="35"/>
        <v>5.0865962026127001</v>
      </c>
      <c r="Z56" s="183">
        <f t="shared" si="35"/>
        <v>2.5526257771567407</v>
      </c>
      <c r="AA56" s="183">
        <f t="shared" si="35"/>
        <v>2.0574241895790064</v>
      </c>
      <c r="AB56" s="183">
        <f t="shared" si="35"/>
        <v>6.5595946565723722</v>
      </c>
      <c r="AC56" s="183">
        <f t="shared" si="35"/>
        <v>2.0456950083875962</v>
      </c>
      <c r="AD56" s="183">
        <f t="shared" si="35"/>
        <v>9.4255897131166595</v>
      </c>
      <c r="AE56" s="183">
        <v>11.459340638796261</v>
      </c>
      <c r="AF56" s="183">
        <v>0.93718547569246591</v>
      </c>
      <c r="AG56" s="3515" t="s">
        <v>1969</v>
      </c>
      <c r="AH56" s="2510" t="s">
        <v>1970</v>
      </c>
      <c r="AI56" s="2095">
        <v>87.076918854869518</v>
      </c>
      <c r="AJ56" s="2096">
        <v>2.0858119019531198</v>
      </c>
      <c r="AK56" s="2096">
        <v>1.7996834664019832</v>
      </c>
      <c r="AL56" s="2096">
        <v>9.5120797375924724</v>
      </c>
      <c r="AM56" s="2096">
        <v>27.21391616624171</v>
      </c>
      <c r="AN56" s="2096">
        <v>2.8648862784415896</v>
      </c>
      <c r="AO56" s="2096">
        <v>16.802047182175407</v>
      </c>
      <c r="AP56" s="2096">
        <v>20.556498066080216</v>
      </c>
      <c r="AQ56" s="2096">
        <v>15.090894813224978</v>
      </c>
      <c r="AR56" s="2096">
        <v>11.229968228100134</v>
      </c>
      <c r="AS56" s="2096">
        <v>6.5412780805132895</v>
      </c>
      <c r="AT56" s="2096">
        <v>19.890746000530509</v>
      </c>
      <c r="AU56" s="2096">
        <v>16.993692562129002</v>
      </c>
      <c r="AV56" s="2096">
        <v>27.044834080721781</v>
      </c>
      <c r="AW56" s="2096">
        <v>3.5426840295370479</v>
      </c>
      <c r="AX56" s="2096">
        <v>5.6620318286723412</v>
      </c>
      <c r="AY56" s="2096">
        <v>2.9977970968280436</v>
      </c>
      <c r="AZ56" s="2096">
        <v>1.8175275690679191</v>
      </c>
      <c r="BA56" s="2096">
        <v>6.3385822857488536</v>
      </c>
      <c r="BB56" s="2096">
        <v>2.2695995137519702</v>
      </c>
      <c r="BC56" s="2096">
        <v>9.0874195142651661</v>
      </c>
      <c r="BD56" s="2096">
        <v>10.02451663767147</v>
      </c>
      <c r="BE56" s="2096">
        <v>1.1837140824986701</v>
      </c>
      <c r="BF56" s="2098">
        <v>6101.5923167991759</v>
      </c>
      <c r="BG56" s="2096">
        <v>60.497446917166407</v>
      </c>
      <c r="BH56" s="2096">
        <v>39.502553082833799</v>
      </c>
      <c r="BI56" s="2099">
        <v>100</v>
      </c>
    </row>
    <row r="57" spans="1:61" s="205" customFormat="1" ht="15" customHeight="1">
      <c r="A57" s="1180"/>
      <c r="B57" s="1180" t="s">
        <v>657</v>
      </c>
      <c r="C57" s="1180"/>
      <c r="D57" s="187"/>
      <c r="E57" s="202"/>
      <c r="F57" s="190">
        <f>'69.'!F37</f>
        <v>6101.5923167991759</v>
      </c>
      <c r="G57" s="183">
        <v>100</v>
      </c>
      <c r="H57" s="183">
        <f>BG56</f>
        <v>60.497446917166407</v>
      </c>
      <c r="I57" s="183">
        <f>BH56</f>
        <v>39.502553082833799</v>
      </c>
      <c r="J57" s="190">
        <f t="shared" si="16"/>
        <v>2410.2847438417029</v>
      </c>
      <c r="K57" s="183">
        <f>AJ56</f>
        <v>2.0858119019531198</v>
      </c>
      <c r="L57" s="183">
        <f t="shared" ref="L57:AD60" si="36">AK56</f>
        <v>1.7996834664019832</v>
      </c>
      <c r="M57" s="183">
        <f t="shared" si="36"/>
        <v>9.5120797375924724</v>
      </c>
      <c r="N57" s="183">
        <f t="shared" si="36"/>
        <v>27.21391616624171</v>
      </c>
      <c r="O57" s="183">
        <f t="shared" si="36"/>
        <v>2.8648862784415896</v>
      </c>
      <c r="P57" s="183">
        <f t="shared" si="36"/>
        <v>16.802047182175407</v>
      </c>
      <c r="Q57" s="183">
        <f t="shared" si="36"/>
        <v>20.556498066080216</v>
      </c>
      <c r="R57" s="183">
        <f t="shared" si="36"/>
        <v>15.090894813224978</v>
      </c>
      <c r="S57" s="183">
        <f t="shared" si="36"/>
        <v>11.229968228100134</v>
      </c>
      <c r="T57" s="183">
        <f t="shared" si="36"/>
        <v>6.5412780805132895</v>
      </c>
      <c r="U57" s="183">
        <f t="shared" si="36"/>
        <v>19.890746000530509</v>
      </c>
      <c r="V57" s="183">
        <f t="shared" si="36"/>
        <v>16.993692562129002</v>
      </c>
      <c r="W57" s="183">
        <f t="shared" si="36"/>
        <v>27.044834080721781</v>
      </c>
      <c r="X57" s="183">
        <f t="shared" si="36"/>
        <v>3.5426840295370479</v>
      </c>
      <c r="Y57" s="183">
        <f t="shared" si="36"/>
        <v>5.6620318286723412</v>
      </c>
      <c r="Z57" s="183">
        <f t="shared" si="36"/>
        <v>2.9977970968280436</v>
      </c>
      <c r="AA57" s="183">
        <f t="shared" si="36"/>
        <v>1.8175275690679191</v>
      </c>
      <c r="AB57" s="183">
        <f t="shared" si="36"/>
        <v>6.3385822857488536</v>
      </c>
      <c r="AC57" s="183">
        <f t="shared" si="36"/>
        <v>2.2695995137519702</v>
      </c>
      <c r="AD57" s="183">
        <f t="shared" si="36"/>
        <v>9.0874195142651661</v>
      </c>
      <c r="AE57" s="183">
        <v>9.6094680852105618</v>
      </c>
      <c r="AF57" s="183">
        <v>1.068398808878313</v>
      </c>
      <c r="AG57" s="3515"/>
      <c r="AH57" s="2510" t="s">
        <v>1971</v>
      </c>
      <c r="AI57" s="2095">
        <v>81.817351608429632</v>
      </c>
      <c r="AJ57" s="2096">
        <v>1.0472761288127339</v>
      </c>
      <c r="AK57" s="2097">
        <v>0.98998753184441346</v>
      </c>
      <c r="AL57" s="2096">
        <v>5.8854866152859975</v>
      </c>
      <c r="AM57" s="2096">
        <v>29.042923369992778</v>
      </c>
      <c r="AN57" s="2096">
        <v>7.1633500105573473</v>
      </c>
      <c r="AO57" s="2096">
        <v>13.384698231751008</v>
      </c>
      <c r="AP57" s="2096">
        <v>21.323187247051433</v>
      </c>
      <c r="AQ57" s="2096">
        <v>15.260998502677683</v>
      </c>
      <c r="AR57" s="2096">
        <v>10.558817483999533</v>
      </c>
      <c r="AS57" s="2096">
        <v>13.156722392551135</v>
      </c>
      <c r="AT57" s="2096">
        <v>27.938633399839595</v>
      </c>
      <c r="AU57" s="2096">
        <v>19.884031125166757</v>
      </c>
      <c r="AV57" s="2096">
        <v>36.533772080188029</v>
      </c>
      <c r="AW57" s="2096">
        <v>1.85439911241044</v>
      </c>
      <c r="AX57" s="2096">
        <v>2.879139982710762</v>
      </c>
      <c r="AY57" s="2096">
        <v>1.2572692335043834</v>
      </c>
      <c r="AZ57" s="2096">
        <v>1.2123475997283752</v>
      </c>
      <c r="BA57" s="2096">
        <v>7.9375627110843476</v>
      </c>
      <c r="BB57" s="2096">
        <v>1.4034811624046726</v>
      </c>
      <c r="BC57" s="2096">
        <v>7.9930081399795796</v>
      </c>
      <c r="BD57" s="2096">
        <v>8.8710584504988734</v>
      </c>
      <c r="BE57" s="2097">
        <v>0.46322946008816912</v>
      </c>
      <c r="BF57" s="2098">
        <v>892.94053870772802</v>
      </c>
      <c r="BG57" s="2096">
        <v>59.139744879172383</v>
      </c>
      <c r="BH57" s="2096">
        <v>40.860255120827595</v>
      </c>
      <c r="BI57" s="2099">
        <v>100</v>
      </c>
    </row>
    <row r="58" spans="1:61" s="184" customFormat="1" ht="15" customHeight="1">
      <c r="A58" s="1180"/>
      <c r="B58" s="1180" t="s">
        <v>658</v>
      </c>
      <c r="C58" s="1180"/>
      <c r="D58" s="187"/>
      <c r="E58" s="202"/>
      <c r="F58" s="190">
        <f>'69.'!F38</f>
        <v>892.94053870772802</v>
      </c>
      <c r="G58" s="183">
        <v>100</v>
      </c>
      <c r="H58" s="183">
        <f t="shared" ref="H58:I60" si="37">BG57</f>
        <v>59.139744879172383</v>
      </c>
      <c r="I58" s="183">
        <f t="shared" si="37"/>
        <v>40.860255120827595</v>
      </c>
      <c r="J58" s="190">
        <f t="shared" si="16"/>
        <v>364.85778219326994</v>
      </c>
      <c r="K58" s="183">
        <f t="shared" ref="K58:K60" si="38">AJ57</f>
        <v>1.0472761288127339</v>
      </c>
      <c r="L58" s="183">
        <f t="shared" si="36"/>
        <v>0.98998753184441346</v>
      </c>
      <c r="M58" s="183">
        <f t="shared" si="36"/>
        <v>5.8854866152859975</v>
      </c>
      <c r="N58" s="183">
        <f t="shared" si="36"/>
        <v>29.042923369992778</v>
      </c>
      <c r="O58" s="183">
        <f t="shared" si="36"/>
        <v>7.1633500105573473</v>
      </c>
      <c r="P58" s="183">
        <f t="shared" si="36"/>
        <v>13.384698231751008</v>
      </c>
      <c r="Q58" s="183">
        <f t="shared" si="36"/>
        <v>21.323187247051433</v>
      </c>
      <c r="R58" s="183">
        <f t="shared" si="36"/>
        <v>15.260998502677683</v>
      </c>
      <c r="S58" s="183">
        <f t="shared" si="36"/>
        <v>10.558817483999533</v>
      </c>
      <c r="T58" s="183">
        <f t="shared" si="36"/>
        <v>13.156722392551135</v>
      </c>
      <c r="U58" s="183">
        <f t="shared" si="36"/>
        <v>27.938633399839595</v>
      </c>
      <c r="V58" s="183">
        <f t="shared" si="36"/>
        <v>19.884031125166757</v>
      </c>
      <c r="W58" s="183">
        <f t="shared" si="36"/>
        <v>36.533772080188029</v>
      </c>
      <c r="X58" s="183">
        <f t="shared" si="36"/>
        <v>1.85439911241044</v>
      </c>
      <c r="Y58" s="183">
        <f t="shared" si="36"/>
        <v>2.879139982710762</v>
      </c>
      <c r="Z58" s="183">
        <f t="shared" si="36"/>
        <v>1.2572692335043834</v>
      </c>
      <c r="AA58" s="183">
        <f t="shared" si="36"/>
        <v>1.2123475997283752</v>
      </c>
      <c r="AB58" s="183">
        <f t="shared" si="36"/>
        <v>7.9375627110843476</v>
      </c>
      <c r="AC58" s="183">
        <f t="shared" si="36"/>
        <v>1.4034811624046726</v>
      </c>
      <c r="AD58" s="183">
        <f t="shared" si="36"/>
        <v>7.9930081399795796</v>
      </c>
      <c r="AE58" s="183">
        <v>15.857877927506387</v>
      </c>
      <c r="AF58" s="183">
        <v>0.70905216169207552</v>
      </c>
      <c r="AG58" s="3515"/>
      <c r="AH58" s="2510" t="s">
        <v>1972</v>
      </c>
      <c r="AI58" s="2095">
        <v>80.607634867273177</v>
      </c>
      <c r="AJ58" s="2096">
        <v>5.9269260686238292</v>
      </c>
      <c r="AK58" s="2097">
        <v>0.32734836476411033</v>
      </c>
      <c r="AL58" s="2096">
        <v>4.2461035585723472</v>
      </c>
      <c r="AM58" s="2096">
        <v>35.337535070834676</v>
      </c>
      <c r="AN58" s="2096">
        <v>5.6371797596054805</v>
      </c>
      <c r="AO58" s="2096">
        <v>11.425918708168894</v>
      </c>
      <c r="AP58" s="2096">
        <v>20.12128235634524</v>
      </c>
      <c r="AQ58" s="2096">
        <v>20.499759517383993</v>
      </c>
      <c r="AR58" s="2096">
        <v>10.081637296401777</v>
      </c>
      <c r="AS58" s="2096">
        <v>5.753959947381567</v>
      </c>
      <c r="AT58" s="2096">
        <v>22.131926730427278</v>
      </c>
      <c r="AU58" s="2096">
        <v>10.495091735762209</v>
      </c>
      <c r="AV58" s="2096">
        <v>28.565037132531572</v>
      </c>
      <c r="AW58" s="2096">
        <v>3.1575477684455442</v>
      </c>
      <c r="AX58" s="2096">
        <v>2.5661014437368039</v>
      </c>
      <c r="AY58" s="2096">
        <v>0</v>
      </c>
      <c r="AZ58" s="2096">
        <v>5.6882978156784283</v>
      </c>
      <c r="BA58" s="2096">
        <v>6.7528674273742899</v>
      </c>
      <c r="BB58" s="2097">
        <v>0.74822483374375692</v>
      </c>
      <c r="BC58" s="2096">
        <v>14.896541408205982</v>
      </c>
      <c r="BD58" s="2096">
        <v>16.874271112016679</v>
      </c>
      <c r="BE58" s="2097">
        <v>0.31432882744474699</v>
      </c>
      <c r="BF58" s="2098">
        <v>610.96990707169562</v>
      </c>
      <c r="BG58" s="2096">
        <v>58.440491396088511</v>
      </c>
      <c r="BH58" s="2096">
        <v>41.559508603911475</v>
      </c>
      <c r="BI58" s="2099">
        <v>100</v>
      </c>
    </row>
    <row r="59" spans="1:61" s="184" customFormat="1" ht="15" customHeight="1">
      <c r="A59" s="1180"/>
      <c r="B59" s="1180" t="s">
        <v>659</v>
      </c>
      <c r="C59" s="1180"/>
      <c r="D59" s="187"/>
      <c r="E59" s="202"/>
      <c r="F59" s="190">
        <f>'69.'!F39</f>
        <v>610.96990707169562</v>
      </c>
      <c r="G59" s="183">
        <v>100</v>
      </c>
      <c r="H59" s="183">
        <f t="shared" si="37"/>
        <v>58.440491396088511</v>
      </c>
      <c r="I59" s="183">
        <f t="shared" si="37"/>
        <v>41.559508603911475</v>
      </c>
      <c r="J59" s="190">
        <f t="shared" si="16"/>
        <v>253.91609109677128</v>
      </c>
      <c r="K59" s="183">
        <f t="shared" si="38"/>
        <v>5.9269260686238292</v>
      </c>
      <c r="L59" s="183">
        <f t="shared" si="36"/>
        <v>0.32734836476411033</v>
      </c>
      <c r="M59" s="183">
        <f t="shared" si="36"/>
        <v>4.2461035585723472</v>
      </c>
      <c r="N59" s="183">
        <f t="shared" si="36"/>
        <v>35.337535070834676</v>
      </c>
      <c r="O59" s="183">
        <f t="shared" si="36"/>
        <v>5.6371797596054805</v>
      </c>
      <c r="P59" s="183">
        <f t="shared" si="36"/>
        <v>11.425918708168894</v>
      </c>
      <c r="Q59" s="183">
        <f t="shared" si="36"/>
        <v>20.12128235634524</v>
      </c>
      <c r="R59" s="183">
        <f t="shared" si="36"/>
        <v>20.499759517383993</v>
      </c>
      <c r="S59" s="183">
        <f t="shared" si="36"/>
        <v>10.081637296401777</v>
      </c>
      <c r="T59" s="183">
        <f t="shared" si="36"/>
        <v>5.753959947381567</v>
      </c>
      <c r="U59" s="183">
        <f t="shared" si="36"/>
        <v>22.131926730427278</v>
      </c>
      <c r="V59" s="183">
        <f t="shared" si="36"/>
        <v>10.495091735762209</v>
      </c>
      <c r="W59" s="183">
        <f t="shared" si="36"/>
        <v>28.565037132531572</v>
      </c>
      <c r="X59" s="183">
        <f t="shared" si="36"/>
        <v>3.1575477684455442</v>
      </c>
      <c r="Y59" s="183">
        <f t="shared" si="36"/>
        <v>2.5661014437368039</v>
      </c>
      <c r="Z59" s="183">
        <f t="shared" si="36"/>
        <v>0</v>
      </c>
      <c r="AA59" s="183">
        <f t="shared" si="36"/>
        <v>5.6882978156784283</v>
      </c>
      <c r="AB59" s="183">
        <f t="shared" si="36"/>
        <v>6.7528674273742899</v>
      </c>
      <c r="AC59" s="183">
        <f t="shared" si="36"/>
        <v>0.74822483374375692</v>
      </c>
      <c r="AD59" s="183">
        <f t="shared" si="36"/>
        <v>14.896541408205982</v>
      </c>
      <c r="AE59" s="183">
        <v>23.004584713937142</v>
      </c>
      <c r="AF59" s="183">
        <v>0</v>
      </c>
      <c r="AG59" s="3515"/>
      <c r="AH59" s="2510" t="s">
        <v>1973</v>
      </c>
      <c r="AI59" s="2095">
        <v>86.599764160336662</v>
      </c>
      <c r="AJ59" s="2096">
        <v>5.0275279769087247</v>
      </c>
      <c r="AK59" s="2096">
        <v>1.2046591650142446</v>
      </c>
      <c r="AL59" s="2096">
        <v>7.2685812375775676</v>
      </c>
      <c r="AM59" s="2096">
        <v>26.656734468671967</v>
      </c>
      <c r="AN59" s="2096">
        <v>2.4226704441628293</v>
      </c>
      <c r="AO59" s="2096">
        <v>10.081353955554681</v>
      </c>
      <c r="AP59" s="2096">
        <v>14.748405628908465</v>
      </c>
      <c r="AQ59" s="2096">
        <v>15.787785742136274</v>
      </c>
      <c r="AR59" s="2096">
        <v>11.394025970600707</v>
      </c>
      <c r="AS59" s="2096">
        <v>5.6321844435755049</v>
      </c>
      <c r="AT59" s="2096">
        <v>18.57464420437439</v>
      </c>
      <c r="AU59" s="2096">
        <v>12.229896490225951</v>
      </c>
      <c r="AV59" s="2096">
        <v>21.66470963894308</v>
      </c>
      <c r="AW59" s="2096">
        <v>2.9509033259526714</v>
      </c>
      <c r="AX59" s="2096">
        <v>5.759657318652847</v>
      </c>
      <c r="AY59" s="2096">
        <v>1.4013676952406906</v>
      </c>
      <c r="AZ59" s="2096">
        <v>2.2493257395940551</v>
      </c>
      <c r="BA59" s="2096">
        <v>5.2398338685032302</v>
      </c>
      <c r="BB59" s="2097">
        <v>0.883429614564604</v>
      </c>
      <c r="BC59" s="2096">
        <v>8.8470014407478423</v>
      </c>
      <c r="BD59" s="2096">
        <v>8.2361010870306668</v>
      </c>
      <c r="BE59" s="2096">
        <v>1.3084174032146723</v>
      </c>
      <c r="BF59" s="2098">
        <v>8896.5194949809538</v>
      </c>
      <c r="BG59" s="2096">
        <v>65.319125981657137</v>
      </c>
      <c r="BH59" s="2096">
        <v>34.680874018342926</v>
      </c>
      <c r="BI59" s="2099">
        <v>100</v>
      </c>
    </row>
    <row r="60" spans="1:61" s="184" customFormat="1" ht="15" customHeight="1" thickBot="1">
      <c r="A60" s="3035" t="s">
        <v>660</v>
      </c>
      <c r="B60" s="3035"/>
      <c r="C60" s="1182"/>
      <c r="D60" s="206"/>
      <c r="E60" s="207"/>
      <c r="F60" s="208">
        <f>'69.'!F40</f>
        <v>8896.5194949809538</v>
      </c>
      <c r="G60" s="197">
        <v>100</v>
      </c>
      <c r="H60" s="183">
        <f t="shared" si="37"/>
        <v>65.319125981657137</v>
      </c>
      <c r="I60" s="183">
        <f t="shared" si="37"/>
        <v>34.680874018342926</v>
      </c>
      <c r="J60" s="208">
        <f t="shared" si="16"/>
        <v>3085.3907180716628</v>
      </c>
      <c r="K60" s="183">
        <f t="shared" si="38"/>
        <v>5.0275279769087247</v>
      </c>
      <c r="L60" s="183">
        <f t="shared" si="36"/>
        <v>1.2046591650142446</v>
      </c>
      <c r="M60" s="183">
        <f t="shared" si="36"/>
        <v>7.2685812375775676</v>
      </c>
      <c r="N60" s="183">
        <f t="shared" si="36"/>
        <v>26.656734468671967</v>
      </c>
      <c r="O60" s="183">
        <f t="shared" si="36"/>
        <v>2.4226704441628293</v>
      </c>
      <c r="P60" s="183">
        <f t="shared" si="36"/>
        <v>10.081353955554681</v>
      </c>
      <c r="Q60" s="183">
        <f t="shared" si="36"/>
        <v>14.748405628908465</v>
      </c>
      <c r="R60" s="183">
        <f t="shared" si="36"/>
        <v>15.787785742136274</v>
      </c>
      <c r="S60" s="183">
        <f t="shared" si="36"/>
        <v>11.394025970600707</v>
      </c>
      <c r="T60" s="183">
        <f t="shared" si="36"/>
        <v>5.6321844435755049</v>
      </c>
      <c r="U60" s="183">
        <f t="shared" si="36"/>
        <v>18.57464420437439</v>
      </c>
      <c r="V60" s="183">
        <f t="shared" si="36"/>
        <v>12.229896490225951</v>
      </c>
      <c r="W60" s="183">
        <f t="shared" si="36"/>
        <v>21.66470963894308</v>
      </c>
      <c r="X60" s="183">
        <f t="shared" si="36"/>
        <v>2.9509033259526714</v>
      </c>
      <c r="Y60" s="183">
        <f t="shared" si="36"/>
        <v>5.759657318652847</v>
      </c>
      <c r="Z60" s="183">
        <f t="shared" si="36"/>
        <v>1.4013676952406906</v>
      </c>
      <c r="AA60" s="183">
        <f t="shared" si="36"/>
        <v>2.2493257395940551</v>
      </c>
      <c r="AB60" s="183">
        <f t="shared" si="36"/>
        <v>5.2398338685032302</v>
      </c>
      <c r="AC60" s="183">
        <f t="shared" si="36"/>
        <v>0.883429614564604</v>
      </c>
      <c r="AD60" s="183">
        <f t="shared" si="36"/>
        <v>8.8470014407478423</v>
      </c>
      <c r="AE60" s="197">
        <v>8.3012299173730213</v>
      </c>
      <c r="AF60" s="197">
        <v>1.284186001698578</v>
      </c>
      <c r="AG60" s="3515" t="s">
        <v>1974</v>
      </c>
      <c r="AH60" s="2510" t="s">
        <v>1975</v>
      </c>
      <c r="AI60" s="2095">
        <v>89.08839776726181</v>
      </c>
      <c r="AJ60" s="2096">
        <v>3.3382378634918117</v>
      </c>
      <c r="AK60" s="2096">
        <v>1.3097917024401158</v>
      </c>
      <c r="AL60" s="2096">
        <v>6.7416860113177783</v>
      </c>
      <c r="AM60" s="2096">
        <v>24.049323165427246</v>
      </c>
      <c r="AN60" s="2096">
        <v>2.0624177054934374</v>
      </c>
      <c r="AO60" s="2096">
        <v>10.644470404954438</v>
      </c>
      <c r="AP60" s="2096">
        <v>14.56201978597697</v>
      </c>
      <c r="AQ60" s="2096">
        <v>13.27022263363356</v>
      </c>
      <c r="AR60" s="2096">
        <v>9.6197735175925079</v>
      </c>
      <c r="AS60" s="2096">
        <v>4.9738262653249699</v>
      </c>
      <c r="AT60" s="2096">
        <v>17.045718850646757</v>
      </c>
      <c r="AU60" s="2096">
        <v>11.815479363127229</v>
      </c>
      <c r="AV60" s="2096">
        <v>20.348619815720674</v>
      </c>
      <c r="AW60" s="2096">
        <v>2.6290641695227306</v>
      </c>
      <c r="AX60" s="2096">
        <v>4.0253491186225414</v>
      </c>
      <c r="AY60" s="2096">
        <v>1.6947811549346499</v>
      </c>
      <c r="AZ60" s="2096">
        <v>2.1356893516071391</v>
      </c>
      <c r="BA60" s="2096">
        <v>4.4777813042820576</v>
      </c>
      <c r="BB60" s="2096">
        <v>1.1500530932119124</v>
      </c>
      <c r="BC60" s="2096">
        <v>7.328278608316702</v>
      </c>
      <c r="BD60" s="2096">
        <v>6.6018422667634606</v>
      </c>
      <c r="BE60" s="2096">
        <v>1.2539465040032045</v>
      </c>
      <c r="BF60" s="2098">
        <v>13179.744560735528</v>
      </c>
      <c r="BG60" s="2096">
        <v>67.198205586487376</v>
      </c>
      <c r="BH60" s="2096">
        <v>32.801794413512667</v>
      </c>
      <c r="BI60" s="2099">
        <v>100</v>
      </c>
    </row>
    <row r="61" spans="1:61" s="849" customFormat="1" ht="21.75" customHeight="1" thickBot="1">
      <c r="A61" s="3465" t="s">
        <v>1084</v>
      </c>
      <c r="B61" s="3465"/>
      <c r="C61" s="3465"/>
      <c r="D61" s="3465"/>
      <c r="E61" s="3465"/>
      <c r="F61" s="3465"/>
      <c r="G61" s="3465"/>
      <c r="H61" s="3465"/>
      <c r="I61" s="3465"/>
      <c r="J61" s="3465"/>
      <c r="K61" s="3465"/>
      <c r="L61" s="3465"/>
      <c r="M61" s="3465"/>
      <c r="N61" s="3465"/>
      <c r="O61" s="3465"/>
      <c r="P61" s="2871"/>
      <c r="Q61" s="2871"/>
      <c r="R61" s="2871"/>
      <c r="S61" s="2871"/>
      <c r="T61" s="2871"/>
      <c r="U61" s="2871"/>
      <c r="V61" s="2871"/>
      <c r="W61" s="2871"/>
      <c r="X61" s="2871"/>
      <c r="Y61" s="2871"/>
      <c r="Z61" s="2871"/>
      <c r="AA61" s="2871"/>
      <c r="AB61" s="2871"/>
      <c r="AC61" s="2871"/>
      <c r="AD61" s="2871"/>
      <c r="AE61" s="2871"/>
      <c r="AF61" s="2871"/>
      <c r="AG61" s="3515"/>
      <c r="AH61" s="2510" t="s">
        <v>1976</v>
      </c>
      <c r="AI61" s="2095">
        <v>75.560223682992884</v>
      </c>
      <c r="AJ61" s="2096">
        <v>5.5189963662555641</v>
      </c>
      <c r="AK61" s="2096">
        <v>1.5116117789251704</v>
      </c>
      <c r="AL61" s="2096">
        <v>10.631799079132085</v>
      </c>
      <c r="AM61" s="2096">
        <v>38.594535577891889</v>
      </c>
      <c r="AN61" s="2096">
        <v>6.4955498199713162</v>
      </c>
      <c r="AO61" s="2096">
        <v>19.37565054797615</v>
      </c>
      <c r="AP61" s="2096">
        <v>25.323982836172966</v>
      </c>
      <c r="AQ61" s="2096">
        <v>21.984753809081806</v>
      </c>
      <c r="AR61" s="2096">
        <v>20.36736735336256</v>
      </c>
      <c r="AS61" s="2096">
        <v>10.452166459914125</v>
      </c>
      <c r="AT61" s="2096">
        <v>29.074022870492026</v>
      </c>
      <c r="AU61" s="2096">
        <v>25.08489015045997</v>
      </c>
      <c r="AV61" s="2096">
        <v>38.830952123975464</v>
      </c>
      <c r="AW61" s="2096">
        <v>2.7856965904972162</v>
      </c>
      <c r="AX61" s="2096">
        <v>12.174290135564085</v>
      </c>
      <c r="AY61" s="2096">
        <v>4.1462362553281951</v>
      </c>
      <c r="AZ61" s="2096">
        <v>2.0876655167740688</v>
      </c>
      <c r="BA61" s="2096">
        <v>8.1778467558167325</v>
      </c>
      <c r="BB61" s="2096">
        <v>3.4101212367554279</v>
      </c>
      <c r="BC61" s="2096">
        <v>15.948142850020744</v>
      </c>
      <c r="BD61" s="2096">
        <v>18.65156000976506</v>
      </c>
      <c r="BE61" s="2096">
        <v>1.1767956005033784</v>
      </c>
      <c r="BF61" s="2098">
        <v>1890.7276667529929</v>
      </c>
      <c r="BG61" s="2096">
        <v>47.243508934085504</v>
      </c>
      <c r="BH61" s="2096">
        <v>52.756491065914624</v>
      </c>
      <c r="BI61" s="2099">
        <v>100</v>
      </c>
    </row>
    <row r="62" spans="1:61" ht="26.1" customHeight="1">
      <c r="E62" s="872"/>
      <c r="F62" s="872"/>
      <c r="G62" s="872"/>
      <c r="H62" s="872"/>
      <c r="I62" s="872"/>
      <c r="J62" s="872"/>
      <c r="K62" s="872"/>
      <c r="L62" s="872"/>
      <c r="M62" s="872"/>
      <c r="N62" s="872"/>
      <c r="O62" s="872"/>
      <c r="P62" s="209"/>
      <c r="Q62" s="209"/>
      <c r="R62" s="209"/>
      <c r="S62" s="844"/>
      <c r="T62" s="872"/>
      <c r="U62" s="209"/>
      <c r="V62" s="872"/>
      <c r="W62" s="872"/>
      <c r="X62" s="844"/>
      <c r="Y62" s="844"/>
      <c r="Z62" s="844"/>
      <c r="AA62" s="844"/>
      <c r="AB62" s="844"/>
      <c r="AC62" s="844"/>
      <c r="AD62" s="210"/>
      <c r="AE62" s="844"/>
      <c r="AF62" s="849"/>
      <c r="AG62" s="3515"/>
      <c r="AH62" s="2510" t="s">
        <v>1977</v>
      </c>
      <c r="AI62" s="2095">
        <v>74.433885525404278</v>
      </c>
      <c r="AJ62" s="2096">
        <v>4.6580906096593715</v>
      </c>
      <c r="AK62" s="2096">
        <v>1.2702834884823511</v>
      </c>
      <c r="AL62" s="2096">
        <v>15.227365222652034</v>
      </c>
      <c r="AM62" s="2096">
        <v>43.096167121630941</v>
      </c>
      <c r="AN62" s="2096">
        <v>7.6325935347166283</v>
      </c>
      <c r="AO62" s="2096">
        <v>24.739147937598581</v>
      </c>
      <c r="AP62" s="2096">
        <v>33.28434060047779</v>
      </c>
      <c r="AQ62" s="2096">
        <v>31.523598690546294</v>
      </c>
      <c r="AR62" s="2096">
        <v>14.109310010715998</v>
      </c>
      <c r="AS62" s="2096">
        <v>13.203800405703378</v>
      </c>
      <c r="AT62" s="2096">
        <v>34.944864564382655</v>
      </c>
      <c r="AU62" s="2096">
        <v>24.578322290901717</v>
      </c>
      <c r="AV62" s="2096">
        <v>47.618802516004884</v>
      </c>
      <c r="AW62" s="2096">
        <v>9.1330812561814625</v>
      </c>
      <c r="AX62" s="2096">
        <v>9.7282931046734866</v>
      </c>
      <c r="AY62" s="2097">
        <v>0.44474455757129111</v>
      </c>
      <c r="AZ62" s="2096">
        <v>1.9862276145545317</v>
      </c>
      <c r="BA62" s="2096">
        <v>18.113138933731694</v>
      </c>
      <c r="BB62" s="2096">
        <v>1.0566690777196768</v>
      </c>
      <c r="BC62" s="2096">
        <v>14.786948862164278</v>
      </c>
      <c r="BD62" s="2096">
        <v>20.406903063391052</v>
      </c>
      <c r="BE62" s="2097">
        <v>0.25193622336395644</v>
      </c>
      <c r="BF62" s="2098">
        <v>1037.2995587676819</v>
      </c>
      <c r="BG62" s="2096">
        <v>44.108251945387686</v>
      </c>
      <c r="BH62" s="2096">
        <v>55.891748054612314</v>
      </c>
      <c r="BI62" s="2099">
        <v>100</v>
      </c>
    </row>
    <row r="63" spans="1:61" ht="26.1" customHeight="1">
      <c r="E63" s="872"/>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c r="AE63" s="873"/>
      <c r="AG63" s="3515"/>
      <c r="AH63" s="2510" t="s">
        <v>1978</v>
      </c>
      <c r="AI63" s="2095">
        <v>71.722181268330132</v>
      </c>
      <c r="AJ63" s="2096">
        <v>6.1882174863647288</v>
      </c>
      <c r="AK63" s="2096">
        <v>3.4486213169143243</v>
      </c>
      <c r="AL63" s="2096">
        <v>15.145303017455824</v>
      </c>
      <c r="AM63" s="2096">
        <v>41.885284435768931</v>
      </c>
      <c r="AN63" s="2096">
        <v>4.0565374392608504</v>
      </c>
      <c r="AO63" s="2096">
        <v>21.290934649670433</v>
      </c>
      <c r="AP63" s="2096">
        <v>35.130632735998304</v>
      </c>
      <c r="AQ63" s="2096">
        <v>24.767493625958167</v>
      </c>
      <c r="AR63" s="2096">
        <v>15.734248276130533</v>
      </c>
      <c r="AS63" s="2096">
        <v>14.01485742724517</v>
      </c>
      <c r="AT63" s="2096">
        <v>26.66851104214037</v>
      </c>
      <c r="AU63" s="2096">
        <v>21.436003721694117</v>
      </c>
      <c r="AV63" s="2096">
        <v>46.486847180941503</v>
      </c>
      <c r="AW63" s="2096">
        <v>5.0064074079397507</v>
      </c>
      <c r="AX63" s="2096">
        <v>8.2180157345031866</v>
      </c>
      <c r="AY63" s="2096">
        <v>2.6670148738961745</v>
      </c>
      <c r="AZ63" s="2096">
        <v>5.094337105267976</v>
      </c>
      <c r="BA63" s="2096">
        <v>7.111183027788444</v>
      </c>
      <c r="BB63" s="2096">
        <v>1.4121023070515981</v>
      </c>
      <c r="BC63" s="2096">
        <v>22.090218709967356</v>
      </c>
      <c r="BD63" s="2096">
        <v>25.092757202292198</v>
      </c>
      <c r="BE63" s="2097">
        <v>0.39080322150907487</v>
      </c>
      <c r="BF63" s="2098">
        <v>255.88325401682465</v>
      </c>
      <c r="BG63" s="2096">
        <v>43.371995886947587</v>
      </c>
      <c r="BH63" s="2096">
        <v>56.628004113052519</v>
      </c>
      <c r="BI63" s="2099">
        <v>100</v>
      </c>
    </row>
    <row r="64" spans="1:61" ht="26.1" customHeight="1">
      <c r="E64" s="872"/>
      <c r="AG64" s="3515"/>
      <c r="AH64" s="2510" t="s">
        <v>1979</v>
      </c>
      <c r="AI64" s="2095">
        <v>82.973822994050465</v>
      </c>
      <c r="AJ64" s="2096">
        <v>8.551273860370797</v>
      </c>
      <c r="AK64" s="2096">
        <v>3.5792707830398021</v>
      </c>
      <c r="AL64" s="2096">
        <v>13.928670661474509</v>
      </c>
      <c r="AM64" s="2096">
        <v>35.739602992844475</v>
      </c>
      <c r="AN64" s="2096">
        <v>0</v>
      </c>
      <c r="AO64" s="2096">
        <v>14.919243756412563</v>
      </c>
      <c r="AP64" s="2096">
        <v>29.63740791314855</v>
      </c>
      <c r="AQ64" s="2096">
        <v>17.682421337032174</v>
      </c>
      <c r="AR64" s="2096">
        <v>11.52299314518495</v>
      </c>
      <c r="AS64" s="2096">
        <v>16.307748470605365</v>
      </c>
      <c r="AT64" s="2096">
        <v>13.928670661474509</v>
      </c>
      <c r="AU64" s="2096">
        <v>16.33434817776407</v>
      </c>
      <c r="AV64" s="2096">
        <v>28.262735046721733</v>
      </c>
      <c r="AW64" s="2096">
        <v>6.7520696675305265</v>
      </c>
      <c r="AX64" s="2096">
        <v>11.947524471598406</v>
      </c>
      <c r="AY64" s="2096">
        <v>3.5792707830398021</v>
      </c>
      <c r="AZ64" s="2097">
        <v>0.99057309493805101</v>
      </c>
      <c r="BA64" s="2096">
        <v>8.551273860370797</v>
      </c>
      <c r="BB64" s="2096">
        <v>0</v>
      </c>
      <c r="BC64" s="2096">
        <v>17.70902104419088</v>
      </c>
      <c r="BD64" s="2096">
        <v>18.69959413912893</v>
      </c>
      <c r="BE64" s="2096">
        <v>0</v>
      </c>
      <c r="BF64" s="2098">
        <v>100.95166173098397</v>
      </c>
      <c r="BG64" s="2096">
        <v>55.728260749425459</v>
      </c>
      <c r="BH64" s="2096">
        <v>44.271739250574541</v>
      </c>
      <c r="BI64" s="2099">
        <v>100</v>
      </c>
    </row>
    <row r="65" spans="5:61" ht="26.1" customHeight="1">
      <c r="E65" s="872"/>
      <c r="AG65" s="3515"/>
      <c r="AH65" s="2510" t="s">
        <v>1980</v>
      </c>
      <c r="AI65" s="2095">
        <v>82.479063966262714</v>
      </c>
      <c r="AJ65" s="2096">
        <v>8.0180554730691114</v>
      </c>
      <c r="AK65" s="2096">
        <v>2.6726851576897035</v>
      </c>
      <c r="AL65" s="2096">
        <v>13.927659321730152</v>
      </c>
      <c r="AM65" s="2096">
        <v>47.015501573905794</v>
      </c>
      <c r="AN65" s="2096">
        <v>12.175565718357884</v>
      </c>
      <c r="AO65" s="2096">
        <v>42.745144621952946</v>
      </c>
      <c r="AP65" s="2096">
        <v>44.342816416216088</v>
      </c>
      <c r="AQ65" s="2096">
        <v>37.399774306573541</v>
      </c>
      <c r="AR65" s="2096">
        <v>9.5028805606681814</v>
      </c>
      <c r="AS65" s="2096">
        <v>27.742471936796235</v>
      </c>
      <c r="AT65" s="2096">
        <v>26.103225040088041</v>
      </c>
      <c r="AU65" s="2096">
        <v>23.430539882398335</v>
      </c>
      <c r="AV65" s="2096">
        <v>55.597790580256543</v>
      </c>
      <c r="AW65" s="2096">
        <v>2.6726851576897035</v>
      </c>
      <c r="AX65" s="2096">
        <v>12.175565718357884</v>
      </c>
      <c r="AY65" s="2096">
        <v>5.345370315379407</v>
      </c>
      <c r="AZ65" s="2096">
        <v>2.6726851576897035</v>
      </c>
      <c r="BA65" s="2096">
        <v>14.848250876047588</v>
      </c>
      <c r="BB65" s="2096">
        <v>9.5028805606681814</v>
      </c>
      <c r="BC65" s="2096">
        <v>23.430539882398335</v>
      </c>
      <c r="BD65" s="2096">
        <v>24.505553245824895</v>
      </c>
      <c r="BE65" s="2096">
        <v>9.5028805606681814</v>
      </c>
      <c r="BF65" s="2098">
        <v>37.415555555537644</v>
      </c>
      <c r="BG65" s="2096">
        <v>34.744907049966152</v>
      </c>
      <c r="BH65" s="2096">
        <v>65.255092950033855</v>
      </c>
      <c r="BI65" s="2099">
        <v>100</v>
      </c>
    </row>
    <row r="66" spans="5:61" ht="26.1" customHeight="1">
      <c r="E66" s="872"/>
      <c r="AG66" s="3515" t="s">
        <v>861</v>
      </c>
      <c r="AH66" s="2510" t="s">
        <v>1981</v>
      </c>
      <c r="AI66" s="2095">
        <v>90.85262378435462</v>
      </c>
      <c r="AJ66" s="2096">
        <v>2.2485710777103751</v>
      </c>
      <c r="AK66" s="2097">
        <v>0.82825971645237095</v>
      </c>
      <c r="AL66" s="2096">
        <v>6.0311725641272806</v>
      </c>
      <c r="AM66" s="2096">
        <v>20.630409634932029</v>
      </c>
      <c r="AN66" s="2096">
        <v>2.2367486801853693</v>
      </c>
      <c r="AO66" s="2096">
        <v>9.7904457875471138</v>
      </c>
      <c r="AP66" s="2096">
        <v>13.350331984187566</v>
      </c>
      <c r="AQ66" s="2096">
        <v>12.087415468512317</v>
      </c>
      <c r="AR66" s="2096">
        <v>6.9227055987181974</v>
      </c>
      <c r="AS66" s="2096">
        <v>3.1588465408937458</v>
      </c>
      <c r="AT66" s="2096">
        <v>15.493251798846439</v>
      </c>
      <c r="AU66" s="2096">
        <v>9.5649801573104387</v>
      </c>
      <c r="AV66" s="2096">
        <v>16.072090346749359</v>
      </c>
      <c r="AW66" s="2096">
        <v>2.94960720176543</v>
      </c>
      <c r="AX66" s="2096">
        <v>3.5306676652581173</v>
      </c>
      <c r="AY66" s="2096">
        <v>1.7584634626772673</v>
      </c>
      <c r="AZ66" s="2096">
        <v>2.0228353259758332</v>
      </c>
      <c r="BA66" s="2096">
        <v>4.34388489284391</v>
      </c>
      <c r="BB66" s="2096">
        <v>1.659485696370155</v>
      </c>
      <c r="BC66" s="2096">
        <v>6.4276277767174568</v>
      </c>
      <c r="BD66" s="2096">
        <v>5.969960162616073</v>
      </c>
      <c r="BE66" s="2096">
        <v>1.1034787501896453</v>
      </c>
      <c r="BF66" s="2098">
        <v>6528.2726643055885</v>
      </c>
      <c r="BG66" s="2096">
        <v>71.169837132692876</v>
      </c>
      <c r="BH66" s="2096">
        <v>28.83016286730718</v>
      </c>
      <c r="BI66" s="2099">
        <v>100</v>
      </c>
    </row>
    <row r="67" spans="5:61" ht="26.1" customHeight="1">
      <c r="E67" s="872"/>
      <c r="AG67" s="3515"/>
      <c r="AH67" s="2510" t="s">
        <v>1982</v>
      </c>
      <c r="AI67" s="2095">
        <v>87.219144079956905</v>
      </c>
      <c r="AJ67" s="2096">
        <v>5.3496356469402429</v>
      </c>
      <c r="AK67" s="2096">
        <v>1.866739712790209</v>
      </c>
      <c r="AL67" s="2096">
        <v>10.274892261096078</v>
      </c>
      <c r="AM67" s="2096">
        <v>30.999031529959019</v>
      </c>
      <c r="AN67" s="2096">
        <v>2.9203914947156395</v>
      </c>
      <c r="AO67" s="2096">
        <v>18.864144699635144</v>
      </c>
      <c r="AP67" s="2096">
        <v>20.090429472490989</v>
      </c>
      <c r="AQ67" s="2096">
        <v>18.133350699403156</v>
      </c>
      <c r="AR67" s="2096">
        <v>21.732566110069108</v>
      </c>
      <c r="AS67" s="2096">
        <v>11.309049857703474</v>
      </c>
      <c r="AT67" s="2096">
        <v>29.047736118065824</v>
      </c>
      <c r="AU67" s="2096">
        <v>24.443727297878933</v>
      </c>
      <c r="AV67" s="2096">
        <v>34.73627510894827</v>
      </c>
      <c r="AW67" s="2096">
        <v>3.5087537195879439</v>
      </c>
      <c r="AX67" s="2096">
        <v>7.9288117035710464</v>
      </c>
      <c r="AY67" s="2096">
        <v>3.5847369191417822</v>
      </c>
      <c r="AZ67" s="2096">
        <v>1.866739712790209</v>
      </c>
      <c r="BA67" s="2096">
        <v>4.3317637458139862</v>
      </c>
      <c r="BB67" s="2096">
        <v>2.1108807215049343</v>
      </c>
      <c r="BC67" s="2096">
        <v>11.516297398978466</v>
      </c>
      <c r="BD67" s="2096">
        <v>7.4049570783480414</v>
      </c>
      <c r="BE67" s="2096">
        <v>2.4240889711557019</v>
      </c>
      <c r="BF67" s="2098">
        <v>2047.9967811726431</v>
      </c>
      <c r="BG67" s="2096">
        <v>55.706750718145337</v>
      </c>
      <c r="BH67" s="2096">
        <v>44.293249281854699</v>
      </c>
      <c r="BI67" s="2099">
        <v>100</v>
      </c>
    </row>
    <row r="68" spans="5:61" ht="26.1" customHeight="1">
      <c r="E68" s="872"/>
      <c r="AG68" s="3515"/>
      <c r="AH68" s="2510" t="s">
        <v>1983</v>
      </c>
      <c r="AI68" s="2095">
        <v>84.748394875496842</v>
      </c>
      <c r="AJ68" s="2096">
        <v>4.2806709905979696</v>
      </c>
      <c r="AK68" s="2096">
        <v>1.961991601843631</v>
      </c>
      <c r="AL68" s="2096">
        <v>10.104355032510503</v>
      </c>
      <c r="AM68" s="2096">
        <v>30.79374156776063</v>
      </c>
      <c r="AN68" s="2096">
        <v>2.9601480930763997</v>
      </c>
      <c r="AO68" s="2096">
        <v>12.452247873552318</v>
      </c>
      <c r="AP68" s="2096">
        <v>22.31938556927394</v>
      </c>
      <c r="AQ68" s="2096">
        <v>19.063098536680865</v>
      </c>
      <c r="AR68" s="2096">
        <v>13.798759924520249</v>
      </c>
      <c r="AS68" s="2096">
        <v>5.8568536920665997</v>
      </c>
      <c r="AT68" s="2096">
        <v>20.135615029668951</v>
      </c>
      <c r="AU68" s="2096">
        <v>14.557043653606492</v>
      </c>
      <c r="AV68" s="2096">
        <v>21.851964188018911</v>
      </c>
      <c r="AW68" s="2096">
        <v>2.9826009946192</v>
      </c>
      <c r="AX68" s="2096">
        <v>6.7378787278156107</v>
      </c>
      <c r="AY68" s="2096">
        <v>2.9101578931301351</v>
      </c>
      <c r="AZ68" s="2096">
        <v>3.8670445567079375</v>
      </c>
      <c r="BA68" s="2096">
        <v>10.114359822826007</v>
      </c>
      <c r="BB68" s="2096">
        <v>1.1425312115929336</v>
      </c>
      <c r="BC68" s="2096">
        <v>10.285627293754574</v>
      </c>
      <c r="BD68" s="2096">
        <v>14.251518735119163</v>
      </c>
      <c r="BE68" s="2097">
        <v>0.98618902306360035</v>
      </c>
      <c r="BF68" s="2098">
        <v>2663.6763201341564</v>
      </c>
      <c r="BG68" s="2096">
        <v>60.193454293831273</v>
      </c>
      <c r="BH68" s="2096">
        <v>39.806545706168684</v>
      </c>
      <c r="BI68" s="2099">
        <v>100</v>
      </c>
    </row>
    <row r="69" spans="5:61" ht="26.1" customHeight="1">
      <c r="E69" s="872"/>
      <c r="AG69" s="3515"/>
      <c r="AH69" s="2510" t="s">
        <v>1984</v>
      </c>
      <c r="AI69" s="2095">
        <v>85.15402957770705</v>
      </c>
      <c r="AJ69" s="2096">
        <v>4.3933836471676093</v>
      </c>
      <c r="AK69" s="2096">
        <v>1.5845984696842386</v>
      </c>
      <c r="AL69" s="2096">
        <v>8.1979020610755953</v>
      </c>
      <c r="AM69" s="2096">
        <v>30.648736147249721</v>
      </c>
      <c r="AN69" s="2096">
        <v>3.0431262061783726</v>
      </c>
      <c r="AO69" s="2096">
        <v>11.11887321213645</v>
      </c>
      <c r="AP69" s="2096">
        <v>15.80053116111341</v>
      </c>
      <c r="AQ69" s="2096">
        <v>14.856604977395973</v>
      </c>
      <c r="AR69" s="2096">
        <v>9.5247547258873642</v>
      </c>
      <c r="AS69" s="2096">
        <v>6.5757404556411672</v>
      </c>
      <c r="AT69" s="2096">
        <v>19.7729826693934</v>
      </c>
      <c r="AU69" s="2096">
        <v>13.543606359180114</v>
      </c>
      <c r="AV69" s="2096">
        <v>28.635885329337562</v>
      </c>
      <c r="AW69" s="2096">
        <v>1.6350546055540272</v>
      </c>
      <c r="AX69" s="2096">
        <v>4.8773466430396297</v>
      </c>
      <c r="AY69" s="2097">
        <v>0.84984309266007085</v>
      </c>
      <c r="AZ69" s="2096">
        <v>1.2159595866691391</v>
      </c>
      <c r="BA69" s="2096">
        <v>4.2061032154113018</v>
      </c>
      <c r="BB69" s="2097">
        <v>0.49312854465210371</v>
      </c>
      <c r="BC69" s="2096">
        <v>9.1708003904331683</v>
      </c>
      <c r="BD69" s="2096">
        <v>9.3734207973183636</v>
      </c>
      <c r="BE69" s="2097">
        <v>0.69968658276109108</v>
      </c>
      <c r="BF69" s="2098">
        <v>2465.3895651290536</v>
      </c>
      <c r="BG69" s="2096">
        <v>61.847364000963765</v>
      </c>
      <c r="BH69" s="2096">
        <v>38.152635999036185</v>
      </c>
      <c r="BI69" s="2099">
        <v>100</v>
      </c>
    </row>
    <row r="70" spans="5:61" ht="26.1" customHeight="1">
      <c r="E70" s="872"/>
      <c r="AG70" s="3515"/>
      <c r="AH70" s="2510" t="s">
        <v>1985</v>
      </c>
      <c r="AI70" s="2095">
        <v>78.177284966802191</v>
      </c>
      <c r="AJ70" s="2096">
        <v>4.0285974128305373</v>
      </c>
      <c r="AK70" s="2096">
        <v>1.2070030407244541</v>
      </c>
      <c r="AL70" s="2096">
        <v>6.5690837973554199</v>
      </c>
      <c r="AM70" s="2096">
        <v>34.469007971447752</v>
      </c>
      <c r="AN70" s="2096">
        <v>4.934855959926538</v>
      </c>
      <c r="AO70" s="2096">
        <v>17.137529382659661</v>
      </c>
      <c r="AP70" s="2096">
        <v>20.466434148703652</v>
      </c>
      <c r="AQ70" s="2096">
        <v>19.59273532065744</v>
      </c>
      <c r="AR70" s="2096">
        <v>14.664150960618574</v>
      </c>
      <c r="AS70" s="2096">
        <v>10.320651470188984</v>
      </c>
      <c r="AT70" s="2096">
        <v>22.107315218075989</v>
      </c>
      <c r="AU70" s="2096">
        <v>20.287534416903643</v>
      </c>
      <c r="AV70" s="2096">
        <v>37.002079263922184</v>
      </c>
      <c r="AW70" s="2096">
        <v>5.7627510193635176</v>
      </c>
      <c r="AX70" s="2096">
        <v>7.544408784392366</v>
      </c>
      <c r="AY70" s="2097">
        <v>0.40374829680886865</v>
      </c>
      <c r="AZ70" s="2096">
        <v>1.1297355756199672</v>
      </c>
      <c r="BA70" s="2096">
        <v>8.0183565833722827</v>
      </c>
      <c r="BB70" s="2096">
        <v>1.1980151526134482</v>
      </c>
      <c r="BC70" s="2096">
        <v>11.676363263879308</v>
      </c>
      <c r="BD70" s="2096">
        <v>12.938918073234259</v>
      </c>
      <c r="BE70" s="2096">
        <v>1.844982245740751</v>
      </c>
      <c r="BF70" s="2098">
        <v>1351.1257552984187</v>
      </c>
      <c r="BG70" s="2096">
        <v>52.159060061490592</v>
      </c>
      <c r="BH70" s="2096">
        <v>47.840939938509436</v>
      </c>
      <c r="BI70" s="2099">
        <v>100</v>
      </c>
    </row>
    <row r="71" spans="5:61" ht="26.1" customHeight="1">
      <c r="E71" s="872"/>
      <c r="AG71" s="3515"/>
      <c r="AH71" s="2510" t="s">
        <v>1986</v>
      </c>
      <c r="AI71" s="2095">
        <v>77.348042197806095</v>
      </c>
      <c r="AJ71" s="2096">
        <v>5.4187260942745699</v>
      </c>
      <c r="AK71" s="2096">
        <v>1.7408630245122156</v>
      </c>
      <c r="AL71" s="2096">
        <v>7.7250514879504522</v>
      </c>
      <c r="AM71" s="2096">
        <v>32.286973446340099</v>
      </c>
      <c r="AN71" s="2096">
        <v>4.5530071123499889</v>
      </c>
      <c r="AO71" s="2096">
        <v>15.654248059195083</v>
      </c>
      <c r="AP71" s="2096">
        <v>19.708673698034058</v>
      </c>
      <c r="AQ71" s="2096">
        <v>18.705451652953752</v>
      </c>
      <c r="AR71" s="2096">
        <v>11.2465858169593</v>
      </c>
      <c r="AS71" s="2096">
        <v>8.94245248495832</v>
      </c>
      <c r="AT71" s="2096">
        <v>22.990547643502708</v>
      </c>
      <c r="AU71" s="2096">
        <v>16.825556365592391</v>
      </c>
      <c r="AV71" s="2096">
        <v>33.671284068196144</v>
      </c>
      <c r="AW71" s="2096">
        <v>3.7103063014210762</v>
      </c>
      <c r="AX71" s="2096">
        <v>5.5820350155425134</v>
      </c>
      <c r="AY71" s="2096">
        <v>1.5278059580912051</v>
      </c>
      <c r="AZ71" s="2096">
        <v>1.9475534842024345</v>
      </c>
      <c r="BA71" s="2096">
        <v>7.4366342889190511</v>
      </c>
      <c r="BB71" s="2096">
        <v>1.3558335130644061</v>
      </c>
      <c r="BC71" s="2096">
        <v>11.800368872254898</v>
      </c>
      <c r="BD71" s="2096">
        <v>11.706249277063755</v>
      </c>
      <c r="BE71" s="2096">
        <v>0</v>
      </c>
      <c r="BF71" s="2098">
        <v>1036.5263355110235</v>
      </c>
      <c r="BG71" s="2096">
        <v>56.398676414829943</v>
      </c>
      <c r="BH71" s="2096">
        <v>43.601323585170107</v>
      </c>
      <c r="BI71" s="2099">
        <v>100</v>
      </c>
    </row>
    <row r="72" spans="5:61" ht="26.1" customHeight="1">
      <c r="E72" s="872"/>
      <c r="AG72" s="3515"/>
      <c r="AH72" s="2510" t="s">
        <v>1987</v>
      </c>
      <c r="AI72" s="2095">
        <v>70.456459166421254</v>
      </c>
      <c r="AJ72" s="2096">
        <v>3.1507385803697372</v>
      </c>
      <c r="AK72" s="2096">
        <v>4.0961909778133192</v>
      </c>
      <c r="AL72" s="2096">
        <v>18.493720432589988</v>
      </c>
      <c r="AM72" s="2096">
        <v>33.475565573001248</v>
      </c>
      <c r="AN72" s="2096">
        <v>4.2120642941062689</v>
      </c>
      <c r="AO72" s="2096">
        <v>20.463710658410918</v>
      </c>
      <c r="AP72" s="2096">
        <v>31.125729021800424</v>
      </c>
      <c r="AQ72" s="2096">
        <v>23.587267042684783</v>
      </c>
      <c r="AR72" s="2096">
        <v>12.527751449453795</v>
      </c>
      <c r="AS72" s="2096">
        <v>12.263150961593295</v>
      </c>
      <c r="AT72" s="2096">
        <v>18.987297060997125</v>
      </c>
      <c r="AU72" s="2096">
        <v>16.806324881744402</v>
      </c>
      <c r="AV72" s="2096">
        <v>47.425758172434215</v>
      </c>
      <c r="AW72" s="2096">
        <v>1.7191722305166166</v>
      </c>
      <c r="AX72" s="2096">
        <v>11.317031579056037</v>
      </c>
      <c r="AY72" s="2096">
        <v>1.7191722305166166</v>
      </c>
      <c r="AZ72" s="2096">
        <v>6.2086092372495241</v>
      </c>
      <c r="BA72" s="2096">
        <v>8.6927300139711416</v>
      </c>
      <c r="BB72" s="2096">
        <v>2.3770187472967024</v>
      </c>
      <c r="BC72" s="2096">
        <v>14.775232766890859</v>
      </c>
      <c r="BD72" s="2096">
        <v>14.775232766890859</v>
      </c>
      <c r="BE72" s="2097">
        <v>0.65784651678008577</v>
      </c>
      <c r="BF72" s="2098">
        <v>152.01114157974544</v>
      </c>
      <c r="BG72" s="2096">
        <v>40.253177149261404</v>
      </c>
      <c r="BH72" s="2096">
        <v>59.746822850738603</v>
      </c>
      <c r="BI72" s="2099">
        <v>100</v>
      </c>
    </row>
    <row r="73" spans="5:61" ht="26.1" customHeight="1">
      <c r="E73" s="872"/>
      <c r="AG73" s="3515"/>
      <c r="AH73" s="2510" t="s">
        <v>1988</v>
      </c>
      <c r="AI73" s="2095">
        <v>82.585475235142255</v>
      </c>
      <c r="AJ73" s="2096">
        <v>11.49023875126845</v>
      </c>
      <c r="AK73" s="2096">
        <v>0</v>
      </c>
      <c r="AL73" s="2096">
        <v>13.518937819229542</v>
      </c>
      <c r="AM73" s="2096">
        <v>40.588513177712841</v>
      </c>
      <c r="AN73" s="2097">
        <v>0.79818224734054988</v>
      </c>
      <c r="AO73" s="2096">
        <v>22.804136677561591</v>
      </c>
      <c r="AP73" s="2096">
        <v>35.665560558445392</v>
      </c>
      <c r="AQ73" s="2096">
        <v>25.429718667421934</v>
      </c>
      <c r="AR73" s="2096">
        <v>8.9763466939566712</v>
      </c>
      <c r="AS73" s="2096">
        <v>18.740587571954094</v>
      </c>
      <c r="AT73" s="2096">
        <v>25.388622025966839</v>
      </c>
      <c r="AU73" s="2096">
        <v>19.029741544209685</v>
      </c>
      <c r="AV73" s="2096">
        <v>41.769356130527363</v>
      </c>
      <c r="AW73" s="2096">
        <v>5.9302226071723778</v>
      </c>
      <c r="AX73" s="2096">
        <v>13.96091338143437</v>
      </c>
      <c r="AY73" s="2096">
        <v>2.8840985203880845</v>
      </c>
      <c r="AZ73" s="2096">
        <v>5.9302226071723778</v>
      </c>
      <c r="BA73" s="2096">
        <v>5.9302226071723778</v>
      </c>
      <c r="BB73" s="2096">
        <v>2.0859162730475349</v>
      </c>
      <c r="BC73" s="2096">
        <v>21.921955842258601</v>
      </c>
      <c r="BD73" s="2096">
        <v>23.749168905322708</v>
      </c>
      <c r="BE73" s="2096">
        <v>0</v>
      </c>
      <c r="BF73" s="2098">
        <v>125.28467067914418</v>
      </c>
      <c r="BG73" s="2096">
        <v>48.208555546288146</v>
      </c>
      <c r="BH73" s="2096">
        <v>51.791444453711854</v>
      </c>
      <c r="BI73" s="2099">
        <v>100</v>
      </c>
    </row>
    <row r="74" spans="5:61" ht="15.75" customHeight="1">
      <c r="E74" s="872"/>
      <c r="AG74" s="3515"/>
      <c r="AH74" s="2510" t="s">
        <v>1989</v>
      </c>
      <c r="AI74" s="2095">
        <v>73.841497044651106</v>
      </c>
      <c r="AJ74" s="2096">
        <v>9.1962285254043259</v>
      </c>
      <c r="AK74" s="2096">
        <v>3.4496248188956096</v>
      </c>
      <c r="AL74" s="2096">
        <v>10.527819901580688</v>
      </c>
      <c r="AM74" s="2096">
        <v>30.756617218051037</v>
      </c>
      <c r="AN74" s="2096">
        <v>3.0656259921915612</v>
      </c>
      <c r="AO74" s="2096">
        <v>10.150921740966648</v>
      </c>
      <c r="AP74" s="2096">
        <v>23.349583361115968</v>
      </c>
      <c r="AQ74" s="2096">
        <v>9.5731266860183677</v>
      </c>
      <c r="AR74" s="2096">
        <v>6.5075006938268061</v>
      </c>
      <c r="AS74" s="2096">
        <v>11.684059462647605</v>
      </c>
      <c r="AT74" s="2096">
        <v>15.704378670401489</v>
      </c>
      <c r="AU74" s="2096">
        <v>14.749685454839167</v>
      </c>
      <c r="AV74" s="2096">
        <v>38.073632585685885</v>
      </c>
      <c r="AW74" s="2096">
        <v>2.8640796466869656</v>
      </c>
      <c r="AX74" s="2096">
        <v>7.2868420942796819</v>
      </c>
      <c r="AY74" s="2096">
        <v>2.4949316033332876</v>
      </c>
      <c r="AZ74" s="2097">
        <v>0.95469321556232167</v>
      </c>
      <c r="BA74" s="2096">
        <v>8.6184334704560452</v>
      </c>
      <c r="BB74" s="2096">
        <v>0</v>
      </c>
      <c r="BC74" s="2096">
        <v>10.150921740966648</v>
      </c>
      <c r="BD74" s="2096">
        <v>16.282173725349768</v>
      </c>
      <c r="BE74" s="2096">
        <v>0</v>
      </c>
      <c r="BF74" s="2098">
        <v>104.74569041647501</v>
      </c>
      <c r="BG74" s="2096">
        <v>51.069708738483421</v>
      </c>
      <c r="BH74" s="2096">
        <v>48.930291261516565</v>
      </c>
      <c r="BI74" s="2099">
        <v>100</v>
      </c>
    </row>
    <row r="75" spans="5:61" ht="22.5">
      <c r="E75" s="872"/>
      <c r="AG75" s="3515"/>
      <c r="AH75" s="2510" t="s">
        <v>1990</v>
      </c>
      <c r="AI75" s="2095">
        <v>75.714168107349906</v>
      </c>
      <c r="AJ75" s="2096">
        <v>7.4092368486077822</v>
      </c>
      <c r="AK75" s="2096">
        <v>0</v>
      </c>
      <c r="AL75" s="2096">
        <v>19.305178233305277</v>
      </c>
      <c r="AM75" s="2096">
        <v>56.977031365762109</v>
      </c>
      <c r="AN75" s="2096">
        <v>16.876595044042293</v>
      </c>
      <c r="AO75" s="2096">
        <v>59.249197332657189</v>
      </c>
      <c r="AP75" s="2096">
        <v>56.977031365762109</v>
      </c>
      <c r="AQ75" s="2096">
        <v>59.249197332657189</v>
      </c>
      <c r="AR75" s="2096">
        <v>13.171976619738404</v>
      </c>
      <c r="AS75" s="2096">
        <v>38.453939244242655</v>
      </c>
      <c r="AT75" s="2096">
        <v>24.28583189265008</v>
      </c>
      <c r="AU75" s="2096">
        <v>24.28583189265008</v>
      </c>
      <c r="AV75" s="2096">
        <v>60.681649790065997</v>
      </c>
      <c r="AW75" s="2096">
        <v>3.7046184243038911</v>
      </c>
      <c r="AX75" s="2096">
        <v>16.876595044042293</v>
      </c>
      <c r="AY75" s="2096">
        <v>7.4092368486077822</v>
      </c>
      <c r="AZ75" s="2096">
        <v>0</v>
      </c>
      <c r="BA75" s="2096">
        <v>16.876595044042293</v>
      </c>
      <c r="BB75" s="2096">
        <v>13.171976619738404</v>
      </c>
      <c r="BC75" s="2096">
        <v>28.772536428739798</v>
      </c>
      <c r="BD75" s="2096">
        <v>33.967234708152944</v>
      </c>
      <c r="BE75" s="2096">
        <v>13.171976619738404</v>
      </c>
      <c r="BF75" s="2098">
        <v>26.993333333321718</v>
      </c>
      <c r="BG75" s="2096">
        <v>29.636947394431129</v>
      </c>
      <c r="BH75" s="2096">
        <v>70.363052605568853</v>
      </c>
      <c r="BI75" s="2099">
        <v>100</v>
      </c>
    </row>
    <row r="76" spans="5:61" ht="15.75" customHeight="1">
      <c r="E76" s="872"/>
      <c r="AG76" s="3515" t="s">
        <v>96</v>
      </c>
      <c r="AH76" s="2510" t="s">
        <v>1981</v>
      </c>
      <c r="AI76" s="2095">
        <v>90.855238863903182</v>
      </c>
      <c r="AJ76" s="2096">
        <v>2.1997016197756154</v>
      </c>
      <c r="AK76" s="2097">
        <v>0.85259458582003567</v>
      </c>
      <c r="AL76" s="2096">
        <v>6.2011673620624608</v>
      </c>
      <c r="AM76" s="2096">
        <v>20.749751678141241</v>
      </c>
      <c r="AN76" s="2096">
        <v>2.2109434464369486</v>
      </c>
      <c r="AO76" s="2096">
        <v>9.7387290995434377</v>
      </c>
      <c r="AP76" s="2096">
        <v>13.72954921129082</v>
      </c>
      <c r="AQ76" s="2096">
        <v>12.025462576531982</v>
      </c>
      <c r="AR76" s="2096">
        <v>6.9525795665975973</v>
      </c>
      <c r="AS76" s="2096">
        <v>3.2048243573306476</v>
      </c>
      <c r="AT76" s="2096">
        <v>15.904231557355681</v>
      </c>
      <c r="AU76" s="2096">
        <v>9.6794322220034914</v>
      </c>
      <c r="AV76" s="2096">
        <v>16.268228569441643</v>
      </c>
      <c r="AW76" s="2096">
        <v>2.9314216110499132</v>
      </c>
      <c r="AX76" s="2096">
        <v>3.7048983619334259</v>
      </c>
      <c r="AY76" s="2096">
        <v>1.777259427748018</v>
      </c>
      <c r="AZ76" s="2096">
        <v>2.0599388436023527</v>
      </c>
      <c r="BA76" s="2096">
        <v>4.4677246558530026</v>
      </c>
      <c r="BB76" s="2096">
        <v>1.67722370221811</v>
      </c>
      <c r="BC76" s="2096">
        <v>6.5240268488508457</v>
      </c>
      <c r="BD76" s="2096">
        <v>6.0614672909182463</v>
      </c>
      <c r="BE76" s="2096">
        <v>1.1152736771159644</v>
      </c>
      <c r="BF76" s="2098">
        <v>6459.2308671121946</v>
      </c>
      <c r="BG76" s="2096">
        <v>70.807391829306027</v>
      </c>
      <c r="BH76" s="2096">
        <v>29.192608170694072</v>
      </c>
      <c r="BI76" s="2099">
        <v>100</v>
      </c>
    </row>
    <row r="77" spans="5:61" ht="33.75">
      <c r="E77" s="872"/>
      <c r="AG77" s="3515"/>
      <c r="AH77" s="2510" t="s">
        <v>1982</v>
      </c>
      <c r="AI77" s="2095">
        <v>88.079536886176442</v>
      </c>
      <c r="AJ77" s="2096">
        <v>3.6675453405052036</v>
      </c>
      <c r="AK77" s="2096">
        <v>0</v>
      </c>
      <c r="AL77" s="2096">
        <v>8.7286498103867967</v>
      </c>
      <c r="AM77" s="2096">
        <v>30.399440317338318</v>
      </c>
      <c r="AN77" s="2096">
        <v>3.1189449520227699</v>
      </c>
      <c r="AO77" s="2096">
        <v>17.213056048631525</v>
      </c>
      <c r="AP77" s="2096">
        <v>18.468731439744147</v>
      </c>
      <c r="AQ77" s="2096">
        <v>18.448944190805779</v>
      </c>
      <c r="AR77" s="2096">
        <v>21.672884015037628</v>
      </c>
      <c r="AS77" s="2096">
        <v>10.084280006704438</v>
      </c>
      <c r="AT77" s="2096">
        <v>26.448390027645747</v>
      </c>
      <c r="AU77" s="2096">
        <v>22.421027234566278</v>
      </c>
      <c r="AV77" s="2096">
        <v>33.377300141624616</v>
      </c>
      <c r="AW77" s="2096">
        <v>1.7536523123421663</v>
      </c>
      <c r="AX77" s="2096">
        <v>6.5620241895909608</v>
      </c>
      <c r="AY77" s="2096">
        <v>1.8348015065908843</v>
      </c>
      <c r="AZ77" s="2096">
        <v>0</v>
      </c>
      <c r="BA77" s="2096">
        <v>1.5296377111366737</v>
      </c>
      <c r="BB77" s="2097">
        <v>0.26073982481129093</v>
      </c>
      <c r="BC77" s="2096">
        <v>10.253470062294699</v>
      </c>
      <c r="BD77" s="2096">
        <v>6.3899950410779089</v>
      </c>
      <c r="BE77" s="2096">
        <v>1.538067494887545</v>
      </c>
      <c r="BF77" s="2098">
        <v>1917.6203725758894</v>
      </c>
      <c r="BG77" s="2096">
        <v>56.668428447965034</v>
      </c>
      <c r="BH77" s="2096">
        <v>43.331571552034973</v>
      </c>
      <c r="BI77" s="2099">
        <v>100</v>
      </c>
    </row>
    <row r="78" spans="5:61" ht="15.75" customHeight="1">
      <c r="E78" s="872"/>
      <c r="AG78" s="3515"/>
      <c r="AH78" s="2510" t="s">
        <v>1983</v>
      </c>
      <c r="AI78" s="2095">
        <v>84.25802312370746</v>
      </c>
      <c r="AJ78" s="2096">
        <v>5.0348351460124352</v>
      </c>
      <c r="AK78" s="2096">
        <v>3.370886329943183</v>
      </c>
      <c r="AL78" s="2096">
        <v>11.247792221335185</v>
      </c>
      <c r="AM78" s="2096">
        <v>30.999555003212031</v>
      </c>
      <c r="AN78" s="2096">
        <v>2.8999214999168772</v>
      </c>
      <c r="AO78" s="2096">
        <v>13.827048384696589</v>
      </c>
      <c r="AP78" s="2096">
        <v>22.614030140264319</v>
      </c>
      <c r="AQ78" s="2096">
        <v>18.709033241705427</v>
      </c>
      <c r="AR78" s="2096">
        <v>14.615267044288652</v>
      </c>
      <c r="AS78" s="2096">
        <v>6.9215067407490141</v>
      </c>
      <c r="AT78" s="2096">
        <v>21.823942346671572</v>
      </c>
      <c r="AU78" s="2096">
        <v>16.229152013108838</v>
      </c>
      <c r="AV78" s="2096">
        <v>23.308376786544269</v>
      </c>
      <c r="AW78" s="2096">
        <v>4.2414131608655685</v>
      </c>
      <c r="AX78" s="2096">
        <v>7.8930420079606431</v>
      </c>
      <c r="AY78" s="2096">
        <v>4.3116932054271615</v>
      </c>
      <c r="AZ78" s="2096">
        <v>5.261152767980728</v>
      </c>
      <c r="BA78" s="2096">
        <v>11.429398414014685</v>
      </c>
      <c r="BB78" s="2096">
        <v>2.5577863743556626</v>
      </c>
      <c r="BC78" s="2096">
        <v>10.868371740733799</v>
      </c>
      <c r="BD78" s="2096">
        <v>14.623436979024204</v>
      </c>
      <c r="BE78" s="2096">
        <v>1.6318237951817325</v>
      </c>
      <c r="BF78" s="2098">
        <v>2684.5127979640238</v>
      </c>
      <c r="BG78" s="2096">
        <v>60.082600535388345</v>
      </c>
      <c r="BH78" s="2096">
        <v>39.917399464611599</v>
      </c>
      <c r="BI78" s="2099">
        <v>100</v>
      </c>
    </row>
    <row r="79" spans="5:61" ht="33.75">
      <c r="E79" s="872"/>
      <c r="AG79" s="3515"/>
      <c r="AH79" s="2510" t="s">
        <v>1984</v>
      </c>
      <c r="AI79" s="2095">
        <v>85.442040932040697</v>
      </c>
      <c r="AJ79" s="2096">
        <v>4.1763476183052548</v>
      </c>
      <c r="AK79" s="2096">
        <v>1.3973273091760989</v>
      </c>
      <c r="AL79" s="2096">
        <v>7.3671546784471591</v>
      </c>
      <c r="AM79" s="2096">
        <v>28.688258912077767</v>
      </c>
      <c r="AN79" s="2096">
        <v>2.9892541116294553</v>
      </c>
      <c r="AO79" s="2096">
        <v>10.25806946516548</v>
      </c>
      <c r="AP79" s="2096">
        <v>14.74212170425837</v>
      </c>
      <c r="AQ79" s="2096">
        <v>14.421042501251932</v>
      </c>
      <c r="AR79" s="2096">
        <v>8.9660152496247729</v>
      </c>
      <c r="AS79" s="2096">
        <v>5.7725805418761089</v>
      </c>
      <c r="AT79" s="2096">
        <v>18.774180723925809</v>
      </c>
      <c r="AU79" s="2096">
        <v>13.005064295594135</v>
      </c>
      <c r="AV79" s="2096">
        <v>26.560340038774967</v>
      </c>
      <c r="AW79" s="2096">
        <v>1.851679973898996</v>
      </c>
      <c r="AX79" s="2096">
        <v>4.4730753447544158</v>
      </c>
      <c r="AY79" s="2097">
        <v>0.86313723387873209</v>
      </c>
      <c r="AZ79" s="2096">
        <v>1.0792968781279249</v>
      </c>
      <c r="BA79" s="2096">
        <v>4.5532293645298321</v>
      </c>
      <c r="BB79" s="2097">
        <v>0.47802717087610497</v>
      </c>
      <c r="BC79" s="2096">
        <v>8.8228487887998917</v>
      </c>
      <c r="BD79" s="2096">
        <v>8.8333416053717055</v>
      </c>
      <c r="BE79" s="2097">
        <v>0.67825965721213344</v>
      </c>
      <c r="BF79" s="2098">
        <v>2543.2737767277918</v>
      </c>
      <c r="BG79" s="2096">
        <v>63.384498772149435</v>
      </c>
      <c r="BH79" s="2096">
        <v>36.61550122785053</v>
      </c>
      <c r="BI79" s="2099">
        <v>100</v>
      </c>
    </row>
    <row r="80" spans="5:61" ht="15.75" customHeight="1">
      <c r="E80" s="872"/>
      <c r="AG80" s="3515"/>
      <c r="AH80" s="2510" t="s">
        <v>1985</v>
      </c>
      <c r="AI80" s="2095">
        <v>78.365222102614425</v>
      </c>
      <c r="AJ80" s="2096">
        <v>4.6056366729659919</v>
      </c>
      <c r="AK80" s="2096">
        <v>1.4485196675748204</v>
      </c>
      <c r="AL80" s="2096">
        <v>7.8890207457895309</v>
      </c>
      <c r="AM80" s="2096">
        <v>36.947477567731255</v>
      </c>
      <c r="AN80" s="2096">
        <v>5.1032948042411626</v>
      </c>
      <c r="AO80" s="2096">
        <v>18.8950813090905</v>
      </c>
      <c r="AP80" s="2096">
        <v>21.857650568684079</v>
      </c>
      <c r="AQ80" s="2096">
        <v>20.371317614700644</v>
      </c>
      <c r="AR80" s="2096">
        <v>14.282628055361855</v>
      </c>
      <c r="AS80" s="2096">
        <v>10.708896567369235</v>
      </c>
      <c r="AT80" s="2096">
        <v>22.261964762996982</v>
      </c>
      <c r="AU80" s="2096">
        <v>21.049063495148506</v>
      </c>
      <c r="AV80" s="2096">
        <v>36.726712205465148</v>
      </c>
      <c r="AW80" s="2096">
        <v>6.2219739925497528</v>
      </c>
      <c r="AX80" s="2096">
        <v>7.5847548519677339</v>
      </c>
      <c r="AY80" s="2097">
        <v>0.32532313301158167</v>
      </c>
      <c r="AZ80" s="2096">
        <v>1.2992644025853746</v>
      </c>
      <c r="BA80" s="2096">
        <v>8.7894278943802924</v>
      </c>
      <c r="BB80" s="2096">
        <v>1.1819822902407477</v>
      </c>
      <c r="BC80" s="2096">
        <v>12.697684010720767</v>
      </c>
      <c r="BD80" s="2096">
        <v>13.310422962301855</v>
      </c>
      <c r="BE80" s="2096">
        <v>2.0111215754539402</v>
      </c>
      <c r="BF80" s="2098">
        <v>1369.4529446833781</v>
      </c>
      <c r="BG80" s="2096">
        <v>51.126980782704599</v>
      </c>
      <c r="BH80" s="2096">
        <v>48.873019217295465</v>
      </c>
      <c r="BI80" s="2099">
        <v>100</v>
      </c>
    </row>
    <row r="81" spans="5:61" ht="33.75">
      <c r="E81" s="872"/>
      <c r="AG81" s="3515"/>
      <c r="AH81" s="2510" t="s">
        <v>1986</v>
      </c>
      <c r="AI81" s="2095">
        <v>77.519738815091458</v>
      </c>
      <c r="AJ81" s="2096">
        <v>6.574088824406461</v>
      </c>
      <c r="AK81" s="2096">
        <v>1.6894678355714736</v>
      </c>
      <c r="AL81" s="2096">
        <v>6.8263832926489281</v>
      </c>
      <c r="AM81" s="2096">
        <v>32.503737842319765</v>
      </c>
      <c r="AN81" s="2096">
        <v>4.4185894944829318</v>
      </c>
      <c r="AO81" s="2096">
        <v>15.696278981469106</v>
      </c>
      <c r="AP81" s="2096">
        <v>20.618249851908022</v>
      </c>
      <c r="AQ81" s="2096">
        <v>19.258838847753665</v>
      </c>
      <c r="AR81" s="2096">
        <v>11.292503388843201</v>
      </c>
      <c r="AS81" s="2096">
        <v>9.4963152893352145</v>
      </c>
      <c r="AT81" s="2096">
        <v>22.910208653806276</v>
      </c>
      <c r="AU81" s="2096">
        <v>16.735901629758899</v>
      </c>
      <c r="AV81" s="2096">
        <v>35.930519839336341</v>
      </c>
      <c r="AW81" s="2096">
        <v>2.9359743040754887</v>
      </c>
      <c r="AX81" s="2096">
        <v>5.4045202121023195</v>
      </c>
      <c r="AY81" s="2096">
        <v>1.4827008149666385</v>
      </c>
      <c r="AZ81" s="2096">
        <v>1.890056209641829</v>
      </c>
      <c r="BA81" s="2096">
        <v>6.6402076759637811</v>
      </c>
      <c r="BB81" s="2096">
        <v>1.3158054817977529</v>
      </c>
      <c r="BC81" s="2096">
        <v>11.511458149584158</v>
      </c>
      <c r="BD81" s="2096">
        <v>12.086375147952243</v>
      </c>
      <c r="BE81" s="2096">
        <v>0</v>
      </c>
      <c r="BF81" s="2098">
        <v>1068.0584343968389</v>
      </c>
      <c r="BG81" s="2096">
        <v>55.371518223437796</v>
      </c>
      <c r="BH81" s="2096">
        <v>44.628481776562232</v>
      </c>
      <c r="BI81" s="2099">
        <v>100</v>
      </c>
    </row>
    <row r="82" spans="5:61" ht="15.75" customHeight="1">
      <c r="E82" s="872"/>
      <c r="AG82" s="3515"/>
      <c r="AH82" s="2510" t="s">
        <v>1987</v>
      </c>
      <c r="AI82" s="2095">
        <v>70.498623696785401</v>
      </c>
      <c r="AJ82" s="2096">
        <v>4.0525541718847515</v>
      </c>
      <c r="AK82" s="2096">
        <v>3.1540074410144516</v>
      </c>
      <c r="AL82" s="2096">
        <v>17.813761983997427</v>
      </c>
      <c r="AM82" s="2096">
        <v>36.967207701372651</v>
      </c>
      <c r="AN82" s="2096">
        <v>3.2432282082546746</v>
      </c>
      <c r="AO82" s="2096">
        <v>18.82409354432043</v>
      </c>
      <c r="AP82" s="2096">
        <v>26.250601943154567</v>
      </c>
      <c r="AQ82" s="2096">
        <v>23.362250065068853</v>
      </c>
      <c r="AR82" s="2096">
        <v>12.989299111824181</v>
      </c>
      <c r="AS82" s="2096">
        <v>14.908789721709015</v>
      </c>
      <c r="AT82" s="2096">
        <v>22.814025051603753</v>
      </c>
      <c r="AU82" s="2096">
        <v>16.28373838857275</v>
      </c>
      <c r="AV82" s="2096">
        <v>47.478686528832839</v>
      </c>
      <c r="AW82" s="2096">
        <v>1.3237375983698429</v>
      </c>
      <c r="AX82" s="2096">
        <v>8.7139496190172512</v>
      </c>
      <c r="AY82" s="2096">
        <v>1.3237375983698429</v>
      </c>
      <c r="AZ82" s="2096">
        <v>4.7805387587396062</v>
      </c>
      <c r="BA82" s="2096">
        <v>6.6932756053846632</v>
      </c>
      <c r="BB82" s="2096">
        <v>1.8302698426446089</v>
      </c>
      <c r="BC82" s="2096">
        <v>14.213294774361412</v>
      </c>
      <c r="BD82" s="2096">
        <v>14.719827018636177</v>
      </c>
      <c r="BE82" s="2096">
        <v>0</v>
      </c>
      <c r="BF82" s="2098">
        <v>197.42079824192885</v>
      </c>
      <c r="BG82" s="2096">
        <v>40.250419186126486</v>
      </c>
      <c r="BH82" s="2096">
        <v>59.749580813873507</v>
      </c>
      <c r="BI82" s="2099">
        <v>100</v>
      </c>
    </row>
    <row r="83" spans="5:61" ht="33.75">
      <c r="E83" s="872"/>
      <c r="AG83" s="3515"/>
      <c r="AH83" s="2510" t="s">
        <v>1988</v>
      </c>
      <c r="AI83" s="2095">
        <v>82.89000837883664</v>
      </c>
      <c r="AJ83" s="2096">
        <v>8.5439999621657972</v>
      </c>
      <c r="AK83" s="2096">
        <v>0</v>
      </c>
      <c r="AL83" s="2096">
        <v>16.2310245364202</v>
      </c>
      <c r="AM83" s="2096">
        <v>40.214947769451534</v>
      </c>
      <c r="AN83" s="2096">
        <v>3.3923833215888495</v>
      </c>
      <c r="AO83" s="2096">
        <v>22.731676927153753</v>
      </c>
      <c r="AP83" s="2096">
        <v>36.999426519470489</v>
      </c>
      <c r="AQ83" s="2096">
        <v>27.162815696715697</v>
      </c>
      <c r="AR83" s="2096">
        <v>14.07560505168818</v>
      </c>
      <c r="AS83" s="2096">
        <v>15.395622302182188</v>
      </c>
      <c r="AT83" s="2096">
        <v>28.874391505349472</v>
      </c>
      <c r="AU83" s="2096">
        <v>21.79289791969045</v>
      </c>
      <c r="AV83" s="2096">
        <v>39.443381958579543</v>
      </c>
      <c r="AW83" s="2096">
        <v>5.9851790994095753</v>
      </c>
      <c r="AX83" s="2096">
        <v>14.090291800879035</v>
      </c>
      <c r="AY83" s="2096">
        <v>2.910826005753528</v>
      </c>
      <c r="AZ83" s="2096">
        <v>5.9851790994095753</v>
      </c>
      <c r="BA83" s="2096">
        <v>8.571983268113927</v>
      </c>
      <c r="BB83" s="2096">
        <v>2.1052468528690298</v>
      </c>
      <c r="BC83" s="2096">
        <v>19.877968897321587</v>
      </c>
      <c r="BD83" s="2096">
        <v>23.50334010454959</v>
      </c>
      <c r="BE83" s="2097">
        <v>0.805579152884498</v>
      </c>
      <c r="BF83" s="2098">
        <v>124.13429473930015</v>
      </c>
      <c r="BG83" s="2096">
        <v>50.583548128717268</v>
      </c>
      <c r="BH83" s="2096">
        <v>49.416451871282732</v>
      </c>
      <c r="BI83" s="2099">
        <v>100</v>
      </c>
    </row>
    <row r="84" spans="5:61" ht="15.75" customHeight="1">
      <c r="E84" s="872"/>
      <c r="AG84" s="3515"/>
      <c r="AH84" s="2510" t="s">
        <v>1989</v>
      </c>
      <c r="AI84" s="2095">
        <v>80.703833584513646</v>
      </c>
      <c r="AJ84" s="2096">
        <v>8.5867500723213617</v>
      </c>
      <c r="AK84" s="2096">
        <v>2.5994372795776637</v>
      </c>
      <c r="AL84" s="2096">
        <v>6.7800816173922165</v>
      </c>
      <c r="AM84" s="2096">
        <v>23.092200135400727</v>
      </c>
      <c r="AN84" s="2096">
        <v>0</v>
      </c>
      <c r="AO84" s="2096">
        <v>8.5867500723213617</v>
      </c>
      <c r="AP84" s="2096">
        <v>16.369589070107406</v>
      </c>
      <c r="AQ84" s="2096">
        <v>6.7800816173922165</v>
      </c>
      <c r="AR84" s="2096">
        <v>6.7800816173922165</v>
      </c>
      <c r="AS84" s="2096">
        <v>8.9794354381227546</v>
      </c>
      <c r="AT84" s="2096">
        <v>12.173471891345907</v>
      </c>
      <c r="AU84" s="2096">
        <v>12.173471891345907</v>
      </c>
      <c r="AV84" s="2096">
        <v>32.705069987229685</v>
      </c>
      <c r="AW84" s="2096">
        <v>2.9840478974778426</v>
      </c>
      <c r="AX84" s="2096">
        <v>7.5920674398287469</v>
      </c>
      <c r="AY84" s="2096">
        <v>2.5994372795776637</v>
      </c>
      <c r="AZ84" s="2096">
        <v>0</v>
      </c>
      <c r="BA84" s="2096">
        <v>4.7907163524069878</v>
      </c>
      <c r="BB84" s="2096">
        <v>0</v>
      </c>
      <c r="BC84" s="2096">
        <v>8.5867500723213617</v>
      </c>
      <c r="BD84" s="2096">
        <v>12.775469158037128</v>
      </c>
      <c r="BE84" s="2096">
        <v>0</v>
      </c>
      <c r="BF84" s="2098">
        <v>100.53457930536705</v>
      </c>
      <c r="BG84" s="2096">
        <v>56.978199035406703</v>
      </c>
      <c r="BH84" s="2096">
        <v>43.02180096459329</v>
      </c>
      <c r="BI84" s="2099">
        <v>100</v>
      </c>
    </row>
    <row r="85" spans="5:61" ht="22.5">
      <c r="E85" s="872"/>
      <c r="AG85" s="3515"/>
      <c r="AH85" s="2510" t="s">
        <v>1990</v>
      </c>
      <c r="AI85" s="2095">
        <v>62.590698595856068</v>
      </c>
      <c r="AJ85" s="2096">
        <v>15.322800326897855</v>
      </c>
      <c r="AK85" s="2096">
        <v>0</v>
      </c>
      <c r="AL85" s="2096">
        <v>13.792068051801424</v>
      </c>
      <c r="AM85" s="2096">
        <v>60.764654169047148</v>
      </c>
      <c r="AN85" s="2096">
        <v>12.057031772364741</v>
      </c>
      <c r="AO85" s="2096">
        <v>52.358473044242814</v>
      </c>
      <c r="AP85" s="2096">
        <v>60.764654169047148</v>
      </c>
      <c r="AQ85" s="2096">
        <v>42.329003739361504</v>
      </c>
      <c r="AR85" s="2096">
        <v>9.4103662613564723</v>
      </c>
      <c r="AS85" s="2096">
        <v>37.501857309124482</v>
      </c>
      <c r="AT85" s="2096">
        <v>27.3798320992626</v>
      </c>
      <c r="AU85" s="2096">
        <v>17.350362794381279</v>
      </c>
      <c r="AV85" s="2096">
        <v>63.411319680055414</v>
      </c>
      <c r="AW85" s="2096">
        <v>2.6466655110082686</v>
      </c>
      <c r="AX85" s="2096">
        <v>12.057031772364741</v>
      </c>
      <c r="AY85" s="2096">
        <v>5.2933310220165373</v>
      </c>
      <c r="AZ85" s="2096">
        <v>0</v>
      </c>
      <c r="BA85" s="2096">
        <v>12.057031772364741</v>
      </c>
      <c r="BB85" s="2096">
        <v>9.4103662613564723</v>
      </c>
      <c r="BC85" s="2096">
        <v>30.58523810703095</v>
      </c>
      <c r="BD85" s="2096">
        <v>34.296451301356136</v>
      </c>
      <c r="BE85" s="2096">
        <v>9.4103662613564723</v>
      </c>
      <c r="BF85" s="2098">
        <v>37.783391812856692</v>
      </c>
      <c r="BG85" s="2096">
        <v>29.67206111785104</v>
      </c>
      <c r="BH85" s="2096">
        <v>70.327938882148942</v>
      </c>
      <c r="BI85" s="2099">
        <v>100</v>
      </c>
    </row>
    <row r="86" spans="5:61" ht="15.75" customHeight="1">
      <c r="E86" s="872"/>
      <c r="AG86" s="3515" t="s">
        <v>322</v>
      </c>
      <c r="AH86" s="2510" t="s">
        <v>1981</v>
      </c>
      <c r="AI86" s="2095">
        <v>91.408389066411289</v>
      </c>
      <c r="AJ86" s="2096">
        <v>2.5314076620176618</v>
      </c>
      <c r="AK86" s="2097">
        <v>0.9058810758786624</v>
      </c>
      <c r="AL86" s="2096">
        <v>8.1544475222248565</v>
      </c>
      <c r="AM86" s="2096">
        <v>22.447833248746495</v>
      </c>
      <c r="AN86" s="2096">
        <v>2.5671076420254528</v>
      </c>
      <c r="AO86" s="2096">
        <v>12.426569756641898</v>
      </c>
      <c r="AP86" s="2096">
        <v>14.195680030542562</v>
      </c>
      <c r="AQ86" s="2096">
        <v>14.694358969360705</v>
      </c>
      <c r="AR86" s="2096">
        <v>8.771756279320023</v>
      </c>
      <c r="AS86" s="2096">
        <v>4.3295754100970099</v>
      </c>
      <c r="AT86" s="2096">
        <v>19.022710418617351</v>
      </c>
      <c r="AU86" s="2096">
        <v>12.069759681022246</v>
      </c>
      <c r="AV86" s="2096">
        <v>20.000620150807812</v>
      </c>
      <c r="AW86" s="2096">
        <v>3.4603456246223616</v>
      </c>
      <c r="AX86" s="2096">
        <v>3.7551198097752869</v>
      </c>
      <c r="AY86" s="2096">
        <v>1.9350514503756959</v>
      </c>
      <c r="AZ86" s="2096">
        <v>2.1005300873522894</v>
      </c>
      <c r="BA86" s="2096">
        <v>5.284477596766826</v>
      </c>
      <c r="BB86" s="2096">
        <v>1.9173532004328606</v>
      </c>
      <c r="BC86" s="2096">
        <v>6.2682097409292936</v>
      </c>
      <c r="BD86" s="2096">
        <v>6.4686951922097125</v>
      </c>
      <c r="BE86" s="2096">
        <v>1.579898269810744</v>
      </c>
      <c r="BF86" s="2098">
        <v>5650.2761754973599</v>
      </c>
      <c r="BG86" s="2096">
        <v>69.997962743453428</v>
      </c>
      <c r="BH86" s="2096">
        <v>30.002037256546537</v>
      </c>
      <c r="BI86" s="2099">
        <v>100</v>
      </c>
    </row>
    <row r="87" spans="5:61" ht="33.75">
      <c r="E87" s="872"/>
      <c r="AG87" s="3515"/>
      <c r="AH87" s="2510" t="s">
        <v>1982</v>
      </c>
      <c r="AI87" s="2095">
        <v>84.221365010674148</v>
      </c>
      <c r="AJ87" s="2096">
        <v>2.6607424936871942</v>
      </c>
      <c r="AK87" s="2096">
        <v>0</v>
      </c>
      <c r="AL87" s="2096">
        <v>6.2405672789865685</v>
      </c>
      <c r="AM87" s="2096">
        <v>17.527750314668651</v>
      </c>
      <c r="AN87" s="2096">
        <v>2.5184196949784856</v>
      </c>
      <c r="AO87" s="2096">
        <v>6.582962175235255</v>
      </c>
      <c r="AP87" s="2096">
        <v>16.147327264868029</v>
      </c>
      <c r="AQ87" s="2096">
        <v>10.427378354340807</v>
      </c>
      <c r="AR87" s="2096">
        <v>8.831520479287656</v>
      </c>
      <c r="AS87" s="2096">
        <v>4.8188869257881715</v>
      </c>
      <c r="AT87" s="2096">
        <v>13.616365180772902</v>
      </c>
      <c r="AU87" s="2096">
        <v>14.694407048160565</v>
      </c>
      <c r="AV87" s="2096">
        <v>17.681135268195519</v>
      </c>
      <c r="AW87" s="2097">
        <v>0.892107392516021</v>
      </c>
      <c r="AX87" s="2096">
        <v>3.3652187267453657</v>
      </c>
      <c r="AY87" s="2096">
        <v>1.666785151269069</v>
      </c>
      <c r="AZ87" s="2096">
        <v>0</v>
      </c>
      <c r="BA87" s="2096">
        <v>3.3728058132032697</v>
      </c>
      <c r="BB87" s="2096">
        <v>0</v>
      </c>
      <c r="BC87" s="2096">
        <v>8.7347224969394546</v>
      </c>
      <c r="BD87" s="2096">
        <v>7.6999112872002993</v>
      </c>
      <c r="BE87" s="2096">
        <v>1.1661133527076764</v>
      </c>
      <c r="BF87" s="2098">
        <v>1810.9429078927201</v>
      </c>
      <c r="BG87" s="2096">
        <v>67.20697375547428</v>
      </c>
      <c r="BH87" s="2096">
        <v>32.793026244525713</v>
      </c>
      <c r="BI87" s="2099">
        <v>100</v>
      </c>
    </row>
    <row r="88" spans="5:61" ht="15.75" customHeight="1">
      <c r="E88" s="872"/>
      <c r="AG88" s="3515"/>
      <c r="AH88" s="2510" t="s">
        <v>1983</v>
      </c>
      <c r="AI88" s="2095">
        <v>87.84697864155288</v>
      </c>
      <c r="AJ88" s="2096">
        <v>3.4171978993469825</v>
      </c>
      <c r="AK88" s="2096">
        <v>2.6986991105537279</v>
      </c>
      <c r="AL88" s="2096">
        <v>8.3874274638270752</v>
      </c>
      <c r="AM88" s="2096">
        <v>27.671205886448231</v>
      </c>
      <c r="AN88" s="2096">
        <v>1.0570408214582323</v>
      </c>
      <c r="AO88" s="2096">
        <v>10.233272150457989</v>
      </c>
      <c r="AP88" s="2096">
        <v>15.128285725604851</v>
      </c>
      <c r="AQ88" s="2096">
        <v>13.316685402993599</v>
      </c>
      <c r="AR88" s="2096">
        <v>9.9549811053724344</v>
      </c>
      <c r="AS88" s="2096">
        <v>6.4593364735869132</v>
      </c>
      <c r="AT88" s="2096">
        <v>15.570573664259241</v>
      </c>
      <c r="AU88" s="2096">
        <v>10.442047394523135</v>
      </c>
      <c r="AV88" s="2096">
        <v>20.57887249798144</v>
      </c>
      <c r="AW88" s="2096">
        <v>2.6411084234878133</v>
      </c>
      <c r="AX88" s="2096">
        <v>6.0113874175920987</v>
      </c>
      <c r="AY88" s="2096">
        <v>2.5875658761224183</v>
      </c>
      <c r="AZ88" s="2096">
        <v>3.8296864814836566</v>
      </c>
      <c r="BA88" s="2096">
        <v>5.7139033029241189</v>
      </c>
      <c r="BB88" s="2096">
        <v>1.523136987078316</v>
      </c>
      <c r="BC88" s="2096">
        <v>8.3879299268557848</v>
      </c>
      <c r="BD88" s="2096">
        <v>7.0322989331447427</v>
      </c>
      <c r="BE88" s="2097">
        <v>0.94245143641205009</v>
      </c>
      <c r="BF88" s="2098">
        <v>2510.0020257632405</v>
      </c>
      <c r="BG88" s="2096">
        <v>65.153227836199918</v>
      </c>
      <c r="BH88" s="2096">
        <v>34.846772163800104</v>
      </c>
      <c r="BI88" s="2099">
        <v>100</v>
      </c>
    </row>
    <row r="89" spans="5:61" ht="33.75">
      <c r="E89" s="872"/>
      <c r="AG89" s="3515"/>
      <c r="AH89" s="2510" t="s">
        <v>1984</v>
      </c>
      <c r="AI89" s="2095">
        <v>89.424167506372868</v>
      </c>
      <c r="AJ89" s="2096">
        <v>2.889184357026223</v>
      </c>
      <c r="AK89" s="2096">
        <v>1.0751494012554819</v>
      </c>
      <c r="AL89" s="2096">
        <v>5.3042830127964704</v>
      </c>
      <c r="AM89" s="2096">
        <v>30.485028121635178</v>
      </c>
      <c r="AN89" s="2096">
        <v>2.059811550646593</v>
      </c>
      <c r="AO89" s="2096">
        <v>15.35277391391039</v>
      </c>
      <c r="AP89" s="2096">
        <v>19.852813395195636</v>
      </c>
      <c r="AQ89" s="2096">
        <v>10.956518685011545</v>
      </c>
      <c r="AR89" s="2096">
        <v>14.054724842501502</v>
      </c>
      <c r="AS89" s="2096">
        <v>4.7970969744958323</v>
      </c>
      <c r="AT89" s="2096">
        <v>21.40174318282163</v>
      </c>
      <c r="AU89" s="2096">
        <v>15.221057699479216</v>
      </c>
      <c r="AV89" s="2096">
        <v>28.534385690989172</v>
      </c>
      <c r="AW89" s="2096">
        <v>2.3570374343320384</v>
      </c>
      <c r="AX89" s="2096">
        <v>5.7149243160138408</v>
      </c>
      <c r="AY89" s="2096">
        <v>1.1854722100933444</v>
      </c>
      <c r="AZ89" s="2096">
        <v>1.5847577225263283</v>
      </c>
      <c r="BA89" s="2096">
        <v>6.5494020400071031</v>
      </c>
      <c r="BB89" s="2097">
        <v>0.94069347798592196</v>
      </c>
      <c r="BC89" s="2096">
        <v>9.7635286364215883</v>
      </c>
      <c r="BD89" s="2096">
        <v>10.777253040703606</v>
      </c>
      <c r="BE89" s="2097">
        <v>0.9731816544186721</v>
      </c>
      <c r="BF89" s="2098">
        <v>2231.2144582768119</v>
      </c>
      <c r="BG89" s="2096">
        <v>57.066509195811278</v>
      </c>
      <c r="BH89" s="2096">
        <v>42.933490804188743</v>
      </c>
      <c r="BI89" s="2099">
        <v>100</v>
      </c>
    </row>
    <row r="90" spans="5:61" ht="15.75" customHeight="1">
      <c r="E90" s="872"/>
      <c r="AG90" s="3515"/>
      <c r="AH90" s="2510" t="s">
        <v>1985</v>
      </c>
      <c r="AI90" s="2095">
        <v>83.513250964457811</v>
      </c>
      <c r="AJ90" s="2096">
        <v>4.5806485516025903</v>
      </c>
      <c r="AK90" s="2097">
        <v>0.36411517476713318</v>
      </c>
      <c r="AL90" s="2096">
        <v>5.9859853826688409</v>
      </c>
      <c r="AM90" s="2096">
        <v>35.781663267301433</v>
      </c>
      <c r="AN90" s="2096">
        <v>5.5761370745726975</v>
      </c>
      <c r="AO90" s="2096">
        <v>17.08509190599182</v>
      </c>
      <c r="AP90" s="2096">
        <v>20.541618805298508</v>
      </c>
      <c r="AQ90" s="2096">
        <v>23.666985776455007</v>
      </c>
      <c r="AR90" s="2096">
        <v>12.445403723399677</v>
      </c>
      <c r="AS90" s="2096">
        <v>9.9053452464468865</v>
      </c>
      <c r="AT90" s="2096">
        <v>23.390695739302028</v>
      </c>
      <c r="AU90" s="2096">
        <v>19.132106805627313</v>
      </c>
      <c r="AV90" s="2096">
        <v>29.715728804256049</v>
      </c>
      <c r="AW90" s="2096">
        <v>3.8472744557772054</v>
      </c>
      <c r="AX90" s="2096">
        <v>5.8211089728721745</v>
      </c>
      <c r="AY90" s="2096">
        <v>2.4177730198268228</v>
      </c>
      <c r="AZ90" s="2096">
        <v>2.8841958939565195</v>
      </c>
      <c r="BA90" s="2096">
        <v>6.951916868562928</v>
      </c>
      <c r="BB90" s="2096">
        <v>1.721910833050174</v>
      </c>
      <c r="BC90" s="2096">
        <v>10.118278282327713</v>
      </c>
      <c r="BD90" s="2096">
        <v>11.481371969619897</v>
      </c>
      <c r="BE90" s="2097">
        <v>0.78315817174151459</v>
      </c>
      <c r="BF90" s="2098">
        <v>1431.1710887745026</v>
      </c>
      <c r="BG90" s="2096">
        <v>57.189366436561052</v>
      </c>
      <c r="BH90" s="2096">
        <v>42.810633563438941</v>
      </c>
      <c r="BI90" s="2099">
        <v>100</v>
      </c>
    </row>
    <row r="91" spans="5:61" ht="33.75">
      <c r="E91" s="872"/>
      <c r="AG91" s="3515"/>
      <c r="AH91" s="2510" t="s">
        <v>1986</v>
      </c>
      <c r="AI91" s="2095">
        <v>74.793645840340417</v>
      </c>
      <c r="AJ91" s="2096">
        <v>7.3506541628842781</v>
      </c>
      <c r="AK91" s="2096">
        <v>3.4028430577416189</v>
      </c>
      <c r="AL91" s="2096">
        <v>11.57870043715327</v>
      </c>
      <c r="AM91" s="2096">
        <v>36.190591905136749</v>
      </c>
      <c r="AN91" s="2096">
        <v>5.2810259747050452</v>
      </c>
      <c r="AO91" s="2096">
        <v>13.864161774520253</v>
      </c>
      <c r="AP91" s="2096">
        <v>23.834620555920147</v>
      </c>
      <c r="AQ91" s="2096">
        <v>21.629607818928207</v>
      </c>
      <c r="AR91" s="2096">
        <v>18.110202541309146</v>
      </c>
      <c r="AS91" s="2096">
        <v>9.2393800650863707</v>
      </c>
      <c r="AT91" s="2096">
        <v>27.087817798015578</v>
      </c>
      <c r="AU91" s="2096">
        <v>20.459025637643197</v>
      </c>
      <c r="AV91" s="2096">
        <v>33.448254627201564</v>
      </c>
      <c r="AW91" s="2096">
        <v>5.0440393763478548</v>
      </c>
      <c r="AX91" s="2096">
        <v>10.782756410241531</v>
      </c>
      <c r="AY91" s="2096">
        <v>2.0052300061697803</v>
      </c>
      <c r="AZ91" s="2096">
        <v>1.7016364285034529</v>
      </c>
      <c r="BA91" s="2096">
        <v>6.4496522031025085</v>
      </c>
      <c r="BB91" s="2096">
        <v>1.3907385540986643</v>
      </c>
      <c r="BC91" s="2096">
        <v>15.690248683583089</v>
      </c>
      <c r="BD91" s="2096">
        <v>14.773873681232521</v>
      </c>
      <c r="BE91" s="2097">
        <v>0.5928081142332472</v>
      </c>
      <c r="BF91" s="2098">
        <v>1541.2008400105649</v>
      </c>
      <c r="BG91" s="2096">
        <v>55.378027995501341</v>
      </c>
      <c r="BH91" s="2096">
        <v>44.621972004498687</v>
      </c>
      <c r="BI91" s="2099">
        <v>100</v>
      </c>
    </row>
    <row r="92" spans="5:61" ht="15.75" customHeight="1">
      <c r="E92" s="872"/>
      <c r="AG92" s="3515"/>
      <c r="AH92" s="2510" t="s">
        <v>1987</v>
      </c>
      <c r="AI92" s="2095">
        <v>81.7906433523126</v>
      </c>
      <c r="AJ92" s="2096">
        <v>6.5834738562283892</v>
      </c>
      <c r="AK92" s="2096">
        <v>3.0077147451266835</v>
      </c>
      <c r="AL92" s="2096">
        <v>7.7691045732410116</v>
      </c>
      <c r="AM92" s="2096">
        <v>34.239825690571138</v>
      </c>
      <c r="AN92" s="2096">
        <v>4.8373256438714574</v>
      </c>
      <c r="AO92" s="2096">
        <v>16.351604763116338</v>
      </c>
      <c r="AP92" s="2096">
        <v>20.333485084697838</v>
      </c>
      <c r="AQ92" s="2096">
        <v>20.264202574744335</v>
      </c>
      <c r="AR92" s="2096">
        <v>14.943980049464695</v>
      </c>
      <c r="AS92" s="2096">
        <v>10.306196702903968</v>
      </c>
      <c r="AT92" s="2096">
        <v>21.723820461224321</v>
      </c>
      <c r="AU92" s="2096">
        <v>16.747947892872457</v>
      </c>
      <c r="AV92" s="2096">
        <v>36.426784186404568</v>
      </c>
      <c r="AW92" s="2096">
        <v>3.6015875873060272</v>
      </c>
      <c r="AX92" s="2096">
        <v>3.5186043146763573</v>
      </c>
      <c r="AY92" s="2096">
        <v>2.0173785088615075</v>
      </c>
      <c r="AZ92" s="2096">
        <v>3.2385801094820912</v>
      </c>
      <c r="BA92" s="2096">
        <v>7.0927907632078151</v>
      </c>
      <c r="BB92" s="2096">
        <v>1.5556477801506918</v>
      </c>
      <c r="BC92" s="2096">
        <v>10.831731540960178</v>
      </c>
      <c r="BD92" s="2096">
        <v>14.400614353464162</v>
      </c>
      <c r="BE92" s="2096">
        <v>3.2390410619056675</v>
      </c>
      <c r="BF92" s="2098">
        <v>433.15289098998005</v>
      </c>
      <c r="BG92" s="2096">
        <v>48.045575109167167</v>
      </c>
      <c r="BH92" s="2096">
        <v>51.954424890832762</v>
      </c>
      <c r="BI92" s="2099">
        <v>100</v>
      </c>
    </row>
    <row r="93" spans="5:61" ht="33.75">
      <c r="E93" s="872"/>
      <c r="AG93" s="3515"/>
      <c r="AH93" s="2510" t="s">
        <v>1988</v>
      </c>
      <c r="AI93" s="2095">
        <v>66.921015459090313</v>
      </c>
      <c r="AJ93" s="2096">
        <v>10.578246786162119</v>
      </c>
      <c r="AK93" s="2097">
        <v>0.83833557161525574</v>
      </c>
      <c r="AL93" s="2096">
        <v>12.154144317184175</v>
      </c>
      <c r="AM93" s="2096">
        <v>35.262488877842571</v>
      </c>
      <c r="AN93" s="2096">
        <v>5.5426733742671805</v>
      </c>
      <c r="AO93" s="2096">
        <v>14.540880982128385</v>
      </c>
      <c r="AP93" s="2096">
        <v>22.425594524482069</v>
      </c>
      <c r="AQ93" s="2096">
        <v>22.047767833521327</v>
      </c>
      <c r="AR93" s="2096">
        <v>10.293257210422411</v>
      </c>
      <c r="AS93" s="2096">
        <v>11.314093945607819</v>
      </c>
      <c r="AT93" s="2096">
        <v>24.323455929851153</v>
      </c>
      <c r="AU93" s="2096">
        <v>16.276388939306475</v>
      </c>
      <c r="AV93" s="2096">
        <v>40.971993995220323</v>
      </c>
      <c r="AW93" s="2096">
        <v>1.8766708898408024</v>
      </c>
      <c r="AX93" s="2096">
        <v>6.6051284678343913</v>
      </c>
      <c r="AY93" s="2097">
        <v>0.71038589872395685</v>
      </c>
      <c r="AZ93" s="2096">
        <v>2.352385138681278</v>
      </c>
      <c r="BA93" s="2096">
        <v>10.050804955393986</v>
      </c>
      <c r="BB93" s="2096">
        <v>1.4688799873301939</v>
      </c>
      <c r="BC93" s="2096">
        <v>14.972122419926198</v>
      </c>
      <c r="BD93" s="2096">
        <v>15.179083206904293</v>
      </c>
      <c r="BE93" s="2097">
        <v>0.22122744250940757</v>
      </c>
      <c r="BF93" s="2098">
        <v>452.02348707596508</v>
      </c>
      <c r="BG93" s="2096">
        <v>48.529532811512638</v>
      </c>
      <c r="BH93" s="2096">
        <v>51.470467188487255</v>
      </c>
      <c r="BI93" s="2099">
        <v>100</v>
      </c>
    </row>
    <row r="94" spans="5:61" ht="15.75" customHeight="1">
      <c r="E94" s="872"/>
      <c r="AG94" s="3515"/>
      <c r="AH94" s="2510" t="s">
        <v>1989</v>
      </c>
      <c r="AI94" s="2095">
        <v>76.870419240875734</v>
      </c>
      <c r="AJ94" s="2096">
        <v>4.2081814691060826</v>
      </c>
      <c r="AK94" s="2096">
        <v>2.4247781558457517</v>
      </c>
      <c r="AL94" s="2096">
        <v>9.4878132662754826</v>
      </c>
      <c r="AM94" s="2096">
        <v>39.182481545577872</v>
      </c>
      <c r="AN94" s="2096">
        <v>4.9169439355419566</v>
      </c>
      <c r="AO94" s="2096">
        <v>21.900363212307806</v>
      </c>
      <c r="AP94" s="2096">
        <v>24.398617107607667</v>
      </c>
      <c r="AQ94" s="2096">
        <v>32.431074453625669</v>
      </c>
      <c r="AR94" s="2096">
        <v>18.421879338799922</v>
      </c>
      <c r="AS94" s="2096">
        <v>15.702702135489432</v>
      </c>
      <c r="AT94" s="2096">
        <v>25.62506880835803</v>
      </c>
      <c r="AU94" s="2096">
        <v>18.152859417966823</v>
      </c>
      <c r="AV94" s="2096">
        <v>48.50917195139138</v>
      </c>
      <c r="AW94" s="2096">
        <v>7.2061894983293282</v>
      </c>
      <c r="AX94" s="2096">
        <v>12.98537918987093</v>
      </c>
      <c r="AY94" s="2096">
        <v>2.0694703830904349</v>
      </c>
      <c r="AZ94" s="2096">
        <v>4.7092862816751344</v>
      </c>
      <c r="BA94" s="2096">
        <v>8.2318446023611269</v>
      </c>
      <c r="BB94" s="2096">
        <v>1.2838454188881294</v>
      </c>
      <c r="BC94" s="2096">
        <v>10.984053775988421</v>
      </c>
      <c r="BD94" s="2096">
        <v>17.163268022971423</v>
      </c>
      <c r="BE94" s="2096">
        <v>0</v>
      </c>
      <c r="BF94" s="2098">
        <v>281.44613675216436</v>
      </c>
      <c r="BG94" s="2096">
        <v>43.448273142723224</v>
      </c>
      <c r="BH94" s="2096">
        <v>56.55172685727684</v>
      </c>
      <c r="BI94" s="2099">
        <v>100</v>
      </c>
    </row>
    <row r="95" spans="5:61" ht="23.25" thickBot="1">
      <c r="E95" s="872"/>
      <c r="AG95" s="3517"/>
      <c r="AH95" s="2100" t="s">
        <v>1990</v>
      </c>
      <c r="AI95" s="2101">
        <v>80.461636109866745</v>
      </c>
      <c r="AJ95" s="2102">
        <v>7.2435956983196892</v>
      </c>
      <c r="AK95" s="2102">
        <v>2.2500048486084836</v>
      </c>
      <c r="AL95" s="2102">
        <v>14.623026466081313</v>
      </c>
      <c r="AM95" s="2102">
        <v>36.661543385000002</v>
      </c>
      <c r="AN95" s="2102">
        <v>2.836721980103869</v>
      </c>
      <c r="AO95" s="2102">
        <v>21.337063074598536</v>
      </c>
      <c r="AP95" s="2102">
        <v>26.822992510673636</v>
      </c>
      <c r="AQ95" s="2102">
        <v>23.828207498975917</v>
      </c>
      <c r="AR95" s="2102">
        <v>9.5890804574765252</v>
      </c>
      <c r="AS95" s="2102">
        <v>17.202251884547401</v>
      </c>
      <c r="AT95" s="2102">
        <v>20.348855884464946</v>
      </c>
      <c r="AU95" s="2102">
        <v>18.972007899001142</v>
      </c>
      <c r="AV95" s="2102">
        <v>33.960970088502215</v>
      </c>
      <c r="AW95" s="2102">
        <v>4.2444929179634565</v>
      </c>
      <c r="AX95" s="2102">
        <v>10.347186993632294</v>
      </c>
      <c r="AY95" s="2102">
        <v>2.8726999174120946</v>
      </c>
      <c r="AZ95" s="2103">
        <v>0.6226950688036117</v>
      </c>
      <c r="BA95" s="2102">
        <v>10.969882062435905</v>
      </c>
      <c r="BB95" s="2102">
        <v>2.2140269113002575</v>
      </c>
      <c r="BC95" s="2102">
        <v>19.344918936790769</v>
      </c>
      <c r="BD95" s="2102">
        <v>20.840770868739064</v>
      </c>
      <c r="BE95" s="2102">
        <v>2.2140269113002575</v>
      </c>
      <c r="BF95" s="2104">
        <v>160.59224652626636</v>
      </c>
      <c r="BG95" s="2102">
        <v>52.971275602837366</v>
      </c>
      <c r="BH95" s="2102">
        <v>47.028724397162627</v>
      </c>
      <c r="BI95" s="2105">
        <v>100</v>
      </c>
    </row>
    <row r="96" spans="5:61" ht="15.75" customHeight="1" thickTop="1">
      <c r="E96" s="872"/>
    </row>
    <row r="97" spans="5:5">
      <c r="E97" s="872"/>
    </row>
    <row r="98" spans="5:5" ht="15.75" customHeight="1">
      <c r="E98" s="872"/>
    </row>
    <row r="99" spans="5:5">
      <c r="E99" s="872"/>
    </row>
    <row r="100" spans="5:5" ht="15.75" customHeight="1">
      <c r="E100" s="872"/>
    </row>
    <row r="101" spans="5:5">
      <c r="E101" s="872"/>
    </row>
    <row r="102" spans="5:5" ht="15.75" customHeight="1">
      <c r="E102" s="872"/>
    </row>
    <row r="103" spans="5:5">
      <c r="E103" s="872"/>
    </row>
    <row r="104" spans="5:5" ht="15.75" customHeight="1">
      <c r="E104" s="872"/>
    </row>
    <row r="105" spans="5:5">
      <c r="E105" s="872"/>
    </row>
    <row r="106" spans="5:5" ht="15.75" customHeight="1">
      <c r="E106" s="872"/>
    </row>
    <row r="107" spans="5:5">
      <c r="E107" s="872"/>
    </row>
    <row r="108" spans="5:5" ht="15.75" customHeight="1">
      <c r="E108" s="872"/>
    </row>
    <row r="109" spans="5:5">
      <c r="E109" s="872"/>
    </row>
    <row r="110" spans="5:5" ht="15.75" customHeight="1">
      <c r="E110" s="872"/>
    </row>
    <row r="111" spans="5:5">
      <c r="E111" s="872"/>
    </row>
    <row r="112" spans="5:5" ht="15.75" customHeight="1">
      <c r="E112" s="872"/>
    </row>
    <row r="113" spans="5:5">
      <c r="E113" s="872"/>
    </row>
    <row r="114" spans="5:5" ht="15.75" customHeight="1">
      <c r="E114" s="872"/>
    </row>
    <row r="115" spans="5:5">
      <c r="E115" s="872"/>
    </row>
    <row r="116" spans="5:5" ht="15.75" customHeight="1">
      <c r="E116" s="872"/>
    </row>
    <row r="117" spans="5:5">
      <c r="E117" s="872"/>
    </row>
    <row r="118" spans="5:5" ht="15.75" customHeight="1">
      <c r="E118" s="872"/>
    </row>
    <row r="119" spans="5:5">
      <c r="E119" s="872"/>
    </row>
    <row r="120" spans="5:5" ht="15.75" customHeight="1">
      <c r="E120" s="872"/>
    </row>
    <row r="121" spans="5:5">
      <c r="E121" s="872"/>
    </row>
    <row r="122" spans="5:5" ht="15.75" customHeight="1">
      <c r="E122" s="872"/>
    </row>
    <row r="123" spans="5:5">
      <c r="E123" s="872"/>
    </row>
    <row r="124" spans="5:5" ht="15.75" customHeight="1">
      <c r="E124" s="872"/>
    </row>
    <row r="125" spans="5:5">
      <c r="E125" s="872"/>
    </row>
    <row r="126" spans="5:5" ht="15.75" customHeight="1">
      <c r="E126" s="872"/>
    </row>
    <row r="127" spans="5:5">
      <c r="E127" s="872"/>
    </row>
    <row r="128" spans="5:5" ht="15.75" customHeight="1">
      <c r="E128" s="872"/>
    </row>
    <row r="129" spans="5:5">
      <c r="E129" s="872"/>
    </row>
    <row r="130" spans="5:5" ht="15.75" customHeight="1">
      <c r="E130" s="872"/>
    </row>
    <row r="131" spans="5:5">
      <c r="E131" s="872"/>
    </row>
    <row r="132" spans="5:5" ht="15.75" customHeight="1">
      <c r="E132" s="872"/>
    </row>
    <row r="133" spans="5:5">
      <c r="E133" s="872"/>
    </row>
    <row r="134" spans="5:5" ht="15.75" customHeight="1">
      <c r="E134" s="872"/>
    </row>
    <row r="135" spans="5:5">
      <c r="E135" s="872"/>
    </row>
    <row r="136" spans="5:5" ht="15.75" customHeight="1">
      <c r="E136" s="872"/>
    </row>
    <row r="137" spans="5:5">
      <c r="E137" s="872"/>
    </row>
    <row r="138" spans="5:5" ht="15.75" customHeight="1">
      <c r="E138" s="872"/>
    </row>
    <row r="139" spans="5:5">
      <c r="E139" s="872"/>
    </row>
    <row r="140" spans="5:5" ht="15.75" customHeight="1">
      <c r="E140" s="872"/>
    </row>
    <row r="141" spans="5:5">
      <c r="E141" s="872"/>
    </row>
    <row r="142" spans="5:5" ht="15.75" customHeight="1">
      <c r="E142" s="872"/>
    </row>
    <row r="143" spans="5:5">
      <c r="E143" s="872"/>
    </row>
    <row r="144" spans="5:5" ht="15.75" customHeight="1">
      <c r="E144" s="872"/>
    </row>
    <row r="145" spans="5:5">
      <c r="E145" s="872"/>
    </row>
    <row r="146" spans="5:5" ht="15.75" customHeight="1">
      <c r="E146" s="872"/>
    </row>
    <row r="147" spans="5:5">
      <c r="E147" s="872"/>
    </row>
    <row r="148" spans="5:5" ht="15.75" customHeight="1">
      <c r="E148" s="872"/>
    </row>
    <row r="149" spans="5:5">
      <c r="E149" s="872"/>
    </row>
    <row r="150" spans="5:5" ht="15.75" customHeight="1">
      <c r="E150" s="872"/>
    </row>
    <row r="151" spans="5:5">
      <c r="E151" s="872"/>
    </row>
    <row r="152" spans="5:5" ht="15.75" customHeight="1">
      <c r="E152" s="872"/>
    </row>
    <row r="153" spans="5:5">
      <c r="E153" s="872"/>
    </row>
    <row r="154" spans="5:5" ht="15.75" customHeight="1">
      <c r="E154" s="872"/>
    </row>
    <row r="155" spans="5:5">
      <c r="E155" s="872"/>
    </row>
    <row r="156" spans="5:5" ht="15.75" customHeight="1">
      <c r="E156" s="872"/>
    </row>
    <row r="157" spans="5:5">
      <c r="E157" s="872"/>
    </row>
    <row r="158" spans="5:5" ht="15.75" customHeight="1">
      <c r="E158" s="872"/>
    </row>
    <row r="159" spans="5:5">
      <c r="E159" s="872"/>
    </row>
    <row r="160" spans="5:5" ht="15.75" customHeight="1">
      <c r="E160" s="872"/>
    </row>
    <row r="161" spans="5:5">
      <c r="E161" s="872"/>
    </row>
    <row r="162" spans="5:5" ht="15.75" customHeight="1">
      <c r="E162" s="872"/>
    </row>
    <row r="163" spans="5:5">
      <c r="E163" s="872"/>
    </row>
    <row r="164" spans="5:5" ht="15.75" customHeight="1">
      <c r="E164" s="872"/>
    </row>
    <row r="165" spans="5:5">
      <c r="E165" s="872"/>
    </row>
    <row r="166" spans="5:5" ht="15.75" customHeight="1">
      <c r="E166" s="872"/>
    </row>
    <row r="167" spans="5:5">
      <c r="E167" s="872"/>
    </row>
    <row r="168" spans="5:5" ht="15.75" customHeight="1">
      <c r="E168" s="872"/>
    </row>
    <row r="169" spans="5:5">
      <c r="E169" s="872"/>
    </row>
    <row r="170" spans="5:5" ht="15.75" customHeight="1">
      <c r="E170" s="872"/>
    </row>
    <row r="171" spans="5:5">
      <c r="E171" s="872"/>
    </row>
    <row r="172" spans="5:5" ht="15.75" customHeight="1">
      <c r="E172" s="872"/>
    </row>
    <row r="173" spans="5:5">
      <c r="E173" s="872"/>
    </row>
    <row r="174" spans="5:5" ht="15.75" customHeight="1">
      <c r="E174" s="872"/>
    </row>
    <row r="175" spans="5:5">
      <c r="E175" s="872"/>
    </row>
    <row r="176" spans="5:5" ht="15.75" customHeight="1">
      <c r="E176" s="872"/>
    </row>
    <row r="177" spans="5:5">
      <c r="E177" s="872"/>
    </row>
    <row r="178" spans="5:5" ht="15.75" customHeight="1">
      <c r="E178" s="872"/>
    </row>
    <row r="179" spans="5:5">
      <c r="E179" s="872"/>
    </row>
    <row r="180" spans="5:5" ht="15.75" customHeight="1">
      <c r="E180" s="872"/>
    </row>
    <row r="181" spans="5:5">
      <c r="E181" s="872"/>
    </row>
    <row r="182" spans="5:5" ht="15.75" customHeight="1">
      <c r="E182" s="872"/>
    </row>
    <row r="183" spans="5:5">
      <c r="E183" s="872"/>
    </row>
    <row r="184" spans="5:5" ht="15.75" customHeight="1">
      <c r="E184" s="872"/>
    </row>
    <row r="185" spans="5:5">
      <c r="E185" s="872"/>
    </row>
    <row r="186" spans="5:5" ht="15.75" customHeight="1">
      <c r="E186" s="872"/>
    </row>
    <row r="187" spans="5:5">
      <c r="E187" s="872"/>
    </row>
    <row r="188" spans="5:5" ht="15.75" customHeight="1">
      <c r="E188" s="872"/>
    </row>
    <row r="189" spans="5:5">
      <c r="E189" s="872"/>
    </row>
    <row r="190" spans="5:5" ht="15.75" customHeight="1">
      <c r="E190" s="872"/>
    </row>
    <row r="191" spans="5:5">
      <c r="E191" s="872"/>
    </row>
    <row r="192" spans="5:5" ht="15.75" customHeight="1">
      <c r="E192" s="872"/>
    </row>
    <row r="193" spans="5:5">
      <c r="E193" s="872"/>
    </row>
    <row r="194" spans="5:5" ht="15.75" customHeight="1">
      <c r="E194" s="872"/>
    </row>
    <row r="195" spans="5:5">
      <c r="E195" s="872"/>
    </row>
    <row r="196" spans="5:5" ht="15.75" customHeight="1"/>
    <row r="198" spans="5:5" ht="15.75" customHeight="1"/>
    <row r="200" spans="5:5" ht="15.75" customHeight="1"/>
    <row r="202" spans="5:5" ht="15.75" customHeight="1"/>
    <row r="204" spans="5:5" ht="15.75" customHeight="1"/>
    <row r="206" spans="5:5" ht="15.75" customHeight="1"/>
    <row r="208" spans="5:5" ht="15.75" customHeight="1"/>
    <row r="210" spans="4:4" s="198" customFormat="1" ht="15.75" customHeight="1">
      <c r="D210" s="199"/>
    </row>
    <row r="212" spans="4:4" s="198" customFormat="1" ht="15.75" customHeight="1">
      <c r="D212" s="199"/>
    </row>
    <row r="214" spans="4:4" s="198" customFormat="1" ht="15.75" customHeight="1">
      <c r="D214" s="199"/>
    </row>
    <row r="216" spans="4:4" s="198" customFormat="1" ht="15.75" customHeight="1">
      <c r="D216" s="199"/>
    </row>
    <row r="218" spans="4:4" s="198" customFormat="1" ht="15.75" customHeight="1">
      <c r="D218" s="199"/>
    </row>
    <row r="220" spans="4:4" s="198" customFormat="1" ht="15.75" customHeight="1">
      <c r="D220" s="199"/>
    </row>
    <row r="222" spans="4:4" s="198" customFormat="1" ht="15.75" customHeight="1">
      <c r="D222" s="199"/>
    </row>
    <row r="224" spans="4:4" s="198" customFormat="1" ht="15.75" customHeight="1">
      <c r="D224" s="199"/>
    </row>
    <row r="226" spans="4:4" s="198" customFormat="1" ht="15.75" customHeight="1">
      <c r="D226" s="199"/>
    </row>
    <row r="228" spans="4:4" s="198" customFormat="1" ht="15.75" customHeight="1">
      <c r="D228" s="199"/>
    </row>
    <row r="230" spans="4:4" s="198" customFormat="1" ht="15.75" customHeight="1">
      <c r="D230" s="199"/>
    </row>
    <row r="232" spans="4:4" s="198" customFormat="1" ht="15.75" customHeight="1">
      <c r="D232" s="199"/>
    </row>
    <row r="234" spans="4:4" s="198" customFormat="1" ht="15.75" customHeight="1">
      <c r="D234" s="199"/>
    </row>
    <row r="236" spans="4:4" s="198" customFormat="1" ht="15.75" customHeight="1">
      <c r="D236" s="199"/>
    </row>
    <row r="238" spans="4:4" s="198" customFormat="1" ht="15.75" customHeight="1">
      <c r="D238" s="199"/>
    </row>
    <row r="240" spans="4:4" s="198" customFormat="1" ht="15.75" customHeight="1">
      <c r="D240" s="199"/>
    </row>
    <row r="242" spans="4:4" s="198" customFormat="1" ht="15.75" customHeight="1">
      <c r="D242" s="199"/>
    </row>
    <row r="244" spans="4:4" s="198" customFormat="1" ht="15.75" customHeight="1">
      <c r="D244" s="199"/>
    </row>
    <row r="246" spans="4:4" s="198" customFormat="1" ht="15.75" customHeight="1">
      <c r="D246" s="199"/>
    </row>
    <row r="248" spans="4:4" s="198" customFormat="1" ht="15.75" customHeight="1">
      <c r="D248" s="199"/>
    </row>
    <row r="250" spans="4:4" s="198" customFormat="1" ht="15.75" customHeight="1">
      <c r="D250" s="199"/>
    </row>
    <row r="252" spans="4:4" s="198" customFormat="1" ht="15.75" customHeight="1">
      <c r="D252" s="199"/>
    </row>
    <row r="254" spans="4:4" s="198" customFormat="1" ht="15.75" customHeight="1">
      <c r="D254" s="199"/>
    </row>
    <row r="256" spans="4:4" s="198" customFormat="1" ht="15.75" customHeight="1">
      <c r="D256" s="199"/>
    </row>
    <row r="258" spans="4:4" s="198" customFormat="1" ht="15.75" customHeight="1">
      <c r="D258" s="199"/>
    </row>
    <row r="260" spans="4:4" s="198" customFormat="1" ht="15.75" customHeight="1">
      <c r="D260" s="199"/>
    </row>
    <row r="262" spans="4:4" s="198" customFormat="1" ht="15.75" customHeight="1">
      <c r="D262" s="199"/>
    </row>
    <row r="264" spans="4:4" s="198" customFormat="1" ht="15.75" customHeight="1">
      <c r="D264" s="199"/>
    </row>
    <row r="266" spans="4:4" s="198" customFormat="1" ht="15.75" customHeight="1">
      <c r="D266" s="199"/>
    </row>
    <row r="268" spans="4:4" s="198" customFormat="1" ht="15.75" customHeight="1">
      <c r="D268" s="199"/>
    </row>
    <row r="270" spans="4:4" s="198" customFormat="1" ht="15.75" customHeight="1">
      <c r="D270" s="199"/>
    </row>
    <row r="272" spans="4:4" s="198" customFormat="1" ht="15.75" customHeight="1">
      <c r="D272" s="199"/>
    </row>
    <row r="274" spans="4:4" s="198" customFormat="1" ht="15.75" customHeight="1">
      <c r="D274" s="199"/>
    </row>
    <row r="276" spans="4:4" s="198" customFormat="1" ht="15.75" customHeight="1">
      <c r="D276" s="199"/>
    </row>
    <row r="278" spans="4:4" s="198" customFormat="1" ht="15.75" customHeight="1">
      <c r="D278" s="199"/>
    </row>
    <row r="280" spans="4:4" s="198" customFormat="1" ht="15.75" customHeight="1">
      <c r="D280" s="199"/>
    </row>
    <row r="282" spans="4:4" s="198" customFormat="1" ht="15.75" customHeight="1">
      <c r="D282" s="199"/>
    </row>
    <row r="284" spans="4:4" s="198" customFormat="1" ht="15.75" customHeight="1">
      <c r="D284" s="199"/>
    </row>
    <row r="286" spans="4:4" s="198" customFormat="1" ht="15.75" customHeight="1">
      <c r="D286" s="199"/>
    </row>
    <row r="288" spans="4:4" s="198" customFormat="1" ht="15.75" customHeight="1">
      <c r="D288" s="199"/>
    </row>
    <row r="290" spans="4:4" s="198" customFormat="1" ht="15.75" customHeight="1">
      <c r="D290" s="199"/>
    </row>
    <row r="292" spans="4:4" s="198" customFormat="1" ht="15.75" customHeight="1">
      <c r="D292" s="199"/>
    </row>
    <row r="294" spans="4:4" s="198" customFormat="1" ht="15.75" customHeight="1">
      <c r="D294" s="199"/>
    </row>
    <row r="296" spans="4:4" s="198" customFormat="1" ht="15.75" customHeight="1">
      <c r="D296" s="199"/>
    </row>
    <row r="298" spans="4:4" s="198" customFormat="1" ht="15.75" customHeight="1">
      <c r="D298" s="199"/>
    </row>
    <row r="300" spans="4:4" s="198" customFormat="1" ht="15.75" customHeight="1">
      <c r="D300" s="199"/>
    </row>
    <row r="302" spans="4:4" s="198" customFormat="1" ht="15.75" customHeight="1">
      <c r="D302" s="199"/>
    </row>
    <row r="304" spans="4:4" s="198" customFormat="1" ht="15.75" customHeight="1">
      <c r="D304" s="199"/>
    </row>
    <row r="306" spans="4:4" s="198" customFormat="1" ht="15.75" customHeight="1">
      <c r="D306" s="199"/>
    </row>
    <row r="308" spans="4:4" s="198" customFormat="1" ht="15.75" customHeight="1">
      <c r="D308" s="199"/>
    </row>
    <row r="310" spans="4:4" s="198" customFormat="1" ht="15.75" customHeight="1">
      <c r="D310" s="199"/>
    </row>
    <row r="312" spans="4:4" s="198" customFormat="1" ht="15.75" customHeight="1">
      <c r="D312" s="199"/>
    </row>
    <row r="314" spans="4:4" s="198" customFormat="1" ht="15.75" customHeight="1">
      <c r="D314" s="199"/>
    </row>
    <row r="316" spans="4:4" s="198" customFormat="1" ht="15.75" customHeight="1">
      <c r="D316" s="199"/>
    </row>
    <row r="318" spans="4:4" s="198" customFormat="1" ht="15.75" customHeight="1">
      <c r="D318" s="199"/>
    </row>
    <row r="320" spans="4:4" s="198" customFormat="1" ht="15.75" customHeight="1">
      <c r="D320" s="199"/>
    </row>
    <row r="322" spans="4:4" s="198" customFormat="1" ht="15.75" customHeight="1">
      <c r="D322" s="199"/>
    </row>
    <row r="324" spans="4:4" s="198" customFormat="1" ht="15.75" customHeight="1">
      <c r="D324" s="199"/>
    </row>
    <row r="326" spans="4:4" s="198" customFormat="1" ht="15.75" customHeight="1">
      <c r="D326" s="199"/>
    </row>
    <row r="328" spans="4:4" s="198" customFormat="1" ht="15.75" customHeight="1">
      <c r="D328" s="199"/>
    </row>
    <row r="330" spans="4:4" s="198" customFormat="1" ht="15.75" customHeight="1">
      <c r="D330" s="199"/>
    </row>
    <row r="332" spans="4:4" s="198" customFormat="1" ht="15.75" customHeight="1">
      <c r="D332" s="199"/>
    </row>
    <row r="334" spans="4:4" s="198" customFormat="1" ht="15.75" customHeight="1">
      <c r="D334" s="199"/>
    </row>
    <row r="336" spans="4:4" s="198" customFormat="1" ht="15.75" customHeight="1">
      <c r="D336" s="199"/>
    </row>
    <row r="338" spans="4:4" s="198" customFormat="1" ht="15.75" customHeight="1">
      <c r="D338" s="199"/>
    </row>
    <row r="340" spans="4:4" s="198" customFormat="1" ht="15.75" customHeight="1">
      <c r="D340" s="199"/>
    </row>
    <row r="342" spans="4:4" s="198" customFormat="1" ht="15.75" customHeight="1">
      <c r="D342" s="199"/>
    </row>
    <row r="344" spans="4:4" s="198" customFormat="1" ht="15.75" customHeight="1">
      <c r="D344" s="199"/>
    </row>
    <row r="346" spans="4:4" s="198" customFormat="1" ht="15.75" customHeight="1">
      <c r="D346" s="199"/>
    </row>
    <row r="348" spans="4:4" s="198" customFormat="1" ht="15.75" customHeight="1">
      <c r="D348" s="199"/>
    </row>
    <row r="350" spans="4:4" s="198" customFormat="1" ht="15.75" customHeight="1">
      <c r="D350" s="199"/>
    </row>
    <row r="352" spans="4:4" s="198" customFormat="1" ht="15.75" customHeight="1">
      <c r="D352" s="199"/>
    </row>
    <row r="354" spans="4:4" s="198" customFormat="1" ht="15.75" customHeight="1">
      <c r="D354" s="199"/>
    </row>
    <row r="356" spans="4:4" s="198" customFormat="1" ht="15.75" customHeight="1">
      <c r="D356" s="199"/>
    </row>
    <row r="358" spans="4:4" s="198" customFormat="1" ht="15.75" customHeight="1">
      <c r="D358" s="199"/>
    </row>
    <row r="360" spans="4:4" s="198" customFormat="1" ht="15.75" customHeight="1">
      <c r="D360" s="199"/>
    </row>
    <row r="362" spans="4:4" s="198" customFormat="1" ht="15.75" customHeight="1">
      <c r="D362" s="199"/>
    </row>
    <row r="364" spans="4:4" s="198" customFormat="1" ht="15.75" customHeight="1">
      <c r="D364" s="199"/>
    </row>
    <row r="366" spans="4:4" s="198" customFormat="1" ht="15.75" customHeight="1">
      <c r="D366" s="199"/>
    </row>
    <row r="368" spans="4:4" s="198" customFormat="1" ht="15.75" customHeight="1">
      <c r="D368" s="199"/>
    </row>
    <row r="370" spans="4:4" s="198" customFormat="1" ht="15.75" customHeight="1">
      <c r="D370" s="199"/>
    </row>
    <row r="372" spans="4:4" s="198" customFormat="1" ht="15.75" customHeight="1">
      <c r="D372" s="199"/>
    </row>
    <row r="374" spans="4:4" s="198" customFormat="1" ht="15.75" customHeight="1">
      <c r="D374" s="199"/>
    </row>
    <row r="376" spans="4:4" s="198" customFormat="1" ht="15.75" customHeight="1">
      <c r="D376" s="199"/>
    </row>
    <row r="378" spans="4:4" s="198" customFormat="1" ht="15.75" customHeight="1">
      <c r="D378" s="199"/>
    </row>
    <row r="380" spans="4:4" s="198" customFormat="1" ht="15.75" customHeight="1">
      <c r="D380" s="199"/>
    </row>
    <row r="382" spans="4:4" s="198" customFormat="1" ht="15.75" customHeight="1">
      <c r="D382" s="199"/>
    </row>
    <row r="384" spans="4:4" s="198" customFormat="1" ht="15.75" customHeight="1">
      <c r="D384" s="199"/>
    </row>
    <row r="386" spans="4:4" s="198" customFormat="1" ht="15.75" customHeight="1">
      <c r="D386" s="199"/>
    </row>
    <row r="388" spans="4:4" s="198" customFormat="1" ht="15.75" customHeight="1">
      <c r="D388" s="199"/>
    </row>
    <row r="390" spans="4:4" s="198" customFormat="1" ht="15.75" customHeight="1">
      <c r="D390" s="199"/>
    </row>
    <row r="392" spans="4:4" s="198" customFormat="1" ht="15.75" customHeight="1">
      <c r="D392" s="199"/>
    </row>
    <row r="394" spans="4:4" s="198" customFormat="1" ht="15.75" customHeight="1">
      <c r="D394" s="199"/>
    </row>
    <row r="396" spans="4:4" s="198" customFormat="1" ht="15.75" customHeight="1">
      <c r="D396" s="199"/>
    </row>
    <row r="398" spans="4:4" s="198" customFormat="1" ht="15.75" customHeight="1">
      <c r="D398" s="199"/>
    </row>
    <row r="400" spans="4:4" s="198" customFormat="1" ht="15.75" customHeight="1">
      <c r="D400" s="199"/>
    </row>
    <row r="402" spans="4:4" s="198" customFormat="1" ht="15.75" customHeight="1">
      <c r="D402" s="199"/>
    </row>
    <row r="404" spans="4:4" s="198" customFormat="1" ht="15.75" customHeight="1">
      <c r="D404" s="199"/>
    </row>
    <row r="406" spans="4:4" s="198" customFormat="1" ht="15.75" customHeight="1">
      <c r="D406" s="199"/>
    </row>
    <row r="408" spans="4:4" s="198" customFormat="1" ht="15.75" customHeight="1">
      <c r="D408" s="199"/>
    </row>
    <row r="410" spans="4:4" s="198" customFormat="1" ht="15.75" customHeight="1">
      <c r="D410" s="199"/>
    </row>
    <row r="412" spans="4:4" s="198" customFormat="1" ht="15.75" customHeight="1">
      <c r="D412" s="199"/>
    </row>
    <row r="414" spans="4:4" s="198" customFormat="1" ht="15.75" customHeight="1">
      <c r="D414" s="199"/>
    </row>
    <row r="416" spans="4:4" s="198" customFormat="1" ht="15.75" customHeight="1">
      <c r="D416" s="199"/>
    </row>
    <row r="418" spans="4:4" s="198" customFormat="1" ht="15.75" customHeight="1">
      <c r="D418" s="199"/>
    </row>
    <row r="420" spans="4:4" s="198" customFormat="1" ht="15.75" customHeight="1">
      <c r="D420" s="199"/>
    </row>
    <row r="422" spans="4:4" s="198" customFormat="1" ht="15.75" customHeight="1">
      <c r="D422" s="199"/>
    </row>
    <row r="424" spans="4:4" s="198" customFormat="1" ht="15.75" customHeight="1">
      <c r="D424" s="199"/>
    </row>
    <row r="426" spans="4:4" s="198" customFormat="1" ht="15.75" customHeight="1">
      <c r="D426" s="199"/>
    </row>
    <row r="428" spans="4:4" s="198" customFormat="1" ht="15.75" customHeight="1">
      <c r="D428" s="199"/>
    </row>
    <row r="430" spans="4:4" s="198" customFormat="1" ht="15.75" customHeight="1">
      <c r="D430" s="199"/>
    </row>
    <row r="432" spans="4:4" s="198" customFormat="1" ht="15.75" customHeight="1">
      <c r="D432" s="199"/>
    </row>
    <row r="434" spans="4:4" s="198" customFormat="1" ht="15.75" customHeight="1">
      <c r="D434" s="199"/>
    </row>
    <row r="436" spans="4:4" s="198" customFormat="1" ht="15.75" customHeight="1">
      <c r="D436" s="199"/>
    </row>
    <row r="438" spans="4:4" s="198" customFormat="1" ht="15.75" customHeight="1">
      <c r="D438" s="199"/>
    </row>
    <row r="440" spans="4:4" s="198" customFormat="1" ht="15.75" customHeight="1">
      <c r="D440" s="199"/>
    </row>
    <row r="442" spans="4:4" s="198" customFormat="1" ht="15.75" customHeight="1">
      <c r="D442" s="199"/>
    </row>
    <row r="444" spans="4:4" s="198" customFormat="1" ht="15.75" customHeight="1">
      <c r="D444" s="199"/>
    </row>
    <row r="446" spans="4:4" s="198" customFormat="1" ht="15.75" customHeight="1">
      <c r="D446" s="199"/>
    </row>
    <row r="448" spans="4:4" s="198" customFormat="1" ht="15.75" customHeight="1">
      <c r="D448" s="199"/>
    </row>
    <row r="450" spans="4:4" s="198" customFormat="1" ht="15.75" customHeight="1">
      <c r="D450" s="199"/>
    </row>
    <row r="452" spans="4:4" s="198" customFormat="1" ht="15.75" customHeight="1">
      <c r="D452" s="199"/>
    </row>
    <row r="454" spans="4:4" s="198" customFormat="1" ht="15.75" customHeight="1">
      <c r="D454" s="199"/>
    </row>
    <row r="456" spans="4:4" s="198" customFormat="1" ht="15.75" customHeight="1">
      <c r="D456" s="199"/>
    </row>
    <row r="458" spans="4:4" s="198" customFormat="1" ht="15.75" customHeight="1">
      <c r="D458" s="199"/>
    </row>
    <row r="460" spans="4:4" s="198" customFormat="1" ht="15.75" customHeight="1">
      <c r="D460" s="199"/>
    </row>
    <row r="462" spans="4:4" s="198" customFormat="1" ht="15.75" customHeight="1">
      <c r="D462" s="199"/>
    </row>
    <row r="464" spans="4:4" s="198" customFormat="1" ht="15.75" customHeight="1">
      <c r="D464" s="199"/>
    </row>
    <row r="466" spans="4:4" s="198" customFormat="1" ht="15.75" customHeight="1">
      <c r="D466" s="199"/>
    </row>
    <row r="468" spans="4:4" s="198" customFormat="1" ht="15.75" customHeight="1">
      <c r="D468" s="199"/>
    </row>
    <row r="470" spans="4:4" s="198" customFormat="1" ht="15.75" customHeight="1">
      <c r="D470" s="199"/>
    </row>
    <row r="472" spans="4:4" s="198" customFormat="1" ht="15.75" customHeight="1">
      <c r="D472" s="199"/>
    </row>
    <row r="474" spans="4:4" s="198" customFormat="1" ht="15.75" customHeight="1">
      <c r="D474" s="199"/>
    </row>
    <row r="476" spans="4:4" s="198" customFormat="1" ht="15.75" customHeight="1">
      <c r="D476" s="199"/>
    </row>
    <row r="478" spans="4:4" s="198" customFormat="1" ht="15.75" customHeight="1">
      <c r="D478" s="199"/>
    </row>
    <row r="480" spans="4:4" s="198" customFormat="1" ht="15.75" customHeight="1">
      <c r="D480" s="199"/>
    </row>
    <row r="482" spans="4:4" s="198" customFormat="1" ht="15.75" customHeight="1">
      <c r="D482" s="199"/>
    </row>
    <row r="484" spans="4:4" s="198" customFormat="1" ht="15.75" customHeight="1">
      <c r="D484" s="199"/>
    </row>
    <row r="486" spans="4:4" s="198" customFormat="1" ht="15.75" customHeight="1">
      <c r="D486" s="199"/>
    </row>
    <row r="488" spans="4:4" s="198" customFormat="1" ht="15.75" customHeight="1">
      <c r="D488" s="199"/>
    </row>
    <row r="490" spans="4:4" s="198" customFormat="1" ht="15.75" customHeight="1">
      <c r="D490" s="199"/>
    </row>
    <row r="492" spans="4:4" s="198" customFormat="1" ht="15.75" customHeight="1">
      <c r="D492" s="199"/>
    </row>
    <row r="494" spans="4:4" s="198" customFormat="1" ht="15.75" customHeight="1">
      <c r="D494" s="199"/>
    </row>
    <row r="496" spans="4:4" s="198" customFormat="1" ht="15.75" customHeight="1">
      <c r="D496" s="199"/>
    </row>
    <row r="498" spans="4:4" s="198" customFormat="1" ht="15.75" customHeight="1">
      <c r="D498" s="199"/>
    </row>
    <row r="500" spans="4:4" s="198" customFormat="1" ht="15.75" customHeight="1">
      <c r="D500" s="199"/>
    </row>
    <row r="502" spans="4:4" s="198" customFormat="1" ht="15.75" customHeight="1">
      <c r="D502" s="199"/>
    </row>
    <row r="504" spans="4:4" s="198" customFormat="1" ht="15.75" customHeight="1">
      <c r="D504" s="199"/>
    </row>
    <row r="506" spans="4:4" s="198" customFormat="1" ht="15.75" customHeight="1">
      <c r="D506" s="199"/>
    </row>
    <row r="508" spans="4:4" s="198" customFormat="1" ht="15.75" customHeight="1">
      <c r="D508" s="199"/>
    </row>
    <row r="510" spans="4:4" s="198" customFormat="1" ht="15.75" customHeight="1">
      <c r="D510" s="199"/>
    </row>
    <row r="512" spans="4:4" s="198" customFormat="1" ht="15.75" customHeight="1">
      <c r="D512" s="199"/>
    </row>
    <row r="514" spans="4:4" s="198" customFormat="1" ht="15.75" customHeight="1">
      <c r="D514" s="199"/>
    </row>
    <row r="516" spans="4:4" s="198" customFormat="1" ht="15.75" customHeight="1">
      <c r="D516" s="199"/>
    </row>
    <row r="518" spans="4:4" s="198" customFormat="1" ht="15.75" customHeight="1">
      <c r="D518" s="199"/>
    </row>
    <row r="520" spans="4:4" s="198" customFormat="1" ht="15.75" customHeight="1">
      <c r="D520" s="199"/>
    </row>
    <row r="522" spans="4:4" s="198" customFormat="1" ht="15.75" customHeight="1">
      <c r="D522" s="199"/>
    </row>
    <row r="524" spans="4:4" s="198" customFormat="1" ht="15.75" customHeight="1">
      <c r="D524" s="199"/>
    </row>
    <row r="526" spans="4:4" s="198" customFormat="1" ht="15.75" customHeight="1">
      <c r="D526" s="199"/>
    </row>
    <row r="528" spans="4:4" s="198" customFormat="1" ht="15.75" customHeight="1">
      <c r="D528" s="199"/>
    </row>
    <row r="530" spans="4:4" s="198" customFormat="1" ht="15.75" customHeight="1">
      <c r="D530" s="199"/>
    </row>
    <row r="532" spans="4:4" s="198" customFormat="1" ht="15.75" customHeight="1">
      <c r="D532" s="199"/>
    </row>
    <row r="534" spans="4:4" s="198" customFormat="1" ht="15.75" customHeight="1">
      <c r="D534" s="199"/>
    </row>
    <row r="536" spans="4:4" s="198" customFormat="1" ht="15.75" customHeight="1">
      <c r="D536" s="199"/>
    </row>
    <row r="538" spans="4:4" s="198" customFormat="1" ht="15.75" customHeight="1">
      <c r="D538" s="199"/>
    </row>
    <row r="540" spans="4:4" s="198" customFormat="1" ht="15.75" customHeight="1">
      <c r="D540" s="199"/>
    </row>
    <row r="542" spans="4:4" s="198" customFormat="1" ht="15.75" customHeight="1">
      <c r="D542" s="199"/>
    </row>
    <row r="544" spans="4:4" s="198" customFormat="1" ht="15.75" customHeight="1">
      <c r="D544" s="199"/>
    </row>
    <row r="546" spans="4:4" s="198" customFormat="1" ht="15.75" customHeight="1">
      <c r="D546" s="199"/>
    </row>
    <row r="548" spans="4:4" s="198" customFormat="1" ht="15.75" customHeight="1">
      <c r="D548" s="199"/>
    </row>
    <row r="550" spans="4:4" s="198" customFormat="1" ht="15.75" customHeight="1">
      <c r="D550" s="199"/>
    </row>
    <row r="552" spans="4:4" s="198" customFormat="1" ht="15.75" customHeight="1">
      <c r="D552" s="199"/>
    </row>
    <row r="554" spans="4:4" s="198" customFormat="1" ht="15.75" customHeight="1">
      <c r="D554" s="199"/>
    </row>
    <row r="556" spans="4:4" s="198" customFormat="1" ht="15.75" customHeight="1">
      <c r="D556" s="199"/>
    </row>
    <row r="558" spans="4:4" s="198" customFormat="1" ht="15.75" customHeight="1">
      <c r="D558" s="199"/>
    </row>
    <row r="560" spans="4:4" s="198" customFormat="1" ht="15.75" customHeight="1">
      <c r="D560" s="199"/>
    </row>
    <row r="562" spans="4:4" s="198" customFormat="1" ht="15.75" customHeight="1">
      <c r="D562" s="199"/>
    </row>
    <row r="564" spans="4:4" s="198" customFormat="1" ht="15.75" customHeight="1">
      <c r="D564" s="199"/>
    </row>
    <row r="566" spans="4:4" s="198" customFormat="1" ht="15.75" customHeight="1">
      <c r="D566" s="199"/>
    </row>
    <row r="568" spans="4:4" s="198" customFormat="1" ht="15.75" customHeight="1">
      <c r="D568" s="199"/>
    </row>
    <row r="570" spans="4:4" s="198" customFormat="1" ht="15.75" customHeight="1">
      <c r="D570" s="199"/>
    </row>
    <row r="572" spans="4:4" s="198" customFormat="1" ht="15.75" customHeight="1">
      <c r="D572" s="199"/>
    </row>
    <row r="574" spans="4:4" s="198" customFormat="1" ht="15.75" customHeight="1">
      <c r="D574" s="199"/>
    </row>
    <row r="576" spans="4:4" s="198" customFormat="1" ht="15.75" customHeight="1">
      <c r="D576" s="199"/>
    </row>
    <row r="578" spans="4:4" s="198" customFormat="1" ht="15.75" customHeight="1">
      <c r="D578" s="199"/>
    </row>
    <row r="580" spans="4:4" s="198" customFormat="1" ht="15.75" customHeight="1">
      <c r="D580" s="199"/>
    </row>
    <row r="582" spans="4:4" s="198" customFormat="1" ht="15.75" customHeight="1">
      <c r="D582" s="199"/>
    </row>
    <row r="584" spans="4:4" s="198" customFormat="1" ht="15.75" customHeight="1">
      <c r="D584" s="199"/>
    </row>
    <row r="586" spans="4:4" s="198" customFormat="1" ht="15.75" customHeight="1">
      <c r="D586" s="199"/>
    </row>
    <row r="588" spans="4:4" s="198" customFormat="1" ht="15.75" customHeight="1">
      <c r="D588" s="199"/>
    </row>
    <row r="590" spans="4:4" s="198" customFormat="1" ht="15.75" customHeight="1">
      <c r="D590" s="199"/>
    </row>
    <row r="592" spans="4:4" s="198" customFormat="1" ht="15.75" customHeight="1">
      <c r="D592" s="199"/>
    </row>
    <row r="594" spans="4:4" s="198" customFormat="1" ht="15.75" customHeight="1">
      <c r="D594" s="199"/>
    </row>
    <row r="596" spans="4:4" s="198" customFormat="1" ht="15.75" customHeight="1">
      <c r="D596" s="199"/>
    </row>
    <row r="598" spans="4:4" s="198" customFormat="1" ht="15.75" customHeight="1">
      <c r="D598" s="199"/>
    </row>
    <row r="600" spans="4:4" s="198" customFormat="1" ht="15.75" customHeight="1">
      <c r="D600" s="199"/>
    </row>
    <row r="602" spans="4:4" s="198" customFormat="1" ht="15.75" customHeight="1">
      <c r="D602" s="199"/>
    </row>
    <row r="604" spans="4:4" s="198" customFormat="1" ht="15.75" customHeight="1">
      <c r="D604" s="199"/>
    </row>
    <row r="606" spans="4:4" s="198" customFormat="1" ht="15.75" customHeight="1">
      <c r="D606" s="199"/>
    </row>
    <row r="608" spans="4:4" s="198" customFormat="1" ht="15.75" customHeight="1">
      <c r="D608" s="199"/>
    </row>
    <row r="610" spans="4:4" s="198" customFormat="1" ht="15.75" customHeight="1">
      <c r="D610" s="199"/>
    </row>
    <row r="612" spans="4:4" s="198" customFormat="1" ht="15.75" customHeight="1">
      <c r="D612" s="199"/>
    </row>
    <row r="614" spans="4:4" s="198" customFormat="1" ht="15.75" customHeight="1">
      <c r="D614" s="199"/>
    </row>
    <row r="616" spans="4:4" s="198" customFormat="1" ht="15.75" customHeight="1">
      <c r="D616" s="199"/>
    </row>
    <row r="618" spans="4:4" s="198" customFormat="1" ht="15.75" customHeight="1">
      <c r="D618" s="199"/>
    </row>
    <row r="620" spans="4:4" s="198" customFormat="1" ht="15.75" customHeight="1">
      <c r="D620" s="199"/>
    </row>
    <row r="622" spans="4:4" s="198" customFormat="1" ht="15.75" customHeight="1">
      <c r="D622" s="199"/>
    </row>
    <row r="624" spans="4:4" s="198" customFormat="1" ht="15.75" customHeight="1">
      <c r="D624" s="199"/>
    </row>
    <row r="626" spans="4:4" s="198" customFormat="1" ht="15.75" customHeight="1">
      <c r="D626" s="199"/>
    </row>
    <row r="628" spans="4:4" s="198" customFormat="1" ht="15.75" customHeight="1">
      <c r="D628" s="199"/>
    </row>
    <row r="630" spans="4:4" s="198" customFormat="1" ht="15.75" customHeight="1">
      <c r="D630" s="199"/>
    </row>
    <row r="632" spans="4:4" s="198" customFormat="1" ht="15.75" customHeight="1">
      <c r="D632" s="199"/>
    </row>
    <row r="634" spans="4:4" s="198" customFormat="1" ht="15.75" customHeight="1">
      <c r="D634" s="199"/>
    </row>
    <row r="636" spans="4:4" s="198" customFormat="1" ht="15.75" customHeight="1">
      <c r="D636" s="199"/>
    </row>
    <row r="638" spans="4:4" s="198" customFormat="1" ht="15.75" customHeight="1">
      <c r="D638" s="199"/>
    </row>
    <row r="640" spans="4:4" s="198" customFormat="1" ht="15.75" customHeight="1">
      <c r="D640" s="199"/>
    </row>
    <row r="642" spans="4:4" s="198" customFormat="1" ht="15.75" customHeight="1">
      <c r="D642" s="199"/>
    </row>
    <row r="644" spans="4:4" s="198" customFormat="1" ht="15.75" customHeight="1">
      <c r="D644" s="199"/>
    </row>
    <row r="646" spans="4:4" s="198" customFormat="1" ht="15.75" customHeight="1">
      <c r="D646" s="199"/>
    </row>
    <row r="648" spans="4:4" s="198" customFormat="1" ht="15.75" customHeight="1">
      <c r="D648" s="199"/>
    </row>
    <row r="650" spans="4:4" s="198" customFormat="1" ht="15.75" customHeight="1">
      <c r="D650" s="199"/>
    </row>
    <row r="652" spans="4:4" s="198" customFormat="1" ht="15.75" customHeight="1">
      <c r="D652" s="199"/>
    </row>
    <row r="654" spans="4:4" s="198" customFormat="1" ht="15.75" customHeight="1">
      <c r="D654" s="199"/>
    </row>
    <row r="656" spans="4:4" s="198" customFormat="1" ht="15.75" customHeight="1">
      <c r="D656" s="199"/>
    </row>
    <row r="658" spans="4:4" s="198" customFormat="1" ht="15.75" customHeight="1">
      <c r="D658" s="199"/>
    </row>
    <row r="660" spans="4:4" s="198" customFormat="1" ht="15.75" customHeight="1">
      <c r="D660" s="199"/>
    </row>
    <row r="662" spans="4:4" s="198" customFormat="1" ht="15.75" customHeight="1">
      <c r="D662" s="199"/>
    </row>
    <row r="664" spans="4:4" s="198" customFormat="1" ht="15.75" customHeight="1">
      <c r="D664" s="199"/>
    </row>
    <row r="666" spans="4:4" s="198" customFormat="1" ht="15.75" customHeight="1">
      <c r="D666" s="199"/>
    </row>
    <row r="668" spans="4:4" s="198" customFormat="1" ht="15.75" customHeight="1">
      <c r="D668" s="199"/>
    </row>
    <row r="670" spans="4:4" s="198" customFormat="1" ht="15.75" customHeight="1">
      <c r="D670" s="199"/>
    </row>
    <row r="672" spans="4:4" s="198" customFormat="1" ht="15.75" customHeight="1">
      <c r="D672" s="199"/>
    </row>
    <row r="674" spans="4:4" s="198" customFormat="1" ht="15.75" customHeight="1">
      <c r="D674" s="199"/>
    </row>
    <row r="676" spans="4:4" s="198" customFormat="1" ht="15.75" customHeight="1">
      <c r="D676" s="199"/>
    </row>
    <row r="678" spans="4:4" s="198" customFormat="1" ht="15.75" customHeight="1">
      <c r="D678" s="199"/>
    </row>
    <row r="680" spans="4:4" s="198" customFormat="1" ht="15.75" customHeight="1">
      <c r="D680" s="199"/>
    </row>
    <row r="682" spans="4:4" s="198" customFormat="1" ht="15.75" customHeight="1">
      <c r="D682" s="199"/>
    </row>
    <row r="684" spans="4:4" s="198" customFormat="1" ht="15.75" customHeight="1">
      <c r="D684" s="199"/>
    </row>
    <row r="686" spans="4:4" s="198" customFormat="1" ht="15.75" customHeight="1">
      <c r="D686" s="199"/>
    </row>
    <row r="688" spans="4:4" s="198" customFormat="1" ht="15.75" customHeight="1">
      <c r="D688" s="199"/>
    </row>
    <row r="690" spans="4:4" s="198" customFormat="1" ht="15.75" customHeight="1">
      <c r="D690" s="199"/>
    </row>
    <row r="692" spans="4:4" s="198" customFormat="1" ht="15.75" customHeight="1">
      <c r="D692" s="199"/>
    </row>
    <row r="694" spans="4:4" s="198" customFormat="1" ht="15.75" customHeight="1">
      <c r="D694" s="199"/>
    </row>
    <row r="696" spans="4:4" s="198" customFormat="1" ht="15.75" customHeight="1">
      <c r="D696" s="199"/>
    </row>
    <row r="698" spans="4:4" s="198" customFormat="1" ht="15.75" customHeight="1">
      <c r="D698" s="199"/>
    </row>
    <row r="700" spans="4:4" s="198" customFormat="1" ht="15.75" customHeight="1">
      <c r="D700" s="199"/>
    </row>
    <row r="702" spans="4:4" s="198" customFormat="1" ht="15.75" customHeight="1">
      <c r="D702" s="199"/>
    </row>
    <row r="704" spans="4:4" s="198" customFormat="1" ht="15.75" customHeight="1">
      <c r="D704" s="199"/>
    </row>
    <row r="706" spans="4:4" s="198" customFormat="1" ht="15.75" customHeight="1">
      <c r="D706" s="199"/>
    </row>
    <row r="708" spans="4:4" s="198" customFormat="1" ht="15.75" customHeight="1">
      <c r="D708" s="199"/>
    </row>
    <row r="710" spans="4:4" s="198" customFormat="1" ht="15.75" customHeight="1">
      <c r="D710" s="199"/>
    </row>
    <row r="712" spans="4:4" s="198" customFormat="1" ht="15.75" customHeight="1">
      <c r="D712" s="199"/>
    </row>
    <row r="714" spans="4:4" s="198" customFormat="1" ht="15.75" customHeight="1">
      <c r="D714" s="199"/>
    </row>
    <row r="716" spans="4:4" s="198" customFormat="1" ht="15.75" customHeight="1">
      <c r="D716" s="199"/>
    </row>
    <row r="718" spans="4:4" s="198" customFormat="1" ht="15.75" customHeight="1">
      <c r="D718" s="199"/>
    </row>
    <row r="720" spans="4:4" s="198" customFormat="1" ht="15.75" customHeight="1">
      <c r="D720" s="199"/>
    </row>
    <row r="722" spans="4:4" s="198" customFormat="1" ht="15.75" customHeight="1">
      <c r="D722" s="199"/>
    </row>
    <row r="724" spans="4:4" s="198" customFormat="1" ht="15.75" customHeight="1">
      <c r="D724" s="199"/>
    </row>
    <row r="726" spans="4:4" s="198" customFormat="1" ht="15.75" customHeight="1">
      <c r="D726" s="199"/>
    </row>
    <row r="728" spans="4:4" s="198" customFormat="1" ht="15.75" customHeight="1">
      <c r="D728" s="199"/>
    </row>
    <row r="730" spans="4:4" s="198" customFormat="1" ht="15.75" customHeight="1">
      <c r="D730" s="199"/>
    </row>
    <row r="732" spans="4:4" s="198" customFormat="1" ht="15.75" customHeight="1">
      <c r="D732" s="199"/>
    </row>
    <row r="734" spans="4:4" s="198" customFormat="1" ht="15.75" customHeight="1">
      <c r="D734" s="199"/>
    </row>
    <row r="736" spans="4:4" s="198" customFormat="1" ht="15.75" customHeight="1">
      <c r="D736" s="199"/>
    </row>
    <row r="738" spans="4:4" s="198" customFormat="1" ht="15.75" customHeight="1">
      <c r="D738" s="199"/>
    </row>
    <row r="740" spans="4:4" s="198" customFormat="1" ht="15.75" customHeight="1">
      <c r="D740" s="199"/>
    </row>
    <row r="742" spans="4:4" s="198" customFormat="1" ht="15.75" customHeight="1">
      <c r="D742" s="199"/>
    </row>
    <row r="744" spans="4:4" s="198" customFormat="1" ht="15.75" customHeight="1">
      <c r="D744" s="199"/>
    </row>
    <row r="746" spans="4:4" s="198" customFormat="1" ht="15.75" customHeight="1">
      <c r="D746" s="199"/>
    </row>
    <row r="748" spans="4:4" s="198" customFormat="1" ht="15.75" customHeight="1">
      <c r="D748" s="199"/>
    </row>
    <row r="750" spans="4:4" s="198" customFormat="1" ht="15.75" customHeight="1">
      <c r="D750" s="199"/>
    </row>
    <row r="752" spans="4:4" s="198" customFormat="1" ht="15.75" customHeight="1">
      <c r="D752" s="199"/>
    </row>
    <row r="754" spans="4:4" s="198" customFormat="1" ht="15.75" customHeight="1">
      <c r="D754" s="199"/>
    </row>
    <row r="756" spans="4:4" s="198" customFormat="1" ht="15.75" customHeight="1">
      <c r="D756" s="199"/>
    </row>
    <row r="758" spans="4:4" s="198" customFormat="1" ht="15.75" customHeight="1">
      <c r="D758" s="199"/>
    </row>
    <row r="760" spans="4:4" s="198" customFormat="1" ht="15.75" customHeight="1">
      <c r="D760" s="199"/>
    </row>
    <row r="762" spans="4:4" s="198" customFormat="1" ht="15.75" customHeight="1">
      <c r="D762" s="199"/>
    </row>
    <row r="764" spans="4:4" s="198" customFormat="1" ht="15.75" customHeight="1">
      <c r="D764" s="199"/>
    </row>
    <row r="766" spans="4:4" s="198" customFormat="1" ht="15.75" customHeight="1">
      <c r="D766" s="199"/>
    </row>
    <row r="768" spans="4:4" s="198" customFormat="1" ht="15.75" customHeight="1">
      <c r="D768" s="199"/>
    </row>
    <row r="770" spans="4:4" s="198" customFormat="1" ht="15.75" customHeight="1">
      <c r="D770" s="199"/>
    </row>
    <row r="772" spans="4:4" s="198" customFormat="1" ht="15.75" customHeight="1">
      <c r="D772" s="199"/>
    </row>
    <row r="774" spans="4:4" s="198" customFormat="1" ht="15.75" customHeight="1">
      <c r="D774" s="199"/>
    </row>
    <row r="776" spans="4:4" s="198" customFormat="1" ht="15.75" customHeight="1">
      <c r="D776" s="199"/>
    </row>
    <row r="778" spans="4:4" s="198" customFormat="1" ht="15.75" customHeight="1">
      <c r="D778" s="199"/>
    </row>
    <row r="780" spans="4:4" s="198" customFormat="1" ht="15.75" customHeight="1">
      <c r="D780" s="199"/>
    </row>
    <row r="782" spans="4:4" s="198" customFormat="1" ht="15.75" customHeight="1">
      <c r="D782" s="199"/>
    </row>
    <row r="784" spans="4:4" s="198" customFormat="1" ht="15.75" customHeight="1">
      <c r="D784" s="199"/>
    </row>
    <row r="786" spans="4:4" s="198" customFormat="1" ht="15.75" customHeight="1">
      <c r="D786" s="199"/>
    </row>
    <row r="788" spans="4:4" s="198" customFormat="1" ht="15.75" customHeight="1">
      <c r="D788" s="199"/>
    </row>
    <row r="790" spans="4:4" s="198" customFormat="1" ht="15.75" customHeight="1">
      <c r="D790" s="199"/>
    </row>
    <row r="792" spans="4:4" s="198" customFormat="1" ht="15.75" customHeight="1">
      <c r="D792" s="199"/>
    </row>
    <row r="794" spans="4:4" s="198" customFormat="1" ht="15.75" customHeight="1">
      <c r="D794" s="199"/>
    </row>
    <row r="796" spans="4:4" s="198" customFormat="1" ht="15.75" customHeight="1">
      <c r="D796" s="199"/>
    </row>
    <row r="798" spans="4:4" s="198" customFormat="1" ht="15.75" customHeight="1">
      <c r="D798" s="199"/>
    </row>
    <row r="800" spans="4:4" s="198" customFormat="1" ht="15.75" customHeight="1">
      <c r="D800" s="199"/>
    </row>
    <row r="802" spans="4:4" s="198" customFormat="1" ht="15.75" customHeight="1">
      <c r="D802" s="199"/>
    </row>
    <row r="804" spans="4:4" s="198" customFormat="1" ht="15.75" customHeight="1">
      <c r="D804" s="199"/>
    </row>
    <row r="806" spans="4:4" s="198" customFormat="1" ht="15.75" customHeight="1">
      <c r="D806" s="199"/>
    </row>
    <row r="808" spans="4:4" s="198" customFormat="1" ht="15.75" customHeight="1">
      <c r="D808" s="199"/>
    </row>
    <row r="810" spans="4:4" s="198" customFormat="1" ht="15.75" customHeight="1">
      <c r="D810" s="199"/>
    </row>
    <row r="812" spans="4:4" s="198" customFormat="1" ht="15.75" customHeight="1">
      <c r="D812" s="199"/>
    </row>
    <row r="814" spans="4:4" s="198" customFormat="1" ht="15.75" customHeight="1">
      <c r="D814" s="199"/>
    </row>
    <row r="816" spans="4:4" s="198" customFormat="1" ht="15.75" customHeight="1">
      <c r="D816" s="199"/>
    </row>
    <row r="818" spans="4:4" s="198" customFormat="1" ht="15.75" customHeight="1">
      <c r="D818" s="199"/>
    </row>
    <row r="820" spans="4:4" s="198" customFormat="1" ht="15.75" customHeight="1">
      <c r="D820" s="199"/>
    </row>
    <row r="822" spans="4:4" s="198" customFormat="1" ht="15.75" customHeight="1">
      <c r="D822" s="199"/>
    </row>
    <row r="824" spans="4:4" s="198" customFormat="1" ht="15.75" customHeight="1">
      <c r="D824" s="199"/>
    </row>
    <row r="826" spans="4:4" s="198" customFormat="1" ht="15.75" customHeight="1">
      <c r="D826" s="199"/>
    </row>
    <row r="828" spans="4:4" s="198" customFormat="1" ht="15.75" customHeight="1">
      <c r="D828" s="199"/>
    </row>
    <row r="830" spans="4:4" s="198" customFormat="1" ht="15.75" customHeight="1">
      <c r="D830" s="199"/>
    </row>
    <row r="832" spans="4:4" s="198" customFormat="1" ht="15.75" customHeight="1">
      <c r="D832" s="199"/>
    </row>
    <row r="834" spans="4:4" s="198" customFormat="1" ht="15.75" customHeight="1">
      <c r="D834" s="199"/>
    </row>
    <row r="836" spans="4:4" s="198" customFormat="1" ht="15.75" customHeight="1">
      <c r="D836" s="199"/>
    </row>
    <row r="838" spans="4:4" s="198" customFormat="1" ht="15.75" customHeight="1">
      <c r="D838" s="199"/>
    </row>
    <row r="840" spans="4:4" s="198" customFormat="1" ht="15.75" customHeight="1">
      <c r="D840" s="199"/>
    </row>
    <row r="842" spans="4:4" s="198" customFormat="1" ht="15.75" customHeight="1">
      <c r="D842" s="199"/>
    </row>
    <row r="844" spans="4:4" s="198" customFormat="1" ht="15.75" customHeight="1">
      <c r="D844" s="199"/>
    </row>
    <row r="846" spans="4:4" s="198" customFormat="1" ht="15.75" customHeight="1">
      <c r="D846" s="199"/>
    </row>
    <row r="848" spans="4:4" s="198" customFormat="1" ht="15.75" customHeight="1">
      <c r="D848" s="199"/>
    </row>
    <row r="850" spans="4:4" s="198" customFormat="1" ht="15.75" customHeight="1">
      <c r="D850" s="199"/>
    </row>
    <row r="852" spans="4:4" s="198" customFormat="1" ht="15.75" customHeight="1">
      <c r="D852" s="199"/>
    </row>
    <row r="854" spans="4:4" s="198" customFormat="1" ht="15.75" customHeight="1">
      <c r="D854" s="199"/>
    </row>
    <row r="856" spans="4:4" s="198" customFormat="1" ht="15.75" customHeight="1">
      <c r="D856" s="199"/>
    </row>
    <row r="858" spans="4:4" s="198" customFormat="1" ht="15.75" customHeight="1">
      <c r="D858" s="199"/>
    </row>
    <row r="860" spans="4:4" s="198" customFormat="1" ht="15.75" customHeight="1">
      <c r="D860" s="199"/>
    </row>
    <row r="862" spans="4:4" s="198" customFormat="1" ht="15.75" customHeight="1">
      <c r="D862" s="199"/>
    </row>
    <row r="864" spans="4:4" s="198" customFormat="1" ht="15.75" customHeight="1">
      <c r="D864" s="199"/>
    </row>
    <row r="866" spans="4:4" s="198" customFormat="1" ht="15.75" customHeight="1">
      <c r="D866" s="199"/>
    </row>
    <row r="868" spans="4:4" s="198" customFormat="1" ht="15.75" customHeight="1">
      <c r="D868" s="199"/>
    </row>
    <row r="870" spans="4:4" s="198" customFormat="1" ht="15.75" customHeight="1">
      <c r="D870" s="199"/>
    </row>
    <row r="872" spans="4:4" s="198" customFormat="1" ht="15.75" customHeight="1">
      <c r="D872" s="199"/>
    </row>
    <row r="874" spans="4:4" s="198" customFormat="1" ht="15.75" customHeight="1">
      <c r="D874" s="199"/>
    </row>
    <row r="876" spans="4:4" s="198" customFormat="1" ht="15.75" customHeight="1">
      <c r="D876" s="199"/>
    </row>
    <row r="878" spans="4:4" s="198" customFormat="1" ht="15.75" customHeight="1">
      <c r="D878" s="199"/>
    </row>
    <row r="880" spans="4:4" s="198" customFormat="1" ht="15.75" customHeight="1">
      <c r="D880" s="199"/>
    </row>
    <row r="882" spans="4:4" s="198" customFormat="1" ht="15.75" customHeight="1">
      <c r="D882" s="199"/>
    </row>
    <row r="884" spans="4:4" s="198" customFormat="1" ht="15.75" customHeight="1">
      <c r="D884" s="199"/>
    </row>
    <row r="886" spans="4:4" s="198" customFormat="1" ht="15.75" customHeight="1">
      <c r="D886" s="199"/>
    </row>
    <row r="888" spans="4:4" s="198" customFormat="1" ht="15.75" customHeight="1">
      <c r="D888" s="199"/>
    </row>
    <row r="890" spans="4:4" s="198" customFormat="1" ht="15.75" customHeight="1">
      <c r="D890" s="199"/>
    </row>
    <row r="892" spans="4:4" s="198" customFormat="1" ht="15.75" customHeight="1">
      <c r="D892" s="199"/>
    </row>
    <row r="894" spans="4:4" s="198" customFormat="1" ht="15.75" customHeight="1">
      <c r="D894" s="199"/>
    </row>
    <row r="896" spans="4:4" s="198" customFormat="1" ht="15.75" customHeight="1">
      <c r="D896" s="199"/>
    </row>
    <row r="898" spans="4:4" s="198" customFormat="1" ht="15.75" customHeight="1">
      <c r="D898" s="199"/>
    </row>
    <row r="900" spans="4:4" s="198" customFormat="1" ht="15.75" customHeight="1">
      <c r="D900" s="199"/>
    </row>
    <row r="902" spans="4:4" s="198" customFormat="1" ht="15.75" customHeight="1">
      <c r="D902" s="199"/>
    </row>
    <row r="904" spans="4:4" s="198" customFormat="1" ht="15.75" customHeight="1">
      <c r="D904" s="199"/>
    </row>
    <row r="906" spans="4:4" s="198" customFormat="1" ht="15.75" customHeight="1">
      <c r="D906" s="199"/>
    </row>
    <row r="908" spans="4:4" s="198" customFormat="1" ht="15.75" customHeight="1">
      <c r="D908" s="199"/>
    </row>
    <row r="910" spans="4:4" s="198" customFormat="1" ht="15.75" customHeight="1">
      <c r="D910" s="199"/>
    </row>
    <row r="912" spans="4:4" s="198" customFormat="1" ht="15.75" customHeight="1">
      <c r="D912" s="199"/>
    </row>
    <row r="914" spans="4:4" s="198" customFormat="1" ht="15.75" customHeight="1">
      <c r="D914" s="199"/>
    </row>
    <row r="916" spans="4:4" s="198" customFormat="1" ht="15.75" customHeight="1">
      <c r="D916" s="199"/>
    </row>
    <row r="918" spans="4:4" s="198" customFormat="1" ht="15.75" customHeight="1">
      <c r="D918" s="199"/>
    </row>
    <row r="920" spans="4:4" s="198" customFormat="1" ht="15.75" customHeight="1">
      <c r="D920" s="199"/>
    </row>
    <row r="922" spans="4:4" s="198" customFormat="1" ht="15.75" customHeight="1">
      <c r="D922" s="199"/>
    </row>
    <row r="924" spans="4:4" s="198" customFormat="1" ht="15.75" customHeight="1">
      <c r="D924" s="199"/>
    </row>
    <row r="926" spans="4:4" s="198" customFormat="1" ht="15.75" customHeight="1">
      <c r="D926" s="199"/>
    </row>
    <row r="928" spans="4:4" s="198" customFormat="1" ht="15.75" customHeight="1">
      <c r="D928" s="199"/>
    </row>
    <row r="930" spans="4:4" s="198" customFormat="1" ht="15.75" customHeight="1">
      <c r="D930" s="199"/>
    </row>
    <row r="932" spans="4:4" s="198" customFormat="1" ht="15.75" customHeight="1">
      <c r="D932" s="199"/>
    </row>
    <row r="934" spans="4:4" s="198" customFormat="1" ht="15.75" customHeight="1">
      <c r="D934" s="199"/>
    </row>
    <row r="936" spans="4:4" s="198" customFormat="1" ht="15.75" customHeight="1">
      <c r="D936" s="199"/>
    </row>
    <row r="938" spans="4:4" s="198" customFormat="1" ht="15.75" customHeight="1">
      <c r="D938" s="199"/>
    </row>
    <row r="940" spans="4:4" s="198" customFormat="1" ht="15.75" customHeight="1">
      <c r="D940" s="199"/>
    </row>
    <row r="942" spans="4:4" s="198" customFormat="1" ht="15.75" customHeight="1">
      <c r="D942" s="199"/>
    </row>
    <row r="944" spans="4:4" s="198" customFormat="1" ht="15.75" customHeight="1">
      <c r="D944" s="199"/>
    </row>
    <row r="946" spans="4:4" s="198" customFormat="1" ht="15.75" customHeight="1">
      <c r="D946" s="199"/>
    </row>
    <row r="948" spans="4:4" s="198" customFormat="1" ht="15.75" customHeight="1">
      <c r="D948" s="199"/>
    </row>
    <row r="950" spans="4:4" s="198" customFormat="1" ht="15.75" customHeight="1">
      <c r="D950" s="199"/>
    </row>
    <row r="952" spans="4:4" s="198" customFormat="1" ht="15.75" customHeight="1">
      <c r="D952" s="199"/>
    </row>
    <row r="954" spans="4:4" s="198" customFormat="1" ht="15.75" customHeight="1">
      <c r="D954" s="199"/>
    </row>
    <row r="956" spans="4:4" s="198" customFormat="1" ht="15.75" customHeight="1">
      <c r="D956" s="199"/>
    </row>
    <row r="958" spans="4:4" s="198" customFormat="1" ht="15.75" customHeight="1">
      <c r="D958" s="199"/>
    </row>
    <row r="960" spans="4:4" s="198" customFormat="1" ht="15.75" customHeight="1">
      <c r="D960" s="199"/>
    </row>
    <row r="962" spans="4:4" s="198" customFormat="1" ht="15.75" customHeight="1">
      <c r="D962" s="199"/>
    </row>
    <row r="964" spans="4:4" s="198" customFormat="1" ht="15.75" customHeight="1">
      <c r="D964" s="199"/>
    </row>
    <row r="966" spans="4:4" s="198" customFormat="1" ht="15.75" customHeight="1">
      <c r="D966" s="199"/>
    </row>
    <row r="968" spans="4:4" s="198" customFormat="1" ht="15.75" customHeight="1">
      <c r="D968" s="199"/>
    </row>
    <row r="970" spans="4:4" s="198" customFormat="1" ht="15.75" customHeight="1">
      <c r="D970" s="199"/>
    </row>
    <row r="972" spans="4:4" s="198" customFormat="1" ht="15.75" customHeight="1">
      <c r="D972" s="199"/>
    </row>
    <row r="974" spans="4:4" s="198" customFormat="1" ht="15.75" customHeight="1">
      <c r="D974" s="199"/>
    </row>
    <row r="976" spans="4:4" s="198" customFormat="1" ht="15.75" customHeight="1">
      <c r="D976" s="199"/>
    </row>
    <row r="978" spans="4:4" s="198" customFormat="1" ht="15.75" customHeight="1">
      <c r="D978" s="199"/>
    </row>
    <row r="980" spans="4:4" s="198" customFormat="1" ht="15.75" customHeight="1">
      <c r="D980" s="199"/>
    </row>
    <row r="982" spans="4:4" s="198" customFormat="1" ht="15.75" customHeight="1">
      <c r="D982" s="199"/>
    </row>
    <row r="984" spans="4:4" s="198" customFormat="1" ht="15.75" customHeight="1">
      <c r="D984" s="199"/>
    </row>
    <row r="986" spans="4:4" s="198" customFormat="1" ht="15.75" customHeight="1">
      <c r="D986" s="199"/>
    </row>
    <row r="988" spans="4:4" s="198" customFormat="1" ht="15.75" customHeight="1">
      <c r="D988" s="199"/>
    </row>
    <row r="990" spans="4:4" s="198" customFormat="1" ht="15.75" customHeight="1">
      <c r="D990" s="199"/>
    </row>
    <row r="992" spans="4:4" s="198" customFormat="1" ht="15.75" customHeight="1">
      <c r="D992" s="199"/>
    </row>
    <row r="994" spans="4:4" s="198" customFormat="1" ht="15.75" customHeight="1">
      <c r="D994" s="199"/>
    </row>
    <row r="996" spans="4:4" s="198" customFormat="1" ht="15.75" customHeight="1">
      <c r="D996" s="199"/>
    </row>
    <row r="998" spans="4:4" s="198" customFormat="1" ht="15.75" customHeight="1">
      <c r="D998" s="199"/>
    </row>
    <row r="1000" spans="4:4" s="198" customFormat="1" ht="15.75" customHeight="1">
      <c r="D1000" s="199"/>
    </row>
    <row r="1002" spans="4:4" s="198" customFormat="1" ht="15.75" customHeight="1">
      <c r="D1002" s="199"/>
    </row>
    <row r="1004" spans="4:4" s="198" customFormat="1" ht="15.75" customHeight="1">
      <c r="D1004" s="199"/>
    </row>
    <row r="1006" spans="4:4" s="198" customFormat="1" ht="15.75" customHeight="1">
      <c r="D1006" s="199"/>
    </row>
    <row r="1008" spans="4:4" s="198" customFormat="1" ht="15.75" customHeight="1">
      <c r="D1008" s="199"/>
    </row>
    <row r="1010" spans="4:4" s="198" customFormat="1" ht="15.75" customHeight="1">
      <c r="D1010" s="199"/>
    </row>
    <row r="1012" spans="4:4" s="198" customFormat="1" ht="15.75" customHeight="1">
      <c r="D1012" s="199"/>
    </row>
    <row r="1014" spans="4:4" s="198" customFormat="1" ht="15.75" customHeight="1">
      <c r="D1014" s="199"/>
    </row>
    <row r="1016" spans="4:4" s="198" customFormat="1" ht="15.75" customHeight="1">
      <c r="D1016" s="199"/>
    </row>
    <row r="1018" spans="4:4" s="198" customFormat="1" ht="15.75" customHeight="1">
      <c r="D1018" s="199"/>
    </row>
    <row r="1020" spans="4:4" s="198" customFormat="1" ht="15.75" customHeight="1">
      <c r="D1020" s="199"/>
    </row>
    <row r="1022" spans="4:4" s="198" customFormat="1" ht="15.75" customHeight="1">
      <c r="D1022" s="199"/>
    </row>
    <row r="1024" spans="4:4" s="198" customFormat="1" ht="15.75" customHeight="1">
      <c r="D1024" s="199"/>
    </row>
    <row r="1026" spans="4:4" s="198" customFormat="1" ht="15.75" customHeight="1">
      <c r="D1026" s="199"/>
    </row>
    <row r="1028" spans="4:4" s="198" customFormat="1" ht="15.75" customHeight="1">
      <c r="D1028" s="199"/>
    </row>
    <row r="1030" spans="4:4" s="198" customFormat="1" ht="15.75" customHeight="1">
      <c r="D1030" s="199"/>
    </row>
    <row r="1032" spans="4:4" s="198" customFormat="1" ht="15.75" customHeight="1">
      <c r="D1032" s="199"/>
    </row>
    <row r="1034" spans="4:4" s="198" customFormat="1" ht="15.75" customHeight="1">
      <c r="D1034" s="199"/>
    </row>
    <row r="1036" spans="4:4" s="198" customFormat="1" ht="15.75" customHeight="1">
      <c r="D1036" s="199"/>
    </row>
    <row r="1038" spans="4:4" s="198" customFormat="1" ht="15.75" customHeight="1">
      <c r="D1038" s="199"/>
    </row>
    <row r="1040" spans="4:4" s="198" customFormat="1" ht="15.75" customHeight="1">
      <c r="D1040" s="199"/>
    </row>
    <row r="1042" spans="4:4" s="198" customFormat="1" ht="15.75" customHeight="1">
      <c r="D1042" s="199"/>
    </row>
    <row r="1044" spans="4:4" s="198" customFormat="1" ht="15.75" customHeight="1">
      <c r="D1044" s="199"/>
    </row>
    <row r="1046" spans="4:4" s="198" customFormat="1" ht="15.75" customHeight="1">
      <c r="D1046" s="199"/>
    </row>
    <row r="1048" spans="4:4" s="198" customFormat="1" ht="15.75" customHeight="1">
      <c r="D1048" s="199"/>
    </row>
    <row r="1050" spans="4:4" s="198" customFormat="1" ht="15.75" customHeight="1">
      <c r="D1050" s="199"/>
    </row>
    <row r="1052" spans="4:4" s="198" customFormat="1" ht="15.75" customHeight="1">
      <c r="D1052" s="199"/>
    </row>
    <row r="1054" spans="4:4" s="198" customFormat="1" ht="15.75" customHeight="1">
      <c r="D1054" s="199"/>
    </row>
    <row r="1056" spans="4:4" s="198" customFormat="1" ht="15.75" customHeight="1">
      <c r="D1056" s="199"/>
    </row>
    <row r="1058" spans="4:4" s="198" customFormat="1" ht="15.75" customHeight="1">
      <c r="D1058" s="199"/>
    </row>
    <row r="1060" spans="4:4" s="198" customFormat="1" ht="15.75" customHeight="1">
      <c r="D1060" s="199"/>
    </row>
    <row r="1062" spans="4:4" s="198" customFormat="1" ht="15.75" customHeight="1">
      <c r="D1062" s="199"/>
    </row>
    <row r="1064" spans="4:4" s="198" customFormat="1" ht="15.75" customHeight="1">
      <c r="D1064" s="199"/>
    </row>
    <row r="1066" spans="4:4" s="198" customFormat="1" ht="15.75" customHeight="1">
      <c r="D1066" s="199"/>
    </row>
    <row r="1068" spans="4:4" s="198" customFormat="1" ht="15.75" customHeight="1">
      <c r="D1068" s="199"/>
    </row>
    <row r="1070" spans="4:4" s="198" customFormat="1" ht="15.75" customHeight="1">
      <c r="D1070" s="199"/>
    </row>
    <row r="1072" spans="4:4" s="198" customFormat="1" ht="15.75" customHeight="1">
      <c r="D1072" s="199"/>
    </row>
    <row r="1074" spans="4:4" s="198" customFormat="1" ht="15.75" customHeight="1">
      <c r="D1074" s="199"/>
    </row>
    <row r="1076" spans="4:4" s="198" customFormat="1" ht="15.75" customHeight="1">
      <c r="D1076" s="199"/>
    </row>
    <row r="1078" spans="4:4" s="198" customFormat="1" ht="15.75" customHeight="1">
      <c r="D1078" s="199"/>
    </row>
    <row r="1080" spans="4:4" s="198" customFormat="1" ht="15.75" customHeight="1">
      <c r="D1080" s="199"/>
    </row>
    <row r="1082" spans="4:4" s="198" customFormat="1" ht="15.75" customHeight="1">
      <c r="D1082" s="199"/>
    </row>
    <row r="1084" spans="4:4" s="198" customFormat="1" ht="15.75" customHeight="1">
      <c r="D1084" s="199"/>
    </row>
    <row r="1086" spans="4:4" s="198" customFormat="1" ht="15.75" customHeight="1">
      <c r="D1086" s="199"/>
    </row>
    <row r="1088" spans="4:4" s="198" customFormat="1" ht="15.75" customHeight="1">
      <c r="D1088" s="199"/>
    </row>
    <row r="1090" spans="4:4" s="198" customFormat="1" ht="15.75" customHeight="1">
      <c r="D1090" s="199"/>
    </row>
    <row r="1092" spans="4:4" s="198" customFormat="1" ht="15.75" customHeight="1">
      <c r="D1092" s="199"/>
    </row>
    <row r="1094" spans="4:4" s="198" customFormat="1" ht="15.75" customHeight="1">
      <c r="D1094" s="199"/>
    </row>
    <row r="1096" spans="4:4" s="198" customFormat="1" ht="15.75" customHeight="1">
      <c r="D1096" s="199"/>
    </row>
    <row r="1098" spans="4:4" s="198" customFormat="1" ht="15.75" customHeight="1">
      <c r="D1098" s="199"/>
    </row>
    <row r="1100" spans="4:4" s="198" customFormat="1" ht="15.75" customHeight="1">
      <c r="D1100" s="199"/>
    </row>
    <row r="1102" spans="4:4" s="198" customFormat="1" ht="15.75" customHeight="1">
      <c r="D1102" s="199"/>
    </row>
    <row r="1104" spans="4:4" s="198" customFormat="1" ht="15.75" customHeight="1">
      <c r="D1104" s="199"/>
    </row>
    <row r="1106" spans="4:4" s="198" customFormat="1" ht="15.75" customHeight="1">
      <c r="D1106" s="199"/>
    </row>
    <row r="1108" spans="4:4" s="198" customFormat="1" ht="15.75" customHeight="1">
      <c r="D1108" s="199"/>
    </row>
    <row r="1110" spans="4:4" s="198" customFormat="1" ht="15.75" customHeight="1">
      <c r="D1110" s="199"/>
    </row>
    <row r="1112" spans="4:4" s="198" customFormat="1" ht="15.75" customHeight="1">
      <c r="D1112" s="199"/>
    </row>
    <row r="1114" spans="4:4" s="198" customFormat="1" ht="15.75" customHeight="1">
      <c r="D1114" s="199"/>
    </row>
    <row r="1116" spans="4:4" s="198" customFormat="1" ht="15.75" customHeight="1">
      <c r="D1116" s="199"/>
    </row>
    <row r="1118" spans="4:4" s="198" customFormat="1" ht="15.75" customHeight="1">
      <c r="D1118" s="199"/>
    </row>
    <row r="1120" spans="4:4" s="198" customFormat="1" ht="15.75" customHeight="1">
      <c r="D1120" s="199"/>
    </row>
    <row r="1122" spans="4:4" s="198" customFormat="1" ht="15.75" customHeight="1">
      <c r="D1122" s="199"/>
    </row>
    <row r="1124" spans="4:4" s="198" customFormat="1" ht="15.75" customHeight="1">
      <c r="D1124" s="199"/>
    </row>
    <row r="1126" spans="4:4" s="198" customFormat="1" ht="15.75" customHeight="1">
      <c r="D1126" s="199"/>
    </row>
    <row r="1128" spans="4:4" s="198" customFormat="1" ht="15.75" customHeight="1">
      <c r="D1128" s="199"/>
    </row>
    <row r="1130" spans="4:4" s="198" customFormat="1" ht="15.75" customHeight="1">
      <c r="D1130" s="199"/>
    </row>
    <row r="1132" spans="4:4" s="198" customFormat="1" ht="15.75" customHeight="1">
      <c r="D1132" s="199"/>
    </row>
    <row r="1134" spans="4:4" s="198" customFormat="1" ht="15.75" customHeight="1">
      <c r="D1134" s="199"/>
    </row>
    <row r="1136" spans="4:4" s="198" customFormat="1" ht="15.75" customHeight="1">
      <c r="D1136" s="199"/>
    </row>
    <row r="1138" spans="4:4" s="198" customFormat="1" ht="15.75" customHeight="1">
      <c r="D1138" s="199"/>
    </row>
    <row r="1140" spans="4:4" s="198" customFormat="1" ht="15.75" customHeight="1">
      <c r="D1140" s="199"/>
    </row>
    <row r="1142" spans="4:4" s="198" customFormat="1" ht="15.75" customHeight="1">
      <c r="D1142" s="199"/>
    </row>
    <row r="1144" spans="4:4" s="198" customFormat="1" ht="15.75" customHeight="1">
      <c r="D1144" s="199"/>
    </row>
    <row r="1146" spans="4:4" s="198" customFormat="1" ht="15.75" customHeight="1">
      <c r="D1146" s="199"/>
    </row>
    <row r="1148" spans="4:4" s="198" customFormat="1" ht="15.75" customHeight="1">
      <c r="D1148" s="199"/>
    </row>
    <row r="1150" spans="4:4" s="198" customFormat="1" ht="15.75" customHeight="1">
      <c r="D1150" s="199"/>
    </row>
    <row r="1152" spans="4:4" s="198" customFormat="1" ht="15.75" customHeight="1">
      <c r="D1152" s="199"/>
    </row>
    <row r="1154" spans="4:4" s="198" customFormat="1" ht="15.75" customHeight="1">
      <c r="D1154" s="199"/>
    </row>
    <row r="1156" spans="4:4" s="198" customFormat="1" ht="15.75" customHeight="1">
      <c r="D1156" s="199"/>
    </row>
    <row r="1158" spans="4:4" s="198" customFormat="1" ht="15.75" customHeight="1">
      <c r="D1158" s="199"/>
    </row>
    <row r="1160" spans="4:4" s="198" customFormat="1" ht="15.75" customHeight="1">
      <c r="D1160" s="199"/>
    </row>
    <row r="1162" spans="4:4" s="198" customFormat="1" ht="15.75" customHeight="1">
      <c r="D1162" s="199"/>
    </row>
    <row r="1164" spans="4:4" s="198" customFormat="1" ht="15.75" customHeight="1">
      <c r="D1164" s="199"/>
    </row>
    <row r="1166" spans="4:4" s="198" customFormat="1" ht="15.75" customHeight="1">
      <c r="D1166" s="199"/>
    </row>
    <row r="1168" spans="4:4" s="198" customFormat="1" ht="15.75" customHeight="1">
      <c r="D1168" s="199"/>
    </row>
    <row r="1170" spans="4:4" s="198" customFormat="1" ht="15.75" customHeight="1">
      <c r="D1170" s="199"/>
    </row>
    <row r="1172" spans="4:4" s="198" customFormat="1" ht="15.75" customHeight="1">
      <c r="D1172" s="199"/>
    </row>
    <row r="1174" spans="4:4" s="198" customFormat="1" ht="15.75" customHeight="1">
      <c r="D1174" s="199"/>
    </row>
    <row r="1176" spans="4:4" s="198" customFormat="1" ht="15.75" customHeight="1">
      <c r="D1176" s="199"/>
    </row>
    <row r="1178" spans="4:4" s="198" customFormat="1" ht="15.75" customHeight="1">
      <c r="D1178" s="199"/>
    </row>
    <row r="1180" spans="4:4" s="198" customFormat="1" ht="15.75" customHeight="1">
      <c r="D1180" s="199"/>
    </row>
    <row r="1182" spans="4:4" s="198" customFormat="1" ht="15.75" customHeight="1">
      <c r="D1182" s="199"/>
    </row>
    <row r="1184" spans="4:4" s="198" customFormat="1" ht="15.75" customHeight="1">
      <c r="D1184" s="199"/>
    </row>
    <row r="1186" spans="4:4" s="198" customFormat="1" ht="15.75" customHeight="1">
      <c r="D1186" s="199"/>
    </row>
    <row r="1188" spans="4:4" s="198" customFormat="1" ht="15.75" customHeight="1">
      <c r="D1188" s="199"/>
    </row>
    <row r="1190" spans="4:4" s="198" customFormat="1" ht="15.75" customHeight="1">
      <c r="D1190" s="199"/>
    </row>
    <row r="1192" spans="4:4" s="198" customFormat="1" ht="15.75" customHeight="1">
      <c r="D1192" s="199"/>
    </row>
    <row r="1194" spans="4:4" s="198" customFormat="1" ht="15.75" customHeight="1">
      <c r="D1194" s="199"/>
    </row>
    <row r="1196" spans="4:4" s="198" customFormat="1" ht="15.75" customHeight="1">
      <c r="D1196" s="199"/>
    </row>
    <row r="1198" spans="4:4" s="198" customFormat="1" ht="15.75" customHeight="1">
      <c r="D1198" s="199"/>
    </row>
    <row r="1200" spans="4:4" s="198" customFormat="1" ht="15.75" customHeight="1">
      <c r="D1200" s="199"/>
    </row>
    <row r="1202" spans="4:4" s="198" customFormat="1" ht="15.75" customHeight="1">
      <c r="D1202" s="199"/>
    </row>
    <row r="1204" spans="4:4" s="198" customFormat="1" ht="15.75" customHeight="1">
      <c r="D1204" s="199"/>
    </row>
    <row r="1206" spans="4:4" s="198" customFormat="1" ht="15.75" customHeight="1">
      <c r="D1206" s="199"/>
    </row>
    <row r="1208" spans="4:4" s="198" customFormat="1" ht="15.75" customHeight="1">
      <c r="D1208" s="199"/>
    </row>
    <row r="1210" spans="4:4" s="198" customFormat="1" ht="15.75" customHeight="1">
      <c r="D1210" s="199"/>
    </row>
    <row r="1212" spans="4:4" s="198" customFormat="1" ht="15.75" customHeight="1">
      <c r="D1212" s="199"/>
    </row>
    <row r="1214" spans="4:4" s="198" customFormat="1" ht="15.75" customHeight="1">
      <c r="D1214" s="199"/>
    </row>
    <row r="1216" spans="4:4" s="198" customFormat="1" ht="15.75" customHeight="1">
      <c r="D1216" s="199"/>
    </row>
    <row r="1218" spans="4:4" s="198" customFormat="1" ht="15.75" customHeight="1">
      <c r="D1218" s="199"/>
    </row>
    <row r="1220" spans="4:4" s="198" customFormat="1" ht="15.75" customHeight="1">
      <c r="D1220" s="199"/>
    </row>
    <row r="1222" spans="4:4" s="198" customFormat="1" ht="15.75" customHeight="1">
      <c r="D1222" s="199"/>
    </row>
    <row r="1224" spans="4:4" s="198" customFormat="1" ht="15.75" customHeight="1">
      <c r="D1224" s="199"/>
    </row>
    <row r="1226" spans="4:4" s="198" customFormat="1" ht="15.75" customHeight="1">
      <c r="D1226" s="199"/>
    </row>
    <row r="1228" spans="4:4" s="198" customFormat="1" ht="15.75" customHeight="1">
      <c r="D1228" s="199"/>
    </row>
    <row r="1230" spans="4:4" s="198" customFormat="1" ht="15.75" customHeight="1">
      <c r="D1230" s="199"/>
    </row>
    <row r="1232" spans="4:4" s="198" customFormat="1" ht="15.75" customHeight="1">
      <c r="D1232" s="199"/>
    </row>
    <row r="1234" spans="4:4" s="198" customFormat="1" ht="15.75" customHeight="1">
      <c r="D1234" s="199"/>
    </row>
    <row r="1236" spans="4:4" s="198" customFormat="1" ht="15.75" customHeight="1">
      <c r="D1236" s="199"/>
    </row>
    <row r="1238" spans="4:4" s="198" customFormat="1" ht="15.75" customHeight="1">
      <c r="D1238" s="199"/>
    </row>
    <row r="1240" spans="4:4" s="198" customFormat="1" ht="15.75" customHeight="1">
      <c r="D1240" s="199"/>
    </row>
    <row r="1242" spans="4:4" s="198" customFormat="1" ht="15.75" customHeight="1">
      <c r="D1242" s="199"/>
    </row>
    <row r="1244" spans="4:4" s="198" customFormat="1" ht="15.75" customHeight="1">
      <c r="D1244" s="199"/>
    </row>
    <row r="1246" spans="4:4" s="198" customFormat="1" ht="15.75" customHeight="1">
      <c r="D1246" s="199"/>
    </row>
    <row r="1248" spans="4:4" s="198" customFormat="1" ht="15.75" customHeight="1">
      <c r="D1248" s="199"/>
    </row>
    <row r="1250" spans="4:4" s="198" customFormat="1" ht="15.75" customHeight="1">
      <c r="D1250" s="199"/>
    </row>
    <row r="1252" spans="4:4" s="198" customFormat="1" ht="15.75" customHeight="1">
      <c r="D1252" s="199"/>
    </row>
    <row r="1254" spans="4:4" s="198" customFormat="1" ht="15.75" customHeight="1">
      <c r="D1254" s="199"/>
    </row>
    <row r="1256" spans="4:4" s="198" customFormat="1" ht="15.75" customHeight="1">
      <c r="D1256" s="199"/>
    </row>
    <row r="1258" spans="4:4" s="198" customFormat="1" ht="15.75" customHeight="1">
      <c r="D1258" s="199"/>
    </row>
    <row r="1260" spans="4:4" s="198" customFormat="1" ht="15.75" customHeight="1">
      <c r="D1260" s="199"/>
    </row>
    <row r="1262" spans="4:4" s="198" customFormat="1" ht="15.75" customHeight="1">
      <c r="D1262" s="199"/>
    </row>
    <row r="1264" spans="4:4" s="198" customFormat="1" ht="15.75" customHeight="1">
      <c r="D1264" s="199"/>
    </row>
    <row r="1266" spans="4:4" s="198" customFormat="1" ht="15.75" customHeight="1">
      <c r="D1266" s="199"/>
    </row>
    <row r="1268" spans="4:4" s="198" customFormat="1" ht="15.75" customHeight="1">
      <c r="D1268" s="199"/>
    </row>
    <row r="1270" spans="4:4" s="198" customFormat="1" ht="15.75" customHeight="1">
      <c r="D1270" s="199"/>
    </row>
    <row r="1272" spans="4:4" s="198" customFormat="1" ht="15.75" customHeight="1">
      <c r="D1272" s="199"/>
    </row>
    <row r="1274" spans="4:4" s="198" customFormat="1" ht="15.75" customHeight="1">
      <c r="D1274" s="199"/>
    </row>
    <row r="1276" spans="4:4" s="198" customFormat="1" ht="15.75" customHeight="1">
      <c r="D1276" s="199"/>
    </row>
    <row r="1278" spans="4:4" s="198" customFormat="1" ht="15.75" customHeight="1">
      <c r="D1278" s="199"/>
    </row>
    <row r="1280" spans="4:4" s="198" customFormat="1" ht="15.75" customHeight="1">
      <c r="D1280" s="199"/>
    </row>
    <row r="1282" spans="4:4" s="198" customFormat="1" ht="15.75" customHeight="1">
      <c r="D1282" s="199"/>
    </row>
    <row r="1284" spans="4:4" s="198" customFormat="1" ht="15.75" customHeight="1">
      <c r="D1284" s="199"/>
    </row>
    <row r="1286" spans="4:4" s="198" customFormat="1" ht="15.75" customHeight="1">
      <c r="D1286" s="199"/>
    </row>
    <row r="1288" spans="4:4" s="198" customFormat="1" ht="15.75" customHeight="1">
      <c r="D1288" s="199"/>
    </row>
    <row r="1290" spans="4:4" s="198" customFormat="1" ht="15.75" customHeight="1">
      <c r="D1290" s="199"/>
    </row>
    <row r="1292" spans="4:4" s="198" customFormat="1" ht="15.75" customHeight="1">
      <c r="D1292" s="199"/>
    </row>
    <row r="1294" spans="4:4" s="198" customFormat="1" ht="15.75" customHeight="1">
      <c r="D1294" s="199"/>
    </row>
    <row r="1296" spans="4:4" s="198" customFormat="1" ht="15.75" customHeight="1">
      <c r="D1296" s="199"/>
    </row>
    <row r="1298" spans="4:4" s="198" customFormat="1" ht="15.75" customHeight="1">
      <c r="D1298" s="199"/>
    </row>
    <row r="1300" spans="4:4" s="198" customFormat="1" ht="15.75" customHeight="1">
      <c r="D1300" s="199"/>
    </row>
    <row r="1302" spans="4:4" s="198" customFormat="1" ht="15.75" customHeight="1">
      <c r="D1302" s="199"/>
    </row>
    <row r="1304" spans="4:4" s="198" customFormat="1" ht="15.75" customHeight="1">
      <c r="D1304" s="199"/>
    </row>
    <row r="1306" spans="4:4" s="198" customFormat="1" ht="15.75" customHeight="1">
      <c r="D1306" s="199"/>
    </row>
    <row r="1308" spans="4:4" s="198" customFormat="1" ht="15.75" customHeight="1">
      <c r="D1308" s="199"/>
    </row>
    <row r="1310" spans="4:4" s="198" customFormat="1" ht="15.75" customHeight="1">
      <c r="D1310" s="199"/>
    </row>
    <row r="1312" spans="4:4" s="198" customFormat="1" ht="15.75" customHeight="1">
      <c r="D1312" s="199"/>
    </row>
    <row r="1314" spans="4:4" s="198" customFormat="1" ht="15.75" customHeight="1">
      <c r="D1314" s="199"/>
    </row>
    <row r="1316" spans="4:4" s="198" customFormat="1" ht="15.75" customHeight="1">
      <c r="D1316" s="199"/>
    </row>
    <row r="1318" spans="4:4" s="198" customFormat="1" ht="15.75" customHeight="1">
      <c r="D1318" s="199"/>
    </row>
    <row r="1320" spans="4:4" s="198" customFormat="1" ht="15.75" customHeight="1">
      <c r="D1320" s="199"/>
    </row>
    <row r="1322" spans="4:4" s="198" customFormat="1" ht="15.75" customHeight="1">
      <c r="D1322" s="199"/>
    </row>
    <row r="1324" spans="4:4" s="198" customFormat="1" ht="15.75" customHeight="1">
      <c r="D1324" s="199"/>
    </row>
    <row r="1326" spans="4:4" s="198" customFormat="1" ht="15.75" customHeight="1">
      <c r="D1326" s="199"/>
    </row>
    <row r="1328" spans="4:4" s="198" customFormat="1" ht="15.75" customHeight="1">
      <c r="D1328" s="199"/>
    </row>
    <row r="1330" spans="4:4" s="198" customFormat="1" ht="15.75" customHeight="1">
      <c r="D1330" s="199"/>
    </row>
    <row r="1332" spans="4:4" s="198" customFormat="1" ht="15.75" customHeight="1">
      <c r="D1332" s="199"/>
    </row>
    <row r="1334" spans="4:4" s="198" customFormat="1" ht="15.75" customHeight="1">
      <c r="D1334" s="199"/>
    </row>
    <row r="1336" spans="4:4" s="198" customFormat="1" ht="15.75" customHeight="1">
      <c r="D1336" s="199"/>
    </row>
    <row r="1338" spans="4:4" s="198" customFormat="1" ht="15.75" customHeight="1">
      <c r="D1338" s="199"/>
    </row>
    <row r="1340" spans="4:4" s="198" customFormat="1" ht="15.75" customHeight="1">
      <c r="D1340" s="199"/>
    </row>
    <row r="1342" spans="4:4" s="198" customFormat="1" ht="15.75" customHeight="1">
      <c r="D1342" s="199"/>
    </row>
    <row r="1344" spans="4:4" s="198" customFormat="1" ht="15.75" customHeight="1">
      <c r="D1344" s="199"/>
    </row>
    <row r="1346" spans="4:4" s="198" customFormat="1" ht="15.75" customHeight="1">
      <c r="D1346" s="199"/>
    </row>
    <row r="1348" spans="4:4" s="198" customFormat="1" ht="15.75" customHeight="1">
      <c r="D1348" s="199"/>
    </row>
    <row r="1350" spans="4:4" s="198" customFormat="1" ht="15.75" customHeight="1">
      <c r="D1350" s="199"/>
    </row>
    <row r="1352" spans="4:4" s="198" customFormat="1" ht="15.75" customHeight="1">
      <c r="D1352" s="199"/>
    </row>
    <row r="1354" spans="4:4" s="198" customFormat="1" ht="15.75" customHeight="1">
      <c r="D1354" s="199"/>
    </row>
    <row r="1356" spans="4:4" s="198" customFormat="1" ht="15.75" customHeight="1">
      <c r="D1356" s="199"/>
    </row>
    <row r="1358" spans="4:4" s="198" customFormat="1" ht="15.75" customHeight="1">
      <c r="D1358" s="199"/>
    </row>
    <row r="1360" spans="4:4" s="198" customFormat="1" ht="15.75" customHeight="1">
      <c r="D1360" s="199"/>
    </row>
    <row r="1362" spans="4:4" s="198" customFormat="1" ht="15.75" customHeight="1">
      <c r="D1362" s="199"/>
    </row>
    <row r="1364" spans="4:4" s="198" customFormat="1" ht="15.75" customHeight="1">
      <c r="D1364" s="199"/>
    </row>
    <row r="1366" spans="4:4" s="198" customFormat="1" ht="15.75" customHeight="1">
      <c r="D1366" s="199"/>
    </row>
    <row r="1368" spans="4:4" s="198" customFormat="1" ht="15.75" customHeight="1">
      <c r="D1368" s="199"/>
    </row>
    <row r="1370" spans="4:4" s="198" customFormat="1" ht="15.75" customHeight="1">
      <c r="D1370" s="199"/>
    </row>
    <row r="1372" spans="4:4" s="198" customFormat="1" ht="15.75" customHeight="1">
      <c r="D1372" s="199"/>
    </row>
    <row r="1374" spans="4:4" s="198" customFormat="1" ht="15.75" customHeight="1">
      <c r="D1374" s="199"/>
    </row>
    <row r="1376" spans="4:4" s="198" customFormat="1" ht="15.75" customHeight="1">
      <c r="D1376" s="199"/>
    </row>
    <row r="1378" spans="4:4" s="198" customFormat="1" ht="15.75" customHeight="1">
      <c r="D1378" s="199"/>
    </row>
    <row r="1380" spans="4:4" s="198" customFormat="1" ht="15.75" customHeight="1">
      <c r="D1380" s="199"/>
    </row>
    <row r="1382" spans="4:4" s="198" customFormat="1" ht="15.75" customHeight="1">
      <c r="D1382" s="199"/>
    </row>
    <row r="1384" spans="4:4" s="198" customFormat="1" ht="15.75" customHeight="1">
      <c r="D1384" s="199"/>
    </row>
    <row r="1386" spans="4:4" s="198" customFormat="1" ht="15.75" customHeight="1">
      <c r="D1386" s="199"/>
    </row>
    <row r="1388" spans="4:4" s="198" customFormat="1" ht="15.75" customHeight="1">
      <c r="D1388" s="199"/>
    </row>
    <row r="1390" spans="4:4" s="198" customFormat="1" ht="15.75" customHeight="1">
      <c r="D1390" s="199"/>
    </row>
    <row r="1392" spans="4:4" s="198" customFormat="1" ht="15.75" customHeight="1">
      <c r="D1392" s="199"/>
    </row>
    <row r="1394" spans="4:4" s="198" customFormat="1" ht="15.75" customHeight="1">
      <c r="D1394" s="199"/>
    </row>
    <row r="1396" spans="4:4" s="198" customFormat="1" ht="15.75" customHeight="1">
      <c r="D1396" s="199"/>
    </row>
    <row r="1398" spans="4:4" s="198" customFormat="1" ht="15.75" customHeight="1">
      <c r="D1398" s="199"/>
    </row>
    <row r="1400" spans="4:4" s="198" customFormat="1" ht="15.75" customHeight="1">
      <c r="D1400" s="199"/>
    </row>
    <row r="1402" spans="4:4" s="198" customFormat="1" ht="15.75" customHeight="1">
      <c r="D1402" s="199"/>
    </row>
    <row r="1404" spans="4:4" s="198" customFormat="1" ht="15.75" customHeight="1">
      <c r="D1404" s="199"/>
    </row>
    <row r="1406" spans="4:4" s="198" customFormat="1" ht="15.75" customHeight="1">
      <c r="D1406" s="199"/>
    </row>
    <row r="1408" spans="4:4" s="198" customFormat="1" ht="15.75" customHeight="1">
      <c r="D1408" s="199"/>
    </row>
    <row r="1410" spans="4:4" s="198" customFormat="1" ht="15.75" customHeight="1">
      <c r="D1410" s="199"/>
    </row>
    <row r="1412" spans="4:4" s="198" customFormat="1" ht="15.75" customHeight="1">
      <c r="D1412" s="199"/>
    </row>
    <row r="1414" spans="4:4" s="198" customFormat="1" ht="15.75" customHeight="1">
      <c r="D1414" s="199"/>
    </row>
    <row r="1416" spans="4:4" s="198" customFormat="1" ht="15.75" customHeight="1">
      <c r="D1416" s="199"/>
    </row>
    <row r="1418" spans="4:4" s="198" customFormat="1" ht="15.75" customHeight="1">
      <c r="D1418" s="199"/>
    </row>
    <row r="1420" spans="4:4" s="198" customFormat="1" ht="15.75" customHeight="1">
      <c r="D1420" s="199"/>
    </row>
    <row r="1422" spans="4:4" s="198" customFormat="1" ht="15.75" customHeight="1">
      <c r="D1422" s="199"/>
    </row>
    <row r="1424" spans="4:4" s="198" customFormat="1" ht="15.75" customHeight="1">
      <c r="D1424" s="199"/>
    </row>
    <row r="1426" spans="4:4" s="198" customFormat="1" ht="15.75" customHeight="1">
      <c r="D1426" s="199"/>
    </row>
    <row r="1428" spans="4:4" s="198" customFormat="1" ht="15.75" customHeight="1">
      <c r="D1428" s="199"/>
    </row>
    <row r="1430" spans="4:4" s="198" customFormat="1" ht="15.75" customHeight="1">
      <c r="D1430" s="199"/>
    </row>
    <row r="1432" spans="4:4" s="198" customFormat="1" ht="15.75" customHeight="1">
      <c r="D1432" s="199"/>
    </row>
    <row r="1434" spans="4:4" s="198" customFormat="1" ht="15.75" customHeight="1">
      <c r="D1434" s="199"/>
    </row>
    <row r="1436" spans="4:4" s="198" customFormat="1" ht="15.75" customHeight="1">
      <c r="D1436" s="199"/>
    </row>
    <row r="1438" spans="4:4" s="198" customFormat="1" ht="15.75" customHeight="1">
      <c r="D1438" s="199"/>
    </row>
    <row r="1440" spans="4:4" s="198" customFormat="1" ht="15.75" customHeight="1">
      <c r="D1440" s="199"/>
    </row>
    <row r="1442" spans="4:4" s="198" customFormat="1" ht="15.75" customHeight="1">
      <c r="D1442" s="199"/>
    </row>
    <row r="1444" spans="4:4" s="198" customFormat="1" ht="15.75" customHeight="1">
      <c r="D1444" s="199"/>
    </row>
    <row r="1446" spans="4:4" s="198" customFormat="1" ht="15.75" customHeight="1">
      <c r="D1446" s="199"/>
    </row>
    <row r="1448" spans="4:4" s="198" customFormat="1" ht="15.75" customHeight="1">
      <c r="D1448" s="199"/>
    </row>
    <row r="1450" spans="4:4" s="198" customFormat="1" ht="15.75" customHeight="1">
      <c r="D1450" s="199"/>
    </row>
    <row r="1452" spans="4:4" s="198" customFormat="1" ht="15.75" customHeight="1">
      <c r="D1452" s="199"/>
    </row>
    <row r="1454" spans="4:4" s="198" customFormat="1" ht="15.75" customHeight="1">
      <c r="D1454" s="199"/>
    </row>
    <row r="1456" spans="4:4" s="198" customFormat="1" ht="15.75" customHeight="1">
      <c r="D1456" s="199"/>
    </row>
    <row r="1458" spans="4:4" s="198" customFormat="1" ht="15.75" customHeight="1">
      <c r="D1458" s="199"/>
    </row>
    <row r="1460" spans="4:4" s="198" customFormat="1" ht="15.75" customHeight="1">
      <c r="D1460" s="199"/>
    </row>
    <row r="1462" spans="4:4" s="198" customFormat="1" ht="15.75" customHeight="1">
      <c r="D1462" s="199"/>
    </row>
    <row r="1464" spans="4:4" s="198" customFormat="1" ht="15.75" customHeight="1">
      <c r="D1464" s="199"/>
    </row>
    <row r="1466" spans="4:4" s="198" customFormat="1" ht="15.75" customHeight="1">
      <c r="D1466" s="199"/>
    </row>
    <row r="1468" spans="4:4" s="198" customFormat="1" ht="15.75" customHeight="1">
      <c r="D1468" s="199"/>
    </row>
    <row r="1470" spans="4:4" s="198" customFormat="1" ht="15.75" customHeight="1">
      <c r="D1470" s="199"/>
    </row>
    <row r="1472" spans="4:4" s="198" customFormat="1" ht="15.75" customHeight="1">
      <c r="D1472" s="199"/>
    </row>
    <row r="1474" spans="4:4" s="198" customFormat="1" ht="15.75" customHeight="1">
      <c r="D1474" s="199"/>
    </row>
    <row r="1476" spans="4:4" s="198" customFormat="1" ht="15.75" customHeight="1">
      <c r="D1476" s="199"/>
    </row>
    <row r="1478" spans="4:4" s="198" customFormat="1" ht="15.75" customHeight="1">
      <c r="D1478" s="199"/>
    </row>
    <row r="1480" spans="4:4" s="198" customFormat="1" ht="15.75" customHeight="1">
      <c r="D1480" s="199"/>
    </row>
    <row r="1482" spans="4:4" s="198" customFormat="1" ht="15.75" customHeight="1">
      <c r="D1482" s="199"/>
    </row>
    <row r="1484" spans="4:4" s="198" customFormat="1" ht="15.75" customHeight="1">
      <c r="D1484" s="199"/>
    </row>
    <row r="1486" spans="4:4" s="198" customFormat="1" ht="15.75" customHeight="1">
      <c r="D1486" s="199"/>
    </row>
    <row r="1488" spans="4:4" s="198" customFormat="1" ht="15.75" customHeight="1">
      <c r="D1488" s="199"/>
    </row>
    <row r="1490" spans="4:4" s="198" customFormat="1" ht="15.75" customHeight="1">
      <c r="D1490" s="199"/>
    </row>
    <row r="1492" spans="4:4" s="198" customFormat="1" ht="15.75" customHeight="1">
      <c r="D1492" s="199"/>
    </row>
    <row r="1494" spans="4:4" s="198" customFormat="1" ht="15.75" customHeight="1">
      <c r="D1494" s="199"/>
    </row>
    <row r="1496" spans="4:4" s="198" customFormat="1" ht="15.75" customHeight="1">
      <c r="D1496" s="199"/>
    </row>
    <row r="1498" spans="4:4" s="198" customFormat="1" ht="15.75" customHeight="1">
      <c r="D1498" s="199"/>
    </row>
    <row r="1500" spans="4:4" s="198" customFormat="1" ht="15.75" customHeight="1">
      <c r="D1500" s="199"/>
    </row>
    <row r="1502" spans="4:4" s="198" customFormat="1" ht="15.75" customHeight="1">
      <c r="D1502" s="199"/>
    </row>
    <row r="1504" spans="4:4" s="198" customFormat="1" ht="15.75" customHeight="1">
      <c r="D1504" s="199"/>
    </row>
    <row r="1506" spans="4:4" s="198" customFormat="1" ht="15.75" customHeight="1">
      <c r="D1506" s="199"/>
    </row>
    <row r="1508" spans="4:4" s="198" customFormat="1" ht="15.75" customHeight="1">
      <c r="D1508" s="199"/>
    </row>
    <row r="1510" spans="4:4" s="198" customFormat="1" ht="15.75" customHeight="1">
      <c r="D1510" s="199"/>
    </row>
    <row r="1512" spans="4:4" s="198" customFormat="1" ht="15.75" customHeight="1">
      <c r="D1512" s="199"/>
    </row>
    <row r="1514" spans="4:4" s="198" customFormat="1" ht="15.75" customHeight="1">
      <c r="D1514" s="199"/>
    </row>
    <row r="1516" spans="4:4" s="198" customFormat="1" ht="15.75" customHeight="1">
      <c r="D1516" s="199"/>
    </row>
    <row r="1518" spans="4:4" s="198" customFormat="1" ht="15.75" customHeight="1">
      <c r="D1518" s="199"/>
    </row>
    <row r="1520" spans="4:4" s="198" customFormat="1" ht="15.75" customHeight="1">
      <c r="D1520" s="199"/>
    </row>
    <row r="1522" spans="4:4" s="198" customFormat="1" ht="15.75" customHeight="1">
      <c r="D1522" s="199"/>
    </row>
    <row r="1524" spans="4:4" s="198" customFormat="1" ht="15.75" customHeight="1">
      <c r="D1524" s="199"/>
    </row>
    <row r="1526" spans="4:4" s="198" customFormat="1" ht="15.75" customHeight="1">
      <c r="D1526" s="199"/>
    </row>
    <row r="1528" spans="4:4" s="198" customFormat="1" ht="15.75" customHeight="1">
      <c r="D1528" s="199"/>
    </row>
    <row r="1530" spans="4:4" s="198" customFormat="1" ht="15.75" customHeight="1">
      <c r="D1530" s="199"/>
    </row>
    <row r="1532" spans="4:4" s="198" customFormat="1" ht="15.75" customHeight="1">
      <c r="D1532" s="199"/>
    </row>
    <row r="1534" spans="4:4" s="198" customFormat="1" ht="15.75" customHeight="1">
      <c r="D1534" s="199"/>
    </row>
    <row r="1536" spans="4:4" s="198" customFormat="1" ht="15.75" customHeight="1">
      <c r="D1536" s="199"/>
    </row>
    <row r="1538" spans="4:4" s="198" customFormat="1" ht="15.75" customHeight="1">
      <c r="D1538" s="199"/>
    </row>
    <row r="1540" spans="4:4" s="198" customFormat="1" ht="15.75" customHeight="1">
      <c r="D1540" s="199"/>
    </row>
    <row r="1542" spans="4:4" s="198" customFormat="1" ht="15.75" customHeight="1">
      <c r="D1542" s="199"/>
    </row>
    <row r="1544" spans="4:4" s="198" customFormat="1" ht="15.75" customHeight="1">
      <c r="D1544" s="199"/>
    </row>
    <row r="1546" spans="4:4" s="198" customFormat="1" ht="15.75" customHeight="1">
      <c r="D1546" s="199"/>
    </row>
    <row r="1548" spans="4:4" s="198" customFormat="1" ht="15.75" customHeight="1">
      <c r="D1548" s="199"/>
    </row>
    <row r="1550" spans="4:4" s="198" customFormat="1" ht="15.75" customHeight="1">
      <c r="D1550" s="199"/>
    </row>
    <row r="1552" spans="4:4" s="198" customFormat="1" ht="15.75" customHeight="1">
      <c r="D1552" s="199"/>
    </row>
    <row r="1554" spans="4:4" s="198" customFormat="1" ht="15.75" customHeight="1">
      <c r="D1554" s="199"/>
    </row>
    <row r="1556" spans="4:4" s="198" customFormat="1" ht="15.75" customHeight="1">
      <c r="D1556" s="199"/>
    </row>
    <row r="1558" spans="4:4" s="198" customFormat="1" ht="15.75" customHeight="1">
      <c r="D1558" s="199"/>
    </row>
    <row r="1560" spans="4:4" s="198" customFormat="1" ht="15.75" customHeight="1">
      <c r="D1560" s="199"/>
    </row>
    <row r="1562" spans="4:4" s="198" customFormat="1" ht="15.75" customHeight="1">
      <c r="D1562" s="199"/>
    </row>
    <row r="1564" spans="4:4" s="198" customFormat="1" ht="15.75" customHeight="1">
      <c r="D1564" s="199"/>
    </row>
    <row r="1566" spans="4:4" s="198" customFormat="1" ht="15.75" customHeight="1">
      <c r="D1566" s="199"/>
    </row>
    <row r="1568" spans="4:4" s="198" customFormat="1" ht="15.75" customHeight="1">
      <c r="D1568" s="199"/>
    </row>
    <row r="1570" spans="4:4" s="198" customFormat="1" ht="15.75" customHeight="1">
      <c r="D1570" s="199"/>
    </row>
    <row r="1572" spans="4:4" s="198" customFormat="1" ht="15.75" customHeight="1">
      <c r="D1572" s="199"/>
    </row>
    <row r="1574" spans="4:4" s="198" customFormat="1" ht="15.75" customHeight="1">
      <c r="D1574" s="199"/>
    </row>
    <row r="1576" spans="4:4" s="198" customFormat="1" ht="15.75" customHeight="1">
      <c r="D1576" s="199"/>
    </row>
    <row r="1578" spans="4:4" s="198" customFormat="1" ht="15.75" customHeight="1">
      <c r="D1578" s="199"/>
    </row>
    <row r="1580" spans="4:4" s="198" customFormat="1" ht="15.75" customHeight="1">
      <c r="D1580" s="199"/>
    </row>
    <row r="1582" spans="4:4" s="198" customFormat="1" ht="15.75" customHeight="1">
      <c r="D1582" s="199"/>
    </row>
    <row r="1584" spans="4:4" s="198" customFormat="1" ht="15.75" customHeight="1">
      <c r="D1584" s="199"/>
    </row>
    <row r="1586" spans="4:4" s="198" customFormat="1" ht="15.75" customHeight="1">
      <c r="D1586" s="199"/>
    </row>
    <row r="1588" spans="4:4" s="198" customFormat="1" ht="15.75" customHeight="1">
      <c r="D1588" s="199"/>
    </row>
    <row r="1590" spans="4:4" s="198" customFormat="1" ht="15.75" customHeight="1">
      <c r="D1590" s="199"/>
    </row>
    <row r="1592" spans="4:4" s="198" customFormat="1" ht="15.75" customHeight="1">
      <c r="D1592" s="199"/>
    </row>
    <row r="1594" spans="4:4" s="198" customFormat="1" ht="15.75" customHeight="1">
      <c r="D1594" s="199"/>
    </row>
    <row r="1596" spans="4:4" s="198" customFormat="1" ht="15.75" customHeight="1">
      <c r="D1596" s="199"/>
    </row>
    <row r="1598" spans="4:4" s="198" customFormat="1" ht="15.75" customHeight="1">
      <c r="D1598" s="199"/>
    </row>
    <row r="1600" spans="4:4" s="198" customFormat="1" ht="15.75" customHeight="1">
      <c r="D1600" s="199"/>
    </row>
    <row r="1602" spans="4:4" s="198" customFormat="1" ht="15.75" customHeight="1">
      <c r="D1602" s="199"/>
    </row>
    <row r="1604" spans="4:4" s="198" customFormat="1" ht="15.75" customHeight="1">
      <c r="D1604" s="199"/>
    </row>
    <row r="1606" spans="4:4" s="198" customFormat="1" ht="15.75" customHeight="1">
      <c r="D1606" s="199"/>
    </row>
    <row r="1608" spans="4:4" s="198" customFormat="1" ht="15.75" customHeight="1">
      <c r="D1608" s="199"/>
    </row>
    <row r="1610" spans="4:4" s="198" customFormat="1" ht="15.75" customHeight="1">
      <c r="D1610" s="199"/>
    </row>
    <row r="1612" spans="4:4" s="198" customFormat="1" ht="15.75" customHeight="1">
      <c r="D1612" s="199"/>
    </row>
    <row r="1614" spans="4:4" s="198" customFormat="1" ht="15.75" customHeight="1">
      <c r="D1614" s="199"/>
    </row>
    <row r="1616" spans="4:4" s="198" customFormat="1" ht="15.75" customHeight="1">
      <c r="D1616" s="199"/>
    </row>
    <row r="1618" spans="4:4" s="198" customFormat="1" ht="15.75" customHeight="1">
      <c r="D1618" s="199"/>
    </row>
    <row r="1620" spans="4:4" s="198" customFormat="1" ht="15.75" customHeight="1">
      <c r="D1620" s="199"/>
    </row>
    <row r="1622" spans="4:4" s="198" customFormat="1" ht="15.75" customHeight="1">
      <c r="D1622" s="199"/>
    </row>
    <row r="1624" spans="4:4" s="198" customFormat="1" ht="15.75" customHeight="1">
      <c r="D1624" s="199"/>
    </row>
    <row r="1626" spans="4:4" s="198" customFormat="1" ht="15.75" customHeight="1">
      <c r="D1626" s="199"/>
    </row>
    <row r="1628" spans="4:4" s="198" customFormat="1" ht="15.75" customHeight="1">
      <c r="D1628" s="199"/>
    </row>
    <row r="1630" spans="4:4" s="198" customFormat="1" ht="15.75" customHeight="1">
      <c r="D1630" s="199"/>
    </row>
    <row r="1632" spans="4:4" s="198" customFormat="1" ht="15.75" customHeight="1">
      <c r="D1632" s="199"/>
    </row>
    <row r="1634" spans="4:4" s="198" customFormat="1" ht="15.75" customHeight="1">
      <c r="D1634" s="199"/>
    </row>
    <row r="1636" spans="4:4" s="198" customFormat="1" ht="15.75" customHeight="1">
      <c r="D1636" s="199"/>
    </row>
    <row r="1638" spans="4:4" s="198" customFormat="1" ht="15.75" customHeight="1">
      <c r="D1638" s="199"/>
    </row>
    <row r="1640" spans="4:4" s="198" customFormat="1" ht="15.75" customHeight="1">
      <c r="D1640" s="199"/>
    </row>
    <row r="1642" spans="4:4" s="198" customFormat="1" ht="15.75" customHeight="1">
      <c r="D1642" s="199"/>
    </row>
    <row r="1644" spans="4:4" s="198" customFormat="1" ht="15.75" customHeight="1">
      <c r="D1644" s="199"/>
    </row>
    <row r="1646" spans="4:4" s="198" customFormat="1" ht="15.75" customHeight="1">
      <c r="D1646" s="199"/>
    </row>
    <row r="1648" spans="4:4" s="198" customFormat="1" ht="15.75" customHeight="1">
      <c r="D1648" s="199"/>
    </row>
    <row r="1650" spans="4:4" s="198" customFormat="1" ht="15.75" customHeight="1">
      <c r="D1650" s="199"/>
    </row>
    <row r="1652" spans="4:4" s="198" customFormat="1" ht="15.75" customHeight="1">
      <c r="D1652" s="199"/>
    </row>
    <row r="1654" spans="4:4" s="198" customFormat="1" ht="15.75" customHeight="1">
      <c r="D1654" s="199"/>
    </row>
    <row r="1656" spans="4:4" s="198" customFormat="1" ht="15.75" customHeight="1">
      <c r="D1656" s="199"/>
    </row>
    <row r="1658" spans="4:4" s="198" customFormat="1" ht="15.75" customHeight="1">
      <c r="D1658" s="199"/>
    </row>
    <row r="1660" spans="4:4" s="198" customFormat="1" ht="15.75" customHeight="1">
      <c r="D1660" s="199"/>
    </row>
    <row r="1662" spans="4:4" s="198" customFormat="1" ht="15.75" customHeight="1">
      <c r="D1662" s="199"/>
    </row>
    <row r="1664" spans="4:4" s="198" customFormat="1" ht="15.75" customHeight="1">
      <c r="D1664" s="199"/>
    </row>
    <row r="1666" spans="4:4" s="198" customFormat="1" ht="15.75" customHeight="1">
      <c r="D1666" s="199"/>
    </row>
    <row r="1668" spans="4:4" s="198" customFormat="1" ht="15.75" customHeight="1">
      <c r="D1668" s="199"/>
    </row>
    <row r="1670" spans="4:4" s="198" customFormat="1" ht="15.75" customHeight="1">
      <c r="D1670" s="199"/>
    </row>
    <row r="1672" spans="4:4" s="198" customFormat="1" ht="15.75" customHeight="1">
      <c r="D1672" s="199"/>
    </row>
    <row r="1674" spans="4:4" s="198" customFormat="1" ht="15.75" customHeight="1">
      <c r="D1674" s="199"/>
    </row>
    <row r="1676" spans="4:4" s="198" customFormat="1" ht="15.75" customHeight="1">
      <c r="D1676" s="199"/>
    </row>
    <row r="1678" spans="4:4" s="198" customFormat="1" ht="15.75" customHeight="1">
      <c r="D1678" s="199"/>
    </row>
    <row r="1680" spans="4:4" s="198" customFormat="1" ht="15.75" customHeight="1">
      <c r="D1680" s="199"/>
    </row>
    <row r="1682" spans="4:4" s="198" customFormat="1" ht="15.75" customHeight="1">
      <c r="D1682" s="199"/>
    </row>
    <row r="1684" spans="4:4" s="198" customFormat="1" ht="15.75" customHeight="1">
      <c r="D1684" s="199"/>
    </row>
    <row r="1686" spans="4:4" s="198" customFormat="1" ht="15.75" customHeight="1">
      <c r="D1686" s="199"/>
    </row>
    <row r="1688" spans="4:4" s="198" customFormat="1" ht="15.75" customHeight="1">
      <c r="D1688" s="199"/>
    </row>
    <row r="1690" spans="4:4" s="198" customFormat="1" ht="15.75" customHeight="1">
      <c r="D1690" s="199"/>
    </row>
    <row r="1692" spans="4:4" s="198" customFormat="1" ht="15.75" customHeight="1">
      <c r="D1692" s="199"/>
    </row>
    <row r="1694" spans="4:4" s="198" customFormat="1" ht="15.75" customHeight="1">
      <c r="D1694" s="199"/>
    </row>
    <row r="1696" spans="4:4" s="198" customFormat="1" ht="15.75" customHeight="1">
      <c r="D1696" s="199"/>
    </row>
    <row r="1698" spans="4:4" s="198" customFormat="1" ht="15.75" customHeight="1">
      <c r="D1698" s="199"/>
    </row>
    <row r="1700" spans="4:4" s="198" customFormat="1" ht="15.75" customHeight="1">
      <c r="D1700" s="199"/>
    </row>
    <row r="1702" spans="4:4" s="198" customFormat="1" ht="15.75" customHeight="1">
      <c r="D1702" s="199"/>
    </row>
    <row r="1704" spans="4:4" s="198" customFormat="1" ht="15.75" customHeight="1">
      <c r="D1704" s="199"/>
    </row>
    <row r="1706" spans="4:4" s="198" customFormat="1" ht="15.75" customHeight="1">
      <c r="D1706" s="199"/>
    </row>
    <row r="1708" spans="4:4" s="198" customFormat="1" ht="15.75" customHeight="1">
      <c r="D1708" s="199"/>
    </row>
    <row r="1710" spans="4:4" s="198" customFormat="1" ht="15.75" customHeight="1">
      <c r="D1710" s="199"/>
    </row>
    <row r="1712" spans="4:4" s="198" customFormat="1" ht="15.75" customHeight="1">
      <c r="D1712" s="199"/>
    </row>
    <row r="1714" spans="4:4" s="198" customFormat="1" ht="15.75" customHeight="1">
      <c r="D1714" s="199"/>
    </row>
    <row r="1716" spans="4:4" s="198" customFormat="1" ht="15.75" customHeight="1">
      <c r="D1716" s="199"/>
    </row>
    <row r="1718" spans="4:4" s="198" customFormat="1" ht="15.75" customHeight="1">
      <c r="D1718" s="199"/>
    </row>
    <row r="1720" spans="4:4" s="198" customFormat="1" ht="15.75" customHeight="1">
      <c r="D1720" s="199"/>
    </row>
    <row r="1722" spans="4:4" s="198" customFormat="1" ht="15.75" customHeight="1">
      <c r="D1722" s="199"/>
    </row>
    <row r="1724" spans="4:4" s="198" customFormat="1" ht="15.75" customHeight="1">
      <c r="D1724" s="199"/>
    </row>
    <row r="1726" spans="4:4" s="198" customFormat="1" ht="15.75" customHeight="1">
      <c r="D1726" s="199"/>
    </row>
    <row r="1728" spans="4:4" s="198" customFormat="1" ht="15.75" customHeight="1">
      <c r="D1728" s="199"/>
    </row>
    <row r="1730" spans="4:4" s="198" customFormat="1" ht="15.75" customHeight="1">
      <c r="D1730" s="199"/>
    </row>
    <row r="1732" spans="4:4" s="198" customFormat="1" ht="15.75" customHeight="1">
      <c r="D1732" s="199"/>
    </row>
    <row r="1734" spans="4:4" s="198" customFormat="1" ht="15.75" customHeight="1">
      <c r="D1734" s="199"/>
    </row>
    <row r="1736" spans="4:4" s="198" customFormat="1" ht="15.75" customHeight="1">
      <c r="D1736" s="199"/>
    </row>
    <row r="1738" spans="4:4" s="198" customFormat="1" ht="15.75" customHeight="1">
      <c r="D1738" s="199"/>
    </row>
    <row r="1740" spans="4:4" s="198" customFormat="1" ht="15.75" customHeight="1">
      <c r="D1740" s="199"/>
    </row>
    <row r="1742" spans="4:4" s="198" customFormat="1" ht="15.75" customHeight="1">
      <c r="D1742" s="199"/>
    </row>
    <row r="1744" spans="4:4" s="198" customFormat="1" ht="15.75" customHeight="1">
      <c r="D1744" s="199"/>
    </row>
    <row r="1746" spans="4:4" s="198" customFormat="1" ht="15.75" customHeight="1">
      <c r="D1746" s="199"/>
    </row>
    <row r="1748" spans="4:4" s="198" customFormat="1" ht="15.75" customHeight="1">
      <c r="D1748" s="199"/>
    </row>
    <row r="1750" spans="4:4" s="198" customFormat="1" ht="15.75" customHeight="1">
      <c r="D1750" s="199"/>
    </row>
    <row r="1752" spans="4:4" s="198" customFormat="1" ht="15.75" customHeight="1">
      <c r="D1752" s="199"/>
    </row>
    <row r="1754" spans="4:4" s="198" customFormat="1" ht="15.75" customHeight="1">
      <c r="D1754" s="199"/>
    </row>
    <row r="1756" spans="4:4" s="198" customFormat="1" ht="15.75" customHeight="1">
      <c r="D1756" s="199"/>
    </row>
    <row r="1758" spans="4:4" s="198" customFormat="1" ht="15.75" customHeight="1">
      <c r="D1758" s="199"/>
    </row>
    <row r="1760" spans="4:4" s="198" customFormat="1" ht="15.75" customHeight="1">
      <c r="D1760" s="199"/>
    </row>
    <row r="1762" spans="4:4" s="198" customFormat="1" ht="15.75" customHeight="1">
      <c r="D1762" s="199"/>
    </row>
    <row r="1764" spans="4:4" s="198" customFormat="1" ht="15.75" customHeight="1">
      <c r="D1764" s="199"/>
    </row>
    <row r="1766" spans="4:4" s="198" customFormat="1" ht="15.75" customHeight="1">
      <c r="D1766" s="199"/>
    </row>
    <row r="1768" spans="4:4" s="198" customFormat="1" ht="15.75" customHeight="1">
      <c r="D1768" s="199"/>
    </row>
    <row r="1770" spans="4:4" s="198" customFormat="1" ht="15.75" customHeight="1">
      <c r="D1770" s="199"/>
    </row>
    <row r="1772" spans="4:4" s="198" customFormat="1" ht="15.75" customHeight="1">
      <c r="D1772" s="199"/>
    </row>
    <row r="1774" spans="4:4" s="198" customFormat="1" ht="15.75" customHeight="1">
      <c r="D1774" s="199"/>
    </row>
    <row r="1776" spans="4:4" s="198" customFormat="1" ht="15.75" customHeight="1">
      <c r="D1776" s="199"/>
    </row>
    <row r="1778" spans="4:4" s="198" customFormat="1" ht="15.75" customHeight="1">
      <c r="D1778" s="199"/>
    </row>
    <row r="1780" spans="4:4" s="198" customFormat="1" ht="15.75" customHeight="1">
      <c r="D1780" s="199"/>
    </row>
    <row r="1782" spans="4:4" s="198" customFormat="1" ht="15.75" customHeight="1">
      <c r="D1782" s="199"/>
    </row>
    <row r="1784" spans="4:4" s="198" customFormat="1" ht="15.75" customHeight="1">
      <c r="D1784" s="199"/>
    </row>
    <row r="1786" spans="4:4" s="198" customFormat="1" ht="15.75" customHeight="1">
      <c r="D1786" s="199"/>
    </row>
    <row r="1788" spans="4:4" s="198" customFormat="1" ht="15.75" customHeight="1">
      <c r="D1788" s="199"/>
    </row>
    <row r="1790" spans="4:4" s="198" customFormat="1" ht="15.75" customHeight="1">
      <c r="D1790" s="199"/>
    </row>
    <row r="1792" spans="4:4" s="198" customFormat="1" ht="15.75" customHeight="1">
      <c r="D1792" s="199"/>
    </row>
    <row r="1794" spans="4:4" s="198" customFormat="1" ht="15.75" customHeight="1">
      <c r="D1794" s="199"/>
    </row>
    <row r="1796" spans="4:4" s="198" customFormat="1" ht="15.75" customHeight="1">
      <c r="D1796" s="199"/>
    </row>
    <row r="1798" spans="4:4" s="198" customFormat="1" ht="15.75" customHeight="1">
      <c r="D1798" s="199"/>
    </row>
    <row r="1800" spans="4:4" s="198" customFormat="1" ht="15.75" customHeight="1">
      <c r="D1800" s="199"/>
    </row>
    <row r="1802" spans="4:4" s="198" customFormat="1" ht="15.75" customHeight="1">
      <c r="D1802" s="199"/>
    </row>
    <row r="1804" spans="4:4" s="198" customFormat="1" ht="15.75" customHeight="1">
      <c r="D1804" s="199"/>
    </row>
    <row r="1806" spans="4:4" s="198" customFormat="1" ht="15.75" customHeight="1">
      <c r="D1806" s="199"/>
    </row>
    <row r="1808" spans="4:4" s="198" customFormat="1" ht="15.75" customHeight="1">
      <c r="D1808" s="199"/>
    </row>
    <row r="1810" spans="4:4" s="198" customFormat="1" ht="15.75" customHeight="1">
      <c r="D1810" s="199"/>
    </row>
    <row r="1812" spans="4:4" s="198" customFormat="1" ht="15.75" customHeight="1">
      <c r="D1812" s="199"/>
    </row>
    <row r="1814" spans="4:4" s="198" customFormat="1" ht="15.75" customHeight="1">
      <c r="D1814" s="199"/>
    </row>
    <row r="1816" spans="4:4" s="198" customFormat="1" ht="15.75" customHeight="1">
      <c r="D1816" s="199"/>
    </row>
    <row r="1818" spans="4:4" s="198" customFormat="1" ht="15.75" customHeight="1">
      <c r="D1818" s="199"/>
    </row>
    <row r="1820" spans="4:4" s="198" customFormat="1" ht="15.75" customHeight="1">
      <c r="D1820" s="199"/>
    </row>
    <row r="1822" spans="4:4" s="198" customFormat="1" ht="15.75" customHeight="1">
      <c r="D1822" s="199"/>
    </row>
    <row r="1824" spans="4:4" s="198" customFormat="1" ht="15.75" customHeight="1">
      <c r="D1824" s="199"/>
    </row>
    <row r="1826" spans="4:4" s="198" customFormat="1" ht="15.75" customHeight="1">
      <c r="D1826" s="199"/>
    </row>
    <row r="1828" spans="4:4" s="198" customFormat="1" ht="15.75" customHeight="1">
      <c r="D1828" s="199"/>
    </row>
    <row r="1830" spans="4:4" s="198" customFormat="1" ht="15.75" customHeight="1">
      <c r="D1830" s="199"/>
    </row>
    <row r="1832" spans="4:4" s="198" customFormat="1" ht="15.75" customHeight="1">
      <c r="D1832" s="199"/>
    </row>
    <row r="1834" spans="4:4" s="198" customFormat="1" ht="15.75" customHeight="1">
      <c r="D1834" s="199"/>
    </row>
    <row r="1836" spans="4:4" s="198" customFormat="1" ht="15.75" customHeight="1">
      <c r="D1836" s="199"/>
    </row>
    <row r="1838" spans="4:4" s="198" customFormat="1" ht="15.75" customHeight="1">
      <c r="D1838" s="199"/>
    </row>
    <row r="1840" spans="4:4" s="198" customFormat="1" ht="15.75" customHeight="1">
      <c r="D1840" s="199"/>
    </row>
    <row r="1842" spans="4:4" s="198" customFormat="1" ht="15.75" customHeight="1">
      <c r="D1842" s="199"/>
    </row>
    <row r="1844" spans="4:4" s="198" customFormat="1" ht="15.75" customHeight="1">
      <c r="D1844" s="199"/>
    </row>
    <row r="1846" spans="4:4" s="198" customFormat="1" ht="15.75" customHeight="1">
      <c r="D1846" s="199"/>
    </row>
    <row r="1848" spans="4:4" s="198" customFormat="1" ht="15.75" customHeight="1">
      <c r="D1848" s="199"/>
    </row>
    <row r="1850" spans="4:4" s="198" customFormat="1" ht="15.75" customHeight="1">
      <c r="D1850" s="199"/>
    </row>
    <row r="1852" spans="4:4" s="198" customFormat="1" ht="15.75" customHeight="1">
      <c r="D1852" s="199"/>
    </row>
    <row r="1854" spans="4:4" s="198" customFormat="1" ht="15.75" customHeight="1">
      <c r="D1854" s="199"/>
    </row>
    <row r="1856" spans="4:4" s="198" customFormat="1" ht="15.75" customHeight="1">
      <c r="D1856" s="199"/>
    </row>
    <row r="1858" spans="4:4" s="198" customFormat="1" ht="15.75" customHeight="1">
      <c r="D1858" s="199"/>
    </row>
    <row r="1860" spans="4:4" s="198" customFormat="1" ht="15.75" customHeight="1">
      <c r="D1860" s="199"/>
    </row>
    <row r="1862" spans="4:4" s="198" customFormat="1" ht="15.75" customHeight="1">
      <c r="D1862" s="199"/>
    </row>
    <row r="1864" spans="4:4" s="198" customFormat="1" ht="15.75" customHeight="1">
      <c r="D1864" s="199"/>
    </row>
    <row r="1866" spans="4:4" s="198" customFormat="1" ht="15.75" customHeight="1">
      <c r="D1866" s="199"/>
    </row>
    <row r="1868" spans="4:4" s="198" customFormat="1" ht="15.75" customHeight="1">
      <c r="D1868" s="199"/>
    </row>
    <row r="1870" spans="4:4" s="198" customFormat="1" ht="15.75" customHeight="1">
      <c r="D1870" s="199"/>
    </row>
    <row r="1872" spans="4:4" s="198" customFormat="1" ht="15.75" customHeight="1">
      <c r="D1872" s="199"/>
    </row>
    <row r="1874" spans="4:4" s="198" customFormat="1" ht="15.75" customHeight="1">
      <c r="D1874" s="199"/>
    </row>
    <row r="1876" spans="4:4" s="198" customFormat="1" ht="15.75" customHeight="1">
      <c r="D1876" s="199"/>
    </row>
    <row r="1878" spans="4:4" s="198" customFormat="1" ht="15.75" customHeight="1">
      <c r="D1878" s="199"/>
    </row>
    <row r="1880" spans="4:4" s="198" customFormat="1" ht="15.75" customHeight="1">
      <c r="D1880" s="199"/>
    </row>
    <row r="1882" spans="4:4" s="198" customFormat="1" ht="15.75" customHeight="1">
      <c r="D1882" s="199"/>
    </row>
    <row r="1884" spans="4:4" s="198" customFormat="1" ht="15.75" customHeight="1">
      <c r="D1884" s="199"/>
    </row>
    <row r="1886" spans="4:4" s="198" customFormat="1" ht="15.75" customHeight="1">
      <c r="D1886" s="199"/>
    </row>
    <row r="1888" spans="4:4" s="198" customFormat="1" ht="15.75" customHeight="1">
      <c r="D1888" s="199"/>
    </row>
    <row r="1890" spans="4:4" s="198" customFormat="1" ht="15.75" customHeight="1">
      <c r="D1890" s="199"/>
    </row>
    <row r="1892" spans="4:4" s="198" customFormat="1" ht="15.75" customHeight="1">
      <c r="D1892" s="199"/>
    </row>
    <row r="1894" spans="4:4" s="198" customFormat="1" ht="15.75" customHeight="1">
      <c r="D1894" s="199"/>
    </row>
    <row r="1896" spans="4:4" s="198" customFormat="1" ht="15.75" customHeight="1">
      <c r="D1896" s="199"/>
    </row>
    <row r="1898" spans="4:4" s="198" customFormat="1" ht="15.75" customHeight="1">
      <c r="D1898" s="199"/>
    </row>
    <row r="1900" spans="4:4" s="198" customFormat="1" ht="15.75" customHeight="1">
      <c r="D1900" s="199"/>
    </row>
    <row r="1902" spans="4:4" s="198" customFormat="1" ht="15.75" customHeight="1">
      <c r="D1902" s="199"/>
    </row>
    <row r="1904" spans="4:4" s="198" customFormat="1" ht="15.75" customHeight="1">
      <c r="D1904" s="199"/>
    </row>
    <row r="1906" spans="4:4" s="198" customFormat="1" ht="15.75" customHeight="1">
      <c r="D1906" s="199"/>
    </row>
    <row r="1908" spans="4:4" s="198" customFormat="1" ht="15.75" customHeight="1">
      <c r="D1908" s="199"/>
    </row>
    <row r="1910" spans="4:4" s="198" customFormat="1" ht="15.75" customHeight="1">
      <c r="D1910" s="199"/>
    </row>
    <row r="1912" spans="4:4" s="198" customFormat="1" ht="15.75" customHeight="1">
      <c r="D1912" s="199"/>
    </row>
    <row r="1914" spans="4:4" s="198" customFormat="1" ht="15.75" customHeight="1">
      <c r="D1914" s="199"/>
    </row>
    <row r="1916" spans="4:4" s="198" customFormat="1" ht="15.75" customHeight="1">
      <c r="D1916" s="199"/>
    </row>
    <row r="1918" spans="4:4" s="198" customFormat="1" ht="15.75" customHeight="1">
      <c r="D1918" s="199"/>
    </row>
    <row r="1920" spans="4:4" s="198" customFormat="1" ht="15.75" customHeight="1">
      <c r="D1920" s="199"/>
    </row>
    <row r="1922" spans="4:4" s="198" customFormat="1" ht="15.75" customHeight="1">
      <c r="D1922" s="199"/>
    </row>
    <row r="1924" spans="4:4" s="198" customFormat="1" ht="15.75" customHeight="1">
      <c r="D1924" s="199"/>
    </row>
    <row r="1926" spans="4:4" s="198" customFormat="1" ht="15.75" customHeight="1">
      <c r="D1926" s="199"/>
    </row>
    <row r="1928" spans="4:4" s="198" customFormat="1" ht="15.75" customHeight="1">
      <c r="D1928" s="199"/>
    </row>
    <row r="1930" spans="4:4" s="198" customFormat="1" ht="15.75" customHeight="1">
      <c r="D1930" s="199"/>
    </row>
    <row r="1932" spans="4:4" s="198" customFormat="1" ht="15.75" customHeight="1">
      <c r="D1932" s="199"/>
    </row>
    <row r="1934" spans="4:4" s="198" customFormat="1" ht="15.75" customHeight="1">
      <c r="D1934" s="199"/>
    </row>
    <row r="1936" spans="4:4" s="198" customFormat="1" ht="15.75" customHeight="1">
      <c r="D1936" s="199"/>
    </row>
    <row r="1938" spans="4:4" s="198" customFormat="1" ht="15.75" customHeight="1">
      <c r="D1938" s="199"/>
    </row>
    <row r="1940" spans="4:4" s="198" customFormat="1" ht="15.75" customHeight="1">
      <c r="D1940" s="199"/>
    </row>
    <row r="1942" spans="4:4" s="198" customFormat="1" ht="15.75" customHeight="1">
      <c r="D1942" s="199"/>
    </row>
    <row r="1944" spans="4:4" s="198" customFormat="1" ht="15.75" customHeight="1">
      <c r="D1944" s="199"/>
    </row>
    <row r="1946" spans="4:4" s="198" customFormat="1" ht="15.75" customHeight="1">
      <c r="D1946" s="199"/>
    </row>
    <row r="1948" spans="4:4" s="198" customFormat="1" ht="15.75" customHeight="1">
      <c r="D1948" s="199"/>
    </row>
    <row r="1950" spans="4:4" s="198" customFormat="1" ht="15.75" customHeight="1">
      <c r="D1950" s="199"/>
    </row>
    <row r="1952" spans="4:4" s="198" customFormat="1" ht="15.75" customHeight="1">
      <c r="D1952" s="199"/>
    </row>
    <row r="1954" spans="4:4" s="198" customFormat="1" ht="15.75" customHeight="1">
      <c r="D1954" s="199"/>
    </row>
    <row r="1956" spans="4:4" s="198" customFormat="1" ht="15.75" customHeight="1">
      <c r="D1956" s="199"/>
    </row>
    <row r="1958" spans="4:4" s="198" customFormat="1" ht="15.75" customHeight="1">
      <c r="D1958" s="199"/>
    </row>
    <row r="1960" spans="4:4" s="198" customFormat="1" ht="15.75" customHeight="1">
      <c r="D1960" s="199"/>
    </row>
    <row r="1962" spans="4:4" s="198" customFormat="1" ht="15.75" customHeight="1">
      <c r="D1962" s="199"/>
    </row>
    <row r="1964" spans="4:4" s="198" customFormat="1" ht="15.75" customHeight="1">
      <c r="D1964" s="199"/>
    </row>
    <row r="1966" spans="4:4" s="198" customFormat="1" ht="15.75" customHeight="1">
      <c r="D1966" s="199"/>
    </row>
    <row r="1968" spans="4:4" s="198" customFormat="1" ht="15.75" customHeight="1">
      <c r="D1968" s="199"/>
    </row>
    <row r="1970" spans="4:4" s="198" customFormat="1" ht="15.75" customHeight="1">
      <c r="D1970" s="199"/>
    </row>
    <row r="1972" spans="4:4" s="198" customFormat="1" ht="15.75" customHeight="1">
      <c r="D1972" s="199"/>
    </row>
    <row r="1974" spans="4:4" s="198" customFormat="1" ht="15.75" customHeight="1">
      <c r="D1974" s="199"/>
    </row>
    <row r="1976" spans="4:4" s="198" customFormat="1" ht="15.75" customHeight="1">
      <c r="D1976" s="199"/>
    </row>
    <row r="1978" spans="4:4" s="198" customFormat="1" ht="15.75" customHeight="1">
      <c r="D1978" s="199"/>
    </row>
    <row r="1980" spans="4:4" s="198" customFormat="1" ht="15.75" customHeight="1">
      <c r="D1980" s="199"/>
    </row>
    <row r="1982" spans="4:4" s="198" customFormat="1" ht="15.75" customHeight="1">
      <c r="D1982" s="199"/>
    </row>
    <row r="1984" spans="4:4" s="198" customFormat="1" ht="15.75" customHeight="1">
      <c r="D1984" s="199"/>
    </row>
    <row r="1986" spans="4:4" s="198" customFormat="1" ht="15.75" customHeight="1">
      <c r="D1986" s="199"/>
    </row>
    <row r="1988" spans="4:4" s="198" customFormat="1" ht="15.75" customHeight="1">
      <c r="D1988" s="199"/>
    </row>
    <row r="1990" spans="4:4" s="198" customFormat="1" ht="15.75" customHeight="1">
      <c r="D1990" s="199"/>
    </row>
    <row r="1992" spans="4:4" s="198" customFormat="1" ht="15.75" customHeight="1">
      <c r="D1992" s="199"/>
    </row>
    <row r="1994" spans="4:4" s="198" customFormat="1" ht="15.75" customHeight="1">
      <c r="D1994" s="199"/>
    </row>
    <row r="1996" spans="4:4" s="198" customFormat="1" ht="15.75" customHeight="1">
      <c r="D1996" s="199"/>
    </row>
    <row r="1998" spans="4:4" s="198" customFormat="1" ht="15.75" customHeight="1">
      <c r="D1998" s="199"/>
    </row>
    <row r="2000" spans="4:4" s="198" customFormat="1" ht="15.75" customHeight="1">
      <c r="D2000" s="199"/>
    </row>
    <row r="2002" spans="4:4" s="198" customFormat="1" ht="15.75" customHeight="1">
      <c r="D2002" s="199"/>
    </row>
    <row r="2004" spans="4:4" s="198" customFormat="1" ht="15.75" customHeight="1">
      <c r="D2004" s="199"/>
    </row>
    <row r="2006" spans="4:4" s="198" customFormat="1" ht="15.75" customHeight="1">
      <c r="D2006" s="199"/>
    </row>
    <row r="2008" spans="4:4" s="198" customFormat="1" ht="15.75" customHeight="1">
      <c r="D2008" s="199"/>
    </row>
    <row r="2010" spans="4:4" s="198" customFormat="1" ht="15.75" customHeight="1">
      <c r="D2010" s="199"/>
    </row>
    <row r="2012" spans="4:4" s="198" customFormat="1" ht="15.75" customHeight="1">
      <c r="D2012" s="199"/>
    </row>
    <row r="2014" spans="4:4" s="198" customFormat="1" ht="15.75" customHeight="1">
      <c r="D2014" s="199"/>
    </row>
    <row r="2016" spans="4:4" s="198" customFormat="1" ht="15.75" customHeight="1">
      <c r="D2016" s="199"/>
    </row>
    <row r="2018" spans="4:4" s="198" customFormat="1" ht="15.75" customHeight="1">
      <c r="D2018" s="199"/>
    </row>
    <row r="2020" spans="4:4" s="198" customFormat="1" ht="15.75" customHeight="1">
      <c r="D2020" s="199"/>
    </row>
    <row r="2022" spans="4:4" s="198" customFormat="1" ht="15.75" customHeight="1">
      <c r="D2022" s="199"/>
    </row>
    <row r="2024" spans="4:4" s="198" customFormat="1" ht="15.75" customHeight="1">
      <c r="D2024" s="199"/>
    </row>
    <row r="2026" spans="4:4" s="198" customFormat="1" ht="15.75" customHeight="1">
      <c r="D2026" s="199"/>
    </row>
    <row r="2028" spans="4:4" s="198" customFormat="1" ht="15.75" customHeight="1">
      <c r="D2028" s="199"/>
    </row>
    <row r="2030" spans="4:4" s="198" customFormat="1" ht="15.75" customHeight="1">
      <c r="D2030" s="199"/>
    </row>
    <row r="2032" spans="4:4" s="198" customFormat="1" ht="15.75" customHeight="1">
      <c r="D2032" s="199"/>
    </row>
    <row r="2034" spans="4:4" s="198" customFormat="1" ht="15.75" customHeight="1">
      <c r="D2034" s="199"/>
    </row>
    <row r="2036" spans="4:4" s="198" customFormat="1" ht="15.75" customHeight="1">
      <c r="D2036" s="199"/>
    </row>
    <row r="2038" spans="4:4" s="198" customFormat="1" ht="15.75" customHeight="1">
      <c r="D2038" s="199"/>
    </row>
    <row r="2040" spans="4:4" s="198" customFormat="1" ht="15.75" customHeight="1">
      <c r="D2040" s="199"/>
    </row>
    <row r="2042" spans="4:4" s="198" customFormat="1" ht="15.75" customHeight="1">
      <c r="D2042" s="199"/>
    </row>
    <row r="2044" spans="4:4" s="198" customFormat="1" ht="15.75" customHeight="1">
      <c r="D2044" s="199"/>
    </row>
    <row r="2046" spans="4:4" s="198" customFormat="1" ht="15.75" customHeight="1">
      <c r="D2046" s="199"/>
    </row>
    <row r="2048" spans="4:4" s="198" customFormat="1" ht="15.75" customHeight="1">
      <c r="D2048" s="199"/>
    </row>
    <row r="2050" spans="4:4" s="198" customFormat="1" ht="15.75" customHeight="1">
      <c r="D2050" s="199"/>
    </row>
    <row r="2052" spans="4:4" s="198" customFormat="1" ht="15.75" customHeight="1">
      <c r="D2052" s="199"/>
    </row>
    <row r="2054" spans="4:4" s="198" customFormat="1" ht="15.75" customHeight="1">
      <c r="D2054" s="199"/>
    </row>
    <row r="2056" spans="4:4" s="198" customFormat="1" ht="15.75" customHeight="1">
      <c r="D2056" s="199"/>
    </row>
    <row r="2058" spans="4:4" s="198" customFormat="1" ht="15.75" customHeight="1">
      <c r="D2058" s="199"/>
    </row>
    <row r="2060" spans="4:4" s="198" customFormat="1" ht="15.75" customHeight="1">
      <c r="D2060" s="199"/>
    </row>
    <row r="2062" spans="4:4" s="198" customFormat="1" ht="15.75" customHeight="1">
      <c r="D2062" s="199"/>
    </row>
    <row r="2064" spans="4:4" s="198" customFormat="1" ht="15.75" customHeight="1">
      <c r="D2064" s="199"/>
    </row>
    <row r="2066" spans="4:4" s="198" customFormat="1" ht="15.75" customHeight="1">
      <c r="D2066" s="199"/>
    </row>
    <row r="2068" spans="4:4" s="198" customFormat="1" ht="15.75" customHeight="1">
      <c r="D2068" s="199"/>
    </row>
    <row r="2070" spans="4:4" s="198" customFormat="1" ht="15.75" customHeight="1">
      <c r="D2070" s="199"/>
    </row>
    <row r="2072" spans="4:4" s="198" customFormat="1" ht="15.75" customHeight="1">
      <c r="D2072" s="199"/>
    </row>
    <row r="2074" spans="4:4" s="198" customFormat="1" ht="15.75" customHeight="1">
      <c r="D2074" s="199"/>
    </row>
    <row r="2076" spans="4:4" s="198" customFormat="1" ht="15.75" customHeight="1">
      <c r="D2076" s="199"/>
    </row>
    <row r="2078" spans="4:4" s="198" customFormat="1" ht="15.75" customHeight="1">
      <c r="D2078" s="199"/>
    </row>
    <row r="2080" spans="4:4" s="198" customFormat="1" ht="15.75" customHeight="1">
      <c r="D2080" s="199"/>
    </row>
    <row r="2082" spans="4:4" s="198" customFormat="1" ht="15.75" customHeight="1">
      <c r="D2082" s="199"/>
    </row>
    <row r="2084" spans="4:4" s="198" customFormat="1" ht="15.75" customHeight="1">
      <c r="D2084" s="199"/>
    </row>
    <row r="2086" spans="4:4" s="198" customFormat="1" ht="15.75" customHeight="1">
      <c r="D2086" s="199"/>
    </row>
    <row r="2088" spans="4:4" s="198" customFormat="1" ht="15.75" customHeight="1">
      <c r="D2088" s="199"/>
    </row>
    <row r="2090" spans="4:4" s="198" customFormat="1" ht="15.75" customHeight="1">
      <c r="D2090" s="199"/>
    </row>
    <row r="2092" spans="4:4" s="198" customFormat="1" ht="15.75" customHeight="1">
      <c r="D2092" s="199"/>
    </row>
    <row r="2094" spans="4:4" s="198" customFormat="1" ht="15.75" customHeight="1">
      <c r="D2094" s="199"/>
    </row>
    <row r="2096" spans="4:4" s="198" customFormat="1" ht="15.75" customHeight="1">
      <c r="D2096" s="199"/>
    </row>
    <row r="2098" spans="4:4" s="198" customFormat="1" ht="15.75" customHeight="1">
      <c r="D2098" s="199"/>
    </row>
    <row r="2100" spans="4:4" s="198" customFormat="1" ht="15.75" customHeight="1">
      <c r="D2100" s="199"/>
    </row>
    <row r="2102" spans="4:4" s="198" customFormat="1" ht="15.75" customHeight="1">
      <c r="D2102" s="199"/>
    </row>
    <row r="2104" spans="4:4" s="198" customFormat="1" ht="15.75" customHeight="1">
      <c r="D2104" s="199"/>
    </row>
    <row r="2106" spans="4:4" s="198" customFormat="1" ht="15.75" customHeight="1">
      <c r="D2106" s="199"/>
    </row>
    <row r="2108" spans="4:4" s="198" customFormat="1" ht="15.75" customHeight="1">
      <c r="D2108" s="199"/>
    </row>
    <row r="2110" spans="4:4" s="198" customFormat="1" ht="15.75" customHeight="1">
      <c r="D2110" s="199"/>
    </row>
    <row r="2112" spans="4:4" s="198" customFormat="1" ht="15.75" customHeight="1">
      <c r="D2112" s="199"/>
    </row>
    <row r="2114" spans="4:4" s="198" customFormat="1" ht="15.75" customHeight="1">
      <c r="D2114" s="199"/>
    </row>
    <row r="2116" spans="4:4" s="198" customFormat="1" ht="15.75" customHeight="1">
      <c r="D2116" s="199"/>
    </row>
    <row r="2118" spans="4:4" s="198" customFormat="1" ht="15.75" customHeight="1">
      <c r="D2118" s="199"/>
    </row>
    <row r="2120" spans="4:4" s="198" customFormat="1" ht="15.75" customHeight="1">
      <c r="D2120" s="199"/>
    </row>
    <row r="2122" spans="4:4" s="198" customFormat="1" ht="15.75" customHeight="1">
      <c r="D2122" s="199"/>
    </row>
    <row r="2124" spans="4:4" s="198" customFormat="1" ht="15.75" customHeight="1">
      <c r="D2124" s="199"/>
    </row>
    <row r="2126" spans="4:4" s="198" customFormat="1" ht="15.75" customHeight="1">
      <c r="D2126" s="199"/>
    </row>
    <row r="2128" spans="4:4" s="198" customFormat="1" ht="15.75" customHeight="1">
      <c r="D2128" s="199"/>
    </row>
    <row r="2130" spans="4:4" s="198" customFormat="1" ht="15.75" customHeight="1">
      <c r="D2130" s="199"/>
    </row>
    <row r="2132" spans="4:4" s="198" customFormat="1" ht="15.75" customHeight="1">
      <c r="D2132" s="199"/>
    </row>
    <row r="2134" spans="4:4" s="198" customFormat="1" ht="15.75" customHeight="1">
      <c r="D2134" s="199"/>
    </row>
    <row r="2136" spans="4:4" s="198" customFormat="1" ht="15.75" customHeight="1">
      <c r="D2136" s="199"/>
    </row>
    <row r="2138" spans="4:4" s="198" customFormat="1" ht="15.75" customHeight="1">
      <c r="D2138" s="199"/>
    </row>
    <row r="2140" spans="4:4" s="198" customFormat="1" ht="15.75" customHeight="1">
      <c r="D2140" s="199"/>
    </row>
    <row r="2142" spans="4:4" s="198" customFormat="1" ht="15.75" customHeight="1">
      <c r="D2142" s="199"/>
    </row>
    <row r="2144" spans="4:4" s="198" customFormat="1" ht="15.75" customHeight="1">
      <c r="D2144" s="199"/>
    </row>
    <row r="2146" spans="4:4" s="198" customFormat="1" ht="15.75" customHeight="1">
      <c r="D2146" s="199"/>
    </row>
    <row r="2148" spans="4:4" s="198" customFormat="1" ht="15.75" customHeight="1">
      <c r="D2148" s="199"/>
    </row>
    <row r="2150" spans="4:4" s="198" customFormat="1" ht="15.75" customHeight="1">
      <c r="D2150" s="199"/>
    </row>
    <row r="2152" spans="4:4" s="198" customFormat="1" ht="15.75" customHeight="1">
      <c r="D2152" s="199"/>
    </row>
    <row r="2154" spans="4:4" s="198" customFormat="1" ht="15.75" customHeight="1">
      <c r="D2154" s="199"/>
    </row>
    <row r="2156" spans="4:4" s="198" customFormat="1" ht="15.75" customHeight="1">
      <c r="D2156" s="199"/>
    </row>
    <row r="2158" spans="4:4" s="198" customFormat="1" ht="15.75" customHeight="1">
      <c r="D2158" s="199"/>
    </row>
    <row r="2160" spans="4:4" s="198" customFormat="1" ht="15.75" customHeight="1">
      <c r="D2160" s="199"/>
    </row>
    <row r="2162" spans="4:4" s="198" customFormat="1" ht="15.75" customHeight="1">
      <c r="D2162" s="199"/>
    </row>
    <row r="2164" spans="4:4" s="198" customFormat="1" ht="15.75" customHeight="1">
      <c r="D2164" s="199"/>
    </row>
    <row r="2166" spans="4:4" s="198" customFormat="1" ht="15.75" customHeight="1">
      <c r="D2166" s="199"/>
    </row>
    <row r="2168" spans="4:4" s="198" customFormat="1" ht="15.75" customHeight="1">
      <c r="D2168" s="199"/>
    </row>
    <row r="2170" spans="4:4" s="198" customFormat="1" ht="15.75" customHeight="1">
      <c r="D2170" s="199"/>
    </row>
    <row r="2172" spans="4:4" s="198" customFormat="1" ht="15.75" customHeight="1">
      <c r="D2172" s="199"/>
    </row>
    <row r="2174" spans="4:4" s="198" customFormat="1" ht="15.75" customHeight="1">
      <c r="D2174" s="199"/>
    </row>
    <row r="2176" spans="4:4" s="198" customFormat="1" ht="15.75" customHeight="1">
      <c r="D2176" s="199"/>
    </row>
    <row r="2178" spans="4:4" s="198" customFormat="1" ht="15.75" customHeight="1">
      <c r="D2178" s="199"/>
    </row>
    <row r="2180" spans="4:4" s="198" customFormat="1" ht="15.75" customHeight="1">
      <c r="D2180" s="199"/>
    </row>
    <row r="2182" spans="4:4" s="198" customFormat="1" ht="15.75" customHeight="1">
      <c r="D2182" s="199"/>
    </row>
    <row r="2184" spans="4:4" s="198" customFormat="1" ht="15.75" customHeight="1">
      <c r="D2184" s="199"/>
    </row>
    <row r="2186" spans="4:4" s="198" customFormat="1" ht="15.75" customHeight="1">
      <c r="D2186" s="199"/>
    </row>
    <row r="2188" spans="4:4" s="198" customFormat="1" ht="15.75" customHeight="1">
      <c r="D2188" s="199"/>
    </row>
    <row r="2190" spans="4:4" s="198" customFormat="1" ht="15.75" customHeight="1">
      <c r="D2190" s="199"/>
    </row>
    <row r="2192" spans="4:4" s="198" customFormat="1" ht="15.75" customHeight="1">
      <c r="D2192" s="199"/>
    </row>
    <row r="2194" spans="4:4" s="198" customFormat="1" ht="15.75" customHeight="1">
      <c r="D2194" s="199"/>
    </row>
    <row r="2196" spans="4:4" s="198" customFormat="1" ht="15.75" customHeight="1">
      <c r="D2196" s="199"/>
    </row>
    <row r="2198" spans="4:4" s="198" customFormat="1" ht="15.75" customHeight="1">
      <c r="D2198" s="199"/>
    </row>
    <row r="2200" spans="4:4" s="198" customFormat="1" ht="15.75" customHeight="1">
      <c r="D2200" s="199"/>
    </row>
    <row r="2202" spans="4:4" s="198" customFormat="1" ht="15.75" customHeight="1">
      <c r="D2202" s="199"/>
    </row>
    <row r="2204" spans="4:4" s="198" customFormat="1" ht="15.75" customHeight="1">
      <c r="D2204" s="199"/>
    </row>
    <row r="2206" spans="4:4" s="198" customFormat="1" ht="15.75" customHeight="1">
      <c r="D2206" s="199"/>
    </row>
    <row r="2208" spans="4:4" s="198" customFormat="1" ht="15.75" customHeight="1">
      <c r="D2208" s="199"/>
    </row>
    <row r="2210" spans="4:4" s="198" customFormat="1" ht="15.75" customHeight="1">
      <c r="D2210" s="199"/>
    </row>
    <row r="2212" spans="4:4" s="198" customFormat="1" ht="15.75" customHeight="1">
      <c r="D2212" s="199"/>
    </row>
    <row r="2214" spans="4:4" s="198" customFormat="1" ht="15.75" customHeight="1">
      <c r="D2214" s="199"/>
    </row>
    <row r="2216" spans="4:4" s="198" customFormat="1" ht="15.75" customHeight="1">
      <c r="D2216" s="199"/>
    </row>
    <row r="2218" spans="4:4" s="198" customFormat="1" ht="15.75" customHeight="1">
      <c r="D2218" s="199"/>
    </row>
    <row r="2220" spans="4:4" s="198" customFormat="1" ht="15.75" customHeight="1">
      <c r="D2220" s="199"/>
    </row>
    <row r="2222" spans="4:4" s="198" customFormat="1" ht="15.75" customHeight="1">
      <c r="D2222" s="199"/>
    </row>
    <row r="2224" spans="4:4" s="198" customFormat="1" ht="15.75" customHeight="1">
      <c r="D2224" s="199"/>
    </row>
    <row r="2226" spans="4:4" s="198" customFormat="1" ht="15.75" customHeight="1">
      <c r="D2226" s="199"/>
    </row>
    <row r="2228" spans="4:4" s="198" customFormat="1" ht="15.75" customHeight="1">
      <c r="D2228" s="199"/>
    </row>
    <row r="2230" spans="4:4" s="198" customFormat="1" ht="15.75" customHeight="1">
      <c r="D2230" s="199"/>
    </row>
    <row r="2232" spans="4:4" s="198" customFormat="1" ht="15.75" customHeight="1">
      <c r="D2232" s="199"/>
    </row>
    <row r="2234" spans="4:4" s="198" customFormat="1" ht="15.75" customHeight="1">
      <c r="D2234" s="199"/>
    </row>
    <row r="2236" spans="4:4" s="198" customFormat="1" ht="15.75" customHeight="1">
      <c r="D2236" s="199"/>
    </row>
    <row r="2238" spans="4:4" s="198" customFormat="1" ht="15.75" customHeight="1">
      <c r="D2238" s="199"/>
    </row>
    <row r="2240" spans="4:4" s="198" customFormat="1" ht="15.75" customHeight="1">
      <c r="D2240" s="199"/>
    </row>
    <row r="2242" spans="4:4" s="198" customFormat="1" ht="15.75" customHeight="1">
      <c r="D2242" s="199"/>
    </row>
    <row r="2244" spans="4:4" s="198" customFormat="1" ht="15.75" customHeight="1">
      <c r="D2244" s="199"/>
    </row>
    <row r="2246" spans="4:4" s="198" customFormat="1" ht="15.75" customHeight="1">
      <c r="D2246" s="199"/>
    </row>
    <row r="2248" spans="4:4" s="198" customFormat="1" ht="15.75" customHeight="1">
      <c r="D2248" s="199"/>
    </row>
    <row r="2250" spans="4:4" s="198" customFormat="1" ht="15.75" customHeight="1">
      <c r="D2250" s="199"/>
    </row>
    <row r="2252" spans="4:4" s="198" customFormat="1" ht="15.75" customHeight="1">
      <c r="D2252" s="199"/>
    </row>
    <row r="2254" spans="4:4" s="198" customFormat="1" ht="15.75" customHeight="1">
      <c r="D2254" s="199"/>
    </row>
    <row r="2256" spans="4:4" s="198" customFormat="1" ht="15.75" customHeight="1">
      <c r="D2256" s="199"/>
    </row>
    <row r="2258" spans="4:4" s="198" customFormat="1" ht="15.75" customHeight="1">
      <c r="D2258" s="199"/>
    </row>
    <row r="2260" spans="4:4" s="198" customFormat="1" ht="15.75" customHeight="1">
      <c r="D2260" s="199"/>
    </row>
    <row r="2262" spans="4:4" s="198" customFormat="1" ht="15.75" customHeight="1">
      <c r="D2262" s="199"/>
    </row>
    <row r="2264" spans="4:4" s="198" customFormat="1" ht="15.75" customHeight="1">
      <c r="D2264" s="199"/>
    </row>
    <row r="2266" spans="4:4" s="198" customFormat="1" ht="15.75" customHeight="1">
      <c r="D2266" s="199"/>
    </row>
    <row r="2268" spans="4:4" s="198" customFormat="1" ht="15.75" customHeight="1">
      <c r="D2268" s="199"/>
    </row>
    <row r="2270" spans="4:4" s="198" customFormat="1" ht="15.75" customHeight="1">
      <c r="D2270" s="199"/>
    </row>
    <row r="2272" spans="4:4" s="198" customFormat="1" ht="15.75" customHeight="1">
      <c r="D2272" s="199"/>
    </row>
    <row r="2274" spans="4:4" s="198" customFormat="1" ht="15.75" customHeight="1">
      <c r="D2274" s="199"/>
    </row>
    <row r="2276" spans="4:4" s="198" customFormat="1" ht="15.75" customHeight="1">
      <c r="D2276" s="199"/>
    </row>
    <row r="2278" spans="4:4" s="198" customFormat="1" ht="15.75" customHeight="1">
      <c r="D2278" s="199"/>
    </row>
    <row r="2280" spans="4:4" s="198" customFormat="1" ht="15.75" customHeight="1">
      <c r="D2280" s="199"/>
    </row>
    <row r="2282" spans="4:4" s="198" customFormat="1" ht="15.75" customHeight="1">
      <c r="D2282" s="199"/>
    </row>
    <row r="2284" spans="4:4" s="198" customFormat="1" ht="15.75" customHeight="1">
      <c r="D2284" s="199"/>
    </row>
    <row r="2286" spans="4:4" s="198" customFormat="1" ht="15.75" customHeight="1">
      <c r="D2286" s="199"/>
    </row>
    <row r="2288" spans="4:4" s="198" customFormat="1" ht="15.75" customHeight="1">
      <c r="D2288" s="199"/>
    </row>
    <row r="2290" spans="4:4" s="198" customFormat="1" ht="15.75" customHeight="1">
      <c r="D2290" s="199"/>
    </row>
    <row r="2292" spans="4:4" s="198" customFormat="1" ht="15.75" customHeight="1">
      <c r="D2292" s="199"/>
    </row>
    <row r="2294" spans="4:4" s="198" customFormat="1" ht="15.75" customHeight="1">
      <c r="D2294" s="199"/>
    </row>
    <row r="2296" spans="4:4" s="198" customFormat="1" ht="15.75" customHeight="1">
      <c r="D2296" s="199"/>
    </row>
    <row r="2298" spans="4:4" s="198" customFormat="1" ht="15.75" customHeight="1">
      <c r="D2298" s="199"/>
    </row>
    <row r="2300" spans="4:4" s="198" customFormat="1" ht="15.75" customHeight="1">
      <c r="D2300" s="199"/>
    </row>
    <row r="2302" spans="4:4" s="198" customFormat="1" ht="15.75" customHeight="1">
      <c r="D2302" s="199"/>
    </row>
    <row r="2304" spans="4:4" s="198" customFormat="1" ht="15.75" customHeight="1">
      <c r="D2304" s="199"/>
    </row>
    <row r="2306" spans="4:4" s="198" customFormat="1" ht="15.75" customHeight="1">
      <c r="D2306" s="199"/>
    </row>
    <row r="2308" spans="4:4" s="198" customFormat="1" ht="15.75" customHeight="1">
      <c r="D2308" s="199"/>
    </row>
    <row r="2310" spans="4:4" s="198" customFormat="1" ht="15.75" customHeight="1">
      <c r="D2310" s="199"/>
    </row>
    <row r="2312" spans="4:4" s="198" customFormat="1" ht="15.75" customHeight="1">
      <c r="D2312" s="199"/>
    </row>
    <row r="2314" spans="4:4" s="198" customFormat="1" ht="15.75" customHeight="1">
      <c r="D2314" s="199"/>
    </row>
    <row r="2316" spans="4:4" s="198" customFormat="1" ht="15.75" customHeight="1">
      <c r="D2316" s="199"/>
    </row>
    <row r="2318" spans="4:4" s="198" customFormat="1" ht="15.75" customHeight="1">
      <c r="D2318" s="199"/>
    </row>
    <row r="2320" spans="4:4" s="198" customFormat="1" ht="15.75" customHeight="1">
      <c r="D2320" s="199"/>
    </row>
    <row r="2322" spans="4:4" s="198" customFormat="1" ht="15.75" customHeight="1">
      <c r="D2322" s="199"/>
    </row>
    <row r="2324" spans="4:4" s="198" customFormat="1" ht="15.75" customHeight="1">
      <c r="D2324" s="199"/>
    </row>
    <row r="2326" spans="4:4" s="198" customFormat="1" ht="15.75" customHeight="1">
      <c r="D2326" s="199"/>
    </row>
    <row r="2328" spans="4:4" s="198" customFormat="1" ht="15.75" customHeight="1">
      <c r="D2328" s="199"/>
    </row>
    <row r="2330" spans="4:4" s="198" customFormat="1" ht="15.75" customHeight="1">
      <c r="D2330" s="199"/>
    </row>
    <row r="2332" spans="4:4" s="198" customFormat="1" ht="15.75" customHeight="1">
      <c r="D2332" s="199"/>
    </row>
    <row r="2334" spans="4:4" s="198" customFormat="1" ht="15.75" customHeight="1">
      <c r="D2334" s="199"/>
    </row>
    <row r="2336" spans="4:4" s="198" customFormat="1" ht="15.75" customHeight="1">
      <c r="D2336" s="199"/>
    </row>
    <row r="2338" spans="4:4" s="198" customFormat="1" ht="15.75" customHeight="1">
      <c r="D2338" s="199"/>
    </row>
    <row r="2340" spans="4:4" s="198" customFormat="1" ht="15.75" customHeight="1">
      <c r="D2340" s="199"/>
    </row>
    <row r="2342" spans="4:4" s="198" customFormat="1" ht="15.75" customHeight="1">
      <c r="D2342" s="199"/>
    </row>
    <row r="2344" spans="4:4" s="198" customFormat="1" ht="15.75" customHeight="1">
      <c r="D2344" s="199"/>
    </row>
    <row r="2346" spans="4:4" s="198" customFormat="1" ht="15.75" customHeight="1">
      <c r="D2346" s="199"/>
    </row>
    <row r="2348" spans="4:4" s="198" customFormat="1" ht="15.75" customHeight="1">
      <c r="D2348" s="199"/>
    </row>
    <row r="2350" spans="4:4" s="198" customFormat="1" ht="15.75" customHeight="1">
      <c r="D2350" s="199"/>
    </row>
    <row r="2352" spans="4:4" s="198" customFormat="1" ht="15.75" customHeight="1">
      <c r="D2352" s="199"/>
    </row>
    <row r="2354" spans="4:4" s="198" customFormat="1" ht="15.75" customHeight="1">
      <c r="D2354" s="199"/>
    </row>
    <row r="2356" spans="4:4" s="198" customFormat="1" ht="15.75" customHeight="1">
      <c r="D2356" s="199"/>
    </row>
    <row r="2358" spans="4:4" s="198" customFormat="1" ht="15.75" customHeight="1">
      <c r="D2358" s="199"/>
    </row>
    <row r="2360" spans="4:4" s="198" customFormat="1" ht="15.75" customHeight="1">
      <c r="D2360" s="199"/>
    </row>
    <row r="2362" spans="4:4" s="198" customFormat="1" ht="15.75" customHeight="1">
      <c r="D2362" s="199"/>
    </row>
    <row r="2364" spans="4:4" s="198" customFormat="1" ht="15.75" customHeight="1">
      <c r="D2364" s="199"/>
    </row>
    <row r="2366" spans="4:4" s="198" customFormat="1" ht="15.75" customHeight="1">
      <c r="D2366" s="199"/>
    </row>
    <row r="2368" spans="4:4" s="198" customFormat="1" ht="15.75" customHeight="1">
      <c r="D2368" s="199"/>
    </row>
    <row r="2370" spans="4:4" s="198" customFormat="1" ht="15.75" customHeight="1">
      <c r="D2370" s="199"/>
    </row>
    <row r="2372" spans="4:4" s="198" customFormat="1" ht="15.75" customHeight="1">
      <c r="D2372" s="199"/>
    </row>
    <row r="2374" spans="4:4" s="198" customFormat="1" ht="15.75" customHeight="1">
      <c r="D2374" s="199"/>
    </row>
    <row r="2376" spans="4:4" s="198" customFormat="1" ht="15.75" customHeight="1">
      <c r="D2376" s="199"/>
    </row>
    <row r="2378" spans="4:4" s="198" customFormat="1" ht="15.75" customHeight="1">
      <c r="D2378" s="199"/>
    </row>
    <row r="2380" spans="4:4" s="198" customFormat="1" ht="15.75" customHeight="1">
      <c r="D2380" s="199"/>
    </row>
    <row r="2382" spans="4:4" s="198" customFormat="1" ht="15.75" customHeight="1">
      <c r="D2382" s="199"/>
    </row>
    <row r="2384" spans="4:4" s="198" customFormat="1" ht="15.75" customHeight="1">
      <c r="D2384" s="199"/>
    </row>
    <row r="2386" spans="4:4" s="198" customFormat="1" ht="15.75" customHeight="1">
      <c r="D2386" s="199"/>
    </row>
    <row r="2388" spans="4:4" s="198" customFormat="1" ht="15.75" customHeight="1">
      <c r="D2388" s="199"/>
    </row>
    <row r="2390" spans="4:4" s="198" customFormat="1" ht="15.75" customHeight="1">
      <c r="D2390" s="199"/>
    </row>
    <row r="2392" spans="4:4" s="198" customFormat="1" ht="15.75" customHeight="1">
      <c r="D2392" s="199"/>
    </row>
    <row r="2394" spans="4:4" s="198" customFormat="1" ht="15.75" customHeight="1">
      <c r="D2394" s="199"/>
    </row>
    <row r="2396" spans="4:4" s="198" customFormat="1" ht="15.75" customHeight="1">
      <c r="D2396" s="199"/>
    </row>
    <row r="2398" spans="4:4" s="198" customFormat="1" ht="15.75" customHeight="1">
      <c r="D2398" s="199"/>
    </row>
    <row r="2400" spans="4:4" s="198" customFormat="1" ht="15.75" customHeight="1">
      <c r="D2400" s="199"/>
    </row>
    <row r="2402" spans="4:4" s="198" customFormat="1" ht="15.75" customHeight="1">
      <c r="D2402" s="199"/>
    </row>
    <row r="2404" spans="4:4" s="198" customFormat="1" ht="15.75" customHeight="1">
      <c r="D2404" s="199"/>
    </row>
    <row r="2406" spans="4:4" s="198" customFormat="1" ht="15.75" customHeight="1">
      <c r="D2406" s="199"/>
    </row>
    <row r="2408" spans="4:4" s="198" customFormat="1" ht="15.75" customHeight="1">
      <c r="D2408" s="199"/>
    </row>
    <row r="2410" spans="4:4" s="198" customFormat="1" ht="15.75" customHeight="1">
      <c r="D2410" s="199"/>
    </row>
    <row r="2412" spans="4:4" s="198" customFormat="1" ht="15.75" customHeight="1">
      <c r="D2412" s="199"/>
    </row>
    <row r="2414" spans="4:4" s="198" customFormat="1" ht="15.75" customHeight="1">
      <c r="D2414" s="199"/>
    </row>
    <row r="2416" spans="4:4" s="198" customFormat="1" ht="15.75" customHeight="1">
      <c r="D2416" s="199"/>
    </row>
    <row r="2418" spans="4:4" s="198" customFormat="1" ht="15.75" customHeight="1">
      <c r="D2418" s="199"/>
    </row>
    <row r="2420" spans="4:4" s="198" customFormat="1" ht="15.75" customHeight="1">
      <c r="D2420" s="199"/>
    </row>
    <row r="2422" spans="4:4" s="198" customFormat="1" ht="15.75" customHeight="1">
      <c r="D2422" s="199"/>
    </row>
    <row r="2424" spans="4:4" s="198" customFormat="1" ht="15.75" customHeight="1">
      <c r="D2424" s="199"/>
    </row>
    <row r="2426" spans="4:4" s="198" customFormat="1" ht="15.75" customHeight="1">
      <c r="D2426" s="199"/>
    </row>
    <row r="2428" spans="4:4" s="198" customFormat="1" ht="15.75" customHeight="1">
      <c r="D2428" s="199"/>
    </row>
    <row r="2430" spans="4:4" s="198" customFormat="1" ht="15.75" customHeight="1">
      <c r="D2430" s="199"/>
    </row>
    <row r="2432" spans="4:4" s="198" customFormat="1" ht="15.75" customHeight="1">
      <c r="D2432" s="199"/>
    </row>
    <row r="2434" spans="4:4" s="198" customFormat="1" ht="15.75" customHeight="1">
      <c r="D2434" s="199"/>
    </row>
    <row r="2436" spans="4:4" s="198" customFormat="1" ht="15.75" customHeight="1">
      <c r="D2436" s="199"/>
    </row>
    <row r="2438" spans="4:4" s="198" customFormat="1" ht="15.75" customHeight="1">
      <c r="D2438" s="199"/>
    </row>
    <row r="2440" spans="4:4" s="198" customFormat="1" ht="15.75" customHeight="1">
      <c r="D2440" s="199"/>
    </row>
    <row r="2442" spans="4:4" s="198" customFormat="1" ht="15.75" customHeight="1">
      <c r="D2442" s="199"/>
    </row>
    <row r="2444" spans="4:4" s="198" customFormat="1" ht="15.75" customHeight="1">
      <c r="D2444" s="199"/>
    </row>
    <row r="2446" spans="4:4" s="198" customFormat="1" ht="15.75" customHeight="1">
      <c r="D2446" s="199"/>
    </row>
    <row r="2448" spans="4:4" s="198" customFormat="1" ht="15.75" customHeight="1">
      <c r="D2448" s="199"/>
    </row>
    <row r="2450" spans="4:4" s="198" customFormat="1" ht="15.75" customHeight="1">
      <c r="D2450" s="199"/>
    </row>
    <row r="2452" spans="4:4" s="198" customFormat="1" ht="15.75" customHeight="1">
      <c r="D2452" s="199"/>
    </row>
    <row r="2454" spans="4:4" s="198" customFormat="1" ht="15.75" customHeight="1">
      <c r="D2454" s="199"/>
    </row>
    <row r="2456" spans="4:4" s="198" customFormat="1" ht="15.75" customHeight="1">
      <c r="D2456" s="199"/>
    </row>
    <row r="2458" spans="4:4" s="198" customFormat="1" ht="15.75" customHeight="1">
      <c r="D2458" s="199"/>
    </row>
    <row r="2460" spans="4:4" s="198" customFormat="1" ht="15.75" customHeight="1">
      <c r="D2460" s="199"/>
    </row>
    <row r="2462" spans="4:4" s="198" customFormat="1" ht="15.75" customHeight="1">
      <c r="D2462" s="199"/>
    </row>
    <row r="2464" spans="4:4" s="198" customFormat="1" ht="15.75" customHeight="1">
      <c r="D2464" s="199"/>
    </row>
    <row r="2466" spans="4:4" s="198" customFormat="1" ht="15.75" customHeight="1">
      <c r="D2466" s="199"/>
    </row>
    <row r="2468" spans="4:4" s="198" customFormat="1" ht="15.75" customHeight="1">
      <c r="D2468" s="199"/>
    </row>
    <row r="2470" spans="4:4" s="198" customFormat="1" ht="15.75" customHeight="1">
      <c r="D2470" s="199"/>
    </row>
    <row r="2472" spans="4:4" s="198" customFormat="1" ht="15.75" customHeight="1">
      <c r="D2472" s="199"/>
    </row>
    <row r="2474" spans="4:4" s="198" customFormat="1" ht="15.75" customHeight="1">
      <c r="D2474" s="199"/>
    </row>
    <row r="2476" spans="4:4" s="198" customFormat="1" ht="15.75" customHeight="1">
      <c r="D2476" s="199"/>
    </row>
    <row r="2478" spans="4:4" s="198" customFormat="1" ht="15.75" customHeight="1">
      <c r="D2478" s="199"/>
    </row>
    <row r="2480" spans="4:4" s="198" customFormat="1" ht="15.75" customHeight="1">
      <c r="D2480" s="199"/>
    </row>
    <row r="2482" spans="4:4" s="198" customFormat="1" ht="15.75" customHeight="1">
      <c r="D2482" s="199"/>
    </row>
    <row r="2484" spans="4:4" s="198" customFormat="1" ht="15.75" customHeight="1">
      <c r="D2484" s="199"/>
    </row>
    <row r="2486" spans="4:4" s="198" customFormat="1" ht="15.75" customHeight="1">
      <c r="D2486" s="199"/>
    </row>
    <row r="2488" spans="4:4" s="198" customFormat="1" ht="15.75" customHeight="1">
      <c r="D2488" s="199"/>
    </row>
    <row r="2490" spans="4:4" s="198" customFormat="1" ht="15.75" customHeight="1">
      <c r="D2490" s="199"/>
    </row>
    <row r="2492" spans="4:4" s="198" customFormat="1" ht="15.75" customHeight="1">
      <c r="D2492" s="199"/>
    </row>
    <row r="2494" spans="4:4" s="198" customFormat="1" ht="15.75" customHeight="1">
      <c r="D2494" s="199"/>
    </row>
    <row r="2496" spans="4:4" s="198" customFormat="1" ht="15.75" customHeight="1">
      <c r="D2496" s="199"/>
    </row>
    <row r="2498" spans="4:4" s="198" customFormat="1" ht="15.75" customHeight="1">
      <c r="D2498" s="199"/>
    </row>
    <row r="2500" spans="4:4" s="198" customFormat="1" ht="15.75" customHeight="1">
      <c r="D2500" s="199"/>
    </row>
    <row r="2502" spans="4:4" s="198" customFormat="1" ht="15.75" customHeight="1">
      <c r="D2502" s="199"/>
    </row>
    <row r="2504" spans="4:4" s="198" customFormat="1" ht="15.75" customHeight="1">
      <c r="D2504" s="199"/>
    </row>
    <row r="2506" spans="4:4" s="198" customFormat="1" ht="15.75" customHeight="1">
      <c r="D2506" s="199"/>
    </row>
    <row r="2508" spans="4:4" s="198" customFormat="1" ht="15.75" customHeight="1">
      <c r="D2508" s="199"/>
    </row>
    <row r="2510" spans="4:4" s="198" customFormat="1" ht="15.75" customHeight="1">
      <c r="D2510" s="199"/>
    </row>
    <row r="2512" spans="4:4" s="198" customFormat="1" ht="15.75" customHeight="1">
      <c r="D2512" s="199"/>
    </row>
    <row r="2514" spans="4:4" s="198" customFormat="1" ht="15.75" customHeight="1">
      <c r="D2514" s="199"/>
    </row>
    <row r="2516" spans="4:4" s="198" customFormat="1" ht="15.75" customHeight="1">
      <c r="D2516" s="199"/>
    </row>
    <row r="2518" spans="4:4" s="198" customFormat="1" ht="15.75" customHeight="1">
      <c r="D2518" s="199"/>
    </row>
    <row r="2520" spans="4:4" s="198" customFormat="1" ht="15.75" customHeight="1">
      <c r="D2520" s="199"/>
    </row>
    <row r="2522" spans="4:4" s="198" customFormat="1" ht="15.75" customHeight="1">
      <c r="D2522" s="199"/>
    </row>
    <row r="2524" spans="4:4" s="198" customFormat="1" ht="15.75" customHeight="1">
      <c r="D2524" s="199"/>
    </row>
    <row r="2526" spans="4:4" s="198" customFormat="1" ht="15.75" customHeight="1">
      <c r="D2526" s="199"/>
    </row>
    <row r="2528" spans="4:4" s="198" customFormat="1" ht="15.75" customHeight="1">
      <c r="D2528" s="199"/>
    </row>
    <row r="2530" spans="4:4" s="198" customFormat="1" ht="15.75" customHeight="1">
      <c r="D2530" s="199"/>
    </row>
    <row r="2532" spans="4:4" s="198" customFormat="1" ht="15.75" customHeight="1">
      <c r="D2532" s="199"/>
    </row>
    <row r="2534" spans="4:4" s="198" customFormat="1" ht="15.75" customHeight="1">
      <c r="D2534" s="199"/>
    </row>
    <row r="2536" spans="4:4" s="198" customFormat="1" ht="15.75" customHeight="1">
      <c r="D2536" s="199"/>
    </row>
    <row r="2538" spans="4:4" s="198" customFormat="1" ht="15.75" customHeight="1">
      <c r="D2538" s="199"/>
    </row>
    <row r="2540" spans="4:4" s="198" customFormat="1" ht="15.75" customHeight="1">
      <c r="D2540" s="199"/>
    </row>
    <row r="2542" spans="4:4" s="198" customFormat="1" ht="15.75" customHeight="1">
      <c r="D2542" s="199"/>
    </row>
    <row r="2544" spans="4:4" s="198" customFormat="1" ht="15.75" customHeight="1">
      <c r="D2544" s="199"/>
    </row>
    <row r="2546" spans="4:4" s="198" customFormat="1" ht="15.75" customHeight="1">
      <c r="D2546" s="199"/>
    </row>
    <row r="2548" spans="4:4" s="198" customFormat="1" ht="15.75" customHeight="1">
      <c r="D2548" s="199"/>
    </row>
    <row r="2550" spans="4:4" s="198" customFormat="1" ht="15.75" customHeight="1">
      <c r="D2550" s="199"/>
    </row>
    <row r="2552" spans="4:4" s="198" customFormat="1" ht="15.75" customHeight="1">
      <c r="D2552" s="199"/>
    </row>
    <row r="2554" spans="4:4" s="198" customFormat="1" ht="15.75" customHeight="1">
      <c r="D2554" s="199"/>
    </row>
    <row r="2556" spans="4:4" s="198" customFormat="1" ht="15.75" customHeight="1">
      <c r="D2556" s="199"/>
    </row>
    <row r="2558" spans="4:4" s="198" customFormat="1" ht="15.75" customHeight="1">
      <c r="D2558" s="199"/>
    </row>
    <row r="2560" spans="4:4" s="198" customFormat="1" ht="15.75" customHeight="1">
      <c r="D2560" s="199"/>
    </row>
    <row r="2562" spans="4:4" s="198" customFormat="1" ht="15.75" customHeight="1">
      <c r="D2562" s="199"/>
    </row>
    <row r="2564" spans="4:4" s="198" customFormat="1" ht="15.75" customHeight="1">
      <c r="D2564" s="199"/>
    </row>
    <row r="2566" spans="4:4" s="198" customFormat="1" ht="15.75" customHeight="1">
      <c r="D2566" s="199"/>
    </row>
    <row r="2568" spans="4:4" s="198" customFormat="1" ht="15.75" customHeight="1">
      <c r="D2568" s="199"/>
    </row>
    <row r="2570" spans="4:4" s="198" customFormat="1" ht="15.75" customHeight="1">
      <c r="D2570" s="199"/>
    </row>
    <row r="2572" spans="4:4" s="198" customFormat="1" ht="15.75" customHeight="1">
      <c r="D2572" s="199"/>
    </row>
    <row r="2574" spans="4:4" s="198" customFormat="1" ht="15.75" customHeight="1">
      <c r="D2574" s="199"/>
    </row>
    <row r="2576" spans="4:4" s="198" customFormat="1" ht="15.75" customHeight="1">
      <c r="D2576" s="199"/>
    </row>
    <row r="2578" spans="4:4" s="198" customFormat="1" ht="15.75" customHeight="1">
      <c r="D2578" s="199"/>
    </row>
    <row r="2580" spans="4:4" s="198" customFormat="1" ht="15.75" customHeight="1">
      <c r="D2580" s="199"/>
    </row>
    <row r="2582" spans="4:4" s="198" customFormat="1" ht="15.75" customHeight="1">
      <c r="D2582" s="199"/>
    </row>
    <row r="2584" spans="4:4" s="198" customFormat="1" ht="15.75" customHeight="1">
      <c r="D2584" s="199"/>
    </row>
    <row r="2586" spans="4:4" s="198" customFormat="1" ht="15.75" customHeight="1">
      <c r="D2586" s="199"/>
    </row>
    <row r="2588" spans="4:4" s="198" customFormat="1" ht="15.75" customHeight="1">
      <c r="D2588" s="199"/>
    </row>
    <row r="2590" spans="4:4" s="198" customFormat="1" ht="15.75" customHeight="1">
      <c r="D2590" s="199"/>
    </row>
    <row r="2592" spans="4:4" s="198" customFormat="1" ht="15.75" customHeight="1">
      <c r="D2592" s="199"/>
    </row>
    <row r="2594" spans="4:4" s="198" customFormat="1" ht="15.75" customHeight="1">
      <c r="D2594" s="199"/>
    </row>
    <row r="2596" spans="4:4" s="198" customFormat="1" ht="15.75" customHeight="1">
      <c r="D2596" s="199"/>
    </row>
    <row r="2598" spans="4:4" s="198" customFormat="1" ht="15.75" customHeight="1">
      <c r="D2598" s="199"/>
    </row>
    <row r="2600" spans="4:4" s="198" customFormat="1" ht="15.75" customHeight="1">
      <c r="D2600" s="199"/>
    </row>
    <row r="2602" spans="4:4" s="198" customFormat="1" ht="15.75" customHeight="1">
      <c r="D2602" s="199"/>
    </row>
    <row r="2604" spans="4:4" s="198" customFormat="1" ht="15.75" customHeight="1">
      <c r="D2604" s="199"/>
    </row>
    <row r="2606" spans="4:4" s="198" customFormat="1" ht="15.75" customHeight="1">
      <c r="D2606" s="199"/>
    </row>
    <row r="2608" spans="4:4" s="198" customFormat="1" ht="15.75" customHeight="1">
      <c r="D2608" s="199"/>
    </row>
    <row r="2610" spans="4:4" s="198" customFormat="1" ht="15.75" customHeight="1">
      <c r="D2610" s="199"/>
    </row>
    <row r="2612" spans="4:4" s="198" customFormat="1" ht="15.75" customHeight="1">
      <c r="D2612" s="199"/>
    </row>
    <row r="2614" spans="4:4" s="198" customFormat="1" ht="15.75" customHeight="1">
      <c r="D2614" s="199"/>
    </row>
    <row r="2616" spans="4:4" s="198" customFormat="1" ht="15.75" customHeight="1">
      <c r="D2616" s="199"/>
    </row>
    <row r="2618" spans="4:4" s="198" customFormat="1" ht="15.75" customHeight="1">
      <c r="D2618" s="199"/>
    </row>
    <row r="2620" spans="4:4" s="198" customFormat="1" ht="15.75" customHeight="1">
      <c r="D2620" s="199"/>
    </row>
    <row r="2622" spans="4:4" s="198" customFormat="1" ht="15.75" customHeight="1">
      <c r="D2622" s="199"/>
    </row>
    <row r="2624" spans="4:4" s="198" customFormat="1" ht="15.75" customHeight="1">
      <c r="D2624" s="199"/>
    </row>
    <row r="2626" spans="4:4" s="198" customFormat="1" ht="15.75" customHeight="1">
      <c r="D2626" s="199"/>
    </row>
    <row r="2628" spans="4:4" s="198" customFormat="1" ht="15.75" customHeight="1">
      <c r="D2628" s="199"/>
    </row>
    <row r="2630" spans="4:4" s="198" customFormat="1" ht="15.75" customHeight="1">
      <c r="D2630" s="199"/>
    </row>
    <row r="2632" spans="4:4" s="198" customFormat="1" ht="15.75" customHeight="1">
      <c r="D2632" s="199"/>
    </row>
    <row r="2634" spans="4:4" s="198" customFormat="1" ht="15.75" customHeight="1">
      <c r="D2634" s="199"/>
    </row>
    <row r="2636" spans="4:4" s="198" customFormat="1" ht="15.75" customHeight="1">
      <c r="D2636" s="199"/>
    </row>
    <row r="2638" spans="4:4" s="198" customFormat="1" ht="15.75" customHeight="1">
      <c r="D2638" s="199"/>
    </row>
    <row r="2640" spans="4:4" s="198" customFormat="1" ht="15.75" customHeight="1">
      <c r="D2640" s="199"/>
    </row>
    <row r="2642" spans="4:4" s="198" customFormat="1" ht="15.75" customHeight="1">
      <c r="D2642" s="199"/>
    </row>
    <row r="2644" spans="4:4" s="198" customFormat="1" ht="15.75" customHeight="1">
      <c r="D2644" s="199"/>
    </row>
    <row r="2646" spans="4:4" s="198" customFormat="1" ht="15.75" customHeight="1">
      <c r="D2646" s="199"/>
    </row>
    <row r="2648" spans="4:4" s="198" customFormat="1" ht="15.75" customHeight="1">
      <c r="D2648" s="199"/>
    </row>
    <row r="2650" spans="4:4" s="198" customFormat="1" ht="15.75" customHeight="1">
      <c r="D2650" s="199"/>
    </row>
    <row r="2652" spans="4:4" s="198" customFormat="1" ht="15.75" customHeight="1">
      <c r="D2652" s="199"/>
    </row>
    <row r="2654" spans="4:4" s="198" customFormat="1" ht="15.75" customHeight="1">
      <c r="D2654" s="199"/>
    </row>
    <row r="2656" spans="4:4" s="198" customFormat="1" ht="15.75" customHeight="1">
      <c r="D2656" s="199"/>
    </row>
    <row r="2658" spans="4:4" s="198" customFormat="1" ht="15.75" customHeight="1">
      <c r="D2658" s="199"/>
    </row>
    <row r="2660" spans="4:4" s="198" customFormat="1" ht="15.75" customHeight="1">
      <c r="D2660" s="199"/>
    </row>
    <row r="2662" spans="4:4" s="198" customFormat="1" ht="15.75" customHeight="1">
      <c r="D2662" s="199"/>
    </row>
    <row r="2664" spans="4:4" s="198" customFormat="1" ht="15.75" customHeight="1">
      <c r="D2664" s="199"/>
    </row>
    <row r="2666" spans="4:4" s="198" customFormat="1" ht="15.75" customHeight="1">
      <c r="D2666" s="199"/>
    </row>
    <row r="2668" spans="4:4" s="198" customFormat="1" ht="15.75" customHeight="1">
      <c r="D2668" s="199"/>
    </row>
    <row r="2670" spans="4:4" s="198" customFormat="1" ht="15.75" customHeight="1">
      <c r="D2670" s="199"/>
    </row>
    <row r="2672" spans="4:4" s="198" customFormat="1" ht="15.75" customHeight="1">
      <c r="D2672" s="199"/>
    </row>
    <row r="2674" spans="4:4" s="198" customFormat="1" ht="15.75" customHeight="1">
      <c r="D2674" s="199"/>
    </row>
    <row r="2676" spans="4:4" s="198" customFormat="1" ht="15.75" customHeight="1">
      <c r="D2676" s="199"/>
    </row>
    <row r="2678" spans="4:4" s="198" customFormat="1" ht="15.75" customHeight="1">
      <c r="D2678" s="199"/>
    </row>
    <row r="2680" spans="4:4" s="198" customFormat="1" ht="15.75" customHeight="1">
      <c r="D2680" s="199"/>
    </row>
    <row r="2682" spans="4:4" s="198" customFormat="1" ht="15.75" customHeight="1">
      <c r="D2682" s="199"/>
    </row>
    <row r="2684" spans="4:4" s="198" customFormat="1" ht="15.75" customHeight="1">
      <c r="D2684" s="199"/>
    </row>
    <row r="2686" spans="4:4" s="198" customFormat="1" ht="15.75" customHeight="1">
      <c r="D2686" s="199"/>
    </row>
    <row r="2688" spans="4:4" s="198" customFormat="1" ht="15.75" customHeight="1">
      <c r="D2688" s="199"/>
    </row>
    <row r="2690" spans="4:4" s="198" customFormat="1" ht="15.75" customHeight="1">
      <c r="D2690" s="199"/>
    </row>
    <row r="2692" spans="4:4" s="198" customFormat="1" ht="15.75" customHeight="1">
      <c r="D2692" s="199"/>
    </row>
    <row r="2694" spans="4:4" s="198" customFormat="1" ht="15.75" customHeight="1">
      <c r="D2694" s="199"/>
    </row>
    <row r="2696" spans="4:4" s="198" customFormat="1" ht="15.75" customHeight="1">
      <c r="D2696" s="199"/>
    </row>
    <row r="2698" spans="4:4" s="198" customFormat="1" ht="15.75" customHeight="1">
      <c r="D2698" s="199"/>
    </row>
    <row r="2700" spans="4:4" s="198" customFormat="1" ht="15.75" customHeight="1">
      <c r="D2700" s="199"/>
    </row>
    <row r="2702" spans="4:4" s="198" customFormat="1" ht="15.75" customHeight="1">
      <c r="D2702" s="199"/>
    </row>
    <row r="2704" spans="4:4" s="198" customFormat="1" ht="15.75" customHeight="1">
      <c r="D2704" s="199"/>
    </row>
    <row r="2706" spans="4:4" s="198" customFormat="1" ht="15.75" customHeight="1">
      <c r="D2706" s="199"/>
    </row>
    <row r="2708" spans="4:4" s="198" customFormat="1" ht="15.75" customHeight="1">
      <c r="D2708" s="199"/>
    </row>
    <row r="2710" spans="4:4" s="198" customFormat="1" ht="15.75" customHeight="1">
      <c r="D2710" s="199"/>
    </row>
    <row r="2712" spans="4:4" s="198" customFormat="1" ht="15.75" customHeight="1">
      <c r="D2712" s="199"/>
    </row>
    <row r="2714" spans="4:4" s="198" customFormat="1" ht="15.75" customHeight="1">
      <c r="D2714" s="199"/>
    </row>
    <row r="2716" spans="4:4" s="198" customFormat="1" ht="15.75" customHeight="1">
      <c r="D2716" s="199"/>
    </row>
    <row r="2718" spans="4:4" s="198" customFormat="1" ht="15.75" customHeight="1">
      <c r="D2718" s="199"/>
    </row>
    <row r="2720" spans="4:4" s="198" customFormat="1" ht="15.75" customHeight="1">
      <c r="D2720" s="199"/>
    </row>
    <row r="2722" spans="4:4" s="198" customFormat="1" ht="15.75" customHeight="1">
      <c r="D2722" s="199"/>
    </row>
    <row r="2724" spans="4:4" s="198" customFormat="1" ht="15.75" customHeight="1">
      <c r="D2724" s="199"/>
    </row>
    <row r="2726" spans="4:4" s="198" customFormat="1" ht="15.75" customHeight="1">
      <c r="D2726" s="199"/>
    </row>
    <row r="2728" spans="4:4" s="198" customFormat="1" ht="15.75" customHeight="1">
      <c r="D2728" s="199"/>
    </row>
    <row r="2730" spans="4:4" s="198" customFormat="1" ht="15.75" customHeight="1">
      <c r="D2730" s="199"/>
    </row>
    <row r="2732" spans="4:4" s="198" customFormat="1" ht="15.75" customHeight="1">
      <c r="D2732" s="199"/>
    </row>
    <row r="2734" spans="4:4" s="198" customFormat="1" ht="15.75" customHeight="1">
      <c r="D2734" s="199"/>
    </row>
    <row r="2736" spans="4:4" s="198" customFormat="1" ht="15.75" customHeight="1">
      <c r="D2736" s="199"/>
    </row>
    <row r="2738" spans="4:4" s="198" customFormat="1" ht="15.75" customHeight="1">
      <c r="D2738" s="199"/>
    </row>
    <row r="2740" spans="4:4" s="198" customFormat="1" ht="15.75" customHeight="1">
      <c r="D2740" s="199"/>
    </row>
    <row r="2742" spans="4:4" s="198" customFormat="1" ht="15.75" customHeight="1">
      <c r="D2742" s="199"/>
    </row>
    <row r="2744" spans="4:4" s="198" customFormat="1" ht="15.75" customHeight="1">
      <c r="D2744" s="199"/>
    </row>
    <row r="2746" spans="4:4" s="198" customFormat="1" ht="15.75" customHeight="1">
      <c r="D2746" s="199"/>
    </row>
    <row r="2748" spans="4:4" s="198" customFormat="1" ht="15.75" customHeight="1">
      <c r="D2748" s="199"/>
    </row>
    <row r="2750" spans="4:4" s="198" customFormat="1" ht="15.75" customHeight="1">
      <c r="D2750" s="199"/>
    </row>
    <row r="2752" spans="4:4" s="198" customFormat="1" ht="15.75" customHeight="1">
      <c r="D2752" s="199"/>
    </row>
    <row r="2754" spans="4:4" s="198" customFormat="1" ht="15.75" customHeight="1">
      <c r="D2754" s="199"/>
    </row>
    <row r="2756" spans="4:4" s="198" customFormat="1" ht="15.75" customHeight="1">
      <c r="D2756" s="199"/>
    </row>
    <row r="2758" spans="4:4" s="198" customFormat="1" ht="15.75" customHeight="1">
      <c r="D2758" s="199"/>
    </row>
    <row r="2760" spans="4:4" s="198" customFormat="1" ht="15.75" customHeight="1">
      <c r="D2760" s="199"/>
    </row>
    <row r="2762" spans="4:4" s="198" customFormat="1" ht="15.75" customHeight="1">
      <c r="D2762" s="199"/>
    </row>
    <row r="2764" spans="4:4" s="198" customFormat="1" ht="15.75" customHeight="1">
      <c r="D2764" s="199"/>
    </row>
    <row r="2766" spans="4:4" s="198" customFormat="1" ht="15.75" customHeight="1">
      <c r="D2766" s="199"/>
    </row>
    <row r="2768" spans="4:4" s="198" customFormat="1" ht="15.75" customHeight="1">
      <c r="D2768" s="199"/>
    </row>
    <row r="2770" spans="4:4" s="198" customFormat="1" ht="15.75" customHeight="1">
      <c r="D2770" s="199"/>
    </row>
    <row r="2772" spans="4:4" s="198" customFormat="1" ht="15.75" customHeight="1">
      <c r="D2772" s="199"/>
    </row>
    <row r="2774" spans="4:4" s="198" customFormat="1" ht="15.75" customHeight="1">
      <c r="D2774" s="199"/>
    </row>
    <row r="2776" spans="4:4" s="198" customFormat="1" ht="15.75" customHeight="1">
      <c r="D2776" s="199"/>
    </row>
    <row r="2778" spans="4:4" s="198" customFormat="1" ht="15.75" customHeight="1">
      <c r="D2778" s="199"/>
    </row>
    <row r="2780" spans="4:4" s="198" customFormat="1" ht="15.75" customHeight="1">
      <c r="D2780" s="199"/>
    </row>
    <row r="2782" spans="4:4" s="198" customFormat="1" ht="15.75" customHeight="1">
      <c r="D2782" s="199"/>
    </row>
    <row r="2784" spans="4:4" s="198" customFormat="1" ht="15.75" customHeight="1">
      <c r="D2784" s="199"/>
    </row>
    <row r="2786" spans="4:4" s="198" customFormat="1" ht="15.75" customHeight="1">
      <c r="D2786" s="199"/>
    </row>
    <row r="2788" spans="4:4" s="198" customFormat="1" ht="15.75" customHeight="1">
      <c r="D2788" s="199"/>
    </row>
    <row r="2790" spans="4:4" s="198" customFormat="1" ht="15.75" customHeight="1">
      <c r="D2790" s="199"/>
    </row>
    <row r="2792" spans="4:4" s="198" customFormat="1" ht="15.75" customHeight="1">
      <c r="D2792" s="199"/>
    </row>
    <row r="2794" spans="4:4" s="198" customFormat="1" ht="15.75" customHeight="1">
      <c r="D2794" s="199"/>
    </row>
    <row r="2796" spans="4:4" s="198" customFormat="1" ht="15.75" customHeight="1">
      <c r="D2796" s="199"/>
    </row>
    <row r="2798" spans="4:4" s="198" customFormat="1" ht="15.75" customHeight="1">
      <c r="D2798" s="199"/>
    </row>
    <row r="2800" spans="4:4" s="198" customFormat="1" ht="15.75" customHeight="1">
      <c r="D2800" s="199"/>
    </row>
    <row r="2802" spans="4:4" s="198" customFormat="1" ht="15.75" customHeight="1">
      <c r="D2802" s="199"/>
    </row>
    <row r="2804" spans="4:4" s="198" customFormat="1" ht="15.75" customHeight="1">
      <c r="D2804" s="199"/>
    </row>
    <row r="2806" spans="4:4" s="198" customFormat="1" ht="15.75" customHeight="1">
      <c r="D2806" s="199"/>
    </row>
    <row r="2808" spans="4:4" s="198" customFormat="1" ht="15.75" customHeight="1">
      <c r="D2808" s="199"/>
    </row>
    <row r="2810" spans="4:4" s="198" customFormat="1" ht="15.75" customHeight="1">
      <c r="D2810" s="199"/>
    </row>
    <row r="2812" spans="4:4" s="198" customFormat="1" ht="15.75" customHeight="1">
      <c r="D2812" s="199"/>
    </row>
    <row r="2814" spans="4:4" s="198" customFormat="1" ht="15.75" customHeight="1">
      <c r="D2814" s="199"/>
    </row>
    <row r="2816" spans="4:4" s="198" customFormat="1" ht="15.75" customHeight="1">
      <c r="D2816" s="199"/>
    </row>
    <row r="2818" spans="4:4" s="198" customFormat="1" ht="15.75" customHeight="1">
      <c r="D2818" s="199"/>
    </row>
    <row r="2820" spans="4:4" s="198" customFormat="1" ht="15.75" customHeight="1">
      <c r="D2820" s="199"/>
    </row>
    <row r="2822" spans="4:4" s="198" customFormat="1" ht="15.75" customHeight="1">
      <c r="D2822" s="199"/>
    </row>
    <row r="2824" spans="4:4" s="198" customFormat="1" ht="15.75" customHeight="1">
      <c r="D2824" s="199"/>
    </row>
    <row r="2826" spans="4:4" s="198" customFormat="1" ht="15.75" customHeight="1">
      <c r="D2826" s="199"/>
    </row>
    <row r="2828" spans="4:4" s="198" customFormat="1" ht="15.75" customHeight="1">
      <c r="D2828" s="199"/>
    </row>
    <row r="2830" spans="4:4" s="198" customFormat="1" ht="15.75" customHeight="1">
      <c r="D2830" s="199"/>
    </row>
    <row r="2832" spans="4:4" s="198" customFormat="1" ht="15.75" customHeight="1">
      <c r="D2832" s="199"/>
    </row>
    <row r="2834" spans="4:4" s="198" customFormat="1" ht="15.75" customHeight="1">
      <c r="D2834" s="199"/>
    </row>
    <row r="2836" spans="4:4" s="198" customFormat="1" ht="15.75" customHeight="1">
      <c r="D2836" s="199"/>
    </row>
    <row r="2838" spans="4:4" s="198" customFormat="1" ht="15.75" customHeight="1">
      <c r="D2838" s="199"/>
    </row>
    <row r="2840" spans="4:4" s="198" customFormat="1" ht="15.75" customHeight="1">
      <c r="D2840" s="199"/>
    </row>
    <row r="2842" spans="4:4" s="198" customFormat="1" ht="15.75" customHeight="1">
      <c r="D2842" s="199"/>
    </row>
    <row r="2844" spans="4:4" s="198" customFormat="1" ht="15.75" customHeight="1">
      <c r="D2844" s="199"/>
    </row>
    <row r="2846" spans="4:4" s="198" customFormat="1" ht="15.75" customHeight="1">
      <c r="D2846" s="199"/>
    </row>
    <row r="2848" spans="4:4" s="198" customFormat="1" ht="15.75" customHeight="1">
      <c r="D2848" s="199"/>
    </row>
    <row r="2850" spans="4:4" s="198" customFormat="1" ht="15.75" customHeight="1">
      <c r="D2850" s="199"/>
    </row>
    <row r="2852" spans="4:4" s="198" customFormat="1" ht="15.75" customHeight="1">
      <c r="D2852" s="199"/>
    </row>
    <row r="2854" spans="4:4" s="198" customFormat="1" ht="15.75" customHeight="1">
      <c r="D2854" s="199"/>
    </row>
    <row r="2856" spans="4:4" s="198" customFormat="1" ht="15.75" customHeight="1">
      <c r="D2856" s="199"/>
    </row>
    <row r="2858" spans="4:4" s="198" customFormat="1" ht="15.75" customHeight="1">
      <c r="D2858" s="199"/>
    </row>
    <row r="2860" spans="4:4" s="198" customFormat="1" ht="15.75" customHeight="1">
      <c r="D2860" s="199"/>
    </row>
    <row r="2862" spans="4:4" s="198" customFormat="1" ht="15.75" customHeight="1">
      <c r="D2862" s="199"/>
    </row>
    <row r="2864" spans="4:4" s="198" customFormat="1" ht="15.75" customHeight="1">
      <c r="D2864" s="199"/>
    </row>
    <row r="2866" spans="4:4" s="198" customFormat="1" ht="15.75" customHeight="1">
      <c r="D2866" s="199"/>
    </row>
    <row r="2868" spans="4:4" s="198" customFormat="1" ht="15.75" customHeight="1">
      <c r="D2868" s="199"/>
    </row>
    <row r="2870" spans="4:4" s="198" customFormat="1" ht="15.75" customHeight="1">
      <c r="D2870" s="199"/>
    </row>
    <row r="2872" spans="4:4" s="198" customFormat="1" ht="15.75" customHeight="1">
      <c r="D2872" s="199"/>
    </row>
    <row r="2874" spans="4:4" s="198" customFormat="1" ht="15.75" customHeight="1">
      <c r="D2874" s="199"/>
    </row>
    <row r="2876" spans="4:4" s="198" customFormat="1" ht="15.75" customHeight="1">
      <c r="D2876" s="199"/>
    </row>
    <row r="2878" spans="4:4" s="198" customFormat="1" ht="15.75" customHeight="1">
      <c r="D2878" s="199"/>
    </row>
    <row r="2880" spans="4:4" s="198" customFormat="1" ht="15.75" customHeight="1">
      <c r="D2880" s="199"/>
    </row>
    <row r="2882" spans="4:4" s="198" customFormat="1" ht="15.75" customHeight="1">
      <c r="D2882" s="199"/>
    </row>
    <row r="2884" spans="4:4" s="198" customFormat="1" ht="15.75" customHeight="1">
      <c r="D2884" s="199"/>
    </row>
    <row r="2886" spans="4:4" s="198" customFormat="1" ht="15.75" customHeight="1">
      <c r="D2886" s="199"/>
    </row>
    <row r="2888" spans="4:4" s="198" customFormat="1" ht="15.75" customHeight="1">
      <c r="D2888" s="199"/>
    </row>
    <row r="2890" spans="4:4" s="198" customFormat="1" ht="15.75" customHeight="1">
      <c r="D2890" s="199"/>
    </row>
    <row r="2892" spans="4:4" s="198" customFormat="1" ht="15.75" customHeight="1">
      <c r="D2892" s="199"/>
    </row>
    <row r="2894" spans="4:4" s="198" customFormat="1" ht="15.75" customHeight="1">
      <c r="D2894" s="199"/>
    </row>
    <row r="2896" spans="4:4" s="198" customFormat="1" ht="15.75" customHeight="1">
      <c r="D2896" s="199"/>
    </row>
    <row r="2898" spans="4:4" s="198" customFormat="1" ht="15.75" customHeight="1">
      <c r="D2898" s="199"/>
    </row>
    <row r="2900" spans="4:4" s="198" customFormat="1" ht="15.75" customHeight="1">
      <c r="D2900" s="199"/>
    </row>
    <row r="2902" spans="4:4" s="198" customFormat="1" ht="15.75" customHeight="1">
      <c r="D2902" s="199"/>
    </row>
    <row r="2904" spans="4:4" s="198" customFormat="1" ht="15.75" customHeight="1">
      <c r="D2904" s="199"/>
    </row>
    <row r="2906" spans="4:4" s="198" customFormat="1" ht="15.75" customHeight="1">
      <c r="D2906" s="199"/>
    </row>
    <row r="2908" spans="4:4" s="198" customFormat="1" ht="15.75" customHeight="1">
      <c r="D2908" s="199"/>
    </row>
    <row r="2910" spans="4:4" s="198" customFormat="1" ht="15.75" customHeight="1">
      <c r="D2910" s="199"/>
    </row>
    <row r="2912" spans="4:4" s="198" customFormat="1" ht="15.75" customHeight="1">
      <c r="D2912" s="199"/>
    </row>
    <row r="2914" spans="4:4" s="198" customFormat="1" ht="15.75" customHeight="1">
      <c r="D2914" s="199"/>
    </row>
    <row r="2916" spans="4:4" s="198" customFormat="1" ht="15.75" customHeight="1">
      <c r="D2916" s="199"/>
    </row>
    <row r="2918" spans="4:4" s="198" customFormat="1" ht="15.75" customHeight="1">
      <c r="D2918" s="199"/>
    </row>
    <row r="2920" spans="4:4" s="198" customFormat="1" ht="15.75" customHeight="1">
      <c r="D2920" s="199"/>
    </row>
    <row r="2922" spans="4:4" s="198" customFormat="1" ht="15.75" customHeight="1">
      <c r="D2922" s="199"/>
    </row>
    <row r="2924" spans="4:4" s="198" customFormat="1" ht="15.75" customHeight="1">
      <c r="D2924" s="199"/>
    </row>
    <row r="2926" spans="4:4" s="198" customFormat="1" ht="15.75" customHeight="1">
      <c r="D2926" s="199"/>
    </row>
    <row r="2928" spans="4:4" s="198" customFormat="1" ht="15.75" customHeight="1">
      <c r="D2928" s="199"/>
    </row>
    <row r="2930" spans="4:4" s="198" customFormat="1" ht="15.75" customHeight="1">
      <c r="D2930" s="199"/>
    </row>
    <row r="2932" spans="4:4" s="198" customFormat="1" ht="15.75" customHeight="1">
      <c r="D2932" s="199"/>
    </row>
    <row r="2934" spans="4:4" s="198" customFormat="1" ht="15.75" customHeight="1">
      <c r="D2934" s="199"/>
    </row>
    <row r="2936" spans="4:4" s="198" customFormat="1" ht="15.75" customHeight="1">
      <c r="D2936" s="199"/>
    </row>
    <row r="2938" spans="4:4" s="198" customFormat="1" ht="15.75" customHeight="1">
      <c r="D2938" s="199"/>
    </row>
    <row r="2940" spans="4:4" s="198" customFormat="1" ht="15.75" customHeight="1">
      <c r="D2940" s="199"/>
    </row>
    <row r="2942" spans="4:4" s="198" customFormat="1" ht="15.75" customHeight="1">
      <c r="D2942" s="199"/>
    </row>
    <row r="2944" spans="4:4" s="198" customFormat="1" ht="15.75" customHeight="1">
      <c r="D2944" s="199"/>
    </row>
    <row r="2946" spans="4:4" s="198" customFormat="1" ht="15.75" customHeight="1">
      <c r="D2946" s="199"/>
    </row>
    <row r="2948" spans="4:4" s="198" customFormat="1" ht="15.75" customHeight="1">
      <c r="D2948" s="199"/>
    </row>
    <row r="2950" spans="4:4" s="198" customFormat="1" ht="15.75" customHeight="1">
      <c r="D2950" s="199"/>
    </row>
    <row r="2952" spans="4:4" s="198" customFormat="1" ht="15.75" customHeight="1">
      <c r="D2952" s="199"/>
    </row>
    <row r="2954" spans="4:4" s="198" customFormat="1" ht="15.75" customHeight="1">
      <c r="D2954" s="199"/>
    </row>
    <row r="2956" spans="4:4" s="198" customFormat="1" ht="15.75" customHeight="1">
      <c r="D2956" s="199"/>
    </row>
    <row r="2958" spans="4:4" s="198" customFormat="1" ht="15.75" customHeight="1">
      <c r="D2958" s="199"/>
    </row>
    <row r="2960" spans="4:4" s="198" customFormat="1" ht="15.75" customHeight="1">
      <c r="D2960" s="199"/>
    </row>
    <row r="2962" spans="4:4" s="198" customFormat="1" ht="15.75" customHeight="1">
      <c r="D2962" s="199"/>
    </row>
    <row r="2964" spans="4:4" s="198" customFormat="1" ht="15.75" customHeight="1">
      <c r="D2964" s="199"/>
    </row>
    <row r="2966" spans="4:4" s="198" customFormat="1" ht="15.75" customHeight="1">
      <c r="D2966" s="199"/>
    </row>
    <row r="2968" spans="4:4" s="198" customFormat="1" ht="15.75" customHeight="1">
      <c r="D2968" s="199"/>
    </row>
    <row r="2970" spans="4:4" s="198" customFormat="1" ht="15.75" customHeight="1">
      <c r="D2970" s="199"/>
    </row>
    <row r="2972" spans="4:4" s="198" customFormat="1" ht="15.75" customHeight="1">
      <c r="D2972" s="199"/>
    </row>
    <row r="2974" spans="4:4" s="198" customFormat="1" ht="15.75" customHeight="1">
      <c r="D2974" s="199"/>
    </row>
    <row r="2976" spans="4:4" s="198" customFormat="1" ht="15.75" customHeight="1">
      <c r="D2976" s="199"/>
    </row>
    <row r="2978" spans="4:4" s="198" customFormat="1" ht="15.75" customHeight="1">
      <c r="D2978" s="199"/>
    </row>
    <row r="2980" spans="4:4" s="198" customFormat="1" ht="15.75" customHeight="1">
      <c r="D2980" s="199"/>
    </row>
    <row r="2982" spans="4:4" s="198" customFormat="1" ht="15.75" customHeight="1">
      <c r="D2982" s="199"/>
    </row>
    <row r="2984" spans="4:4" s="198" customFormat="1" ht="15.75" customHeight="1">
      <c r="D2984" s="199"/>
    </row>
    <row r="2986" spans="4:4" s="198" customFormat="1" ht="15.75" customHeight="1">
      <c r="D2986" s="199"/>
    </row>
    <row r="2988" spans="4:4" s="198" customFormat="1" ht="15.75" customHeight="1">
      <c r="D2988" s="199"/>
    </row>
    <row r="2990" spans="4:4" s="198" customFormat="1" ht="15.75" customHeight="1">
      <c r="D2990" s="199"/>
    </row>
    <row r="2992" spans="4:4" s="198" customFormat="1" ht="15.75" customHeight="1">
      <c r="D2992" s="199"/>
    </row>
    <row r="2994" spans="4:4" s="198" customFormat="1" ht="15.75" customHeight="1">
      <c r="D2994" s="199"/>
    </row>
    <row r="2996" spans="4:4" s="198" customFormat="1" ht="15.75" customHeight="1">
      <c r="D2996" s="199"/>
    </row>
    <row r="2998" spans="4:4" s="198" customFormat="1" ht="15.75" customHeight="1">
      <c r="D2998" s="199"/>
    </row>
    <row r="3000" spans="4:4" s="198" customFormat="1" ht="15.75" customHeight="1">
      <c r="D3000" s="199"/>
    </row>
    <row r="3002" spans="4:4" s="198" customFormat="1" ht="15.75" customHeight="1">
      <c r="D3002" s="199"/>
    </row>
    <row r="3004" spans="4:4" s="198" customFormat="1" ht="15.75" customHeight="1">
      <c r="D3004" s="199"/>
    </row>
    <row r="3006" spans="4:4" s="198" customFormat="1" ht="15.75" customHeight="1">
      <c r="D3006" s="199"/>
    </row>
    <row r="3008" spans="4:4" s="198" customFormat="1" ht="15.75" customHeight="1">
      <c r="D3008" s="199"/>
    </row>
    <row r="3010" spans="4:4" s="198" customFormat="1" ht="15.75" customHeight="1">
      <c r="D3010" s="199"/>
    </row>
    <row r="3012" spans="4:4" s="198" customFormat="1" ht="15.75" customHeight="1">
      <c r="D3012" s="199"/>
    </row>
    <row r="3014" spans="4:4" s="198" customFormat="1" ht="15.75" customHeight="1">
      <c r="D3014" s="199"/>
    </row>
    <row r="3016" spans="4:4" s="198" customFormat="1" ht="15.75" customHeight="1">
      <c r="D3016" s="199"/>
    </row>
    <row r="3018" spans="4:4" s="198" customFormat="1" ht="15.75" customHeight="1">
      <c r="D3018" s="199"/>
    </row>
    <row r="3020" spans="4:4" s="198" customFormat="1" ht="15.75" customHeight="1">
      <c r="D3020" s="199"/>
    </row>
    <row r="3022" spans="4:4" s="198" customFormat="1" ht="15.75" customHeight="1">
      <c r="D3022" s="199"/>
    </row>
    <row r="3024" spans="4:4" s="198" customFormat="1" ht="15.75" customHeight="1">
      <c r="D3024" s="199"/>
    </row>
    <row r="3026" spans="4:4" s="198" customFormat="1" ht="15.75" customHeight="1">
      <c r="D3026" s="199"/>
    </row>
    <row r="3028" spans="4:4" s="198" customFormat="1" ht="15.75" customHeight="1">
      <c r="D3028" s="199"/>
    </row>
    <row r="3030" spans="4:4" s="198" customFormat="1" ht="15.75" customHeight="1">
      <c r="D3030" s="199"/>
    </row>
    <row r="3032" spans="4:4" s="198" customFormat="1" ht="15.75" customHeight="1">
      <c r="D3032" s="199"/>
    </row>
    <row r="3034" spans="4:4" s="198" customFormat="1" ht="15.75" customHeight="1">
      <c r="D3034" s="199"/>
    </row>
    <row r="3036" spans="4:4" s="198" customFormat="1" ht="15.75" customHeight="1">
      <c r="D3036" s="199"/>
    </row>
    <row r="3038" spans="4:4" s="198" customFormat="1" ht="15.75" customHeight="1">
      <c r="D3038" s="199"/>
    </row>
    <row r="3040" spans="4:4" s="198" customFormat="1" ht="15.75" customHeight="1">
      <c r="D3040" s="199"/>
    </row>
    <row r="3042" spans="4:4" s="198" customFormat="1" ht="15.75" customHeight="1">
      <c r="D3042" s="199"/>
    </row>
    <row r="3044" spans="4:4" s="198" customFormat="1" ht="15.75" customHeight="1">
      <c r="D3044" s="199"/>
    </row>
    <row r="3046" spans="4:4" s="198" customFormat="1" ht="15.75" customHeight="1">
      <c r="D3046" s="199"/>
    </row>
    <row r="3048" spans="4:4" s="198" customFormat="1" ht="15.75" customHeight="1">
      <c r="D3048" s="199"/>
    </row>
    <row r="3050" spans="4:4" s="198" customFormat="1" ht="15.75" customHeight="1">
      <c r="D3050" s="199"/>
    </row>
    <row r="3052" spans="4:4" s="198" customFormat="1" ht="15.75" customHeight="1">
      <c r="D3052" s="199"/>
    </row>
    <row r="3054" spans="4:4" s="198" customFormat="1" ht="15.75" customHeight="1">
      <c r="D3054" s="199"/>
    </row>
    <row r="3056" spans="4:4" s="198" customFormat="1" ht="15.75" customHeight="1">
      <c r="D3056" s="199"/>
    </row>
    <row r="3058" spans="4:4" s="198" customFormat="1" ht="15.75" customHeight="1">
      <c r="D3058" s="199"/>
    </row>
    <row r="3060" spans="4:4" s="198" customFormat="1" ht="15.75" customHeight="1">
      <c r="D3060" s="199"/>
    </row>
    <row r="3062" spans="4:4" s="198" customFormat="1" ht="15.75" customHeight="1">
      <c r="D3062" s="199"/>
    </row>
    <row r="3064" spans="4:4" s="198" customFormat="1" ht="15.75" customHeight="1">
      <c r="D3064" s="199"/>
    </row>
    <row r="3066" spans="4:4" s="198" customFormat="1" ht="15.75" customHeight="1">
      <c r="D3066" s="199"/>
    </row>
    <row r="3068" spans="4:4" s="198" customFormat="1" ht="15.75" customHeight="1">
      <c r="D3068" s="199"/>
    </row>
    <row r="3070" spans="4:4" s="198" customFormat="1" ht="15.75" customHeight="1">
      <c r="D3070" s="199"/>
    </row>
    <row r="3072" spans="4:4" s="198" customFormat="1" ht="15.75" customHeight="1">
      <c r="D3072" s="199"/>
    </row>
    <row r="3074" spans="4:4" s="198" customFormat="1" ht="15.75" customHeight="1">
      <c r="D3074" s="199"/>
    </row>
    <row r="3076" spans="4:4" s="198" customFormat="1" ht="15.75" customHeight="1">
      <c r="D3076" s="199"/>
    </row>
    <row r="3078" spans="4:4" s="198" customFormat="1" ht="15.75" customHeight="1">
      <c r="D3078" s="199"/>
    </row>
    <row r="3080" spans="4:4" s="198" customFormat="1" ht="15.75" customHeight="1">
      <c r="D3080" s="199"/>
    </row>
    <row r="3082" spans="4:4" s="198" customFormat="1" ht="15.75" customHeight="1">
      <c r="D3082" s="199"/>
    </row>
    <row r="3084" spans="4:4" s="198" customFormat="1" ht="15.75" customHeight="1">
      <c r="D3084" s="199"/>
    </row>
    <row r="3086" spans="4:4" s="198" customFormat="1" ht="15.75" customHeight="1">
      <c r="D3086" s="199"/>
    </row>
    <row r="3088" spans="4:4" s="198" customFormat="1" ht="15.75" customHeight="1">
      <c r="D3088" s="199"/>
    </row>
    <row r="3090" spans="4:4" s="198" customFormat="1" ht="15.75" customHeight="1">
      <c r="D3090" s="199"/>
    </row>
    <row r="3092" spans="4:4" s="198" customFormat="1" ht="15.75" customHeight="1">
      <c r="D3092" s="199"/>
    </row>
    <row r="3094" spans="4:4" s="198" customFormat="1" ht="15.75" customHeight="1">
      <c r="D3094" s="199"/>
    </row>
    <row r="3096" spans="4:4" s="198" customFormat="1" ht="15.75" customHeight="1">
      <c r="D3096" s="199"/>
    </row>
    <row r="3098" spans="4:4" s="198" customFormat="1" ht="15.75" customHeight="1">
      <c r="D3098" s="199"/>
    </row>
    <row r="3100" spans="4:4" s="198" customFormat="1" ht="15.75" customHeight="1">
      <c r="D3100" s="199"/>
    </row>
    <row r="3102" spans="4:4" s="198" customFormat="1" ht="15.75" customHeight="1">
      <c r="D3102" s="199"/>
    </row>
    <row r="3104" spans="4:4" s="198" customFormat="1" ht="15.75" customHeight="1">
      <c r="D3104" s="199"/>
    </row>
    <row r="3106" spans="4:4" s="198" customFormat="1" ht="15.75" customHeight="1">
      <c r="D3106" s="199"/>
    </row>
    <row r="3108" spans="4:4" s="198" customFormat="1" ht="15.75" customHeight="1">
      <c r="D3108" s="199"/>
    </row>
    <row r="3110" spans="4:4" s="198" customFormat="1" ht="15.75" customHeight="1">
      <c r="D3110" s="199"/>
    </row>
    <row r="3112" spans="4:4" s="198" customFormat="1" ht="15.75" customHeight="1">
      <c r="D3112" s="199"/>
    </row>
    <row r="3114" spans="4:4" s="198" customFormat="1" ht="15.75" customHeight="1">
      <c r="D3114" s="199"/>
    </row>
    <row r="3116" spans="4:4" s="198" customFormat="1" ht="15.75" customHeight="1">
      <c r="D3116" s="199"/>
    </row>
    <row r="3118" spans="4:4" s="198" customFormat="1" ht="15.75" customHeight="1">
      <c r="D3118" s="199"/>
    </row>
    <row r="3120" spans="4:4" s="198" customFormat="1" ht="15.75" customHeight="1">
      <c r="D3120" s="199"/>
    </row>
    <row r="3122" spans="4:4" s="198" customFormat="1" ht="15.75" customHeight="1">
      <c r="D3122" s="199"/>
    </row>
    <row r="3124" spans="4:4" s="198" customFormat="1" ht="15.75" customHeight="1">
      <c r="D3124" s="199"/>
    </row>
    <row r="3126" spans="4:4" s="198" customFormat="1" ht="15.75" customHeight="1">
      <c r="D3126" s="199"/>
    </row>
    <row r="3128" spans="4:4" s="198" customFormat="1" ht="15.75" customHeight="1">
      <c r="D3128" s="199"/>
    </row>
    <row r="3130" spans="4:4" s="198" customFormat="1" ht="15.75" customHeight="1">
      <c r="D3130" s="199"/>
    </row>
    <row r="3132" spans="4:4" s="198" customFormat="1" ht="15.75" customHeight="1">
      <c r="D3132" s="199"/>
    </row>
    <row r="3134" spans="4:4" s="198" customFormat="1" ht="15.75" customHeight="1">
      <c r="D3134" s="199"/>
    </row>
    <row r="3136" spans="4:4" s="198" customFormat="1" ht="15.75" customHeight="1">
      <c r="D3136" s="199"/>
    </row>
    <row r="3138" spans="4:4" s="198" customFormat="1" ht="15.75" customHeight="1">
      <c r="D3138" s="199"/>
    </row>
    <row r="3140" spans="4:4" s="198" customFormat="1" ht="15.75" customHeight="1">
      <c r="D3140" s="199"/>
    </row>
    <row r="3142" spans="4:4" s="198" customFormat="1" ht="15.75" customHeight="1">
      <c r="D3142" s="199"/>
    </row>
    <row r="3144" spans="4:4" s="198" customFormat="1" ht="15.75" customHeight="1">
      <c r="D3144" s="199"/>
    </row>
    <row r="3146" spans="4:4" s="198" customFormat="1" ht="15.75" customHeight="1">
      <c r="D3146" s="199"/>
    </row>
    <row r="3148" spans="4:4" s="198" customFormat="1" ht="15.75" customHeight="1">
      <c r="D3148" s="199"/>
    </row>
    <row r="3150" spans="4:4" s="198" customFormat="1" ht="15.75" customHeight="1">
      <c r="D3150" s="199"/>
    </row>
    <row r="3152" spans="4:4" s="198" customFormat="1" ht="15.75" customHeight="1">
      <c r="D3152" s="199"/>
    </row>
    <row r="3154" spans="4:4" s="198" customFormat="1" ht="15.75" customHeight="1">
      <c r="D3154" s="199"/>
    </row>
    <row r="3156" spans="4:4" s="198" customFormat="1" ht="15.75" customHeight="1">
      <c r="D3156" s="199"/>
    </row>
    <row r="3158" spans="4:4" s="198" customFormat="1" ht="15.75" customHeight="1">
      <c r="D3158" s="199"/>
    </row>
    <row r="3160" spans="4:4" s="198" customFormat="1" ht="15.75" customHeight="1">
      <c r="D3160" s="199"/>
    </row>
    <row r="3162" spans="4:4" s="198" customFormat="1" ht="15.75" customHeight="1">
      <c r="D3162" s="199"/>
    </row>
    <row r="3164" spans="4:4" s="198" customFormat="1" ht="15.75" customHeight="1">
      <c r="D3164" s="199"/>
    </row>
    <row r="3166" spans="4:4" s="198" customFormat="1" ht="15.75" customHeight="1">
      <c r="D3166" s="199"/>
    </row>
    <row r="3168" spans="4:4" s="198" customFormat="1" ht="15.75" customHeight="1">
      <c r="D3168" s="199"/>
    </row>
    <row r="3170" spans="4:4" s="198" customFormat="1" ht="15.75" customHeight="1">
      <c r="D3170" s="199"/>
    </row>
    <row r="3172" spans="4:4" s="198" customFormat="1" ht="15.75" customHeight="1">
      <c r="D3172" s="199"/>
    </row>
    <row r="3174" spans="4:4" s="198" customFormat="1" ht="15.75" customHeight="1">
      <c r="D3174" s="199"/>
    </row>
    <row r="3176" spans="4:4" s="198" customFormat="1" ht="15.75" customHeight="1">
      <c r="D3176" s="199"/>
    </row>
    <row r="3178" spans="4:4" s="198" customFormat="1" ht="15.75" customHeight="1">
      <c r="D3178" s="199"/>
    </row>
    <row r="3180" spans="4:4" s="198" customFormat="1" ht="15.75" customHeight="1">
      <c r="D3180" s="199"/>
    </row>
    <row r="3182" spans="4:4" s="198" customFormat="1" ht="15.75" customHeight="1">
      <c r="D3182" s="199"/>
    </row>
    <row r="3184" spans="4:4" s="198" customFormat="1" ht="15.75" customHeight="1">
      <c r="D3184" s="199"/>
    </row>
    <row r="3186" spans="4:4" s="198" customFormat="1" ht="15.75" customHeight="1">
      <c r="D3186" s="199"/>
    </row>
    <row r="3188" spans="4:4" s="198" customFormat="1" ht="15.75" customHeight="1">
      <c r="D3188" s="199"/>
    </row>
    <row r="3190" spans="4:4" s="198" customFormat="1" ht="15.75" customHeight="1">
      <c r="D3190" s="199"/>
    </row>
    <row r="3192" spans="4:4" s="198" customFormat="1" ht="15.75" customHeight="1">
      <c r="D3192" s="199"/>
    </row>
    <row r="3194" spans="4:4" s="198" customFormat="1" ht="15.75" customHeight="1">
      <c r="D3194" s="199"/>
    </row>
    <row r="3196" spans="4:4" s="198" customFormat="1" ht="15.75" customHeight="1">
      <c r="D3196" s="199"/>
    </row>
    <row r="3198" spans="4:4" s="198" customFormat="1" ht="15.75" customHeight="1">
      <c r="D3198" s="199"/>
    </row>
    <row r="3200" spans="4:4" s="198" customFormat="1" ht="15.75" customHeight="1">
      <c r="D3200" s="199"/>
    </row>
    <row r="3202" spans="4:4" s="198" customFormat="1" ht="15.75" customHeight="1">
      <c r="D3202" s="199"/>
    </row>
    <row r="3204" spans="4:4" s="198" customFormat="1" ht="15.75" customHeight="1">
      <c r="D3204" s="199"/>
    </row>
    <row r="3206" spans="4:4" s="198" customFormat="1" ht="15.75" customHeight="1">
      <c r="D3206" s="199"/>
    </row>
    <row r="3208" spans="4:4" s="198" customFormat="1" ht="15.75" customHeight="1">
      <c r="D3208" s="199"/>
    </row>
    <row r="3210" spans="4:4" s="198" customFormat="1" ht="15.75" customHeight="1">
      <c r="D3210" s="199"/>
    </row>
    <row r="3212" spans="4:4" s="198" customFormat="1" ht="15.75" customHeight="1">
      <c r="D3212" s="199"/>
    </row>
    <row r="3214" spans="4:4" s="198" customFormat="1" ht="15.75" customHeight="1">
      <c r="D3214" s="199"/>
    </row>
    <row r="3216" spans="4:4" s="198" customFormat="1" ht="15.75" customHeight="1">
      <c r="D3216" s="199"/>
    </row>
    <row r="3218" spans="4:4" s="198" customFormat="1" ht="15.75" customHeight="1">
      <c r="D3218" s="199"/>
    </row>
    <row r="3220" spans="4:4" s="198" customFormat="1" ht="15.75" customHeight="1">
      <c r="D3220" s="199"/>
    </row>
    <row r="3222" spans="4:4" s="198" customFormat="1" ht="15.75" customHeight="1">
      <c r="D3222" s="199"/>
    </row>
    <row r="3224" spans="4:4" s="198" customFormat="1" ht="15.75" customHeight="1">
      <c r="D3224" s="199"/>
    </row>
    <row r="3226" spans="4:4" s="198" customFormat="1" ht="15.75" customHeight="1">
      <c r="D3226" s="199"/>
    </row>
    <row r="3228" spans="4:4" s="198" customFormat="1" ht="15.75" customHeight="1">
      <c r="D3228" s="199"/>
    </row>
    <row r="3230" spans="4:4" s="198" customFormat="1" ht="15.75" customHeight="1">
      <c r="D3230" s="199"/>
    </row>
    <row r="3232" spans="4:4" s="198" customFormat="1" ht="15.75" customHeight="1">
      <c r="D3232" s="199"/>
    </row>
    <row r="3234" spans="4:4" s="198" customFormat="1" ht="15.75" customHeight="1">
      <c r="D3234" s="199"/>
    </row>
    <row r="3236" spans="4:4" s="198" customFormat="1" ht="15.75" customHeight="1">
      <c r="D3236" s="199"/>
    </row>
    <row r="3238" spans="4:4" s="198" customFormat="1" ht="15.75" customHeight="1">
      <c r="D3238" s="199"/>
    </row>
    <row r="3240" spans="4:4" s="198" customFormat="1" ht="15.75" customHeight="1">
      <c r="D3240" s="199"/>
    </row>
    <row r="3242" spans="4:4" s="198" customFormat="1" ht="15.75" customHeight="1">
      <c r="D3242" s="199"/>
    </row>
    <row r="3244" spans="4:4" s="198" customFormat="1" ht="15.75" customHeight="1">
      <c r="D3244" s="199"/>
    </row>
    <row r="3246" spans="4:4" s="198" customFormat="1" ht="15.75" customHeight="1">
      <c r="D3246" s="199"/>
    </row>
    <row r="3248" spans="4:4" s="198" customFormat="1" ht="15.75" customHeight="1">
      <c r="D3248" s="199"/>
    </row>
    <row r="3250" spans="4:4" s="198" customFormat="1" ht="15.75" customHeight="1">
      <c r="D3250" s="199"/>
    </row>
    <row r="3252" spans="4:4" s="198" customFormat="1" ht="15.75" customHeight="1">
      <c r="D3252" s="199"/>
    </row>
    <row r="3254" spans="4:4" s="198" customFormat="1" ht="15.75" customHeight="1">
      <c r="D3254" s="199"/>
    </row>
    <row r="3256" spans="4:4" s="198" customFormat="1" ht="15.75" customHeight="1">
      <c r="D3256" s="199"/>
    </row>
    <row r="3258" spans="4:4" s="198" customFormat="1" ht="15.75" customHeight="1">
      <c r="D3258" s="199"/>
    </row>
    <row r="3260" spans="4:4" s="198" customFormat="1" ht="15.75" customHeight="1">
      <c r="D3260" s="199"/>
    </row>
    <row r="3262" spans="4:4" s="198" customFormat="1" ht="15.75" customHeight="1">
      <c r="D3262" s="199"/>
    </row>
    <row r="3264" spans="4:4" s="198" customFormat="1" ht="15.75" customHeight="1">
      <c r="D3264" s="199"/>
    </row>
    <row r="3266" spans="4:4" s="198" customFormat="1" ht="15.75" customHeight="1">
      <c r="D3266" s="199"/>
    </row>
    <row r="3268" spans="4:4" s="198" customFormat="1" ht="15.75" customHeight="1">
      <c r="D3268" s="199"/>
    </row>
    <row r="3270" spans="4:4" s="198" customFormat="1" ht="15.75" customHeight="1">
      <c r="D3270" s="199"/>
    </row>
    <row r="3272" spans="4:4" s="198" customFormat="1" ht="15.75" customHeight="1">
      <c r="D3272" s="199"/>
    </row>
    <row r="3274" spans="4:4" s="198" customFormat="1" ht="15.75" customHeight="1">
      <c r="D3274" s="199"/>
    </row>
    <row r="3276" spans="4:4" s="198" customFormat="1" ht="15.75" customHeight="1">
      <c r="D3276" s="199"/>
    </row>
    <row r="3278" spans="4:4" s="198" customFormat="1" ht="15.75" customHeight="1">
      <c r="D3278" s="199"/>
    </row>
    <row r="3280" spans="4:4" s="198" customFormat="1" ht="15.75" customHeight="1">
      <c r="D3280" s="199"/>
    </row>
    <row r="3282" spans="4:4" s="198" customFormat="1" ht="15.75" customHeight="1">
      <c r="D3282" s="199"/>
    </row>
    <row r="3284" spans="4:4" s="198" customFormat="1" ht="15.75" customHeight="1">
      <c r="D3284" s="199"/>
    </row>
    <row r="3286" spans="4:4" s="198" customFormat="1" ht="15.75" customHeight="1">
      <c r="D3286" s="199"/>
    </row>
    <row r="3288" spans="4:4" s="198" customFormat="1" ht="15.75" customHeight="1">
      <c r="D3288" s="199"/>
    </row>
    <row r="3290" spans="4:4" s="198" customFormat="1" ht="15.75" customHeight="1">
      <c r="D3290" s="199"/>
    </row>
    <row r="3292" spans="4:4" s="198" customFormat="1" ht="15.75" customHeight="1">
      <c r="D3292" s="199"/>
    </row>
    <row r="3294" spans="4:4" s="198" customFormat="1" ht="15.75" customHeight="1">
      <c r="D3294" s="199"/>
    </row>
    <row r="3296" spans="4:4" s="198" customFormat="1" ht="15.75" customHeight="1">
      <c r="D3296" s="199"/>
    </row>
    <row r="3298" spans="4:4" s="198" customFormat="1" ht="15.75" customHeight="1">
      <c r="D3298" s="199"/>
    </row>
    <row r="3300" spans="4:4" s="198" customFormat="1" ht="15.75" customHeight="1">
      <c r="D3300" s="199"/>
    </row>
    <row r="3302" spans="4:4" s="198" customFormat="1" ht="15.75" customHeight="1">
      <c r="D3302" s="199"/>
    </row>
    <row r="3304" spans="4:4" s="198" customFormat="1" ht="15.75" customHeight="1">
      <c r="D3304" s="199"/>
    </row>
    <row r="3306" spans="4:4" s="198" customFormat="1" ht="15.75" customHeight="1">
      <c r="D3306" s="199"/>
    </row>
    <row r="3308" spans="4:4" s="198" customFormat="1" ht="15.75" customHeight="1">
      <c r="D3308" s="199"/>
    </row>
    <row r="3310" spans="4:4" s="198" customFormat="1" ht="15.75" customHeight="1">
      <c r="D3310" s="199"/>
    </row>
    <row r="3312" spans="4:4" s="198" customFormat="1" ht="15.75" customHeight="1">
      <c r="D3312" s="199"/>
    </row>
    <row r="3314" spans="4:4" s="198" customFormat="1" ht="15.75" customHeight="1">
      <c r="D3314" s="199"/>
    </row>
    <row r="3316" spans="4:4" s="198" customFormat="1" ht="15.75" customHeight="1">
      <c r="D3316" s="199"/>
    </row>
    <row r="3318" spans="4:4" s="198" customFormat="1" ht="15.75" customHeight="1">
      <c r="D3318" s="199"/>
    </row>
    <row r="3320" spans="4:4" s="198" customFormat="1" ht="15.75" customHeight="1">
      <c r="D3320" s="199"/>
    </row>
    <row r="3322" spans="4:4" s="198" customFormat="1" ht="15.75" customHeight="1">
      <c r="D3322" s="199"/>
    </row>
    <row r="3324" spans="4:4" s="198" customFormat="1" ht="15.75" customHeight="1">
      <c r="D3324" s="199"/>
    </row>
    <row r="3326" spans="4:4" s="198" customFormat="1" ht="15.75" customHeight="1">
      <c r="D3326" s="199"/>
    </row>
    <row r="3328" spans="4:4" s="198" customFormat="1" ht="15.75" customHeight="1">
      <c r="D3328" s="199"/>
    </row>
    <row r="3330" spans="4:4" s="198" customFormat="1" ht="15.75" customHeight="1">
      <c r="D3330" s="199"/>
    </row>
    <row r="3332" spans="4:4" s="198" customFormat="1" ht="15.75" customHeight="1">
      <c r="D3332" s="199"/>
    </row>
    <row r="3334" spans="4:4" s="198" customFormat="1" ht="15.75" customHeight="1">
      <c r="D3334" s="199"/>
    </row>
    <row r="3336" spans="4:4" s="198" customFormat="1" ht="15.75" customHeight="1">
      <c r="D3336" s="199"/>
    </row>
    <row r="3338" spans="4:4" s="198" customFormat="1" ht="15.75" customHeight="1">
      <c r="D3338" s="199"/>
    </row>
    <row r="3340" spans="4:4" s="198" customFormat="1" ht="15.75" customHeight="1">
      <c r="D3340" s="199"/>
    </row>
    <row r="3342" spans="4:4" s="198" customFormat="1" ht="15.75" customHeight="1">
      <c r="D3342" s="199"/>
    </row>
    <row r="3344" spans="4:4" s="198" customFormat="1" ht="15.75" customHeight="1">
      <c r="D3344" s="199"/>
    </row>
    <row r="3346" spans="4:4" s="198" customFormat="1" ht="15.75" customHeight="1">
      <c r="D3346" s="199"/>
    </row>
    <row r="3348" spans="4:4" s="198" customFormat="1" ht="15.75" customHeight="1">
      <c r="D3348" s="199"/>
    </row>
    <row r="3350" spans="4:4" s="198" customFormat="1" ht="15.75" customHeight="1">
      <c r="D3350" s="199"/>
    </row>
    <row r="3352" spans="4:4" s="198" customFormat="1" ht="15.75" customHeight="1">
      <c r="D3352" s="199"/>
    </row>
    <row r="3354" spans="4:4" s="198" customFormat="1" ht="15.75" customHeight="1">
      <c r="D3354" s="199"/>
    </row>
    <row r="3356" spans="4:4" s="198" customFormat="1" ht="15.75" customHeight="1">
      <c r="D3356" s="199"/>
    </row>
    <row r="3358" spans="4:4" s="198" customFormat="1" ht="15.75" customHeight="1">
      <c r="D3358" s="199"/>
    </row>
    <row r="3360" spans="4:4" s="198" customFormat="1" ht="15.75" customHeight="1">
      <c r="D3360" s="199"/>
    </row>
    <row r="3362" spans="4:4" s="198" customFormat="1" ht="15.75" customHeight="1">
      <c r="D3362" s="199"/>
    </row>
    <row r="3364" spans="4:4" s="198" customFormat="1" ht="15.75" customHeight="1">
      <c r="D3364" s="199"/>
    </row>
    <row r="3366" spans="4:4" s="198" customFormat="1" ht="15.75" customHeight="1">
      <c r="D3366" s="199"/>
    </row>
    <row r="3368" spans="4:4" s="198" customFormat="1" ht="15.75" customHeight="1">
      <c r="D3368" s="199"/>
    </row>
    <row r="3370" spans="4:4" s="198" customFormat="1" ht="15.75" customHeight="1">
      <c r="D3370" s="199"/>
    </row>
    <row r="3372" spans="4:4" s="198" customFormat="1" ht="15.75" customHeight="1">
      <c r="D3372" s="199"/>
    </row>
    <row r="3374" spans="4:4" s="198" customFormat="1" ht="15.75" customHeight="1">
      <c r="D3374" s="199"/>
    </row>
    <row r="3376" spans="4:4" s="198" customFormat="1" ht="15.75" customHeight="1">
      <c r="D3376" s="199"/>
    </row>
    <row r="3378" spans="4:4" s="198" customFormat="1" ht="15.75" customHeight="1">
      <c r="D3378" s="199"/>
    </row>
    <row r="3380" spans="4:4" s="198" customFormat="1" ht="15.75" customHeight="1">
      <c r="D3380" s="199"/>
    </row>
    <row r="3382" spans="4:4" s="198" customFormat="1" ht="15.75" customHeight="1">
      <c r="D3382" s="199"/>
    </row>
    <row r="3384" spans="4:4" s="198" customFormat="1" ht="15.75" customHeight="1">
      <c r="D3384" s="199"/>
    </row>
    <row r="3386" spans="4:4" s="198" customFormat="1" ht="15.75" customHeight="1">
      <c r="D3386" s="199"/>
    </row>
    <row r="3388" spans="4:4" s="198" customFormat="1" ht="15.75" customHeight="1">
      <c r="D3388" s="199"/>
    </row>
    <row r="3390" spans="4:4" s="198" customFormat="1" ht="15.75" customHeight="1">
      <c r="D3390" s="199"/>
    </row>
    <row r="3392" spans="4:4" s="198" customFormat="1" ht="15.75" customHeight="1">
      <c r="D3392" s="199"/>
    </row>
    <row r="3394" spans="4:4" s="198" customFormat="1" ht="15.75" customHeight="1">
      <c r="D3394" s="199"/>
    </row>
    <row r="3396" spans="4:4" s="198" customFormat="1" ht="15.75" customHeight="1">
      <c r="D3396" s="199"/>
    </row>
    <row r="3398" spans="4:4" s="198" customFormat="1" ht="15.75" customHeight="1">
      <c r="D3398" s="199"/>
    </row>
    <row r="3400" spans="4:4" s="198" customFormat="1" ht="15.75" customHeight="1">
      <c r="D3400" s="199"/>
    </row>
    <row r="3402" spans="4:4" s="198" customFormat="1" ht="15.75" customHeight="1">
      <c r="D3402" s="199"/>
    </row>
    <row r="3404" spans="4:4" s="198" customFormat="1" ht="15.75" customHeight="1">
      <c r="D3404" s="199"/>
    </row>
    <row r="3406" spans="4:4" s="198" customFormat="1" ht="15.75" customHeight="1">
      <c r="D3406" s="199"/>
    </row>
    <row r="3408" spans="4:4" s="198" customFormat="1" ht="15.75" customHeight="1">
      <c r="D3408" s="199"/>
    </row>
    <row r="3410" spans="4:4" s="198" customFormat="1" ht="15.75" customHeight="1">
      <c r="D3410" s="199"/>
    </row>
    <row r="3412" spans="4:4" s="198" customFormat="1" ht="15.75" customHeight="1">
      <c r="D3412" s="199"/>
    </row>
    <row r="3414" spans="4:4" s="198" customFormat="1" ht="15.75" customHeight="1">
      <c r="D3414" s="199"/>
    </row>
    <row r="3416" spans="4:4" s="198" customFormat="1" ht="15.75" customHeight="1">
      <c r="D3416" s="199"/>
    </row>
    <row r="3418" spans="4:4" s="198" customFormat="1" ht="15.75" customHeight="1">
      <c r="D3418" s="199"/>
    </row>
    <row r="3420" spans="4:4" s="198" customFormat="1" ht="15.75" customHeight="1">
      <c r="D3420" s="199"/>
    </row>
    <row r="3422" spans="4:4" s="198" customFormat="1" ht="15.75" customHeight="1">
      <c r="D3422" s="199"/>
    </row>
    <row r="3424" spans="4:4" s="198" customFormat="1" ht="15.75" customHeight="1">
      <c r="D3424" s="199"/>
    </row>
    <row r="3426" spans="4:4" s="198" customFormat="1" ht="15.75" customHeight="1">
      <c r="D3426" s="199"/>
    </row>
    <row r="3428" spans="4:4" s="198" customFormat="1" ht="15.75" customHeight="1">
      <c r="D3428" s="199"/>
    </row>
    <row r="3430" spans="4:4" s="198" customFormat="1" ht="15.75" customHeight="1">
      <c r="D3430" s="199"/>
    </row>
    <row r="3432" spans="4:4" s="198" customFormat="1" ht="15.75" customHeight="1">
      <c r="D3432" s="199"/>
    </row>
    <row r="3434" spans="4:4" s="198" customFormat="1" ht="15.75" customHeight="1">
      <c r="D3434" s="199"/>
    </row>
    <row r="3436" spans="4:4" s="198" customFormat="1" ht="15.75" customHeight="1">
      <c r="D3436" s="199"/>
    </row>
    <row r="3438" spans="4:4" s="198" customFormat="1" ht="15.75" customHeight="1">
      <c r="D3438" s="199"/>
    </row>
    <row r="3440" spans="4:4" s="198" customFormat="1" ht="15.75" customHeight="1">
      <c r="D3440" s="199"/>
    </row>
    <row r="3442" spans="4:4" s="198" customFormat="1" ht="15.75" customHeight="1">
      <c r="D3442" s="199"/>
    </row>
    <row r="3444" spans="4:4" s="198" customFormat="1" ht="15.75" customHeight="1">
      <c r="D3444" s="199"/>
    </row>
    <row r="3446" spans="4:4" s="198" customFormat="1" ht="15.75" customHeight="1">
      <c r="D3446" s="199"/>
    </row>
    <row r="3448" spans="4:4" s="198" customFormat="1" ht="15.75" customHeight="1">
      <c r="D3448" s="199"/>
    </row>
    <row r="3450" spans="4:4" s="198" customFormat="1" ht="15.75" customHeight="1">
      <c r="D3450" s="199"/>
    </row>
    <row r="3452" spans="4:4" s="198" customFormat="1" ht="15.75" customHeight="1">
      <c r="D3452" s="199"/>
    </row>
    <row r="3454" spans="4:4" s="198" customFormat="1" ht="15.75" customHeight="1">
      <c r="D3454" s="199"/>
    </row>
    <row r="3456" spans="4:4" s="198" customFormat="1" ht="15.75" customHeight="1">
      <c r="D3456" s="199"/>
    </row>
    <row r="3458" spans="4:4" s="198" customFormat="1" ht="15.75" customHeight="1">
      <c r="D3458" s="199"/>
    </row>
    <row r="3460" spans="4:4" s="198" customFormat="1" ht="15.75" customHeight="1">
      <c r="D3460" s="199"/>
    </row>
    <row r="3462" spans="4:4" s="198" customFormat="1" ht="15.75" customHeight="1">
      <c r="D3462" s="199"/>
    </row>
    <row r="3464" spans="4:4" s="198" customFormat="1" ht="15.75" customHeight="1">
      <c r="D3464" s="199"/>
    </row>
    <row r="3466" spans="4:4" s="198" customFormat="1" ht="15.75" customHeight="1">
      <c r="D3466" s="199"/>
    </row>
    <row r="3468" spans="4:4" s="198" customFormat="1" ht="15.75" customHeight="1">
      <c r="D3468" s="199"/>
    </row>
    <row r="3470" spans="4:4" s="198" customFormat="1" ht="15.75" customHeight="1">
      <c r="D3470" s="199"/>
    </row>
    <row r="3472" spans="4:4" s="198" customFormat="1" ht="15.75" customHeight="1">
      <c r="D3472" s="199"/>
    </row>
    <row r="3474" spans="4:4" s="198" customFormat="1" ht="15.75" customHeight="1">
      <c r="D3474" s="199"/>
    </row>
    <row r="3476" spans="4:4" s="198" customFormat="1" ht="15.75" customHeight="1">
      <c r="D3476" s="199"/>
    </row>
    <row r="3478" spans="4:4" s="198" customFormat="1" ht="15.75" customHeight="1">
      <c r="D3478" s="199"/>
    </row>
    <row r="3480" spans="4:4" s="198" customFormat="1" ht="15.75" customHeight="1">
      <c r="D3480" s="199"/>
    </row>
    <row r="3482" spans="4:4" s="198" customFormat="1" ht="15.75" customHeight="1">
      <c r="D3482" s="199"/>
    </row>
    <row r="3484" spans="4:4" s="198" customFormat="1" ht="15.75" customHeight="1">
      <c r="D3484" s="199"/>
    </row>
    <row r="3486" spans="4:4" s="198" customFormat="1" ht="15.75" customHeight="1">
      <c r="D3486" s="199"/>
    </row>
    <row r="3488" spans="4:4" s="198" customFormat="1" ht="15.75" customHeight="1">
      <c r="D3488" s="199"/>
    </row>
    <row r="3490" spans="4:4" s="198" customFormat="1" ht="15.75" customHeight="1">
      <c r="D3490" s="199"/>
    </row>
    <row r="3492" spans="4:4" s="198" customFormat="1" ht="15.75" customHeight="1">
      <c r="D3492" s="199"/>
    </row>
    <row r="3494" spans="4:4" s="198" customFormat="1" ht="15.75" customHeight="1">
      <c r="D3494" s="199"/>
    </row>
    <row r="3496" spans="4:4" s="198" customFormat="1" ht="15.75" customHeight="1">
      <c r="D3496" s="199"/>
    </row>
    <row r="3498" spans="4:4" s="198" customFormat="1" ht="15.75" customHeight="1">
      <c r="D3498" s="199"/>
    </row>
    <row r="3500" spans="4:4" s="198" customFormat="1" ht="15.75" customHeight="1">
      <c r="D3500" s="199"/>
    </row>
    <row r="3502" spans="4:4" s="198" customFormat="1" ht="15.75" customHeight="1">
      <c r="D3502" s="199"/>
    </row>
    <row r="3504" spans="4:4" s="198" customFormat="1" ht="15.75" customHeight="1">
      <c r="D3504" s="199"/>
    </row>
    <row r="3506" spans="4:4" s="198" customFormat="1" ht="15.75" customHeight="1">
      <c r="D3506" s="199"/>
    </row>
    <row r="3508" spans="4:4" s="198" customFormat="1" ht="15.75" customHeight="1">
      <c r="D3508" s="199"/>
    </row>
    <row r="3510" spans="4:4" s="198" customFormat="1" ht="15.75" customHeight="1">
      <c r="D3510" s="199"/>
    </row>
    <row r="3512" spans="4:4" s="198" customFormat="1" ht="15.75" customHeight="1">
      <c r="D3512" s="199"/>
    </row>
    <row r="3514" spans="4:4" s="198" customFormat="1" ht="15.75" customHeight="1">
      <c r="D3514" s="199"/>
    </row>
    <row r="3516" spans="4:4" s="198" customFormat="1" ht="15.75" customHeight="1">
      <c r="D3516" s="199"/>
    </row>
    <row r="3518" spans="4:4" s="198" customFormat="1" ht="15.75" customHeight="1">
      <c r="D3518" s="199"/>
    </row>
    <row r="3520" spans="4:4" s="198" customFormat="1" ht="15.75" customHeight="1">
      <c r="D3520" s="199"/>
    </row>
    <row r="3522" spans="4:4" s="198" customFormat="1" ht="15.75" customHeight="1">
      <c r="D3522" s="199"/>
    </row>
    <row r="3524" spans="4:4" s="198" customFormat="1" ht="15.75" customHeight="1">
      <c r="D3524" s="199"/>
    </row>
    <row r="3526" spans="4:4" s="198" customFormat="1" ht="15.75" customHeight="1">
      <c r="D3526" s="199"/>
    </row>
    <row r="3528" spans="4:4" s="198" customFormat="1" ht="15.75" customHeight="1">
      <c r="D3528" s="199"/>
    </row>
    <row r="3530" spans="4:4" s="198" customFormat="1" ht="15.75" customHeight="1">
      <c r="D3530" s="199"/>
    </row>
    <row r="3532" spans="4:4" s="198" customFormat="1" ht="15.75" customHeight="1">
      <c r="D3532" s="199"/>
    </row>
    <row r="3534" spans="4:4" s="198" customFormat="1" ht="15.75" customHeight="1">
      <c r="D3534" s="199"/>
    </row>
    <row r="3536" spans="4:4" s="198" customFormat="1" ht="15.75" customHeight="1">
      <c r="D3536" s="199"/>
    </row>
    <row r="3538" spans="4:4" s="198" customFormat="1" ht="15.75" customHeight="1">
      <c r="D3538" s="199"/>
    </row>
    <row r="3540" spans="4:4" s="198" customFormat="1" ht="15.75" customHeight="1">
      <c r="D3540" s="199"/>
    </row>
    <row r="3542" spans="4:4" s="198" customFormat="1" ht="15.75" customHeight="1">
      <c r="D3542" s="199"/>
    </row>
    <row r="3544" spans="4:4" s="198" customFormat="1" ht="15.75" customHeight="1">
      <c r="D3544" s="199"/>
    </row>
    <row r="3546" spans="4:4" s="198" customFormat="1" ht="15.75" customHeight="1">
      <c r="D3546" s="199"/>
    </row>
    <row r="3548" spans="4:4" s="198" customFormat="1" ht="15.75" customHeight="1">
      <c r="D3548" s="199"/>
    </row>
    <row r="3550" spans="4:4" s="198" customFormat="1" ht="15.75" customHeight="1">
      <c r="D3550" s="199"/>
    </row>
    <row r="3552" spans="4:4" s="198" customFormat="1" ht="15.75" customHeight="1">
      <c r="D3552" s="199"/>
    </row>
    <row r="3554" spans="4:4" s="198" customFormat="1" ht="15.75" customHeight="1">
      <c r="D3554" s="199"/>
    </row>
    <row r="3556" spans="4:4" s="198" customFormat="1" ht="15.75" customHeight="1">
      <c r="D3556" s="199"/>
    </row>
    <row r="3558" spans="4:4" s="198" customFormat="1" ht="15.75" customHeight="1">
      <c r="D3558" s="199"/>
    </row>
    <row r="3560" spans="4:4" s="198" customFormat="1" ht="15.75" customHeight="1">
      <c r="D3560" s="199"/>
    </row>
    <row r="3562" spans="4:4" s="198" customFormat="1" ht="15.75" customHeight="1">
      <c r="D3562" s="199"/>
    </row>
    <row r="3564" spans="4:4" s="198" customFormat="1" ht="15.75" customHeight="1">
      <c r="D3564" s="199"/>
    </row>
    <row r="3566" spans="4:4" s="198" customFormat="1" ht="15.75" customHeight="1">
      <c r="D3566" s="199"/>
    </row>
    <row r="3568" spans="4:4" s="198" customFormat="1" ht="15.75" customHeight="1">
      <c r="D3568" s="199"/>
    </row>
    <row r="3570" spans="4:4" s="198" customFormat="1" ht="15.75" customHeight="1">
      <c r="D3570" s="199"/>
    </row>
    <row r="3572" spans="4:4" s="198" customFormat="1" ht="15.75" customHeight="1">
      <c r="D3572" s="199"/>
    </row>
    <row r="3574" spans="4:4" s="198" customFormat="1" ht="15.75" customHeight="1">
      <c r="D3574" s="199"/>
    </row>
    <row r="3576" spans="4:4" s="198" customFormat="1" ht="15.75" customHeight="1">
      <c r="D3576" s="199"/>
    </row>
    <row r="3578" spans="4:4" s="198" customFormat="1" ht="15.75" customHeight="1">
      <c r="D3578" s="199"/>
    </row>
    <row r="3580" spans="4:4" s="198" customFormat="1" ht="15.75" customHeight="1">
      <c r="D3580" s="199"/>
    </row>
    <row r="3582" spans="4:4" s="198" customFormat="1" ht="15.75" customHeight="1">
      <c r="D3582" s="199"/>
    </row>
    <row r="3584" spans="4:4" s="198" customFormat="1" ht="15.75" customHeight="1">
      <c r="D3584" s="199"/>
    </row>
    <row r="3586" spans="4:4" s="198" customFormat="1" ht="15.75" customHeight="1">
      <c r="D3586" s="199"/>
    </row>
    <row r="3588" spans="4:4" s="198" customFormat="1" ht="15.75" customHeight="1">
      <c r="D3588" s="199"/>
    </row>
    <row r="3590" spans="4:4" s="198" customFormat="1" ht="15.75" customHeight="1">
      <c r="D3590" s="199"/>
    </row>
    <row r="3592" spans="4:4" s="198" customFormat="1" ht="15.75" customHeight="1">
      <c r="D3592" s="199"/>
    </row>
    <row r="3594" spans="4:4" s="198" customFormat="1" ht="15.75" customHeight="1">
      <c r="D3594" s="199"/>
    </row>
    <row r="3596" spans="4:4" s="198" customFormat="1" ht="15.75" customHeight="1">
      <c r="D3596" s="199"/>
    </row>
    <row r="3598" spans="4:4" s="198" customFormat="1" ht="15.75" customHeight="1">
      <c r="D3598" s="199"/>
    </row>
    <row r="3600" spans="4:4" s="198" customFormat="1" ht="15.75" customHeight="1">
      <c r="D3600" s="199"/>
    </row>
    <row r="3602" spans="4:4" s="198" customFormat="1" ht="15.75" customHeight="1">
      <c r="D3602" s="199"/>
    </row>
    <row r="3604" spans="4:4" s="198" customFormat="1" ht="15.75" customHeight="1">
      <c r="D3604" s="199"/>
    </row>
    <row r="3606" spans="4:4" s="198" customFormat="1" ht="15.75" customHeight="1">
      <c r="D3606" s="199"/>
    </row>
    <row r="3608" spans="4:4" s="198" customFormat="1" ht="15.75" customHeight="1">
      <c r="D3608" s="199"/>
    </row>
    <row r="3610" spans="4:4" s="198" customFormat="1" ht="15.75" customHeight="1">
      <c r="D3610" s="199"/>
    </row>
    <row r="3612" spans="4:4" s="198" customFormat="1" ht="15.75" customHeight="1">
      <c r="D3612" s="199"/>
    </row>
    <row r="3614" spans="4:4" s="198" customFormat="1" ht="15.75" customHeight="1">
      <c r="D3614" s="199"/>
    </row>
    <row r="3616" spans="4:4" s="198" customFormat="1" ht="15.75" customHeight="1">
      <c r="D3616" s="199"/>
    </row>
    <row r="3618" spans="4:4" s="198" customFormat="1" ht="15.75" customHeight="1">
      <c r="D3618" s="199"/>
    </row>
    <row r="3620" spans="4:4" s="198" customFormat="1" ht="15.75" customHeight="1">
      <c r="D3620" s="199"/>
    </row>
    <row r="3622" spans="4:4" s="198" customFormat="1" ht="15.75" customHeight="1">
      <c r="D3622" s="199"/>
    </row>
    <row r="3624" spans="4:4" s="198" customFormat="1" ht="15.75" customHeight="1">
      <c r="D3624" s="199"/>
    </row>
    <row r="3626" spans="4:4" s="198" customFormat="1" ht="15.75" customHeight="1">
      <c r="D3626" s="199"/>
    </row>
    <row r="3628" spans="4:4" s="198" customFormat="1" ht="15.75" customHeight="1">
      <c r="D3628" s="199"/>
    </row>
    <row r="3630" spans="4:4" s="198" customFormat="1" ht="15.75" customHeight="1">
      <c r="D3630" s="199"/>
    </row>
    <row r="3632" spans="4:4" s="198" customFormat="1" ht="15.75" customHeight="1">
      <c r="D3632" s="199"/>
    </row>
    <row r="3634" spans="4:4" s="198" customFormat="1" ht="15.75" customHeight="1">
      <c r="D3634" s="199"/>
    </row>
    <row r="3636" spans="4:4" s="198" customFormat="1" ht="15.75" customHeight="1">
      <c r="D3636" s="199"/>
    </row>
    <row r="3638" spans="4:4" s="198" customFormat="1" ht="15.75" customHeight="1">
      <c r="D3638" s="199"/>
    </row>
    <row r="3640" spans="4:4" s="198" customFormat="1" ht="15.75" customHeight="1">
      <c r="D3640" s="199"/>
    </row>
    <row r="3642" spans="4:4" s="198" customFormat="1" ht="15.75" customHeight="1">
      <c r="D3642" s="199"/>
    </row>
    <row r="3644" spans="4:4" s="198" customFormat="1" ht="15.75" customHeight="1">
      <c r="D3644" s="199"/>
    </row>
    <row r="3646" spans="4:4" s="198" customFormat="1" ht="15.75" customHeight="1">
      <c r="D3646" s="199"/>
    </row>
    <row r="3648" spans="4:4" s="198" customFormat="1" ht="15.75" customHeight="1">
      <c r="D3648" s="199"/>
    </row>
    <row r="3650" spans="4:4" s="198" customFormat="1" ht="15.75" customHeight="1">
      <c r="D3650" s="199"/>
    </row>
    <row r="3652" spans="4:4" s="198" customFormat="1" ht="15.75" customHeight="1">
      <c r="D3652" s="199"/>
    </row>
    <row r="3654" spans="4:4" s="198" customFormat="1" ht="15.75" customHeight="1">
      <c r="D3654" s="199"/>
    </row>
    <row r="3656" spans="4:4" s="198" customFormat="1" ht="15.75" customHeight="1">
      <c r="D3656" s="199"/>
    </row>
    <row r="3658" spans="4:4" s="198" customFormat="1" ht="15.75" customHeight="1">
      <c r="D3658" s="199"/>
    </row>
    <row r="3660" spans="4:4" s="198" customFormat="1" ht="15.75" customHeight="1">
      <c r="D3660" s="199"/>
    </row>
    <row r="3662" spans="4:4" s="198" customFormat="1" ht="15.75" customHeight="1">
      <c r="D3662" s="199"/>
    </row>
    <row r="3664" spans="4:4" s="198" customFormat="1" ht="15.75" customHeight="1">
      <c r="D3664" s="199"/>
    </row>
    <row r="3666" spans="4:4" s="198" customFormat="1" ht="15.75" customHeight="1">
      <c r="D3666" s="199"/>
    </row>
    <row r="3668" spans="4:4" s="198" customFormat="1" ht="15.75" customHeight="1">
      <c r="D3668" s="199"/>
    </row>
    <row r="3670" spans="4:4" s="198" customFormat="1" ht="15.75" customHeight="1">
      <c r="D3670" s="199"/>
    </row>
    <row r="3672" spans="4:4" s="198" customFormat="1" ht="15.75" customHeight="1">
      <c r="D3672" s="199"/>
    </row>
    <row r="3674" spans="4:4" s="198" customFormat="1" ht="15.75" customHeight="1">
      <c r="D3674" s="199"/>
    </row>
    <row r="3676" spans="4:4" s="198" customFormat="1" ht="15.75" customHeight="1">
      <c r="D3676" s="199"/>
    </row>
    <row r="3678" spans="4:4" s="198" customFormat="1" ht="15.75" customHeight="1">
      <c r="D3678" s="199"/>
    </row>
    <row r="3680" spans="4:4" s="198" customFormat="1" ht="15.75" customHeight="1">
      <c r="D3680" s="199"/>
    </row>
    <row r="3682" spans="4:4" s="198" customFormat="1" ht="15.75" customHeight="1">
      <c r="D3682" s="199"/>
    </row>
    <row r="3684" spans="4:4" s="198" customFormat="1" ht="15.75" customHeight="1">
      <c r="D3684" s="199"/>
    </row>
    <row r="3686" spans="4:4" s="198" customFormat="1" ht="15.75" customHeight="1">
      <c r="D3686" s="199"/>
    </row>
    <row r="3688" spans="4:4" s="198" customFormat="1" ht="15.75" customHeight="1">
      <c r="D3688" s="199"/>
    </row>
    <row r="3690" spans="4:4" s="198" customFormat="1" ht="15.75" customHeight="1">
      <c r="D3690" s="199"/>
    </row>
    <row r="3692" spans="4:4" s="198" customFormat="1" ht="15.75" customHeight="1">
      <c r="D3692" s="199"/>
    </row>
    <row r="3694" spans="4:4" s="198" customFormat="1" ht="15.75" customHeight="1">
      <c r="D3694" s="199"/>
    </row>
    <row r="3696" spans="4:4" s="198" customFormat="1" ht="15.75" customHeight="1">
      <c r="D3696" s="199"/>
    </row>
    <row r="3698" spans="4:4" s="198" customFormat="1" ht="15.75" customHeight="1">
      <c r="D3698" s="199"/>
    </row>
    <row r="3700" spans="4:4" s="198" customFormat="1" ht="15.75" customHeight="1">
      <c r="D3700" s="199"/>
    </row>
    <row r="3702" spans="4:4" s="198" customFormat="1" ht="15.75" customHeight="1">
      <c r="D3702" s="199"/>
    </row>
    <row r="3704" spans="4:4" s="198" customFormat="1" ht="15.75" customHeight="1">
      <c r="D3704" s="199"/>
    </row>
    <row r="3706" spans="4:4" s="198" customFormat="1" ht="15.75" customHeight="1">
      <c r="D3706" s="199"/>
    </row>
    <row r="3708" spans="4:4" s="198" customFormat="1" ht="15.75" customHeight="1">
      <c r="D3708" s="199"/>
    </row>
    <row r="3710" spans="4:4" s="198" customFormat="1" ht="15.75" customHeight="1">
      <c r="D3710" s="199"/>
    </row>
    <row r="3712" spans="4:4" s="198" customFormat="1" ht="15.75" customHeight="1">
      <c r="D3712" s="199"/>
    </row>
    <row r="3714" spans="4:4" s="198" customFormat="1" ht="15.75" customHeight="1">
      <c r="D3714" s="199"/>
    </row>
    <row r="3716" spans="4:4" s="198" customFormat="1" ht="15.75" customHeight="1">
      <c r="D3716" s="199"/>
    </row>
    <row r="3718" spans="4:4" s="198" customFormat="1" ht="15.75" customHeight="1">
      <c r="D3718" s="199"/>
    </row>
    <row r="3720" spans="4:4" s="198" customFormat="1" ht="15.75" customHeight="1">
      <c r="D3720" s="199"/>
    </row>
    <row r="3722" spans="4:4" s="198" customFormat="1" ht="15.75" customHeight="1">
      <c r="D3722" s="199"/>
    </row>
    <row r="3724" spans="4:4" s="198" customFormat="1" ht="15.75" customHeight="1">
      <c r="D3724" s="199"/>
    </row>
    <row r="3726" spans="4:4" s="198" customFormat="1" ht="15.75" customHeight="1">
      <c r="D3726" s="199"/>
    </row>
    <row r="3728" spans="4:4" s="198" customFormat="1" ht="15.75" customHeight="1">
      <c r="D3728" s="199"/>
    </row>
    <row r="3730" spans="4:4" s="198" customFormat="1" ht="15.75" customHeight="1">
      <c r="D3730" s="199"/>
    </row>
    <row r="3732" spans="4:4" s="198" customFormat="1" ht="15.75" customHeight="1">
      <c r="D3732" s="199"/>
    </row>
    <row r="3734" spans="4:4" s="198" customFormat="1" ht="15.75" customHeight="1">
      <c r="D3734" s="199"/>
    </row>
    <row r="3736" spans="4:4" s="198" customFormat="1" ht="15.75" customHeight="1">
      <c r="D3736" s="199"/>
    </row>
    <row r="3738" spans="4:4" s="198" customFormat="1" ht="15.75" customHeight="1">
      <c r="D3738" s="199"/>
    </row>
    <row r="3740" spans="4:4" s="198" customFormat="1" ht="15.75" customHeight="1">
      <c r="D3740" s="199"/>
    </row>
    <row r="3742" spans="4:4" s="198" customFormat="1" ht="15.75" customHeight="1">
      <c r="D3742" s="199"/>
    </row>
    <row r="3744" spans="4:4" s="198" customFormat="1" ht="15.75" customHeight="1">
      <c r="D3744" s="199"/>
    </row>
    <row r="3746" spans="4:4" s="198" customFormat="1" ht="15.75" customHeight="1">
      <c r="D3746" s="199"/>
    </row>
    <row r="3748" spans="4:4" s="198" customFormat="1" ht="15.75" customHeight="1">
      <c r="D3748" s="199"/>
    </row>
    <row r="3750" spans="4:4" s="198" customFormat="1" ht="15.75" customHeight="1">
      <c r="D3750" s="199"/>
    </row>
    <row r="3752" spans="4:4" s="198" customFormat="1" ht="15.75" customHeight="1">
      <c r="D3752" s="199"/>
    </row>
    <row r="3754" spans="4:4" s="198" customFormat="1" ht="15.75" customHeight="1">
      <c r="D3754" s="199"/>
    </row>
    <row r="3756" spans="4:4" s="198" customFormat="1" ht="15.75" customHeight="1">
      <c r="D3756" s="199"/>
    </row>
    <row r="3758" spans="4:4" s="198" customFormat="1" ht="15.75" customHeight="1">
      <c r="D3758" s="199"/>
    </row>
    <row r="3760" spans="4:4" s="198" customFormat="1" ht="15.75" customHeight="1">
      <c r="D3760" s="199"/>
    </row>
    <row r="3762" spans="4:4" s="198" customFormat="1" ht="15.75" customHeight="1">
      <c r="D3762" s="199"/>
    </row>
    <row r="3764" spans="4:4" s="198" customFormat="1" ht="15.75" customHeight="1">
      <c r="D3764" s="199"/>
    </row>
    <row r="3766" spans="4:4" s="198" customFormat="1" ht="15.75" customHeight="1">
      <c r="D3766" s="199"/>
    </row>
    <row r="3768" spans="4:4" s="198" customFormat="1" ht="15.75" customHeight="1">
      <c r="D3768" s="199"/>
    </row>
    <row r="3770" spans="4:4" s="198" customFormat="1" ht="15.75" customHeight="1">
      <c r="D3770" s="199"/>
    </row>
    <row r="3772" spans="4:4" s="198" customFormat="1" ht="15.75" customHeight="1">
      <c r="D3772" s="199"/>
    </row>
    <row r="3774" spans="4:4" s="198" customFormat="1" ht="15.75" customHeight="1">
      <c r="D3774" s="199"/>
    </row>
    <row r="3776" spans="4:4" s="198" customFormat="1" ht="15.75" customHeight="1">
      <c r="D3776" s="199"/>
    </row>
    <row r="3778" spans="4:4" s="198" customFormat="1" ht="15.75" customHeight="1">
      <c r="D3778" s="199"/>
    </row>
    <row r="3780" spans="4:4" s="198" customFormat="1" ht="15.75" customHeight="1">
      <c r="D3780" s="199"/>
    </row>
    <row r="3782" spans="4:4" s="198" customFormat="1" ht="15.75" customHeight="1">
      <c r="D3782" s="199"/>
    </row>
    <row r="3784" spans="4:4" s="198" customFormat="1" ht="15.75" customHeight="1">
      <c r="D3784" s="199"/>
    </row>
    <row r="3786" spans="4:4" s="198" customFormat="1" ht="15.75" customHeight="1">
      <c r="D3786" s="199"/>
    </row>
    <row r="3788" spans="4:4" s="198" customFormat="1" ht="15.75" customHeight="1">
      <c r="D3788" s="199"/>
    </row>
    <row r="3790" spans="4:4" s="198" customFormat="1" ht="15.75" customHeight="1">
      <c r="D3790" s="199"/>
    </row>
    <row r="3792" spans="4:4" s="198" customFormat="1" ht="15.75" customHeight="1">
      <c r="D3792" s="199"/>
    </row>
    <row r="3794" spans="4:4" s="198" customFormat="1" ht="15.75" customHeight="1">
      <c r="D3794" s="199"/>
    </row>
    <row r="3796" spans="4:4" s="198" customFormat="1" ht="15.75" customHeight="1">
      <c r="D3796" s="199"/>
    </row>
    <row r="3798" spans="4:4" s="198" customFormat="1" ht="15.75" customHeight="1">
      <c r="D3798" s="199"/>
    </row>
    <row r="3800" spans="4:4" s="198" customFormat="1" ht="15.75" customHeight="1">
      <c r="D3800" s="199"/>
    </row>
    <row r="3802" spans="4:4" s="198" customFormat="1" ht="15.75" customHeight="1">
      <c r="D3802" s="199"/>
    </row>
    <row r="3804" spans="4:4" s="198" customFormat="1" ht="15.75" customHeight="1">
      <c r="D3804" s="199"/>
    </row>
    <row r="3806" spans="4:4" s="198" customFormat="1" ht="15.75" customHeight="1">
      <c r="D3806" s="199"/>
    </row>
    <row r="3808" spans="4:4" s="198" customFormat="1" ht="15.75" customHeight="1">
      <c r="D3808" s="199"/>
    </row>
    <row r="3810" spans="4:4" s="198" customFormat="1" ht="15.75" customHeight="1">
      <c r="D3810" s="199"/>
    </row>
    <row r="3812" spans="4:4" s="198" customFormat="1" ht="15.75" customHeight="1">
      <c r="D3812" s="199"/>
    </row>
    <row r="3814" spans="4:4" s="198" customFormat="1" ht="15.75" customHeight="1">
      <c r="D3814" s="199"/>
    </row>
    <row r="3816" spans="4:4" s="198" customFormat="1" ht="15.75" customHeight="1">
      <c r="D3816" s="199"/>
    </row>
    <row r="3818" spans="4:4" s="198" customFormat="1" ht="15.75" customHeight="1">
      <c r="D3818" s="199"/>
    </row>
    <row r="3820" spans="4:4" s="198" customFormat="1" ht="15.75" customHeight="1">
      <c r="D3820" s="199"/>
    </row>
    <row r="3822" spans="4:4" s="198" customFormat="1" ht="15.75" customHeight="1">
      <c r="D3822" s="199"/>
    </row>
    <row r="3824" spans="4:4" s="198" customFormat="1" ht="15.75" customHeight="1">
      <c r="D3824" s="199"/>
    </row>
    <row r="3826" spans="4:4" s="198" customFormat="1" ht="15.75" customHeight="1">
      <c r="D3826" s="199"/>
    </row>
    <row r="3828" spans="4:4" s="198" customFormat="1" ht="15.75" customHeight="1">
      <c r="D3828" s="199"/>
    </row>
    <row r="3830" spans="4:4" s="198" customFormat="1" ht="15.75" customHeight="1">
      <c r="D3830" s="199"/>
    </row>
    <row r="3832" spans="4:4" s="198" customFormat="1" ht="15.75" customHeight="1">
      <c r="D3832" s="199"/>
    </row>
    <row r="3834" spans="4:4" s="198" customFormat="1" ht="15.75" customHeight="1">
      <c r="D3834" s="199"/>
    </row>
    <row r="3836" spans="4:4" s="198" customFormat="1" ht="15.75" customHeight="1">
      <c r="D3836" s="199"/>
    </row>
    <row r="3838" spans="4:4" s="198" customFormat="1" ht="15.75" customHeight="1">
      <c r="D3838" s="199"/>
    </row>
    <row r="3840" spans="4:4" s="198" customFormat="1" ht="15.75" customHeight="1">
      <c r="D3840" s="199"/>
    </row>
    <row r="3842" spans="4:4" s="198" customFormat="1" ht="15.75" customHeight="1">
      <c r="D3842" s="199"/>
    </row>
    <row r="3844" spans="4:4" s="198" customFormat="1" ht="15.75" customHeight="1">
      <c r="D3844" s="199"/>
    </row>
    <row r="3846" spans="4:4" s="198" customFormat="1" ht="15.75" customHeight="1">
      <c r="D3846" s="199"/>
    </row>
    <row r="3848" spans="4:4" s="198" customFormat="1" ht="15.75" customHeight="1">
      <c r="D3848" s="199"/>
    </row>
    <row r="3850" spans="4:4" s="198" customFormat="1" ht="15.75" customHeight="1">
      <c r="D3850" s="199"/>
    </row>
    <row r="3852" spans="4:4" s="198" customFormat="1" ht="15.75" customHeight="1">
      <c r="D3852" s="199"/>
    </row>
    <row r="3854" spans="4:4" s="198" customFormat="1" ht="15.75" customHeight="1">
      <c r="D3854" s="199"/>
    </row>
    <row r="3856" spans="4:4" s="198" customFormat="1" ht="15.75" customHeight="1">
      <c r="D3856" s="199"/>
    </row>
    <row r="3858" spans="4:4" s="198" customFormat="1" ht="15.75" customHeight="1">
      <c r="D3858" s="199"/>
    </row>
    <row r="3860" spans="4:4" s="198" customFormat="1" ht="15.75" customHeight="1">
      <c r="D3860" s="199"/>
    </row>
    <row r="3862" spans="4:4" s="198" customFormat="1" ht="15.75" customHeight="1">
      <c r="D3862" s="199"/>
    </row>
    <row r="3864" spans="4:4" s="198" customFormat="1" ht="15.75" customHeight="1">
      <c r="D3864" s="199"/>
    </row>
    <row r="3866" spans="4:4" s="198" customFormat="1" ht="15.75" customHeight="1">
      <c r="D3866" s="199"/>
    </row>
    <row r="3868" spans="4:4" s="198" customFormat="1" ht="15.75" customHeight="1">
      <c r="D3868" s="199"/>
    </row>
    <row r="3870" spans="4:4" s="198" customFormat="1" ht="15.75" customHeight="1">
      <c r="D3870" s="199"/>
    </row>
    <row r="3872" spans="4:4" s="198" customFormat="1" ht="15.75" customHeight="1">
      <c r="D3872" s="199"/>
    </row>
    <row r="3874" spans="4:4" s="198" customFormat="1" ht="15.75" customHeight="1">
      <c r="D3874" s="199"/>
    </row>
    <row r="3876" spans="4:4" s="198" customFormat="1" ht="15.75" customHeight="1">
      <c r="D3876" s="199"/>
    </row>
    <row r="3878" spans="4:4" s="198" customFormat="1" ht="15.75" customHeight="1">
      <c r="D3878" s="199"/>
    </row>
    <row r="3880" spans="4:4" s="198" customFormat="1" ht="15.75" customHeight="1">
      <c r="D3880" s="199"/>
    </row>
    <row r="3882" spans="4:4" s="198" customFormat="1" ht="15.75" customHeight="1">
      <c r="D3882" s="199"/>
    </row>
    <row r="3884" spans="4:4" s="198" customFormat="1" ht="15.75" customHeight="1">
      <c r="D3884" s="199"/>
    </row>
    <row r="3886" spans="4:4" s="198" customFormat="1" ht="15.75" customHeight="1">
      <c r="D3886" s="199"/>
    </row>
    <row r="3888" spans="4:4" s="198" customFormat="1" ht="15.75" customHeight="1">
      <c r="D3888" s="199"/>
    </row>
    <row r="3890" spans="4:4" s="198" customFormat="1" ht="15.75" customHeight="1">
      <c r="D3890" s="199"/>
    </row>
    <row r="3892" spans="4:4" s="198" customFormat="1" ht="15.75" customHeight="1">
      <c r="D3892" s="199"/>
    </row>
    <row r="3894" spans="4:4" s="198" customFormat="1" ht="15.75" customHeight="1">
      <c r="D3894" s="199"/>
    </row>
    <row r="3896" spans="4:4" s="198" customFormat="1" ht="15.75" customHeight="1">
      <c r="D3896" s="199"/>
    </row>
    <row r="3898" spans="4:4" s="198" customFormat="1" ht="15.75" customHeight="1">
      <c r="D3898" s="199"/>
    </row>
    <row r="3900" spans="4:4" s="198" customFormat="1" ht="15.75" customHeight="1">
      <c r="D3900" s="199"/>
    </row>
    <row r="3902" spans="4:4" s="198" customFormat="1" ht="15.75" customHeight="1">
      <c r="D3902" s="199"/>
    </row>
    <row r="3904" spans="4:4" s="198" customFormat="1" ht="15.75" customHeight="1">
      <c r="D3904" s="199"/>
    </row>
    <row r="3906" spans="4:4" s="198" customFormat="1" ht="15.75" customHeight="1">
      <c r="D3906" s="199"/>
    </row>
    <row r="3908" spans="4:4" s="198" customFormat="1" ht="15.75" customHeight="1">
      <c r="D3908" s="199"/>
    </row>
    <row r="3910" spans="4:4" s="198" customFormat="1" ht="15.75" customHeight="1">
      <c r="D3910" s="199"/>
    </row>
    <row r="3912" spans="4:4" s="198" customFormat="1" ht="15.75" customHeight="1">
      <c r="D3912" s="199"/>
    </row>
    <row r="3914" spans="4:4" s="198" customFormat="1" ht="15.75" customHeight="1">
      <c r="D3914" s="199"/>
    </row>
    <row r="3916" spans="4:4" s="198" customFormat="1" ht="15.75" customHeight="1">
      <c r="D3916" s="199"/>
    </row>
    <row r="3918" spans="4:4" s="198" customFormat="1" ht="15.75" customHeight="1">
      <c r="D3918" s="199"/>
    </row>
    <row r="3920" spans="4:4" s="198" customFormat="1" ht="15.75" customHeight="1">
      <c r="D3920" s="199"/>
    </row>
    <row r="3922" spans="4:4" s="198" customFormat="1" ht="15.75" customHeight="1">
      <c r="D3922" s="199"/>
    </row>
    <row r="3924" spans="4:4" s="198" customFormat="1" ht="15.75" customHeight="1">
      <c r="D3924" s="199"/>
    </row>
    <row r="3926" spans="4:4" s="198" customFormat="1" ht="15.75" customHeight="1">
      <c r="D3926" s="199"/>
    </row>
    <row r="3928" spans="4:4" s="198" customFormat="1" ht="15.75" customHeight="1">
      <c r="D3928" s="199"/>
    </row>
    <row r="3930" spans="4:4" s="198" customFormat="1" ht="15.75" customHeight="1">
      <c r="D3930" s="199"/>
    </row>
    <row r="3932" spans="4:4" s="198" customFormat="1" ht="15.75" customHeight="1">
      <c r="D3932" s="199"/>
    </row>
    <row r="3934" spans="4:4" s="198" customFormat="1" ht="15.75" customHeight="1">
      <c r="D3934" s="199"/>
    </row>
    <row r="3936" spans="4:4" s="198" customFormat="1" ht="15.75" customHeight="1">
      <c r="D3936" s="199"/>
    </row>
    <row r="3938" spans="4:4" s="198" customFormat="1" ht="15.75" customHeight="1">
      <c r="D3938" s="199"/>
    </row>
    <row r="3940" spans="4:4" s="198" customFormat="1" ht="15.75" customHeight="1">
      <c r="D3940" s="199"/>
    </row>
    <row r="3942" spans="4:4" s="198" customFormat="1" ht="15.75" customHeight="1">
      <c r="D3942" s="199"/>
    </row>
    <row r="3944" spans="4:4" s="198" customFormat="1" ht="15.75" customHeight="1">
      <c r="D3944" s="199"/>
    </row>
    <row r="3946" spans="4:4" s="198" customFormat="1" ht="15.75" customHeight="1">
      <c r="D3946" s="199"/>
    </row>
    <row r="3948" spans="4:4" s="198" customFormat="1" ht="15.75" customHeight="1">
      <c r="D3948" s="199"/>
    </row>
    <row r="3950" spans="4:4" s="198" customFormat="1" ht="15.75" customHeight="1">
      <c r="D3950" s="199"/>
    </row>
    <row r="3952" spans="4:4" s="198" customFormat="1" ht="15.75" customHeight="1">
      <c r="D3952" s="199"/>
    </row>
    <row r="3954" spans="4:4" s="198" customFormat="1" ht="15.75" customHeight="1">
      <c r="D3954" s="199"/>
    </row>
    <row r="3956" spans="4:4" s="198" customFormat="1" ht="15.75" customHeight="1">
      <c r="D3956" s="199"/>
    </row>
    <row r="3958" spans="4:4" s="198" customFormat="1" ht="15.75" customHeight="1">
      <c r="D3958" s="199"/>
    </row>
    <row r="3960" spans="4:4" s="198" customFormat="1" ht="15.75" customHeight="1">
      <c r="D3960" s="199"/>
    </row>
    <row r="3962" spans="4:4" s="198" customFormat="1" ht="15.75" customHeight="1">
      <c r="D3962" s="199"/>
    </row>
    <row r="3964" spans="4:4" s="198" customFormat="1" ht="15.75" customHeight="1">
      <c r="D3964" s="199"/>
    </row>
    <row r="3966" spans="4:4" s="198" customFormat="1" ht="15.75" customHeight="1">
      <c r="D3966" s="199"/>
    </row>
    <row r="3968" spans="4:4" s="198" customFormat="1" ht="15.75" customHeight="1">
      <c r="D3968" s="199"/>
    </row>
    <row r="3970" spans="4:4" s="198" customFormat="1" ht="15.75" customHeight="1">
      <c r="D3970" s="199"/>
    </row>
    <row r="3972" spans="4:4" s="198" customFormat="1" ht="15.75" customHeight="1">
      <c r="D3972" s="199"/>
    </row>
    <row r="3974" spans="4:4" s="198" customFormat="1" ht="15.75" customHeight="1">
      <c r="D3974" s="199"/>
    </row>
    <row r="3976" spans="4:4" s="198" customFormat="1" ht="15.75" customHeight="1">
      <c r="D3976" s="199"/>
    </row>
    <row r="3978" spans="4:4" s="198" customFormat="1" ht="15.75" customHeight="1">
      <c r="D3978" s="199"/>
    </row>
    <row r="3980" spans="4:4" s="198" customFormat="1" ht="15.75" customHeight="1">
      <c r="D3980" s="199"/>
    </row>
    <row r="3982" spans="4:4" s="198" customFormat="1" ht="15.75" customHeight="1">
      <c r="D3982" s="199"/>
    </row>
    <row r="3984" spans="4:4" s="198" customFormat="1" ht="15.75" customHeight="1">
      <c r="D3984" s="199"/>
    </row>
    <row r="3986" spans="4:4" s="198" customFormat="1" ht="15.75" customHeight="1">
      <c r="D3986" s="199"/>
    </row>
    <row r="3988" spans="4:4" s="198" customFormat="1" ht="15.75" customHeight="1">
      <c r="D3988" s="199"/>
    </row>
    <row r="3990" spans="4:4" s="198" customFormat="1" ht="15.75" customHeight="1">
      <c r="D3990" s="199"/>
    </row>
    <row r="3992" spans="4:4" s="198" customFormat="1" ht="15.75" customHeight="1">
      <c r="D3992" s="199"/>
    </row>
    <row r="3994" spans="4:4" s="198" customFormat="1" ht="15.75" customHeight="1">
      <c r="D3994" s="199"/>
    </row>
    <row r="3996" spans="4:4" s="198" customFormat="1" ht="15.75" customHeight="1">
      <c r="D3996" s="199"/>
    </row>
    <row r="3998" spans="4:4" s="198" customFormat="1" ht="15.75" customHeight="1">
      <c r="D3998" s="199"/>
    </row>
    <row r="4000" spans="4:4" s="198" customFormat="1" ht="15.75" customHeight="1">
      <c r="D4000" s="199"/>
    </row>
    <row r="4002" spans="4:4" s="198" customFormat="1" ht="15.75" customHeight="1">
      <c r="D4002" s="199"/>
    </row>
    <row r="4004" spans="4:4" s="198" customFormat="1" ht="15.75" customHeight="1">
      <c r="D4004" s="199"/>
    </row>
    <row r="4006" spans="4:4" s="198" customFormat="1" ht="15.75" customHeight="1">
      <c r="D4006" s="199"/>
    </row>
    <row r="4008" spans="4:4" s="198" customFormat="1" ht="15.75" customHeight="1">
      <c r="D4008" s="199"/>
    </row>
    <row r="4010" spans="4:4" s="198" customFormat="1" ht="15.75" customHeight="1">
      <c r="D4010" s="199"/>
    </row>
    <row r="4012" spans="4:4" s="198" customFormat="1" ht="15.75" customHeight="1">
      <c r="D4012" s="199"/>
    </row>
    <row r="4014" spans="4:4" s="198" customFormat="1" ht="15.75" customHeight="1">
      <c r="D4014" s="199"/>
    </row>
    <row r="4016" spans="4:4" s="198" customFormat="1" ht="15.75" customHeight="1">
      <c r="D4016" s="199"/>
    </row>
    <row r="4018" spans="4:4" s="198" customFormat="1" ht="15.75" customHeight="1">
      <c r="D4018" s="199"/>
    </row>
    <row r="4020" spans="4:4" s="198" customFormat="1" ht="15.75" customHeight="1">
      <c r="D4020" s="199"/>
    </row>
    <row r="4022" spans="4:4" s="198" customFormat="1" ht="15.75" customHeight="1">
      <c r="D4022" s="199"/>
    </row>
    <row r="4024" spans="4:4" s="198" customFormat="1" ht="15.75" customHeight="1">
      <c r="D4024" s="199"/>
    </row>
    <row r="4026" spans="4:4" s="198" customFormat="1" ht="15.75" customHeight="1">
      <c r="D4026" s="199"/>
    </row>
    <row r="4028" spans="4:4" s="198" customFormat="1" ht="15.75" customHeight="1">
      <c r="D4028" s="199"/>
    </row>
    <row r="4030" spans="4:4" s="198" customFormat="1" ht="15.75" customHeight="1">
      <c r="D4030" s="199"/>
    </row>
    <row r="4032" spans="4:4" s="198" customFormat="1" ht="15.75" customHeight="1">
      <c r="D4032" s="199"/>
    </row>
    <row r="4034" spans="4:4" s="198" customFormat="1" ht="15.75" customHeight="1">
      <c r="D4034" s="199"/>
    </row>
    <row r="4036" spans="4:4" s="198" customFormat="1" ht="15.75" customHeight="1">
      <c r="D4036" s="199"/>
    </row>
    <row r="4038" spans="4:4" s="198" customFormat="1" ht="15.75" customHeight="1">
      <c r="D4038" s="199"/>
    </row>
    <row r="4040" spans="4:4" s="198" customFormat="1" ht="15.75" customHeight="1">
      <c r="D4040" s="199"/>
    </row>
    <row r="4042" spans="4:4" s="198" customFormat="1" ht="15.75" customHeight="1">
      <c r="D4042" s="199"/>
    </row>
    <row r="4044" spans="4:4" s="198" customFormat="1" ht="15.75" customHeight="1">
      <c r="D4044" s="199"/>
    </row>
    <row r="4046" spans="4:4" s="198" customFormat="1" ht="15.75" customHeight="1">
      <c r="D4046" s="199"/>
    </row>
    <row r="4048" spans="4:4" s="198" customFormat="1" ht="15.75" customHeight="1">
      <c r="D4048" s="199"/>
    </row>
    <row r="4050" spans="4:4" s="198" customFormat="1" ht="15.75" customHeight="1">
      <c r="D4050" s="199"/>
    </row>
    <row r="4052" spans="4:4" s="198" customFormat="1" ht="15.75" customHeight="1">
      <c r="D4052" s="199"/>
    </row>
    <row r="4054" spans="4:4" s="198" customFormat="1" ht="15.75" customHeight="1">
      <c r="D4054" s="199"/>
    </row>
    <row r="4056" spans="4:4" s="198" customFormat="1" ht="15.75" customHeight="1">
      <c r="D4056" s="199"/>
    </row>
    <row r="4058" spans="4:4" s="198" customFormat="1" ht="15.75" customHeight="1">
      <c r="D4058" s="199"/>
    </row>
    <row r="4060" spans="4:4" s="198" customFormat="1" ht="15.75" customHeight="1">
      <c r="D4060" s="199"/>
    </row>
    <row r="4062" spans="4:4" s="198" customFormat="1" ht="15.75" customHeight="1">
      <c r="D4062" s="199"/>
    </row>
    <row r="4064" spans="4:4" s="198" customFormat="1" ht="15.75" customHeight="1">
      <c r="D4064" s="199"/>
    </row>
    <row r="4066" spans="4:4" s="198" customFormat="1" ht="15.75" customHeight="1">
      <c r="D4066" s="199"/>
    </row>
    <row r="4068" spans="4:4" s="198" customFormat="1" ht="15.75" customHeight="1">
      <c r="D4068" s="199"/>
    </row>
    <row r="4070" spans="4:4" s="198" customFormat="1" ht="15.75" customHeight="1">
      <c r="D4070" s="199"/>
    </row>
    <row r="4072" spans="4:4" s="198" customFormat="1" ht="15.75" customHeight="1">
      <c r="D4072" s="199"/>
    </row>
    <row r="4074" spans="4:4" s="198" customFormat="1" ht="15.75" customHeight="1">
      <c r="D4074" s="199"/>
    </row>
    <row r="4076" spans="4:4" s="198" customFormat="1" ht="15.75" customHeight="1">
      <c r="D4076" s="199"/>
    </row>
    <row r="4078" spans="4:4" s="198" customFormat="1" ht="15.75" customHeight="1">
      <c r="D4078" s="199"/>
    </row>
    <row r="4080" spans="4:4" s="198" customFormat="1" ht="15.75" customHeight="1">
      <c r="D4080" s="199"/>
    </row>
    <row r="4082" spans="4:4" s="198" customFormat="1" ht="15.75" customHeight="1">
      <c r="D4082" s="199"/>
    </row>
    <row r="4084" spans="4:4" s="198" customFormat="1" ht="15.75" customHeight="1">
      <c r="D4084" s="199"/>
    </row>
    <row r="4086" spans="4:4" s="198" customFormat="1" ht="15.75" customHeight="1">
      <c r="D4086" s="199"/>
    </row>
    <row r="4088" spans="4:4" s="198" customFormat="1" ht="15.75" customHeight="1">
      <c r="D4088" s="199"/>
    </row>
    <row r="4090" spans="4:4" s="198" customFormat="1" ht="15.75" customHeight="1">
      <c r="D4090" s="199"/>
    </row>
    <row r="4092" spans="4:4" s="198" customFormat="1" ht="15.75" customHeight="1">
      <c r="D4092" s="199"/>
    </row>
    <row r="4094" spans="4:4" s="198" customFormat="1" ht="15.75" customHeight="1">
      <c r="D4094" s="199"/>
    </row>
    <row r="4096" spans="4:4" s="198" customFormat="1" ht="15.75" customHeight="1">
      <c r="D4096" s="199"/>
    </row>
    <row r="4098" spans="4:4" s="198" customFormat="1" ht="15.75" customHeight="1">
      <c r="D4098" s="199"/>
    </row>
    <row r="4100" spans="4:4" s="198" customFormat="1" ht="15.75" customHeight="1">
      <c r="D4100" s="199"/>
    </row>
    <row r="4102" spans="4:4" s="198" customFormat="1" ht="15.75" customHeight="1">
      <c r="D4102" s="199"/>
    </row>
    <row r="4104" spans="4:4" s="198" customFormat="1" ht="15.75" customHeight="1">
      <c r="D4104" s="199"/>
    </row>
    <row r="4106" spans="4:4" s="198" customFormat="1" ht="15.75" customHeight="1">
      <c r="D4106" s="199"/>
    </row>
    <row r="4108" spans="4:4" s="198" customFormat="1" ht="15.75" customHeight="1">
      <c r="D4108" s="199"/>
    </row>
    <row r="4110" spans="4:4" s="198" customFormat="1" ht="15.75" customHeight="1">
      <c r="D4110" s="199"/>
    </row>
    <row r="4112" spans="4:4" s="198" customFormat="1" ht="15.75" customHeight="1">
      <c r="D4112" s="199"/>
    </row>
    <row r="4114" spans="4:4" s="198" customFormat="1" ht="15.75" customHeight="1">
      <c r="D4114" s="199"/>
    </row>
    <row r="4116" spans="4:4" s="198" customFormat="1" ht="15.75" customHeight="1">
      <c r="D4116" s="199"/>
    </row>
    <row r="4118" spans="4:4" s="198" customFormat="1" ht="15.75" customHeight="1">
      <c r="D4118" s="199"/>
    </row>
    <row r="4120" spans="4:4" s="198" customFormat="1" ht="15.75" customHeight="1">
      <c r="D4120" s="199"/>
    </row>
    <row r="4122" spans="4:4" s="198" customFormat="1" ht="15.75" customHeight="1">
      <c r="D4122" s="199"/>
    </row>
    <row r="4124" spans="4:4" s="198" customFormat="1" ht="15.75" customHeight="1">
      <c r="D4124" s="199"/>
    </row>
    <row r="4126" spans="4:4" s="198" customFormat="1" ht="15.75" customHeight="1">
      <c r="D4126" s="199"/>
    </row>
    <row r="4128" spans="4:4" s="198" customFormat="1" ht="15.75" customHeight="1">
      <c r="D4128" s="199"/>
    </row>
    <row r="4130" spans="4:4" s="198" customFormat="1" ht="15.75" customHeight="1">
      <c r="D4130" s="199"/>
    </row>
    <row r="4132" spans="4:4" s="198" customFormat="1" ht="15.75" customHeight="1">
      <c r="D4132" s="199"/>
    </row>
    <row r="4134" spans="4:4" s="198" customFormat="1" ht="15.75" customHeight="1">
      <c r="D4134" s="199"/>
    </row>
    <row r="4136" spans="4:4" s="198" customFormat="1" ht="15.75" customHeight="1">
      <c r="D4136" s="199"/>
    </row>
    <row r="4138" spans="4:4" s="198" customFormat="1" ht="15.75" customHeight="1">
      <c r="D4138" s="199"/>
    </row>
    <row r="4140" spans="4:4" s="198" customFormat="1" ht="15.75" customHeight="1">
      <c r="D4140" s="199"/>
    </row>
    <row r="4142" spans="4:4" s="198" customFormat="1" ht="15.75" customHeight="1">
      <c r="D4142" s="199"/>
    </row>
    <row r="4144" spans="4:4" s="198" customFormat="1" ht="15.75" customHeight="1">
      <c r="D4144" s="199"/>
    </row>
    <row r="4146" spans="4:4" s="198" customFormat="1" ht="15.75" customHeight="1">
      <c r="D4146" s="199"/>
    </row>
    <row r="4148" spans="4:4" s="198" customFormat="1" ht="15.75" customHeight="1">
      <c r="D4148" s="199"/>
    </row>
    <row r="4150" spans="4:4" s="198" customFormat="1" ht="15.75" customHeight="1">
      <c r="D4150" s="199"/>
    </row>
    <row r="4152" spans="4:4" s="198" customFormat="1" ht="15.75" customHeight="1">
      <c r="D4152" s="199"/>
    </row>
    <row r="4154" spans="4:4" s="198" customFormat="1" ht="15.75" customHeight="1">
      <c r="D4154" s="199"/>
    </row>
    <row r="4156" spans="4:4" s="198" customFormat="1" ht="15.75" customHeight="1">
      <c r="D4156" s="199"/>
    </row>
    <row r="4158" spans="4:4" s="198" customFormat="1" ht="15.75" customHeight="1">
      <c r="D4158" s="199"/>
    </row>
    <row r="4160" spans="4:4" s="198" customFormat="1" ht="15.75" customHeight="1">
      <c r="D4160" s="199"/>
    </row>
    <row r="4162" spans="4:4" s="198" customFormat="1" ht="15.75" customHeight="1">
      <c r="D4162" s="199"/>
    </row>
    <row r="4164" spans="4:4" s="198" customFormat="1" ht="15.75" customHeight="1">
      <c r="D4164" s="199"/>
    </row>
    <row r="4166" spans="4:4" s="198" customFormat="1" ht="15.75" customHeight="1">
      <c r="D4166" s="199"/>
    </row>
    <row r="4168" spans="4:4" s="198" customFormat="1" ht="15.75" customHeight="1">
      <c r="D4168" s="199"/>
    </row>
    <row r="4170" spans="4:4" s="198" customFormat="1" ht="15.75" customHeight="1">
      <c r="D4170" s="199"/>
    </row>
    <row r="4172" spans="4:4" s="198" customFormat="1" ht="15.75" customHeight="1">
      <c r="D4172" s="199"/>
    </row>
    <row r="4174" spans="4:4" s="198" customFormat="1" ht="15.75" customHeight="1">
      <c r="D4174" s="199"/>
    </row>
    <row r="4176" spans="4:4" s="198" customFormat="1" ht="15.75" customHeight="1">
      <c r="D4176" s="199"/>
    </row>
    <row r="4178" spans="4:4" s="198" customFormat="1" ht="15.75" customHeight="1">
      <c r="D4178" s="199"/>
    </row>
    <row r="4180" spans="4:4" s="198" customFormat="1" ht="15.75" customHeight="1">
      <c r="D4180" s="199"/>
    </row>
    <row r="4182" spans="4:4" s="198" customFormat="1" ht="15.75" customHeight="1">
      <c r="D4182" s="199"/>
    </row>
    <row r="4184" spans="4:4" s="198" customFormat="1" ht="15.75" customHeight="1">
      <c r="D4184" s="199"/>
    </row>
    <row r="4186" spans="4:4" s="198" customFormat="1" ht="15.75" customHeight="1">
      <c r="D4186" s="199"/>
    </row>
    <row r="4188" spans="4:4" s="198" customFormat="1" ht="15.75" customHeight="1">
      <c r="D4188" s="199"/>
    </row>
    <row r="4190" spans="4:4" s="198" customFormat="1" ht="15.75" customHeight="1">
      <c r="D4190" s="199"/>
    </row>
    <row r="4192" spans="4:4" s="198" customFormat="1" ht="15.75" customHeight="1">
      <c r="D4192" s="199"/>
    </row>
    <row r="4194" spans="4:4" s="198" customFormat="1" ht="15.75" customHeight="1">
      <c r="D4194" s="199"/>
    </row>
    <row r="4196" spans="4:4" s="198" customFormat="1" ht="15.75" customHeight="1">
      <c r="D4196" s="199"/>
    </row>
    <row r="4198" spans="4:4" s="198" customFormat="1" ht="15.75" customHeight="1">
      <c r="D4198" s="199"/>
    </row>
    <row r="4200" spans="4:4" s="198" customFormat="1" ht="15.75" customHeight="1">
      <c r="D4200" s="199"/>
    </row>
    <row r="4202" spans="4:4" s="198" customFormat="1" ht="15.75" customHeight="1">
      <c r="D4202" s="199"/>
    </row>
    <row r="4204" spans="4:4" s="198" customFormat="1" ht="15.75" customHeight="1">
      <c r="D4204" s="199"/>
    </row>
    <row r="4206" spans="4:4" s="198" customFormat="1" ht="15.75" customHeight="1">
      <c r="D4206" s="199"/>
    </row>
    <row r="4208" spans="4:4" s="198" customFormat="1" ht="15.75" customHeight="1">
      <c r="D4208" s="199"/>
    </row>
    <row r="4210" spans="4:4" s="198" customFormat="1" ht="15.75" customHeight="1">
      <c r="D4210" s="199"/>
    </row>
    <row r="4212" spans="4:4" s="198" customFormat="1" ht="15.75" customHeight="1">
      <c r="D4212" s="199"/>
    </row>
    <row r="4214" spans="4:4" s="198" customFormat="1" ht="15.75" customHeight="1">
      <c r="D4214" s="199"/>
    </row>
    <row r="4216" spans="4:4" s="198" customFormat="1" ht="15.75" customHeight="1">
      <c r="D4216" s="199"/>
    </row>
    <row r="4218" spans="4:4" s="198" customFormat="1" ht="15.75" customHeight="1">
      <c r="D4218" s="199"/>
    </row>
    <row r="4220" spans="4:4" s="198" customFormat="1" ht="15.75" customHeight="1">
      <c r="D4220" s="199"/>
    </row>
    <row r="4222" spans="4:4" s="198" customFormat="1" ht="15.75" customHeight="1">
      <c r="D4222" s="199"/>
    </row>
    <row r="4224" spans="4:4" s="198" customFormat="1" ht="15.75" customHeight="1">
      <c r="D4224" s="199"/>
    </row>
    <row r="4226" spans="4:4" s="198" customFormat="1" ht="15.75" customHeight="1">
      <c r="D4226" s="199"/>
    </row>
    <row r="4228" spans="4:4" s="198" customFormat="1" ht="15.75" customHeight="1">
      <c r="D4228" s="199"/>
    </row>
    <row r="4230" spans="4:4" s="198" customFormat="1" ht="15.75" customHeight="1">
      <c r="D4230" s="199"/>
    </row>
    <row r="4232" spans="4:4" s="198" customFormat="1" ht="15.75" customHeight="1">
      <c r="D4232" s="199"/>
    </row>
    <row r="4234" spans="4:4" s="198" customFormat="1" ht="15.75" customHeight="1">
      <c r="D4234" s="199"/>
    </row>
    <row r="4236" spans="4:4" s="198" customFormat="1" ht="15.75" customHeight="1">
      <c r="D4236" s="199"/>
    </row>
    <row r="4238" spans="4:4" s="198" customFormat="1" ht="15.75" customHeight="1">
      <c r="D4238" s="199"/>
    </row>
    <row r="4240" spans="4:4" s="198" customFormat="1" ht="15.75" customHeight="1">
      <c r="D4240" s="199"/>
    </row>
    <row r="4242" spans="4:4" s="198" customFormat="1" ht="15.75" customHeight="1">
      <c r="D4242" s="199"/>
    </row>
    <row r="4244" spans="4:4" s="198" customFormat="1" ht="15.75" customHeight="1">
      <c r="D4244" s="199"/>
    </row>
    <row r="4246" spans="4:4" s="198" customFormat="1" ht="15.75" customHeight="1">
      <c r="D4246" s="199"/>
    </row>
    <row r="4248" spans="4:4" s="198" customFormat="1" ht="15.75" customHeight="1">
      <c r="D4248" s="199"/>
    </row>
    <row r="4250" spans="4:4" s="198" customFormat="1" ht="15.75" customHeight="1">
      <c r="D4250" s="199"/>
    </row>
    <row r="4252" spans="4:4" s="198" customFormat="1" ht="15.75" customHeight="1">
      <c r="D4252" s="199"/>
    </row>
    <row r="4254" spans="4:4" s="198" customFormat="1" ht="15.75" customHeight="1">
      <c r="D4254" s="199"/>
    </row>
    <row r="4256" spans="4:4" s="198" customFormat="1" ht="15.75" customHeight="1">
      <c r="D4256" s="199"/>
    </row>
    <row r="4258" spans="4:4" s="198" customFormat="1" ht="15.75" customHeight="1">
      <c r="D4258" s="199"/>
    </row>
    <row r="4260" spans="4:4" s="198" customFormat="1" ht="15.75" customHeight="1">
      <c r="D4260" s="199"/>
    </row>
    <row r="4262" spans="4:4" s="198" customFormat="1" ht="15.75" customHeight="1">
      <c r="D4262" s="199"/>
    </row>
    <row r="4264" spans="4:4" s="198" customFormat="1" ht="15.75" customHeight="1">
      <c r="D4264" s="199"/>
    </row>
    <row r="4266" spans="4:4" s="198" customFormat="1" ht="15.75" customHeight="1">
      <c r="D4266" s="199"/>
    </row>
    <row r="4268" spans="4:4" s="198" customFormat="1" ht="15.75" customHeight="1">
      <c r="D4268" s="199"/>
    </row>
    <row r="4270" spans="4:4" s="198" customFormat="1" ht="15.75" customHeight="1">
      <c r="D4270" s="199"/>
    </row>
    <row r="4272" spans="4:4" s="198" customFormat="1" ht="15.75" customHeight="1">
      <c r="D4272" s="199"/>
    </row>
    <row r="4274" spans="4:4" s="198" customFormat="1" ht="15.75" customHeight="1">
      <c r="D4274" s="199"/>
    </row>
    <row r="4276" spans="4:4" s="198" customFormat="1" ht="15.75" customHeight="1">
      <c r="D4276" s="199"/>
    </row>
    <row r="4278" spans="4:4" s="198" customFormat="1" ht="15.75" customHeight="1">
      <c r="D4278" s="199"/>
    </row>
    <row r="4280" spans="4:4" s="198" customFormat="1" ht="15.75" customHeight="1">
      <c r="D4280" s="199"/>
    </row>
    <row r="4282" spans="4:4" s="198" customFormat="1" ht="15.75" customHeight="1">
      <c r="D4282" s="199"/>
    </row>
    <row r="4284" spans="4:4" s="198" customFormat="1" ht="15.75" customHeight="1">
      <c r="D4284" s="199"/>
    </row>
    <row r="4286" spans="4:4" s="198" customFormat="1" ht="15.75" customHeight="1">
      <c r="D4286" s="199"/>
    </row>
    <row r="4288" spans="4:4" s="198" customFormat="1" ht="15.75" customHeight="1">
      <c r="D4288" s="199"/>
    </row>
    <row r="4290" spans="4:4" s="198" customFormat="1" ht="15.75" customHeight="1">
      <c r="D4290" s="199"/>
    </row>
    <row r="4292" spans="4:4" s="198" customFormat="1" ht="15.75" customHeight="1">
      <c r="D4292" s="199"/>
    </row>
    <row r="4294" spans="4:4" s="198" customFormat="1" ht="15.75" customHeight="1">
      <c r="D4294" s="199"/>
    </row>
    <row r="4296" spans="4:4" s="198" customFormat="1" ht="15.75" customHeight="1">
      <c r="D4296" s="199"/>
    </row>
    <row r="4298" spans="4:4" s="198" customFormat="1" ht="15.75" customHeight="1">
      <c r="D4298" s="199"/>
    </row>
    <row r="4300" spans="4:4" s="198" customFormat="1" ht="15.75" customHeight="1">
      <c r="D4300" s="199"/>
    </row>
    <row r="4302" spans="4:4" s="198" customFormat="1" ht="15.75" customHeight="1">
      <c r="D4302" s="199"/>
    </row>
    <row r="4304" spans="4:4" s="198" customFormat="1" ht="15.75" customHeight="1">
      <c r="D4304" s="199"/>
    </row>
    <row r="4306" spans="4:4" s="198" customFormat="1" ht="15.75" customHeight="1">
      <c r="D4306" s="199"/>
    </row>
    <row r="4308" spans="4:4" s="198" customFormat="1" ht="15.75" customHeight="1">
      <c r="D4308" s="199"/>
    </row>
    <row r="4310" spans="4:4" s="198" customFormat="1" ht="15.75" customHeight="1">
      <c r="D4310" s="199"/>
    </row>
    <row r="4312" spans="4:4" s="198" customFormat="1" ht="15.75" customHeight="1">
      <c r="D4312" s="199"/>
    </row>
    <row r="4314" spans="4:4" s="198" customFormat="1" ht="15.75" customHeight="1">
      <c r="D4314" s="199"/>
    </row>
    <row r="4316" spans="4:4" s="198" customFormat="1" ht="15.75" customHeight="1">
      <c r="D4316" s="199"/>
    </row>
    <row r="4318" spans="4:4" s="198" customFormat="1" ht="15.75" customHeight="1">
      <c r="D4318" s="199"/>
    </row>
    <row r="4320" spans="4:4" s="198" customFormat="1" ht="15.75" customHeight="1">
      <c r="D4320" s="199"/>
    </row>
    <row r="4322" spans="4:4" s="198" customFormat="1" ht="15.75" customHeight="1">
      <c r="D4322" s="199"/>
    </row>
    <row r="4324" spans="4:4" s="198" customFormat="1" ht="15.75" customHeight="1">
      <c r="D4324" s="199"/>
    </row>
    <row r="4326" spans="4:4" s="198" customFormat="1" ht="15.75" customHeight="1">
      <c r="D4326" s="199"/>
    </row>
    <row r="4328" spans="4:4" s="198" customFormat="1" ht="15.75" customHeight="1">
      <c r="D4328" s="199"/>
    </row>
    <row r="4330" spans="4:4" s="198" customFormat="1" ht="15.75" customHeight="1">
      <c r="D4330" s="199"/>
    </row>
    <row r="4332" spans="4:4" s="198" customFormat="1" ht="15.75" customHeight="1">
      <c r="D4332" s="199"/>
    </row>
    <row r="4334" spans="4:4" s="198" customFormat="1" ht="15.75" customHeight="1">
      <c r="D4334" s="199"/>
    </row>
    <row r="4336" spans="4:4" s="198" customFormat="1" ht="15.75" customHeight="1">
      <c r="D4336" s="199"/>
    </row>
    <row r="4338" spans="4:4" s="198" customFormat="1" ht="15.75" customHeight="1">
      <c r="D4338" s="199"/>
    </row>
    <row r="4340" spans="4:4" s="198" customFormat="1" ht="15.75" customHeight="1">
      <c r="D4340" s="199"/>
    </row>
    <row r="4342" spans="4:4" s="198" customFormat="1" ht="15.75" customHeight="1">
      <c r="D4342" s="199"/>
    </row>
    <row r="4344" spans="4:4" s="198" customFormat="1" ht="15.75" customHeight="1">
      <c r="D4344" s="199"/>
    </row>
    <row r="4346" spans="4:4" s="198" customFormat="1" ht="15.75" customHeight="1">
      <c r="D4346" s="199"/>
    </row>
    <row r="4348" spans="4:4" s="198" customFormat="1" ht="15.75" customHeight="1">
      <c r="D4348" s="199"/>
    </row>
    <row r="4350" spans="4:4" s="198" customFormat="1" ht="15.75" customHeight="1">
      <c r="D4350" s="199"/>
    </row>
    <row r="4352" spans="4:4" s="198" customFormat="1" ht="15.75" customHeight="1">
      <c r="D4352" s="199"/>
    </row>
    <row r="4354" spans="4:4" s="198" customFormat="1" ht="15.75" customHeight="1">
      <c r="D4354" s="199"/>
    </row>
    <row r="4356" spans="4:4" s="198" customFormat="1" ht="15.75" customHeight="1">
      <c r="D4356" s="199"/>
    </row>
    <row r="4358" spans="4:4" s="198" customFormat="1" ht="15.75" customHeight="1">
      <c r="D4358" s="199"/>
    </row>
    <row r="4360" spans="4:4" s="198" customFormat="1" ht="15.75" customHeight="1">
      <c r="D4360" s="199"/>
    </row>
    <row r="4362" spans="4:4" s="198" customFormat="1" ht="15.75" customHeight="1">
      <c r="D4362" s="199"/>
    </row>
    <row r="4364" spans="4:4" s="198" customFormat="1" ht="15.75" customHeight="1">
      <c r="D4364" s="199"/>
    </row>
    <row r="4366" spans="4:4" s="198" customFormat="1" ht="15.75" customHeight="1">
      <c r="D4366" s="199"/>
    </row>
    <row r="4368" spans="4:4" s="198" customFormat="1" ht="15.75" customHeight="1">
      <c r="D4368" s="199"/>
    </row>
    <row r="4370" spans="4:4" s="198" customFormat="1" ht="15.75" customHeight="1">
      <c r="D4370" s="199"/>
    </row>
    <row r="4372" spans="4:4" s="198" customFormat="1" ht="15.75" customHeight="1">
      <c r="D4372" s="199"/>
    </row>
    <row r="4374" spans="4:4" s="198" customFormat="1" ht="15.75" customHeight="1">
      <c r="D4374" s="199"/>
    </row>
    <row r="4376" spans="4:4" s="198" customFormat="1" ht="15.75" customHeight="1">
      <c r="D4376" s="199"/>
    </row>
    <row r="4378" spans="4:4" s="198" customFormat="1" ht="15.75" customHeight="1">
      <c r="D4378" s="199"/>
    </row>
    <row r="4380" spans="4:4" s="198" customFormat="1" ht="15.75" customHeight="1">
      <c r="D4380" s="199"/>
    </row>
    <row r="4382" spans="4:4" s="198" customFormat="1" ht="15.75" customHeight="1">
      <c r="D4382" s="199"/>
    </row>
    <row r="4384" spans="4:4" s="198" customFormat="1" ht="15.75" customHeight="1">
      <c r="D4384" s="199"/>
    </row>
    <row r="4386" spans="4:4" s="198" customFormat="1" ht="15.75" customHeight="1">
      <c r="D4386" s="199"/>
    </row>
    <row r="4388" spans="4:4" s="198" customFormat="1" ht="15.75" customHeight="1">
      <c r="D4388" s="199"/>
    </row>
    <row r="4390" spans="4:4" s="198" customFormat="1" ht="15.75" customHeight="1">
      <c r="D4390" s="199"/>
    </row>
    <row r="4392" spans="4:4" s="198" customFormat="1" ht="15.75" customHeight="1">
      <c r="D4392" s="199"/>
    </row>
    <row r="4394" spans="4:4" s="198" customFormat="1" ht="15.75" customHeight="1">
      <c r="D4394" s="199"/>
    </row>
    <row r="4396" spans="4:4" s="198" customFormat="1" ht="15.75" customHeight="1">
      <c r="D4396" s="199"/>
    </row>
    <row r="4398" spans="4:4" s="198" customFormat="1" ht="15.75" customHeight="1">
      <c r="D4398" s="199"/>
    </row>
    <row r="4400" spans="4:4" s="198" customFormat="1" ht="15.75" customHeight="1">
      <c r="D4400" s="199"/>
    </row>
    <row r="4402" spans="4:4" s="198" customFormat="1" ht="15.75" customHeight="1">
      <c r="D4402" s="199"/>
    </row>
    <row r="4404" spans="4:4" s="198" customFormat="1" ht="15.75" customHeight="1">
      <c r="D4404" s="199"/>
    </row>
    <row r="4406" spans="4:4" s="198" customFormat="1" ht="15.75" customHeight="1">
      <c r="D4406" s="199"/>
    </row>
    <row r="4408" spans="4:4" s="198" customFormat="1" ht="15.75" customHeight="1">
      <c r="D4408" s="199"/>
    </row>
    <row r="4410" spans="4:4" s="198" customFormat="1" ht="15.75" customHeight="1">
      <c r="D4410" s="199"/>
    </row>
    <row r="4412" spans="4:4" s="198" customFormat="1" ht="15.75" customHeight="1">
      <c r="D4412" s="199"/>
    </row>
    <row r="4414" spans="4:4" s="198" customFormat="1" ht="15.75" customHeight="1">
      <c r="D4414" s="199"/>
    </row>
    <row r="4416" spans="4:4" s="198" customFormat="1" ht="15.75" customHeight="1">
      <c r="D4416" s="199"/>
    </row>
    <row r="4418" spans="4:4" s="198" customFormat="1" ht="15.75" customHeight="1">
      <c r="D4418" s="199"/>
    </row>
    <row r="4420" spans="4:4" s="198" customFormat="1" ht="15.75" customHeight="1">
      <c r="D4420" s="199"/>
    </row>
    <row r="4422" spans="4:4" s="198" customFormat="1" ht="15.75" customHeight="1">
      <c r="D4422" s="199"/>
    </row>
    <row r="4424" spans="4:4" s="198" customFormat="1" ht="15.75" customHeight="1">
      <c r="D4424" s="199"/>
    </row>
    <row r="4426" spans="4:4" s="198" customFormat="1" ht="15.75" customHeight="1">
      <c r="D4426" s="199"/>
    </row>
    <row r="4428" spans="4:4" s="198" customFormat="1" ht="15.75" customHeight="1">
      <c r="D4428" s="199"/>
    </row>
    <row r="4430" spans="4:4" s="198" customFormat="1" ht="15.75" customHeight="1">
      <c r="D4430" s="199"/>
    </row>
    <row r="4432" spans="4:4" s="198" customFormat="1" ht="15.75" customHeight="1">
      <c r="D4432" s="199"/>
    </row>
    <row r="4434" spans="4:4" s="198" customFormat="1" ht="15.75" customHeight="1">
      <c r="D4434" s="199"/>
    </row>
    <row r="4436" spans="4:4" s="198" customFormat="1" ht="15.75" customHeight="1">
      <c r="D4436" s="199"/>
    </row>
    <row r="4438" spans="4:4" s="198" customFormat="1" ht="15.75" customHeight="1">
      <c r="D4438" s="199"/>
    </row>
    <row r="4440" spans="4:4" s="198" customFormat="1" ht="15.75" customHeight="1">
      <c r="D4440" s="199"/>
    </row>
    <row r="4442" spans="4:4" s="198" customFormat="1" ht="15.75" customHeight="1">
      <c r="D4442" s="199"/>
    </row>
    <row r="4444" spans="4:4" s="198" customFormat="1" ht="15.75" customHeight="1">
      <c r="D4444" s="199"/>
    </row>
    <row r="4446" spans="4:4" s="198" customFormat="1" ht="15.75" customHeight="1">
      <c r="D4446" s="199"/>
    </row>
    <row r="4448" spans="4:4" s="198" customFormat="1" ht="15.75" customHeight="1">
      <c r="D4448" s="199"/>
    </row>
    <row r="4450" spans="4:4" s="198" customFormat="1" ht="15.75" customHeight="1">
      <c r="D4450" s="199"/>
    </row>
    <row r="4452" spans="4:4" s="198" customFormat="1" ht="15.75" customHeight="1">
      <c r="D4452" s="199"/>
    </row>
    <row r="4454" spans="4:4" s="198" customFormat="1" ht="15.75" customHeight="1">
      <c r="D4454" s="199"/>
    </row>
    <row r="4456" spans="4:4" s="198" customFormat="1" ht="15.75" customHeight="1">
      <c r="D4456" s="199"/>
    </row>
    <row r="4458" spans="4:4" s="198" customFormat="1" ht="15.75" customHeight="1">
      <c r="D4458" s="199"/>
    </row>
    <row r="4460" spans="4:4" s="198" customFormat="1" ht="15.75" customHeight="1">
      <c r="D4460" s="199"/>
    </row>
    <row r="4462" spans="4:4" s="198" customFormat="1" ht="15.75" customHeight="1">
      <c r="D4462" s="199"/>
    </row>
    <row r="4464" spans="4:4" s="198" customFormat="1" ht="15.75" customHeight="1">
      <c r="D4464" s="199"/>
    </row>
    <row r="4466" spans="4:4" s="198" customFormat="1" ht="15.75" customHeight="1">
      <c r="D4466" s="199"/>
    </row>
    <row r="4468" spans="4:4" s="198" customFormat="1" ht="15.75" customHeight="1">
      <c r="D4468" s="199"/>
    </row>
    <row r="4470" spans="4:4" s="198" customFormat="1" ht="15.75" customHeight="1">
      <c r="D4470" s="199"/>
    </row>
    <row r="4472" spans="4:4" s="198" customFormat="1" ht="15.75" customHeight="1">
      <c r="D4472" s="199"/>
    </row>
    <row r="4474" spans="4:4" s="198" customFormat="1" ht="15.75" customHeight="1">
      <c r="D4474" s="199"/>
    </row>
    <row r="4476" spans="4:4" s="198" customFormat="1" ht="15.75" customHeight="1">
      <c r="D4476" s="199"/>
    </row>
    <row r="4478" spans="4:4" s="198" customFormat="1" ht="15.75" customHeight="1">
      <c r="D4478" s="199"/>
    </row>
    <row r="4480" spans="4:4" s="198" customFormat="1" ht="15.75" customHeight="1">
      <c r="D4480" s="199"/>
    </row>
    <row r="4482" spans="4:4" s="198" customFormat="1" ht="15.75" customHeight="1">
      <c r="D4482" s="199"/>
    </row>
    <row r="4484" spans="4:4" s="198" customFormat="1" ht="15.75" customHeight="1">
      <c r="D4484" s="199"/>
    </row>
    <row r="4486" spans="4:4" s="198" customFormat="1" ht="15.75" customHeight="1">
      <c r="D4486" s="199"/>
    </row>
    <row r="4488" spans="4:4" s="198" customFormat="1" ht="15.75" customHeight="1">
      <c r="D4488" s="199"/>
    </row>
    <row r="4490" spans="4:4" s="198" customFormat="1" ht="15.75" customHeight="1">
      <c r="D4490" s="199"/>
    </row>
    <row r="4492" spans="4:4" s="198" customFormat="1" ht="15.75" customHeight="1">
      <c r="D4492" s="199"/>
    </row>
    <row r="4494" spans="4:4" s="198" customFormat="1" ht="15.75" customHeight="1">
      <c r="D4494" s="199"/>
    </row>
    <row r="4496" spans="4:4" s="198" customFormat="1" ht="15.75" customHeight="1">
      <c r="D4496" s="199"/>
    </row>
    <row r="4498" spans="4:4" s="198" customFormat="1" ht="15.75" customHeight="1">
      <c r="D4498" s="199"/>
    </row>
    <row r="4500" spans="4:4" s="198" customFormat="1" ht="15.75" customHeight="1">
      <c r="D4500" s="199"/>
    </row>
    <row r="4502" spans="4:4" s="198" customFormat="1" ht="15.75" customHeight="1">
      <c r="D4502" s="199"/>
    </row>
    <row r="4504" spans="4:4" s="198" customFormat="1" ht="15.75" customHeight="1">
      <c r="D4504" s="199"/>
    </row>
    <row r="4506" spans="4:4" s="198" customFormat="1" ht="15.75" customHeight="1">
      <c r="D4506" s="199"/>
    </row>
    <row r="4508" spans="4:4" s="198" customFormat="1" ht="15.75" customHeight="1">
      <c r="D4508" s="199"/>
    </row>
    <row r="4510" spans="4:4" s="198" customFormat="1" ht="15.75" customHeight="1">
      <c r="D4510" s="199"/>
    </row>
    <row r="4512" spans="4:4" s="198" customFormat="1" ht="15.75" customHeight="1">
      <c r="D4512" s="199"/>
    </row>
    <row r="4514" spans="4:4" s="198" customFormat="1" ht="15.75" customHeight="1">
      <c r="D4514" s="199"/>
    </row>
    <row r="4516" spans="4:4" s="198" customFormat="1" ht="15.75" customHeight="1">
      <c r="D4516" s="199"/>
    </row>
    <row r="4518" spans="4:4" s="198" customFormat="1" ht="15.75" customHeight="1">
      <c r="D4518" s="199"/>
    </row>
    <row r="4520" spans="4:4" s="198" customFormat="1" ht="15.75" customHeight="1">
      <c r="D4520" s="199"/>
    </row>
    <row r="4522" spans="4:4" s="198" customFormat="1" ht="15.75" customHeight="1">
      <c r="D4522" s="199"/>
    </row>
    <row r="4524" spans="4:4" s="198" customFormat="1" ht="15.75" customHeight="1">
      <c r="D4524" s="199"/>
    </row>
    <row r="4526" spans="4:4" s="198" customFormat="1" ht="15.75" customHeight="1">
      <c r="D4526" s="199"/>
    </row>
    <row r="4528" spans="4:4" s="198" customFormat="1" ht="15.75" customHeight="1">
      <c r="D4528" s="199"/>
    </row>
    <row r="4530" spans="4:4" s="198" customFormat="1" ht="15.75" customHeight="1">
      <c r="D4530" s="199"/>
    </row>
    <row r="4532" spans="4:4" s="198" customFormat="1" ht="15.75" customHeight="1">
      <c r="D4532" s="199"/>
    </row>
    <row r="4534" spans="4:4" s="198" customFormat="1" ht="15.75" customHeight="1">
      <c r="D4534" s="199"/>
    </row>
    <row r="4536" spans="4:4" s="198" customFormat="1" ht="15.75" customHeight="1">
      <c r="D4536" s="199"/>
    </row>
    <row r="4538" spans="4:4" s="198" customFormat="1" ht="15.75" customHeight="1">
      <c r="D4538" s="199"/>
    </row>
    <row r="4540" spans="4:4" s="198" customFormat="1" ht="15.75" customHeight="1">
      <c r="D4540" s="199"/>
    </row>
    <row r="4542" spans="4:4" s="198" customFormat="1" ht="15.75" customHeight="1">
      <c r="D4542" s="199"/>
    </row>
    <row r="4544" spans="4:4" s="198" customFormat="1" ht="15.75" customHeight="1">
      <c r="D4544" s="199"/>
    </row>
    <row r="4546" spans="4:4" s="198" customFormat="1" ht="15.75" customHeight="1">
      <c r="D4546" s="199"/>
    </row>
    <row r="4548" spans="4:4" s="198" customFormat="1" ht="15.75" customHeight="1">
      <c r="D4548" s="199"/>
    </row>
    <row r="4550" spans="4:4" s="198" customFormat="1" ht="15.75" customHeight="1">
      <c r="D4550" s="199"/>
    </row>
    <row r="4552" spans="4:4" s="198" customFormat="1" ht="15.75" customHeight="1">
      <c r="D4552" s="199"/>
    </row>
    <row r="4554" spans="4:4" s="198" customFormat="1" ht="15.75" customHeight="1">
      <c r="D4554" s="199"/>
    </row>
    <row r="4556" spans="4:4" s="198" customFormat="1" ht="15.75" customHeight="1">
      <c r="D4556" s="199"/>
    </row>
    <row r="4558" spans="4:4" s="198" customFormat="1" ht="15.75" customHeight="1">
      <c r="D4558" s="199"/>
    </row>
    <row r="4560" spans="4:4" s="198" customFormat="1" ht="15.75" customHeight="1">
      <c r="D4560" s="199"/>
    </row>
    <row r="4562" spans="4:4" s="198" customFormat="1" ht="15.75" customHeight="1">
      <c r="D4562" s="199"/>
    </row>
    <row r="4564" spans="4:4" s="198" customFormat="1" ht="15.75" customHeight="1">
      <c r="D4564" s="199"/>
    </row>
    <row r="4566" spans="4:4" s="198" customFormat="1" ht="15.75" customHeight="1">
      <c r="D4566" s="199"/>
    </row>
    <row r="4568" spans="4:4" s="198" customFormat="1" ht="15.75" customHeight="1">
      <c r="D4568" s="199"/>
    </row>
    <row r="4570" spans="4:4" s="198" customFormat="1" ht="15.75" customHeight="1">
      <c r="D4570" s="199"/>
    </row>
    <row r="4572" spans="4:4" s="198" customFormat="1" ht="15.75" customHeight="1">
      <c r="D4572" s="199"/>
    </row>
    <row r="4574" spans="4:4" s="198" customFormat="1" ht="15.75" customHeight="1">
      <c r="D4574" s="199"/>
    </row>
    <row r="4576" spans="4:4" s="198" customFormat="1" ht="15.75" customHeight="1">
      <c r="D4576" s="199"/>
    </row>
    <row r="4578" spans="4:4" s="198" customFormat="1" ht="15.75" customHeight="1">
      <c r="D4578" s="199"/>
    </row>
    <row r="4580" spans="4:4" s="198" customFormat="1" ht="15.75" customHeight="1">
      <c r="D4580" s="199"/>
    </row>
    <row r="4582" spans="4:4" s="198" customFormat="1" ht="15.75" customHeight="1">
      <c r="D4582" s="199"/>
    </row>
    <row r="4584" spans="4:4" s="198" customFormat="1" ht="15.75" customHeight="1">
      <c r="D4584" s="199"/>
    </row>
    <row r="4586" spans="4:4" s="198" customFormat="1" ht="15.75" customHeight="1">
      <c r="D4586" s="199"/>
    </row>
    <row r="4588" spans="4:4" s="198" customFormat="1" ht="15.75" customHeight="1">
      <c r="D4588" s="199"/>
    </row>
    <row r="4590" spans="4:4" s="198" customFormat="1" ht="15.75" customHeight="1">
      <c r="D4590" s="199"/>
    </row>
    <row r="4592" spans="4:4" s="198" customFormat="1" ht="15.75" customHeight="1">
      <c r="D4592" s="199"/>
    </row>
    <row r="4594" spans="4:4" s="198" customFormat="1" ht="15.75" customHeight="1">
      <c r="D4594" s="199"/>
    </row>
    <row r="4596" spans="4:4" s="198" customFormat="1" ht="15.75" customHeight="1">
      <c r="D4596" s="199"/>
    </row>
    <row r="4598" spans="4:4" s="198" customFormat="1" ht="15.75" customHeight="1">
      <c r="D4598" s="199"/>
    </row>
    <row r="4600" spans="4:4" s="198" customFormat="1" ht="15.75" customHeight="1">
      <c r="D4600" s="199"/>
    </row>
    <row r="4602" spans="4:4" s="198" customFormat="1" ht="15.75" customHeight="1">
      <c r="D4602" s="199"/>
    </row>
    <row r="4604" spans="4:4" s="198" customFormat="1" ht="15.75" customHeight="1">
      <c r="D4604" s="199"/>
    </row>
    <row r="4606" spans="4:4" s="198" customFormat="1" ht="15.75" customHeight="1">
      <c r="D4606" s="199"/>
    </row>
    <row r="4608" spans="4:4" s="198" customFormat="1" ht="15.75" customHeight="1">
      <c r="D4608" s="199"/>
    </row>
    <row r="4610" spans="4:4" s="198" customFormat="1" ht="15.75" customHeight="1">
      <c r="D4610" s="199"/>
    </row>
    <row r="4612" spans="4:4" s="198" customFormat="1" ht="15.75" customHeight="1">
      <c r="D4612" s="199"/>
    </row>
    <row r="4614" spans="4:4" s="198" customFormat="1" ht="15.75" customHeight="1">
      <c r="D4614" s="199"/>
    </row>
    <row r="4616" spans="4:4" s="198" customFormat="1" ht="15.75" customHeight="1">
      <c r="D4616" s="199"/>
    </row>
    <row r="4618" spans="4:4" s="198" customFormat="1" ht="15.75" customHeight="1">
      <c r="D4618" s="199"/>
    </row>
    <row r="4620" spans="4:4" s="198" customFormat="1" ht="15.75" customHeight="1">
      <c r="D4620" s="199"/>
    </row>
    <row r="4622" spans="4:4" s="198" customFormat="1" ht="15.75" customHeight="1">
      <c r="D4622" s="199"/>
    </row>
    <row r="4624" spans="4:4" s="198" customFormat="1" ht="15.75" customHeight="1">
      <c r="D4624" s="199"/>
    </row>
    <row r="4626" spans="4:4" s="198" customFormat="1" ht="15.75" customHeight="1">
      <c r="D4626" s="199"/>
    </row>
    <row r="4628" spans="4:4" s="198" customFormat="1" ht="15.75" customHeight="1">
      <c r="D4628" s="199"/>
    </row>
    <row r="4630" spans="4:4" s="198" customFormat="1" ht="15.75" customHeight="1">
      <c r="D4630" s="199"/>
    </row>
    <row r="4632" spans="4:4" s="198" customFormat="1" ht="15.75" customHeight="1">
      <c r="D4632" s="199"/>
    </row>
    <row r="4634" spans="4:4" s="198" customFormat="1" ht="15.75" customHeight="1">
      <c r="D4634" s="199"/>
    </row>
    <row r="4636" spans="4:4" s="198" customFormat="1" ht="15.75" customHeight="1">
      <c r="D4636" s="199"/>
    </row>
    <row r="4638" spans="4:4" s="198" customFormat="1" ht="15.75" customHeight="1">
      <c r="D4638" s="199"/>
    </row>
    <row r="4640" spans="4:4" s="198" customFormat="1" ht="15.75" customHeight="1">
      <c r="D4640" s="199"/>
    </row>
    <row r="4642" spans="4:4" s="198" customFormat="1" ht="15.75" customHeight="1">
      <c r="D4642" s="199"/>
    </row>
    <row r="4644" spans="4:4" s="198" customFormat="1" ht="15.75" customHeight="1">
      <c r="D4644" s="199"/>
    </row>
    <row r="4646" spans="4:4" s="198" customFormat="1" ht="15.75" customHeight="1">
      <c r="D4646" s="199"/>
    </row>
    <row r="4648" spans="4:4" s="198" customFormat="1" ht="15.75" customHeight="1">
      <c r="D4648" s="199"/>
    </row>
    <row r="4650" spans="4:4" s="198" customFormat="1" ht="15.75" customHeight="1">
      <c r="D4650" s="199"/>
    </row>
    <row r="4652" spans="4:4" s="198" customFormat="1" ht="15.75" customHeight="1">
      <c r="D4652" s="199"/>
    </row>
    <row r="4654" spans="4:4" s="198" customFormat="1" ht="15.75" customHeight="1">
      <c r="D4654" s="199"/>
    </row>
    <row r="4656" spans="4:4" s="198" customFormat="1" ht="15.75" customHeight="1">
      <c r="D4656" s="199"/>
    </row>
    <row r="4658" spans="4:4" s="198" customFormat="1" ht="15.75" customHeight="1">
      <c r="D4658" s="199"/>
    </row>
    <row r="4660" spans="4:4" s="198" customFormat="1" ht="15.75" customHeight="1">
      <c r="D4660" s="199"/>
    </row>
    <row r="4662" spans="4:4" s="198" customFormat="1" ht="15.75" customHeight="1">
      <c r="D4662" s="199"/>
    </row>
    <row r="4664" spans="4:4" s="198" customFormat="1" ht="15.75" customHeight="1">
      <c r="D4664" s="199"/>
    </row>
    <row r="4666" spans="4:4" s="198" customFormat="1" ht="15.75" customHeight="1">
      <c r="D4666" s="199"/>
    </row>
    <row r="4668" spans="4:4" s="198" customFormat="1" ht="15.75" customHeight="1">
      <c r="D4668" s="199"/>
    </row>
    <row r="4670" spans="4:4" s="198" customFormat="1" ht="15.75" customHeight="1">
      <c r="D4670" s="199"/>
    </row>
    <row r="4672" spans="4:4" s="198" customFormat="1" ht="15.75" customHeight="1">
      <c r="D4672" s="199"/>
    </row>
    <row r="4674" spans="4:4" s="198" customFormat="1" ht="15.75" customHeight="1">
      <c r="D4674" s="199"/>
    </row>
    <row r="4676" spans="4:4" s="198" customFormat="1" ht="15.75" customHeight="1">
      <c r="D4676" s="199"/>
    </row>
    <row r="4678" spans="4:4" s="198" customFormat="1" ht="15.75" customHeight="1">
      <c r="D4678" s="199"/>
    </row>
    <row r="4680" spans="4:4" s="198" customFormat="1" ht="15.75" customHeight="1">
      <c r="D4680" s="199"/>
    </row>
    <row r="4682" spans="4:4" s="198" customFormat="1" ht="15.75" customHeight="1">
      <c r="D4682" s="199"/>
    </row>
    <row r="4684" spans="4:4" s="198" customFormat="1" ht="15.75" customHeight="1">
      <c r="D4684" s="199"/>
    </row>
    <row r="4686" spans="4:4" s="198" customFormat="1" ht="15.75" customHeight="1">
      <c r="D4686" s="199"/>
    </row>
    <row r="4688" spans="4:4" s="198" customFormat="1" ht="15.75" customHeight="1">
      <c r="D4688" s="199"/>
    </row>
    <row r="4690" spans="4:4" s="198" customFormat="1" ht="15.75" customHeight="1">
      <c r="D4690" s="199"/>
    </row>
    <row r="4692" spans="4:4" s="198" customFormat="1" ht="15.75" customHeight="1">
      <c r="D4692" s="199"/>
    </row>
    <row r="4694" spans="4:4" s="198" customFormat="1" ht="15.75" customHeight="1">
      <c r="D4694" s="199"/>
    </row>
    <row r="4696" spans="4:4" s="198" customFormat="1" ht="15.75" customHeight="1">
      <c r="D4696" s="199"/>
    </row>
    <row r="4698" spans="4:4" s="198" customFormat="1" ht="15.75" customHeight="1">
      <c r="D4698" s="199"/>
    </row>
    <row r="4700" spans="4:4" s="198" customFormat="1" ht="15.75" customHeight="1">
      <c r="D4700" s="199"/>
    </row>
    <row r="4702" spans="4:4" s="198" customFormat="1" ht="15.75" customHeight="1">
      <c r="D4702" s="199"/>
    </row>
    <row r="4704" spans="4:4" s="198" customFormat="1" ht="15.75" customHeight="1">
      <c r="D4704" s="199"/>
    </row>
    <row r="4706" spans="4:4" s="198" customFormat="1" ht="15.75" customHeight="1">
      <c r="D4706" s="199"/>
    </row>
    <row r="4708" spans="4:4" s="198" customFormat="1" ht="15.75" customHeight="1">
      <c r="D4708" s="199"/>
    </row>
    <row r="4710" spans="4:4" s="198" customFormat="1" ht="15.75" customHeight="1">
      <c r="D4710" s="199"/>
    </row>
    <row r="4712" spans="4:4" s="198" customFormat="1" ht="15.75" customHeight="1">
      <c r="D4712" s="199"/>
    </row>
    <row r="4714" spans="4:4" s="198" customFormat="1" ht="15.75" customHeight="1">
      <c r="D4714" s="199"/>
    </row>
    <row r="4716" spans="4:4" s="198" customFormat="1" ht="15.75" customHeight="1">
      <c r="D4716" s="199"/>
    </row>
    <row r="4718" spans="4:4" s="198" customFormat="1" ht="15.75" customHeight="1">
      <c r="D4718" s="199"/>
    </row>
    <row r="4720" spans="4:4" s="198" customFormat="1" ht="15.75" customHeight="1">
      <c r="D4720" s="199"/>
    </row>
    <row r="4722" spans="4:4" s="198" customFormat="1" ht="15.75" customHeight="1">
      <c r="D4722" s="199"/>
    </row>
    <row r="4724" spans="4:4" s="198" customFormat="1" ht="15.75" customHeight="1">
      <c r="D4724" s="199"/>
    </row>
    <row r="4726" spans="4:4" s="198" customFormat="1" ht="15.75" customHeight="1">
      <c r="D4726" s="199"/>
    </row>
    <row r="4728" spans="4:4" s="198" customFormat="1" ht="15.75" customHeight="1">
      <c r="D4728" s="199"/>
    </row>
    <row r="4730" spans="4:4" s="198" customFormat="1" ht="15.75" customHeight="1">
      <c r="D4730" s="199"/>
    </row>
    <row r="4732" spans="4:4" s="198" customFormat="1" ht="15.75" customHeight="1">
      <c r="D4732" s="199"/>
    </row>
    <row r="4734" spans="4:4" s="198" customFormat="1" ht="15.75" customHeight="1">
      <c r="D4734" s="199"/>
    </row>
    <row r="4736" spans="4:4" s="198" customFormat="1" ht="15.75" customHeight="1">
      <c r="D4736" s="199"/>
    </row>
    <row r="4738" spans="4:4" s="198" customFormat="1" ht="15.75" customHeight="1">
      <c r="D4738" s="199"/>
    </row>
    <row r="4740" spans="4:4" s="198" customFormat="1" ht="15.75" customHeight="1">
      <c r="D4740" s="199"/>
    </row>
    <row r="4742" spans="4:4" s="198" customFormat="1" ht="15.75" customHeight="1">
      <c r="D4742" s="199"/>
    </row>
    <row r="4744" spans="4:4" s="198" customFormat="1" ht="15.75" customHeight="1">
      <c r="D4744" s="199"/>
    </row>
    <row r="4746" spans="4:4" s="198" customFormat="1" ht="15.75" customHeight="1">
      <c r="D4746" s="199"/>
    </row>
    <row r="4748" spans="4:4" s="198" customFormat="1" ht="15.75" customHeight="1">
      <c r="D4748" s="199"/>
    </row>
    <row r="4750" spans="4:4" s="198" customFormat="1" ht="15.75" customHeight="1">
      <c r="D4750" s="199"/>
    </row>
    <row r="4752" spans="4:4" s="198" customFormat="1" ht="15.75" customHeight="1">
      <c r="D4752" s="199"/>
    </row>
    <row r="4754" spans="4:4" s="198" customFormat="1" ht="15.75" customHeight="1">
      <c r="D4754" s="199"/>
    </row>
    <row r="4756" spans="4:4" s="198" customFormat="1" ht="15.75" customHeight="1">
      <c r="D4756" s="199"/>
    </row>
    <row r="4758" spans="4:4" s="198" customFormat="1" ht="15.75" customHeight="1">
      <c r="D4758" s="199"/>
    </row>
    <row r="4760" spans="4:4" s="198" customFormat="1" ht="15.75" customHeight="1">
      <c r="D4760" s="199"/>
    </row>
    <row r="4762" spans="4:4" s="198" customFormat="1" ht="15.75" customHeight="1">
      <c r="D4762" s="199"/>
    </row>
    <row r="4764" spans="4:4" s="198" customFormat="1" ht="15.75" customHeight="1">
      <c r="D4764" s="199"/>
    </row>
    <row r="4766" spans="4:4" s="198" customFormat="1" ht="15.75" customHeight="1">
      <c r="D4766" s="199"/>
    </row>
    <row r="4768" spans="4:4" s="198" customFormat="1" ht="15.75" customHeight="1">
      <c r="D4768" s="199"/>
    </row>
    <row r="4770" spans="4:4" s="198" customFormat="1" ht="15.75" customHeight="1">
      <c r="D4770" s="199"/>
    </row>
    <row r="4772" spans="4:4" s="198" customFormat="1" ht="15.75" customHeight="1">
      <c r="D4772" s="199"/>
    </row>
    <row r="4774" spans="4:4" s="198" customFormat="1" ht="15.75" customHeight="1">
      <c r="D4774" s="199"/>
    </row>
    <row r="4776" spans="4:4" s="198" customFormat="1" ht="15.75" customHeight="1">
      <c r="D4776" s="199"/>
    </row>
    <row r="4778" spans="4:4" s="198" customFormat="1" ht="15.75" customHeight="1">
      <c r="D4778" s="199"/>
    </row>
    <row r="4780" spans="4:4" s="198" customFormat="1" ht="15.75" customHeight="1">
      <c r="D4780" s="199"/>
    </row>
    <row r="4782" spans="4:4" s="198" customFormat="1" ht="15.75" customHeight="1">
      <c r="D4782" s="199"/>
    </row>
    <row r="4784" spans="4:4" s="198" customFormat="1" ht="15.75" customHeight="1">
      <c r="D4784" s="199"/>
    </row>
    <row r="4786" spans="4:4" s="198" customFormat="1" ht="15.75" customHeight="1">
      <c r="D4786" s="199"/>
    </row>
    <row r="4788" spans="4:4" s="198" customFormat="1" ht="15.75" customHeight="1">
      <c r="D4788" s="199"/>
    </row>
    <row r="4790" spans="4:4" s="198" customFormat="1" ht="15.75" customHeight="1">
      <c r="D4790" s="199"/>
    </row>
    <row r="4792" spans="4:4" s="198" customFormat="1" ht="15.75" customHeight="1">
      <c r="D4792" s="199"/>
    </row>
    <row r="4794" spans="4:4" s="198" customFormat="1" ht="15.75" customHeight="1">
      <c r="D4794" s="199"/>
    </row>
    <row r="4796" spans="4:4" s="198" customFormat="1" ht="15.75" customHeight="1">
      <c r="D4796" s="199"/>
    </row>
    <row r="4798" spans="4:4" s="198" customFormat="1" ht="15.75" customHeight="1">
      <c r="D4798" s="199"/>
    </row>
    <row r="4800" spans="4:4" s="198" customFormat="1" ht="15.75" customHeight="1">
      <c r="D4800" s="199"/>
    </row>
    <row r="4802" spans="4:4" s="198" customFormat="1" ht="15.75" customHeight="1">
      <c r="D4802" s="199"/>
    </row>
    <row r="4804" spans="4:4" s="198" customFormat="1" ht="15.75" customHeight="1">
      <c r="D4804" s="199"/>
    </row>
    <row r="4806" spans="4:4" s="198" customFormat="1" ht="15.75" customHeight="1">
      <c r="D4806" s="199"/>
    </row>
    <row r="4808" spans="4:4" s="198" customFormat="1" ht="15.75" customHeight="1">
      <c r="D4808" s="199"/>
    </row>
    <row r="4810" spans="4:4" s="198" customFormat="1" ht="15.75" customHeight="1">
      <c r="D4810" s="199"/>
    </row>
    <row r="4812" spans="4:4" s="198" customFormat="1" ht="15.75" customHeight="1">
      <c r="D4812" s="199"/>
    </row>
    <row r="4814" spans="4:4" s="198" customFormat="1" ht="15.75" customHeight="1">
      <c r="D4814" s="199"/>
    </row>
    <row r="4816" spans="4:4" s="198" customFormat="1" ht="15.75" customHeight="1">
      <c r="D4816" s="199"/>
    </row>
    <row r="4818" spans="4:4" s="198" customFormat="1" ht="15.75" customHeight="1">
      <c r="D4818" s="199"/>
    </row>
    <row r="4820" spans="4:4" s="198" customFormat="1" ht="15.75" customHeight="1">
      <c r="D4820" s="199"/>
    </row>
    <row r="4822" spans="4:4" s="198" customFormat="1" ht="15.75" customHeight="1">
      <c r="D4822" s="199"/>
    </row>
    <row r="4824" spans="4:4" s="198" customFormat="1" ht="15.75" customHeight="1">
      <c r="D4824" s="199"/>
    </row>
    <row r="4826" spans="4:4" s="198" customFormat="1" ht="15.75" customHeight="1">
      <c r="D4826" s="199"/>
    </row>
    <row r="4828" spans="4:4" s="198" customFormat="1" ht="15.75" customHeight="1">
      <c r="D4828" s="199"/>
    </row>
    <row r="4830" spans="4:4" s="198" customFormat="1" ht="15.75" customHeight="1">
      <c r="D4830" s="199"/>
    </row>
    <row r="4832" spans="4:4" s="198" customFormat="1" ht="15.75" customHeight="1">
      <c r="D4832" s="199"/>
    </row>
    <row r="4834" spans="4:4" s="198" customFormat="1" ht="15.75" customHeight="1">
      <c r="D4834" s="199"/>
    </row>
    <row r="4836" spans="4:4" s="198" customFormat="1" ht="15.75" customHeight="1">
      <c r="D4836" s="199"/>
    </row>
    <row r="4838" spans="4:4" s="198" customFormat="1" ht="15.75" customHeight="1">
      <c r="D4838" s="199"/>
    </row>
    <row r="4840" spans="4:4" s="198" customFormat="1" ht="15.75" customHeight="1">
      <c r="D4840" s="199"/>
    </row>
    <row r="4842" spans="4:4" s="198" customFormat="1" ht="15.75" customHeight="1">
      <c r="D4842" s="199"/>
    </row>
    <row r="4844" spans="4:4" s="198" customFormat="1" ht="15.75" customHeight="1">
      <c r="D4844" s="199"/>
    </row>
    <row r="4846" spans="4:4" s="198" customFormat="1" ht="15.75" customHeight="1">
      <c r="D4846" s="199"/>
    </row>
    <row r="4848" spans="4:4" s="198" customFormat="1" ht="15.75" customHeight="1">
      <c r="D4848" s="199"/>
    </row>
    <row r="4850" spans="4:4" s="198" customFormat="1" ht="15.75" customHeight="1">
      <c r="D4850" s="199"/>
    </row>
    <row r="4852" spans="4:4" s="198" customFormat="1" ht="15.75" customHeight="1">
      <c r="D4852" s="199"/>
    </row>
    <row r="4854" spans="4:4" s="198" customFormat="1" ht="15.75" customHeight="1">
      <c r="D4854" s="199"/>
    </row>
    <row r="4856" spans="4:4" s="198" customFormat="1" ht="15.75" customHeight="1">
      <c r="D4856" s="199"/>
    </row>
    <row r="4858" spans="4:4" s="198" customFormat="1" ht="15.75" customHeight="1">
      <c r="D4858" s="199"/>
    </row>
    <row r="4860" spans="4:4" s="198" customFormat="1" ht="15.75" customHeight="1">
      <c r="D4860" s="199"/>
    </row>
    <row r="4862" spans="4:4" s="198" customFormat="1" ht="15.75" customHeight="1">
      <c r="D4862" s="199"/>
    </row>
    <row r="4864" spans="4:4" s="198" customFormat="1" ht="15.75" customHeight="1">
      <c r="D4864" s="199"/>
    </row>
    <row r="4866" spans="4:4" s="198" customFormat="1" ht="15.75" customHeight="1">
      <c r="D4866" s="199"/>
    </row>
    <row r="4868" spans="4:4" s="198" customFormat="1" ht="15.75" customHeight="1">
      <c r="D4868" s="199"/>
    </row>
    <row r="4870" spans="4:4" s="198" customFormat="1" ht="15.75" customHeight="1">
      <c r="D4870" s="199"/>
    </row>
    <row r="4872" spans="4:4" s="198" customFormat="1" ht="15.75" customHeight="1">
      <c r="D4872" s="199"/>
    </row>
    <row r="4874" spans="4:4" s="198" customFormat="1" ht="15.75" customHeight="1">
      <c r="D4874" s="199"/>
    </row>
    <row r="4876" spans="4:4" s="198" customFormat="1" ht="15.75" customHeight="1">
      <c r="D4876" s="199"/>
    </row>
    <row r="4878" spans="4:4" s="198" customFormat="1" ht="15.75" customHeight="1">
      <c r="D4878" s="199"/>
    </row>
    <row r="4880" spans="4:4" s="198" customFormat="1" ht="15.75" customHeight="1">
      <c r="D4880" s="199"/>
    </row>
    <row r="4882" spans="4:4" s="198" customFormat="1" ht="15.75" customHeight="1">
      <c r="D4882" s="199"/>
    </row>
    <row r="4884" spans="4:4" s="198" customFormat="1" ht="15.75" customHeight="1">
      <c r="D4884" s="199"/>
    </row>
    <row r="4886" spans="4:4" s="198" customFormat="1" ht="15.75" customHeight="1">
      <c r="D4886" s="199"/>
    </row>
    <row r="4888" spans="4:4" s="198" customFormat="1" ht="15.75" customHeight="1">
      <c r="D4888" s="199"/>
    </row>
    <row r="4890" spans="4:4" s="198" customFormat="1" ht="15.75" customHeight="1">
      <c r="D4890" s="199"/>
    </row>
    <row r="4892" spans="4:4" s="198" customFormat="1" ht="15.75" customHeight="1">
      <c r="D4892" s="199"/>
    </row>
    <row r="4894" spans="4:4" s="198" customFormat="1" ht="15.75" customHeight="1">
      <c r="D4894" s="199"/>
    </row>
    <row r="4896" spans="4:4" s="198" customFormat="1" ht="15.75" customHeight="1">
      <c r="D4896" s="199"/>
    </row>
    <row r="4898" spans="4:4" s="198" customFormat="1" ht="15.75" customHeight="1">
      <c r="D4898" s="199"/>
    </row>
    <row r="4900" spans="4:4" s="198" customFormat="1" ht="15.75" customHeight="1">
      <c r="D4900" s="199"/>
    </row>
    <row r="4902" spans="4:4" s="198" customFormat="1" ht="15.75" customHeight="1">
      <c r="D4902" s="199"/>
    </row>
    <row r="4904" spans="4:4" s="198" customFormat="1" ht="15.75" customHeight="1">
      <c r="D4904" s="199"/>
    </row>
    <row r="4906" spans="4:4" s="198" customFormat="1" ht="15.75" customHeight="1">
      <c r="D4906" s="199"/>
    </row>
    <row r="4908" spans="4:4" s="198" customFormat="1" ht="15.75" customHeight="1">
      <c r="D4908" s="199"/>
    </row>
    <row r="4910" spans="4:4" s="198" customFormat="1" ht="15.75" customHeight="1">
      <c r="D4910" s="199"/>
    </row>
    <row r="4912" spans="4:4" s="198" customFormat="1" ht="15.75" customHeight="1">
      <c r="D4912" s="199"/>
    </row>
    <row r="4914" spans="4:4" s="198" customFormat="1" ht="15.75" customHeight="1">
      <c r="D4914" s="199"/>
    </row>
    <row r="4916" spans="4:4" s="198" customFormat="1" ht="15.75" customHeight="1">
      <c r="D4916" s="199"/>
    </row>
    <row r="4918" spans="4:4" s="198" customFormat="1" ht="15.75" customHeight="1">
      <c r="D4918" s="199"/>
    </row>
    <row r="4920" spans="4:4" s="198" customFormat="1" ht="15.75" customHeight="1">
      <c r="D4920" s="199"/>
    </row>
    <row r="4922" spans="4:4" s="198" customFormat="1" ht="15.75" customHeight="1">
      <c r="D4922" s="199"/>
    </row>
    <row r="4924" spans="4:4" s="198" customFormat="1" ht="15.75" customHeight="1">
      <c r="D4924" s="199"/>
    </row>
    <row r="4926" spans="4:4" s="198" customFormat="1" ht="15.75" customHeight="1">
      <c r="D4926" s="199"/>
    </row>
    <row r="4928" spans="4:4" s="198" customFormat="1" ht="15.75" customHeight="1">
      <c r="D4928" s="199"/>
    </row>
    <row r="4930" spans="4:4" s="198" customFormat="1" ht="15.75" customHeight="1">
      <c r="D4930" s="199"/>
    </row>
    <row r="4932" spans="4:4" s="198" customFormat="1" ht="15.75" customHeight="1">
      <c r="D4932" s="199"/>
    </row>
    <row r="4934" spans="4:4" s="198" customFormat="1" ht="15.75" customHeight="1">
      <c r="D4934" s="199"/>
    </row>
    <row r="4936" spans="4:4" s="198" customFormat="1" ht="15.75" customHeight="1">
      <c r="D4936" s="199"/>
    </row>
    <row r="4938" spans="4:4" s="198" customFormat="1" ht="15.75" customHeight="1">
      <c r="D4938" s="199"/>
    </row>
    <row r="4940" spans="4:4" s="198" customFormat="1" ht="15.75" customHeight="1">
      <c r="D4940" s="199"/>
    </row>
    <row r="4942" spans="4:4" s="198" customFormat="1" ht="15.75" customHeight="1">
      <c r="D4942" s="199"/>
    </row>
    <row r="4944" spans="4:4" s="198" customFormat="1" ht="15.75" customHeight="1">
      <c r="D4944" s="199"/>
    </row>
    <row r="4946" spans="4:4" s="198" customFormat="1" ht="15.75" customHeight="1">
      <c r="D4946" s="199"/>
    </row>
    <row r="4948" spans="4:4" s="198" customFormat="1" ht="15.75" customHeight="1">
      <c r="D4948" s="199"/>
    </row>
    <row r="4950" spans="4:4" s="198" customFormat="1" ht="15.75" customHeight="1">
      <c r="D4950" s="199"/>
    </row>
    <row r="4952" spans="4:4" s="198" customFormat="1" ht="15.75" customHeight="1">
      <c r="D4952" s="199"/>
    </row>
    <row r="4954" spans="4:4" s="198" customFormat="1" ht="15.75" customHeight="1">
      <c r="D4954" s="199"/>
    </row>
    <row r="4956" spans="4:4" s="198" customFormat="1" ht="15.75" customHeight="1">
      <c r="D4956" s="199"/>
    </row>
    <row r="4958" spans="4:4" s="198" customFormat="1" ht="15.75" customHeight="1">
      <c r="D4958" s="199"/>
    </row>
    <row r="4960" spans="4:4" s="198" customFormat="1" ht="15.75" customHeight="1">
      <c r="D4960" s="199"/>
    </row>
    <row r="4962" spans="4:4" s="198" customFormat="1" ht="15.75" customHeight="1">
      <c r="D4962" s="199"/>
    </row>
    <row r="4964" spans="4:4" s="198" customFormat="1" ht="15.75" customHeight="1">
      <c r="D4964" s="199"/>
    </row>
    <row r="4966" spans="4:4" s="198" customFormat="1" ht="15.75" customHeight="1">
      <c r="D4966" s="199"/>
    </row>
    <row r="4968" spans="4:4" s="198" customFormat="1" ht="15.75" customHeight="1">
      <c r="D4968" s="199"/>
    </row>
    <row r="4970" spans="4:4" s="198" customFormat="1" ht="15.75" customHeight="1">
      <c r="D4970" s="199"/>
    </row>
    <row r="4972" spans="4:4" s="198" customFormat="1" ht="15.75" customHeight="1">
      <c r="D4972" s="199"/>
    </row>
    <row r="4974" spans="4:4" s="198" customFormat="1" ht="15.75" customHeight="1">
      <c r="D4974" s="199"/>
    </row>
    <row r="4976" spans="4:4" s="198" customFormat="1" ht="15.75" customHeight="1">
      <c r="D4976" s="199"/>
    </row>
    <row r="4978" spans="4:4" s="198" customFormat="1" ht="15.75" customHeight="1">
      <c r="D4978" s="199"/>
    </row>
    <row r="4980" spans="4:4" s="198" customFormat="1" ht="15.75" customHeight="1">
      <c r="D4980" s="199"/>
    </row>
    <row r="4982" spans="4:4" s="198" customFormat="1" ht="15.75" customHeight="1">
      <c r="D4982" s="199"/>
    </row>
    <row r="4984" spans="4:4" s="198" customFormat="1" ht="15.75" customHeight="1">
      <c r="D4984" s="199"/>
    </row>
    <row r="4986" spans="4:4" s="198" customFormat="1" ht="15.75" customHeight="1">
      <c r="D4986" s="199"/>
    </row>
    <row r="4988" spans="4:4" s="198" customFormat="1" ht="15.75" customHeight="1">
      <c r="D4988" s="199"/>
    </row>
    <row r="4990" spans="4:4" s="198" customFormat="1" ht="15.75" customHeight="1">
      <c r="D4990" s="199"/>
    </row>
    <row r="4992" spans="4:4" s="198" customFormat="1" ht="15.75" customHeight="1">
      <c r="D4992" s="199"/>
    </row>
    <row r="4994" spans="4:4" s="198" customFormat="1" ht="15.75" customHeight="1">
      <c r="D4994" s="199"/>
    </row>
    <row r="4996" spans="4:4" s="198" customFormat="1" ht="15.75" customHeight="1">
      <c r="D4996" s="199"/>
    </row>
    <row r="4998" spans="4:4" s="198" customFormat="1" ht="15.75" customHeight="1">
      <c r="D4998" s="199"/>
    </row>
    <row r="5000" spans="4:4" s="198" customFormat="1" ht="15.75" customHeight="1">
      <c r="D5000" s="199"/>
    </row>
    <row r="5002" spans="4:4" s="198" customFormat="1" ht="15.75" customHeight="1">
      <c r="D5002" s="199"/>
    </row>
    <row r="5004" spans="4:4" s="198" customFormat="1" ht="15.75" customHeight="1">
      <c r="D5004" s="199"/>
    </row>
    <row r="5006" spans="4:4" s="198" customFormat="1" ht="15.75" customHeight="1">
      <c r="D5006" s="199"/>
    </row>
    <row r="5008" spans="4:4" s="198" customFormat="1" ht="15.75" customHeight="1">
      <c r="D5008" s="199"/>
    </row>
    <row r="5010" spans="4:4" s="198" customFormat="1" ht="15.75" customHeight="1">
      <c r="D5010" s="199"/>
    </row>
    <row r="5012" spans="4:4" s="198" customFormat="1" ht="15.75" customHeight="1">
      <c r="D5012" s="199"/>
    </row>
    <row r="5014" spans="4:4" s="198" customFormat="1" ht="15.75" customHeight="1">
      <c r="D5014" s="199"/>
    </row>
    <row r="5016" spans="4:4" s="198" customFormat="1" ht="15.75" customHeight="1">
      <c r="D5016" s="199"/>
    </row>
    <row r="5018" spans="4:4" s="198" customFormat="1" ht="15.75" customHeight="1">
      <c r="D5018" s="199"/>
    </row>
    <row r="5020" spans="4:4" s="198" customFormat="1" ht="15.75" customHeight="1">
      <c r="D5020" s="199"/>
    </row>
    <row r="5022" spans="4:4" s="198" customFormat="1" ht="15.75" customHeight="1">
      <c r="D5022" s="199"/>
    </row>
    <row r="5024" spans="4:4" s="198" customFormat="1" ht="15.75" customHeight="1">
      <c r="D5024" s="199"/>
    </row>
    <row r="5026" spans="4:4" s="198" customFormat="1" ht="15.75" customHeight="1">
      <c r="D5026" s="199"/>
    </row>
    <row r="5028" spans="4:4" s="198" customFormat="1" ht="15.75" customHeight="1">
      <c r="D5028" s="199"/>
    </row>
    <row r="5030" spans="4:4" s="198" customFormat="1" ht="15.75" customHeight="1">
      <c r="D5030" s="199"/>
    </row>
    <row r="5032" spans="4:4" s="198" customFormat="1" ht="15.75" customHeight="1">
      <c r="D5032" s="199"/>
    </row>
    <row r="5034" spans="4:4" s="198" customFormat="1" ht="15.75" customHeight="1">
      <c r="D5034" s="199"/>
    </row>
    <row r="5036" spans="4:4" s="198" customFormat="1" ht="15.75" customHeight="1">
      <c r="D5036" s="199"/>
    </row>
    <row r="5038" spans="4:4" s="198" customFormat="1" ht="15.75" customHeight="1">
      <c r="D5038" s="199"/>
    </row>
    <row r="5040" spans="4:4" s="198" customFormat="1" ht="15.75" customHeight="1">
      <c r="D5040" s="199"/>
    </row>
    <row r="5042" spans="4:4" s="198" customFormat="1" ht="15.75" customHeight="1">
      <c r="D5042" s="199"/>
    </row>
    <row r="5044" spans="4:4" s="198" customFormat="1" ht="15.75" customHeight="1">
      <c r="D5044" s="199"/>
    </row>
    <row r="5046" spans="4:4" s="198" customFormat="1" ht="15.75" customHeight="1">
      <c r="D5046" s="199"/>
    </row>
    <row r="5048" spans="4:4" s="198" customFormat="1" ht="15.75" customHeight="1">
      <c r="D5048" s="199"/>
    </row>
    <row r="5050" spans="4:4" s="198" customFormat="1" ht="15.75" customHeight="1">
      <c r="D5050" s="199"/>
    </row>
    <row r="5052" spans="4:4" s="198" customFormat="1" ht="15.75" customHeight="1">
      <c r="D5052" s="199"/>
    </row>
    <row r="5054" spans="4:4" s="198" customFormat="1" ht="15.75" customHeight="1">
      <c r="D5054" s="199"/>
    </row>
    <row r="5056" spans="4:4" s="198" customFormat="1" ht="15.75" customHeight="1">
      <c r="D5056" s="199"/>
    </row>
    <row r="5058" spans="4:4" s="198" customFormat="1" ht="15.75" customHeight="1">
      <c r="D5058" s="199"/>
    </row>
    <row r="5060" spans="4:4" s="198" customFormat="1" ht="15.75" customHeight="1">
      <c r="D5060" s="199"/>
    </row>
    <row r="5062" spans="4:4" s="198" customFormat="1" ht="15.75" customHeight="1">
      <c r="D5062" s="199"/>
    </row>
    <row r="5064" spans="4:4" s="198" customFormat="1" ht="15.75" customHeight="1">
      <c r="D5064" s="199"/>
    </row>
    <row r="5066" spans="4:4" s="198" customFormat="1" ht="15.75" customHeight="1">
      <c r="D5066" s="199"/>
    </row>
    <row r="5068" spans="4:4" s="198" customFormat="1" ht="15.75" customHeight="1">
      <c r="D5068" s="199"/>
    </row>
    <row r="5070" spans="4:4" s="198" customFormat="1" ht="15.75" customHeight="1">
      <c r="D5070" s="199"/>
    </row>
    <row r="5072" spans="4:4" s="198" customFormat="1" ht="15.75" customHeight="1">
      <c r="D5072" s="199"/>
    </row>
    <row r="5074" spans="4:4" s="198" customFormat="1" ht="15.75" customHeight="1">
      <c r="D5074" s="199"/>
    </row>
    <row r="5076" spans="4:4" s="198" customFormat="1" ht="15.75" customHeight="1">
      <c r="D5076" s="199"/>
    </row>
    <row r="5078" spans="4:4" s="198" customFormat="1" ht="15.75" customHeight="1">
      <c r="D5078" s="199"/>
    </row>
    <row r="5080" spans="4:4" s="198" customFormat="1" ht="15.75" customHeight="1">
      <c r="D5080" s="199"/>
    </row>
    <row r="5082" spans="4:4" s="198" customFormat="1" ht="15.75" customHeight="1">
      <c r="D5082" s="199"/>
    </row>
    <row r="5084" spans="4:4" s="198" customFormat="1" ht="15.75" customHeight="1">
      <c r="D5084" s="199"/>
    </row>
    <row r="5086" spans="4:4" s="198" customFormat="1" ht="15.75" customHeight="1">
      <c r="D5086" s="199"/>
    </row>
    <row r="5088" spans="4:4" s="198" customFormat="1" ht="15.75" customHeight="1">
      <c r="D5088" s="199"/>
    </row>
    <row r="5090" spans="4:4" s="198" customFormat="1" ht="15.75" customHeight="1">
      <c r="D5090" s="199"/>
    </row>
    <row r="5092" spans="4:4" s="198" customFormat="1" ht="15.75" customHeight="1">
      <c r="D5092" s="199"/>
    </row>
    <row r="5094" spans="4:4" s="198" customFormat="1" ht="15.75" customHeight="1">
      <c r="D5094" s="199"/>
    </row>
    <row r="5096" spans="4:4" s="198" customFormat="1" ht="15.75" customHeight="1">
      <c r="D5096" s="199"/>
    </row>
    <row r="5098" spans="4:4" s="198" customFormat="1" ht="15.75" customHeight="1">
      <c r="D5098" s="199"/>
    </row>
    <row r="5100" spans="4:4" s="198" customFormat="1" ht="15.75" customHeight="1">
      <c r="D5100" s="199"/>
    </row>
    <row r="5102" spans="4:4" s="198" customFormat="1" ht="15.75" customHeight="1">
      <c r="D5102" s="199"/>
    </row>
    <row r="5104" spans="4:4" s="198" customFormat="1" ht="15.75" customHeight="1">
      <c r="D5104" s="199"/>
    </row>
    <row r="5106" spans="4:4" s="198" customFormat="1" ht="15.75" customHeight="1">
      <c r="D5106" s="199"/>
    </row>
    <row r="5108" spans="4:4" s="198" customFormat="1" ht="15.75" customHeight="1">
      <c r="D5108" s="199"/>
    </row>
    <row r="5110" spans="4:4" s="198" customFormat="1" ht="15.75" customHeight="1">
      <c r="D5110" s="199"/>
    </row>
    <row r="5112" spans="4:4" s="198" customFormat="1" ht="15.75" customHeight="1">
      <c r="D5112" s="199"/>
    </row>
    <row r="5114" spans="4:4" s="198" customFormat="1" ht="15.75" customHeight="1">
      <c r="D5114" s="199"/>
    </row>
    <row r="5116" spans="4:4" s="198" customFormat="1" ht="15.75" customHeight="1">
      <c r="D5116" s="199"/>
    </row>
    <row r="5118" spans="4:4" s="198" customFormat="1" ht="15.75" customHeight="1">
      <c r="D5118" s="199"/>
    </row>
    <row r="5120" spans="4:4" s="198" customFormat="1" ht="15.75" customHeight="1">
      <c r="D5120" s="199"/>
    </row>
    <row r="5122" spans="4:4" s="198" customFormat="1" ht="15.75" customHeight="1">
      <c r="D5122" s="199"/>
    </row>
    <row r="5124" spans="4:4" s="198" customFormat="1" ht="15.75" customHeight="1">
      <c r="D5124" s="199"/>
    </row>
    <row r="5126" spans="4:4" s="198" customFormat="1" ht="15.75" customHeight="1">
      <c r="D5126" s="199"/>
    </row>
    <row r="5128" spans="4:4" s="198" customFormat="1" ht="15.75" customHeight="1">
      <c r="D5128" s="199"/>
    </row>
    <row r="5130" spans="4:4" s="198" customFormat="1" ht="15.75" customHeight="1">
      <c r="D5130" s="199"/>
    </row>
    <row r="5132" spans="4:4" s="198" customFormat="1" ht="15.75" customHeight="1">
      <c r="D5132" s="199"/>
    </row>
    <row r="5134" spans="4:4" s="198" customFormat="1" ht="15.75" customHeight="1">
      <c r="D5134" s="199"/>
    </row>
    <row r="5136" spans="4:4" s="198" customFormat="1" ht="15.75" customHeight="1">
      <c r="D5136" s="199"/>
    </row>
    <row r="5138" spans="4:4" s="198" customFormat="1" ht="15.75" customHeight="1">
      <c r="D5138" s="199"/>
    </row>
    <row r="5140" spans="4:4" s="198" customFormat="1" ht="15.75" customHeight="1">
      <c r="D5140" s="199"/>
    </row>
    <row r="5142" spans="4:4" s="198" customFormat="1" ht="15.75" customHeight="1">
      <c r="D5142" s="199"/>
    </row>
    <row r="5144" spans="4:4" s="198" customFormat="1" ht="15.75" customHeight="1">
      <c r="D5144" s="199"/>
    </row>
    <row r="5146" spans="4:4" s="198" customFormat="1" ht="15.75" customHeight="1">
      <c r="D5146" s="199"/>
    </row>
    <row r="5148" spans="4:4" s="198" customFormat="1" ht="15.75" customHeight="1">
      <c r="D5148" s="199"/>
    </row>
    <row r="5150" spans="4:4" s="198" customFormat="1" ht="15.75" customHeight="1">
      <c r="D5150" s="199"/>
    </row>
    <row r="5152" spans="4:4" s="198" customFormat="1" ht="15.75" customHeight="1">
      <c r="D5152" s="199"/>
    </row>
    <row r="5154" spans="4:4" s="198" customFormat="1" ht="15.75" customHeight="1">
      <c r="D5154" s="199"/>
    </row>
    <row r="5156" spans="4:4" s="198" customFormat="1" ht="15.75" customHeight="1">
      <c r="D5156" s="199"/>
    </row>
    <row r="5158" spans="4:4" s="198" customFormat="1" ht="15.75" customHeight="1">
      <c r="D5158" s="199"/>
    </row>
    <row r="5160" spans="4:4" s="198" customFormat="1" ht="15.75" customHeight="1">
      <c r="D5160" s="199"/>
    </row>
    <row r="5162" spans="4:4" s="198" customFormat="1" ht="15.75" customHeight="1">
      <c r="D5162" s="199"/>
    </row>
    <row r="5164" spans="4:4" s="198" customFormat="1" ht="15.75" customHeight="1">
      <c r="D5164" s="199"/>
    </row>
    <row r="5166" spans="4:4" s="198" customFormat="1" ht="15.75" customHeight="1">
      <c r="D5166" s="199"/>
    </row>
    <row r="5168" spans="4:4" s="198" customFormat="1" ht="15.75" customHeight="1">
      <c r="D5168" s="199"/>
    </row>
    <row r="5170" spans="4:4" s="198" customFormat="1" ht="15.75" customHeight="1">
      <c r="D5170" s="199"/>
    </row>
    <row r="5172" spans="4:4" s="198" customFormat="1" ht="15.75" customHeight="1">
      <c r="D5172" s="199"/>
    </row>
    <row r="5174" spans="4:4" s="198" customFormat="1" ht="15.75" customHeight="1">
      <c r="D5174" s="199"/>
    </row>
    <row r="5176" spans="4:4" s="198" customFormat="1" ht="15.75" customHeight="1">
      <c r="D5176" s="199"/>
    </row>
    <row r="5178" spans="4:4" s="198" customFormat="1" ht="15.75" customHeight="1">
      <c r="D5178" s="199"/>
    </row>
    <row r="5180" spans="4:4" s="198" customFormat="1" ht="15.75" customHeight="1">
      <c r="D5180" s="199"/>
    </row>
    <row r="5182" spans="4:4" s="198" customFormat="1" ht="15.75" customHeight="1">
      <c r="D5182" s="199"/>
    </row>
    <row r="5184" spans="4:4" s="198" customFormat="1" ht="15.75" customHeight="1">
      <c r="D5184" s="199"/>
    </row>
    <row r="5186" spans="4:4" s="198" customFormat="1" ht="15.75" customHeight="1">
      <c r="D5186" s="199"/>
    </row>
    <row r="5188" spans="4:4" s="198" customFormat="1" ht="15.75" customHeight="1">
      <c r="D5188" s="199"/>
    </row>
    <row r="5190" spans="4:4" s="198" customFormat="1" ht="15.75" customHeight="1">
      <c r="D5190" s="199"/>
    </row>
    <row r="5192" spans="4:4" s="198" customFormat="1" ht="15.75" customHeight="1">
      <c r="D5192" s="199"/>
    </row>
    <row r="5194" spans="4:4" s="198" customFormat="1" ht="15.75" customHeight="1">
      <c r="D5194" s="199"/>
    </row>
    <row r="5196" spans="4:4" s="198" customFormat="1" ht="15.75" customHeight="1">
      <c r="D5196" s="199"/>
    </row>
    <row r="5198" spans="4:4" s="198" customFormat="1" ht="15.75" customHeight="1">
      <c r="D5198" s="199"/>
    </row>
    <row r="5200" spans="4:4" s="198" customFormat="1" ht="15.75" customHeight="1">
      <c r="D5200" s="199"/>
    </row>
    <row r="5202" spans="4:4" s="198" customFormat="1" ht="15.75" customHeight="1">
      <c r="D5202" s="199"/>
    </row>
    <row r="5204" spans="4:4" s="198" customFormat="1" ht="15.75" customHeight="1">
      <c r="D5204" s="199"/>
    </row>
    <row r="5206" spans="4:4" s="198" customFormat="1" ht="15.75" customHeight="1">
      <c r="D5206" s="199"/>
    </row>
    <row r="5208" spans="4:4" s="198" customFormat="1" ht="15.75" customHeight="1">
      <c r="D5208" s="199"/>
    </row>
    <row r="5210" spans="4:4" s="198" customFormat="1" ht="15.75" customHeight="1">
      <c r="D5210" s="199"/>
    </row>
    <row r="5212" spans="4:4" s="198" customFormat="1" ht="15.75" customHeight="1">
      <c r="D5212" s="199"/>
    </row>
    <row r="5214" spans="4:4" s="198" customFormat="1" ht="15.75" customHeight="1">
      <c r="D5214" s="199"/>
    </row>
    <row r="5216" spans="4:4" s="198" customFormat="1" ht="15.75" customHeight="1">
      <c r="D5216" s="199"/>
    </row>
    <row r="5218" spans="4:4" s="198" customFormat="1" ht="15.75" customHeight="1">
      <c r="D5218" s="199"/>
    </row>
    <row r="5220" spans="4:4" s="198" customFormat="1" ht="15.75" customHeight="1">
      <c r="D5220" s="199"/>
    </row>
    <row r="5222" spans="4:4" s="198" customFormat="1" ht="15.75" customHeight="1">
      <c r="D5222" s="199"/>
    </row>
    <row r="5224" spans="4:4" s="198" customFormat="1" ht="15.75" customHeight="1">
      <c r="D5224" s="199"/>
    </row>
    <row r="5226" spans="4:4" s="198" customFormat="1" ht="15.75" customHeight="1">
      <c r="D5226" s="199"/>
    </row>
    <row r="5228" spans="4:4" s="198" customFormat="1" ht="15.75" customHeight="1">
      <c r="D5228" s="199"/>
    </row>
    <row r="5230" spans="4:4" s="198" customFormat="1" ht="15.75" customHeight="1">
      <c r="D5230" s="199"/>
    </row>
    <row r="5232" spans="4:4" s="198" customFormat="1" ht="15.75" customHeight="1">
      <c r="D5232" s="199"/>
    </row>
    <row r="5234" spans="4:4" s="198" customFormat="1" ht="15.75" customHeight="1">
      <c r="D5234" s="199"/>
    </row>
    <row r="5236" spans="4:4" s="198" customFormat="1" ht="15.75" customHeight="1">
      <c r="D5236" s="199"/>
    </row>
    <row r="5238" spans="4:4" s="198" customFormat="1" ht="15.75" customHeight="1">
      <c r="D5238" s="199"/>
    </row>
    <row r="5240" spans="4:4" s="198" customFormat="1" ht="15.75" customHeight="1">
      <c r="D5240" s="199"/>
    </row>
    <row r="5242" spans="4:4" s="198" customFormat="1" ht="15.75" customHeight="1">
      <c r="D5242" s="199"/>
    </row>
    <row r="5244" spans="4:4" s="198" customFormat="1" ht="15.75" customHeight="1">
      <c r="D5244" s="199"/>
    </row>
    <row r="5246" spans="4:4" s="198" customFormat="1" ht="15.75" customHeight="1">
      <c r="D5246" s="199"/>
    </row>
    <row r="5248" spans="4:4" s="198" customFormat="1" ht="15.75" customHeight="1">
      <c r="D5248" s="199"/>
    </row>
    <row r="5250" spans="4:4" s="198" customFormat="1" ht="15.75" customHeight="1">
      <c r="D5250" s="199"/>
    </row>
    <row r="5252" spans="4:4" s="198" customFormat="1" ht="15.75" customHeight="1">
      <c r="D5252" s="199"/>
    </row>
    <row r="5254" spans="4:4" s="198" customFormat="1" ht="15.75" customHeight="1">
      <c r="D5254" s="199"/>
    </row>
    <row r="5256" spans="4:4" s="198" customFormat="1" ht="15.75" customHeight="1">
      <c r="D5256" s="199"/>
    </row>
    <row r="5258" spans="4:4" s="198" customFormat="1" ht="15.75" customHeight="1">
      <c r="D5258" s="199"/>
    </row>
    <row r="5260" spans="4:4" s="198" customFormat="1" ht="15.75" customHeight="1">
      <c r="D5260" s="199"/>
    </row>
    <row r="5262" spans="4:4" s="198" customFormat="1" ht="15.75" customHeight="1">
      <c r="D5262" s="199"/>
    </row>
    <row r="5264" spans="4:4" s="198" customFormat="1" ht="15.75" customHeight="1">
      <c r="D5264" s="199"/>
    </row>
    <row r="5266" spans="4:4" s="198" customFormat="1" ht="15.75" customHeight="1">
      <c r="D5266" s="199"/>
    </row>
    <row r="5268" spans="4:4" s="198" customFormat="1" ht="15.75" customHeight="1">
      <c r="D5268" s="199"/>
    </row>
    <row r="5270" spans="4:4" s="198" customFormat="1" ht="15.75" customHeight="1">
      <c r="D5270" s="199"/>
    </row>
    <row r="5272" spans="4:4" s="198" customFormat="1" ht="15.75" customHeight="1">
      <c r="D5272" s="199"/>
    </row>
    <row r="5274" spans="4:4" s="198" customFormat="1" ht="15.75" customHeight="1">
      <c r="D5274" s="199"/>
    </row>
    <row r="5276" spans="4:4" s="198" customFormat="1" ht="15.75" customHeight="1">
      <c r="D5276" s="199"/>
    </row>
    <row r="5278" spans="4:4" s="198" customFormat="1" ht="15.75" customHeight="1">
      <c r="D5278" s="199"/>
    </row>
    <row r="5280" spans="4:4" s="198" customFormat="1" ht="15.75" customHeight="1">
      <c r="D5280" s="199"/>
    </row>
    <row r="5282" spans="4:4" s="198" customFormat="1" ht="15.75" customHeight="1">
      <c r="D5282" s="199"/>
    </row>
    <row r="5284" spans="4:4" s="198" customFormat="1" ht="15.75" customHeight="1">
      <c r="D5284" s="199"/>
    </row>
    <row r="5286" spans="4:4" s="198" customFormat="1" ht="15.75" customHeight="1">
      <c r="D5286" s="199"/>
    </row>
    <row r="5288" spans="4:4" s="198" customFormat="1" ht="15.75" customHeight="1">
      <c r="D5288" s="199"/>
    </row>
    <row r="5290" spans="4:4" s="198" customFormat="1" ht="15.75" customHeight="1">
      <c r="D5290" s="199"/>
    </row>
    <row r="5292" spans="4:4" s="198" customFormat="1" ht="15.75" customHeight="1">
      <c r="D5292" s="199"/>
    </row>
    <row r="5294" spans="4:4" s="198" customFormat="1" ht="15.75" customHeight="1">
      <c r="D5294" s="199"/>
    </row>
    <row r="5296" spans="4:4" s="198" customFormat="1" ht="15.75" customHeight="1">
      <c r="D5296" s="199"/>
    </row>
    <row r="5298" spans="4:4" s="198" customFormat="1" ht="15.75" customHeight="1">
      <c r="D5298" s="199"/>
    </row>
    <row r="5300" spans="4:4" s="198" customFormat="1" ht="15.75" customHeight="1">
      <c r="D5300" s="199"/>
    </row>
    <row r="5302" spans="4:4" s="198" customFormat="1" ht="15.75" customHeight="1">
      <c r="D5302" s="199"/>
    </row>
    <row r="5304" spans="4:4" s="198" customFormat="1" ht="15.75" customHeight="1">
      <c r="D5304" s="199"/>
    </row>
    <row r="5306" spans="4:4" s="198" customFormat="1" ht="15.75" customHeight="1">
      <c r="D5306" s="199"/>
    </row>
    <row r="5308" spans="4:4" s="198" customFormat="1" ht="15.75" customHeight="1">
      <c r="D5308" s="199"/>
    </row>
    <row r="5310" spans="4:4" s="198" customFormat="1" ht="15.75" customHeight="1">
      <c r="D5310" s="199"/>
    </row>
    <row r="5312" spans="4:4" s="198" customFormat="1" ht="15.75" customHeight="1">
      <c r="D5312" s="199"/>
    </row>
    <row r="5314" spans="4:4" s="198" customFormat="1" ht="15.75" customHeight="1">
      <c r="D5314" s="199"/>
    </row>
    <row r="5316" spans="4:4" s="198" customFormat="1" ht="15.75" customHeight="1">
      <c r="D5316" s="199"/>
    </row>
    <row r="5318" spans="4:4" s="198" customFormat="1" ht="15.75" customHeight="1">
      <c r="D5318" s="199"/>
    </row>
    <row r="5320" spans="4:4" s="198" customFormat="1" ht="15.75" customHeight="1">
      <c r="D5320" s="199"/>
    </row>
    <row r="5322" spans="4:4" s="198" customFormat="1" ht="15.75" customHeight="1">
      <c r="D5322" s="199"/>
    </row>
    <row r="5324" spans="4:4" s="198" customFormat="1" ht="15.75" customHeight="1">
      <c r="D5324" s="199"/>
    </row>
    <row r="5326" spans="4:4" s="198" customFormat="1" ht="15.75" customHeight="1">
      <c r="D5326" s="199"/>
    </row>
    <row r="5328" spans="4:4" s="198" customFormat="1" ht="15.75" customHeight="1">
      <c r="D5328" s="199"/>
    </row>
    <row r="5330" spans="4:4" s="198" customFormat="1" ht="15.75" customHeight="1">
      <c r="D5330" s="199"/>
    </row>
    <row r="5332" spans="4:4" s="198" customFormat="1" ht="15.75" customHeight="1">
      <c r="D5332" s="199"/>
    </row>
    <row r="5334" spans="4:4" s="198" customFormat="1" ht="15.75" customHeight="1">
      <c r="D5334" s="199"/>
    </row>
    <row r="5336" spans="4:4" s="198" customFormat="1" ht="15.75" customHeight="1">
      <c r="D5336" s="199"/>
    </row>
    <row r="5338" spans="4:4" s="198" customFormat="1" ht="15.75" customHeight="1">
      <c r="D5338" s="199"/>
    </row>
    <row r="5340" spans="4:4" s="198" customFormat="1" ht="15.75" customHeight="1">
      <c r="D5340" s="199"/>
    </row>
    <row r="5342" spans="4:4" s="198" customFormat="1" ht="15.75" customHeight="1">
      <c r="D5342" s="199"/>
    </row>
    <row r="5344" spans="4:4" s="198" customFormat="1" ht="15.75" customHeight="1">
      <c r="D5344" s="199"/>
    </row>
    <row r="5346" spans="4:4" s="198" customFormat="1" ht="15.75" customHeight="1">
      <c r="D5346" s="199"/>
    </row>
    <row r="5348" spans="4:4" s="198" customFormat="1" ht="15.75" customHeight="1">
      <c r="D5348" s="199"/>
    </row>
    <row r="5350" spans="4:4" s="198" customFormat="1" ht="15.75" customHeight="1">
      <c r="D5350" s="199"/>
    </row>
    <row r="5352" spans="4:4" s="198" customFormat="1" ht="15.75" customHeight="1">
      <c r="D5352" s="199"/>
    </row>
    <row r="5354" spans="4:4" s="198" customFormat="1" ht="15.75" customHeight="1">
      <c r="D5354" s="199"/>
    </row>
    <row r="5356" spans="4:4" s="198" customFormat="1" ht="15.75" customHeight="1">
      <c r="D5356" s="199"/>
    </row>
    <row r="5358" spans="4:4" s="198" customFormat="1" ht="15.75" customHeight="1">
      <c r="D5358" s="199"/>
    </row>
    <row r="5360" spans="4:4" s="198" customFormat="1" ht="15.75" customHeight="1">
      <c r="D5360" s="199"/>
    </row>
    <row r="5362" spans="4:4" s="198" customFormat="1" ht="15.75" customHeight="1">
      <c r="D5362" s="199"/>
    </row>
    <row r="5364" spans="4:4" s="198" customFormat="1" ht="15.75" customHeight="1">
      <c r="D5364" s="199"/>
    </row>
    <row r="5366" spans="4:4" s="198" customFormat="1" ht="15.75" customHeight="1">
      <c r="D5366" s="199"/>
    </row>
    <row r="5368" spans="4:4" s="198" customFormat="1" ht="15.75" customHeight="1">
      <c r="D5368" s="199"/>
    </row>
    <row r="5370" spans="4:4" s="198" customFormat="1" ht="15.75" customHeight="1">
      <c r="D5370" s="199"/>
    </row>
    <row r="5372" spans="4:4" s="198" customFormat="1" ht="15.75" customHeight="1">
      <c r="D5372" s="199"/>
    </row>
    <row r="5374" spans="4:4" s="198" customFormat="1" ht="15.75" customHeight="1">
      <c r="D5374" s="199"/>
    </row>
    <row r="5376" spans="4:4" s="198" customFormat="1" ht="15.75" customHeight="1">
      <c r="D5376" s="199"/>
    </row>
    <row r="5378" spans="4:4" s="198" customFormat="1" ht="15.75" customHeight="1">
      <c r="D5378" s="199"/>
    </row>
    <row r="5380" spans="4:4" s="198" customFormat="1" ht="15.75" customHeight="1">
      <c r="D5380" s="199"/>
    </row>
    <row r="5382" spans="4:4" s="198" customFormat="1" ht="15.75" customHeight="1">
      <c r="D5382" s="199"/>
    </row>
    <row r="5384" spans="4:4" s="198" customFormat="1" ht="15.75" customHeight="1">
      <c r="D5384" s="199"/>
    </row>
    <row r="5386" spans="4:4" s="198" customFormat="1" ht="15.75" customHeight="1">
      <c r="D5386" s="199"/>
    </row>
    <row r="5388" spans="4:4" s="198" customFormat="1" ht="15.75" customHeight="1">
      <c r="D5388" s="199"/>
    </row>
    <row r="5390" spans="4:4" s="198" customFormat="1" ht="15.75" customHeight="1">
      <c r="D5390" s="199"/>
    </row>
    <row r="5392" spans="4:4" s="198" customFormat="1" ht="15.75" customHeight="1">
      <c r="D5392" s="199"/>
    </row>
    <row r="5394" spans="4:4" s="198" customFormat="1" ht="15.75" customHeight="1">
      <c r="D5394" s="199"/>
    </row>
    <row r="5396" spans="4:4" s="198" customFormat="1" ht="15.75" customHeight="1">
      <c r="D5396" s="199"/>
    </row>
    <row r="5398" spans="4:4" s="198" customFormat="1" ht="15.75" customHeight="1">
      <c r="D5398" s="199"/>
    </row>
    <row r="5400" spans="4:4" s="198" customFormat="1" ht="15.75" customHeight="1">
      <c r="D5400" s="199"/>
    </row>
    <row r="5402" spans="4:4" s="198" customFormat="1" ht="15.75" customHeight="1">
      <c r="D5402" s="199"/>
    </row>
    <row r="5404" spans="4:4" s="198" customFormat="1" ht="15.75" customHeight="1">
      <c r="D5404" s="199"/>
    </row>
    <row r="5406" spans="4:4" s="198" customFormat="1" ht="15.75" customHeight="1">
      <c r="D5406" s="199"/>
    </row>
    <row r="5408" spans="4:4" s="198" customFormat="1" ht="15.75" customHeight="1">
      <c r="D5408" s="199"/>
    </row>
    <row r="5410" spans="4:4" s="198" customFormat="1" ht="15.75" customHeight="1">
      <c r="D5410" s="199"/>
    </row>
    <row r="5412" spans="4:4" s="198" customFormat="1" ht="15.75" customHeight="1">
      <c r="D5412" s="199"/>
    </row>
    <row r="5414" spans="4:4" s="198" customFormat="1" ht="15.75" customHeight="1">
      <c r="D5414" s="199"/>
    </row>
    <row r="5416" spans="4:4" s="198" customFormat="1" ht="15.75" customHeight="1">
      <c r="D5416" s="199"/>
    </row>
    <row r="5418" spans="4:4" s="198" customFormat="1" ht="15.75" customHeight="1">
      <c r="D5418" s="199"/>
    </row>
    <row r="5420" spans="4:4" s="198" customFormat="1" ht="15.75" customHeight="1">
      <c r="D5420" s="199"/>
    </row>
    <row r="5422" spans="4:4" s="198" customFormat="1" ht="15.75" customHeight="1">
      <c r="D5422" s="199"/>
    </row>
    <row r="5424" spans="4:4" s="198" customFormat="1" ht="15.75" customHeight="1">
      <c r="D5424" s="199"/>
    </row>
    <row r="5426" spans="4:4" s="198" customFormat="1" ht="15.75" customHeight="1">
      <c r="D5426" s="199"/>
    </row>
    <row r="5428" spans="4:4" s="198" customFormat="1" ht="15.75" customHeight="1">
      <c r="D5428" s="199"/>
    </row>
    <row r="5430" spans="4:4" s="198" customFormat="1" ht="15.75" customHeight="1">
      <c r="D5430" s="199"/>
    </row>
    <row r="5432" spans="4:4" s="198" customFormat="1" ht="15.75" customHeight="1">
      <c r="D5432" s="199"/>
    </row>
    <row r="5434" spans="4:4" s="198" customFormat="1" ht="15.75" customHeight="1">
      <c r="D5434" s="199"/>
    </row>
    <row r="5436" spans="4:4" s="198" customFormat="1" ht="15.75" customHeight="1">
      <c r="D5436" s="199"/>
    </row>
    <row r="5438" spans="4:4" s="198" customFormat="1" ht="15.75" customHeight="1">
      <c r="D5438" s="199"/>
    </row>
    <row r="5440" spans="4:4" s="198" customFormat="1" ht="15.75" customHeight="1">
      <c r="D5440" s="199"/>
    </row>
    <row r="5442" spans="4:4" s="198" customFormat="1" ht="15.75" customHeight="1">
      <c r="D5442" s="199"/>
    </row>
    <row r="5444" spans="4:4" s="198" customFormat="1" ht="15.75" customHeight="1">
      <c r="D5444" s="199"/>
    </row>
    <row r="5446" spans="4:4" s="198" customFormat="1" ht="15.75" customHeight="1">
      <c r="D5446" s="199"/>
    </row>
    <row r="5448" spans="4:4" s="198" customFormat="1" ht="15.75" customHeight="1">
      <c r="D5448" s="199"/>
    </row>
    <row r="5450" spans="4:4" s="198" customFormat="1" ht="15.75" customHeight="1">
      <c r="D5450" s="199"/>
    </row>
    <row r="5452" spans="4:4" s="198" customFormat="1" ht="15.75" customHeight="1">
      <c r="D5452" s="199"/>
    </row>
    <row r="5454" spans="4:4" s="198" customFormat="1" ht="15.75" customHeight="1">
      <c r="D5454" s="199"/>
    </row>
    <row r="5456" spans="4:4" s="198" customFormat="1" ht="15.75" customHeight="1">
      <c r="D5456" s="199"/>
    </row>
    <row r="5458" spans="4:4" s="198" customFormat="1" ht="15.75" customHeight="1">
      <c r="D5458" s="199"/>
    </row>
    <row r="5460" spans="4:4" s="198" customFormat="1" ht="15.75" customHeight="1">
      <c r="D5460" s="199"/>
    </row>
    <row r="5462" spans="4:4" s="198" customFormat="1" ht="15.75" customHeight="1">
      <c r="D5462" s="199"/>
    </row>
    <row r="5464" spans="4:4" s="198" customFormat="1" ht="15.75" customHeight="1">
      <c r="D5464" s="199"/>
    </row>
    <row r="5466" spans="4:4" s="198" customFormat="1" ht="15.75" customHeight="1">
      <c r="D5466" s="199"/>
    </row>
    <row r="5468" spans="4:4" s="198" customFormat="1" ht="15.75" customHeight="1">
      <c r="D5468" s="199"/>
    </row>
    <row r="5470" spans="4:4" s="198" customFormat="1" ht="15.75" customHeight="1">
      <c r="D5470" s="199"/>
    </row>
    <row r="5472" spans="4:4" s="198" customFormat="1" ht="15.75" customHeight="1">
      <c r="D5472" s="199"/>
    </row>
    <row r="5474" spans="4:4" s="198" customFormat="1" ht="15.75" customHeight="1">
      <c r="D5474" s="199"/>
    </row>
    <row r="5476" spans="4:4" s="198" customFormat="1" ht="15.75" customHeight="1">
      <c r="D5476" s="199"/>
    </row>
    <row r="5478" spans="4:4" s="198" customFormat="1" ht="15.75" customHeight="1">
      <c r="D5478" s="199"/>
    </row>
    <row r="5480" spans="4:4" s="198" customFormat="1" ht="15.75" customHeight="1">
      <c r="D5480" s="199"/>
    </row>
    <row r="5482" spans="4:4" s="198" customFormat="1" ht="15.75" customHeight="1">
      <c r="D5482" s="199"/>
    </row>
    <row r="5484" spans="4:4" s="198" customFormat="1" ht="15.75" customHeight="1">
      <c r="D5484" s="199"/>
    </row>
    <row r="5486" spans="4:4" s="198" customFormat="1" ht="15.75" customHeight="1">
      <c r="D5486" s="199"/>
    </row>
    <row r="5488" spans="4:4" s="198" customFormat="1" ht="15.75" customHeight="1">
      <c r="D5488" s="199"/>
    </row>
    <row r="5490" spans="4:4" s="198" customFormat="1" ht="15.75" customHeight="1">
      <c r="D5490" s="199"/>
    </row>
    <row r="5492" spans="4:4" s="198" customFormat="1" ht="15.75" customHeight="1">
      <c r="D5492" s="199"/>
    </row>
    <row r="5494" spans="4:4" s="198" customFormat="1" ht="15.75" customHeight="1">
      <c r="D5494" s="199"/>
    </row>
    <row r="5496" spans="4:4" s="198" customFormat="1" ht="15.75" customHeight="1">
      <c r="D5496" s="199"/>
    </row>
    <row r="5498" spans="4:4" s="198" customFormat="1" ht="15.75" customHeight="1">
      <c r="D5498" s="199"/>
    </row>
    <row r="5500" spans="4:4" s="198" customFormat="1" ht="15.75" customHeight="1">
      <c r="D5500" s="199"/>
    </row>
    <row r="5502" spans="4:4" s="198" customFormat="1" ht="15.75" customHeight="1">
      <c r="D5502" s="199"/>
    </row>
    <row r="5504" spans="4:4" s="198" customFormat="1" ht="15.75" customHeight="1">
      <c r="D5504" s="199"/>
    </row>
    <row r="5506" spans="4:4" s="198" customFormat="1" ht="15.75" customHeight="1">
      <c r="D5506" s="199"/>
    </row>
    <row r="5508" spans="4:4" s="198" customFormat="1" ht="15.75" customHeight="1">
      <c r="D5508" s="199"/>
    </row>
    <row r="5510" spans="4:4" s="198" customFormat="1" ht="15.75" customHeight="1">
      <c r="D5510" s="199"/>
    </row>
    <row r="5512" spans="4:4" s="198" customFormat="1" ht="15.75" customHeight="1">
      <c r="D5512" s="199"/>
    </row>
    <row r="5514" spans="4:4" s="198" customFormat="1" ht="15.75" customHeight="1">
      <c r="D5514" s="199"/>
    </row>
    <row r="5516" spans="4:4" s="198" customFormat="1" ht="15.75" customHeight="1">
      <c r="D5516" s="199"/>
    </row>
    <row r="5518" spans="4:4" s="198" customFormat="1" ht="15.75" customHeight="1">
      <c r="D5518" s="199"/>
    </row>
    <row r="5520" spans="4:4" s="198" customFormat="1" ht="15.75" customHeight="1">
      <c r="D5520" s="199"/>
    </row>
    <row r="5522" spans="4:4" s="198" customFormat="1" ht="15.75" customHeight="1">
      <c r="D5522" s="199"/>
    </row>
    <row r="5524" spans="4:4" s="198" customFormat="1" ht="15.75" customHeight="1">
      <c r="D5524" s="199"/>
    </row>
    <row r="5526" spans="4:4" s="198" customFormat="1" ht="15.75" customHeight="1">
      <c r="D5526" s="199"/>
    </row>
    <row r="5528" spans="4:4" s="198" customFormat="1" ht="15.75" customHeight="1">
      <c r="D5528" s="199"/>
    </row>
    <row r="5530" spans="4:4" s="198" customFormat="1" ht="15.75" customHeight="1">
      <c r="D5530" s="199"/>
    </row>
    <row r="5532" spans="4:4" s="198" customFormat="1" ht="15.75" customHeight="1">
      <c r="D5532" s="199"/>
    </row>
    <row r="5534" spans="4:4" s="198" customFormat="1" ht="15.75" customHeight="1">
      <c r="D5534" s="199"/>
    </row>
    <row r="5536" spans="4:4" s="198" customFormat="1" ht="15.75" customHeight="1">
      <c r="D5536" s="199"/>
    </row>
    <row r="5538" spans="4:4" s="198" customFormat="1" ht="15.75" customHeight="1">
      <c r="D5538" s="199"/>
    </row>
    <row r="5540" spans="4:4" s="198" customFormat="1" ht="15.75" customHeight="1">
      <c r="D5540" s="199"/>
    </row>
    <row r="5542" spans="4:4" s="198" customFormat="1" ht="15.75" customHeight="1">
      <c r="D5542" s="199"/>
    </row>
    <row r="5544" spans="4:4" s="198" customFormat="1" ht="15.75" customHeight="1">
      <c r="D5544" s="199"/>
    </row>
    <row r="5546" spans="4:4" s="198" customFormat="1" ht="15.75" customHeight="1">
      <c r="D5546" s="199"/>
    </row>
    <row r="5548" spans="4:4" s="198" customFormat="1" ht="15.75" customHeight="1">
      <c r="D5548" s="199"/>
    </row>
    <row r="5550" spans="4:4" s="198" customFormat="1" ht="15.75" customHeight="1">
      <c r="D5550" s="199"/>
    </row>
    <row r="5552" spans="4:4" s="198" customFormat="1" ht="15.75" customHeight="1">
      <c r="D5552" s="199"/>
    </row>
    <row r="5554" spans="4:4" s="198" customFormat="1" ht="15.75" customHeight="1">
      <c r="D5554" s="199"/>
    </row>
    <row r="5556" spans="4:4" s="198" customFormat="1" ht="15.75" customHeight="1">
      <c r="D5556" s="199"/>
    </row>
    <row r="5558" spans="4:4" s="198" customFormat="1" ht="15.75" customHeight="1">
      <c r="D5558" s="199"/>
    </row>
    <row r="5560" spans="4:4" s="198" customFormat="1" ht="15.75" customHeight="1">
      <c r="D5560" s="199"/>
    </row>
    <row r="5562" spans="4:4" s="198" customFormat="1" ht="15.75" customHeight="1">
      <c r="D5562" s="199"/>
    </row>
    <row r="5564" spans="4:4" s="198" customFormat="1" ht="15.75" customHeight="1">
      <c r="D5564" s="199"/>
    </row>
    <row r="5566" spans="4:4" s="198" customFormat="1" ht="15.75" customHeight="1">
      <c r="D5566" s="199"/>
    </row>
    <row r="5568" spans="4:4" s="198" customFormat="1" ht="15.75" customHeight="1">
      <c r="D5568" s="199"/>
    </row>
    <row r="5570" spans="4:4" s="198" customFormat="1" ht="15.75" customHeight="1">
      <c r="D5570" s="199"/>
    </row>
    <row r="5572" spans="4:4" s="198" customFormat="1" ht="15.75" customHeight="1">
      <c r="D5572" s="199"/>
    </row>
    <row r="5574" spans="4:4" s="198" customFormat="1" ht="15.75" customHeight="1">
      <c r="D5574" s="199"/>
    </row>
    <row r="5576" spans="4:4" s="198" customFormat="1" ht="15.75" customHeight="1">
      <c r="D5576" s="199"/>
    </row>
    <row r="5578" spans="4:4" s="198" customFormat="1" ht="15.75" customHeight="1">
      <c r="D5578" s="199"/>
    </row>
    <row r="5580" spans="4:4" s="198" customFormat="1" ht="15.75" customHeight="1">
      <c r="D5580" s="199"/>
    </row>
    <row r="5582" spans="4:4" s="198" customFormat="1" ht="15.75" customHeight="1">
      <c r="D5582" s="199"/>
    </row>
    <row r="5584" spans="4:4" s="198" customFormat="1" ht="15.75" customHeight="1">
      <c r="D5584" s="199"/>
    </row>
    <row r="5586" spans="4:4" s="198" customFormat="1" ht="15.75" customHeight="1">
      <c r="D5586" s="199"/>
    </row>
    <row r="5588" spans="4:4" s="198" customFormat="1" ht="15.75" customHeight="1">
      <c r="D5588" s="199"/>
    </row>
    <row r="5590" spans="4:4" s="198" customFormat="1" ht="15.75" customHeight="1">
      <c r="D5590" s="199"/>
    </row>
    <row r="5592" spans="4:4" s="198" customFormat="1" ht="15.75" customHeight="1">
      <c r="D5592" s="199"/>
    </row>
    <row r="5594" spans="4:4" s="198" customFormat="1" ht="15.75" customHeight="1">
      <c r="D5594" s="199"/>
    </row>
    <row r="5596" spans="4:4" s="198" customFormat="1" ht="15.75" customHeight="1">
      <c r="D5596" s="199"/>
    </row>
    <row r="5598" spans="4:4" s="198" customFormat="1" ht="15.75" customHeight="1">
      <c r="D5598" s="199"/>
    </row>
    <row r="5600" spans="4:4" s="198" customFormat="1" ht="15.75" customHeight="1">
      <c r="D5600" s="199"/>
    </row>
    <row r="5602" spans="4:4" s="198" customFormat="1" ht="15.75" customHeight="1">
      <c r="D5602" s="199"/>
    </row>
    <row r="5604" spans="4:4" s="198" customFormat="1" ht="15.75" customHeight="1">
      <c r="D5604" s="199"/>
    </row>
    <row r="5606" spans="4:4" s="198" customFormat="1" ht="15.75" customHeight="1">
      <c r="D5606" s="199"/>
    </row>
    <row r="5608" spans="4:4" s="198" customFormat="1" ht="15.75" customHeight="1">
      <c r="D5608" s="199"/>
    </row>
    <row r="5610" spans="4:4" s="198" customFormat="1" ht="15.75" customHeight="1">
      <c r="D5610" s="199"/>
    </row>
    <row r="5612" spans="4:4" s="198" customFormat="1" ht="15.75" customHeight="1">
      <c r="D5612" s="199"/>
    </row>
    <row r="5614" spans="4:4" s="198" customFormat="1" ht="15.75" customHeight="1">
      <c r="D5614" s="199"/>
    </row>
    <row r="5616" spans="4:4" s="198" customFormat="1" ht="15.75" customHeight="1">
      <c r="D5616" s="199"/>
    </row>
    <row r="5618" spans="4:4" s="198" customFormat="1" ht="15.75" customHeight="1">
      <c r="D5618" s="199"/>
    </row>
    <row r="5620" spans="4:4" s="198" customFormat="1" ht="15.75" customHeight="1">
      <c r="D5620" s="199"/>
    </row>
    <row r="5622" spans="4:4" s="198" customFormat="1" ht="15.75" customHeight="1">
      <c r="D5622" s="199"/>
    </row>
    <row r="5624" spans="4:4" s="198" customFormat="1" ht="15.75" customHeight="1">
      <c r="D5624" s="199"/>
    </row>
    <row r="5626" spans="4:4" s="198" customFormat="1" ht="15.75" customHeight="1">
      <c r="D5626" s="199"/>
    </row>
    <row r="5628" spans="4:4" s="198" customFormat="1" ht="15.75" customHeight="1">
      <c r="D5628" s="199"/>
    </row>
    <row r="5630" spans="4:4" s="198" customFormat="1" ht="15.75" customHeight="1">
      <c r="D5630" s="199"/>
    </row>
    <row r="5632" spans="4:4" s="198" customFormat="1" ht="15.75" customHeight="1">
      <c r="D5632" s="199"/>
    </row>
    <row r="5634" spans="4:4" s="198" customFormat="1" ht="15.75" customHeight="1">
      <c r="D5634" s="199"/>
    </row>
    <row r="5636" spans="4:4" s="198" customFormat="1" ht="15.75" customHeight="1">
      <c r="D5636" s="199"/>
    </row>
    <row r="5638" spans="4:4" s="198" customFormat="1" ht="15.75" customHeight="1">
      <c r="D5638" s="199"/>
    </row>
    <row r="5640" spans="4:4" s="198" customFormat="1" ht="15.75" customHeight="1">
      <c r="D5640" s="199"/>
    </row>
    <row r="5642" spans="4:4" s="198" customFormat="1" ht="15.75" customHeight="1">
      <c r="D5642" s="199"/>
    </row>
    <row r="5644" spans="4:4" s="198" customFormat="1" ht="15.75" customHeight="1">
      <c r="D5644" s="199"/>
    </row>
    <row r="5646" spans="4:4" s="198" customFormat="1" ht="15.75" customHeight="1">
      <c r="D5646" s="199"/>
    </row>
    <row r="5648" spans="4:4" s="198" customFormat="1" ht="15.75" customHeight="1">
      <c r="D5648" s="199"/>
    </row>
    <row r="5650" spans="4:4" s="198" customFormat="1" ht="15.75" customHeight="1">
      <c r="D5650" s="199"/>
    </row>
    <row r="5652" spans="4:4" s="198" customFormat="1" ht="15.75" customHeight="1">
      <c r="D5652" s="199"/>
    </row>
    <row r="5654" spans="4:4" s="198" customFormat="1" ht="15.75" customHeight="1">
      <c r="D5654" s="199"/>
    </row>
    <row r="5656" spans="4:4" s="198" customFormat="1" ht="15.75" customHeight="1">
      <c r="D5656" s="199"/>
    </row>
    <row r="5658" spans="4:4" s="198" customFormat="1" ht="15.75" customHeight="1">
      <c r="D5658" s="199"/>
    </row>
    <row r="5660" spans="4:4" s="198" customFormat="1" ht="15.75" customHeight="1">
      <c r="D5660" s="199"/>
    </row>
    <row r="5662" spans="4:4" s="198" customFormat="1" ht="15.75" customHeight="1">
      <c r="D5662" s="199"/>
    </row>
    <row r="5664" spans="4:4" s="198" customFormat="1" ht="15.75" customHeight="1">
      <c r="D5664" s="199"/>
    </row>
    <row r="5666" spans="4:4" s="198" customFormat="1" ht="15.75" customHeight="1">
      <c r="D5666" s="199"/>
    </row>
    <row r="5668" spans="4:4" s="198" customFormat="1" ht="15.75" customHeight="1">
      <c r="D5668" s="199"/>
    </row>
    <row r="5670" spans="4:4" s="198" customFormat="1" ht="15.75" customHeight="1">
      <c r="D5670" s="199"/>
    </row>
    <row r="5672" spans="4:4" s="198" customFormat="1" ht="15.75" customHeight="1">
      <c r="D5672" s="199"/>
    </row>
    <row r="5674" spans="4:4" s="198" customFormat="1" ht="15.75" customHeight="1">
      <c r="D5674" s="199"/>
    </row>
    <row r="5676" spans="4:4" s="198" customFormat="1" ht="15.75" customHeight="1">
      <c r="D5676" s="199"/>
    </row>
    <row r="5678" spans="4:4" s="198" customFormat="1" ht="15.75" customHeight="1">
      <c r="D5678" s="199"/>
    </row>
    <row r="5680" spans="4:4" s="198" customFormat="1" ht="15.75" customHeight="1">
      <c r="D5680" s="199"/>
    </row>
    <row r="5682" spans="4:4" s="198" customFormat="1" ht="15.75" customHeight="1">
      <c r="D5682" s="199"/>
    </row>
    <row r="5684" spans="4:4" s="198" customFormat="1" ht="15.75" customHeight="1">
      <c r="D5684" s="199"/>
    </row>
    <row r="5686" spans="4:4" s="198" customFormat="1" ht="15.75" customHeight="1">
      <c r="D5686" s="199"/>
    </row>
    <row r="5688" spans="4:4" s="198" customFormat="1" ht="15.75" customHeight="1">
      <c r="D5688" s="199"/>
    </row>
    <row r="5690" spans="4:4" s="198" customFormat="1" ht="15.75" customHeight="1">
      <c r="D5690" s="199"/>
    </row>
    <row r="5692" spans="4:4" s="198" customFormat="1" ht="15.75" customHeight="1">
      <c r="D5692" s="199"/>
    </row>
    <row r="5694" spans="4:4" s="198" customFormat="1" ht="15.75" customHeight="1">
      <c r="D5694" s="199"/>
    </row>
    <row r="5696" spans="4:4" s="198" customFormat="1" ht="15.75" customHeight="1">
      <c r="D5696" s="199"/>
    </row>
    <row r="5698" spans="4:4" s="198" customFormat="1" ht="15.75" customHeight="1">
      <c r="D5698" s="199"/>
    </row>
    <row r="5700" spans="4:4" s="198" customFormat="1" ht="15.75" customHeight="1">
      <c r="D5700" s="199"/>
    </row>
    <row r="5702" spans="4:4" s="198" customFormat="1" ht="15.75" customHeight="1">
      <c r="D5702" s="199"/>
    </row>
    <row r="5704" spans="4:4" s="198" customFormat="1" ht="15.75" customHeight="1">
      <c r="D5704" s="199"/>
    </row>
    <row r="5706" spans="4:4" s="198" customFormat="1" ht="15.75" customHeight="1">
      <c r="D5706" s="199"/>
    </row>
    <row r="5708" spans="4:4" s="198" customFormat="1" ht="15.75" customHeight="1">
      <c r="D5708" s="199"/>
    </row>
    <row r="5710" spans="4:4" s="198" customFormat="1" ht="15.75" customHeight="1">
      <c r="D5710" s="199"/>
    </row>
    <row r="5712" spans="4:4" s="198" customFormat="1" ht="15.75" customHeight="1">
      <c r="D5712" s="199"/>
    </row>
    <row r="5714" spans="4:4" s="198" customFormat="1" ht="15.75" customHeight="1">
      <c r="D5714" s="199"/>
    </row>
    <row r="5716" spans="4:4" s="198" customFormat="1" ht="15.75" customHeight="1">
      <c r="D5716" s="199"/>
    </row>
    <row r="5718" spans="4:4" s="198" customFormat="1" ht="15.75" customHeight="1">
      <c r="D5718" s="199"/>
    </row>
    <row r="5720" spans="4:4" s="198" customFormat="1" ht="15.75" customHeight="1">
      <c r="D5720" s="199"/>
    </row>
    <row r="5722" spans="4:4" s="198" customFormat="1" ht="15.75" customHeight="1">
      <c r="D5722" s="199"/>
    </row>
    <row r="5724" spans="4:4" s="198" customFormat="1" ht="15.75" customHeight="1">
      <c r="D5724" s="199"/>
    </row>
    <row r="5726" spans="4:4" s="198" customFormat="1" ht="15.75" customHeight="1">
      <c r="D5726" s="199"/>
    </row>
    <row r="5728" spans="4:4" s="198" customFormat="1" ht="15.75" customHeight="1">
      <c r="D5728" s="199"/>
    </row>
    <row r="5730" spans="4:4" s="198" customFormat="1" ht="15.75" customHeight="1">
      <c r="D5730" s="199"/>
    </row>
    <row r="5732" spans="4:4" s="198" customFormat="1" ht="15.75" customHeight="1">
      <c r="D5732" s="199"/>
    </row>
    <row r="5734" spans="4:4" s="198" customFormat="1" ht="15.75" customHeight="1">
      <c r="D5734" s="199"/>
    </row>
    <row r="5736" spans="4:4" s="198" customFormat="1" ht="15.75" customHeight="1">
      <c r="D5736" s="199"/>
    </row>
    <row r="5738" spans="4:4" s="198" customFormat="1" ht="15.75" customHeight="1">
      <c r="D5738" s="199"/>
    </row>
    <row r="5740" spans="4:4" s="198" customFormat="1" ht="15.75" customHeight="1">
      <c r="D5740" s="199"/>
    </row>
    <row r="5742" spans="4:4" s="198" customFormat="1" ht="15.75" customHeight="1">
      <c r="D5742" s="199"/>
    </row>
    <row r="5744" spans="4:4" s="198" customFormat="1" ht="15.75" customHeight="1">
      <c r="D5744" s="199"/>
    </row>
    <row r="5746" spans="4:4" s="198" customFormat="1" ht="15.75" customHeight="1">
      <c r="D5746" s="199"/>
    </row>
    <row r="5748" spans="4:4" s="198" customFormat="1" ht="15.75" customHeight="1">
      <c r="D5748" s="199"/>
    </row>
    <row r="5750" spans="4:4" s="198" customFormat="1" ht="15.75" customHeight="1">
      <c r="D5750" s="199"/>
    </row>
    <row r="5752" spans="4:4" s="198" customFormat="1" ht="15.75" customHeight="1">
      <c r="D5752" s="199"/>
    </row>
    <row r="5754" spans="4:4" s="198" customFormat="1" ht="15.75" customHeight="1">
      <c r="D5754" s="199"/>
    </row>
    <row r="5756" spans="4:4" s="198" customFormat="1" ht="15.75" customHeight="1">
      <c r="D5756" s="199"/>
    </row>
    <row r="5758" spans="4:4" s="198" customFormat="1" ht="15.75" customHeight="1">
      <c r="D5758" s="199"/>
    </row>
    <row r="5760" spans="4:4" s="198" customFormat="1" ht="15.75" customHeight="1">
      <c r="D5760" s="199"/>
    </row>
    <row r="5762" spans="4:4" s="198" customFormat="1" ht="15.75" customHeight="1">
      <c r="D5762" s="199"/>
    </row>
    <row r="5764" spans="4:4" s="198" customFormat="1" ht="15.75" customHeight="1">
      <c r="D5764" s="199"/>
    </row>
    <row r="5766" spans="4:4" s="198" customFormat="1" ht="15.75" customHeight="1">
      <c r="D5766" s="199"/>
    </row>
    <row r="5768" spans="4:4" s="198" customFormat="1" ht="15.75" customHeight="1">
      <c r="D5768" s="199"/>
    </row>
    <row r="5770" spans="4:4" s="198" customFormat="1" ht="15.75" customHeight="1">
      <c r="D5770" s="199"/>
    </row>
    <row r="5772" spans="4:4" s="198" customFormat="1" ht="15.75" customHeight="1">
      <c r="D5772" s="199"/>
    </row>
    <row r="5774" spans="4:4" s="198" customFormat="1" ht="15.75" customHeight="1">
      <c r="D5774" s="199"/>
    </row>
    <row r="5776" spans="4:4" s="198" customFormat="1" ht="15.75" customHeight="1">
      <c r="D5776" s="199"/>
    </row>
    <row r="5778" spans="4:4" s="198" customFormat="1" ht="15.75" customHeight="1">
      <c r="D5778" s="199"/>
    </row>
    <row r="5780" spans="4:4" s="198" customFormat="1" ht="15.75" customHeight="1">
      <c r="D5780" s="199"/>
    </row>
    <row r="5782" spans="4:4" s="198" customFormat="1" ht="15.75" customHeight="1">
      <c r="D5782" s="199"/>
    </row>
    <row r="5784" spans="4:4" s="198" customFormat="1" ht="15.75" customHeight="1">
      <c r="D5784" s="199"/>
    </row>
    <row r="5786" spans="4:4" s="198" customFormat="1" ht="15.75" customHeight="1">
      <c r="D5786" s="199"/>
    </row>
    <row r="5788" spans="4:4" s="198" customFormat="1" ht="15.75" customHeight="1">
      <c r="D5788" s="199"/>
    </row>
    <row r="5790" spans="4:4" s="198" customFormat="1" ht="15.75" customHeight="1">
      <c r="D5790" s="199"/>
    </row>
    <row r="5792" spans="4:4" s="198" customFormat="1" ht="15.75" customHeight="1">
      <c r="D5792" s="199"/>
    </row>
    <row r="5794" spans="4:4" s="198" customFormat="1" ht="15.75" customHeight="1">
      <c r="D5794" s="199"/>
    </row>
    <row r="5796" spans="4:4" s="198" customFormat="1" ht="15.75" customHeight="1">
      <c r="D5796" s="199"/>
    </row>
    <row r="5798" spans="4:4" s="198" customFormat="1" ht="15.75" customHeight="1">
      <c r="D5798" s="199"/>
    </row>
    <row r="5800" spans="4:4" s="198" customFormat="1" ht="15.75" customHeight="1">
      <c r="D5800" s="199"/>
    </row>
    <row r="5802" spans="4:4" s="198" customFormat="1" ht="15.75" customHeight="1">
      <c r="D5802" s="199"/>
    </row>
    <row r="5804" spans="4:4" s="198" customFormat="1" ht="15.75" customHeight="1">
      <c r="D5804" s="199"/>
    </row>
    <row r="5806" spans="4:4" s="198" customFormat="1" ht="15.75" customHeight="1">
      <c r="D5806" s="199"/>
    </row>
    <row r="5808" spans="4:4" s="198" customFormat="1" ht="15.75" customHeight="1">
      <c r="D5808" s="199"/>
    </row>
    <row r="5810" spans="4:4" s="198" customFormat="1" ht="15.75" customHeight="1">
      <c r="D5810" s="199"/>
    </row>
    <row r="5812" spans="4:4" s="198" customFormat="1" ht="15.75" customHeight="1">
      <c r="D5812" s="199"/>
    </row>
    <row r="5814" spans="4:4" s="198" customFormat="1" ht="15.75" customHeight="1">
      <c r="D5814" s="199"/>
    </row>
    <row r="5816" spans="4:4" s="198" customFormat="1" ht="15.75" customHeight="1">
      <c r="D5816" s="199"/>
    </row>
    <row r="5818" spans="4:4" s="198" customFormat="1" ht="15.75" customHeight="1">
      <c r="D5818" s="199"/>
    </row>
    <row r="5820" spans="4:4" s="198" customFormat="1" ht="15.75" customHeight="1">
      <c r="D5820" s="199"/>
    </row>
    <row r="5822" spans="4:4" s="198" customFormat="1" ht="15.75" customHeight="1">
      <c r="D5822" s="199"/>
    </row>
    <row r="5824" spans="4:4" s="198" customFormat="1" ht="15.75" customHeight="1">
      <c r="D5824" s="199"/>
    </row>
    <row r="5826" spans="4:4" s="198" customFormat="1" ht="15.75" customHeight="1">
      <c r="D5826" s="199"/>
    </row>
    <row r="5828" spans="4:4" s="198" customFormat="1" ht="15.75" customHeight="1">
      <c r="D5828" s="199"/>
    </row>
    <row r="5830" spans="4:4" s="198" customFormat="1" ht="15.75" customHeight="1">
      <c r="D5830" s="199"/>
    </row>
    <row r="5832" spans="4:4" s="198" customFormat="1" ht="15.75" customHeight="1">
      <c r="D5832" s="199"/>
    </row>
    <row r="5834" spans="4:4" s="198" customFormat="1" ht="15.75" customHeight="1">
      <c r="D5834" s="199"/>
    </row>
    <row r="5836" spans="4:4" s="198" customFormat="1" ht="15.75" customHeight="1">
      <c r="D5836" s="199"/>
    </row>
    <row r="5838" spans="4:4" s="198" customFormat="1" ht="15.75" customHeight="1">
      <c r="D5838" s="199"/>
    </row>
    <row r="5840" spans="4:4" s="198" customFormat="1" ht="15.75" customHeight="1">
      <c r="D5840" s="199"/>
    </row>
    <row r="5842" spans="4:4" s="198" customFormat="1" ht="15.75" customHeight="1">
      <c r="D5842" s="199"/>
    </row>
    <row r="5844" spans="4:4" s="198" customFormat="1" ht="15.75" customHeight="1">
      <c r="D5844" s="199"/>
    </row>
    <row r="5846" spans="4:4" s="198" customFormat="1" ht="15.75" customHeight="1">
      <c r="D5846" s="199"/>
    </row>
    <row r="5848" spans="4:4" s="198" customFormat="1" ht="15.75" customHeight="1">
      <c r="D5848" s="199"/>
    </row>
    <row r="5850" spans="4:4" s="198" customFormat="1" ht="15.75" customHeight="1">
      <c r="D5850" s="199"/>
    </row>
    <row r="5852" spans="4:4" s="198" customFormat="1" ht="15.75" customHeight="1">
      <c r="D5852" s="199"/>
    </row>
    <row r="5854" spans="4:4" s="198" customFormat="1" ht="15.75" customHeight="1">
      <c r="D5854" s="199"/>
    </row>
    <row r="5856" spans="4:4" s="198" customFormat="1" ht="15.75" customHeight="1">
      <c r="D5856" s="199"/>
    </row>
    <row r="5858" spans="4:4" s="198" customFormat="1" ht="15.75" customHeight="1">
      <c r="D5858" s="199"/>
    </row>
    <row r="5860" spans="4:4" s="198" customFormat="1" ht="15.75" customHeight="1">
      <c r="D5860" s="199"/>
    </row>
    <row r="5862" spans="4:4" s="198" customFormat="1" ht="15.75" customHeight="1">
      <c r="D5862" s="199"/>
    </row>
    <row r="5864" spans="4:4" s="198" customFormat="1" ht="15.75" customHeight="1">
      <c r="D5864" s="199"/>
    </row>
    <row r="5866" spans="4:4" s="198" customFormat="1" ht="15.75" customHeight="1">
      <c r="D5866" s="199"/>
    </row>
    <row r="5868" spans="4:4" s="198" customFormat="1" ht="15.75" customHeight="1">
      <c r="D5868" s="199"/>
    </row>
    <row r="5870" spans="4:4" s="198" customFormat="1" ht="15.75" customHeight="1">
      <c r="D5870" s="199"/>
    </row>
    <row r="5872" spans="4:4" s="198" customFormat="1" ht="15.75" customHeight="1">
      <c r="D5872" s="199"/>
    </row>
    <row r="5874" spans="4:4" s="198" customFormat="1" ht="15.75" customHeight="1">
      <c r="D5874" s="199"/>
    </row>
    <row r="5876" spans="4:4" s="198" customFormat="1" ht="15.75" customHeight="1">
      <c r="D5876" s="199"/>
    </row>
    <row r="5878" spans="4:4" s="198" customFormat="1" ht="15.75" customHeight="1">
      <c r="D5878" s="199"/>
    </row>
    <row r="5880" spans="4:4" s="198" customFormat="1" ht="15.75" customHeight="1">
      <c r="D5880" s="199"/>
    </row>
    <row r="5882" spans="4:4" s="198" customFormat="1" ht="15.75" customHeight="1">
      <c r="D5882" s="199"/>
    </row>
    <row r="5884" spans="4:4" s="198" customFormat="1" ht="15.75" customHeight="1">
      <c r="D5884" s="199"/>
    </row>
    <row r="5886" spans="4:4" s="198" customFormat="1" ht="15.75" customHeight="1">
      <c r="D5886" s="199"/>
    </row>
    <row r="5888" spans="4:4" s="198" customFormat="1" ht="15.75" customHeight="1">
      <c r="D5888" s="199"/>
    </row>
    <row r="5890" spans="4:4" s="198" customFormat="1" ht="15.75" customHeight="1">
      <c r="D5890" s="199"/>
    </row>
    <row r="5892" spans="4:4" s="198" customFormat="1" ht="15.75" customHeight="1">
      <c r="D5892" s="199"/>
    </row>
    <row r="5894" spans="4:4" s="198" customFormat="1" ht="15.75" customHeight="1">
      <c r="D5894" s="199"/>
    </row>
    <row r="5896" spans="4:4" s="198" customFormat="1" ht="15.75" customHeight="1">
      <c r="D5896" s="199"/>
    </row>
    <row r="5898" spans="4:4" s="198" customFormat="1" ht="15.75" customHeight="1">
      <c r="D5898" s="199"/>
    </row>
    <row r="5900" spans="4:4" s="198" customFormat="1" ht="15.75" customHeight="1">
      <c r="D5900" s="199"/>
    </row>
    <row r="5902" spans="4:4" s="198" customFormat="1" ht="15.75" customHeight="1">
      <c r="D5902" s="199"/>
    </row>
    <row r="5904" spans="4:4" s="198" customFormat="1" ht="15.75" customHeight="1">
      <c r="D5904" s="199"/>
    </row>
    <row r="5906" spans="4:4" s="198" customFormat="1" ht="15.75" customHeight="1">
      <c r="D5906" s="199"/>
    </row>
    <row r="5908" spans="4:4" s="198" customFormat="1" ht="15.75" customHeight="1">
      <c r="D5908" s="199"/>
    </row>
    <row r="5910" spans="4:4" s="198" customFormat="1" ht="15.75" customHeight="1">
      <c r="D5910" s="199"/>
    </row>
    <row r="5912" spans="4:4" s="198" customFormat="1" ht="15.75" customHeight="1">
      <c r="D5912" s="199"/>
    </row>
    <row r="5914" spans="4:4" s="198" customFormat="1" ht="15.75" customHeight="1">
      <c r="D5914" s="199"/>
    </row>
    <row r="5916" spans="4:4" s="198" customFormat="1" ht="15.75" customHeight="1">
      <c r="D5916" s="199"/>
    </row>
    <row r="5918" spans="4:4" s="198" customFormat="1" ht="15.75" customHeight="1">
      <c r="D5918" s="199"/>
    </row>
    <row r="5920" spans="4:4" s="198" customFormat="1" ht="15.75" customHeight="1">
      <c r="D5920" s="199"/>
    </row>
    <row r="5922" spans="4:4" s="198" customFormat="1" ht="15.75" customHeight="1">
      <c r="D5922" s="199"/>
    </row>
    <row r="5924" spans="4:4" s="198" customFormat="1" ht="15.75" customHeight="1">
      <c r="D5924" s="199"/>
    </row>
    <row r="5926" spans="4:4" s="198" customFormat="1" ht="15.75" customHeight="1">
      <c r="D5926" s="199"/>
    </row>
    <row r="5928" spans="4:4" s="198" customFormat="1" ht="15.75" customHeight="1">
      <c r="D5928" s="199"/>
    </row>
    <row r="5930" spans="4:4" s="198" customFormat="1" ht="15.75" customHeight="1">
      <c r="D5930" s="199"/>
    </row>
    <row r="5932" spans="4:4" s="198" customFormat="1" ht="15.75" customHeight="1">
      <c r="D5932" s="199"/>
    </row>
    <row r="5934" spans="4:4" s="198" customFormat="1" ht="15.75" customHeight="1">
      <c r="D5934" s="199"/>
    </row>
    <row r="5936" spans="4:4" s="198" customFormat="1" ht="15.75" customHeight="1">
      <c r="D5936" s="199"/>
    </row>
    <row r="5938" spans="4:4" s="198" customFormat="1" ht="15.75" customHeight="1">
      <c r="D5938" s="199"/>
    </row>
    <row r="5940" spans="4:4" s="198" customFormat="1" ht="15.75" customHeight="1">
      <c r="D5940" s="199"/>
    </row>
    <row r="5942" spans="4:4" s="198" customFormat="1" ht="15.75" customHeight="1">
      <c r="D5942" s="199"/>
    </row>
    <row r="5944" spans="4:4" s="198" customFormat="1" ht="15.75" customHeight="1">
      <c r="D5944" s="199"/>
    </row>
    <row r="5946" spans="4:4" s="198" customFormat="1" ht="15.75" customHeight="1">
      <c r="D5946" s="199"/>
    </row>
    <row r="5948" spans="4:4" s="198" customFormat="1" ht="15.75" customHeight="1">
      <c r="D5948" s="199"/>
    </row>
    <row r="5950" spans="4:4" s="198" customFormat="1" ht="15.75" customHeight="1">
      <c r="D5950" s="199"/>
    </row>
    <row r="5952" spans="4:4" s="198" customFormat="1" ht="15.75" customHeight="1">
      <c r="D5952" s="199"/>
    </row>
    <row r="5954" spans="4:4" s="198" customFormat="1" ht="15.75" customHeight="1">
      <c r="D5954" s="199"/>
    </row>
    <row r="5956" spans="4:4" s="198" customFormat="1" ht="15.75" customHeight="1">
      <c r="D5956" s="199"/>
    </row>
    <row r="5958" spans="4:4" s="198" customFormat="1" ht="15.75" customHeight="1">
      <c r="D5958" s="199"/>
    </row>
    <row r="5960" spans="4:4" s="198" customFormat="1" ht="15.75" customHeight="1">
      <c r="D5960" s="199"/>
    </row>
    <row r="5962" spans="4:4" s="198" customFormat="1" ht="15.75" customHeight="1">
      <c r="D5962" s="199"/>
    </row>
    <row r="5964" spans="4:4" s="198" customFormat="1" ht="15.75" customHeight="1">
      <c r="D5964" s="199"/>
    </row>
    <row r="5966" spans="4:4" s="198" customFormat="1" ht="15.75" customHeight="1">
      <c r="D5966" s="199"/>
    </row>
    <row r="5968" spans="4:4" s="198" customFormat="1" ht="15.75" customHeight="1">
      <c r="D5968" s="199"/>
    </row>
    <row r="5970" spans="4:4" s="198" customFormat="1" ht="15.75" customHeight="1">
      <c r="D5970" s="199"/>
    </row>
    <row r="5972" spans="4:4" s="198" customFormat="1" ht="15.75" customHeight="1">
      <c r="D5972" s="199"/>
    </row>
    <row r="5974" spans="4:4" s="198" customFormat="1" ht="15.75" customHeight="1">
      <c r="D5974" s="199"/>
    </row>
    <row r="5976" spans="4:4" s="198" customFormat="1" ht="15.75" customHeight="1">
      <c r="D5976" s="199"/>
    </row>
    <row r="5978" spans="4:4" s="198" customFormat="1" ht="15.75" customHeight="1">
      <c r="D5978" s="199"/>
    </row>
    <row r="5980" spans="4:4" s="198" customFormat="1" ht="15.75" customHeight="1">
      <c r="D5980" s="199"/>
    </row>
    <row r="5982" spans="4:4" s="198" customFormat="1" ht="15.75" customHeight="1">
      <c r="D5982" s="199"/>
    </row>
    <row r="5984" spans="4:4" s="198" customFormat="1" ht="15.75" customHeight="1">
      <c r="D5984" s="199"/>
    </row>
    <row r="5986" spans="4:4" s="198" customFormat="1" ht="15.75" customHeight="1">
      <c r="D5986" s="199"/>
    </row>
    <row r="5988" spans="4:4" s="198" customFormat="1" ht="15.75" customHeight="1">
      <c r="D5988" s="199"/>
    </row>
    <row r="5990" spans="4:4" s="198" customFormat="1" ht="15.75" customHeight="1">
      <c r="D5990" s="199"/>
    </row>
    <row r="5992" spans="4:4" s="198" customFormat="1" ht="15.75" customHeight="1">
      <c r="D5992" s="199"/>
    </row>
    <row r="5994" spans="4:4" s="198" customFormat="1" ht="15.75" customHeight="1">
      <c r="D5994" s="199"/>
    </row>
    <row r="5996" spans="4:4" s="198" customFormat="1" ht="15.75" customHeight="1">
      <c r="D5996" s="199"/>
    </row>
    <row r="5998" spans="4:4" s="198" customFormat="1" ht="15.75" customHeight="1">
      <c r="D5998" s="199"/>
    </row>
    <row r="6000" spans="4:4" s="198" customFormat="1" ht="15.75" customHeight="1">
      <c r="D6000" s="199"/>
    </row>
    <row r="6002" spans="4:4" s="198" customFormat="1" ht="15.75" customHeight="1">
      <c r="D6002" s="199"/>
    </row>
    <row r="6004" spans="4:4" s="198" customFormat="1" ht="15.75" customHeight="1">
      <c r="D6004" s="199"/>
    </row>
    <row r="6006" spans="4:4" s="198" customFormat="1" ht="15.75" customHeight="1">
      <c r="D6006" s="199"/>
    </row>
    <row r="6008" spans="4:4" s="198" customFormat="1" ht="15.75" customHeight="1">
      <c r="D6008" s="199"/>
    </row>
    <row r="6010" spans="4:4" s="198" customFormat="1" ht="15.75" customHeight="1">
      <c r="D6010" s="199"/>
    </row>
    <row r="6012" spans="4:4" s="198" customFormat="1" ht="15.75" customHeight="1">
      <c r="D6012" s="199"/>
    </row>
    <row r="6014" spans="4:4" s="198" customFormat="1" ht="15.75" customHeight="1">
      <c r="D6014" s="199"/>
    </row>
    <row r="6016" spans="4:4" s="198" customFormat="1" ht="15.75" customHeight="1">
      <c r="D6016" s="199"/>
    </row>
    <row r="6018" spans="4:4" s="198" customFormat="1" ht="15.75" customHeight="1">
      <c r="D6018" s="199"/>
    </row>
    <row r="6020" spans="4:4" s="198" customFormat="1" ht="15.75" customHeight="1">
      <c r="D6020" s="199"/>
    </row>
    <row r="6022" spans="4:4" s="198" customFormat="1" ht="15.75" customHeight="1">
      <c r="D6022" s="199"/>
    </row>
    <row r="6024" spans="4:4" s="198" customFormat="1" ht="15.75" customHeight="1">
      <c r="D6024" s="199"/>
    </row>
    <row r="6026" spans="4:4" s="198" customFormat="1" ht="15.75" customHeight="1">
      <c r="D6026" s="199"/>
    </row>
    <row r="6028" spans="4:4" s="198" customFormat="1" ht="15.75" customHeight="1">
      <c r="D6028" s="199"/>
    </row>
    <row r="6030" spans="4:4" s="198" customFormat="1" ht="15.75" customHeight="1">
      <c r="D6030" s="199"/>
    </row>
    <row r="6032" spans="4:4" s="198" customFormat="1" ht="15.75" customHeight="1">
      <c r="D6032" s="199"/>
    </row>
    <row r="6034" spans="4:4" s="198" customFormat="1" ht="15.75" customHeight="1">
      <c r="D6034" s="199"/>
    </row>
    <row r="6036" spans="4:4" s="198" customFormat="1" ht="15.75" customHeight="1">
      <c r="D6036" s="199"/>
    </row>
    <row r="6038" spans="4:4" s="198" customFormat="1" ht="15.75" customHeight="1">
      <c r="D6038" s="199"/>
    </row>
    <row r="6040" spans="4:4" s="198" customFormat="1" ht="15.75" customHeight="1">
      <c r="D6040" s="199"/>
    </row>
    <row r="6042" spans="4:4" s="198" customFormat="1" ht="15.75" customHeight="1">
      <c r="D6042" s="199"/>
    </row>
    <row r="6044" spans="4:4" s="198" customFormat="1" ht="15.75" customHeight="1">
      <c r="D6044" s="199"/>
    </row>
    <row r="6046" spans="4:4" s="198" customFormat="1" ht="15.75" customHeight="1">
      <c r="D6046" s="199"/>
    </row>
    <row r="6048" spans="4:4" s="198" customFormat="1" ht="15.75" customHeight="1">
      <c r="D6048" s="199"/>
    </row>
    <row r="6050" spans="4:4" s="198" customFormat="1" ht="15.75" customHeight="1">
      <c r="D6050" s="199"/>
    </row>
    <row r="6052" spans="4:4" s="198" customFormat="1" ht="15.75" customHeight="1">
      <c r="D6052" s="199"/>
    </row>
    <row r="6054" spans="4:4" s="198" customFormat="1" ht="15.75" customHeight="1">
      <c r="D6054" s="199"/>
    </row>
    <row r="6056" spans="4:4" s="198" customFormat="1" ht="15.75" customHeight="1">
      <c r="D6056" s="199"/>
    </row>
    <row r="6058" spans="4:4" s="198" customFormat="1" ht="15.75" customHeight="1">
      <c r="D6058" s="199"/>
    </row>
    <row r="6060" spans="4:4" s="198" customFormat="1" ht="15.75" customHeight="1">
      <c r="D6060" s="199"/>
    </row>
    <row r="6062" spans="4:4" s="198" customFormat="1" ht="15.75" customHeight="1">
      <c r="D6062" s="199"/>
    </row>
    <row r="6064" spans="4:4" s="198" customFormat="1" ht="15.75" customHeight="1">
      <c r="D6064" s="199"/>
    </row>
    <row r="6066" spans="4:4" s="198" customFormat="1" ht="15.75" customHeight="1">
      <c r="D6066" s="199"/>
    </row>
    <row r="6068" spans="4:4" s="198" customFormat="1" ht="15.75" customHeight="1">
      <c r="D6068" s="199"/>
    </row>
    <row r="6070" spans="4:4" s="198" customFormat="1" ht="15.75" customHeight="1">
      <c r="D6070" s="199"/>
    </row>
    <row r="6072" spans="4:4" s="198" customFormat="1" ht="15.75" customHeight="1">
      <c r="D6072" s="199"/>
    </row>
    <row r="6074" spans="4:4" s="198" customFormat="1" ht="15.75" customHeight="1">
      <c r="D6074" s="199"/>
    </row>
    <row r="6076" spans="4:4" s="198" customFormat="1" ht="15.75" customHeight="1">
      <c r="D6076" s="199"/>
    </row>
    <row r="6078" spans="4:4" s="198" customFormat="1" ht="15.75" customHeight="1">
      <c r="D6078" s="199"/>
    </row>
    <row r="6080" spans="4:4" s="198" customFormat="1" ht="15.75" customHeight="1">
      <c r="D6080" s="199"/>
    </row>
    <row r="6082" spans="4:4" s="198" customFormat="1" ht="15.75" customHeight="1">
      <c r="D6082" s="199"/>
    </row>
    <row r="6084" spans="4:4" s="198" customFormat="1" ht="15.75" customHeight="1">
      <c r="D6084" s="199"/>
    </row>
    <row r="6086" spans="4:4" s="198" customFormat="1" ht="15.75" customHeight="1">
      <c r="D6086" s="199"/>
    </row>
    <row r="6088" spans="4:4" s="198" customFormat="1" ht="15.75" customHeight="1">
      <c r="D6088" s="199"/>
    </row>
    <row r="6090" spans="4:4" s="198" customFormat="1" ht="15.75" customHeight="1">
      <c r="D6090" s="199"/>
    </row>
    <row r="6092" spans="4:4" s="198" customFormat="1" ht="15.75" customHeight="1">
      <c r="D6092" s="199"/>
    </row>
    <row r="6094" spans="4:4" s="198" customFormat="1" ht="15.75" customHeight="1">
      <c r="D6094" s="199"/>
    </row>
    <row r="6096" spans="4:4" s="198" customFormat="1" ht="15.75" customHeight="1">
      <c r="D6096" s="199"/>
    </row>
    <row r="6098" spans="4:4" s="198" customFormat="1" ht="15.75" customHeight="1">
      <c r="D6098" s="199"/>
    </row>
    <row r="6100" spans="4:4" s="198" customFormat="1" ht="15.75" customHeight="1">
      <c r="D6100" s="199"/>
    </row>
    <row r="6102" spans="4:4" s="198" customFormat="1" ht="15.75" customHeight="1">
      <c r="D6102" s="199"/>
    </row>
    <row r="6104" spans="4:4" s="198" customFormat="1" ht="15.75" customHeight="1">
      <c r="D6104" s="199"/>
    </row>
    <row r="6106" spans="4:4" s="198" customFormat="1" ht="15.75" customHeight="1">
      <c r="D6106" s="199"/>
    </row>
    <row r="6108" spans="4:4" s="198" customFormat="1" ht="15.75" customHeight="1">
      <c r="D6108" s="199"/>
    </row>
    <row r="6110" spans="4:4" s="198" customFormat="1" ht="15.75" customHeight="1">
      <c r="D6110" s="199"/>
    </row>
    <row r="6112" spans="4:4" s="198" customFormat="1" ht="15.75" customHeight="1">
      <c r="D6112" s="199"/>
    </row>
    <row r="6114" spans="4:4" s="198" customFormat="1" ht="15.75" customHeight="1">
      <c r="D6114" s="199"/>
    </row>
    <row r="6116" spans="4:4" s="198" customFormat="1" ht="15.75" customHeight="1">
      <c r="D6116" s="199"/>
    </row>
    <row r="6118" spans="4:4" s="198" customFormat="1" ht="15.75" customHeight="1">
      <c r="D6118" s="199"/>
    </row>
    <row r="6120" spans="4:4" s="198" customFormat="1" ht="15.75" customHeight="1">
      <c r="D6120" s="199"/>
    </row>
    <row r="6122" spans="4:4" s="198" customFormat="1" ht="15.75" customHeight="1">
      <c r="D6122" s="199"/>
    </row>
    <row r="6124" spans="4:4" s="198" customFormat="1" ht="15.75" customHeight="1">
      <c r="D6124" s="199"/>
    </row>
    <row r="6126" spans="4:4" s="198" customFormat="1" ht="15.75" customHeight="1">
      <c r="D6126" s="199"/>
    </row>
    <row r="6128" spans="4:4" s="198" customFormat="1" ht="15.75" customHeight="1">
      <c r="D6128" s="199"/>
    </row>
    <row r="6130" spans="4:4" s="198" customFormat="1" ht="15.75" customHeight="1">
      <c r="D6130" s="199"/>
    </row>
    <row r="6132" spans="4:4" s="198" customFormat="1" ht="15.75" customHeight="1">
      <c r="D6132" s="199"/>
    </row>
    <row r="6134" spans="4:4" s="198" customFormat="1" ht="15.75" customHeight="1">
      <c r="D6134" s="199"/>
    </row>
    <row r="6136" spans="4:4" s="198" customFormat="1" ht="15.75" customHeight="1">
      <c r="D6136" s="199"/>
    </row>
    <row r="6138" spans="4:4" s="198" customFormat="1" ht="15.75" customHeight="1">
      <c r="D6138" s="199"/>
    </row>
    <row r="6140" spans="4:4" s="198" customFormat="1" ht="15.75" customHeight="1">
      <c r="D6140" s="199"/>
    </row>
    <row r="6142" spans="4:4" s="198" customFormat="1" ht="15.75" customHeight="1">
      <c r="D6142" s="199"/>
    </row>
    <row r="6144" spans="4:4" s="198" customFormat="1" ht="15.75" customHeight="1">
      <c r="D6144" s="199"/>
    </row>
    <row r="6146" spans="4:4" s="198" customFormat="1" ht="15.75" customHeight="1">
      <c r="D6146" s="199"/>
    </row>
    <row r="6148" spans="4:4" s="198" customFormat="1" ht="15.75" customHeight="1">
      <c r="D6148" s="199"/>
    </row>
    <row r="6150" spans="4:4" s="198" customFormat="1" ht="15.75" customHeight="1">
      <c r="D6150" s="199"/>
    </row>
    <row r="6152" spans="4:4" s="198" customFormat="1" ht="15.75" customHeight="1">
      <c r="D6152" s="199"/>
    </row>
    <row r="6154" spans="4:4" s="198" customFormat="1" ht="15.75" customHeight="1">
      <c r="D6154" s="199"/>
    </row>
    <row r="6156" spans="4:4" s="198" customFormat="1" ht="15.75" customHeight="1">
      <c r="D6156" s="199"/>
    </row>
    <row r="6158" spans="4:4" s="198" customFormat="1" ht="15.75" customHeight="1">
      <c r="D6158" s="199"/>
    </row>
    <row r="6160" spans="4:4" s="198" customFormat="1" ht="15.75" customHeight="1">
      <c r="D6160" s="199"/>
    </row>
    <row r="6162" spans="4:4" s="198" customFormat="1" ht="15.75" customHeight="1">
      <c r="D6162" s="199"/>
    </row>
    <row r="6164" spans="4:4" s="198" customFormat="1" ht="15.75" customHeight="1">
      <c r="D6164" s="199"/>
    </row>
    <row r="6166" spans="4:4" s="198" customFormat="1" ht="15.75" customHeight="1">
      <c r="D6166" s="199"/>
    </row>
    <row r="6168" spans="4:4" s="198" customFormat="1" ht="15.75" customHeight="1">
      <c r="D6168" s="199"/>
    </row>
    <row r="6170" spans="4:4" s="198" customFormat="1" ht="15.75" customHeight="1">
      <c r="D6170" s="199"/>
    </row>
    <row r="6172" spans="4:4" s="198" customFormat="1" ht="15.75" customHeight="1">
      <c r="D6172" s="199"/>
    </row>
    <row r="6174" spans="4:4" s="198" customFormat="1" ht="15.75" customHeight="1">
      <c r="D6174" s="199"/>
    </row>
    <row r="6176" spans="4:4" s="198" customFormat="1" ht="15.75" customHeight="1">
      <c r="D6176" s="199"/>
    </row>
    <row r="6178" spans="4:4" s="198" customFormat="1" ht="15.75" customHeight="1">
      <c r="D6178" s="199"/>
    </row>
    <row r="6180" spans="4:4" s="198" customFormat="1" ht="15.75" customHeight="1">
      <c r="D6180" s="199"/>
    </row>
    <row r="6182" spans="4:4" s="198" customFormat="1" ht="15.75" customHeight="1">
      <c r="D6182" s="199"/>
    </row>
    <row r="6184" spans="4:4" s="198" customFormat="1" ht="15.75" customHeight="1">
      <c r="D6184" s="199"/>
    </row>
    <row r="6186" spans="4:4" s="198" customFormat="1" ht="15.75" customHeight="1">
      <c r="D6186" s="199"/>
    </row>
    <row r="6188" spans="4:4" s="198" customFormat="1" ht="15.75" customHeight="1">
      <c r="D6188" s="199"/>
    </row>
    <row r="6190" spans="4:4" s="198" customFormat="1" ht="15.75" customHeight="1">
      <c r="D6190" s="199"/>
    </row>
    <row r="6192" spans="4:4" s="198" customFormat="1" ht="15.75" customHeight="1">
      <c r="D6192" s="199"/>
    </row>
    <row r="6194" spans="4:4" s="198" customFormat="1" ht="15.75" customHeight="1">
      <c r="D6194" s="199"/>
    </row>
    <row r="6196" spans="4:4" s="198" customFormat="1" ht="15.75" customHeight="1">
      <c r="D6196" s="199"/>
    </row>
    <row r="6198" spans="4:4" s="198" customFormat="1" ht="15.75" customHeight="1">
      <c r="D6198" s="199"/>
    </row>
    <row r="6200" spans="4:4" s="198" customFormat="1" ht="15.75" customHeight="1">
      <c r="D6200" s="199"/>
    </row>
    <row r="6202" spans="4:4" s="198" customFormat="1" ht="15.75" customHeight="1">
      <c r="D6202" s="199"/>
    </row>
    <row r="6204" spans="4:4" s="198" customFormat="1" ht="15.75" customHeight="1">
      <c r="D6204" s="199"/>
    </row>
    <row r="6206" spans="4:4" s="198" customFormat="1" ht="15.75" customHeight="1">
      <c r="D6206" s="199"/>
    </row>
    <row r="6208" spans="4:4" s="198" customFormat="1" ht="15.75" customHeight="1">
      <c r="D6208" s="199"/>
    </row>
    <row r="6210" spans="4:4" s="198" customFormat="1" ht="15.75" customHeight="1">
      <c r="D6210" s="199"/>
    </row>
    <row r="6212" spans="4:4" s="198" customFormat="1" ht="15.75" customHeight="1">
      <c r="D6212" s="199"/>
    </row>
    <row r="6214" spans="4:4" s="198" customFormat="1" ht="15.75" customHeight="1">
      <c r="D6214" s="199"/>
    </row>
    <row r="6216" spans="4:4" s="198" customFormat="1" ht="15.75" customHeight="1">
      <c r="D6216" s="199"/>
    </row>
    <row r="6218" spans="4:4" s="198" customFormat="1" ht="15.75" customHeight="1">
      <c r="D6218" s="199"/>
    </row>
    <row r="6220" spans="4:4" s="198" customFormat="1" ht="15.75" customHeight="1">
      <c r="D6220" s="199"/>
    </row>
    <row r="6222" spans="4:4" s="198" customFormat="1" ht="15.75" customHeight="1">
      <c r="D6222" s="199"/>
    </row>
    <row r="6224" spans="4:4" s="198" customFormat="1" ht="15.75" customHeight="1">
      <c r="D6224" s="199"/>
    </row>
    <row r="6226" spans="4:4" s="198" customFormat="1" ht="15.75" customHeight="1">
      <c r="D6226" s="199"/>
    </row>
    <row r="6228" spans="4:4" s="198" customFormat="1" ht="15.75" customHeight="1">
      <c r="D6228" s="199"/>
    </row>
    <row r="6230" spans="4:4" s="198" customFormat="1" ht="15.75" customHeight="1">
      <c r="D6230" s="199"/>
    </row>
    <row r="6232" spans="4:4" s="198" customFormat="1" ht="15.75" customHeight="1">
      <c r="D6232" s="199"/>
    </row>
    <row r="6234" spans="4:4" s="198" customFormat="1" ht="15.75" customHeight="1">
      <c r="D6234" s="199"/>
    </row>
    <row r="6236" spans="4:4" s="198" customFormat="1" ht="15.75" customHeight="1">
      <c r="D6236" s="199"/>
    </row>
    <row r="6238" spans="4:4" s="198" customFormat="1" ht="15.75" customHeight="1">
      <c r="D6238" s="199"/>
    </row>
    <row r="6240" spans="4:4" s="198" customFormat="1" ht="15.75" customHeight="1">
      <c r="D6240" s="199"/>
    </row>
    <row r="6242" spans="4:4" s="198" customFormat="1" ht="15.75" customHeight="1">
      <c r="D6242" s="199"/>
    </row>
    <row r="6244" spans="4:4" s="198" customFormat="1" ht="15.75" customHeight="1">
      <c r="D6244" s="199"/>
    </row>
    <row r="6246" spans="4:4" s="198" customFormat="1" ht="15.75" customHeight="1">
      <c r="D6246" s="199"/>
    </row>
    <row r="6248" spans="4:4" s="198" customFormat="1" ht="15.75" customHeight="1">
      <c r="D6248" s="199"/>
    </row>
    <row r="6250" spans="4:4" s="198" customFormat="1" ht="15.75" customHeight="1">
      <c r="D6250" s="199"/>
    </row>
    <row r="6252" spans="4:4" s="198" customFormat="1" ht="15.75" customHeight="1">
      <c r="D6252" s="199"/>
    </row>
    <row r="6254" spans="4:4" s="198" customFormat="1" ht="15.75" customHeight="1">
      <c r="D6254" s="199"/>
    </row>
    <row r="6256" spans="4:4" s="198" customFormat="1" ht="15.75" customHeight="1">
      <c r="D6256" s="199"/>
    </row>
    <row r="6258" spans="4:4" s="198" customFormat="1" ht="15.75" customHeight="1">
      <c r="D6258" s="199"/>
    </row>
    <row r="6260" spans="4:4" s="198" customFormat="1" ht="15.75" customHeight="1">
      <c r="D6260" s="199"/>
    </row>
    <row r="6262" spans="4:4" s="198" customFormat="1" ht="15.75" customHeight="1">
      <c r="D6262" s="199"/>
    </row>
    <row r="6264" spans="4:4" s="198" customFormat="1" ht="15.75" customHeight="1">
      <c r="D6264" s="199"/>
    </row>
    <row r="6266" spans="4:4" s="198" customFormat="1" ht="15.75" customHeight="1">
      <c r="D6266" s="199"/>
    </row>
    <row r="6268" spans="4:4" s="198" customFormat="1" ht="15.75" customHeight="1">
      <c r="D6268" s="199"/>
    </row>
    <row r="6270" spans="4:4" s="198" customFormat="1" ht="15.75" customHeight="1">
      <c r="D6270" s="199"/>
    </row>
    <row r="6272" spans="4:4" s="198" customFormat="1" ht="15.75" customHeight="1">
      <c r="D6272" s="199"/>
    </row>
    <row r="6274" spans="4:4" s="198" customFormat="1" ht="15.75" customHeight="1">
      <c r="D6274" s="199"/>
    </row>
    <row r="6276" spans="4:4" s="198" customFormat="1" ht="15.75" customHeight="1">
      <c r="D6276" s="199"/>
    </row>
    <row r="6278" spans="4:4" s="198" customFormat="1" ht="15.75" customHeight="1">
      <c r="D6278" s="199"/>
    </row>
    <row r="6280" spans="4:4" s="198" customFormat="1" ht="15.75" customHeight="1">
      <c r="D6280" s="199"/>
    </row>
    <row r="6282" spans="4:4" s="198" customFormat="1" ht="15.75" customHeight="1">
      <c r="D6282" s="199"/>
    </row>
    <row r="6284" spans="4:4" s="198" customFormat="1" ht="15.75" customHeight="1">
      <c r="D6284" s="199"/>
    </row>
    <row r="6286" spans="4:4" s="198" customFormat="1" ht="15.75" customHeight="1">
      <c r="D6286" s="199"/>
    </row>
    <row r="6288" spans="4:4" s="198" customFormat="1" ht="15.75" customHeight="1">
      <c r="D6288" s="199"/>
    </row>
    <row r="6290" spans="4:4" s="198" customFormat="1" ht="15.75" customHeight="1">
      <c r="D6290" s="199"/>
    </row>
    <row r="6292" spans="4:4" s="198" customFormat="1" ht="15.75" customHeight="1">
      <c r="D6292" s="199"/>
    </row>
    <row r="6294" spans="4:4" s="198" customFormat="1" ht="15.75" customHeight="1">
      <c r="D6294" s="199"/>
    </row>
    <row r="6296" spans="4:4" s="198" customFormat="1" ht="15.75" customHeight="1">
      <c r="D6296" s="199"/>
    </row>
    <row r="6298" spans="4:4" s="198" customFormat="1" ht="15.75" customHeight="1">
      <c r="D6298" s="199"/>
    </row>
    <row r="6300" spans="4:4" s="198" customFormat="1" ht="15.75" customHeight="1">
      <c r="D6300" s="199"/>
    </row>
    <row r="6302" spans="4:4" s="198" customFormat="1" ht="15.75" customHeight="1">
      <c r="D6302" s="199"/>
    </row>
    <row r="6304" spans="4:4" s="198" customFormat="1" ht="15.75" customHeight="1">
      <c r="D6304" s="199"/>
    </row>
    <row r="6306" spans="4:4" s="198" customFormat="1" ht="15.75" customHeight="1">
      <c r="D6306" s="199"/>
    </row>
    <row r="6308" spans="4:4" s="198" customFormat="1" ht="15.75" customHeight="1">
      <c r="D6308" s="199"/>
    </row>
    <row r="6310" spans="4:4" s="198" customFormat="1" ht="15.75" customHeight="1">
      <c r="D6310" s="199"/>
    </row>
    <row r="6312" spans="4:4" s="198" customFormat="1" ht="15.75" customHeight="1">
      <c r="D6312" s="199"/>
    </row>
    <row r="6314" spans="4:4" s="198" customFormat="1" ht="15.75" customHeight="1">
      <c r="D6314" s="199"/>
    </row>
    <row r="6316" spans="4:4" s="198" customFormat="1" ht="15.75" customHeight="1">
      <c r="D6316" s="199"/>
    </row>
    <row r="6318" spans="4:4" s="198" customFormat="1" ht="15.75" customHeight="1">
      <c r="D6318" s="199"/>
    </row>
    <row r="6320" spans="4:4" s="198" customFormat="1" ht="15.75" customHeight="1">
      <c r="D6320" s="199"/>
    </row>
    <row r="6322" spans="4:4" s="198" customFormat="1" ht="15.75" customHeight="1">
      <c r="D6322" s="199"/>
    </row>
    <row r="6324" spans="4:4" s="198" customFormat="1" ht="15.75" customHeight="1">
      <c r="D6324" s="199"/>
    </row>
    <row r="6326" spans="4:4" s="198" customFormat="1" ht="15.75" customHeight="1">
      <c r="D6326" s="199"/>
    </row>
    <row r="6328" spans="4:4" s="198" customFormat="1" ht="15.75" customHeight="1">
      <c r="D6328" s="199"/>
    </row>
    <row r="6330" spans="4:4" s="198" customFormat="1" ht="15.75" customHeight="1">
      <c r="D6330" s="199"/>
    </row>
    <row r="6332" spans="4:4" s="198" customFormat="1" ht="15.75" customHeight="1">
      <c r="D6332" s="199"/>
    </row>
    <row r="6334" spans="4:4" s="198" customFormat="1" ht="15.75" customHeight="1">
      <c r="D6334" s="199"/>
    </row>
    <row r="6336" spans="4:4" s="198" customFormat="1" ht="15.75" customHeight="1">
      <c r="D6336" s="199"/>
    </row>
    <row r="6338" spans="4:4" s="198" customFormat="1" ht="15.75" customHeight="1">
      <c r="D6338" s="199"/>
    </row>
    <row r="6340" spans="4:4" s="198" customFormat="1" ht="15.75" customHeight="1">
      <c r="D6340" s="199"/>
    </row>
    <row r="6342" spans="4:4" s="198" customFormat="1" ht="15.75" customHeight="1">
      <c r="D6342" s="199"/>
    </row>
    <row r="6344" spans="4:4" s="198" customFormat="1" ht="15.75" customHeight="1">
      <c r="D6344" s="199"/>
    </row>
    <row r="6346" spans="4:4" s="198" customFormat="1" ht="15.75" customHeight="1">
      <c r="D6346" s="199"/>
    </row>
    <row r="6348" spans="4:4" s="198" customFormat="1" ht="15.75" customHeight="1">
      <c r="D6348" s="199"/>
    </row>
    <row r="6350" spans="4:4" s="198" customFormat="1" ht="15.75" customHeight="1">
      <c r="D6350" s="199"/>
    </row>
    <row r="6352" spans="4:4" s="198" customFormat="1" ht="15.75" customHeight="1">
      <c r="D6352" s="199"/>
    </row>
    <row r="6354" spans="4:4" s="198" customFormat="1" ht="15.75" customHeight="1">
      <c r="D6354" s="199"/>
    </row>
    <row r="6356" spans="4:4" s="198" customFormat="1" ht="15.75" customHeight="1">
      <c r="D6356" s="199"/>
    </row>
    <row r="6358" spans="4:4" s="198" customFormat="1" ht="15.75" customHeight="1">
      <c r="D6358" s="199"/>
    </row>
    <row r="6360" spans="4:4" s="198" customFormat="1" ht="15.75" customHeight="1">
      <c r="D6360" s="199"/>
    </row>
    <row r="6362" spans="4:4" s="198" customFormat="1" ht="15.75" customHeight="1">
      <c r="D6362" s="199"/>
    </row>
    <row r="6364" spans="4:4" s="198" customFormat="1" ht="15.75" customHeight="1">
      <c r="D6364" s="199"/>
    </row>
    <row r="6366" spans="4:4" s="198" customFormat="1" ht="15.75" customHeight="1">
      <c r="D6366" s="199"/>
    </row>
    <row r="6368" spans="4:4" s="198" customFormat="1" ht="15.75" customHeight="1">
      <c r="D6368" s="199"/>
    </row>
    <row r="6370" spans="4:4" s="198" customFormat="1" ht="15.75" customHeight="1">
      <c r="D6370" s="199"/>
    </row>
    <row r="6372" spans="4:4" s="198" customFormat="1" ht="15.75" customHeight="1">
      <c r="D6372" s="199"/>
    </row>
    <row r="6374" spans="4:4" s="198" customFormat="1" ht="15.75" customHeight="1">
      <c r="D6374" s="199"/>
    </row>
    <row r="6376" spans="4:4" s="198" customFormat="1" ht="15.75" customHeight="1">
      <c r="D6376" s="199"/>
    </row>
    <row r="6378" spans="4:4" s="198" customFormat="1" ht="15.75" customHeight="1">
      <c r="D6378" s="199"/>
    </row>
    <row r="6380" spans="4:4" s="198" customFormat="1" ht="15.75" customHeight="1">
      <c r="D6380" s="199"/>
    </row>
    <row r="6382" spans="4:4" s="198" customFormat="1" ht="15.75" customHeight="1">
      <c r="D6382" s="199"/>
    </row>
    <row r="6384" spans="4:4" s="198" customFormat="1" ht="15.75" customHeight="1">
      <c r="D6384" s="199"/>
    </row>
    <row r="6386" spans="4:4" s="198" customFormat="1" ht="15.75" customHeight="1">
      <c r="D6386" s="199"/>
    </row>
    <row r="6388" spans="4:4" s="198" customFormat="1" ht="15.75" customHeight="1">
      <c r="D6388" s="199"/>
    </row>
    <row r="6390" spans="4:4" s="198" customFormat="1" ht="15.75" customHeight="1">
      <c r="D6390" s="199"/>
    </row>
    <row r="6392" spans="4:4" s="198" customFormat="1" ht="15.75" customHeight="1">
      <c r="D6392" s="199"/>
    </row>
    <row r="6394" spans="4:4" s="198" customFormat="1" ht="15.75" customHeight="1">
      <c r="D6394" s="199"/>
    </row>
    <row r="6396" spans="4:4" s="198" customFormat="1" ht="15.75" customHeight="1">
      <c r="D6396" s="199"/>
    </row>
    <row r="6398" spans="4:4" s="198" customFormat="1" ht="15.75" customHeight="1">
      <c r="D6398" s="199"/>
    </row>
    <row r="6400" spans="4:4" s="198" customFormat="1" ht="15.75" customHeight="1">
      <c r="D6400" s="199"/>
    </row>
    <row r="6402" spans="4:4" s="198" customFormat="1" ht="15.75" customHeight="1">
      <c r="D6402" s="199"/>
    </row>
    <row r="6404" spans="4:4" s="198" customFormat="1" ht="15.75" customHeight="1">
      <c r="D6404" s="199"/>
    </row>
    <row r="6406" spans="4:4" s="198" customFormat="1" ht="15.75" customHeight="1">
      <c r="D6406" s="199"/>
    </row>
    <row r="6408" spans="4:4" s="198" customFormat="1" ht="15.75" customHeight="1">
      <c r="D6408" s="199"/>
    </row>
    <row r="6410" spans="4:4" s="198" customFormat="1" ht="15.75" customHeight="1">
      <c r="D6410" s="199"/>
    </row>
    <row r="6412" spans="4:4" s="198" customFormat="1" ht="15.75" customHeight="1">
      <c r="D6412" s="199"/>
    </row>
    <row r="6414" spans="4:4" s="198" customFormat="1" ht="15.75" customHeight="1">
      <c r="D6414" s="199"/>
    </row>
    <row r="6416" spans="4:4" s="198" customFormat="1" ht="15.75" customHeight="1">
      <c r="D6416" s="199"/>
    </row>
    <row r="6418" spans="4:4" s="198" customFormat="1" ht="15.75" customHeight="1">
      <c r="D6418" s="199"/>
    </row>
    <row r="6420" spans="4:4" s="198" customFormat="1" ht="15.75" customHeight="1">
      <c r="D6420" s="199"/>
    </row>
    <row r="6422" spans="4:4" s="198" customFormat="1" ht="15.75" customHeight="1">
      <c r="D6422" s="199"/>
    </row>
    <row r="6424" spans="4:4" s="198" customFormat="1" ht="15.75" customHeight="1">
      <c r="D6424" s="199"/>
    </row>
    <row r="6426" spans="4:4" s="198" customFormat="1" ht="15.75" customHeight="1">
      <c r="D6426" s="199"/>
    </row>
    <row r="6428" spans="4:4" s="198" customFormat="1" ht="15.75" customHeight="1">
      <c r="D6428" s="199"/>
    </row>
    <row r="6430" spans="4:4" s="198" customFormat="1" ht="15.75" customHeight="1">
      <c r="D6430" s="199"/>
    </row>
    <row r="6432" spans="4:4" s="198" customFormat="1" ht="15.75" customHeight="1">
      <c r="D6432" s="199"/>
    </row>
    <row r="6434" spans="4:4" s="198" customFormat="1" ht="15.75" customHeight="1">
      <c r="D6434" s="199"/>
    </row>
    <row r="6436" spans="4:4" s="198" customFormat="1" ht="15.75" customHeight="1">
      <c r="D6436" s="199"/>
    </row>
    <row r="6438" spans="4:4" s="198" customFormat="1" ht="15.75" customHeight="1">
      <c r="D6438" s="199"/>
    </row>
    <row r="6440" spans="4:4" s="198" customFormat="1" ht="15.75" customHeight="1">
      <c r="D6440" s="199"/>
    </row>
    <row r="6442" spans="4:4" s="198" customFormat="1" ht="15.75" customHeight="1">
      <c r="D6442" s="199"/>
    </row>
    <row r="6444" spans="4:4" s="198" customFormat="1" ht="15.75" customHeight="1">
      <c r="D6444" s="199"/>
    </row>
    <row r="6446" spans="4:4" s="198" customFormat="1" ht="15.75" customHeight="1">
      <c r="D6446" s="199"/>
    </row>
    <row r="6448" spans="4:4" s="198" customFormat="1" ht="15.75" customHeight="1">
      <c r="D6448" s="199"/>
    </row>
    <row r="6450" spans="4:4" s="198" customFormat="1" ht="15.75" customHeight="1">
      <c r="D6450" s="199"/>
    </row>
    <row r="6452" spans="4:4" s="198" customFormat="1" ht="15.75" customHeight="1">
      <c r="D6452" s="199"/>
    </row>
    <row r="6454" spans="4:4" s="198" customFormat="1" ht="15.75" customHeight="1">
      <c r="D6454" s="199"/>
    </row>
    <row r="6456" spans="4:4" s="198" customFormat="1" ht="15.75" customHeight="1">
      <c r="D6456" s="199"/>
    </row>
    <row r="6458" spans="4:4" s="198" customFormat="1" ht="15.75" customHeight="1">
      <c r="D6458" s="199"/>
    </row>
    <row r="6460" spans="4:4" s="198" customFormat="1" ht="15.75" customHeight="1">
      <c r="D6460" s="199"/>
    </row>
    <row r="6462" spans="4:4" s="198" customFormat="1" ht="15.75" customHeight="1">
      <c r="D6462" s="199"/>
    </row>
    <row r="6464" spans="4:4" s="198" customFormat="1" ht="15.75" customHeight="1">
      <c r="D6464" s="199"/>
    </row>
    <row r="6466" spans="4:4" s="198" customFormat="1" ht="15.75" customHeight="1">
      <c r="D6466" s="199"/>
    </row>
    <row r="6468" spans="4:4" s="198" customFormat="1" ht="15.75" customHeight="1">
      <c r="D6468" s="199"/>
    </row>
    <row r="6470" spans="4:4" s="198" customFormat="1" ht="15.75" customHeight="1">
      <c r="D6470" s="199"/>
    </row>
    <row r="6472" spans="4:4" s="198" customFormat="1" ht="15.75" customHeight="1">
      <c r="D6472" s="199"/>
    </row>
    <row r="6474" spans="4:4" s="198" customFormat="1" ht="15.75" customHeight="1">
      <c r="D6474" s="199"/>
    </row>
    <row r="6476" spans="4:4" s="198" customFormat="1" ht="15.75" customHeight="1">
      <c r="D6476" s="199"/>
    </row>
    <row r="6478" spans="4:4" s="198" customFormat="1" ht="15.75" customHeight="1">
      <c r="D6478" s="199"/>
    </row>
    <row r="6480" spans="4:4" s="198" customFormat="1" ht="15.75" customHeight="1">
      <c r="D6480" s="199"/>
    </row>
    <row r="6482" spans="4:4" s="198" customFormat="1" ht="15.75" customHeight="1">
      <c r="D6482" s="199"/>
    </row>
    <row r="6484" spans="4:4" s="198" customFormat="1" ht="15.75" customHeight="1">
      <c r="D6484" s="199"/>
    </row>
    <row r="6486" spans="4:4" s="198" customFormat="1" ht="15.75" customHeight="1">
      <c r="D6486" s="199"/>
    </row>
    <row r="6488" spans="4:4" s="198" customFormat="1" ht="15.75" customHeight="1">
      <c r="D6488" s="199"/>
    </row>
    <row r="6490" spans="4:4" s="198" customFormat="1" ht="15.75" customHeight="1">
      <c r="D6490" s="199"/>
    </row>
    <row r="6492" spans="4:4" s="198" customFormat="1" ht="15.75" customHeight="1">
      <c r="D6492" s="199"/>
    </row>
    <row r="6494" spans="4:4" s="198" customFormat="1" ht="15.75" customHeight="1">
      <c r="D6494" s="199"/>
    </row>
    <row r="6496" spans="4:4" s="198" customFormat="1" ht="15.75" customHeight="1">
      <c r="D6496" s="199"/>
    </row>
    <row r="6498" spans="4:4" s="198" customFormat="1" ht="15.75" customHeight="1">
      <c r="D6498" s="199"/>
    </row>
    <row r="6500" spans="4:4" s="198" customFormat="1" ht="15.75" customHeight="1">
      <c r="D6500" s="199"/>
    </row>
    <row r="6502" spans="4:4" s="198" customFormat="1" ht="15.75" customHeight="1">
      <c r="D6502" s="199"/>
    </row>
    <row r="6504" spans="4:4" s="198" customFormat="1" ht="15.75" customHeight="1">
      <c r="D6504" s="199"/>
    </row>
    <row r="6506" spans="4:4" s="198" customFormat="1" ht="15.75" customHeight="1">
      <c r="D6506" s="199"/>
    </row>
    <row r="6508" spans="4:4" s="198" customFormat="1" ht="15.75" customHeight="1">
      <c r="D6508" s="199"/>
    </row>
    <row r="6510" spans="4:4" s="198" customFormat="1" ht="15.75" customHeight="1">
      <c r="D6510" s="199"/>
    </row>
    <row r="6512" spans="4:4" s="198" customFormat="1" ht="15.75" customHeight="1">
      <c r="D6512" s="199"/>
    </row>
    <row r="6514" spans="4:4" s="198" customFormat="1" ht="15.75" customHeight="1">
      <c r="D6514" s="199"/>
    </row>
    <row r="6516" spans="4:4" s="198" customFormat="1" ht="15.75" customHeight="1">
      <c r="D6516" s="199"/>
    </row>
    <row r="6518" spans="4:4" s="198" customFormat="1" ht="15.75" customHeight="1">
      <c r="D6518" s="199"/>
    </row>
    <row r="6520" spans="4:4" s="198" customFormat="1" ht="15.75" customHeight="1">
      <c r="D6520" s="199"/>
    </row>
    <row r="6522" spans="4:4" s="198" customFormat="1" ht="15.75" customHeight="1">
      <c r="D6522" s="199"/>
    </row>
    <row r="6524" spans="4:4" s="198" customFormat="1" ht="15.75" customHeight="1">
      <c r="D6524" s="199"/>
    </row>
    <row r="6526" spans="4:4" s="198" customFormat="1" ht="15.75" customHeight="1">
      <c r="D6526" s="199"/>
    </row>
    <row r="6528" spans="4:4" s="198" customFormat="1" ht="15.75" customHeight="1">
      <c r="D6528" s="199"/>
    </row>
    <row r="6530" spans="4:4" s="198" customFormat="1" ht="15.75" customHeight="1">
      <c r="D6530" s="199"/>
    </row>
    <row r="6532" spans="4:4" s="198" customFormat="1" ht="15.75" customHeight="1">
      <c r="D6532" s="199"/>
    </row>
    <row r="6534" spans="4:4" s="198" customFormat="1" ht="15.75" customHeight="1">
      <c r="D6534" s="199"/>
    </row>
    <row r="6536" spans="4:4" s="198" customFormat="1" ht="15.75" customHeight="1">
      <c r="D6536" s="199"/>
    </row>
    <row r="6538" spans="4:4" s="198" customFormat="1" ht="15.75" customHeight="1">
      <c r="D6538" s="199"/>
    </row>
    <row r="6540" spans="4:4" s="198" customFormat="1" ht="15.75" customHeight="1">
      <c r="D6540" s="199"/>
    </row>
    <row r="6542" spans="4:4" s="198" customFormat="1" ht="15.75" customHeight="1">
      <c r="D6542" s="199"/>
    </row>
    <row r="6544" spans="4:4" s="198" customFormat="1" ht="15.75" customHeight="1">
      <c r="D6544" s="199"/>
    </row>
    <row r="6546" spans="4:4" s="198" customFormat="1" ht="15.75" customHeight="1">
      <c r="D6546" s="199"/>
    </row>
    <row r="6548" spans="4:4" s="198" customFormat="1" ht="15.75" customHeight="1">
      <c r="D6548" s="199"/>
    </row>
    <row r="6550" spans="4:4" s="198" customFormat="1" ht="15.75" customHeight="1">
      <c r="D6550" s="199"/>
    </row>
    <row r="6552" spans="4:4" s="198" customFormat="1" ht="15.75" customHeight="1">
      <c r="D6552" s="199"/>
    </row>
    <row r="6554" spans="4:4" s="198" customFormat="1" ht="15.75" customHeight="1">
      <c r="D6554" s="199"/>
    </row>
    <row r="6556" spans="4:4" s="198" customFormat="1" ht="15.75" customHeight="1">
      <c r="D6556" s="199"/>
    </row>
    <row r="6558" spans="4:4" s="198" customFormat="1" ht="15.75" customHeight="1">
      <c r="D6558" s="199"/>
    </row>
    <row r="6560" spans="4:4" s="198" customFormat="1" ht="15.75" customHeight="1">
      <c r="D6560" s="199"/>
    </row>
    <row r="6562" spans="4:4" s="198" customFormat="1" ht="15.75" customHeight="1">
      <c r="D6562" s="199"/>
    </row>
    <row r="6564" spans="4:4" s="198" customFormat="1" ht="15.75" customHeight="1">
      <c r="D6564" s="199"/>
    </row>
    <row r="6566" spans="4:4" s="198" customFormat="1" ht="15.75" customHeight="1">
      <c r="D6566" s="199"/>
    </row>
    <row r="6568" spans="4:4" s="198" customFormat="1" ht="15.75" customHeight="1">
      <c r="D6568" s="199"/>
    </row>
    <row r="6570" spans="4:4" s="198" customFormat="1" ht="15.75" customHeight="1">
      <c r="D6570" s="199"/>
    </row>
    <row r="6572" spans="4:4" s="198" customFormat="1" ht="15.75" customHeight="1">
      <c r="D6572" s="199"/>
    </row>
    <row r="6574" spans="4:4" s="198" customFormat="1" ht="15.75" customHeight="1">
      <c r="D6574" s="199"/>
    </row>
    <row r="6576" spans="4:4" s="198" customFormat="1" ht="15.75" customHeight="1">
      <c r="D6576" s="199"/>
    </row>
    <row r="6578" spans="4:4" s="198" customFormat="1" ht="15.75" customHeight="1">
      <c r="D6578" s="199"/>
    </row>
    <row r="6580" spans="4:4" s="198" customFormat="1" ht="15.75" customHeight="1">
      <c r="D6580" s="199"/>
    </row>
    <row r="6582" spans="4:4" s="198" customFormat="1" ht="15.75" customHeight="1">
      <c r="D6582" s="199"/>
    </row>
    <row r="6584" spans="4:4" s="198" customFormat="1" ht="15.75" customHeight="1">
      <c r="D6584" s="199"/>
    </row>
    <row r="6586" spans="4:4" s="198" customFormat="1" ht="15.75" customHeight="1">
      <c r="D6586" s="199"/>
    </row>
    <row r="6588" spans="4:4" s="198" customFormat="1" ht="15.75" customHeight="1">
      <c r="D6588" s="199"/>
    </row>
    <row r="6590" spans="4:4" s="198" customFormat="1" ht="15.75" customHeight="1">
      <c r="D6590" s="199"/>
    </row>
    <row r="6592" spans="4:4" s="198" customFormat="1" ht="15.75" customHeight="1">
      <c r="D6592" s="199"/>
    </row>
    <row r="6594" spans="4:4" s="198" customFormat="1" ht="15.75" customHeight="1">
      <c r="D6594" s="199"/>
    </row>
    <row r="6596" spans="4:4" s="198" customFormat="1" ht="15.75" customHeight="1">
      <c r="D6596" s="199"/>
    </row>
    <row r="6598" spans="4:4" s="198" customFormat="1" ht="15.75" customHeight="1">
      <c r="D6598" s="199"/>
    </row>
    <row r="6600" spans="4:4" s="198" customFormat="1" ht="15.75" customHeight="1">
      <c r="D6600" s="199"/>
    </row>
    <row r="6602" spans="4:4" s="198" customFormat="1" ht="15.75" customHeight="1">
      <c r="D6602" s="199"/>
    </row>
    <row r="6604" spans="4:4" s="198" customFormat="1" ht="15.75" customHeight="1">
      <c r="D6604" s="199"/>
    </row>
    <row r="6606" spans="4:4" s="198" customFormat="1" ht="15.75" customHeight="1">
      <c r="D6606" s="199"/>
    </row>
    <row r="6608" spans="4:4" s="198" customFormat="1" ht="15.75" customHeight="1">
      <c r="D6608" s="199"/>
    </row>
    <row r="6610" spans="4:4" s="198" customFormat="1" ht="15.75" customHeight="1">
      <c r="D6610" s="199"/>
    </row>
    <row r="6612" spans="4:4" s="198" customFormat="1" ht="15.75" customHeight="1">
      <c r="D6612" s="199"/>
    </row>
    <row r="6614" spans="4:4" s="198" customFormat="1" ht="15.75" customHeight="1">
      <c r="D6614" s="199"/>
    </row>
    <row r="6616" spans="4:4" s="198" customFormat="1" ht="15.75" customHeight="1">
      <c r="D6616" s="199"/>
    </row>
    <row r="6618" spans="4:4" s="198" customFormat="1" ht="15.75" customHeight="1">
      <c r="D6618" s="199"/>
    </row>
    <row r="6620" spans="4:4" s="198" customFormat="1" ht="15.75" customHeight="1">
      <c r="D6620" s="199"/>
    </row>
    <row r="6622" spans="4:4" s="198" customFormat="1" ht="15.75" customHeight="1">
      <c r="D6622" s="199"/>
    </row>
    <row r="6624" spans="4:4" s="198" customFormat="1" ht="15.75" customHeight="1">
      <c r="D6624" s="199"/>
    </row>
    <row r="6626" spans="4:4" s="198" customFormat="1" ht="15.75" customHeight="1">
      <c r="D6626" s="199"/>
    </row>
    <row r="6628" spans="4:4" s="198" customFormat="1" ht="15.75" customHeight="1">
      <c r="D6628" s="199"/>
    </row>
    <row r="6630" spans="4:4" s="198" customFormat="1" ht="15.75" customHeight="1">
      <c r="D6630" s="199"/>
    </row>
    <row r="6632" spans="4:4" s="198" customFormat="1" ht="15.75" customHeight="1">
      <c r="D6632" s="199"/>
    </row>
    <row r="6634" spans="4:4" s="198" customFormat="1" ht="15.75" customHeight="1">
      <c r="D6634" s="199"/>
    </row>
    <row r="6636" spans="4:4" s="198" customFormat="1" ht="15.75" customHeight="1">
      <c r="D6636" s="199"/>
    </row>
    <row r="6638" spans="4:4" s="198" customFormat="1" ht="15.75" customHeight="1">
      <c r="D6638" s="199"/>
    </row>
    <row r="6640" spans="4:4" s="198" customFormat="1" ht="15.75" customHeight="1">
      <c r="D6640" s="199"/>
    </row>
    <row r="6642" spans="4:4" s="198" customFormat="1" ht="15.75" customHeight="1">
      <c r="D6642" s="199"/>
    </row>
    <row r="6644" spans="4:4" s="198" customFormat="1" ht="15.75" customHeight="1">
      <c r="D6644" s="199"/>
    </row>
    <row r="6646" spans="4:4" s="198" customFormat="1" ht="15.75" customHeight="1">
      <c r="D6646" s="199"/>
    </row>
    <row r="6648" spans="4:4" s="198" customFormat="1" ht="15.75" customHeight="1">
      <c r="D6648" s="199"/>
    </row>
    <row r="6650" spans="4:4" s="198" customFormat="1" ht="15.75" customHeight="1">
      <c r="D6650" s="199"/>
    </row>
    <row r="6652" spans="4:4" s="198" customFormat="1" ht="15.75" customHeight="1">
      <c r="D6652" s="199"/>
    </row>
    <row r="6654" spans="4:4" s="198" customFormat="1" ht="15.75" customHeight="1">
      <c r="D6654" s="199"/>
    </row>
    <row r="6656" spans="4:4" s="198" customFormat="1" ht="15.75" customHeight="1">
      <c r="D6656" s="199"/>
    </row>
    <row r="6658" spans="4:4" s="198" customFormat="1" ht="15.75" customHeight="1">
      <c r="D6658" s="199"/>
    </row>
    <row r="6660" spans="4:4" s="198" customFormat="1" ht="15.75" customHeight="1">
      <c r="D6660" s="199"/>
    </row>
    <row r="6662" spans="4:4" s="198" customFormat="1" ht="15.75" customHeight="1">
      <c r="D6662" s="199"/>
    </row>
    <row r="6664" spans="4:4" s="198" customFormat="1" ht="15.75" customHeight="1">
      <c r="D6664" s="199"/>
    </row>
    <row r="6666" spans="4:4" s="198" customFormat="1" ht="15.75" customHeight="1">
      <c r="D6666" s="199"/>
    </row>
    <row r="6668" spans="4:4" s="198" customFormat="1" ht="15.75" customHeight="1">
      <c r="D6668" s="199"/>
    </row>
    <row r="6670" spans="4:4" s="198" customFormat="1" ht="15.75" customHeight="1">
      <c r="D6670" s="199"/>
    </row>
    <row r="6672" spans="4:4" s="198" customFormat="1" ht="15.75" customHeight="1">
      <c r="D6672" s="199"/>
    </row>
    <row r="6674" spans="4:4" s="198" customFormat="1" ht="15.75" customHeight="1">
      <c r="D6674" s="199"/>
    </row>
    <row r="6676" spans="4:4" s="198" customFormat="1" ht="15.75" customHeight="1">
      <c r="D6676" s="199"/>
    </row>
    <row r="6678" spans="4:4" s="198" customFormat="1" ht="15.75" customHeight="1">
      <c r="D6678" s="199"/>
    </row>
    <row r="6680" spans="4:4" s="198" customFormat="1" ht="15.75" customHeight="1">
      <c r="D6680" s="199"/>
    </row>
    <row r="6682" spans="4:4" s="198" customFormat="1" ht="15.75" customHeight="1">
      <c r="D6682" s="199"/>
    </row>
    <row r="6684" spans="4:4" s="198" customFormat="1" ht="15.75" customHeight="1">
      <c r="D6684" s="199"/>
    </row>
    <row r="6686" spans="4:4" s="198" customFormat="1" ht="15.75" customHeight="1">
      <c r="D6686" s="199"/>
    </row>
    <row r="6688" spans="4:4" s="198" customFormat="1" ht="15.75" customHeight="1">
      <c r="D6688" s="199"/>
    </row>
    <row r="6690" spans="4:4" s="198" customFormat="1" ht="15.75" customHeight="1">
      <c r="D6690" s="199"/>
    </row>
    <row r="6692" spans="4:4" s="198" customFormat="1" ht="15.75" customHeight="1">
      <c r="D6692" s="199"/>
    </row>
    <row r="6694" spans="4:4" s="198" customFormat="1" ht="15.75" customHeight="1">
      <c r="D6694" s="199"/>
    </row>
    <row r="6696" spans="4:4" s="198" customFormat="1" ht="15.75" customHeight="1">
      <c r="D6696" s="199"/>
    </row>
    <row r="6698" spans="4:4" s="198" customFormat="1" ht="15.75" customHeight="1">
      <c r="D6698" s="199"/>
    </row>
    <row r="6700" spans="4:4" s="198" customFormat="1" ht="15.75" customHeight="1">
      <c r="D6700" s="199"/>
    </row>
    <row r="6702" spans="4:4" s="198" customFormat="1" ht="15.75" customHeight="1">
      <c r="D6702" s="199"/>
    </row>
    <row r="6704" spans="4:4" s="198" customFormat="1" ht="15.75" customHeight="1">
      <c r="D6704" s="199"/>
    </row>
    <row r="6706" spans="4:4" s="198" customFormat="1" ht="15.75" customHeight="1">
      <c r="D6706" s="199"/>
    </row>
    <row r="6708" spans="4:4" s="198" customFormat="1" ht="15.75" customHeight="1">
      <c r="D6708" s="199"/>
    </row>
    <row r="6710" spans="4:4" s="198" customFormat="1" ht="15.75" customHeight="1">
      <c r="D6710" s="199"/>
    </row>
    <row r="6712" spans="4:4" s="198" customFormat="1" ht="15.75" customHeight="1">
      <c r="D6712" s="199"/>
    </row>
    <row r="6714" spans="4:4" s="198" customFormat="1" ht="15.75" customHeight="1">
      <c r="D6714" s="199"/>
    </row>
    <row r="6716" spans="4:4" s="198" customFormat="1" ht="15.75" customHeight="1">
      <c r="D6716" s="199"/>
    </row>
    <row r="6718" spans="4:4" s="198" customFormat="1" ht="15.75" customHeight="1">
      <c r="D6718" s="199"/>
    </row>
    <row r="6720" spans="4:4" s="198" customFormat="1" ht="15.75" customHeight="1">
      <c r="D6720" s="199"/>
    </row>
    <row r="6722" spans="4:4" s="198" customFormat="1" ht="15.75" customHeight="1">
      <c r="D6722" s="199"/>
    </row>
    <row r="6724" spans="4:4" s="198" customFormat="1" ht="15.75" customHeight="1">
      <c r="D6724" s="199"/>
    </row>
    <row r="6726" spans="4:4" s="198" customFormat="1" ht="15.75" customHeight="1">
      <c r="D6726" s="199"/>
    </row>
    <row r="6728" spans="4:4" s="198" customFormat="1" ht="15.75" customHeight="1">
      <c r="D6728" s="199"/>
    </row>
    <row r="6730" spans="4:4" s="198" customFormat="1" ht="15.75" customHeight="1">
      <c r="D6730" s="199"/>
    </row>
    <row r="6732" spans="4:4" s="198" customFormat="1" ht="15.75" customHeight="1">
      <c r="D6732" s="199"/>
    </row>
    <row r="6734" spans="4:4" s="198" customFormat="1" ht="15.75" customHeight="1">
      <c r="D6734" s="199"/>
    </row>
    <row r="6736" spans="4:4" s="198" customFormat="1" ht="15.75" customHeight="1">
      <c r="D6736" s="199"/>
    </row>
    <row r="6738" spans="4:4" s="198" customFormat="1" ht="15.75" customHeight="1">
      <c r="D6738" s="199"/>
    </row>
    <row r="6740" spans="4:4" s="198" customFormat="1" ht="15.75" customHeight="1">
      <c r="D6740" s="199"/>
    </row>
    <row r="6742" spans="4:4" s="198" customFormat="1" ht="15.75" customHeight="1">
      <c r="D6742" s="199"/>
    </row>
    <row r="6744" spans="4:4" s="198" customFormat="1" ht="15.75" customHeight="1">
      <c r="D6744" s="199"/>
    </row>
    <row r="6746" spans="4:4" s="198" customFormat="1" ht="15.75" customHeight="1">
      <c r="D6746" s="199"/>
    </row>
    <row r="6748" spans="4:4" s="198" customFormat="1" ht="15.75" customHeight="1">
      <c r="D6748" s="199"/>
    </row>
    <row r="6750" spans="4:4" s="198" customFormat="1" ht="15.75" customHeight="1">
      <c r="D6750" s="199"/>
    </row>
    <row r="6752" spans="4:4" s="198" customFormat="1" ht="15.75" customHeight="1">
      <c r="D6752" s="199"/>
    </row>
    <row r="6754" spans="4:4" s="198" customFormat="1" ht="15.75" customHeight="1">
      <c r="D6754" s="199"/>
    </row>
    <row r="6756" spans="4:4" s="198" customFormat="1" ht="15.75" customHeight="1">
      <c r="D6756" s="199"/>
    </row>
    <row r="6758" spans="4:4" s="198" customFormat="1" ht="15.75" customHeight="1">
      <c r="D6758" s="199"/>
    </row>
    <row r="6760" spans="4:4" s="198" customFormat="1" ht="15.75" customHeight="1">
      <c r="D6760" s="199"/>
    </row>
    <row r="6762" spans="4:4" s="198" customFormat="1" ht="15.75" customHeight="1">
      <c r="D6762" s="199"/>
    </row>
    <row r="6764" spans="4:4" s="198" customFormat="1" ht="15.75" customHeight="1">
      <c r="D6764" s="199"/>
    </row>
    <row r="6766" spans="4:4" s="198" customFormat="1" ht="15.75" customHeight="1">
      <c r="D6766" s="199"/>
    </row>
    <row r="6768" spans="4:4" s="198" customFormat="1" ht="15.75" customHeight="1">
      <c r="D6768" s="199"/>
    </row>
    <row r="6770" spans="4:4" s="198" customFormat="1" ht="15.75" customHeight="1">
      <c r="D6770" s="199"/>
    </row>
    <row r="6772" spans="4:4" s="198" customFormat="1" ht="15.75" customHeight="1">
      <c r="D6772" s="199"/>
    </row>
    <row r="6774" spans="4:4" s="198" customFormat="1" ht="15.75" customHeight="1">
      <c r="D6774" s="199"/>
    </row>
    <row r="6776" spans="4:4" s="198" customFormat="1" ht="15.75" customHeight="1">
      <c r="D6776" s="199"/>
    </row>
    <row r="6778" spans="4:4" s="198" customFormat="1" ht="15.75" customHeight="1">
      <c r="D6778" s="199"/>
    </row>
    <row r="6780" spans="4:4" s="198" customFormat="1" ht="15.75" customHeight="1">
      <c r="D6780" s="199"/>
    </row>
    <row r="6782" spans="4:4" s="198" customFormat="1" ht="15.75" customHeight="1">
      <c r="D6782" s="199"/>
    </row>
    <row r="6784" spans="4:4" s="198" customFormat="1" ht="15.75" customHeight="1">
      <c r="D6784" s="199"/>
    </row>
    <row r="6786" spans="4:4" s="198" customFormat="1" ht="15.75" customHeight="1">
      <c r="D6786" s="199"/>
    </row>
    <row r="6788" spans="4:4" s="198" customFormat="1" ht="15.75" customHeight="1">
      <c r="D6788" s="199"/>
    </row>
    <row r="6790" spans="4:4" s="198" customFormat="1" ht="15.75" customHeight="1">
      <c r="D6790" s="199"/>
    </row>
    <row r="6792" spans="4:4" s="198" customFormat="1" ht="15.75" customHeight="1">
      <c r="D6792" s="199"/>
    </row>
    <row r="6794" spans="4:4" s="198" customFormat="1" ht="15.75" customHeight="1">
      <c r="D6794" s="199"/>
    </row>
    <row r="6796" spans="4:4" s="198" customFormat="1" ht="15.75" customHeight="1">
      <c r="D6796" s="199"/>
    </row>
    <row r="6798" spans="4:4" s="198" customFormat="1" ht="15.75" customHeight="1">
      <c r="D6798" s="199"/>
    </row>
    <row r="6800" spans="4:4" s="198" customFormat="1" ht="15.75" customHeight="1">
      <c r="D6800" s="199"/>
    </row>
    <row r="6802" spans="4:4" s="198" customFormat="1" ht="15.75" customHeight="1">
      <c r="D6802" s="199"/>
    </row>
    <row r="6804" spans="4:4" s="198" customFormat="1" ht="15.75" customHeight="1">
      <c r="D6804" s="199"/>
    </row>
    <row r="6806" spans="4:4" s="198" customFormat="1" ht="15.75" customHeight="1">
      <c r="D6806" s="199"/>
    </row>
    <row r="6808" spans="4:4" s="198" customFormat="1" ht="15.75" customHeight="1">
      <c r="D6808" s="199"/>
    </row>
    <row r="6810" spans="4:4" s="198" customFormat="1" ht="15.75" customHeight="1">
      <c r="D6810" s="199"/>
    </row>
    <row r="6812" spans="4:4" s="198" customFormat="1" ht="15.75" customHeight="1">
      <c r="D6812" s="199"/>
    </row>
    <row r="6814" spans="4:4" s="198" customFormat="1" ht="15.75" customHeight="1">
      <c r="D6814" s="199"/>
    </row>
    <row r="6816" spans="4:4" s="198" customFormat="1" ht="15.75" customHeight="1">
      <c r="D6816" s="199"/>
    </row>
    <row r="6818" spans="4:4" s="198" customFormat="1" ht="15.75" customHeight="1">
      <c r="D6818" s="199"/>
    </row>
    <row r="6820" spans="4:4" s="198" customFormat="1" ht="15.75" customHeight="1">
      <c r="D6820" s="199"/>
    </row>
    <row r="6822" spans="4:4" s="198" customFormat="1" ht="15.75" customHeight="1">
      <c r="D6822" s="199"/>
    </row>
    <row r="6824" spans="4:4" s="198" customFormat="1" ht="15.75" customHeight="1">
      <c r="D6824" s="199"/>
    </row>
    <row r="6826" spans="4:4" s="198" customFormat="1" ht="15.75" customHeight="1">
      <c r="D6826" s="199"/>
    </row>
    <row r="6828" spans="4:4" s="198" customFormat="1" ht="15.75" customHeight="1">
      <c r="D6828" s="199"/>
    </row>
    <row r="6830" spans="4:4" s="198" customFormat="1" ht="15.75" customHeight="1">
      <c r="D6830" s="199"/>
    </row>
    <row r="6832" spans="4:4" s="198" customFormat="1" ht="15.75" customHeight="1">
      <c r="D6832" s="199"/>
    </row>
    <row r="6834" spans="4:4" s="198" customFormat="1" ht="15.75" customHeight="1">
      <c r="D6834" s="199"/>
    </row>
    <row r="6836" spans="4:4" s="198" customFormat="1" ht="15.75" customHeight="1">
      <c r="D6836" s="199"/>
    </row>
    <row r="6838" spans="4:4" s="198" customFormat="1" ht="15.75" customHeight="1">
      <c r="D6838" s="199"/>
    </row>
    <row r="6840" spans="4:4" s="198" customFormat="1" ht="15.75" customHeight="1">
      <c r="D6840" s="199"/>
    </row>
    <row r="6842" spans="4:4" s="198" customFormat="1" ht="15.75" customHeight="1">
      <c r="D6842" s="199"/>
    </row>
    <row r="6844" spans="4:4" s="198" customFormat="1" ht="15.75" customHeight="1">
      <c r="D6844" s="199"/>
    </row>
    <row r="6846" spans="4:4" s="198" customFormat="1" ht="15.75" customHeight="1">
      <c r="D6846" s="199"/>
    </row>
    <row r="6848" spans="4:4" s="198" customFormat="1" ht="15.75" customHeight="1">
      <c r="D6848" s="199"/>
    </row>
    <row r="6850" spans="4:4" s="198" customFormat="1" ht="15.75" customHeight="1">
      <c r="D6850" s="199"/>
    </row>
    <row r="6852" spans="4:4" s="198" customFormat="1" ht="15.75" customHeight="1">
      <c r="D6852" s="199"/>
    </row>
    <row r="6854" spans="4:4" s="198" customFormat="1" ht="15.75" customHeight="1">
      <c r="D6854" s="199"/>
    </row>
    <row r="6856" spans="4:4" s="198" customFormat="1" ht="15.75" customHeight="1">
      <c r="D6856" s="199"/>
    </row>
    <row r="6858" spans="4:4" s="198" customFormat="1" ht="15.75" customHeight="1">
      <c r="D6858" s="199"/>
    </row>
    <row r="6860" spans="4:4" s="198" customFormat="1" ht="15.75" customHeight="1">
      <c r="D6860" s="199"/>
    </row>
    <row r="6862" spans="4:4" s="198" customFormat="1" ht="15.75" customHeight="1">
      <c r="D6862" s="199"/>
    </row>
    <row r="6864" spans="4:4" s="198" customFormat="1" ht="15.75" customHeight="1">
      <c r="D6864" s="199"/>
    </row>
    <row r="6866" spans="4:4" s="198" customFormat="1" ht="15.75" customHeight="1">
      <c r="D6866" s="199"/>
    </row>
    <row r="6868" spans="4:4" s="198" customFormat="1" ht="15.75" customHeight="1">
      <c r="D6868" s="199"/>
    </row>
    <row r="6870" spans="4:4" s="198" customFormat="1" ht="15.75" customHeight="1">
      <c r="D6870" s="199"/>
    </row>
    <row r="6872" spans="4:4" s="198" customFormat="1" ht="15.75" customHeight="1">
      <c r="D6872" s="199"/>
    </row>
    <row r="6874" spans="4:4" s="198" customFormat="1" ht="15.75" customHeight="1">
      <c r="D6874" s="199"/>
    </row>
    <row r="6876" spans="4:4" s="198" customFormat="1" ht="15.75" customHeight="1">
      <c r="D6876" s="199"/>
    </row>
    <row r="6878" spans="4:4" s="198" customFormat="1" ht="15.75" customHeight="1">
      <c r="D6878" s="199"/>
    </row>
    <row r="6880" spans="4:4" s="198" customFormat="1" ht="15.75" customHeight="1">
      <c r="D6880" s="199"/>
    </row>
    <row r="6882" spans="4:4" s="198" customFormat="1" ht="15.75" customHeight="1">
      <c r="D6882" s="199"/>
    </row>
    <row r="6884" spans="4:4" s="198" customFormat="1" ht="15.75" customHeight="1">
      <c r="D6884" s="199"/>
    </row>
    <row r="6886" spans="4:4" s="198" customFormat="1" ht="15.75" customHeight="1">
      <c r="D6886" s="199"/>
    </row>
    <row r="6888" spans="4:4" s="198" customFormat="1" ht="15.75" customHeight="1">
      <c r="D6888" s="199"/>
    </row>
    <row r="6890" spans="4:4" s="198" customFormat="1" ht="15.75" customHeight="1">
      <c r="D6890" s="199"/>
    </row>
    <row r="6892" spans="4:4" s="198" customFormat="1" ht="15.75" customHeight="1">
      <c r="D6892" s="199"/>
    </row>
    <row r="6894" spans="4:4" s="198" customFormat="1" ht="15.75" customHeight="1">
      <c r="D6894" s="199"/>
    </row>
    <row r="6896" spans="4:4" s="198" customFormat="1" ht="15.75" customHeight="1">
      <c r="D6896" s="199"/>
    </row>
    <row r="6898" spans="4:4" s="198" customFormat="1" ht="15.75" customHeight="1">
      <c r="D6898" s="199"/>
    </row>
    <row r="6900" spans="4:4" s="198" customFormat="1" ht="15.75" customHeight="1">
      <c r="D6900" s="199"/>
    </row>
    <row r="6902" spans="4:4" s="198" customFormat="1" ht="15.75" customHeight="1">
      <c r="D6902" s="199"/>
    </row>
    <row r="6904" spans="4:4" s="198" customFormat="1" ht="15.75" customHeight="1">
      <c r="D6904" s="199"/>
    </row>
    <row r="6906" spans="4:4" s="198" customFormat="1" ht="15.75" customHeight="1">
      <c r="D6906" s="199"/>
    </row>
    <row r="6908" spans="4:4" s="198" customFormat="1" ht="15.75" customHeight="1">
      <c r="D6908" s="199"/>
    </row>
    <row r="6910" spans="4:4" s="198" customFormat="1" ht="15.75" customHeight="1">
      <c r="D6910" s="199"/>
    </row>
    <row r="6912" spans="4:4" s="198" customFormat="1" ht="15.75" customHeight="1">
      <c r="D6912" s="199"/>
    </row>
    <row r="6914" spans="4:4" s="198" customFormat="1" ht="15.75" customHeight="1">
      <c r="D6914" s="199"/>
    </row>
    <row r="6916" spans="4:4" s="198" customFormat="1" ht="15.75" customHeight="1">
      <c r="D6916" s="199"/>
    </row>
    <row r="6918" spans="4:4" s="198" customFormat="1" ht="15.75" customHeight="1">
      <c r="D6918" s="199"/>
    </row>
    <row r="6920" spans="4:4" s="198" customFormat="1" ht="15.75" customHeight="1">
      <c r="D6920" s="199"/>
    </row>
    <row r="6922" spans="4:4" s="198" customFormat="1" ht="15.75" customHeight="1">
      <c r="D6922" s="199"/>
    </row>
    <row r="6924" spans="4:4" s="198" customFormat="1" ht="15.75" customHeight="1">
      <c r="D6924" s="199"/>
    </row>
    <row r="6926" spans="4:4" s="198" customFormat="1" ht="15.75" customHeight="1">
      <c r="D6926" s="199"/>
    </row>
    <row r="6928" spans="4:4" s="198" customFormat="1" ht="15.75" customHeight="1">
      <c r="D6928" s="199"/>
    </row>
    <row r="6930" spans="4:4" s="198" customFormat="1" ht="15.75" customHeight="1">
      <c r="D6930" s="199"/>
    </row>
    <row r="6932" spans="4:4" s="198" customFormat="1" ht="15.75" customHeight="1">
      <c r="D6932" s="199"/>
    </row>
    <row r="6934" spans="4:4" s="198" customFormat="1" ht="15.75" customHeight="1">
      <c r="D6934" s="199"/>
    </row>
    <row r="6936" spans="4:4" s="198" customFormat="1" ht="15.75" customHeight="1">
      <c r="D6936" s="199"/>
    </row>
    <row r="6938" spans="4:4" s="198" customFormat="1" ht="15.75" customHeight="1">
      <c r="D6938" s="199"/>
    </row>
    <row r="6940" spans="4:4" s="198" customFormat="1" ht="15.75" customHeight="1">
      <c r="D6940" s="199"/>
    </row>
    <row r="6942" spans="4:4" s="198" customFormat="1" ht="15.75" customHeight="1">
      <c r="D6942" s="199"/>
    </row>
    <row r="6944" spans="4:4" s="198" customFormat="1" ht="15.75" customHeight="1">
      <c r="D6944" s="199"/>
    </row>
    <row r="6946" spans="4:4" s="198" customFormat="1" ht="15.75" customHeight="1">
      <c r="D6946" s="199"/>
    </row>
    <row r="6948" spans="4:4" s="198" customFormat="1" ht="15.75" customHeight="1">
      <c r="D6948" s="199"/>
    </row>
    <row r="6950" spans="4:4" s="198" customFormat="1" ht="15.75" customHeight="1">
      <c r="D6950" s="199"/>
    </row>
    <row r="6952" spans="4:4" s="198" customFormat="1" ht="15.75" customHeight="1">
      <c r="D6952" s="199"/>
    </row>
    <row r="6954" spans="4:4" s="198" customFormat="1" ht="15.75" customHeight="1">
      <c r="D6954" s="199"/>
    </row>
    <row r="6956" spans="4:4" s="198" customFormat="1" ht="15.75" customHeight="1">
      <c r="D6956" s="199"/>
    </row>
    <row r="6958" spans="4:4" s="198" customFormat="1" ht="15.75" customHeight="1">
      <c r="D6958" s="199"/>
    </row>
    <row r="6960" spans="4:4" s="198" customFormat="1" ht="15.75" customHeight="1">
      <c r="D6960" s="199"/>
    </row>
    <row r="6962" spans="4:4" s="198" customFormat="1" ht="15.75" customHeight="1">
      <c r="D6962" s="199"/>
    </row>
    <row r="6964" spans="4:4" s="198" customFormat="1" ht="15.75" customHeight="1">
      <c r="D6964" s="199"/>
    </row>
    <row r="6966" spans="4:4" s="198" customFormat="1" ht="15.75" customHeight="1">
      <c r="D6966" s="199"/>
    </row>
    <row r="6968" spans="4:4" s="198" customFormat="1" ht="15.75" customHeight="1">
      <c r="D6968" s="199"/>
    </row>
    <row r="6970" spans="4:4" s="198" customFormat="1" ht="15.75" customHeight="1">
      <c r="D6970" s="199"/>
    </row>
    <row r="6972" spans="4:4" s="198" customFormat="1" ht="15.75" customHeight="1">
      <c r="D6972" s="199"/>
    </row>
    <row r="6974" spans="4:4" s="198" customFormat="1" ht="15.75" customHeight="1">
      <c r="D6974" s="199"/>
    </row>
    <row r="6976" spans="4:4" s="198" customFormat="1" ht="15.75" customHeight="1">
      <c r="D6976" s="199"/>
    </row>
    <row r="6978" spans="4:4" s="198" customFormat="1" ht="15.75" customHeight="1">
      <c r="D6978" s="199"/>
    </row>
    <row r="6980" spans="4:4" s="198" customFormat="1" ht="15.75" customHeight="1">
      <c r="D6980" s="199"/>
    </row>
    <row r="6982" spans="4:4" s="198" customFormat="1" ht="15.75" customHeight="1">
      <c r="D6982" s="199"/>
    </row>
    <row r="6984" spans="4:4" s="198" customFormat="1" ht="15.75" customHeight="1">
      <c r="D6984" s="199"/>
    </row>
    <row r="6986" spans="4:4" s="198" customFormat="1" ht="15.75" customHeight="1">
      <c r="D6986" s="199"/>
    </row>
    <row r="6988" spans="4:4" s="198" customFormat="1" ht="15.75" customHeight="1">
      <c r="D6988" s="199"/>
    </row>
    <row r="6990" spans="4:4" s="198" customFormat="1" ht="15.75" customHeight="1">
      <c r="D6990" s="199"/>
    </row>
    <row r="6992" spans="4:4" s="198" customFormat="1" ht="15.75" customHeight="1">
      <c r="D6992" s="199"/>
    </row>
    <row r="6994" spans="4:4" s="198" customFormat="1" ht="15.75" customHeight="1">
      <c r="D6994" s="199"/>
    </row>
    <row r="6996" spans="4:4" s="198" customFormat="1" ht="15.75" customHeight="1">
      <c r="D6996" s="199"/>
    </row>
    <row r="6998" spans="4:4" s="198" customFormat="1" ht="15.75" customHeight="1">
      <c r="D6998" s="199"/>
    </row>
    <row r="7000" spans="4:4" s="198" customFormat="1" ht="15.75" customHeight="1">
      <c r="D7000" s="199"/>
    </row>
    <row r="7002" spans="4:4" s="198" customFormat="1" ht="15.75" customHeight="1">
      <c r="D7002" s="199"/>
    </row>
    <row r="7004" spans="4:4" s="198" customFormat="1" ht="15.75" customHeight="1">
      <c r="D7004" s="199"/>
    </row>
    <row r="7006" spans="4:4" s="198" customFormat="1" ht="15.75" customHeight="1">
      <c r="D7006" s="199"/>
    </row>
    <row r="7008" spans="4:4" s="198" customFormat="1" ht="15.75" customHeight="1">
      <c r="D7008" s="199"/>
    </row>
    <row r="7010" spans="4:4" s="198" customFormat="1" ht="15.75" customHeight="1">
      <c r="D7010" s="199"/>
    </row>
    <row r="7012" spans="4:4" s="198" customFormat="1" ht="15.75" customHeight="1">
      <c r="D7012" s="199"/>
    </row>
    <row r="7014" spans="4:4" s="198" customFormat="1" ht="15.75" customHeight="1">
      <c r="D7014" s="199"/>
    </row>
    <row r="7016" spans="4:4" s="198" customFormat="1" ht="15.75" customHeight="1">
      <c r="D7016" s="199"/>
    </row>
    <row r="7018" spans="4:4" s="198" customFormat="1" ht="15.75" customHeight="1">
      <c r="D7018" s="199"/>
    </row>
    <row r="7020" spans="4:4" s="198" customFormat="1" ht="15.75" customHeight="1">
      <c r="D7020" s="199"/>
    </row>
    <row r="7022" spans="4:4" s="198" customFormat="1" ht="15.75" customHeight="1">
      <c r="D7022" s="199"/>
    </row>
    <row r="7024" spans="4:4" s="198" customFormat="1" ht="15.75" customHeight="1">
      <c r="D7024" s="199"/>
    </row>
    <row r="7026" spans="4:4" s="198" customFormat="1" ht="15.75" customHeight="1">
      <c r="D7026" s="199"/>
    </row>
    <row r="7028" spans="4:4" s="198" customFormat="1" ht="15.75" customHeight="1">
      <c r="D7028" s="199"/>
    </row>
    <row r="7030" spans="4:4" s="198" customFormat="1" ht="15.75" customHeight="1">
      <c r="D7030" s="199"/>
    </row>
    <row r="7032" spans="4:4" s="198" customFormat="1" ht="15.75" customHeight="1">
      <c r="D7032" s="199"/>
    </row>
    <row r="7034" spans="4:4" s="198" customFormat="1" ht="15.75" customHeight="1">
      <c r="D7034" s="199"/>
    </row>
    <row r="7036" spans="4:4" s="198" customFormat="1" ht="15.75" customHeight="1">
      <c r="D7036" s="199"/>
    </row>
    <row r="7038" spans="4:4" s="198" customFormat="1" ht="15.75" customHeight="1">
      <c r="D7038" s="199"/>
    </row>
    <row r="7040" spans="4:4" s="198" customFormat="1" ht="15.75" customHeight="1">
      <c r="D7040" s="199"/>
    </row>
    <row r="7042" spans="4:4" s="198" customFormat="1" ht="15.75" customHeight="1">
      <c r="D7042" s="199"/>
    </row>
    <row r="7044" spans="4:4" s="198" customFormat="1" ht="15.75" customHeight="1">
      <c r="D7044" s="199"/>
    </row>
    <row r="7046" spans="4:4" s="198" customFormat="1" ht="15.75" customHeight="1">
      <c r="D7046" s="199"/>
    </row>
    <row r="7048" spans="4:4" s="198" customFormat="1" ht="15.75" customHeight="1">
      <c r="D7048" s="199"/>
    </row>
    <row r="7050" spans="4:4" s="198" customFormat="1" ht="15.75" customHeight="1">
      <c r="D7050" s="199"/>
    </row>
    <row r="7052" spans="4:4" s="198" customFormat="1" ht="15.75" customHeight="1">
      <c r="D7052" s="199"/>
    </row>
    <row r="7054" spans="4:4" s="198" customFormat="1" ht="15.75" customHeight="1">
      <c r="D7054" s="199"/>
    </row>
    <row r="7056" spans="4:4" s="198" customFormat="1" ht="15.75" customHeight="1">
      <c r="D7056" s="199"/>
    </row>
    <row r="7058" spans="4:4" s="198" customFormat="1" ht="15.75" customHeight="1">
      <c r="D7058" s="199"/>
    </row>
    <row r="7060" spans="4:4" s="198" customFormat="1" ht="15.75" customHeight="1">
      <c r="D7060" s="199"/>
    </row>
    <row r="7062" spans="4:4" s="198" customFormat="1" ht="15.75" customHeight="1">
      <c r="D7062" s="199"/>
    </row>
    <row r="7064" spans="4:4" s="198" customFormat="1" ht="15.75" customHeight="1">
      <c r="D7064" s="199"/>
    </row>
    <row r="7066" spans="4:4" s="198" customFormat="1" ht="15.75" customHeight="1">
      <c r="D7066" s="199"/>
    </row>
    <row r="7068" spans="4:4" s="198" customFormat="1" ht="15.75" customHeight="1">
      <c r="D7068" s="199"/>
    </row>
    <row r="7070" spans="4:4" s="198" customFormat="1" ht="15.75" customHeight="1">
      <c r="D7070" s="199"/>
    </row>
    <row r="7072" spans="4:4" s="198" customFormat="1" ht="15.75" customHeight="1">
      <c r="D7072" s="199"/>
    </row>
    <row r="7074" spans="4:4" s="198" customFormat="1" ht="15.75" customHeight="1">
      <c r="D7074" s="199"/>
    </row>
    <row r="7076" spans="4:4" s="198" customFormat="1" ht="15.75" customHeight="1">
      <c r="D7076" s="199"/>
    </row>
    <row r="7078" spans="4:4" s="198" customFormat="1" ht="15.75" customHeight="1">
      <c r="D7078" s="199"/>
    </row>
    <row r="7080" spans="4:4" s="198" customFormat="1" ht="15.75" customHeight="1">
      <c r="D7080" s="199"/>
    </row>
    <row r="7082" spans="4:4" s="198" customFormat="1" ht="15.75" customHeight="1">
      <c r="D7082" s="199"/>
    </row>
    <row r="7084" spans="4:4" s="198" customFormat="1" ht="15.75" customHeight="1">
      <c r="D7084" s="199"/>
    </row>
    <row r="7086" spans="4:4" s="198" customFormat="1" ht="15.75" customHeight="1">
      <c r="D7086" s="199"/>
    </row>
    <row r="7088" spans="4:4" s="198" customFormat="1" ht="15.75" customHeight="1">
      <c r="D7088" s="199"/>
    </row>
    <row r="7090" spans="4:4" s="198" customFormat="1" ht="15.75" customHeight="1">
      <c r="D7090" s="199"/>
    </row>
    <row r="7092" spans="4:4" s="198" customFormat="1" ht="15.75" customHeight="1">
      <c r="D7092" s="199"/>
    </row>
    <row r="7094" spans="4:4" s="198" customFormat="1" ht="15.75" customHeight="1">
      <c r="D7094" s="199"/>
    </row>
    <row r="7096" spans="4:4" s="198" customFormat="1" ht="15.75" customHeight="1">
      <c r="D7096" s="199"/>
    </row>
    <row r="7098" spans="4:4" s="198" customFormat="1" ht="15.75" customHeight="1">
      <c r="D7098" s="199"/>
    </row>
    <row r="7100" spans="4:4" s="198" customFormat="1" ht="15.75" customHeight="1">
      <c r="D7100" s="199"/>
    </row>
    <row r="7102" spans="4:4" s="198" customFormat="1" ht="15.75" customHeight="1">
      <c r="D7102" s="199"/>
    </row>
    <row r="7104" spans="4:4" s="198" customFormat="1" ht="15.75" customHeight="1">
      <c r="D7104" s="199"/>
    </row>
    <row r="7106" spans="4:4" s="198" customFormat="1" ht="15.75" customHeight="1">
      <c r="D7106" s="199"/>
    </row>
    <row r="7108" spans="4:4" s="198" customFormat="1" ht="15.75" customHeight="1">
      <c r="D7108" s="199"/>
    </row>
    <row r="7110" spans="4:4" s="198" customFormat="1" ht="15.75" customHeight="1">
      <c r="D7110" s="199"/>
    </row>
    <row r="7112" spans="4:4" s="198" customFormat="1" ht="15.75" customHeight="1">
      <c r="D7112" s="199"/>
    </row>
    <row r="7114" spans="4:4" s="198" customFormat="1" ht="15.75" customHeight="1">
      <c r="D7114" s="199"/>
    </row>
    <row r="7116" spans="4:4" s="198" customFormat="1" ht="15.75" customHeight="1">
      <c r="D7116" s="199"/>
    </row>
    <row r="7118" spans="4:4" s="198" customFormat="1" ht="15.75" customHeight="1">
      <c r="D7118" s="199"/>
    </row>
    <row r="7120" spans="4:4" s="198" customFormat="1" ht="15.75" customHeight="1">
      <c r="D7120" s="199"/>
    </row>
    <row r="7122" spans="4:4" s="198" customFormat="1" ht="15.75" customHeight="1">
      <c r="D7122" s="199"/>
    </row>
    <row r="7124" spans="4:4" s="198" customFormat="1" ht="15.75" customHeight="1">
      <c r="D7124" s="199"/>
    </row>
    <row r="7126" spans="4:4" s="198" customFormat="1" ht="15.75" customHeight="1">
      <c r="D7126" s="199"/>
    </row>
    <row r="7128" spans="4:4" s="198" customFormat="1" ht="15.75" customHeight="1">
      <c r="D7128" s="199"/>
    </row>
    <row r="7130" spans="4:4" s="198" customFormat="1" ht="15.75" customHeight="1">
      <c r="D7130" s="199"/>
    </row>
    <row r="7132" spans="4:4" s="198" customFormat="1" ht="15.75" customHeight="1">
      <c r="D7132" s="199"/>
    </row>
    <row r="7134" spans="4:4" s="198" customFormat="1" ht="15.75" customHeight="1">
      <c r="D7134" s="199"/>
    </row>
    <row r="7136" spans="4:4" s="198" customFormat="1" ht="15.75" customHeight="1">
      <c r="D7136" s="199"/>
    </row>
    <row r="7138" spans="4:4" s="198" customFormat="1" ht="15.75" customHeight="1">
      <c r="D7138" s="199"/>
    </row>
    <row r="7140" spans="4:4" s="198" customFormat="1" ht="15.75" customHeight="1">
      <c r="D7140" s="199"/>
    </row>
    <row r="7142" spans="4:4" s="198" customFormat="1" ht="15.75" customHeight="1">
      <c r="D7142" s="199"/>
    </row>
    <row r="7144" spans="4:4" s="198" customFormat="1" ht="15.75" customHeight="1">
      <c r="D7144" s="199"/>
    </row>
    <row r="7146" spans="4:4" s="198" customFormat="1" ht="15.75" customHeight="1">
      <c r="D7146" s="199"/>
    </row>
    <row r="7148" spans="4:4" s="198" customFormat="1" ht="15.75" customHeight="1">
      <c r="D7148" s="199"/>
    </row>
    <row r="7150" spans="4:4" s="198" customFormat="1" ht="15.75" customHeight="1">
      <c r="D7150" s="199"/>
    </row>
    <row r="7152" spans="4:4" s="198" customFormat="1" ht="15.75" customHeight="1">
      <c r="D7152" s="199"/>
    </row>
    <row r="7154" spans="4:4" s="198" customFormat="1" ht="15.75" customHeight="1">
      <c r="D7154" s="199"/>
    </row>
    <row r="7156" spans="4:4" s="198" customFormat="1" ht="15.75" customHeight="1">
      <c r="D7156" s="199"/>
    </row>
    <row r="7158" spans="4:4" s="198" customFormat="1" ht="15.75" customHeight="1">
      <c r="D7158" s="199"/>
    </row>
    <row r="7160" spans="4:4" s="198" customFormat="1" ht="15.75" customHeight="1">
      <c r="D7160" s="199"/>
    </row>
    <row r="7162" spans="4:4" s="198" customFormat="1" ht="15.75" customHeight="1">
      <c r="D7162" s="199"/>
    </row>
    <row r="7164" spans="4:4" s="198" customFormat="1" ht="15.75" customHeight="1">
      <c r="D7164" s="199"/>
    </row>
    <row r="7166" spans="4:4" s="198" customFormat="1" ht="15.75" customHeight="1">
      <c r="D7166" s="199"/>
    </row>
    <row r="7168" spans="4:4" s="198" customFormat="1" ht="15.75" customHeight="1">
      <c r="D7168" s="199"/>
    </row>
    <row r="7170" spans="4:4" s="198" customFormat="1" ht="15.75" customHeight="1">
      <c r="D7170" s="199"/>
    </row>
    <row r="7172" spans="4:4" s="198" customFormat="1" ht="15.75" customHeight="1">
      <c r="D7172" s="199"/>
    </row>
    <row r="7174" spans="4:4" s="198" customFormat="1" ht="15.75" customHeight="1">
      <c r="D7174" s="199"/>
    </row>
    <row r="7176" spans="4:4" s="198" customFormat="1" ht="15.75" customHeight="1">
      <c r="D7176" s="199"/>
    </row>
    <row r="7178" spans="4:4" s="198" customFormat="1" ht="15.75" customHeight="1">
      <c r="D7178" s="199"/>
    </row>
    <row r="7180" spans="4:4" s="198" customFormat="1" ht="15.75" customHeight="1">
      <c r="D7180" s="199"/>
    </row>
    <row r="7182" spans="4:4" s="198" customFormat="1" ht="15.75" customHeight="1">
      <c r="D7182" s="199"/>
    </row>
    <row r="7184" spans="4:4" s="198" customFormat="1" ht="15.75" customHeight="1">
      <c r="D7184" s="199"/>
    </row>
    <row r="7186" spans="4:4" s="198" customFormat="1" ht="15.75" customHeight="1">
      <c r="D7186" s="199"/>
    </row>
    <row r="7188" spans="4:4" s="198" customFormat="1" ht="15.75" customHeight="1">
      <c r="D7188" s="199"/>
    </row>
    <row r="7190" spans="4:4" s="198" customFormat="1" ht="15.75" customHeight="1">
      <c r="D7190" s="199"/>
    </row>
    <row r="7192" spans="4:4" s="198" customFormat="1" ht="15.75" customHeight="1">
      <c r="D7192" s="199"/>
    </row>
    <row r="7194" spans="4:4" s="198" customFormat="1" ht="15.75" customHeight="1">
      <c r="D7194" s="199"/>
    </row>
    <row r="7196" spans="4:4" s="198" customFormat="1" ht="15.75" customHeight="1">
      <c r="D7196" s="199"/>
    </row>
    <row r="7198" spans="4:4" s="198" customFormat="1" ht="15.75" customHeight="1">
      <c r="D7198" s="199"/>
    </row>
    <row r="7200" spans="4:4" s="198" customFormat="1" ht="15.75" customHeight="1">
      <c r="D7200" s="199"/>
    </row>
    <row r="7202" spans="4:4" s="198" customFormat="1" ht="15.75" customHeight="1">
      <c r="D7202" s="199"/>
    </row>
    <row r="7204" spans="4:4" s="198" customFormat="1" ht="15.75" customHeight="1">
      <c r="D7204" s="199"/>
    </row>
    <row r="7206" spans="4:4" s="198" customFormat="1" ht="15.75" customHeight="1">
      <c r="D7206" s="199"/>
    </row>
    <row r="7208" spans="4:4" s="198" customFormat="1" ht="15.75" customHeight="1">
      <c r="D7208" s="199"/>
    </row>
    <row r="7210" spans="4:4" s="198" customFormat="1" ht="15.75" customHeight="1">
      <c r="D7210" s="199"/>
    </row>
    <row r="7212" spans="4:4" s="198" customFormat="1" ht="15.75" customHeight="1">
      <c r="D7212" s="199"/>
    </row>
    <row r="7214" spans="4:4" s="198" customFormat="1" ht="15.75" customHeight="1">
      <c r="D7214" s="199"/>
    </row>
    <row r="7216" spans="4:4" s="198" customFormat="1" ht="15.75" customHeight="1">
      <c r="D7216" s="199"/>
    </row>
    <row r="7218" spans="4:4" s="198" customFormat="1" ht="15.75" customHeight="1">
      <c r="D7218" s="199"/>
    </row>
    <row r="7220" spans="4:4" s="198" customFormat="1" ht="15.75" customHeight="1">
      <c r="D7220" s="199"/>
    </row>
    <row r="7222" spans="4:4" s="198" customFormat="1" ht="15.75" customHeight="1">
      <c r="D7222" s="199"/>
    </row>
    <row r="7224" spans="4:4" s="198" customFormat="1" ht="15.75" customHeight="1">
      <c r="D7224" s="199"/>
    </row>
    <row r="7226" spans="4:4" s="198" customFormat="1" ht="15.75" customHeight="1">
      <c r="D7226" s="199"/>
    </row>
    <row r="7228" spans="4:4" s="198" customFormat="1" ht="15.75" customHeight="1">
      <c r="D7228" s="199"/>
    </row>
    <row r="7230" spans="4:4" s="198" customFormat="1" ht="15.75" customHeight="1">
      <c r="D7230" s="199"/>
    </row>
    <row r="7232" spans="4:4" s="198" customFormat="1" ht="15.75" customHeight="1">
      <c r="D7232" s="199"/>
    </row>
    <row r="7234" spans="4:4" s="198" customFormat="1" ht="15.75" customHeight="1">
      <c r="D7234" s="199"/>
    </row>
    <row r="7236" spans="4:4" s="198" customFormat="1" ht="15.75" customHeight="1">
      <c r="D7236" s="199"/>
    </row>
    <row r="7238" spans="4:4" s="198" customFormat="1" ht="15.75" customHeight="1">
      <c r="D7238" s="199"/>
    </row>
    <row r="7240" spans="4:4" s="198" customFormat="1" ht="15.75" customHeight="1">
      <c r="D7240" s="199"/>
    </row>
    <row r="7242" spans="4:4" s="198" customFormat="1" ht="15.75" customHeight="1">
      <c r="D7242" s="199"/>
    </row>
    <row r="7244" spans="4:4" s="198" customFormat="1" ht="15.75" customHeight="1">
      <c r="D7244" s="199"/>
    </row>
    <row r="7246" spans="4:4" s="198" customFormat="1" ht="15.75" customHeight="1">
      <c r="D7246" s="199"/>
    </row>
    <row r="7248" spans="4:4" s="198" customFormat="1" ht="15.75" customHeight="1">
      <c r="D7248" s="199"/>
    </row>
    <row r="7250" spans="4:4" s="198" customFormat="1" ht="15.75" customHeight="1">
      <c r="D7250" s="199"/>
    </row>
    <row r="7252" spans="4:4" s="198" customFormat="1" ht="15.75" customHeight="1">
      <c r="D7252" s="199"/>
    </row>
    <row r="7254" spans="4:4" s="198" customFormat="1" ht="15.75" customHeight="1">
      <c r="D7254" s="199"/>
    </row>
    <row r="7256" spans="4:4" s="198" customFormat="1" ht="15.75" customHeight="1">
      <c r="D7256" s="199"/>
    </row>
    <row r="7258" spans="4:4" s="198" customFormat="1" ht="15.75" customHeight="1">
      <c r="D7258" s="199"/>
    </row>
    <row r="7260" spans="4:4" s="198" customFormat="1" ht="15.75" customHeight="1">
      <c r="D7260" s="199"/>
    </row>
    <row r="7262" spans="4:4" s="198" customFormat="1" ht="15.75" customHeight="1">
      <c r="D7262" s="199"/>
    </row>
    <row r="7264" spans="4:4" s="198" customFormat="1" ht="15.75" customHeight="1">
      <c r="D7264" s="199"/>
    </row>
    <row r="7266" spans="4:4" s="198" customFormat="1" ht="15.75" customHeight="1">
      <c r="D7266" s="199"/>
    </row>
    <row r="7268" spans="4:4" s="198" customFormat="1" ht="15.75" customHeight="1">
      <c r="D7268" s="199"/>
    </row>
    <row r="7270" spans="4:4" s="198" customFormat="1" ht="15.75" customHeight="1">
      <c r="D7270" s="199"/>
    </row>
    <row r="7272" spans="4:4" s="198" customFormat="1" ht="15.75" customHeight="1">
      <c r="D7272" s="199"/>
    </row>
    <row r="7274" spans="4:4" s="198" customFormat="1" ht="15.75" customHeight="1">
      <c r="D7274" s="199"/>
    </row>
    <row r="7276" spans="4:4" s="198" customFormat="1" ht="15.75" customHeight="1">
      <c r="D7276" s="199"/>
    </row>
    <row r="7278" spans="4:4" s="198" customFormat="1" ht="15.75" customHeight="1">
      <c r="D7278" s="199"/>
    </row>
    <row r="7280" spans="4:4" s="198" customFormat="1" ht="15.75" customHeight="1">
      <c r="D7280" s="199"/>
    </row>
    <row r="7282" spans="4:4" s="198" customFormat="1" ht="15.75" customHeight="1">
      <c r="D7282" s="199"/>
    </row>
    <row r="7284" spans="4:4" s="198" customFormat="1" ht="15.75" customHeight="1">
      <c r="D7284" s="199"/>
    </row>
    <row r="7286" spans="4:4" s="198" customFormat="1" ht="15.75" customHeight="1">
      <c r="D7286" s="199"/>
    </row>
    <row r="7288" spans="4:4" s="198" customFormat="1" ht="15.75" customHeight="1">
      <c r="D7288" s="199"/>
    </row>
    <row r="7290" spans="4:4" s="198" customFormat="1" ht="15.75" customHeight="1">
      <c r="D7290" s="199"/>
    </row>
    <row r="7292" spans="4:4" s="198" customFormat="1" ht="15.75" customHeight="1">
      <c r="D7292" s="199"/>
    </row>
    <row r="7294" spans="4:4" s="198" customFormat="1" ht="15.75" customHeight="1">
      <c r="D7294" s="199"/>
    </row>
    <row r="7296" spans="4:4" s="198" customFormat="1" ht="15.75" customHeight="1">
      <c r="D7296" s="199"/>
    </row>
    <row r="7298" spans="4:4" s="198" customFormat="1" ht="15.75" customHeight="1">
      <c r="D7298" s="199"/>
    </row>
    <row r="7300" spans="4:4" s="198" customFormat="1" ht="15.75" customHeight="1">
      <c r="D7300" s="199"/>
    </row>
    <row r="7302" spans="4:4" s="198" customFormat="1" ht="15.75" customHeight="1">
      <c r="D7302" s="199"/>
    </row>
    <row r="7304" spans="4:4" s="198" customFormat="1" ht="15.75" customHeight="1">
      <c r="D7304" s="199"/>
    </row>
    <row r="7306" spans="4:4" s="198" customFormat="1" ht="15.75" customHeight="1">
      <c r="D7306" s="199"/>
    </row>
    <row r="7308" spans="4:4" s="198" customFormat="1" ht="15.75" customHeight="1">
      <c r="D7308" s="199"/>
    </row>
    <row r="7310" spans="4:4" s="198" customFormat="1" ht="15.75" customHeight="1">
      <c r="D7310" s="199"/>
    </row>
    <row r="7312" spans="4:4" s="198" customFormat="1" ht="15.75" customHeight="1">
      <c r="D7312" s="199"/>
    </row>
    <row r="7314" spans="4:4" s="198" customFormat="1" ht="15.75" customHeight="1">
      <c r="D7314" s="199"/>
    </row>
    <row r="7316" spans="4:4" s="198" customFormat="1" ht="15.75" customHeight="1">
      <c r="D7316" s="199"/>
    </row>
    <row r="7318" spans="4:4" s="198" customFormat="1" ht="15.75" customHeight="1">
      <c r="D7318" s="199"/>
    </row>
    <row r="7320" spans="4:4" s="198" customFormat="1" ht="15.75" customHeight="1">
      <c r="D7320" s="199"/>
    </row>
    <row r="7322" spans="4:4" s="198" customFormat="1" ht="15.75" customHeight="1">
      <c r="D7322" s="199"/>
    </row>
    <row r="7324" spans="4:4" s="198" customFormat="1" ht="15.75" customHeight="1">
      <c r="D7324" s="199"/>
    </row>
    <row r="7326" spans="4:4" s="198" customFormat="1" ht="15.75" customHeight="1">
      <c r="D7326" s="199"/>
    </row>
    <row r="7328" spans="4:4" s="198" customFormat="1" ht="15.75" customHeight="1">
      <c r="D7328" s="199"/>
    </row>
    <row r="7330" spans="4:4" s="198" customFormat="1" ht="15.75" customHeight="1">
      <c r="D7330" s="199"/>
    </row>
    <row r="7332" spans="4:4" s="198" customFormat="1" ht="15.75" customHeight="1">
      <c r="D7332" s="199"/>
    </row>
    <row r="7334" spans="4:4" s="198" customFormat="1" ht="15.75" customHeight="1">
      <c r="D7334" s="199"/>
    </row>
    <row r="7336" spans="4:4" s="198" customFormat="1" ht="15.75" customHeight="1">
      <c r="D7336" s="199"/>
    </row>
    <row r="7338" spans="4:4" s="198" customFormat="1" ht="15.75" customHeight="1">
      <c r="D7338" s="199"/>
    </row>
    <row r="7340" spans="4:4" s="198" customFormat="1" ht="15.75" customHeight="1">
      <c r="D7340" s="199"/>
    </row>
    <row r="7342" spans="4:4" s="198" customFormat="1" ht="15.75" customHeight="1">
      <c r="D7342" s="199"/>
    </row>
    <row r="7344" spans="4:4" s="198" customFormat="1" ht="15.75" customHeight="1">
      <c r="D7344" s="199"/>
    </row>
    <row r="7346" spans="4:4" s="198" customFormat="1" ht="15.75" customHeight="1">
      <c r="D7346" s="199"/>
    </row>
    <row r="7348" spans="4:4" s="198" customFormat="1" ht="15.75" customHeight="1">
      <c r="D7348" s="199"/>
    </row>
    <row r="7350" spans="4:4" s="198" customFormat="1" ht="15.75" customHeight="1">
      <c r="D7350" s="199"/>
    </row>
    <row r="7352" spans="4:4" s="198" customFormat="1" ht="15.75" customHeight="1">
      <c r="D7352" s="199"/>
    </row>
    <row r="7354" spans="4:4" s="198" customFormat="1" ht="15.75" customHeight="1">
      <c r="D7354" s="199"/>
    </row>
    <row r="7356" spans="4:4" s="198" customFormat="1" ht="15.75" customHeight="1">
      <c r="D7356" s="199"/>
    </row>
    <row r="7358" spans="4:4" s="198" customFormat="1" ht="15.75" customHeight="1">
      <c r="D7358" s="199"/>
    </row>
    <row r="7360" spans="4:4" s="198" customFormat="1" ht="15.75" customHeight="1">
      <c r="D7360" s="199"/>
    </row>
    <row r="7362" spans="4:4" s="198" customFormat="1" ht="15.75" customHeight="1">
      <c r="D7362" s="199"/>
    </row>
    <row r="7364" spans="4:4" s="198" customFormat="1" ht="15.75" customHeight="1">
      <c r="D7364" s="199"/>
    </row>
    <row r="7366" spans="4:4" s="198" customFormat="1" ht="15.75" customHeight="1">
      <c r="D7366" s="199"/>
    </row>
    <row r="7368" spans="4:4" s="198" customFormat="1" ht="15.75" customHeight="1">
      <c r="D7368" s="199"/>
    </row>
    <row r="7370" spans="4:4" s="198" customFormat="1" ht="15.75" customHeight="1">
      <c r="D7370" s="199"/>
    </row>
    <row r="7372" spans="4:4" s="198" customFormat="1" ht="15.75" customHeight="1">
      <c r="D7372" s="199"/>
    </row>
    <row r="7374" spans="4:4" s="198" customFormat="1" ht="15.75" customHeight="1">
      <c r="D7374" s="199"/>
    </row>
    <row r="7376" spans="4:4" s="198" customFormat="1" ht="15.75" customHeight="1">
      <c r="D7376" s="199"/>
    </row>
    <row r="7378" spans="4:4" s="198" customFormat="1" ht="15.75" customHeight="1">
      <c r="D7378" s="199"/>
    </row>
    <row r="7380" spans="4:4" s="198" customFormat="1" ht="15.75" customHeight="1">
      <c r="D7380" s="199"/>
    </row>
    <row r="7382" spans="4:4" s="198" customFormat="1" ht="15.75" customHeight="1">
      <c r="D7382" s="199"/>
    </row>
    <row r="7384" spans="4:4" s="198" customFormat="1" ht="15.75" customHeight="1">
      <c r="D7384" s="199"/>
    </row>
    <row r="7386" spans="4:4" s="198" customFormat="1" ht="15.75" customHeight="1">
      <c r="D7386" s="199"/>
    </row>
    <row r="7388" spans="4:4" s="198" customFormat="1" ht="15.75" customHeight="1">
      <c r="D7388" s="199"/>
    </row>
    <row r="7390" spans="4:4" s="198" customFormat="1" ht="15.75" customHeight="1">
      <c r="D7390" s="199"/>
    </row>
    <row r="7392" spans="4:4" s="198" customFormat="1" ht="15.75" customHeight="1">
      <c r="D7392" s="199"/>
    </row>
    <row r="7394" spans="4:4" s="198" customFormat="1" ht="15.75" customHeight="1">
      <c r="D7394" s="199"/>
    </row>
    <row r="7396" spans="4:4" s="198" customFormat="1" ht="15.75" customHeight="1">
      <c r="D7396" s="199"/>
    </row>
    <row r="7398" spans="4:4" s="198" customFormat="1" ht="15.75" customHeight="1">
      <c r="D7398" s="199"/>
    </row>
    <row r="7400" spans="4:4" s="198" customFormat="1" ht="15.75" customHeight="1">
      <c r="D7400" s="199"/>
    </row>
    <row r="7402" spans="4:4" s="198" customFormat="1" ht="15.75" customHeight="1">
      <c r="D7402" s="199"/>
    </row>
    <row r="7404" spans="4:4" s="198" customFormat="1" ht="15.75" customHeight="1">
      <c r="D7404" s="199"/>
    </row>
    <row r="7406" spans="4:4" s="198" customFormat="1" ht="15.75" customHeight="1">
      <c r="D7406" s="199"/>
    </row>
    <row r="7408" spans="4:4" s="198" customFormat="1" ht="15.75" customHeight="1">
      <c r="D7408" s="199"/>
    </row>
    <row r="7410" spans="4:4" s="198" customFormat="1" ht="15.75" customHeight="1">
      <c r="D7410" s="199"/>
    </row>
    <row r="7412" spans="4:4" s="198" customFormat="1" ht="15.75" customHeight="1">
      <c r="D7412" s="199"/>
    </row>
    <row r="7414" spans="4:4" s="198" customFormat="1" ht="15.75" customHeight="1">
      <c r="D7414" s="199"/>
    </row>
    <row r="7416" spans="4:4" s="198" customFormat="1" ht="15.75" customHeight="1">
      <c r="D7416" s="199"/>
    </row>
    <row r="7418" spans="4:4" s="198" customFormat="1" ht="15.75" customHeight="1">
      <c r="D7418" s="199"/>
    </row>
    <row r="7420" spans="4:4" s="198" customFormat="1" ht="15.75" customHeight="1">
      <c r="D7420" s="199"/>
    </row>
    <row r="7422" spans="4:4" s="198" customFormat="1" ht="15.75" customHeight="1">
      <c r="D7422" s="199"/>
    </row>
    <row r="7424" spans="4:4" s="198" customFormat="1" ht="15.75" customHeight="1">
      <c r="D7424" s="199"/>
    </row>
    <row r="7426" spans="4:4" s="198" customFormat="1" ht="15.75" customHeight="1">
      <c r="D7426" s="199"/>
    </row>
    <row r="7428" spans="4:4" s="198" customFormat="1" ht="15.75" customHeight="1">
      <c r="D7428" s="199"/>
    </row>
    <row r="7430" spans="4:4" s="198" customFormat="1" ht="15.75" customHeight="1">
      <c r="D7430" s="199"/>
    </row>
    <row r="7432" spans="4:4" s="198" customFormat="1" ht="15.75" customHeight="1">
      <c r="D7432" s="199"/>
    </row>
    <row r="7434" spans="4:4" s="198" customFormat="1" ht="15.75" customHeight="1">
      <c r="D7434" s="199"/>
    </row>
    <row r="7436" spans="4:4" s="198" customFormat="1" ht="15.75" customHeight="1">
      <c r="D7436" s="199"/>
    </row>
    <row r="7438" spans="4:4" s="198" customFormat="1" ht="15.75" customHeight="1">
      <c r="D7438" s="199"/>
    </row>
    <row r="7440" spans="4:4" s="198" customFormat="1" ht="15.75" customHeight="1">
      <c r="D7440" s="199"/>
    </row>
    <row r="7442" spans="4:4" s="198" customFormat="1" ht="15.75" customHeight="1">
      <c r="D7442" s="199"/>
    </row>
    <row r="7444" spans="4:4" s="198" customFormat="1" ht="15.75" customHeight="1">
      <c r="D7444" s="199"/>
    </row>
    <row r="7446" spans="4:4" s="198" customFormat="1" ht="15.75" customHeight="1">
      <c r="D7446" s="199"/>
    </row>
    <row r="7448" spans="4:4" s="198" customFormat="1" ht="15.75" customHeight="1">
      <c r="D7448" s="199"/>
    </row>
    <row r="7450" spans="4:4" s="198" customFormat="1" ht="15.75" customHeight="1">
      <c r="D7450" s="199"/>
    </row>
    <row r="7452" spans="4:4" s="198" customFormat="1" ht="15.75" customHeight="1">
      <c r="D7452" s="199"/>
    </row>
    <row r="7454" spans="4:4" s="198" customFormat="1" ht="15.75" customHeight="1">
      <c r="D7454" s="199"/>
    </row>
    <row r="7456" spans="4:4" s="198" customFormat="1" ht="15.75" customHeight="1">
      <c r="D7456" s="199"/>
    </row>
    <row r="7458" spans="4:4" s="198" customFormat="1" ht="15.75" customHeight="1">
      <c r="D7458" s="199"/>
    </row>
    <row r="7460" spans="4:4" s="198" customFormat="1" ht="15.75" customHeight="1">
      <c r="D7460" s="199"/>
    </row>
    <row r="7462" spans="4:4" s="198" customFormat="1" ht="15.75" customHeight="1">
      <c r="D7462" s="199"/>
    </row>
    <row r="7464" spans="4:4" s="198" customFormat="1" ht="15.75" customHeight="1">
      <c r="D7464" s="199"/>
    </row>
    <row r="7466" spans="4:4" s="198" customFormat="1" ht="15.75" customHeight="1">
      <c r="D7466" s="199"/>
    </row>
    <row r="7468" spans="4:4" s="198" customFormat="1" ht="15.75" customHeight="1">
      <c r="D7468" s="199"/>
    </row>
    <row r="7470" spans="4:4" s="198" customFormat="1" ht="15.75" customHeight="1">
      <c r="D7470" s="199"/>
    </row>
    <row r="7472" spans="4:4" s="198" customFormat="1" ht="15.75" customHeight="1">
      <c r="D7472" s="199"/>
    </row>
    <row r="7474" spans="4:4" s="198" customFormat="1" ht="15.75" customHeight="1">
      <c r="D7474" s="199"/>
    </row>
    <row r="7476" spans="4:4" s="198" customFormat="1" ht="15.75" customHeight="1">
      <c r="D7476" s="199"/>
    </row>
    <row r="7478" spans="4:4" s="198" customFormat="1" ht="15.75" customHeight="1">
      <c r="D7478" s="199"/>
    </row>
    <row r="7480" spans="4:4" s="198" customFormat="1" ht="15.75" customHeight="1">
      <c r="D7480" s="199"/>
    </row>
    <row r="7482" spans="4:4" s="198" customFormat="1" ht="15.75" customHeight="1">
      <c r="D7482" s="199"/>
    </row>
    <row r="7484" spans="4:4" s="198" customFormat="1" ht="15.75" customHeight="1">
      <c r="D7484" s="199"/>
    </row>
    <row r="7486" spans="4:4" s="198" customFormat="1" ht="15.75" customHeight="1">
      <c r="D7486" s="199"/>
    </row>
    <row r="7488" spans="4:4" s="198" customFormat="1" ht="15.75" customHeight="1">
      <c r="D7488" s="199"/>
    </row>
    <row r="7490" spans="4:4" s="198" customFormat="1" ht="15.75" customHeight="1">
      <c r="D7490" s="199"/>
    </row>
    <row r="7492" spans="4:4" s="198" customFormat="1" ht="15.75" customHeight="1">
      <c r="D7492" s="199"/>
    </row>
    <row r="7494" spans="4:4" s="198" customFormat="1" ht="15.75" customHeight="1">
      <c r="D7494" s="199"/>
    </row>
    <row r="7496" spans="4:4" s="198" customFormat="1" ht="15.75" customHeight="1">
      <c r="D7496" s="199"/>
    </row>
    <row r="7498" spans="4:4" s="198" customFormat="1" ht="15.75" customHeight="1">
      <c r="D7498" s="199"/>
    </row>
    <row r="7500" spans="4:4" s="198" customFormat="1" ht="15.75" customHeight="1">
      <c r="D7500" s="199"/>
    </row>
    <row r="7502" spans="4:4" s="198" customFormat="1" ht="15.75" customHeight="1">
      <c r="D7502" s="199"/>
    </row>
    <row r="7504" spans="4:4" s="198" customFormat="1" ht="15.75" customHeight="1">
      <c r="D7504" s="199"/>
    </row>
    <row r="7506" spans="4:4" s="198" customFormat="1" ht="15.75" customHeight="1">
      <c r="D7506" s="199"/>
    </row>
    <row r="7508" spans="4:4" s="198" customFormat="1" ht="15.75" customHeight="1">
      <c r="D7508" s="199"/>
    </row>
    <row r="7510" spans="4:4" s="198" customFormat="1" ht="15.75" customHeight="1">
      <c r="D7510" s="199"/>
    </row>
    <row r="7512" spans="4:4" s="198" customFormat="1" ht="15.75" customHeight="1">
      <c r="D7512" s="199"/>
    </row>
    <row r="7514" spans="4:4" s="198" customFormat="1" ht="15.75" customHeight="1">
      <c r="D7514" s="199"/>
    </row>
    <row r="7516" spans="4:4" s="198" customFormat="1" ht="15.75" customHeight="1">
      <c r="D7516" s="199"/>
    </row>
    <row r="7518" spans="4:4" s="198" customFormat="1" ht="15.75" customHeight="1">
      <c r="D7518" s="199"/>
    </row>
    <row r="7520" spans="4:4" s="198" customFormat="1" ht="15.75" customHeight="1">
      <c r="D7520" s="199"/>
    </row>
    <row r="7522" spans="4:4" s="198" customFormat="1" ht="15.75" customHeight="1">
      <c r="D7522" s="199"/>
    </row>
    <row r="7524" spans="4:4" s="198" customFormat="1" ht="15.75" customHeight="1">
      <c r="D7524" s="199"/>
    </row>
    <row r="7526" spans="4:4" s="198" customFormat="1" ht="15.75" customHeight="1">
      <c r="D7526" s="199"/>
    </row>
    <row r="7528" spans="4:4" s="198" customFormat="1" ht="15.75" customHeight="1">
      <c r="D7528" s="199"/>
    </row>
    <row r="7530" spans="4:4" s="198" customFormat="1" ht="15.75" customHeight="1">
      <c r="D7530" s="199"/>
    </row>
    <row r="7532" spans="4:4" s="198" customFormat="1" ht="15.75" customHeight="1">
      <c r="D7532" s="199"/>
    </row>
    <row r="7534" spans="4:4" s="198" customFormat="1" ht="15.75" customHeight="1">
      <c r="D7534" s="199"/>
    </row>
    <row r="7536" spans="4:4" s="198" customFormat="1" ht="15.75" customHeight="1">
      <c r="D7536" s="199"/>
    </row>
    <row r="7538" spans="4:4" s="198" customFormat="1" ht="15.75" customHeight="1">
      <c r="D7538" s="199"/>
    </row>
    <row r="7540" spans="4:4" s="198" customFormat="1" ht="15.75" customHeight="1">
      <c r="D7540" s="199"/>
    </row>
    <row r="7542" spans="4:4" s="198" customFormat="1" ht="15.75" customHeight="1">
      <c r="D7542" s="199"/>
    </row>
    <row r="7544" spans="4:4" s="198" customFormat="1" ht="15.75" customHeight="1">
      <c r="D7544" s="199"/>
    </row>
    <row r="7546" spans="4:4" s="198" customFormat="1" ht="15.75" customHeight="1">
      <c r="D7546" s="199"/>
    </row>
    <row r="7548" spans="4:4" s="198" customFormat="1" ht="15.75" customHeight="1">
      <c r="D7548" s="199"/>
    </row>
    <row r="7550" spans="4:4" s="198" customFormat="1" ht="15.75" customHeight="1">
      <c r="D7550" s="199"/>
    </row>
    <row r="7552" spans="4:4" s="198" customFormat="1" ht="15.75" customHeight="1">
      <c r="D7552" s="199"/>
    </row>
    <row r="7554" spans="4:4" s="198" customFormat="1" ht="15.75" customHeight="1">
      <c r="D7554" s="199"/>
    </row>
    <row r="7556" spans="4:4" s="198" customFormat="1" ht="15.75" customHeight="1">
      <c r="D7556" s="199"/>
    </row>
    <row r="7558" spans="4:4" s="198" customFormat="1" ht="15.75" customHeight="1">
      <c r="D7558" s="199"/>
    </row>
    <row r="7560" spans="4:4" s="198" customFormat="1" ht="15.75" customHeight="1">
      <c r="D7560" s="199"/>
    </row>
    <row r="7562" spans="4:4" s="198" customFormat="1" ht="15.75" customHeight="1">
      <c r="D7562" s="199"/>
    </row>
    <row r="7564" spans="4:4" s="198" customFormat="1" ht="15.75" customHeight="1">
      <c r="D7564" s="199"/>
    </row>
    <row r="7566" spans="4:4" s="198" customFormat="1" ht="15.75" customHeight="1">
      <c r="D7566" s="199"/>
    </row>
    <row r="7568" spans="4:4" s="198" customFormat="1" ht="15.75" customHeight="1">
      <c r="D7568" s="199"/>
    </row>
    <row r="7570" spans="4:4" s="198" customFormat="1" ht="15.75" customHeight="1">
      <c r="D7570" s="199"/>
    </row>
    <row r="7572" spans="4:4" s="198" customFormat="1" ht="15.75" customHeight="1">
      <c r="D7572" s="199"/>
    </row>
    <row r="7574" spans="4:4" s="198" customFormat="1" ht="15.75" customHeight="1">
      <c r="D7574" s="199"/>
    </row>
    <row r="7576" spans="4:4" s="198" customFormat="1" ht="15.75" customHeight="1">
      <c r="D7576" s="199"/>
    </row>
    <row r="7578" spans="4:4" s="198" customFormat="1" ht="15.75" customHeight="1">
      <c r="D7578" s="199"/>
    </row>
    <row r="7580" spans="4:4" s="198" customFormat="1" ht="15.75" customHeight="1">
      <c r="D7580" s="199"/>
    </row>
    <row r="7582" spans="4:4" s="198" customFormat="1" ht="15.75" customHeight="1">
      <c r="D7582" s="199"/>
    </row>
    <row r="7584" spans="4:4" s="198" customFormat="1" ht="15.75" customHeight="1">
      <c r="D7584" s="199"/>
    </row>
    <row r="7586" spans="4:4" s="198" customFormat="1" ht="15.75" customHeight="1">
      <c r="D7586" s="199"/>
    </row>
    <row r="7588" spans="4:4" s="198" customFormat="1" ht="15.75" customHeight="1">
      <c r="D7588" s="199"/>
    </row>
    <row r="7590" spans="4:4" s="198" customFormat="1" ht="15.75" customHeight="1">
      <c r="D7590" s="199"/>
    </row>
    <row r="7592" spans="4:4" s="198" customFormat="1" ht="15.75" customHeight="1">
      <c r="D7592" s="199"/>
    </row>
    <row r="7594" spans="4:4" s="198" customFormat="1" ht="15.75" customHeight="1">
      <c r="D7594" s="199"/>
    </row>
    <row r="7596" spans="4:4" s="198" customFormat="1" ht="15.75" customHeight="1">
      <c r="D7596" s="199"/>
    </row>
    <row r="7598" spans="4:4" s="198" customFormat="1" ht="15.75" customHeight="1">
      <c r="D7598" s="199"/>
    </row>
    <row r="7600" spans="4:4" s="198" customFormat="1" ht="15.75" customHeight="1">
      <c r="D7600" s="199"/>
    </row>
    <row r="7602" spans="4:4" s="198" customFormat="1" ht="15.75" customHeight="1">
      <c r="D7602" s="199"/>
    </row>
    <row r="7604" spans="4:4" s="198" customFormat="1" ht="15.75" customHeight="1">
      <c r="D7604" s="199"/>
    </row>
    <row r="7606" spans="4:4" s="198" customFormat="1" ht="15.75" customHeight="1">
      <c r="D7606" s="199"/>
    </row>
    <row r="7608" spans="4:4" s="198" customFormat="1" ht="15.75" customHeight="1">
      <c r="D7608" s="199"/>
    </row>
    <row r="7610" spans="4:4" s="198" customFormat="1" ht="15.75" customHeight="1">
      <c r="D7610" s="199"/>
    </row>
    <row r="7612" spans="4:4" s="198" customFormat="1" ht="15.75" customHeight="1">
      <c r="D7612" s="199"/>
    </row>
    <row r="7614" spans="4:4" s="198" customFormat="1" ht="15.75" customHeight="1">
      <c r="D7614" s="199"/>
    </row>
    <row r="7616" spans="4:4" s="198" customFormat="1" ht="15.75" customHeight="1">
      <c r="D7616" s="199"/>
    </row>
    <row r="7618" spans="4:4" s="198" customFormat="1" ht="15.75" customHeight="1">
      <c r="D7618" s="199"/>
    </row>
    <row r="7620" spans="4:4" s="198" customFormat="1" ht="15.75" customHeight="1">
      <c r="D7620" s="199"/>
    </row>
    <row r="7622" spans="4:4" s="198" customFormat="1" ht="15.75" customHeight="1">
      <c r="D7622" s="199"/>
    </row>
    <row r="7624" spans="4:4" s="198" customFormat="1" ht="15.75" customHeight="1">
      <c r="D7624" s="199"/>
    </row>
    <row r="7626" spans="4:4" s="198" customFormat="1" ht="15.75" customHeight="1">
      <c r="D7626" s="199"/>
    </row>
    <row r="7628" spans="4:4" s="198" customFormat="1" ht="15.75" customHeight="1">
      <c r="D7628" s="199"/>
    </row>
    <row r="7630" spans="4:4" s="198" customFormat="1" ht="15.75" customHeight="1">
      <c r="D7630" s="199"/>
    </row>
    <row r="7632" spans="4:4" s="198" customFormat="1" ht="15.75" customHeight="1">
      <c r="D7632" s="199"/>
    </row>
    <row r="7634" spans="4:4" s="198" customFormat="1" ht="15.75" customHeight="1">
      <c r="D7634" s="199"/>
    </row>
    <row r="7636" spans="4:4" s="198" customFormat="1" ht="15.75" customHeight="1">
      <c r="D7636" s="199"/>
    </row>
    <row r="7638" spans="4:4" s="198" customFormat="1" ht="15.75" customHeight="1">
      <c r="D7638" s="199"/>
    </row>
    <row r="7640" spans="4:4" s="198" customFormat="1" ht="15.75" customHeight="1">
      <c r="D7640" s="199"/>
    </row>
    <row r="7642" spans="4:4" s="198" customFormat="1" ht="15.75" customHeight="1">
      <c r="D7642" s="199"/>
    </row>
    <row r="7644" spans="4:4" s="198" customFormat="1" ht="15.75" customHeight="1">
      <c r="D7644" s="199"/>
    </row>
    <row r="7646" spans="4:4" s="198" customFormat="1" ht="15.75" customHeight="1">
      <c r="D7646" s="199"/>
    </row>
    <row r="7648" spans="4:4" s="198" customFormat="1" ht="15.75" customHeight="1">
      <c r="D7648" s="199"/>
    </row>
    <row r="7650" spans="4:4" s="198" customFormat="1" ht="15.75" customHeight="1">
      <c r="D7650" s="199"/>
    </row>
    <row r="7652" spans="4:4" s="198" customFormat="1" ht="15.75" customHeight="1">
      <c r="D7652" s="199"/>
    </row>
    <row r="7654" spans="4:4" s="198" customFormat="1" ht="15.75" customHeight="1">
      <c r="D7654" s="199"/>
    </row>
    <row r="7656" spans="4:4" s="198" customFormat="1" ht="15.75" customHeight="1">
      <c r="D7656" s="199"/>
    </row>
    <row r="7658" spans="4:4" s="198" customFormat="1" ht="15.75" customHeight="1">
      <c r="D7658" s="199"/>
    </row>
    <row r="7660" spans="4:4" s="198" customFormat="1" ht="15.75" customHeight="1">
      <c r="D7660" s="199"/>
    </row>
    <row r="7662" spans="4:4" s="198" customFormat="1" ht="15.75" customHeight="1">
      <c r="D7662" s="199"/>
    </row>
    <row r="7664" spans="4:4" s="198" customFormat="1" ht="15.75" customHeight="1">
      <c r="D7664" s="199"/>
    </row>
    <row r="7666" spans="4:4" s="198" customFormat="1" ht="15.75" customHeight="1">
      <c r="D7666" s="199"/>
    </row>
    <row r="7668" spans="4:4" s="198" customFormat="1" ht="15.75" customHeight="1">
      <c r="D7668" s="199"/>
    </row>
    <row r="7670" spans="4:4" s="198" customFormat="1" ht="15.75" customHeight="1">
      <c r="D7670" s="199"/>
    </row>
    <row r="7672" spans="4:4" s="198" customFormat="1" ht="15.75" customHeight="1">
      <c r="D7672" s="199"/>
    </row>
    <row r="7674" spans="4:4" s="198" customFormat="1" ht="15.75" customHeight="1">
      <c r="D7674" s="199"/>
    </row>
    <row r="7676" spans="4:4" s="198" customFormat="1" ht="15.75" customHeight="1">
      <c r="D7676" s="199"/>
    </row>
    <row r="7678" spans="4:4" s="198" customFormat="1" ht="15.75" customHeight="1">
      <c r="D7678" s="199"/>
    </row>
    <row r="7680" spans="4:4" s="198" customFormat="1" ht="15.75" customHeight="1">
      <c r="D7680" s="199"/>
    </row>
    <row r="7682" spans="4:4" s="198" customFormat="1" ht="15.75" customHeight="1">
      <c r="D7682" s="199"/>
    </row>
    <row r="7684" spans="4:4" s="198" customFormat="1" ht="15.75" customHeight="1">
      <c r="D7684" s="199"/>
    </row>
    <row r="7686" spans="4:4" s="198" customFormat="1" ht="15.75" customHeight="1">
      <c r="D7686" s="199"/>
    </row>
    <row r="7688" spans="4:4" s="198" customFormat="1" ht="15.75" customHeight="1">
      <c r="D7688" s="199"/>
    </row>
    <row r="7690" spans="4:4" s="198" customFormat="1" ht="15.75" customHeight="1">
      <c r="D7690" s="199"/>
    </row>
    <row r="7692" spans="4:4" s="198" customFormat="1" ht="15.75" customHeight="1">
      <c r="D7692" s="199"/>
    </row>
    <row r="7694" spans="4:4" s="198" customFormat="1" ht="15.75" customHeight="1">
      <c r="D7694" s="199"/>
    </row>
    <row r="7696" spans="4:4" s="198" customFormat="1" ht="15.75" customHeight="1">
      <c r="D7696" s="199"/>
    </row>
    <row r="7698" spans="4:4" s="198" customFormat="1" ht="15.75" customHeight="1">
      <c r="D7698" s="199"/>
    </row>
    <row r="7700" spans="4:4" s="198" customFormat="1" ht="15.75" customHeight="1">
      <c r="D7700" s="199"/>
    </row>
    <row r="7702" spans="4:4" s="198" customFormat="1" ht="15.75" customHeight="1">
      <c r="D7702" s="199"/>
    </row>
    <row r="7704" spans="4:4" s="198" customFormat="1" ht="15.75" customHeight="1">
      <c r="D7704" s="199"/>
    </row>
    <row r="7706" spans="4:4" s="198" customFormat="1" ht="15.75" customHeight="1">
      <c r="D7706" s="199"/>
    </row>
    <row r="7708" spans="4:4" s="198" customFormat="1" ht="15.75" customHeight="1">
      <c r="D7708" s="199"/>
    </row>
    <row r="7710" spans="4:4" s="198" customFormat="1" ht="15.75" customHeight="1">
      <c r="D7710" s="199"/>
    </row>
    <row r="7712" spans="4:4" s="198" customFormat="1" ht="15.75" customHeight="1">
      <c r="D7712" s="199"/>
    </row>
    <row r="7714" spans="4:4" s="198" customFormat="1" ht="15.75" customHeight="1">
      <c r="D7714" s="199"/>
    </row>
    <row r="7716" spans="4:4" s="198" customFormat="1" ht="15.75" customHeight="1">
      <c r="D7716" s="199"/>
    </row>
    <row r="7718" spans="4:4" s="198" customFormat="1" ht="15.75" customHeight="1">
      <c r="D7718" s="199"/>
    </row>
    <row r="7720" spans="4:4" s="198" customFormat="1" ht="15.75" customHeight="1">
      <c r="D7720" s="199"/>
    </row>
    <row r="7722" spans="4:4" s="198" customFormat="1" ht="15.75" customHeight="1">
      <c r="D7722" s="199"/>
    </row>
    <row r="7724" spans="4:4" s="198" customFormat="1" ht="15.75" customHeight="1">
      <c r="D7724" s="199"/>
    </row>
    <row r="7726" spans="4:4" s="198" customFormat="1" ht="15.75" customHeight="1">
      <c r="D7726" s="199"/>
    </row>
    <row r="7728" spans="4:4" s="198" customFormat="1" ht="15.75" customHeight="1">
      <c r="D7728" s="199"/>
    </row>
    <row r="7730" spans="4:4" s="198" customFormat="1" ht="15.75" customHeight="1">
      <c r="D7730" s="199"/>
    </row>
    <row r="7732" spans="4:4" s="198" customFormat="1" ht="15.75" customHeight="1">
      <c r="D7732" s="199"/>
    </row>
    <row r="7734" spans="4:4" s="198" customFormat="1" ht="15.75" customHeight="1">
      <c r="D7734" s="199"/>
    </row>
    <row r="7736" spans="4:4" s="198" customFormat="1" ht="15.75" customHeight="1">
      <c r="D7736" s="199"/>
    </row>
    <row r="7738" spans="4:4" s="198" customFormat="1" ht="15.75" customHeight="1">
      <c r="D7738" s="199"/>
    </row>
    <row r="7740" spans="4:4" s="198" customFormat="1" ht="15.75" customHeight="1">
      <c r="D7740" s="199"/>
    </row>
    <row r="7742" spans="4:4" s="198" customFormat="1" ht="15.75" customHeight="1">
      <c r="D7742" s="199"/>
    </row>
    <row r="7744" spans="4:4" s="198" customFormat="1" ht="15.75" customHeight="1">
      <c r="D7744" s="199"/>
    </row>
    <row r="7746" spans="4:4" s="198" customFormat="1" ht="15.75" customHeight="1">
      <c r="D7746" s="199"/>
    </row>
    <row r="7748" spans="4:4" s="198" customFormat="1" ht="15.75" customHeight="1">
      <c r="D7748" s="199"/>
    </row>
    <row r="7750" spans="4:4" s="198" customFormat="1" ht="15.75" customHeight="1">
      <c r="D7750" s="199"/>
    </row>
    <row r="7752" spans="4:4" s="198" customFormat="1" ht="15.75" customHeight="1">
      <c r="D7752" s="199"/>
    </row>
    <row r="7754" spans="4:4" s="198" customFormat="1" ht="15.75" customHeight="1">
      <c r="D7754" s="199"/>
    </row>
    <row r="7756" spans="4:4" s="198" customFormat="1" ht="15.75" customHeight="1">
      <c r="D7756" s="199"/>
    </row>
    <row r="7758" spans="4:4" s="198" customFormat="1" ht="15.75" customHeight="1">
      <c r="D7758" s="199"/>
    </row>
    <row r="7760" spans="4:4" s="198" customFormat="1" ht="15.75" customHeight="1">
      <c r="D7760" s="199"/>
    </row>
    <row r="7762" spans="4:4" s="198" customFormat="1" ht="15.75" customHeight="1">
      <c r="D7762" s="199"/>
    </row>
    <row r="7764" spans="4:4" s="198" customFormat="1" ht="15.75" customHeight="1">
      <c r="D7764" s="199"/>
    </row>
    <row r="7766" spans="4:4" s="198" customFormat="1" ht="15.75" customHeight="1">
      <c r="D7766" s="199"/>
    </row>
    <row r="7768" spans="4:4" s="198" customFormat="1" ht="15.75" customHeight="1">
      <c r="D7768" s="199"/>
    </row>
    <row r="7770" spans="4:4" s="198" customFormat="1" ht="15.75" customHeight="1">
      <c r="D7770" s="199"/>
    </row>
    <row r="7772" spans="4:4" s="198" customFormat="1" ht="15.75" customHeight="1">
      <c r="D7772" s="199"/>
    </row>
    <row r="7774" spans="4:4" s="198" customFormat="1" ht="15.75" customHeight="1">
      <c r="D7774" s="199"/>
    </row>
    <row r="7776" spans="4:4" s="198" customFormat="1" ht="15.75" customHeight="1">
      <c r="D7776" s="199"/>
    </row>
    <row r="7778" spans="4:4" s="198" customFormat="1" ht="15.75" customHeight="1">
      <c r="D7778" s="199"/>
    </row>
    <row r="7780" spans="4:4" s="198" customFormat="1" ht="15.75" customHeight="1">
      <c r="D7780" s="199"/>
    </row>
    <row r="7782" spans="4:4" s="198" customFormat="1" ht="15.75" customHeight="1">
      <c r="D7782" s="199"/>
    </row>
    <row r="7784" spans="4:4" s="198" customFormat="1" ht="15.75" customHeight="1">
      <c r="D7784" s="199"/>
    </row>
    <row r="7786" spans="4:4" s="198" customFormat="1" ht="15.75" customHeight="1">
      <c r="D7786" s="199"/>
    </row>
    <row r="7788" spans="4:4" s="198" customFormat="1" ht="15.75" customHeight="1">
      <c r="D7788" s="199"/>
    </row>
    <row r="7790" spans="4:4" s="198" customFormat="1" ht="15.75" customHeight="1">
      <c r="D7790" s="199"/>
    </row>
    <row r="7792" spans="4:4" s="198" customFormat="1" ht="15.75" customHeight="1">
      <c r="D7792" s="199"/>
    </row>
    <row r="7794" spans="4:4" s="198" customFormat="1" ht="15.75" customHeight="1">
      <c r="D7794" s="199"/>
    </row>
    <row r="7796" spans="4:4" s="198" customFormat="1" ht="15.75" customHeight="1">
      <c r="D7796" s="199"/>
    </row>
    <row r="7798" spans="4:4" s="198" customFormat="1" ht="15.75" customHeight="1">
      <c r="D7798" s="199"/>
    </row>
    <row r="7800" spans="4:4" s="198" customFormat="1" ht="15.75" customHeight="1">
      <c r="D7800" s="199"/>
    </row>
    <row r="7802" spans="4:4" s="198" customFormat="1" ht="15.75" customHeight="1">
      <c r="D7802" s="199"/>
    </row>
    <row r="7804" spans="4:4" s="198" customFormat="1" ht="15.75" customHeight="1">
      <c r="D7804" s="199"/>
    </row>
    <row r="7806" spans="4:4" s="198" customFormat="1" ht="15.75" customHeight="1">
      <c r="D7806" s="199"/>
    </row>
    <row r="7808" spans="4:4" s="198" customFormat="1" ht="15.75" customHeight="1">
      <c r="D7808" s="199"/>
    </row>
    <row r="7810" spans="4:4" s="198" customFormat="1" ht="15.75" customHeight="1">
      <c r="D7810" s="199"/>
    </row>
    <row r="7812" spans="4:4" s="198" customFormat="1" ht="15.75" customHeight="1">
      <c r="D7812" s="199"/>
    </row>
    <row r="7814" spans="4:4" s="198" customFormat="1" ht="15.75" customHeight="1">
      <c r="D7814" s="199"/>
    </row>
    <row r="7816" spans="4:4" s="198" customFormat="1" ht="15.75" customHeight="1">
      <c r="D7816" s="199"/>
    </row>
    <row r="7818" spans="4:4" s="198" customFormat="1" ht="15.75" customHeight="1">
      <c r="D7818" s="199"/>
    </row>
    <row r="7820" spans="4:4" s="198" customFormat="1" ht="15.75" customHeight="1">
      <c r="D7820" s="199"/>
    </row>
    <row r="7822" spans="4:4" s="198" customFormat="1" ht="15.75" customHeight="1">
      <c r="D7822" s="199"/>
    </row>
    <row r="7824" spans="4:4" s="198" customFormat="1" ht="15.75" customHeight="1">
      <c r="D7824" s="199"/>
    </row>
    <row r="7826" spans="4:4" s="198" customFormat="1" ht="15.75" customHeight="1">
      <c r="D7826" s="199"/>
    </row>
    <row r="7828" spans="4:4" s="198" customFormat="1" ht="15.75" customHeight="1">
      <c r="D7828" s="199"/>
    </row>
    <row r="7830" spans="4:4" s="198" customFormat="1" ht="15.75" customHeight="1">
      <c r="D7830" s="199"/>
    </row>
    <row r="7832" spans="4:4" s="198" customFormat="1" ht="15.75" customHeight="1">
      <c r="D7832" s="199"/>
    </row>
    <row r="7834" spans="4:4" s="198" customFormat="1" ht="15.75" customHeight="1">
      <c r="D7834" s="199"/>
    </row>
    <row r="7836" spans="4:4" s="198" customFormat="1" ht="15.75" customHeight="1">
      <c r="D7836" s="199"/>
    </row>
    <row r="7838" spans="4:4" s="198" customFormat="1" ht="15.75" customHeight="1">
      <c r="D7838" s="199"/>
    </row>
    <row r="7840" spans="4:4" s="198" customFormat="1" ht="15.75" customHeight="1">
      <c r="D7840" s="199"/>
    </row>
    <row r="7842" spans="4:4" s="198" customFormat="1" ht="15.75" customHeight="1">
      <c r="D7842" s="199"/>
    </row>
    <row r="7844" spans="4:4" s="198" customFormat="1" ht="15.75" customHeight="1">
      <c r="D7844" s="199"/>
    </row>
    <row r="7846" spans="4:4" s="198" customFormat="1" ht="15.75" customHeight="1">
      <c r="D7846" s="199"/>
    </row>
    <row r="7848" spans="4:4" s="198" customFormat="1" ht="15.75" customHeight="1">
      <c r="D7848" s="199"/>
    </row>
    <row r="7850" spans="4:4" s="198" customFormat="1" ht="15.75" customHeight="1">
      <c r="D7850" s="199"/>
    </row>
    <row r="7852" spans="4:4" s="198" customFormat="1" ht="15.75" customHeight="1">
      <c r="D7852" s="199"/>
    </row>
    <row r="7854" spans="4:4" s="198" customFormat="1" ht="15.75" customHeight="1">
      <c r="D7854" s="199"/>
    </row>
    <row r="7856" spans="4:4" s="198" customFormat="1" ht="15.75" customHeight="1">
      <c r="D7856" s="199"/>
    </row>
    <row r="7858" spans="4:4" s="198" customFormat="1" ht="15.75" customHeight="1">
      <c r="D7858" s="199"/>
    </row>
    <row r="7860" spans="4:4" s="198" customFormat="1" ht="15.75" customHeight="1">
      <c r="D7860" s="199"/>
    </row>
    <row r="7862" spans="4:4" s="198" customFormat="1" ht="15.75" customHeight="1">
      <c r="D7862" s="199"/>
    </row>
    <row r="7864" spans="4:4" s="198" customFormat="1" ht="15.75" customHeight="1">
      <c r="D7864" s="199"/>
    </row>
    <row r="7866" spans="4:4" s="198" customFormat="1" ht="15.75" customHeight="1">
      <c r="D7866" s="199"/>
    </row>
    <row r="7868" spans="4:4" s="198" customFormat="1" ht="15.75" customHeight="1">
      <c r="D7868" s="199"/>
    </row>
    <row r="7870" spans="4:4" s="198" customFormat="1" ht="15.75" customHeight="1">
      <c r="D7870" s="199"/>
    </row>
    <row r="7872" spans="4:4" s="198" customFormat="1" ht="15.75" customHeight="1">
      <c r="D7872" s="199"/>
    </row>
    <row r="7874" spans="4:4" s="198" customFormat="1" ht="15.75" customHeight="1">
      <c r="D7874" s="199"/>
    </row>
    <row r="7876" spans="4:4" s="198" customFormat="1" ht="15.75" customHeight="1">
      <c r="D7876" s="199"/>
    </row>
    <row r="7878" spans="4:4" s="198" customFormat="1" ht="15.75" customHeight="1">
      <c r="D7878" s="199"/>
    </row>
    <row r="7880" spans="4:4" s="198" customFormat="1" ht="15.75" customHeight="1">
      <c r="D7880" s="199"/>
    </row>
    <row r="7882" spans="4:4" s="198" customFormat="1" ht="15.75" customHeight="1">
      <c r="D7882" s="199"/>
    </row>
    <row r="7884" spans="4:4" s="198" customFormat="1" ht="15.75" customHeight="1">
      <c r="D7884" s="199"/>
    </row>
    <row r="7886" spans="4:4" s="198" customFormat="1" ht="15.75" customHeight="1">
      <c r="D7886" s="199"/>
    </row>
    <row r="7888" spans="4:4" s="198" customFormat="1" ht="15.75" customHeight="1">
      <c r="D7888" s="199"/>
    </row>
    <row r="7890" spans="4:4" s="198" customFormat="1" ht="15.75" customHeight="1">
      <c r="D7890" s="199"/>
    </row>
    <row r="7892" spans="4:4" s="198" customFormat="1" ht="15.75" customHeight="1">
      <c r="D7892" s="199"/>
    </row>
    <row r="7894" spans="4:4" s="198" customFormat="1" ht="15.75" customHeight="1">
      <c r="D7894" s="199"/>
    </row>
    <row r="7896" spans="4:4" s="198" customFormat="1" ht="15.75" customHeight="1">
      <c r="D7896" s="199"/>
    </row>
    <row r="7898" spans="4:4" s="198" customFormat="1" ht="15.75" customHeight="1">
      <c r="D7898" s="199"/>
    </row>
    <row r="7900" spans="4:4" s="198" customFormat="1" ht="15.75" customHeight="1">
      <c r="D7900" s="199"/>
    </row>
    <row r="7902" spans="4:4" s="198" customFormat="1" ht="15.75" customHeight="1">
      <c r="D7902" s="199"/>
    </row>
    <row r="7904" spans="4:4" s="198" customFormat="1" ht="15.75" customHeight="1">
      <c r="D7904" s="199"/>
    </row>
    <row r="7906" spans="4:4" s="198" customFormat="1" ht="15.75" customHeight="1">
      <c r="D7906" s="199"/>
    </row>
    <row r="7908" spans="4:4" s="198" customFormat="1" ht="15.75" customHeight="1">
      <c r="D7908" s="199"/>
    </row>
    <row r="7910" spans="4:4" s="198" customFormat="1" ht="15.75" customHeight="1">
      <c r="D7910" s="199"/>
    </row>
    <row r="7912" spans="4:4" s="198" customFormat="1" ht="15.75" customHeight="1">
      <c r="D7912" s="199"/>
    </row>
    <row r="7914" spans="4:4" s="198" customFormat="1" ht="15.75" customHeight="1">
      <c r="D7914" s="199"/>
    </row>
    <row r="7916" spans="4:4" s="198" customFormat="1" ht="15.75" customHeight="1">
      <c r="D7916" s="199"/>
    </row>
    <row r="7918" spans="4:4" s="198" customFormat="1" ht="15.75" customHeight="1">
      <c r="D7918" s="199"/>
    </row>
    <row r="7920" spans="4:4" s="198" customFormat="1" ht="15.75" customHeight="1">
      <c r="D7920" s="199"/>
    </row>
    <row r="7922" spans="4:4" s="198" customFormat="1" ht="15.75" customHeight="1">
      <c r="D7922" s="199"/>
    </row>
    <row r="7924" spans="4:4" s="198" customFormat="1" ht="15.75" customHeight="1">
      <c r="D7924" s="199"/>
    </row>
    <row r="7926" spans="4:4" s="198" customFormat="1" ht="15.75" customHeight="1">
      <c r="D7926" s="199"/>
    </row>
    <row r="7928" spans="4:4" s="198" customFormat="1" ht="15.75" customHeight="1">
      <c r="D7928" s="199"/>
    </row>
    <row r="7930" spans="4:4" s="198" customFormat="1" ht="15.75" customHeight="1">
      <c r="D7930" s="199"/>
    </row>
    <row r="7932" spans="4:4" s="198" customFormat="1" ht="15.75" customHeight="1">
      <c r="D7932" s="199"/>
    </row>
    <row r="7934" spans="4:4" s="198" customFormat="1" ht="15.75" customHeight="1">
      <c r="D7934" s="199"/>
    </row>
    <row r="7936" spans="4:4" s="198" customFormat="1" ht="15.75" customHeight="1">
      <c r="D7936" s="199"/>
    </row>
    <row r="7938" spans="4:4" s="198" customFormat="1" ht="15.75" customHeight="1">
      <c r="D7938" s="199"/>
    </row>
    <row r="7940" spans="4:4" s="198" customFormat="1" ht="15.75" customHeight="1">
      <c r="D7940" s="199"/>
    </row>
    <row r="7942" spans="4:4" s="198" customFormat="1" ht="15.75" customHeight="1">
      <c r="D7942" s="199"/>
    </row>
    <row r="7944" spans="4:4" s="198" customFormat="1" ht="15.75" customHeight="1">
      <c r="D7944" s="199"/>
    </row>
    <row r="7946" spans="4:4" s="198" customFormat="1" ht="15.75" customHeight="1">
      <c r="D7946" s="199"/>
    </row>
    <row r="7948" spans="4:4" s="198" customFormat="1" ht="15.75" customHeight="1">
      <c r="D7948" s="199"/>
    </row>
    <row r="7950" spans="4:4" s="198" customFormat="1" ht="15.75" customHeight="1">
      <c r="D7950" s="199"/>
    </row>
    <row r="7952" spans="4:4" s="198" customFormat="1" ht="15.75" customHeight="1">
      <c r="D7952" s="199"/>
    </row>
    <row r="7954" spans="4:4" s="198" customFormat="1" ht="15.75" customHeight="1">
      <c r="D7954" s="199"/>
    </row>
    <row r="7956" spans="4:4" s="198" customFormat="1" ht="15.75" customHeight="1">
      <c r="D7956" s="199"/>
    </row>
    <row r="7958" spans="4:4" s="198" customFormat="1" ht="15.75" customHeight="1">
      <c r="D7958" s="199"/>
    </row>
    <row r="7960" spans="4:4" s="198" customFormat="1" ht="15.75" customHeight="1">
      <c r="D7960" s="199"/>
    </row>
    <row r="7962" spans="4:4" s="198" customFormat="1" ht="15.75" customHeight="1">
      <c r="D7962" s="199"/>
    </row>
    <row r="7964" spans="4:4" s="198" customFormat="1" ht="15.75" customHeight="1">
      <c r="D7964" s="199"/>
    </row>
    <row r="7966" spans="4:4" s="198" customFormat="1" ht="15.75" customHeight="1">
      <c r="D7966" s="199"/>
    </row>
    <row r="7968" spans="4:4" s="198" customFormat="1" ht="15.75" customHeight="1">
      <c r="D7968" s="199"/>
    </row>
    <row r="7970" spans="4:4" s="198" customFormat="1" ht="15.75" customHeight="1">
      <c r="D7970" s="199"/>
    </row>
    <row r="7972" spans="4:4" s="198" customFormat="1" ht="15.75" customHeight="1">
      <c r="D7972" s="199"/>
    </row>
    <row r="7974" spans="4:4" s="198" customFormat="1" ht="15.75" customHeight="1">
      <c r="D7974" s="199"/>
    </row>
    <row r="7976" spans="4:4" s="198" customFormat="1" ht="15.75" customHeight="1">
      <c r="D7976" s="199"/>
    </row>
    <row r="7978" spans="4:4" s="198" customFormat="1" ht="15.75" customHeight="1">
      <c r="D7978" s="199"/>
    </row>
    <row r="7980" spans="4:4" s="198" customFormat="1" ht="15.75" customHeight="1">
      <c r="D7980" s="199"/>
    </row>
    <row r="7982" spans="4:4" s="198" customFormat="1" ht="15.75" customHeight="1">
      <c r="D7982" s="199"/>
    </row>
    <row r="7984" spans="4:4" s="198" customFormat="1" ht="15.75" customHeight="1">
      <c r="D7984" s="199"/>
    </row>
    <row r="7986" spans="4:4" s="198" customFormat="1" ht="15.75" customHeight="1">
      <c r="D7986" s="199"/>
    </row>
    <row r="7988" spans="4:4" s="198" customFormat="1" ht="15.75" customHeight="1">
      <c r="D7988" s="199"/>
    </row>
    <row r="7990" spans="4:4" s="198" customFormat="1" ht="15.75" customHeight="1">
      <c r="D7990" s="199"/>
    </row>
    <row r="7992" spans="4:4" s="198" customFormat="1" ht="15.75" customHeight="1">
      <c r="D7992" s="199"/>
    </row>
    <row r="7994" spans="4:4" s="198" customFormat="1" ht="15.75" customHeight="1">
      <c r="D7994" s="199"/>
    </row>
    <row r="7996" spans="4:4" s="198" customFormat="1" ht="15.75" customHeight="1">
      <c r="D7996" s="199"/>
    </row>
    <row r="7998" spans="4:4" s="198" customFormat="1" ht="15.75" customHeight="1">
      <c r="D7998" s="199"/>
    </row>
    <row r="8000" spans="4:4" s="198" customFormat="1" ht="15.75" customHeight="1">
      <c r="D8000" s="199"/>
    </row>
    <row r="8002" spans="4:4" s="198" customFormat="1" ht="15.75" customHeight="1">
      <c r="D8002" s="199"/>
    </row>
    <row r="8004" spans="4:4" s="198" customFormat="1" ht="15.75" customHeight="1">
      <c r="D8004" s="199"/>
    </row>
    <row r="8006" spans="4:4" s="198" customFormat="1" ht="15.75" customHeight="1">
      <c r="D8006" s="199"/>
    </row>
    <row r="8008" spans="4:4" s="198" customFormat="1" ht="15.75" customHeight="1">
      <c r="D8008" s="199"/>
    </row>
    <row r="8010" spans="4:4" s="198" customFormat="1" ht="15.75" customHeight="1">
      <c r="D8010" s="199"/>
    </row>
    <row r="8012" spans="4:4" s="198" customFormat="1" ht="15.75" customHeight="1">
      <c r="D8012" s="199"/>
    </row>
    <row r="8014" spans="4:4" s="198" customFormat="1" ht="15.75" customHeight="1">
      <c r="D8014" s="199"/>
    </row>
    <row r="8016" spans="4:4" s="198" customFormat="1" ht="15.75" customHeight="1">
      <c r="D8016" s="199"/>
    </row>
    <row r="8018" spans="4:4" s="198" customFormat="1" ht="15.75" customHeight="1">
      <c r="D8018" s="199"/>
    </row>
    <row r="8020" spans="4:4" s="198" customFormat="1" ht="15.75" customHeight="1">
      <c r="D8020" s="199"/>
    </row>
    <row r="8022" spans="4:4" s="198" customFormat="1" ht="15.75" customHeight="1">
      <c r="D8022" s="199"/>
    </row>
    <row r="8024" spans="4:4" s="198" customFormat="1" ht="15.75" customHeight="1">
      <c r="D8024" s="199"/>
    </row>
    <row r="8026" spans="4:4" s="198" customFormat="1" ht="15.75" customHeight="1">
      <c r="D8026" s="199"/>
    </row>
    <row r="8028" spans="4:4" s="198" customFormat="1" ht="15.75" customHeight="1">
      <c r="D8028" s="199"/>
    </row>
    <row r="8030" spans="4:4" s="198" customFormat="1" ht="15.75" customHeight="1">
      <c r="D8030" s="199"/>
    </row>
    <row r="8032" spans="4:4" s="198" customFormat="1" ht="15.75" customHeight="1">
      <c r="D8032" s="199"/>
    </row>
    <row r="8034" spans="4:4" s="198" customFormat="1" ht="15.75" customHeight="1">
      <c r="D8034" s="199"/>
    </row>
    <row r="8036" spans="4:4" s="198" customFormat="1" ht="15.75" customHeight="1">
      <c r="D8036" s="199"/>
    </row>
    <row r="8038" spans="4:4" s="198" customFormat="1" ht="15.75" customHeight="1">
      <c r="D8038" s="199"/>
    </row>
    <row r="8040" spans="4:4" s="198" customFormat="1" ht="15.75" customHeight="1">
      <c r="D8040" s="199"/>
    </row>
    <row r="8042" spans="4:4" s="198" customFormat="1" ht="15.75" customHeight="1">
      <c r="D8042" s="199"/>
    </row>
    <row r="8044" spans="4:4" s="198" customFormat="1" ht="15.75" customHeight="1">
      <c r="D8044" s="199"/>
    </row>
    <row r="8046" spans="4:4" s="198" customFormat="1" ht="15.75" customHeight="1">
      <c r="D8046" s="199"/>
    </row>
    <row r="8048" spans="4:4" s="198" customFormat="1" ht="15.75" customHeight="1">
      <c r="D8048" s="199"/>
    </row>
    <row r="8050" spans="4:4" s="198" customFormat="1" ht="15.75" customHeight="1">
      <c r="D8050" s="199"/>
    </row>
    <row r="8052" spans="4:4" s="198" customFormat="1" ht="15.75" customHeight="1">
      <c r="D8052" s="199"/>
    </row>
    <row r="8054" spans="4:4" s="198" customFormat="1" ht="15.75" customHeight="1">
      <c r="D8054" s="199"/>
    </row>
    <row r="8056" spans="4:4" s="198" customFormat="1" ht="15.75" customHeight="1">
      <c r="D8056" s="199"/>
    </row>
    <row r="8058" spans="4:4" s="198" customFormat="1" ht="15.75" customHeight="1">
      <c r="D8058" s="199"/>
    </row>
    <row r="8060" spans="4:4" s="198" customFormat="1" ht="15.75" customHeight="1">
      <c r="D8060" s="199"/>
    </row>
    <row r="8062" spans="4:4" s="198" customFormat="1" ht="15.75" customHeight="1">
      <c r="D8062" s="199"/>
    </row>
    <row r="8064" spans="4:4" s="198" customFormat="1" ht="15.75" customHeight="1">
      <c r="D8064" s="199"/>
    </row>
    <row r="8066" spans="4:4" s="198" customFormat="1" ht="15.75" customHeight="1">
      <c r="D8066" s="199"/>
    </row>
    <row r="8068" spans="4:4" s="198" customFormat="1" ht="15.75" customHeight="1">
      <c r="D8068" s="199"/>
    </row>
    <row r="8070" spans="4:4" s="198" customFormat="1" ht="15.75" customHeight="1">
      <c r="D8070" s="199"/>
    </row>
    <row r="8072" spans="4:4" s="198" customFormat="1" ht="15.75" customHeight="1">
      <c r="D8072" s="199"/>
    </row>
    <row r="8074" spans="4:4" s="198" customFormat="1" ht="15.75" customHeight="1">
      <c r="D8074" s="199"/>
    </row>
    <row r="8076" spans="4:4" s="198" customFormat="1" ht="15.75" customHeight="1">
      <c r="D8076" s="199"/>
    </row>
    <row r="8078" spans="4:4" s="198" customFormat="1" ht="15.75" customHeight="1">
      <c r="D8078" s="199"/>
    </row>
    <row r="8080" spans="4:4" s="198" customFormat="1" ht="15.75" customHeight="1">
      <c r="D8080" s="199"/>
    </row>
    <row r="8082" spans="4:4" s="198" customFormat="1" ht="15.75" customHeight="1">
      <c r="D8082" s="199"/>
    </row>
    <row r="8084" spans="4:4" s="198" customFormat="1" ht="15.75" customHeight="1">
      <c r="D8084" s="199"/>
    </row>
    <row r="8086" spans="4:4" s="198" customFormat="1" ht="15.75" customHeight="1">
      <c r="D8086" s="199"/>
    </row>
    <row r="8088" spans="4:4" s="198" customFormat="1" ht="15.75" customHeight="1">
      <c r="D8088" s="199"/>
    </row>
    <row r="8090" spans="4:4" s="198" customFormat="1" ht="15.75" customHeight="1">
      <c r="D8090" s="199"/>
    </row>
    <row r="8092" spans="4:4" s="198" customFormat="1" ht="15.75" customHeight="1">
      <c r="D8092" s="199"/>
    </row>
    <row r="8094" spans="4:4" s="198" customFormat="1" ht="15.75" customHeight="1">
      <c r="D8094" s="199"/>
    </row>
    <row r="8096" spans="4:4" s="198" customFormat="1" ht="15.75" customHeight="1">
      <c r="D8096" s="199"/>
    </row>
    <row r="8098" spans="4:4" s="198" customFormat="1" ht="15.75" customHeight="1">
      <c r="D8098" s="199"/>
    </row>
    <row r="8100" spans="4:4" s="198" customFormat="1" ht="15.75" customHeight="1">
      <c r="D8100" s="199"/>
    </row>
    <row r="8102" spans="4:4" s="198" customFormat="1" ht="15.75" customHeight="1">
      <c r="D8102" s="199"/>
    </row>
    <row r="8104" spans="4:4" s="198" customFormat="1" ht="15.75" customHeight="1">
      <c r="D8104" s="199"/>
    </row>
    <row r="8106" spans="4:4" s="198" customFormat="1" ht="15.75" customHeight="1">
      <c r="D8106" s="199"/>
    </row>
    <row r="8108" spans="4:4" s="198" customFormat="1" ht="15.75" customHeight="1">
      <c r="D8108" s="199"/>
    </row>
    <row r="8110" spans="4:4" s="198" customFormat="1" ht="15.75" customHeight="1">
      <c r="D8110" s="199"/>
    </row>
    <row r="8112" spans="4:4" s="198" customFormat="1" ht="15.75" customHeight="1">
      <c r="D8112" s="199"/>
    </row>
    <row r="8114" spans="4:4" s="198" customFormat="1" ht="15.75" customHeight="1">
      <c r="D8114" s="199"/>
    </row>
    <row r="8116" spans="4:4" s="198" customFormat="1" ht="15.75" customHeight="1">
      <c r="D8116" s="199"/>
    </row>
    <row r="8118" spans="4:4" s="198" customFormat="1" ht="15.75" customHeight="1">
      <c r="D8118" s="199"/>
    </row>
    <row r="8120" spans="4:4" s="198" customFormat="1" ht="15.75" customHeight="1">
      <c r="D8120" s="199"/>
    </row>
    <row r="8122" spans="4:4" s="198" customFormat="1" ht="15.75" customHeight="1">
      <c r="D8122" s="199"/>
    </row>
    <row r="8124" spans="4:4" s="198" customFormat="1" ht="15.75" customHeight="1">
      <c r="D8124" s="199"/>
    </row>
    <row r="8126" spans="4:4" s="198" customFormat="1" ht="15.75" customHeight="1">
      <c r="D8126" s="199"/>
    </row>
    <row r="8128" spans="4:4" s="198" customFormat="1" ht="15.75" customHeight="1">
      <c r="D8128" s="199"/>
    </row>
    <row r="8130" spans="4:4" s="198" customFormat="1" ht="15.75" customHeight="1">
      <c r="D8130" s="199"/>
    </row>
    <row r="8132" spans="4:4" s="198" customFormat="1" ht="15.75" customHeight="1">
      <c r="D8132" s="199"/>
    </row>
    <row r="8134" spans="4:4" s="198" customFormat="1" ht="15.75" customHeight="1">
      <c r="D8134" s="199"/>
    </row>
    <row r="8136" spans="4:4" s="198" customFormat="1" ht="15.75" customHeight="1">
      <c r="D8136" s="199"/>
    </row>
    <row r="8138" spans="4:4" s="198" customFormat="1" ht="15.75" customHeight="1">
      <c r="D8138" s="199"/>
    </row>
    <row r="8140" spans="4:4" s="198" customFormat="1" ht="15.75" customHeight="1">
      <c r="D8140" s="199"/>
    </row>
    <row r="8142" spans="4:4" s="198" customFormat="1" ht="15.75" customHeight="1">
      <c r="D8142" s="199"/>
    </row>
    <row r="8144" spans="4:4" s="198" customFormat="1" ht="15.75" customHeight="1">
      <c r="D8144" s="199"/>
    </row>
    <row r="8146" spans="4:4" s="198" customFormat="1" ht="15.75" customHeight="1">
      <c r="D8146" s="199"/>
    </row>
    <row r="8148" spans="4:4" s="198" customFormat="1" ht="15.75" customHeight="1">
      <c r="D8148" s="199"/>
    </row>
    <row r="8150" spans="4:4" s="198" customFormat="1" ht="15.75" customHeight="1">
      <c r="D8150" s="199"/>
    </row>
    <row r="8152" spans="4:4" s="198" customFormat="1" ht="15.75" customHeight="1">
      <c r="D8152" s="199"/>
    </row>
    <row r="8154" spans="4:4" s="198" customFormat="1" ht="15.75" customHeight="1">
      <c r="D8154" s="199"/>
    </row>
    <row r="8156" spans="4:4" s="198" customFormat="1" ht="15.75" customHeight="1">
      <c r="D8156" s="199"/>
    </row>
    <row r="8158" spans="4:4" s="198" customFormat="1" ht="15.75" customHeight="1">
      <c r="D8158" s="199"/>
    </row>
    <row r="8160" spans="4:4" s="198" customFormat="1" ht="15.75" customHeight="1">
      <c r="D8160" s="199"/>
    </row>
    <row r="8162" spans="4:4" s="198" customFormat="1" ht="15.75" customHeight="1">
      <c r="D8162" s="199"/>
    </row>
    <row r="8164" spans="4:4" s="198" customFormat="1" ht="15.75" customHeight="1">
      <c r="D8164" s="199"/>
    </row>
    <row r="8166" spans="4:4" s="198" customFormat="1" ht="15.75" customHeight="1">
      <c r="D8166" s="199"/>
    </row>
    <row r="8168" spans="4:4" s="198" customFormat="1" ht="15.75" customHeight="1">
      <c r="D8168" s="199"/>
    </row>
    <row r="8170" spans="4:4" s="198" customFormat="1" ht="15.75" customHeight="1">
      <c r="D8170" s="199"/>
    </row>
    <row r="8172" spans="4:4" s="198" customFormat="1" ht="15.75" customHeight="1">
      <c r="D8172" s="199"/>
    </row>
    <row r="8174" spans="4:4" s="198" customFormat="1" ht="15.75" customHeight="1">
      <c r="D8174" s="199"/>
    </row>
    <row r="8176" spans="4:4" s="198" customFormat="1" ht="15.75" customHeight="1">
      <c r="D8176" s="199"/>
    </row>
    <row r="8178" spans="4:4" s="198" customFormat="1" ht="15.75" customHeight="1">
      <c r="D8178" s="199"/>
    </row>
    <row r="8180" spans="4:4" s="198" customFormat="1" ht="15.75" customHeight="1">
      <c r="D8180" s="199"/>
    </row>
    <row r="8182" spans="4:4" s="198" customFormat="1" ht="15.75" customHeight="1">
      <c r="D8182" s="199"/>
    </row>
    <row r="8184" spans="4:4" s="198" customFormat="1" ht="15.75" customHeight="1">
      <c r="D8184" s="199"/>
    </row>
    <row r="8186" spans="4:4" s="198" customFormat="1" ht="15.75" customHeight="1">
      <c r="D8186" s="199"/>
    </row>
    <row r="8188" spans="4:4" s="198" customFormat="1" ht="15.75" customHeight="1">
      <c r="D8188" s="199"/>
    </row>
    <row r="8190" spans="4:4" s="198" customFormat="1" ht="15.75" customHeight="1">
      <c r="D8190" s="199"/>
    </row>
    <row r="8192" spans="4:4" s="198" customFormat="1" ht="15.75" customHeight="1">
      <c r="D8192" s="199"/>
    </row>
    <row r="8194" spans="4:4" s="198" customFormat="1" ht="15.75" customHeight="1">
      <c r="D8194" s="199"/>
    </row>
    <row r="8196" spans="4:4" s="198" customFormat="1" ht="15.75" customHeight="1">
      <c r="D8196" s="199"/>
    </row>
    <row r="8198" spans="4:4" s="198" customFormat="1" ht="15.75" customHeight="1">
      <c r="D8198" s="199"/>
    </row>
    <row r="8200" spans="4:4" s="198" customFormat="1" ht="15.75" customHeight="1">
      <c r="D8200" s="199"/>
    </row>
    <row r="8202" spans="4:4" s="198" customFormat="1" ht="15.75" customHeight="1">
      <c r="D8202" s="199"/>
    </row>
    <row r="8204" spans="4:4" s="198" customFormat="1" ht="15.75" customHeight="1">
      <c r="D8204" s="199"/>
    </row>
    <row r="8206" spans="4:4" s="198" customFormat="1" ht="15.75" customHeight="1">
      <c r="D8206" s="199"/>
    </row>
    <row r="8208" spans="4:4" s="198" customFormat="1" ht="15.75" customHeight="1">
      <c r="D8208" s="199"/>
    </row>
    <row r="8210" spans="4:4" s="198" customFormat="1" ht="15.75" customHeight="1">
      <c r="D8210" s="199"/>
    </row>
    <row r="8212" spans="4:4" s="198" customFormat="1" ht="15.75" customHeight="1">
      <c r="D8212" s="199"/>
    </row>
    <row r="8214" spans="4:4" s="198" customFormat="1" ht="15.75" customHeight="1">
      <c r="D8214" s="199"/>
    </row>
    <row r="8216" spans="4:4" s="198" customFormat="1" ht="15.75" customHeight="1">
      <c r="D8216" s="199"/>
    </row>
    <row r="8218" spans="4:4" s="198" customFormat="1" ht="15.75" customHeight="1">
      <c r="D8218" s="199"/>
    </row>
    <row r="8220" spans="4:4" s="198" customFormat="1" ht="15.75" customHeight="1">
      <c r="D8220" s="199"/>
    </row>
    <row r="8222" spans="4:4" s="198" customFormat="1" ht="15.75" customHeight="1">
      <c r="D8222" s="199"/>
    </row>
    <row r="8224" spans="4:4" s="198" customFormat="1" ht="15.75" customHeight="1">
      <c r="D8224" s="199"/>
    </row>
    <row r="8226" spans="4:4" s="198" customFormat="1" ht="15.75" customHeight="1">
      <c r="D8226" s="199"/>
    </row>
    <row r="8228" spans="4:4" s="198" customFormat="1" ht="15.75" customHeight="1">
      <c r="D8228" s="199"/>
    </row>
    <row r="8230" spans="4:4" s="198" customFormat="1" ht="15.75" customHeight="1">
      <c r="D8230" s="199"/>
    </row>
    <row r="8232" spans="4:4" s="198" customFormat="1" ht="15.75" customHeight="1">
      <c r="D8232" s="199"/>
    </row>
    <row r="8234" spans="4:4" s="198" customFormat="1" ht="15.75" customHeight="1">
      <c r="D8234" s="199"/>
    </row>
    <row r="8236" spans="4:4" s="198" customFormat="1" ht="15.75" customHeight="1">
      <c r="D8236" s="199"/>
    </row>
    <row r="8238" spans="4:4" s="198" customFormat="1" ht="15.75" customHeight="1">
      <c r="D8238" s="199"/>
    </row>
    <row r="8240" spans="4:4" s="198" customFormat="1" ht="15.75" customHeight="1">
      <c r="D8240" s="199"/>
    </row>
    <row r="8242" spans="4:4" s="198" customFormat="1" ht="15.75" customHeight="1">
      <c r="D8242" s="199"/>
    </row>
    <row r="8244" spans="4:4" s="198" customFormat="1" ht="15.75" customHeight="1">
      <c r="D8244" s="199"/>
    </row>
    <row r="8246" spans="4:4" s="198" customFormat="1" ht="15.75" customHeight="1">
      <c r="D8246" s="199"/>
    </row>
    <row r="8248" spans="4:4" s="198" customFormat="1" ht="15.75" customHeight="1">
      <c r="D8248" s="199"/>
    </row>
    <row r="8250" spans="4:4" s="198" customFormat="1" ht="15.75" customHeight="1">
      <c r="D8250" s="199"/>
    </row>
    <row r="8252" spans="4:4" s="198" customFormat="1" ht="15.75" customHeight="1">
      <c r="D8252" s="199"/>
    </row>
    <row r="8254" spans="4:4" s="198" customFormat="1" ht="15.75" customHeight="1">
      <c r="D8254" s="199"/>
    </row>
    <row r="8256" spans="4:4" s="198" customFormat="1" ht="15.75" customHeight="1">
      <c r="D8256" s="199"/>
    </row>
    <row r="8258" spans="4:4" s="198" customFormat="1" ht="15.75" customHeight="1">
      <c r="D8258" s="199"/>
    </row>
    <row r="8260" spans="4:4" s="198" customFormat="1" ht="15.75" customHeight="1">
      <c r="D8260" s="199"/>
    </row>
    <row r="8262" spans="4:4" s="198" customFormat="1" ht="15.75" customHeight="1">
      <c r="D8262" s="199"/>
    </row>
    <row r="8264" spans="4:4" s="198" customFormat="1" ht="15.75" customHeight="1">
      <c r="D8264" s="199"/>
    </row>
    <row r="8266" spans="4:4" s="198" customFormat="1" ht="15.75" customHeight="1">
      <c r="D8266" s="199"/>
    </row>
    <row r="8268" spans="4:4" s="198" customFormat="1" ht="15.75" customHeight="1">
      <c r="D8268" s="199"/>
    </row>
    <row r="8270" spans="4:4" s="198" customFormat="1" ht="15.75" customHeight="1">
      <c r="D8270" s="199"/>
    </row>
    <row r="8272" spans="4:4" s="198" customFormat="1" ht="15.75" customHeight="1">
      <c r="D8272" s="199"/>
    </row>
    <row r="8274" spans="4:4" s="198" customFormat="1" ht="15.75" customHeight="1">
      <c r="D8274" s="199"/>
    </row>
    <row r="8276" spans="4:4" s="198" customFormat="1" ht="15.75" customHeight="1">
      <c r="D8276" s="199"/>
    </row>
    <row r="8278" spans="4:4" s="198" customFormat="1" ht="15.75" customHeight="1">
      <c r="D8278" s="199"/>
    </row>
    <row r="8280" spans="4:4" s="198" customFormat="1" ht="15.75" customHeight="1">
      <c r="D8280" s="199"/>
    </row>
    <row r="8282" spans="4:4" s="198" customFormat="1" ht="15.75" customHeight="1">
      <c r="D8282" s="199"/>
    </row>
    <row r="8284" spans="4:4" s="198" customFormat="1" ht="15.75" customHeight="1">
      <c r="D8284" s="199"/>
    </row>
    <row r="8286" spans="4:4" s="198" customFormat="1" ht="15.75" customHeight="1">
      <c r="D8286" s="199"/>
    </row>
    <row r="8288" spans="4:4" s="198" customFormat="1" ht="15.75" customHeight="1">
      <c r="D8288" s="199"/>
    </row>
    <row r="8290" spans="4:4" s="198" customFormat="1" ht="15.75" customHeight="1">
      <c r="D8290" s="199"/>
    </row>
    <row r="8292" spans="4:4" s="198" customFormat="1" ht="15.75" customHeight="1">
      <c r="D8292" s="199"/>
    </row>
    <row r="8294" spans="4:4" s="198" customFormat="1" ht="15.75" customHeight="1">
      <c r="D8294" s="199"/>
    </row>
    <row r="8296" spans="4:4" s="198" customFormat="1" ht="15.75" customHeight="1">
      <c r="D8296" s="199"/>
    </row>
    <row r="8298" spans="4:4" s="198" customFormat="1" ht="15.75" customHeight="1">
      <c r="D8298" s="199"/>
    </row>
    <row r="8300" spans="4:4" s="198" customFormat="1" ht="15.75" customHeight="1">
      <c r="D8300" s="199"/>
    </row>
    <row r="8302" spans="4:4" s="198" customFormat="1" ht="15.75" customHeight="1">
      <c r="D8302" s="199"/>
    </row>
    <row r="8304" spans="4:4" s="198" customFormat="1" ht="15.75" customHeight="1">
      <c r="D8304" s="199"/>
    </row>
    <row r="8306" spans="4:4" s="198" customFormat="1" ht="15.75" customHeight="1">
      <c r="D8306" s="199"/>
    </row>
    <row r="8308" spans="4:4" s="198" customFormat="1" ht="15.75" customHeight="1">
      <c r="D8308" s="199"/>
    </row>
    <row r="8310" spans="4:4" s="198" customFormat="1" ht="15.75" customHeight="1">
      <c r="D8310" s="199"/>
    </row>
    <row r="8312" spans="4:4" s="198" customFormat="1" ht="15.75" customHeight="1">
      <c r="D8312" s="199"/>
    </row>
    <row r="8314" spans="4:4" s="198" customFormat="1" ht="15.75" customHeight="1">
      <c r="D8314" s="199"/>
    </row>
    <row r="8316" spans="4:4" s="198" customFormat="1" ht="15.75" customHeight="1">
      <c r="D8316" s="199"/>
    </row>
    <row r="8318" spans="4:4" s="198" customFormat="1" ht="15.75" customHeight="1">
      <c r="D8318" s="199"/>
    </row>
    <row r="8320" spans="4:4" s="198" customFormat="1" ht="15.75" customHeight="1">
      <c r="D8320" s="199"/>
    </row>
    <row r="8322" spans="4:4" s="198" customFormat="1" ht="15.75" customHeight="1">
      <c r="D8322" s="199"/>
    </row>
    <row r="8324" spans="4:4" s="198" customFormat="1" ht="15.75" customHeight="1">
      <c r="D8324" s="199"/>
    </row>
    <row r="8326" spans="4:4" s="198" customFormat="1" ht="15.75" customHeight="1">
      <c r="D8326" s="199"/>
    </row>
    <row r="8328" spans="4:4" s="198" customFormat="1" ht="15.75" customHeight="1">
      <c r="D8328" s="199"/>
    </row>
    <row r="8330" spans="4:4" s="198" customFormat="1" ht="15.75" customHeight="1">
      <c r="D8330" s="199"/>
    </row>
    <row r="8332" spans="4:4" s="198" customFormat="1" ht="15.75" customHeight="1">
      <c r="D8332" s="199"/>
    </row>
    <row r="8334" spans="4:4" s="198" customFormat="1" ht="15.75" customHeight="1">
      <c r="D8334" s="199"/>
    </row>
    <row r="8336" spans="4:4" s="198" customFormat="1" ht="15.75" customHeight="1">
      <c r="D8336" s="199"/>
    </row>
    <row r="8338" spans="4:4" s="198" customFormat="1" ht="15.75" customHeight="1">
      <c r="D8338" s="199"/>
    </row>
    <row r="8340" spans="4:4" s="198" customFormat="1" ht="15.75" customHeight="1">
      <c r="D8340" s="199"/>
    </row>
    <row r="8342" spans="4:4" s="198" customFormat="1" ht="15.75" customHeight="1">
      <c r="D8342" s="199"/>
    </row>
    <row r="8344" spans="4:4" s="198" customFormat="1" ht="15.75" customHeight="1">
      <c r="D8344" s="199"/>
    </row>
    <row r="8346" spans="4:4" s="198" customFormat="1" ht="15.75" customHeight="1">
      <c r="D8346" s="199"/>
    </row>
    <row r="8348" spans="4:4" s="198" customFormat="1" ht="15.75" customHeight="1">
      <c r="D8348" s="199"/>
    </row>
    <row r="8350" spans="4:4" s="198" customFormat="1" ht="15.75" customHeight="1">
      <c r="D8350" s="199"/>
    </row>
    <row r="8352" spans="4:4" s="198" customFormat="1" ht="15.75" customHeight="1">
      <c r="D8352" s="199"/>
    </row>
    <row r="8354" spans="4:4" s="198" customFormat="1" ht="15.75" customHeight="1">
      <c r="D8354" s="199"/>
    </row>
    <row r="8356" spans="4:4" s="198" customFormat="1" ht="15.75" customHeight="1">
      <c r="D8356" s="199"/>
    </row>
    <row r="8358" spans="4:4" s="198" customFormat="1" ht="15.75" customHeight="1">
      <c r="D8358" s="199"/>
    </row>
    <row r="8360" spans="4:4" s="198" customFormat="1" ht="15.75" customHeight="1">
      <c r="D8360" s="199"/>
    </row>
    <row r="8362" spans="4:4" s="198" customFormat="1" ht="15.75" customHeight="1">
      <c r="D8362" s="199"/>
    </row>
    <row r="8364" spans="4:4" s="198" customFormat="1" ht="15.75" customHeight="1">
      <c r="D8364" s="199"/>
    </row>
    <row r="8366" spans="4:4" s="198" customFormat="1" ht="15.75" customHeight="1">
      <c r="D8366" s="199"/>
    </row>
    <row r="8368" spans="4:4" s="198" customFormat="1" ht="15.75" customHeight="1">
      <c r="D8368" s="199"/>
    </row>
    <row r="8370" spans="4:4" s="198" customFormat="1" ht="15.75" customHeight="1">
      <c r="D8370" s="199"/>
    </row>
    <row r="8372" spans="4:4" s="198" customFormat="1" ht="15.75" customHeight="1">
      <c r="D8372" s="199"/>
    </row>
    <row r="8374" spans="4:4" s="198" customFormat="1" ht="15.75" customHeight="1">
      <c r="D8374" s="199"/>
    </row>
    <row r="8376" spans="4:4" s="198" customFormat="1" ht="15.75" customHeight="1">
      <c r="D8376" s="199"/>
    </row>
    <row r="8378" spans="4:4" s="198" customFormat="1" ht="15.75" customHeight="1">
      <c r="D8378" s="199"/>
    </row>
    <row r="8380" spans="4:4" s="198" customFormat="1" ht="15.75" customHeight="1">
      <c r="D8380" s="199"/>
    </row>
    <row r="8382" spans="4:4" s="198" customFormat="1" ht="15.75" customHeight="1">
      <c r="D8382" s="199"/>
    </row>
    <row r="8384" spans="4:4" s="198" customFormat="1" ht="15.75" customHeight="1">
      <c r="D8384" s="199"/>
    </row>
    <row r="8386" spans="4:4" s="198" customFormat="1" ht="15.75" customHeight="1">
      <c r="D8386" s="199"/>
    </row>
    <row r="8388" spans="4:4" s="198" customFormat="1" ht="15.75" customHeight="1">
      <c r="D8388" s="199"/>
    </row>
    <row r="8390" spans="4:4" s="198" customFormat="1" ht="15.75" customHeight="1">
      <c r="D8390" s="199"/>
    </row>
    <row r="8392" spans="4:4" s="198" customFormat="1" ht="15.75" customHeight="1">
      <c r="D8392" s="199"/>
    </row>
    <row r="8394" spans="4:4" s="198" customFormat="1" ht="15.75" customHeight="1">
      <c r="D8394" s="199"/>
    </row>
    <row r="8396" spans="4:4" s="198" customFormat="1" ht="15.75" customHeight="1">
      <c r="D8396" s="199"/>
    </row>
    <row r="8398" spans="4:4" s="198" customFormat="1" ht="15.75" customHeight="1">
      <c r="D8398" s="199"/>
    </row>
    <row r="8400" spans="4:4" s="198" customFormat="1" ht="15.75" customHeight="1">
      <c r="D8400" s="199"/>
    </row>
    <row r="8402" spans="4:4" s="198" customFormat="1" ht="15.75" customHeight="1">
      <c r="D8402" s="199"/>
    </row>
    <row r="8404" spans="4:4" s="198" customFormat="1" ht="15.75" customHeight="1">
      <c r="D8404" s="199"/>
    </row>
    <row r="8406" spans="4:4" s="198" customFormat="1" ht="15.75" customHeight="1">
      <c r="D8406" s="199"/>
    </row>
    <row r="8408" spans="4:4" s="198" customFormat="1" ht="15.75" customHeight="1">
      <c r="D8408" s="199"/>
    </row>
    <row r="8410" spans="4:4" s="198" customFormat="1" ht="15.75" customHeight="1">
      <c r="D8410" s="199"/>
    </row>
    <row r="8412" spans="4:4" s="198" customFormat="1" ht="15.75" customHeight="1">
      <c r="D8412" s="199"/>
    </row>
    <row r="8414" spans="4:4" s="198" customFormat="1" ht="15.75" customHeight="1">
      <c r="D8414" s="199"/>
    </row>
    <row r="8416" spans="4:4" s="198" customFormat="1" ht="15.75" customHeight="1">
      <c r="D8416" s="199"/>
    </row>
    <row r="8418" spans="4:4" s="198" customFormat="1" ht="15.75" customHeight="1">
      <c r="D8418" s="199"/>
    </row>
    <row r="8420" spans="4:4" s="198" customFormat="1" ht="15.75" customHeight="1">
      <c r="D8420" s="199"/>
    </row>
    <row r="8422" spans="4:4" s="198" customFormat="1" ht="15.75" customHeight="1">
      <c r="D8422" s="199"/>
    </row>
    <row r="8424" spans="4:4" s="198" customFormat="1" ht="15.75" customHeight="1">
      <c r="D8424" s="199"/>
    </row>
    <row r="8426" spans="4:4" s="198" customFormat="1" ht="15.75" customHeight="1">
      <c r="D8426" s="199"/>
    </row>
    <row r="8428" spans="4:4" s="198" customFormat="1" ht="15.75" customHeight="1">
      <c r="D8428" s="199"/>
    </row>
    <row r="8430" spans="4:4" s="198" customFormat="1" ht="15.75" customHeight="1">
      <c r="D8430" s="199"/>
    </row>
    <row r="8432" spans="4:4" s="198" customFormat="1" ht="15.75" customHeight="1">
      <c r="D8432" s="199"/>
    </row>
    <row r="8434" spans="4:4" s="198" customFormat="1" ht="15.75" customHeight="1">
      <c r="D8434" s="199"/>
    </row>
    <row r="8436" spans="4:4" s="198" customFormat="1" ht="15.75" customHeight="1">
      <c r="D8436" s="199"/>
    </row>
    <row r="8438" spans="4:4" s="198" customFormat="1" ht="15.75" customHeight="1">
      <c r="D8438" s="199"/>
    </row>
    <row r="8440" spans="4:4" s="198" customFormat="1" ht="15.75" customHeight="1">
      <c r="D8440" s="199"/>
    </row>
    <row r="8442" spans="4:4" s="198" customFormat="1" ht="15.75" customHeight="1">
      <c r="D8442" s="199"/>
    </row>
    <row r="8444" spans="4:4" s="198" customFormat="1" ht="15.75" customHeight="1">
      <c r="D8444" s="199"/>
    </row>
    <row r="8446" spans="4:4" s="198" customFormat="1" ht="15.75" customHeight="1">
      <c r="D8446" s="199"/>
    </row>
    <row r="8448" spans="4:4" s="198" customFormat="1" ht="15.75" customHeight="1">
      <c r="D8448" s="199"/>
    </row>
    <row r="8450" spans="4:4" s="198" customFormat="1" ht="15.75" customHeight="1">
      <c r="D8450" s="199"/>
    </row>
    <row r="8452" spans="4:4" s="198" customFormat="1" ht="15.75" customHeight="1">
      <c r="D8452" s="199"/>
    </row>
    <row r="8454" spans="4:4" s="198" customFormat="1" ht="15.75" customHeight="1">
      <c r="D8454" s="199"/>
    </row>
    <row r="8456" spans="4:4" s="198" customFormat="1" ht="15.75" customHeight="1">
      <c r="D8456" s="199"/>
    </row>
    <row r="8458" spans="4:4" s="198" customFormat="1" ht="15.75" customHeight="1">
      <c r="D8458" s="199"/>
    </row>
    <row r="8460" spans="4:4" s="198" customFormat="1" ht="15.75" customHeight="1">
      <c r="D8460" s="199"/>
    </row>
    <row r="8462" spans="4:4" s="198" customFormat="1" ht="15.75" customHeight="1">
      <c r="D8462" s="199"/>
    </row>
    <row r="8464" spans="4:4" s="198" customFormat="1" ht="15.75" customHeight="1">
      <c r="D8464" s="199"/>
    </row>
    <row r="8466" spans="4:4" s="198" customFormat="1" ht="15.75" customHeight="1">
      <c r="D8466" s="199"/>
    </row>
    <row r="8468" spans="4:4" s="198" customFormat="1" ht="15.75" customHeight="1">
      <c r="D8468" s="199"/>
    </row>
    <row r="8470" spans="4:4" s="198" customFormat="1" ht="15.75" customHeight="1">
      <c r="D8470" s="199"/>
    </row>
    <row r="8472" spans="4:4" s="198" customFormat="1" ht="15.75" customHeight="1">
      <c r="D8472" s="199"/>
    </row>
    <row r="8474" spans="4:4" s="198" customFormat="1" ht="15.75" customHeight="1">
      <c r="D8474" s="199"/>
    </row>
    <row r="8476" spans="4:4" s="198" customFormat="1" ht="15.75" customHeight="1">
      <c r="D8476" s="199"/>
    </row>
    <row r="8478" spans="4:4" s="198" customFormat="1" ht="15.75" customHeight="1">
      <c r="D8478" s="199"/>
    </row>
    <row r="8480" spans="4:4" s="198" customFormat="1" ht="15.75" customHeight="1">
      <c r="D8480" s="199"/>
    </row>
    <row r="8482" spans="4:4" s="198" customFormat="1" ht="15.75" customHeight="1">
      <c r="D8482" s="199"/>
    </row>
    <row r="8484" spans="4:4" s="198" customFormat="1" ht="15.75" customHeight="1">
      <c r="D8484" s="199"/>
    </row>
    <row r="8486" spans="4:4" s="198" customFormat="1" ht="15.75" customHeight="1">
      <c r="D8486" s="199"/>
    </row>
    <row r="8488" spans="4:4" s="198" customFormat="1" ht="15.75" customHeight="1">
      <c r="D8488" s="199"/>
    </row>
    <row r="8490" spans="4:4" s="198" customFormat="1" ht="15.75" customHeight="1">
      <c r="D8490" s="199"/>
    </row>
    <row r="8492" spans="4:4" s="198" customFormat="1" ht="15.75" customHeight="1">
      <c r="D8492" s="199"/>
    </row>
    <row r="8494" spans="4:4" s="198" customFormat="1" ht="15.75" customHeight="1">
      <c r="D8494" s="199"/>
    </row>
    <row r="8496" spans="4:4" s="198" customFormat="1" ht="15.75" customHeight="1">
      <c r="D8496" s="199"/>
    </row>
    <row r="8498" spans="4:4" s="198" customFormat="1" ht="15.75" customHeight="1">
      <c r="D8498" s="199"/>
    </row>
    <row r="8500" spans="4:4" s="198" customFormat="1" ht="15.75" customHeight="1">
      <c r="D8500" s="199"/>
    </row>
    <row r="8502" spans="4:4" s="198" customFormat="1" ht="15.75" customHeight="1">
      <c r="D8502" s="199"/>
    </row>
    <row r="8504" spans="4:4" s="198" customFormat="1" ht="15.75" customHeight="1">
      <c r="D8504" s="199"/>
    </row>
    <row r="8506" spans="4:4" s="198" customFormat="1" ht="15.75" customHeight="1">
      <c r="D8506" s="199"/>
    </row>
    <row r="8508" spans="4:4" s="198" customFormat="1" ht="15.75" customHeight="1">
      <c r="D8508" s="199"/>
    </row>
    <row r="8510" spans="4:4" s="198" customFormat="1" ht="15.75" customHeight="1">
      <c r="D8510" s="199"/>
    </row>
    <row r="8512" spans="4:4" s="198" customFormat="1" ht="15.75" customHeight="1">
      <c r="D8512" s="199"/>
    </row>
    <row r="8514" spans="4:4" s="198" customFormat="1" ht="15.75" customHeight="1">
      <c r="D8514" s="199"/>
    </row>
    <row r="8516" spans="4:4" s="198" customFormat="1" ht="15.75" customHeight="1">
      <c r="D8516" s="199"/>
    </row>
    <row r="8518" spans="4:4" s="198" customFormat="1" ht="15.75" customHeight="1">
      <c r="D8518" s="199"/>
    </row>
    <row r="8520" spans="4:4" s="198" customFormat="1" ht="15.75" customHeight="1">
      <c r="D8520" s="199"/>
    </row>
    <row r="8522" spans="4:4" s="198" customFormat="1" ht="15.75" customHeight="1">
      <c r="D8522" s="199"/>
    </row>
    <row r="8524" spans="4:4" s="198" customFormat="1" ht="15.75" customHeight="1">
      <c r="D8524" s="199"/>
    </row>
    <row r="8526" spans="4:4" s="198" customFormat="1" ht="15.75" customHeight="1">
      <c r="D8526" s="199"/>
    </row>
    <row r="8528" spans="4:4" s="198" customFormat="1" ht="15.75" customHeight="1">
      <c r="D8528" s="199"/>
    </row>
    <row r="8530" spans="4:4" s="198" customFormat="1" ht="15.75" customHeight="1">
      <c r="D8530" s="199"/>
    </row>
    <row r="8532" spans="4:4" s="198" customFormat="1" ht="15.75" customHeight="1">
      <c r="D8532" s="199"/>
    </row>
    <row r="8534" spans="4:4" s="198" customFormat="1" ht="15.75" customHeight="1">
      <c r="D8534" s="199"/>
    </row>
    <row r="8536" spans="4:4" s="198" customFormat="1" ht="15.75" customHeight="1">
      <c r="D8536" s="199"/>
    </row>
    <row r="8538" spans="4:4" s="198" customFormat="1" ht="15.75" customHeight="1">
      <c r="D8538" s="199"/>
    </row>
    <row r="8540" spans="4:4" s="198" customFormat="1" ht="15.75" customHeight="1">
      <c r="D8540" s="199"/>
    </row>
    <row r="8542" spans="4:4" s="198" customFormat="1" ht="15.75" customHeight="1">
      <c r="D8542" s="199"/>
    </row>
    <row r="8544" spans="4:4" s="198" customFormat="1" ht="15.75" customHeight="1">
      <c r="D8544" s="199"/>
    </row>
    <row r="8546" spans="4:4" s="198" customFormat="1" ht="15.75" customHeight="1">
      <c r="D8546" s="199"/>
    </row>
    <row r="8548" spans="4:4" s="198" customFormat="1" ht="15.75" customHeight="1">
      <c r="D8548" s="199"/>
    </row>
    <row r="8550" spans="4:4" s="198" customFormat="1" ht="15.75" customHeight="1">
      <c r="D8550" s="199"/>
    </row>
    <row r="8552" spans="4:4" s="198" customFormat="1" ht="15.75" customHeight="1">
      <c r="D8552" s="199"/>
    </row>
    <row r="8554" spans="4:4" s="198" customFormat="1" ht="15.75" customHeight="1">
      <c r="D8554" s="199"/>
    </row>
    <row r="8556" spans="4:4" s="198" customFormat="1" ht="15.75" customHeight="1">
      <c r="D8556" s="199"/>
    </row>
    <row r="8558" spans="4:4" s="198" customFormat="1" ht="15.75" customHeight="1">
      <c r="D8558" s="199"/>
    </row>
    <row r="8560" spans="4:4" s="198" customFormat="1" ht="15.75" customHeight="1">
      <c r="D8560" s="199"/>
    </row>
    <row r="8562" spans="4:4" s="198" customFormat="1" ht="15.75" customHeight="1">
      <c r="D8562" s="199"/>
    </row>
    <row r="8564" spans="4:4" s="198" customFormat="1" ht="15.75" customHeight="1">
      <c r="D8564" s="199"/>
    </row>
    <row r="8566" spans="4:4" s="198" customFormat="1" ht="15.75" customHeight="1">
      <c r="D8566" s="199"/>
    </row>
    <row r="8568" spans="4:4" s="198" customFormat="1" ht="15.75" customHeight="1">
      <c r="D8568" s="199"/>
    </row>
    <row r="8570" spans="4:4" s="198" customFormat="1" ht="15.75" customHeight="1">
      <c r="D8570" s="199"/>
    </row>
    <row r="8572" spans="4:4" s="198" customFormat="1" ht="15.75" customHeight="1">
      <c r="D8572" s="199"/>
    </row>
    <row r="8574" spans="4:4" s="198" customFormat="1" ht="15.75" customHeight="1">
      <c r="D8574" s="199"/>
    </row>
    <row r="8576" spans="4:4" s="198" customFormat="1" ht="15.75" customHeight="1">
      <c r="D8576" s="199"/>
    </row>
    <row r="8578" spans="4:4" s="198" customFormat="1" ht="15.75" customHeight="1">
      <c r="D8578" s="199"/>
    </row>
    <row r="8580" spans="4:4" s="198" customFormat="1" ht="15.75" customHeight="1">
      <c r="D8580" s="199"/>
    </row>
    <row r="8582" spans="4:4" s="198" customFormat="1" ht="15.75" customHeight="1">
      <c r="D8582" s="199"/>
    </row>
    <row r="8584" spans="4:4" s="198" customFormat="1" ht="15.75" customHeight="1">
      <c r="D8584" s="199"/>
    </row>
    <row r="8586" spans="4:4" s="198" customFormat="1" ht="15.75" customHeight="1">
      <c r="D8586" s="199"/>
    </row>
    <row r="8588" spans="4:4" s="198" customFormat="1" ht="15.75" customHeight="1">
      <c r="D8588" s="199"/>
    </row>
    <row r="8590" spans="4:4" s="198" customFormat="1" ht="15.75" customHeight="1">
      <c r="D8590" s="199"/>
    </row>
    <row r="8592" spans="4:4" s="198" customFormat="1" ht="15.75" customHeight="1">
      <c r="D8592" s="199"/>
    </row>
    <row r="8594" spans="4:4" s="198" customFormat="1" ht="15.75" customHeight="1">
      <c r="D8594" s="199"/>
    </row>
    <row r="8596" spans="4:4" s="198" customFormat="1" ht="15.75" customHeight="1">
      <c r="D8596" s="199"/>
    </row>
    <row r="8598" spans="4:4" s="198" customFormat="1" ht="15.75" customHeight="1">
      <c r="D8598" s="199"/>
    </row>
    <row r="8600" spans="4:4" s="198" customFormat="1" ht="15.75" customHeight="1">
      <c r="D8600" s="199"/>
    </row>
    <row r="8602" spans="4:4" s="198" customFormat="1" ht="15.75" customHeight="1">
      <c r="D8602" s="199"/>
    </row>
    <row r="8604" spans="4:4" s="198" customFormat="1" ht="15.75" customHeight="1">
      <c r="D8604" s="199"/>
    </row>
    <row r="8606" spans="4:4" s="198" customFormat="1" ht="15.75" customHeight="1">
      <c r="D8606" s="199"/>
    </row>
    <row r="8608" spans="4:4" s="198" customFormat="1" ht="15.75" customHeight="1">
      <c r="D8608" s="199"/>
    </row>
    <row r="8610" spans="4:4" s="198" customFormat="1" ht="15.75" customHeight="1">
      <c r="D8610" s="199"/>
    </row>
    <row r="8612" spans="4:4" s="198" customFormat="1" ht="15.75" customHeight="1">
      <c r="D8612" s="199"/>
    </row>
    <row r="8614" spans="4:4" s="198" customFormat="1" ht="15.75" customHeight="1">
      <c r="D8614" s="199"/>
    </row>
    <row r="8616" spans="4:4" s="198" customFormat="1" ht="15.75" customHeight="1">
      <c r="D8616" s="199"/>
    </row>
    <row r="8618" spans="4:4" s="198" customFormat="1" ht="15.75" customHeight="1">
      <c r="D8618" s="199"/>
    </row>
    <row r="8620" spans="4:4" s="198" customFormat="1" ht="15.75" customHeight="1">
      <c r="D8620" s="199"/>
    </row>
    <row r="8622" spans="4:4" s="198" customFormat="1" ht="15.75" customHeight="1">
      <c r="D8622" s="199"/>
    </row>
    <row r="8624" spans="4:4" s="198" customFormat="1" ht="15.75" customHeight="1">
      <c r="D8624" s="199"/>
    </row>
    <row r="8626" spans="4:4" s="198" customFormat="1" ht="15.75" customHeight="1">
      <c r="D8626" s="199"/>
    </row>
    <row r="8628" spans="4:4" s="198" customFormat="1" ht="15.75" customHeight="1">
      <c r="D8628" s="199"/>
    </row>
    <row r="8630" spans="4:4" s="198" customFormat="1" ht="15.75" customHeight="1">
      <c r="D8630" s="199"/>
    </row>
    <row r="8632" spans="4:4" s="198" customFormat="1" ht="15.75" customHeight="1">
      <c r="D8632" s="199"/>
    </row>
    <row r="8634" spans="4:4" s="198" customFormat="1" ht="15.75" customHeight="1">
      <c r="D8634" s="199"/>
    </row>
    <row r="8636" spans="4:4" s="198" customFormat="1" ht="15.75" customHeight="1">
      <c r="D8636" s="199"/>
    </row>
    <row r="8638" spans="4:4" s="198" customFormat="1" ht="15.75" customHeight="1">
      <c r="D8638" s="199"/>
    </row>
    <row r="8640" spans="4:4" s="198" customFormat="1" ht="15.75" customHeight="1">
      <c r="D8640" s="199"/>
    </row>
    <row r="8642" spans="4:4" s="198" customFormat="1" ht="15.75" customHeight="1">
      <c r="D8642" s="199"/>
    </row>
    <row r="8644" spans="4:4" s="198" customFormat="1" ht="15.75" customHeight="1">
      <c r="D8644" s="199"/>
    </row>
    <row r="8646" spans="4:4" s="198" customFormat="1" ht="15.75" customHeight="1">
      <c r="D8646" s="199"/>
    </row>
    <row r="8648" spans="4:4" s="198" customFormat="1" ht="15.75" customHeight="1">
      <c r="D8648" s="199"/>
    </row>
    <row r="8650" spans="4:4" s="198" customFormat="1" ht="15.75" customHeight="1">
      <c r="D8650" s="199"/>
    </row>
    <row r="8652" spans="4:4" s="198" customFormat="1" ht="15.75" customHeight="1">
      <c r="D8652" s="199"/>
    </row>
    <row r="8654" spans="4:4" s="198" customFormat="1" ht="15.75" customHeight="1">
      <c r="D8654" s="199"/>
    </row>
    <row r="8656" spans="4:4" s="198" customFormat="1" ht="15.75" customHeight="1">
      <c r="D8656" s="199"/>
    </row>
    <row r="8658" spans="4:4" s="198" customFormat="1" ht="15.75" customHeight="1">
      <c r="D8658" s="199"/>
    </row>
    <row r="8660" spans="4:4" s="198" customFormat="1" ht="15.75" customHeight="1">
      <c r="D8660" s="199"/>
    </row>
    <row r="8662" spans="4:4" s="198" customFormat="1" ht="15.75" customHeight="1">
      <c r="D8662" s="199"/>
    </row>
    <row r="8664" spans="4:4" s="198" customFormat="1" ht="15.75" customHeight="1">
      <c r="D8664" s="199"/>
    </row>
    <row r="8666" spans="4:4" s="198" customFormat="1" ht="15.75" customHeight="1">
      <c r="D8666" s="199"/>
    </row>
    <row r="8668" spans="4:4" s="198" customFormat="1" ht="15.75" customHeight="1">
      <c r="D8668" s="199"/>
    </row>
    <row r="8670" spans="4:4" s="198" customFormat="1" ht="15.75" customHeight="1">
      <c r="D8670" s="199"/>
    </row>
    <row r="8672" spans="4:4" s="198" customFormat="1" ht="15.75" customHeight="1">
      <c r="D8672" s="199"/>
    </row>
    <row r="8674" spans="4:4" s="198" customFormat="1" ht="15.75" customHeight="1">
      <c r="D8674" s="199"/>
    </row>
    <row r="8676" spans="4:4" s="198" customFormat="1" ht="15.75" customHeight="1">
      <c r="D8676" s="199"/>
    </row>
    <row r="8678" spans="4:4" s="198" customFormat="1" ht="15.75" customHeight="1">
      <c r="D8678" s="199"/>
    </row>
    <row r="8680" spans="4:4" s="198" customFormat="1" ht="15.75" customHeight="1">
      <c r="D8680" s="199"/>
    </row>
    <row r="8682" spans="4:4" s="198" customFormat="1" ht="15.75" customHeight="1">
      <c r="D8682" s="199"/>
    </row>
    <row r="8684" spans="4:4" s="198" customFormat="1" ht="15.75" customHeight="1">
      <c r="D8684" s="199"/>
    </row>
    <row r="8686" spans="4:4" s="198" customFormat="1" ht="15.75" customHeight="1">
      <c r="D8686" s="199"/>
    </row>
    <row r="8688" spans="4:4" s="198" customFormat="1" ht="15.75" customHeight="1">
      <c r="D8688" s="199"/>
    </row>
    <row r="8690" spans="4:4" s="198" customFormat="1" ht="15.75" customHeight="1">
      <c r="D8690" s="199"/>
    </row>
    <row r="8692" spans="4:4" s="198" customFormat="1" ht="15.75" customHeight="1">
      <c r="D8692" s="199"/>
    </row>
    <row r="8694" spans="4:4" s="198" customFormat="1" ht="15.75" customHeight="1">
      <c r="D8694" s="199"/>
    </row>
    <row r="8696" spans="4:4" s="198" customFormat="1" ht="15.75" customHeight="1">
      <c r="D8696" s="199"/>
    </row>
    <row r="8698" spans="4:4" s="198" customFormat="1" ht="15.75" customHeight="1">
      <c r="D8698" s="199"/>
    </row>
    <row r="8700" spans="4:4" s="198" customFormat="1" ht="15.75" customHeight="1">
      <c r="D8700" s="199"/>
    </row>
    <row r="8702" spans="4:4" s="198" customFormat="1" ht="15.75" customHeight="1">
      <c r="D8702" s="199"/>
    </row>
    <row r="8704" spans="4:4" s="198" customFormat="1" ht="15.75" customHeight="1">
      <c r="D8704" s="199"/>
    </row>
    <row r="8706" spans="4:4" s="198" customFormat="1" ht="15.75" customHeight="1">
      <c r="D8706" s="199"/>
    </row>
    <row r="8708" spans="4:4" s="198" customFormat="1" ht="15.75" customHeight="1">
      <c r="D8708" s="199"/>
    </row>
    <row r="8710" spans="4:4" s="198" customFormat="1" ht="15.75" customHeight="1">
      <c r="D8710" s="199"/>
    </row>
    <row r="8712" spans="4:4" s="198" customFormat="1" ht="15.75" customHeight="1">
      <c r="D8712" s="199"/>
    </row>
    <row r="8714" spans="4:4" s="198" customFormat="1" ht="15.75" customHeight="1">
      <c r="D8714" s="199"/>
    </row>
    <row r="8716" spans="4:4" s="198" customFormat="1" ht="15.75" customHeight="1">
      <c r="D8716" s="199"/>
    </row>
    <row r="8718" spans="4:4" s="198" customFormat="1" ht="15.75" customHeight="1">
      <c r="D8718" s="199"/>
    </row>
    <row r="8720" spans="4:4" s="198" customFormat="1" ht="15.75" customHeight="1">
      <c r="D8720" s="199"/>
    </row>
    <row r="8722" spans="4:4" s="198" customFormat="1" ht="15.75" customHeight="1">
      <c r="D8722" s="199"/>
    </row>
    <row r="8724" spans="4:4" s="198" customFormat="1" ht="15.75" customHeight="1">
      <c r="D8724" s="199"/>
    </row>
    <row r="8726" spans="4:4" s="198" customFormat="1" ht="15.75" customHeight="1">
      <c r="D8726" s="199"/>
    </row>
    <row r="8728" spans="4:4" s="198" customFormat="1" ht="15.75" customHeight="1">
      <c r="D8728" s="199"/>
    </row>
    <row r="8730" spans="4:4" s="198" customFormat="1" ht="15.75" customHeight="1">
      <c r="D8730" s="199"/>
    </row>
    <row r="8732" spans="4:4" s="198" customFormat="1" ht="15.75" customHeight="1">
      <c r="D8732" s="199"/>
    </row>
    <row r="8734" spans="4:4" s="198" customFormat="1" ht="15.75" customHeight="1">
      <c r="D8734" s="199"/>
    </row>
    <row r="8736" spans="4:4" s="198" customFormat="1" ht="15.75" customHeight="1">
      <c r="D8736" s="199"/>
    </row>
    <row r="8738" spans="4:4" s="198" customFormat="1" ht="15.75" customHeight="1">
      <c r="D8738" s="199"/>
    </row>
    <row r="8740" spans="4:4" s="198" customFormat="1" ht="15.75" customHeight="1">
      <c r="D8740" s="199"/>
    </row>
    <row r="8742" spans="4:4" s="198" customFormat="1" ht="15.75" customHeight="1">
      <c r="D8742" s="199"/>
    </row>
    <row r="8744" spans="4:4" s="198" customFormat="1" ht="15.75" customHeight="1">
      <c r="D8744" s="199"/>
    </row>
    <row r="8746" spans="4:4" s="198" customFormat="1" ht="15.75" customHeight="1">
      <c r="D8746" s="199"/>
    </row>
    <row r="8748" spans="4:4" s="198" customFormat="1" ht="15.75" customHeight="1">
      <c r="D8748" s="199"/>
    </row>
    <row r="8750" spans="4:4" s="198" customFormat="1" ht="15.75" customHeight="1">
      <c r="D8750" s="199"/>
    </row>
    <row r="8752" spans="4:4" s="198" customFormat="1" ht="15.75" customHeight="1">
      <c r="D8752" s="199"/>
    </row>
    <row r="8754" spans="4:4" s="198" customFormat="1" ht="15.75" customHeight="1">
      <c r="D8754" s="199"/>
    </row>
    <row r="8756" spans="4:4" s="198" customFormat="1" ht="15.75" customHeight="1">
      <c r="D8756" s="199"/>
    </row>
    <row r="8758" spans="4:4" s="198" customFormat="1" ht="15.75" customHeight="1">
      <c r="D8758" s="199"/>
    </row>
    <row r="8760" spans="4:4" s="198" customFormat="1" ht="15.75" customHeight="1">
      <c r="D8760" s="199"/>
    </row>
    <row r="8762" spans="4:4" s="198" customFormat="1" ht="15.75" customHeight="1">
      <c r="D8762" s="199"/>
    </row>
    <row r="8764" spans="4:4" s="198" customFormat="1" ht="15.75" customHeight="1">
      <c r="D8764" s="199"/>
    </row>
    <row r="8766" spans="4:4" s="198" customFormat="1" ht="15.75" customHeight="1">
      <c r="D8766" s="199"/>
    </row>
    <row r="8768" spans="4:4" s="198" customFormat="1" ht="15.75" customHeight="1">
      <c r="D8768" s="199"/>
    </row>
    <row r="8770" spans="4:4" s="198" customFormat="1" ht="15.75" customHeight="1">
      <c r="D8770" s="199"/>
    </row>
    <row r="8772" spans="4:4" s="198" customFormat="1" ht="15.75" customHeight="1">
      <c r="D8772" s="199"/>
    </row>
    <row r="8774" spans="4:4" s="198" customFormat="1" ht="15.75" customHeight="1">
      <c r="D8774" s="199"/>
    </row>
    <row r="8776" spans="4:4" s="198" customFormat="1" ht="15.75" customHeight="1">
      <c r="D8776" s="199"/>
    </row>
    <row r="8778" spans="4:4" s="198" customFormat="1" ht="15.75" customHeight="1">
      <c r="D8778" s="199"/>
    </row>
    <row r="8780" spans="4:4" s="198" customFormat="1" ht="15.75" customHeight="1">
      <c r="D8780" s="199"/>
    </row>
    <row r="8782" spans="4:4" s="198" customFormat="1" ht="15.75" customHeight="1">
      <c r="D8782" s="199"/>
    </row>
    <row r="8784" spans="4:4" s="198" customFormat="1" ht="15.75" customHeight="1">
      <c r="D8784" s="199"/>
    </row>
    <row r="8786" spans="4:4" s="198" customFormat="1" ht="15.75" customHeight="1">
      <c r="D8786" s="199"/>
    </row>
    <row r="8788" spans="4:4" s="198" customFormat="1" ht="15.75" customHeight="1">
      <c r="D8788" s="199"/>
    </row>
    <row r="8790" spans="4:4" s="198" customFormat="1" ht="15.75" customHeight="1">
      <c r="D8790" s="199"/>
    </row>
    <row r="8792" spans="4:4" s="198" customFormat="1" ht="15.75" customHeight="1">
      <c r="D8792" s="199"/>
    </row>
    <row r="8794" spans="4:4" s="198" customFormat="1" ht="15.75" customHeight="1">
      <c r="D8794" s="199"/>
    </row>
    <row r="8796" spans="4:4" s="198" customFormat="1" ht="15.75" customHeight="1">
      <c r="D8796" s="199"/>
    </row>
    <row r="8798" spans="4:4" s="198" customFormat="1" ht="15.75" customHeight="1">
      <c r="D8798" s="199"/>
    </row>
    <row r="8800" spans="4:4" s="198" customFormat="1" ht="15.75" customHeight="1">
      <c r="D8800" s="199"/>
    </row>
    <row r="8802" spans="4:4" s="198" customFormat="1" ht="15.75" customHeight="1">
      <c r="D8802" s="199"/>
    </row>
    <row r="8804" spans="4:4" s="198" customFormat="1" ht="15.75" customHeight="1">
      <c r="D8804" s="199"/>
    </row>
    <row r="8806" spans="4:4" s="198" customFormat="1" ht="15.75" customHeight="1">
      <c r="D8806" s="199"/>
    </row>
    <row r="8808" spans="4:4" s="198" customFormat="1" ht="15.75" customHeight="1">
      <c r="D8808" s="199"/>
    </row>
    <row r="8810" spans="4:4" s="198" customFormat="1" ht="15.75" customHeight="1">
      <c r="D8810" s="199"/>
    </row>
    <row r="8812" spans="4:4" s="198" customFormat="1" ht="15.75" customHeight="1">
      <c r="D8812" s="199"/>
    </row>
    <row r="8814" spans="4:4" s="198" customFormat="1" ht="15.75" customHeight="1">
      <c r="D8814" s="199"/>
    </row>
    <row r="8816" spans="4:4" s="198" customFormat="1" ht="15.75" customHeight="1">
      <c r="D8816" s="199"/>
    </row>
    <row r="8818" spans="4:4" s="198" customFormat="1" ht="15.75" customHeight="1">
      <c r="D8818" s="199"/>
    </row>
    <row r="8820" spans="4:4" s="198" customFormat="1" ht="15.75" customHeight="1">
      <c r="D8820" s="199"/>
    </row>
    <row r="8822" spans="4:4" s="198" customFormat="1" ht="15.75" customHeight="1">
      <c r="D8822" s="199"/>
    </row>
    <row r="8824" spans="4:4" s="198" customFormat="1" ht="15.75" customHeight="1">
      <c r="D8824" s="199"/>
    </row>
    <row r="8826" spans="4:4" s="198" customFormat="1" ht="15.75" customHeight="1">
      <c r="D8826" s="199"/>
    </row>
    <row r="8828" spans="4:4" s="198" customFormat="1" ht="15.75" customHeight="1">
      <c r="D8828" s="199"/>
    </row>
    <row r="8830" spans="4:4" s="198" customFormat="1" ht="15.75" customHeight="1">
      <c r="D8830" s="199"/>
    </row>
    <row r="8832" spans="4:4" s="198" customFormat="1" ht="15.75" customHeight="1">
      <c r="D8832" s="199"/>
    </row>
    <row r="8834" spans="4:4" s="198" customFormat="1" ht="15.75" customHeight="1">
      <c r="D8834" s="199"/>
    </row>
    <row r="8836" spans="4:4" s="198" customFormat="1" ht="15.75" customHeight="1">
      <c r="D8836" s="199"/>
    </row>
    <row r="8838" spans="4:4" s="198" customFormat="1" ht="15.75" customHeight="1">
      <c r="D8838" s="199"/>
    </row>
    <row r="8840" spans="4:4" s="198" customFormat="1" ht="15.75" customHeight="1">
      <c r="D8840" s="199"/>
    </row>
    <row r="8842" spans="4:4" s="198" customFormat="1" ht="15.75" customHeight="1">
      <c r="D8842" s="199"/>
    </row>
    <row r="8844" spans="4:4" s="198" customFormat="1" ht="15.75" customHeight="1">
      <c r="D8844" s="199"/>
    </row>
    <row r="8846" spans="4:4" s="198" customFormat="1" ht="15.75" customHeight="1">
      <c r="D8846" s="199"/>
    </row>
    <row r="8848" spans="4:4" s="198" customFormat="1" ht="15.75" customHeight="1">
      <c r="D8848" s="199"/>
    </row>
    <row r="8850" spans="4:4" s="198" customFormat="1" ht="15.75" customHeight="1">
      <c r="D8850" s="199"/>
    </row>
    <row r="8852" spans="4:4" s="198" customFormat="1" ht="15.75" customHeight="1">
      <c r="D8852" s="199"/>
    </row>
    <row r="8854" spans="4:4" s="198" customFormat="1" ht="15.75" customHeight="1">
      <c r="D8854" s="199"/>
    </row>
    <row r="8856" spans="4:4" s="198" customFormat="1" ht="15.75" customHeight="1">
      <c r="D8856" s="199"/>
    </row>
    <row r="8858" spans="4:4" s="198" customFormat="1" ht="15.75" customHeight="1">
      <c r="D8858" s="199"/>
    </row>
    <row r="8860" spans="4:4" s="198" customFormat="1" ht="15.75" customHeight="1">
      <c r="D8860" s="199"/>
    </row>
    <row r="8862" spans="4:4" s="198" customFormat="1" ht="15.75" customHeight="1">
      <c r="D8862" s="199"/>
    </row>
    <row r="8864" spans="4:4" s="198" customFormat="1" ht="15.75" customHeight="1">
      <c r="D8864" s="199"/>
    </row>
    <row r="8866" spans="4:4" s="198" customFormat="1" ht="15.75" customHeight="1">
      <c r="D8866" s="199"/>
    </row>
    <row r="8868" spans="4:4" s="198" customFormat="1" ht="15.75" customHeight="1">
      <c r="D8868" s="199"/>
    </row>
    <row r="8870" spans="4:4" s="198" customFormat="1" ht="15.75" customHeight="1">
      <c r="D8870" s="199"/>
    </row>
    <row r="8872" spans="4:4" s="198" customFormat="1" ht="15.75" customHeight="1">
      <c r="D8872" s="199"/>
    </row>
    <row r="8874" spans="4:4" s="198" customFormat="1" ht="15.75" customHeight="1">
      <c r="D8874" s="199"/>
    </row>
    <row r="8876" spans="4:4" s="198" customFormat="1" ht="15.75" customHeight="1">
      <c r="D8876" s="199"/>
    </row>
    <row r="8878" spans="4:4" s="198" customFormat="1" ht="15.75" customHeight="1">
      <c r="D8878" s="199"/>
    </row>
    <row r="8880" spans="4:4" s="198" customFormat="1" ht="15.75" customHeight="1">
      <c r="D8880" s="199"/>
    </row>
    <row r="8882" spans="4:4" s="198" customFormat="1" ht="15.75" customHeight="1">
      <c r="D8882" s="199"/>
    </row>
    <row r="8884" spans="4:4" s="198" customFormat="1" ht="15.75" customHeight="1">
      <c r="D8884" s="199"/>
    </row>
    <row r="8886" spans="4:4" s="198" customFormat="1" ht="15.75" customHeight="1">
      <c r="D8886" s="199"/>
    </row>
    <row r="8888" spans="4:4" s="198" customFormat="1" ht="15.75" customHeight="1">
      <c r="D8888" s="199"/>
    </row>
    <row r="8890" spans="4:4" s="198" customFormat="1" ht="15.75" customHeight="1">
      <c r="D8890" s="199"/>
    </row>
    <row r="8892" spans="4:4" s="198" customFormat="1" ht="15.75" customHeight="1">
      <c r="D8892" s="199"/>
    </row>
    <row r="8894" spans="4:4" s="198" customFormat="1" ht="15.75" customHeight="1">
      <c r="D8894" s="199"/>
    </row>
    <row r="8896" spans="4:4" s="198" customFormat="1" ht="15.75" customHeight="1">
      <c r="D8896" s="199"/>
    </row>
    <row r="8898" spans="4:4" s="198" customFormat="1" ht="15.75" customHeight="1">
      <c r="D8898" s="199"/>
    </row>
    <row r="8900" spans="4:4" s="198" customFormat="1" ht="15.75" customHeight="1">
      <c r="D8900" s="199"/>
    </row>
    <row r="8902" spans="4:4" s="198" customFormat="1" ht="15.75" customHeight="1">
      <c r="D8902" s="199"/>
    </row>
    <row r="8904" spans="4:4" s="198" customFormat="1" ht="15.75" customHeight="1">
      <c r="D8904" s="199"/>
    </row>
    <row r="8906" spans="4:4" s="198" customFormat="1" ht="15.75" customHeight="1">
      <c r="D8906" s="199"/>
    </row>
    <row r="8908" spans="4:4" s="198" customFormat="1" ht="15.75" customHeight="1">
      <c r="D8908" s="199"/>
    </row>
    <row r="8910" spans="4:4" s="198" customFormat="1" ht="15.75" customHeight="1">
      <c r="D8910" s="199"/>
    </row>
    <row r="8912" spans="4:4" s="198" customFormat="1" ht="15.75" customHeight="1">
      <c r="D8912" s="199"/>
    </row>
    <row r="8914" spans="4:4" s="198" customFormat="1" ht="15.75" customHeight="1">
      <c r="D8914" s="199"/>
    </row>
    <row r="8916" spans="4:4" s="198" customFormat="1" ht="15.75" customHeight="1">
      <c r="D8916" s="199"/>
    </row>
    <row r="8918" spans="4:4" s="198" customFormat="1" ht="15.75" customHeight="1">
      <c r="D8918" s="199"/>
    </row>
    <row r="8920" spans="4:4" s="198" customFormat="1" ht="15.75" customHeight="1">
      <c r="D8920" s="199"/>
    </row>
    <row r="8922" spans="4:4" s="198" customFormat="1" ht="15.75" customHeight="1">
      <c r="D8922" s="199"/>
    </row>
    <row r="8924" spans="4:4" s="198" customFormat="1" ht="15.75" customHeight="1">
      <c r="D8924" s="199"/>
    </row>
    <row r="8926" spans="4:4" s="198" customFormat="1" ht="15.75" customHeight="1">
      <c r="D8926" s="199"/>
    </row>
    <row r="8928" spans="4:4" s="198" customFormat="1" ht="15.75" customHeight="1">
      <c r="D8928" s="199"/>
    </row>
    <row r="8930" spans="4:4" s="198" customFormat="1" ht="15.75" customHeight="1">
      <c r="D8930" s="199"/>
    </row>
    <row r="8932" spans="4:4" s="198" customFormat="1" ht="15.75" customHeight="1">
      <c r="D8932" s="199"/>
    </row>
    <row r="8934" spans="4:4" s="198" customFormat="1" ht="15.75" customHeight="1">
      <c r="D8934" s="199"/>
    </row>
    <row r="8936" spans="4:4" s="198" customFormat="1" ht="15.75" customHeight="1">
      <c r="D8936" s="199"/>
    </row>
    <row r="8938" spans="4:4" s="198" customFormat="1" ht="15.75" customHeight="1">
      <c r="D8938" s="199"/>
    </row>
    <row r="8940" spans="4:4" s="198" customFormat="1" ht="15.75" customHeight="1">
      <c r="D8940" s="199"/>
    </row>
    <row r="8942" spans="4:4" s="198" customFormat="1" ht="15.75" customHeight="1">
      <c r="D8942" s="199"/>
    </row>
    <row r="8944" spans="4:4" s="198" customFormat="1" ht="15.75" customHeight="1">
      <c r="D8944" s="199"/>
    </row>
    <row r="8946" spans="4:4" s="198" customFormat="1" ht="15.75" customHeight="1">
      <c r="D8946" s="199"/>
    </row>
    <row r="8948" spans="4:4" s="198" customFormat="1" ht="15.75" customHeight="1">
      <c r="D8948" s="199"/>
    </row>
    <row r="8950" spans="4:4" s="198" customFormat="1" ht="15.75" customHeight="1">
      <c r="D8950" s="199"/>
    </row>
    <row r="8952" spans="4:4" s="198" customFormat="1" ht="15.75" customHeight="1">
      <c r="D8952" s="199"/>
    </row>
    <row r="8954" spans="4:4" s="198" customFormat="1" ht="15.75" customHeight="1">
      <c r="D8954" s="199"/>
    </row>
    <row r="8956" spans="4:4" s="198" customFormat="1" ht="15.75" customHeight="1">
      <c r="D8956" s="199"/>
    </row>
    <row r="8958" spans="4:4" s="198" customFormat="1" ht="15.75" customHeight="1">
      <c r="D8958" s="199"/>
    </row>
    <row r="8960" spans="4:4" s="198" customFormat="1" ht="15.75" customHeight="1">
      <c r="D8960" s="199"/>
    </row>
    <row r="8962" spans="4:4" s="198" customFormat="1" ht="15.75" customHeight="1">
      <c r="D8962" s="199"/>
    </row>
    <row r="8964" spans="4:4" s="198" customFormat="1" ht="15.75" customHeight="1">
      <c r="D8964" s="199"/>
    </row>
    <row r="8966" spans="4:4" s="198" customFormat="1" ht="15.75" customHeight="1">
      <c r="D8966" s="199"/>
    </row>
    <row r="8968" spans="4:4" s="198" customFormat="1" ht="15.75" customHeight="1">
      <c r="D8968" s="199"/>
    </row>
    <row r="8970" spans="4:4" s="198" customFormat="1" ht="15.75" customHeight="1">
      <c r="D8970" s="199"/>
    </row>
    <row r="8972" spans="4:4" s="198" customFormat="1" ht="15.75" customHeight="1">
      <c r="D8972" s="199"/>
    </row>
    <row r="8974" spans="4:4" s="198" customFormat="1" ht="15.75" customHeight="1">
      <c r="D8974" s="199"/>
    </row>
    <row r="8976" spans="4:4" s="198" customFormat="1" ht="15.75" customHeight="1">
      <c r="D8976" s="199"/>
    </row>
    <row r="8978" spans="4:4" s="198" customFormat="1" ht="15.75" customHeight="1">
      <c r="D8978" s="199"/>
    </row>
    <row r="8980" spans="4:4" s="198" customFormat="1" ht="15.75" customHeight="1">
      <c r="D8980" s="199"/>
    </row>
    <row r="8982" spans="4:4" s="198" customFormat="1" ht="15.75" customHeight="1">
      <c r="D8982" s="199"/>
    </row>
    <row r="8984" spans="4:4" s="198" customFormat="1" ht="15.75" customHeight="1">
      <c r="D8984" s="199"/>
    </row>
    <row r="8986" spans="4:4" s="198" customFormat="1" ht="15.75" customHeight="1">
      <c r="D8986" s="199"/>
    </row>
    <row r="8988" spans="4:4" s="198" customFormat="1" ht="15.75" customHeight="1">
      <c r="D8988" s="199"/>
    </row>
    <row r="8990" spans="4:4" s="198" customFormat="1" ht="15.75" customHeight="1">
      <c r="D8990" s="199"/>
    </row>
    <row r="8992" spans="4:4" s="198" customFormat="1" ht="15.75" customHeight="1">
      <c r="D8992" s="199"/>
    </row>
    <row r="8994" spans="4:4" s="198" customFormat="1" ht="15.75" customHeight="1">
      <c r="D8994" s="199"/>
    </row>
    <row r="8996" spans="4:4" s="198" customFormat="1" ht="15.75" customHeight="1">
      <c r="D8996" s="199"/>
    </row>
    <row r="8998" spans="4:4" s="198" customFormat="1" ht="15.75" customHeight="1">
      <c r="D8998" s="199"/>
    </row>
    <row r="9000" spans="4:4" s="198" customFormat="1" ht="15.75" customHeight="1">
      <c r="D9000" s="199"/>
    </row>
    <row r="9002" spans="4:4" s="198" customFormat="1" ht="15.75" customHeight="1">
      <c r="D9002" s="199"/>
    </row>
    <row r="9004" spans="4:4" s="198" customFormat="1" ht="15.75" customHeight="1">
      <c r="D9004" s="199"/>
    </row>
    <row r="9006" spans="4:4" s="198" customFormat="1" ht="15.75" customHeight="1">
      <c r="D9006" s="199"/>
    </row>
    <row r="9008" spans="4:4" s="198" customFormat="1" ht="15.75" customHeight="1">
      <c r="D9008" s="199"/>
    </row>
    <row r="9010" spans="4:4" s="198" customFormat="1" ht="15.75" customHeight="1">
      <c r="D9010" s="199"/>
    </row>
    <row r="9012" spans="4:4" s="198" customFormat="1" ht="15.75" customHeight="1">
      <c r="D9012" s="199"/>
    </row>
    <row r="9014" spans="4:4" s="198" customFormat="1" ht="15.75" customHeight="1">
      <c r="D9014" s="199"/>
    </row>
    <row r="9016" spans="4:4" s="198" customFormat="1" ht="15.75" customHeight="1">
      <c r="D9016" s="199"/>
    </row>
    <row r="9018" spans="4:4" s="198" customFormat="1" ht="15.75" customHeight="1">
      <c r="D9018" s="199"/>
    </row>
    <row r="9020" spans="4:4" s="198" customFormat="1" ht="15.75" customHeight="1">
      <c r="D9020" s="199"/>
    </row>
    <row r="9022" spans="4:4" s="198" customFormat="1" ht="15.75" customHeight="1">
      <c r="D9022" s="199"/>
    </row>
    <row r="9024" spans="4:4" s="198" customFormat="1" ht="15.75" customHeight="1">
      <c r="D9024" s="199"/>
    </row>
    <row r="9026" spans="4:4" s="198" customFormat="1" ht="15.75" customHeight="1">
      <c r="D9026" s="199"/>
    </row>
    <row r="9028" spans="4:4" s="198" customFormat="1" ht="15.75" customHeight="1">
      <c r="D9028" s="199"/>
    </row>
    <row r="9030" spans="4:4" s="198" customFormat="1" ht="15.75" customHeight="1">
      <c r="D9030" s="199"/>
    </row>
    <row r="9032" spans="4:4" s="198" customFormat="1" ht="15.75" customHeight="1">
      <c r="D9032" s="199"/>
    </row>
    <row r="9034" spans="4:4" s="198" customFormat="1" ht="15.75" customHeight="1">
      <c r="D9034" s="199"/>
    </row>
    <row r="9036" spans="4:4" s="198" customFormat="1" ht="15.75" customHeight="1">
      <c r="D9036" s="199"/>
    </row>
    <row r="9038" spans="4:4" s="198" customFormat="1" ht="15.75" customHeight="1">
      <c r="D9038" s="199"/>
    </row>
    <row r="9040" spans="4:4" s="198" customFormat="1" ht="15.75" customHeight="1">
      <c r="D9040" s="199"/>
    </row>
    <row r="9042" spans="4:4" s="198" customFormat="1" ht="15.75" customHeight="1">
      <c r="D9042" s="199"/>
    </row>
    <row r="9044" spans="4:4" s="198" customFormat="1" ht="15.75" customHeight="1">
      <c r="D9044" s="199"/>
    </row>
    <row r="9046" spans="4:4" s="198" customFormat="1" ht="15.75" customHeight="1">
      <c r="D9046" s="199"/>
    </row>
    <row r="9048" spans="4:4" s="198" customFormat="1" ht="15.75" customHeight="1">
      <c r="D9048" s="199"/>
    </row>
    <row r="9050" spans="4:4" s="198" customFormat="1" ht="15.75" customHeight="1">
      <c r="D9050" s="199"/>
    </row>
    <row r="9052" spans="4:4" s="198" customFormat="1" ht="15.75" customHeight="1">
      <c r="D9052" s="199"/>
    </row>
    <row r="9054" spans="4:4" s="198" customFormat="1" ht="15.75" customHeight="1">
      <c r="D9054" s="199"/>
    </row>
    <row r="9056" spans="4:4" s="198" customFormat="1" ht="15.75" customHeight="1">
      <c r="D9056" s="199"/>
    </row>
    <row r="9058" spans="4:4" s="198" customFormat="1" ht="15.75" customHeight="1">
      <c r="D9058" s="199"/>
    </row>
    <row r="9060" spans="4:4" s="198" customFormat="1" ht="15.75" customHeight="1">
      <c r="D9060" s="199"/>
    </row>
    <row r="9062" spans="4:4" s="198" customFormat="1" ht="15.75" customHeight="1">
      <c r="D9062" s="199"/>
    </row>
    <row r="9064" spans="4:4" s="198" customFormat="1" ht="15.75" customHeight="1">
      <c r="D9064" s="199"/>
    </row>
    <row r="9066" spans="4:4" s="198" customFormat="1" ht="15.75" customHeight="1">
      <c r="D9066" s="199"/>
    </row>
    <row r="9068" spans="4:4" s="198" customFormat="1" ht="15.75" customHeight="1">
      <c r="D9068" s="199"/>
    </row>
    <row r="9070" spans="4:4" s="198" customFormat="1" ht="15.75" customHeight="1">
      <c r="D9070" s="199"/>
    </row>
    <row r="9072" spans="4:4" s="198" customFormat="1" ht="15.75" customHeight="1">
      <c r="D9072" s="199"/>
    </row>
    <row r="9074" spans="4:4" s="198" customFormat="1" ht="15.75" customHeight="1">
      <c r="D9074" s="199"/>
    </row>
    <row r="9076" spans="4:4" s="198" customFormat="1" ht="15.75" customHeight="1">
      <c r="D9076" s="199"/>
    </row>
    <row r="9078" spans="4:4" s="198" customFormat="1" ht="15.75" customHeight="1">
      <c r="D9078" s="199"/>
    </row>
    <row r="9080" spans="4:4" s="198" customFormat="1" ht="15.75" customHeight="1">
      <c r="D9080" s="199"/>
    </row>
    <row r="9082" spans="4:4" s="198" customFormat="1" ht="15.75" customHeight="1">
      <c r="D9082" s="199"/>
    </row>
    <row r="9084" spans="4:4" s="198" customFormat="1" ht="15.75" customHeight="1">
      <c r="D9084" s="199"/>
    </row>
    <row r="9086" spans="4:4" s="198" customFormat="1" ht="15.75" customHeight="1">
      <c r="D9086" s="199"/>
    </row>
    <row r="9088" spans="4:4" s="198" customFormat="1" ht="15.75" customHeight="1">
      <c r="D9088" s="199"/>
    </row>
    <row r="9090" spans="4:4" s="198" customFormat="1" ht="15.75" customHeight="1">
      <c r="D9090" s="199"/>
    </row>
    <row r="9092" spans="4:4" s="198" customFormat="1" ht="15.75" customHeight="1">
      <c r="D9092" s="199"/>
    </row>
    <row r="9094" spans="4:4" s="198" customFormat="1" ht="15.75" customHeight="1">
      <c r="D9094" s="199"/>
    </row>
    <row r="9096" spans="4:4" s="198" customFormat="1" ht="15.75" customHeight="1">
      <c r="D9096" s="199"/>
    </row>
    <row r="9098" spans="4:4" s="198" customFormat="1" ht="15.75" customHeight="1">
      <c r="D9098" s="199"/>
    </row>
    <row r="9100" spans="4:4" s="198" customFormat="1" ht="15.75" customHeight="1">
      <c r="D9100" s="199"/>
    </row>
    <row r="9102" spans="4:4" s="198" customFormat="1" ht="15.75" customHeight="1">
      <c r="D9102" s="199"/>
    </row>
    <row r="9104" spans="4:4" s="198" customFormat="1" ht="15.75" customHeight="1">
      <c r="D9104" s="199"/>
    </row>
    <row r="9106" spans="4:4" s="198" customFormat="1" ht="15.75" customHeight="1">
      <c r="D9106" s="199"/>
    </row>
    <row r="9108" spans="4:4" s="198" customFormat="1" ht="15.75" customHeight="1">
      <c r="D9108" s="199"/>
    </row>
    <row r="9110" spans="4:4" s="198" customFormat="1" ht="15.75" customHeight="1">
      <c r="D9110" s="199"/>
    </row>
    <row r="9112" spans="4:4" s="198" customFormat="1" ht="15.75" customHeight="1">
      <c r="D9112" s="199"/>
    </row>
    <row r="9114" spans="4:4" s="198" customFormat="1" ht="15.75" customHeight="1">
      <c r="D9114" s="199"/>
    </row>
    <row r="9116" spans="4:4" s="198" customFormat="1" ht="15.75" customHeight="1">
      <c r="D9116" s="199"/>
    </row>
    <row r="9118" spans="4:4" s="198" customFormat="1" ht="15.75" customHeight="1">
      <c r="D9118" s="199"/>
    </row>
    <row r="9120" spans="4:4" s="198" customFormat="1" ht="15.75" customHeight="1">
      <c r="D9120" s="199"/>
    </row>
    <row r="9122" spans="4:4" s="198" customFormat="1" ht="15.75" customHeight="1">
      <c r="D9122" s="199"/>
    </row>
    <row r="9124" spans="4:4" s="198" customFormat="1" ht="15.75" customHeight="1">
      <c r="D9124" s="199"/>
    </row>
    <row r="9126" spans="4:4" s="198" customFormat="1" ht="15.75" customHeight="1">
      <c r="D9126" s="199"/>
    </row>
    <row r="9128" spans="4:4" s="198" customFormat="1" ht="15.75" customHeight="1">
      <c r="D9128" s="199"/>
    </row>
    <row r="9130" spans="4:4" s="198" customFormat="1" ht="15.75" customHeight="1">
      <c r="D9130" s="199"/>
    </row>
    <row r="9132" spans="4:4" s="198" customFormat="1" ht="15.75" customHeight="1">
      <c r="D9132" s="199"/>
    </row>
    <row r="9134" spans="4:4" s="198" customFormat="1" ht="15.75" customHeight="1">
      <c r="D9134" s="199"/>
    </row>
    <row r="9136" spans="4:4" s="198" customFormat="1" ht="15.75" customHeight="1">
      <c r="D9136" s="199"/>
    </row>
    <row r="9138" spans="4:4" s="198" customFormat="1" ht="15.75" customHeight="1">
      <c r="D9138" s="199"/>
    </row>
    <row r="9140" spans="4:4" s="198" customFormat="1" ht="15.75" customHeight="1">
      <c r="D9140" s="199"/>
    </row>
    <row r="9142" spans="4:4" s="198" customFormat="1" ht="15.75" customHeight="1">
      <c r="D9142" s="199"/>
    </row>
    <row r="9144" spans="4:4" s="198" customFormat="1" ht="15.75" customHeight="1">
      <c r="D9144" s="199"/>
    </row>
    <row r="9146" spans="4:4" s="198" customFormat="1" ht="15.75" customHeight="1">
      <c r="D9146" s="199"/>
    </row>
    <row r="9148" spans="4:4" s="198" customFormat="1" ht="15.75" customHeight="1">
      <c r="D9148" s="199"/>
    </row>
    <row r="9150" spans="4:4" s="198" customFormat="1" ht="15.75" customHeight="1">
      <c r="D9150" s="199"/>
    </row>
    <row r="9152" spans="4:4" s="198" customFormat="1" ht="15.75" customHeight="1">
      <c r="D9152" s="199"/>
    </row>
    <row r="9154" spans="4:4" s="198" customFormat="1" ht="15.75" customHeight="1">
      <c r="D9154" s="199"/>
    </row>
    <row r="9156" spans="4:4" s="198" customFormat="1" ht="15.75" customHeight="1">
      <c r="D9156" s="199"/>
    </row>
    <row r="9158" spans="4:4" s="198" customFormat="1" ht="15.75" customHeight="1">
      <c r="D9158" s="199"/>
    </row>
    <row r="9160" spans="4:4" s="198" customFormat="1" ht="15.75" customHeight="1">
      <c r="D9160" s="199"/>
    </row>
    <row r="9162" spans="4:4" s="198" customFormat="1" ht="15.75" customHeight="1">
      <c r="D9162" s="199"/>
    </row>
    <row r="9164" spans="4:4" s="198" customFormat="1" ht="15.75" customHeight="1">
      <c r="D9164" s="199"/>
    </row>
    <row r="9166" spans="4:4" s="198" customFormat="1" ht="15.75" customHeight="1">
      <c r="D9166" s="199"/>
    </row>
    <row r="9168" spans="4:4" s="198" customFormat="1" ht="15.75" customHeight="1">
      <c r="D9168" s="199"/>
    </row>
    <row r="9170" spans="4:4" s="198" customFormat="1" ht="15.75" customHeight="1">
      <c r="D9170" s="199"/>
    </row>
    <row r="9172" spans="4:4" s="198" customFormat="1" ht="15.75" customHeight="1">
      <c r="D9172" s="199"/>
    </row>
    <row r="9174" spans="4:4" s="198" customFormat="1" ht="15.75" customHeight="1">
      <c r="D9174" s="199"/>
    </row>
    <row r="9176" spans="4:4" s="198" customFormat="1" ht="15.75" customHeight="1">
      <c r="D9176" s="199"/>
    </row>
    <row r="9178" spans="4:4" s="198" customFormat="1" ht="15.75" customHeight="1">
      <c r="D9178" s="199"/>
    </row>
    <row r="9180" spans="4:4" s="198" customFormat="1" ht="15.75" customHeight="1">
      <c r="D9180" s="199"/>
    </row>
    <row r="9182" spans="4:4" s="198" customFormat="1" ht="15.75" customHeight="1">
      <c r="D9182" s="199"/>
    </row>
    <row r="9184" spans="4:4" s="198" customFormat="1" ht="15.75" customHeight="1">
      <c r="D9184" s="199"/>
    </row>
    <row r="9186" spans="4:4" s="198" customFormat="1" ht="15.75" customHeight="1">
      <c r="D9186" s="199"/>
    </row>
    <row r="9188" spans="4:4" s="198" customFormat="1" ht="15.75" customHeight="1">
      <c r="D9188" s="199"/>
    </row>
    <row r="9190" spans="4:4" s="198" customFormat="1" ht="15.75" customHeight="1">
      <c r="D9190" s="199"/>
    </row>
    <row r="9192" spans="4:4" s="198" customFormat="1" ht="15.75" customHeight="1">
      <c r="D9192" s="199"/>
    </row>
    <row r="9194" spans="4:4" s="198" customFormat="1" ht="15.75" customHeight="1">
      <c r="D9194" s="199"/>
    </row>
    <row r="9196" spans="4:4" s="198" customFormat="1" ht="15.75" customHeight="1">
      <c r="D9196" s="199"/>
    </row>
    <row r="9198" spans="4:4" s="198" customFormat="1" ht="15.75" customHeight="1">
      <c r="D9198" s="199"/>
    </row>
    <row r="9200" spans="4:4" s="198" customFormat="1" ht="15.75" customHeight="1">
      <c r="D9200" s="199"/>
    </row>
    <row r="9202" spans="4:4" s="198" customFormat="1" ht="15.75" customHeight="1">
      <c r="D9202" s="199"/>
    </row>
    <row r="9204" spans="4:4" s="198" customFormat="1" ht="15.75" customHeight="1">
      <c r="D9204" s="199"/>
    </row>
    <row r="9206" spans="4:4" s="198" customFormat="1" ht="15.75" customHeight="1">
      <c r="D9206" s="199"/>
    </row>
    <row r="9208" spans="4:4" s="198" customFormat="1" ht="15.75" customHeight="1">
      <c r="D9208" s="199"/>
    </row>
    <row r="9210" spans="4:4" s="198" customFormat="1" ht="15.75" customHeight="1">
      <c r="D9210" s="199"/>
    </row>
    <row r="9212" spans="4:4" s="198" customFormat="1" ht="15.75" customHeight="1">
      <c r="D9212" s="199"/>
    </row>
    <row r="9214" spans="4:4" s="198" customFormat="1" ht="15.75" customHeight="1">
      <c r="D9214" s="199"/>
    </row>
    <row r="9216" spans="4:4" s="198" customFormat="1" ht="15.75" customHeight="1">
      <c r="D9216" s="199"/>
    </row>
    <row r="9218" spans="4:4" s="198" customFormat="1" ht="15.75" customHeight="1">
      <c r="D9218" s="199"/>
    </row>
    <row r="9220" spans="4:4" s="198" customFormat="1" ht="15.75" customHeight="1">
      <c r="D9220" s="199"/>
    </row>
    <row r="9222" spans="4:4" s="198" customFormat="1" ht="15.75" customHeight="1">
      <c r="D9222" s="199"/>
    </row>
    <row r="9224" spans="4:4" s="198" customFormat="1" ht="15.75" customHeight="1">
      <c r="D9224" s="199"/>
    </row>
    <row r="9226" spans="4:4" s="198" customFormat="1" ht="15.75" customHeight="1">
      <c r="D9226" s="199"/>
    </row>
    <row r="9228" spans="4:4" s="198" customFormat="1" ht="15.75" customHeight="1">
      <c r="D9228" s="199"/>
    </row>
    <row r="9230" spans="4:4" s="198" customFormat="1" ht="15.75" customHeight="1">
      <c r="D9230" s="199"/>
    </row>
    <row r="9232" spans="4:4" s="198" customFormat="1" ht="15.75" customHeight="1">
      <c r="D9232" s="199"/>
    </row>
    <row r="9234" spans="4:4" s="198" customFormat="1" ht="15.75" customHeight="1">
      <c r="D9234" s="199"/>
    </row>
    <row r="9236" spans="4:4" s="198" customFormat="1" ht="15.75" customHeight="1">
      <c r="D9236" s="199"/>
    </row>
    <row r="9238" spans="4:4" s="198" customFormat="1" ht="15.75" customHeight="1">
      <c r="D9238" s="199"/>
    </row>
    <row r="9240" spans="4:4" s="198" customFormat="1" ht="15.75" customHeight="1">
      <c r="D9240" s="199"/>
    </row>
    <row r="9242" spans="4:4" s="198" customFormat="1" ht="15.75" customHeight="1">
      <c r="D9242" s="199"/>
    </row>
    <row r="9244" spans="4:4" s="198" customFormat="1" ht="15.75" customHeight="1">
      <c r="D9244" s="199"/>
    </row>
    <row r="9246" spans="4:4" s="198" customFormat="1" ht="15.75" customHeight="1">
      <c r="D9246" s="199"/>
    </row>
    <row r="9248" spans="4:4" s="198" customFormat="1" ht="15.75" customHeight="1">
      <c r="D9248" s="199"/>
    </row>
    <row r="9250" spans="4:4" s="198" customFormat="1" ht="15.75" customHeight="1">
      <c r="D9250" s="199"/>
    </row>
    <row r="9252" spans="4:4" s="198" customFormat="1" ht="15.75" customHeight="1">
      <c r="D9252" s="199"/>
    </row>
    <row r="9254" spans="4:4" s="198" customFormat="1" ht="15.75" customHeight="1">
      <c r="D9254" s="199"/>
    </row>
    <row r="9256" spans="4:4" s="198" customFormat="1" ht="15.75" customHeight="1">
      <c r="D9256" s="199"/>
    </row>
    <row r="9258" spans="4:4" s="198" customFormat="1" ht="15.75" customHeight="1">
      <c r="D9258" s="199"/>
    </row>
    <row r="9260" spans="4:4" s="198" customFormat="1" ht="15.75" customHeight="1">
      <c r="D9260" s="199"/>
    </row>
    <row r="9262" spans="4:4" s="198" customFormat="1" ht="15.75" customHeight="1">
      <c r="D9262" s="199"/>
    </row>
    <row r="9264" spans="4:4" s="198" customFormat="1" ht="15.75" customHeight="1">
      <c r="D9264" s="199"/>
    </row>
    <row r="9266" spans="4:4" s="198" customFormat="1" ht="15.75" customHeight="1">
      <c r="D9266" s="199"/>
    </row>
    <row r="9268" spans="4:4" s="198" customFormat="1" ht="15.75" customHeight="1">
      <c r="D9268" s="199"/>
    </row>
    <row r="9270" spans="4:4" s="198" customFormat="1" ht="15.75" customHeight="1">
      <c r="D9270" s="199"/>
    </row>
    <row r="9272" spans="4:4" s="198" customFormat="1" ht="15.75" customHeight="1">
      <c r="D9272" s="199"/>
    </row>
    <row r="9274" spans="4:4" s="198" customFormat="1" ht="15.75" customHeight="1">
      <c r="D9274" s="199"/>
    </row>
    <row r="9276" spans="4:4" s="198" customFormat="1" ht="15.75" customHeight="1">
      <c r="D9276" s="199"/>
    </row>
    <row r="9278" spans="4:4" s="198" customFormat="1" ht="15.75" customHeight="1">
      <c r="D9278" s="199"/>
    </row>
    <row r="9280" spans="4:4" s="198" customFormat="1" ht="15.75" customHeight="1">
      <c r="D9280" s="199"/>
    </row>
    <row r="9282" spans="4:4" s="198" customFormat="1" ht="15.75" customHeight="1">
      <c r="D9282" s="199"/>
    </row>
    <row r="9284" spans="4:4" s="198" customFormat="1" ht="15.75" customHeight="1">
      <c r="D9284" s="199"/>
    </row>
    <row r="9286" spans="4:4" s="198" customFormat="1" ht="15.75" customHeight="1">
      <c r="D9286" s="199"/>
    </row>
    <row r="9288" spans="4:4" s="198" customFormat="1" ht="15.75" customHeight="1">
      <c r="D9288" s="199"/>
    </row>
    <row r="9290" spans="4:4" s="198" customFormat="1" ht="15.75" customHeight="1">
      <c r="D9290" s="199"/>
    </row>
    <row r="9292" spans="4:4" s="198" customFormat="1" ht="15.75" customHeight="1">
      <c r="D9292" s="199"/>
    </row>
    <row r="9294" spans="4:4" s="198" customFormat="1" ht="15.75" customHeight="1">
      <c r="D9294" s="199"/>
    </row>
    <row r="9296" spans="4:4" s="198" customFormat="1" ht="15.75" customHeight="1">
      <c r="D9296" s="199"/>
    </row>
    <row r="9298" spans="4:4" s="198" customFormat="1" ht="15.75" customHeight="1">
      <c r="D9298" s="199"/>
    </row>
    <row r="9300" spans="4:4" s="198" customFormat="1" ht="15.75" customHeight="1">
      <c r="D9300" s="199"/>
    </row>
    <row r="9302" spans="4:4" s="198" customFormat="1" ht="15.75" customHeight="1">
      <c r="D9302" s="199"/>
    </row>
    <row r="9304" spans="4:4" s="198" customFormat="1" ht="15.75" customHeight="1">
      <c r="D9304" s="199"/>
    </row>
    <row r="9306" spans="4:4" s="198" customFormat="1" ht="15.75" customHeight="1">
      <c r="D9306" s="199"/>
    </row>
    <row r="9308" spans="4:4" s="198" customFormat="1" ht="15.75" customHeight="1">
      <c r="D9308" s="199"/>
    </row>
    <row r="9310" spans="4:4" s="198" customFormat="1" ht="15.75" customHeight="1">
      <c r="D9310" s="199"/>
    </row>
    <row r="9312" spans="4:4" s="198" customFormat="1" ht="15.75" customHeight="1">
      <c r="D9312" s="199"/>
    </row>
    <row r="9314" spans="4:4" s="198" customFormat="1" ht="15.75" customHeight="1">
      <c r="D9314" s="199"/>
    </row>
    <row r="9316" spans="4:4" s="198" customFormat="1" ht="15.75" customHeight="1">
      <c r="D9316" s="199"/>
    </row>
    <row r="9318" spans="4:4" s="198" customFormat="1" ht="15.75" customHeight="1">
      <c r="D9318" s="199"/>
    </row>
    <row r="9320" spans="4:4" s="198" customFormat="1" ht="15.75" customHeight="1">
      <c r="D9320" s="199"/>
    </row>
    <row r="9322" spans="4:4" s="198" customFormat="1" ht="15.75" customHeight="1">
      <c r="D9322" s="199"/>
    </row>
    <row r="9324" spans="4:4" s="198" customFormat="1" ht="15.75" customHeight="1">
      <c r="D9324" s="199"/>
    </row>
    <row r="9326" spans="4:4" s="198" customFormat="1" ht="15.75" customHeight="1">
      <c r="D9326" s="199"/>
    </row>
    <row r="9328" spans="4:4" s="198" customFormat="1" ht="15.75" customHeight="1">
      <c r="D9328" s="199"/>
    </row>
    <row r="9330" spans="4:4" s="198" customFormat="1" ht="15.75" customHeight="1">
      <c r="D9330" s="199"/>
    </row>
    <row r="9332" spans="4:4" s="198" customFormat="1" ht="15.75" customHeight="1">
      <c r="D9332" s="199"/>
    </row>
    <row r="9334" spans="4:4" s="198" customFormat="1" ht="15.75" customHeight="1">
      <c r="D9334" s="199"/>
    </row>
    <row r="9336" spans="4:4" s="198" customFormat="1" ht="15.75" customHeight="1">
      <c r="D9336" s="199"/>
    </row>
    <row r="9338" spans="4:4" s="198" customFormat="1" ht="15.75" customHeight="1">
      <c r="D9338" s="199"/>
    </row>
    <row r="9340" spans="4:4" s="198" customFormat="1" ht="15.75" customHeight="1">
      <c r="D9340" s="199"/>
    </row>
    <row r="9342" spans="4:4" s="198" customFormat="1" ht="15.75" customHeight="1">
      <c r="D9342" s="199"/>
    </row>
    <row r="9344" spans="4:4" s="198" customFormat="1" ht="15.75" customHeight="1">
      <c r="D9344" s="199"/>
    </row>
    <row r="9346" spans="4:4" s="198" customFormat="1" ht="15.75" customHeight="1">
      <c r="D9346" s="199"/>
    </row>
    <row r="9348" spans="4:4" s="198" customFormat="1" ht="15.75" customHeight="1">
      <c r="D9348" s="199"/>
    </row>
    <row r="9350" spans="4:4" s="198" customFormat="1" ht="15.75" customHeight="1">
      <c r="D9350" s="199"/>
    </row>
    <row r="9352" spans="4:4" s="198" customFormat="1" ht="15.75" customHeight="1">
      <c r="D9352" s="199"/>
    </row>
    <row r="9354" spans="4:4" s="198" customFormat="1" ht="15.75" customHeight="1">
      <c r="D9354" s="199"/>
    </row>
    <row r="9356" spans="4:4" s="198" customFormat="1" ht="15.75" customHeight="1">
      <c r="D9356" s="199"/>
    </row>
    <row r="9358" spans="4:4" s="198" customFormat="1" ht="15.75" customHeight="1">
      <c r="D9358" s="199"/>
    </row>
    <row r="9360" spans="4:4" s="198" customFormat="1" ht="15.75" customHeight="1">
      <c r="D9360" s="199"/>
    </row>
    <row r="9362" spans="4:4" s="198" customFormat="1" ht="15.75" customHeight="1">
      <c r="D9362" s="199"/>
    </row>
    <row r="9364" spans="4:4" s="198" customFormat="1" ht="15.75" customHeight="1">
      <c r="D9364" s="199"/>
    </row>
    <row r="9366" spans="4:4" s="198" customFormat="1" ht="15.75" customHeight="1">
      <c r="D9366" s="199"/>
    </row>
    <row r="9368" spans="4:4" s="198" customFormat="1" ht="15.75" customHeight="1">
      <c r="D9368" s="199"/>
    </row>
    <row r="9370" spans="4:4" s="198" customFormat="1" ht="15.75" customHeight="1">
      <c r="D9370" s="199"/>
    </row>
    <row r="9372" spans="4:4" s="198" customFormat="1" ht="15.75" customHeight="1">
      <c r="D9372" s="199"/>
    </row>
    <row r="9374" spans="4:4" s="198" customFormat="1" ht="15.75" customHeight="1">
      <c r="D9374" s="199"/>
    </row>
    <row r="9376" spans="4:4" s="198" customFormat="1" ht="15.75" customHeight="1">
      <c r="D9376" s="199"/>
    </row>
    <row r="9378" spans="4:4" s="198" customFormat="1" ht="15.75" customHeight="1">
      <c r="D9378" s="199"/>
    </row>
    <row r="9380" spans="4:4" s="198" customFormat="1" ht="15.75" customHeight="1">
      <c r="D9380" s="199"/>
    </row>
    <row r="9382" spans="4:4" s="198" customFormat="1" ht="15.75" customHeight="1">
      <c r="D9382" s="199"/>
    </row>
    <row r="9384" spans="4:4" s="198" customFormat="1" ht="15.75" customHeight="1">
      <c r="D9384" s="199"/>
    </row>
    <row r="9386" spans="4:4" s="198" customFormat="1" ht="15.75" customHeight="1">
      <c r="D9386" s="199"/>
    </row>
    <row r="9388" spans="4:4" s="198" customFormat="1" ht="15.75" customHeight="1">
      <c r="D9388" s="199"/>
    </row>
    <row r="9390" spans="4:4" s="198" customFormat="1" ht="15.75" customHeight="1">
      <c r="D9390" s="199"/>
    </row>
    <row r="9392" spans="4:4" s="198" customFormat="1" ht="15.75" customHeight="1">
      <c r="D9392" s="199"/>
    </row>
    <row r="9394" spans="4:4" s="198" customFormat="1" ht="15.75" customHeight="1">
      <c r="D9394" s="199"/>
    </row>
    <row r="9396" spans="4:4" s="198" customFormat="1" ht="15.75" customHeight="1">
      <c r="D9396" s="199"/>
    </row>
    <row r="9398" spans="4:4" s="198" customFormat="1" ht="15.75" customHeight="1">
      <c r="D9398" s="199"/>
    </row>
    <row r="9400" spans="4:4" s="198" customFormat="1" ht="15.75" customHeight="1">
      <c r="D9400" s="199"/>
    </row>
    <row r="9402" spans="4:4" s="198" customFormat="1" ht="15.75" customHeight="1">
      <c r="D9402" s="199"/>
    </row>
    <row r="9404" spans="4:4" s="198" customFormat="1" ht="15.75" customHeight="1">
      <c r="D9404" s="199"/>
    </row>
    <row r="9406" spans="4:4" s="198" customFormat="1" ht="15.75" customHeight="1">
      <c r="D9406" s="199"/>
    </row>
    <row r="9408" spans="4:4" s="198" customFormat="1" ht="15.75" customHeight="1">
      <c r="D9408" s="199"/>
    </row>
    <row r="9410" spans="4:4" s="198" customFormat="1" ht="15.75" customHeight="1">
      <c r="D9410" s="199"/>
    </row>
    <row r="9412" spans="4:4" s="198" customFormat="1" ht="15.75" customHeight="1">
      <c r="D9412" s="199"/>
    </row>
    <row r="9414" spans="4:4" s="198" customFormat="1" ht="15.75" customHeight="1">
      <c r="D9414" s="199"/>
    </row>
    <row r="9416" spans="4:4" s="198" customFormat="1" ht="15.75" customHeight="1">
      <c r="D9416" s="199"/>
    </row>
    <row r="9418" spans="4:4" s="198" customFormat="1" ht="15.75" customHeight="1">
      <c r="D9418" s="199"/>
    </row>
    <row r="9420" spans="4:4" s="198" customFormat="1" ht="15.75" customHeight="1">
      <c r="D9420" s="199"/>
    </row>
    <row r="9422" spans="4:4" s="198" customFormat="1" ht="15.75" customHeight="1">
      <c r="D9422" s="199"/>
    </row>
    <row r="9424" spans="4:4" s="198" customFormat="1" ht="15.75" customHeight="1">
      <c r="D9424" s="199"/>
    </row>
    <row r="9426" spans="4:4" s="198" customFormat="1" ht="15.75" customHeight="1">
      <c r="D9426" s="199"/>
    </row>
    <row r="9428" spans="4:4" s="198" customFormat="1" ht="15.75" customHeight="1">
      <c r="D9428" s="199"/>
    </row>
    <row r="9430" spans="4:4" s="198" customFormat="1" ht="15.75" customHeight="1">
      <c r="D9430" s="199"/>
    </row>
    <row r="9432" spans="4:4" s="198" customFormat="1" ht="15.75" customHeight="1">
      <c r="D9432" s="199"/>
    </row>
    <row r="9434" spans="4:4" s="198" customFormat="1" ht="15.75" customHeight="1">
      <c r="D9434" s="199"/>
    </row>
    <row r="9436" spans="4:4" s="198" customFormat="1" ht="15.75" customHeight="1">
      <c r="D9436" s="199"/>
    </row>
    <row r="9438" spans="4:4" s="198" customFormat="1" ht="15.75" customHeight="1">
      <c r="D9438" s="199"/>
    </row>
    <row r="9440" spans="4:4" s="198" customFormat="1" ht="15.75" customHeight="1">
      <c r="D9440" s="199"/>
    </row>
    <row r="9442" spans="4:4" s="198" customFormat="1" ht="15.75" customHeight="1">
      <c r="D9442" s="199"/>
    </row>
    <row r="9444" spans="4:4" s="198" customFormat="1" ht="15.75" customHeight="1">
      <c r="D9444" s="199"/>
    </row>
    <row r="9446" spans="4:4" s="198" customFormat="1" ht="15.75" customHeight="1">
      <c r="D9446" s="199"/>
    </row>
    <row r="9448" spans="4:4" s="198" customFormat="1" ht="15.75" customHeight="1">
      <c r="D9448" s="199"/>
    </row>
    <row r="9450" spans="4:4" s="198" customFormat="1" ht="15.75" customHeight="1">
      <c r="D9450" s="199"/>
    </row>
    <row r="9452" spans="4:4" s="198" customFormat="1" ht="15.75" customHeight="1">
      <c r="D9452" s="199"/>
    </row>
    <row r="9454" spans="4:4" s="198" customFormat="1" ht="15.75" customHeight="1">
      <c r="D9454" s="199"/>
    </row>
    <row r="9456" spans="4:4" s="198" customFormat="1" ht="15.75" customHeight="1">
      <c r="D9456" s="199"/>
    </row>
    <row r="9458" spans="4:4" s="198" customFormat="1" ht="15.75" customHeight="1">
      <c r="D9458" s="199"/>
    </row>
    <row r="9460" spans="4:4" s="198" customFormat="1" ht="15.75" customHeight="1">
      <c r="D9460" s="199"/>
    </row>
    <row r="9462" spans="4:4" s="198" customFormat="1" ht="15.75" customHeight="1">
      <c r="D9462" s="199"/>
    </row>
    <row r="9464" spans="4:4" s="198" customFormat="1" ht="15.75" customHeight="1">
      <c r="D9464" s="199"/>
    </row>
    <row r="9466" spans="4:4" s="198" customFormat="1" ht="15.75" customHeight="1">
      <c r="D9466" s="199"/>
    </row>
    <row r="9468" spans="4:4" s="198" customFormat="1" ht="15.75" customHeight="1">
      <c r="D9468" s="199"/>
    </row>
    <row r="9470" spans="4:4" s="198" customFormat="1" ht="15.75" customHeight="1">
      <c r="D9470" s="199"/>
    </row>
    <row r="9472" spans="4:4" s="198" customFormat="1" ht="15.75" customHeight="1">
      <c r="D9472" s="199"/>
    </row>
    <row r="9474" spans="4:4" s="198" customFormat="1" ht="15.75" customHeight="1">
      <c r="D9474" s="199"/>
    </row>
    <row r="9476" spans="4:4" s="198" customFormat="1" ht="15.75" customHeight="1">
      <c r="D9476" s="199"/>
    </row>
    <row r="9478" spans="4:4" s="198" customFormat="1" ht="15.75" customHeight="1">
      <c r="D9478" s="199"/>
    </row>
    <row r="9480" spans="4:4" s="198" customFormat="1" ht="15.75" customHeight="1">
      <c r="D9480" s="199"/>
    </row>
    <row r="9482" spans="4:4" s="198" customFormat="1" ht="15.75" customHeight="1">
      <c r="D9482" s="199"/>
    </row>
    <row r="9484" spans="4:4" s="198" customFormat="1" ht="15.75" customHeight="1">
      <c r="D9484" s="199"/>
    </row>
    <row r="9486" spans="4:4" s="198" customFormat="1" ht="15.75" customHeight="1">
      <c r="D9486" s="199"/>
    </row>
    <row r="9488" spans="4:4" s="198" customFormat="1" ht="15.75" customHeight="1">
      <c r="D9488" s="199"/>
    </row>
    <row r="9490" spans="4:4" s="198" customFormat="1" ht="15.75" customHeight="1">
      <c r="D9490" s="199"/>
    </row>
    <row r="9492" spans="4:4" s="198" customFormat="1" ht="15.75" customHeight="1">
      <c r="D9492" s="199"/>
    </row>
    <row r="9494" spans="4:4" s="198" customFormat="1" ht="15.75" customHeight="1">
      <c r="D9494" s="199"/>
    </row>
    <row r="9496" spans="4:4" s="198" customFormat="1" ht="15.75" customHeight="1">
      <c r="D9496" s="199"/>
    </row>
    <row r="9498" spans="4:4" s="198" customFormat="1" ht="15.75" customHeight="1">
      <c r="D9498" s="199"/>
    </row>
    <row r="9500" spans="4:4" s="198" customFormat="1" ht="15.75" customHeight="1">
      <c r="D9500" s="199"/>
    </row>
    <row r="9502" spans="4:4" s="198" customFormat="1" ht="15.75" customHeight="1">
      <c r="D9502" s="199"/>
    </row>
    <row r="9504" spans="4:4" s="198" customFormat="1" ht="15.75" customHeight="1">
      <c r="D9504" s="199"/>
    </row>
    <row r="9506" spans="4:4" s="198" customFormat="1" ht="15.75" customHeight="1">
      <c r="D9506" s="199"/>
    </row>
    <row r="9508" spans="4:4" s="198" customFormat="1" ht="15.75" customHeight="1">
      <c r="D9508" s="199"/>
    </row>
    <row r="9510" spans="4:4" s="198" customFormat="1" ht="15.75" customHeight="1">
      <c r="D9510" s="199"/>
    </row>
    <row r="9512" spans="4:4" s="198" customFormat="1" ht="15.75" customHeight="1">
      <c r="D9512" s="199"/>
    </row>
    <row r="9514" spans="4:4" s="198" customFormat="1" ht="15.75" customHeight="1">
      <c r="D9514" s="199"/>
    </row>
    <row r="9516" spans="4:4" s="198" customFormat="1" ht="15.75" customHeight="1">
      <c r="D9516" s="199"/>
    </row>
    <row r="9518" spans="4:4" s="198" customFormat="1" ht="15.75" customHeight="1">
      <c r="D9518" s="199"/>
    </row>
    <row r="9520" spans="4:4" s="198" customFormat="1" ht="15.75" customHeight="1">
      <c r="D9520" s="199"/>
    </row>
    <row r="9522" spans="4:4" s="198" customFormat="1" ht="15.75" customHeight="1">
      <c r="D9522" s="199"/>
    </row>
    <row r="9524" spans="4:4" s="198" customFormat="1" ht="15.75" customHeight="1">
      <c r="D9524" s="199"/>
    </row>
    <row r="9526" spans="4:4" s="198" customFormat="1" ht="15.75" customHeight="1">
      <c r="D9526" s="199"/>
    </row>
    <row r="9528" spans="4:4" s="198" customFormat="1" ht="15.75" customHeight="1">
      <c r="D9528" s="199"/>
    </row>
    <row r="9530" spans="4:4" s="198" customFormat="1" ht="15.75" customHeight="1">
      <c r="D9530" s="199"/>
    </row>
    <row r="9532" spans="4:4" s="198" customFormat="1" ht="15.75" customHeight="1">
      <c r="D9532" s="199"/>
    </row>
    <row r="9534" spans="4:4" s="198" customFormat="1" ht="15.75" customHeight="1">
      <c r="D9534" s="199"/>
    </row>
    <row r="9536" spans="4:4" s="198" customFormat="1" ht="15.75" customHeight="1">
      <c r="D9536" s="199"/>
    </row>
    <row r="9538" spans="4:4" s="198" customFormat="1" ht="15.75" customHeight="1">
      <c r="D9538" s="199"/>
    </row>
    <row r="9540" spans="4:4" s="198" customFormat="1" ht="15.75" customHeight="1">
      <c r="D9540" s="199"/>
    </row>
    <row r="9542" spans="4:4" s="198" customFormat="1" ht="15.75" customHeight="1">
      <c r="D9542" s="199"/>
    </row>
    <row r="9544" spans="4:4" s="198" customFormat="1" ht="15.75" customHeight="1">
      <c r="D9544" s="199"/>
    </row>
    <row r="9546" spans="4:4" s="198" customFormat="1" ht="15.75" customHeight="1">
      <c r="D9546" s="199"/>
    </row>
    <row r="9548" spans="4:4" s="198" customFormat="1" ht="15.75" customHeight="1">
      <c r="D9548" s="199"/>
    </row>
    <row r="9550" spans="4:4" s="198" customFormat="1" ht="15.75" customHeight="1">
      <c r="D9550" s="199"/>
    </row>
    <row r="9552" spans="4:4" s="198" customFormat="1" ht="15.75" customHeight="1">
      <c r="D9552" s="199"/>
    </row>
    <row r="9554" spans="4:4" s="198" customFormat="1" ht="15.75" customHeight="1">
      <c r="D9554" s="199"/>
    </row>
    <row r="9556" spans="4:4" s="198" customFormat="1" ht="15.75" customHeight="1">
      <c r="D9556" s="199"/>
    </row>
    <row r="9558" spans="4:4" s="198" customFormat="1" ht="15.75" customHeight="1">
      <c r="D9558" s="199"/>
    </row>
    <row r="9560" spans="4:4" s="198" customFormat="1" ht="15.75" customHeight="1">
      <c r="D9560" s="199"/>
    </row>
    <row r="9562" spans="4:4" s="198" customFormat="1" ht="15.75" customHeight="1">
      <c r="D9562" s="199"/>
    </row>
    <row r="9564" spans="4:4" s="198" customFormat="1" ht="15.75" customHeight="1">
      <c r="D9564" s="199"/>
    </row>
    <row r="9566" spans="4:4" s="198" customFormat="1" ht="15.75" customHeight="1">
      <c r="D9566" s="199"/>
    </row>
    <row r="9568" spans="4:4" s="198" customFormat="1" ht="15.75" customHeight="1">
      <c r="D9568" s="199"/>
    </row>
    <row r="9570" spans="4:4" s="198" customFormat="1" ht="15.75" customHeight="1">
      <c r="D9570" s="199"/>
    </row>
    <row r="9572" spans="4:4" s="198" customFormat="1" ht="15.75" customHeight="1">
      <c r="D9572" s="199"/>
    </row>
    <row r="9574" spans="4:4" s="198" customFormat="1" ht="15.75" customHeight="1">
      <c r="D9574" s="199"/>
    </row>
    <row r="9576" spans="4:4" s="198" customFormat="1" ht="15.75" customHeight="1">
      <c r="D9576" s="199"/>
    </row>
    <row r="9578" spans="4:4" s="198" customFormat="1" ht="15.75" customHeight="1">
      <c r="D9578" s="199"/>
    </row>
    <row r="9580" spans="4:4" s="198" customFormat="1" ht="15.75" customHeight="1">
      <c r="D9580" s="199"/>
    </row>
    <row r="9582" spans="4:4" s="198" customFormat="1" ht="15.75" customHeight="1">
      <c r="D9582" s="199"/>
    </row>
    <row r="9584" spans="4:4" s="198" customFormat="1" ht="15.75" customHeight="1">
      <c r="D9584" s="199"/>
    </row>
    <row r="9586" spans="4:4" s="198" customFormat="1" ht="15.75" customHeight="1">
      <c r="D9586" s="199"/>
    </row>
    <row r="9588" spans="4:4" s="198" customFormat="1" ht="15.75" customHeight="1">
      <c r="D9588" s="199"/>
    </row>
    <row r="9590" spans="4:4" s="198" customFormat="1" ht="15.75" customHeight="1">
      <c r="D9590" s="199"/>
    </row>
    <row r="9592" spans="4:4" s="198" customFormat="1" ht="15.75" customHeight="1">
      <c r="D9592" s="199"/>
    </row>
    <row r="9594" spans="4:4" s="198" customFormat="1" ht="15.75" customHeight="1">
      <c r="D9594" s="199"/>
    </row>
    <row r="9596" spans="4:4" s="198" customFormat="1" ht="15.75" customHeight="1">
      <c r="D9596" s="199"/>
    </row>
    <row r="9598" spans="4:4" s="198" customFormat="1" ht="15.75" customHeight="1">
      <c r="D9598" s="199"/>
    </row>
    <row r="9600" spans="4:4" s="198" customFormat="1" ht="15.75" customHeight="1">
      <c r="D9600" s="199"/>
    </row>
    <row r="9602" spans="4:4" s="198" customFormat="1" ht="15.75" customHeight="1">
      <c r="D9602" s="199"/>
    </row>
    <row r="9604" spans="4:4" s="198" customFormat="1" ht="15.75" customHeight="1">
      <c r="D9604" s="199"/>
    </row>
    <row r="9606" spans="4:4" s="198" customFormat="1" ht="15.75" customHeight="1">
      <c r="D9606" s="199"/>
    </row>
    <row r="9608" spans="4:4" s="198" customFormat="1" ht="15.75" customHeight="1">
      <c r="D9608" s="199"/>
    </row>
    <row r="9610" spans="4:4" s="198" customFormat="1" ht="15.75" customHeight="1">
      <c r="D9610" s="199"/>
    </row>
    <row r="9612" spans="4:4" s="198" customFormat="1" ht="15.75" customHeight="1">
      <c r="D9612" s="199"/>
    </row>
    <row r="9614" spans="4:4" s="198" customFormat="1" ht="15.75" customHeight="1">
      <c r="D9614" s="199"/>
    </row>
    <row r="9616" spans="4:4" s="198" customFormat="1" ht="15.75" customHeight="1">
      <c r="D9616" s="199"/>
    </row>
    <row r="9618" spans="4:4" s="198" customFormat="1" ht="15.75" customHeight="1">
      <c r="D9618" s="199"/>
    </row>
    <row r="9620" spans="4:4" s="198" customFormat="1" ht="15.75" customHeight="1">
      <c r="D9620" s="199"/>
    </row>
    <row r="9622" spans="4:4" s="198" customFormat="1" ht="15.75" customHeight="1">
      <c r="D9622" s="199"/>
    </row>
    <row r="9624" spans="4:4" s="198" customFormat="1" ht="15.75" customHeight="1">
      <c r="D9624" s="199"/>
    </row>
    <row r="9626" spans="4:4" s="198" customFormat="1" ht="15.75" customHeight="1">
      <c r="D9626" s="199"/>
    </row>
    <row r="9628" spans="4:4" s="198" customFormat="1" ht="15.75" customHeight="1">
      <c r="D9628" s="199"/>
    </row>
    <row r="9630" spans="4:4" s="198" customFormat="1" ht="15.75" customHeight="1">
      <c r="D9630" s="199"/>
    </row>
    <row r="9632" spans="4:4" s="198" customFormat="1" ht="15.75" customHeight="1">
      <c r="D9632" s="199"/>
    </row>
    <row r="9634" spans="4:4" s="198" customFormat="1" ht="15.75" customHeight="1">
      <c r="D9634" s="199"/>
    </row>
    <row r="9636" spans="4:4" s="198" customFormat="1" ht="15.75" customHeight="1">
      <c r="D9636" s="199"/>
    </row>
    <row r="9638" spans="4:4" s="198" customFormat="1" ht="15.75" customHeight="1">
      <c r="D9638" s="199"/>
    </row>
    <row r="9640" spans="4:4" s="198" customFormat="1" ht="15.75" customHeight="1">
      <c r="D9640" s="199"/>
    </row>
    <row r="9642" spans="4:4" s="198" customFormat="1" ht="15.75" customHeight="1">
      <c r="D9642" s="199"/>
    </row>
    <row r="9644" spans="4:4" s="198" customFormat="1" ht="15.75" customHeight="1">
      <c r="D9644" s="199"/>
    </row>
    <row r="9646" spans="4:4" s="198" customFormat="1" ht="15.75" customHeight="1">
      <c r="D9646" s="199"/>
    </row>
    <row r="9648" spans="4:4" s="198" customFormat="1" ht="15.75" customHeight="1">
      <c r="D9648" s="199"/>
    </row>
    <row r="9650" spans="4:4" s="198" customFormat="1" ht="15.75" customHeight="1">
      <c r="D9650" s="199"/>
    </row>
    <row r="9652" spans="4:4" s="198" customFormat="1" ht="15.75" customHeight="1">
      <c r="D9652" s="199"/>
    </row>
    <row r="9654" spans="4:4" s="198" customFormat="1" ht="15.75" customHeight="1">
      <c r="D9654" s="199"/>
    </row>
    <row r="9656" spans="4:4" s="198" customFormat="1" ht="15.75" customHeight="1">
      <c r="D9656" s="199"/>
    </row>
    <row r="9658" spans="4:4" s="198" customFormat="1" ht="15.75" customHeight="1">
      <c r="D9658" s="199"/>
    </row>
    <row r="9660" spans="4:4" s="198" customFormat="1" ht="15.75" customHeight="1">
      <c r="D9660" s="199"/>
    </row>
    <row r="9662" spans="4:4" s="198" customFormat="1" ht="15.75" customHeight="1">
      <c r="D9662" s="199"/>
    </row>
    <row r="9664" spans="4:4" s="198" customFormat="1" ht="15.75" customHeight="1">
      <c r="D9664" s="199"/>
    </row>
    <row r="9666" spans="4:4" s="198" customFormat="1" ht="15.75" customHeight="1">
      <c r="D9666" s="199"/>
    </row>
    <row r="9668" spans="4:4" s="198" customFormat="1" ht="15.75" customHeight="1">
      <c r="D9668" s="199"/>
    </row>
    <row r="9670" spans="4:4" s="198" customFormat="1" ht="15.75" customHeight="1">
      <c r="D9670" s="199"/>
    </row>
    <row r="9672" spans="4:4" s="198" customFormat="1" ht="15.75" customHeight="1">
      <c r="D9672" s="199"/>
    </row>
    <row r="9674" spans="4:4" s="198" customFormat="1" ht="15.75" customHeight="1">
      <c r="D9674" s="199"/>
    </row>
    <row r="9676" spans="4:4" s="198" customFormat="1" ht="15.75" customHeight="1">
      <c r="D9676" s="199"/>
    </row>
    <row r="9678" spans="4:4" s="198" customFormat="1" ht="15.75" customHeight="1">
      <c r="D9678" s="199"/>
    </row>
    <row r="9680" spans="4:4" s="198" customFormat="1" ht="15.75" customHeight="1">
      <c r="D9680" s="199"/>
    </row>
    <row r="9682" spans="4:4" s="198" customFormat="1" ht="15.75" customHeight="1">
      <c r="D9682" s="199"/>
    </row>
    <row r="9684" spans="4:4" s="198" customFormat="1" ht="15.75" customHeight="1">
      <c r="D9684" s="199"/>
    </row>
    <row r="9686" spans="4:4" s="198" customFormat="1" ht="15.75" customHeight="1">
      <c r="D9686" s="199"/>
    </row>
    <row r="9688" spans="4:4" s="198" customFormat="1" ht="15.75" customHeight="1">
      <c r="D9688" s="199"/>
    </row>
    <row r="9690" spans="4:4" s="198" customFormat="1" ht="15.75" customHeight="1">
      <c r="D9690" s="199"/>
    </row>
    <row r="9692" spans="4:4" s="198" customFormat="1" ht="15.75" customHeight="1">
      <c r="D9692" s="199"/>
    </row>
    <row r="9694" spans="4:4" s="198" customFormat="1" ht="15.75" customHeight="1">
      <c r="D9694" s="199"/>
    </row>
    <row r="9696" spans="4:4" s="198" customFormat="1" ht="15.75" customHeight="1">
      <c r="D9696" s="199"/>
    </row>
    <row r="9698" spans="4:4" s="198" customFormat="1" ht="15.75" customHeight="1">
      <c r="D9698" s="199"/>
    </row>
    <row r="9700" spans="4:4" s="198" customFormat="1" ht="15.75" customHeight="1">
      <c r="D9700" s="199"/>
    </row>
    <row r="9702" spans="4:4" s="198" customFormat="1" ht="15.75" customHeight="1">
      <c r="D9702" s="199"/>
    </row>
    <row r="9704" spans="4:4" s="198" customFormat="1" ht="15.75" customHeight="1">
      <c r="D9704" s="199"/>
    </row>
    <row r="9706" spans="4:4" s="198" customFormat="1" ht="15.75" customHeight="1">
      <c r="D9706" s="199"/>
    </row>
    <row r="9708" spans="4:4" s="198" customFormat="1" ht="15.75" customHeight="1">
      <c r="D9708" s="199"/>
    </row>
    <row r="9710" spans="4:4" s="198" customFormat="1" ht="15.75" customHeight="1">
      <c r="D9710" s="199"/>
    </row>
    <row r="9712" spans="4:4" s="198" customFormat="1" ht="15.75" customHeight="1">
      <c r="D9712" s="199"/>
    </row>
    <row r="9714" spans="4:4" s="198" customFormat="1" ht="15.75" customHeight="1">
      <c r="D9714" s="199"/>
    </row>
    <row r="9716" spans="4:4" s="198" customFormat="1" ht="15.75" customHeight="1">
      <c r="D9716" s="199"/>
    </row>
    <row r="9718" spans="4:4" s="198" customFormat="1" ht="15.75" customHeight="1">
      <c r="D9718" s="199"/>
    </row>
    <row r="9720" spans="4:4" s="198" customFormat="1" ht="15.75" customHeight="1">
      <c r="D9720" s="199"/>
    </row>
    <row r="9722" spans="4:4" s="198" customFormat="1" ht="15.75" customHeight="1">
      <c r="D9722" s="199"/>
    </row>
    <row r="9724" spans="4:4" s="198" customFormat="1" ht="15.75" customHeight="1">
      <c r="D9724" s="199"/>
    </row>
    <row r="9726" spans="4:4" s="198" customFormat="1" ht="15.75" customHeight="1">
      <c r="D9726" s="199"/>
    </row>
    <row r="9728" spans="4:4" s="198" customFormat="1" ht="15.75" customHeight="1">
      <c r="D9728" s="199"/>
    </row>
    <row r="9730" spans="4:4" s="198" customFormat="1" ht="15.75" customHeight="1">
      <c r="D9730" s="199"/>
    </row>
    <row r="9732" spans="4:4" s="198" customFormat="1" ht="15.75" customHeight="1">
      <c r="D9732" s="199"/>
    </row>
    <row r="9734" spans="4:4" s="198" customFormat="1" ht="15.75" customHeight="1">
      <c r="D9734" s="199"/>
    </row>
    <row r="9736" spans="4:4" s="198" customFormat="1" ht="15.75" customHeight="1">
      <c r="D9736" s="199"/>
    </row>
    <row r="9738" spans="4:4" s="198" customFormat="1" ht="15.75" customHeight="1">
      <c r="D9738" s="199"/>
    </row>
    <row r="9740" spans="4:4" s="198" customFormat="1" ht="15.75" customHeight="1">
      <c r="D9740" s="199"/>
    </row>
    <row r="9742" spans="4:4" s="198" customFormat="1" ht="15.75" customHeight="1">
      <c r="D9742" s="199"/>
    </row>
    <row r="9744" spans="4:4" s="198" customFormat="1" ht="15.75" customHeight="1">
      <c r="D9744" s="199"/>
    </row>
    <row r="9746" spans="4:4" s="198" customFormat="1" ht="15.75" customHeight="1">
      <c r="D9746" s="199"/>
    </row>
    <row r="9748" spans="4:4" s="198" customFormat="1" ht="15.75" customHeight="1">
      <c r="D9748" s="199"/>
    </row>
    <row r="9750" spans="4:4" s="198" customFormat="1" ht="15.75" customHeight="1">
      <c r="D9750" s="199"/>
    </row>
    <row r="9752" spans="4:4" s="198" customFormat="1" ht="15.75" customHeight="1">
      <c r="D9752" s="199"/>
    </row>
    <row r="9754" spans="4:4" s="198" customFormat="1" ht="15.75" customHeight="1">
      <c r="D9754" s="199"/>
    </row>
    <row r="9756" spans="4:4" s="198" customFormat="1" ht="15.75" customHeight="1">
      <c r="D9756" s="199"/>
    </row>
    <row r="9758" spans="4:4" s="198" customFormat="1" ht="15.75" customHeight="1">
      <c r="D9758" s="199"/>
    </row>
    <row r="9760" spans="4:4" s="198" customFormat="1" ht="15.75" customHeight="1">
      <c r="D9760" s="199"/>
    </row>
    <row r="9762" spans="4:4" s="198" customFormat="1" ht="15.75" customHeight="1">
      <c r="D9762" s="199"/>
    </row>
    <row r="9764" spans="4:4" s="198" customFormat="1" ht="15.75" customHeight="1">
      <c r="D9764" s="199"/>
    </row>
    <row r="9766" spans="4:4" s="198" customFormat="1" ht="15.75" customHeight="1">
      <c r="D9766" s="199"/>
    </row>
    <row r="9768" spans="4:4" s="198" customFormat="1" ht="15.75" customHeight="1">
      <c r="D9768" s="199"/>
    </row>
    <row r="9770" spans="4:4" s="198" customFormat="1" ht="15.75" customHeight="1">
      <c r="D9770" s="199"/>
    </row>
    <row r="9772" spans="4:4" s="198" customFormat="1" ht="15.75" customHeight="1">
      <c r="D9772" s="199"/>
    </row>
    <row r="9774" spans="4:4" s="198" customFormat="1" ht="15.75" customHeight="1">
      <c r="D9774" s="199"/>
    </row>
    <row r="9776" spans="4:4" s="198" customFormat="1" ht="15.75" customHeight="1">
      <c r="D9776" s="199"/>
    </row>
    <row r="9778" spans="4:4" s="198" customFormat="1" ht="15.75" customHeight="1">
      <c r="D9778" s="199"/>
    </row>
    <row r="9780" spans="4:4" s="198" customFormat="1" ht="15.75" customHeight="1">
      <c r="D9780" s="199"/>
    </row>
    <row r="9782" spans="4:4" s="198" customFormat="1" ht="15.75" customHeight="1">
      <c r="D9782" s="199"/>
    </row>
    <row r="9784" spans="4:4" s="198" customFormat="1" ht="15.75" customHeight="1">
      <c r="D9784" s="199"/>
    </row>
    <row r="9786" spans="4:4" s="198" customFormat="1" ht="15.75" customHeight="1">
      <c r="D9786" s="199"/>
    </row>
    <row r="9788" spans="4:4" s="198" customFormat="1" ht="15.75" customHeight="1">
      <c r="D9788" s="199"/>
    </row>
    <row r="9790" spans="4:4" s="198" customFormat="1" ht="15.75" customHeight="1">
      <c r="D9790" s="199"/>
    </row>
    <row r="9792" spans="4:4" s="198" customFormat="1" ht="15.75" customHeight="1">
      <c r="D9792" s="199"/>
    </row>
    <row r="9794" spans="4:4" s="198" customFormat="1" ht="15.75" customHeight="1">
      <c r="D9794" s="199"/>
    </row>
    <row r="9796" spans="4:4" s="198" customFormat="1" ht="15.75" customHeight="1">
      <c r="D9796" s="199"/>
    </row>
    <row r="9798" spans="4:4" s="198" customFormat="1" ht="15.75" customHeight="1">
      <c r="D9798" s="199"/>
    </row>
    <row r="9800" spans="4:4" s="198" customFormat="1" ht="15.75" customHeight="1">
      <c r="D9800" s="199"/>
    </row>
    <row r="9802" spans="4:4" s="198" customFormat="1" ht="15.75" customHeight="1">
      <c r="D9802" s="199"/>
    </row>
    <row r="9804" spans="4:4" s="198" customFormat="1" ht="15.75" customHeight="1">
      <c r="D9804" s="199"/>
    </row>
    <row r="9806" spans="4:4" s="198" customFormat="1" ht="15.75" customHeight="1">
      <c r="D9806" s="199"/>
    </row>
    <row r="9808" spans="4:4" s="198" customFormat="1" ht="15.75" customHeight="1">
      <c r="D9808" s="199"/>
    </row>
    <row r="9810" spans="4:4" s="198" customFormat="1" ht="15.75" customHeight="1">
      <c r="D9810" s="199"/>
    </row>
    <row r="9812" spans="4:4" s="198" customFormat="1" ht="15.75" customHeight="1">
      <c r="D9812" s="199"/>
    </row>
    <row r="9814" spans="4:4" s="198" customFormat="1" ht="15.75" customHeight="1">
      <c r="D9814" s="199"/>
    </row>
    <row r="9816" spans="4:4" s="198" customFormat="1" ht="15.75" customHeight="1">
      <c r="D9816" s="199"/>
    </row>
    <row r="9818" spans="4:4" s="198" customFormat="1" ht="15.75" customHeight="1">
      <c r="D9818" s="199"/>
    </row>
    <row r="9820" spans="4:4" s="198" customFormat="1" ht="15.75" customHeight="1">
      <c r="D9820" s="199"/>
    </row>
    <row r="9822" spans="4:4" s="198" customFormat="1" ht="15.75" customHeight="1">
      <c r="D9822" s="199"/>
    </row>
    <row r="9824" spans="4:4" s="198" customFormat="1" ht="15.75" customHeight="1">
      <c r="D9824" s="199"/>
    </row>
    <row r="9826" spans="4:4" s="198" customFormat="1" ht="15.75" customHeight="1">
      <c r="D9826" s="199"/>
    </row>
    <row r="9828" spans="4:4" s="198" customFormat="1" ht="15.75" customHeight="1">
      <c r="D9828" s="199"/>
    </row>
    <row r="9830" spans="4:4" s="198" customFormat="1" ht="15.75" customHeight="1">
      <c r="D9830" s="199"/>
    </row>
    <row r="9832" spans="4:4" s="198" customFormat="1" ht="15.75" customHeight="1">
      <c r="D9832" s="199"/>
    </row>
    <row r="9834" spans="4:4" s="198" customFormat="1" ht="15.75" customHeight="1">
      <c r="D9834" s="199"/>
    </row>
    <row r="9836" spans="4:4" s="198" customFormat="1" ht="15.75" customHeight="1">
      <c r="D9836" s="199"/>
    </row>
    <row r="9838" spans="4:4" s="198" customFormat="1" ht="15.75" customHeight="1">
      <c r="D9838" s="199"/>
    </row>
    <row r="9840" spans="4:4" s="198" customFormat="1" ht="15.75" customHeight="1">
      <c r="D9840" s="199"/>
    </row>
    <row r="9842" spans="4:4" s="198" customFormat="1" ht="15.75" customHeight="1">
      <c r="D9842" s="199"/>
    </row>
    <row r="9844" spans="4:4" s="198" customFormat="1" ht="15.75" customHeight="1">
      <c r="D9844" s="199"/>
    </row>
    <row r="9846" spans="4:4" s="198" customFormat="1" ht="15.75" customHeight="1">
      <c r="D9846" s="199"/>
    </row>
    <row r="9848" spans="4:4" s="198" customFormat="1" ht="15.75" customHeight="1">
      <c r="D9848" s="199"/>
    </row>
    <row r="9850" spans="4:4" s="198" customFormat="1" ht="15.75" customHeight="1">
      <c r="D9850" s="199"/>
    </row>
    <row r="9852" spans="4:4" s="198" customFormat="1" ht="15.75" customHeight="1">
      <c r="D9852" s="199"/>
    </row>
    <row r="9854" spans="4:4" s="198" customFormat="1" ht="15.75" customHeight="1">
      <c r="D9854" s="199"/>
    </row>
    <row r="9856" spans="4:4" s="198" customFormat="1" ht="15.75" customHeight="1">
      <c r="D9856" s="199"/>
    </row>
    <row r="9858" spans="4:4" s="198" customFormat="1" ht="15.75" customHeight="1">
      <c r="D9858" s="199"/>
    </row>
    <row r="9860" spans="4:4" s="198" customFormat="1" ht="15.75" customHeight="1">
      <c r="D9860" s="199"/>
    </row>
    <row r="9862" spans="4:4" s="198" customFormat="1" ht="15.75" customHeight="1">
      <c r="D9862" s="199"/>
    </row>
    <row r="9864" spans="4:4" s="198" customFormat="1" ht="15.75" customHeight="1">
      <c r="D9864" s="199"/>
    </row>
    <row r="9866" spans="4:4" s="198" customFormat="1" ht="15.75" customHeight="1">
      <c r="D9866" s="199"/>
    </row>
    <row r="9868" spans="4:4" s="198" customFormat="1" ht="15.75" customHeight="1">
      <c r="D9868" s="199"/>
    </row>
    <row r="9870" spans="4:4" s="198" customFormat="1" ht="15.75" customHeight="1">
      <c r="D9870" s="199"/>
    </row>
    <row r="9872" spans="4:4" s="198" customFormat="1" ht="15.75" customHeight="1">
      <c r="D9872" s="199"/>
    </row>
    <row r="9874" spans="4:4" s="198" customFormat="1" ht="15.75" customHeight="1">
      <c r="D9874" s="199"/>
    </row>
    <row r="9876" spans="4:4" s="198" customFormat="1" ht="15.75" customHeight="1">
      <c r="D9876" s="199"/>
    </row>
    <row r="9878" spans="4:4" s="198" customFormat="1" ht="15.75" customHeight="1">
      <c r="D9878" s="199"/>
    </row>
    <row r="9880" spans="4:4" s="198" customFormat="1" ht="15.75" customHeight="1">
      <c r="D9880" s="199"/>
    </row>
    <row r="9882" spans="4:4" s="198" customFormat="1" ht="15.75" customHeight="1">
      <c r="D9882" s="199"/>
    </row>
    <row r="9884" spans="4:4" s="198" customFormat="1" ht="15.75" customHeight="1">
      <c r="D9884" s="199"/>
    </row>
    <row r="9886" spans="4:4" s="198" customFormat="1" ht="15.75" customHeight="1">
      <c r="D9886" s="199"/>
    </row>
    <row r="9888" spans="4:4" s="198" customFormat="1" ht="15.75" customHeight="1">
      <c r="D9888" s="199"/>
    </row>
    <row r="9890" spans="4:4" s="198" customFormat="1" ht="15.75" customHeight="1">
      <c r="D9890" s="199"/>
    </row>
    <row r="9892" spans="4:4" s="198" customFormat="1" ht="15.75" customHeight="1">
      <c r="D9892" s="199"/>
    </row>
    <row r="9894" spans="4:4" s="198" customFormat="1" ht="15.75" customHeight="1">
      <c r="D9894" s="199"/>
    </row>
    <row r="9896" spans="4:4" s="198" customFormat="1" ht="15.75" customHeight="1">
      <c r="D9896" s="199"/>
    </row>
    <row r="9898" spans="4:4" s="198" customFormat="1" ht="15.75" customHeight="1">
      <c r="D9898" s="199"/>
    </row>
    <row r="9900" spans="4:4" s="198" customFormat="1" ht="15.75" customHeight="1">
      <c r="D9900" s="199"/>
    </row>
    <row r="9902" spans="4:4" s="198" customFormat="1" ht="15.75" customHeight="1">
      <c r="D9902" s="199"/>
    </row>
    <row r="9904" spans="4:4" s="198" customFormat="1" ht="15.75" customHeight="1">
      <c r="D9904" s="199"/>
    </row>
    <row r="9906" spans="4:4" s="198" customFormat="1" ht="15.75" customHeight="1">
      <c r="D9906" s="199"/>
    </row>
    <row r="9908" spans="4:4" s="198" customFormat="1" ht="15.75" customHeight="1">
      <c r="D9908" s="199"/>
    </row>
    <row r="9910" spans="4:4" s="198" customFormat="1" ht="15.75" customHeight="1">
      <c r="D9910" s="199"/>
    </row>
    <row r="9912" spans="4:4" s="198" customFormat="1" ht="15.75" customHeight="1">
      <c r="D9912" s="199"/>
    </row>
    <row r="9914" spans="4:4" s="198" customFormat="1" ht="15.75" customHeight="1">
      <c r="D9914" s="199"/>
    </row>
    <row r="9916" spans="4:4" s="198" customFormat="1" ht="15.75" customHeight="1">
      <c r="D9916" s="199"/>
    </row>
    <row r="9918" spans="4:4" s="198" customFormat="1" ht="15.75" customHeight="1">
      <c r="D9918" s="199"/>
    </row>
    <row r="9920" spans="4:4" s="198" customFormat="1" ht="15.75" customHeight="1">
      <c r="D9920" s="199"/>
    </row>
    <row r="9922" spans="4:4" s="198" customFormat="1" ht="15.75" customHeight="1">
      <c r="D9922" s="199"/>
    </row>
    <row r="9924" spans="4:4" s="198" customFormat="1" ht="15.75" customHeight="1">
      <c r="D9924" s="199"/>
    </row>
    <row r="9926" spans="4:4" s="198" customFormat="1" ht="15.75" customHeight="1">
      <c r="D9926" s="199"/>
    </row>
    <row r="9928" spans="4:4" s="198" customFormat="1" ht="15.75" customHeight="1">
      <c r="D9928" s="199"/>
    </row>
    <row r="9930" spans="4:4" s="198" customFormat="1" ht="15.75" customHeight="1">
      <c r="D9930" s="199"/>
    </row>
    <row r="9932" spans="4:4" s="198" customFormat="1" ht="15.75" customHeight="1">
      <c r="D9932" s="199"/>
    </row>
    <row r="9934" spans="4:4" s="198" customFormat="1" ht="15.75" customHeight="1">
      <c r="D9934" s="199"/>
    </row>
    <row r="9936" spans="4:4" s="198" customFormat="1" ht="15.75" customHeight="1">
      <c r="D9936" s="199"/>
    </row>
    <row r="9938" spans="4:4" s="198" customFormat="1" ht="15.75" customHeight="1">
      <c r="D9938" s="199"/>
    </row>
    <row r="9940" spans="4:4" s="198" customFormat="1" ht="15.75" customHeight="1">
      <c r="D9940" s="199"/>
    </row>
    <row r="9942" spans="4:4" s="198" customFormat="1" ht="15.75" customHeight="1">
      <c r="D9942" s="199"/>
    </row>
    <row r="9944" spans="4:4" s="198" customFormat="1" ht="15.75" customHeight="1">
      <c r="D9944" s="199"/>
    </row>
    <row r="9946" spans="4:4" s="198" customFormat="1" ht="15.75" customHeight="1">
      <c r="D9946" s="199"/>
    </row>
    <row r="9948" spans="4:4" s="198" customFormat="1" ht="15.75" customHeight="1">
      <c r="D9948" s="199"/>
    </row>
    <row r="9950" spans="4:4" s="198" customFormat="1" ht="15.75" customHeight="1">
      <c r="D9950" s="199"/>
    </row>
    <row r="9952" spans="4:4" s="198" customFormat="1" ht="15.75" customHeight="1">
      <c r="D9952" s="199"/>
    </row>
    <row r="9954" spans="4:4" s="198" customFormat="1" ht="15.75" customHeight="1">
      <c r="D9954" s="199"/>
    </row>
    <row r="9956" spans="4:4" s="198" customFormat="1" ht="15.75" customHeight="1">
      <c r="D9956" s="199"/>
    </row>
    <row r="9958" spans="4:4" s="198" customFormat="1" ht="15.75" customHeight="1">
      <c r="D9958" s="199"/>
    </row>
    <row r="9960" spans="4:4" s="198" customFormat="1" ht="15.75" customHeight="1">
      <c r="D9960" s="199"/>
    </row>
    <row r="9962" spans="4:4" s="198" customFormat="1" ht="15.75" customHeight="1">
      <c r="D9962" s="199"/>
    </row>
    <row r="9964" spans="4:4" s="198" customFormat="1" ht="15.75" customHeight="1">
      <c r="D9964" s="199"/>
    </row>
    <row r="9966" spans="4:4" s="198" customFormat="1" ht="15.75" customHeight="1">
      <c r="D9966" s="199"/>
    </row>
    <row r="9968" spans="4:4" s="198" customFormat="1" ht="15.75" customHeight="1">
      <c r="D9968" s="199"/>
    </row>
    <row r="9970" spans="4:4" s="198" customFormat="1" ht="15.75" customHeight="1">
      <c r="D9970" s="199"/>
    </row>
    <row r="9972" spans="4:4" s="198" customFormat="1" ht="15.75" customHeight="1">
      <c r="D9972" s="199"/>
    </row>
    <row r="9974" spans="4:4" s="198" customFormat="1" ht="15.75" customHeight="1">
      <c r="D9974" s="199"/>
    </row>
    <row r="9976" spans="4:4" s="198" customFormat="1" ht="15.75" customHeight="1">
      <c r="D9976" s="199"/>
    </row>
    <row r="9978" spans="4:4" s="198" customFormat="1" ht="15.75" customHeight="1">
      <c r="D9978" s="199"/>
    </row>
    <row r="9980" spans="4:4" s="198" customFormat="1" ht="15.75" customHeight="1">
      <c r="D9980" s="199"/>
    </row>
    <row r="9982" spans="4:4" s="198" customFormat="1" ht="15.75" customHeight="1">
      <c r="D9982" s="199"/>
    </row>
    <row r="9984" spans="4:4" s="198" customFormat="1" ht="15.75" customHeight="1">
      <c r="D9984" s="199"/>
    </row>
    <row r="9986" spans="4:4" s="198" customFormat="1" ht="15.75" customHeight="1">
      <c r="D9986" s="199"/>
    </row>
    <row r="9988" spans="4:4" s="198" customFormat="1" ht="15.75" customHeight="1">
      <c r="D9988" s="199"/>
    </row>
    <row r="9990" spans="4:4" s="198" customFormat="1" ht="15.75" customHeight="1">
      <c r="D9990" s="199"/>
    </row>
    <row r="9992" spans="4:4" s="198" customFormat="1" ht="15.75" customHeight="1">
      <c r="D9992" s="199"/>
    </row>
    <row r="9994" spans="4:4" s="198" customFormat="1" ht="15.75" customHeight="1">
      <c r="D9994" s="199"/>
    </row>
    <row r="9996" spans="4:4" s="198" customFormat="1" ht="15.75" customHeight="1">
      <c r="D9996" s="199"/>
    </row>
    <row r="9998" spans="4:4" s="198" customFormat="1" ht="15.75" customHeight="1">
      <c r="D9998" s="199"/>
    </row>
    <row r="10000" spans="4:4" s="198" customFormat="1" ht="15.75" customHeight="1">
      <c r="D10000" s="199"/>
    </row>
    <row r="10002" spans="4:4" s="198" customFormat="1" ht="15.75" customHeight="1">
      <c r="D10002" s="199"/>
    </row>
    <row r="10004" spans="4:4" s="198" customFormat="1" ht="15.75" customHeight="1">
      <c r="D10004" s="199"/>
    </row>
    <row r="10006" spans="4:4" s="198" customFormat="1" ht="15.75" customHeight="1">
      <c r="D10006" s="199"/>
    </row>
    <row r="10008" spans="4:4" s="198" customFormat="1" ht="15.75" customHeight="1">
      <c r="D10008" s="199"/>
    </row>
    <row r="10010" spans="4:4" s="198" customFormat="1" ht="15.75" customHeight="1">
      <c r="D10010" s="199"/>
    </row>
    <row r="10012" spans="4:4" s="198" customFormat="1" ht="15.75" customHeight="1">
      <c r="D10012" s="199"/>
    </row>
    <row r="10014" spans="4:4" s="198" customFormat="1" ht="15.75" customHeight="1">
      <c r="D10014" s="199"/>
    </row>
    <row r="10016" spans="4:4" s="198" customFormat="1" ht="15.75" customHeight="1">
      <c r="D10016" s="199"/>
    </row>
    <row r="10018" spans="4:4" s="198" customFormat="1" ht="15.75" customHeight="1">
      <c r="D10018" s="199"/>
    </row>
    <row r="10020" spans="4:4" s="198" customFormat="1" ht="15.75" customHeight="1">
      <c r="D10020" s="199"/>
    </row>
    <row r="10022" spans="4:4" s="198" customFormat="1" ht="15.75" customHeight="1">
      <c r="D10022" s="199"/>
    </row>
    <row r="10024" spans="4:4" s="198" customFormat="1" ht="15.75" customHeight="1">
      <c r="D10024" s="199"/>
    </row>
    <row r="10026" spans="4:4" s="198" customFormat="1" ht="15.75" customHeight="1">
      <c r="D10026" s="199"/>
    </row>
    <row r="10028" spans="4:4" s="198" customFormat="1" ht="15.75" customHeight="1">
      <c r="D10028" s="199"/>
    </row>
    <row r="10030" spans="4:4" s="198" customFormat="1" ht="15.75" customHeight="1">
      <c r="D10030" s="199"/>
    </row>
    <row r="10032" spans="4:4" s="198" customFormat="1" ht="15.75" customHeight="1">
      <c r="D10032" s="199"/>
    </row>
    <row r="10034" spans="4:4" s="198" customFormat="1" ht="15.75" customHeight="1">
      <c r="D10034" s="199"/>
    </row>
    <row r="10036" spans="4:4" s="198" customFormat="1" ht="15.75" customHeight="1">
      <c r="D10036" s="199"/>
    </row>
    <row r="10038" spans="4:4" s="198" customFormat="1" ht="15.75" customHeight="1">
      <c r="D10038" s="199"/>
    </row>
    <row r="10040" spans="4:4" s="198" customFormat="1" ht="15.75" customHeight="1">
      <c r="D10040" s="199"/>
    </row>
    <row r="10042" spans="4:4" s="198" customFormat="1" ht="15.75" customHeight="1">
      <c r="D10042" s="199"/>
    </row>
    <row r="10044" spans="4:4" s="198" customFormat="1" ht="15.75" customHeight="1">
      <c r="D10044" s="199"/>
    </row>
    <row r="10046" spans="4:4" s="198" customFormat="1" ht="15.75" customHeight="1">
      <c r="D10046" s="199"/>
    </row>
    <row r="10048" spans="4:4" s="198" customFormat="1" ht="15.75" customHeight="1">
      <c r="D10048" s="199"/>
    </row>
    <row r="10050" spans="4:4" s="198" customFormat="1" ht="15.75" customHeight="1">
      <c r="D10050" s="199"/>
    </row>
    <row r="10052" spans="4:4" s="198" customFormat="1" ht="15.75" customHeight="1">
      <c r="D10052" s="199"/>
    </row>
    <row r="10054" spans="4:4" s="198" customFormat="1" ht="15.75" customHeight="1">
      <c r="D10054" s="199"/>
    </row>
    <row r="10056" spans="4:4" s="198" customFormat="1" ht="15.75" customHeight="1">
      <c r="D10056" s="199"/>
    </row>
    <row r="10058" spans="4:4" s="198" customFormat="1" ht="15.75" customHeight="1">
      <c r="D10058" s="199"/>
    </row>
    <row r="10060" spans="4:4" s="198" customFormat="1" ht="15.75" customHeight="1">
      <c r="D10060" s="199"/>
    </row>
    <row r="10062" spans="4:4" s="198" customFormat="1" ht="15.75" customHeight="1">
      <c r="D10062" s="199"/>
    </row>
    <row r="10064" spans="4:4" s="198" customFormat="1" ht="15.75" customHeight="1">
      <c r="D10064" s="199"/>
    </row>
    <row r="10066" spans="4:4" s="198" customFormat="1" ht="15.75" customHeight="1">
      <c r="D10066" s="199"/>
    </row>
    <row r="10068" spans="4:4" s="198" customFormat="1" ht="15.75" customHeight="1">
      <c r="D10068" s="199"/>
    </row>
    <row r="10070" spans="4:4" s="198" customFormat="1" ht="15.75" customHeight="1">
      <c r="D10070" s="199"/>
    </row>
    <row r="10072" spans="4:4" s="198" customFormat="1" ht="15.75" customHeight="1">
      <c r="D10072" s="199"/>
    </row>
    <row r="10074" spans="4:4" s="198" customFormat="1" ht="15.75" customHeight="1">
      <c r="D10074" s="199"/>
    </row>
    <row r="10076" spans="4:4" s="198" customFormat="1" ht="15.75" customHeight="1">
      <c r="D10076" s="199"/>
    </row>
    <row r="10078" spans="4:4" s="198" customFormat="1" ht="15.75" customHeight="1">
      <c r="D10078" s="199"/>
    </row>
    <row r="10080" spans="4:4" s="198" customFormat="1" ht="15.75" customHeight="1">
      <c r="D10080" s="199"/>
    </row>
    <row r="10082" spans="4:4" s="198" customFormat="1" ht="15.75" customHeight="1">
      <c r="D10082" s="199"/>
    </row>
    <row r="10084" spans="4:4" s="198" customFormat="1" ht="15.75" customHeight="1">
      <c r="D10084" s="199"/>
    </row>
    <row r="10086" spans="4:4" s="198" customFormat="1" ht="15.75" customHeight="1">
      <c r="D10086" s="199"/>
    </row>
    <row r="10088" spans="4:4" s="198" customFormat="1" ht="15.75" customHeight="1">
      <c r="D10088" s="199"/>
    </row>
    <row r="10090" spans="4:4" s="198" customFormat="1" ht="15.75" customHeight="1">
      <c r="D10090" s="199"/>
    </row>
    <row r="10092" spans="4:4" s="198" customFormat="1" ht="15.75" customHeight="1">
      <c r="D10092" s="199"/>
    </row>
    <row r="10094" spans="4:4" s="198" customFormat="1" ht="15.75" customHeight="1">
      <c r="D10094" s="199"/>
    </row>
    <row r="10096" spans="4:4" s="198" customFormat="1" ht="15.75" customHeight="1">
      <c r="D10096" s="199"/>
    </row>
    <row r="10098" spans="4:4" s="198" customFormat="1" ht="15.75" customHeight="1">
      <c r="D10098" s="199"/>
    </row>
    <row r="10100" spans="4:4" s="198" customFormat="1" ht="15.75" customHeight="1">
      <c r="D10100" s="199"/>
    </row>
    <row r="10102" spans="4:4" s="198" customFormat="1" ht="15.75" customHeight="1">
      <c r="D10102" s="199"/>
    </row>
    <row r="10104" spans="4:4" s="198" customFormat="1" ht="15.75" customHeight="1">
      <c r="D10104" s="199"/>
    </row>
    <row r="10106" spans="4:4" s="198" customFormat="1" ht="15.75" customHeight="1">
      <c r="D10106" s="199"/>
    </row>
    <row r="10108" spans="4:4" s="198" customFormat="1" ht="15.75" customHeight="1">
      <c r="D10108" s="199"/>
    </row>
    <row r="10110" spans="4:4" s="198" customFormat="1" ht="15.75" customHeight="1">
      <c r="D10110" s="199"/>
    </row>
    <row r="10112" spans="4:4" s="198" customFormat="1" ht="15.75" customHeight="1">
      <c r="D10112" s="199"/>
    </row>
    <row r="10114" spans="4:4" s="198" customFormat="1" ht="15.75" customHeight="1">
      <c r="D10114" s="199"/>
    </row>
    <row r="10116" spans="4:4" s="198" customFormat="1" ht="15.75" customHeight="1">
      <c r="D10116" s="199"/>
    </row>
    <row r="10118" spans="4:4" s="198" customFormat="1" ht="15.75" customHeight="1">
      <c r="D10118" s="199"/>
    </row>
    <row r="10120" spans="4:4" s="198" customFormat="1" ht="15.75" customHeight="1">
      <c r="D10120" s="199"/>
    </row>
    <row r="10122" spans="4:4" s="198" customFormat="1" ht="15.75" customHeight="1">
      <c r="D10122" s="199"/>
    </row>
    <row r="10124" spans="4:4" s="198" customFormat="1" ht="15.75" customHeight="1">
      <c r="D10124" s="199"/>
    </row>
    <row r="10126" spans="4:4" s="198" customFormat="1" ht="15.75" customHeight="1">
      <c r="D10126" s="199"/>
    </row>
    <row r="10128" spans="4:4" s="198" customFormat="1" ht="15.75" customHeight="1">
      <c r="D10128" s="199"/>
    </row>
    <row r="10130" spans="4:4" s="198" customFormat="1" ht="15.75" customHeight="1">
      <c r="D10130" s="199"/>
    </row>
    <row r="10132" spans="4:4" s="198" customFormat="1" ht="15.75" customHeight="1">
      <c r="D10132" s="199"/>
    </row>
    <row r="10134" spans="4:4" s="198" customFormat="1" ht="15.75" customHeight="1">
      <c r="D10134" s="199"/>
    </row>
    <row r="10136" spans="4:4" s="198" customFormat="1" ht="15.75" customHeight="1">
      <c r="D10136" s="199"/>
    </row>
    <row r="10138" spans="4:4" s="198" customFormat="1" ht="15.75" customHeight="1">
      <c r="D10138" s="199"/>
    </row>
    <row r="10140" spans="4:4" s="198" customFormat="1" ht="15.75" customHeight="1">
      <c r="D10140" s="199"/>
    </row>
    <row r="10142" spans="4:4" s="198" customFormat="1" ht="15.75" customHeight="1">
      <c r="D10142" s="199"/>
    </row>
    <row r="10144" spans="4:4" s="198" customFormat="1" ht="15.75" customHeight="1">
      <c r="D10144" s="199"/>
    </row>
    <row r="10146" spans="4:4" s="198" customFormat="1" ht="15.75" customHeight="1">
      <c r="D10146" s="199"/>
    </row>
    <row r="10148" spans="4:4" s="198" customFormat="1" ht="15.75" customHeight="1">
      <c r="D10148" s="199"/>
    </row>
    <row r="10150" spans="4:4" s="198" customFormat="1" ht="15.75" customHeight="1">
      <c r="D10150" s="199"/>
    </row>
    <row r="10152" spans="4:4" s="198" customFormat="1" ht="15.75" customHeight="1">
      <c r="D10152" s="199"/>
    </row>
    <row r="10154" spans="4:4" s="198" customFormat="1" ht="15.75" customHeight="1">
      <c r="D10154" s="199"/>
    </row>
    <row r="10156" spans="4:4" s="198" customFormat="1" ht="15.75" customHeight="1">
      <c r="D10156" s="199"/>
    </row>
    <row r="10158" spans="4:4" s="198" customFormat="1" ht="15.75" customHeight="1">
      <c r="D10158" s="199"/>
    </row>
    <row r="10160" spans="4:4" s="198" customFormat="1" ht="15.75" customHeight="1">
      <c r="D10160" s="199"/>
    </row>
    <row r="10162" spans="4:4" s="198" customFormat="1" ht="15.75" customHeight="1">
      <c r="D10162" s="199"/>
    </row>
    <row r="10164" spans="4:4" s="198" customFormat="1" ht="15.75" customHeight="1">
      <c r="D10164" s="199"/>
    </row>
    <row r="10166" spans="4:4" s="198" customFormat="1" ht="15.75" customHeight="1">
      <c r="D10166" s="199"/>
    </row>
    <row r="10168" spans="4:4" s="198" customFormat="1" ht="15.75" customHeight="1">
      <c r="D10168" s="199"/>
    </row>
    <row r="10170" spans="4:4" s="198" customFormat="1" ht="15.75" customHeight="1">
      <c r="D10170" s="199"/>
    </row>
    <row r="10172" spans="4:4" s="198" customFormat="1" ht="15.75" customHeight="1">
      <c r="D10172" s="199"/>
    </row>
    <row r="10174" spans="4:4" s="198" customFormat="1" ht="15.75" customHeight="1">
      <c r="D10174" s="199"/>
    </row>
    <row r="10176" spans="4:4" s="198" customFormat="1" ht="15.75" customHeight="1">
      <c r="D10176" s="199"/>
    </row>
    <row r="10178" spans="4:4" s="198" customFormat="1" ht="15.75" customHeight="1">
      <c r="D10178" s="199"/>
    </row>
    <row r="10180" spans="4:4" s="198" customFormat="1" ht="15.75" customHeight="1">
      <c r="D10180" s="199"/>
    </row>
    <row r="10182" spans="4:4" s="198" customFormat="1" ht="15.75" customHeight="1">
      <c r="D10182" s="199"/>
    </row>
    <row r="10184" spans="4:4" s="198" customFormat="1" ht="15.75" customHeight="1">
      <c r="D10184" s="199"/>
    </row>
    <row r="10186" spans="4:4" s="198" customFormat="1" ht="15.75" customHeight="1">
      <c r="D10186" s="199"/>
    </row>
    <row r="10188" spans="4:4" s="198" customFormat="1" ht="15.75" customHeight="1">
      <c r="D10188" s="199"/>
    </row>
    <row r="10190" spans="4:4" s="198" customFormat="1" ht="15.75" customHeight="1">
      <c r="D10190" s="199"/>
    </row>
    <row r="10192" spans="4:4" s="198" customFormat="1" ht="15.75" customHeight="1">
      <c r="D10192" s="199"/>
    </row>
    <row r="10194" spans="4:4" s="198" customFormat="1" ht="15.75" customHeight="1">
      <c r="D10194" s="199"/>
    </row>
    <row r="10196" spans="4:4" s="198" customFormat="1" ht="15.75" customHeight="1">
      <c r="D10196" s="199"/>
    </row>
    <row r="10198" spans="4:4" s="198" customFormat="1" ht="15.75" customHeight="1">
      <c r="D10198" s="199"/>
    </row>
    <row r="10200" spans="4:4" s="198" customFormat="1" ht="15.75" customHeight="1">
      <c r="D10200" s="199"/>
    </row>
    <row r="10202" spans="4:4" s="198" customFormat="1" ht="15.75" customHeight="1">
      <c r="D10202" s="199"/>
    </row>
    <row r="10204" spans="4:4" s="198" customFormat="1" ht="15.75" customHeight="1">
      <c r="D10204" s="199"/>
    </row>
    <row r="10206" spans="4:4" s="198" customFormat="1" ht="15.75" customHeight="1">
      <c r="D10206" s="199"/>
    </row>
    <row r="10208" spans="4:4" s="198" customFormat="1" ht="15.75" customHeight="1">
      <c r="D10208" s="199"/>
    </row>
    <row r="10210" spans="4:4" s="198" customFormat="1" ht="15.75" customHeight="1">
      <c r="D10210" s="199"/>
    </row>
    <row r="10212" spans="4:4" s="198" customFormat="1" ht="15.75" customHeight="1">
      <c r="D10212" s="199"/>
    </row>
    <row r="10214" spans="4:4" s="198" customFormat="1" ht="15.75" customHeight="1">
      <c r="D10214" s="199"/>
    </row>
    <row r="10216" spans="4:4" s="198" customFormat="1" ht="15.75" customHeight="1">
      <c r="D10216" s="199"/>
    </row>
    <row r="10218" spans="4:4" s="198" customFormat="1" ht="15.75" customHeight="1">
      <c r="D10218" s="199"/>
    </row>
    <row r="10220" spans="4:4" s="198" customFormat="1" ht="15.75" customHeight="1">
      <c r="D10220" s="199"/>
    </row>
    <row r="10222" spans="4:4" s="198" customFormat="1" ht="15.75" customHeight="1">
      <c r="D10222" s="199"/>
    </row>
    <row r="10224" spans="4:4" s="198" customFormat="1" ht="15.75" customHeight="1">
      <c r="D10224" s="199"/>
    </row>
    <row r="10226" spans="4:4" s="198" customFormat="1" ht="15.75" customHeight="1">
      <c r="D10226" s="199"/>
    </row>
    <row r="10228" spans="4:4" s="198" customFormat="1" ht="15.75" customHeight="1">
      <c r="D10228" s="199"/>
    </row>
    <row r="10230" spans="4:4" s="198" customFormat="1" ht="15.75" customHeight="1">
      <c r="D10230" s="199"/>
    </row>
    <row r="10232" spans="4:4" s="198" customFormat="1" ht="15.75" customHeight="1">
      <c r="D10232" s="199"/>
    </row>
    <row r="10234" spans="4:4" s="198" customFormat="1" ht="15.75" customHeight="1">
      <c r="D10234" s="199"/>
    </row>
    <row r="10236" spans="4:4" s="198" customFormat="1" ht="15.75" customHeight="1">
      <c r="D10236" s="199"/>
    </row>
    <row r="10238" spans="4:4" s="198" customFormat="1" ht="15.75" customHeight="1">
      <c r="D10238" s="199"/>
    </row>
    <row r="10240" spans="4:4" s="198" customFormat="1" ht="15.75" customHeight="1">
      <c r="D10240" s="199"/>
    </row>
    <row r="10242" spans="4:4" s="198" customFormat="1" ht="15.75" customHeight="1">
      <c r="D10242" s="199"/>
    </row>
    <row r="10244" spans="4:4" s="198" customFormat="1" ht="15.75" customHeight="1">
      <c r="D10244" s="199"/>
    </row>
    <row r="10246" spans="4:4" s="198" customFormat="1" ht="15.75" customHeight="1">
      <c r="D10246" s="199"/>
    </row>
    <row r="10248" spans="4:4" s="198" customFormat="1" ht="15.75" customHeight="1">
      <c r="D10248" s="199"/>
    </row>
    <row r="10250" spans="4:4" s="198" customFormat="1" ht="15.75" customHeight="1">
      <c r="D10250" s="199"/>
    </row>
    <row r="10252" spans="4:4" s="198" customFormat="1" ht="15.75" customHeight="1">
      <c r="D10252" s="199"/>
    </row>
    <row r="10254" spans="4:4" s="198" customFormat="1" ht="15.75" customHeight="1">
      <c r="D10254" s="199"/>
    </row>
    <row r="10256" spans="4:4" s="198" customFormat="1" ht="15.75" customHeight="1">
      <c r="D10256" s="199"/>
    </row>
    <row r="10258" spans="4:4" s="198" customFormat="1" ht="15.75" customHeight="1">
      <c r="D10258" s="199"/>
    </row>
    <row r="10260" spans="4:4" s="198" customFormat="1" ht="15.75" customHeight="1">
      <c r="D10260" s="199"/>
    </row>
    <row r="10262" spans="4:4" s="198" customFormat="1" ht="15.75" customHeight="1">
      <c r="D10262" s="199"/>
    </row>
    <row r="10264" spans="4:4" s="198" customFormat="1" ht="15.75" customHeight="1">
      <c r="D10264" s="199"/>
    </row>
    <row r="10266" spans="4:4" s="198" customFormat="1" ht="15.75" customHeight="1">
      <c r="D10266" s="199"/>
    </row>
    <row r="10268" spans="4:4" s="198" customFormat="1" ht="15.75" customHeight="1">
      <c r="D10268" s="199"/>
    </row>
    <row r="10270" spans="4:4" s="198" customFormat="1" ht="15.75" customHeight="1">
      <c r="D10270" s="199"/>
    </row>
    <row r="10272" spans="4:4" s="198" customFormat="1" ht="15.75" customHeight="1">
      <c r="D10272" s="199"/>
    </row>
    <row r="10274" spans="4:4" s="198" customFormat="1" ht="15.75" customHeight="1">
      <c r="D10274" s="199"/>
    </row>
    <row r="10276" spans="4:4" s="198" customFormat="1" ht="15.75" customHeight="1">
      <c r="D10276" s="199"/>
    </row>
    <row r="10278" spans="4:4" s="198" customFormat="1" ht="15.75" customHeight="1">
      <c r="D10278" s="199"/>
    </row>
    <row r="10280" spans="4:4" s="198" customFormat="1" ht="15.75" customHeight="1">
      <c r="D10280" s="199"/>
    </row>
    <row r="10282" spans="4:4" s="198" customFormat="1" ht="15.75" customHeight="1">
      <c r="D10282" s="199"/>
    </row>
    <row r="10284" spans="4:4" s="198" customFormat="1" ht="15.75" customHeight="1">
      <c r="D10284" s="199"/>
    </row>
    <row r="10286" spans="4:4" s="198" customFormat="1" ht="15.75" customHeight="1">
      <c r="D10286" s="199"/>
    </row>
    <row r="10288" spans="4:4" s="198" customFormat="1" ht="15.75" customHeight="1">
      <c r="D10288" s="199"/>
    </row>
    <row r="10290" spans="4:4" s="198" customFormat="1" ht="15.75" customHeight="1">
      <c r="D10290" s="199"/>
    </row>
    <row r="10292" spans="4:4" s="198" customFormat="1" ht="15.75" customHeight="1">
      <c r="D10292" s="199"/>
    </row>
    <row r="10294" spans="4:4" s="198" customFormat="1" ht="15.75" customHeight="1">
      <c r="D10294" s="199"/>
    </row>
    <row r="10296" spans="4:4" s="198" customFormat="1" ht="15.75" customHeight="1">
      <c r="D10296" s="199"/>
    </row>
    <row r="10298" spans="4:4" s="198" customFormat="1" ht="15.75" customHeight="1">
      <c r="D10298" s="199"/>
    </row>
    <row r="10300" spans="4:4" s="198" customFormat="1" ht="15.75" customHeight="1">
      <c r="D10300" s="199"/>
    </row>
    <row r="10302" spans="4:4" s="198" customFormat="1" ht="15.75" customHeight="1">
      <c r="D10302" s="199"/>
    </row>
    <row r="10304" spans="4:4" s="198" customFormat="1" ht="15.75" customHeight="1">
      <c r="D10304" s="199"/>
    </row>
    <row r="10306" spans="4:4" s="198" customFormat="1" ht="15.75" customHeight="1">
      <c r="D10306" s="199"/>
    </row>
    <row r="10308" spans="4:4" s="198" customFormat="1" ht="15.75" customHeight="1">
      <c r="D10308" s="199"/>
    </row>
    <row r="10310" spans="4:4" s="198" customFormat="1" ht="15.75" customHeight="1">
      <c r="D10310" s="199"/>
    </row>
    <row r="10312" spans="4:4" s="198" customFormat="1" ht="15.75" customHeight="1">
      <c r="D10312" s="199"/>
    </row>
    <row r="10314" spans="4:4" s="198" customFormat="1" ht="15.75" customHeight="1">
      <c r="D10314" s="199"/>
    </row>
    <row r="10316" spans="4:4" s="198" customFormat="1" ht="15.75" customHeight="1">
      <c r="D10316" s="199"/>
    </row>
    <row r="10318" spans="4:4" s="198" customFormat="1" ht="15.75" customHeight="1">
      <c r="D10318" s="199"/>
    </row>
    <row r="10320" spans="4:4" s="198" customFormat="1" ht="15.75" customHeight="1">
      <c r="D10320" s="199"/>
    </row>
    <row r="10322" spans="4:4" s="198" customFormat="1" ht="15.75" customHeight="1">
      <c r="D10322" s="199"/>
    </row>
    <row r="10324" spans="4:4" s="198" customFormat="1" ht="15.75" customHeight="1">
      <c r="D10324" s="199"/>
    </row>
    <row r="10326" spans="4:4" s="198" customFormat="1" ht="15.75" customHeight="1">
      <c r="D10326" s="199"/>
    </row>
    <row r="10328" spans="4:4" s="198" customFormat="1" ht="15.75" customHeight="1">
      <c r="D10328" s="199"/>
    </row>
    <row r="10330" spans="4:4" s="198" customFormat="1" ht="15.75" customHeight="1">
      <c r="D10330" s="199"/>
    </row>
    <row r="10332" spans="4:4" s="198" customFormat="1" ht="15.75" customHeight="1">
      <c r="D10332" s="199"/>
    </row>
    <row r="10334" spans="4:4" s="198" customFormat="1" ht="15.75" customHeight="1">
      <c r="D10334" s="199"/>
    </row>
    <row r="10336" spans="4:4" s="198" customFormat="1" ht="15.75" customHeight="1">
      <c r="D10336" s="199"/>
    </row>
    <row r="10338" spans="4:4" s="198" customFormat="1" ht="15.75" customHeight="1">
      <c r="D10338" s="199"/>
    </row>
    <row r="10340" spans="4:4" s="198" customFormat="1" ht="15.75" customHeight="1">
      <c r="D10340" s="199"/>
    </row>
    <row r="10342" spans="4:4" s="198" customFormat="1" ht="15.75" customHeight="1">
      <c r="D10342" s="199"/>
    </row>
    <row r="10344" spans="4:4" s="198" customFormat="1" ht="15.75" customHeight="1">
      <c r="D10344" s="199"/>
    </row>
    <row r="10346" spans="4:4" s="198" customFormat="1" ht="15.75" customHeight="1">
      <c r="D10346" s="199"/>
    </row>
    <row r="10348" spans="4:4" s="198" customFormat="1" ht="15.75" customHeight="1">
      <c r="D10348" s="199"/>
    </row>
    <row r="10350" spans="4:4" s="198" customFormat="1" ht="15.75" customHeight="1">
      <c r="D10350" s="199"/>
    </row>
    <row r="10352" spans="4:4" s="198" customFormat="1" ht="15.75" customHeight="1">
      <c r="D10352" s="199"/>
    </row>
    <row r="10354" spans="4:4" s="198" customFormat="1" ht="15.75" customHeight="1">
      <c r="D10354" s="199"/>
    </row>
    <row r="10356" spans="4:4" s="198" customFormat="1" ht="15.75" customHeight="1">
      <c r="D10356" s="199"/>
    </row>
    <row r="10358" spans="4:4" s="198" customFormat="1" ht="15.75" customHeight="1">
      <c r="D10358" s="199"/>
    </row>
    <row r="10360" spans="4:4" s="198" customFormat="1" ht="15.75" customHeight="1">
      <c r="D10360" s="199"/>
    </row>
    <row r="10362" spans="4:4" s="198" customFormat="1" ht="15.75" customHeight="1">
      <c r="D10362" s="199"/>
    </row>
    <row r="10364" spans="4:4" s="198" customFormat="1" ht="15.75" customHeight="1">
      <c r="D10364" s="199"/>
    </row>
    <row r="10366" spans="4:4" s="198" customFormat="1" ht="15.75" customHeight="1">
      <c r="D10366" s="199"/>
    </row>
    <row r="10368" spans="4:4" s="198" customFormat="1" ht="15.75" customHeight="1">
      <c r="D10368" s="199"/>
    </row>
    <row r="10370" spans="4:4" s="198" customFormat="1" ht="15.75" customHeight="1">
      <c r="D10370" s="199"/>
    </row>
    <row r="10372" spans="4:4" s="198" customFormat="1" ht="15.75" customHeight="1">
      <c r="D10372" s="199"/>
    </row>
    <row r="10374" spans="4:4" s="198" customFormat="1" ht="15.75" customHeight="1">
      <c r="D10374" s="199"/>
    </row>
    <row r="10376" spans="4:4" s="198" customFormat="1" ht="15.75" customHeight="1">
      <c r="D10376" s="199"/>
    </row>
    <row r="10378" spans="4:4" s="198" customFormat="1" ht="15.75" customHeight="1">
      <c r="D10378" s="199"/>
    </row>
    <row r="10380" spans="4:4" s="198" customFormat="1" ht="15.75" customHeight="1">
      <c r="D10380" s="199"/>
    </row>
    <row r="10382" spans="4:4" s="198" customFormat="1" ht="15.75" customHeight="1">
      <c r="D10382" s="199"/>
    </row>
    <row r="10384" spans="4:4" s="198" customFormat="1" ht="15.75" customHeight="1">
      <c r="D10384" s="199"/>
    </row>
    <row r="10386" spans="4:4" s="198" customFormat="1" ht="15.75" customHeight="1">
      <c r="D10386" s="199"/>
    </row>
    <row r="10388" spans="4:4" s="198" customFormat="1" ht="15.75" customHeight="1">
      <c r="D10388" s="199"/>
    </row>
    <row r="10390" spans="4:4" s="198" customFormat="1" ht="15.75" customHeight="1">
      <c r="D10390" s="199"/>
    </row>
    <row r="10392" spans="4:4" s="198" customFormat="1" ht="15.75" customHeight="1">
      <c r="D10392" s="199"/>
    </row>
    <row r="10394" spans="4:4" s="198" customFormat="1" ht="15.75" customHeight="1">
      <c r="D10394" s="199"/>
    </row>
    <row r="10396" spans="4:4" s="198" customFormat="1" ht="15.75" customHeight="1">
      <c r="D10396" s="199"/>
    </row>
    <row r="10398" spans="4:4" s="198" customFormat="1" ht="15.75" customHeight="1">
      <c r="D10398" s="199"/>
    </row>
    <row r="10400" spans="4:4" s="198" customFormat="1" ht="15.75" customHeight="1">
      <c r="D10400" s="199"/>
    </row>
    <row r="10402" spans="4:4" s="198" customFormat="1" ht="15.75" customHeight="1">
      <c r="D10402" s="199"/>
    </row>
    <row r="10404" spans="4:4" s="198" customFormat="1" ht="15.75" customHeight="1">
      <c r="D10404" s="199"/>
    </row>
    <row r="10406" spans="4:4" s="198" customFormat="1" ht="15.75" customHeight="1">
      <c r="D10406" s="199"/>
    </row>
    <row r="10408" spans="4:4" s="198" customFormat="1" ht="15.75" customHeight="1">
      <c r="D10408" s="199"/>
    </row>
    <row r="10410" spans="4:4" s="198" customFormat="1" ht="15.75" customHeight="1">
      <c r="D10410" s="199"/>
    </row>
    <row r="10412" spans="4:4" s="198" customFormat="1" ht="15.75" customHeight="1">
      <c r="D10412" s="199"/>
    </row>
    <row r="10414" spans="4:4" s="198" customFormat="1" ht="15.75" customHeight="1">
      <c r="D10414" s="199"/>
    </row>
    <row r="10416" spans="4:4" s="198" customFormat="1" ht="15.75" customHeight="1">
      <c r="D10416" s="199"/>
    </row>
    <row r="10418" spans="4:4" s="198" customFormat="1" ht="15.75" customHeight="1">
      <c r="D10418" s="199"/>
    </row>
    <row r="10420" spans="4:4" s="198" customFormat="1" ht="15.75" customHeight="1">
      <c r="D10420" s="199"/>
    </row>
    <row r="10422" spans="4:4" s="198" customFormat="1" ht="15.75" customHeight="1">
      <c r="D10422" s="199"/>
    </row>
    <row r="10424" spans="4:4" s="198" customFormat="1" ht="15.75" customHeight="1">
      <c r="D10424" s="199"/>
    </row>
    <row r="10426" spans="4:4" s="198" customFormat="1" ht="15.75" customHeight="1">
      <c r="D10426" s="199"/>
    </row>
    <row r="10428" spans="4:4" s="198" customFormat="1" ht="15.75" customHeight="1">
      <c r="D10428" s="199"/>
    </row>
    <row r="10430" spans="4:4" s="198" customFormat="1" ht="15.75" customHeight="1">
      <c r="D10430" s="199"/>
    </row>
    <row r="10432" spans="4:4" s="198" customFormat="1" ht="15.75" customHeight="1">
      <c r="D10432" s="199"/>
    </row>
    <row r="10434" spans="4:4" s="198" customFormat="1" ht="15.75" customHeight="1">
      <c r="D10434" s="199"/>
    </row>
    <row r="10436" spans="4:4" s="198" customFormat="1" ht="15.75" customHeight="1">
      <c r="D10436" s="199"/>
    </row>
    <row r="10438" spans="4:4" s="198" customFormat="1" ht="15.75" customHeight="1">
      <c r="D10438" s="199"/>
    </row>
    <row r="10440" spans="4:4" s="198" customFormat="1" ht="15.75" customHeight="1">
      <c r="D10440" s="199"/>
    </row>
    <row r="10442" spans="4:4" s="198" customFormat="1" ht="15.75" customHeight="1">
      <c r="D10442" s="199"/>
    </row>
    <row r="10444" spans="4:4" s="198" customFormat="1" ht="15.75" customHeight="1">
      <c r="D10444" s="199"/>
    </row>
    <row r="10446" spans="4:4" s="198" customFormat="1" ht="15.75" customHeight="1">
      <c r="D10446" s="199"/>
    </row>
    <row r="10448" spans="4:4" s="198" customFormat="1" ht="15.75" customHeight="1">
      <c r="D10448" s="199"/>
    </row>
    <row r="10450" spans="4:4" s="198" customFormat="1" ht="15.75" customHeight="1">
      <c r="D10450" s="199"/>
    </row>
    <row r="10452" spans="4:4" s="198" customFormat="1" ht="15.75" customHeight="1">
      <c r="D10452" s="199"/>
    </row>
    <row r="10454" spans="4:4" s="198" customFormat="1" ht="15.75" customHeight="1">
      <c r="D10454" s="199"/>
    </row>
    <row r="10456" spans="4:4" s="198" customFormat="1" ht="15.75" customHeight="1">
      <c r="D10456" s="199"/>
    </row>
    <row r="10458" spans="4:4" s="198" customFormat="1" ht="15.75" customHeight="1">
      <c r="D10458" s="199"/>
    </row>
    <row r="10460" spans="4:4" s="198" customFormat="1" ht="15.75" customHeight="1">
      <c r="D10460" s="199"/>
    </row>
    <row r="10462" spans="4:4" s="198" customFormat="1" ht="15.75" customHeight="1">
      <c r="D10462" s="199"/>
    </row>
    <row r="10464" spans="4:4" s="198" customFormat="1" ht="15.75" customHeight="1">
      <c r="D10464" s="199"/>
    </row>
    <row r="10466" spans="4:4" s="198" customFormat="1" ht="15.75" customHeight="1">
      <c r="D10466" s="199"/>
    </row>
    <row r="10468" spans="4:4" s="198" customFormat="1" ht="15.75" customHeight="1">
      <c r="D10468" s="199"/>
    </row>
    <row r="10470" spans="4:4" s="198" customFormat="1" ht="15.75" customHeight="1">
      <c r="D10470" s="199"/>
    </row>
    <row r="10472" spans="4:4" s="198" customFormat="1" ht="15.75" customHeight="1">
      <c r="D10472" s="199"/>
    </row>
    <row r="10474" spans="4:4" s="198" customFormat="1" ht="15.75" customHeight="1">
      <c r="D10474" s="199"/>
    </row>
    <row r="10476" spans="4:4" s="198" customFormat="1" ht="15.75" customHeight="1">
      <c r="D10476" s="199"/>
    </row>
    <row r="10478" spans="4:4" s="198" customFormat="1" ht="15.75" customHeight="1">
      <c r="D10478" s="199"/>
    </row>
    <row r="10480" spans="4:4" s="198" customFormat="1" ht="15.75" customHeight="1">
      <c r="D10480" s="199"/>
    </row>
    <row r="10482" spans="4:4" s="198" customFormat="1" ht="15.75" customHeight="1">
      <c r="D10482" s="199"/>
    </row>
    <row r="10484" spans="4:4" s="198" customFormat="1" ht="15.75" customHeight="1">
      <c r="D10484" s="199"/>
    </row>
    <row r="10486" spans="4:4" s="198" customFormat="1" ht="15.75" customHeight="1">
      <c r="D10486" s="199"/>
    </row>
    <row r="10488" spans="4:4" s="198" customFormat="1" ht="15.75" customHeight="1">
      <c r="D10488" s="199"/>
    </row>
    <row r="10490" spans="4:4" s="198" customFormat="1" ht="15.75" customHeight="1">
      <c r="D10490" s="199"/>
    </row>
    <row r="10492" spans="4:4" s="198" customFormat="1" ht="15.75" customHeight="1">
      <c r="D10492" s="199"/>
    </row>
    <row r="10494" spans="4:4" s="198" customFormat="1" ht="15.75" customHeight="1">
      <c r="D10494" s="199"/>
    </row>
    <row r="10496" spans="4:4" s="198" customFormat="1" ht="15.75" customHeight="1">
      <c r="D10496" s="199"/>
    </row>
    <row r="10498" spans="4:4" s="198" customFormat="1" ht="15.75" customHeight="1">
      <c r="D10498" s="199"/>
    </row>
    <row r="10500" spans="4:4" s="198" customFormat="1" ht="15.75" customHeight="1">
      <c r="D10500" s="199"/>
    </row>
    <row r="10502" spans="4:4" s="198" customFormat="1" ht="15.75" customHeight="1">
      <c r="D10502" s="199"/>
    </row>
    <row r="10504" spans="4:4" s="198" customFormat="1" ht="15.75" customHeight="1">
      <c r="D10504" s="199"/>
    </row>
    <row r="10506" spans="4:4" s="198" customFormat="1" ht="15.75" customHeight="1">
      <c r="D10506" s="199"/>
    </row>
    <row r="10508" spans="4:4" s="198" customFormat="1" ht="15.75" customHeight="1">
      <c r="D10508" s="199"/>
    </row>
    <row r="10510" spans="4:4" s="198" customFormat="1" ht="15.75" customHeight="1">
      <c r="D10510" s="199"/>
    </row>
    <row r="10512" spans="4:4" s="198" customFormat="1" ht="15.75" customHeight="1">
      <c r="D10512" s="199"/>
    </row>
    <row r="10514" spans="4:4" s="198" customFormat="1" ht="15.75" customHeight="1">
      <c r="D10514" s="199"/>
    </row>
    <row r="10516" spans="4:4" s="198" customFormat="1" ht="15.75" customHeight="1">
      <c r="D10516" s="199"/>
    </row>
    <row r="10518" spans="4:4" s="198" customFormat="1" ht="15.75" customHeight="1">
      <c r="D10518" s="199"/>
    </row>
    <row r="10520" spans="4:4" s="198" customFormat="1" ht="15.75" customHeight="1">
      <c r="D10520" s="199"/>
    </row>
    <row r="10522" spans="4:4" s="198" customFormat="1" ht="15.75" customHeight="1">
      <c r="D10522" s="199"/>
    </row>
    <row r="10524" spans="4:4" s="198" customFormat="1" ht="15.75" customHeight="1">
      <c r="D10524" s="199"/>
    </row>
    <row r="10526" spans="4:4" s="198" customFormat="1" ht="15.75" customHeight="1">
      <c r="D10526" s="199"/>
    </row>
    <row r="10528" spans="4:4" s="198" customFormat="1" ht="15.75" customHeight="1">
      <c r="D10528" s="199"/>
    </row>
    <row r="10530" spans="4:4" s="198" customFormat="1" ht="15.75" customHeight="1">
      <c r="D10530" s="199"/>
    </row>
    <row r="10532" spans="4:4" s="198" customFormat="1" ht="15.75" customHeight="1">
      <c r="D10532" s="199"/>
    </row>
    <row r="10534" spans="4:4" s="198" customFormat="1" ht="15.75" customHeight="1">
      <c r="D10534" s="199"/>
    </row>
    <row r="10536" spans="4:4" s="198" customFormat="1" ht="15.75" customHeight="1">
      <c r="D10536" s="199"/>
    </row>
    <row r="10538" spans="4:4" s="198" customFormat="1" ht="15.75" customHeight="1">
      <c r="D10538" s="199"/>
    </row>
    <row r="10540" spans="4:4" s="198" customFormat="1" ht="15.75" customHeight="1">
      <c r="D10540" s="199"/>
    </row>
    <row r="10542" spans="4:4" s="198" customFormat="1" ht="15.75" customHeight="1">
      <c r="D10542" s="199"/>
    </row>
    <row r="10544" spans="4:4" s="198" customFormat="1" ht="15.75" customHeight="1">
      <c r="D10544" s="199"/>
    </row>
    <row r="10546" spans="4:4" s="198" customFormat="1" ht="15.75" customHeight="1">
      <c r="D10546" s="199"/>
    </row>
    <row r="10548" spans="4:4" s="198" customFormat="1" ht="15.75" customHeight="1">
      <c r="D10548" s="199"/>
    </row>
    <row r="10550" spans="4:4" s="198" customFormat="1" ht="15.75" customHeight="1">
      <c r="D10550" s="199"/>
    </row>
    <row r="10552" spans="4:4" s="198" customFormat="1" ht="15.75" customHeight="1">
      <c r="D10552" s="199"/>
    </row>
    <row r="10554" spans="4:4" s="198" customFormat="1" ht="15.75" customHeight="1">
      <c r="D10554" s="199"/>
    </row>
    <row r="10556" spans="4:4" s="198" customFormat="1" ht="15.75" customHeight="1">
      <c r="D10556" s="199"/>
    </row>
    <row r="10558" spans="4:4" s="198" customFormat="1" ht="15.75" customHeight="1">
      <c r="D10558" s="199"/>
    </row>
    <row r="10560" spans="4:4" s="198" customFormat="1" ht="15.75" customHeight="1">
      <c r="D10560" s="199"/>
    </row>
    <row r="10562" spans="4:4" s="198" customFormat="1" ht="15.75" customHeight="1">
      <c r="D10562" s="199"/>
    </row>
    <row r="10564" spans="4:4" s="198" customFormat="1" ht="15.75" customHeight="1">
      <c r="D10564" s="199"/>
    </row>
    <row r="10566" spans="4:4" s="198" customFormat="1" ht="15.75" customHeight="1">
      <c r="D10566" s="199"/>
    </row>
    <row r="10568" spans="4:4" s="198" customFormat="1" ht="15.75" customHeight="1">
      <c r="D10568" s="199"/>
    </row>
    <row r="10570" spans="4:4" s="198" customFormat="1" ht="15.75" customHeight="1">
      <c r="D10570" s="199"/>
    </row>
    <row r="10572" spans="4:4" s="198" customFormat="1" ht="15.75" customHeight="1">
      <c r="D10572" s="199"/>
    </row>
    <row r="10574" spans="4:4" s="198" customFormat="1" ht="15.75" customHeight="1">
      <c r="D10574" s="199"/>
    </row>
    <row r="10576" spans="4:4" s="198" customFormat="1" ht="15.75" customHeight="1">
      <c r="D10576" s="199"/>
    </row>
    <row r="10578" spans="4:4" s="198" customFormat="1" ht="15.75" customHeight="1">
      <c r="D10578" s="199"/>
    </row>
    <row r="10580" spans="4:4" s="198" customFormat="1" ht="15.75" customHeight="1">
      <c r="D10580" s="199"/>
    </row>
    <row r="10582" spans="4:4" s="198" customFormat="1" ht="15.75" customHeight="1">
      <c r="D10582" s="199"/>
    </row>
    <row r="10584" spans="4:4" s="198" customFormat="1" ht="15.75" customHeight="1">
      <c r="D10584" s="199"/>
    </row>
    <row r="10586" spans="4:4" s="198" customFormat="1" ht="15.75" customHeight="1">
      <c r="D10586" s="199"/>
    </row>
    <row r="10588" spans="4:4" s="198" customFormat="1" ht="15.75" customHeight="1">
      <c r="D10588" s="199"/>
    </row>
    <row r="10590" spans="4:4" s="198" customFormat="1" ht="15.75" customHeight="1">
      <c r="D10590" s="199"/>
    </row>
    <row r="10592" spans="4:4" s="198" customFormat="1" ht="15.75" customHeight="1">
      <c r="D10592" s="199"/>
    </row>
    <row r="10594" spans="4:4" s="198" customFormat="1" ht="15.75" customHeight="1">
      <c r="D10594" s="199"/>
    </row>
    <row r="10596" spans="4:4" s="198" customFormat="1" ht="15.75" customHeight="1">
      <c r="D10596" s="199"/>
    </row>
    <row r="10598" spans="4:4" s="198" customFormat="1" ht="15.75" customHeight="1">
      <c r="D10598" s="199"/>
    </row>
    <row r="10600" spans="4:4" s="198" customFormat="1" ht="15.75" customHeight="1">
      <c r="D10600" s="199"/>
    </row>
    <row r="10602" spans="4:4" s="198" customFormat="1" ht="15.75" customHeight="1">
      <c r="D10602" s="199"/>
    </row>
    <row r="10604" spans="4:4" s="198" customFormat="1" ht="15.75" customHeight="1">
      <c r="D10604" s="199"/>
    </row>
    <row r="10606" spans="4:4" s="198" customFormat="1" ht="15.75" customHeight="1">
      <c r="D10606" s="199"/>
    </row>
    <row r="10608" spans="4:4" s="198" customFormat="1" ht="15.75" customHeight="1">
      <c r="D10608" s="199"/>
    </row>
    <row r="10610" spans="4:4" s="198" customFormat="1" ht="15.75" customHeight="1">
      <c r="D10610" s="199"/>
    </row>
    <row r="10612" spans="4:4" s="198" customFormat="1" ht="15.75" customHeight="1">
      <c r="D10612" s="199"/>
    </row>
    <row r="10614" spans="4:4" s="198" customFormat="1" ht="15.75" customHeight="1">
      <c r="D10614" s="199"/>
    </row>
    <row r="10616" spans="4:4" s="198" customFormat="1" ht="15.75" customHeight="1">
      <c r="D10616" s="199"/>
    </row>
    <row r="10618" spans="4:4" s="198" customFormat="1" ht="15.75" customHeight="1">
      <c r="D10618" s="199"/>
    </row>
    <row r="10620" spans="4:4" s="198" customFormat="1" ht="15.75" customHeight="1">
      <c r="D10620" s="199"/>
    </row>
    <row r="10622" spans="4:4" s="198" customFormat="1" ht="15.75" customHeight="1">
      <c r="D10622" s="199"/>
    </row>
    <row r="10624" spans="4:4" s="198" customFormat="1" ht="15.75" customHeight="1">
      <c r="D10624" s="199"/>
    </row>
    <row r="10626" spans="4:4" s="198" customFormat="1" ht="15.75" customHeight="1">
      <c r="D10626" s="199"/>
    </row>
    <row r="10628" spans="4:4" s="198" customFormat="1" ht="15.75" customHeight="1">
      <c r="D10628" s="199"/>
    </row>
    <row r="10630" spans="4:4" s="198" customFormat="1" ht="15.75" customHeight="1">
      <c r="D10630" s="199"/>
    </row>
    <row r="10632" spans="4:4" s="198" customFormat="1" ht="15.75" customHeight="1">
      <c r="D10632" s="199"/>
    </row>
    <row r="10634" spans="4:4" s="198" customFormat="1" ht="15.75" customHeight="1">
      <c r="D10634" s="199"/>
    </row>
    <row r="10636" spans="4:4" s="198" customFormat="1" ht="15.75" customHeight="1">
      <c r="D10636" s="199"/>
    </row>
    <row r="10638" spans="4:4" s="198" customFormat="1" ht="15.75" customHeight="1">
      <c r="D10638" s="199"/>
    </row>
    <row r="10640" spans="4:4" s="198" customFormat="1" ht="15.75" customHeight="1">
      <c r="D10640" s="199"/>
    </row>
    <row r="10642" spans="4:4" s="198" customFormat="1" ht="15.75" customHeight="1">
      <c r="D10642" s="199"/>
    </row>
    <row r="10644" spans="4:4" s="198" customFormat="1" ht="15.75" customHeight="1">
      <c r="D10644" s="199"/>
    </row>
    <row r="10646" spans="4:4" s="198" customFormat="1" ht="15.75" customHeight="1">
      <c r="D10646" s="199"/>
    </row>
    <row r="10648" spans="4:4" s="198" customFormat="1" ht="15.75" customHeight="1">
      <c r="D10648" s="199"/>
    </row>
    <row r="10650" spans="4:4" s="198" customFormat="1" ht="15.75" customHeight="1">
      <c r="D10650" s="199"/>
    </row>
    <row r="10652" spans="4:4" s="198" customFormat="1" ht="15.75" customHeight="1">
      <c r="D10652" s="199"/>
    </row>
    <row r="10654" spans="4:4" s="198" customFormat="1" ht="15.75" customHeight="1">
      <c r="D10654" s="199"/>
    </row>
    <row r="10656" spans="4:4" s="198" customFormat="1" ht="15.75" customHeight="1">
      <c r="D10656" s="199"/>
    </row>
    <row r="10658" spans="4:4" s="198" customFormat="1" ht="15.75" customHeight="1">
      <c r="D10658" s="199"/>
    </row>
    <row r="10660" spans="4:4" s="198" customFormat="1" ht="15.75" customHeight="1">
      <c r="D10660" s="199"/>
    </row>
    <row r="10662" spans="4:4" s="198" customFormat="1" ht="15.75" customHeight="1">
      <c r="D10662" s="199"/>
    </row>
    <row r="10664" spans="4:4" s="198" customFormat="1" ht="15.75" customHeight="1">
      <c r="D10664" s="199"/>
    </row>
    <row r="10666" spans="4:4" s="198" customFormat="1" ht="15.75" customHeight="1">
      <c r="D10666" s="199"/>
    </row>
    <row r="10668" spans="4:4" s="198" customFormat="1" ht="15.75" customHeight="1">
      <c r="D10668" s="199"/>
    </row>
    <row r="10670" spans="4:4" s="198" customFormat="1" ht="15.75" customHeight="1">
      <c r="D10670" s="199"/>
    </row>
    <row r="10672" spans="4:4" s="198" customFormat="1" ht="15.75" customHeight="1">
      <c r="D10672" s="199"/>
    </row>
    <row r="10674" spans="4:4" s="198" customFormat="1" ht="15.75" customHeight="1">
      <c r="D10674" s="199"/>
    </row>
    <row r="10676" spans="4:4" s="198" customFormat="1" ht="15.75" customHeight="1">
      <c r="D10676" s="199"/>
    </row>
    <row r="10678" spans="4:4" s="198" customFormat="1" ht="15.75" customHeight="1">
      <c r="D10678" s="199"/>
    </row>
    <row r="10680" spans="4:4" s="198" customFormat="1" ht="15.75" customHeight="1">
      <c r="D10680" s="199"/>
    </row>
    <row r="10682" spans="4:4" s="198" customFormat="1" ht="15.75" customHeight="1">
      <c r="D10682" s="199"/>
    </row>
    <row r="10684" spans="4:4" s="198" customFormat="1" ht="15.75" customHeight="1">
      <c r="D10684" s="199"/>
    </row>
    <row r="10686" spans="4:4" s="198" customFormat="1" ht="15.75" customHeight="1">
      <c r="D10686" s="199"/>
    </row>
    <row r="10688" spans="4:4" s="198" customFormat="1" ht="15.75" customHeight="1">
      <c r="D10688" s="199"/>
    </row>
    <row r="10690" spans="4:4" s="198" customFormat="1" ht="15.75" customHeight="1">
      <c r="D10690" s="199"/>
    </row>
    <row r="10692" spans="4:4" s="198" customFormat="1" ht="15.75" customHeight="1">
      <c r="D10692" s="199"/>
    </row>
    <row r="10694" spans="4:4" s="198" customFormat="1" ht="15.75" customHeight="1">
      <c r="D10694" s="199"/>
    </row>
    <row r="10696" spans="4:4" s="198" customFormat="1" ht="15.75" customHeight="1">
      <c r="D10696" s="199"/>
    </row>
    <row r="10698" spans="4:4" s="198" customFormat="1" ht="15.75" customHeight="1">
      <c r="D10698" s="199"/>
    </row>
    <row r="10700" spans="4:4" s="198" customFormat="1" ht="15.75" customHeight="1">
      <c r="D10700" s="199"/>
    </row>
    <row r="10702" spans="4:4" s="198" customFormat="1" ht="15.75" customHeight="1">
      <c r="D10702" s="199"/>
    </row>
    <row r="10704" spans="4:4" s="198" customFormat="1" ht="15.75" customHeight="1">
      <c r="D10704" s="199"/>
    </row>
    <row r="10706" spans="4:4" s="198" customFormat="1" ht="15.75" customHeight="1">
      <c r="D10706" s="199"/>
    </row>
    <row r="10708" spans="4:4" s="198" customFormat="1" ht="15.75" customHeight="1">
      <c r="D10708" s="199"/>
    </row>
    <row r="10710" spans="4:4" s="198" customFormat="1" ht="15.75" customHeight="1">
      <c r="D10710" s="199"/>
    </row>
    <row r="10712" spans="4:4" s="198" customFormat="1" ht="15.75" customHeight="1">
      <c r="D10712" s="199"/>
    </row>
    <row r="10714" spans="4:4" s="198" customFormat="1" ht="15.75" customHeight="1">
      <c r="D10714" s="199"/>
    </row>
    <row r="10716" spans="4:4" s="198" customFormat="1" ht="15.75" customHeight="1">
      <c r="D10716" s="199"/>
    </row>
    <row r="10718" spans="4:4" s="198" customFormat="1" ht="15.75" customHeight="1">
      <c r="D10718" s="199"/>
    </row>
    <row r="10720" spans="4:4" s="198" customFormat="1" ht="15.75" customHeight="1">
      <c r="D10720" s="199"/>
    </row>
    <row r="10722" spans="4:4" s="198" customFormat="1" ht="15.75" customHeight="1">
      <c r="D10722" s="199"/>
    </row>
    <row r="10724" spans="4:4" s="198" customFormat="1" ht="15.75" customHeight="1">
      <c r="D10724" s="199"/>
    </row>
    <row r="10726" spans="4:4" s="198" customFormat="1" ht="15.75" customHeight="1">
      <c r="D10726" s="199"/>
    </row>
    <row r="10728" spans="4:4" s="198" customFormat="1" ht="15.75" customHeight="1">
      <c r="D10728" s="199"/>
    </row>
    <row r="10730" spans="4:4" s="198" customFormat="1" ht="15.75" customHeight="1">
      <c r="D10730" s="199"/>
    </row>
    <row r="10732" spans="4:4" s="198" customFormat="1" ht="15.75" customHeight="1">
      <c r="D10732" s="199"/>
    </row>
    <row r="10734" spans="4:4" s="198" customFormat="1" ht="15.75" customHeight="1">
      <c r="D10734" s="199"/>
    </row>
    <row r="10736" spans="4:4" s="198" customFormat="1" ht="15.75" customHeight="1">
      <c r="D10736" s="199"/>
    </row>
    <row r="10738" spans="4:4" s="198" customFormat="1" ht="15.75" customHeight="1">
      <c r="D10738" s="199"/>
    </row>
    <row r="10740" spans="4:4" s="198" customFormat="1" ht="15.75" customHeight="1">
      <c r="D10740" s="199"/>
    </row>
    <row r="10742" spans="4:4" s="198" customFormat="1" ht="15.75" customHeight="1">
      <c r="D10742" s="199"/>
    </row>
    <row r="10744" spans="4:4" s="198" customFormat="1" ht="15.75" customHeight="1">
      <c r="D10744" s="199"/>
    </row>
    <row r="10746" spans="4:4" s="198" customFormat="1" ht="15.75" customHeight="1">
      <c r="D10746" s="199"/>
    </row>
    <row r="10748" spans="4:4" s="198" customFormat="1" ht="15.75" customHeight="1">
      <c r="D10748" s="199"/>
    </row>
    <row r="10750" spans="4:4" s="198" customFormat="1" ht="15.75" customHeight="1">
      <c r="D10750" s="199"/>
    </row>
    <row r="10752" spans="4:4" s="198" customFormat="1" ht="15.75" customHeight="1">
      <c r="D10752" s="199"/>
    </row>
    <row r="10754" spans="4:4" s="198" customFormat="1" ht="15.75" customHeight="1">
      <c r="D10754" s="199"/>
    </row>
    <row r="10756" spans="4:4" s="198" customFormat="1" ht="15.75" customHeight="1">
      <c r="D10756" s="199"/>
    </row>
    <row r="10758" spans="4:4" s="198" customFormat="1" ht="15.75" customHeight="1">
      <c r="D10758" s="199"/>
    </row>
    <row r="10760" spans="4:4" s="198" customFormat="1" ht="15.75" customHeight="1">
      <c r="D10760" s="199"/>
    </row>
    <row r="10762" spans="4:4" s="198" customFormat="1" ht="15.75" customHeight="1">
      <c r="D10762" s="199"/>
    </row>
    <row r="10764" spans="4:4" s="198" customFormat="1" ht="15.75" customHeight="1">
      <c r="D10764" s="199"/>
    </row>
    <row r="10766" spans="4:4" s="198" customFormat="1" ht="15.75" customHeight="1">
      <c r="D10766" s="199"/>
    </row>
    <row r="10768" spans="4:4" s="198" customFormat="1" ht="15.75" customHeight="1">
      <c r="D10768" s="199"/>
    </row>
    <row r="10770" spans="4:4" s="198" customFormat="1" ht="15.75" customHeight="1">
      <c r="D10770" s="199"/>
    </row>
    <row r="10772" spans="4:4" s="198" customFormat="1" ht="15.75" customHeight="1">
      <c r="D10772" s="199"/>
    </row>
    <row r="10774" spans="4:4" s="198" customFormat="1" ht="15.75" customHeight="1">
      <c r="D10774" s="199"/>
    </row>
    <row r="10776" spans="4:4" s="198" customFormat="1" ht="15.75" customHeight="1">
      <c r="D10776" s="199"/>
    </row>
    <row r="10778" spans="4:4" s="198" customFormat="1" ht="15.75" customHeight="1">
      <c r="D10778" s="199"/>
    </row>
    <row r="10780" spans="4:4" s="198" customFormat="1" ht="15.75" customHeight="1">
      <c r="D10780" s="199"/>
    </row>
    <row r="10782" spans="4:4" s="198" customFormat="1" ht="15.75" customHeight="1">
      <c r="D10782" s="199"/>
    </row>
    <row r="10784" spans="4:4" s="198" customFormat="1" ht="15.75" customHeight="1">
      <c r="D10784" s="199"/>
    </row>
    <row r="10786" spans="4:4" s="198" customFormat="1" ht="15.75" customHeight="1">
      <c r="D10786" s="199"/>
    </row>
    <row r="10788" spans="4:4" s="198" customFormat="1" ht="15.75" customHeight="1">
      <c r="D10788" s="199"/>
    </row>
    <row r="10790" spans="4:4" s="198" customFormat="1" ht="15.75" customHeight="1">
      <c r="D10790" s="199"/>
    </row>
    <row r="10792" spans="4:4" s="198" customFormat="1" ht="15.75" customHeight="1">
      <c r="D10792" s="199"/>
    </row>
    <row r="10794" spans="4:4" s="198" customFormat="1" ht="15.75" customHeight="1">
      <c r="D10794" s="199"/>
    </row>
    <row r="10796" spans="4:4" s="198" customFormat="1" ht="15.75" customHeight="1">
      <c r="D10796" s="199"/>
    </row>
    <row r="10798" spans="4:4" s="198" customFormat="1" ht="15.75" customHeight="1">
      <c r="D10798" s="199"/>
    </row>
    <row r="10800" spans="4:4" s="198" customFormat="1" ht="15.75" customHeight="1">
      <c r="D10800" s="199"/>
    </row>
    <row r="10802" spans="4:4" s="198" customFormat="1" ht="15.75" customHeight="1">
      <c r="D10802" s="199"/>
    </row>
    <row r="10804" spans="4:4" s="198" customFormat="1" ht="15.75" customHeight="1">
      <c r="D10804" s="199"/>
    </row>
    <row r="10806" spans="4:4" s="198" customFormat="1" ht="15.75" customHeight="1">
      <c r="D10806" s="199"/>
    </row>
    <row r="10808" spans="4:4" s="198" customFormat="1" ht="15.75" customHeight="1">
      <c r="D10808" s="199"/>
    </row>
    <row r="10810" spans="4:4" s="198" customFormat="1" ht="15.75" customHeight="1">
      <c r="D10810" s="199"/>
    </row>
    <row r="10812" spans="4:4" s="198" customFormat="1" ht="15.75" customHeight="1">
      <c r="D10812" s="199"/>
    </row>
    <row r="10814" spans="4:4" s="198" customFormat="1" ht="15.75" customHeight="1">
      <c r="D10814" s="199"/>
    </row>
    <row r="10816" spans="4:4" s="198" customFormat="1" ht="15.75" customHeight="1">
      <c r="D10816" s="199"/>
    </row>
    <row r="10818" spans="4:4" s="198" customFormat="1" ht="15.75" customHeight="1">
      <c r="D10818" s="199"/>
    </row>
    <row r="10820" spans="4:4" s="198" customFormat="1" ht="15.75" customHeight="1">
      <c r="D10820" s="199"/>
    </row>
    <row r="10822" spans="4:4" s="198" customFormat="1" ht="15.75" customHeight="1">
      <c r="D10822" s="199"/>
    </row>
    <row r="10824" spans="4:4" s="198" customFormat="1" ht="15.75" customHeight="1">
      <c r="D10824" s="199"/>
    </row>
    <row r="10826" spans="4:4" s="198" customFormat="1" ht="15.75" customHeight="1">
      <c r="D10826" s="199"/>
    </row>
    <row r="10828" spans="4:4" s="198" customFormat="1" ht="15.75" customHeight="1">
      <c r="D10828" s="199"/>
    </row>
    <row r="10830" spans="4:4" s="198" customFormat="1" ht="15.75" customHeight="1">
      <c r="D10830" s="199"/>
    </row>
    <row r="10832" spans="4:4" s="198" customFormat="1" ht="15.75" customHeight="1">
      <c r="D10832" s="199"/>
    </row>
    <row r="10834" spans="4:4" s="198" customFormat="1" ht="15.75" customHeight="1">
      <c r="D10834" s="199"/>
    </row>
    <row r="10836" spans="4:4" s="198" customFormat="1" ht="15.75" customHeight="1">
      <c r="D10836" s="199"/>
    </row>
    <row r="10838" spans="4:4" s="198" customFormat="1" ht="15.75" customHeight="1">
      <c r="D10838" s="199"/>
    </row>
    <row r="10840" spans="4:4" s="198" customFormat="1" ht="15.75" customHeight="1">
      <c r="D10840" s="199"/>
    </row>
    <row r="10842" spans="4:4" s="198" customFormat="1" ht="15.75" customHeight="1">
      <c r="D10842" s="199"/>
    </row>
    <row r="10844" spans="4:4" s="198" customFormat="1" ht="15.75" customHeight="1">
      <c r="D10844" s="199"/>
    </row>
    <row r="10846" spans="4:4" s="198" customFormat="1" ht="15.75" customHeight="1">
      <c r="D10846" s="199"/>
    </row>
    <row r="10848" spans="4:4" s="198" customFormat="1" ht="15.75" customHeight="1">
      <c r="D10848" s="199"/>
    </row>
    <row r="10850" spans="4:4" s="198" customFormat="1" ht="15.75" customHeight="1">
      <c r="D10850" s="199"/>
    </row>
    <row r="10852" spans="4:4" s="198" customFormat="1" ht="15.75" customHeight="1">
      <c r="D10852" s="199"/>
    </row>
    <row r="10854" spans="4:4" s="198" customFormat="1" ht="15.75" customHeight="1">
      <c r="D10854" s="199"/>
    </row>
    <row r="10856" spans="4:4" s="198" customFormat="1" ht="15.75" customHeight="1">
      <c r="D10856" s="199"/>
    </row>
    <row r="10858" spans="4:4" s="198" customFormat="1" ht="15.75" customHeight="1">
      <c r="D10858" s="199"/>
    </row>
    <row r="10860" spans="4:4" s="198" customFormat="1" ht="15.75" customHeight="1">
      <c r="D10860" s="199"/>
    </row>
    <row r="10862" spans="4:4" s="198" customFormat="1" ht="15.75" customHeight="1">
      <c r="D10862" s="199"/>
    </row>
    <row r="10864" spans="4:4" s="198" customFormat="1" ht="15.75" customHeight="1">
      <c r="D10864" s="199"/>
    </row>
    <row r="10866" spans="4:4" s="198" customFormat="1" ht="15.75" customHeight="1">
      <c r="D10866" s="199"/>
    </row>
    <row r="10868" spans="4:4" s="198" customFormat="1" ht="15.75" customHeight="1">
      <c r="D10868" s="199"/>
    </row>
    <row r="10870" spans="4:4" s="198" customFormat="1" ht="15.75" customHeight="1">
      <c r="D10870" s="199"/>
    </row>
    <row r="10872" spans="4:4" s="198" customFormat="1" ht="15.75" customHeight="1">
      <c r="D10872" s="199"/>
    </row>
    <row r="10874" spans="4:4" s="198" customFormat="1" ht="15.75" customHeight="1">
      <c r="D10874" s="199"/>
    </row>
    <row r="10876" spans="4:4" s="198" customFormat="1" ht="15.75" customHeight="1">
      <c r="D10876" s="199"/>
    </row>
    <row r="10878" spans="4:4" s="198" customFormat="1" ht="15.75" customHeight="1">
      <c r="D10878" s="199"/>
    </row>
    <row r="10880" spans="4:4" s="198" customFormat="1" ht="15.75" customHeight="1">
      <c r="D10880" s="199"/>
    </row>
    <row r="10882" spans="4:4" s="198" customFormat="1" ht="15.75" customHeight="1">
      <c r="D10882" s="199"/>
    </row>
    <row r="10884" spans="4:4" s="198" customFormat="1" ht="15.75" customHeight="1">
      <c r="D10884" s="199"/>
    </row>
    <row r="10886" spans="4:4" s="198" customFormat="1" ht="15.75" customHeight="1">
      <c r="D10886" s="199"/>
    </row>
    <row r="10888" spans="4:4" s="198" customFormat="1" ht="15.75" customHeight="1">
      <c r="D10888" s="199"/>
    </row>
    <row r="10890" spans="4:4" s="198" customFormat="1" ht="15.75" customHeight="1">
      <c r="D10890" s="199"/>
    </row>
    <row r="10892" spans="4:4" s="198" customFormat="1" ht="15.75" customHeight="1">
      <c r="D10892" s="199"/>
    </row>
    <row r="10894" spans="4:4" s="198" customFormat="1" ht="15.75" customHeight="1">
      <c r="D10894" s="199"/>
    </row>
    <row r="10896" spans="4:4" s="198" customFormat="1" ht="15.75" customHeight="1">
      <c r="D10896" s="199"/>
    </row>
    <row r="10898" spans="4:4" s="198" customFormat="1" ht="15.75" customHeight="1">
      <c r="D10898" s="199"/>
    </row>
    <row r="10900" spans="4:4" s="198" customFormat="1" ht="15.75" customHeight="1">
      <c r="D10900" s="199"/>
    </row>
    <row r="10902" spans="4:4" s="198" customFormat="1" ht="15.75" customHeight="1">
      <c r="D10902" s="199"/>
    </row>
    <row r="10904" spans="4:4" s="198" customFormat="1" ht="15.75" customHeight="1">
      <c r="D10904" s="199"/>
    </row>
    <row r="10906" spans="4:4" s="198" customFormat="1" ht="15.75" customHeight="1">
      <c r="D10906" s="199"/>
    </row>
    <row r="10908" spans="4:4" s="198" customFormat="1" ht="15.75" customHeight="1">
      <c r="D10908" s="199"/>
    </row>
    <row r="10910" spans="4:4" s="198" customFormat="1" ht="15.75" customHeight="1">
      <c r="D10910" s="199"/>
    </row>
    <row r="10912" spans="4:4" s="198" customFormat="1" ht="15.75" customHeight="1">
      <c r="D10912" s="199"/>
    </row>
    <row r="10914" spans="4:4" s="198" customFormat="1" ht="15.75" customHeight="1">
      <c r="D10914" s="199"/>
    </row>
    <row r="10916" spans="4:4" s="198" customFormat="1" ht="15.75" customHeight="1">
      <c r="D10916" s="199"/>
    </row>
    <row r="10918" spans="4:4" s="198" customFormat="1" ht="15.75" customHeight="1">
      <c r="D10918" s="199"/>
    </row>
    <row r="10920" spans="4:4" s="198" customFormat="1" ht="15.75" customHeight="1">
      <c r="D10920" s="199"/>
    </row>
    <row r="10922" spans="4:4" s="198" customFormat="1" ht="15.75" customHeight="1">
      <c r="D10922" s="199"/>
    </row>
    <row r="10924" spans="4:4" s="198" customFormat="1" ht="15.75" customHeight="1">
      <c r="D10924" s="199"/>
    </row>
    <row r="10926" spans="4:4" s="198" customFormat="1" ht="15.75" customHeight="1">
      <c r="D10926" s="199"/>
    </row>
    <row r="10928" spans="4:4" s="198" customFormat="1" ht="15.75" customHeight="1">
      <c r="D10928" s="199"/>
    </row>
    <row r="10930" spans="4:4" s="198" customFormat="1" ht="15.75" customHeight="1">
      <c r="D10930" s="199"/>
    </row>
    <row r="10932" spans="4:4" s="198" customFormat="1" ht="15.75" customHeight="1">
      <c r="D10932" s="199"/>
    </row>
    <row r="10934" spans="4:4" s="198" customFormat="1" ht="15.75" customHeight="1">
      <c r="D10934" s="199"/>
    </row>
    <row r="10936" spans="4:4" s="198" customFormat="1" ht="15.75" customHeight="1">
      <c r="D10936" s="199"/>
    </row>
    <row r="10938" spans="4:4" s="198" customFormat="1" ht="15.75" customHeight="1">
      <c r="D10938" s="199"/>
    </row>
    <row r="10940" spans="4:4" s="198" customFormat="1" ht="15.75" customHeight="1">
      <c r="D10940" s="199"/>
    </row>
    <row r="10942" spans="4:4" s="198" customFormat="1" ht="15.75" customHeight="1">
      <c r="D10942" s="199"/>
    </row>
    <row r="10944" spans="4:4" s="198" customFormat="1" ht="15.75" customHeight="1">
      <c r="D10944" s="199"/>
    </row>
    <row r="10946" spans="4:4" s="198" customFormat="1" ht="15.75" customHeight="1">
      <c r="D10946" s="199"/>
    </row>
    <row r="10948" spans="4:4" s="198" customFormat="1" ht="15.75" customHeight="1">
      <c r="D10948" s="199"/>
    </row>
    <row r="10950" spans="4:4" s="198" customFormat="1" ht="15.75" customHeight="1">
      <c r="D10950" s="199"/>
    </row>
    <row r="10952" spans="4:4" s="198" customFormat="1" ht="15.75" customHeight="1">
      <c r="D10952" s="199"/>
    </row>
    <row r="10954" spans="4:4" s="198" customFormat="1" ht="15.75" customHeight="1">
      <c r="D10954" s="199"/>
    </row>
    <row r="10956" spans="4:4" s="198" customFormat="1" ht="15.75" customHeight="1">
      <c r="D10956" s="199"/>
    </row>
    <row r="10958" spans="4:4" s="198" customFormat="1" ht="15.75" customHeight="1">
      <c r="D10958" s="199"/>
    </row>
    <row r="10960" spans="4:4" s="198" customFormat="1" ht="15.75" customHeight="1">
      <c r="D10960" s="199"/>
    </row>
    <row r="10962" spans="4:4" s="198" customFormat="1" ht="15.75" customHeight="1">
      <c r="D10962" s="199"/>
    </row>
    <row r="10964" spans="4:4" s="198" customFormat="1" ht="15.75" customHeight="1">
      <c r="D10964" s="199"/>
    </row>
    <row r="10966" spans="4:4" s="198" customFormat="1" ht="15.75" customHeight="1">
      <c r="D10966" s="199"/>
    </row>
    <row r="10968" spans="4:4" s="198" customFormat="1" ht="15.75" customHeight="1">
      <c r="D10968" s="199"/>
    </row>
    <row r="10970" spans="4:4" s="198" customFormat="1" ht="15.75" customHeight="1">
      <c r="D10970" s="199"/>
    </row>
    <row r="10972" spans="4:4" s="198" customFormat="1" ht="15.75" customHeight="1">
      <c r="D10972" s="199"/>
    </row>
    <row r="10974" spans="4:4" s="198" customFormat="1" ht="15.75" customHeight="1">
      <c r="D10974" s="199"/>
    </row>
    <row r="10976" spans="4:4" s="198" customFormat="1" ht="15.75" customHeight="1">
      <c r="D10976" s="199"/>
    </row>
    <row r="10978" spans="4:4" s="198" customFormat="1" ht="15.75" customHeight="1">
      <c r="D10978" s="199"/>
    </row>
    <row r="10980" spans="4:4" s="198" customFormat="1" ht="15.75" customHeight="1">
      <c r="D10980" s="199"/>
    </row>
    <row r="10982" spans="4:4" s="198" customFormat="1" ht="15.75" customHeight="1">
      <c r="D10982" s="199"/>
    </row>
    <row r="10984" spans="4:4" s="198" customFormat="1" ht="15.75" customHeight="1">
      <c r="D10984" s="199"/>
    </row>
    <row r="10986" spans="4:4" s="198" customFormat="1" ht="15.75" customHeight="1">
      <c r="D10986" s="199"/>
    </row>
    <row r="10988" spans="4:4" s="198" customFormat="1" ht="15.75" customHeight="1">
      <c r="D10988" s="199"/>
    </row>
    <row r="10990" spans="4:4" s="198" customFormat="1" ht="15.75" customHeight="1">
      <c r="D10990" s="199"/>
    </row>
    <row r="10992" spans="4:4" s="198" customFormat="1" ht="15.75" customHeight="1">
      <c r="D10992" s="199"/>
    </row>
    <row r="10994" spans="4:4" s="198" customFormat="1" ht="15.75" customHeight="1">
      <c r="D10994" s="199"/>
    </row>
    <row r="10996" spans="4:4" s="198" customFormat="1" ht="15.75" customHeight="1">
      <c r="D10996" s="199"/>
    </row>
    <row r="10998" spans="4:4" s="198" customFormat="1" ht="15.75" customHeight="1">
      <c r="D10998" s="199"/>
    </row>
    <row r="11000" spans="4:4" s="198" customFormat="1" ht="15.75" customHeight="1">
      <c r="D11000" s="199"/>
    </row>
    <row r="11002" spans="4:4" s="198" customFormat="1" ht="15.75" customHeight="1">
      <c r="D11002" s="199"/>
    </row>
    <row r="11004" spans="4:4" s="198" customFormat="1" ht="15.75" customHeight="1">
      <c r="D11004" s="199"/>
    </row>
    <row r="11006" spans="4:4" s="198" customFormat="1" ht="15.75" customHeight="1">
      <c r="D11006" s="199"/>
    </row>
    <row r="11008" spans="4:4" s="198" customFormat="1" ht="15.75" customHeight="1">
      <c r="D11008" s="199"/>
    </row>
    <row r="11010" spans="4:4" s="198" customFormat="1" ht="15.75" customHeight="1">
      <c r="D11010" s="199"/>
    </row>
    <row r="11012" spans="4:4" s="198" customFormat="1" ht="15.75" customHeight="1">
      <c r="D11012" s="199"/>
    </row>
    <row r="11014" spans="4:4" s="198" customFormat="1" ht="15.75" customHeight="1">
      <c r="D11014" s="199"/>
    </row>
    <row r="11016" spans="4:4" s="198" customFormat="1" ht="15.75" customHeight="1">
      <c r="D11016" s="199"/>
    </row>
    <row r="11018" spans="4:4" s="198" customFormat="1" ht="15.75" customHeight="1">
      <c r="D11018" s="199"/>
    </row>
    <row r="11020" spans="4:4" s="198" customFormat="1" ht="15.75" customHeight="1">
      <c r="D11020" s="199"/>
    </row>
    <row r="11022" spans="4:4" s="198" customFormat="1" ht="15.75" customHeight="1">
      <c r="D11022" s="199"/>
    </row>
    <row r="11024" spans="4:4" s="198" customFormat="1" ht="15.75" customHeight="1">
      <c r="D11024" s="199"/>
    </row>
    <row r="11026" spans="4:4" s="198" customFormat="1" ht="15.75" customHeight="1">
      <c r="D11026" s="199"/>
    </row>
    <row r="11028" spans="4:4" s="198" customFormat="1" ht="15.75" customHeight="1">
      <c r="D11028" s="199"/>
    </row>
    <row r="11030" spans="4:4" s="198" customFormat="1" ht="15.75" customHeight="1">
      <c r="D11030" s="199"/>
    </row>
    <row r="11032" spans="4:4" s="198" customFormat="1" ht="15.75" customHeight="1">
      <c r="D11032" s="199"/>
    </row>
    <row r="11034" spans="4:4" s="198" customFormat="1" ht="15.75" customHeight="1">
      <c r="D11034" s="199"/>
    </row>
    <row r="11036" spans="4:4" s="198" customFormat="1" ht="15.75" customHeight="1">
      <c r="D11036" s="199"/>
    </row>
    <row r="11038" spans="4:4" s="198" customFormat="1" ht="15.75" customHeight="1">
      <c r="D11038" s="199"/>
    </row>
    <row r="11040" spans="4:4" s="198" customFormat="1" ht="15.75" customHeight="1">
      <c r="D11040" s="199"/>
    </row>
    <row r="11042" spans="4:4" s="198" customFormat="1" ht="15.75" customHeight="1">
      <c r="D11042" s="199"/>
    </row>
    <row r="11044" spans="4:4" s="198" customFormat="1" ht="15.75" customHeight="1">
      <c r="D11044" s="199"/>
    </row>
    <row r="11046" spans="4:4" s="198" customFormat="1" ht="15.75" customHeight="1">
      <c r="D11046" s="199"/>
    </row>
    <row r="11048" spans="4:4" s="198" customFormat="1" ht="15.75" customHeight="1">
      <c r="D11048" s="199"/>
    </row>
    <row r="11050" spans="4:4" s="198" customFormat="1" ht="15.75" customHeight="1">
      <c r="D11050" s="199"/>
    </row>
    <row r="11052" spans="4:4" s="198" customFormat="1" ht="15.75" customHeight="1">
      <c r="D11052" s="199"/>
    </row>
    <row r="11054" spans="4:4" s="198" customFormat="1" ht="15.75" customHeight="1">
      <c r="D11054" s="199"/>
    </row>
    <row r="11056" spans="4:4" s="198" customFormat="1" ht="15.75" customHeight="1">
      <c r="D11056" s="199"/>
    </row>
    <row r="11058" spans="4:4" s="198" customFormat="1" ht="15.75" customHeight="1">
      <c r="D11058" s="199"/>
    </row>
    <row r="11060" spans="4:4" s="198" customFormat="1" ht="15.75" customHeight="1">
      <c r="D11060" s="199"/>
    </row>
    <row r="11062" spans="4:4" s="198" customFormat="1" ht="15.75" customHeight="1">
      <c r="D11062" s="199"/>
    </row>
    <row r="11064" spans="4:4" s="198" customFormat="1" ht="15.75" customHeight="1">
      <c r="D11064" s="199"/>
    </row>
    <row r="11066" spans="4:4" s="198" customFormat="1" ht="15.75" customHeight="1">
      <c r="D11066" s="199"/>
    </row>
    <row r="11068" spans="4:4" s="198" customFormat="1" ht="15.75" customHeight="1">
      <c r="D11068" s="199"/>
    </row>
    <row r="11070" spans="4:4" s="198" customFormat="1" ht="15.75" customHeight="1">
      <c r="D11070" s="199"/>
    </row>
    <row r="11072" spans="4:4" s="198" customFormat="1" ht="15.75" customHeight="1">
      <c r="D11072" s="199"/>
    </row>
    <row r="11074" spans="4:4" s="198" customFormat="1" ht="15.75" customHeight="1">
      <c r="D11074" s="199"/>
    </row>
    <row r="11076" spans="4:4" s="198" customFormat="1" ht="15.75" customHeight="1">
      <c r="D11076" s="199"/>
    </row>
    <row r="11078" spans="4:4" s="198" customFormat="1" ht="15.75" customHeight="1">
      <c r="D11078" s="199"/>
    </row>
    <row r="11080" spans="4:4" s="198" customFormat="1" ht="15.75" customHeight="1">
      <c r="D11080" s="199"/>
    </row>
    <row r="11082" spans="4:4" s="198" customFormat="1" ht="15.75" customHeight="1">
      <c r="D11082" s="199"/>
    </row>
    <row r="11084" spans="4:4" s="198" customFormat="1" ht="15.75" customHeight="1">
      <c r="D11084" s="199"/>
    </row>
    <row r="11086" spans="4:4" s="198" customFormat="1" ht="15.75" customHeight="1">
      <c r="D11086" s="199"/>
    </row>
    <row r="11088" spans="4:4" s="198" customFormat="1" ht="15.75" customHeight="1">
      <c r="D11088" s="199"/>
    </row>
    <row r="11090" spans="4:4" s="198" customFormat="1" ht="15.75" customHeight="1">
      <c r="D11090" s="199"/>
    </row>
    <row r="11092" spans="4:4" s="198" customFormat="1" ht="15.75" customHeight="1">
      <c r="D11092" s="199"/>
    </row>
    <row r="11094" spans="4:4" s="198" customFormat="1" ht="15.75" customHeight="1">
      <c r="D11094" s="199"/>
    </row>
    <row r="11096" spans="4:4" s="198" customFormat="1" ht="15.75" customHeight="1">
      <c r="D11096" s="199"/>
    </row>
    <row r="11098" spans="4:4" s="198" customFormat="1" ht="15.75" customHeight="1">
      <c r="D11098" s="199"/>
    </row>
    <row r="11100" spans="4:4" s="198" customFormat="1" ht="15.75" customHeight="1">
      <c r="D11100" s="199"/>
    </row>
    <row r="11102" spans="4:4" s="198" customFormat="1" ht="15.75" customHeight="1">
      <c r="D11102" s="199"/>
    </row>
    <row r="11104" spans="4:4" s="198" customFormat="1" ht="15.75" customHeight="1">
      <c r="D11104" s="199"/>
    </row>
    <row r="11106" spans="4:4" s="198" customFormat="1" ht="15.75" customHeight="1">
      <c r="D11106" s="199"/>
    </row>
    <row r="11108" spans="4:4" s="198" customFormat="1" ht="15.75" customHeight="1">
      <c r="D11108" s="199"/>
    </row>
    <row r="11110" spans="4:4" s="198" customFormat="1" ht="15.75" customHeight="1">
      <c r="D11110" s="199"/>
    </row>
    <row r="11112" spans="4:4" s="198" customFormat="1" ht="15.75" customHeight="1">
      <c r="D11112" s="199"/>
    </row>
    <row r="11114" spans="4:4" s="198" customFormat="1" ht="15.75" customHeight="1">
      <c r="D11114" s="199"/>
    </row>
    <row r="11116" spans="4:4" s="198" customFormat="1" ht="15.75" customHeight="1">
      <c r="D11116" s="199"/>
    </row>
    <row r="11118" spans="4:4" s="198" customFormat="1" ht="15.75" customHeight="1">
      <c r="D11118" s="199"/>
    </row>
    <row r="11120" spans="4:4" s="198" customFormat="1" ht="15.75" customHeight="1">
      <c r="D11120" s="199"/>
    </row>
    <row r="11122" spans="4:4" s="198" customFormat="1" ht="15.75" customHeight="1">
      <c r="D11122" s="199"/>
    </row>
    <row r="11124" spans="4:4" s="198" customFormat="1" ht="15.75" customHeight="1">
      <c r="D11124" s="199"/>
    </row>
    <row r="11126" spans="4:4" s="198" customFormat="1" ht="15.75" customHeight="1">
      <c r="D11126" s="199"/>
    </row>
    <row r="11128" spans="4:4" s="198" customFormat="1" ht="15.75" customHeight="1">
      <c r="D11128" s="199"/>
    </row>
    <row r="11130" spans="4:4" s="198" customFormat="1" ht="15.75" customHeight="1">
      <c r="D11130" s="199"/>
    </row>
    <row r="11132" spans="4:4" s="198" customFormat="1" ht="15.75" customHeight="1">
      <c r="D11132" s="199"/>
    </row>
    <row r="11134" spans="4:4" s="198" customFormat="1" ht="15.75" customHeight="1">
      <c r="D11134" s="199"/>
    </row>
    <row r="11136" spans="4:4" s="198" customFormat="1" ht="15.75" customHeight="1">
      <c r="D11136" s="199"/>
    </row>
    <row r="11138" spans="4:4" s="198" customFormat="1" ht="15.75" customHeight="1">
      <c r="D11138" s="199"/>
    </row>
    <row r="11140" spans="4:4" s="198" customFormat="1" ht="15.75" customHeight="1">
      <c r="D11140" s="199"/>
    </row>
    <row r="11142" spans="4:4" s="198" customFormat="1" ht="15.75" customHeight="1">
      <c r="D11142" s="199"/>
    </row>
    <row r="11144" spans="4:4" s="198" customFormat="1" ht="15.75" customHeight="1">
      <c r="D11144" s="199"/>
    </row>
    <row r="11146" spans="4:4" s="198" customFormat="1" ht="15.75" customHeight="1">
      <c r="D11146" s="199"/>
    </row>
    <row r="11148" spans="4:4" s="198" customFormat="1" ht="15.75" customHeight="1">
      <c r="D11148" s="199"/>
    </row>
    <row r="11150" spans="4:4" s="198" customFormat="1" ht="15.75" customHeight="1">
      <c r="D11150" s="199"/>
    </row>
    <row r="11152" spans="4:4" s="198" customFormat="1" ht="15.75" customHeight="1">
      <c r="D11152" s="199"/>
    </row>
    <row r="11154" spans="4:4" s="198" customFormat="1" ht="15.75" customHeight="1">
      <c r="D11154" s="199"/>
    </row>
    <row r="11156" spans="4:4" s="198" customFormat="1" ht="15.75" customHeight="1">
      <c r="D11156" s="199"/>
    </row>
    <row r="11158" spans="4:4" s="198" customFormat="1" ht="15.75" customHeight="1">
      <c r="D11158" s="199"/>
    </row>
    <row r="11160" spans="4:4" s="198" customFormat="1" ht="15.75" customHeight="1">
      <c r="D11160" s="199"/>
    </row>
    <row r="11162" spans="4:4" s="198" customFormat="1" ht="15.75" customHeight="1">
      <c r="D11162" s="199"/>
    </row>
    <row r="11164" spans="4:4" s="198" customFormat="1" ht="15.75" customHeight="1">
      <c r="D11164" s="199"/>
    </row>
    <row r="11166" spans="4:4" s="198" customFormat="1" ht="15.75" customHeight="1">
      <c r="D11166" s="199"/>
    </row>
    <row r="11168" spans="4:4" s="198" customFormat="1" ht="15.75" customHeight="1">
      <c r="D11168" s="199"/>
    </row>
    <row r="11170" spans="4:4" s="198" customFormat="1" ht="15.75" customHeight="1">
      <c r="D11170" s="199"/>
    </row>
    <row r="11172" spans="4:4" s="198" customFormat="1" ht="15.75" customHeight="1">
      <c r="D11172" s="199"/>
    </row>
    <row r="11174" spans="4:4" s="198" customFormat="1" ht="15.75" customHeight="1">
      <c r="D11174" s="199"/>
    </row>
    <row r="11176" spans="4:4" s="198" customFormat="1" ht="15.75" customHeight="1">
      <c r="D11176" s="199"/>
    </row>
    <row r="11178" spans="4:4" s="198" customFormat="1" ht="15.75" customHeight="1">
      <c r="D11178" s="199"/>
    </row>
    <row r="11180" spans="4:4" s="198" customFormat="1" ht="15.75" customHeight="1">
      <c r="D11180" s="199"/>
    </row>
    <row r="11182" spans="4:4" s="198" customFormat="1" ht="15.75" customHeight="1">
      <c r="D11182" s="199"/>
    </row>
    <row r="11184" spans="4:4" s="198" customFormat="1" ht="15.75" customHeight="1">
      <c r="D11184" s="199"/>
    </row>
    <row r="11186" spans="4:4" s="198" customFormat="1" ht="15.75" customHeight="1">
      <c r="D11186" s="199"/>
    </row>
    <row r="11188" spans="4:4" s="198" customFormat="1" ht="15.75" customHeight="1">
      <c r="D11188" s="199"/>
    </row>
    <row r="11190" spans="4:4" s="198" customFormat="1" ht="15.75" customHeight="1">
      <c r="D11190" s="199"/>
    </row>
    <row r="11192" spans="4:4" s="198" customFormat="1" ht="15.75" customHeight="1">
      <c r="D11192" s="199"/>
    </row>
    <row r="11194" spans="4:4" s="198" customFormat="1" ht="15.75" customHeight="1">
      <c r="D11194" s="199"/>
    </row>
    <row r="11196" spans="4:4" s="198" customFormat="1" ht="15.75" customHeight="1">
      <c r="D11196" s="199"/>
    </row>
    <row r="11198" spans="4:4" s="198" customFormat="1" ht="15.75" customHeight="1">
      <c r="D11198" s="199"/>
    </row>
    <row r="11200" spans="4:4" s="198" customFormat="1" ht="15.75" customHeight="1">
      <c r="D11200" s="199"/>
    </row>
    <row r="11202" spans="4:4" s="198" customFormat="1" ht="15.75" customHeight="1">
      <c r="D11202" s="199"/>
    </row>
    <row r="11204" spans="4:4" s="198" customFormat="1" ht="15.75" customHeight="1">
      <c r="D11204" s="199"/>
    </row>
    <row r="11206" spans="4:4" s="198" customFormat="1" ht="15.75" customHeight="1">
      <c r="D11206" s="199"/>
    </row>
    <row r="11208" spans="4:4" s="198" customFormat="1" ht="15.75" customHeight="1">
      <c r="D11208" s="199"/>
    </row>
    <row r="11210" spans="4:4" s="198" customFormat="1" ht="15.75" customHeight="1">
      <c r="D11210" s="199"/>
    </row>
    <row r="11212" spans="4:4" s="198" customFormat="1" ht="15.75" customHeight="1">
      <c r="D11212" s="199"/>
    </row>
    <row r="11214" spans="4:4" s="198" customFormat="1" ht="15.75" customHeight="1">
      <c r="D11214" s="199"/>
    </row>
    <row r="11216" spans="4:4" s="198" customFormat="1" ht="15.75" customHeight="1">
      <c r="D11216" s="199"/>
    </row>
    <row r="11218" spans="4:4" s="198" customFormat="1" ht="15.75" customHeight="1">
      <c r="D11218" s="199"/>
    </row>
    <row r="11220" spans="4:4" s="198" customFormat="1" ht="15.75" customHeight="1">
      <c r="D11220" s="199"/>
    </row>
    <row r="11222" spans="4:4" s="198" customFormat="1" ht="15.75" customHeight="1">
      <c r="D11222" s="199"/>
    </row>
    <row r="11224" spans="4:4" s="198" customFormat="1" ht="15.75" customHeight="1">
      <c r="D11224" s="199"/>
    </row>
    <row r="11226" spans="4:4" s="198" customFormat="1" ht="15.75" customHeight="1">
      <c r="D11226" s="199"/>
    </row>
    <row r="11228" spans="4:4" s="198" customFormat="1" ht="15.75" customHeight="1">
      <c r="D11228" s="199"/>
    </row>
    <row r="11230" spans="4:4" s="198" customFormat="1" ht="15.75" customHeight="1">
      <c r="D11230" s="199"/>
    </row>
    <row r="11232" spans="4:4" s="198" customFormat="1" ht="15.75" customHeight="1">
      <c r="D11232" s="199"/>
    </row>
    <row r="11234" spans="4:4" s="198" customFormat="1" ht="15.75" customHeight="1">
      <c r="D11234" s="199"/>
    </row>
    <row r="11236" spans="4:4" s="198" customFormat="1" ht="15.75" customHeight="1">
      <c r="D11236" s="199"/>
    </row>
    <row r="11238" spans="4:4" s="198" customFormat="1" ht="15.75" customHeight="1">
      <c r="D11238" s="199"/>
    </row>
    <row r="11240" spans="4:4" s="198" customFormat="1" ht="15.75" customHeight="1">
      <c r="D11240" s="199"/>
    </row>
    <row r="11242" spans="4:4" s="198" customFormat="1" ht="15.75" customHeight="1">
      <c r="D11242" s="199"/>
    </row>
    <row r="11244" spans="4:4" s="198" customFormat="1" ht="15.75" customHeight="1">
      <c r="D11244" s="199"/>
    </row>
    <row r="11246" spans="4:4" s="198" customFormat="1" ht="15.75" customHeight="1">
      <c r="D11246" s="199"/>
    </row>
    <row r="11248" spans="4:4" s="198" customFormat="1" ht="15.75" customHeight="1">
      <c r="D11248" s="199"/>
    </row>
    <row r="11250" spans="4:4" s="198" customFormat="1" ht="15.75" customHeight="1">
      <c r="D11250" s="199"/>
    </row>
    <row r="11252" spans="4:4" s="198" customFormat="1" ht="15.75" customHeight="1">
      <c r="D11252" s="199"/>
    </row>
    <row r="11254" spans="4:4" s="198" customFormat="1" ht="15.75" customHeight="1">
      <c r="D11254" s="199"/>
    </row>
    <row r="11256" spans="4:4" s="198" customFormat="1" ht="15.75" customHeight="1">
      <c r="D11256" s="199"/>
    </row>
    <row r="11258" spans="4:4" s="198" customFormat="1" ht="15.75" customHeight="1">
      <c r="D11258" s="199"/>
    </row>
    <row r="11260" spans="4:4" s="198" customFormat="1" ht="15.75" customHeight="1">
      <c r="D11260" s="199"/>
    </row>
    <row r="11262" spans="4:4" s="198" customFormat="1" ht="15.75" customHeight="1">
      <c r="D11262" s="199"/>
    </row>
    <row r="11264" spans="4:4" s="198" customFormat="1" ht="15.75" customHeight="1">
      <c r="D11264" s="199"/>
    </row>
    <row r="11266" spans="4:4" s="198" customFormat="1" ht="15.75" customHeight="1">
      <c r="D11266" s="199"/>
    </row>
    <row r="11268" spans="4:4" s="198" customFormat="1" ht="15.75" customHeight="1">
      <c r="D11268" s="199"/>
    </row>
    <row r="11270" spans="4:4" s="198" customFormat="1" ht="15.75" customHeight="1">
      <c r="D11270" s="199"/>
    </row>
    <row r="11272" spans="4:4" s="198" customFormat="1" ht="15.75" customHeight="1">
      <c r="D11272" s="199"/>
    </row>
    <row r="11274" spans="4:4" s="198" customFormat="1" ht="15.75" customHeight="1">
      <c r="D11274" s="199"/>
    </row>
    <row r="11276" spans="4:4" s="198" customFormat="1" ht="15.75" customHeight="1">
      <c r="D11276" s="199"/>
    </row>
    <row r="11278" spans="4:4" s="198" customFormat="1" ht="15.75" customHeight="1">
      <c r="D11278" s="199"/>
    </row>
    <row r="11280" spans="4:4" s="198" customFormat="1" ht="15.75" customHeight="1">
      <c r="D11280" s="199"/>
    </row>
    <row r="11282" spans="4:4" s="198" customFormat="1" ht="15.75" customHeight="1">
      <c r="D11282" s="199"/>
    </row>
    <row r="11284" spans="4:4" s="198" customFormat="1" ht="15.75" customHeight="1">
      <c r="D11284" s="199"/>
    </row>
    <row r="11286" spans="4:4" s="198" customFormat="1" ht="15.75" customHeight="1">
      <c r="D11286" s="199"/>
    </row>
    <row r="11288" spans="4:4" s="198" customFormat="1" ht="15.75" customHeight="1">
      <c r="D11288" s="199"/>
    </row>
    <row r="11290" spans="4:4" s="198" customFormat="1" ht="15.75" customHeight="1">
      <c r="D11290" s="199"/>
    </row>
    <row r="11292" spans="4:4" s="198" customFormat="1" ht="15.75" customHeight="1">
      <c r="D11292" s="199"/>
    </row>
    <row r="11294" spans="4:4" s="198" customFormat="1" ht="15.75" customHeight="1">
      <c r="D11294" s="199"/>
    </row>
    <row r="11296" spans="4:4" s="198" customFormat="1" ht="15.75" customHeight="1">
      <c r="D11296" s="199"/>
    </row>
    <row r="11298" spans="4:4" s="198" customFormat="1" ht="15.75" customHeight="1">
      <c r="D11298" s="199"/>
    </row>
    <row r="11300" spans="4:4" s="198" customFormat="1" ht="15.75" customHeight="1">
      <c r="D11300" s="199"/>
    </row>
    <row r="11302" spans="4:4" s="198" customFormat="1" ht="15.75" customHeight="1">
      <c r="D11302" s="199"/>
    </row>
    <row r="11304" spans="4:4" s="198" customFormat="1" ht="15.75" customHeight="1">
      <c r="D11304" s="199"/>
    </row>
    <row r="11306" spans="4:4" s="198" customFormat="1" ht="15.75" customHeight="1">
      <c r="D11306" s="199"/>
    </row>
    <row r="11308" spans="4:4" s="198" customFormat="1" ht="15.75" customHeight="1">
      <c r="D11308" s="199"/>
    </row>
    <row r="11310" spans="4:4" s="198" customFormat="1" ht="15.75" customHeight="1">
      <c r="D11310" s="199"/>
    </row>
    <row r="11312" spans="4:4" s="198" customFormat="1" ht="15.75" customHeight="1">
      <c r="D11312" s="199"/>
    </row>
    <row r="11314" spans="4:4" s="198" customFormat="1" ht="15.75" customHeight="1">
      <c r="D11314" s="199"/>
    </row>
    <row r="11316" spans="4:4" s="198" customFormat="1" ht="15.75" customHeight="1">
      <c r="D11316" s="199"/>
    </row>
    <row r="11318" spans="4:4" s="198" customFormat="1" ht="15.75" customHeight="1">
      <c r="D11318" s="199"/>
    </row>
    <row r="11320" spans="4:4" s="198" customFormat="1" ht="15.75" customHeight="1">
      <c r="D11320" s="199"/>
    </row>
    <row r="11322" spans="4:4" s="198" customFormat="1" ht="15.75" customHeight="1">
      <c r="D11322" s="199"/>
    </row>
    <row r="11324" spans="4:4" s="198" customFormat="1" ht="15.75" customHeight="1">
      <c r="D11324" s="199"/>
    </row>
    <row r="11326" spans="4:4" s="198" customFormat="1" ht="15.75" customHeight="1">
      <c r="D11326" s="199"/>
    </row>
    <row r="11328" spans="4:4" s="198" customFormat="1" ht="15.75" customHeight="1">
      <c r="D11328" s="199"/>
    </row>
    <row r="11330" spans="4:4" s="198" customFormat="1" ht="15.75" customHeight="1">
      <c r="D11330" s="199"/>
    </row>
    <row r="11332" spans="4:4" s="198" customFormat="1" ht="15.75" customHeight="1">
      <c r="D11332" s="199"/>
    </row>
    <row r="11334" spans="4:4" s="198" customFormat="1" ht="15.75" customHeight="1">
      <c r="D11334" s="199"/>
    </row>
    <row r="11336" spans="4:4" s="198" customFormat="1" ht="15.75" customHeight="1">
      <c r="D11336" s="199"/>
    </row>
    <row r="11338" spans="4:4" s="198" customFormat="1" ht="15.75" customHeight="1">
      <c r="D11338" s="199"/>
    </row>
    <row r="11340" spans="4:4" s="198" customFormat="1" ht="15.75" customHeight="1">
      <c r="D11340" s="199"/>
    </row>
    <row r="11342" spans="4:4" s="198" customFormat="1" ht="15.75" customHeight="1">
      <c r="D11342" s="199"/>
    </row>
    <row r="11344" spans="4:4" s="198" customFormat="1" ht="15.75" customHeight="1">
      <c r="D11344" s="199"/>
    </row>
    <row r="11346" spans="4:4" s="198" customFormat="1" ht="15.75" customHeight="1">
      <c r="D11346" s="199"/>
    </row>
    <row r="11348" spans="4:4" s="198" customFormat="1" ht="15.75" customHeight="1">
      <c r="D11348" s="199"/>
    </row>
    <row r="11350" spans="4:4" s="198" customFormat="1" ht="15.75" customHeight="1">
      <c r="D11350" s="199"/>
    </row>
    <row r="11352" spans="4:4" s="198" customFormat="1" ht="15.75" customHeight="1">
      <c r="D11352" s="199"/>
    </row>
    <row r="11354" spans="4:4" s="198" customFormat="1" ht="15.75" customHeight="1">
      <c r="D11354" s="199"/>
    </row>
    <row r="11356" spans="4:4" s="198" customFormat="1" ht="15.75" customHeight="1">
      <c r="D11356" s="199"/>
    </row>
    <row r="11358" spans="4:4" s="198" customFormat="1" ht="15.75" customHeight="1">
      <c r="D11358" s="199"/>
    </row>
    <row r="11360" spans="4:4" s="198" customFormat="1" ht="15.75" customHeight="1">
      <c r="D11360" s="199"/>
    </row>
    <row r="11362" spans="4:4" s="198" customFormat="1" ht="15.75" customHeight="1">
      <c r="D11362" s="199"/>
    </row>
    <row r="11364" spans="4:4" s="198" customFormat="1" ht="15.75" customHeight="1">
      <c r="D11364" s="199"/>
    </row>
    <row r="11366" spans="4:4" s="198" customFormat="1" ht="15.75" customHeight="1">
      <c r="D11366" s="199"/>
    </row>
    <row r="11368" spans="4:4" s="198" customFormat="1" ht="15.75" customHeight="1">
      <c r="D11368" s="199"/>
    </row>
    <row r="11370" spans="4:4" s="198" customFormat="1" ht="15.75" customHeight="1">
      <c r="D11370" s="199"/>
    </row>
    <row r="11372" spans="4:4" s="198" customFormat="1" ht="15.75" customHeight="1">
      <c r="D11372" s="199"/>
    </row>
    <row r="11374" spans="4:4" s="198" customFormat="1" ht="15.75" customHeight="1">
      <c r="D11374" s="199"/>
    </row>
    <row r="11376" spans="4:4" s="198" customFormat="1" ht="15.75" customHeight="1">
      <c r="D11376" s="199"/>
    </row>
    <row r="11378" spans="4:4" s="198" customFormat="1" ht="15.75" customHeight="1">
      <c r="D11378" s="199"/>
    </row>
    <row r="11380" spans="4:4" s="198" customFormat="1" ht="15.75" customHeight="1">
      <c r="D11380" s="199"/>
    </row>
    <row r="11382" spans="4:4" s="198" customFormat="1" ht="15.75" customHeight="1">
      <c r="D11382" s="199"/>
    </row>
    <row r="11384" spans="4:4" s="198" customFormat="1" ht="15.75" customHeight="1">
      <c r="D11384" s="199"/>
    </row>
    <row r="11386" spans="4:4" s="198" customFormat="1" ht="15.75" customHeight="1">
      <c r="D11386" s="199"/>
    </row>
    <row r="11388" spans="4:4" s="198" customFormat="1" ht="15.75" customHeight="1">
      <c r="D11388" s="199"/>
    </row>
    <row r="11390" spans="4:4" s="198" customFormat="1" ht="15.75" customHeight="1">
      <c r="D11390" s="199"/>
    </row>
    <row r="11392" spans="4:4" s="198" customFormat="1" ht="15.75" customHeight="1">
      <c r="D11392" s="199"/>
    </row>
    <row r="11394" spans="4:4" s="198" customFormat="1" ht="15.75" customHeight="1">
      <c r="D11394" s="199"/>
    </row>
    <row r="11396" spans="4:4" s="198" customFormat="1" ht="15.75" customHeight="1">
      <c r="D11396" s="199"/>
    </row>
    <row r="11398" spans="4:4" s="198" customFormat="1" ht="15.75" customHeight="1">
      <c r="D11398" s="199"/>
    </row>
    <row r="11400" spans="4:4" s="198" customFormat="1" ht="15.75" customHeight="1">
      <c r="D11400" s="199"/>
    </row>
    <row r="11402" spans="4:4" s="198" customFormat="1" ht="15.75" customHeight="1">
      <c r="D11402" s="199"/>
    </row>
    <row r="11404" spans="4:4" s="198" customFormat="1" ht="15.75" customHeight="1">
      <c r="D11404" s="199"/>
    </row>
    <row r="11406" spans="4:4" s="198" customFormat="1" ht="15.75" customHeight="1">
      <c r="D11406" s="199"/>
    </row>
    <row r="11408" spans="4:4" s="198" customFormat="1" ht="15.75" customHeight="1">
      <c r="D11408" s="199"/>
    </row>
    <row r="11410" spans="4:4" s="198" customFormat="1" ht="15.75" customHeight="1">
      <c r="D11410" s="199"/>
    </row>
    <row r="11412" spans="4:4" s="198" customFormat="1" ht="15.75" customHeight="1">
      <c r="D11412" s="199"/>
    </row>
    <row r="11414" spans="4:4" s="198" customFormat="1" ht="15.75" customHeight="1">
      <c r="D11414" s="199"/>
    </row>
    <row r="11416" spans="4:4" s="198" customFormat="1" ht="15.75" customHeight="1">
      <c r="D11416" s="199"/>
    </row>
    <row r="11418" spans="4:4" s="198" customFormat="1" ht="15.75" customHeight="1">
      <c r="D11418" s="199"/>
    </row>
    <row r="11420" spans="4:4" s="198" customFormat="1" ht="15.75" customHeight="1">
      <c r="D11420" s="199"/>
    </row>
    <row r="11422" spans="4:4" s="198" customFormat="1" ht="15.75" customHeight="1">
      <c r="D11422" s="199"/>
    </row>
    <row r="11424" spans="4:4" s="198" customFormat="1" ht="15.75" customHeight="1">
      <c r="D11424" s="199"/>
    </row>
    <row r="11426" spans="4:4" s="198" customFormat="1" ht="15.75" customHeight="1">
      <c r="D11426" s="199"/>
    </row>
    <row r="11428" spans="4:4" s="198" customFormat="1" ht="15.75" customHeight="1">
      <c r="D11428" s="199"/>
    </row>
    <row r="11430" spans="4:4" s="198" customFormat="1" ht="15.75" customHeight="1">
      <c r="D11430" s="199"/>
    </row>
    <row r="11432" spans="4:4" s="198" customFormat="1" ht="15.75" customHeight="1">
      <c r="D11432" s="199"/>
    </row>
    <row r="11434" spans="4:4" s="198" customFormat="1" ht="15.75" customHeight="1">
      <c r="D11434" s="199"/>
    </row>
    <row r="11436" spans="4:4" s="198" customFormat="1" ht="15.75" customHeight="1">
      <c r="D11436" s="199"/>
    </row>
    <row r="11438" spans="4:4" s="198" customFormat="1" ht="15.75" customHeight="1">
      <c r="D11438" s="199"/>
    </row>
    <row r="11440" spans="4:4" s="198" customFormat="1" ht="15.75" customHeight="1">
      <c r="D11440" s="199"/>
    </row>
    <row r="11442" spans="4:4" s="198" customFormat="1" ht="15.75" customHeight="1">
      <c r="D11442" s="199"/>
    </row>
    <row r="11444" spans="4:4" s="198" customFormat="1" ht="15.75" customHeight="1">
      <c r="D11444" s="199"/>
    </row>
    <row r="11446" spans="4:4" s="198" customFormat="1" ht="15.75" customHeight="1">
      <c r="D11446" s="199"/>
    </row>
    <row r="11448" spans="4:4" s="198" customFormat="1" ht="15.75" customHeight="1">
      <c r="D11448" s="199"/>
    </row>
    <row r="11450" spans="4:4" s="198" customFormat="1" ht="15.75" customHeight="1">
      <c r="D11450" s="199"/>
    </row>
    <row r="11452" spans="4:4" s="198" customFormat="1" ht="15.75" customHeight="1">
      <c r="D11452" s="199"/>
    </row>
    <row r="11454" spans="4:4" s="198" customFormat="1" ht="15.75" customHeight="1">
      <c r="D11454" s="199"/>
    </row>
    <row r="11456" spans="4:4" s="198" customFormat="1" ht="15.75" customHeight="1">
      <c r="D11456" s="199"/>
    </row>
    <row r="11458" spans="4:4" s="198" customFormat="1" ht="15.75" customHeight="1">
      <c r="D11458" s="199"/>
    </row>
    <row r="11460" spans="4:4" s="198" customFormat="1" ht="15.75" customHeight="1">
      <c r="D11460" s="199"/>
    </row>
    <row r="11462" spans="4:4" s="198" customFormat="1" ht="15.75" customHeight="1">
      <c r="D11462" s="199"/>
    </row>
    <row r="11464" spans="4:4" s="198" customFormat="1" ht="15.75" customHeight="1">
      <c r="D11464" s="199"/>
    </row>
    <row r="11466" spans="4:4" s="198" customFormat="1" ht="15.75" customHeight="1">
      <c r="D11466" s="199"/>
    </row>
    <row r="11468" spans="4:4" s="198" customFormat="1" ht="15.75" customHeight="1">
      <c r="D11468" s="199"/>
    </row>
    <row r="11470" spans="4:4" s="198" customFormat="1" ht="15.75" customHeight="1">
      <c r="D11470" s="199"/>
    </row>
    <row r="11472" spans="4:4" s="198" customFormat="1" ht="15.75" customHeight="1">
      <c r="D11472" s="199"/>
    </row>
    <row r="11474" spans="4:4" s="198" customFormat="1" ht="15.75" customHeight="1">
      <c r="D11474" s="199"/>
    </row>
    <row r="11476" spans="4:4" s="198" customFormat="1" ht="15.75" customHeight="1">
      <c r="D11476" s="199"/>
    </row>
    <row r="11478" spans="4:4" s="198" customFormat="1" ht="15.75" customHeight="1">
      <c r="D11478" s="199"/>
    </row>
    <row r="11480" spans="4:4" s="198" customFormat="1" ht="15.75" customHeight="1">
      <c r="D11480" s="199"/>
    </row>
    <row r="11482" spans="4:4" s="198" customFormat="1" ht="15.75" customHeight="1">
      <c r="D11482" s="199"/>
    </row>
    <row r="11484" spans="4:4" s="198" customFormat="1" ht="15.75" customHeight="1">
      <c r="D11484" s="199"/>
    </row>
    <row r="11486" spans="4:4" s="198" customFormat="1" ht="15.75" customHeight="1">
      <c r="D11486" s="199"/>
    </row>
    <row r="11488" spans="4:4" s="198" customFormat="1" ht="15.75" customHeight="1">
      <c r="D11488" s="199"/>
    </row>
    <row r="11490" spans="4:4" s="198" customFormat="1" ht="15.75" customHeight="1">
      <c r="D11490" s="199"/>
    </row>
    <row r="11492" spans="4:4" s="198" customFormat="1" ht="15.75" customHeight="1">
      <c r="D11492" s="199"/>
    </row>
    <row r="11494" spans="4:4" s="198" customFormat="1" ht="15.75" customHeight="1">
      <c r="D11494" s="199"/>
    </row>
    <row r="11496" spans="4:4" s="198" customFormat="1" ht="15.75" customHeight="1">
      <c r="D11496" s="199"/>
    </row>
    <row r="11498" spans="4:4" s="198" customFormat="1" ht="15.75" customHeight="1">
      <c r="D11498" s="199"/>
    </row>
    <row r="11500" spans="4:4" s="198" customFormat="1" ht="15.75" customHeight="1">
      <c r="D11500" s="199"/>
    </row>
    <row r="11502" spans="4:4" s="198" customFormat="1" ht="15.75" customHeight="1">
      <c r="D11502" s="199"/>
    </row>
    <row r="11504" spans="4:4" s="198" customFormat="1" ht="15.75" customHeight="1">
      <c r="D11504" s="199"/>
    </row>
    <row r="11506" spans="4:4" s="198" customFormat="1" ht="15.75" customHeight="1">
      <c r="D11506" s="199"/>
    </row>
    <row r="11508" spans="4:4" s="198" customFormat="1" ht="15.75" customHeight="1">
      <c r="D11508" s="199"/>
    </row>
    <row r="11510" spans="4:4" s="198" customFormat="1" ht="15.75" customHeight="1">
      <c r="D11510" s="199"/>
    </row>
    <row r="11512" spans="4:4" s="198" customFormat="1" ht="15.75" customHeight="1">
      <c r="D11512" s="199"/>
    </row>
    <row r="11514" spans="4:4" s="198" customFormat="1" ht="15.75" customHeight="1">
      <c r="D11514" s="199"/>
    </row>
    <row r="11516" spans="4:4" s="198" customFormat="1" ht="15.75" customHeight="1">
      <c r="D11516" s="199"/>
    </row>
    <row r="11518" spans="4:4" s="198" customFormat="1" ht="15.75" customHeight="1">
      <c r="D11518" s="199"/>
    </row>
    <row r="11520" spans="4:4" s="198" customFormat="1" ht="15.75" customHeight="1">
      <c r="D11520" s="199"/>
    </row>
    <row r="11522" spans="4:4" s="198" customFormat="1" ht="15.75" customHeight="1">
      <c r="D11522" s="199"/>
    </row>
    <row r="11524" spans="4:4" s="198" customFormat="1" ht="15.75" customHeight="1">
      <c r="D11524" s="199"/>
    </row>
    <row r="11526" spans="4:4" s="198" customFormat="1" ht="15.75" customHeight="1">
      <c r="D11526" s="199"/>
    </row>
    <row r="11528" spans="4:4" s="198" customFormat="1" ht="15.75" customHeight="1">
      <c r="D11528" s="199"/>
    </row>
    <row r="11530" spans="4:4" s="198" customFormat="1" ht="15.75" customHeight="1">
      <c r="D11530" s="199"/>
    </row>
    <row r="11532" spans="4:4" s="198" customFormat="1" ht="15.75" customHeight="1">
      <c r="D11532" s="199"/>
    </row>
    <row r="11534" spans="4:4" s="198" customFormat="1" ht="15.75" customHeight="1">
      <c r="D11534" s="199"/>
    </row>
    <row r="11536" spans="4:4" s="198" customFormat="1" ht="15.75" customHeight="1">
      <c r="D11536" s="199"/>
    </row>
    <row r="11538" spans="4:4" s="198" customFormat="1" ht="15.75" customHeight="1">
      <c r="D11538" s="199"/>
    </row>
    <row r="11540" spans="4:4" s="198" customFormat="1" ht="15.75" customHeight="1">
      <c r="D11540" s="199"/>
    </row>
    <row r="11542" spans="4:4" s="198" customFormat="1" ht="15.75" customHeight="1">
      <c r="D11542" s="199"/>
    </row>
    <row r="11544" spans="4:4" s="198" customFormat="1" ht="15.75" customHeight="1">
      <c r="D11544" s="199"/>
    </row>
    <row r="11546" spans="4:4" s="198" customFormat="1" ht="15.75" customHeight="1">
      <c r="D11546" s="199"/>
    </row>
    <row r="11548" spans="4:4" s="198" customFormat="1" ht="15.75" customHeight="1">
      <c r="D11548" s="199"/>
    </row>
    <row r="11550" spans="4:4" s="198" customFormat="1" ht="15.75" customHeight="1">
      <c r="D11550" s="199"/>
    </row>
    <row r="11552" spans="4:4" s="198" customFormat="1" ht="15.75" customHeight="1">
      <c r="D11552" s="199"/>
    </row>
    <row r="11554" spans="4:4" s="198" customFormat="1" ht="15.75" customHeight="1">
      <c r="D11554" s="199"/>
    </row>
    <row r="11556" spans="4:4" s="198" customFormat="1" ht="15.75" customHeight="1">
      <c r="D11556" s="199"/>
    </row>
    <row r="11558" spans="4:4" s="198" customFormat="1" ht="15.75" customHeight="1">
      <c r="D11558" s="199"/>
    </row>
    <row r="11560" spans="4:4" s="198" customFormat="1" ht="15.75" customHeight="1">
      <c r="D11560" s="199"/>
    </row>
    <row r="11562" spans="4:4" s="198" customFormat="1" ht="15.75" customHeight="1">
      <c r="D11562" s="199"/>
    </row>
    <row r="11564" spans="4:4" s="198" customFormat="1" ht="15.75" customHeight="1">
      <c r="D11564" s="199"/>
    </row>
    <row r="11566" spans="4:4" s="198" customFormat="1" ht="15.75" customHeight="1">
      <c r="D11566" s="199"/>
    </row>
    <row r="11568" spans="4:4" s="198" customFormat="1" ht="15.75" customHeight="1">
      <c r="D11568" s="199"/>
    </row>
    <row r="11570" spans="4:4" s="198" customFormat="1" ht="15.75" customHeight="1">
      <c r="D11570" s="199"/>
    </row>
    <row r="11572" spans="4:4" s="198" customFormat="1" ht="15.75" customHeight="1">
      <c r="D11572" s="199"/>
    </row>
    <row r="11574" spans="4:4" s="198" customFormat="1" ht="15.75" customHeight="1">
      <c r="D11574" s="199"/>
    </row>
    <row r="11576" spans="4:4" s="198" customFormat="1" ht="15.75" customHeight="1">
      <c r="D11576" s="199"/>
    </row>
    <row r="11578" spans="4:4" s="198" customFormat="1" ht="15.75" customHeight="1">
      <c r="D11578" s="199"/>
    </row>
    <row r="11580" spans="4:4" s="198" customFormat="1" ht="15.75" customHeight="1">
      <c r="D11580" s="199"/>
    </row>
    <row r="11582" spans="4:4" s="198" customFormat="1" ht="15.75" customHeight="1">
      <c r="D11582" s="199"/>
    </row>
    <row r="11584" spans="4:4" s="198" customFormat="1" ht="15.75" customHeight="1">
      <c r="D11584" s="199"/>
    </row>
    <row r="11586" spans="4:4" s="198" customFormat="1" ht="15.75" customHeight="1">
      <c r="D11586" s="199"/>
    </row>
    <row r="11588" spans="4:4" s="198" customFormat="1" ht="15.75" customHeight="1">
      <c r="D11588" s="199"/>
    </row>
    <row r="11590" spans="4:4" s="198" customFormat="1" ht="15.75" customHeight="1">
      <c r="D11590" s="199"/>
    </row>
    <row r="11592" spans="4:4" s="198" customFormat="1" ht="15.75" customHeight="1">
      <c r="D11592" s="199"/>
    </row>
    <row r="11594" spans="4:4" s="198" customFormat="1" ht="15.75" customHeight="1">
      <c r="D11594" s="199"/>
    </row>
    <row r="11596" spans="4:4" s="198" customFormat="1" ht="15.75" customHeight="1">
      <c r="D11596" s="199"/>
    </row>
    <row r="11598" spans="4:4" s="198" customFormat="1" ht="15.75" customHeight="1">
      <c r="D11598" s="199"/>
    </row>
    <row r="11600" spans="4:4" s="198" customFormat="1" ht="15.75" customHeight="1">
      <c r="D11600" s="199"/>
    </row>
    <row r="11602" spans="4:4" s="198" customFormat="1" ht="15.75" customHeight="1">
      <c r="D11602" s="199"/>
    </row>
    <row r="11604" spans="4:4" s="198" customFormat="1" ht="15.75" customHeight="1">
      <c r="D11604" s="199"/>
    </row>
    <row r="11606" spans="4:4" s="198" customFormat="1" ht="15.75" customHeight="1">
      <c r="D11606" s="199"/>
    </row>
    <row r="11608" spans="4:4" s="198" customFormat="1" ht="15.75" customHeight="1">
      <c r="D11608" s="199"/>
    </row>
    <row r="11610" spans="4:4" s="198" customFormat="1" ht="15.75" customHeight="1">
      <c r="D11610" s="199"/>
    </row>
    <row r="11612" spans="4:4" s="198" customFormat="1" ht="15.75" customHeight="1">
      <c r="D11612" s="199"/>
    </row>
    <row r="11614" spans="4:4" s="198" customFormat="1" ht="15.75" customHeight="1">
      <c r="D11614" s="199"/>
    </row>
    <row r="11616" spans="4:4" s="198" customFormat="1" ht="15.75" customHeight="1">
      <c r="D11616" s="199"/>
    </row>
    <row r="11618" spans="4:4" s="198" customFormat="1" ht="15.75" customHeight="1">
      <c r="D11618" s="199"/>
    </row>
    <row r="11620" spans="4:4" s="198" customFormat="1" ht="15.75" customHeight="1">
      <c r="D11620" s="199"/>
    </row>
    <row r="11622" spans="4:4" s="198" customFormat="1" ht="15.75" customHeight="1">
      <c r="D11622" s="199"/>
    </row>
    <row r="11624" spans="4:4" s="198" customFormat="1" ht="15.75" customHeight="1">
      <c r="D11624" s="199"/>
    </row>
    <row r="11626" spans="4:4" s="198" customFormat="1" ht="15.75" customHeight="1">
      <c r="D11626" s="199"/>
    </row>
    <row r="11628" spans="4:4" s="198" customFormat="1" ht="15.75" customHeight="1">
      <c r="D11628" s="199"/>
    </row>
    <row r="11630" spans="4:4" s="198" customFormat="1" ht="15.75" customHeight="1">
      <c r="D11630" s="199"/>
    </row>
    <row r="11632" spans="4:4" s="198" customFormat="1" ht="15.75" customHeight="1">
      <c r="D11632" s="199"/>
    </row>
    <row r="11634" spans="4:4" s="198" customFormat="1" ht="15.75" customHeight="1">
      <c r="D11634" s="199"/>
    </row>
    <row r="11636" spans="4:4" s="198" customFormat="1" ht="15.75" customHeight="1">
      <c r="D11636" s="199"/>
    </row>
    <row r="11638" spans="4:4" s="198" customFormat="1" ht="15.75" customHeight="1">
      <c r="D11638" s="199"/>
    </row>
    <row r="11640" spans="4:4" s="198" customFormat="1" ht="15.75" customHeight="1">
      <c r="D11640" s="199"/>
    </row>
    <row r="11642" spans="4:4" s="198" customFormat="1" ht="15.75" customHeight="1">
      <c r="D11642" s="199"/>
    </row>
    <row r="11644" spans="4:4" s="198" customFormat="1" ht="15.75" customHeight="1">
      <c r="D11644" s="199"/>
    </row>
    <row r="11646" spans="4:4" s="198" customFormat="1" ht="15.75" customHeight="1">
      <c r="D11646" s="199"/>
    </row>
    <row r="11648" spans="4:4" s="198" customFormat="1" ht="15.75" customHeight="1">
      <c r="D11648" s="199"/>
    </row>
    <row r="11650" spans="4:4" s="198" customFormat="1" ht="15.75" customHeight="1">
      <c r="D11650" s="199"/>
    </row>
    <row r="11652" spans="4:4" s="198" customFormat="1" ht="15.75" customHeight="1">
      <c r="D11652" s="199"/>
    </row>
    <row r="11654" spans="4:4" s="198" customFormat="1" ht="15.75" customHeight="1">
      <c r="D11654" s="199"/>
    </row>
    <row r="11656" spans="4:4" s="198" customFormat="1" ht="15.75" customHeight="1">
      <c r="D11656" s="199"/>
    </row>
    <row r="11658" spans="4:4" s="198" customFormat="1" ht="15.75" customHeight="1">
      <c r="D11658" s="199"/>
    </row>
    <row r="11660" spans="4:4" s="198" customFormat="1" ht="15.75" customHeight="1">
      <c r="D11660" s="199"/>
    </row>
    <row r="11662" spans="4:4" s="198" customFormat="1" ht="15.75" customHeight="1">
      <c r="D11662" s="199"/>
    </row>
    <row r="11664" spans="4:4" s="198" customFormat="1" ht="15.75" customHeight="1">
      <c r="D11664" s="199"/>
    </row>
    <row r="11666" spans="4:4" s="198" customFormat="1" ht="15.75" customHeight="1">
      <c r="D11666" s="199"/>
    </row>
    <row r="11668" spans="4:4" s="198" customFormat="1" ht="15.75" customHeight="1">
      <c r="D11668" s="199"/>
    </row>
    <row r="11670" spans="4:4" s="198" customFormat="1" ht="15.75" customHeight="1">
      <c r="D11670" s="199"/>
    </row>
    <row r="11672" spans="4:4" s="198" customFormat="1" ht="15.75" customHeight="1">
      <c r="D11672" s="199"/>
    </row>
    <row r="11674" spans="4:4" s="198" customFormat="1" ht="15.75" customHeight="1">
      <c r="D11674" s="199"/>
    </row>
    <row r="11676" spans="4:4" s="198" customFormat="1" ht="15.75" customHeight="1">
      <c r="D11676" s="199"/>
    </row>
    <row r="11678" spans="4:4" s="198" customFormat="1" ht="15.75" customHeight="1">
      <c r="D11678" s="199"/>
    </row>
    <row r="11680" spans="4:4" s="198" customFormat="1" ht="15.75" customHeight="1">
      <c r="D11680" s="199"/>
    </row>
    <row r="11682" spans="4:4" s="198" customFormat="1" ht="15.75" customHeight="1">
      <c r="D11682" s="199"/>
    </row>
    <row r="11684" spans="4:4" s="198" customFormat="1" ht="15.75" customHeight="1">
      <c r="D11684" s="199"/>
    </row>
    <row r="11686" spans="4:4" s="198" customFormat="1" ht="15.75" customHeight="1">
      <c r="D11686" s="199"/>
    </row>
    <row r="11688" spans="4:4" s="198" customFormat="1" ht="15.75" customHeight="1">
      <c r="D11688" s="199"/>
    </row>
    <row r="11690" spans="4:4" s="198" customFormat="1" ht="15.75" customHeight="1">
      <c r="D11690" s="199"/>
    </row>
    <row r="11692" spans="4:4" s="198" customFormat="1" ht="15.75" customHeight="1">
      <c r="D11692" s="199"/>
    </row>
    <row r="11694" spans="4:4" s="198" customFormat="1" ht="15.75" customHeight="1">
      <c r="D11694" s="199"/>
    </row>
    <row r="11696" spans="4:4" s="198" customFormat="1" ht="15.75" customHeight="1">
      <c r="D11696" s="199"/>
    </row>
    <row r="11698" spans="4:4" s="198" customFormat="1" ht="15.75" customHeight="1">
      <c r="D11698" s="199"/>
    </row>
    <row r="11700" spans="4:4" s="198" customFormat="1" ht="15.75" customHeight="1">
      <c r="D11700" s="199"/>
    </row>
    <row r="11702" spans="4:4" s="198" customFormat="1" ht="15.75" customHeight="1">
      <c r="D11702" s="199"/>
    </row>
    <row r="11704" spans="4:4" s="198" customFormat="1" ht="15.75" customHeight="1">
      <c r="D11704" s="199"/>
    </row>
    <row r="11706" spans="4:4" s="198" customFormat="1" ht="15.75" customHeight="1">
      <c r="D11706" s="199"/>
    </row>
    <row r="11708" spans="4:4" s="198" customFormat="1" ht="15.75" customHeight="1">
      <c r="D11708" s="199"/>
    </row>
    <row r="11710" spans="4:4" s="198" customFormat="1" ht="15.75" customHeight="1">
      <c r="D11710" s="199"/>
    </row>
    <row r="11712" spans="4:4" s="198" customFormat="1" ht="15.75" customHeight="1">
      <c r="D11712" s="199"/>
    </row>
    <row r="11714" spans="4:4" s="198" customFormat="1" ht="15.75" customHeight="1">
      <c r="D11714" s="199"/>
    </row>
    <row r="11716" spans="4:4" s="198" customFormat="1" ht="15.75" customHeight="1">
      <c r="D11716" s="199"/>
    </row>
    <row r="11718" spans="4:4" s="198" customFormat="1" ht="15.75" customHeight="1">
      <c r="D11718" s="199"/>
    </row>
    <row r="11720" spans="4:4" s="198" customFormat="1" ht="15.75" customHeight="1">
      <c r="D11720" s="199"/>
    </row>
    <row r="11722" spans="4:4" s="198" customFormat="1" ht="15.75" customHeight="1">
      <c r="D11722" s="199"/>
    </row>
    <row r="11724" spans="4:4" s="198" customFormat="1" ht="15.75" customHeight="1">
      <c r="D11724" s="199"/>
    </row>
    <row r="11726" spans="4:4" s="198" customFormat="1" ht="15.75" customHeight="1">
      <c r="D11726" s="199"/>
    </row>
    <row r="11728" spans="4:4" s="198" customFormat="1" ht="15.75" customHeight="1">
      <c r="D11728" s="199"/>
    </row>
    <row r="11730" spans="4:4" s="198" customFormat="1" ht="15.75" customHeight="1">
      <c r="D11730" s="199"/>
    </row>
    <row r="11732" spans="4:4" s="198" customFormat="1" ht="15.75" customHeight="1">
      <c r="D11732" s="199"/>
    </row>
    <row r="11734" spans="4:4" s="198" customFormat="1" ht="15.75" customHeight="1">
      <c r="D11734" s="199"/>
    </row>
    <row r="11736" spans="4:4" s="198" customFormat="1" ht="15.75" customHeight="1">
      <c r="D11736" s="199"/>
    </row>
    <row r="11738" spans="4:4" s="198" customFormat="1" ht="15.75" customHeight="1">
      <c r="D11738" s="199"/>
    </row>
    <row r="11740" spans="4:4" s="198" customFormat="1" ht="15.75" customHeight="1">
      <c r="D11740" s="199"/>
    </row>
    <row r="11742" spans="4:4" s="198" customFormat="1" ht="15.75" customHeight="1">
      <c r="D11742" s="199"/>
    </row>
    <row r="11744" spans="4:4" s="198" customFormat="1" ht="15.75" customHeight="1">
      <c r="D11744" s="199"/>
    </row>
    <row r="11746" spans="4:4" s="198" customFormat="1" ht="15.75" customHeight="1">
      <c r="D11746" s="199"/>
    </row>
    <row r="11748" spans="4:4" s="198" customFormat="1" ht="15.75" customHeight="1">
      <c r="D11748" s="199"/>
    </row>
    <row r="11750" spans="4:4" s="198" customFormat="1" ht="15.75" customHeight="1">
      <c r="D11750" s="199"/>
    </row>
    <row r="11752" spans="4:4" s="198" customFormat="1" ht="15.75" customHeight="1">
      <c r="D11752" s="199"/>
    </row>
    <row r="11754" spans="4:4" s="198" customFormat="1" ht="15.75" customHeight="1">
      <c r="D11754" s="199"/>
    </row>
    <row r="11756" spans="4:4" s="198" customFormat="1" ht="15.75" customHeight="1">
      <c r="D11756" s="199"/>
    </row>
    <row r="11758" spans="4:4" s="198" customFormat="1" ht="15.75" customHeight="1">
      <c r="D11758" s="199"/>
    </row>
    <row r="11760" spans="4:4" s="198" customFormat="1" ht="15.75" customHeight="1">
      <c r="D11760" s="199"/>
    </row>
    <row r="11762" spans="4:4" s="198" customFormat="1" ht="15.75" customHeight="1">
      <c r="D11762" s="199"/>
    </row>
    <row r="11764" spans="4:4" s="198" customFormat="1" ht="15.75" customHeight="1">
      <c r="D11764" s="199"/>
    </row>
    <row r="11766" spans="4:4" s="198" customFormat="1" ht="15.75" customHeight="1">
      <c r="D11766" s="199"/>
    </row>
    <row r="11768" spans="4:4" s="198" customFormat="1" ht="15.75" customHeight="1">
      <c r="D11768" s="199"/>
    </row>
    <row r="11770" spans="4:4" s="198" customFormat="1" ht="15.75" customHeight="1">
      <c r="D11770" s="199"/>
    </row>
    <row r="11772" spans="4:4" s="198" customFormat="1" ht="15.75" customHeight="1">
      <c r="D11772" s="199"/>
    </row>
    <row r="11774" spans="4:4" s="198" customFormat="1" ht="15.75" customHeight="1">
      <c r="D11774" s="199"/>
    </row>
    <row r="11776" spans="4:4" s="198" customFormat="1" ht="15.75" customHeight="1">
      <c r="D11776" s="199"/>
    </row>
    <row r="11778" spans="4:4" s="198" customFormat="1" ht="15.75" customHeight="1">
      <c r="D11778" s="199"/>
    </row>
    <row r="11780" spans="4:4" s="198" customFormat="1" ht="15.75" customHeight="1">
      <c r="D11780" s="199"/>
    </row>
    <row r="11782" spans="4:4" s="198" customFormat="1" ht="15.75" customHeight="1">
      <c r="D11782" s="199"/>
    </row>
    <row r="11784" spans="4:4" s="198" customFormat="1" ht="15.75" customHeight="1">
      <c r="D11784" s="199"/>
    </row>
    <row r="11786" spans="4:4" s="198" customFormat="1" ht="15.75" customHeight="1">
      <c r="D11786" s="199"/>
    </row>
    <row r="11788" spans="4:4" s="198" customFormat="1" ht="15.75" customHeight="1">
      <c r="D11788" s="199"/>
    </row>
    <row r="11790" spans="4:4" s="198" customFormat="1" ht="15.75" customHeight="1">
      <c r="D11790" s="199"/>
    </row>
    <row r="11792" spans="4:4" s="198" customFormat="1" ht="15.75" customHeight="1">
      <c r="D11792" s="199"/>
    </row>
    <row r="11794" spans="4:4" s="198" customFormat="1" ht="15.75" customHeight="1">
      <c r="D11794" s="199"/>
    </row>
    <row r="11796" spans="4:4" s="198" customFormat="1" ht="15.75" customHeight="1">
      <c r="D11796" s="199"/>
    </row>
    <row r="11798" spans="4:4" s="198" customFormat="1" ht="15.75" customHeight="1">
      <c r="D11798" s="199"/>
    </row>
    <row r="11800" spans="4:4" s="198" customFormat="1" ht="15.75" customHeight="1">
      <c r="D11800" s="199"/>
    </row>
    <row r="11802" spans="4:4" s="198" customFormat="1" ht="15.75" customHeight="1">
      <c r="D11802" s="199"/>
    </row>
    <row r="11804" spans="4:4" s="198" customFormat="1" ht="15.75" customHeight="1">
      <c r="D11804" s="199"/>
    </row>
    <row r="11806" spans="4:4" s="198" customFormat="1" ht="15.75" customHeight="1">
      <c r="D11806" s="199"/>
    </row>
    <row r="11808" spans="4:4" s="198" customFormat="1" ht="15.75" customHeight="1">
      <c r="D11808" s="199"/>
    </row>
    <row r="11810" spans="4:4" s="198" customFormat="1" ht="15.75" customHeight="1">
      <c r="D11810" s="199"/>
    </row>
    <row r="11812" spans="4:4" s="198" customFormat="1" ht="15.75" customHeight="1">
      <c r="D11812" s="199"/>
    </row>
    <row r="11814" spans="4:4" s="198" customFormat="1" ht="15.75" customHeight="1">
      <c r="D11814" s="199"/>
    </row>
    <row r="11816" spans="4:4" s="198" customFormat="1" ht="15.75" customHeight="1">
      <c r="D11816" s="199"/>
    </row>
    <row r="11818" spans="4:4" s="198" customFormat="1" ht="15.75" customHeight="1">
      <c r="D11818" s="199"/>
    </row>
    <row r="11820" spans="4:4" s="198" customFormat="1" ht="15.75" customHeight="1">
      <c r="D11820" s="199"/>
    </row>
    <row r="11822" spans="4:4" s="198" customFormat="1" ht="15.75" customHeight="1">
      <c r="D11822" s="199"/>
    </row>
    <row r="11824" spans="4:4" s="198" customFormat="1" ht="15.75" customHeight="1">
      <c r="D11824" s="199"/>
    </row>
    <row r="11826" spans="4:4" s="198" customFormat="1" ht="15.75" customHeight="1">
      <c r="D11826" s="199"/>
    </row>
    <row r="11828" spans="4:4" s="198" customFormat="1" ht="15.75" customHeight="1">
      <c r="D11828" s="199"/>
    </row>
    <row r="11830" spans="4:4" s="198" customFormat="1" ht="15.75" customHeight="1">
      <c r="D11830" s="199"/>
    </row>
    <row r="11832" spans="4:4" s="198" customFormat="1" ht="15.75" customHeight="1">
      <c r="D11832" s="199"/>
    </row>
    <row r="11834" spans="4:4" s="198" customFormat="1" ht="15.75" customHeight="1">
      <c r="D11834" s="199"/>
    </row>
    <row r="11836" spans="4:4" s="198" customFormat="1" ht="15.75" customHeight="1">
      <c r="D11836" s="199"/>
    </row>
    <row r="11838" spans="4:4" s="198" customFormat="1" ht="15.75" customHeight="1">
      <c r="D11838" s="199"/>
    </row>
    <row r="11840" spans="4:4" s="198" customFormat="1" ht="15.75" customHeight="1">
      <c r="D11840" s="199"/>
    </row>
    <row r="11842" spans="4:4" s="198" customFormat="1" ht="15.75" customHeight="1">
      <c r="D11842" s="199"/>
    </row>
    <row r="11844" spans="4:4" s="198" customFormat="1" ht="15.75" customHeight="1">
      <c r="D11844" s="199"/>
    </row>
    <row r="11846" spans="4:4" s="198" customFormat="1" ht="15.75" customHeight="1">
      <c r="D11846" s="199"/>
    </row>
    <row r="11848" spans="4:4" s="198" customFormat="1" ht="15.75" customHeight="1">
      <c r="D11848" s="199"/>
    </row>
    <row r="11850" spans="4:4" s="198" customFormat="1" ht="15.75" customHeight="1">
      <c r="D11850" s="199"/>
    </row>
    <row r="11852" spans="4:4" s="198" customFormat="1" ht="15.75" customHeight="1">
      <c r="D11852" s="199"/>
    </row>
    <row r="11854" spans="4:4" s="198" customFormat="1" ht="15.75" customHeight="1">
      <c r="D11854" s="199"/>
    </row>
    <row r="11856" spans="4:4" s="198" customFormat="1" ht="15.75" customHeight="1">
      <c r="D11856" s="199"/>
    </row>
    <row r="11858" spans="4:4" s="198" customFormat="1" ht="15.75" customHeight="1">
      <c r="D11858" s="199"/>
    </row>
    <row r="11860" spans="4:4" s="198" customFormat="1" ht="15.75" customHeight="1">
      <c r="D11860" s="199"/>
    </row>
    <row r="11862" spans="4:4" s="198" customFormat="1" ht="15.75" customHeight="1">
      <c r="D11862" s="199"/>
    </row>
    <row r="11864" spans="4:4" s="198" customFormat="1" ht="15.75" customHeight="1">
      <c r="D11864" s="199"/>
    </row>
    <row r="11866" spans="4:4" s="198" customFormat="1" ht="15.75" customHeight="1">
      <c r="D11866" s="199"/>
    </row>
    <row r="11868" spans="4:4" s="198" customFormat="1" ht="15.75" customHeight="1">
      <c r="D11868" s="199"/>
    </row>
    <row r="11870" spans="4:4" s="198" customFormat="1" ht="15.75" customHeight="1">
      <c r="D11870" s="199"/>
    </row>
    <row r="11872" spans="4:4" s="198" customFormat="1" ht="15.75" customHeight="1">
      <c r="D11872" s="199"/>
    </row>
    <row r="11874" spans="4:4" s="198" customFormat="1" ht="15.75" customHeight="1">
      <c r="D11874" s="199"/>
    </row>
    <row r="11876" spans="4:4" s="198" customFormat="1" ht="15.75" customHeight="1">
      <c r="D11876" s="199"/>
    </row>
    <row r="11878" spans="4:4" s="198" customFormat="1" ht="15.75" customHeight="1">
      <c r="D11878" s="199"/>
    </row>
    <row r="11880" spans="4:4" s="198" customFormat="1" ht="15.75" customHeight="1">
      <c r="D11880" s="199"/>
    </row>
    <row r="11882" spans="4:4" s="198" customFormat="1" ht="15.75" customHeight="1">
      <c r="D11882" s="199"/>
    </row>
    <row r="11884" spans="4:4" s="198" customFormat="1" ht="15.75" customHeight="1">
      <c r="D11884" s="199"/>
    </row>
    <row r="11886" spans="4:4" s="198" customFormat="1" ht="15.75" customHeight="1">
      <c r="D11886" s="199"/>
    </row>
    <row r="11888" spans="4:4" s="198" customFormat="1" ht="15.75" customHeight="1">
      <c r="D11888" s="199"/>
    </row>
    <row r="11890" spans="4:4" s="198" customFormat="1" ht="15.75" customHeight="1">
      <c r="D11890" s="199"/>
    </row>
    <row r="11892" spans="4:4" s="198" customFormat="1" ht="15.75" customHeight="1">
      <c r="D11892" s="199"/>
    </row>
    <row r="11894" spans="4:4" s="198" customFormat="1" ht="15.75" customHeight="1">
      <c r="D11894" s="199"/>
    </row>
    <row r="11896" spans="4:4" s="198" customFormat="1" ht="15.75" customHeight="1">
      <c r="D11896" s="199"/>
    </row>
    <row r="11898" spans="4:4" s="198" customFormat="1" ht="15.75" customHeight="1">
      <c r="D11898" s="199"/>
    </row>
    <row r="11900" spans="4:4" s="198" customFormat="1" ht="15.75" customHeight="1">
      <c r="D11900" s="199"/>
    </row>
    <row r="11902" spans="4:4" s="198" customFormat="1" ht="15.75" customHeight="1">
      <c r="D11902" s="199"/>
    </row>
    <row r="11904" spans="4:4" s="198" customFormat="1" ht="15.75" customHeight="1">
      <c r="D11904" s="199"/>
    </row>
    <row r="11906" spans="4:4" s="198" customFormat="1" ht="15.75" customHeight="1">
      <c r="D11906" s="199"/>
    </row>
    <row r="11908" spans="4:4" s="198" customFormat="1" ht="15.75" customHeight="1">
      <c r="D11908" s="199"/>
    </row>
    <row r="11910" spans="4:4" s="198" customFormat="1" ht="15.75" customHeight="1">
      <c r="D11910" s="199"/>
    </row>
    <row r="11912" spans="4:4" s="198" customFormat="1" ht="15.75" customHeight="1">
      <c r="D11912" s="199"/>
    </row>
    <row r="11914" spans="4:4" s="198" customFormat="1" ht="15.75" customHeight="1">
      <c r="D11914" s="199"/>
    </row>
    <row r="11916" spans="4:4" s="198" customFormat="1" ht="15.75" customHeight="1">
      <c r="D11916" s="199"/>
    </row>
    <row r="11918" spans="4:4" s="198" customFormat="1" ht="15.75" customHeight="1">
      <c r="D11918" s="199"/>
    </row>
    <row r="11920" spans="4:4" s="198" customFormat="1" ht="15.75" customHeight="1">
      <c r="D11920" s="199"/>
    </row>
    <row r="11922" spans="4:4" s="198" customFormat="1" ht="15.75" customHeight="1">
      <c r="D11922" s="199"/>
    </row>
    <row r="11924" spans="4:4" s="198" customFormat="1" ht="15.75" customHeight="1">
      <c r="D11924" s="199"/>
    </row>
    <row r="11926" spans="4:4" s="198" customFormat="1" ht="15.75" customHeight="1">
      <c r="D11926" s="199"/>
    </row>
    <row r="11928" spans="4:4" s="198" customFormat="1" ht="15.75" customHeight="1">
      <c r="D11928" s="199"/>
    </row>
    <row r="11930" spans="4:4" s="198" customFormat="1" ht="15.75" customHeight="1">
      <c r="D11930" s="199"/>
    </row>
    <row r="11932" spans="4:4" s="198" customFormat="1" ht="15.75" customHeight="1">
      <c r="D11932" s="199"/>
    </row>
    <row r="11934" spans="4:4" s="198" customFormat="1" ht="15.75" customHeight="1">
      <c r="D11934" s="199"/>
    </row>
    <row r="11936" spans="4:4" s="198" customFormat="1" ht="15.75" customHeight="1">
      <c r="D11936" s="199"/>
    </row>
    <row r="11938" spans="4:4" s="198" customFormat="1" ht="15.75" customHeight="1">
      <c r="D11938" s="199"/>
    </row>
    <row r="11940" spans="4:4" s="198" customFormat="1" ht="15.75" customHeight="1">
      <c r="D11940" s="199"/>
    </row>
    <row r="11942" spans="4:4" s="198" customFormat="1" ht="15.75" customHeight="1">
      <c r="D11942" s="199"/>
    </row>
    <row r="11944" spans="4:4" s="198" customFormat="1" ht="15.75" customHeight="1">
      <c r="D11944" s="199"/>
    </row>
    <row r="11946" spans="4:4" s="198" customFormat="1" ht="15.75" customHeight="1">
      <c r="D11946" s="199"/>
    </row>
    <row r="11948" spans="4:4" s="198" customFormat="1" ht="15.75" customHeight="1">
      <c r="D11948" s="199"/>
    </row>
    <row r="11950" spans="4:4" s="198" customFormat="1" ht="15.75" customHeight="1">
      <c r="D11950" s="199"/>
    </row>
    <row r="11952" spans="4:4" s="198" customFormat="1" ht="15.75" customHeight="1">
      <c r="D11952" s="199"/>
    </row>
    <row r="11954" spans="4:4" s="198" customFormat="1" ht="15.75" customHeight="1">
      <c r="D11954" s="199"/>
    </row>
    <row r="11956" spans="4:4" s="198" customFormat="1" ht="15.75" customHeight="1">
      <c r="D11956" s="199"/>
    </row>
    <row r="11958" spans="4:4" s="198" customFormat="1" ht="15.75" customHeight="1">
      <c r="D11958" s="199"/>
    </row>
    <row r="11960" spans="4:4" s="198" customFormat="1" ht="15.75" customHeight="1">
      <c r="D11960" s="199"/>
    </row>
    <row r="11962" spans="4:4" s="198" customFormat="1" ht="15.75" customHeight="1">
      <c r="D11962" s="199"/>
    </row>
    <row r="11964" spans="4:4" s="198" customFormat="1" ht="15.75" customHeight="1">
      <c r="D11964" s="199"/>
    </row>
    <row r="11966" spans="4:4" s="198" customFormat="1" ht="15.75" customHeight="1">
      <c r="D11966" s="199"/>
    </row>
    <row r="11968" spans="4:4" s="198" customFormat="1" ht="15.75" customHeight="1">
      <c r="D11968" s="199"/>
    </row>
    <row r="11970" spans="4:4" s="198" customFormat="1" ht="15.75" customHeight="1">
      <c r="D11970" s="199"/>
    </row>
    <row r="11972" spans="4:4" s="198" customFormat="1" ht="15.75" customHeight="1">
      <c r="D11972" s="199"/>
    </row>
    <row r="11974" spans="4:4" s="198" customFormat="1" ht="15.75" customHeight="1">
      <c r="D11974" s="199"/>
    </row>
    <row r="11976" spans="4:4" s="198" customFormat="1" ht="15.75" customHeight="1">
      <c r="D11976" s="199"/>
    </row>
    <row r="11978" spans="4:4" s="198" customFormat="1" ht="15.75" customHeight="1">
      <c r="D11978" s="199"/>
    </row>
    <row r="11980" spans="4:4" s="198" customFormat="1" ht="15.75" customHeight="1">
      <c r="D11980" s="199"/>
    </row>
    <row r="11982" spans="4:4" s="198" customFormat="1" ht="15.75" customHeight="1">
      <c r="D11982" s="199"/>
    </row>
    <row r="11984" spans="4:4" s="198" customFormat="1" ht="15.75" customHeight="1">
      <c r="D11984" s="199"/>
    </row>
    <row r="11986" spans="4:4" s="198" customFormat="1" ht="15.75" customHeight="1">
      <c r="D11986" s="199"/>
    </row>
    <row r="11988" spans="4:4" s="198" customFormat="1" ht="15.75" customHeight="1">
      <c r="D11988" s="199"/>
    </row>
    <row r="11990" spans="4:4" s="198" customFormat="1" ht="15.75" customHeight="1">
      <c r="D11990" s="199"/>
    </row>
    <row r="11992" spans="4:4" s="198" customFormat="1" ht="15.75" customHeight="1">
      <c r="D11992" s="199"/>
    </row>
    <row r="11994" spans="4:4" s="198" customFormat="1" ht="15.75" customHeight="1">
      <c r="D11994" s="199"/>
    </row>
    <row r="11996" spans="4:4" s="198" customFormat="1" ht="15.75" customHeight="1">
      <c r="D11996" s="199"/>
    </row>
    <row r="11998" spans="4:4" s="198" customFormat="1" ht="15.75" customHeight="1">
      <c r="D11998" s="199"/>
    </row>
    <row r="12000" spans="4:4" s="198" customFormat="1" ht="15.75" customHeight="1">
      <c r="D12000" s="199"/>
    </row>
    <row r="12002" spans="4:4" s="198" customFormat="1" ht="15.75" customHeight="1">
      <c r="D12002" s="199"/>
    </row>
    <row r="12004" spans="4:4" s="198" customFormat="1" ht="15.75" customHeight="1">
      <c r="D12004" s="199"/>
    </row>
    <row r="12006" spans="4:4" s="198" customFormat="1" ht="15.75" customHeight="1">
      <c r="D12006" s="199"/>
    </row>
    <row r="12008" spans="4:4" s="198" customFormat="1" ht="15.75" customHeight="1">
      <c r="D12008" s="199"/>
    </row>
    <row r="12010" spans="4:4" s="198" customFormat="1" ht="15.75" customHeight="1">
      <c r="D12010" s="199"/>
    </row>
    <row r="12012" spans="4:4" s="198" customFormat="1" ht="15.75" customHeight="1">
      <c r="D12012" s="199"/>
    </row>
    <row r="12014" spans="4:4" s="198" customFormat="1" ht="15.75" customHeight="1">
      <c r="D12014" s="199"/>
    </row>
    <row r="12016" spans="4:4" s="198" customFormat="1" ht="15.75" customHeight="1">
      <c r="D12016" s="199"/>
    </row>
    <row r="12018" spans="4:4" s="198" customFormat="1" ht="15.75" customHeight="1">
      <c r="D12018" s="199"/>
    </row>
    <row r="12020" spans="4:4" s="198" customFormat="1" ht="15.75" customHeight="1">
      <c r="D12020" s="199"/>
    </row>
    <row r="12022" spans="4:4" s="198" customFormat="1" ht="15.75" customHeight="1">
      <c r="D12022" s="199"/>
    </row>
    <row r="12024" spans="4:4" s="198" customFormat="1" ht="15.75" customHeight="1">
      <c r="D12024" s="199"/>
    </row>
    <row r="12026" spans="4:4" s="198" customFormat="1" ht="15.75" customHeight="1">
      <c r="D12026" s="199"/>
    </row>
    <row r="12028" spans="4:4" s="198" customFormat="1" ht="15.75" customHeight="1">
      <c r="D12028" s="199"/>
    </row>
    <row r="12030" spans="4:4" s="198" customFormat="1" ht="15.75" customHeight="1">
      <c r="D12030" s="199"/>
    </row>
    <row r="12032" spans="4:4" s="198" customFormat="1" ht="15.75" customHeight="1">
      <c r="D12032" s="199"/>
    </row>
    <row r="12034" spans="4:4" s="198" customFormat="1" ht="15.75" customHeight="1">
      <c r="D12034" s="199"/>
    </row>
    <row r="12036" spans="4:4" s="198" customFormat="1" ht="15.75" customHeight="1">
      <c r="D12036" s="199"/>
    </row>
    <row r="12038" spans="4:4" s="198" customFormat="1" ht="15.75" customHeight="1">
      <c r="D12038" s="199"/>
    </row>
    <row r="12040" spans="4:4" s="198" customFormat="1" ht="15.75" customHeight="1">
      <c r="D12040" s="199"/>
    </row>
    <row r="12042" spans="4:4" s="198" customFormat="1" ht="15.75" customHeight="1">
      <c r="D12042" s="199"/>
    </row>
    <row r="12044" spans="4:4" s="198" customFormat="1" ht="15.75" customHeight="1">
      <c r="D12044" s="199"/>
    </row>
    <row r="12046" spans="4:4" s="198" customFormat="1" ht="15.75" customHeight="1">
      <c r="D12046" s="199"/>
    </row>
    <row r="12048" spans="4:4" s="198" customFormat="1" ht="15.75" customHeight="1">
      <c r="D12048" s="199"/>
    </row>
    <row r="12050" spans="4:4" s="198" customFormat="1" ht="15.75" customHeight="1">
      <c r="D12050" s="199"/>
    </row>
    <row r="12052" spans="4:4" s="198" customFormat="1" ht="15.75" customHeight="1">
      <c r="D12052" s="199"/>
    </row>
    <row r="12054" spans="4:4" s="198" customFormat="1" ht="15.75" customHeight="1">
      <c r="D12054" s="199"/>
    </row>
    <row r="12056" spans="4:4" s="198" customFormat="1" ht="15.75" customHeight="1">
      <c r="D12056" s="199"/>
    </row>
    <row r="12058" spans="4:4" s="198" customFormat="1" ht="15.75" customHeight="1">
      <c r="D12058" s="199"/>
    </row>
    <row r="12060" spans="4:4" s="198" customFormat="1" ht="15.75" customHeight="1">
      <c r="D12060" s="199"/>
    </row>
    <row r="12062" spans="4:4" s="198" customFormat="1" ht="15.75" customHeight="1">
      <c r="D12062" s="199"/>
    </row>
    <row r="12064" spans="4:4" s="198" customFormat="1" ht="15.75" customHeight="1">
      <c r="D12064" s="199"/>
    </row>
    <row r="12066" spans="4:4" s="198" customFormat="1" ht="15.75" customHeight="1">
      <c r="D12066" s="199"/>
    </row>
    <row r="12068" spans="4:4" s="198" customFormat="1" ht="15.75" customHeight="1">
      <c r="D12068" s="199"/>
    </row>
    <row r="12070" spans="4:4" s="198" customFormat="1" ht="15.75" customHeight="1">
      <c r="D12070" s="199"/>
    </row>
    <row r="12072" spans="4:4" s="198" customFormat="1" ht="15.75" customHeight="1">
      <c r="D12072" s="199"/>
    </row>
    <row r="12074" spans="4:4" s="198" customFormat="1" ht="15.75" customHeight="1">
      <c r="D12074" s="199"/>
    </row>
    <row r="12076" spans="4:4" s="198" customFormat="1" ht="15.75" customHeight="1">
      <c r="D12076" s="199"/>
    </row>
    <row r="12078" spans="4:4" s="198" customFormat="1" ht="15.75" customHeight="1">
      <c r="D12078" s="199"/>
    </row>
    <row r="12080" spans="4:4" s="198" customFormat="1" ht="15.75" customHeight="1">
      <c r="D12080" s="199"/>
    </row>
    <row r="12082" spans="4:4" s="198" customFormat="1" ht="15.75" customHeight="1">
      <c r="D12082" s="199"/>
    </row>
    <row r="12084" spans="4:4" s="198" customFormat="1" ht="15.75" customHeight="1">
      <c r="D12084" s="199"/>
    </row>
    <row r="12086" spans="4:4" s="198" customFormat="1" ht="15.75" customHeight="1">
      <c r="D12086" s="199"/>
    </row>
    <row r="12088" spans="4:4" s="198" customFormat="1" ht="15.75" customHeight="1">
      <c r="D12088" s="199"/>
    </row>
    <row r="12090" spans="4:4" s="198" customFormat="1" ht="15.75" customHeight="1">
      <c r="D12090" s="199"/>
    </row>
    <row r="12092" spans="4:4" s="198" customFormat="1" ht="15.75" customHeight="1">
      <c r="D12092" s="199"/>
    </row>
    <row r="12094" spans="4:4" s="198" customFormat="1" ht="15.75" customHeight="1">
      <c r="D12094" s="199"/>
    </row>
    <row r="12096" spans="4:4" s="198" customFormat="1" ht="15.75" customHeight="1">
      <c r="D12096" s="199"/>
    </row>
    <row r="12098" spans="4:4" s="198" customFormat="1" ht="15.75" customHeight="1">
      <c r="D12098" s="199"/>
    </row>
    <row r="12100" spans="4:4" s="198" customFormat="1" ht="15.75" customHeight="1">
      <c r="D12100" s="199"/>
    </row>
    <row r="12102" spans="4:4" s="198" customFormat="1" ht="15.75" customHeight="1">
      <c r="D12102" s="199"/>
    </row>
    <row r="12104" spans="4:4" s="198" customFormat="1" ht="15.75" customHeight="1">
      <c r="D12104" s="199"/>
    </row>
    <row r="12106" spans="4:4" s="198" customFormat="1" ht="15.75" customHeight="1">
      <c r="D12106" s="199"/>
    </row>
    <row r="12108" spans="4:4" s="198" customFormat="1" ht="15.75" customHeight="1">
      <c r="D12108" s="199"/>
    </row>
    <row r="12110" spans="4:4" s="198" customFormat="1" ht="15.75" customHeight="1">
      <c r="D12110" s="199"/>
    </row>
    <row r="12112" spans="4:4" s="198" customFormat="1" ht="15.75" customHeight="1">
      <c r="D12112" s="199"/>
    </row>
    <row r="12114" spans="4:4" s="198" customFormat="1" ht="15.75" customHeight="1">
      <c r="D12114" s="199"/>
    </row>
    <row r="12116" spans="4:4" s="198" customFormat="1" ht="15.75" customHeight="1">
      <c r="D12116" s="199"/>
    </row>
    <row r="12118" spans="4:4" s="198" customFormat="1" ht="15.75" customHeight="1">
      <c r="D12118" s="199"/>
    </row>
    <row r="12120" spans="4:4" s="198" customFormat="1" ht="15.75" customHeight="1">
      <c r="D12120" s="199"/>
    </row>
    <row r="12122" spans="4:4" s="198" customFormat="1" ht="15.75" customHeight="1">
      <c r="D12122" s="199"/>
    </row>
    <row r="12124" spans="4:4" s="198" customFormat="1" ht="15.75" customHeight="1">
      <c r="D12124" s="199"/>
    </row>
    <row r="12126" spans="4:4" s="198" customFormat="1" ht="15.75" customHeight="1">
      <c r="D12126" s="199"/>
    </row>
    <row r="12128" spans="4:4" s="198" customFormat="1" ht="15.75" customHeight="1">
      <c r="D12128" s="199"/>
    </row>
    <row r="12130" spans="4:4" s="198" customFormat="1" ht="15.75" customHeight="1">
      <c r="D12130" s="199"/>
    </row>
    <row r="12132" spans="4:4" s="198" customFormat="1" ht="15.75" customHeight="1">
      <c r="D12132" s="199"/>
    </row>
    <row r="12134" spans="4:4" s="198" customFormat="1" ht="15.75" customHeight="1">
      <c r="D12134" s="199"/>
    </row>
    <row r="12136" spans="4:4" s="198" customFormat="1" ht="15.75" customHeight="1">
      <c r="D12136" s="199"/>
    </row>
    <row r="12138" spans="4:4" s="198" customFormat="1" ht="15.75" customHeight="1">
      <c r="D12138" s="199"/>
    </row>
    <row r="12140" spans="4:4" s="198" customFormat="1" ht="15.75" customHeight="1">
      <c r="D12140" s="199"/>
    </row>
    <row r="12142" spans="4:4" s="198" customFormat="1" ht="15.75" customHeight="1">
      <c r="D12142" s="199"/>
    </row>
    <row r="12144" spans="4:4" s="198" customFormat="1" ht="15.75" customHeight="1">
      <c r="D12144" s="199"/>
    </row>
    <row r="12146" spans="4:4" s="198" customFormat="1" ht="15.75" customHeight="1">
      <c r="D12146" s="199"/>
    </row>
    <row r="12148" spans="4:4" s="198" customFormat="1" ht="15.75" customHeight="1">
      <c r="D12148" s="199"/>
    </row>
    <row r="12150" spans="4:4" s="198" customFormat="1" ht="15.75" customHeight="1">
      <c r="D12150" s="199"/>
    </row>
    <row r="12152" spans="4:4" s="198" customFormat="1" ht="15.75" customHeight="1">
      <c r="D12152" s="199"/>
    </row>
    <row r="12154" spans="4:4" s="198" customFormat="1" ht="15.75" customHeight="1">
      <c r="D12154" s="199"/>
    </row>
    <row r="12156" spans="4:4" s="198" customFormat="1" ht="15.75" customHeight="1">
      <c r="D12156" s="199"/>
    </row>
    <row r="12158" spans="4:4" s="198" customFormat="1" ht="15.75" customHeight="1">
      <c r="D12158" s="199"/>
    </row>
    <row r="12160" spans="4:4" s="198" customFormat="1" ht="15.75" customHeight="1">
      <c r="D12160" s="199"/>
    </row>
    <row r="12162" spans="4:4" s="198" customFormat="1" ht="15.75" customHeight="1">
      <c r="D12162" s="199"/>
    </row>
    <row r="12164" spans="4:4" s="198" customFormat="1" ht="15.75" customHeight="1">
      <c r="D12164" s="199"/>
    </row>
    <row r="12166" spans="4:4" s="198" customFormat="1" ht="15.75" customHeight="1">
      <c r="D12166" s="199"/>
    </row>
    <row r="12168" spans="4:4" s="198" customFormat="1" ht="15.75" customHeight="1">
      <c r="D12168" s="199"/>
    </row>
    <row r="12170" spans="4:4" s="198" customFormat="1" ht="15.75" customHeight="1">
      <c r="D12170" s="199"/>
    </row>
    <row r="12172" spans="4:4" s="198" customFormat="1" ht="15.75" customHeight="1">
      <c r="D12172" s="199"/>
    </row>
    <row r="12174" spans="4:4" s="198" customFormat="1" ht="15.75" customHeight="1">
      <c r="D12174" s="199"/>
    </row>
    <row r="12176" spans="4:4" s="198" customFormat="1" ht="15.75" customHeight="1">
      <c r="D12176" s="199"/>
    </row>
    <row r="12178" spans="4:4" s="198" customFormat="1" ht="15.75" customHeight="1">
      <c r="D12178" s="199"/>
    </row>
    <row r="12180" spans="4:4" s="198" customFormat="1" ht="15.75" customHeight="1">
      <c r="D12180" s="199"/>
    </row>
    <row r="12182" spans="4:4" s="198" customFormat="1" ht="15.75" customHeight="1">
      <c r="D12182" s="199"/>
    </row>
    <row r="12184" spans="4:4" s="198" customFormat="1" ht="15.75" customHeight="1">
      <c r="D12184" s="199"/>
    </row>
    <row r="12186" spans="4:4" s="198" customFormat="1" ht="15.75" customHeight="1">
      <c r="D12186" s="199"/>
    </row>
    <row r="12188" spans="4:4" s="198" customFormat="1" ht="15.75" customHeight="1">
      <c r="D12188" s="199"/>
    </row>
    <row r="12190" spans="4:4" s="198" customFormat="1" ht="15.75" customHeight="1">
      <c r="D12190" s="199"/>
    </row>
    <row r="12192" spans="4:4" s="198" customFormat="1" ht="15.75" customHeight="1">
      <c r="D12192" s="199"/>
    </row>
    <row r="12194" spans="4:4" s="198" customFormat="1" ht="15.75" customHeight="1">
      <c r="D12194" s="199"/>
    </row>
    <row r="12196" spans="4:4" s="198" customFormat="1" ht="15.75" customHeight="1">
      <c r="D12196" s="199"/>
    </row>
    <row r="12198" spans="4:4" s="198" customFormat="1" ht="15.75" customHeight="1">
      <c r="D12198" s="199"/>
    </row>
    <row r="12200" spans="4:4" s="198" customFormat="1" ht="15.75" customHeight="1">
      <c r="D12200" s="199"/>
    </row>
    <row r="12202" spans="4:4" s="198" customFormat="1" ht="15.75" customHeight="1">
      <c r="D12202" s="199"/>
    </row>
    <row r="12204" spans="4:4" s="198" customFormat="1" ht="15.75" customHeight="1">
      <c r="D12204" s="199"/>
    </row>
    <row r="12206" spans="4:4" s="198" customFormat="1" ht="15.75" customHeight="1">
      <c r="D12206" s="199"/>
    </row>
    <row r="12208" spans="4:4" s="198" customFormat="1" ht="15.75" customHeight="1">
      <c r="D12208" s="199"/>
    </row>
    <row r="12210" spans="4:4" s="198" customFormat="1" ht="15.75" customHeight="1">
      <c r="D12210" s="199"/>
    </row>
    <row r="12212" spans="4:4" s="198" customFormat="1" ht="15.75" customHeight="1">
      <c r="D12212" s="199"/>
    </row>
    <row r="12214" spans="4:4" s="198" customFormat="1" ht="15.75" customHeight="1">
      <c r="D12214" s="199"/>
    </row>
    <row r="12216" spans="4:4" s="198" customFormat="1" ht="15.75" customHeight="1">
      <c r="D12216" s="199"/>
    </row>
    <row r="12218" spans="4:4" s="198" customFormat="1" ht="15.75" customHeight="1">
      <c r="D12218" s="199"/>
    </row>
    <row r="12220" spans="4:4" s="198" customFormat="1" ht="15.75" customHeight="1">
      <c r="D12220" s="199"/>
    </row>
    <row r="12222" spans="4:4" s="198" customFormat="1" ht="15.75" customHeight="1">
      <c r="D12222" s="199"/>
    </row>
    <row r="12224" spans="4:4" s="198" customFormat="1" ht="15.75" customHeight="1">
      <c r="D12224" s="199"/>
    </row>
    <row r="12226" spans="4:4" s="198" customFormat="1" ht="15.75" customHeight="1">
      <c r="D12226" s="199"/>
    </row>
    <row r="12228" spans="4:4" s="198" customFormat="1" ht="15.75" customHeight="1">
      <c r="D12228" s="199"/>
    </row>
    <row r="12230" spans="4:4" s="198" customFormat="1" ht="15.75" customHeight="1">
      <c r="D12230" s="199"/>
    </row>
    <row r="12232" spans="4:4" s="198" customFormat="1" ht="15.75" customHeight="1">
      <c r="D12232" s="199"/>
    </row>
    <row r="12234" spans="4:4" s="198" customFormat="1" ht="15.75" customHeight="1">
      <c r="D12234" s="199"/>
    </row>
    <row r="12236" spans="4:4" s="198" customFormat="1" ht="15.75" customHeight="1">
      <c r="D12236" s="199"/>
    </row>
    <row r="12238" spans="4:4" s="198" customFormat="1" ht="15.75" customHeight="1">
      <c r="D12238" s="199"/>
    </row>
    <row r="12240" spans="4:4" s="198" customFormat="1" ht="15.75" customHeight="1">
      <c r="D12240" s="199"/>
    </row>
    <row r="12242" spans="4:4" s="198" customFormat="1" ht="15.75" customHeight="1">
      <c r="D12242" s="199"/>
    </row>
    <row r="12244" spans="4:4" s="198" customFormat="1" ht="15.75" customHeight="1">
      <c r="D12244" s="199"/>
    </row>
    <row r="12246" spans="4:4" s="198" customFormat="1" ht="15.75" customHeight="1">
      <c r="D12246" s="199"/>
    </row>
    <row r="12248" spans="4:4" s="198" customFormat="1" ht="15.75" customHeight="1">
      <c r="D12248" s="199"/>
    </row>
    <row r="12250" spans="4:4" s="198" customFormat="1" ht="15.75" customHeight="1">
      <c r="D12250" s="199"/>
    </row>
    <row r="12252" spans="4:4" s="198" customFormat="1" ht="15.75" customHeight="1">
      <c r="D12252" s="199"/>
    </row>
    <row r="12254" spans="4:4" s="198" customFormat="1" ht="15.75" customHeight="1">
      <c r="D12254" s="199"/>
    </row>
    <row r="12256" spans="4:4" s="198" customFormat="1" ht="15.75" customHeight="1">
      <c r="D12256" s="199"/>
    </row>
    <row r="12258" spans="4:4" s="198" customFormat="1" ht="15.75" customHeight="1">
      <c r="D12258" s="199"/>
    </row>
    <row r="12260" spans="4:4" s="198" customFormat="1" ht="15.75" customHeight="1">
      <c r="D12260" s="199"/>
    </row>
    <row r="12262" spans="4:4" s="198" customFormat="1" ht="15.75" customHeight="1">
      <c r="D12262" s="199"/>
    </row>
    <row r="12264" spans="4:4" s="198" customFormat="1" ht="15.75" customHeight="1">
      <c r="D12264" s="199"/>
    </row>
    <row r="12266" spans="4:4" s="198" customFormat="1" ht="15.75" customHeight="1">
      <c r="D12266" s="199"/>
    </row>
    <row r="12268" spans="4:4" s="198" customFormat="1" ht="15.75" customHeight="1">
      <c r="D12268" s="199"/>
    </row>
    <row r="12270" spans="4:4" s="198" customFormat="1" ht="15.75" customHeight="1">
      <c r="D12270" s="199"/>
    </row>
    <row r="12272" spans="4:4" s="198" customFormat="1" ht="15.75" customHeight="1">
      <c r="D12272" s="199"/>
    </row>
    <row r="12274" spans="4:4" s="198" customFormat="1" ht="15.75" customHeight="1">
      <c r="D12274" s="199"/>
    </row>
    <row r="12276" spans="4:4" s="198" customFormat="1" ht="15.75" customHeight="1">
      <c r="D12276" s="199"/>
    </row>
    <row r="12278" spans="4:4" s="198" customFormat="1" ht="15.75" customHeight="1">
      <c r="D12278" s="199"/>
    </row>
    <row r="12280" spans="4:4" s="198" customFormat="1" ht="15.75" customHeight="1">
      <c r="D12280" s="199"/>
    </row>
    <row r="12282" spans="4:4" s="198" customFormat="1" ht="15.75" customHeight="1">
      <c r="D12282" s="199"/>
    </row>
    <row r="12284" spans="4:4" s="198" customFormat="1" ht="15.75" customHeight="1">
      <c r="D12284" s="199"/>
    </row>
    <row r="12286" spans="4:4" s="198" customFormat="1" ht="15.75" customHeight="1">
      <c r="D12286" s="199"/>
    </row>
    <row r="12288" spans="4:4" s="198" customFormat="1" ht="15.75" customHeight="1">
      <c r="D12288" s="199"/>
    </row>
    <row r="12290" spans="4:4" s="198" customFormat="1" ht="15.75" customHeight="1">
      <c r="D12290" s="199"/>
    </row>
    <row r="12292" spans="4:4" s="198" customFormat="1" ht="15.75" customHeight="1">
      <c r="D12292" s="199"/>
    </row>
    <row r="12294" spans="4:4" s="198" customFormat="1" ht="15.75" customHeight="1">
      <c r="D12294" s="199"/>
    </row>
    <row r="12296" spans="4:4" s="198" customFormat="1" ht="15.75" customHeight="1">
      <c r="D12296" s="199"/>
    </row>
    <row r="12298" spans="4:4" s="198" customFormat="1" ht="15.75" customHeight="1">
      <c r="D12298" s="199"/>
    </row>
    <row r="12300" spans="4:4" s="198" customFormat="1" ht="15.75" customHeight="1">
      <c r="D12300" s="199"/>
    </row>
    <row r="12302" spans="4:4" s="198" customFormat="1" ht="15.75" customHeight="1">
      <c r="D12302" s="199"/>
    </row>
    <row r="12304" spans="4:4" s="198" customFormat="1" ht="15.75" customHeight="1">
      <c r="D12304" s="199"/>
    </row>
    <row r="12306" spans="4:4" s="198" customFormat="1" ht="15.75" customHeight="1">
      <c r="D12306" s="199"/>
    </row>
    <row r="12308" spans="4:4" s="198" customFormat="1" ht="15.75" customHeight="1">
      <c r="D12308" s="199"/>
    </row>
    <row r="12310" spans="4:4" s="198" customFormat="1" ht="15.75" customHeight="1">
      <c r="D12310" s="199"/>
    </row>
    <row r="12312" spans="4:4" s="198" customFormat="1" ht="15.75" customHeight="1">
      <c r="D12312" s="199"/>
    </row>
    <row r="12314" spans="4:4" s="198" customFormat="1" ht="15.75" customHeight="1">
      <c r="D12314" s="199"/>
    </row>
    <row r="12316" spans="4:4" s="198" customFormat="1" ht="15.75" customHeight="1">
      <c r="D12316" s="199"/>
    </row>
    <row r="12318" spans="4:4" s="198" customFormat="1" ht="15.75" customHeight="1">
      <c r="D12318" s="199"/>
    </row>
    <row r="12320" spans="4:4" s="198" customFormat="1" ht="15.75" customHeight="1">
      <c r="D12320" s="199"/>
    </row>
    <row r="12322" spans="4:4" s="198" customFormat="1" ht="15.75" customHeight="1">
      <c r="D12322" s="199"/>
    </row>
    <row r="12324" spans="4:4" s="198" customFormat="1" ht="15.75" customHeight="1">
      <c r="D12324" s="199"/>
    </row>
    <row r="12326" spans="4:4" s="198" customFormat="1" ht="15.75" customHeight="1">
      <c r="D12326" s="199"/>
    </row>
    <row r="12328" spans="4:4" s="198" customFormat="1" ht="15.75" customHeight="1">
      <c r="D12328" s="199"/>
    </row>
    <row r="12330" spans="4:4" s="198" customFormat="1" ht="15.75" customHeight="1">
      <c r="D12330" s="199"/>
    </row>
    <row r="12332" spans="4:4" s="198" customFormat="1" ht="15.75" customHeight="1">
      <c r="D12332" s="199"/>
    </row>
    <row r="12334" spans="4:4" s="198" customFormat="1" ht="15.75" customHeight="1">
      <c r="D12334" s="199"/>
    </row>
    <row r="12336" spans="4:4" s="198" customFormat="1" ht="15.75" customHeight="1">
      <c r="D12336" s="199"/>
    </row>
    <row r="12338" spans="4:4" s="198" customFormat="1" ht="15.75" customHeight="1">
      <c r="D12338" s="199"/>
    </row>
    <row r="12340" spans="4:4" s="198" customFormat="1" ht="15.75" customHeight="1">
      <c r="D12340" s="199"/>
    </row>
    <row r="12342" spans="4:4" s="198" customFormat="1" ht="15.75" customHeight="1">
      <c r="D12342" s="199"/>
    </row>
    <row r="12344" spans="4:4" s="198" customFormat="1" ht="15.75" customHeight="1">
      <c r="D12344" s="199"/>
    </row>
    <row r="12346" spans="4:4" s="198" customFormat="1" ht="15.75" customHeight="1">
      <c r="D12346" s="199"/>
    </row>
    <row r="12348" spans="4:4" s="198" customFormat="1" ht="15.75" customHeight="1">
      <c r="D12348" s="199"/>
    </row>
    <row r="12350" spans="4:4" s="198" customFormat="1" ht="15.75" customHeight="1">
      <c r="D12350" s="199"/>
    </row>
    <row r="12352" spans="4:4" s="198" customFormat="1" ht="15.75" customHeight="1">
      <c r="D12352" s="199"/>
    </row>
    <row r="12354" spans="4:4" s="198" customFormat="1" ht="15.75" customHeight="1">
      <c r="D12354" s="199"/>
    </row>
    <row r="12356" spans="4:4" s="198" customFormat="1" ht="15.75" customHeight="1">
      <c r="D12356" s="199"/>
    </row>
    <row r="12358" spans="4:4" s="198" customFormat="1" ht="15.75" customHeight="1">
      <c r="D12358" s="199"/>
    </row>
    <row r="12360" spans="4:4" s="198" customFormat="1" ht="15.75" customHeight="1">
      <c r="D12360" s="199"/>
    </row>
    <row r="12362" spans="4:4" s="198" customFormat="1" ht="15.75" customHeight="1">
      <c r="D12362" s="199"/>
    </row>
    <row r="12364" spans="4:4" s="198" customFormat="1" ht="15.75" customHeight="1">
      <c r="D12364" s="199"/>
    </row>
    <row r="12366" spans="4:4" s="198" customFormat="1" ht="15.75" customHeight="1">
      <c r="D12366" s="199"/>
    </row>
    <row r="12368" spans="4:4" s="198" customFormat="1" ht="15.75" customHeight="1">
      <c r="D12368" s="199"/>
    </row>
    <row r="12370" spans="4:4" s="198" customFormat="1" ht="15.75" customHeight="1">
      <c r="D12370" s="199"/>
    </row>
    <row r="12372" spans="4:4" s="198" customFormat="1" ht="15.75" customHeight="1">
      <c r="D12372" s="199"/>
    </row>
    <row r="12374" spans="4:4" s="198" customFormat="1" ht="15.75" customHeight="1">
      <c r="D12374" s="199"/>
    </row>
    <row r="12376" spans="4:4" s="198" customFormat="1" ht="15.75" customHeight="1">
      <c r="D12376" s="199"/>
    </row>
    <row r="12378" spans="4:4" s="198" customFormat="1" ht="15.75" customHeight="1">
      <c r="D12378" s="199"/>
    </row>
    <row r="12380" spans="4:4" s="198" customFormat="1" ht="15.75" customHeight="1">
      <c r="D12380" s="199"/>
    </row>
    <row r="12382" spans="4:4" s="198" customFormat="1" ht="15.75" customHeight="1">
      <c r="D12382" s="199"/>
    </row>
    <row r="12384" spans="4:4" s="198" customFormat="1" ht="15.75" customHeight="1">
      <c r="D12384" s="199"/>
    </row>
    <row r="12386" spans="4:4" s="198" customFormat="1" ht="15.75" customHeight="1">
      <c r="D12386" s="199"/>
    </row>
    <row r="12388" spans="4:4" s="198" customFormat="1" ht="15.75" customHeight="1">
      <c r="D12388" s="199"/>
    </row>
    <row r="12390" spans="4:4" s="198" customFormat="1" ht="15.75" customHeight="1">
      <c r="D12390" s="199"/>
    </row>
    <row r="12392" spans="4:4" s="198" customFormat="1" ht="15.75" customHeight="1">
      <c r="D12392" s="199"/>
    </row>
    <row r="12394" spans="4:4" s="198" customFormat="1" ht="15.75" customHeight="1">
      <c r="D12394" s="199"/>
    </row>
    <row r="12396" spans="4:4" s="198" customFormat="1" ht="15.75" customHeight="1">
      <c r="D12396" s="199"/>
    </row>
    <row r="12398" spans="4:4" s="198" customFormat="1" ht="15.75" customHeight="1">
      <c r="D12398" s="199"/>
    </row>
    <row r="12400" spans="4:4" s="198" customFormat="1" ht="15.75" customHeight="1">
      <c r="D12400" s="199"/>
    </row>
    <row r="12402" spans="4:4" s="198" customFormat="1" ht="15.75" customHeight="1">
      <c r="D12402" s="199"/>
    </row>
    <row r="12404" spans="4:4" s="198" customFormat="1" ht="15.75" customHeight="1">
      <c r="D12404" s="199"/>
    </row>
    <row r="12406" spans="4:4" s="198" customFormat="1" ht="15.75" customHeight="1">
      <c r="D12406" s="199"/>
    </row>
    <row r="12408" spans="4:4" s="198" customFormat="1" ht="15.75" customHeight="1">
      <c r="D12408" s="199"/>
    </row>
    <row r="12410" spans="4:4" s="198" customFormat="1" ht="15.75" customHeight="1">
      <c r="D12410" s="199"/>
    </row>
    <row r="12412" spans="4:4" s="198" customFormat="1" ht="15.75" customHeight="1">
      <c r="D12412" s="199"/>
    </row>
    <row r="12414" spans="4:4" s="198" customFormat="1" ht="15.75" customHeight="1">
      <c r="D12414" s="199"/>
    </row>
    <row r="12416" spans="4:4" s="198" customFormat="1" ht="15.75" customHeight="1">
      <c r="D12416" s="199"/>
    </row>
    <row r="12418" spans="4:4" s="198" customFormat="1" ht="15.75" customHeight="1">
      <c r="D12418" s="199"/>
    </row>
    <row r="12420" spans="4:4" s="198" customFormat="1" ht="15.75" customHeight="1">
      <c r="D12420" s="199"/>
    </row>
    <row r="12422" spans="4:4" s="198" customFormat="1" ht="15.75" customHeight="1">
      <c r="D12422" s="199"/>
    </row>
    <row r="12424" spans="4:4" s="198" customFormat="1" ht="15.75" customHeight="1">
      <c r="D12424" s="199"/>
    </row>
    <row r="12426" spans="4:4" s="198" customFormat="1" ht="15.75" customHeight="1">
      <c r="D12426" s="199"/>
    </row>
    <row r="12428" spans="4:4" s="198" customFormat="1" ht="15.75" customHeight="1">
      <c r="D12428" s="199"/>
    </row>
    <row r="12430" spans="4:4" s="198" customFormat="1" ht="15.75" customHeight="1">
      <c r="D12430" s="199"/>
    </row>
    <row r="12432" spans="4:4" s="198" customFormat="1" ht="15.75" customHeight="1">
      <c r="D12432" s="199"/>
    </row>
    <row r="12434" spans="4:4" s="198" customFormat="1" ht="15.75" customHeight="1">
      <c r="D12434" s="199"/>
    </row>
    <row r="12436" spans="4:4" s="198" customFormat="1" ht="15.75" customHeight="1">
      <c r="D12436" s="199"/>
    </row>
    <row r="12438" spans="4:4" s="198" customFormat="1" ht="15.75" customHeight="1">
      <c r="D12438" s="199"/>
    </row>
    <row r="12440" spans="4:4" s="198" customFormat="1" ht="15.75" customHeight="1">
      <c r="D12440" s="199"/>
    </row>
    <row r="12442" spans="4:4" s="198" customFormat="1" ht="15.75" customHeight="1">
      <c r="D12442" s="199"/>
    </row>
    <row r="12444" spans="4:4" s="198" customFormat="1" ht="15.75" customHeight="1">
      <c r="D12444" s="199"/>
    </row>
    <row r="12446" spans="4:4" s="198" customFormat="1" ht="15.75" customHeight="1">
      <c r="D12446" s="199"/>
    </row>
    <row r="12448" spans="4:4" s="198" customFormat="1" ht="15.75" customHeight="1">
      <c r="D12448" s="199"/>
    </row>
    <row r="12450" spans="4:4" s="198" customFormat="1" ht="15.75" customHeight="1">
      <c r="D12450" s="199"/>
    </row>
    <row r="12452" spans="4:4" s="198" customFormat="1" ht="15.75" customHeight="1">
      <c r="D12452" s="199"/>
    </row>
    <row r="12454" spans="4:4" s="198" customFormat="1" ht="15.75" customHeight="1">
      <c r="D12454" s="199"/>
    </row>
    <row r="12456" spans="4:4" s="198" customFormat="1" ht="15.75" customHeight="1">
      <c r="D12456" s="199"/>
    </row>
    <row r="12458" spans="4:4" s="198" customFormat="1" ht="15.75" customHeight="1">
      <c r="D12458" s="199"/>
    </row>
    <row r="12460" spans="4:4" s="198" customFormat="1" ht="15.75" customHeight="1">
      <c r="D12460" s="199"/>
    </row>
    <row r="12462" spans="4:4" s="198" customFormat="1" ht="15.75" customHeight="1">
      <c r="D12462" s="199"/>
    </row>
    <row r="12464" spans="4:4" s="198" customFormat="1" ht="15.75" customHeight="1">
      <c r="D12464" s="199"/>
    </row>
    <row r="12466" spans="4:4" s="198" customFormat="1" ht="15.75" customHeight="1">
      <c r="D12466" s="199"/>
    </row>
    <row r="12468" spans="4:4" s="198" customFormat="1" ht="15.75" customHeight="1">
      <c r="D12468" s="199"/>
    </row>
    <row r="12470" spans="4:4" s="198" customFormat="1" ht="15.75" customHeight="1">
      <c r="D12470" s="199"/>
    </row>
    <row r="12472" spans="4:4" s="198" customFormat="1" ht="15.75" customHeight="1">
      <c r="D12472" s="199"/>
    </row>
    <row r="12474" spans="4:4" s="198" customFormat="1" ht="15.75" customHeight="1">
      <c r="D12474" s="199"/>
    </row>
    <row r="12476" spans="4:4" s="198" customFormat="1" ht="15.75" customHeight="1">
      <c r="D12476" s="199"/>
    </row>
    <row r="12478" spans="4:4" s="198" customFormat="1" ht="15.75" customHeight="1">
      <c r="D12478" s="199"/>
    </row>
    <row r="12480" spans="4:4" s="198" customFormat="1" ht="15.75" customHeight="1">
      <c r="D12480" s="199"/>
    </row>
    <row r="12482" spans="4:4" s="198" customFormat="1" ht="15.75" customHeight="1">
      <c r="D12482" s="199"/>
    </row>
    <row r="12484" spans="4:4" s="198" customFormat="1" ht="15.75" customHeight="1">
      <c r="D12484" s="199"/>
    </row>
    <row r="12486" spans="4:4" s="198" customFormat="1" ht="15.75" customHeight="1">
      <c r="D12486" s="199"/>
    </row>
    <row r="12488" spans="4:4" s="198" customFormat="1" ht="15.75" customHeight="1">
      <c r="D12488" s="199"/>
    </row>
    <row r="12490" spans="4:4" s="198" customFormat="1" ht="15.75" customHeight="1">
      <c r="D12490" s="199"/>
    </row>
    <row r="12492" spans="4:4" s="198" customFormat="1" ht="15.75" customHeight="1">
      <c r="D12492" s="199"/>
    </row>
    <row r="12494" spans="4:4" s="198" customFormat="1" ht="15.75" customHeight="1">
      <c r="D12494" s="199"/>
    </row>
    <row r="12496" spans="4:4" s="198" customFormat="1" ht="15.75" customHeight="1">
      <c r="D12496" s="199"/>
    </row>
    <row r="12498" spans="4:4" s="198" customFormat="1" ht="15.75" customHeight="1">
      <c r="D12498" s="199"/>
    </row>
    <row r="12500" spans="4:4" s="198" customFormat="1" ht="15.75" customHeight="1">
      <c r="D12500" s="199"/>
    </row>
    <row r="12502" spans="4:4" s="198" customFormat="1" ht="15.75" customHeight="1">
      <c r="D12502" s="199"/>
    </row>
    <row r="12504" spans="4:4" s="198" customFormat="1" ht="15.75" customHeight="1">
      <c r="D12504" s="199"/>
    </row>
    <row r="12506" spans="4:4" s="198" customFormat="1" ht="15.75" customHeight="1">
      <c r="D12506" s="199"/>
    </row>
    <row r="12508" spans="4:4" s="198" customFormat="1" ht="15.75" customHeight="1">
      <c r="D12508" s="199"/>
    </row>
    <row r="12510" spans="4:4" s="198" customFormat="1" ht="15.75" customHeight="1">
      <c r="D12510" s="199"/>
    </row>
    <row r="12512" spans="4:4" s="198" customFormat="1" ht="15.75" customHeight="1">
      <c r="D12512" s="199"/>
    </row>
    <row r="12514" spans="4:4" s="198" customFormat="1" ht="15.75" customHeight="1">
      <c r="D12514" s="199"/>
    </row>
    <row r="12516" spans="4:4" s="198" customFormat="1" ht="15.75" customHeight="1">
      <c r="D12516" s="199"/>
    </row>
    <row r="12518" spans="4:4" s="198" customFormat="1" ht="15.75" customHeight="1">
      <c r="D12518" s="199"/>
    </row>
    <row r="12520" spans="4:4" s="198" customFormat="1" ht="15.75" customHeight="1">
      <c r="D12520" s="199"/>
    </row>
    <row r="12522" spans="4:4" s="198" customFormat="1" ht="15.75" customHeight="1">
      <c r="D12522" s="199"/>
    </row>
    <row r="12524" spans="4:4" s="198" customFormat="1" ht="15.75" customHeight="1">
      <c r="D12524" s="199"/>
    </row>
    <row r="12526" spans="4:4" s="198" customFormat="1" ht="15.75" customHeight="1">
      <c r="D12526" s="199"/>
    </row>
    <row r="12528" spans="4:4" s="198" customFormat="1" ht="15.75" customHeight="1">
      <c r="D12528" s="199"/>
    </row>
    <row r="12530" spans="4:4" s="198" customFormat="1" ht="15.75" customHeight="1">
      <c r="D12530" s="199"/>
    </row>
    <row r="12532" spans="4:4" s="198" customFormat="1" ht="15.75" customHeight="1">
      <c r="D12532" s="199"/>
    </row>
    <row r="12534" spans="4:4" s="198" customFormat="1" ht="15.75" customHeight="1">
      <c r="D12534" s="199"/>
    </row>
    <row r="12536" spans="4:4" s="198" customFormat="1" ht="15.75" customHeight="1">
      <c r="D12536" s="199"/>
    </row>
    <row r="12538" spans="4:4" s="198" customFormat="1" ht="15.75" customHeight="1">
      <c r="D12538" s="199"/>
    </row>
    <row r="12540" spans="4:4" s="198" customFormat="1" ht="15.75" customHeight="1">
      <c r="D12540" s="199"/>
    </row>
    <row r="12542" spans="4:4" s="198" customFormat="1" ht="15.75" customHeight="1">
      <c r="D12542" s="199"/>
    </row>
    <row r="12544" spans="4:4" s="198" customFormat="1" ht="15.75" customHeight="1">
      <c r="D12544" s="199"/>
    </row>
    <row r="12546" spans="4:4" s="198" customFormat="1" ht="15.75" customHeight="1">
      <c r="D12546" s="199"/>
    </row>
    <row r="12548" spans="4:4" s="198" customFormat="1" ht="15.75" customHeight="1">
      <c r="D12548" s="199"/>
    </row>
    <row r="12550" spans="4:4" s="198" customFormat="1" ht="15.75" customHeight="1">
      <c r="D12550" s="199"/>
    </row>
    <row r="12552" spans="4:4" s="198" customFormat="1" ht="15.75" customHeight="1">
      <c r="D12552" s="199"/>
    </row>
    <row r="12554" spans="4:4" s="198" customFormat="1" ht="15.75" customHeight="1">
      <c r="D12554" s="199"/>
    </row>
    <row r="12556" spans="4:4" s="198" customFormat="1" ht="15.75" customHeight="1">
      <c r="D12556" s="199"/>
    </row>
    <row r="12558" spans="4:4" s="198" customFormat="1" ht="15.75" customHeight="1">
      <c r="D12558" s="199"/>
    </row>
    <row r="12560" spans="4:4" s="198" customFormat="1" ht="15.75" customHeight="1">
      <c r="D12560" s="199"/>
    </row>
    <row r="12562" spans="4:4" s="198" customFormat="1" ht="15.75" customHeight="1">
      <c r="D12562" s="199"/>
    </row>
    <row r="12564" spans="4:4" s="198" customFormat="1" ht="15.75" customHeight="1">
      <c r="D12564" s="199"/>
    </row>
    <row r="12566" spans="4:4" s="198" customFormat="1" ht="15.75" customHeight="1">
      <c r="D12566" s="199"/>
    </row>
    <row r="12568" spans="4:4" s="198" customFormat="1" ht="15.75" customHeight="1">
      <c r="D12568" s="199"/>
    </row>
    <row r="12570" spans="4:4" s="198" customFormat="1" ht="15.75" customHeight="1">
      <c r="D12570" s="199"/>
    </row>
    <row r="12572" spans="4:4" s="198" customFormat="1" ht="15.75" customHeight="1">
      <c r="D12572" s="199"/>
    </row>
    <row r="12574" spans="4:4" s="198" customFormat="1" ht="15.75" customHeight="1">
      <c r="D12574" s="199"/>
    </row>
    <row r="12576" spans="4:4" s="198" customFormat="1" ht="15.75" customHeight="1">
      <c r="D12576" s="199"/>
    </row>
    <row r="12578" spans="4:4" s="198" customFormat="1" ht="15.75" customHeight="1">
      <c r="D12578" s="199"/>
    </row>
    <row r="12580" spans="4:4" s="198" customFormat="1" ht="15.75" customHeight="1">
      <c r="D12580" s="199"/>
    </row>
    <row r="12582" spans="4:4" s="198" customFormat="1" ht="15.75" customHeight="1">
      <c r="D12582" s="199"/>
    </row>
    <row r="12584" spans="4:4" s="198" customFormat="1" ht="15.75" customHeight="1">
      <c r="D12584" s="199"/>
    </row>
    <row r="12586" spans="4:4" s="198" customFormat="1" ht="15.75" customHeight="1">
      <c r="D12586" s="199"/>
    </row>
    <row r="12588" spans="4:4" s="198" customFormat="1" ht="15.75" customHeight="1">
      <c r="D12588" s="199"/>
    </row>
    <row r="12590" spans="4:4" s="198" customFormat="1" ht="15.75" customHeight="1">
      <c r="D12590" s="199"/>
    </row>
    <row r="12592" spans="4:4" s="198" customFormat="1" ht="15.75" customHeight="1">
      <c r="D12592" s="199"/>
    </row>
    <row r="12594" spans="4:4" s="198" customFormat="1" ht="15.75" customHeight="1">
      <c r="D12594" s="199"/>
    </row>
    <row r="12596" spans="4:4" s="198" customFormat="1" ht="15.75" customHeight="1">
      <c r="D12596" s="199"/>
    </row>
    <row r="12598" spans="4:4" s="198" customFormat="1" ht="15.75" customHeight="1">
      <c r="D12598" s="199"/>
    </row>
    <row r="12600" spans="4:4" s="198" customFormat="1" ht="15.75" customHeight="1">
      <c r="D12600" s="199"/>
    </row>
    <row r="12602" spans="4:4" s="198" customFormat="1" ht="15.75" customHeight="1">
      <c r="D12602" s="199"/>
    </row>
    <row r="12604" spans="4:4" s="198" customFormat="1" ht="15.75" customHeight="1">
      <c r="D12604" s="199"/>
    </row>
    <row r="12606" spans="4:4" s="198" customFormat="1" ht="15.75" customHeight="1">
      <c r="D12606" s="199"/>
    </row>
    <row r="12608" spans="4:4" s="198" customFormat="1" ht="15.75" customHeight="1">
      <c r="D12608" s="199"/>
    </row>
    <row r="12610" spans="4:4" s="198" customFormat="1" ht="15.75" customHeight="1">
      <c r="D12610" s="199"/>
    </row>
    <row r="12612" spans="4:4" s="198" customFormat="1" ht="15.75" customHeight="1">
      <c r="D12612" s="199"/>
    </row>
    <row r="12614" spans="4:4" s="198" customFormat="1" ht="15.75" customHeight="1">
      <c r="D12614" s="199"/>
    </row>
    <row r="12616" spans="4:4" s="198" customFormat="1" ht="15.75" customHeight="1">
      <c r="D12616" s="199"/>
    </row>
    <row r="12618" spans="4:4" s="198" customFormat="1" ht="15.75" customHeight="1">
      <c r="D12618" s="199"/>
    </row>
    <row r="12620" spans="4:4" s="198" customFormat="1" ht="15.75" customHeight="1">
      <c r="D12620" s="199"/>
    </row>
    <row r="12622" spans="4:4" s="198" customFormat="1" ht="15.75" customHeight="1">
      <c r="D12622" s="199"/>
    </row>
    <row r="12624" spans="4:4" s="198" customFormat="1" ht="15.75" customHeight="1">
      <c r="D12624" s="199"/>
    </row>
    <row r="12626" spans="4:4" s="198" customFormat="1" ht="15.75" customHeight="1">
      <c r="D12626" s="199"/>
    </row>
    <row r="12628" spans="4:4" s="198" customFormat="1" ht="15.75" customHeight="1">
      <c r="D12628" s="199"/>
    </row>
    <row r="12630" spans="4:4" s="198" customFormat="1" ht="15.75" customHeight="1">
      <c r="D12630" s="199"/>
    </row>
    <row r="12632" spans="4:4" s="198" customFormat="1" ht="15.75" customHeight="1">
      <c r="D12632" s="199"/>
    </row>
    <row r="12634" spans="4:4" s="198" customFormat="1" ht="15.75" customHeight="1">
      <c r="D12634" s="199"/>
    </row>
    <row r="12636" spans="4:4" s="198" customFormat="1" ht="15.75" customHeight="1">
      <c r="D12636" s="199"/>
    </row>
    <row r="12638" spans="4:4" s="198" customFormat="1" ht="15.75" customHeight="1">
      <c r="D12638" s="199"/>
    </row>
    <row r="12640" spans="4:4" s="198" customFormat="1" ht="15.75" customHeight="1">
      <c r="D12640" s="199"/>
    </row>
    <row r="12642" spans="4:4" s="198" customFormat="1" ht="15.75" customHeight="1">
      <c r="D12642" s="199"/>
    </row>
    <row r="12644" spans="4:4" s="198" customFormat="1" ht="15.75" customHeight="1">
      <c r="D12644" s="199"/>
    </row>
    <row r="12646" spans="4:4" s="198" customFormat="1" ht="15.75" customHeight="1">
      <c r="D12646" s="199"/>
    </row>
    <row r="12648" spans="4:4" s="198" customFormat="1" ht="15.75" customHeight="1">
      <c r="D12648" s="199"/>
    </row>
    <row r="12650" spans="4:4" s="198" customFormat="1" ht="15.75" customHeight="1">
      <c r="D12650" s="199"/>
    </row>
    <row r="12652" spans="4:4" s="198" customFormat="1" ht="15.75" customHeight="1">
      <c r="D12652" s="199"/>
    </row>
    <row r="12654" spans="4:4" s="198" customFormat="1" ht="15.75" customHeight="1">
      <c r="D12654" s="199"/>
    </row>
    <row r="12656" spans="4:4" s="198" customFormat="1" ht="15.75" customHeight="1">
      <c r="D12656" s="199"/>
    </row>
    <row r="12658" spans="4:4" s="198" customFormat="1" ht="15.75" customHeight="1">
      <c r="D12658" s="199"/>
    </row>
    <row r="12660" spans="4:4" s="198" customFormat="1" ht="15.75" customHeight="1">
      <c r="D12660" s="199"/>
    </row>
    <row r="12662" spans="4:4" s="198" customFormat="1" ht="15.75" customHeight="1">
      <c r="D12662" s="199"/>
    </row>
    <row r="12664" spans="4:4" s="198" customFormat="1" ht="15.75" customHeight="1">
      <c r="D12664" s="199"/>
    </row>
    <row r="12666" spans="4:4" s="198" customFormat="1" ht="15.75" customHeight="1">
      <c r="D12666" s="199"/>
    </row>
    <row r="12668" spans="4:4" s="198" customFormat="1" ht="15.75" customHeight="1">
      <c r="D12668" s="199"/>
    </row>
    <row r="12670" spans="4:4" s="198" customFormat="1" ht="15.75" customHeight="1">
      <c r="D12670" s="199"/>
    </row>
    <row r="12672" spans="4:4" s="198" customFormat="1" ht="15.75" customHeight="1">
      <c r="D12672" s="199"/>
    </row>
    <row r="12674" spans="4:4" s="198" customFormat="1" ht="15.75" customHeight="1">
      <c r="D12674" s="199"/>
    </row>
    <row r="12676" spans="4:4" s="198" customFormat="1" ht="15.75" customHeight="1">
      <c r="D12676" s="199"/>
    </row>
    <row r="12678" spans="4:4" s="198" customFormat="1" ht="15.75" customHeight="1">
      <c r="D12678" s="199"/>
    </row>
    <row r="12680" spans="4:4" s="198" customFormat="1" ht="15.75" customHeight="1">
      <c r="D12680" s="199"/>
    </row>
    <row r="12682" spans="4:4" s="198" customFormat="1" ht="15.75" customHeight="1">
      <c r="D12682" s="199"/>
    </row>
    <row r="12684" spans="4:4" s="198" customFormat="1" ht="15.75" customHeight="1">
      <c r="D12684" s="199"/>
    </row>
    <row r="12686" spans="4:4" s="198" customFormat="1" ht="15.75" customHeight="1">
      <c r="D12686" s="199"/>
    </row>
    <row r="12688" spans="4:4" s="198" customFormat="1" ht="15.75" customHeight="1">
      <c r="D12688" s="199"/>
    </row>
    <row r="12690" spans="4:4" s="198" customFormat="1" ht="15.75" customHeight="1">
      <c r="D12690" s="199"/>
    </row>
    <row r="12692" spans="4:4" s="198" customFormat="1" ht="15.75" customHeight="1">
      <c r="D12692" s="199"/>
    </row>
    <row r="12694" spans="4:4" s="198" customFormat="1" ht="15.75" customHeight="1">
      <c r="D12694" s="199"/>
    </row>
    <row r="12696" spans="4:4" s="198" customFormat="1" ht="15.75" customHeight="1">
      <c r="D12696" s="199"/>
    </row>
    <row r="12698" spans="4:4" s="198" customFormat="1" ht="15.75" customHeight="1">
      <c r="D12698" s="199"/>
    </row>
    <row r="12700" spans="4:4" s="198" customFormat="1" ht="15.75" customHeight="1">
      <c r="D12700" s="199"/>
    </row>
    <row r="12702" spans="4:4" s="198" customFormat="1" ht="15.75" customHeight="1">
      <c r="D12702" s="199"/>
    </row>
    <row r="12704" spans="4:4" s="198" customFormat="1" ht="15.75" customHeight="1">
      <c r="D12704" s="199"/>
    </row>
    <row r="12706" spans="4:4" s="198" customFormat="1" ht="15.75" customHeight="1">
      <c r="D12706" s="199"/>
    </row>
    <row r="12708" spans="4:4" s="198" customFormat="1" ht="15.75" customHeight="1">
      <c r="D12708" s="199"/>
    </row>
    <row r="12710" spans="4:4" s="198" customFormat="1" ht="15.75" customHeight="1">
      <c r="D12710" s="199"/>
    </row>
    <row r="12712" spans="4:4" s="198" customFormat="1" ht="15.75" customHeight="1">
      <c r="D12712" s="199"/>
    </row>
    <row r="12714" spans="4:4" s="198" customFormat="1" ht="15.75" customHeight="1">
      <c r="D12714" s="199"/>
    </row>
    <row r="12716" spans="4:4" s="198" customFormat="1" ht="15.75" customHeight="1">
      <c r="D12716" s="199"/>
    </row>
    <row r="12718" spans="4:4" s="198" customFormat="1" ht="15.75" customHeight="1">
      <c r="D12718" s="199"/>
    </row>
    <row r="12720" spans="4:4" s="198" customFormat="1" ht="15.75" customHeight="1">
      <c r="D12720" s="199"/>
    </row>
    <row r="12722" spans="4:4" s="198" customFormat="1" ht="15.75" customHeight="1">
      <c r="D12722" s="199"/>
    </row>
    <row r="12724" spans="4:4" s="198" customFormat="1" ht="15.75" customHeight="1">
      <c r="D12724" s="199"/>
    </row>
    <row r="12726" spans="4:4" s="198" customFormat="1" ht="15.75" customHeight="1">
      <c r="D12726" s="199"/>
    </row>
    <row r="12728" spans="4:4" s="198" customFormat="1" ht="15.75" customHeight="1">
      <c r="D12728" s="199"/>
    </row>
    <row r="12730" spans="4:4" s="198" customFormat="1" ht="15.75" customHeight="1">
      <c r="D12730" s="199"/>
    </row>
    <row r="12732" spans="4:4" s="198" customFormat="1" ht="15.75" customHeight="1">
      <c r="D12732" s="199"/>
    </row>
    <row r="12734" spans="4:4" s="198" customFormat="1" ht="15.75" customHeight="1">
      <c r="D12734" s="199"/>
    </row>
    <row r="12736" spans="4:4" s="198" customFormat="1" ht="15.75" customHeight="1">
      <c r="D12736" s="199"/>
    </row>
    <row r="12738" spans="4:4" s="198" customFormat="1" ht="15.75" customHeight="1">
      <c r="D12738" s="199"/>
    </row>
    <row r="12740" spans="4:4" s="198" customFormat="1" ht="15.75" customHeight="1">
      <c r="D12740" s="199"/>
    </row>
    <row r="12742" spans="4:4" s="198" customFormat="1" ht="15.75" customHeight="1">
      <c r="D12742" s="199"/>
    </row>
    <row r="12744" spans="4:4" s="198" customFormat="1" ht="15.75" customHeight="1">
      <c r="D12744" s="199"/>
    </row>
    <row r="12746" spans="4:4" s="198" customFormat="1" ht="15.75" customHeight="1">
      <c r="D12746" s="199"/>
    </row>
    <row r="12748" spans="4:4" s="198" customFormat="1" ht="15.75" customHeight="1">
      <c r="D12748" s="199"/>
    </row>
    <row r="12750" spans="4:4" s="198" customFormat="1" ht="15.75" customHeight="1">
      <c r="D12750" s="199"/>
    </row>
    <row r="12752" spans="4:4" s="198" customFormat="1" ht="15.75" customHeight="1">
      <c r="D12752" s="199"/>
    </row>
    <row r="12754" spans="4:4" s="198" customFormat="1" ht="15.75" customHeight="1">
      <c r="D12754" s="199"/>
    </row>
    <row r="12756" spans="4:4" s="198" customFormat="1" ht="15.75" customHeight="1">
      <c r="D12756" s="199"/>
    </row>
    <row r="12758" spans="4:4" s="198" customFormat="1" ht="15.75" customHeight="1">
      <c r="D12758" s="199"/>
    </row>
    <row r="12760" spans="4:4" s="198" customFormat="1" ht="15.75" customHeight="1">
      <c r="D12760" s="199"/>
    </row>
    <row r="12762" spans="4:4" s="198" customFormat="1" ht="15.75" customHeight="1">
      <c r="D12762" s="199"/>
    </row>
    <row r="12764" spans="4:4" s="198" customFormat="1" ht="15.75" customHeight="1">
      <c r="D12764" s="199"/>
    </row>
    <row r="12766" spans="4:4" s="198" customFormat="1" ht="15.75" customHeight="1">
      <c r="D12766" s="199"/>
    </row>
    <row r="12768" spans="4:4" s="198" customFormat="1" ht="15.75" customHeight="1">
      <c r="D12768" s="199"/>
    </row>
    <row r="12770" spans="4:4" s="198" customFormat="1" ht="15.75" customHeight="1">
      <c r="D12770" s="199"/>
    </row>
    <row r="12772" spans="4:4" s="198" customFormat="1" ht="15.75" customHeight="1">
      <c r="D12772" s="199"/>
    </row>
    <row r="12774" spans="4:4" s="198" customFormat="1" ht="15.75" customHeight="1">
      <c r="D12774" s="199"/>
    </row>
    <row r="12776" spans="4:4" s="198" customFormat="1" ht="15.75" customHeight="1">
      <c r="D12776" s="199"/>
    </row>
    <row r="12778" spans="4:4" s="198" customFormat="1" ht="15.75" customHeight="1">
      <c r="D12778" s="199"/>
    </row>
    <row r="12780" spans="4:4" s="198" customFormat="1" ht="15.75" customHeight="1">
      <c r="D12780" s="199"/>
    </row>
    <row r="12782" spans="4:4" s="198" customFormat="1" ht="15.75" customHeight="1">
      <c r="D12782" s="199"/>
    </row>
    <row r="12784" spans="4:4" s="198" customFormat="1" ht="15.75" customHeight="1">
      <c r="D12784" s="199"/>
    </row>
    <row r="12786" spans="4:4" s="198" customFormat="1" ht="15.75" customHeight="1">
      <c r="D12786" s="199"/>
    </row>
    <row r="12788" spans="4:4" s="198" customFormat="1" ht="15.75" customHeight="1">
      <c r="D12788" s="199"/>
    </row>
    <row r="12790" spans="4:4" s="198" customFormat="1" ht="15.75" customHeight="1">
      <c r="D12790" s="199"/>
    </row>
    <row r="12792" spans="4:4" s="198" customFormat="1" ht="15.75" customHeight="1">
      <c r="D12792" s="199"/>
    </row>
    <row r="12794" spans="4:4" s="198" customFormat="1" ht="15.75" customHeight="1">
      <c r="D12794" s="199"/>
    </row>
    <row r="12796" spans="4:4" s="198" customFormat="1" ht="15.75" customHeight="1">
      <c r="D12796" s="199"/>
    </row>
    <row r="12798" spans="4:4" s="198" customFormat="1" ht="15.75" customHeight="1">
      <c r="D12798" s="199"/>
    </row>
    <row r="12800" spans="4:4" s="198" customFormat="1" ht="15.75" customHeight="1">
      <c r="D12800" s="199"/>
    </row>
    <row r="12802" spans="4:4" s="198" customFormat="1" ht="15.75" customHeight="1">
      <c r="D12802" s="199"/>
    </row>
    <row r="12804" spans="4:4" s="198" customFormat="1" ht="15.75" customHeight="1">
      <c r="D12804" s="199"/>
    </row>
    <row r="12806" spans="4:4" s="198" customFormat="1" ht="15.75" customHeight="1">
      <c r="D12806" s="199"/>
    </row>
    <row r="12808" spans="4:4" s="198" customFormat="1" ht="15.75" customHeight="1">
      <c r="D12808" s="199"/>
    </row>
    <row r="12810" spans="4:4" s="198" customFormat="1" ht="15.75" customHeight="1">
      <c r="D12810" s="199"/>
    </row>
    <row r="12812" spans="4:4" s="198" customFormat="1" ht="15.75" customHeight="1">
      <c r="D12812" s="199"/>
    </row>
    <row r="12814" spans="4:4" s="198" customFormat="1" ht="15.75" customHeight="1">
      <c r="D12814" s="199"/>
    </row>
    <row r="12816" spans="4:4" s="198" customFormat="1" ht="15.75" customHeight="1">
      <c r="D12816" s="199"/>
    </row>
    <row r="12818" spans="4:4" s="198" customFormat="1" ht="15.75" customHeight="1">
      <c r="D12818" s="199"/>
    </row>
    <row r="12820" spans="4:4" s="198" customFormat="1" ht="15.75" customHeight="1">
      <c r="D12820" s="199"/>
    </row>
    <row r="12822" spans="4:4" s="198" customFormat="1" ht="15.75" customHeight="1">
      <c r="D12822" s="199"/>
    </row>
    <row r="12824" spans="4:4" s="198" customFormat="1" ht="15.75" customHeight="1">
      <c r="D12824" s="199"/>
    </row>
    <row r="12826" spans="4:4" s="198" customFormat="1" ht="15.75" customHeight="1">
      <c r="D12826" s="199"/>
    </row>
    <row r="12828" spans="4:4" s="198" customFormat="1" ht="15.75" customHeight="1">
      <c r="D12828" s="199"/>
    </row>
    <row r="12830" spans="4:4" s="198" customFormat="1" ht="15.75" customHeight="1">
      <c r="D12830" s="199"/>
    </row>
    <row r="12832" spans="4:4" s="198" customFormat="1" ht="15.75" customHeight="1">
      <c r="D12832" s="199"/>
    </row>
    <row r="12834" spans="4:4" s="198" customFormat="1" ht="15.75" customHeight="1">
      <c r="D12834" s="199"/>
    </row>
    <row r="12836" spans="4:4" s="198" customFormat="1" ht="15.75" customHeight="1">
      <c r="D12836" s="199"/>
    </row>
    <row r="12838" spans="4:4" s="198" customFormat="1" ht="15.75" customHeight="1">
      <c r="D12838" s="199"/>
    </row>
    <row r="12840" spans="4:4" s="198" customFormat="1" ht="15.75" customHeight="1">
      <c r="D12840" s="199"/>
    </row>
    <row r="12842" spans="4:4" s="198" customFormat="1" ht="15.75" customHeight="1">
      <c r="D12842" s="199"/>
    </row>
    <row r="12844" spans="4:4" s="198" customFormat="1" ht="15.75" customHeight="1">
      <c r="D12844" s="199"/>
    </row>
    <row r="12846" spans="4:4" s="198" customFormat="1" ht="15.75" customHeight="1">
      <c r="D12846" s="199"/>
    </row>
    <row r="12848" spans="4:4" s="198" customFormat="1" ht="15.75" customHeight="1">
      <c r="D12848" s="199"/>
    </row>
    <row r="12850" spans="4:4" s="198" customFormat="1" ht="15.75" customHeight="1">
      <c r="D12850" s="199"/>
    </row>
    <row r="12852" spans="4:4" s="198" customFormat="1" ht="15.75" customHeight="1">
      <c r="D12852" s="199"/>
    </row>
    <row r="12854" spans="4:4" s="198" customFormat="1" ht="15.75" customHeight="1">
      <c r="D12854" s="199"/>
    </row>
    <row r="12856" spans="4:4" s="198" customFormat="1" ht="15.75" customHeight="1">
      <c r="D12856" s="199"/>
    </row>
    <row r="12858" spans="4:4" s="198" customFormat="1" ht="15.75" customHeight="1">
      <c r="D12858" s="199"/>
    </row>
    <row r="12860" spans="4:4" s="198" customFormat="1" ht="15.75" customHeight="1">
      <c r="D12860" s="199"/>
    </row>
    <row r="12862" spans="4:4" s="198" customFormat="1" ht="15.75" customHeight="1">
      <c r="D12862" s="199"/>
    </row>
    <row r="12864" spans="4:4" s="198" customFormat="1" ht="15.75" customHeight="1">
      <c r="D12864" s="199"/>
    </row>
    <row r="12866" spans="4:4" s="198" customFormat="1" ht="15.75" customHeight="1">
      <c r="D12866" s="199"/>
    </row>
    <row r="12868" spans="4:4" s="198" customFormat="1" ht="15.75" customHeight="1">
      <c r="D12868" s="199"/>
    </row>
    <row r="12870" spans="4:4" s="198" customFormat="1" ht="15.75" customHeight="1">
      <c r="D12870" s="199"/>
    </row>
    <row r="12872" spans="4:4" s="198" customFormat="1" ht="15.75" customHeight="1">
      <c r="D12872" s="199"/>
    </row>
    <row r="12874" spans="4:4" s="198" customFormat="1" ht="15.75" customHeight="1">
      <c r="D12874" s="199"/>
    </row>
    <row r="12876" spans="4:4" s="198" customFormat="1" ht="15.75" customHeight="1">
      <c r="D12876" s="199"/>
    </row>
    <row r="12878" spans="4:4" s="198" customFormat="1" ht="15.75" customHeight="1">
      <c r="D12878" s="199"/>
    </row>
    <row r="12880" spans="4:4" s="198" customFormat="1" ht="15.75" customHeight="1">
      <c r="D12880" s="199"/>
    </row>
    <row r="12882" spans="4:4" s="198" customFormat="1" ht="15.75" customHeight="1">
      <c r="D12882" s="199"/>
    </row>
    <row r="12884" spans="4:4" s="198" customFormat="1" ht="15.75" customHeight="1">
      <c r="D12884" s="199"/>
    </row>
    <row r="12886" spans="4:4" s="198" customFormat="1" ht="15.75" customHeight="1">
      <c r="D12886" s="199"/>
    </row>
    <row r="12888" spans="4:4" s="198" customFormat="1" ht="15.75" customHeight="1">
      <c r="D12888" s="199"/>
    </row>
    <row r="12890" spans="4:4" s="198" customFormat="1" ht="15.75" customHeight="1">
      <c r="D12890" s="199"/>
    </row>
    <row r="12892" spans="4:4" s="198" customFormat="1" ht="15.75" customHeight="1">
      <c r="D12892" s="199"/>
    </row>
    <row r="12894" spans="4:4" s="198" customFormat="1" ht="15.75" customHeight="1">
      <c r="D12894" s="199"/>
    </row>
    <row r="12896" spans="4:4" s="198" customFormat="1" ht="15.75" customHeight="1">
      <c r="D12896" s="199"/>
    </row>
    <row r="12898" spans="4:4" s="198" customFormat="1" ht="15.75" customHeight="1">
      <c r="D12898" s="199"/>
    </row>
    <row r="12900" spans="4:4" s="198" customFormat="1" ht="15.75" customHeight="1">
      <c r="D12900" s="199"/>
    </row>
    <row r="12902" spans="4:4" s="198" customFormat="1" ht="15.75" customHeight="1">
      <c r="D12902" s="199"/>
    </row>
    <row r="12904" spans="4:4" s="198" customFormat="1" ht="15.75" customHeight="1">
      <c r="D12904" s="199"/>
    </row>
    <row r="12906" spans="4:4" s="198" customFormat="1" ht="15.75" customHeight="1">
      <c r="D12906" s="199"/>
    </row>
    <row r="12908" spans="4:4" s="198" customFormat="1" ht="15.75" customHeight="1">
      <c r="D12908" s="199"/>
    </row>
    <row r="12910" spans="4:4" s="198" customFormat="1" ht="15.75" customHeight="1">
      <c r="D12910" s="199"/>
    </row>
    <row r="12912" spans="4:4" s="198" customFormat="1" ht="15.75" customHeight="1">
      <c r="D12912" s="199"/>
    </row>
    <row r="12914" spans="4:4" s="198" customFormat="1" ht="15.75" customHeight="1">
      <c r="D12914" s="199"/>
    </row>
    <row r="12916" spans="4:4" s="198" customFormat="1" ht="15.75" customHeight="1">
      <c r="D12916" s="199"/>
    </row>
    <row r="12918" spans="4:4" s="198" customFormat="1" ht="15.75" customHeight="1">
      <c r="D12918" s="199"/>
    </row>
    <row r="12920" spans="4:4" s="198" customFormat="1" ht="15.75" customHeight="1">
      <c r="D12920" s="199"/>
    </row>
    <row r="12922" spans="4:4" s="198" customFormat="1" ht="15.75" customHeight="1">
      <c r="D12922" s="199"/>
    </row>
    <row r="12924" spans="4:4" s="198" customFormat="1" ht="15.75" customHeight="1">
      <c r="D12924" s="199"/>
    </row>
    <row r="12926" spans="4:4" s="198" customFormat="1" ht="15.75" customHeight="1">
      <c r="D12926" s="199"/>
    </row>
    <row r="12928" spans="4:4" s="198" customFormat="1" ht="15.75" customHeight="1">
      <c r="D12928" s="199"/>
    </row>
    <row r="12930" spans="4:4" s="198" customFormat="1" ht="15.75" customHeight="1">
      <c r="D12930" s="199"/>
    </row>
    <row r="12932" spans="4:4" s="198" customFormat="1" ht="15.75" customHeight="1">
      <c r="D12932" s="199"/>
    </row>
    <row r="12934" spans="4:4" s="198" customFormat="1" ht="15.75" customHeight="1">
      <c r="D12934" s="199"/>
    </row>
    <row r="12936" spans="4:4" s="198" customFormat="1" ht="15.75" customHeight="1">
      <c r="D12936" s="199"/>
    </row>
    <row r="12938" spans="4:4" s="198" customFormat="1" ht="15.75" customHeight="1">
      <c r="D12938" s="199"/>
    </row>
    <row r="12940" spans="4:4" s="198" customFormat="1" ht="15.75" customHeight="1">
      <c r="D12940" s="199"/>
    </row>
    <row r="12942" spans="4:4" s="198" customFormat="1" ht="15.75" customHeight="1">
      <c r="D12942" s="199"/>
    </row>
    <row r="12944" spans="4:4" s="198" customFormat="1" ht="15.75" customHeight="1">
      <c r="D12944" s="199"/>
    </row>
    <row r="12946" spans="4:4" s="198" customFormat="1" ht="15.75" customHeight="1">
      <c r="D12946" s="199"/>
    </row>
    <row r="12948" spans="4:4" s="198" customFormat="1" ht="15.75" customHeight="1">
      <c r="D12948" s="199"/>
    </row>
    <row r="12950" spans="4:4" s="198" customFormat="1" ht="15.75" customHeight="1">
      <c r="D12950" s="199"/>
    </row>
    <row r="12952" spans="4:4" s="198" customFormat="1" ht="15.75" customHeight="1">
      <c r="D12952" s="199"/>
    </row>
    <row r="12954" spans="4:4" s="198" customFormat="1" ht="15.75" customHeight="1">
      <c r="D12954" s="199"/>
    </row>
    <row r="12956" spans="4:4" s="198" customFormat="1" ht="15.75" customHeight="1">
      <c r="D12956" s="199"/>
    </row>
    <row r="12958" spans="4:4" s="198" customFormat="1" ht="15.75" customHeight="1">
      <c r="D12958" s="199"/>
    </row>
    <row r="12960" spans="4:4" s="198" customFormat="1" ht="15.75" customHeight="1">
      <c r="D12960" s="199"/>
    </row>
    <row r="12962" spans="4:4" s="198" customFormat="1" ht="15.75" customHeight="1">
      <c r="D12962" s="199"/>
    </row>
    <row r="12964" spans="4:4" s="198" customFormat="1" ht="15.75" customHeight="1">
      <c r="D12964" s="199"/>
    </row>
    <row r="12966" spans="4:4" s="198" customFormat="1" ht="15.75" customHeight="1">
      <c r="D12966" s="199"/>
    </row>
    <row r="12968" spans="4:4" s="198" customFormat="1" ht="15.75" customHeight="1">
      <c r="D12968" s="199"/>
    </row>
    <row r="12970" spans="4:4" s="198" customFormat="1" ht="15.75" customHeight="1">
      <c r="D12970" s="199"/>
    </row>
    <row r="12972" spans="4:4" s="198" customFormat="1" ht="15.75" customHeight="1">
      <c r="D12972" s="199"/>
    </row>
    <row r="12974" spans="4:4" s="198" customFormat="1" ht="15.75" customHeight="1">
      <c r="D12974" s="199"/>
    </row>
    <row r="12976" spans="4:4" s="198" customFormat="1" ht="15.75" customHeight="1">
      <c r="D12976" s="199"/>
    </row>
    <row r="12978" spans="4:4" s="198" customFormat="1" ht="15.75" customHeight="1">
      <c r="D12978" s="199"/>
    </row>
    <row r="12980" spans="4:4" s="198" customFormat="1" ht="15.75" customHeight="1">
      <c r="D12980" s="199"/>
    </row>
    <row r="12982" spans="4:4" s="198" customFormat="1" ht="15.75" customHeight="1">
      <c r="D12982" s="199"/>
    </row>
    <row r="12984" spans="4:4" s="198" customFormat="1" ht="15.75" customHeight="1">
      <c r="D12984" s="199"/>
    </row>
    <row r="12986" spans="4:4" s="198" customFormat="1" ht="15.75" customHeight="1">
      <c r="D12986" s="199"/>
    </row>
    <row r="12988" spans="4:4" s="198" customFormat="1" ht="15.75" customHeight="1">
      <c r="D12988" s="199"/>
    </row>
    <row r="12990" spans="4:4" s="198" customFormat="1" ht="15.75" customHeight="1">
      <c r="D12990" s="199"/>
    </row>
    <row r="12992" spans="4:4" s="198" customFormat="1" ht="15.75" customHeight="1">
      <c r="D12992" s="199"/>
    </row>
    <row r="12994" spans="4:4" s="198" customFormat="1" ht="15.75" customHeight="1">
      <c r="D12994" s="199"/>
    </row>
    <row r="12996" spans="4:4" s="198" customFormat="1" ht="15.75" customHeight="1">
      <c r="D12996" s="199"/>
    </row>
    <row r="12998" spans="4:4" s="198" customFormat="1" ht="15.75" customHeight="1">
      <c r="D12998" s="199"/>
    </row>
    <row r="13000" spans="4:4" s="198" customFormat="1" ht="15.75" customHeight="1">
      <c r="D13000" s="199"/>
    </row>
    <row r="13002" spans="4:4" s="198" customFormat="1" ht="15.75" customHeight="1">
      <c r="D13002" s="199"/>
    </row>
    <row r="13004" spans="4:4" s="198" customFormat="1" ht="15.75" customHeight="1">
      <c r="D13004" s="199"/>
    </row>
    <row r="13006" spans="4:4" s="198" customFormat="1" ht="15.75" customHeight="1">
      <c r="D13006" s="199"/>
    </row>
    <row r="13008" spans="4:4" s="198" customFormat="1" ht="15.75" customHeight="1">
      <c r="D13008" s="199"/>
    </row>
    <row r="13010" spans="4:4" s="198" customFormat="1" ht="15.75" customHeight="1">
      <c r="D13010" s="199"/>
    </row>
    <row r="13012" spans="4:4" s="198" customFormat="1" ht="15.75" customHeight="1">
      <c r="D13012" s="199"/>
    </row>
    <row r="13014" spans="4:4" s="198" customFormat="1" ht="15.75" customHeight="1">
      <c r="D13014" s="199"/>
    </row>
    <row r="13016" spans="4:4" s="198" customFormat="1" ht="15.75" customHeight="1">
      <c r="D13016" s="199"/>
    </row>
    <row r="13018" spans="4:4" s="198" customFormat="1" ht="15.75" customHeight="1">
      <c r="D13018" s="199"/>
    </row>
    <row r="13020" spans="4:4" s="198" customFormat="1" ht="15.75" customHeight="1">
      <c r="D13020" s="199"/>
    </row>
    <row r="13022" spans="4:4" s="198" customFormat="1" ht="15.75" customHeight="1">
      <c r="D13022" s="199"/>
    </row>
    <row r="13024" spans="4:4" s="198" customFormat="1" ht="15.75" customHeight="1">
      <c r="D13024" s="199"/>
    </row>
    <row r="13026" spans="4:4" s="198" customFormat="1" ht="15.75" customHeight="1">
      <c r="D13026" s="199"/>
    </row>
    <row r="13028" spans="4:4" s="198" customFormat="1" ht="15.75" customHeight="1">
      <c r="D13028" s="199"/>
    </row>
    <row r="13030" spans="4:4" s="198" customFormat="1" ht="15.75" customHeight="1">
      <c r="D13030" s="199"/>
    </row>
    <row r="13032" spans="4:4" s="198" customFormat="1" ht="15.75" customHeight="1">
      <c r="D13032" s="199"/>
    </row>
    <row r="13034" spans="4:4" s="198" customFormat="1" ht="15.75" customHeight="1">
      <c r="D13034" s="199"/>
    </row>
    <row r="13036" spans="4:4" s="198" customFormat="1" ht="15.75" customHeight="1">
      <c r="D13036" s="199"/>
    </row>
    <row r="13038" spans="4:4" s="198" customFormat="1" ht="15.75" customHeight="1">
      <c r="D13038" s="199"/>
    </row>
    <row r="13040" spans="4:4" s="198" customFormat="1" ht="15.75" customHeight="1">
      <c r="D13040" s="199"/>
    </row>
    <row r="13042" spans="4:4" s="198" customFormat="1" ht="15.75" customHeight="1">
      <c r="D13042" s="199"/>
    </row>
    <row r="13044" spans="4:4" s="198" customFormat="1" ht="15.75" customHeight="1">
      <c r="D13044" s="199"/>
    </row>
    <row r="13046" spans="4:4" s="198" customFormat="1" ht="15.75" customHeight="1">
      <c r="D13046" s="199"/>
    </row>
    <row r="13048" spans="4:4" s="198" customFormat="1" ht="15.75" customHeight="1">
      <c r="D13048" s="199"/>
    </row>
    <row r="13050" spans="4:4" s="198" customFormat="1" ht="15.75" customHeight="1">
      <c r="D13050" s="199"/>
    </row>
    <row r="13052" spans="4:4" s="198" customFormat="1" ht="15.75" customHeight="1">
      <c r="D13052" s="199"/>
    </row>
    <row r="13054" spans="4:4" s="198" customFormat="1" ht="15.75" customHeight="1">
      <c r="D13054" s="199"/>
    </row>
    <row r="13056" spans="4:4" s="198" customFormat="1" ht="15.75" customHeight="1">
      <c r="D13056" s="199"/>
    </row>
    <row r="13058" spans="4:4" s="198" customFormat="1" ht="15.75" customHeight="1">
      <c r="D13058" s="199"/>
    </row>
    <row r="13060" spans="4:4" s="198" customFormat="1" ht="15.75" customHeight="1">
      <c r="D13060" s="199"/>
    </row>
    <row r="13062" spans="4:4" s="198" customFormat="1" ht="15.75" customHeight="1">
      <c r="D13062" s="199"/>
    </row>
    <row r="13064" spans="4:4" s="198" customFormat="1" ht="15.75" customHeight="1">
      <c r="D13064" s="199"/>
    </row>
    <row r="13066" spans="4:4" s="198" customFormat="1" ht="15.75" customHeight="1">
      <c r="D13066" s="199"/>
    </row>
    <row r="13068" spans="4:4" s="198" customFormat="1" ht="15.75" customHeight="1">
      <c r="D13068" s="199"/>
    </row>
    <row r="13070" spans="4:4" s="198" customFormat="1" ht="15.75" customHeight="1">
      <c r="D13070" s="199"/>
    </row>
    <row r="13072" spans="4:4" s="198" customFormat="1" ht="15.75" customHeight="1">
      <c r="D13072" s="199"/>
    </row>
    <row r="13074" spans="4:4" s="198" customFormat="1" ht="15.75" customHeight="1">
      <c r="D13074" s="199"/>
    </row>
    <row r="13076" spans="4:4" s="198" customFormat="1" ht="15.75" customHeight="1">
      <c r="D13076" s="199"/>
    </row>
    <row r="13078" spans="4:4" s="198" customFormat="1" ht="15.75" customHeight="1">
      <c r="D13078" s="199"/>
    </row>
    <row r="13080" spans="4:4" s="198" customFormat="1" ht="15.75" customHeight="1">
      <c r="D13080" s="199"/>
    </row>
    <row r="13082" spans="4:4" s="198" customFormat="1" ht="15.75" customHeight="1">
      <c r="D13082" s="199"/>
    </row>
    <row r="13084" spans="4:4" s="198" customFormat="1" ht="15.75" customHeight="1">
      <c r="D13084" s="199"/>
    </row>
    <row r="13086" spans="4:4" s="198" customFormat="1" ht="15.75" customHeight="1">
      <c r="D13086" s="199"/>
    </row>
    <row r="13088" spans="4:4" s="198" customFormat="1" ht="15.75" customHeight="1">
      <c r="D13088" s="199"/>
    </row>
    <row r="13090" spans="4:4" s="198" customFormat="1" ht="15.75" customHeight="1">
      <c r="D13090" s="199"/>
    </row>
    <row r="13092" spans="4:4" s="198" customFormat="1" ht="15.75" customHeight="1">
      <c r="D13092" s="199"/>
    </row>
    <row r="13094" spans="4:4" s="198" customFormat="1" ht="15.75" customHeight="1">
      <c r="D13094" s="199"/>
    </row>
    <row r="13096" spans="4:4" s="198" customFormat="1" ht="15.75" customHeight="1">
      <c r="D13096" s="199"/>
    </row>
    <row r="13098" spans="4:4" s="198" customFormat="1" ht="15.75" customHeight="1">
      <c r="D13098" s="199"/>
    </row>
    <row r="13100" spans="4:4" s="198" customFormat="1" ht="15.75" customHeight="1">
      <c r="D13100" s="199"/>
    </row>
    <row r="13102" spans="4:4" s="198" customFormat="1" ht="15.75" customHeight="1">
      <c r="D13102" s="199"/>
    </row>
    <row r="13104" spans="4:4" s="198" customFormat="1" ht="15.75" customHeight="1">
      <c r="D13104" s="199"/>
    </row>
    <row r="13106" spans="4:4" s="198" customFormat="1" ht="15.75" customHeight="1">
      <c r="D13106" s="199"/>
    </row>
    <row r="13108" spans="4:4" s="198" customFormat="1" ht="15.75" customHeight="1">
      <c r="D13108" s="199"/>
    </row>
    <row r="13110" spans="4:4" s="198" customFormat="1" ht="15.75" customHeight="1">
      <c r="D13110" s="199"/>
    </row>
    <row r="13112" spans="4:4" s="198" customFormat="1" ht="15.75" customHeight="1">
      <c r="D13112" s="199"/>
    </row>
    <row r="13114" spans="4:4" s="198" customFormat="1" ht="15.75" customHeight="1">
      <c r="D13114" s="199"/>
    </row>
    <row r="13116" spans="4:4" s="198" customFormat="1" ht="15.75" customHeight="1">
      <c r="D13116" s="199"/>
    </row>
    <row r="13118" spans="4:4" s="198" customFormat="1" ht="15.75" customHeight="1">
      <c r="D13118" s="199"/>
    </row>
    <row r="13120" spans="4:4" s="198" customFormat="1" ht="15.75" customHeight="1">
      <c r="D13120" s="199"/>
    </row>
    <row r="13122" spans="4:4" s="198" customFormat="1" ht="15.75" customHeight="1">
      <c r="D13122" s="199"/>
    </row>
    <row r="13124" spans="4:4" s="198" customFormat="1" ht="15.75" customHeight="1">
      <c r="D13124" s="199"/>
    </row>
    <row r="13126" spans="4:4" s="198" customFormat="1" ht="15.75" customHeight="1">
      <c r="D13126" s="199"/>
    </row>
    <row r="13128" spans="4:4" s="198" customFormat="1" ht="15.75" customHeight="1">
      <c r="D13128" s="199"/>
    </row>
    <row r="13130" spans="4:4" s="198" customFormat="1" ht="15.75" customHeight="1">
      <c r="D13130" s="199"/>
    </row>
    <row r="13132" spans="4:4" s="198" customFormat="1" ht="15.75" customHeight="1">
      <c r="D13132" s="199"/>
    </row>
    <row r="13134" spans="4:4" s="198" customFormat="1" ht="15.75" customHeight="1">
      <c r="D13134" s="199"/>
    </row>
    <row r="13136" spans="4:4" s="198" customFormat="1" ht="15.75" customHeight="1">
      <c r="D13136" s="199"/>
    </row>
    <row r="13138" spans="4:4" s="198" customFormat="1" ht="15.75" customHeight="1">
      <c r="D13138" s="199"/>
    </row>
    <row r="13140" spans="4:4" s="198" customFormat="1" ht="15.75" customHeight="1">
      <c r="D13140" s="199"/>
    </row>
    <row r="13142" spans="4:4" s="198" customFormat="1" ht="15.75" customHeight="1">
      <c r="D13142" s="199"/>
    </row>
    <row r="13144" spans="4:4" s="198" customFormat="1" ht="15.75" customHeight="1">
      <c r="D13144" s="199"/>
    </row>
    <row r="13146" spans="4:4" s="198" customFormat="1" ht="15.75" customHeight="1">
      <c r="D13146" s="199"/>
    </row>
    <row r="13148" spans="4:4" s="198" customFormat="1" ht="15.75" customHeight="1">
      <c r="D13148" s="199"/>
    </row>
    <row r="13150" spans="4:4" s="198" customFormat="1" ht="15.75" customHeight="1">
      <c r="D13150" s="199"/>
    </row>
    <row r="13152" spans="4:4" s="198" customFormat="1" ht="15.75" customHeight="1">
      <c r="D13152" s="199"/>
    </row>
    <row r="13154" spans="4:4" s="198" customFormat="1" ht="15.75" customHeight="1">
      <c r="D13154" s="199"/>
    </row>
    <row r="13156" spans="4:4" s="198" customFormat="1" ht="15.75" customHeight="1">
      <c r="D13156" s="199"/>
    </row>
    <row r="13158" spans="4:4" s="198" customFormat="1" ht="15.75" customHeight="1">
      <c r="D13158" s="199"/>
    </row>
    <row r="13160" spans="4:4" s="198" customFormat="1" ht="15.75" customHeight="1">
      <c r="D13160" s="199"/>
    </row>
    <row r="13162" spans="4:4" s="198" customFormat="1" ht="15.75" customHeight="1">
      <c r="D13162" s="199"/>
    </row>
    <row r="13164" spans="4:4" s="198" customFormat="1" ht="15.75" customHeight="1">
      <c r="D13164" s="199"/>
    </row>
    <row r="13166" spans="4:4" s="198" customFormat="1" ht="15.75" customHeight="1">
      <c r="D13166" s="199"/>
    </row>
    <row r="13168" spans="4:4" s="198" customFormat="1" ht="15.75" customHeight="1">
      <c r="D13168" s="199"/>
    </row>
    <row r="13170" spans="4:4" s="198" customFormat="1" ht="15.75" customHeight="1">
      <c r="D13170" s="199"/>
    </row>
    <row r="13172" spans="4:4" s="198" customFormat="1" ht="15.75" customHeight="1">
      <c r="D13172" s="199"/>
    </row>
    <row r="13174" spans="4:4" s="198" customFormat="1" ht="15.75" customHeight="1">
      <c r="D13174" s="199"/>
    </row>
    <row r="13176" spans="4:4" s="198" customFormat="1" ht="15.75" customHeight="1">
      <c r="D13176" s="199"/>
    </row>
    <row r="13178" spans="4:4" s="198" customFormat="1" ht="15.75" customHeight="1">
      <c r="D13178" s="199"/>
    </row>
    <row r="13180" spans="4:4" s="198" customFormat="1" ht="15.75" customHeight="1">
      <c r="D13180" s="199"/>
    </row>
    <row r="13182" spans="4:4" s="198" customFormat="1" ht="15.75" customHeight="1">
      <c r="D13182" s="199"/>
    </row>
    <row r="13184" spans="4:4" s="198" customFormat="1" ht="15.75" customHeight="1">
      <c r="D13184" s="199"/>
    </row>
    <row r="13186" spans="4:4" s="198" customFormat="1" ht="15.75" customHeight="1">
      <c r="D13186" s="199"/>
    </row>
    <row r="13188" spans="4:4" s="198" customFormat="1" ht="15.75" customHeight="1">
      <c r="D13188" s="199"/>
    </row>
    <row r="13190" spans="4:4" s="198" customFormat="1" ht="15.75" customHeight="1">
      <c r="D13190" s="199"/>
    </row>
    <row r="13192" spans="4:4" s="198" customFormat="1" ht="15.75" customHeight="1">
      <c r="D13192" s="199"/>
    </row>
    <row r="13194" spans="4:4" s="198" customFormat="1" ht="15.75" customHeight="1">
      <c r="D13194" s="199"/>
    </row>
    <row r="13196" spans="4:4" s="198" customFormat="1" ht="15.75" customHeight="1">
      <c r="D13196" s="199"/>
    </row>
    <row r="13198" spans="4:4" s="198" customFormat="1" ht="15.75" customHeight="1">
      <c r="D13198" s="199"/>
    </row>
    <row r="13200" spans="4:4" s="198" customFormat="1" ht="15.75" customHeight="1">
      <c r="D13200" s="199"/>
    </row>
    <row r="13202" spans="4:4" s="198" customFormat="1" ht="15.75" customHeight="1">
      <c r="D13202" s="199"/>
    </row>
    <row r="13204" spans="4:4" s="198" customFormat="1" ht="15.75" customHeight="1">
      <c r="D13204" s="199"/>
    </row>
    <row r="13206" spans="4:4" s="198" customFormat="1" ht="15.75" customHeight="1">
      <c r="D13206" s="199"/>
    </row>
    <row r="13208" spans="4:4" s="198" customFormat="1" ht="15.75" customHeight="1">
      <c r="D13208" s="199"/>
    </row>
    <row r="13210" spans="4:4" s="198" customFormat="1" ht="15.75" customHeight="1">
      <c r="D13210" s="199"/>
    </row>
    <row r="13212" spans="4:4" s="198" customFormat="1" ht="15.75" customHeight="1">
      <c r="D13212" s="199"/>
    </row>
    <row r="13214" spans="4:4" s="198" customFormat="1" ht="15.75" customHeight="1">
      <c r="D13214" s="199"/>
    </row>
    <row r="13216" spans="4:4" s="198" customFormat="1" ht="15.75" customHeight="1">
      <c r="D13216" s="199"/>
    </row>
    <row r="13218" spans="4:4" s="198" customFormat="1" ht="15.75" customHeight="1">
      <c r="D13218" s="199"/>
    </row>
    <row r="13220" spans="4:4" s="198" customFormat="1" ht="15.75" customHeight="1">
      <c r="D13220" s="199"/>
    </row>
    <row r="13222" spans="4:4" s="198" customFormat="1" ht="15.75" customHeight="1">
      <c r="D13222" s="199"/>
    </row>
    <row r="13224" spans="4:4" s="198" customFormat="1" ht="15.75" customHeight="1">
      <c r="D13224" s="199"/>
    </row>
    <row r="13226" spans="4:4" s="198" customFormat="1" ht="15.75" customHeight="1">
      <c r="D13226" s="199"/>
    </row>
    <row r="13228" spans="4:4" s="198" customFormat="1" ht="15.75" customHeight="1">
      <c r="D13228" s="199"/>
    </row>
    <row r="13230" spans="4:4" s="198" customFormat="1" ht="15.75" customHeight="1">
      <c r="D13230" s="199"/>
    </row>
    <row r="13232" spans="4:4" s="198" customFormat="1" ht="15.75" customHeight="1">
      <c r="D13232" s="199"/>
    </row>
    <row r="13234" spans="4:4" s="198" customFormat="1" ht="15.75" customHeight="1">
      <c r="D13234" s="199"/>
    </row>
    <row r="13236" spans="4:4" s="198" customFormat="1" ht="15.75" customHeight="1">
      <c r="D13236" s="199"/>
    </row>
    <row r="13238" spans="4:4" s="198" customFormat="1" ht="15.75" customHeight="1">
      <c r="D13238" s="199"/>
    </row>
    <row r="13240" spans="4:4" s="198" customFormat="1" ht="15.75" customHeight="1">
      <c r="D13240" s="199"/>
    </row>
    <row r="13242" spans="4:4" s="198" customFormat="1" ht="15.75" customHeight="1">
      <c r="D13242" s="199"/>
    </row>
    <row r="13244" spans="4:4" s="198" customFormat="1" ht="15.75" customHeight="1">
      <c r="D13244" s="199"/>
    </row>
    <row r="13246" spans="4:4" s="198" customFormat="1" ht="15.75" customHeight="1">
      <c r="D13246" s="199"/>
    </row>
    <row r="13248" spans="4:4" s="198" customFormat="1" ht="15.75" customHeight="1">
      <c r="D13248" s="199"/>
    </row>
    <row r="13250" spans="4:4" s="198" customFormat="1" ht="15.75" customHeight="1">
      <c r="D13250" s="199"/>
    </row>
    <row r="13252" spans="4:4" s="198" customFormat="1" ht="15.75" customHeight="1">
      <c r="D13252" s="199"/>
    </row>
    <row r="13254" spans="4:4" s="198" customFormat="1" ht="15.75" customHeight="1">
      <c r="D13254" s="199"/>
    </row>
    <row r="13256" spans="4:4" s="198" customFormat="1" ht="15.75" customHeight="1">
      <c r="D13256" s="199"/>
    </row>
    <row r="13258" spans="4:4" s="198" customFormat="1" ht="15.75" customHeight="1">
      <c r="D13258" s="199"/>
    </row>
    <row r="13260" spans="4:4" s="198" customFormat="1" ht="15.75" customHeight="1">
      <c r="D13260" s="199"/>
    </row>
    <row r="13262" spans="4:4" s="198" customFormat="1" ht="15.75" customHeight="1">
      <c r="D13262" s="199"/>
    </row>
    <row r="13264" spans="4:4" s="198" customFormat="1" ht="15.75" customHeight="1">
      <c r="D13264" s="199"/>
    </row>
    <row r="13266" spans="4:4" s="198" customFormat="1" ht="15.75" customHeight="1">
      <c r="D13266" s="199"/>
    </row>
    <row r="13268" spans="4:4" s="198" customFormat="1" ht="15.75" customHeight="1">
      <c r="D13268" s="199"/>
    </row>
    <row r="13270" spans="4:4" s="198" customFormat="1" ht="15.75" customHeight="1">
      <c r="D13270" s="199"/>
    </row>
    <row r="13272" spans="4:4" s="198" customFormat="1" ht="15.75" customHeight="1">
      <c r="D13272" s="199"/>
    </row>
    <row r="13274" spans="4:4" s="198" customFormat="1" ht="15.75" customHeight="1">
      <c r="D13274" s="199"/>
    </row>
    <row r="13276" spans="4:4" s="198" customFormat="1" ht="15.75" customHeight="1">
      <c r="D13276" s="199"/>
    </row>
    <row r="13278" spans="4:4" s="198" customFormat="1" ht="15.75" customHeight="1">
      <c r="D13278" s="199"/>
    </row>
    <row r="13280" spans="4:4" s="198" customFormat="1" ht="15.75" customHeight="1">
      <c r="D13280" s="199"/>
    </row>
    <row r="13282" spans="4:4" s="198" customFormat="1" ht="15.75" customHeight="1">
      <c r="D13282" s="199"/>
    </row>
    <row r="13284" spans="4:4" s="198" customFormat="1" ht="15.75" customHeight="1">
      <c r="D13284" s="199"/>
    </row>
    <row r="13286" spans="4:4" s="198" customFormat="1" ht="15.75" customHeight="1">
      <c r="D13286" s="199"/>
    </row>
    <row r="13288" spans="4:4" s="198" customFormat="1" ht="15.75" customHeight="1">
      <c r="D13288" s="199"/>
    </row>
    <row r="13290" spans="4:4" s="198" customFormat="1" ht="15.75" customHeight="1">
      <c r="D13290" s="199"/>
    </row>
    <row r="13292" spans="4:4" s="198" customFormat="1" ht="15.75" customHeight="1">
      <c r="D13292" s="199"/>
    </row>
    <row r="13294" spans="4:4" s="198" customFormat="1" ht="15.75" customHeight="1">
      <c r="D13294" s="199"/>
    </row>
    <row r="13296" spans="4:4" s="198" customFormat="1" ht="15.75" customHeight="1">
      <c r="D13296" s="199"/>
    </row>
    <row r="13298" spans="4:4" s="198" customFormat="1" ht="15.75" customHeight="1">
      <c r="D13298" s="199"/>
    </row>
    <row r="13300" spans="4:4" s="198" customFormat="1" ht="15.75" customHeight="1">
      <c r="D13300" s="199"/>
    </row>
    <row r="13302" spans="4:4" s="198" customFormat="1" ht="15.75" customHeight="1">
      <c r="D13302" s="199"/>
    </row>
    <row r="13304" spans="4:4" s="198" customFormat="1" ht="15.75" customHeight="1">
      <c r="D13304" s="199"/>
    </row>
    <row r="13306" spans="4:4" s="198" customFormat="1" ht="15.75" customHeight="1">
      <c r="D13306" s="199"/>
    </row>
    <row r="13308" spans="4:4" s="198" customFormat="1" ht="15.75" customHeight="1">
      <c r="D13308" s="199"/>
    </row>
    <row r="13310" spans="4:4" s="198" customFormat="1" ht="15.75" customHeight="1">
      <c r="D13310" s="199"/>
    </row>
    <row r="13312" spans="4:4" s="198" customFormat="1" ht="15.75" customHeight="1">
      <c r="D13312" s="199"/>
    </row>
    <row r="13314" spans="4:4" s="198" customFormat="1" ht="15.75" customHeight="1">
      <c r="D13314" s="199"/>
    </row>
    <row r="13316" spans="4:4" s="198" customFormat="1" ht="15.75" customHeight="1">
      <c r="D13316" s="199"/>
    </row>
    <row r="13318" spans="4:4" s="198" customFormat="1" ht="15.75" customHeight="1">
      <c r="D13318" s="199"/>
    </row>
    <row r="13320" spans="4:4" s="198" customFormat="1" ht="15.75" customHeight="1">
      <c r="D13320" s="199"/>
    </row>
    <row r="13322" spans="4:4" s="198" customFormat="1" ht="15.75" customHeight="1">
      <c r="D13322" s="199"/>
    </row>
    <row r="13324" spans="4:4" s="198" customFormat="1" ht="15.75" customHeight="1">
      <c r="D13324" s="199"/>
    </row>
    <row r="13326" spans="4:4" s="198" customFormat="1" ht="15.75" customHeight="1">
      <c r="D13326" s="199"/>
    </row>
    <row r="13328" spans="4:4" s="198" customFormat="1" ht="15.75" customHeight="1">
      <c r="D13328" s="199"/>
    </row>
    <row r="13330" spans="4:4" s="198" customFormat="1" ht="15.75" customHeight="1">
      <c r="D13330" s="199"/>
    </row>
    <row r="13332" spans="4:4" s="198" customFormat="1" ht="15.75" customHeight="1">
      <c r="D13332" s="199"/>
    </row>
    <row r="13334" spans="4:4" s="198" customFormat="1" ht="15.75" customHeight="1">
      <c r="D13334" s="199"/>
    </row>
    <row r="13336" spans="4:4" s="198" customFormat="1" ht="15.75" customHeight="1">
      <c r="D13336" s="199"/>
    </row>
    <row r="13338" spans="4:4" s="198" customFormat="1" ht="15.75" customHeight="1">
      <c r="D13338" s="199"/>
    </row>
    <row r="13340" spans="4:4" s="198" customFormat="1" ht="15.75" customHeight="1">
      <c r="D13340" s="199"/>
    </row>
    <row r="13342" spans="4:4" s="198" customFormat="1" ht="15.75" customHeight="1">
      <c r="D13342" s="199"/>
    </row>
    <row r="13344" spans="4:4" s="198" customFormat="1" ht="15.75" customHeight="1">
      <c r="D13344" s="199"/>
    </row>
    <row r="13346" spans="4:4" s="198" customFormat="1" ht="15.75" customHeight="1">
      <c r="D13346" s="199"/>
    </row>
    <row r="13348" spans="4:4" s="198" customFormat="1" ht="15.75" customHeight="1">
      <c r="D13348" s="199"/>
    </row>
    <row r="13350" spans="4:4" s="198" customFormat="1" ht="15.75" customHeight="1">
      <c r="D13350" s="199"/>
    </row>
    <row r="13352" spans="4:4" s="198" customFormat="1" ht="15.75" customHeight="1">
      <c r="D13352" s="199"/>
    </row>
    <row r="13354" spans="4:4" s="198" customFormat="1" ht="15.75" customHeight="1">
      <c r="D13354" s="199"/>
    </row>
    <row r="13356" spans="4:4" s="198" customFormat="1" ht="15.75" customHeight="1">
      <c r="D13356" s="199"/>
    </row>
    <row r="13358" spans="4:4" s="198" customFormat="1" ht="15.75" customHeight="1">
      <c r="D13358" s="199"/>
    </row>
    <row r="13360" spans="4:4" s="198" customFormat="1" ht="15.75" customHeight="1">
      <c r="D13360" s="199"/>
    </row>
    <row r="13362" spans="4:4" s="198" customFormat="1" ht="15.75" customHeight="1">
      <c r="D13362" s="199"/>
    </row>
    <row r="13364" spans="4:4" s="198" customFormat="1" ht="15.75" customHeight="1">
      <c r="D13364" s="199"/>
    </row>
    <row r="13366" spans="4:4" s="198" customFormat="1" ht="15.75" customHeight="1">
      <c r="D13366" s="199"/>
    </row>
    <row r="13368" spans="4:4" s="198" customFormat="1" ht="15.75" customHeight="1">
      <c r="D13368" s="199"/>
    </row>
    <row r="13370" spans="4:4" s="198" customFormat="1" ht="15.75" customHeight="1">
      <c r="D13370" s="199"/>
    </row>
    <row r="13372" spans="4:4" s="198" customFormat="1" ht="15.75" customHeight="1">
      <c r="D13372" s="199"/>
    </row>
    <row r="13374" spans="4:4" s="198" customFormat="1" ht="15.75" customHeight="1">
      <c r="D13374" s="199"/>
    </row>
    <row r="13376" spans="4:4" s="198" customFormat="1" ht="15.75" customHeight="1">
      <c r="D13376" s="199"/>
    </row>
    <row r="13378" spans="4:4" s="198" customFormat="1" ht="15.75" customHeight="1">
      <c r="D13378" s="199"/>
    </row>
    <row r="13380" spans="4:4" s="198" customFormat="1" ht="15.75" customHeight="1">
      <c r="D13380" s="199"/>
    </row>
    <row r="13382" spans="4:4" s="198" customFormat="1" ht="15.75" customHeight="1">
      <c r="D13382" s="199"/>
    </row>
    <row r="13384" spans="4:4" s="198" customFormat="1" ht="15.75" customHeight="1">
      <c r="D13384" s="199"/>
    </row>
    <row r="13386" spans="4:4" s="198" customFormat="1" ht="15.75" customHeight="1">
      <c r="D13386" s="199"/>
    </row>
    <row r="13388" spans="4:4" s="198" customFormat="1" ht="15.75" customHeight="1">
      <c r="D13388" s="199"/>
    </row>
    <row r="13390" spans="4:4" s="198" customFormat="1" ht="15.75" customHeight="1">
      <c r="D13390" s="199"/>
    </row>
    <row r="13392" spans="4:4" s="198" customFormat="1" ht="15.75" customHeight="1">
      <c r="D13392" s="199"/>
    </row>
    <row r="13394" spans="4:4" s="198" customFormat="1" ht="15.75" customHeight="1">
      <c r="D13394" s="199"/>
    </row>
    <row r="13396" spans="4:4" s="198" customFormat="1" ht="15.75" customHeight="1">
      <c r="D13396" s="199"/>
    </row>
    <row r="13398" spans="4:4" s="198" customFormat="1" ht="15.75" customHeight="1">
      <c r="D13398" s="199"/>
    </row>
    <row r="13400" spans="4:4" s="198" customFormat="1" ht="15.75" customHeight="1">
      <c r="D13400" s="199"/>
    </row>
    <row r="13402" spans="4:4" s="198" customFormat="1" ht="15.75" customHeight="1">
      <c r="D13402" s="199"/>
    </row>
    <row r="13404" spans="4:4" s="198" customFormat="1" ht="15.75" customHeight="1">
      <c r="D13404" s="199"/>
    </row>
    <row r="13406" spans="4:4" s="198" customFormat="1" ht="15.75" customHeight="1">
      <c r="D13406" s="199"/>
    </row>
    <row r="13408" spans="4:4" s="198" customFormat="1" ht="15.75" customHeight="1">
      <c r="D13408" s="199"/>
    </row>
    <row r="13410" spans="4:4" s="198" customFormat="1" ht="15.75" customHeight="1">
      <c r="D13410" s="199"/>
    </row>
    <row r="13412" spans="4:4" s="198" customFormat="1" ht="15.75" customHeight="1">
      <c r="D13412" s="199"/>
    </row>
    <row r="13414" spans="4:4" s="198" customFormat="1" ht="15.75" customHeight="1">
      <c r="D13414" s="199"/>
    </row>
    <row r="13416" spans="4:4" s="198" customFormat="1" ht="15.75" customHeight="1">
      <c r="D13416" s="199"/>
    </row>
    <row r="13418" spans="4:4" s="198" customFormat="1" ht="15.75" customHeight="1">
      <c r="D13418" s="199"/>
    </row>
    <row r="13420" spans="4:4" s="198" customFormat="1" ht="15.75" customHeight="1">
      <c r="D13420" s="199"/>
    </row>
    <row r="13422" spans="4:4" s="198" customFormat="1" ht="15.75" customHeight="1">
      <c r="D13422" s="199"/>
    </row>
    <row r="13424" spans="4:4" s="198" customFormat="1" ht="15.75" customHeight="1">
      <c r="D13424" s="199"/>
    </row>
    <row r="13426" spans="4:4" s="198" customFormat="1" ht="15.75" customHeight="1">
      <c r="D13426" s="199"/>
    </row>
    <row r="13428" spans="4:4" s="198" customFormat="1" ht="15.75" customHeight="1">
      <c r="D13428" s="199"/>
    </row>
    <row r="13430" spans="4:4" s="198" customFormat="1" ht="15.75" customHeight="1">
      <c r="D13430" s="199"/>
    </row>
    <row r="13432" spans="4:4" s="198" customFormat="1" ht="15.75" customHeight="1">
      <c r="D13432" s="199"/>
    </row>
    <row r="13434" spans="4:4" s="198" customFormat="1" ht="15.75" customHeight="1">
      <c r="D13434" s="199"/>
    </row>
    <row r="13436" spans="4:4" s="198" customFormat="1" ht="15.75" customHeight="1">
      <c r="D13436" s="199"/>
    </row>
    <row r="13438" spans="4:4" s="198" customFormat="1" ht="15.75" customHeight="1">
      <c r="D13438" s="199"/>
    </row>
    <row r="13440" spans="4:4" s="198" customFormat="1" ht="15.75" customHeight="1">
      <c r="D13440" s="199"/>
    </row>
    <row r="13442" spans="4:4" s="198" customFormat="1" ht="15.75" customHeight="1">
      <c r="D13442" s="199"/>
    </row>
    <row r="13444" spans="4:4" s="198" customFormat="1" ht="15.75" customHeight="1">
      <c r="D13444" s="199"/>
    </row>
    <row r="13446" spans="4:4" s="198" customFormat="1" ht="15.75" customHeight="1">
      <c r="D13446" s="199"/>
    </row>
    <row r="13448" spans="4:4" s="198" customFormat="1" ht="15.75" customHeight="1">
      <c r="D13448" s="199"/>
    </row>
    <row r="13450" spans="4:4" s="198" customFormat="1" ht="15.75" customHeight="1">
      <c r="D13450" s="199"/>
    </row>
    <row r="13452" spans="4:4" s="198" customFormat="1" ht="15.75" customHeight="1">
      <c r="D13452" s="199"/>
    </row>
    <row r="13454" spans="4:4" s="198" customFormat="1" ht="15.75" customHeight="1">
      <c r="D13454" s="199"/>
    </row>
    <row r="13456" spans="4:4" s="198" customFormat="1" ht="15.75" customHeight="1">
      <c r="D13456" s="199"/>
    </row>
    <row r="13458" spans="4:4" s="198" customFormat="1" ht="15.75" customHeight="1">
      <c r="D13458" s="199"/>
    </row>
    <row r="13460" spans="4:4" s="198" customFormat="1" ht="15.75" customHeight="1">
      <c r="D13460" s="199"/>
    </row>
    <row r="13462" spans="4:4" s="198" customFormat="1" ht="15.75" customHeight="1">
      <c r="D13462" s="199"/>
    </row>
    <row r="13464" spans="4:4" s="198" customFormat="1" ht="15.75" customHeight="1">
      <c r="D13464" s="199"/>
    </row>
    <row r="13466" spans="4:4" s="198" customFormat="1" ht="15.75" customHeight="1">
      <c r="D13466" s="199"/>
    </row>
    <row r="13468" spans="4:4" s="198" customFormat="1" ht="15.75" customHeight="1">
      <c r="D13468" s="199"/>
    </row>
    <row r="13470" spans="4:4" s="198" customFormat="1" ht="15.75" customHeight="1">
      <c r="D13470" s="199"/>
    </row>
    <row r="13472" spans="4:4" s="198" customFormat="1" ht="15.75" customHeight="1">
      <c r="D13472" s="199"/>
    </row>
    <row r="13474" spans="4:4" s="198" customFormat="1" ht="15.75" customHeight="1">
      <c r="D13474" s="199"/>
    </row>
    <row r="13476" spans="4:4" s="198" customFormat="1" ht="15.75" customHeight="1">
      <c r="D13476" s="199"/>
    </row>
    <row r="13478" spans="4:4" s="198" customFormat="1" ht="15.75" customHeight="1">
      <c r="D13478" s="199"/>
    </row>
    <row r="13480" spans="4:4" s="198" customFormat="1" ht="15.75" customHeight="1">
      <c r="D13480" s="199"/>
    </row>
    <row r="13482" spans="4:4" s="198" customFormat="1" ht="15.75" customHeight="1">
      <c r="D13482" s="199"/>
    </row>
    <row r="13484" spans="4:4" s="198" customFormat="1" ht="15.75" customHeight="1">
      <c r="D13484" s="199"/>
    </row>
    <row r="13486" spans="4:4" s="198" customFormat="1" ht="15.75" customHeight="1">
      <c r="D13486" s="199"/>
    </row>
    <row r="13488" spans="4:4" s="198" customFormat="1" ht="15.75" customHeight="1">
      <c r="D13488" s="199"/>
    </row>
    <row r="13490" spans="4:4" s="198" customFormat="1" ht="15.75" customHeight="1">
      <c r="D13490" s="199"/>
    </row>
    <row r="13492" spans="4:4" s="198" customFormat="1" ht="15.75" customHeight="1">
      <c r="D13492" s="199"/>
    </row>
    <row r="13494" spans="4:4" s="198" customFormat="1" ht="15.75" customHeight="1">
      <c r="D13494" s="199"/>
    </row>
    <row r="13496" spans="4:4" s="198" customFormat="1" ht="15.75" customHeight="1">
      <c r="D13496" s="199"/>
    </row>
    <row r="13498" spans="4:4" s="198" customFormat="1" ht="15.75" customHeight="1">
      <c r="D13498" s="199"/>
    </row>
    <row r="13500" spans="4:4" s="198" customFormat="1" ht="15.75" customHeight="1">
      <c r="D13500" s="199"/>
    </row>
    <row r="13502" spans="4:4" s="198" customFormat="1" ht="15.75" customHeight="1">
      <c r="D13502" s="199"/>
    </row>
    <row r="13504" spans="4:4" s="198" customFormat="1" ht="15.75" customHeight="1">
      <c r="D13504" s="199"/>
    </row>
    <row r="13506" spans="4:4" s="198" customFormat="1" ht="15.75" customHeight="1">
      <c r="D13506" s="199"/>
    </row>
    <row r="13508" spans="4:4" s="198" customFormat="1" ht="15.75" customHeight="1">
      <c r="D13508" s="199"/>
    </row>
    <row r="13510" spans="4:4" s="198" customFormat="1" ht="15.75" customHeight="1">
      <c r="D13510" s="199"/>
    </row>
    <row r="13512" spans="4:4" s="198" customFormat="1" ht="15.75" customHeight="1">
      <c r="D13512" s="199"/>
    </row>
    <row r="13514" spans="4:4" s="198" customFormat="1" ht="15.75" customHeight="1">
      <c r="D13514" s="199"/>
    </row>
    <row r="13516" spans="4:4" s="198" customFormat="1" ht="15.75" customHeight="1">
      <c r="D13516" s="199"/>
    </row>
    <row r="13518" spans="4:4" s="198" customFormat="1" ht="15.75" customHeight="1">
      <c r="D13518" s="199"/>
    </row>
    <row r="13520" spans="4:4" s="198" customFormat="1" ht="15.75" customHeight="1">
      <c r="D13520" s="199"/>
    </row>
    <row r="13522" spans="4:4" s="198" customFormat="1" ht="15.75" customHeight="1">
      <c r="D13522" s="199"/>
    </row>
    <row r="13524" spans="4:4" s="198" customFormat="1" ht="15.75" customHeight="1">
      <c r="D13524" s="199"/>
    </row>
    <row r="13526" spans="4:4" s="198" customFormat="1" ht="15.75" customHeight="1">
      <c r="D13526" s="199"/>
    </row>
    <row r="13528" spans="4:4" s="198" customFormat="1" ht="15.75" customHeight="1">
      <c r="D13528" s="199"/>
    </row>
    <row r="13530" spans="4:4" s="198" customFormat="1" ht="15.75" customHeight="1">
      <c r="D13530" s="199"/>
    </row>
    <row r="13532" spans="4:4" s="198" customFormat="1" ht="15.75" customHeight="1">
      <c r="D13532" s="199"/>
    </row>
    <row r="13534" spans="4:4" s="198" customFormat="1" ht="15.75" customHeight="1">
      <c r="D13534" s="199"/>
    </row>
    <row r="13536" spans="4:4" s="198" customFormat="1" ht="15.75" customHeight="1">
      <c r="D13536" s="199"/>
    </row>
    <row r="13538" spans="4:4" s="198" customFormat="1" ht="15.75" customHeight="1">
      <c r="D13538" s="199"/>
    </row>
    <row r="13540" spans="4:4" s="198" customFormat="1" ht="15.75" customHeight="1">
      <c r="D13540" s="199"/>
    </row>
    <row r="13542" spans="4:4" s="198" customFormat="1" ht="15.75" customHeight="1">
      <c r="D13542" s="199"/>
    </row>
    <row r="13544" spans="4:4" s="198" customFormat="1" ht="15.75" customHeight="1">
      <c r="D13544" s="199"/>
    </row>
    <row r="13546" spans="4:4" s="198" customFormat="1" ht="15.75" customHeight="1">
      <c r="D13546" s="199"/>
    </row>
    <row r="13548" spans="4:4" s="198" customFormat="1" ht="15.75" customHeight="1">
      <c r="D13548" s="199"/>
    </row>
    <row r="13550" spans="4:4" s="198" customFormat="1" ht="15.75" customHeight="1">
      <c r="D13550" s="199"/>
    </row>
    <row r="13552" spans="4:4" s="198" customFormat="1" ht="15.75" customHeight="1">
      <c r="D13552" s="199"/>
    </row>
    <row r="13554" spans="4:4" s="198" customFormat="1" ht="15.75" customHeight="1">
      <c r="D13554" s="199"/>
    </row>
    <row r="13556" spans="4:4" s="198" customFormat="1" ht="15.75" customHeight="1">
      <c r="D13556" s="199"/>
    </row>
    <row r="13558" spans="4:4" s="198" customFormat="1" ht="15.75" customHeight="1">
      <c r="D13558" s="199"/>
    </row>
    <row r="13560" spans="4:4" s="198" customFormat="1" ht="15.75" customHeight="1">
      <c r="D13560" s="199"/>
    </row>
    <row r="13562" spans="4:4" s="198" customFormat="1" ht="15.75" customHeight="1">
      <c r="D13562" s="199"/>
    </row>
    <row r="13564" spans="4:4" s="198" customFormat="1" ht="15.75" customHeight="1">
      <c r="D13564" s="199"/>
    </row>
    <row r="13566" spans="4:4" s="198" customFormat="1" ht="15.75" customHeight="1">
      <c r="D13566" s="199"/>
    </row>
    <row r="13568" spans="4:4" s="198" customFormat="1" ht="15.75" customHeight="1">
      <c r="D13568" s="199"/>
    </row>
    <row r="13570" spans="4:4" s="198" customFormat="1" ht="15.75" customHeight="1">
      <c r="D13570" s="199"/>
    </row>
    <row r="13572" spans="4:4" s="198" customFormat="1" ht="15.75" customHeight="1">
      <c r="D13572" s="199"/>
    </row>
    <row r="13574" spans="4:4" s="198" customFormat="1" ht="15.75" customHeight="1">
      <c r="D13574" s="199"/>
    </row>
    <row r="13576" spans="4:4" s="198" customFormat="1" ht="15.75" customHeight="1">
      <c r="D13576" s="199"/>
    </row>
    <row r="13578" spans="4:4" s="198" customFormat="1" ht="15.75" customHeight="1">
      <c r="D13578" s="199"/>
    </row>
    <row r="13580" spans="4:4" s="198" customFormat="1" ht="15.75" customHeight="1">
      <c r="D13580" s="199"/>
    </row>
    <row r="13582" spans="4:4" s="198" customFormat="1" ht="15.75" customHeight="1">
      <c r="D13582" s="199"/>
    </row>
    <row r="13584" spans="4:4" s="198" customFormat="1" ht="15.75" customHeight="1">
      <c r="D13584" s="199"/>
    </row>
    <row r="13586" spans="4:4" s="198" customFormat="1" ht="15.75" customHeight="1">
      <c r="D13586" s="199"/>
    </row>
    <row r="13588" spans="4:4" s="198" customFormat="1" ht="15.75" customHeight="1">
      <c r="D13588" s="199"/>
    </row>
    <row r="13590" spans="4:4" s="198" customFormat="1" ht="15.75" customHeight="1">
      <c r="D13590" s="199"/>
    </row>
    <row r="13592" spans="4:4" s="198" customFormat="1" ht="15.75" customHeight="1">
      <c r="D13592" s="199"/>
    </row>
    <row r="13594" spans="4:4" s="198" customFormat="1" ht="15.75" customHeight="1">
      <c r="D13594" s="199"/>
    </row>
    <row r="13596" spans="4:4" s="198" customFormat="1" ht="15.75" customHeight="1">
      <c r="D13596" s="199"/>
    </row>
    <row r="13598" spans="4:4" s="198" customFormat="1" ht="15.75" customHeight="1">
      <c r="D13598" s="199"/>
    </row>
    <row r="13600" spans="4:4" s="198" customFormat="1" ht="15.75" customHeight="1">
      <c r="D13600" s="199"/>
    </row>
    <row r="13602" spans="4:4" s="198" customFormat="1" ht="15.75" customHeight="1">
      <c r="D13602" s="199"/>
    </row>
    <row r="13604" spans="4:4" s="198" customFormat="1" ht="15.75" customHeight="1">
      <c r="D13604" s="199"/>
    </row>
    <row r="13606" spans="4:4" s="198" customFormat="1" ht="15.75" customHeight="1">
      <c r="D13606" s="199"/>
    </row>
    <row r="13608" spans="4:4" s="198" customFormat="1" ht="15.75" customHeight="1">
      <c r="D13608" s="199"/>
    </row>
    <row r="13610" spans="4:4" s="198" customFormat="1" ht="15.75" customHeight="1">
      <c r="D13610" s="199"/>
    </row>
    <row r="13612" spans="4:4" s="198" customFormat="1" ht="15.75" customHeight="1">
      <c r="D13612" s="199"/>
    </row>
    <row r="13614" spans="4:4" s="198" customFormat="1" ht="15.75" customHeight="1">
      <c r="D13614" s="199"/>
    </row>
    <row r="13616" spans="4:4" s="198" customFormat="1" ht="15.75" customHeight="1">
      <c r="D13616" s="199"/>
    </row>
    <row r="13618" spans="4:4" s="198" customFormat="1" ht="15.75" customHeight="1">
      <c r="D13618" s="199"/>
    </row>
    <row r="13620" spans="4:4" s="198" customFormat="1" ht="15.75" customHeight="1">
      <c r="D13620" s="199"/>
    </row>
    <row r="13622" spans="4:4" s="198" customFormat="1" ht="15.75" customHeight="1">
      <c r="D13622" s="199"/>
    </row>
    <row r="13624" spans="4:4" s="198" customFormat="1" ht="15.75" customHeight="1">
      <c r="D13624" s="199"/>
    </row>
    <row r="13626" spans="4:4" s="198" customFormat="1" ht="15.75" customHeight="1">
      <c r="D13626" s="199"/>
    </row>
    <row r="13628" spans="4:4" s="198" customFormat="1" ht="15.75" customHeight="1">
      <c r="D13628" s="199"/>
    </row>
    <row r="13630" spans="4:4" s="198" customFormat="1" ht="15.75" customHeight="1">
      <c r="D13630" s="199"/>
    </row>
    <row r="13632" spans="4:4" s="198" customFormat="1" ht="15.75" customHeight="1">
      <c r="D13632" s="199"/>
    </row>
    <row r="13634" spans="4:4" s="198" customFormat="1" ht="15.75" customHeight="1">
      <c r="D13634" s="199"/>
    </row>
    <row r="13636" spans="4:4" s="198" customFormat="1" ht="15.75" customHeight="1">
      <c r="D13636" s="199"/>
    </row>
    <row r="13638" spans="4:4" s="198" customFormat="1" ht="15.75" customHeight="1">
      <c r="D13638" s="199"/>
    </row>
    <row r="13640" spans="4:4" s="198" customFormat="1" ht="15.75" customHeight="1">
      <c r="D13640" s="199"/>
    </row>
    <row r="13642" spans="4:4" s="198" customFormat="1" ht="15.75" customHeight="1">
      <c r="D13642" s="199"/>
    </row>
    <row r="13644" spans="4:4" s="198" customFormat="1" ht="15.75" customHeight="1">
      <c r="D13644" s="199"/>
    </row>
    <row r="13646" spans="4:4" s="198" customFormat="1" ht="15.75" customHeight="1">
      <c r="D13646" s="199"/>
    </row>
    <row r="13648" spans="4:4" s="198" customFormat="1" ht="15.75" customHeight="1">
      <c r="D13648" s="199"/>
    </row>
    <row r="13650" spans="4:4" s="198" customFormat="1" ht="15.75" customHeight="1">
      <c r="D13650" s="199"/>
    </row>
    <row r="13652" spans="4:4" s="198" customFormat="1" ht="15.75" customHeight="1">
      <c r="D13652" s="199"/>
    </row>
    <row r="13654" spans="4:4" s="198" customFormat="1" ht="15.75" customHeight="1">
      <c r="D13654" s="199"/>
    </row>
    <row r="13656" spans="4:4" s="198" customFormat="1" ht="15.75" customHeight="1">
      <c r="D13656" s="199"/>
    </row>
    <row r="13658" spans="4:4" s="198" customFormat="1" ht="15.75" customHeight="1">
      <c r="D13658" s="199"/>
    </row>
    <row r="13660" spans="4:4" s="198" customFormat="1" ht="15.75" customHeight="1">
      <c r="D13660" s="199"/>
    </row>
    <row r="13662" spans="4:4" s="198" customFormat="1" ht="15.75" customHeight="1">
      <c r="D13662" s="199"/>
    </row>
    <row r="13664" spans="4:4" s="198" customFormat="1" ht="15.75" customHeight="1">
      <c r="D13664" s="199"/>
    </row>
    <row r="13666" spans="4:4" s="198" customFormat="1" ht="15.75" customHeight="1">
      <c r="D13666" s="199"/>
    </row>
    <row r="13668" spans="4:4" s="198" customFormat="1" ht="15.75" customHeight="1">
      <c r="D13668" s="199"/>
    </row>
    <row r="13670" spans="4:4" s="198" customFormat="1" ht="15.75" customHeight="1">
      <c r="D13670" s="199"/>
    </row>
    <row r="13672" spans="4:4" s="198" customFormat="1" ht="15.75" customHeight="1">
      <c r="D13672" s="199"/>
    </row>
    <row r="13674" spans="4:4" s="198" customFormat="1" ht="15.75" customHeight="1">
      <c r="D13674" s="199"/>
    </row>
    <row r="13676" spans="4:4" s="198" customFormat="1" ht="15.75" customHeight="1">
      <c r="D13676" s="199"/>
    </row>
    <row r="13678" spans="4:4" s="198" customFormat="1" ht="15.75" customHeight="1">
      <c r="D13678" s="199"/>
    </row>
    <row r="13680" spans="4:4" s="198" customFormat="1" ht="15.75" customHeight="1">
      <c r="D13680" s="199"/>
    </row>
    <row r="13682" spans="4:4" s="198" customFormat="1" ht="15.75" customHeight="1">
      <c r="D13682" s="199"/>
    </row>
    <row r="13684" spans="4:4" s="198" customFormat="1" ht="15.75" customHeight="1">
      <c r="D13684" s="199"/>
    </row>
    <row r="13686" spans="4:4" s="198" customFormat="1" ht="15.75" customHeight="1">
      <c r="D13686" s="199"/>
    </row>
    <row r="13688" spans="4:4" s="198" customFormat="1" ht="15.75" customHeight="1">
      <c r="D13688" s="199"/>
    </row>
    <row r="13690" spans="4:4" s="198" customFormat="1" ht="15.75" customHeight="1">
      <c r="D13690" s="199"/>
    </row>
    <row r="13692" spans="4:4" s="198" customFormat="1" ht="15.75" customHeight="1">
      <c r="D13692" s="199"/>
    </row>
    <row r="13694" spans="4:4" s="198" customFormat="1" ht="15.75" customHeight="1">
      <c r="D13694" s="199"/>
    </row>
    <row r="13696" spans="4:4" s="198" customFormat="1" ht="15.75" customHeight="1">
      <c r="D13696" s="199"/>
    </row>
    <row r="13698" spans="4:4" s="198" customFormat="1" ht="15.75" customHeight="1">
      <c r="D13698" s="199"/>
    </row>
    <row r="13700" spans="4:4" s="198" customFormat="1" ht="15.75" customHeight="1">
      <c r="D13700" s="199"/>
    </row>
    <row r="13702" spans="4:4" s="198" customFormat="1" ht="15.75" customHeight="1">
      <c r="D13702" s="199"/>
    </row>
    <row r="13704" spans="4:4" s="198" customFormat="1" ht="15.75" customHeight="1">
      <c r="D13704" s="199"/>
    </row>
    <row r="13706" spans="4:4" s="198" customFormat="1" ht="15.75" customHeight="1">
      <c r="D13706" s="199"/>
    </row>
    <row r="13708" spans="4:4" s="198" customFormat="1" ht="15.75" customHeight="1">
      <c r="D13708" s="199"/>
    </row>
    <row r="13710" spans="4:4" s="198" customFormat="1" ht="15.75" customHeight="1">
      <c r="D13710" s="199"/>
    </row>
    <row r="13712" spans="4:4" s="198" customFormat="1" ht="15.75" customHeight="1">
      <c r="D13712" s="199"/>
    </row>
    <row r="13714" spans="4:4" s="198" customFormat="1" ht="15.75" customHeight="1">
      <c r="D13714" s="199"/>
    </row>
    <row r="13716" spans="4:4" s="198" customFormat="1" ht="15.75" customHeight="1">
      <c r="D13716" s="199"/>
    </row>
    <row r="13718" spans="4:4" s="198" customFormat="1" ht="15.75" customHeight="1">
      <c r="D13718" s="199"/>
    </row>
    <row r="13720" spans="4:4" s="198" customFormat="1" ht="15.75" customHeight="1">
      <c r="D13720" s="199"/>
    </row>
    <row r="13722" spans="4:4" s="198" customFormat="1" ht="15.75" customHeight="1">
      <c r="D13722" s="199"/>
    </row>
    <row r="13724" spans="4:4" s="198" customFormat="1" ht="15.75" customHeight="1">
      <c r="D13724" s="199"/>
    </row>
    <row r="13726" spans="4:4" s="198" customFormat="1" ht="15.75" customHeight="1">
      <c r="D13726" s="199"/>
    </row>
    <row r="13728" spans="4:4" s="198" customFormat="1" ht="15.75" customHeight="1">
      <c r="D13728" s="199"/>
    </row>
    <row r="13730" spans="4:4" s="198" customFormat="1" ht="15.75" customHeight="1">
      <c r="D13730" s="199"/>
    </row>
    <row r="13732" spans="4:4" s="198" customFormat="1" ht="15.75" customHeight="1">
      <c r="D13732" s="199"/>
    </row>
    <row r="13734" spans="4:4" s="198" customFormat="1" ht="15.75" customHeight="1">
      <c r="D13734" s="199"/>
    </row>
    <row r="13736" spans="4:4" s="198" customFormat="1" ht="15.75" customHeight="1">
      <c r="D13736" s="199"/>
    </row>
    <row r="13738" spans="4:4" s="198" customFormat="1" ht="15.75" customHeight="1">
      <c r="D13738" s="199"/>
    </row>
    <row r="13740" spans="4:4" s="198" customFormat="1" ht="15.75" customHeight="1">
      <c r="D13740" s="199"/>
    </row>
    <row r="13742" spans="4:4" s="198" customFormat="1" ht="15.75" customHeight="1">
      <c r="D13742" s="199"/>
    </row>
    <row r="13744" spans="4:4" s="198" customFormat="1" ht="15.75" customHeight="1">
      <c r="D13744" s="199"/>
    </row>
    <row r="13746" spans="4:4" s="198" customFormat="1" ht="15.75" customHeight="1">
      <c r="D13746" s="199"/>
    </row>
    <row r="13748" spans="4:4" s="198" customFormat="1" ht="15.75" customHeight="1">
      <c r="D13748" s="199"/>
    </row>
    <row r="13750" spans="4:4" s="198" customFormat="1" ht="15.75" customHeight="1">
      <c r="D13750" s="199"/>
    </row>
    <row r="13752" spans="4:4" s="198" customFormat="1" ht="15.75" customHeight="1">
      <c r="D13752" s="199"/>
    </row>
    <row r="13754" spans="4:4" s="198" customFormat="1" ht="15.75" customHeight="1">
      <c r="D13754" s="199"/>
    </row>
    <row r="13756" spans="4:4" s="198" customFormat="1" ht="15.75" customHeight="1">
      <c r="D13756" s="199"/>
    </row>
    <row r="13758" spans="4:4" s="198" customFormat="1" ht="15.75" customHeight="1">
      <c r="D13758" s="199"/>
    </row>
    <row r="13760" spans="4:4" s="198" customFormat="1" ht="15.75" customHeight="1">
      <c r="D13760" s="199"/>
    </row>
    <row r="13762" spans="4:4" s="198" customFormat="1" ht="15.75" customHeight="1">
      <c r="D13762" s="199"/>
    </row>
    <row r="13764" spans="4:4" s="198" customFormat="1" ht="15.75" customHeight="1">
      <c r="D13764" s="199"/>
    </row>
    <row r="13766" spans="4:4" s="198" customFormat="1" ht="15.75" customHeight="1">
      <c r="D13766" s="199"/>
    </row>
    <row r="13768" spans="4:4" s="198" customFormat="1" ht="15.75" customHeight="1">
      <c r="D13768" s="199"/>
    </row>
    <row r="13770" spans="4:4" s="198" customFormat="1" ht="15.75" customHeight="1">
      <c r="D13770" s="199"/>
    </row>
    <row r="13772" spans="4:4" s="198" customFormat="1" ht="15.75" customHeight="1">
      <c r="D13772" s="199"/>
    </row>
    <row r="13774" spans="4:4" s="198" customFormat="1" ht="15.75" customHeight="1">
      <c r="D13774" s="199"/>
    </row>
    <row r="13776" spans="4:4" s="198" customFormat="1" ht="15.75" customHeight="1">
      <c r="D13776" s="199"/>
    </row>
    <row r="13778" spans="4:4" s="198" customFormat="1" ht="15.75" customHeight="1">
      <c r="D13778" s="199"/>
    </row>
    <row r="13780" spans="4:4" s="198" customFormat="1" ht="15.75" customHeight="1">
      <c r="D13780" s="199"/>
    </row>
    <row r="13782" spans="4:4" s="198" customFormat="1" ht="15.75" customHeight="1">
      <c r="D13782" s="199"/>
    </row>
    <row r="13784" spans="4:4" s="198" customFormat="1" ht="15.75" customHeight="1">
      <c r="D13784" s="199"/>
    </row>
    <row r="13786" spans="4:4" s="198" customFormat="1" ht="15.75" customHeight="1">
      <c r="D13786" s="199"/>
    </row>
    <row r="13788" spans="4:4" s="198" customFormat="1" ht="15.75" customHeight="1">
      <c r="D13788" s="199"/>
    </row>
    <row r="13790" spans="4:4" s="198" customFormat="1" ht="15.75" customHeight="1">
      <c r="D13790" s="199"/>
    </row>
    <row r="13792" spans="4:4" s="198" customFormat="1" ht="15.75" customHeight="1">
      <c r="D13792" s="199"/>
    </row>
    <row r="13794" spans="4:4" s="198" customFormat="1" ht="15.75" customHeight="1">
      <c r="D13794" s="199"/>
    </row>
    <row r="13796" spans="4:4" s="198" customFormat="1" ht="15.75" customHeight="1">
      <c r="D13796" s="199"/>
    </row>
    <row r="13798" spans="4:4" s="198" customFormat="1" ht="15.75" customHeight="1">
      <c r="D13798" s="199"/>
    </row>
    <row r="13800" spans="4:4" s="198" customFormat="1" ht="15.75" customHeight="1">
      <c r="D13800" s="199"/>
    </row>
    <row r="13802" spans="4:4" s="198" customFormat="1" ht="15.75" customHeight="1">
      <c r="D13802" s="199"/>
    </row>
    <row r="13804" spans="4:4" s="198" customFormat="1" ht="15.75" customHeight="1">
      <c r="D13804" s="199"/>
    </row>
    <row r="13806" spans="4:4" s="198" customFormat="1" ht="15.75" customHeight="1">
      <c r="D13806" s="199"/>
    </row>
    <row r="13808" spans="4:4" s="198" customFormat="1" ht="15.75" customHeight="1">
      <c r="D13808" s="199"/>
    </row>
    <row r="13810" spans="4:4" s="198" customFormat="1" ht="15.75" customHeight="1">
      <c r="D13810" s="199"/>
    </row>
    <row r="13812" spans="4:4" s="198" customFormat="1" ht="15.75" customHeight="1">
      <c r="D13812" s="199"/>
    </row>
    <row r="13814" spans="4:4" s="198" customFormat="1" ht="15.75" customHeight="1">
      <c r="D13814" s="199"/>
    </row>
    <row r="13816" spans="4:4" s="198" customFormat="1" ht="15.75" customHeight="1">
      <c r="D13816" s="199"/>
    </row>
    <row r="13818" spans="4:4" s="198" customFormat="1" ht="15.75" customHeight="1">
      <c r="D13818" s="199"/>
    </row>
    <row r="13820" spans="4:4" s="198" customFormat="1" ht="15.75" customHeight="1">
      <c r="D13820" s="199"/>
    </row>
    <row r="13822" spans="4:4" s="198" customFormat="1" ht="15.75" customHeight="1">
      <c r="D13822" s="199"/>
    </row>
    <row r="13824" spans="4:4" s="198" customFormat="1" ht="15.75" customHeight="1">
      <c r="D13824" s="199"/>
    </row>
    <row r="13826" spans="4:4" s="198" customFormat="1" ht="15.75" customHeight="1">
      <c r="D13826" s="199"/>
    </row>
    <row r="13828" spans="4:4" s="198" customFormat="1" ht="15.75" customHeight="1">
      <c r="D13828" s="199"/>
    </row>
    <row r="13830" spans="4:4" s="198" customFormat="1" ht="15.75" customHeight="1">
      <c r="D13830" s="199"/>
    </row>
    <row r="13832" spans="4:4" s="198" customFormat="1" ht="15.75" customHeight="1">
      <c r="D13832" s="199"/>
    </row>
    <row r="13834" spans="4:4" s="198" customFormat="1" ht="15.75" customHeight="1">
      <c r="D13834" s="199"/>
    </row>
    <row r="13836" spans="4:4" s="198" customFormat="1" ht="15.75" customHeight="1">
      <c r="D13836" s="199"/>
    </row>
    <row r="13838" spans="4:4" s="198" customFormat="1" ht="15.75" customHeight="1">
      <c r="D13838" s="199"/>
    </row>
    <row r="13840" spans="4:4" s="198" customFormat="1" ht="15.75" customHeight="1">
      <c r="D13840" s="199"/>
    </row>
    <row r="13842" spans="4:4" s="198" customFormat="1" ht="15.75" customHeight="1">
      <c r="D13842" s="199"/>
    </row>
    <row r="13844" spans="4:4" s="198" customFormat="1" ht="15.75" customHeight="1">
      <c r="D13844" s="199"/>
    </row>
    <row r="13846" spans="4:4" s="198" customFormat="1" ht="15.75" customHeight="1">
      <c r="D13846" s="199"/>
    </row>
    <row r="13848" spans="4:4" s="198" customFormat="1" ht="15.75" customHeight="1">
      <c r="D13848" s="199"/>
    </row>
    <row r="13850" spans="4:4" s="198" customFormat="1" ht="15.75" customHeight="1">
      <c r="D13850" s="199"/>
    </row>
    <row r="13852" spans="4:4" s="198" customFormat="1" ht="15.75" customHeight="1">
      <c r="D13852" s="199"/>
    </row>
    <row r="13854" spans="4:4" s="198" customFormat="1" ht="15.75" customHeight="1">
      <c r="D13854" s="199"/>
    </row>
    <row r="13856" spans="4:4" s="198" customFormat="1" ht="15.75" customHeight="1">
      <c r="D13856" s="199"/>
    </row>
    <row r="13858" spans="4:4" s="198" customFormat="1" ht="15.75" customHeight="1">
      <c r="D13858" s="199"/>
    </row>
    <row r="13860" spans="4:4" s="198" customFormat="1" ht="15.75" customHeight="1">
      <c r="D13860" s="199"/>
    </row>
    <row r="13862" spans="4:4" s="198" customFormat="1" ht="15.75" customHeight="1">
      <c r="D13862" s="199"/>
    </row>
    <row r="13864" spans="4:4" s="198" customFormat="1" ht="15.75" customHeight="1">
      <c r="D13864" s="199"/>
    </row>
    <row r="13866" spans="4:4" s="198" customFormat="1" ht="15.75" customHeight="1">
      <c r="D13866" s="199"/>
    </row>
    <row r="13868" spans="4:4" s="198" customFormat="1" ht="15.75" customHeight="1">
      <c r="D13868" s="199"/>
    </row>
    <row r="13870" spans="4:4" s="198" customFormat="1" ht="15.75" customHeight="1">
      <c r="D13870" s="199"/>
    </row>
    <row r="13872" spans="4:4" s="198" customFormat="1" ht="15.75" customHeight="1">
      <c r="D13872" s="199"/>
    </row>
    <row r="13874" spans="4:4" s="198" customFormat="1" ht="15.75" customHeight="1">
      <c r="D13874" s="199"/>
    </row>
    <row r="13876" spans="4:4" s="198" customFormat="1" ht="15.75" customHeight="1">
      <c r="D13876" s="199"/>
    </row>
    <row r="13878" spans="4:4" s="198" customFormat="1" ht="15.75" customHeight="1">
      <c r="D13878" s="199"/>
    </row>
    <row r="13880" spans="4:4" s="198" customFormat="1" ht="15.75" customHeight="1">
      <c r="D13880" s="199"/>
    </row>
    <row r="13882" spans="4:4" s="198" customFormat="1" ht="15.75" customHeight="1">
      <c r="D13882" s="199"/>
    </row>
    <row r="13884" spans="4:4" s="198" customFormat="1" ht="15.75" customHeight="1">
      <c r="D13884" s="199"/>
    </row>
    <row r="13886" spans="4:4" s="198" customFormat="1" ht="15.75" customHeight="1">
      <c r="D13886" s="199"/>
    </row>
    <row r="13888" spans="4:4" s="198" customFormat="1" ht="15.75" customHeight="1">
      <c r="D13888" s="199"/>
    </row>
    <row r="13890" spans="4:4" s="198" customFormat="1" ht="15.75" customHeight="1">
      <c r="D13890" s="199"/>
    </row>
    <row r="13892" spans="4:4" s="198" customFormat="1" ht="15.75" customHeight="1">
      <c r="D13892" s="199"/>
    </row>
    <row r="13894" spans="4:4" s="198" customFormat="1" ht="15.75" customHeight="1">
      <c r="D13894" s="199"/>
    </row>
    <row r="13896" spans="4:4" s="198" customFormat="1" ht="15.75" customHeight="1">
      <c r="D13896" s="199"/>
    </row>
    <row r="13898" spans="4:4" s="198" customFormat="1" ht="15.75" customHeight="1">
      <c r="D13898" s="199"/>
    </row>
    <row r="13900" spans="4:4" s="198" customFormat="1" ht="15.75" customHeight="1">
      <c r="D13900" s="199"/>
    </row>
    <row r="13902" spans="4:4" s="198" customFormat="1" ht="15.75" customHeight="1">
      <c r="D13902" s="199"/>
    </row>
    <row r="13904" spans="4:4" s="198" customFormat="1" ht="15.75" customHeight="1">
      <c r="D13904" s="199"/>
    </row>
    <row r="13906" spans="4:4" s="198" customFormat="1" ht="15.75" customHeight="1">
      <c r="D13906" s="199"/>
    </row>
    <row r="13908" spans="4:4" s="198" customFormat="1" ht="15.75" customHeight="1">
      <c r="D13908" s="199"/>
    </row>
    <row r="13910" spans="4:4" s="198" customFormat="1" ht="15.75" customHeight="1">
      <c r="D13910" s="199"/>
    </row>
    <row r="13912" spans="4:4" s="198" customFormat="1" ht="15.75" customHeight="1">
      <c r="D13912" s="199"/>
    </row>
    <row r="13914" spans="4:4" s="198" customFormat="1" ht="15.75" customHeight="1">
      <c r="D13914" s="199"/>
    </row>
    <row r="13916" spans="4:4" s="198" customFormat="1" ht="15.75" customHeight="1">
      <c r="D13916" s="199"/>
    </row>
    <row r="13918" spans="4:4" s="198" customFormat="1" ht="15.75" customHeight="1">
      <c r="D13918" s="199"/>
    </row>
    <row r="13920" spans="4:4" s="198" customFormat="1" ht="15.75" customHeight="1">
      <c r="D13920" s="199"/>
    </row>
    <row r="13922" spans="4:4" s="198" customFormat="1" ht="15.75" customHeight="1">
      <c r="D13922" s="199"/>
    </row>
    <row r="13924" spans="4:4" s="198" customFormat="1" ht="15.75" customHeight="1">
      <c r="D13924" s="199"/>
    </row>
    <row r="13926" spans="4:4" s="198" customFormat="1" ht="15.75" customHeight="1">
      <c r="D13926" s="199"/>
    </row>
    <row r="13928" spans="4:4" s="198" customFormat="1" ht="15.75" customHeight="1">
      <c r="D13928" s="199"/>
    </row>
    <row r="13930" spans="4:4" s="198" customFormat="1" ht="15.75" customHeight="1">
      <c r="D13930" s="199"/>
    </row>
    <row r="13932" spans="4:4" s="198" customFormat="1" ht="15.75" customHeight="1">
      <c r="D13932" s="199"/>
    </row>
    <row r="13934" spans="4:4" s="198" customFormat="1" ht="15.75" customHeight="1">
      <c r="D13934" s="199"/>
    </row>
    <row r="13936" spans="4:4" s="198" customFormat="1" ht="15.75" customHeight="1">
      <c r="D13936" s="199"/>
    </row>
    <row r="13938" spans="4:4" s="198" customFormat="1" ht="15.75" customHeight="1">
      <c r="D13938" s="199"/>
    </row>
    <row r="13940" spans="4:4" s="198" customFormat="1" ht="15.75" customHeight="1">
      <c r="D13940" s="199"/>
    </row>
    <row r="13942" spans="4:4" s="198" customFormat="1" ht="15.75" customHeight="1">
      <c r="D13942" s="199"/>
    </row>
    <row r="13944" spans="4:4" s="198" customFormat="1" ht="15.75" customHeight="1">
      <c r="D13944" s="199"/>
    </row>
    <row r="13946" spans="4:4" s="198" customFormat="1" ht="15.75" customHeight="1">
      <c r="D13946" s="199"/>
    </row>
    <row r="13948" spans="4:4" s="198" customFormat="1" ht="15.75" customHeight="1">
      <c r="D13948" s="199"/>
    </row>
    <row r="13950" spans="4:4" s="198" customFormat="1" ht="15.75" customHeight="1">
      <c r="D13950" s="199"/>
    </row>
    <row r="13952" spans="4:4" s="198" customFormat="1" ht="15.75" customHeight="1">
      <c r="D13952" s="199"/>
    </row>
    <row r="13954" spans="4:4" s="198" customFormat="1" ht="15.75" customHeight="1">
      <c r="D13954" s="199"/>
    </row>
    <row r="13956" spans="4:4" s="198" customFormat="1" ht="15.75" customHeight="1">
      <c r="D13956" s="199"/>
    </row>
    <row r="13958" spans="4:4" s="198" customFormat="1" ht="15.75" customHeight="1">
      <c r="D13958" s="199"/>
    </row>
    <row r="13960" spans="4:4" s="198" customFormat="1" ht="15.75" customHeight="1">
      <c r="D13960" s="199"/>
    </row>
    <row r="13962" spans="4:4" s="198" customFormat="1" ht="15.75" customHeight="1">
      <c r="D13962" s="199"/>
    </row>
    <row r="13964" spans="4:4" s="198" customFormat="1" ht="15.75" customHeight="1">
      <c r="D13964" s="199"/>
    </row>
    <row r="13966" spans="4:4" s="198" customFormat="1" ht="15.75" customHeight="1">
      <c r="D13966" s="199"/>
    </row>
    <row r="13968" spans="4:4" s="198" customFormat="1" ht="15.75" customHeight="1">
      <c r="D13968" s="199"/>
    </row>
    <row r="13970" spans="4:4" s="198" customFormat="1" ht="15.75" customHeight="1">
      <c r="D13970" s="199"/>
    </row>
    <row r="13972" spans="4:4" s="198" customFormat="1" ht="15.75" customHeight="1">
      <c r="D13972" s="199"/>
    </row>
    <row r="13974" spans="4:4" s="198" customFormat="1" ht="15.75" customHeight="1">
      <c r="D13974" s="199"/>
    </row>
    <row r="13976" spans="4:4" s="198" customFormat="1" ht="15.75" customHeight="1">
      <c r="D13976" s="199"/>
    </row>
    <row r="13978" spans="4:4" s="198" customFormat="1" ht="15.75" customHeight="1">
      <c r="D13978" s="199"/>
    </row>
    <row r="13980" spans="4:4" s="198" customFormat="1" ht="15.75" customHeight="1">
      <c r="D13980" s="199"/>
    </row>
    <row r="13982" spans="4:4" s="198" customFormat="1" ht="15.75" customHeight="1">
      <c r="D13982" s="199"/>
    </row>
    <row r="13984" spans="4:4" s="198" customFormat="1" ht="15.75" customHeight="1">
      <c r="D13984" s="199"/>
    </row>
    <row r="13986" spans="4:4" s="198" customFormat="1" ht="15.75" customHeight="1">
      <c r="D13986" s="199"/>
    </row>
    <row r="13988" spans="4:4" s="198" customFormat="1" ht="15.75" customHeight="1">
      <c r="D13988" s="199"/>
    </row>
    <row r="13990" spans="4:4" s="198" customFormat="1" ht="15.75" customHeight="1">
      <c r="D13990" s="199"/>
    </row>
    <row r="13992" spans="4:4" s="198" customFormat="1" ht="15.75" customHeight="1">
      <c r="D13992" s="199"/>
    </row>
    <row r="13994" spans="4:4" s="198" customFormat="1" ht="15.75" customHeight="1">
      <c r="D13994" s="199"/>
    </row>
    <row r="13996" spans="4:4" s="198" customFormat="1" ht="15.75" customHeight="1">
      <c r="D13996" s="199"/>
    </row>
    <row r="13998" spans="4:4" s="198" customFormat="1" ht="15.75" customHeight="1">
      <c r="D13998" s="199"/>
    </row>
    <row r="14000" spans="4:4" s="198" customFormat="1" ht="15.75" customHeight="1">
      <c r="D14000" s="199"/>
    </row>
    <row r="14002" spans="4:4" s="198" customFormat="1" ht="15.75" customHeight="1">
      <c r="D14002" s="199"/>
    </row>
    <row r="14004" spans="4:4" s="198" customFormat="1" ht="15.75" customHeight="1">
      <c r="D14004" s="199"/>
    </row>
    <row r="14006" spans="4:4" s="198" customFormat="1" ht="15.75" customHeight="1">
      <c r="D14006" s="199"/>
    </row>
    <row r="14008" spans="4:4" s="198" customFormat="1" ht="15.75" customHeight="1">
      <c r="D14008" s="199"/>
    </row>
    <row r="14010" spans="4:4" s="198" customFormat="1" ht="15.75" customHeight="1">
      <c r="D14010" s="199"/>
    </row>
    <row r="14012" spans="4:4" s="198" customFormat="1" ht="15.75" customHeight="1">
      <c r="D14012" s="199"/>
    </row>
    <row r="14014" spans="4:4" s="198" customFormat="1" ht="15.75" customHeight="1">
      <c r="D14014" s="199"/>
    </row>
    <row r="14016" spans="4:4" s="198" customFormat="1" ht="15.75" customHeight="1">
      <c r="D14016" s="199"/>
    </row>
    <row r="14018" spans="4:4" s="198" customFormat="1" ht="15.75" customHeight="1">
      <c r="D14018" s="199"/>
    </row>
    <row r="14020" spans="4:4" s="198" customFormat="1" ht="15.75" customHeight="1">
      <c r="D14020" s="199"/>
    </row>
    <row r="14022" spans="4:4" s="198" customFormat="1" ht="15.75" customHeight="1">
      <c r="D14022" s="199"/>
    </row>
    <row r="14024" spans="4:4" s="198" customFormat="1" ht="15.75" customHeight="1">
      <c r="D14024" s="199"/>
    </row>
    <row r="14026" spans="4:4" s="198" customFormat="1" ht="15.75" customHeight="1">
      <c r="D14026" s="199"/>
    </row>
    <row r="14028" spans="4:4" s="198" customFormat="1" ht="15.75" customHeight="1">
      <c r="D14028" s="199"/>
    </row>
    <row r="14030" spans="4:4" s="198" customFormat="1" ht="15.75" customHeight="1">
      <c r="D14030" s="199"/>
    </row>
    <row r="14032" spans="4:4" s="198" customFormat="1" ht="15.75" customHeight="1">
      <c r="D14032" s="199"/>
    </row>
    <row r="14034" spans="4:4" s="198" customFormat="1" ht="15.75" customHeight="1">
      <c r="D14034" s="199"/>
    </row>
    <row r="14036" spans="4:4" s="198" customFormat="1" ht="15.75" customHeight="1">
      <c r="D14036" s="199"/>
    </row>
    <row r="14038" spans="4:4" s="198" customFormat="1" ht="15.75" customHeight="1">
      <c r="D14038" s="199"/>
    </row>
    <row r="14040" spans="4:4" s="198" customFormat="1" ht="15.75" customHeight="1">
      <c r="D14040" s="199"/>
    </row>
    <row r="14042" spans="4:4" s="198" customFormat="1" ht="15.75" customHeight="1">
      <c r="D14042" s="199"/>
    </row>
    <row r="14044" spans="4:4" s="198" customFormat="1" ht="15.75" customHeight="1">
      <c r="D14044" s="199"/>
    </row>
    <row r="14046" spans="4:4" s="198" customFormat="1" ht="15.75" customHeight="1">
      <c r="D14046" s="199"/>
    </row>
    <row r="14048" spans="4:4" s="198" customFormat="1" ht="15.75" customHeight="1">
      <c r="D14048" s="199"/>
    </row>
    <row r="14050" spans="4:4" s="198" customFormat="1" ht="15.75" customHeight="1">
      <c r="D14050" s="199"/>
    </row>
    <row r="14052" spans="4:4" s="198" customFormat="1" ht="15.75" customHeight="1">
      <c r="D14052" s="199"/>
    </row>
    <row r="14054" spans="4:4" s="198" customFormat="1" ht="15.75" customHeight="1">
      <c r="D14054" s="199"/>
    </row>
    <row r="14056" spans="4:4" s="198" customFormat="1" ht="15.75" customHeight="1">
      <c r="D14056" s="199"/>
    </row>
    <row r="14058" spans="4:4" s="198" customFormat="1" ht="15.75" customHeight="1">
      <c r="D14058" s="199"/>
    </row>
    <row r="14060" spans="4:4" s="198" customFormat="1" ht="15.75" customHeight="1">
      <c r="D14060" s="199"/>
    </row>
    <row r="14062" spans="4:4" s="198" customFormat="1" ht="15.75" customHeight="1">
      <c r="D14062" s="199"/>
    </row>
    <row r="14064" spans="4:4" s="198" customFormat="1" ht="15.75" customHeight="1">
      <c r="D14064" s="199"/>
    </row>
    <row r="14066" spans="4:4" s="198" customFormat="1" ht="15.75" customHeight="1">
      <c r="D14066" s="199"/>
    </row>
    <row r="14068" spans="4:4" s="198" customFormat="1" ht="15.75" customHeight="1">
      <c r="D14068" s="199"/>
    </row>
    <row r="14070" spans="4:4" s="198" customFormat="1" ht="15.75" customHeight="1">
      <c r="D14070" s="199"/>
    </row>
    <row r="14072" spans="4:4" s="198" customFormat="1" ht="15.75" customHeight="1">
      <c r="D14072" s="199"/>
    </row>
    <row r="14074" spans="4:4" s="198" customFormat="1" ht="15.75" customHeight="1">
      <c r="D14074" s="199"/>
    </row>
    <row r="14076" spans="4:4" s="198" customFormat="1" ht="15.75" customHeight="1">
      <c r="D14076" s="199"/>
    </row>
    <row r="14078" spans="4:4" s="198" customFormat="1" ht="15.75" customHeight="1">
      <c r="D14078" s="199"/>
    </row>
    <row r="14080" spans="4:4" s="198" customFormat="1" ht="15.75" customHeight="1">
      <c r="D14080" s="199"/>
    </row>
    <row r="14082" spans="4:4" s="198" customFormat="1" ht="15.75" customHeight="1">
      <c r="D14082" s="199"/>
    </row>
    <row r="14084" spans="4:4" s="198" customFormat="1" ht="15.75" customHeight="1">
      <c r="D14084" s="199"/>
    </row>
    <row r="14086" spans="4:4" s="198" customFormat="1" ht="15.75" customHeight="1">
      <c r="D14086" s="199"/>
    </row>
    <row r="14088" spans="4:4" s="198" customFormat="1" ht="15.75" customHeight="1">
      <c r="D14088" s="199"/>
    </row>
    <row r="14090" spans="4:4" s="198" customFormat="1" ht="15.75" customHeight="1">
      <c r="D14090" s="199"/>
    </row>
    <row r="14092" spans="4:4" s="198" customFormat="1" ht="15.75" customHeight="1">
      <c r="D14092" s="199"/>
    </row>
    <row r="14094" spans="4:4" s="198" customFormat="1" ht="15.75" customHeight="1">
      <c r="D14094" s="199"/>
    </row>
    <row r="14096" spans="4:4" s="198" customFormat="1" ht="15.75" customHeight="1">
      <c r="D14096" s="199"/>
    </row>
    <row r="14098" spans="4:4" s="198" customFormat="1" ht="15.75" customHeight="1">
      <c r="D14098" s="199"/>
    </row>
    <row r="14100" spans="4:4" s="198" customFormat="1" ht="15.75" customHeight="1">
      <c r="D14100" s="199"/>
    </row>
    <row r="14102" spans="4:4" s="198" customFormat="1" ht="15.75" customHeight="1">
      <c r="D14102" s="199"/>
    </row>
    <row r="14104" spans="4:4" s="198" customFormat="1" ht="15.75" customHeight="1">
      <c r="D14104" s="199"/>
    </row>
    <row r="14106" spans="4:4" s="198" customFormat="1" ht="15.75" customHeight="1">
      <c r="D14106" s="199"/>
    </row>
    <row r="14108" spans="4:4" s="198" customFormat="1" ht="15.75" customHeight="1">
      <c r="D14108" s="199"/>
    </row>
    <row r="14110" spans="4:4" s="198" customFormat="1" ht="15.75" customHeight="1">
      <c r="D14110" s="199"/>
    </row>
    <row r="14112" spans="4:4" s="198" customFormat="1" ht="15.75" customHeight="1">
      <c r="D14112" s="199"/>
    </row>
    <row r="14114" spans="4:4" s="198" customFormat="1" ht="15.75" customHeight="1">
      <c r="D14114" s="199"/>
    </row>
    <row r="14116" spans="4:4" s="198" customFormat="1" ht="15.75" customHeight="1">
      <c r="D14116" s="199"/>
    </row>
    <row r="14118" spans="4:4" s="198" customFormat="1" ht="15.75" customHeight="1">
      <c r="D14118" s="199"/>
    </row>
    <row r="14120" spans="4:4" s="198" customFormat="1" ht="15.75" customHeight="1">
      <c r="D14120" s="199"/>
    </row>
    <row r="14122" spans="4:4" s="198" customFormat="1" ht="15.75" customHeight="1">
      <c r="D14122" s="199"/>
    </row>
    <row r="14124" spans="4:4" s="198" customFormat="1" ht="15.75" customHeight="1">
      <c r="D14124" s="199"/>
    </row>
    <row r="14126" spans="4:4" s="198" customFormat="1" ht="15.75" customHeight="1">
      <c r="D14126" s="199"/>
    </row>
    <row r="14128" spans="4:4" s="198" customFormat="1" ht="15.75" customHeight="1">
      <c r="D14128" s="199"/>
    </row>
    <row r="14130" spans="4:4" s="198" customFormat="1" ht="15.75" customHeight="1">
      <c r="D14130" s="199"/>
    </row>
    <row r="14132" spans="4:4" s="198" customFormat="1" ht="15.75" customHeight="1">
      <c r="D14132" s="199"/>
    </row>
    <row r="14134" spans="4:4" s="198" customFormat="1" ht="15.75" customHeight="1">
      <c r="D14134" s="199"/>
    </row>
    <row r="14136" spans="4:4" s="198" customFormat="1" ht="15.75" customHeight="1">
      <c r="D14136" s="199"/>
    </row>
    <row r="14138" spans="4:4" s="198" customFormat="1" ht="15.75" customHeight="1">
      <c r="D14138" s="199"/>
    </row>
    <row r="14140" spans="4:4" s="198" customFormat="1" ht="15.75" customHeight="1">
      <c r="D14140" s="199"/>
    </row>
    <row r="14142" spans="4:4" s="198" customFormat="1" ht="15.75" customHeight="1">
      <c r="D14142" s="199"/>
    </row>
    <row r="14144" spans="4:4" s="198" customFormat="1" ht="15.75" customHeight="1">
      <c r="D14144" s="199"/>
    </row>
    <row r="14146" spans="4:4" s="198" customFormat="1" ht="15.75" customHeight="1">
      <c r="D14146" s="199"/>
    </row>
    <row r="14148" spans="4:4" s="198" customFormat="1" ht="15.75" customHeight="1">
      <c r="D14148" s="199"/>
    </row>
    <row r="14150" spans="4:4" s="198" customFormat="1" ht="15.75" customHeight="1">
      <c r="D14150" s="199"/>
    </row>
    <row r="14152" spans="4:4" s="198" customFormat="1" ht="15.75" customHeight="1">
      <c r="D14152" s="199"/>
    </row>
    <row r="14154" spans="4:4" s="198" customFormat="1" ht="15.75" customHeight="1">
      <c r="D14154" s="199"/>
    </row>
    <row r="14156" spans="4:4" s="198" customFormat="1" ht="15.75" customHeight="1">
      <c r="D14156" s="199"/>
    </row>
    <row r="14158" spans="4:4" s="198" customFormat="1" ht="15.75" customHeight="1">
      <c r="D14158" s="199"/>
    </row>
    <row r="14160" spans="4:4" s="198" customFormat="1" ht="15.75" customHeight="1">
      <c r="D14160" s="199"/>
    </row>
    <row r="14162" spans="4:4" s="198" customFormat="1" ht="15.75" customHeight="1">
      <c r="D14162" s="199"/>
    </row>
    <row r="14164" spans="4:4" s="198" customFormat="1" ht="15.75" customHeight="1">
      <c r="D14164" s="199"/>
    </row>
    <row r="14166" spans="4:4" s="198" customFormat="1" ht="15.75" customHeight="1">
      <c r="D14166" s="199"/>
    </row>
    <row r="14168" spans="4:4" s="198" customFormat="1" ht="15.75" customHeight="1">
      <c r="D14168" s="199"/>
    </row>
    <row r="14170" spans="4:4" s="198" customFormat="1" ht="15.75" customHeight="1">
      <c r="D14170" s="199"/>
    </row>
    <row r="14172" spans="4:4" s="198" customFormat="1" ht="15.75" customHeight="1">
      <c r="D14172" s="199"/>
    </row>
    <row r="14174" spans="4:4" s="198" customFormat="1" ht="15.75" customHeight="1">
      <c r="D14174" s="199"/>
    </row>
    <row r="14176" spans="4:4" s="198" customFormat="1" ht="15.75" customHeight="1">
      <c r="D14176" s="199"/>
    </row>
    <row r="14178" spans="4:4" s="198" customFormat="1" ht="15.75" customHeight="1">
      <c r="D14178" s="199"/>
    </row>
    <row r="14180" spans="4:4" s="198" customFormat="1" ht="15.75" customHeight="1">
      <c r="D14180" s="199"/>
    </row>
    <row r="14182" spans="4:4" s="198" customFormat="1" ht="15.75" customHeight="1">
      <c r="D14182" s="199"/>
    </row>
    <row r="14184" spans="4:4" s="198" customFormat="1" ht="15.75" customHeight="1">
      <c r="D14184" s="199"/>
    </row>
    <row r="14186" spans="4:4" s="198" customFormat="1" ht="15.75" customHeight="1">
      <c r="D14186" s="199"/>
    </row>
    <row r="14188" spans="4:4" s="198" customFormat="1" ht="15.75" customHeight="1">
      <c r="D14188" s="199"/>
    </row>
    <row r="14190" spans="4:4" s="198" customFormat="1" ht="15.75" customHeight="1">
      <c r="D14190" s="199"/>
    </row>
    <row r="14192" spans="4:4" s="198" customFormat="1" ht="15.75" customHeight="1">
      <c r="D14192" s="199"/>
    </row>
    <row r="14194" spans="4:4" s="198" customFormat="1" ht="15.75" customHeight="1">
      <c r="D14194" s="199"/>
    </row>
    <row r="14196" spans="4:4" s="198" customFormat="1" ht="15.75" customHeight="1">
      <c r="D14196" s="199"/>
    </row>
    <row r="14198" spans="4:4" s="198" customFormat="1" ht="15.75" customHeight="1">
      <c r="D14198" s="199"/>
    </row>
    <row r="14200" spans="4:4" s="198" customFormat="1" ht="15.75" customHeight="1">
      <c r="D14200" s="199"/>
    </row>
    <row r="14202" spans="4:4" s="198" customFormat="1" ht="15.75" customHeight="1">
      <c r="D14202" s="199"/>
    </row>
    <row r="14204" spans="4:4" s="198" customFormat="1" ht="15.75" customHeight="1">
      <c r="D14204" s="199"/>
    </row>
    <row r="14206" spans="4:4" s="198" customFormat="1" ht="15.75" customHeight="1">
      <c r="D14206" s="199"/>
    </row>
    <row r="14208" spans="4:4" s="198" customFormat="1" ht="15.75" customHeight="1">
      <c r="D14208" s="199"/>
    </row>
    <row r="14210" spans="4:4" s="198" customFormat="1" ht="15.75" customHeight="1">
      <c r="D14210" s="199"/>
    </row>
    <row r="14212" spans="4:4" s="198" customFormat="1" ht="15.75" customHeight="1">
      <c r="D14212" s="199"/>
    </row>
    <row r="14214" spans="4:4" s="198" customFormat="1" ht="15.75" customHeight="1">
      <c r="D14214" s="199"/>
    </row>
    <row r="14216" spans="4:4" s="198" customFormat="1" ht="15.75" customHeight="1">
      <c r="D14216" s="199"/>
    </row>
    <row r="14218" spans="4:4" s="198" customFormat="1" ht="15.75" customHeight="1">
      <c r="D14218" s="199"/>
    </row>
    <row r="14220" spans="4:4" s="198" customFormat="1" ht="15.75" customHeight="1">
      <c r="D14220" s="199"/>
    </row>
    <row r="14222" spans="4:4" s="198" customFormat="1" ht="15.75" customHeight="1">
      <c r="D14222" s="199"/>
    </row>
    <row r="14224" spans="4:4" s="198" customFormat="1" ht="15.75" customHeight="1">
      <c r="D14224" s="199"/>
    </row>
    <row r="14226" spans="4:4" s="198" customFormat="1" ht="15.75" customHeight="1">
      <c r="D14226" s="199"/>
    </row>
    <row r="14228" spans="4:4" s="198" customFormat="1" ht="15.75" customHeight="1">
      <c r="D14228" s="199"/>
    </row>
    <row r="14230" spans="4:4" s="198" customFormat="1" ht="15.75" customHeight="1">
      <c r="D14230" s="199"/>
    </row>
    <row r="14232" spans="4:4" s="198" customFormat="1" ht="15.75" customHeight="1">
      <c r="D14232" s="199"/>
    </row>
    <row r="14234" spans="4:4" s="198" customFormat="1" ht="15.75" customHeight="1">
      <c r="D14234" s="199"/>
    </row>
    <row r="14236" spans="4:4" s="198" customFormat="1" ht="15.75" customHeight="1">
      <c r="D14236" s="199"/>
    </row>
    <row r="14238" spans="4:4" s="198" customFormat="1" ht="15.75" customHeight="1">
      <c r="D14238" s="199"/>
    </row>
    <row r="14240" spans="4:4" s="198" customFormat="1" ht="15.75" customHeight="1">
      <c r="D14240" s="199"/>
    </row>
    <row r="14242" spans="4:4" s="198" customFormat="1" ht="15.75" customHeight="1">
      <c r="D14242" s="199"/>
    </row>
    <row r="14244" spans="4:4" s="198" customFormat="1" ht="15.75" customHeight="1">
      <c r="D14244" s="199"/>
    </row>
    <row r="14246" spans="4:4" s="198" customFormat="1" ht="15.75" customHeight="1">
      <c r="D14246" s="199"/>
    </row>
    <row r="14248" spans="4:4" s="198" customFormat="1" ht="15.75" customHeight="1">
      <c r="D14248" s="199"/>
    </row>
    <row r="14250" spans="4:4" s="198" customFormat="1" ht="15.75" customHeight="1">
      <c r="D14250" s="199"/>
    </row>
    <row r="14252" spans="4:4" s="198" customFormat="1" ht="15.75" customHeight="1">
      <c r="D14252" s="199"/>
    </row>
    <row r="14254" spans="4:4" s="198" customFormat="1" ht="15.75" customHeight="1">
      <c r="D14254" s="199"/>
    </row>
    <row r="14256" spans="4:4" s="198" customFormat="1" ht="15.75" customHeight="1">
      <c r="D14256" s="199"/>
    </row>
    <row r="14258" spans="4:4" s="198" customFormat="1" ht="15.75" customHeight="1">
      <c r="D14258" s="199"/>
    </row>
    <row r="14260" spans="4:4" s="198" customFormat="1" ht="15.75" customHeight="1">
      <c r="D14260" s="199"/>
    </row>
    <row r="14262" spans="4:4" s="198" customFormat="1" ht="15.75" customHeight="1">
      <c r="D14262" s="199"/>
    </row>
    <row r="14264" spans="4:4" s="198" customFormat="1" ht="15.75" customHeight="1">
      <c r="D14264" s="199"/>
    </row>
    <row r="14266" spans="4:4" s="198" customFormat="1" ht="15.75" customHeight="1">
      <c r="D14266" s="199"/>
    </row>
    <row r="14268" spans="4:4" s="198" customFormat="1" ht="15.75" customHeight="1">
      <c r="D14268" s="199"/>
    </row>
    <row r="14270" spans="4:4" s="198" customFormat="1" ht="15.75" customHeight="1">
      <c r="D14270" s="199"/>
    </row>
    <row r="14272" spans="4:4" s="198" customFormat="1" ht="15.75" customHeight="1">
      <c r="D14272" s="199"/>
    </row>
    <row r="14274" spans="4:4" s="198" customFormat="1" ht="15.75" customHeight="1">
      <c r="D14274" s="199"/>
    </row>
    <row r="14276" spans="4:4" s="198" customFormat="1" ht="15.75" customHeight="1">
      <c r="D14276" s="199"/>
    </row>
    <row r="14278" spans="4:4" s="198" customFormat="1" ht="15.75" customHeight="1">
      <c r="D14278" s="199"/>
    </row>
    <row r="14280" spans="4:4" s="198" customFormat="1" ht="15.75" customHeight="1">
      <c r="D14280" s="199"/>
    </row>
    <row r="14282" spans="4:4" s="198" customFormat="1" ht="15.75" customHeight="1">
      <c r="D14282" s="199"/>
    </row>
    <row r="14284" spans="4:4" s="198" customFormat="1" ht="15.75" customHeight="1">
      <c r="D14284" s="199"/>
    </row>
    <row r="14286" spans="4:4" s="198" customFormat="1" ht="15.75" customHeight="1">
      <c r="D14286" s="199"/>
    </row>
    <row r="14288" spans="4:4" s="198" customFormat="1" ht="15.75" customHeight="1">
      <c r="D14288" s="199"/>
    </row>
    <row r="14290" spans="4:4" s="198" customFormat="1" ht="15.75" customHeight="1">
      <c r="D14290" s="199"/>
    </row>
    <row r="14292" spans="4:4" s="198" customFormat="1" ht="15.75" customHeight="1">
      <c r="D14292" s="199"/>
    </row>
    <row r="14294" spans="4:4" s="198" customFormat="1" ht="15.75" customHeight="1">
      <c r="D14294" s="199"/>
    </row>
    <row r="14296" spans="4:4" s="198" customFormat="1" ht="15.75" customHeight="1">
      <c r="D14296" s="199"/>
    </row>
    <row r="14298" spans="4:4" s="198" customFormat="1" ht="15.75" customHeight="1">
      <c r="D14298" s="199"/>
    </row>
    <row r="14300" spans="4:4" s="198" customFormat="1" ht="15.75" customHeight="1">
      <c r="D14300" s="199"/>
    </row>
    <row r="14302" spans="4:4" s="198" customFormat="1" ht="15.75" customHeight="1">
      <c r="D14302" s="199"/>
    </row>
    <row r="14304" spans="4:4" s="198" customFormat="1" ht="15.75" customHeight="1">
      <c r="D14304" s="199"/>
    </row>
    <row r="14306" spans="4:4" s="198" customFormat="1" ht="15.75" customHeight="1">
      <c r="D14306" s="199"/>
    </row>
    <row r="14308" spans="4:4" s="198" customFormat="1" ht="15.75" customHeight="1">
      <c r="D14308" s="199"/>
    </row>
    <row r="14310" spans="4:4" s="198" customFormat="1" ht="15.75" customHeight="1">
      <c r="D14310" s="199"/>
    </row>
    <row r="14312" spans="4:4" s="198" customFormat="1" ht="15.75" customHeight="1">
      <c r="D14312" s="199"/>
    </row>
    <row r="14314" spans="4:4" s="198" customFormat="1" ht="15.75" customHeight="1">
      <c r="D14314" s="199"/>
    </row>
    <row r="14316" spans="4:4" s="198" customFormat="1" ht="15.75" customHeight="1">
      <c r="D14316" s="199"/>
    </row>
    <row r="14318" spans="4:4" s="198" customFormat="1" ht="15.75" customHeight="1">
      <c r="D14318" s="199"/>
    </row>
    <row r="14320" spans="4:4" s="198" customFormat="1" ht="15.75" customHeight="1">
      <c r="D14320" s="199"/>
    </row>
    <row r="14322" spans="4:4" s="198" customFormat="1" ht="15.75" customHeight="1">
      <c r="D14322" s="199"/>
    </row>
    <row r="14324" spans="4:4" s="198" customFormat="1" ht="15.75" customHeight="1">
      <c r="D14324" s="199"/>
    </row>
    <row r="14326" spans="4:4" s="198" customFormat="1" ht="15.75" customHeight="1">
      <c r="D14326" s="199"/>
    </row>
    <row r="14328" spans="4:4" s="198" customFormat="1" ht="15.75" customHeight="1">
      <c r="D14328" s="199"/>
    </row>
    <row r="14330" spans="4:4" s="198" customFormat="1" ht="15.75" customHeight="1">
      <c r="D14330" s="199"/>
    </row>
    <row r="14332" spans="4:4" s="198" customFormat="1" ht="15.75" customHeight="1">
      <c r="D14332" s="199"/>
    </row>
    <row r="14334" spans="4:4" s="198" customFormat="1" ht="15.75" customHeight="1">
      <c r="D14334" s="199"/>
    </row>
    <row r="14336" spans="4:4" s="198" customFormat="1" ht="15.75" customHeight="1">
      <c r="D14336" s="199"/>
    </row>
    <row r="14338" spans="4:4" s="198" customFormat="1" ht="15.75" customHeight="1">
      <c r="D14338" s="199"/>
    </row>
    <row r="14340" spans="4:4" s="198" customFormat="1" ht="15.75" customHeight="1">
      <c r="D14340" s="199"/>
    </row>
    <row r="14342" spans="4:4" s="198" customFormat="1" ht="15.75" customHeight="1">
      <c r="D14342" s="199"/>
    </row>
    <row r="14344" spans="4:4" s="198" customFormat="1" ht="15.75" customHeight="1">
      <c r="D14344" s="199"/>
    </row>
    <row r="14346" spans="4:4" s="198" customFormat="1" ht="15.75" customHeight="1">
      <c r="D14346" s="199"/>
    </row>
    <row r="14348" spans="4:4" s="198" customFormat="1" ht="15.75" customHeight="1">
      <c r="D14348" s="199"/>
    </row>
    <row r="14350" spans="4:4" s="198" customFormat="1" ht="15.75" customHeight="1">
      <c r="D14350" s="199"/>
    </row>
    <row r="14352" spans="4:4" s="198" customFormat="1" ht="15.75" customHeight="1">
      <c r="D14352" s="199"/>
    </row>
    <row r="14354" spans="4:4" s="198" customFormat="1" ht="15.75" customHeight="1">
      <c r="D14354" s="199"/>
    </row>
    <row r="14356" spans="4:4" s="198" customFormat="1" ht="15.75" customHeight="1">
      <c r="D14356" s="199"/>
    </row>
    <row r="14358" spans="4:4" s="198" customFormat="1" ht="15.75" customHeight="1">
      <c r="D14358" s="199"/>
    </row>
    <row r="14360" spans="4:4" s="198" customFormat="1" ht="15.75" customHeight="1">
      <c r="D14360" s="199"/>
    </row>
    <row r="14362" spans="4:4" s="198" customFormat="1" ht="15.75" customHeight="1">
      <c r="D14362" s="199"/>
    </row>
    <row r="14364" spans="4:4" s="198" customFormat="1" ht="15.75" customHeight="1">
      <c r="D14364" s="199"/>
    </row>
    <row r="14366" spans="4:4" s="198" customFormat="1" ht="15.75" customHeight="1">
      <c r="D14366" s="199"/>
    </row>
    <row r="14368" spans="4:4" s="198" customFormat="1" ht="15.75" customHeight="1">
      <c r="D14368" s="199"/>
    </row>
    <row r="14370" spans="4:4" s="198" customFormat="1" ht="15.75" customHeight="1">
      <c r="D14370" s="199"/>
    </row>
    <row r="14372" spans="4:4" s="198" customFormat="1" ht="15.75" customHeight="1">
      <c r="D14372" s="199"/>
    </row>
    <row r="14374" spans="4:4" s="198" customFormat="1" ht="15.75" customHeight="1">
      <c r="D14374" s="199"/>
    </row>
    <row r="14376" spans="4:4" s="198" customFormat="1" ht="15.75" customHeight="1">
      <c r="D14376" s="199"/>
    </row>
    <row r="14378" spans="4:4" s="198" customFormat="1" ht="15.75" customHeight="1">
      <c r="D14378" s="199"/>
    </row>
    <row r="14380" spans="4:4" s="198" customFormat="1" ht="15.75" customHeight="1">
      <c r="D14380" s="199"/>
    </row>
    <row r="14382" spans="4:4" s="198" customFormat="1" ht="15.75" customHeight="1">
      <c r="D14382" s="199"/>
    </row>
    <row r="14384" spans="4:4" s="198" customFormat="1" ht="15.75" customHeight="1">
      <c r="D14384" s="199"/>
    </row>
    <row r="14386" spans="4:4" s="198" customFormat="1" ht="15.75" customHeight="1">
      <c r="D14386" s="199"/>
    </row>
    <row r="14388" spans="4:4" s="198" customFormat="1" ht="15.75" customHeight="1">
      <c r="D14388" s="199"/>
    </row>
    <row r="14390" spans="4:4" s="198" customFormat="1" ht="15.75" customHeight="1">
      <c r="D14390" s="199"/>
    </row>
    <row r="14392" spans="4:4" s="198" customFormat="1" ht="15.75" customHeight="1">
      <c r="D14392" s="199"/>
    </row>
    <row r="14394" spans="4:4" s="198" customFormat="1" ht="15.75" customHeight="1">
      <c r="D14394" s="199"/>
    </row>
    <row r="14396" spans="4:4" s="198" customFormat="1" ht="15.75" customHeight="1">
      <c r="D14396" s="199"/>
    </row>
    <row r="14398" spans="4:4" s="198" customFormat="1" ht="15.75" customHeight="1">
      <c r="D14398" s="199"/>
    </row>
    <row r="14400" spans="4:4" s="198" customFormat="1" ht="15.75" customHeight="1">
      <c r="D14400" s="199"/>
    </row>
    <row r="14402" spans="4:4" s="198" customFormat="1" ht="15.75" customHeight="1">
      <c r="D14402" s="199"/>
    </row>
    <row r="14404" spans="4:4" s="198" customFormat="1" ht="15.75" customHeight="1">
      <c r="D14404" s="199"/>
    </row>
    <row r="14406" spans="4:4" s="198" customFormat="1" ht="15.75" customHeight="1">
      <c r="D14406" s="199"/>
    </row>
    <row r="14408" spans="4:4" s="198" customFormat="1" ht="15.75" customHeight="1">
      <c r="D14408" s="199"/>
    </row>
    <row r="14410" spans="4:4" s="198" customFormat="1" ht="15.75" customHeight="1">
      <c r="D14410" s="199"/>
    </row>
    <row r="14412" spans="4:4" s="198" customFormat="1" ht="15.75" customHeight="1">
      <c r="D14412" s="199"/>
    </row>
    <row r="14414" spans="4:4" s="198" customFormat="1" ht="15.75" customHeight="1">
      <c r="D14414" s="199"/>
    </row>
    <row r="14416" spans="4:4" s="198" customFormat="1" ht="15.75" customHeight="1">
      <c r="D14416" s="199"/>
    </row>
    <row r="14418" spans="4:4" s="198" customFormat="1" ht="15.75" customHeight="1">
      <c r="D14418" s="199"/>
    </row>
    <row r="14420" spans="4:4" s="198" customFormat="1" ht="15.75" customHeight="1">
      <c r="D14420" s="199"/>
    </row>
    <row r="14422" spans="4:4" s="198" customFormat="1" ht="15.75" customHeight="1">
      <c r="D14422" s="199"/>
    </row>
    <row r="14424" spans="4:4" s="198" customFormat="1" ht="15.75" customHeight="1">
      <c r="D14424" s="199"/>
    </row>
    <row r="14426" spans="4:4" s="198" customFormat="1" ht="15.75" customHeight="1">
      <c r="D14426" s="199"/>
    </row>
    <row r="14428" spans="4:4" s="198" customFormat="1" ht="15.75" customHeight="1">
      <c r="D14428" s="199"/>
    </row>
    <row r="14430" spans="4:4" s="198" customFormat="1" ht="15.75" customHeight="1">
      <c r="D14430" s="199"/>
    </row>
    <row r="14432" spans="4:4" s="198" customFormat="1" ht="15.75" customHeight="1">
      <c r="D14432" s="199"/>
    </row>
    <row r="14434" spans="4:4" s="198" customFormat="1" ht="15.75" customHeight="1">
      <c r="D14434" s="199"/>
    </row>
    <row r="14436" spans="4:4" s="198" customFormat="1" ht="15.75" customHeight="1">
      <c r="D14436" s="199"/>
    </row>
    <row r="14438" spans="4:4" s="198" customFormat="1" ht="15.75" customHeight="1">
      <c r="D14438" s="199"/>
    </row>
    <row r="14440" spans="4:4" s="198" customFormat="1" ht="15.75" customHeight="1">
      <c r="D14440" s="199"/>
    </row>
    <row r="14442" spans="4:4" s="198" customFormat="1" ht="15.75" customHeight="1">
      <c r="D14442" s="199"/>
    </row>
    <row r="14444" spans="4:4" s="198" customFormat="1" ht="15.75" customHeight="1">
      <c r="D14444" s="199"/>
    </row>
    <row r="14446" spans="4:4" s="198" customFormat="1" ht="15.75" customHeight="1">
      <c r="D14446" s="199"/>
    </row>
    <row r="14448" spans="4:4" s="198" customFormat="1" ht="15.75" customHeight="1">
      <c r="D14448" s="199"/>
    </row>
    <row r="14450" spans="4:4" s="198" customFormat="1" ht="15.75" customHeight="1">
      <c r="D14450" s="199"/>
    </row>
    <row r="14452" spans="4:4" s="198" customFormat="1" ht="15.75" customHeight="1">
      <c r="D14452" s="199"/>
    </row>
    <row r="14454" spans="4:4" s="198" customFormat="1" ht="15.75" customHeight="1">
      <c r="D14454" s="199"/>
    </row>
    <row r="14456" spans="4:4" s="198" customFormat="1" ht="15.75" customHeight="1">
      <c r="D14456" s="199"/>
    </row>
    <row r="14458" spans="4:4" s="198" customFormat="1" ht="15.75" customHeight="1">
      <c r="D14458" s="199"/>
    </row>
    <row r="14460" spans="4:4" s="198" customFormat="1" ht="15.75" customHeight="1">
      <c r="D14460" s="199"/>
    </row>
    <row r="14462" spans="4:4" s="198" customFormat="1" ht="15.75" customHeight="1">
      <c r="D14462" s="199"/>
    </row>
    <row r="14464" spans="4:4" s="198" customFormat="1" ht="15.75" customHeight="1">
      <c r="D14464" s="199"/>
    </row>
    <row r="14466" spans="4:4" s="198" customFormat="1" ht="15.75" customHeight="1">
      <c r="D14466" s="199"/>
    </row>
    <row r="14468" spans="4:4" s="198" customFormat="1" ht="15.75" customHeight="1">
      <c r="D14468" s="199"/>
    </row>
    <row r="14470" spans="4:4" s="198" customFormat="1" ht="15.75" customHeight="1">
      <c r="D14470" s="199"/>
    </row>
    <row r="14472" spans="4:4" s="198" customFormat="1" ht="15.75" customHeight="1">
      <c r="D14472" s="199"/>
    </row>
    <row r="14474" spans="4:4" s="198" customFormat="1" ht="15.75" customHeight="1">
      <c r="D14474" s="199"/>
    </row>
    <row r="14476" spans="4:4" s="198" customFormat="1" ht="15.75" customHeight="1">
      <c r="D14476" s="199"/>
    </row>
    <row r="14478" spans="4:4" s="198" customFormat="1" ht="15.75" customHeight="1">
      <c r="D14478" s="199"/>
    </row>
    <row r="14480" spans="4:4" s="198" customFormat="1" ht="15.75" customHeight="1">
      <c r="D14480" s="199"/>
    </row>
    <row r="14482" spans="4:4" s="198" customFormat="1" ht="15.75" customHeight="1">
      <c r="D14482" s="199"/>
    </row>
    <row r="14484" spans="4:4" s="198" customFormat="1" ht="15.75" customHeight="1">
      <c r="D14484" s="199"/>
    </row>
    <row r="14486" spans="4:4" s="198" customFormat="1" ht="15.75" customHeight="1">
      <c r="D14486" s="199"/>
    </row>
    <row r="14488" spans="4:4" s="198" customFormat="1" ht="15.75" customHeight="1">
      <c r="D14488" s="199"/>
    </row>
    <row r="14490" spans="4:4" s="198" customFormat="1" ht="15.75" customHeight="1">
      <c r="D14490" s="199"/>
    </row>
    <row r="14492" spans="4:4" s="198" customFormat="1" ht="15.75" customHeight="1">
      <c r="D14492" s="199"/>
    </row>
    <row r="14494" spans="4:4" s="198" customFormat="1" ht="15.75" customHeight="1">
      <c r="D14494" s="199"/>
    </row>
    <row r="14496" spans="4:4" s="198" customFormat="1" ht="15.75" customHeight="1">
      <c r="D14496" s="199"/>
    </row>
    <row r="14498" spans="4:4" s="198" customFormat="1" ht="15.75" customHeight="1">
      <c r="D14498" s="199"/>
    </row>
    <row r="14500" spans="4:4" s="198" customFormat="1" ht="15.75" customHeight="1">
      <c r="D14500" s="199"/>
    </row>
    <row r="14502" spans="4:4" s="198" customFormat="1" ht="15.75" customHeight="1">
      <c r="D14502" s="199"/>
    </row>
    <row r="14504" spans="4:4" s="198" customFormat="1" ht="15.75" customHeight="1">
      <c r="D14504" s="199"/>
    </row>
    <row r="14506" spans="4:4" s="198" customFormat="1" ht="15.75" customHeight="1">
      <c r="D14506" s="199"/>
    </row>
    <row r="14508" spans="4:4" s="198" customFormat="1" ht="15.75" customHeight="1">
      <c r="D14508" s="199"/>
    </row>
    <row r="14510" spans="4:4" s="198" customFormat="1" ht="15.75" customHeight="1">
      <c r="D14510" s="199"/>
    </row>
    <row r="14512" spans="4:4" s="198" customFormat="1" ht="15.75" customHeight="1">
      <c r="D14512" s="199"/>
    </row>
    <row r="14514" spans="4:4" s="198" customFormat="1" ht="15.75" customHeight="1">
      <c r="D14514" s="199"/>
    </row>
    <row r="14516" spans="4:4" s="198" customFormat="1" ht="15.75" customHeight="1">
      <c r="D14516" s="199"/>
    </row>
    <row r="14518" spans="4:4" s="198" customFormat="1" ht="15.75" customHeight="1">
      <c r="D14518" s="199"/>
    </row>
    <row r="14520" spans="4:4" s="198" customFormat="1" ht="15.75" customHeight="1">
      <c r="D14520" s="199"/>
    </row>
    <row r="14522" spans="4:4" s="198" customFormat="1" ht="15.75" customHeight="1">
      <c r="D14522" s="199"/>
    </row>
    <row r="14524" spans="4:4" s="198" customFormat="1" ht="15.75" customHeight="1">
      <c r="D14524" s="199"/>
    </row>
    <row r="14526" spans="4:4" s="198" customFormat="1" ht="15.75" customHeight="1">
      <c r="D14526" s="199"/>
    </row>
    <row r="14528" spans="4:4" s="198" customFormat="1" ht="15.75" customHeight="1">
      <c r="D14528" s="199"/>
    </row>
    <row r="14530" spans="4:4" s="198" customFormat="1" ht="15.75" customHeight="1">
      <c r="D14530" s="199"/>
    </row>
    <row r="14532" spans="4:4" s="198" customFormat="1" ht="15.75" customHeight="1">
      <c r="D14532" s="199"/>
    </row>
    <row r="14534" spans="4:4" s="198" customFormat="1" ht="15.75" customHeight="1">
      <c r="D14534" s="199"/>
    </row>
    <row r="14536" spans="4:4" s="198" customFormat="1" ht="15.75" customHeight="1">
      <c r="D14536" s="199"/>
    </row>
    <row r="14538" spans="4:4" s="198" customFormat="1" ht="15.75" customHeight="1">
      <c r="D14538" s="199"/>
    </row>
    <row r="14540" spans="4:4" s="198" customFormat="1" ht="15.75" customHeight="1">
      <c r="D14540" s="199"/>
    </row>
    <row r="14542" spans="4:4" s="198" customFormat="1" ht="15.75" customHeight="1">
      <c r="D14542" s="199"/>
    </row>
    <row r="14544" spans="4:4" s="198" customFormat="1" ht="15.75" customHeight="1">
      <c r="D14544" s="199"/>
    </row>
    <row r="14546" spans="4:4" s="198" customFormat="1" ht="15.75" customHeight="1">
      <c r="D14546" s="199"/>
    </row>
    <row r="14548" spans="4:4" s="198" customFormat="1" ht="15.75" customHeight="1">
      <c r="D14548" s="199"/>
    </row>
    <row r="14550" spans="4:4" s="198" customFormat="1" ht="15.75" customHeight="1">
      <c r="D14550" s="199"/>
    </row>
    <row r="14552" spans="4:4" s="198" customFormat="1" ht="15.75" customHeight="1">
      <c r="D14552" s="199"/>
    </row>
    <row r="14554" spans="4:4" s="198" customFormat="1" ht="15.75" customHeight="1">
      <c r="D14554" s="199"/>
    </row>
    <row r="14556" spans="4:4" s="198" customFormat="1" ht="15.75" customHeight="1">
      <c r="D14556" s="199"/>
    </row>
    <row r="14558" spans="4:4" s="198" customFormat="1" ht="15.75" customHeight="1">
      <c r="D14558" s="199"/>
    </row>
    <row r="14560" spans="4:4" s="198" customFormat="1" ht="15.75" customHeight="1">
      <c r="D14560" s="199"/>
    </row>
    <row r="14562" spans="4:4" s="198" customFormat="1" ht="15.75" customHeight="1">
      <c r="D14562" s="199"/>
    </row>
    <row r="14564" spans="4:4" s="198" customFormat="1" ht="15.75" customHeight="1">
      <c r="D14564" s="199"/>
    </row>
    <row r="14566" spans="4:4" s="198" customFormat="1" ht="15.75" customHeight="1">
      <c r="D14566" s="199"/>
    </row>
    <row r="14568" spans="4:4" s="198" customFormat="1" ht="15.75" customHeight="1">
      <c r="D14568" s="199"/>
    </row>
    <row r="14570" spans="4:4" s="198" customFormat="1" ht="15.75" customHeight="1">
      <c r="D14570" s="199"/>
    </row>
    <row r="14572" spans="4:4" s="198" customFormat="1" ht="15.75" customHeight="1">
      <c r="D14572" s="199"/>
    </row>
    <row r="14574" spans="4:4" s="198" customFormat="1" ht="15.75" customHeight="1">
      <c r="D14574" s="199"/>
    </row>
    <row r="14576" spans="4:4" s="198" customFormat="1" ht="15.75" customHeight="1">
      <c r="D14576" s="199"/>
    </row>
    <row r="14578" spans="4:4" s="198" customFormat="1" ht="15.75" customHeight="1">
      <c r="D14578" s="199"/>
    </row>
    <row r="14580" spans="4:4" s="198" customFormat="1" ht="15.75" customHeight="1">
      <c r="D14580" s="199"/>
    </row>
    <row r="14582" spans="4:4" s="198" customFormat="1" ht="15.75" customHeight="1">
      <c r="D14582" s="199"/>
    </row>
    <row r="14584" spans="4:4" s="198" customFormat="1" ht="15.75" customHeight="1">
      <c r="D14584" s="199"/>
    </row>
    <row r="14586" spans="4:4" s="198" customFormat="1" ht="15.75" customHeight="1">
      <c r="D14586" s="199"/>
    </row>
    <row r="14588" spans="4:4" s="198" customFormat="1" ht="15.75" customHeight="1">
      <c r="D14588" s="199"/>
    </row>
    <row r="14590" spans="4:4" s="198" customFormat="1" ht="15.75" customHeight="1">
      <c r="D14590" s="199"/>
    </row>
    <row r="14592" spans="4:4" s="198" customFormat="1" ht="15.75" customHeight="1">
      <c r="D14592" s="199"/>
    </row>
    <row r="14594" spans="4:4" s="198" customFormat="1" ht="15.75" customHeight="1">
      <c r="D14594" s="199"/>
    </row>
    <row r="14596" spans="4:4" s="198" customFormat="1" ht="15.75" customHeight="1">
      <c r="D14596" s="199"/>
    </row>
    <row r="14598" spans="4:4" s="198" customFormat="1" ht="15.75" customHeight="1">
      <c r="D14598" s="199"/>
    </row>
    <row r="14600" spans="4:4" s="198" customFormat="1" ht="15.75" customHeight="1">
      <c r="D14600" s="199"/>
    </row>
    <row r="14602" spans="4:4" s="198" customFormat="1" ht="15.75" customHeight="1">
      <c r="D14602" s="199"/>
    </row>
    <row r="14604" spans="4:4" s="198" customFormat="1" ht="15.75" customHeight="1">
      <c r="D14604" s="199"/>
    </row>
    <row r="14606" spans="4:4" s="198" customFormat="1" ht="15.75" customHeight="1">
      <c r="D14606" s="199"/>
    </row>
    <row r="14608" spans="4:4" s="198" customFormat="1" ht="15.75" customHeight="1">
      <c r="D14608" s="199"/>
    </row>
    <row r="14610" spans="4:4" s="198" customFormat="1" ht="15.75" customHeight="1">
      <c r="D14610" s="199"/>
    </row>
    <row r="14612" spans="4:4" s="198" customFormat="1" ht="15.75" customHeight="1">
      <c r="D14612" s="199"/>
    </row>
    <row r="14614" spans="4:4" s="198" customFormat="1" ht="15.75" customHeight="1">
      <c r="D14614" s="199"/>
    </row>
    <row r="14616" spans="4:4" s="198" customFormat="1" ht="15.75" customHeight="1">
      <c r="D14616" s="199"/>
    </row>
    <row r="14618" spans="4:4" s="198" customFormat="1" ht="15.75" customHeight="1">
      <c r="D14618" s="199"/>
    </row>
    <row r="14620" spans="4:4" s="198" customFormat="1" ht="15.75" customHeight="1">
      <c r="D14620" s="199"/>
    </row>
    <row r="14622" spans="4:4" s="198" customFormat="1" ht="15.75" customHeight="1">
      <c r="D14622" s="199"/>
    </row>
    <row r="14624" spans="4:4" s="198" customFormat="1" ht="15.75" customHeight="1">
      <c r="D14624" s="199"/>
    </row>
    <row r="14626" spans="4:4" s="198" customFormat="1" ht="15.75" customHeight="1">
      <c r="D14626" s="199"/>
    </row>
    <row r="14628" spans="4:4" s="198" customFormat="1" ht="15.75" customHeight="1">
      <c r="D14628" s="199"/>
    </row>
    <row r="14630" spans="4:4" s="198" customFormat="1" ht="15.75" customHeight="1">
      <c r="D14630" s="199"/>
    </row>
    <row r="14632" spans="4:4" s="198" customFormat="1" ht="15.75" customHeight="1">
      <c r="D14632" s="199"/>
    </row>
    <row r="14634" spans="4:4" s="198" customFormat="1" ht="15.75" customHeight="1">
      <c r="D14634" s="199"/>
    </row>
    <row r="14636" spans="4:4" s="198" customFormat="1" ht="15.75" customHeight="1">
      <c r="D14636" s="199"/>
    </row>
    <row r="14638" spans="4:4" s="198" customFormat="1" ht="15.75" customHeight="1">
      <c r="D14638" s="199"/>
    </row>
    <row r="14640" spans="4:4" s="198" customFormat="1" ht="15.75" customHeight="1">
      <c r="D14640" s="199"/>
    </row>
    <row r="14642" spans="4:4" s="198" customFormat="1" ht="15.75" customHeight="1">
      <c r="D14642" s="199"/>
    </row>
    <row r="14644" spans="4:4" s="198" customFormat="1" ht="15.75" customHeight="1">
      <c r="D14644" s="199"/>
    </row>
    <row r="14646" spans="4:4" s="198" customFormat="1" ht="15.75" customHeight="1">
      <c r="D14646" s="199"/>
    </row>
    <row r="14648" spans="4:4" s="198" customFormat="1" ht="15.75" customHeight="1">
      <c r="D14648" s="199"/>
    </row>
    <row r="14650" spans="4:4" s="198" customFormat="1" ht="15.75" customHeight="1">
      <c r="D14650" s="199"/>
    </row>
    <row r="14652" spans="4:4" s="198" customFormat="1" ht="15.75" customHeight="1">
      <c r="D14652" s="199"/>
    </row>
    <row r="14654" spans="4:4" s="198" customFormat="1" ht="15.75" customHeight="1">
      <c r="D14654" s="199"/>
    </row>
    <row r="14656" spans="4:4" s="198" customFormat="1" ht="15.75" customHeight="1">
      <c r="D14656" s="199"/>
    </row>
    <row r="14658" spans="4:4" s="198" customFormat="1" ht="15.75" customHeight="1">
      <c r="D14658" s="199"/>
    </row>
    <row r="14660" spans="4:4" s="198" customFormat="1" ht="15.75" customHeight="1">
      <c r="D14660" s="199"/>
    </row>
    <row r="14662" spans="4:4" s="198" customFormat="1" ht="15.75" customHeight="1">
      <c r="D14662" s="199"/>
    </row>
    <row r="14664" spans="4:4" s="198" customFormat="1" ht="15.75" customHeight="1">
      <c r="D14664" s="199"/>
    </row>
    <row r="14666" spans="4:4" s="198" customFormat="1" ht="15.75" customHeight="1">
      <c r="D14666" s="199"/>
    </row>
    <row r="14668" spans="4:4" s="198" customFormat="1" ht="15.75" customHeight="1">
      <c r="D14668" s="199"/>
    </row>
    <row r="14670" spans="4:4" s="198" customFormat="1" ht="15.75" customHeight="1">
      <c r="D14670" s="199"/>
    </row>
    <row r="14672" spans="4:4" s="198" customFormat="1" ht="15.75" customHeight="1">
      <c r="D14672" s="199"/>
    </row>
    <row r="14674" spans="4:4" s="198" customFormat="1" ht="15.75" customHeight="1">
      <c r="D14674" s="199"/>
    </row>
    <row r="14676" spans="4:4" s="198" customFormat="1" ht="15.75" customHeight="1">
      <c r="D14676" s="199"/>
    </row>
    <row r="14678" spans="4:4" s="198" customFormat="1" ht="15.75" customHeight="1">
      <c r="D14678" s="199"/>
    </row>
    <row r="14680" spans="4:4" s="198" customFormat="1" ht="15.75" customHeight="1">
      <c r="D14680" s="199"/>
    </row>
    <row r="14682" spans="4:4" s="198" customFormat="1" ht="15.75" customHeight="1">
      <c r="D14682" s="199"/>
    </row>
    <row r="14684" spans="4:4" s="198" customFormat="1" ht="15.75" customHeight="1">
      <c r="D14684" s="199"/>
    </row>
    <row r="14686" spans="4:4" s="198" customFormat="1" ht="15.75" customHeight="1">
      <c r="D14686" s="199"/>
    </row>
    <row r="14688" spans="4:4" s="198" customFormat="1" ht="15.75" customHeight="1">
      <c r="D14688" s="199"/>
    </row>
    <row r="14690" spans="4:4" s="198" customFormat="1" ht="15.75" customHeight="1">
      <c r="D14690" s="199"/>
    </row>
    <row r="14692" spans="4:4" s="198" customFormat="1" ht="15.75" customHeight="1">
      <c r="D14692" s="199"/>
    </row>
    <row r="14694" spans="4:4" s="198" customFormat="1" ht="15.75" customHeight="1">
      <c r="D14694" s="199"/>
    </row>
    <row r="14696" spans="4:4" s="198" customFormat="1" ht="15.75" customHeight="1">
      <c r="D14696" s="199"/>
    </row>
    <row r="14698" spans="4:4" s="198" customFormat="1" ht="15.75" customHeight="1">
      <c r="D14698" s="199"/>
    </row>
    <row r="14700" spans="4:4" s="198" customFormat="1" ht="15.75" customHeight="1">
      <c r="D14700" s="199"/>
    </row>
    <row r="14702" spans="4:4" s="198" customFormat="1" ht="15.75" customHeight="1">
      <c r="D14702" s="199"/>
    </row>
    <row r="14704" spans="4:4" s="198" customFormat="1" ht="15.75" customHeight="1">
      <c r="D14704" s="199"/>
    </row>
    <row r="14706" spans="4:4" s="198" customFormat="1" ht="15.75" customHeight="1">
      <c r="D14706" s="199"/>
    </row>
    <row r="14708" spans="4:4" s="198" customFormat="1" ht="15.75" customHeight="1">
      <c r="D14708" s="199"/>
    </row>
    <row r="14710" spans="4:4" s="198" customFormat="1" ht="15.75" customHeight="1">
      <c r="D14710" s="199"/>
    </row>
    <row r="14712" spans="4:4" s="198" customFormat="1" ht="15.75" customHeight="1">
      <c r="D14712" s="199"/>
    </row>
    <row r="14714" spans="4:4" s="198" customFormat="1" ht="15.75" customHeight="1">
      <c r="D14714" s="199"/>
    </row>
    <row r="14716" spans="4:4" s="198" customFormat="1" ht="15.75" customHeight="1">
      <c r="D14716" s="199"/>
    </row>
    <row r="14718" spans="4:4" s="198" customFormat="1" ht="15.75" customHeight="1">
      <c r="D14718" s="199"/>
    </row>
    <row r="14720" spans="4:4" s="198" customFormat="1" ht="15.75" customHeight="1">
      <c r="D14720" s="199"/>
    </row>
    <row r="14722" spans="4:4" s="198" customFormat="1" ht="15.75" customHeight="1">
      <c r="D14722" s="199"/>
    </row>
    <row r="14724" spans="4:4" s="198" customFormat="1" ht="15.75" customHeight="1">
      <c r="D14724" s="199"/>
    </row>
    <row r="14726" spans="4:4" s="198" customFormat="1" ht="15.75" customHeight="1">
      <c r="D14726" s="199"/>
    </row>
    <row r="14728" spans="4:4" s="198" customFormat="1" ht="15.75" customHeight="1">
      <c r="D14728" s="199"/>
    </row>
    <row r="14730" spans="4:4" s="198" customFormat="1" ht="15.75" customHeight="1">
      <c r="D14730" s="199"/>
    </row>
    <row r="14732" spans="4:4" s="198" customFormat="1" ht="15.75" customHeight="1">
      <c r="D14732" s="199"/>
    </row>
    <row r="14734" spans="4:4" s="198" customFormat="1" ht="15.75" customHeight="1">
      <c r="D14734" s="199"/>
    </row>
    <row r="14736" spans="4:4" s="198" customFormat="1" ht="15.75" customHeight="1">
      <c r="D14736" s="199"/>
    </row>
    <row r="14738" spans="4:4" s="198" customFormat="1" ht="15.75" customHeight="1">
      <c r="D14738" s="199"/>
    </row>
    <row r="14740" spans="4:4" s="198" customFormat="1" ht="15.75" customHeight="1">
      <c r="D14740" s="199"/>
    </row>
    <row r="14742" spans="4:4" s="198" customFormat="1" ht="15.75" customHeight="1">
      <c r="D14742" s="199"/>
    </row>
    <row r="14744" spans="4:4" s="198" customFormat="1" ht="15.75" customHeight="1">
      <c r="D14744" s="199"/>
    </row>
    <row r="14746" spans="4:4" s="198" customFormat="1" ht="15.75" customHeight="1">
      <c r="D14746" s="199"/>
    </row>
    <row r="14748" spans="4:4" s="198" customFormat="1" ht="15.75" customHeight="1">
      <c r="D14748" s="199"/>
    </row>
    <row r="14750" spans="4:4" s="198" customFormat="1" ht="15.75" customHeight="1">
      <c r="D14750" s="199"/>
    </row>
    <row r="14752" spans="4:4" s="198" customFormat="1" ht="15.75" customHeight="1">
      <c r="D14752" s="199"/>
    </row>
    <row r="14754" spans="4:4" s="198" customFormat="1" ht="15.75" customHeight="1">
      <c r="D14754" s="199"/>
    </row>
    <row r="14756" spans="4:4" s="198" customFormat="1" ht="15.75" customHeight="1">
      <c r="D14756" s="199"/>
    </row>
    <row r="14758" spans="4:4" s="198" customFormat="1" ht="15.75" customHeight="1">
      <c r="D14758" s="199"/>
    </row>
    <row r="14760" spans="4:4" s="198" customFormat="1" ht="15.75" customHeight="1">
      <c r="D14760" s="199"/>
    </row>
    <row r="14762" spans="4:4" s="198" customFormat="1" ht="15.75" customHeight="1">
      <c r="D14762" s="199"/>
    </row>
    <row r="14764" spans="4:4" s="198" customFormat="1" ht="15.75" customHeight="1">
      <c r="D14764" s="199"/>
    </row>
    <row r="14766" spans="4:4" s="198" customFormat="1" ht="15.75" customHeight="1">
      <c r="D14766" s="199"/>
    </row>
    <row r="14768" spans="4:4" s="198" customFormat="1" ht="15.75" customHeight="1">
      <c r="D14768" s="199"/>
    </row>
    <row r="14770" spans="4:4" s="198" customFormat="1" ht="15.75" customHeight="1">
      <c r="D14770" s="199"/>
    </row>
    <row r="14772" spans="4:4" s="198" customFormat="1" ht="15.75" customHeight="1">
      <c r="D14772" s="199"/>
    </row>
    <row r="14774" spans="4:4" s="198" customFormat="1" ht="15.75" customHeight="1">
      <c r="D14774" s="199"/>
    </row>
    <row r="14776" spans="4:4" s="198" customFormat="1" ht="15.75" customHeight="1">
      <c r="D14776" s="199"/>
    </row>
    <row r="14778" spans="4:4" s="198" customFormat="1" ht="15.75" customHeight="1">
      <c r="D14778" s="199"/>
    </row>
    <row r="14780" spans="4:4" s="198" customFormat="1" ht="15.75" customHeight="1">
      <c r="D14780" s="199"/>
    </row>
    <row r="14782" spans="4:4" s="198" customFormat="1" ht="15.75" customHeight="1">
      <c r="D14782" s="199"/>
    </row>
    <row r="14784" spans="4:4" s="198" customFormat="1" ht="15.75" customHeight="1">
      <c r="D14784" s="199"/>
    </row>
    <row r="14786" spans="4:4" s="198" customFormat="1" ht="15.75" customHeight="1">
      <c r="D14786" s="199"/>
    </row>
    <row r="14788" spans="4:4" s="198" customFormat="1" ht="15.75" customHeight="1">
      <c r="D14788" s="199"/>
    </row>
    <row r="14790" spans="4:4" s="198" customFormat="1" ht="15.75" customHeight="1">
      <c r="D14790" s="199"/>
    </row>
    <row r="14792" spans="4:4" s="198" customFormat="1" ht="15.75" customHeight="1">
      <c r="D14792" s="199"/>
    </row>
    <row r="14794" spans="4:4" s="198" customFormat="1" ht="15.75" customHeight="1">
      <c r="D14794" s="199"/>
    </row>
    <row r="14796" spans="4:4" s="198" customFormat="1" ht="15.75" customHeight="1">
      <c r="D14796" s="199"/>
    </row>
    <row r="14798" spans="4:4" s="198" customFormat="1" ht="15.75" customHeight="1">
      <c r="D14798" s="199"/>
    </row>
    <row r="14800" spans="4:4" s="198" customFormat="1" ht="15.75" customHeight="1">
      <c r="D14800" s="199"/>
    </row>
    <row r="14802" spans="4:4" s="198" customFormat="1" ht="15.75" customHeight="1">
      <c r="D14802" s="199"/>
    </row>
    <row r="14804" spans="4:4" s="198" customFormat="1" ht="15.75" customHeight="1">
      <c r="D14804" s="199"/>
    </row>
    <row r="14806" spans="4:4" s="198" customFormat="1" ht="15.75" customHeight="1">
      <c r="D14806" s="199"/>
    </row>
    <row r="14808" spans="4:4" s="198" customFormat="1" ht="15.75" customHeight="1">
      <c r="D14808" s="199"/>
    </row>
    <row r="14810" spans="4:4" s="198" customFormat="1" ht="15.75" customHeight="1">
      <c r="D14810" s="199"/>
    </row>
    <row r="14812" spans="4:4" s="198" customFormat="1" ht="15.75" customHeight="1">
      <c r="D14812" s="199"/>
    </row>
    <row r="14814" spans="4:4" s="198" customFormat="1" ht="15.75" customHeight="1">
      <c r="D14814" s="199"/>
    </row>
    <row r="14816" spans="4:4" s="198" customFormat="1" ht="15.75" customHeight="1">
      <c r="D14816" s="199"/>
    </row>
    <row r="14818" spans="4:4" s="198" customFormat="1" ht="15.75" customHeight="1">
      <c r="D14818" s="199"/>
    </row>
    <row r="14820" spans="4:4" s="198" customFormat="1" ht="15.75" customHeight="1">
      <c r="D14820" s="199"/>
    </row>
    <row r="14822" spans="4:4" s="198" customFormat="1" ht="15.75" customHeight="1">
      <c r="D14822" s="199"/>
    </row>
    <row r="14824" spans="4:4" s="198" customFormat="1" ht="15.75" customHeight="1">
      <c r="D14824" s="199"/>
    </row>
    <row r="14826" spans="4:4" s="198" customFormat="1" ht="15.75" customHeight="1">
      <c r="D14826" s="199"/>
    </row>
    <row r="14828" spans="4:4" s="198" customFormat="1" ht="15.75" customHeight="1">
      <c r="D14828" s="199"/>
    </row>
    <row r="14830" spans="4:4" s="198" customFormat="1" ht="15.75" customHeight="1">
      <c r="D14830" s="199"/>
    </row>
    <row r="14832" spans="4:4" s="198" customFormat="1" ht="15.75" customHeight="1">
      <c r="D14832" s="199"/>
    </row>
    <row r="14834" spans="4:4" s="198" customFormat="1" ht="15.75" customHeight="1">
      <c r="D14834" s="199"/>
    </row>
    <row r="14836" spans="4:4" s="198" customFormat="1" ht="15.75" customHeight="1">
      <c r="D14836" s="199"/>
    </row>
    <row r="14838" spans="4:4" s="198" customFormat="1" ht="15.75" customHeight="1">
      <c r="D14838" s="199"/>
    </row>
    <row r="14840" spans="4:4" s="198" customFormat="1" ht="15.75" customHeight="1">
      <c r="D14840" s="199"/>
    </row>
    <row r="14842" spans="4:4" s="198" customFormat="1" ht="15.75" customHeight="1">
      <c r="D14842" s="199"/>
    </row>
    <row r="14844" spans="4:4" s="198" customFormat="1" ht="15.75" customHeight="1">
      <c r="D14844" s="199"/>
    </row>
    <row r="14846" spans="4:4" s="198" customFormat="1" ht="15.75" customHeight="1">
      <c r="D14846" s="199"/>
    </row>
    <row r="14848" spans="4:4" s="198" customFormat="1" ht="15.75" customHeight="1">
      <c r="D14848" s="199"/>
    </row>
    <row r="14850" spans="4:4" s="198" customFormat="1" ht="15.75" customHeight="1">
      <c r="D14850" s="199"/>
    </row>
    <row r="14852" spans="4:4" s="198" customFormat="1" ht="15.75" customHeight="1">
      <c r="D14852" s="199"/>
    </row>
    <row r="14854" spans="4:4" s="198" customFormat="1" ht="15.75" customHeight="1">
      <c r="D14854" s="199"/>
    </row>
    <row r="14856" spans="4:4" s="198" customFormat="1" ht="15.75" customHeight="1">
      <c r="D14856" s="199"/>
    </row>
    <row r="14858" spans="4:4" s="198" customFormat="1" ht="15.75" customHeight="1">
      <c r="D14858" s="199"/>
    </row>
    <row r="14860" spans="4:4" s="198" customFormat="1" ht="15.75" customHeight="1">
      <c r="D14860" s="199"/>
    </row>
    <row r="14862" spans="4:4" s="198" customFormat="1" ht="15.75" customHeight="1">
      <c r="D14862" s="199"/>
    </row>
    <row r="14864" spans="4:4" s="198" customFormat="1" ht="15.75" customHeight="1">
      <c r="D14864" s="199"/>
    </row>
    <row r="14866" spans="4:4" s="198" customFormat="1" ht="15.75" customHeight="1">
      <c r="D14866" s="199"/>
    </row>
    <row r="14868" spans="4:4" s="198" customFormat="1" ht="15.75" customHeight="1">
      <c r="D14868" s="199"/>
    </row>
    <row r="14870" spans="4:4" s="198" customFormat="1" ht="15.75" customHeight="1">
      <c r="D14870" s="199"/>
    </row>
    <row r="14872" spans="4:4" s="198" customFormat="1" ht="15.75" customHeight="1">
      <c r="D14872" s="199"/>
    </row>
    <row r="14874" spans="4:4" s="198" customFormat="1" ht="15.75" customHeight="1">
      <c r="D14874" s="199"/>
    </row>
    <row r="14876" spans="4:4" s="198" customFormat="1" ht="15.75" customHeight="1">
      <c r="D14876" s="199"/>
    </row>
    <row r="14878" spans="4:4" s="198" customFormat="1" ht="15.75" customHeight="1">
      <c r="D14878" s="199"/>
    </row>
    <row r="14880" spans="4:4" s="198" customFormat="1" ht="15.75" customHeight="1">
      <c r="D14880" s="199"/>
    </row>
    <row r="14882" spans="4:4" s="198" customFormat="1" ht="15.75" customHeight="1">
      <c r="D14882" s="199"/>
    </row>
    <row r="14884" spans="4:4" s="198" customFormat="1" ht="15.75" customHeight="1">
      <c r="D14884" s="199"/>
    </row>
    <row r="14886" spans="4:4" s="198" customFormat="1" ht="15.75" customHeight="1">
      <c r="D14886" s="199"/>
    </row>
    <row r="14888" spans="4:4" s="198" customFormat="1" ht="15.75" customHeight="1">
      <c r="D14888" s="199"/>
    </row>
    <row r="14890" spans="4:4" s="198" customFormat="1" ht="15.75" customHeight="1">
      <c r="D14890" s="199"/>
    </row>
    <row r="14892" spans="4:4" s="198" customFormat="1" ht="15.75" customHeight="1">
      <c r="D14892" s="199"/>
    </row>
    <row r="14894" spans="4:4" s="198" customFormat="1" ht="15.75" customHeight="1">
      <c r="D14894" s="199"/>
    </row>
    <row r="14896" spans="4:4" s="198" customFormat="1" ht="15.75" customHeight="1">
      <c r="D14896" s="199"/>
    </row>
    <row r="14898" spans="4:4" s="198" customFormat="1" ht="15.75" customHeight="1">
      <c r="D14898" s="199"/>
    </row>
    <row r="14900" spans="4:4" s="198" customFormat="1" ht="15.75" customHeight="1">
      <c r="D14900" s="199"/>
    </row>
    <row r="14902" spans="4:4" s="198" customFormat="1" ht="15.75" customHeight="1">
      <c r="D14902" s="199"/>
    </row>
    <row r="14904" spans="4:4" s="198" customFormat="1" ht="15.75" customHeight="1">
      <c r="D14904" s="199"/>
    </row>
    <row r="14906" spans="4:4" s="198" customFormat="1" ht="15.75" customHeight="1">
      <c r="D14906" s="199"/>
    </row>
    <row r="14908" spans="4:4" s="198" customFormat="1" ht="15.75" customHeight="1">
      <c r="D14908" s="199"/>
    </row>
    <row r="14910" spans="4:4" s="198" customFormat="1" ht="15.75" customHeight="1">
      <c r="D14910" s="199"/>
    </row>
    <row r="14912" spans="4:4" s="198" customFormat="1" ht="15.75" customHeight="1">
      <c r="D14912" s="199"/>
    </row>
    <row r="14914" spans="4:4" s="198" customFormat="1" ht="15.75" customHeight="1">
      <c r="D14914" s="199"/>
    </row>
    <row r="14916" spans="4:4" s="198" customFormat="1" ht="15.75" customHeight="1">
      <c r="D14916" s="199"/>
    </row>
    <row r="14918" spans="4:4" s="198" customFormat="1" ht="15.75" customHeight="1">
      <c r="D14918" s="199"/>
    </row>
    <row r="14920" spans="4:4" s="198" customFormat="1" ht="15.75" customHeight="1">
      <c r="D14920" s="199"/>
    </row>
    <row r="14922" spans="4:4" s="198" customFormat="1" ht="15.75" customHeight="1">
      <c r="D14922" s="199"/>
    </row>
    <row r="14924" spans="4:4" s="198" customFormat="1" ht="15.75" customHeight="1">
      <c r="D14924" s="199"/>
    </row>
    <row r="14926" spans="4:4" s="198" customFormat="1" ht="15.75" customHeight="1">
      <c r="D14926" s="199"/>
    </row>
    <row r="14928" spans="4:4" s="198" customFormat="1" ht="15.75" customHeight="1">
      <c r="D14928" s="199"/>
    </row>
    <row r="14930" spans="4:4" s="198" customFormat="1" ht="15.75" customHeight="1">
      <c r="D14930" s="199"/>
    </row>
    <row r="14932" spans="4:4" s="198" customFormat="1" ht="15.75" customHeight="1">
      <c r="D14932" s="199"/>
    </row>
    <row r="14934" spans="4:4" s="198" customFormat="1" ht="15.75" customHeight="1">
      <c r="D14934" s="199"/>
    </row>
    <row r="14936" spans="4:4" s="198" customFormat="1" ht="15.75" customHeight="1">
      <c r="D14936" s="199"/>
    </row>
    <row r="14938" spans="4:4" s="198" customFormat="1" ht="15.75" customHeight="1">
      <c r="D14938" s="199"/>
    </row>
    <row r="14940" spans="4:4" s="198" customFormat="1" ht="15.75" customHeight="1">
      <c r="D14940" s="199"/>
    </row>
    <row r="14942" spans="4:4" s="198" customFormat="1" ht="15.75" customHeight="1">
      <c r="D14942" s="199"/>
    </row>
    <row r="14944" spans="4:4" s="198" customFormat="1" ht="15.75" customHeight="1">
      <c r="D14944" s="199"/>
    </row>
    <row r="14946" spans="4:4" s="198" customFormat="1" ht="15.75" customHeight="1">
      <c r="D14946" s="199"/>
    </row>
    <row r="14948" spans="4:4" s="198" customFormat="1" ht="15.75" customHeight="1">
      <c r="D14948" s="199"/>
    </row>
    <row r="14950" spans="4:4" s="198" customFormat="1" ht="15.75" customHeight="1">
      <c r="D14950" s="199"/>
    </row>
    <row r="14952" spans="4:4" s="198" customFormat="1" ht="15.75" customHeight="1">
      <c r="D14952" s="199"/>
    </row>
    <row r="14954" spans="4:4" s="198" customFormat="1" ht="15.75" customHeight="1">
      <c r="D14954" s="199"/>
    </row>
    <row r="14956" spans="4:4" s="198" customFormat="1" ht="15.75" customHeight="1">
      <c r="D14956" s="199"/>
    </row>
    <row r="14958" spans="4:4" s="198" customFormat="1" ht="15.75" customHeight="1">
      <c r="D14958" s="199"/>
    </row>
    <row r="14960" spans="4:4" s="198" customFormat="1" ht="15.75" customHeight="1">
      <c r="D14960" s="199"/>
    </row>
    <row r="14962" spans="4:4" s="198" customFormat="1" ht="15.75" customHeight="1">
      <c r="D14962" s="199"/>
    </row>
    <row r="14964" spans="4:4" s="198" customFormat="1" ht="15.75" customHeight="1">
      <c r="D14964" s="199"/>
    </row>
    <row r="14966" spans="4:4" s="198" customFormat="1" ht="15.75" customHeight="1">
      <c r="D14966" s="199"/>
    </row>
    <row r="14968" spans="4:4" s="198" customFormat="1" ht="15.75" customHeight="1">
      <c r="D14968" s="199"/>
    </row>
    <row r="14970" spans="4:4" s="198" customFormat="1" ht="15.75" customHeight="1">
      <c r="D14970" s="199"/>
    </row>
    <row r="14972" spans="4:4" s="198" customFormat="1" ht="15.75" customHeight="1">
      <c r="D14972" s="199"/>
    </row>
    <row r="14974" spans="4:4" s="198" customFormat="1" ht="15.75" customHeight="1">
      <c r="D14974" s="199"/>
    </row>
    <row r="14976" spans="4:4" s="198" customFormat="1" ht="15.75" customHeight="1">
      <c r="D14976" s="199"/>
    </row>
    <row r="14978" spans="4:4" s="198" customFormat="1" ht="15.75" customHeight="1">
      <c r="D14978" s="199"/>
    </row>
    <row r="14980" spans="4:4" s="198" customFormat="1" ht="15.75" customHeight="1">
      <c r="D14980" s="199"/>
    </row>
    <row r="14982" spans="4:4" s="198" customFormat="1" ht="15.75" customHeight="1">
      <c r="D14982" s="199"/>
    </row>
    <row r="14984" spans="4:4" s="198" customFormat="1" ht="15.75" customHeight="1">
      <c r="D14984" s="199"/>
    </row>
    <row r="14986" spans="4:4" s="198" customFormat="1" ht="15.75" customHeight="1">
      <c r="D14986" s="199"/>
    </row>
    <row r="14988" spans="4:4" s="198" customFormat="1" ht="15.75" customHeight="1">
      <c r="D14988" s="199"/>
    </row>
    <row r="14990" spans="4:4" s="198" customFormat="1" ht="15.75" customHeight="1">
      <c r="D14990" s="199"/>
    </row>
    <row r="14992" spans="4:4" s="198" customFormat="1" ht="15.75" customHeight="1">
      <c r="D14992" s="199"/>
    </row>
    <row r="14994" spans="4:4" s="198" customFormat="1" ht="15.75" customHeight="1">
      <c r="D14994" s="199"/>
    </row>
    <row r="14996" spans="4:4" s="198" customFormat="1" ht="15.75" customHeight="1">
      <c r="D14996" s="199"/>
    </row>
    <row r="14998" spans="4:4" s="198" customFormat="1" ht="15.75" customHeight="1">
      <c r="D14998" s="199"/>
    </row>
    <row r="15000" spans="4:4" s="198" customFormat="1" ht="15.75" customHeight="1">
      <c r="D15000" s="199"/>
    </row>
    <row r="15002" spans="4:4" s="198" customFormat="1" ht="15.75" customHeight="1">
      <c r="D15002" s="199"/>
    </row>
    <row r="15004" spans="4:4" s="198" customFormat="1" ht="15.75" customHeight="1">
      <c r="D15004" s="199"/>
    </row>
    <row r="15006" spans="4:4" s="198" customFormat="1" ht="15.75" customHeight="1">
      <c r="D15006" s="199"/>
    </row>
    <row r="15008" spans="4:4" s="198" customFormat="1" ht="15.75" customHeight="1">
      <c r="D15008" s="199"/>
    </row>
    <row r="15010" spans="4:4" s="198" customFormat="1" ht="15.75" customHeight="1">
      <c r="D15010" s="199"/>
    </row>
    <row r="15012" spans="4:4" s="198" customFormat="1" ht="15.75" customHeight="1">
      <c r="D15012" s="199"/>
    </row>
    <row r="15014" spans="4:4" s="198" customFormat="1" ht="15.75" customHeight="1">
      <c r="D15014" s="199"/>
    </row>
    <row r="15016" spans="4:4" s="198" customFormat="1" ht="15.75" customHeight="1">
      <c r="D15016" s="199"/>
    </row>
    <row r="15018" spans="4:4" s="198" customFormat="1" ht="15.75" customHeight="1">
      <c r="D15018" s="199"/>
    </row>
    <row r="15020" spans="4:4" s="198" customFormat="1" ht="15.75" customHeight="1">
      <c r="D15020" s="199"/>
    </row>
    <row r="15022" spans="4:4" s="198" customFormat="1" ht="15.75" customHeight="1">
      <c r="D15022" s="199"/>
    </row>
    <row r="15024" spans="4:4" s="198" customFormat="1" ht="15.75" customHeight="1">
      <c r="D15024" s="199"/>
    </row>
    <row r="15026" spans="4:4" s="198" customFormat="1" ht="15.75" customHeight="1">
      <c r="D15026" s="199"/>
    </row>
    <row r="15028" spans="4:4" s="198" customFormat="1" ht="15.75" customHeight="1">
      <c r="D15028" s="199"/>
    </row>
    <row r="15030" spans="4:4" s="198" customFormat="1" ht="15.75" customHeight="1">
      <c r="D15030" s="199"/>
    </row>
    <row r="15032" spans="4:4" s="198" customFormat="1" ht="15.75" customHeight="1">
      <c r="D15032" s="199"/>
    </row>
    <row r="15034" spans="4:4" s="198" customFormat="1" ht="15.75" customHeight="1">
      <c r="D15034" s="199"/>
    </row>
    <row r="15036" spans="4:4" s="198" customFormat="1" ht="15.75" customHeight="1">
      <c r="D15036" s="199"/>
    </row>
    <row r="15038" spans="4:4" s="198" customFormat="1" ht="15.75" customHeight="1">
      <c r="D15038" s="199"/>
    </row>
    <row r="15040" spans="4:4" s="198" customFormat="1" ht="15.75" customHeight="1">
      <c r="D15040" s="199"/>
    </row>
    <row r="15042" spans="4:4" s="198" customFormat="1" ht="15.75" customHeight="1">
      <c r="D15042" s="199"/>
    </row>
    <row r="15044" spans="4:4" s="198" customFormat="1" ht="15.75" customHeight="1">
      <c r="D15044" s="199"/>
    </row>
    <row r="15046" spans="4:4" s="198" customFormat="1" ht="15.75" customHeight="1">
      <c r="D15046" s="199"/>
    </row>
    <row r="15048" spans="4:4" s="198" customFormat="1" ht="15.75" customHeight="1">
      <c r="D15048" s="199"/>
    </row>
    <row r="15050" spans="4:4" s="198" customFormat="1" ht="15.75" customHeight="1">
      <c r="D15050" s="199"/>
    </row>
    <row r="15052" spans="4:4" s="198" customFormat="1" ht="15.75" customHeight="1">
      <c r="D15052" s="199"/>
    </row>
    <row r="15054" spans="4:4" s="198" customFormat="1" ht="15.75" customHeight="1">
      <c r="D15054" s="199"/>
    </row>
    <row r="15056" spans="4:4" s="198" customFormat="1" ht="15.75" customHeight="1">
      <c r="D15056" s="199"/>
    </row>
    <row r="15058" spans="4:4" s="198" customFormat="1" ht="15.75" customHeight="1">
      <c r="D15058" s="199"/>
    </row>
    <row r="15060" spans="4:4" s="198" customFormat="1" ht="15.75" customHeight="1">
      <c r="D15060" s="199"/>
    </row>
    <row r="15062" spans="4:4" s="198" customFormat="1" ht="15.75" customHeight="1">
      <c r="D15062" s="199"/>
    </row>
    <row r="15064" spans="4:4" s="198" customFormat="1" ht="15.75" customHeight="1">
      <c r="D15064" s="199"/>
    </row>
    <row r="15066" spans="4:4" s="198" customFormat="1" ht="15.75" customHeight="1">
      <c r="D15066" s="199"/>
    </row>
    <row r="15068" spans="4:4" s="198" customFormat="1" ht="15.75" customHeight="1">
      <c r="D15068" s="199"/>
    </row>
    <row r="15070" spans="4:4" s="198" customFormat="1" ht="15.75" customHeight="1">
      <c r="D15070" s="199"/>
    </row>
    <row r="15072" spans="4:4" s="198" customFormat="1" ht="15.75" customHeight="1">
      <c r="D15072" s="199"/>
    </row>
    <row r="15074" spans="4:4" s="198" customFormat="1" ht="15.75" customHeight="1">
      <c r="D15074" s="199"/>
    </row>
    <row r="15076" spans="4:4" s="198" customFormat="1" ht="15.75" customHeight="1">
      <c r="D15076" s="199"/>
    </row>
    <row r="15078" spans="4:4" s="198" customFormat="1" ht="15.75" customHeight="1">
      <c r="D15078" s="199"/>
    </row>
    <row r="15080" spans="4:4" s="198" customFormat="1" ht="15.75" customHeight="1">
      <c r="D15080" s="199"/>
    </row>
    <row r="15082" spans="4:4" s="198" customFormat="1" ht="15.75" customHeight="1">
      <c r="D15082" s="199"/>
    </row>
    <row r="15084" spans="4:4" s="198" customFormat="1" ht="15.75" customHeight="1">
      <c r="D15084" s="199"/>
    </row>
    <row r="15086" spans="4:4" s="198" customFormat="1" ht="15.75" customHeight="1">
      <c r="D15086" s="199"/>
    </row>
    <row r="15088" spans="4:4" s="198" customFormat="1" ht="15.75" customHeight="1">
      <c r="D15088" s="199"/>
    </row>
    <row r="15090" spans="4:4" s="198" customFormat="1" ht="15.75" customHeight="1">
      <c r="D15090" s="199"/>
    </row>
    <row r="15092" spans="4:4" s="198" customFormat="1" ht="15.75" customHeight="1">
      <c r="D15092" s="199"/>
    </row>
    <row r="15094" spans="4:4" s="198" customFormat="1" ht="15.75" customHeight="1">
      <c r="D15094" s="199"/>
    </row>
    <row r="15096" spans="4:4" s="198" customFormat="1" ht="15.75" customHeight="1">
      <c r="D15096" s="199"/>
    </row>
    <row r="15098" spans="4:4" s="198" customFormat="1" ht="15.75" customHeight="1">
      <c r="D15098" s="199"/>
    </row>
    <row r="15100" spans="4:4" s="198" customFormat="1" ht="15.75" customHeight="1">
      <c r="D15100" s="199"/>
    </row>
    <row r="15102" spans="4:4" s="198" customFormat="1" ht="15.75" customHeight="1">
      <c r="D15102" s="199"/>
    </row>
    <row r="15104" spans="4:4" s="198" customFormat="1" ht="15.75" customHeight="1">
      <c r="D15104" s="199"/>
    </row>
    <row r="15106" spans="4:4" s="198" customFormat="1" ht="15.75" customHeight="1">
      <c r="D15106" s="199"/>
    </row>
    <row r="15108" spans="4:4" s="198" customFormat="1" ht="15.75" customHeight="1">
      <c r="D15108" s="199"/>
    </row>
    <row r="15110" spans="4:4" s="198" customFormat="1" ht="15.75" customHeight="1">
      <c r="D15110" s="199"/>
    </row>
    <row r="15112" spans="4:4" s="198" customFormat="1" ht="15.75" customHeight="1">
      <c r="D15112" s="199"/>
    </row>
    <row r="15114" spans="4:4" s="198" customFormat="1" ht="15.75" customHeight="1">
      <c r="D15114" s="199"/>
    </row>
    <row r="15116" spans="4:4" s="198" customFormat="1" ht="15.75" customHeight="1">
      <c r="D15116" s="199"/>
    </row>
    <row r="15118" spans="4:4" s="198" customFormat="1" ht="15.75" customHeight="1">
      <c r="D15118" s="199"/>
    </row>
    <row r="15120" spans="4:4" s="198" customFormat="1" ht="15.75" customHeight="1">
      <c r="D15120" s="199"/>
    </row>
    <row r="15122" spans="4:4" s="198" customFormat="1" ht="15.75" customHeight="1">
      <c r="D15122" s="199"/>
    </row>
    <row r="15124" spans="4:4" s="198" customFormat="1" ht="15.75" customHeight="1">
      <c r="D15124" s="199"/>
    </row>
    <row r="15126" spans="4:4" s="198" customFormat="1" ht="15.75" customHeight="1">
      <c r="D15126" s="199"/>
    </row>
    <row r="15128" spans="4:4" s="198" customFormat="1" ht="15.75" customHeight="1">
      <c r="D15128" s="199"/>
    </row>
    <row r="15130" spans="4:4" s="198" customFormat="1" ht="15.75" customHeight="1">
      <c r="D15130" s="199"/>
    </row>
    <row r="15132" spans="4:4" s="198" customFormat="1" ht="15.75" customHeight="1">
      <c r="D15132" s="199"/>
    </row>
    <row r="15134" spans="4:4" s="198" customFormat="1" ht="15.75" customHeight="1">
      <c r="D15134" s="199"/>
    </row>
    <row r="15136" spans="4:4" s="198" customFormat="1" ht="15.75" customHeight="1">
      <c r="D15136" s="199"/>
    </row>
    <row r="15138" spans="4:4" s="198" customFormat="1" ht="15.75" customHeight="1">
      <c r="D15138" s="199"/>
    </row>
    <row r="15140" spans="4:4" s="198" customFormat="1" ht="15.75" customHeight="1">
      <c r="D15140" s="199"/>
    </row>
    <row r="15142" spans="4:4" s="198" customFormat="1" ht="15.75" customHeight="1">
      <c r="D15142" s="199"/>
    </row>
    <row r="15144" spans="4:4" s="198" customFormat="1" ht="15.75" customHeight="1">
      <c r="D15144" s="199"/>
    </row>
    <row r="15146" spans="4:4" s="198" customFormat="1" ht="15.75" customHeight="1">
      <c r="D15146" s="199"/>
    </row>
    <row r="15148" spans="4:4" s="198" customFormat="1" ht="15.75" customHeight="1">
      <c r="D15148" s="199"/>
    </row>
    <row r="15150" spans="4:4" s="198" customFormat="1" ht="15.75" customHeight="1">
      <c r="D15150" s="199"/>
    </row>
    <row r="15152" spans="4:4" s="198" customFormat="1" ht="15.75" customHeight="1">
      <c r="D15152" s="199"/>
    </row>
    <row r="15154" spans="4:4" s="198" customFormat="1" ht="15.75" customHeight="1">
      <c r="D15154" s="199"/>
    </row>
    <row r="15156" spans="4:4" s="198" customFormat="1" ht="15.75" customHeight="1">
      <c r="D15156" s="199"/>
    </row>
    <row r="15158" spans="4:4" s="198" customFormat="1" ht="15.75" customHeight="1">
      <c r="D15158" s="199"/>
    </row>
    <row r="15160" spans="4:4" s="198" customFormat="1" ht="15.75" customHeight="1">
      <c r="D15160" s="199"/>
    </row>
    <row r="15162" spans="4:4" s="198" customFormat="1" ht="15.75" customHeight="1">
      <c r="D15162" s="199"/>
    </row>
    <row r="15164" spans="4:4" s="198" customFormat="1" ht="15.75" customHeight="1">
      <c r="D15164" s="199"/>
    </row>
    <row r="15166" spans="4:4" s="198" customFormat="1" ht="15.75" customHeight="1">
      <c r="D15166" s="199"/>
    </row>
    <row r="15168" spans="4:4" s="198" customFormat="1" ht="15.75" customHeight="1">
      <c r="D15168" s="199"/>
    </row>
    <row r="15170" spans="4:4" s="198" customFormat="1" ht="15.75" customHeight="1">
      <c r="D15170" s="199"/>
    </row>
    <row r="15172" spans="4:4" s="198" customFormat="1" ht="15.75" customHeight="1">
      <c r="D15172" s="199"/>
    </row>
    <row r="15174" spans="4:4" s="198" customFormat="1" ht="15.75" customHeight="1">
      <c r="D15174" s="199"/>
    </row>
    <row r="15176" spans="4:4" s="198" customFormat="1" ht="15.75" customHeight="1">
      <c r="D15176" s="199"/>
    </row>
    <row r="15178" spans="4:4" s="198" customFormat="1" ht="15.75" customHeight="1">
      <c r="D15178" s="199"/>
    </row>
    <row r="15180" spans="4:4" s="198" customFormat="1" ht="15.75" customHeight="1">
      <c r="D15180" s="199"/>
    </row>
    <row r="15182" spans="4:4" s="198" customFormat="1" ht="15.75" customHeight="1">
      <c r="D15182" s="199"/>
    </row>
    <row r="15184" spans="4:4" s="198" customFormat="1" ht="15.75" customHeight="1">
      <c r="D15184" s="199"/>
    </row>
    <row r="15186" spans="4:4" s="198" customFormat="1" ht="15.75" customHeight="1">
      <c r="D15186" s="199"/>
    </row>
    <row r="15188" spans="4:4" s="198" customFormat="1" ht="15.75" customHeight="1">
      <c r="D15188" s="199"/>
    </row>
    <row r="15190" spans="4:4" s="198" customFormat="1" ht="15.75" customHeight="1">
      <c r="D15190" s="199"/>
    </row>
    <row r="15192" spans="4:4" s="198" customFormat="1" ht="15.75" customHeight="1">
      <c r="D15192" s="199"/>
    </row>
    <row r="15194" spans="4:4" s="198" customFormat="1" ht="15.75" customHeight="1">
      <c r="D15194" s="199"/>
    </row>
    <row r="15196" spans="4:4" s="198" customFormat="1" ht="15.75" customHeight="1">
      <c r="D15196" s="199"/>
    </row>
    <row r="15198" spans="4:4" s="198" customFormat="1" ht="15.75" customHeight="1">
      <c r="D15198" s="199"/>
    </row>
    <row r="15200" spans="4:4" s="198" customFormat="1" ht="15.75" customHeight="1">
      <c r="D15200" s="199"/>
    </row>
    <row r="15202" spans="4:4" s="198" customFormat="1" ht="15.75" customHeight="1">
      <c r="D15202" s="199"/>
    </row>
    <row r="15204" spans="4:4" s="198" customFormat="1" ht="15.75" customHeight="1">
      <c r="D15204" s="199"/>
    </row>
    <row r="15206" spans="4:4" s="198" customFormat="1" ht="15.75" customHeight="1">
      <c r="D15206" s="199"/>
    </row>
    <row r="15208" spans="4:4" s="198" customFormat="1" ht="15.75" customHeight="1">
      <c r="D15208" s="199"/>
    </row>
    <row r="15210" spans="4:4" s="198" customFormat="1" ht="15.75" customHeight="1">
      <c r="D15210" s="199"/>
    </row>
    <row r="15212" spans="4:4" s="198" customFormat="1" ht="15.75" customHeight="1">
      <c r="D15212" s="199"/>
    </row>
    <row r="15214" spans="4:4" s="198" customFormat="1" ht="15.75" customHeight="1">
      <c r="D15214" s="199"/>
    </row>
    <row r="15216" spans="4:4" s="198" customFormat="1" ht="15.75" customHeight="1">
      <c r="D15216" s="199"/>
    </row>
    <row r="15218" spans="4:4" s="198" customFormat="1" ht="15.75" customHeight="1">
      <c r="D15218" s="199"/>
    </row>
    <row r="15220" spans="4:4" s="198" customFormat="1" ht="15.75" customHeight="1">
      <c r="D15220" s="199"/>
    </row>
    <row r="15222" spans="4:4" s="198" customFormat="1" ht="15.75" customHeight="1">
      <c r="D15222" s="199"/>
    </row>
    <row r="15224" spans="4:4" s="198" customFormat="1" ht="15.75" customHeight="1">
      <c r="D15224" s="199"/>
    </row>
    <row r="15226" spans="4:4" s="198" customFormat="1" ht="15.75" customHeight="1">
      <c r="D15226" s="199"/>
    </row>
    <row r="15228" spans="4:4" s="198" customFormat="1" ht="15.75" customHeight="1">
      <c r="D15228" s="199"/>
    </row>
    <row r="15230" spans="4:4" s="198" customFormat="1" ht="15.75" customHeight="1">
      <c r="D15230" s="199"/>
    </row>
    <row r="15232" spans="4:4" s="198" customFormat="1" ht="15.75" customHeight="1">
      <c r="D15232" s="199"/>
    </row>
    <row r="15234" spans="4:4" s="198" customFormat="1" ht="15.75" customHeight="1">
      <c r="D15234" s="199"/>
    </row>
    <row r="15236" spans="4:4" s="198" customFormat="1" ht="15.75" customHeight="1">
      <c r="D15236" s="199"/>
    </row>
    <row r="15238" spans="4:4" s="198" customFormat="1" ht="15.75" customHeight="1">
      <c r="D15238" s="199"/>
    </row>
    <row r="15240" spans="4:4" s="198" customFormat="1" ht="15.75" customHeight="1">
      <c r="D15240" s="199"/>
    </row>
    <row r="15242" spans="4:4" s="198" customFormat="1" ht="15.75" customHeight="1">
      <c r="D15242" s="199"/>
    </row>
    <row r="15244" spans="4:4" s="198" customFormat="1" ht="15.75" customHeight="1">
      <c r="D15244" s="199"/>
    </row>
    <row r="15246" spans="4:4" s="198" customFormat="1" ht="15.75" customHeight="1">
      <c r="D15246" s="199"/>
    </row>
    <row r="15248" spans="4:4" s="198" customFormat="1" ht="15.75" customHeight="1">
      <c r="D15248" s="199"/>
    </row>
    <row r="15250" spans="4:4" s="198" customFormat="1" ht="15.75" customHeight="1">
      <c r="D15250" s="199"/>
    </row>
    <row r="15252" spans="4:4" s="198" customFormat="1" ht="15.75" customHeight="1">
      <c r="D15252" s="199"/>
    </row>
    <row r="15254" spans="4:4" s="198" customFormat="1" ht="15.75" customHeight="1">
      <c r="D15254" s="199"/>
    </row>
    <row r="15256" spans="4:4" s="198" customFormat="1" ht="15.75" customHeight="1">
      <c r="D15256" s="199"/>
    </row>
    <row r="15258" spans="4:4" s="198" customFormat="1" ht="15.75" customHeight="1">
      <c r="D15258" s="199"/>
    </row>
    <row r="15260" spans="4:4" s="198" customFormat="1" ht="15.75" customHeight="1">
      <c r="D15260" s="199"/>
    </row>
    <row r="15262" spans="4:4" s="198" customFormat="1" ht="15.75" customHeight="1">
      <c r="D15262" s="199"/>
    </row>
    <row r="15264" spans="4:4" s="198" customFormat="1" ht="15.75" customHeight="1">
      <c r="D15264" s="199"/>
    </row>
    <row r="15266" spans="4:4" s="198" customFormat="1" ht="15.75" customHeight="1">
      <c r="D15266" s="199"/>
    </row>
    <row r="15268" spans="4:4" s="198" customFormat="1" ht="15.75" customHeight="1">
      <c r="D15268" s="199"/>
    </row>
    <row r="15270" spans="4:4" s="198" customFormat="1" ht="15.75" customHeight="1">
      <c r="D15270" s="199"/>
    </row>
    <row r="15272" spans="4:4" s="198" customFormat="1" ht="15.75" customHeight="1">
      <c r="D15272" s="199"/>
    </row>
    <row r="15274" spans="4:4" s="198" customFormat="1" ht="15.75" customHeight="1">
      <c r="D15274" s="199"/>
    </row>
    <row r="15276" spans="4:4" s="198" customFormat="1" ht="15.75" customHeight="1">
      <c r="D15276" s="199"/>
    </row>
    <row r="15278" spans="4:4" s="198" customFormat="1" ht="15.75" customHeight="1">
      <c r="D15278" s="199"/>
    </row>
    <row r="15280" spans="4:4" s="198" customFormat="1" ht="15.75" customHeight="1">
      <c r="D15280" s="199"/>
    </row>
    <row r="15282" spans="4:4" s="198" customFormat="1" ht="15.75" customHeight="1">
      <c r="D15282" s="199"/>
    </row>
    <row r="15284" spans="4:4" s="198" customFormat="1" ht="15.75" customHeight="1">
      <c r="D15284" s="199"/>
    </row>
    <row r="15286" spans="4:4" s="198" customFormat="1" ht="15.75" customHeight="1">
      <c r="D15286" s="199"/>
    </row>
    <row r="15288" spans="4:4" s="198" customFormat="1" ht="15.75" customHeight="1">
      <c r="D15288" s="199"/>
    </row>
    <row r="15290" spans="4:4" s="198" customFormat="1" ht="15.75" customHeight="1">
      <c r="D15290" s="199"/>
    </row>
    <row r="15292" spans="4:4" s="198" customFormat="1" ht="15.75" customHeight="1">
      <c r="D15292" s="199"/>
    </row>
    <row r="15294" spans="4:4" s="198" customFormat="1" ht="15.75" customHeight="1">
      <c r="D15294" s="199"/>
    </row>
    <row r="15296" spans="4:4" s="198" customFormat="1" ht="15.75" customHeight="1">
      <c r="D15296" s="199"/>
    </row>
    <row r="15298" spans="4:4" s="198" customFormat="1" ht="15.75" customHeight="1">
      <c r="D15298" s="199"/>
    </row>
    <row r="15300" spans="4:4" s="198" customFormat="1" ht="15.75" customHeight="1">
      <c r="D15300" s="199"/>
    </row>
    <row r="15302" spans="4:4" s="198" customFormat="1" ht="15.75" customHeight="1">
      <c r="D15302" s="199"/>
    </row>
    <row r="15304" spans="4:4" s="198" customFormat="1" ht="15.75" customHeight="1">
      <c r="D15304" s="199"/>
    </row>
    <row r="15306" spans="4:4" s="198" customFormat="1" ht="15.75" customHeight="1">
      <c r="D15306" s="199"/>
    </row>
    <row r="15308" spans="4:4" s="198" customFormat="1" ht="15.75" customHeight="1">
      <c r="D15308" s="199"/>
    </row>
    <row r="15310" spans="4:4" s="198" customFormat="1" ht="15.75" customHeight="1">
      <c r="D15310" s="199"/>
    </row>
    <row r="15312" spans="4:4" s="198" customFormat="1" ht="15.75" customHeight="1">
      <c r="D15312" s="199"/>
    </row>
    <row r="15314" spans="4:4" s="198" customFormat="1" ht="15.75" customHeight="1">
      <c r="D15314" s="199"/>
    </row>
    <row r="15316" spans="4:4" s="198" customFormat="1" ht="15.75" customHeight="1">
      <c r="D15316" s="199"/>
    </row>
    <row r="15318" spans="4:4" s="198" customFormat="1" ht="15.75" customHeight="1">
      <c r="D15318" s="199"/>
    </row>
    <row r="15320" spans="4:4" s="198" customFormat="1" ht="15.75" customHeight="1">
      <c r="D15320" s="199"/>
    </row>
    <row r="15322" spans="4:4" s="198" customFormat="1" ht="15.75" customHeight="1">
      <c r="D15322" s="199"/>
    </row>
    <row r="15324" spans="4:4" s="198" customFormat="1" ht="15.75" customHeight="1">
      <c r="D15324" s="199"/>
    </row>
    <row r="15326" spans="4:4" s="198" customFormat="1" ht="15.75" customHeight="1">
      <c r="D15326" s="199"/>
    </row>
    <row r="15328" spans="4:4" s="198" customFormat="1" ht="15.75" customHeight="1">
      <c r="D15328" s="199"/>
    </row>
    <row r="15330" spans="4:4" s="198" customFormat="1" ht="15.75" customHeight="1">
      <c r="D15330" s="199"/>
    </row>
    <row r="15332" spans="4:4" s="198" customFormat="1" ht="15.75" customHeight="1">
      <c r="D15332" s="199"/>
    </row>
    <row r="15334" spans="4:4" s="198" customFormat="1" ht="15.75" customHeight="1">
      <c r="D15334" s="199"/>
    </row>
    <row r="15336" spans="4:4" s="198" customFormat="1" ht="15.75" customHeight="1">
      <c r="D15336" s="199"/>
    </row>
    <row r="15338" spans="4:4" s="198" customFormat="1" ht="15.75" customHeight="1">
      <c r="D15338" s="199"/>
    </row>
    <row r="15340" spans="4:4" s="198" customFormat="1" ht="15.75" customHeight="1">
      <c r="D15340" s="199"/>
    </row>
    <row r="15342" spans="4:4" s="198" customFormat="1" ht="15.75" customHeight="1">
      <c r="D15342" s="199"/>
    </row>
    <row r="15344" spans="4:4" s="198" customFormat="1" ht="15.75" customHeight="1">
      <c r="D15344" s="199"/>
    </row>
    <row r="15346" spans="4:4" s="198" customFormat="1" ht="15.75" customHeight="1">
      <c r="D15346" s="199"/>
    </row>
    <row r="15348" spans="4:4" s="198" customFormat="1" ht="15.75" customHeight="1">
      <c r="D15348" s="199"/>
    </row>
    <row r="15350" spans="4:4" s="198" customFormat="1" ht="15.75" customHeight="1">
      <c r="D15350" s="199"/>
    </row>
    <row r="15352" spans="4:4" s="198" customFormat="1" ht="15.75" customHeight="1">
      <c r="D15352" s="199"/>
    </row>
    <row r="15354" spans="4:4" s="198" customFormat="1" ht="15.75" customHeight="1">
      <c r="D15354" s="199"/>
    </row>
    <row r="15356" spans="4:4" s="198" customFormat="1" ht="15.75" customHeight="1">
      <c r="D15356" s="199"/>
    </row>
    <row r="15358" spans="4:4" s="198" customFormat="1" ht="15.75" customHeight="1">
      <c r="D15358" s="199"/>
    </row>
    <row r="15360" spans="4:4" s="198" customFormat="1" ht="15.75" customHeight="1">
      <c r="D15360" s="199"/>
    </row>
    <row r="15362" spans="4:4" s="198" customFormat="1" ht="15.75" customHeight="1">
      <c r="D15362" s="199"/>
    </row>
    <row r="15364" spans="4:4" s="198" customFormat="1" ht="15.75" customHeight="1">
      <c r="D15364" s="199"/>
    </row>
    <row r="15366" spans="4:4" s="198" customFormat="1" ht="15.75" customHeight="1">
      <c r="D15366" s="199"/>
    </row>
    <row r="15368" spans="4:4" s="198" customFormat="1" ht="15.75" customHeight="1">
      <c r="D15368" s="199"/>
    </row>
    <row r="15370" spans="4:4" s="198" customFormat="1" ht="15.75" customHeight="1">
      <c r="D15370" s="199"/>
    </row>
    <row r="15372" spans="4:4" s="198" customFormat="1" ht="15.75" customHeight="1">
      <c r="D15372" s="199"/>
    </row>
    <row r="15374" spans="4:4" s="198" customFormat="1" ht="15.75" customHeight="1">
      <c r="D15374" s="199"/>
    </row>
    <row r="15376" spans="4:4" s="198" customFormat="1" ht="15.75" customHeight="1">
      <c r="D15376" s="199"/>
    </row>
    <row r="15378" spans="4:4" s="198" customFormat="1" ht="15.75" customHeight="1">
      <c r="D15378" s="199"/>
    </row>
    <row r="15380" spans="4:4" s="198" customFormat="1" ht="15.75" customHeight="1">
      <c r="D15380" s="199"/>
    </row>
    <row r="15382" spans="4:4" s="198" customFormat="1" ht="15.75" customHeight="1">
      <c r="D15382" s="199"/>
    </row>
    <row r="15384" spans="4:4" s="198" customFormat="1" ht="15.75" customHeight="1">
      <c r="D15384" s="199"/>
    </row>
    <row r="15386" spans="4:4" s="198" customFormat="1" ht="15.75" customHeight="1">
      <c r="D15386" s="199"/>
    </row>
    <row r="15388" spans="4:4" s="198" customFormat="1" ht="15.75" customHeight="1">
      <c r="D15388" s="199"/>
    </row>
    <row r="15390" spans="4:4" s="198" customFormat="1" ht="15.75" customHeight="1">
      <c r="D15390" s="199"/>
    </row>
    <row r="15392" spans="4:4" s="198" customFormat="1" ht="15.75" customHeight="1">
      <c r="D15392" s="199"/>
    </row>
    <row r="15394" spans="4:4" s="198" customFormat="1" ht="15.75" customHeight="1">
      <c r="D15394" s="199"/>
    </row>
    <row r="15396" spans="4:4" s="198" customFormat="1" ht="15.75" customHeight="1">
      <c r="D15396" s="199"/>
    </row>
    <row r="15398" spans="4:4" s="198" customFormat="1" ht="15.75" customHeight="1">
      <c r="D15398" s="199"/>
    </row>
    <row r="15400" spans="4:4" s="198" customFormat="1" ht="15.75" customHeight="1">
      <c r="D15400" s="199"/>
    </row>
    <row r="15402" spans="4:4" s="198" customFormat="1" ht="15.75" customHeight="1">
      <c r="D15402" s="199"/>
    </row>
    <row r="15404" spans="4:4" s="198" customFormat="1" ht="15.75" customHeight="1">
      <c r="D15404" s="199"/>
    </row>
    <row r="15406" spans="4:4" s="198" customFormat="1" ht="15.75" customHeight="1">
      <c r="D15406" s="199"/>
    </row>
    <row r="15408" spans="4:4" s="198" customFormat="1" ht="15.75" customHeight="1">
      <c r="D15408" s="199"/>
    </row>
    <row r="15410" spans="4:4" s="198" customFormat="1" ht="15.75" customHeight="1">
      <c r="D15410" s="199"/>
    </row>
    <row r="15412" spans="4:4" s="198" customFormat="1" ht="15.75" customHeight="1">
      <c r="D15412" s="199"/>
    </row>
    <row r="15414" spans="4:4" s="198" customFormat="1" ht="15.75" customHeight="1">
      <c r="D15414" s="199"/>
    </row>
    <row r="15416" spans="4:4" s="198" customFormat="1" ht="15.75" customHeight="1">
      <c r="D15416" s="199"/>
    </row>
    <row r="15418" spans="4:4" s="198" customFormat="1" ht="15.75" customHeight="1">
      <c r="D15418" s="199"/>
    </row>
    <row r="15420" spans="4:4" s="198" customFormat="1" ht="15.75" customHeight="1">
      <c r="D15420" s="199"/>
    </row>
    <row r="15422" spans="4:4" s="198" customFormat="1" ht="15.75" customHeight="1">
      <c r="D15422" s="199"/>
    </row>
    <row r="15424" spans="4:4" s="198" customFormat="1" ht="15.75" customHeight="1">
      <c r="D15424" s="199"/>
    </row>
    <row r="15426" spans="4:4" s="198" customFormat="1" ht="15.75" customHeight="1">
      <c r="D15426" s="199"/>
    </row>
    <row r="15428" spans="4:4" s="198" customFormat="1" ht="15.75" customHeight="1">
      <c r="D15428" s="199"/>
    </row>
    <row r="15430" spans="4:4" s="198" customFormat="1" ht="15.75" customHeight="1">
      <c r="D15430" s="199"/>
    </row>
    <row r="15432" spans="4:4" s="198" customFormat="1" ht="15.75" customHeight="1">
      <c r="D15432" s="199"/>
    </row>
    <row r="15434" spans="4:4" s="198" customFormat="1" ht="15.75" customHeight="1">
      <c r="D15434" s="199"/>
    </row>
    <row r="15436" spans="4:4" s="198" customFormat="1" ht="15.75" customHeight="1">
      <c r="D15436" s="199"/>
    </row>
    <row r="15438" spans="4:4" s="198" customFormat="1" ht="15.75" customHeight="1">
      <c r="D15438" s="199"/>
    </row>
    <row r="15440" spans="4:4" s="198" customFormat="1" ht="15.75" customHeight="1">
      <c r="D15440" s="199"/>
    </row>
    <row r="15442" spans="4:4" s="198" customFormat="1" ht="15.75" customHeight="1">
      <c r="D15442" s="199"/>
    </row>
    <row r="15444" spans="4:4" s="198" customFormat="1" ht="15.75" customHeight="1">
      <c r="D15444" s="199"/>
    </row>
    <row r="15446" spans="4:4" s="198" customFormat="1" ht="15.75" customHeight="1">
      <c r="D15446" s="199"/>
    </row>
    <row r="15448" spans="4:4" s="198" customFormat="1" ht="15.75" customHeight="1">
      <c r="D15448" s="199"/>
    </row>
    <row r="15450" spans="4:4" s="198" customFormat="1" ht="15.75" customHeight="1">
      <c r="D15450" s="199"/>
    </row>
    <row r="15452" spans="4:4" s="198" customFormat="1" ht="15.75" customHeight="1">
      <c r="D15452" s="199"/>
    </row>
    <row r="15454" spans="4:4" s="198" customFormat="1" ht="15.75" customHeight="1">
      <c r="D15454" s="199"/>
    </row>
    <row r="15456" spans="4:4" s="198" customFormat="1" ht="15.75" customHeight="1">
      <c r="D15456" s="199"/>
    </row>
    <row r="15458" spans="4:4" s="198" customFormat="1" ht="15.75" customHeight="1">
      <c r="D15458" s="199"/>
    </row>
    <row r="15460" spans="4:4" s="198" customFormat="1" ht="15.75" customHeight="1">
      <c r="D15460" s="199"/>
    </row>
    <row r="15462" spans="4:4" s="198" customFormat="1" ht="15.75" customHeight="1">
      <c r="D15462" s="199"/>
    </row>
    <row r="15464" spans="4:4" s="198" customFormat="1" ht="15.75" customHeight="1">
      <c r="D15464" s="199"/>
    </row>
    <row r="15466" spans="4:4" s="198" customFormat="1" ht="15.75" customHeight="1">
      <c r="D15466" s="199"/>
    </row>
    <row r="15468" spans="4:4" s="198" customFormat="1" ht="15.75" customHeight="1">
      <c r="D15468" s="199"/>
    </row>
    <row r="15470" spans="4:4" s="198" customFormat="1" ht="15.75" customHeight="1">
      <c r="D15470" s="199"/>
    </row>
    <row r="15472" spans="4:4" s="198" customFormat="1" ht="15.75" customHeight="1">
      <c r="D15472" s="199"/>
    </row>
    <row r="15474" spans="4:4" s="198" customFormat="1" ht="15.75" customHeight="1">
      <c r="D15474" s="199"/>
    </row>
    <row r="15476" spans="4:4" s="198" customFormat="1" ht="15.75" customHeight="1">
      <c r="D15476" s="199"/>
    </row>
    <row r="15478" spans="4:4" s="198" customFormat="1" ht="15.75" customHeight="1">
      <c r="D15478" s="199"/>
    </row>
    <row r="15480" spans="4:4" s="198" customFormat="1" ht="15.75" customHeight="1">
      <c r="D15480" s="199"/>
    </row>
    <row r="15482" spans="4:4" s="198" customFormat="1" ht="15.75" customHeight="1">
      <c r="D15482" s="199"/>
    </row>
    <row r="15484" spans="4:4" s="198" customFormat="1" ht="15.75" customHeight="1">
      <c r="D15484" s="199"/>
    </row>
    <row r="15486" spans="4:4" s="198" customFormat="1" ht="15.75" customHeight="1">
      <c r="D15486" s="199"/>
    </row>
    <row r="15488" spans="4:4" s="198" customFormat="1" ht="15.75" customHeight="1">
      <c r="D15488" s="199"/>
    </row>
    <row r="15490" spans="4:4" s="198" customFormat="1" ht="15.75" customHeight="1">
      <c r="D15490" s="199"/>
    </row>
    <row r="15492" spans="4:4" s="198" customFormat="1" ht="15.75" customHeight="1">
      <c r="D15492" s="199"/>
    </row>
    <row r="15494" spans="4:4" s="198" customFormat="1" ht="15.75" customHeight="1">
      <c r="D15494" s="199"/>
    </row>
    <row r="15496" spans="4:4" s="198" customFormat="1" ht="15.75" customHeight="1">
      <c r="D15496" s="199"/>
    </row>
    <row r="15498" spans="4:4" s="198" customFormat="1" ht="15.75" customHeight="1">
      <c r="D15498" s="199"/>
    </row>
    <row r="15500" spans="4:4" s="198" customFormat="1" ht="15.75" customHeight="1">
      <c r="D15500" s="199"/>
    </row>
    <row r="15502" spans="4:4" s="198" customFormat="1" ht="15.75" customHeight="1">
      <c r="D15502" s="199"/>
    </row>
    <row r="15504" spans="4:4" s="198" customFormat="1" ht="15.75" customHeight="1">
      <c r="D15504" s="199"/>
    </row>
    <row r="15506" spans="4:4" s="198" customFormat="1" ht="15.75" customHeight="1">
      <c r="D15506" s="199"/>
    </row>
    <row r="15508" spans="4:4" s="198" customFormat="1" ht="15.75" customHeight="1">
      <c r="D15508" s="199"/>
    </row>
    <row r="15510" spans="4:4" s="198" customFormat="1" ht="15.75" customHeight="1">
      <c r="D15510" s="199"/>
    </row>
    <row r="15512" spans="4:4" s="198" customFormat="1" ht="15.75" customHeight="1">
      <c r="D15512" s="199"/>
    </row>
    <row r="15514" spans="4:4" s="198" customFormat="1" ht="15.75" customHeight="1">
      <c r="D15514" s="199"/>
    </row>
    <row r="15516" spans="4:4" s="198" customFormat="1" ht="15.75" customHeight="1">
      <c r="D15516" s="199"/>
    </row>
    <row r="15518" spans="4:4" s="198" customFormat="1" ht="15.75" customHeight="1">
      <c r="D15518" s="199"/>
    </row>
    <row r="15520" spans="4:4" s="198" customFormat="1" ht="15.75" customHeight="1">
      <c r="D15520" s="199"/>
    </row>
    <row r="15522" spans="4:4" s="198" customFormat="1" ht="15.75" customHeight="1">
      <c r="D15522" s="199"/>
    </row>
    <row r="15524" spans="4:4" s="198" customFormat="1" ht="15.75" customHeight="1">
      <c r="D15524" s="199"/>
    </row>
    <row r="15526" spans="4:4" s="198" customFormat="1" ht="15.75" customHeight="1">
      <c r="D15526" s="199"/>
    </row>
    <row r="15528" spans="4:4" s="198" customFormat="1" ht="15.75" customHeight="1">
      <c r="D15528" s="199"/>
    </row>
    <row r="15530" spans="4:4" s="198" customFormat="1" ht="15.75" customHeight="1">
      <c r="D15530" s="199"/>
    </row>
    <row r="15532" spans="4:4" s="198" customFormat="1" ht="15.75" customHeight="1">
      <c r="D15532" s="199"/>
    </row>
    <row r="15534" spans="4:4" s="198" customFormat="1" ht="15.75" customHeight="1">
      <c r="D15534" s="199"/>
    </row>
    <row r="15536" spans="4:4" s="198" customFormat="1" ht="15.75" customHeight="1">
      <c r="D15536" s="199"/>
    </row>
    <row r="15538" spans="4:4" s="198" customFormat="1" ht="15.75" customHeight="1">
      <c r="D15538" s="199"/>
    </row>
    <row r="15540" spans="4:4" s="198" customFormat="1" ht="15.75" customHeight="1">
      <c r="D15540" s="199"/>
    </row>
    <row r="15542" spans="4:4" s="198" customFormat="1" ht="15.75" customHeight="1">
      <c r="D15542" s="199"/>
    </row>
    <row r="15544" spans="4:4" s="198" customFormat="1" ht="15.75" customHeight="1">
      <c r="D15544" s="199"/>
    </row>
    <row r="15546" spans="4:4" s="198" customFormat="1" ht="15.75" customHeight="1">
      <c r="D15546" s="199"/>
    </row>
    <row r="15548" spans="4:4" s="198" customFormat="1" ht="15.75" customHeight="1">
      <c r="D15548" s="199"/>
    </row>
    <row r="15550" spans="4:4" s="198" customFormat="1" ht="15.75" customHeight="1">
      <c r="D15550" s="199"/>
    </row>
    <row r="15552" spans="4:4" s="198" customFormat="1" ht="15.75" customHeight="1">
      <c r="D15552" s="199"/>
    </row>
    <row r="15554" spans="4:4" s="198" customFormat="1" ht="15.75" customHeight="1">
      <c r="D15554" s="199"/>
    </row>
    <row r="15556" spans="4:4" s="198" customFormat="1" ht="15.75" customHeight="1">
      <c r="D15556" s="199"/>
    </row>
    <row r="15558" spans="4:4" s="198" customFormat="1" ht="15.75" customHeight="1">
      <c r="D15558" s="199"/>
    </row>
    <row r="15560" spans="4:4" s="198" customFormat="1" ht="15.75" customHeight="1">
      <c r="D15560" s="199"/>
    </row>
    <row r="15562" spans="4:4" s="198" customFormat="1" ht="15.75" customHeight="1">
      <c r="D15562" s="199"/>
    </row>
    <row r="15564" spans="4:4" s="198" customFormat="1" ht="15.75" customHeight="1">
      <c r="D15564" s="199"/>
    </row>
    <row r="15566" spans="4:4" s="198" customFormat="1" ht="15.75" customHeight="1">
      <c r="D15566" s="199"/>
    </row>
    <row r="15568" spans="4:4" s="198" customFormat="1" ht="15.75" customHeight="1">
      <c r="D15568" s="199"/>
    </row>
    <row r="15570" spans="4:4" s="198" customFormat="1" ht="15.75" customHeight="1">
      <c r="D15570" s="199"/>
    </row>
    <row r="15572" spans="4:4" s="198" customFormat="1" ht="15.75" customHeight="1">
      <c r="D15572" s="199"/>
    </row>
    <row r="15574" spans="4:4" s="198" customFormat="1" ht="15.75" customHeight="1">
      <c r="D15574" s="199"/>
    </row>
    <row r="15576" spans="4:4" s="198" customFormat="1" ht="15.75" customHeight="1">
      <c r="D15576" s="199"/>
    </row>
    <row r="15578" spans="4:4" s="198" customFormat="1" ht="15.75" customHeight="1">
      <c r="D15578" s="199"/>
    </row>
    <row r="15580" spans="4:4" s="198" customFormat="1" ht="15.75" customHeight="1">
      <c r="D15580" s="199"/>
    </row>
    <row r="15582" spans="4:4" s="198" customFormat="1" ht="15.75" customHeight="1">
      <c r="D15582" s="199"/>
    </row>
    <row r="15584" spans="4:4" s="198" customFormat="1" ht="15.75" customHeight="1">
      <c r="D15584" s="199"/>
    </row>
    <row r="15586" spans="4:4" s="198" customFormat="1" ht="15.75" customHeight="1">
      <c r="D15586" s="199"/>
    </row>
    <row r="15588" spans="4:4" s="198" customFormat="1" ht="15.75" customHeight="1">
      <c r="D15588" s="199"/>
    </row>
    <row r="15590" spans="4:4" s="198" customFormat="1" ht="15.75" customHeight="1">
      <c r="D15590" s="199"/>
    </row>
    <row r="15592" spans="4:4" s="198" customFormat="1" ht="15.75" customHeight="1">
      <c r="D15592" s="199"/>
    </row>
    <row r="15594" spans="4:4" s="198" customFormat="1" ht="15.75" customHeight="1">
      <c r="D15594" s="199"/>
    </row>
    <row r="15596" spans="4:4" s="198" customFormat="1" ht="15.75" customHeight="1">
      <c r="D15596" s="199"/>
    </row>
    <row r="15598" spans="4:4" s="198" customFormat="1" ht="15.75" customHeight="1">
      <c r="D15598" s="199"/>
    </row>
    <row r="15600" spans="4:4" s="198" customFormat="1" ht="15.75" customHeight="1">
      <c r="D15600" s="199"/>
    </row>
    <row r="15602" spans="4:4" s="198" customFormat="1" ht="15.75" customHeight="1">
      <c r="D15602" s="199"/>
    </row>
    <row r="15604" spans="4:4" s="198" customFormat="1" ht="15.75" customHeight="1">
      <c r="D15604" s="199"/>
    </row>
    <row r="15606" spans="4:4" s="198" customFormat="1" ht="15.75" customHeight="1">
      <c r="D15606" s="199"/>
    </row>
    <row r="15608" spans="4:4" s="198" customFormat="1" ht="15.75" customHeight="1">
      <c r="D15608" s="199"/>
    </row>
    <row r="15610" spans="4:4" s="198" customFormat="1" ht="15.75" customHeight="1">
      <c r="D15610" s="199"/>
    </row>
    <row r="15612" spans="4:4" s="198" customFormat="1" ht="15.75" customHeight="1">
      <c r="D15612" s="199"/>
    </row>
    <row r="15614" spans="4:4" s="198" customFormat="1" ht="15.75" customHeight="1">
      <c r="D15614" s="199"/>
    </row>
    <row r="15616" spans="4:4" s="198" customFormat="1" ht="15.75" customHeight="1">
      <c r="D15616" s="199"/>
    </row>
    <row r="15618" spans="4:4" s="198" customFormat="1" ht="15.75" customHeight="1">
      <c r="D15618" s="199"/>
    </row>
    <row r="15620" spans="4:4" s="198" customFormat="1" ht="15.75" customHeight="1">
      <c r="D15620" s="199"/>
    </row>
    <row r="15622" spans="4:4" s="198" customFormat="1" ht="15.75" customHeight="1">
      <c r="D15622" s="199"/>
    </row>
    <row r="15624" spans="4:4" s="198" customFormat="1" ht="15.75" customHeight="1">
      <c r="D15624" s="199"/>
    </row>
    <row r="15626" spans="4:4" s="198" customFormat="1" ht="15.75" customHeight="1">
      <c r="D15626" s="199"/>
    </row>
    <row r="15628" spans="4:4" s="198" customFormat="1" ht="15.75" customHeight="1">
      <c r="D15628" s="199"/>
    </row>
    <row r="15630" spans="4:4" s="198" customFormat="1" ht="15.75" customHeight="1">
      <c r="D15630" s="199"/>
    </row>
    <row r="15632" spans="4:4" s="198" customFormat="1" ht="15.75" customHeight="1">
      <c r="D15632" s="199"/>
    </row>
    <row r="15634" spans="4:4" s="198" customFormat="1" ht="15.75" customHeight="1">
      <c r="D15634" s="199"/>
    </row>
    <row r="15636" spans="4:4" s="198" customFormat="1" ht="15.75" customHeight="1">
      <c r="D15636" s="199"/>
    </row>
    <row r="15638" spans="4:4" s="198" customFormat="1" ht="15.75" customHeight="1">
      <c r="D15638" s="199"/>
    </row>
    <row r="15640" spans="4:4" s="198" customFormat="1" ht="15.75" customHeight="1">
      <c r="D15640" s="199"/>
    </row>
    <row r="15642" spans="4:4" s="198" customFormat="1" ht="15.75" customHeight="1">
      <c r="D15642" s="199"/>
    </row>
    <row r="15644" spans="4:4" s="198" customFormat="1" ht="15.75" customHeight="1">
      <c r="D15644" s="199"/>
    </row>
    <row r="15646" spans="4:4" s="198" customFormat="1" ht="15.75" customHeight="1">
      <c r="D15646" s="199"/>
    </row>
    <row r="15648" spans="4:4" s="198" customFormat="1" ht="15.75" customHeight="1">
      <c r="D15648" s="199"/>
    </row>
    <row r="15650" spans="4:4" s="198" customFormat="1" ht="15.75" customHeight="1">
      <c r="D15650" s="199"/>
    </row>
    <row r="15652" spans="4:4" s="198" customFormat="1" ht="15.75" customHeight="1">
      <c r="D15652" s="199"/>
    </row>
    <row r="15654" spans="4:4" s="198" customFormat="1" ht="15.75" customHeight="1">
      <c r="D15654" s="199"/>
    </row>
    <row r="15656" spans="4:4" s="198" customFormat="1" ht="15.75" customHeight="1">
      <c r="D15656" s="199"/>
    </row>
    <row r="15658" spans="4:4" s="198" customFormat="1" ht="15.75" customHeight="1">
      <c r="D15658" s="199"/>
    </row>
    <row r="15660" spans="4:4" s="198" customFormat="1" ht="15.75" customHeight="1">
      <c r="D15660" s="199"/>
    </row>
    <row r="15662" spans="4:4" s="198" customFormat="1" ht="15.75" customHeight="1">
      <c r="D15662" s="199"/>
    </row>
    <row r="15664" spans="4:4" s="198" customFormat="1" ht="15.75" customHeight="1">
      <c r="D15664" s="199"/>
    </row>
    <row r="15666" spans="4:4" s="198" customFormat="1" ht="15.75" customHeight="1">
      <c r="D15666" s="199"/>
    </row>
    <row r="15668" spans="4:4" s="198" customFormat="1" ht="15.75" customHeight="1">
      <c r="D15668" s="199"/>
    </row>
    <row r="15670" spans="4:4" s="198" customFormat="1" ht="15.75" customHeight="1">
      <c r="D15670" s="199"/>
    </row>
    <row r="15672" spans="4:4" s="198" customFormat="1" ht="15.75" customHeight="1">
      <c r="D15672" s="199"/>
    </row>
    <row r="15674" spans="4:4" s="198" customFormat="1" ht="15.75" customHeight="1">
      <c r="D15674" s="199"/>
    </row>
    <row r="15676" spans="4:4" s="198" customFormat="1" ht="15.75" customHeight="1">
      <c r="D15676" s="199"/>
    </row>
    <row r="15678" spans="4:4" s="198" customFormat="1" ht="15.75" customHeight="1">
      <c r="D15678" s="199"/>
    </row>
    <row r="15680" spans="4:4" s="198" customFormat="1" ht="15.75" customHeight="1">
      <c r="D15680" s="199"/>
    </row>
    <row r="15682" spans="4:4" s="198" customFormat="1" ht="15.75" customHeight="1">
      <c r="D15682" s="199"/>
    </row>
    <row r="15684" spans="4:4" s="198" customFormat="1" ht="15.75" customHeight="1">
      <c r="D15684" s="199"/>
    </row>
    <row r="15686" spans="4:4" s="198" customFormat="1" ht="15.75" customHeight="1">
      <c r="D15686" s="199"/>
    </row>
    <row r="15688" spans="4:4" s="198" customFormat="1" ht="15.75" customHeight="1">
      <c r="D15688" s="199"/>
    </row>
    <row r="15690" spans="4:4" s="198" customFormat="1" ht="15.75" customHeight="1">
      <c r="D15690" s="199"/>
    </row>
    <row r="15692" spans="4:4" s="198" customFormat="1" ht="15.75" customHeight="1">
      <c r="D15692" s="199"/>
    </row>
    <row r="15694" spans="4:4" s="198" customFormat="1" ht="15.75" customHeight="1">
      <c r="D15694" s="199"/>
    </row>
    <row r="15696" spans="4:4" s="198" customFormat="1" ht="15.75" customHeight="1">
      <c r="D15696" s="199"/>
    </row>
    <row r="15698" spans="4:4" s="198" customFormat="1" ht="15.75" customHeight="1">
      <c r="D15698" s="199"/>
    </row>
    <row r="15700" spans="4:4" s="198" customFormat="1" ht="15.75" customHeight="1">
      <c r="D15700" s="199"/>
    </row>
    <row r="15702" spans="4:4" s="198" customFormat="1" ht="15.75" customHeight="1">
      <c r="D15702" s="199"/>
    </row>
    <row r="15704" spans="4:4" s="198" customFormat="1" ht="15.75" customHeight="1">
      <c r="D15704" s="199"/>
    </row>
    <row r="15706" spans="4:4" s="198" customFormat="1" ht="15.75" customHeight="1">
      <c r="D15706" s="199"/>
    </row>
    <row r="15708" spans="4:4" s="198" customFormat="1" ht="15.75" customHeight="1">
      <c r="D15708" s="199"/>
    </row>
    <row r="15710" spans="4:4" s="198" customFormat="1" ht="15.75" customHeight="1">
      <c r="D15710" s="199"/>
    </row>
    <row r="15712" spans="4:4" s="198" customFormat="1" ht="15.75" customHeight="1">
      <c r="D15712" s="199"/>
    </row>
    <row r="15714" spans="4:4" s="198" customFormat="1" ht="15.75" customHeight="1">
      <c r="D15714" s="199"/>
    </row>
    <row r="15716" spans="4:4" s="198" customFormat="1" ht="15.75" customHeight="1">
      <c r="D15716" s="199"/>
    </row>
    <row r="15718" spans="4:4" s="198" customFormat="1" ht="15.75" customHeight="1">
      <c r="D15718" s="199"/>
    </row>
    <row r="15720" spans="4:4" s="198" customFormat="1" ht="15.75" customHeight="1">
      <c r="D15720" s="199"/>
    </row>
    <row r="15722" spans="4:4" s="198" customFormat="1" ht="15.75" customHeight="1">
      <c r="D15722" s="199"/>
    </row>
    <row r="15724" spans="4:4" s="198" customFormat="1" ht="15.75" customHeight="1">
      <c r="D15724" s="199"/>
    </row>
    <row r="15726" spans="4:4" s="198" customFormat="1" ht="15.75" customHeight="1">
      <c r="D15726" s="199"/>
    </row>
    <row r="15728" spans="4:4" s="198" customFormat="1" ht="15.75" customHeight="1">
      <c r="D15728" s="199"/>
    </row>
    <row r="15730" spans="4:4" s="198" customFormat="1" ht="15.75" customHeight="1">
      <c r="D15730" s="199"/>
    </row>
    <row r="15732" spans="4:4" s="198" customFormat="1" ht="15.75" customHeight="1">
      <c r="D15732" s="199"/>
    </row>
    <row r="15734" spans="4:4" s="198" customFormat="1" ht="15.75" customHeight="1">
      <c r="D15734" s="199"/>
    </row>
    <row r="15736" spans="4:4" s="198" customFormat="1" ht="15.75" customHeight="1">
      <c r="D15736" s="199"/>
    </row>
    <row r="15738" spans="4:4" s="198" customFormat="1" ht="15.75" customHeight="1">
      <c r="D15738" s="199"/>
    </row>
    <row r="15740" spans="4:4" s="198" customFormat="1" ht="15.75" customHeight="1">
      <c r="D15740" s="199"/>
    </row>
    <row r="15742" spans="4:4" s="198" customFormat="1" ht="15.75" customHeight="1">
      <c r="D15742" s="199"/>
    </row>
    <row r="15744" spans="4:4" s="198" customFormat="1" ht="15.75" customHeight="1">
      <c r="D15744" s="199"/>
    </row>
    <row r="15746" spans="4:4" s="198" customFormat="1" ht="15.75" customHeight="1">
      <c r="D15746" s="199"/>
    </row>
    <row r="15748" spans="4:4" s="198" customFormat="1" ht="15.75" customHeight="1">
      <c r="D15748" s="199"/>
    </row>
    <row r="15750" spans="4:4" s="198" customFormat="1" ht="15.75" customHeight="1">
      <c r="D15750" s="199"/>
    </row>
    <row r="15752" spans="4:4" s="198" customFormat="1" ht="15.75" customHeight="1">
      <c r="D15752" s="199"/>
    </row>
    <row r="15754" spans="4:4" s="198" customFormat="1" ht="15.75" customHeight="1">
      <c r="D15754" s="199"/>
    </row>
    <row r="15756" spans="4:4" s="198" customFormat="1" ht="15.75" customHeight="1">
      <c r="D15756" s="199"/>
    </row>
    <row r="15758" spans="4:4" s="198" customFormat="1" ht="15.75" customHeight="1">
      <c r="D15758" s="199"/>
    </row>
    <row r="15760" spans="4:4" s="198" customFormat="1" ht="15.75" customHeight="1">
      <c r="D15760" s="199"/>
    </row>
    <row r="15762" spans="4:4" s="198" customFormat="1" ht="15.75" customHeight="1">
      <c r="D15762" s="199"/>
    </row>
    <row r="15764" spans="4:4" s="198" customFormat="1" ht="15.75" customHeight="1">
      <c r="D15764" s="199"/>
    </row>
    <row r="15766" spans="4:4" s="198" customFormat="1" ht="15.75" customHeight="1">
      <c r="D15766" s="199"/>
    </row>
    <row r="15768" spans="4:4" s="198" customFormat="1" ht="15.75" customHeight="1">
      <c r="D15768" s="199"/>
    </row>
    <row r="15770" spans="4:4" s="198" customFormat="1" ht="15.75" customHeight="1">
      <c r="D15770" s="199"/>
    </row>
    <row r="15772" spans="4:4" s="198" customFormat="1" ht="15.75" customHeight="1">
      <c r="D15772" s="199"/>
    </row>
    <row r="15774" spans="4:4" s="198" customFormat="1" ht="15.75" customHeight="1">
      <c r="D15774" s="199"/>
    </row>
    <row r="15776" spans="4:4" s="198" customFormat="1" ht="15.75" customHeight="1">
      <c r="D15776" s="199"/>
    </row>
    <row r="15778" spans="4:4" s="198" customFormat="1" ht="15.75" customHeight="1">
      <c r="D15778" s="199"/>
    </row>
    <row r="15780" spans="4:4" s="198" customFormat="1" ht="15.75" customHeight="1">
      <c r="D15780" s="199"/>
    </row>
    <row r="15782" spans="4:4" s="198" customFormat="1" ht="15.75" customHeight="1">
      <c r="D15782" s="199"/>
    </row>
    <row r="15784" spans="4:4" s="198" customFormat="1" ht="15.75" customHeight="1">
      <c r="D15784" s="199"/>
    </row>
    <row r="15786" spans="4:4" s="198" customFormat="1" ht="15.75" customHeight="1">
      <c r="D15786" s="199"/>
    </row>
    <row r="15788" spans="4:4" s="198" customFormat="1" ht="15.75" customHeight="1">
      <c r="D15788" s="199"/>
    </row>
    <row r="15790" spans="4:4" s="198" customFormat="1" ht="15.75" customHeight="1">
      <c r="D15790" s="199"/>
    </row>
    <row r="15792" spans="4:4" s="198" customFormat="1" ht="15.75" customHeight="1">
      <c r="D15792" s="199"/>
    </row>
    <row r="15794" spans="4:4" s="198" customFormat="1" ht="15.75" customHeight="1">
      <c r="D15794" s="199"/>
    </row>
    <row r="15796" spans="4:4" s="198" customFormat="1" ht="15.75" customHeight="1">
      <c r="D15796" s="199"/>
    </row>
    <row r="15798" spans="4:4" s="198" customFormat="1" ht="15.75" customHeight="1">
      <c r="D15798" s="199"/>
    </row>
    <row r="15800" spans="4:4" s="198" customFormat="1" ht="15.75" customHeight="1">
      <c r="D15800" s="199"/>
    </row>
    <row r="15802" spans="4:4" s="198" customFormat="1" ht="15.75" customHeight="1">
      <c r="D15802" s="199"/>
    </row>
    <row r="15804" spans="4:4" s="198" customFormat="1" ht="15.75" customHeight="1">
      <c r="D15804" s="199"/>
    </row>
    <row r="15806" spans="4:4" s="198" customFormat="1" ht="15.75" customHeight="1">
      <c r="D15806" s="199"/>
    </row>
    <row r="15808" spans="4:4" s="198" customFormat="1" ht="15.75" customHeight="1">
      <c r="D15808" s="199"/>
    </row>
    <row r="15810" spans="4:4" s="198" customFormat="1" ht="15.75" customHeight="1">
      <c r="D15810" s="199"/>
    </row>
    <row r="15812" spans="4:4" s="198" customFormat="1" ht="15.75" customHeight="1">
      <c r="D15812" s="199"/>
    </row>
    <row r="15814" spans="4:4" s="198" customFormat="1" ht="15.75" customHeight="1">
      <c r="D15814" s="199"/>
    </row>
    <row r="15816" spans="4:4" s="198" customFormat="1" ht="15.75" customHeight="1">
      <c r="D15816" s="199"/>
    </row>
    <row r="15818" spans="4:4" s="198" customFormat="1" ht="15.75" customHeight="1">
      <c r="D15818" s="199"/>
    </row>
    <row r="15820" spans="4:4" s="198" customFormat="1" ht="15.75" customHeight="1">
      <c r="D15820" s="199"/>
    </row>
    <row r="15822" spans="4:4" s="198" customFormat="1" ht="15.75" customHeight="1">
      <c r="D15822" s="199"/>
    </row>
    <row r="15824" spans="4:4" s="198" customFormat="1" ht="15.75" customHeight="1">
      <c r="D15824" s="199"/>
    </row>
    <row r="15826" spans="4:4" s="198" customFormat="1" ht="15.75" customHeight="1">
      <c r="D15826" s="199"/>
    </row>
    <row r="15828" spans="4:4" s="198" customFormat="1" ht="15.75" customHeight="1">
      <c r="D15828" s="199"/>
    </row>
    <row r="15830" spans="4:4" s="198" customFormat="1" ht="15.75" customHeight="1">
      <c r="D15830" s="199"/>
    </row>
    <row r="15832" spans="4:4" s="198" customFormat="1" ht="15.75" customHeight="1">
      <c r="D15832" s="199"/>
    </row>
    <row r="15834" spans="4:4" s="198" customFormat="1" ht="15.75" customHeight="1">
      <c r="D15834" s="199"/>
    </row>
    <row r="15836" spans="4:4" s="198" customFormat="1" ht="15.75" customHeight="1">
      <c r="D15836" s="199"/>
    </row>
    <row r="15838" spans="4:4" s="198" customFormat="1" ht="15.75" customHeight="1">
      <c r="D15838" s="199"/>
    </row>
    <row r="15840" spans="4:4" s="198" customFormat="1" ht="15.75" customHeight="1">
      <c r="D15840" s="199"/>
    </row>
    <row r="15842" spans="4:4" s="198" customFormat="1" ht="15.75" customHeight="1">
      <c r="D15842" s="199"/>
    </row>
    <row r="15844" spans="4:4" s="198" customFormat="1" ht="15.75" customHeight="1">
      <c r="D15844" s="199"/>
    </row>
    <row r="15846" spans="4:4" s="198" customFormat="1" ht="15.75" customHeight="1">
      <c r="D15846" s="199"/>
    </row>
    <row r="15848" spans="4:4" s="198" customFormat="1" ht="15.75" customHeight="1">
      <c r="D15848" s="199"/>
    </row>
    <row r="15850" spans="4:4" s="198" customFormat="1" ht="15.75" customHeight="1">
      <c r="D15850" s="199"/>
    </row>
    <row r="15852" spans="4:4" s="198" customFormat="1" ht="15.75" customHeight="1">
      <c r="D15852" s="199"/>
    </row>
    <row r="15854" spans="4:4" s="198" customFormat="1" ht="15.75" customHeight="1">
      <c r="D15854" s="199"/>
    </row>
    <row r="15856" spans="4:4" s="198" customFormat="1" ht="15.75" customHeight="1">
      <c r="D15856" s="199"/>
    </row>
    <row r="15858" spans="4:4" s="198" customFormat="1" ht="15.75" customHeight="1">
      <c r="D15858" s="199"/>
    </row>
    <row r="15860" spans="4:4" s="198" customFormat="1" ht="15.75" customHeight="1">
      <c r="D15860" s="199"/>
    </row>
    <row r="15862" spans="4:4" s="198" customFormat="1" ht="15.75" customHeight="1">
      <c r="D15862" s="199"/>
    </row>
    <row r="15864" spans="4:4" s="198" customFormat="1" ht="15.75" customHeight="1">
      <c r="D15864" s="199"/>
    </row>
    <row r="15866" spans="4:4" s="198" customFormat="1" ht="15.75" customHeight="1">
      <c r="D15866" s="199"/>
    </row>
    <row r="15868" spans="4:4" s="198" customFormat="1" ht="15.75" customHeight="1">
      <c r="D15868" s="199"/>
    </row>
    <row r="15870" spans="4:4" s="198" customFormat="1" ht="15.75" customHeight="1">
      <c r="D15870" s="199"/>
    </row>
    <row r="15872" spans="4:4" s="198" customFormat="1" ht="15.75" customHeight="1">
      <c r="D15872" s="199"/>
    </row>
    <row r="15874" spans="4:4" s="198" customFormat="1" ht="15.75" customHeight="1">
      <c r="D15874" s="199"/>
    </row>
    <row r="15876" spans="4:4" s="198" customFormat="1" ht="15.75" customHeight="1">
      <c r="D15876" s="199"/>
    </row>
    <row r="15878" spans="4:4" s="198" customFormat="1" ht="15.75" customHeight="1">
      <c r="D15878" s="199"/>
    </row>
    <row r="15880" spans="4:4" s="198" customFormat="1" ht="15.75" customHeight="1">
      <c r="D15880" s="199"/>
    </row>
    <row r="15882" spans="4:4" s="198" customFormat="1" ht="15.75" customHeight="1">
      <c r="D15882" s="199"/>
    </row>
    <row r="15884" spans="4:4" s="198" customFormat="1" ht="15.75" customHeight="1">
      <c r="D15884" s="199"/>
    </row>
    <row r="15886" spans="4:4" s="198" customFormat="1" ht="15.75" customHeight="1">
      <c r="D15886" s="199"/>
    </row>
    <row r="15888" spans="4:4" s="198" customFormat="1" ht="15.75" customHeight="1">
      <c r="D15888" s="199"/>
    </row>
    <row r="15890" spans="4:4" s="198" customFormat="1" ht="15.75" customHeight="1">
      <c r="D15890" s="199"/>
    </row>
    <row r="15892" spans="4:4" s="198" customFormat="1" ht="15.75" customHeight="1">
      <c r="D15892" s="199"/>
    </row>
    <row r="15894" spans="4:4" s="198" customFormat="1" ht="15.75" customHeight="1">
      <c r="D15894" s="199"/>
    </row>
    <row r="15896" spans="4:4" s="198" customFormat="1" ht="15.75" customHeight="1">
      <c r="D15896" s="199"/>
    </row>
    <row r="15898" spans="4:4" s="198" customFormat="1" ht="15.75" customHeight="1">
      <c r="D15898" s="199"/>
    </row>
    <row r="15900" spans="4:4" s="198" customFormat="1" ht="15.75" customHeight="1">
      <c r="D15900" s="199"/>
    </row>
    <row r="15902" spans="4:4" s="198" customFormat="1" ht="15.75" customHeight="1">
      <c r="D15902" s="199"/>
    </row>
    <row r="15904" spans="4:4" s="198" customFormat="1" ht="15.75" customHeight="1">
      <c r="D15904" s="199"/>
    </row>
    <row r="15906" spans="4:4" s="198" customFormat="1" ht="15.75" customHeight="1">
      <c r="D15906" s="199"/>
    </row>
    <row r="15908" spans="4:4" s="198" customFormat="1" ht="15.75" customHeight="1">
      <c r="D15908" s="199"/>
    </row>
    <row r="15910" spans="4:4" s="198" customFormat="1" ht="15.75" customHeight="1">
      <c r="D15910" s="199"/>
    </row>
    <row r="15912" spans="4:4" s="198" customFormat="1" ht="15.75" customHeight="1">
      <c r="D15912" s="199"/>
    </row>
    <row r="15914" spans="4:4" s="198" customFormat="1" ht="15.75" customHeight="1">
      <c r="D15914" s="199"/>
    </row>
    <row r="15916" spans="4:4" s="198" customFormat="1" ht="15.75" customHeight="1">
      <c r="D15916" s="199"/>
    </row>
    <row r="15918" spans="4:4" s="198" customFormat="1" ht="15.75" customHeight="1">
      <c r="D15918" s="199"/>
    </row>
    <row r="15920" spans="4:4" s="198" customFormat="1" ht="15.75" customHeight="1">
      <c r="D15920" s="199"/>
    </row>
    <row r="15922" spans="4:4" s="198" customFormat="1" ht="15.75" customHeight="1">
      <c r="D15922" s="199"/>
    </row>
    <row r="15924" spans="4:4" s="198" customFormat="1" ht="15.75" customHeight="1">
      <c r="D15924" s="199"/>
    </row>
    <row r="15926" spans="4:4" s="198" customFormat="1" ht="15.75" customHeight="1">
      <c r="D15926" s="199"/>
    </row>
    <row r="15928" spans="4:4" s="198" customFormat="1" ht="15.75" customHeight="1">
      <c r="D15928" s="199"/>
    </row>
    <row r="15930" spans="4:4" s="198" customFormat="1" ht="15.75" customHeight="1">
      <c r="D15930" s="199"/>
    </row>
    <row r="15932" spans="4:4" s="198" customFormat="1" ht="15.75" customHeight="1">
      <c r="D15932" s="199"/>
    </row>
    <row r="15934" spans="4:4" s="198" customFormat="1" ht="15.75" customHeight="1">
      <c r="D15934" s="199"/>
    </row>
    <row r="15936" spans="4:4" s="198" customFormat="1" ht="15.75" customHeight="1">
      <c r="D15936" s="199"/>
    </row>
    <row r="15938" spans="4:4" s="198" customFormat="1" ht="15.75" customHeight="1">
      <c r="D15938" s="199"/>
    </row>
    <row r="15940" spans="4:4" s="198" customFormat="1" ht="15.75" customHeight="1">
      <c r="D15940" s="199"/>
    </row>
    <row r="15942" spans="4:4" s="198" customFormat="1" ht="15.75" customHeight="1">
      <c r="D15942" s="199"/>
    </row>
    <row r="15944" spans="4:4" s="198" customFormat="1" ht="15.75" customHeight="1">
      <c r="D15944" s="199"/>
    </row>
    <row r="15946" spans="4:4" s="198" customFormat="1" ht="15.75" customHeight="1">
      <c r="D15946" s="199"/>
    </row>
    <row r="15948" spans="4:4" s="198" customFormat="1" ht="15.75" customHeight="1">
      <c r="D15948" s="199"/>
    </row>
    <row r="15950" spans="4:4" s="198" customFormat="1" ht="15.75" customHeight="1">
      <c r="D15950" s="199"/>
    </row>
    <row r="15952" spans="4:4" s="198" customFormat="1" ht="15.75" customHeight="1">
      <c r="D15952" s="199"/>
    </row>
    <row r="15954" spans="4:4" s="198" customFormat="1" ht="15.75" customHeight="1">
      <c r="D15954" s="199"/>
    </row>
    <row r="15956" spans="4:4" s="198" customFormat="1" ht="15.75" customHeight="1">
      <c r="D15956" s="199"/>
    </row>
    <row r="15958" spans="4:4" s="198" customFormat="1" ht="15.75" customHeight="1">
      <c r="D15958" s="199"/>
    </row>
    <row r="15960" spans="4:4" s="198" customFormat="1" ht="15.75" customHeight="1">
      <c r="D15960" s="199"/>
    </row>
    <row r="15962" spans="4:4" s="198" customFormat="1" ht="15.75" customHeight="1">
      <c r="D15962" s="199"/>
    </row>
    <row r="15964" spans="4:4" s="198" customFormat="1" ht="15.75" customHeight="1">
      <c r="D15964" s="199"/>
    </row>
    <row r="15966" spans="4:4" s="198" customFormat="1" ht="15.75" customHeight="1">
      <c r="D15966" s="199"/>
    </row>
    <row r="15968" spans="4:4" s="198" customFormat="1" ht="15.75" customHeight="1">
      <c r="D15968" s="199"/>
    </row>
    <row r="15970" spans="4:4" s="198" customFormat="1" ht="15.75" customHeight="1">
      <c r="D15970" s="199"/>
    </row>
    <row r="15972" spans="4:4" s="198" customFormat="1" ht="15.75" customHeight="1">
      <c r="D15972" s="199"/>
    </row>
    <row r="15974" spans="4:4" s="198" customFormat="1" ht="15.75" customHeight="1">
      <c r="D15974" s="199"/>
    </row>
    <row r="15976" spans="4:4" s="198" customFormat="1" ht="15.75" customHeight="1">
      <c r="D15976" s="199"/>
    </row>
    <row r="15978" spans="4:4" s="198" customFormat="1" ht="15.75" customHeight="1">
      <c r="D15978" s="199"/>
    </row>
    <row r="15980" spans="4:4" s="198" customFormat="1" ht="15.75" customHeight="1">
      <c r="D15980" s="199"/>
    </row>
    <row r="15982" spans="4:4" s="198" customFormat="1" ht="15.75" customHeight="1">
      <c r="D15982" s="199"/>
    </row>
    <row r="15984" spans="4:4" s="198" customFormat="1" ht="15.75" customHeight="1">
      <c r="D15984" s="199"/>
    </row>
    <row r="15986" spans="4:4" s="198" customFormat="1" ht="15.75" customHeight="1">
      <c r="D15986" s="199"/>
    </row>
    <row r="15988" spans="4:4" s="198" customFormat="1" ht="15.75" customHeight="1">
      <c r="D15988" s="199"/>
    </row>
    <row r="15990" spans="4:4" s="198" customFormat="1" ht="15.75" customHeight="1">
      <c r="D15990" s="199"/>
    </row>
    <row r="15992" spans="4:4" s="198" customFormat="1" ht="15.75" customHeight="1">
      <c r="D15992" s="199"/>
    </row>
    <row r="15994" spans="4:4" s="198" customFormat="1" ht="15.75" customHeight="1">
      <c r="D15994" s="199"/>
    </row>
    <row r="15996" spans="4:4" s="198" customFormat="1" ht="15.75" customHeight="1">
      <c r="D15996" s="199"/>
    </row>
    <row r="15998" spans="4:4" s="198" customFormat="1" ht="15.75" customHeight="1">
      <c r="D15998" s="199"/>
    </row>
    <row r="16000" spans="4:4" s="198" customFormat="1" ht="15.75" customHeight="1">
      <c r="D16000" s="199"/>
    </row>
    <row r="16002" spans="4:4" s="198" customFormat="1" ht="15.75" customHeight="1">
      <c r="D16002" s="199"/>
    </row>
    <row r="16004" spans="4:4" s="198" customFormat="1" ht="15.75" customHeight="1">
      <c r="D16004" s="199"/>
    </row>
    <row r="16006" spans="4:4" s="198" customFormat="1" ht="15.75" customHeight="1">
      <c r="D16006" s="199"/>
    </row>
    <row r="16008" spans="4:4" s="198" customFormat="1" ht="15.75" customHeight="1">
      <c r="D16008" s="199"/>
    </row>
    <row r="16010" spans="4:4" s="198" customFormat="1" ht="15.75" customHeight="1">
      <c r="D16010" s="199"/>
    </row>
    <row r="16012" spans="4:4" s="198" customFormat="1" ht="15.75" customHeight="1">
      <c r="D16012" s="199"/>
    </row>
    <row r="16014" spans="4:4" s="198" customFormat="1" ht="15.75" customHeight="1">
      <c r="D16014" s="199"/>
    </row>
    <row r="16016" spans="4:4" s="198" customFormat="1" ht="15.75" customHeight="1">
      <c r="D16016" s="199"/>
    </row>
    <row r="16018" spans="4:4" s="198" customFormat="1" ht="15.75" customHeight="1">
      <c r="D16018" s="199"/>
    </row>
    <row r="16020" spans="4:4" s="198" customFormat="1" ht="15.75" customHeight="1">
      <c r="D16020" s="199"/>
    </row>
    <row r="16022" spans="4:4" s="198" customFormat="1" ht="15.75" customHeight="1">
      <c r="D16022" s="199"/>
    </row>
    <row r="16024" spans="4:4" s="198" customFormat="1" ht="15.75" customHeight="1">
      <c r="D16024" s="199"/>
    </row>
    <row r="16026" spans="4:4" s="198" customFormat="1" ht="15.75" customHeight="1">
      <c r="D16026" s="199"/>
    </row>
    <row r="16028" spans="4:4" s="198" customFormat="1" ht="15.75" customHeight="1">
      <c r="D16028" s="199"/>
    </row>
    <row r="16030" spans="4:4" s="198" customFormat="1" ht="15.75" customHeight="1">
      <c r="D16030" s="199"/>
    </row>
    <row r="16032" spans="4:4" s="198" customFormat="1" ht="15.75" customHeight="1">
      <c r="D16032" s="199"/>
    </row>
    <row r="16034" spans="4:4" s="198" customFormat="1" ht="15.75" customHeight="1">
      <c r="D16034" s="199"/>
    </row>
    <row r="16036" spans="4:4" s="198" customFormat="1" ht="15.75" customHeight="1">
      <c r="D16036" s="199"/>
    </row>
    <row r="16038" spans="4:4" s="198" customFormat="1" ht="15.75" customHeight="1">
      <c r="D16038" s="199"/>
    </row>
    <row r="16040" spans="4:4" s="198" customFormat="1" ht="15.75" customHeight="1">
      <c r="D16040" s="199"/>
    </row>
    <row r="16042" spans="4:4" s="198" customFormat="1" ht="15.75" customHeight="1">
      <c r="D16042" s="199"/>
    </row>
    <row r="16044" spans="4:4" s="198" customFormat="1" ht="15.75" customHeight="1">
      <c r="D16044" s="199"/>
    </row>
    <row r="16046" spans="4:4" s="198" customFormat="1" ht="15.75" customHeight="1">
      <c r="D16046" s="199"/>
    </row>
    <row r="16048" spans="4:4" s="198" customFormat="1" ht="15.75" customHeight="1">
      <c r="D16048" s="199"/>
    </row>
    <row r="16050" spans="4:4" s="198" customFormat="1" ht="15.75" customHeight="1">
      <c r="D16050" s="199"/>
    </row>
    <row r="16052" spans="4:4" s="198" customFormat="1" ht="15.75" customHeight="1">
      <c r="D16052" s="199"/>
    </row>
    <row r="16054" spans="4:4" s="198" customFormat="1" ht="15.75" customHeight="1">
      <c r="D16054" s="199"/>
    </row>
    <row r="16056" spans="4:4" s="198" customFormat="1" ht="15.75" customHeight="1">
      <c r="D16056" s="199"/>
    </row>
    <row r="16058" spans="4:4" s="198" customFormat="1" ht="15.75" customHeight="1">
      <c r="D16058" s="199"/>
    </row>
    <row r="16060" spans="4:4" s="198" customFormat="1" ht="15.75" customHeight="1">
      <c r="D16060" s="199"/>
    </row>
    <row r="16062" spans="4:4" s="198" customFormat="1" ht="15.75" customHeight="1">
      <c r="D16062" s="199"/>
    </row>
    <row r="16064" spans="4:4" s="198" customFormat="1" ht="15.75" customHeight="1">
      <c r="D16064" s="199"/>
    </row>
    <row r="16066" spans="4:4" s="198" customFormat="1" ht="15.75" customHeight="1">
      <c r="D16066" s="199"/>
    </row>
    <row r="16068" spans="4:4" s="198" customFormat="1" ht="15.75" customHeight="1">
      <c r="D16068" s="199"/>
    </row>
    <row r="16070" spans="4:4" s="198" customFormat="1" ht="15.75" customHeight="1">
      <c r="D16070" s="199"/>
    </row>
    <row r="16072" spans="4:4" s="198" customFormat="1" ht="15.75" customHeight="1">
      <c r="D16072" s="199"/>
    </row>
    <row r="16074" spans="4:4" s="198" customFormat="1" ht="15.75" customHeight="1">
      <c r="D16074" s="199"/>
    </row>
    <row r="16076" spans="4:4" s="198" customFormat="1" ht="15.75" customHeight="1">
      <c r="D16076" s="199"/>
    </row>
    <row r="16078" spans="4:4" s="198" customFormat="1" ht="15.75" customHeight="1">
      <c r="D16078" s="199"/>
    </row>
    <row r="16080" spans="4:4" s="198" customFormat="1" ht="15.75" customHeight="1">
      <c r="D16080" s="199"/>
    </row>
    <row r="16082" spans="4:4" s="198" customFormat="1" ht="15.75" customHeight="1">
      <c r="D16082" s="199"/>
    </row>
    <row r="16084" spans="4:4" s="198" customFormat="1" ht="15.75" customHeight="1">
      <c r="D16084" s="199"/>
    </row>
    <row r="16086" spans="4:4" s="198" customFormat="1" ht="15.75" customHeight="1">
      <c r="D16086" s="199"/>
    </row>
    <row r="16088" spans="4:4" s="198" customFormat="1" ht="15.75" customHeight="1">
      <c r="D16088" s="199"/>
    </row>
    <row r="16090" spans="4:4" s="198" customFormat="1" ht="15.75" customHeight="1">
      <c r="D16090" s="199"/>
    </row>
    <row r="16092" spans="4:4" s="198" customFormat="1" ht="15.75" customHeight="1">
      <c r="D16092" s="199"/>
    </row>
    <row r="16094" spans="4:4" s="198" customFormat="1" ht="15.75" customHeight="1">
      <c r="D16094" s="199"/>
    </row>
    <row r="16096" spans="4:4" s="198" customFormat="1" ht="15.75" customHeight="1">
      <c r="D16096" s="199"/>
    </row>
    <row r="16098" spans="4:4" s="198" customFormat="1" ht="15.75" customHeight="1">
      <c r="D16098" s="199"/>
    </row>
    <row r="16100" spans="4:4" s="198" customFormat="1" ht="15.75" customHeight="1">
      <c r="D16100" s="199"/>
    </row>
    <row r="16102" spans="4:4" s="198" customFormat="1" ht="15.75" customHeight="1">
      <c r="D16102" s="199"/>
    </row>
    <row r="16104" spans="4:4" s="198" customFormat="1" ht="15.75" customHeight="1">
      <c r="D16104" s="199"/>
    </row>
    <row r="16106" spans="4:4" s="198" customFormat="1" ht="15.75" customHeight="1">
      <c r="D16106" s="199"/>
    </row>
    <row r="16108" spans="4:4" s="198" customFormat="1" ht="15.75" customHeight="1">
      <c r="D16108" s="199"/>
    </row>
    <row r="16110" spans="4:4" s="198" customFormat="1" ht="15.75" customHeight="1">
      <c r="D16110" s="199"/>
    </row>
    <row r="16112" spans="4:4" s="198" customFormat="1" ht="15.75" customHeight="1">
      <c r="D16112" s="199"/>
    </row>
    <row r="16114" spans="4:4" s="198" customFormat="1" ht="15.75" customHeight="1">
      <c r="D16114" s="199"/>
    </row>
    <row r="16116" spans="4:4" s="198" customFormat="1" ht="15.75" customHeight="1">
      <c r="D16116" s="199"/>
    </row>
    <row r="16118" spans="4:4" s="198" customFormat="1" ht="15.75" customHeight="1">
      <c r="D16118" s="199"/>
    </row>
    <row r="16120" spans="4:4" s="198" customFormat="1" ht="15.75" customHeight="1">
      <c r="D16120" s="199"/>
    </row>
    <row r="16122" spans="4:4" s="198" customFormat="1" ht="15.75" customHeight="1">
      <c r="D16122" s="199"/>
    </row>
    <row r="16124" spans="4:4" s="198" customFormat="1" ht="15.75" customHeight="1">
      <c r="D16124" s="199"/>
    </row>
    <row r="16126" spans="4:4" s="198" customFormat="1" ht="15.75" customHeight="1">
      <c r="D16126" s="199"/>
    </row>
    <row r="16128" spans="4:4" s="198" customFormat="1" ht="15.75" customHeight="1">
      <c r="D16128" s="199"/>
    </row>
    <row r="16130" spans="4:4" s="198" customFormat="1" ht="15.75" customHeight="1">
      <c r="D16130" s="199"/>
    </row>
    <row r="16132" spans="4:4" s="198" customFormat="1" ht="15.75" customHeight="1">
      <c r="D16132" s="199"/>
    </row>
    <row r="16134" spans="4:4" s="198" customFormat="1" ht="15.75" customHeight="1">
      <c r="D16134" s="199"/>
    </row>
    <row r="16136" spans="4:4" s="198" customFormat="1" ht="15.75" customHeight="1">
      <c r="D16136" s="199"/>
    </row>
    <row r="16138" spans="4:4" s="198" customFormat="1" ht="15.75" customHeight="1">
      <c r="D16138" s="199"/>
    </row>
    <row r="16140" spans="4:4" s="198" customFormat="1" ht="15.75" customHeight="1">
      <c r="D16140" s="199"/>
    </row>
    <row r="16142" spans="4:4" s="198" customFormat="1" ht="15.75" customHeight="1">
      <c r="D16142" s="199"/>
    </row>
    <row r="16144" spans="4:4" s="198" customFormat="1" ht="15.75" customHeight="1">
      <c r="D16144" s="199"/>
    </row>
    <row r="16146" spans="4:4" s="198" customFormat="1" ht="15.75" customHeight="1">
      <c r="D16146" s="199"/>
    </row>
    <row r="16148" spans="4:4" s="198" customFormat="1" ht="15.75" customHeight="1">
      <c r="D16148" s="199"/>
    </row>
    <row r="16150" spans="4:4" s="198" customFormat="1" ht="15.75" customHeight="1">
      <c r="D16150" s="199"/>
    </row>
    <row r="16152" spans="4:4" s="198" customFormat="1" ht="15.75" customHeight="1">
      <c r="D16152" s="199"/>
    </row>
    <row r="16154" spans="4:4" s="198" customFormat="1" ht="15.75" customHeight="1">
      <c r="D16154" s="199"/>
    </row>
    <row r="16156" spans="4:4" s="198" customFormat="1" ht="15.75" customHeight="1">
      <c r="D16156" s="199"/>
    </row>
    <row r="16158" spans="4:4" s="198" customFormat="1" ht="15.75" customHeight="1">
      <c r="D16158" s="199"/>
    </row>
    <row r="16160" spans="4:4" s="198" customFormat="1" ht="15.75" customHeight="1">
      <c r="D16160" s="199"/>
    </row>
    <row r="16162" spans="4:4" s="198" customFormat="1" ht="15.75" customHeight="1">
      <c r="D16162" s="199"/>
    </row>
    <row r="16164" spans="4:4" s="198" customFormat="1" ht="15.75" customHeight="1">
      <c r="D16164" s="199"/>
    </row>
    <row r="16166" spans="4:4" s="198" customFormat="1" ht="15.75" customHeight="1">
      <c r="D16166" s="199"/>
    </row>
    <row r="16168" spans="4:4" s="198" customFormat="1" ht="15.75" customHeight="1">
      <c r="D16168" s="199"/>
    </row>
    <row r="16170" spans="4:4" s="198" customFormat="1" ht="15.75" customHeight="1">
      <c r="D16170" s="199"/>
    </row>
    <row r="16172" spans="4:4" s="198" customFormat="1" ht="15.75" customHeight="1">
      <c r="D16172" s="199"/>
    </row>
    <row r="16174" spans="4:4" s="198" customFormat="1" ht="15.75" customHeight="1">
      <c r="D16174" s="199"/>
    </row>
    <row r="16176" spans="4:4" s="198" customFormat="1" ht="15.75" customHeight="1">
      <c r="D16176" s="199"/>
    </row>
    <row r="16178" spans="4:4" s="198" customFormat="1" ht="15.75" customHeight="1">
      <c r="D16178" s="199"/>
    </row>
    <row r="16180" spans="4:4" s="198" customFormat="1" ht="15.75" customHeight="1">
      <c r="D16180" s="199"/>
    </row>
    <row r="16182" spans="4:4" s="198" customFormat="1" ht="15.75" customHeight="1">
      <c r="D16182" s="199"/>
    </row>
    <row r="16184" spans="4:4" s="198" customFormat="1" ht="15.75" customHeight="1">
      <c r="D16184" s="199"/>
    </row>
    <row r="16186" spans="4:4" s="198" customFormat="1" ht="15.75" customHeight="1">
      <c r="D16186" s="199"/>
    </row>
    <row r="16188" spans="4:4" s="198" customFormat="1" ht="15.75" customHeight="1">
      <c r="D16188" s="199"/>
    </row>
    <row r="16190" spans="4:4" s="198" customFormat="1" ht="15.75" customHeight="1">
      <c r="D16190" s="199"/>
    </row>
    <row r="16192" spans="4:4" s="198" customFormat="1" ht="15.75" customHeight="1">
      <c r="D16192" s="199"/>
    </row>
    <row r="16194" spans="4:4" s="198" customFormat="1" ht="15.75" customHeight="1">
      <c r="D16194" s="199"/>
    </row>
    <row r="16196" spans="4:4" s="198" customFormat="1" ht="15.75" customHeight="1">
      <c r="D16196" s="199"/>
    </row>
    <row r="16198" spans="4:4" s="198" customFormat="1" ht="15.75" customHeight="1">
      <c r="D16198" s="199"/>
    </row>
    <row r="16200" spans="4:4" s="198" customFormat="1" ht="15.75" customHeight="1">
      <c r="D16200" s="199"/>
    </row>
    <row r="16202" spans="4:4" s="198" customFormat="1" ht="15.75" customHeight="1">
      <c r="D16202" s="199"/>
    </row>
    <row r="16204" spans="4:4" s="198" customFormat="1" ht="15.75" customHeight="1">
      <c r="D16204" s="199"/>
    </row>
    <row r="16206" spans="4:4" s="198" customFormat="1" ht="15.75" customHeight="1">
      <c r="D16206" s="199"/>
    </row>
    <row r="16208" spans="4:4" s="198" customFormat="1" ht="15.75" customHeight="1">
      <c r="D16208" s="199"/>
    </row>
    <row r="16210" spans="4:4" s="198" customFormat="1" ht="15.75" customHeight="1">
      <c r="D16210" s="199"/>
    </row>
    <row r="16212" spans="4:4" s="198" customFormat="1" ht="15.75" customHeight="1">
      <c r="D16212" s="199"/>
    </row>
    <row r="16214" spans="4:4" s="198" customFormat="1" ht="15.75" customHeight="1">
      <c r="D16214" s="199"/>
    </row>
    <row r="16216" spans="4:4" s="198" customFormat="1" ht="15.75" customHeight="1">
      <c r="D16216" s="199"/>
    </row>
    <row r="16218" spans="4:4" s="198" customFormat="1" ht="15.75" customHeight="1">
      <c r="D16218" s="199"/>
    </row>
    <row r="16220" spans="4:4" s="198" customFormat="1" ht="15.75" customHeight="1">
      <c r="D16220" s="199"/>
    </row>
    <row r="16222" spans="4:4" s="198" customFormat="1" ht="15.75" customHeight="1">
      <c r="D16222" s="199"/>
    </row>
    <row r="16224" spans="4:4" s="198" customFormat="1" ht="15.75" customHeight="1">
      <c r="D16224" s="199"/>
    </row>
    <row r="16226" spans="4:4" s="198" customFormat="1" ht="15.75" customHeight="1">
      <c r="D16226" s="199"/>
    </row>
    <row r="16228" spans="4:4" s="198" customFormat="1" ht="15.75" customHeight="1">
      <c r="D16228" s="199"/>
    </row>
    <row r="16230" spans="4:4" s="198" customFormat="1" ht="15.75" customHeight="1">
      <c r="D16230" s="199"/>
    </row>
    <row r="16232" spans="4:4" s="198" customFormat="1" ht="15.75" customHeight="1">
      <c r="D16232" s="199"/>
    </row>
    <row r="16234" spans="4:4" s="198" customFormat="1" ht="15.75" customHeight="1">
      <c r="D16234" s="199"/>
    </row>
    <row r="16236" spans="4:4" s="198" customFormat="1" ht="15.75" customHeight="1">
      <c r="D16236" s="199"/>
    </row>
    <row r="16238" spans="4:4" s="198" customFormat="1" ht="15.75" customHeight="1">
      <c r="D16238" s="199"/>
    </row>
    <row r="16240" spans="4:4" s="198" customFormat="1" ht="15.75" customHeight="1">
      <c r="D16240" s="199"/>
    </row>
    <row r="16242" spans="4:4" s="198" customFormat="1" ht="15.75" customHeight="1">
      <c r="D16242" s="199"/>
    </row>
    <row r="16244" spans="4:4" s="198" customFormat="1" ht="15.75" customHeight="1">
      <c r="D16244" s="199"/>
    </row>
    <row r="16246" spans="4:4" s="198" customFormat="1" ht="15.75" customHeight="1">
      <c r="D16246" s="199"/>
    </row>
    <row r="16248" spans="4:4" s="198" customFormat="1" ht="15.75" customHeight="1">
      <c r="D16248" s="199"/>
    </row>
    <row r="16250" spans="4:4" s="198" customFormat="1" ht="15.75" customHeight="1">
      <c r="D16250" s="199"/>
    </row>
    <row r="16252" spans="4:4" s="198" customFormat="1" ht="15.75" customHeight="1">
      <c r="D16252" s="199"/>
    </row>
    <row r="16254" spans="4:4" s="198" customFormat="1" ht="15.75" customHeight="1">
      <c r="D16254" s="199"/>
    </row>
    <row r="16256" spans="4:4" s="198" customFormat="1" ht="15.75" customHeight="1">
      <c r="D16256" s="199"/>
    </row>
    <row r="16258" spans="4:4" s="198" customFormat="1" ht="15.75" customHeight="1">
      <c r="D16258" s="199"/>
    </row>
    <row r="16260" spans="4:4" s="198" customFormat="1" ht="15.75" customHeight="1">
      <c r="D16260" s="199"/>
    </row>
    <row r="16262" spans="4:4" s="198" customFormat="1" ht="15.75" customHeight="1">
      <c r="D16262" s="199"/>
    </row>
    <row r="16264" spans="4:4" s="198" customFormat="1" ht="15.75" customHeight="1">
      <c r="D16264" s="199"/>
    </row>
    <row r="16266" spans="4:4" s="198" customFormat="1" ht="15.75" customHeight="1">
      <c r="D16266" s="199"/>
    </row>
    <row r="16268" spans="4:4" s="198" customFormat="1" ht="15.75" customHeight="1">
      <c r="D16268" s="199"/>
    </row>
    <row r="16270" spans="4:4" s="198" customFormat="1" ht="15.75" customHeight="1">
      <c r="D16270" s="199"/>
    </row>
    <row r="16272" spans="4:4" s="198" customFormat="1" ht="15.75" customHeight="1">
      <c r="D16272" s="199"/>
    </row>
    <row r="16274" spans="4:4" s="198" customFormat="1" ht="15.75" customHeight="1">
      <c r="D16274" s="199"/>
    </row>
    <row r="16276" spans="4:4" s="198" customFormat="1" ht="15.75" customHeight="1">
      <c r="D16276" s="199"/>
    </row>
    <row r="16278" spans="4:4" s="198" customFormat="1" ht="15.75" customHeight="1">
      <c r="D16278" s="199"/>
    </row>
    <row r="16280" spans="4:4" s="198" customFormat="1" ht="15.75" customHeight="1">
      <c r="D16280" s="199"/>
    </row>
    <row r="16282" spans="4:4" s="198" customFormat="1" ht="15.75" customHeight="1">
      <c r="D16282" s="199"/>
    </row>
    <row r="16284" spans="4:4" s="198" customFormat="1" ht="15.75" customHeight="1">
      <c r="D16284" s="199"/>
    </row>
    <row r="16286" spans="4:4" s="198" customFormat="1" ht="15.75" customHeight="1">
      <c r="D16286" s="199"/>
    </row>
    <row r="16288" spans="4:4" s="198" customFormat="1" ht="15.75" customHeight="1">
      <c r="D16288" s="199"/>
    </row>
    <row r="16290" spans="4:4" s="198" customFormat="1" ht="15.75" customHeight="1">
      <c r="D16290" s="199"/>
    </row>
    <row r="16292" spans="4:4" s="198" customFormat="1" ht="15.75" customHeight="1">
      <c r="D16292" s="199"/>
    </row>
    <row r="16294" spans="4:4" s="198" customFormat="1" ht="15.75" customHeight="1">
      <c r="D16294" s="199"/>
    </row>
    <row r="16296" spans="4:4" s="198" customFormat="1" ht="15.75" customHeight="1">
      <c r="D16296" s="199"/>
    </row>
    <row r="16298" spans="4:4" s="198" customFormat="1" ht="15.75" customHeight="1">
      <c r="D16298" s="199"/>
    </row>
    <row r="16300" spans="4:4" s="198" customFormat="1" ht="15.75" customHeight="1">
      <c r="D16300" s="199"/>
    </row>
    <row r="16302" spans="4:4" s="198" customFormat="1" ht="15.75" customHeight="1">
      <c r="D16302" s="199"/>
    </row>
    <row r="16304" spans="4:4" s="198" customFormat="1" ht="15.75" customHeight="1">
      <c r="D16304" s="199"/>
    </row>
    <row r="16306" spans="4:4" s="198" customFormat="1" ht="15.75" customHeight="1">
      <c r="D16306" s="199"/>
    </row>
    <row r="16308" spans="4:4" s="198" customFormat="1" ht="15.75" customHeight="1">
      <c r="D16308" s="199"/>
    </row>
    <row r="16310" spans="4:4" s="198" customFormat="1" ht="15.75" customHeight="1">
      <c r="D16310" s="199"/>
    </row>
    <row r="16312" spans="4:4" s="198" customFormat="1" ht="15.75" customHeight="1">
      <c r="D16312" s="199"/>
    </row>
    <row r="16314" spans="4:4" s="198" customFormat="1" ht="15.75" customHeight="1">
      <c r="D16314" s="199"/>
    </row>
    <row r="16316" spans="4:4" s="198" customFormat="1" ht="15.75" customHeight="1">
      <c r="D16316" s="199"/>
    </row>
    <row r="16318" spans="4:4" s="198" customFormat="1" ht="15.75" customHeight="1">
      <c r="D16318" s="199"/>
    </row>
    <row r="16320" spans="4:4" s="198" customFormat="1" ht="15.75" customHeight="1">
      <c r="D16320" s="199"/>
    </row>
    <row r="16322" spans="4:4" s="198" customFormat="1" ht="15.75" customHeight="1">
      <c r="D16322" s="199"/>
    </row>
    <row r="16324" spans="4:4" s="198" customFormat="1" ht="15.75" customHeight="1">
      <c r="D16324" s="199"/>
    </row>
    <row r="16326" spans="4:4" s="198" customFormat="1" ht="15.75" customHeight="1">
      <c r="D16326" s="199"/>
    </row>
    <row r="16328" spans="4:4" s="198" customFormat="1" ht="15.75" customHeight="1">
      <c r="D16328" s="199"/>
    </row>
    <row r="16330" spans="4:4" s="198" customFormat="1" ht="15.75" customHeight="1">
      <c r="D16330" s="199"/>
    </row>
    <row r="16332" spans="4:4" s="198" customFormat="1" ht="15.75" customHeight="1">
      <c r="D16332" s="199"/>
    </row>
    <row r="16334" spans="4:4" s="198" customFormat="1" ht="15.75" customHeight="1">
      <c r="D16334" s="199"/>
    </row>
    <row r="16336" spans="4:4" s="198" customFormat="1" ht="15.75" customHeight="1">
      <c r="D16336" s="199"/>
    </row>
    <row r="16338" spans="4:4" s="198" customFormat="1" ht="15.75" customHeight="1">
      <c r="D16338" s="199"/>
    </row>
    <row r="16340" spans="4:4" s="198" customFormat="1" ht="15.75" customHeight="1">
      <c r="D16340" s="199"/>
    </row>
    <row r="16342" spans="4:4" s="198" customFormat="1" ht="15.75" customHeight="1">
      <c r="D16342" s="199"/>
    </row>
    <row r="16344" spans="4:4" s="198" customFormat="1" ht="15.75" customHeight="1">
      <c r="D16344" s="199"/>
    </row>
    <row r="16346" spans="4:4" s="198" customFormat="1" ht="15.75" customHeight="1">
      <c r="D16346" s="199"/>
    </row>
    <row r="16348" spans="4:4" s="198" customFormat="1" ht="15.75" customHeight="1">
      <c r="D16348" s="199"/>
    </row>
    <row r="16350" spans="4:4" s="198" customFormat="1" ht="15.75" customHeight="1">
      <c r="D16350" s="199"/>
    </row>
    <row r="16352" spans="4:4" s="198" customFormat="1" ht="15.75" customHeight="1">
      <c r="D16352" s="199"/>
    </row>
    <row r="16354" spans="4:4" s="198" customFormat="1" ht="15.75" customHeight="1">
      <c r="D16354" s="199"/>
    </row>
    <row r="16356" spans="4:4" s="198" customFormat="1" ht="15.75" customHeight="1">
      <c r="D16356" s="199"/>
    </row>
    <row r="16358" spans="4:4" s="198" customFormat="1" ht="15.75" customHeight="1">
      <c r="D16358" s="199"/>
    </row>
    <row r="16360" spans="4:4" s="198" customFormat="1" ht="15.75" customHeight="1">
      <c r="D16360" s="199"/>
    </row>
    <row r="16362" spans="4:4" s="198" customFormat="1" ht="15.75" customHeight="1">
      <c r="D16362" s="199"/>
    </row>
    <row r="16364" spans="4:4" s="198" customFormat="1" ht="15.75" customHeight="1">
      <c r="D16364" s="199"/>
    </row>
    <row r="16366" spans="4:4" s="198" customFormat="1" ht="15.75" customHeight="1">
      <c r="D16366" s="199"/>
    </row>
    <row r="16368" spans="4:4" s="198" customFormat="1" ht="15.75" customHeight="1">
      <c r="D16368" s="199"/>
    </row>
    <row r="16370" spans="4:4" s="198" customFormat="1" ht="15.75" customHeight="1">
      <c r="D16370" s="199"/>
    </row>
    <row r="16372" spans="4:4" s="198" customFormat="1" ht="15.75" customHeight="1">
      <c r="D16372" s="199"/>
    </row>
    <row r="16374" spans="4:4" s="198" customFormat="1" ht="15.75" customHeight="1">
      <c r="D16374" s="199"/>
    </row>
    <row r="16376" spans="4:4" s="198" customFormat="1" ht="15.75" customHeight="1">
      <c r="D16376" s="199"/>
    </row>
    <row r="16378" spans="4:4" s="198" customFormat="1" ht="15.75" customHeight="1">
      <c r="D16378" s="199"/>
    </row>
    <row r="16380" spans="4:4" s="198" customFormat="1" ht="15.75" customHeight="1">
      <c r="D16380" s="199"/>
    </row>
    <row r="16382" spans="4:4" s="198" customFormat="1" ht="15.75" customHeight="1">
      <c r="D16382" s="199"/>
    </row>
    <row r="16384" spans="4:4" s="198" customFormat="1" ht="15.75" customHeight="1">
      <c r="D16384" s="199"/>
    </row>
    <row r="16386" spans="4:4" s="198" customFormat="1" ht="15.75" customHeight="1">
      <c r="D16386" s="199"/>
    </row>
    <row r="16388" spans="4:4" s="198" customFormat="1" ht="15.75" customHeight="1">
      <c r="D16388" s="199"/>
    </row>
    <row r="16390" spans="4:4" s="198" customFormat="1" ht="15.75" customHeight="1">
      <c r="D16390" s="199"/>
    </row>
    <row r="16392" spans="4:4" s="198" customFormat="1" ht="15.75" customHeight="1">
      <c r="D16392" s="199"/>
    </row>
    <row r="16394" spans="4:4" s="198" customFormat="1" ht="15.75" customHeight="1">
      <c r="D16394" s="199"/>
    </row>
    <row r="16396" spans="4:4" s="198" customFormat="1" ht="15.75" customHeight="1">
      <c r="D16396" s="199"/>
    </row>
    <row r="16398" spans="4:4" s="198" customFormat="1" ht="15.75" customHeight="1">
      <c r="D16398" s="199"/>
    </row>
    <row r="16400" spans="4:4" s="198" customFormat="1" ht="15.75" customHeight="1">
      <c r="D16400" s="199"/>
    </row>
    <row r="16402" spans="4:4" s="198" customFormat="1" ht="15.75" customHeight="1">
      <c r="D16402" s="199"/>
    </row>
    <row r="16404" spans="4:4" s="198" customFormat="1" ht="15.75" customHeight="1">
      <c r="D16404" s="199"/>
    </row>
    <row r="16406" spans="4:4" s="198" customFormat="1" ht="15.75" customHeight="1">
      <c r="D16406" s="199"/>
    </row>
    <row r="16408" spans="4:4" s="198" customFormat="1" ht="15.75" customHeight="1">
      <c r="D16408" s="199"/>
    </row>
    <row r="16410" spans="4:4" s="198" customFormat="1" ht="15.75" customHeight="1">
      <c r="D16410" s="199"/>
    </row>
    <row r="16412" spans="4:4" s="198" customFormat="1" ht="15.75" customHeight="1">
      <c r="D16412" s="199"/>
    </row>
    <row r="16414" spans="4:4" s="198" customFormat="1" ht="15.75" customHeight="1">
      <c r="D16414" s="199"/>
    </row>
    <row r="16416" spans="4:4" s="198" customFormat="1" ht="15.75" customHeight="1">
      <c r="D16416" s="199"/>
    </row>
    <row r="16418" spans="4:4" s="198" customFormat="1" ht="15.75" customHeight="1">
      <c r="D16418" s="199"/>
    </row>
    <row r="16420" spans="4:4" s="198" customFormat="1" ht="15.75" customHeight="1">
      <c r="D16420" s="199"/>
    </row>
    <row r="16422" spans="4:4" s="198" customFormat="1" ht="15.75" customHeight="1">
      <c r="D16422" s="199"/>
    </row>
    <row r="16424" spans="4:4" s="198" customFormat="1" ht="15.75" customHeight="1">
      <c r="D16424" s="199"/>
    </row>
    <row r="16426" spans="4:4" s="198" customFormat="1" ht="15.75" customHeight="1">
      <c r="D16426" s="199"/>
    </row>
    <row r="16428" spans="4:4" s="198" customFormat="1" ht="15.75" customHeight="1">
      <c r="D16428" s="199"/>
    </row>
    <row r="16430" spans="4:4" s="198" customFormat="1" ht="15.75" customHeight="1">
      <c r="D16430" s="199"/>
    </row>
    <row r="16432" spans="4:4" s="198" customFormat="1" ht="15.75" customHeight="1">
      <c r="D16432" s="199"/>
    </row>
    <row r="16434" spans="4:4" s="198" customFormat="1" ht="15.75" customHeight="1">
      <c r="D16434" s="199"/>
    </row>
    <row r="16436" spans="4:4" s="198" customFormat="1" ht="15.75" customHeight="1">
      <c r="D16436" s="199"/>
    </row>
    <row r="16438" spans="4:4" s="198" customFormat="1" ht="15.75" customHeight="1">
      <c r="D16438" s="199"/>
    </row>
    <row r="16440" spans="4:4" s="198" customFormat="1" ht="15.75" customHeight="1">
      <c r="D16440" s="199"/>
    </row>
    <row r="16442" spans="4:4" s="198" customFormat="1" ht="15.75" customHeight="1">
      <c r="D16442" s="199"/>
    </row>
    <row r="16444" spans="4:4" s="198" customFormat="1" ht="15.75" customHeight="1">
      <c r="D16444" s="199"/>
    </row>
    <row r="16446" spans="4:4" s="198" customFormat="1" ht="15.75" customHeight="1">
      <c r="D16446" s="199"/>
    </row>
    <row r="16448" spans="4:4" s="198" customFormat="1" ht="15.75" customHeight="1">
      <c r="D16448" s="199"/>
    </row>
    <row r="16450" spans="4:4" s="198" customFormat="1" ht="15.75" customHeight="1">
      <c r="D16450" s="199"/>
    </row>
    <row r="16452" spans="4:4" s="198" customFormat="1" ht="15.75" customHeight="1">
      <c r="D16452" s="199"/>
    </row>
    <row r="16454" spans="4:4" s="198" customFormat="1" ht="15.75" customHeight="1">
      <c r="D16454" s="199"/>
    </row>
    <row r="16456" spans="4:4" s="198" customFormat="1" ht="15.75" customHeight="1">
      <c r="D16456" s="199"/>
    </row>
    <row r="16458" spans="4:4" s="198" customFormat="1" ht="15.75" customHeight="1">
      <c r="D16458" s="199"/>
    </row>
    <row r="16460" spans="4:4" s="198" customFormat="1" ht="15.75" customHeight="1">
      <c r="D16460" s="199"/>
    </row>
    <row r="16462" spans="4:4" s="198" customFormat="1" ht="15.75" customHeight="1">
      <c r="D16462" s="199"/>
    </row>
    <row r="16464" spans="4:4" s="198" customFormat="1" ht="15.75" customHeight="1">
      <c r="D16464" s="199"/>
    </row>
    <row r="16466" spans="4:4" s="198" customFormat="1" ht="15.75" customHeight="1">
      <c r="D16466" s="199"/>
    </row>
    <row r="16468" spans="4:4" s="198" customFormat="1" ht="15.75" customHeight="1">
      <c r="D16468" s="199"/>
    </row>
    <row r="16470" spans="4:4" s="198" customFormat="1" ht="15.75" customHeight="1">
      <c r="D16470" s="199"/>
    </row>
    <row r="16472" spans="4:4" s="198" customFormat="1" ht="15.75" customHeight="1">
      <c r="D16472" s="199"/>
    </row>
    <row r="16474" spans="4:4" s="198" customFormat="1" ht="15.75" customHeight="1">
      <c r="D16474" s="199"/>
    </row>
    <row r="16476" spans="4:4" s="198" customFormat="1" ht="15.75" customHeight="1">
      <c r="D16476" s="199"/>
    </row>
    <row r="16478" spans="4:4" s="198" customFormat="1" ht="15.75" customHeight="1">
      <c r="D16478" s="199"/>
    </row>
    <row r="16480" spans="4:4" s="198" customFormat="1" ht="15.75" customHeight="1">
      <c r="D16480" s="199"/>
    </row>
    <row r="16482" spans="4:4" s="198" customFormat="1" ht="15.75" customHeight="1">
      <c r="D16482" s="199"/>
    </row>
    <row r="16484" spans="4:4" s="198" customFormat="1" ht="15.75" customHeight="1">
      <c r="D16484" s="199"/>
    </row>
    <row r="16486" spans="4:4" s="198" customFormat="1" ht="15.75" customHeight="1">
      <c r="D16486" s="199"/>
    </row>
    <row r="16488" spans="4:4" s="198" customFormat="1" ht="15.75" customHeight="1">
      <c r="D16488" s="199"/>
    </row>
    <row r="16490" spans="4:4" s="198" customFormat="1" ht="15.75" customHeight="1">
      <c r="D16490" s="199"/>
    </row>
    <row r="16492" spans="4:4" s="198" customFormat="1" ht="15.75" customHeight="1">
      <c r="D16492" s="199"/>
    </row>
    <row r="16494" spans="4:4" s="198" customFormat="1" ht="15.75" customHeight="1">
      <c r="D16494" s="199"/>
    </row>
    <row r="16496" spans="4:4" s="198" customFormat="1" ht="15.75" customHeight="1">
      <c r="D16496" s="199"/>
    </row>
    <row r="16498" spans="4:4" s="198" customFormat="1" ht="15.75" customHeight="1">
      <c r="D16498" s="199"/>
    </row>
    <row r="16500" spans="4:4" s="198" customFormat="1" ht="15.75" customHeight="1">
      <c r="D16500" s="199"/>
    </row>
    <row r="16502" spans="4:4" s="198" customFormat="1" ht="15.75" customHeight="1">
      <c r="D16502" s="199"/>
    </row>
    <row r="16504" spans="4:4" s="198" customFormat="1" ht="15.75" customHeight="1">
      <c r="D16504" s="199"/>
    </row>
    <row r="16506" spans="4:4" s="198" customFormat="1" ht="15.75" customHeight="1">
      <c r="D16506" s="199"/>
    </row>
    <row r="16508" spans="4:4" s="198" customFormat="1" ht="15.75" customHeight="1">
      <c r="D16508" s="199"/>
    </row>
    <row r="16510" spans="4:4" s="198" customFormat="1" ht="15.75" customHeight="1">
      <c r="D16510" s="199"/>
    </row>
    <row r="16512" spans="4:4" s="198" customFormat="1" ht="15.75" customHeight="1">
      <c r="D16512" s="199"/>
    </row>
    <row r="16514" spans="4:4" s="198" customFormat="1" ht="15.75" customHeight="1">
      <c r="D16514" s="199"/>
    </row>
    <row r="16516" spans="4:4" s="198" customFormat="1" ht="15.75" customHeight="1">
      <c r="D16516" s="199"/>
    </row>
    <row r="16518" spans="4:4" s="198" customFormat="1" ht="15.75" customHeight="1">
      <c r="D16518" s="199"/>
    </row>
    <row r="16520" spans="4:4" s="198" customFormat="1" ht="15.75" customHeight="1">
      <c r="D16520" s="199"/>
    </row>
    <row r="16522" spans="4:4" s="198" customFormat="1" ht="15.75" customHeight="1">
      <c r="D16522" s="199"/>
    </row>
    <row r="16524" spans="4:4" s="198" customFormat="1" ht="15.75" customHeight="1">
      <c r="D16524" s="199"/>
    </row>
    <row r="16526" spans="4:4" s="198" customFormat="1" ht="15.75" customHeight="1">
      <c r="D16526" s="199"/>
    </row>
    <row r="16528" spans="4:4" s="198" customFormat="1" ht="15.75" customHeight="1">
      <c r="D16528" s="199"/>
    </row>
    <row r="16530" spans="4:4" s="198" customFormat="1" ht="15.75" customHeight="1">
      <c r="D16530" s="199"/>
    </row>
    <row r="16532" spans="4:4" s="198" customFormat="1" ht="15.75" customHeight="1">
      <c r="D16532" s="199"/>
    </row>
    <row r="16534" spans="4:4" s="198" customFormat="1" ht="15.75" customHeight="1">
      <c r="D16534" s="199"/>
    </row>
    <row r="16536" spans="4:4" s="198" customFormat="1" ht="15.75" customHeight="1">
      <c r="D16536" s="199"/>
    </row>
    <row r="16538" spans="4:4" s="198" customFormat="1" ht="15.75" customHeight="1">
      <c r="D16538" s="199"/>
    </row>
    <row r="16540" spans="4:4" s="198" customFormat="1" ht="15.75" customHeight="1">
      <c r="D16540" s="199"/>
    </row>
    <row r="16542" spans="4:4" s="198" customFormat="1" ht="15.75" customHeight="1">
      <c r="D16542" s="199"/>
    </row>
    <row r="16544" spans="4:4" s="198" customFormat="1" ht="15.75" customHeight="1">
      <c r="D16544" s="199"/>
    </row>
    <row r="16546" spans="4:4" s="198" customFormat="1" ht="15.75" customHeight="1">
      <c r="D16546" s="199"/>
    </row>
    <row r="16548" spans="4:4" s="198" customFormat="1" ht="15.75" customHeight="1">
      <c r="D16548" s="199"/>
    </row>
    <row r="16550" spans="4:4" s="198" customFormat="1" ht="15.75" customHeight="1">
      <c r="D16550" s="199"/>
    </row>
    <row r="16552" spans="4:4" s="198" customFormat="1" ht="15.75" customHeight="1">
      <c r="D16552" s="199"/>
    </row>
    <row r="16554" spans="4:4" s="198" customFormat="1" ht="15.75" customHeight="1">
      <c r="D16554" s="199"/>
    </row>
    <row r="16556" spans="4:4" s="198" customFormat="1" ht="15.75" customHeight="1">
      <c r="D16556" s="199"/>
    </row>
    <row r="16558" spans="4:4" s="198" customFormat="1" ht="15.75" customHeight="1">
      <c r="D16558" s="199"/>
    </row>
    <row r="16560" spans="4:4" s="198" customFormat="1" ht="15.75" customHeight="1">
      <c r="D16560" s="199"/>
    </row>
    <row r="16562" spans="4:4" s="198" customFormat="1" ht="15.75" customHeight="1">
      <c r="D16562" s="199"/>
    </row>
    <row r="16564" spans="4:4" s="198" customFormat="1" ht="15.75" customHeight="1">
      <c r="D16564" s="199"/>
    </row>
    <row r="16566" spans="4:4" s="198" customFormat="1" ht="15.75" customHeight="1">
      <c r="D16566" s="199"/>
    </row>
    <row r="16568" spans="4:4" s="198" customFormat="1" ht="15.75" customHeight="1">
      <c r="D16568" s="199"/>
    </row>
    <row r="16570" spans="4:4" s="198" customFormat="1" ht="15.75" customHeight="1">
      <c r="D16570" s="199"/>
    </row>
    <row r="16572" spans="4:4" s="198" customFormat="1" ht="15.75" customHeight="1">
      <c r="D16572" s="199"/>
    </row>
    <row r="16574" spans="4:4" s="198" customFormat="1" ht="15.75" customHeight="1">
      <c r="D16574" s="199"/>
    </row>
    <row r="16576" spans="4:4" s="198" customFormat="1" ht="15.75" customHeight="1">
      <c r="D16576" s="199"/>
    </row>
    <row r="16578" spans="4:4" s="198" customFormat="1" ht="15.75" customHeight="1">
      <c r="D16578" s="199"/>
    </row>
    <row r="16580" spans="4:4" s="198" customFormat="1" ht="15.75" customHeight="1">
      <c r="D16580" s="199"/>
    </row>
    <row r="16582" spans="4:4" s="198" customFormat="1" ht="15.75" customHeight="1">
      <c r="D16582" s="199"/>
    </row>
    <row r="16584" spans="4:4" s="198" customFormat="1" ht="15.75" customHeight="1">
      <c r="D16584" s="199"/>
    </row>
    <row r="16586" spans="4:4" s="198" customFormat="1" ht="15.75" customHeight="1">
      <c r="D16586" s="199"/>
    </row>
    <row r="16588" spans="4:4" s="198" customFormat="1" ht="15.75" customHeight="1">
      <c r="D16588" s="199"/>
    </row>
    <row r="16590" spans="4:4" s="198" customFormat="1" ht="15.75" customHeight="1">
      <c r="D16590" s="199"/>
    </row>
    <row r="16592" spans="4:4" s="198" customFormat="1" ht="15.75" customHeight="1">
      <c r="D16592" s="199"/>
    </row>
    <row r="16594" spans="4:4" s="198" customFormat="1" ht="15.75" customHeight="1">
      <c r="D16594" s="199"/>
    </row>
    <row r="16596" spans="4:4" s="198" customFormat="1" ht="15.75" customHeight="1">
      <c r="D16596" s="199"/>
    </row>
    <row r="16598" spans="4:4" s="198" customFormat="1" ht="15.75" customHeight="1">
      <c r="D16598" s="199"/>
    </row>
    <row r="16600" spans="4:4" s="198" customFormat="1" ht="15.75" customHeight="1">
      <c r="D16600" s="199"/>
    </row>
    <row r="16602" spans="4:4" s="198" customFormat="1" ht="15.75" customHeight="1">
      <c r="D16602" s="199"/>
    </row>
    <row r="16604" spans="4:4" s="198" customFormat="1" ht="15.75" customHeight="1">
      <c r="D16604" s="199"/>
    </row>
    <row r="16606" spans="4:4" s="198" customFormat="1" ht="15.75" customHeight="1">
      <c r="D16606" s="199"/>
    </row>
    <row r="16608" spans="4:4" s="198" customFormat="1" ht="15.75" customHeight="1">
      <c r="D16608" s="199"/>
    </row>
    <row r="16610" spans="4:4" s="198" customFormat="1" ht="15.75" customHeight="1">
      <c r="D16610" s="199"/>
    </row>
    <row r="16612" spans="4:4" s="198" customFormat="1" ht="15.75" customHeight="1">
      <c r="D16612" s="199"/>
    </row>
    <row r="16614" spans="4:4" s="198" customFormat="1" ht="15.75" customHeight="1">
      <c r="D16614" s="199"/>
    </row>
    <row r="16616" spans="4:4" s="198" customFormat="1" ht="15.75" customHeight="1">
      <c r="D16616" s="199"/>
    </row>
    <row r="16618" spans="4:4" s="198" customFormat="1" ht="15.75" customHeight="1">
      <c r="D16618" s="199"/>
    </row>
    <row r="16620" spans="4:4" s="198" customFormat="1" ht="15.75" customHeight="1">
      <c r="D16620" s="199"/>
    </row>
    <row r="16622" spans="4:4" s="198" customFormat="1" ht="15.75" customHeight="1">
      <c r="D16622" s="199"/>
    </row>
    <row r="16624" spans="4:4" s="198" customFormat="1" ht="15.75" customHeight="1">
      <c r="D16624" s="199"/>
    </row>
    <row r="16626" spans="4:4" s="198" customFormat="1" ht="15.75" customHeight="1">
      <c r="D16626" s="199"/>
    </row>
    <row r="16628" spans="4:4" s="198" customFormat="1" ht="15.75" customHeight="1">
      <c r="D16628" s="199"/>
    </row>
    <row r="16630" spans="4:4" s="198" customFormat="1" ht="15.75" customHeight="1">
      <c r="D16630" s="199"/>
    </row>
    <row r="16632" spans="4:4" s="198" customFormat="1" ht="15.75" customHeight="1">
      <c r="D16632" s="199"/>
    </row>
    <row r="16634" spans="4:4" s="198" customFormat="1" ht="15.75" customHeight="1">
      <c r="D16634" s="199"/>
    </row>
    <row r="16636" spans="4:4" s="198" customFormat="1" ht="15.75" customHeight="1">
      <c r="D16636" s="199"/>
    </row>
    <row r="16638" spans="4:4" s="198" customFormat="1" ht="15.75" customHeight="1">
      <c r="D16638" s="199"/>
    </row>
    <row r="16640" spans="4:4" s="198" customFormat="1" ht="15.75" customHeight="1">
      <c r="D16640" s="199"/>
    </row>
    <row r="16642" spans="4:4" s="198" customFormat="1" ht="15.75" customHeight="1">
      <c r="D16642" s="199"/>
    </row>
    <row r="16644" spans="4:4" s="198" customFormat="1" ht="15.75" customHeight="1">
      <c r="D16644" s="199"/>
    </row>
    <row r="16646" spans="4:4" s="198" customFormat="1" ht="15.75" customHeight="1">
      <c r="D16646" s="199"/>
    </row>
    <row r="16648" spans="4:4" s="198" customFormat="1" ht="15.75" customHeight="1">
      <c r="D16648" s="199"/>
    </row>
    <row r="16650" spans="4:4" s="198" customFormat="1" ht="15.75" customHeight="1">
      <c r="D16650" s="199"/>
    </row>
    <row r="16652" spans="4:4" s="198" customFormat="1" ht="15.75" customHeight="1">
      <c r="D16652" s="199"/>
    </row>
    <row r="16654" spans="4:4" s="198" customFormat="1" ht="15.75" customHeight="1">
      <c r="D16654" s="199"/>
    </row>
    <row r="16656" spans="4:4" s="198" customFormat="1" ht="15.75" customHeight="1">
      <c r="D16656" s="199"/>
    </row>
    <row r="16658" spans="4:4" s="198" customFormat="1" ht="15.75" customHeight="1">
      <c r="D16658" s="199"/>
    </row>
    <row r="16660" spans="4:4" s="198" customFormat="1" ht="15.75" customHeight="1">
      <c r="D16660" s="199"/>
    </row>
    <row r="16662" spans="4:4" s="198" customFormat="1" ht="15.75" customHeight="1">
      <c r="D16662" s="199"/>
    </row>
    <row r="16664" spans="4:4" s="198" customFormat="1" ht="15.75" customHeight="1">
      <c r="D16664" s="199"/>
    </row>
    <row r="16666" spans="4:4" s="198" customFormat="1" ht="15.75" customHeight="1">
      <c r="D16666" s="199"/>
    </row>
    <row r="16668" spans="4:4" s="198" customFormat="1" ht="15.75" customHeight="1">
      <c r="D16668" s="199"/>
    </row>
    <row r="16670" spans="4:4" s="198" customFormat="1" ht="15.75" customHeight="1">
      <c r="D16670" s="199"/>
    </row>
    <row r="16672" spans="4:4" s="198" customFormat="1" ht="15.75" customHeight="1">
      <c r="D16672" s="199"/>
    </row>
    <row r="16674" spans="4:4" s="198" customFormat="1" ht="15.75" customHeight="1">
      <c r="D16674" s="199"/>
    </row>
    <row r="16676" spans="4:4" s="198" customFormat="1" ht="15.75" customHeight="1">
      <c r="D16676" s="199"/>
    </row>
    <row r="16678" spans="4:4" s="198" customFormat="1" ht="15.75" customHeight="1">
      <c r="D16678" s="199"/>
    </row>
    <row r="16680" spans="4:4" s="198" customFormat="1" ht="15.75" customHeight="1">
      <c r="D16680" s="199"/>
    </row>
    <row r="16682" spans="4:4" s="198" customFormat="1" ht="15.75" customHeight="1">
      <c r="D16682" s="199"/>
    </row>
    <row r="16684" spans="4:4" s="198" customFormat="1" ht="15.75" customHeight="1">
      <c r="D16684" s="199"/>
    </row>
    <row r="16686" spans="4:4" s="198" customFormat="1" ht="15.75" customHeight="1">
      <c r="D16686" s="199"/>
    </row>
    <row r="16688" spans="4:4" s="198" customFormat="1" ht="15.75" customHeight="1">
      <c r="D16688" s="199"/>
    </row>
    <row r="16690" spans="4:4" s="198" customFormat="1" ht="15.75" customHeight="1">
      <c r="D16690" s="199"/>
    </row>
    <row r="16692" spans="4:4" s="198" customFormat="1" ht="15.75" customHeight="1">
      <c r="D16692" s="199"/>
    </row>
    <row r="16694" spans="4:4" s="198" customFormat="1" ht="15.75" customHeight="1">
      <c r="D16694" s="199"/>
    </row>
    <row r="16696" spans="4:4" s="198" customFormat="1" ht="15.75" customHeight="1">
      <c r="D16696" s="199"/>
    </row>
    <row r="16698" spans="4:4" s="198" customFormat="1" ht="15.75" customHeight="1">
      <c r="D16698" s="199"/>
    </row>
    <row r="16700" spans="4:4" s="198" customFormat="1" ht="15.75" customHeight="1">
      <c r="D16700" s="199"/>
    </row>
    <row r="16702" spans="4:4" s="198" customFormat="1" ht="15.75" customHeight="1">
      <c r="D16702" s="199"/>
    </row>
    <row r="16704" spans="4:4" s="198" customFormat="1" ht="15.75" customHeight="1">
      <c r="D16704" s="199"/>
    </row>
    <row r="16706" spans="4:4" s="198" customFormat="1" ht="15.75" customHeight="1">
      <c r="D16706" s="199"/>
    </row>
    <row r="16708" spans="4:4" s="198" customFormat="1" ht="15.75" customHeight="1">
      <c r="D16708" s="199"/>
    </row>
    <row r="16710" spans="4:4" s="198" customFormat="1" ht="15.75" customHeight="1">
      <c r="D16710" s="199"/>
    </row>
    <row r="16712" spans="4:4" s="198" customFormat="1" ht="15.75" customHeight="1">
      <c r="D16712" s="199"/>
    </row>
    <row r="16714" spans="4:4" s="198" customFormat="1" ht="15.75" customHeight="1">
      <c r="D16714" s="199"/>
    </row>
    <row r="16716" spans="4:4" s="198" customFormat="1" ht="15.75" customHeight="1">
      <c r="D16716" s="199"/>
    </row>
    <row r="16718" spans="4:4" s="198" customFormat="1" ht="15.75" customHeight="1">
      <c r="D16718" s="199"/>
    </row>
    <row r="16720" spans="4:4" s="198" customFormat="1" ht="15.75" customHeight="1">
      <c r="D16720" s="199"/>
    </row>
    <row r="16722" spans="4:4" s="198" customFormat="1" ht="15.75" customHeight="1">
      <c r="D16722" s="199"/>
    </row>
    <row r="16724" spans="4:4" s="198" customFormat="1" ht="15.75" customHeight="1">
      <c r="D16724" s="199"/>
    </row>
    <row r="16726" spans="4:4" s="198" customFormat="1" ht="15.75" customHeight="1">
      <c r="D16726" s="199"/>
    </row>
    <row r="16728" spans="4:4" s="198" customFormat="1" ht="15.75" customHeight="1">
      <c r="D16728" s="199"/>
    </row>
    <row r="16730" spans="4:4" s="198" customFormat="1" ht="15.75" customHeight="1">
      <c r="D16730" s="199"/>
    </row>
    <row r="16732" spans="4:4" s="198" customFormat="1" ht="15.75" customHeight="1">
      <c r="D16732" s="199"/>
    </row>
    <row r="16734" spans="4:4" s="198" customFormat="1" ht="15.75" customHeight="1">
      <c r="D16734" s="199"/>
    </row>
    <row r="16736" spans="4:4" s="198" customFormat="1" ht="15.75" customHeight="1">
      <c r="D16736" s="199"/>
    </row>
    <row r="16738" spans="4:4" s="198" customFormat="1" ht="15.75" customHeight="1">
      <c r="D16738" s="199"/>
    </row>
    <row r="16740" spans="4:4" s="198" customFormat="1" ht="15.75" customHeight="1">
      <c r="D16740" s="199"/>
    </row>
    <row r="16742" spans="4:4" s="198" customFormat="1" ht="15.75" customHeight="1">
      <c r="D16742" s="199"/>
    </row>
    <row r="16744" spans="4:4" s="198" customFormat="1" ht="15.75" customHeight="1">
      <c r="D16744" s="199"/>
    </row>
    <row r="16746" spans="4:4" s="198" customFormat="1" ht="15.75" customHeight="1">
      <c r="D16746" s="199"/>
    </row>
    <row r="16748" spans="4:4" s="198" customFormat="1" ht="15.75" customHeight="1">
      <c r="D16748" s="199"/>
    </row>
    <row r="16750" spans="4:4" s="198" customFormat="1" ht="15.75" customHeight="1">
      <c r="D16750" s="199"/>
    </row>
    <row r="16752" spans="4:4" s="198" customFormat="1" ht="15.75" customHeight="1">
      <c r="D16752" s="199"/>
    </row>
    <row r="16754" spans="4:4" s="198" customFormat="1" ht="15.75" customHeight="1">
      <c r="D16754" s="199"/>
    </row>
    <row r="16756" spans="4:4" s="198" customFormat="1" ht="15.75" customHeight="1">
      <c r="D16756" s="199"/>
    </row>
    <row r="16758" spans="4:4" s="198" customFormat="1" ht="15.75" customHeight="1">
      <c r="D16758" s="199"/>
    </row>
    <row r="16760" spans="4:4" s="198" customFormat="1" ht="15.75" customHeight="1">
      <c r="D16760" s="199"/>
    </row>
    <row r="16762" spans="4:4" s="198" customFormat="1" ht="15.75" customHeight="1">
      <c r="D16762" s="199"/>
    </row>
    <row r="16764" spans="4:4" s="198" customFormat="1" ht="15.75" customHeight="1">
      <c r="D16764" s="199"/>
    </row>
    <row r="16766" spans="4:4" s="198" customFormat="1" ht="15.75" customHeight="1">
      <c r="D16766" s="199"/>
    </row>
    <row r="16768" spans="4:4" s="198" customFormat="1" ht="15.75" customHeight="1">
      <c r="D16768" s="199"/>
    </row>
    <row r="16770" spans="4:4" s="198" customFormat="1" ht="15.75" customHeight="1">
      <c r="D16770" s="199"/>
    </row>
    <row r="16772" spans="4:4" s="198" customFormat="1" ht="15.75" customHeight="1">
      <c r="D16772" s="199"/>
    </row>
    <row r="16774" spans="4:4" s="198" customFormat="1" ht="15.75" customHeight="1">
      <c r="D16774" s="199"/>
    </row>
    <row r="16776" spans="4:4" s="198" customFormat="1" ht="15.75" customHeight="1">
      <c r="D16776" s="199"/>
    </row>
    <row r="16778" spans="4:4" s="198" customFormat="1" ht="15.75" customHeight="1">
      <c r="D16778" s="199"/>
    </row>
    <row r="16780" spans="4:4" s="198" customFormat="1" ht="15.75" customHeight="1">
      <c r="D16780" s="199"/>
    </row>
    <row r="16782" spans="4:4" s="198" customFormat="1" ht="15.75" customHeight="1">
      <c r="D16782" s="199"/>
    </row>
    <row r="16784" spans="4:4" s="198" customFormat="1" ht="15.75" customHeight="1">
      <c r="D16784" s="199"/>
    </row>
    <row r="16786" spans="4:4" s="198" customFormat="1" ht="15.75" customHeight="1">
      <c r="D16786" s="199"/>
    </row>
    <row r="16788" spans="4:4" s="198" customFormat="1" ht="15.75" customHeight="1">
      <c r="D16788" s="199"/>
    </row>
    <row r="16790" spans="4:4" s="198" customFormat="1" ht="15.75" customHeight="1">
      <c r="D16790" s="199"/>
    </row>
    <row r="16792" spans="4:4" s="198" customFormat="1" ht="15.75" customHeight="1">
      <c r="D16792" s="199"/>
    </row>
    <row r="16794" spans="4:4" s="198" customFormat="1" ht="15.75" customHeight="1">
      <c r="D16794" s="199"/>
    </row>
    <row r="16796" spans="4:4" s="198" customFormat="1" ht="15.75" customHeight="1">
      <c r="D16796" s="199"/>
    </row>
    <row r="16798" spans="4:4" s="198" customFormat="1" ht="15.75" customHeight="1">
      <c r="D16798" s="199"/>
    </row>
    <row r="16800" spans="4:4" s="198" customFormat="1" ht="15.75" customHeight="1">
      <c r="D16800" s="199"/>
    </row>
    <row r="16802" spans="4:4" s="198" customFormat="1" ht="15.75" customHeight="1">
      <c r="D16802" s="199"/>
    </row>
    <row r="16804" spans="4:4" s="198" customFormat="1" ht="15.75" customHeight="1">
      <c r="D16804" s="199"/>
    </row>
    <row r="16806" spans="4:4" s="198" customFormat="1" ht="15.75" customHeight="1">
      <c r="D16806" s="199"/>
    </row>
    <row r="16808" spans="4:4" s="198" customFormat="1" ht="15.75" customHeight="1">
      <c r="D16808" s="199"/>
    </row>
    <row r="16810" spans="4:4" s="198" customFormat="1" ht="15.75" customHeight="1">
      <c r="D16810" s="199"/>
    </row>
    <row r="16812" spans="4:4" s="198" customFormat="1" ht="15.75" customHeight="1">
      <c r="D16812" s="199"/>
    </row>
    <row r="16814" spans="4:4" s="198" customFormat="1" ht="15.75" customHeight="1">
      <c r="D16814" s="199"/>
    </row>
    <row r="16816" spans="4:4" s="198" customFormat="1" ht="15.75" customHeight="1">
      <c r="D16816" s="199"/>
    </row>
    <row r="16818" spans="4:4" s="198" customFormat="1" ht="15.75" customHeight="1">
      <c r="D16818" s="199"/>
    </row>
    <row r="16820" spans="4:4" s="198" customFormat="1" ht="15.75" customHeight="1">
      <c r="D16820" s="199"/>
    </row>
    <row r="16822" spans="4:4" s="198" customFormat="1" ht="15.75" customHeight="1">
      <c r="D16822" s="199"/>
    </row>
    <row r="16824" spans="4:4" s="198" customFormat="1" ht="15.75" customHeight="1">
      <c r="D16824" s="199"/>
    </row>
    <row r="16826" spans="4:4" s="198" customFormat="1" ht="15.75" customHeight="1">
      <c r="D16826" s="199"/>
    </row>
    <row r="16828" spans="4:4" s="198" customFormat="1" ht="15.75" customHeight="1">
      <c r="D16828" s="199"/>
    </row>
    <row r="16830" spans="4:4" s="198" customFormat="1" ht="15.75" customHeight="1">
      <c r="D16830" s="199"/>
    </row>
    <row r="16832" spans="4:4" s="198" customFormat="1" ht="15.75" customHeight="1">
      <c r="D16832" s="199"/>
    </row>
    <row r="16834" spans="4:4" s="198" customFormat="1" ht="15.75" customHeight="1">
      <c r="D16834" s="199"/>
    </row>
    <row r="16836" spans="4:4" s="198" customFormat="1" ht="15.75" customHeight="1">
      <c r="D16836" s="199"/>
    </row>
    <row r="16838" spans="4:4" s="198" customFormat="1" ht="15.75" customHeight="1">
      <c r="D16838" s="199"/>
    </row>
    <row r="16840" spans="4:4" s="198" customFormat="1" ht="15.75" customHeight="1">
      <c r="D16840" s="199"/>
    </row>
    <row r="16842" spans="4:4" s="198" customFormat="1" ht="15.75" customHeight="1">
      <c r="D16842" s="199"/>
    </row>
    <row r="16844" spans="4:4" s="198" customFormat="1" ht="15.75" customHeight="1">
      <c r="D16844" s="199"/>
    </row>
    <row r="16846" spans="4:4" s="198" customFormat="1" ht="15.75" customHeight="1">
      <c r="D16846" s="199"/>
    </row>
    <row r="16848" spans="4:4" s="198" customFormat="1" ht="15.75" customHeight="1">
      <c r="D16848" s="199"/>
    </row>
    <row r="16850" spans="4:4" s="198" customFormat="1" ht="15.75" customHeight="1">
      <c r="D16850" s="199"/>
    </row>
    <row r="16852" spans="4:4" s="198" customFormat="1" ht="15.75" customHeight="1">
      <c r="D16852" s="199"/>
    </row>
    <row r="16854" spans="4:4" s="198" customFormat="1" ht="15.75" customHeight="1">
      <c r="D16854" s="199"/>
    </row>
    <row r="16856" spans="4:4" s="198" customFormat="1" ht="15.75" customHeight="1">
      <c r="D16856" s="199"/>
    </row>
    <row r="16858" spans="4:4" s="198" customFormat="1" ht="15.75" customHeight="1">
      <c r="D16858" s="199"/>
    </row>
    <row r="16860" spans="4:4" s="198" customFormat="1" ht="15.75" customHeight="1">
      <c r="D16860" s="199"/>
    </row>
    <row r="16862" spans="4:4" s="198" customFormat="1" ht="15.75" customHeight="1">
      <c r="D16862" s="199"/>
    </row>
    <row r="16864" spans="4:4" s="198" customFormat="1" ht="15.75" customHeight="1">
      <c r="D16864" s="199"/>
    </row>
    <row r="16866" spans="4:4" s="198" customFormat="1" ht="15.75" customHeight="1">
      <c r="D16866" s="199"/>
    </row>
    <row r="16868" spans="4:4" s="198" customFormat="1" ht="15.75" customHeight="1">
      <c r="D16868" s="199"/>
    </row>
    <row r="16870" spans="4:4" s="198" customFormat="1" ht="15.75" customHeight="1">
      <c r="D16870" s="199"/>
    </row>
    <row r="16872" spans="4:4" s="198" customFormat="1" ht="15.75" customHeight="1">
      <c r="D16872" s="199"/>
    </row>
    <row r="16874" spans="4:4" s="198" customFormat="1" ht="15.75" customHeight="1">
      <c r="D16874" s="199"/>
    </row>
    <row r="16876" spans="4:4" s="198" customFormat="1" ht="15.75" customHeight="1">
      <c r="D16876" s="199"/>
    </row>
    <row r="16878" spans="4:4" s="198" customFormat="1" ht="15.75" customHeight="1">
      <c r="D16878" s="199"/>
    </row>
    <row r="16880" spans="4:4" s="198" customFormat="1" ht="15.75" customHeight="1">
      <c r="D16880" s="199"/>
    </row>
    <row r="16882" spans="4:4" s="198" customFormat="1" ht="15.75" customHeight="1">
      <c r="D16882" s="199"/>
    </row>
    <row r="16884" spans="4:4" s="198" customFormat="1" ht="15.75" customHeight="1">
      <c r="D16884" s="199"/>
    </row>
    <row r="16886" spans="4:4" s="198" customFormat="1" ht="15.75" customHeight="1">
      <c r="D16886" s="199"/>
    </row>
    <row r="16888" spans="4:4" s="198" customFormat="1" ht="15.75" customHeight="1">
      <c r="D16888" s="199"/>
    </row>
    <row r="16890" spans="4:4" s="198" customFormat="1" ht="15.75" customHeight="1">
      <c r="D16890" s="199"/>
    </row>
    <row r="16892" spans="4:4" s="198" customFormat="1" ht="15.75" customHeight="1">
      <c r="D16892" s="199"/>
    </row>
    <row r="16894" spans="4:4" s="198" customFormat="1" ht="15.75" customHeight="1">
      <c r="D16894" s="199"/>
    </row>
    <row r="16896" spans="4:4" s="198" customFormat="1" ht="15.75" customHeight="1">
      <c r="D16896" s="199"/>
    </row>
    <row r="16898" spans="4:4" s="198" customFormat="1" ht="15.75" customHeight="1">
      <c r="D16898" s="199"/>
    </row>
    <row r="16900" spans="4:4" s="198" customFormat="1" ht="15.75" customHeight="1">
      <c r="D16900" s="199"/>
    </row>
    <row r="16902" spans="4:4" s="198" customFormat="1" ht="15.75" customHeight="1">
      <c r="D16902" s="199"/>
    </row>
    <row r="16904" spans="4:4" s="198" customFormat="1" ht="15.75" customHeight="1">
      <c r="D16904" s="199"/>
    </row>
    <row r="16906" spans="4:4" s="198" customFormat="1" ht="15.75" customHeight="1">
      <c r="D16906" s="199"/>
    </row>
    <row r="16908" spans="4:4" s="198" customFormat="1" ht="15.75" customHeight="1">
      <c r="D16908" s="199"/>
    </row>
    <row r="16910" spans="4:4" s="198" customFormat="1" ht="15.75" customHeight="1">
      <c r="D16910" s="199"/>
    </row>
    <row r="16912" spans="4:4" s="198" customFormat="1" ht="15.75" customHeight="1">
      <c r="D16912" s="199"/>
    </row>
    <row r="16914" spans="4:4" s="198" customFormat="1" ht="15.75" customHeight="1">
      <c r="D16914" s="199"/>
    </row>
    <row r="16916" spans="4:4" s="198" customFormat="1" ht="15.75" customHeight="1">
      <c r="D16916" s="199"/>
    </row>
    <row r="16918" spans="4:4" s="198" customFormat="1" ht="15.75" customHeight="1">
      <c r="D16918" s="199"/>
    </row>
    <row r="16920" spans="4:4" s="198" customFormat="1" ht="15.75" customHeight="1">
      <c r="D16920" s="199"/>
    </row>
    <row r="16922" spans="4:4" s="198" customFormat="1" ht="15.75" customHeight="1">
      <c r="D16922" s="199"/>
    </row>
    <row r="16924" spans="4:4" s="198" customFormat="1" ht="15.75" customHeight="1">
      <c r="D16924" s="199"/>
    </row>
    <row r="16926" spans="4:4" s="198" customFormat="1" ht="15.75" customHeight="1">
      <c r="D16926" s="199"/>
    </row>
    <row r="16928" spans="4:4" s="198" customFormat="1" ht="15.75" customHeight="1">
      <c r="D16928" s="199"/>
    </row>
    <row r="16930" spans="4:4" s="198" customFormat="1" ht="15.75" customHeight="1">
      <c r="D16930" s="199"/>
    </row>
    <row r="16932" spans="4:4" s="198" customFormat="1" ht="15.75" customHeight="1">
      <c r="D16932" s="199"/>
    </row>
    <row r="16934" spans="4:4" s="198" customFormat="1" ht="15.75" customHeight="1">
      <c r="D16934" s="199"/>
    </row>
    <row r="16936" spans="4:4" s="198" customFormat="1" ht="15.75" customHeight="1">
      <c r="D16936" s="199"/>
    </row>
    <row r="16938" spans="4:4" s="198" customFormat="1" ht="15.75" customHeight="1">
      <c r="D16938" s="199"/>
    </row>
    <row r="16940" spans="4:4" s="198" customFormat="1" ht="15.75" customHeight="1">
      <c r="D16940" s="199"/>
    </row>
    <row r="16942" spans="4:4" s="198" customFormat="1" ht="15.75" customHeight="1">
      <c r="D16942" s="199"/>
    </row>
    <row r="16944" spans="4:4" s="198" customFormat="1" ht="15.75" customHeight="1">
      <c r="D16944" s="199"/>
    </row>
    <row r="16946" spans="4:4" s="198" customFormat="1" ht="15.75" customHeight="1">
      <c r="D16946" s="199"/>
    </row>
    <row r="16948" spans="4:4" s="198" customFormat="1" ht="15.75" customHeight="1">
      <c r="D16948" s="199"/>
    </row>
    <row r="16950" spans="4:4" s="198" customFormat="1" ht="15.75" customHeight="1">
      <c r="D16950" s="199"/>
    </row>
    <row r="16952" spans="4:4" s="198" customFormat="1" ht="15.75" customHeight="1">
      <c r="D16952" s="199"/>
    </row>
    <row r="16954" spans="4:4" s="198" customFormat="1" ht="15.75" customHeight="1">
      <c r="D16954" s="199"/>
    </row>
    <row r="16956" spans="4:4" s="198" customFormat="1" ht="15.75" customHeight="1">
      <c r="D16956" s="199"/>
    </row>
    <row r="16958" spans="4:4" s="198" customFormat="1" ht="15.75" customHeight="1">
      <c r="D16958" s="199"/>
    </row>
    <row r="16960" spans="4:4" s="198" customFormat="1" ht="15.75" customHeight="1">
      <c r="D16960" s="199"/>
    </row>
    <row r="16962" spans="4:4" s="198" customFormat="1" ht="15.75" customHeight="1">
      <c r="D16962" s="199"/>
    </row>
    <row r="16964" spans="4:4" s="198" customFormat="1" ht="15.75" customHeight="1">
      <c r="D16964" s="199"/>
    </row>
    <row r="16966" spans="4:4" s="198" customFormat="1" ht="15.75" customHeight="1">
      <c r="D16966" s="199"/>
    </row>
    <row r="16968" spans="4:4" s="198" customFormat="1" ht="15.75" customHeight="1">
      <c r="D16968" s="199"/>
    </row>
    <row r="16970" spans="4:4" s="198" customFormat="1" ht="15.75" customHeight="1">
      <c r="D16970" s="199"/>
    </row>
    <row r="16972" spans="4:4" s="198" customFormat="1" ht="15.75" customHeight="1">
      <c r="D16972" s="199"/>
    </row>
    <row r="16974" spans="4:4" s="198" customFormat="1" ht="15.75" customHeight="1">
      <c r="D16974" s="199"/>
    </row>
    <row r="16976" spans="4:4" s="198" customFormat="1" ht="15.75" customHeight="1">
      <c r="D16976" s="199"/>
    </row>
    <row r="16978" spans="4:4" s="198" customFormat="1" ht="15.75" customHeight="1">
      <c r="D16978" s="199"/>
    </row>
    <row r="16980" spans="4:4" s="198" customFormat="1" ht="15.75" customHeight="1">
      <c r="D16980" s="199"/>
    </row>
    <row r="16982" spans="4:4" s="198" customFormat="1" ht="15.75" customHeight="1">
      <c r="D16982" s="199"/>
    </row>
    <row r="16984" spans="4:4" s="198" customFormat="1" ht="15.75" customHeight="1">
      <c r="D16984" s="199"/>
    </row>
    <row r="16986" spans="4:4" s="198" customFormat="1" ht="15.75" customHeight="1">
      <c r="D16986" s="199"/>
    </row>
    <row r="16988" spans="4:4" s="198" customFormat="1" ht="15.75" customHeight="1">
      <c r="D16988" s="199"/>
    </row>
    <row r="16990" spans="4:4" s="198" customFormat="1" ht="15.75" customHeight="1">
      <c r="D16990" s="199"/>
    </row>
    <row r="16992" spans="4:4" s="198" customFormat="1" ht="15.75" customHeight="1">
      <c r="D16992" s="199"/>
    </row>
    <row r="16994" spans="4:4" s="198" customFormat="1" ht="15.75" customHeight="1">
      <c r="D16994" s="199"/>
    </row>
    <row r="16996" spans="4:4" s="198" customFormat="1" ht="15.75" customHeight="1">
      <c r="D16996" s="199"/>
    </row>
    <row r="16998" spans="4:4" s="198" customFormat="1" ht="15.75" customHeight="1">
      <c r="D16998" s="199"/>
    </row>
    <row r="17000" spans="4:4" s="198" customFormat="1" ht="15.75" customHeight="1">
      <c r="D17000" s="199"/>
    </row>
    <row r="17002" spans="4:4" s="198" customFormat="1" ht="15.75" customHeight="1">
      <c r="D17002" s="199"/>
    </row>
    <row r="17004" spans="4:4" s="198" customFormat="1" ht="15.75" customHeight="1">
      <c r="D17004" s="199"/>
    </row>
    <row r="17006" spans="4:4" s="198" customFormat="1" ht="15.75" customHeight="1">
      <c r="D17006" s="199"/>
    </row>
    <row r="17008" spans="4:4" s="198" customFormat="1" ht="15.75" customHeight="1">
      <c r="D17008" s="199"/>
    </row>
    <row r="17010" spans="4:4" s="198" customFormat="1" ht="15.75" customHeight="1">
      <c r="D17010" s="199"/>
    </row>
    <row r="17012" spans="4:4" s="198" customFormat="1" ht="15.75" customHeight="1">
      <c r="D17012" s="199"/>
    </row>
    <row r="17014" spans="4:4" s="198" customFormat="1" ht="15.75" customHeight="1">
      <c r="D17014" s="199"/>
    </row>
    <row r="17016" spans="4:4" s="198" customFormat="1" ht="15.75" customHeight="1">
      <c r="D17016" s="199"/>
    </row>
    <row r="17018" spans="4:4" s="198" customFormat="1" ht="15.75" customHeight="1">
      <c r="D17018" s="199"/>
    </row>
    <row r="17020" spans="4:4" s="198" customFormat="1" ht="15.75" customHeight="1">
      <c r="D17020" s="199"/>
    </row>
    <row r="17022" spans="4:4" s="198" customFormat="1" ht="15.75" customHeight="1">
      <c r="D17022" s="199"/>
    </row>
    <row r="17024" spans="4:4" s="198" customFormat="1" ht="15.75" customHeight="1">
      <c r="D17024" s="199"/>
    </row>
    <row r="17026" spans="4:4" s="198" customFormat="1" ht="15.75" customHeight="1">
      <c r="D17026" s="199"/>
    </row>
    <row r="17028" spans="4:4" s="198" customFormat="1" ht="15.75" customHeight="1">
      <c r="D17028" s="199"/>
    </row>
    <row r="17030" spans="4:4" s="198" customFormat="1" ht="15.75" customHeight="1">
      <c r="D17030" s="199"/>
    </row>
    <row r="17032" spans="4:4" s="198" customFormat="1" ht="15.75" customHeight="1">
      <c r="D17032" s="199"/>
    </row>
    <row r="17034" spans="4:4" s="198" customFormat="1" ht="15.75" customHeight="1">
      <c r="D17034" s="199"/>
    </row>
    <row r="17036" spans="4:4" s="198" customFormat="1" ht="15.75" customHeight="1">
      <c r="D17036" s="199"/>
    </row>
    <row r="17038" spans="4:4" s="198" customFormat="1" ht="15.75" customHeight="1">
      <c r="D17038" s="199"/>
    </row>
    <row r="17040" spans="4:4" s="198" customFormat="1" ht="15.75" customHeight="1">
      <c r="D17040" s="199"/>
    </row>
    <row r="17042" spans="4:4" s="198" customFormat="1" ht="15.75" customHeight="1">
      <c r="D17042" s="199"/>
    </row>
    <row r="17044" spans="4:4" s="198" customFormat="1" ht="15.75" customHeight="1">
      <c r="D17044" s="199"/>
    </row>
    <row r="17046" spans="4:4" s="198" customFormat="1" ht="15.75" customHeight="1">
      <c r="D17046" s="199"/>
    </row>
    <row r="17048" spans="4:4" s="198" customFormat="1" ht="15.75" customHeight="1">
      <c r="D17048" s="199"/>
    </row>
    <row r="17050" spans="4:4" s="198" customFormat="1" ht="15.75" customHeight="1">
      <c r="D17050" s="199"/>
    </row>
    <row r="17052" spans="4:4" s="198" customFormat="1" ht="15.75" customHeight="1">
      <c r="D17052" s="199"/>
    </row>
    <row r="17054" spans="4:4" s="198" customFormat="1" ht="15.75" customHeight="1">
      <c r="D17054" s="199"/>
    </row>
    <row r="17056" spans="4:4" s="198" customFormat="1" ht="15.75" customHeight="1">
      <c r="D17056" s="199"/>
    </row>
    <row r="17058" spans="4:4" s="198" customFormat="1" ht="15.75" customHeight="1">
      <c r="D17058" s="199"/>
    </row>
    <row r="17060" spans="4:4" s="198" customFormat="1" ht="15.75" customHeight="1">
      <c r="D17060" s="199"/>
    </row>
    <row r="17062" spans="4:4" s="198" customFormat="1" ht="15.75" customHeight="1">
      <c r="D17062" s="199"/>
    </row>
    <row r="17064" spans="4:4" s="198" customFormat="1" ht="15.75" customHeight="1">
      <c r="D17064" s="199"/>
    </row>
    <row r="17066" spans="4:4" s="198" customFormat="1" ht="15.75" customHeight="1">
      <c r="D17066" s="199"/>
    </row>
    <row r="17068" spans="4:4" s="198" customFormat="1" ht="15.75" customHeight="1">
      <c r="D17068" s="199"/>
    </row>
    <row r="17070" spans="4:4" s="198" customFormat="1" ht="15.75" customHeight="1">
      <c r="D17070" s="199"/>
    </row>
    <row r="17072" spans="4:4" s="198" customFormat="1" ht="15.75" customHeight="1">
      <c r="D17072" s="199"/>
    </row>
    <row r="17074" spans="4:4" s="198" customFormat="1" ht="15.75" customHeight="1">
      <c r="D17074" s="199"/>
    </row>
    <row r="17076" spans="4:4" s="198" customFormat="1" ht="15.75" customHeight="1">
      <c r="D17076" s="199"/>
    </row>
    <row r="17078" spans="4:4" s="198" customFormat="1" ht="15.75" customHeight="1">
      <c r="D17078" s="199"/>
    </row>
    <row r="17080" spans="4:4" s="198" customFormat="1" ht="15.75" customHeight="1">
      <c r="D17080" s="199"/>
    </row>
    <row r="17082" spans="4:4" s="198" customFormat="1" ht="15.75" customHeight="1">
      <c r="D17082" s="199"/>
    </row>
    <row r="17084" spans="4:4" s="198" customFormat="1" ht="15.75" customHeight="1">
      <c r="D17084" s="199"/>
    </row>
    <row r="17086" spans="4:4" s="198" customFormat="1" ht="15.75" customHeight="1">
      <c r="D17086" s="199"/>
    </row>
    <row r="17088" spans="4:4" s="198" customFormat="1" ht="15.75" customHeight="1">
      <c r="D17088" s="199"/>
    </row>
    <row r="17090" spans="4:4" s="198" customFormat="1" ht="15.75" customHeight="1">
      <c r="D17090" s="199"/>
    </row>
    <row r="17092" spans="4:4" s="198" customFormat="1" ht="15.75" customHeight="1">
      <c r="D17092" s="199"/>
    </row>
    <row r="17094" spans="4:4" s="198" customFormat="1" ht="15.75" customHeight="1">
      <c r="D17094" s="199"/>
    </row>
    <row r="17096" spans="4:4" s="198" customFormat="1" ht="15.75" customHeight="1">
      <c r="D17096" s="199"/>
    </row>
    <row r="17098" spans="4:4" s="198" customFormat="1" ht="15.75" customHeight="1">
      <c r="D17098" s="199"/>
    </row>
    <row r="17100" spans="4:4" s="198" customFormat="1" ht="15.75" customHeight="1">
      <c r="D17100" s="199"/>
    </row>
    <row r="17102" spans="4:4" s="198" customFormat="1" ht="15.75" customHeight="1">
      <c r="D17102" s="199"/>
    </row>
    <row r="17104" spans="4:4" s="198" customFormat="1" ht="15.75" customHeight="1">
      <c r="D17104" s="199"/>
    </row>
    <row r="17106" spans="4:4" s="198" customFormat="1" ht="15.75" customHeight="1">
      <c r="D17106" s="199"/>
    </row>
    <row r="17108" spans="4:4" s="198" customFormat="1" ht="15.75" customHeight="1">
      <c r="D17108" s="199"/>
    </row>
    <row r="17110" spans="4:4" s="198" customFormat="1" ht="15.75" customHeight="1">
      <c r="D17110" s="199"/>
    </row>
    <row r="17112" spans="4:4" s="198" customFormat="1" ht="15.75" customHeight="1">
      <c r="D17112" s="199"/>
    </row>
    <row r="17114" spans="4:4" s="198" customFormat="1" ht="15.75" customHeight="1">
      <c r="D17114" s="199"/>
    </row>
    <row r="17116" spans="4:4" s="198" customFormat="1" ht="15.75" customHeight="1">
      <c r="D17116" s="199"/>
    </row>
    <row r="17118" spans="4:4" s="198" customFormat="1" ht="15.75" customHeight="1">
      <c r="D17118" s="199"/>
    </row>
    <row r="17120" spans="4:4" s="198" customFormat="1" ht="15.75" customHeight="1">
      <c r="D17120" s="199"/>
    </row>
    <row r="17122" spans="4:4" s="198" customFormat="1" ht="15.75" customHeight="1">
      <c r="D17122" s="199"/>
    </row>
    <row r="17124" spans="4:4" s="198" customFormat="1" ht="15.75" customHeight="1">
      <c r="D17124" s="199"/>
    </row>
    <row r="17126" spans="4:4" s="198" customFormat="1" ht="15.75" customHeight="1">
      <c r="D17126" s="199"/>
    </row>
    <row r="17128" spans="4:4" s="198" customFormat="1" ht="15.75" customHeight="1">
      <c r="D17128" s="199"/>
    </row>
    <row r="17130" spans="4:4" s="198" customFormat="1" ht="15.75" customHeight="1">
      <c r="D17130" s="199"/>
    </row>
    <row r="17132" spans="4:4" s="198" customFormat="1" ht="15.75" customHeight="1">
      <c r="D17132" s="199"/>
    </row>
    <row r="17134" spans="4:4" s="198" customFormat="1" ht="15.75" customHeight="1">
      <c r="D17134" s="199"/>
    </row>
    <row r="17136" spans="4:4" s="198" customFormat="1" ht="15.75" customHeight="1">
      <c r="D17136" s="199"/>
    </row>
    <row r="17138" spans="4:4" s="198" customFormat="1" ht="15.75" customHeight="1">
      <c r="D17138" s="199"/>
    </row>
    <row r="17140" spans="4:4" s="198" customFormat="1" ht="15.75" customHeight="1">
      <c r="D17140" s="199"/>
    </row>
    <row r="17142" spans="4:4" s="198" customFormat="1" ht="15.75" customHeight="1">
      <c r="D17142" s="199"/>
    </row>
    <row r="17144" spans="4:4" s="198" customFormat="1" ht="15.75" customHeight="1">
      <c r="D17144" s="199"/>
    </row>
    <row r="17146" spans="4:4" s="198" customFormat="1" ht="15.75" customHeight="1">
      <c r="D17146" s="199"/>
    </row>
    <row r="17148" spans="4:4" s="198" customFormat="1" ht="15.75" customHeight="1">
      <c r="D17148" s="199"/>
    </row>
    <row r="17150" spans="4:4" s="198" customFormat="1" ht="15.75" customHeight="1">
      <c r="D17150" s="199"/>
    </row>
    <row r="17152" spans="4:4" s="198" customFormat="1" ht="15.75" customHeight="1">
      <c r="D17152" s="199"/>
    </row>
    <row r="17154" spans="4:4" s="198" customFormat="1" ht="15.75" customHeight="1">
      <c r="D17154" s="199"/>
    </row>
    <row r="17156" spans="4:4" s="198" customFormat="1" ht="15.75" customHeight="1">
      <c r="D17156" s="199"/>
    </row>
    <row r="17158" spans="4:4" s="198" customFormat="1" ht="15.75" customHeight="1">
      <c r="D17158" s="199"/>
    </row>
    <row r="17160" spans="4:4" s="198" customFormat="1" ht="15.75" customHeight="1">
      <c r="D17160" s="199"/>
    </row>
    <row r="17162" spans="4:4" s="198" customFormat="1" ht="15.75" customHeight="1">
      <c r="D17162" s="199"/>
    </row>
    <row r="17164" spans="4:4" s="198" customFormat="1" ht="15.75" customHeight="1">
      <c r="D17164" s="199"/>
    </row>
    <row r="17166" spans="4:4" s="198" customFormat="1" ht="15.75" customHeight="1">
      <c r="D17166" s="199"/>
    </row>
    <row r="17168" spans="4:4" s="198" customFormat="1" ht="15.75" customHeight="1">
      <c r="D17168" s="199"/>
    </row>
    <row r="17170" spans="4:4" s="198" customFormat="1" ht="15.75" customHeight="1">
      <c r="D17170" s="199"/>
    </row>
    <row r="17172" spans="4:4" s="198" customFormat="1" ht="15.75" customHeight="1">
      <c r="D17172" s="199"/>
    </row>
    <row r="17174" spans="4:4" s="198" customFormat="1" ht="15.75" customHeight="1">
      <c r="D17174" s="199"/>
    </row>
    <row r="17176" spans="4:4" s="198" customFormat="1" ht="15.75" customHeight="1">
      <c r="D17176" s="199"/>
    </row>
    <row r="17178" spans="4:4" s="198" customFormat="1" ht="15.75" customHeight="1">
      <c r="D17178" s="199"/>
    </row>
    <row r="17180" spans="4:4" s="198" customFormat="1" ht="15.75" customHeight="1">
      <c r="D17180" s="199"/>
    </row>
    <row r="17182" spans="4:4" s="198" customFormat="1" ht="15.75" customHeight="1">
      <c r="D17182" s="199"/>
    </row>
    <row r="17184" spans="4:4" s="198" customFormat="1" ht="15.75" customHeight="1">
      <c r="D17184" s="199"/>
    </row>
    <row r="17186" spans="4:4" s="198" customFormat="1" ht="15.75" customHeight="1">
      <c r="D17186" s="199"/>
    </row>
    <row r="17188" spans="4:4" s="198" customFormat="1" ht="15.75" customHeight="1">
      <c r="D17188" s="199"/>
    </row>
    <row r="17190" spans="4:4" s="198" customFormat="1" ht="15.75" customHeight="1">
      <c r="D17190" s="199"/>
    </row>
    <row r="17192" spans="4:4" s="198" customFormat="1" ht="15.75" customHeight="1">
      <c r="D17192" s="199"/>
    </row>
    <row r="17194" spans="4:4" s="198" customFormat="1" ht="15.75" customHeight="1">
      <c r="D17194" s="199"/>
    </row>
    <row r="17196" spans="4:4" s="198" customFormat="1" ht="15.75" customHeight="1">
      <c r="D17196" s="199"/>
    </row>
    <row r="17198" spans="4:4" s="198" customFormat="1" ht="15.75" customHeight="1">
      <c r="D17198" s="199"/>
    </row>
    <row r="17200" spans="4:4" s="198" customFormat="1" ht="15.75" customHeight="1">
      <c r="D17200" s="199"/>
    </row>
    <row r="17202" spans="4:4" s="198" customFormat="1" ht="15.75" customHeight="1">
      <c r="D17202" s="199"/>
    </row>
    <row r="17204" spans="4:4" s="198" customFormat="1" ht="15.75" customHeight="1">
      <c r="D17204" s="199"/>
    </row>
    <row r="17206" spans="4:4" s="198" customFormat="1" ht="15.75" customHeight="1">
      <c r="D17206" s="199"/>
    </row>
    <row r="17208" spans="4:4" s="198" customFormat="1" ht="15.75" customHeight="1">
      <c r="D17208" s="199"/>
    </row>
    <row r="17210" spans="4:4" s="198" customFormat="1" ht="15.75" customHeight="1">
      <c r="D17210" s="199"/>
    </row>
    <row r="17212" spans="4:4" s="198" customFormat="1" ht="15.75" customHeight="1">
      <c r="D17212" s="199"/>
    </row>
    <row r="17214" spans="4:4" s="198" customFormat="1" ht="15.75" customHeight="1">
      <c r="D17214" s="199"/>
    </row>
    <row r="17216" spans="4:4" s="198" customFormat="1" ht="15.75" customHeight="1">
      <c r="D17216" s="199"/>
    </row>
    <row r="17218" spans="4:4" s="198" customFormat="1" ht="15.75" customHeight="1">
      <c r="D17218" s="199"/>
    </row>
    <row r="17220" spans="4:4" s="198" customFormat="1" ht="15.75" customHeight="1">
      <c r="D17220" s="199"/>
    </row>
    <row r="17222" spans="4:4" s="198" customFormat="1" ht="15.75" customHeight="1">
      <c r="D17222" s="199"/>
    </row>
    <row r="17224" spans="4:4" s="198" customFormat="1" ht="15.75" customHeight="1">
      <c r="D17224" s="199"/>
    </row>
    <row r="17226" spans="4:4" s="198" customFormat="1" ht="15.75" customHeight="1">
      <c r="D17226" s="199"/>
    </row>
    <row r="17228" spans="4:4" s="198" customFormat="1" ht="15.75" customHeight="1">
      <c r="D17228" s="199"/>
    </row>
    <row r="17230" spans="4:4" s="198" customFormat="1" ht="15.75" customHeight="1">
      <c r="D17230" s="199"/>
    </row>
    <row r="17232" spans="4:4" s="198" customFormat="1" ht="15.75" customHeight="1">
      <c r="D17232" s="199"/>
    </row>
    <row r="17234" spans="4:4" s="198" customFormat="1" ht="15.75" customHeight="1">
      <c r="D17234" s="199"/>
    </row>
    <row r="17236" spans="4:4" s="198" customFormat="1" ht="15.75" customHeight="1">
      <c r="D17236" s="199"/>
    </row>
    <row r="17238" spans="4:4" s="198" customFormat="1" ht="15.75" customHeight="1">
      <c r="D17238" s="199"/>
    </row>
    <row r="17240" spans="4:4" s="198" customFormat="1" ht="15.75" customHeight="1">
      <c r="D17240" s="199"/>
    </row>
    <row r="17242" spans="4:4" s="198" customFormat="1" ht="15.75" customHeight="1">
      <c r="D17242" s="199"/>
    </row>
    <row r="17244" spans="4:4" s="198" customFormat="1" ht="15.75" customHeight="1">
      <c r="D17244" s="199"/>
    </row>
    <row r="17246" spans="4:4" s="198" customFormat="1" ht="15.75" customHeight="1">
      <c r="D17246" s="199"/>
    </row>
    <row r="17248" spans="4:4" s="198" customFormat="1" ht="15.75" customHeight="1">
      <c r="D17248" s="199"/>
    </row>
    <row r="17250" spans="4:4" s="198" customFormat="1" ht="15.75" customHeight="1">
      <c r="D17250" s="199"/>
    </row>
    <row r="17252" spans="4:4" s="198" customFormat="1" ht="15.75" customHeight="1">
      <c r="D17252" s="199"/>
    </row>
    <row r="17254" spans="4:4" s="198" customFormat="1" ht="15.75" customHeight="1">
      <c r="D17254" s="199"/>
    </row>
    <row r="17256" spans="4:4" s="198" customFormat="1" ht="15.75" customHeight="1">
      <c r="D17256" s="199"/>
    </row>
    <row r="17258" spans="4:4" s="198" customFormat="1" ht="15.75" customHeight="1">
      <c r="D17258" s="199"/>
    </row>
    <row r="17260" spans="4:4" s="198" customFormat="1" ht="15.75" customHeight="1">
      <c r="D17260" s="199"/>
    </row>
    <row r="17262" spans="4:4" s="198" customFormat="1" ht="15.75" customHeight="1">
      <c r="D17262" s="199"/>
    </row>
    <row r="17264" spans="4:4" s="198" customFormat="1" ht="15.75" customHeight="1">
      <c r="D17264" s="199"/>
    </row>
    <row r="17266" spans="4:4" s="198" customFormat="1" ht="15.75" customHeight="1">
      <c r="D17266" s="199"/>
    </row>
    <row r="17268" spans="4:4" s="198" customFormat="1" ht="15.75" customHeight="1">
      <c r="D17268" s="199"/>
    </row>
    <row r="17270" spans="4:4" s="198" customFormat="1" ht="15.75" customHeight="1">
      <c r="D17270" s="199"/>
    </row>
    <row r="17272" spans="4:4" s="198" customFormat="1" ht="15.75" customHeight="1">
      <c r="D17272" s="199"/>
    </row>
    <row r="17274" spans="4:4" s="198" customFormat="1" ht="15.75" customHeight="1">
      <c r="D17274" s="199"/>
    </row>
    <row r="17276" spans="4:4" s="198" customFormat="1" ht="15.75" customHeight="1">
      <c r="D17276" s="199"/>
    </row>
    <row r="17278" spans="4:4" s="198" customFormat="1" ht="15.75" customHeight="1">
      <c r="D17278" s="199"/>
    </row>
    <row r="17280" spans="4:4" s="198" customFormat="1" ht="15.75" customHeight="1">
      <c r="D17280" s="199"/>
    </row>
    <row r="17282" spans="4:4" s="198" customFormat="1" ht="15.75" customHeight="1">
      <c r="D17282" s="199"/>
    </row>
    <row r="17284" spans="4:4" s="198" customFormat="1" ht="15.75" customHeight="1">
      <c r="D17284" s="199"/>
    </row>
    <row r="17286" spans="4:4" s="198" customFormat="1" ht="15.75" customHeight="1">
      <c r="D17286" s="199"/>
    </row>
    <row r="17288" spans="4:4" s="198" customFormat="1" ht="15.75" customHeight="1">
      <c r="D17288" s="199"/>
    </row>
    <row r="17290" spans="4:4" s="198" customFormat="1" ht="15.75" customHeight="1">
      <c r="D17290" s="199"/>
    </row>
    <row r="17292" spans="4:4" s="198" customFormat="1" ht="15.75" customHeight="1">
      <c r="D17292" s="199"/>
    </row>
    <row r="17294" spans="4:4" s="198" customFormat="1" ht="15.75" customHeight="1">
      <c r="D17294" s="199"/>
    </row>
    <row r="17296" spans="4:4" s="198" customFormat="1" ht="15.75" customHeight="1">
      <c r="D17296" s="199"/>
    </row>
    <row r="17298" spans="4:4" s="198" customFormat="1" ht="15.75" customHeight="1">
      <c r="D17298" s="199"/>
    </row>
    <row r="17300" spans="4:4" s="198" customFormat="1" ht="15.75" customHeight="1">
      <c r="D17300" s="199"/>
    </row>
    <row r="17302" spans="4:4" s="198" customFormat="1" ht="15.75" customHeight="1">
      <c r="D17302" s="199"/>
    </row>
    <row r="17304" spans="4:4" s="198" customFormat="1" ht="15.75" customHeight="1">
      <c r="D17304" s="199"/>
    </row>
    <row r="17306" spans="4:4" s="198" customFormat="1" ht="15.75" customHeight="1">
      <c r="D17306" s="199"/>
    </row>
    <row r="17308" spans="4:4" s="198" customFormat="1" ht="15.75" customHeight="1">
      <c r="D17308" s="199"/>
    </row>
    <row r="17310" spans="4:4" s="198" customFormat="1" ht="15.75" customHeight="1">
      <c r="D17310" s="199"/>
    </row>
    <row r="17312" spans="4:4" s="198" customFormat="1" ht="15.75" customHeight="1">
      <c r="D17312" s="199"/>
    </row>
    <row r="17314" spans="4:4" s="198" customFormat="1" ht="15.75" customHeight="1">
      <c r="D17314" s="199"/>
    </row>
    <row r="17316" spans="4:4" s="198" customFormat="1" ht="15.75" customHeight="1">
      <c r="D17316" s="199"/>
    </row>
    <row r="17318" spans="4:4" s="198" customFormat="1" ht="15.75" customHeight="1">
      <c r="D17318" s="199"/>
    </row>
    <row r="17320" spans="4:4" s="198" customFormat="1" ht="15.75" customHeight="1">
      <c r="D17320" s="199"/>
    </row>
    <row r="17322" spans="4:4" s="198" customFormat="1" ht="15.75" customHeight="1">
      <c r="D17322" s="199"/>
    </row>
    <row r="17324" spans="4:4" s="198" customFormat="1" ht="15.75" customHeight="1">
      <c r="D17324" s="199"/>
    </row>
    <row r="17326" spans="4:4" s="198" customFormat="1" ht="15.75" customHeight="1">
      <c r="D17326" s="199"/>
    </row>
    <row r="17328" spans="4:4" s="198" customFormat="1" ht="15.75" customHeight="1">
      <c r="D17328" s="199"/>
    </row>
    <row r="17330" spans="4:4" s="198" customFormat="1" ht="15.75" customHeight="1">
      <c r="D17330" s="199"/>
    </row>
    <row r="17332" spans="4:4" s="198" customFormat="1" ht="15.75" customHeight="1">
      <c r="D17332" s="199"/>
    </row>
    <row r="17334" spans="4:4" s="198" customFormat="1" ht="15.75" customHeight="1">
      <c r="D17334" s="199"/>
    </row>
    <row r="17336" spans="4:4" s="198" customFormat="1" ht="15.75" customHeight="1">
      <c r="D17336" s="199"/>
    </row>
    <row r="17338" spans="4:4" s="198" customFormat="1" ht="15.75" customHeight="1">
      <c r="D17338" s="199"/>
    </row>
    <row r="17340" spans="4:4" s="198" customFormat="1" ht="15.75" customHeight="1">
      <c r="D17340" s="199"/>
    </row>
    <row r="17342" spans="4:4" s="198" customFormat="1" ht="15.75" customHeight="1">
      <c r="D17342" s="199"/>
    </row>
    <row r="17344" spans="4:4" s="198" customFormat="1" ht="15.75" customHeight="1">
      <c r="D17344" s="199"/>
    </row>
    <row r="17346" spans="4:4" s="198" customFormat="1" ht="15.75" customHeight="1">
      <c r="D17346" s="199"/>
    </row>
    <row r="17348" spans="4:4" s="198" customFormat="1" ht="15.75" customHeight="1">
      <c r="D17348" s="199"/>
    </row>
    <row r="17350" spans="4:4" s="198" customFormat="1" ht="15.75" customHeight="1">
      <c r="D17350" s="199"/>
    </row>
    <row r="17352" spans="4:4" s="198" customFormat="1" ht="15.75" customHeight="1">
      <c r="D17352" s="199"/>
    </row>
    <row r="17354" spans="4:4" s="198" customFormat="1" ht="15.75" customHeight="1">
      <c r="D17354" s="199"/>
    </row>
    <row r="17356" spans="4:4" s="198" customFormat="1" ht="15.75" customHeight="1">
      <c r="D17356" s="199"/>
    </row>
    <row r="17358" spans="4:4" s="198" customFormat="1" ht="15.75" customHeight="1">
      <c r="D17358" s="199"/>
    </row>
    <row r="17360" spans="4:4" s="198" customFormat="1" ht="15.75" customHeight="1">
      <c r="D17360" s="199"/>
    </row>
    <row r="17362" spans="4:4" s="198" customFormat="1" ht="15.75" customHeight="1">
      <c r="D17362" s="199"/>
    </row>
    <row r="17364" spans="4:4" s="198" customFormat="1" ht="15.75" customHeight="1">
      <c r="D17364" s="199"/>
    </row>
    <row r="17366" spans="4:4" s="198" customFormat="1" ht="15.75" customHeight="1">
      <c r="D17366" s="199"/>
    </row>
    <row r="17368" spans="4:4" s="198" customFormat="1" ht="15.75" customHeight="1">
      <c r="D17368" s="199"/>
    </row>
    <row r="17370" spans="4:4" s="198" customFormat="1" ht="15.75" customHeight="1">
      <c r="D17370" s="199"/>
    </row>
    <row r="17372" spans="4:4" s="198" customFormat="1" ht="15.75" customHeight="1">
      <c r="D17372" s="199"/>
    </row>
    <row r="17374" spans="4:4" s="198" customFormat="1" ht="15.75" customHeight="1">
      <c r="D17374" s="199"/>
    </row>
    <row r="17376" spans="4:4" s="198" customFormat="1" ht="15.75" customHeight="1">
      <c r="D17376" s="199"/>
    </row>
    <row r="17378" spans="4:4" s="198" customFormat="1" ht="15.75" customHeight="1">
      <c r="D17378" s="199"/>
    </row>
    <row r="17380" spans="4:4" s="198" customFormat="1" ht="15.75" customHeight="1">
      <c r="D17380" s="199"/>
    </row>
    <row r="17382" spans="4:4" s="198" customFormat="1" ht="15.75" customHeight="1">
      <c r="D17382" s="199"/>
    </row>
    <row r="17384" spans="4:4" s="198" customFormat="1" ht="15.75" customHeight="1">
      <c r="D17384" s="199"/>
    </row>
    <row r="17386" spans="4:4" s="198" customFormat="1" ht="15.75" customHeight="1">
      <c r="D17386" s="199"/>
    </row>
    <row r="17388" spans="4:4" s="198" customFormat="1" ht="15.75" customHeight="1">
      <c r="D17388" s="199"/>
    </row>
    <row r="17390" spans="4:4" s="198" customFormat="1" ht="15.75" customHeight="1">
      <c r="D17390" s="199"/>
    </row>
    <row r="17392" spans="4:4" s="198" customFormat="1" ht="15.75" customHeight="1">
      <c r="D17392" s="199"/>
    </row>
    <row r="17394" spans="4:4" s="198" customFormat="1" ht="15.75" customHeight="1">
      <c r="D17394" s="199"/>
    </row>
    <row r="17396" spans="4:4" s="198" customFormat="1" ht="15.75" customHeight="1">
      <c r="D17396" s="199"/>
    </row>
    <row r="17398" spans="4:4" s="198" customFormat="1" ht="15.75" customHeight="1">
      <c r="D17398" s="199"/>
    </row>
    <row r="17400" spans="4:4" s="198" customFormat="1" ht="15.75" customHeight="1">
      <c r="D17400" s="199"/>
    </row>
    <row r="17402" spans="4:4" s="198" customFormat="1" ht="15.75" customHeight="1">
      <c r="D17402" s="199"/>
    </row>
    <row r="17404" spans="4:4" s="198" customFormat="1" ht="15.75" customHeight="1">
      <c r="D17404" s="199"/>
    </row>
    <row r="17406" spans="4:4" s="198" customFormat="1" ht="15.75" customHeight="1">
      <c r="D17406" s="199"/>
    </row>
    <row r="17408" spans="4:4" s="198" customFormat="1" ht="15.75" customHeight="1">
      <c r="D17408" s="199"/>
    </row>
    <row r="17410" spans="4:4" s="198" customFormat="1" ht="15.75" customHeight="1">
      <c r="D17410" s="199"/>
    </row>
    <row r="17412" spans="4:4" s="198" customFormat="1" ht="15.75" customHeight="1">
      <c r="D17412" s="199"/>
    </row>
    <row r="17414" spans="4:4" s="198" customFormat="1" ht="15.75" customHeight="1">
      <c r="D17414" s="199"/>
    </row>
    <row r="17416" spans="4:4" s="198" customFormat="1" ht="15.75" customHeight="1">
      <c r="D17416" s="199"/>
    </row>
    <row r="17418" spans="4:4" s="198" customFormat="1" ht="15.75" customHeight="1">
      <c r="D17418" s="199"/>
    </row>
    <row r="17420" spans="4:4" s="198" customFormat="1" ht="15.75" customHeight="1">
      <c r="D17420" s="199"/>
    </row>
    <row r="17422" spans="4:4" s="198" customFormat="1" ht="15.75" customHeight="1">
      <c r="D17422" s="199"/>
    </row>
    <row r="17424" spans="4:4" s="198" customFormat="1" ht="15.75" customHeight="1">
      <c r="D17424" s="199"/>
    </row>
    <row r="17426" spans="4:4" s="198" customFormat="1" ht="15.75" customHeight="1">
      <c r="D17426" s="199"/>
    </row>
    <row r="17428" spans="4:4" s="198" customFormat="1" ht="15.75" customHeight="1">
      <c r="D17428" s="199"/>
    </row>
    <row r="17430" spans="4:4" s="198" customFormat="1" ht="15.75" customHeight="1">
      <c r="D17430" s="199"/>
    </row>
    <row r="17432" spans="4:4" s="198" customFormat="1" ht="15.75" customHeight="1">
      <c r="D17432" s="199"/>
    </row>
    <row r="17434" spans="4:4" s="198" customFormat="1" ht="15.75" customHeight="1">
      <c r="D17434" s="199"/>
    </row>
    <row r="17436" spans="4:4" s="198" customFormat="1" ht="15.75" customHeight="1">
      <c r="D17436" s="199"/>
    </row>
    <row r="17438" spans="4:4" s="198" customFormat="1" ht="15.75" customHeight="1">
      <c r="D17438" s="199"/>
    </row>
    <row r="17440" spans="4:4" s="198" customFormat="1" ht="15.75" customHeight="1">
      <c r="D17440" s="199"/>
    </row>
    <row r="17442" spans="4:4" s="198" customFormat="1" ht="15.75" customHeight="1">
      <c r="D17442" s="199"/>
    </row>
    <row r="17444" spans="4:4" s="198" customFormat="1" ht="15.75" customHeight="1">
      <c r="D17444" s="199"/>
    </row>
    <row r="17446" spans="4:4" s="198" customFormat="1" ht="15.75" customHeight="1">
      <c r="D17446" s="199"/>
    </row>
    <row r="17448" spans="4:4" s="198" customFormat="1" ht="15.75" customHeight="1">
      <c r="D17448" s="199"/>
    </row>
    <row r="17450" spans="4:4" s="198" customFormat="1" ht="15.75" customHeight="1">
      <c r="D17450" s="199"/>
    </row>
    <row r="17452" spans="4:4" s="198" customFormat="1" ht="15.75" customHeight="1">
      <c r="D17452" s="199"/>
    </row>
    <row r="17454" spans="4:4" s="198" customFormat="1" ht="15.75" customHeight="1">
      <c r="D17454" s="199"/>
    </row>
    <row r="17456" spans="4:4" s="198" customFormat="1" ht="15.75" customHeight="1">
      <c r="D17456" s="199"/>
    </row>
    <row r="17458" spans="4:4" s="198" customFormat="1" ht="15.75" customHeight="1">
      <c r="D17458" s="199"/>
    </row>
    <row r="17460" spans="4:4" s="198" customFormat="1" ht="15.75" customHeight="1">
      <c r="D17460" s="199"/>
    </row>
    <row r="17462" spans="4:4" s="198" customFormat="1" ht="15.75" customHeight="1">
      <c r="D17462" s="199"/>
    </row>
    <row r="17464" spans="4:4" s="198" customFormat="1" ht="15.75" customHeight="1">
      <c r="D17464" s="199"/>
    </row>
    <row r="17466" spans="4:4" s="198" customFormat="1" ht="15.75" customHeight="1">
      <c r="D17466" s="199"/>
    </row>
    <row r="17468" spans="4:4" s="198" customFormat="1" ht="15.75" customHeight="1">
      <c r="D17468" s="199"/>
    </row>
    <row r="17470" spans="4:4" s="198" customFormat="1" ht="15.75" customHeight="1">
      <c r="D17470" s="199"/>
    </row>
    <row r="17472" spans="4:4" s="198" customFormat="1" ht="15.75" customHeight="1">
      <c r="D17472" s="199"/>
    </row>
    <row r="17474" spans="4:4" s="198" customFormat="1" ht="15.75" customHeight="1">
      <c r="D17474" s="199"/>
    </row>
    <row r="17476" spans="4:4" s="198" customFormat="1" ht="15.75" customHeight="1">
      <c r="D17476" s="199"/>
    </row>
    <row r="17478" spans="4:4" s="198" customFormat="1" ht="15.75" customHeight="1">
      <c r="D17478" s="199"/>
    </row>
    <row r="17480" spans="4:4" s="198" customFormat="1" ht="15.75" customHeight="1">
      <c r="D17480" s="199"/>
    </row>
    <row r="17482" spans="4:4" s="198" customFormat="1" ht="15.75" customHeight="1">
      <c r="D17482" s="199"/>
    </row>
    <row r="17484" spans="4:4" s="198" customFormat="1" ht="15.75" customHeight="1">
      <c r="D17484" s="199"/>
    </row>
    <row r="17486" spans="4:4" s="198" customFormat="1" ht="15.75" customHeight="1">
      <c r="D17486" s="199"/>
    </row>
    <row r="17488" spans="4:4" s="198" customFormat="1" ht="15.75" customHeight="1">
      <c r="D17488" s="199"/>
    </row>
    <row r="17490" spans="4:4" s="198" customFormat="1" ht="15.75" customHeight="1">
      <c r="D17490" s="199"/>
    </row>
    <row r="17492" spans="4:4" s="198" customFormat="1" ht="15.75" customHeight="1">
      <c r="D17492" s="199"/>
    </row>
    <row r="17494" spans="4:4" s="198" customFormat="1" ht="15.75" customHeight="1">
      <c r="D17494" s="199"/>
    </row>
    <row r="17496" spans="4:4" s="198" customFormat="1" ht="15.75" customHeight="1">
      <c r="D17496" s="199"/>
    </row>
    <row r="17498" spans="4:4" s="198" customFormat="1" ht="15.75" customHeight="1">
      <c r="D17498" s="199"/>
    </row>
    <row r="17500" spans="4:4" s="198" customFormat="1" ht="15.75" customHeight="1">
      <c r="D17500" s="199"/>
    </row>
    <row r="17502" spans="4:4" s="198" customFormat="1" ht="15.75" customHeight="1">
      <c r="D17502" s="199"/>
    </row>
    <row r="17504" spans="4:4" s="198" customFormat="1" ht="15.75" customHeight="1">
      <c r="D17504" s="199"/>
    </row>
    <row r="17506" spans="4:4" s="198" customFormat="1" ht="15.75" customHeight="1">
      <c r="D17506" s="199"/>
    </row>
    <row r="17508" spans="4:4" s="198" customFormat="1" ht="15.75" customHeight="1">
      <c r="D17508" s="199"/>
    </row>
    <row r="17510" spans="4:4" s="198" customFormat="1" ht="15.75" customHeight="1">
      <c r="D17510" s="199"/>
    </row>
    <row r="17512" spans="4:4" s="198" customFormat="1" ht="15.75" customHeight="1">
      <c r="D17512" s="199"/>
    </row>
    <row r="17514" spans="4:4" s="198" customFormat="1" ht="15.75" customHeight="1">
      <c r="D17514" s="199"/>
    </row>
    <row r="17516" spans="4:4" s="198" customFormat="1" ht="15.75" customHeight="1">
      <c r="D17516" s="199"/>
    </row>
    <row r="17518" spans="4:4" s="198" customFormat="1" ht="15.75" customHeight="1">
      <c r="D17518" s="199"/>
    </row>
    <row r="17520" spans="4:4" s="198" customFormat="1" ht="15.75" customHeight="1">
      <c r="D17520" s="199"/>
    </row>
    <row r="17522" spans="4:4" s="198" customFormat="1" ht="15.75" customHeight="1">
      <c r="D17522" s="199"/>
    </row>
    <row r="17524" spans="4:4" s="198" customFormat="1" ht="15.75" customHeight="1">
      <c r="D17524" s="199"/>
    </row>
    <row r="17526" spans="4:4" s="198" customFormat="1" ht="15.75" customHeight="1">
      <c r="D17526" s="199"/>
    </row>
    <row r="17528" spans="4:4" s="198" customFormat="1" ht="15.75" customHeight="1">
      <c r="D17528" s="199"/>
    </row>
    <row r="17530" spans="4:4" s="198" customFormat="1" ht="15.75" customHeight="1">
      <c r="D17530" s="199"/>
    </row>
    <row r="17532" spans="4:4" s="198" customFormat="1" ht="15.75" customHeight="1">
      <c r="D17532" s="199"/>
    </row>
    <row r="17534" spans="4:4" s="198" customFormat="1" ht="15.75" customHeight="1">
      <c r="D17534" s="199"/>
    </row>
    <row r="17536" spans="4:4" s="198" customFormat="1" ht="15.75" customHeight="1">
      <c r="D17536" s="199"/>
    </row>
    <row r="17538" spans="4:4" s="198" customFormat="1" ht="15.75" customHeight="1">
      <c r="D17538" s="199"/>
    </row>
    <row r="17540" spans="4:4" s="198" customFormat="1" ht="15.75" customHeight="1">
      <c r="D17540" s="199"/>
    </row>
    <row r="17542" spans="4:4" s="198" customFormat="1" ht="15.75" customHeight="1">
      <c r="D17542" s="199"/>
    </row>
    <row r="17544" spans="4:4" s="198" customFormat="1" ht="15.75" customHeight="1">
      <c r="D17544" s="199"/>
    </row>
    <row r="17546" spans="4:4" s="198" customFormat="1" ht="15.75" customHeight="1">
      <c r="D17546" s="199"/>
    </row>
    <row r="17548" spans="4:4" s="198" customFormat="1" ht="15.75" customHeight="1">
      <c r="D17548" s="199"/>
    </row>
    <row r="17550" spans="4:4" s="198" customFormat="1" ht="15.75" customHeight="1">
      <c r="D17550" s="199"/>
    </row>
    <row r="17552" spans="4:4" s="198" customFormat="1" ht="15.75" customHeight="1">
      <c r="D17552" s="199"/>
    </row>
    <row r="17554" spans="4:4" s="198" customFormat="1" ht="15.75" customHeight="1">
      <c r="D17554" s="199"/>
    </row>
    <row r="17556" spans="4:4" s="198" customFormat="1" ht="15.75" customHeight="1">
      <c r="D17556" s="199"/>
    </row>
    <row r="17558" spans="4:4" s="198" customFormat="1" ht="15.75" customHeight="1">
      <c r="D17558" s="199"/>
    </row>
    <row r="17560" spans="4:4" s="198" customFormat="1" ht="15.75" customHeight="1">
      <c r="D17560" s="199"/>
    </row>
    <row r="17562" spans="4:4" s="198" customFormat="1" ht="15.75" customHeight="1">
      <c r="D17562" s="199"/>
    </row>
    <row r="17564" spans="4:4" s="198" customFormat="1" ht="15.75" customHeight="1">
      <c r="D17564" s="199"/>
    </row>
    <row r="17566" spans="4:4" s="198" customFormat="1" ht="15.75" customHeight="1">
      <c r="D17566" s="199"/>
    </row>
    <row r="17568" spans="4:4" s="198" customFormat="1" ht="15.75" customHeight="1">
      <c r="D17568" s="199"/>
    </row>
    <row r="17570" spans="4:4" s="198" customFormat="1" ht="15.75" customHeight="1">
      <c r="D17570" s="199"/>
    </row>
    <row r="17572" spans="4:4" s="198" customFormat="1" ht="15.75" customHeight="1">
      <c r="D17572" s="199"/>
    </row>
    <row r="17574" spans="4:4" s="198" customFormat="1" ht="15.75" customHeight="1">
      <c r="D17574" s="199"/>
    </row>
    <row r="17576" spans="4:4" s="198" customFormat="1" ht="15.75" customHeight="1">
      <c r="D17576" s="199"/>
    </row>
    <row r="17578" spans="4:4" s="198" customFormat="1" ht="15.75" customHeight="1">
      <c r="D17578" s="199"/>
    </row>
    <row r="17580" spans="4:4" s="198" customFormat="1" ht="15.75" customHeight="1">
      <c r="D17580" s="199"/>
    </row>
    <row r="17582" spans="4:4" s="198" customFormat="1" ht="15.75" customHeight="1">
      <c r="D17582" s="199"/>
    </row>
    <row r="17584" spans="4:4" s="198" customFormat="1" ht="15.75" customHeight="1">
      <c r="D17584" s="199"/>
    </row>
    <row r="17586" spans="4:4" s="198" customFormat="1" ht="15.75" customHeight="1">
      <c r="D17586" s="199"/>
    </row>
    <row r="17588" spans="4:4" s="198" customFormat="1" ht="15.75" customHeight="1">
      <c r="D17588" s="199"/>
    </row>
    <row r="17590" spans="4:4" s="198" customFormat="1" ht="15.75" customHeight="1">
      <c r="D17590" s="199"/>
    </row>
    <row r="17592" spans="4:4" s="198" customFormat="1" ht="15.75" customHeight="1">
      <c r="D17592" s="199"/>
    </row>
    <row r="17594" spans="4:4" s="198" customFormat="1" ht="15.75" customHeight="1">
      <c r="D17594" s="199"/>
    </row>
    <row r="17596" spans="4:4" s="198" customFormat="1" ht="15.75" customHeight="1">
      <c r="D17596" s="199"/>
    </row>
    <row r="17598" spans="4:4" s="198" customFormat="1" ht="15.75" customHeight="1">
      <c r="D17598" s="199"/>
    </row>
    <row r="17600" spans="4:4" s="198" customFormat="1" ht="15.75" customHeight="1">
      <c r="D17600" s="199"/>
    </row>
    <row r="17602" spans="4:4" s="198" customFormat="1" ht="15.75" customHeight="1">
      <c r="D17602" s="199"/>
    </row>
    <row r="17604" spans="4:4" s="198" customFormat="1" ht="15.75" customHeight="1">
      <c r="D17604" s="199"/>
    </row>
    <row r="17606" spans="4:4" s="198" customFormat="1" ht="15.75" customHeight="1">
      <c r="D17606" s="199"/>
    </row>
    <row r="17608" spans="4:4" s="198" customFormat="1" ht="15.75" customHeight="1">
      <c r="D17608" s="199"/>
    </row>
    <row r="17610" spans="4:4" s="198" customFormat="1" ht="15.75" customHeight="1">
      <c r="D17610" s="199"/>
    </row>
    <row r="17612" spans="4:4" s="198" customFormat="1" ht="15.75" customHeight="1">
      <c r="D17612" s="199"/>
    </row>
    <row r="17614" spans="4:4" s="198" customFormat="1" ht="15.75" customHeight="1">
      <c r="D17614" s="199"/>
    </row>
    <row r="17616" spans="4:4" s="198" customFormat="1" ht="15.75" customHeight="1">
      <c r="D17616" s="199"/>
    </row>
    <row r="17618" spans="4:4" s="198" customFormat="1" ht="15.75" customHeight="1">
      <c r="D17618" s="199"/>
    </row>
    <row r="17620" spans="4:4" s="198" customFormat="1" ht="15.75" customHeight="1">
      <c r="D17620" s="199"/>
    </row>
    <row r="17622" spans="4:4" s="198" customFormat="1" ht="15.75" customHeight="1">
      <c r="D17622" s="199"/>
    </row>
    <row r="17624" spans="4:4" s="198" customFormat="1" ht="15.75" customHeight="1">
      <c r="D17624" s="199"/>
    </row>
    <row r="17626" spans="4:4" s="198" customFormat="1" ht="15.75" customHeight="1">
      <c r="D17626" s="199"/>
    </row>
    <row r="17628" spans="4:4" s="198" customFormat="1" ht="15.75" customHeight="1">
      <c r="D17628" s="199"/>
    </row>
    <row r="17630" spans="4:4" s="198" customFormat="1" ht="15.75" customHeight="1">
      <c r="D17630" s="199"/>
    </row>
    <row r="17632" spans="4:4" s="198" customFormat="1" ht="15.75" customHeight="1">
      <c r="D17632" s="199"/>
    </row>
    <row r="17634" spans="4:4" s="198" customFormat="1" ht="15.75" customHeight="1">
      <c r="D17634" s="199"/>
    </row>
    <row r="17636" spans="4:4" s="198" customFormat="1" ht="15.75" customHeight="1">
      <c r="D17636" s="199"/>
    </row>
    <row r="17638" spans="4:4" s="198" customFormat="1" ht="15.75" customHeight="1">
      <c r="D17638" s="199"/>
    </row>
    <row r="17640" spans="4:4" s="198" customFormat="1" ht="15.75" customHeight="1">
      <c r="D17640" s="199"/>
    </row>
    <row r="17642" spans="4:4" s="198" customFormat="1" ht="15.75" customHeight="1">
      <c r="D17642" s="199"/>
    </row>
    <row r="17644" spans="4:4" s="198" customFormat="1" ht="15.75" customHeight="1">
      <c r="D17644" s="199"/>
    </row>
    <row r="17646" spans="4:4" s="198" customFormat="1" ht="15.75" customHeight="1">
      <c r="D17646" s="199"/>
    </row>
    <row r="17648" spans="4:4" s="198" customFormat="1" ht="15.75" customHeight="1">
      <c r="D17648" s="199"/>
    </row>
    <row r="17650" spans="4:4" s="198" customFormat="1" ht="15.75" customHeight="1">
      <c r="D17650" s="199"/>
    </row>
    <row r="17652" spans="4:4" s="198" customFormat="1" ht="15.75" customHeight="1">
      <c r="D17652" s="199"/>
    </row>
    <row r="17654" spans="4:4" s="198" customFormat="1" ht="15.75" customHeight="1">
      <c r="D17654" s="199"/>
    </row>
    <row r="17656" spans="4:4" s="198" customFormat="1" ht="15.75" customHeight="1">
      <c r="D17656" s="199"/>
    </row>
    <row r="17658" spans="4:4" s="198" customFormat="1" ht="15.75" customHeight="1">
      <c r="D17658" s="199"/>
    </row>
    <row r="17660" spans="4:4" s="198" customFormat="1" ht="15.75" customHeight="1">
      <c r="D17660" s="199"/>
    </row>
    <row r="17662" spans="4:4" s="198" customFormat="1" ht="15.75" customHeight="1">
      <c r="D17662" s="199"/>
    </row>
    <row r="17664" spans="4:4" s="198" customFormat="1" ht="15.75" customHeight="1">
      <c r="D17664" s="199"/>
    </row>
    <row r="17666" spans="4:4" s="198" customFormat="1" ht="15.75" customHeight="1">
      <c r="D17666" s="199"/>
    </row>
    <row r="17668" spans="4:4" s="198" customFormat="1" ht="15.75" customHeight="1">
      <c r="D17668" s="199"/>
    </row>
    <row r="17670" spans="4:4" s="198" customFormat="1" ht="15.75" customHeight="1">
      <c r="D17670" s="199"/>
    </row>
    <row r="17672" spans="4:4" s="198" customFormat="1" ht="15.75" customHeight="1">
      <c r="D17672" s="199"/>
    </row>
    <row r="17674" spans="4:4" s="198" customFormat="1" ht="15.75" customHeight="1">
      <c r="D17674" s="199"/>
    </row>
    <row r="17676" spans="4:4" s="198" customFormat="1" ht="15.75" customHeight="1">
      <c r="D17676" s="199"/>
    </row>
    <row r="17678" spans="4:4" s="198" customFormat="1" ht="15.75" customHeight="1">
      <c r="D17678" s="199"/>
    </row>
    <row r="17680" spans="4:4" s="198" customFormat="1" ht="15.75" customHeight="1">
      <c r="D17680" s="199"/>
    </row>
    <row r="17682" spans="4:4" s="198" customFormat="1" ht="15.75" customHeight="1">
      <c r="D17682" s="199"/>
    </row>
    <row r="17684" spans="4:4" s="198" customFormat="1" ht="15.75" customHeight="1">
      <c r="D17684" s="199"/>
    </row>
    <row r="17686" spans="4:4" s="198" customFormat="1" ht="15.75" customHeight="1">
      <c r="D17686" s="199"/>
    </row>
    <row r="17688" spans="4:4" s="198" customFormat="1" ht="15.75" customHeight="1">
      <c r="D17688" s="199"/>
    </row>
    <row r="17690" spans="4:4" s="198" customFormat="1" ht="15.75" customHeight="1">
      <c r="D17690" s="199"/>
    </row>
    <row r="17692" spans="4:4" s="198" customFormat="1" ht="15.75" customHeight="1">
      <c r="D17692" s="199"/>
    </row>
    <row r="17694" spans="4:4" s="198" customFormat="1" ht="15.75" customHeight="1">
      <c r="D17694" s="199"/>
    </row>
    <row r="17696" spans="4:4" s="198" customFormat="1" ht="15.75" customHeight="1">
      <c r="D17696" s="199"/>
    </row>
    <row r="17698" spans="4:4" s="198" customFormat="1" ht="15.75" customHeight="1">
      <c r="D17698" s="199"/>
    </row>
    <row r="17700" spans="4:4" s="198" customFormat="1" ht="15.75" customHeight="1">
      <c r="D17700" s="199"/>
    </row>
    <row r="17702" spans="4:4" s="198" customFormat="1" ht="15.75" customHeight="1">
      <c r="D17702" s="199"/>
    </row>
    <row r="17704" spans="4:4" s="198" customFormat="1" ht="15.75" customHeight="1">
      <c r="D17704" s="199"/>
    </row>
    <row r="17706" spans="4:4" s="198" customFormat="1" ht="15.75" customHeight="1">
      <c r="D17706" s="199"/>
    </row>
    <row r="17708" spans="4:4" s="198" customFormat="1" ht="15.75" customHeight="1">
      <c r="D17708" s="199"/>
    </row>
    <row r="17710" spans="4:4" s="198" customFormat="1" ht="15.75" customHeight="1">
      <c r="D17710" s="199"/>
    </row>
    <row r="17712" spans="4:4" s="198" customFormat="1" ht="15.75" customHeight="1">
      <c r="D17712" s="199"/>
    </row>
    <row r="17714" spans="4:4" s="198" customFormat="1" ht="15.75" customHeight="1">
      <c r="D17714" s="199"/>
    </row>
    <row r="17716" spans="4:4" s="198" customFormat="1" ht="15.75" customHeight="1">
      <c r="D17716" s="199"/>
    </row>
    <row r="17718" spans="4:4" s="198" customFormat="1" ht="15.75" customHeight="1">
      <c r="D17718" s="199"/>
    </row>
    <row r="17720" spans="4:4" s="198" customFormat="1" ht="15.75" customHeight="1">
      <c r="D17720" s="199"/>
    </row>
    <row r="17722" spans="4:4" s="198" customFormat="1" ht="15.75" customHeight="1">
      <c r="D17722" s="199"/>
    </row>
    <row r="17724" spans="4:4" s="198" customFormat="1" ht="15.75" customHeight="1">
      <c r="D17724" s="199"/>
    </row>
    <row r="17726" spans="4:4" s="198" customFormat="1" ht="15.75" customHeight="1">
      <c r="D17726" s="199"/>
    </row>
    <row r="17728" spans="4:4" s="198" customFormat="1" ht="15.75" customHeight="1">
      <c r="D17728" s="199"/>
    </row>
    <row r="17730" spans="4:4" s="198" customFormat="1" ht="15.75" customHeight="1">
      <c r="D17730" s="199"/>
    </row>
    <row r="17732" spans="4:4" s="198" customFormat="1" ht="15.75" customHeight="1">
      <c r="D17732" s="199"/>
    </row>
    <row r="17734" spans="4:4" s="198" customFormat="1" ht="15.75" customHeight="1">
      <c r="D17734" s="199"/>
    </row>
    <row r="17736" spans="4:4" s="198" customFormat="1" ht="15.75" customHeight="1">
      <c r="D17736" s="199"/>
    </row>
    <row r="17738" spans="4:4" s="198" customFormat="1" ht="15.75" customHeight="1">
      <c r="D17738" s="199"/>
    </row>
    <row r="17740" spans="4:4" s="198" customFormat="1" ht="15.75" customHeight="1">
      <c r="D17740" s="199"/>
    </row>
    <row r="17742" spans="4:4" s="198" customFormat="1" ht="15.75" customHeight="1">
      <c r="D17742" s="199"/>
    </row>
    <row r="17744" spans="4:4" s="198" customFormat="1" ht="15.75" customHeight="1">
      <c r="D17744" s="199"/>
    </row>
    <row r="17746" spans="4:4" s="198" customFormat="1" ht="15.75" customHeight="1">
      <c r="D17746" s="199"/>
    </row>
    <row r="17748" spans="4:4" s="198" customFormat="1" ht="15.75" customHeight="1">
      <c r="D17748" s="199"/>
    </row>
    <row r="17750" spans="4:4" s="198" customFormat="1" ht="15.75" customHeight="1">
      <c r="D17750" s="199"/>
    </row>
    <row r="17752" spans="4:4" s="198" customFormat="1" ht="15.75" customHeight="1">
      <c r="D17752" s="199"/>
    </row>
    <row r="17754" spans="4:4" s="198" customFormat="1" ht="15.75" customHeight="1">
      <c r="D17754" s="199"/>
    </row>
    <row r="17756" spans="4:4" s="198" customFormat="1" ht="15.75" customHeight="1">
      <c r="D17756" s="199"/>
    </row>
    <row r="17758" spans="4:4" s="198" customFormat="1" ht="15.75" customHeight="1">
      <c r="D17758" s="199"/>
    </row>
    <row r="17760" spans="4:4" s="198" customFormat="1" ht="15.75" customHeight="1">
      <c r="D17760" s="199"/>
    </row>
    <row r="17762" spans="4:4" s="198" customFormat="1" ht="15.75" customHeight="1">
      <c r="D17762" s="199"/>
    </row>
    <row r="17764" spans="4:4" s="198" customFormat="1" ht="15.75" customHeight="1">
      <c r="D17764" s="199"/>
    </row>
    <row r="17766" spans="4:4" s="198" customFormat="1" ht="15.75" customHeight="1">
      <c r="D17766" s="199"/>
    </row>
    <row r="17768" spans="4:4" s="198" customFormat="1" ht="15.75" customHeight="1">
      <c r="D17768" s="199"/>
    </row>
    <row r="17770" spans="4:4" s="198" customFormat="1" ht="15.75" customHeight="1">
      <c r="D17770" s="199"/>
    </row>
    <row r="17772" spans="4:4" s="198" customFormat="1" ht="15.75" customHeight="1">
      <c r="D17772" s="199"/>
    </row>
    <row r="17774" spans="4:4" s="198" customFormat="1" ht="15.75" customHeight="1">
      <c r="D17774" s="199"/>
    </row>
    <row r="17776" spans="4:4" s="198" customFormat="1" ht="15.75" customHeight="1">
      <c r="D17776" s="199"/>
    </row>
    <row r="17778" spans="4:4" s="198" customFormat="1" ht="15.75" customHeight="1">
      <c r="D17778" s="199"/>
    </row>
    <row r="17780" spans="4:4" s="198" customFormat="1" ht="15.75" customHeight="1">
      <c r="D17780" s="199"/>
    </row>
    <row r="17782" spans="4:4" s="198" customFormat="1" ht="15.75" customHeight="1">
      <c r="D17782" s="199"/>
    </row>
    <row r="17784" spans="4:4" s="198" customFormat="1" ht="15.75" customHeight="1">
      <c r="D17784" s="199"/>
    </row>
    <row r="17786" spans="4:4" s="198" customFormat="1" ht="15.75" customHeight="1">
      <c r="D17786" s="199"/>
    </row>
    <row r="17788" spans="4:4" s="198" customFormat="1" ht="15.75" customHeight="1">
      <c r="D17788" s="199"/>
    </row>
    <row r="17790" spans="4:4" s="198" customFormat="1" ht="15.75" customHeight="1">
      <c r="D17790" s="199"/>
    </row>
    <row r="17792" spans="4:4" s="198" customFormat="1" ht="15.75" customHeight="1">
      <c r="D17792" s="199"/>
    </row>
    <row r="17794" spans="4:4" s="198" customFormat="1" ht="15.75" customHeight="1">
      <c r="D17794" s="199"/>
    </row>
    <row r="17796" spans="4:4" s="198" customFormat="1" ht="15.75" customHeight="1">
      <c r="D17796" s="199"/>
    </row>
    <row r="17798" spans="4:4" s="198" customFormat="1" ht="15.75" customHeight="1">
      <c r="D17798" s="199"/>
    </row>
    <row r="17800" spans="4:4" s="198" customFormat="1" ht="15.75" customHeight="1">
      <c r="D17800" s="199"/>
    </row>
    <row r="17802" spans="4:4" s="198" customFormat="1" ht="15.75" customHeight="1">
      <c r="D17802" s="199"/>
    </row>
    <row r="17804" spans="4:4" s="198" customFormat="1" ht="15.75" customHeight="1">
      <c r="D17804" s="199"/>
    </row>
    <row r="17806" spans="4:4" s="198" customFormat="1" ht="15.75" customHeight="1">
      <c r="D17806" s="199"/>
    </row>
    <row r="17808" spans="4:4" s="198" customFormat="1" ht="15.75" customHeight="1">
      <c r="D17808" s="199"/>
    </row>
    <row r="17810" spans="4:4" s="198" customFormat="1" ht="15.75" customHeight="1">
      <c r="D17810" s="199"/>
    </row>
    <row r="17812" spans="4:4" s="198" customFormat="1" ht="15.75" customHeight="1">
      <c r="D17812" s="199"/>
    </row>
    <row r="17814" spans="4:4" s="198" customFormat="1" ht="15.75" customHeight="1">
      <c r="D17814" s="199"/>
    </row>
    <row r="17816" spans="4:4" s="198" customFormat="1" ht="15.75" customHeight="1">
      <c r="D17816" s="199"/>
    </row>
    <row r="17818" spans="4:4" s="198" customFormat="1" ht="15.75" customHeight="1">
      <c r="D17818" s="199"/>
    </row>
    <row r="17820" spans="4:4" s="198" customFormat="1" ht="15.75" customHeight="1">
      <c r="D17820" s="199"/>
    </row>
    <row r="17822" spans="4:4" s="198" customFormat="1" ht="15.75" customHeight="1">
      <c r="D17822" s="199"/>
    </row>
    <row r="17824" spans="4:4" s="198" customFormat="1" ht="15.75" customHeight="1">
      <c r="D17824" s="199"/>
    </row>
    <row r="17826" spans="4:4" s="198" customFormat="1" ht="15.75" customHeight="1">
      <c r="D17826" s="199"/>
    </row>
    <row r="17828" spans="4:4" s="198" customFormat="1" ht="15.75" customHeight="1">
      <c r="D17828" s="199"/>
    </row>
    <row r="17830" spans="4:4" s="198" customFormat="1" ht="15.75" customHeight="1">
      <c r="D17830" s="199"/>
    </row>
    <row r="17832" spans="4:4" s="198" customFormat="1" ht="15.75" customHeight="1">
      <c r="D17832" s="199"/>
    </row>
    <row r="17834" spans="4:4" s="198" customFormat="1" ht="15.75" customHeight="1">
      <c r="D17834" s="199"/>
    </row>
    <row r="17836" spans="4:4" s="198" customFormat="1" ht="15.75" customHeight="1">
      <c r="D17836" s="199"/>
    </row>
    <row r="17838" spans="4:4" s="198" customFormat="1" ht="15.75" customHeight="1">
      <c r="D17838" s="199"/>
    </row>
    <row r="17840" spans="4:4" s="198" customFormat="1" ht="15.75" customHeight="1">
      <c r="D17840" s="199"/>
    </row>
    <row r="17842" spans="4:4" s="198" customFormat="1" ht="15.75" customHeight="1">
      <c r="D17842" s="199"/>
    </row>
    <row r="17844" spans="4:4" s="198" customFormat="1" ht="15.75" customHeight="1">
      <c r="D17844" s="199"/>
    </row>
    <row r="17846" spans="4:4" s="198" customFormat="1" ht="15.75" customHeight="1">
      <c r="D17846" s="199"/>
    </row>
    <row r="17848" spans="4:4" s="198" customFormat="1" ht="15.75" customHeight="1">
      <c r="D17848" s="199"/>
    </row>
    <row r="17850" spans="4:4" s="198" customFormat="1" ht="15.75" customHeight="1">
      <c r="D17850" s="199"/>
    </row>
    <row r="17852" spans="4:4" s="198" customFormat="1" ht="15.75" customHeight="1">
      <c r="D17852" s="199"/>
    </row>
    <row r="17854" spans="4:4" s="198" customFormat="1" ht="15.75" customHeight="1">
      <c r="D17854" s="199"/>
    </row>
    <row r="17856" spans="4:4" s="198" customFormat="1" ht="15.75" customHeight="1">
      <c r="D17856" s="199"/>
    </row>
    <row r="17858" spans="4:4" s="198" customFormat="1" ht="15.75" customHeight="1">
      <c r="D17858" s="199"/>
    </row>
    <row r="17860" spans="4:4" s="198" customFormat="1" ht="15.75" customHeight="1">
      <c r="D17860" s="199"/>
    </row>
    <row r="17862" spans="4:4" s="198" customFormat="1" ht="15.75" customHeight="1">
      <c r="D17862" s="199"/>
    </row>
    <row r="17864" spans="4:4" s="198" customFormat="1" ht="15.75" customHeight="1">
      <c r="D17864" s="199"/>
    </row>
    <row r="17866" spans="4:4" s="198" customFormat="1" ht="15.75" customHeight="1">
      <c r="D17866" s="199"/>
    </row>
    <row r="17868" spans="4:4" s="198" customFormat="1" ht="15.75" customHeight="1">
      <c r="D17868" s="199"/>
    </row>
    <row r="17870" spans="4:4" s="198" customFormat="1" ht="15.75" customHeight="1">
      <c r="D17870" s="199"/>
    </row>
    <row r="17872" spans="4:4" s="198" customFormat="1" ht="15.75" customHeight="1">
      <c r="D17872" s="199"/>
    </row>
    <row r="17874" spans="4:4" s="198" customFormat="1" ht="15.75" customHeight="1">
      <c r="D17874" s="199"/>
    </row>
    <row r="17876" spans="4:4" s="198" customFormat="1" ht="15.75" customHeight="1">
      <c r="D17876" s="199"/>
    </row>
    <row r="17878" spans="4:4" s="198" customFormat="1" ht="15.75" customHeight="1">
      <c r="D17878" s="199"/>
    </row>
    <row r="17880" spans="4:4" s="198" customFormat="1" ht="15.75" customHeight="1">
      <c r="D17880" s="199"/>
    </row>
    <row r="17882" spans="4:4" s="198" customFormat="1" ht="15.75" customHeight="1">
      <c r="D17882" s="199"/>
    </row>
    <row r="17884" spans="4:4" s="198" customFormat="1" ht="15.75" customHeight="1">
      <c r="D17884" s="199"/>
    </row>
    <row r="17886" spans="4:4" s="198" customFormat="1" ht="15.75" customHeight="1">
      <c r="D17886" s="199"/>
    </row>
    <row r="17888" spans="4:4" s="198" customFormat="1" ht="15.75" customHeight="1">
      <c r="D17888" s="199"/>
    </row>
    <row r="17890" spans="4:4" s="198" customFormat="1" ht="15.75" customHeight="1">
      <c r="D17890" s="199"/>
    </row>
    <row r="17892" spans="4:4" s="198" customFormat="1" ht="15.75" customHeight="1">
      <c r="D17892" s="199"/>
    </row>
    <row r="17894" spans="4:4" s="198" customFormat="1" ht="15.75" customHeight="1">
      <c r="D17894" s="199"/>
    </row>
    <row r="17896" spans="4:4" s="198" customFormat="1" ht="15.75" customHeight="1">
      <c r="D17896" s="199"/>
    </row>
    <row r="17898" spans="4:4" s="198" customFormat="1" ht="15.75" customHeight="1">
      <c r="D17898" s="199"/>
    </row>
    <row r="17900" spans="4:4" s="198" customFormat="1" ht="15.75" customHeight="1">
      <c r="D17900" s="199"/>
    </row>
    <row r="17902" spans="4:4" s="198" customFormat="1" ht="15.75" customHeight="1">
      <c r="D17902" s="199"/>
    </row>
    <row r="17904" spans="4:4" s="198" customFormat="1" ht="15.75" customHeight="1">
      <c r="D17904" s="199"/>
    </row>
    <row r="17906" spans="4:4" s="198" customFormat="1" ht="15.75" customHeight="1">
      <c r="D17906" s="199"/>
    </row>
    <row r="17908" spans="4:4" s="198" customFormat="1" ht="15.75" customHeight="1">
      <c r="D17908" s="199"/>
    </row>
    <row r="17910" spans="4:4" s="198" customFormat="1" ht="15.75" customHeight="1">
      <c r="D17910" s="199"/>
    </row>
    <row r="17912" spans="4:4" s="198" customFormat="1" ht="15.75" customHeight="1">
      <c r="D17912" s="199"/>
    </row>
    <row r="17914" spans="4:4" s="198" customFormat="1" ht="15.75" customHeight="1">
      <c r="D17914" s="199"/>
    </row>
    <row r="17916" spans="4:4" s="198" customFormat="1" ht="15.75" customHeight="1">
      <c r="D17916" s="199"/>
    </row>
    <row r="17918" spans="4:4" s="198" customFormat="1" ht="15.75" customHeight="1">
      <c r="D17918" s="199"/>
    </row>
    <row r="17920" spans="4:4" s="198" customFormat="1" ht="15.75" customHeight="1">
      <c r="D17920" s="199"/>
    </row>
    <row r="17922" spans="4:4" s="198" customFormat="1" ht="15.75" customHeight="1">
      <c r="D17922" s="199"/>
    </row>
    <row r="17924" spans="4:4" s="198" customFormat="1" ht="15.75" customHeight="1">
      <c r="D17924" s="199"/>
    </row>
    <row r="17926" spans="4:4" s="198" customFormat="1" ht="15.75" customHeight="1">
      <c r="D17926" s="199"/>
    </row>
    <row r="17928" spans="4:4" s="198" customFormat="1" ht="15.75" customHeight="1">
      <c r="D17928" s="199"/>
    </row>
    <row r="17930" spans="4:4" s="198" customFormat="1" ht="15.75" customHeight="1">
      <c r="D17930" s="199"/>
    </row>
    <row r="17932" spans="4:4" s="198" customFormat="1" ht="15.75" customHeight="1">
      <c r="D17932" s="199"/>
    </row>
    <row r="17934" spans="4:4" s="198" customFormat="1" ht="15.75" customHeight="1">
      <c r="D17934" s="199"/>
    </row>
    <row r="17936" spans="4:4" s="198" customFormat="1" ht="15.75" customHeight="1">
      <c r="D17936" s="199"/>
    </row>
    <row r="17938" spans="4:4" s="198" customFormat="1" ht="15.75" customHeight="1">
      <c r="D17938" s="199"/>
    </row>
    <row r="17940" spans="4:4" s="198" customFormat="1" ht="15.75" customHeight="1">
      <c r="D17940" s="199"/>
    </row>
    <row r="17942" spans="4:4" s="198" customFormat="1" ht="15.75" customHeight="1">
      <c r="D17942" s="199"/>
    </row>
    <row r="17944" spans="4:4" s="198" customFormat="1" ht="15.75" customHeight="1">
      <c r="D17944" s="199"/>
    </row>
    <row r="17946" spans="4:4" s="198" customFormat="1" ht="15.75" customHeight="1">
      <c r="D17946" s="199"/>
    </row>
    <row r="17948" spans="4:4" s="198" customFormat="1" ht="15.75" customHeight="1">
      <c r="D17948" s="199"/>
    </row>
    <row r="17950" spans="4:4" s="198" customFormat="1" ht="15.75" customHeight="1">
      <c r="D17950" s="199"/>
    </row>
    <row r="17952" spans="4:4" s="198" customFormat="1" ht="15.75" customHeight="1">
      <c r="D17952" s="199"/>
    </row>
    <row r="17954" spans="4:4" s="198" customFormat="1" ht="15.75" customHeight="1">
      <c r="D17954" s="199"/>
    </row>
    <row r="17956" spans="4:4" s="198" customFormat="1" ht="15.75" customHeight="1">
      <c r="D17956" s="199"/>
    </row>
    <row r="17958" spans="4:4" s="198" customFormat="1" ht="15.75" customHeight="1">
      <c r="D17958" s="199"/>
    </row>
    <row r="17960" spans="4:4" s="198" customFormat="1" ht="15.75" customHeight="1">
      <c r="D17960" s="199"/>
    </row>
    <row r="17962" spans="4:4" s="198" customFormat="1" ht="15.75" customHeight="1">
      <c r="D17962" s="199"/>
    </row>
    <row r="17964" spans="4:4" s="198" customFormat="1" ht="15.75" customHeight="1">
      <c r="D17964" s="199"/>
    </row>
    <row r="17966" spans="4:4" s="198" customFormat="1" ht="15.75" customHeight="1">
      <c r="D17966" s="199"/>
    </row>
    <row r="17968" spans="4:4" s="198" customFormat="1" ht="15.75" customHeight="1">
      <c r="D17968" s="199"/>
    </row>
    <row r="17970" spans="4:4" s="198" customFormat="1" ht="15.75" customHeight="1">
      <c r="D17970" s="199"/>
    </row>
    <row r="17972" spans="4:4" s="198" customFormat="1" ht="15.75" customHeight="1">
      <c r="D17972" s="199"/>
    </row>
    <row r="17974" spans="4:4" s="198" customFormat="1" ht="15.75" customHeight="1">
      <c r="D17974" s="199"/>
    </row>
    <row r="17976" spans="4:4" s="198" customFormat="1" ht="15.75" customHeight="1">
      <c r="D17976" s="199"/>
    </row>
    <row r="17978" spans="4:4" s="198" customFormat="1" ht="15.75" customHeight="1">
      <c r="D17978" s="199"/>
    </row>
    <row r="17980" spans="4:4" s="198" customFormat="1" ht="15.75" customHeight="1">
      <c r="D17980" s="199"/>
    </row>
    <row r="17982" spans="4:4" s="198" customFormat="1" ht="15.75" customHeight="1">
      <c r="D17982" s="199"/>
    </row>
    <row r="17984" spans="4:4" s="198" customFormat="1" ht="15.75" customHeight="1">
      <c r="D17984" s="199"/>
    </row>
    <row r="17986" spans="4:4" s="198" customFormat="1" ht="15.75" customHeight="1">
      <c r="D17986" s="199"/>
    </row>
    <row r="17988" spans="4:4" s="198" customFormat="1" ht="15.75" customHeight="1">
      <c r="D17988" s="199"/>
    </row>
    <row r="17990" spans="4:4" s="198" customFormat="1" ht="15.75" customHeight="1">
      <c r="D17990" s="199"/>
    </row>
    <row r="17992" spans="4:4" s="198" customFormat="1" ht="15.75" customHeight="1">
      <c r="D17992" s="199"/>
    </row>
    <row r="17994" spans="4:4" s="198" customFormat="1" ht="15.75" customHeight="1">
      <c r="D17994" s="199"/>
    </row>
    <row r="17996" spans="4:4" s="198" customFormat="1" ht="15.75" customHeight="1">
      <c r="D17996" s="199"/>
    </row>
    <row r="17998" spans="4:4" s="198" customFormat="1" ht="15.75" customHeight="1">
      <c r="D17998" s="199"/>
    </row>
    <row r="18000" spans="4:4" s="198" customFormat="1" ht="15.75" customHeight="1">
      <c r="D18000" s="199"/>
    </row>
    <row r="18002" spans="4:4" s="198" customFormat="1" ht="15.75" customHeight="1">
      <c r="D18002" s="199"/>
    </row>
    <row r="18004" spans="4:4" s="198" customFormat="1" ht="15.75" customHeight="1">
      <c r="D18004" s="199"/>
    </row>
    <row r="18006" spans="4:4" s="198" customFormat="1" ht="15.75" customHeight="1">
      <c r="D18006" s="199"/>
    </row>
    <row r="18008" spans="4:4" s="198" customFormat="1" ht="15.75" customHeight="1">
      <c r="D18008" s="199"/>
    </row>
    <row r="18010" spans="4:4" s="198" customFormat="1" ht="15.75" customHeight="1">
      <c r="D18010" s="199"/>
    </row>
    <row r="18012" spans="4:4" s="198" customFormat="1" ht="15.75" customHeight="1">
      <c r="D18012" s="199"/>
    </row>
    <row r="18014" spans="4:4" s="198" customFormat="1" ht="15.75" customHeight="1">
      <c r="D18014" s="199"/>
    </row>
    <row r="18016" spans="4:4" s="198" customFormat="1" ht="15.75" customHeight="1">
      <c r="D18016" s="199"/>
    </row>
    <row r="18018" spans="4:4" s="198" customFormat="1" ht="15.75" customHeight="1">
      <c r="D18018" s="199"/>
    </row>
    <row r="18020" spans="4:4" s="198" customFormat="1" ht="15.75" customHeight="1">
      <c r="D18020" s="199"/>
    </row>
    <row r="18022" spans="4:4" s="198" customFormat="1" ht="15.75" customHeight="1">
      <c r="D18022" s="199"/>
    </row>
    <row r="18024" spans="4:4" s="198" customFormat="1" ht="15.75" customHeight="1">
      <c r="D18024" s="199"/>
    </row>
    <row r="18026" spans="4:4" s="198" customFormat="1" ht="15.75" customHeight="1">
      <c r="D18026" s="199"/>
    </row>
    <row r="18028" spans="4:4" s="198" customFormat="1" ht="15.75" customHeight="1">
      <c r="D18028" s="199"/>
    </row>
    <row r="18030" spans="4:4" s="198" customFormat="1" ht="15.75" customHeight="1">
      <c r="D18030" s="199"/>
    </row>
    <row r="18032" spans="4:4" s="198" customFormat="1" ht="15.75" customHeight="1">
      <c r="D18032" s="199"/>
    </row>
    <row r="18034" spans="4:4" s="198" customFormat="1" ht="15.75" customHeight="1">
      <c r="D18034" s="199"/>
    </row>
    <row r="18036" spans="4:4" s="198" customFormat="1" ht="15.75" customHeight="1">
      <c r="D18036" s="199"/>
    </row>
    <row r="18038" spans="4:4" s="198" customFormat="1" ht="15.75" customHeight="1">
      <c r="D18038" s="199"/>
    </row>
    <row r="18040" spans="4:4" s="198" customFormat="1" ht="15.75" customHeight="1">
      <c r="D18040" s="199"/>
    </row>
    <row r="18042" spans="4:4" s="198" customFormat="1" ht="15.75" customHeight="1">
      <c r="D18042" s="199"/>
    </row>
    <row r="18044" spans="4:4" s="198" customFormat="1" ht="15.75" customHeight="1">
      <c r="D18044" s="199"/>
    </row>
    <row r="18046" spans="4:4" s="198" customFormat="1" ht="15.75" customHeight="1">
      <c r="D18046" s="199"/>
    </row>
    <row r="18048" spans="4:4" s="198" customFormat="1" ht="15.75" customHeight="1">
      <c r="D18048" s="199"/>
    </row>
    <row r="18050" spans="4:4" s="198" customFormat="1" ht="15.75" customHeight="1">
      <c r="D18050" s="199"/>
    </row>
    <row r="18052" spans="4:4" s="198" customFormat="1" ht="15.75" customHeight="1">
      <c r="D18052" s="199"/>
    </row>
    <row r="18054" spans="4:4" s="198" customFormat="1" ht="15.75" customHeight="1">
      <c r="D18054" s="199"/>
    </row>
    <row r="18056" spans="4:4" s="198" customFormat="1" ht="15.75" customHeight="1">
      <c r="D18056" s="199"/>
    </row>
    <row r="18058" spans="4:4" s="198" customFormat="1" ht="15.75" customHeight="1">
      <c r="D18058" s="199"/>
    </row>
    <row r="18060" spans="4:4" s="198" customFormat="1" ht="15.75" customHeight="1">
      <c r="D18060" s="199"/>
    </row>
    <row r="18062" spans="4:4" s="198" customFormat="1" ht="15.75" customHeight="1">
      <c r="D18062" s="199"/>
    </row>
    <row r="18064" spans="4:4" s="198" customFormat="1" ht="15.75" customHeight="1">
      <c r="D18064" s="199"/>
    </row>
    <row r="18066" spans="4:4" s="198" customFormat="1" ht="15.75" customHeight="1">
      <c r="D18066" s="199"/>
    </row>
    <row r="18068" spans="4:4" s="198" customFormat="1" ht="15.75" customHeight="1">
      <c r="D18068" s="199"/>
    </row>
    <row r="18070" spans="4:4" s="198" customFormat="1" ht="15.75" customHeight="1">
      <c r="D18070" s="199"/>
    </row>
    <row r="18072" spans="4:4" s="198" customFormat="1" ht="15.75" customHeight="1">
      <c r="D18072" s="199"/>
    </row>
    <row r="18074" spans="4:4" s="198" customFormat="1" ht="15.75" customHeight="1">
      <c r="D18074" s="199"/>
    </row>
    <row r="18076" spans="4:4" s="198" customFormat="1" ht="15.75" customHeight="1">
      <c r="D18076" s="199"/>
    </row>
    <row r="18078" spans="4:4" s="198" customFormat="1" ht="15.75" customHeight="1">
      <c r="D18078" s="199"/>
    </row>
    <row r="18080" spans="4:4" s="198" customFormat="1" ht="15.75" customHeight="1">
      <c r="D18080" s="199"/>
    </row>
    <row r="18082" spans="4:4" s="198" customFormat="1" ht="15.75" customHeight="1">
      <c r="D18082" s="199"/>
    </row>
    <row r="18084" spans="4:4" s="198" customFormat="1" ht="15.75" customHeight="1">
      <c r="D18084" s="199"/>
    </row>
    <row r="18086" spans="4:4" s="198" customFormat="1" ht="15.75" customHeight="1">
      <c r="D18086" s="199"/>
    </row>
    <row r="18088" spans="4:4" s="198" customFormat="1" ht="15.75" customHeight="1">
      <c r="D18088" s="199"/>
    </row>
    <row r="18090" spans="4:4" s="198" customFormat="1" ht="15.75" customHeight="1">
      <c r="D18090" s="199"/>
    </row>
    <row r="18092" spans="4:4" s="198" customFormat="1" ht="15.75" customHeight="1">
      <c r="D18092" s="199"/>
    </row>
    <row r="18094" spans="4:4" s="198" customFormat="1" ht="15.75" customHeight="1">
      <c r="D18094" s="199"/>
    </row>
    <row r="18096" spans="4:4" s="198" customFormat="1" ht="15.75" customHeight="1">
      <c r="D18096" s="199"/>
    </row>
    <row r="18098" spans="4:4" s="198" customFormat="1" ht="15.75" customHeight="1">
      <c r="D18098" s="199"/>
    </row>
    <row r="18100" spans="4:4" s="198" customFormat="1" ht="15.75" customHeight="1">
      <c r="D18100" s="199"/>
    </row>
    <row r="18102" spans="4:4" s="198" customFormat="1" ht="15.75" customHeight="1">
      <c r="D18102" s="199"/>
    </row>
    <row r="18104" spans="4:4" s="198" customFormat="1" ht="15.75" customHeight="1">
      <c r="D18104" s="199"/>
    </row>
    <row r="18106" spans="4:4" s="198" customFormat="1" ht="15.75" customHeight="1">
      <c r="D18106" s="199"/>
    </row>
    <row r="18108" spans="4:4" s="198" customFormat="1" ht="15.75" customHeight="1">
      <c r="D18108" s="199"/>
    </row>
    <row r="18110" spans="4:4" s="198" customFormat="1" ht="15.75" customHeight="1">
      <c r="D18110" s="199"/>
    </row>
    <row r="18112" spans="4:4" s="198" customFormat="1" ht="15.75" customHeight="1">
      <c r="D18112" s="199"/>
    </row>
    <row r="18114" spans="4:4" s="198" customFormat="1" ht="15.75" customHeight="1">
      <c r="D18114" s="199"/>
    </row>
    <row r="18116" spans="4:4" s="198" customFormat="1" ht="15.75" customHeight="1">
      <c r="D18116" s="199"/>
    </row>
    <row r="18118" spans="4:4" s="198" customFormat="1" ht="15.75" customHeight="1">
      <c r="D18118" s="199"/>
    </row>
    <row r="18120" spans="4:4" s="198" customFormat="1" ht="15.75" customHeight="1">
      <c r="D18120" s="199"/>
    </row>
    <row r="18122" spans="4:4" s="198" customFormat="1" ht="15.75" customHeight="1">
      <c r="D18122" s="199"/>
    </row>
    <row r="18124" spans="4:4" s="198" customFormat="1" ht="15.75" customHeight="1">
      <c r="D18124" s="199"/>
    </row>
    <row r="18126" spans="4:4" s="198" customFormat="1" ht="15.75" customHeight="1">
      <c r="D18126" s="199"/>
    </row>
    <row r="18128" spans="4:4" s="198" customFormat="1" ht="15.75" customHeight="1">
      <c r="D18128" s="199"/>
    </row>
    <row r="18130" spans="4:4" s="198" customFormat="1" ht="15.75" customHeight="1">
      <c r="D18130" s="199"/>
    </row>
    <row r="18132" spans="4:4" s="198" customFormat="1" ht="15.75" customHeight="1">
      <c r="D18132" s="199"/>
    </row>
    <row r="18134" spans="4:4" s="198" customFormat="1" ht="15.75" customHeight="1">
      <c r="D18134" s="199"/>
    </row>
    <row r="18136" spans="4:4" s="198" customFormat="1" ht="15.75" customHeight="1">
      <c r="D18136" s="199"/>
    </row>
    <row r="18138" spans="4:4" s="198" customFormat="1" ht="15.75" customHeight="1">
      <c r="D18138" s="199"/>
    </row>
    <row r="18140" spans="4:4" s="198" customFormat="1" ht="15.75" customHeight="1">
      <c r="D18140" s="199"/>
    </row>
    <row r="18142" spans="4:4" s="198" customFormat="1" ht="15.75" customHeight="1">
      <c r="D18142" s="199"/>
    </row>
    <row r="18144" spans="4:4" s="198" customFormat="1" ht="15.75" customHeight="1">
      <c r="D18144" s="199"/>
    </row>
    <row r="18146" spans="4:4" s="198" customFormat="1" ht="15.75" customHeight="1">
      <c r="D18146" s="199"/>
    </row>
    <row r="18148" spans="4:4" s="198" customFormat="1" ht="15.75" customHeight="1">
      <c r="D18148" s="199"/>
    </row>
    <row r="18150" spans="4:4" s="198" customFormat="1" ht="15.75" customHeight="1">
      <c r="D18150" s="199"/>
    </row>
    <row r="18152" spans="4:4" s="198" customFormat="1" ht="15.75" customHeight="1">
      <c r="D18152" s="199"/>
    </row>
    <row r="18154" spans="4:4" s="198" customFormat="1" ht="15.75" customHeight="1">
      <c r="D18154" s="199"/>
    </row>
    <row r="18156" spans="4:4" s="198" customFormat="1" ht="15.75" customHeight="1">
      <c r="D18156" s="199"/>
    </row>
    <row r="18158" spans="4:4" s="198" customFormat="1" ht="15.75" customHeight="1">
      <c r="D18158" s="199"/>
    </row>
    <row r="18160" spans="4:4" s="198" customFormat="1" ht="15.75" customHeight="1">
      <c r="D18160" s="199"/>
    </row>
    <row r="18162" spans="4:4" s="198" customFormat="1" ht="15.75" customHeight="1">
      <c r="D18162" s="199"/>
    </row>
    <row r="18164" spans="4:4" s="198" customFormat="1" ht="15.75" customHeight="1">
      <c r="D18164" s="199"/>
    </row>
    <row r="18166" spans="4:4" s="198" customFormat="1" ht="15.75" customHeight="1">
      <c r="D18166" s="199"/>
    </row>
    <row r="18168" spans="4:4" s="198" customFormat="1" ht="15.75" customHeight="1">
      <c r="D18168" s="199"/>
    </row>
    <row r="18170" spans="4:4" s="198" customFormat="1" ht="15.75" customHeight="1">
      <c r="D18170" s="199"/>
    </row>
    <row r="18172" spans="4:4" s="198" customFormat="1" ht="15.75" customHeight="1">
      <c r="D18172" s="199"/>
    </row>
    <row r="18174" spans="4:4" s="198" customFormat="1" ht="15.75" customHeight="1">
      <c r="D18174" s="199"/>
    </row>
    <row r="18176" spans="4:4" s="198" customFormat="1" ht="15.75" customHeight="1">
      <c r="D18176" s="199"/>
    </row>
    <row r="18178" spans="4:4" s="198" customFormat="1" ht="15.75" customHeight="1">
      <c r="D18178" s="199"/>
    </row>
    <row r="18180" spans="4:4" s="198" customFormat="1" ht="15.75" customHeight="1">
      <c r="D18180" s="199"/>
    </row>
    <row r="18182" spans="4:4" s="198" customFormat="1" ht="15.75" customHeight="1">
      <c r="D18182" s="199"/>
    </row>
    <row r="18184" spans="4:4" s="198" customFormat="1" ht="15.75" customHeight="1">
      <c r="D18184" s="199"/>
    </row>
    <row r="18186" spans="4:4" s="198" customFormat="1" ht="15.75" customHeight="1">
      <c r="D18186" s="199"/>
    </row>
    <row r="18188" spans="4:4" s="198" customFormat="1" ht="15.75" customHeight="1">
      <c r="D18188" s="199"/>
    </row>
    <row r="18190" spans="4:4" s="198" customFormat="1" ht="15.75" customHeight="1">
      <c r="D18190" s="199"/>
    </row>
    <row r="18192" spans="4:4" s="198" customFormat="1" ht="15.75" customHeight="1">
      <c r="D18192" s="199"/>
    </row>
    <row r="18194" spans="4:4" s="198" customFormat="1" ht="15.75" customHeight="1">
      <c r="D18194" s="199"/>
    </row>
    <row r="18196" spans="4:4" s="198" customFormat="1" ht="15.75" customHeight="1">
      <c r="D18196" s="199"/>
    </row>
    <row r="18198" spans="4:4" s="198" customFormat="1" ht="15.75" customHeight="1">
      <c r="D18198" s="199"/>
    </row>
    <row r="18200" spans="4:4" s="198" customFormat="1" ht="15.75" customHeight="1">
      <c r="D18200" s="199"/>
    </row>
    <row r="18202" spans="4:4" s="198" customFormat="1" ht="15.75" customHeight="1">
      <c r="D18202" s="199"/>
    </row>
    <row r="18204" spans="4:4" s="198" customFormat="1" ht="15.75" customHeight="1">
      <c r="D18204" s="199"/>
    </row>
    <row r="18206" spans="4:4" s="198" customFormat="1" ht="15.75" customHeight="1">
      <c r="D18206" s="199"/>
    </row>
    <row r="18208" spans="4:4" s="198" customFormat="1" ht="15.75" customHeight="1">
      <c r="D18208" s="199"/>
    </row>
    <row r="18210" spans="4:4" s="198" customFormat="1" ht="15.75" customHeight="1">
      <c r="D18210" s="199"/>
    </row>
    <row r="18212" spans="4:4" s="198" customFormat="1" ht="15.75" customHeight="1">
      <c r="D18212" s="199"/>
    </row>
    <row r="18214" spans="4:4" s="198" customFormat="1" ht="15.75" customHeight="1">
      <c r="D18214" s="199"/>
    </row>
    <row r="18216" spans="4:4" s="198" customFormat="1" ht="15.75" customHeight="1">
      <c r="D18216" s="199"/>
    </row>
    <row r="18218" spans="4:4" s="198" customFormat="1" ht="15.75" customHeight="1">
      <c r="D18218" s="199"/>
    </row>
    <row r="18220" spans="4:4" s="198" customFormat="1" ht="15.75" customHeight="1">
      <c r="D18220" s="199"/>
    </row>
    <row r="18222" spans="4:4" s="198" customFormat="1" ht="15.75" customHeight="1">
      <c r="D18222" s="199"/>
    </row>
    <row r="18224" spans="4:4" s="198" customFormat="1" ht="15.75" customHeight="1">
      <c r="D18224" s="199"/>
    </row>
    <row r="18226" spans="4:4" s="198" customFormat="1" ht="15.75" customHeight="1">
      <c r="D18226" s="199"/>
    </row>
    <row r="18228" spans="4:4" s="198" customFormat="1" ht="15.75" customHeight="1">
      <c r="D18228" s="199"/>
    </row>
    <row r="18230" spans="4:4" s="198" customFormat="1" ht="15.75" customHeight="1">
      <c r="D18230" s="199"/>
    </row>
    <row r="18232" spans="4:4" s="198" customFormat="1" ht="15.75" customHeight="1">
      <c r="D18232" s="199"/>
    </row>
    <row r="18234" spans="4:4" s="198" customFormat="1" ht="15.75" customHeight="1">
      <c r="D18234" s="199"/>
    </row>
    <row r="18236" spans="4:4" s="198" customFormat="1" ht="15.75" customHeight="1">
      <c r="D18236" s="199"/>
    </row>
    <row r="18238" spans="4:4" s="198" customFormat="1" ht="15.75" customHeight="1">
      <c r="D18238" s="199"/>
    </row>
    <row r="18240" spans="4:4" s="198" customFormat="1" ht="15.75" customHeight="1">
      <c r="D18240" s="199"/>
    </row>
    <row r="18242" spans="4:4" s="198" customFormat="1" ht="15.75" customHeight="1">
      <c r="D18242" s="199"/>
    </row>
    <row r="18244" spans="4:4" s="198" customFormat="1" ht="15.75" customHeight="1">
      <c r="D18244" s="199"/>
    </row>
    <row r="18246" spans="4:4" s="198" customFormat="1" ht="15.75" customHeight="1">
      <c r="D18246" s="199"/>
    </row>
    <row r="18248" spans="4:4" s="198" customFormat="1" ht="15.75" customHeight="1">
      <c r="D18248" s="199"/>
    </row>
    <row r="18250" spans="4:4" s="198" customFormat="1" ht="15.75" customHeight="1">
      <c r="D18250" s="199"/>
    </row>
    <row r="18252" spans="4:4" s="198" customFormat="1" ht="15.75" customHeight="1">
      <c r="D18252" s="199"/>
    </row>
    <row r="18254" spans="4:4" s="198" customFormat="1" ht="15.75" customHeight="1">
      <c r="D18254" s="199"/>
    </row>
    <row r="18256" spans="4:4" s="198" customFormat="1" ht="15.75" customHeight="1">
      <c r="D18256" s="199"/>
    </row>
    <row r="18258" spans="4:4" s="198" customFormat="1" ht="15.75" customHeight="1">
      <c r="D18258" s="199"/>
    </row>
    <row r="18260" spans="4:4" s="198" customFormat="1" ht="15.75" customHeight="1">
      <c r="D18260" s="199"/>
    </row>
    <row r="18262" spans="4:4" s="198" customFormat="1" ht="15.75" customHeight="1">
      <c r="D18262" s="199"/>
    </row>
    <row r="18264" spans="4:4" s="198" customFormat="1" ht="15.75" customHeight="1">
      <c r="D18264" s="199"/>
    </row>
    <row r="18266" spans="4:4" s="198" customFormat="1" ht="15.75" customHeight="1">
      <c r="D18266" s="199"/>
    </row>
    <row r="18268" spans="4:4" s="198" customFormat="1" ht="15.75" customHeight="1">
      <c r="D18268" s="199"/>
    </row>
    <row r="18270" spans="4:4" s="198" customFormat="1" ht="15.75" customHeight="1">
      <c r="D18270" s="199"/>
    </row>
    <row r="18272" spans="4:4" s="198" customFormat="1" ht="15.75" customHeight="1">
      <c r="D18272" s="199"/>
    </row>
    <row r="18274" spans="4:4" s="198" customFormat="1" ht="15.75" customHeight="1">
      <c r="D18274" s="199"/>
    </row>
    <row r="18276" spans="4:4" s="198" customFormat="1" ht="15.75" customHeight="1">
      <c r="D18276" s="199"/>
    </row>
    <row r="18278" spans="4:4" s="198" customFormat="1" ht="15.75" customHeight="1">
      <c r="D18278" s="199"/>
    </row>
    <row r="18280" spans="4:4" s="198" customFormat="1" ht="15.75" customHeight="1">
      <c r="D18280" s="199"/>
    </row>
    <row r="18282" spans="4:4" s="198" customFormat="1" ht="15.75" customHeight="1">
      <c r="D18282" s="199"/>
    </row>
    <row r="18284" spans="4:4" s="198" customFormat="1" ht="15.75" customHeight="1">
      <c r="D18284" s="199"/>
    </row>
    <row r="18286" spans="4:4" s="198" customFormat="1" ht="15.75" customHeight="1">
      <c r="D18286" s="199"/>
    </row>
    <row r="18288" spans="4:4" s="198" customFormat="1" ht="15.75" customHeight="1">
      <c r="D18288" s="199"/>
    </row>
    <row r="18290" spans="4:4" s="198" customFormat="1" ht="15.75" customHeight="1">
      <c r="D18290" s="199"/>
    </row>
    <row r="18292" spans="4:4" s="198" customFormat="1" ht="15.75" customHeight="1">
      <c r="D18292" s="199"/>
    </row>
    <row r="18294" spans="4:4" s="198" customFormat="1" ht="15.75" customHeight="1">
      <c r="D18294" s="199"/>
    </row>
    <row r="18296" spans="4:4" s="198" customFormat="1" ht="15.75" customHeight="1">
      <c r="D18296" s="199"/>
    </row>
    <row r="18298" spans="4:4" s="198" customFormat="1" ht="15.75" customHeight="1">
      <c r="D18298" s="199"/>
    </row>
    <row r="18300" spans="4:4" s="198" customFormat="1" ht="15.75" customHeight="1">
      <c r="D18300" s="199"/>
    </row>
    <row r="18302" spans="4:4" s="198" customFormat="1" ht="15.75" customHeight="1">
      <c r="D18302" s="199"/>
    </row>
    <row r="18304" spans="4:4" s="198" customFormat="1" ht="15.75" customHeight="1">
      <c r="D18304" s="199"/>
    </row>
    <row r="18306" spans="4:4" s="198" customFormat="1" ht="15.75" customHeight="1">
      <c r="D18306" s="199"/>
    </row>
    <row r="18308" spans="4:4" s="198" customFormat="1" ht="15.75" customHeight="1">
      <c r="D18308" s="199"/>
    </row>
    <row r="18310" spans="4:4" s="198" customFormat="1" ht="15.75" customHeight="1">
      <c r="D18310" s="199"/>
    </row>
    <row r="18312" spans="4:4" s="198" customFormat="1" ht="15.75" customHeight="1">
      <c r="D18312" s="199"/>
    </row>
    <row r="18314" spans="4:4" s="198" customFormat="1" ht="15.75" customHeight="1">
      <c r="D18314" s="199"/>
    </row>
    <row r="18316" spans="4:4" s="198" customFormat="1" ht="15.75" customHeight="1">
      <c r="D18316" s="199"/>
    </row>
    <row r="18318" spans="4:4" s="198" customFormat="1" ht="15.75" customHeight="1">
      <c r="D18318" s="199"/>
    </row>
    <row r="18320" spans="4:4" s="198" customFormat="1" ht="15.75" customHeight="1">
      <c r="D18320" s="199"/>
    </row>
    <row r="18322" spans="4:4" s="198" customFormat="1" ht="15.75" customHeight="1">
      <c r="D18322" s="199"/>
    </row>
    <row r="18324" spans="4:4" s="198" customFormat="1" ht="15.75" customHeight="1">
      <c r="D18324" s="199"/>
    </row>
    <row r="18326" spans="4:4" s="198" customFormat="1" ht="15.75" customHeight="1">
      <c r="D18326" s="199"/>
    </row>
    <row r="18328" spans="4:4" s="198" customFormat="1" ht="15.75" customHeight="1">
      <c r="D18328" s="199"/>
    </row>
    <row r="18330" spans="4:4" s="198" customFormat="1" ht="15.75" customHeight="1">
      <c r="D18330" s="199"/>
    </row>
    <row r="18332" spans="4:4" s="198" customFormat="1" ht="15.75" customHeight="1">
      <c r="D18332" s="199"/>
    </row>
    <row r="18334" spans="4:4" s="198" customFormat="1" ht="15.75" customHeight="1">
      <c r="D18334" s="199"/>
    </row>
    <row r="18336" spans="4:4" s="198" customFormat="1" ht="15.75" customHeight="1">
      <c r="D18336" s="199"/>
    </row>
    <row r="18338" spans="4:4" s="198" customFormat="1" ht="15.75" customHeight="1">
      <c r="D18338" s="199"/>
    </row>
    <row r="18340" spans="4:4" s="198" customFormat="1" ht="15.75" customHeight="1">
      <c r="D18340" s="199"/>
    </row>
    <row r="18342" spans="4:4" s="198" customFormat="1" ht="15.75" customHeight="1">
      <c r="D18342" s="199"/>
    </row>
    <row r="18344" spans="4:4" s="198" customFormat="1" ht="15.75" customHeight="1">
      <c r="D18344" s="199"/>
    </row>
    <row r="18346" spans="4:4" s="198" customFormat="1" ht="15.75" customHeight="1">
      <c r="D18346" s="199"/>
    </row>
    <row r="18348" spans="4:4" s="198" customFormat="1" ht="15.75" customHeight="1">
      <c r="D18348" s="199"/>
    </row>
    <row r="18350" spans="4:4" s="198" customFormat="1" ht="15.75" customHeight="1">
      <c r="D18350" s="199"/>
    </row>
    <row r="18352" spans="4:4" s="198" customFormat="1" ht="15.75" customHeight="1">
      <c r="D18352" s="199"/>
    </row>
    <row r="18354" spans="4:4" s="198" customFormat="1" ht="15.75" customHeight="1">
      <c r="D18354" s="199"/>
    </row>
    <row r="18356" spans="4:4" s="198" customFormat="1" ht="15.75" customHeight="1">
      <c r="D18356" s="199"/>
    </row>
    <row r="18358" spans="4:4" s="198" customFormat="1" ht="15.75" customHeight="1">
      <c r="D18358" s="199"/>
    </row>
    <row r="18360" spans="4:4" s="198" customFormat="1" ht="15.75" customHeight="1">
      <c r="D18360" s="199"/>
    </row>
    <row r="18362" spans="4:4" s="198" customFormat="1" ht="15.75" customHeight="1">
      <c r="D18362" s="199"/>
    </row>
    <row r="18364" spans="4:4" s="198" customFormat="1" ht="15.75" customHeight="1">
      <c r="D18364" s="199"/>
    </row>
    <row r="18366" spans="4:4" s="198" customFormat="1" ht="15.75" customHeight="1">
      <c r="D18366" s="199"/>
    </row>
    <row r="18368" spans="4:4" s="198" customFormat="1" ht="15.75" customHeight="1">
      <c r="D18368" s="199"/>
    </row>
    <row r="18370" spans="4:4" s="198" customFormat="1" ht="15.75" customHeight="1">
      <c r="D18370" s="199"/>
    </row>
    <row r="18372" spans="4:4" s="198" customFormat="1" ht="15.75" customHeight="1">
      <c r="D18372" s="199"/>
    </row>
    <row r="18374" spans="4:4" s="198" customFormat="1" ht="15.75" customHeight="1">
      <c r="D18374" s="199"/>
    </row>
    <row r="18376" spans="4:4" s="198" customFormat="1" ht="15.75" customHeight="1">
      <c r="D18376" s="199"/>
    </row>
    <row r="18378" spans="4:4" s="198" customFormat="1" ht="15.75" customHeight="1">
      <c r="D18378" s="199"/>
    </row>
    <row r="18380" spans="4:4" s="198" customFormat="1" ht="15.75" customHeight="1">
      <c r="D18380" s="199"/>
    </row>
    <row r="18382" spans="4:4" s="198" customFormat="1" ht="15.75" customHeight="1">
      <c r="D18382" s="199"/>
    </row>
    <row r="18384" spans="4:4" s="198" customFormat="1" ht="15.75" customHeight="1">
      <c r="D18384" s="199"/>
    </row>
    <row r="18386" spans="4:4" s="198" customFormat="1" ht="15.75" customHeight="1">
      <c r="D18386" s="199"/>
    </row>
    <row r="18388" spans="4:4" s="198" customFormat="1" ht="15.75" customHeight="1">
      <c r="D18388" s="199"/>
    </row>
    <row r="18390" spans="4:4" s="198" customFormat="1" ht="15.75" customHeight="1">
      <c r="D18390" s="199"/>
    </row>
    <row r="18392" spans="4:4" s="198" customFormat="1" ht="15.75" customHeight="1">
      <c r="D18392" s="199"/>
    </row>
    <row r="18394" spans="4:4" s="198" customFormat="1" ht="15.75" customHeight="1">
      <c r="D18394" s="199"/>
    </row>
    <row r="18396" spans="4:4" s="198" customFormat="1" ht="15.75" customHeight="1">
      <c r="D18396" s="199"/>
    </row>
    <row r="18398" spans="4:4" s="198" customFormat="1" ht="15.75" customHeight="1">
      <c r="D18398" s="199"/>
    </row>
    <row r="18400" spans="4:4" s="198" customFormat="1" ht="15.75" customHeight="1">
      <c r="D18400" s="199"/>
    </row>
    <row r="18402" spans="4:4" s="198" customFormat="1" ht="15.75" customHeight="1">
      <c r="D18402" s="199"/>
    </row>
    <row r="18404" spans="4:4" s="198" customFormat="1" ht="15.75" customHeight="1">
      <c r="D18404" s="199"/>
    </row>
    <row r="18406" spans="4:4" s="198" customFormat="1" ht="15.75" customHeight="1">
      <c r="D18406" s="199"/>
    </row>
    <row r="18408" spans="4:4" s="198" customFormat="1" ht="15.75" customHeight="1">
      <c r="D18408" s="199"/>
    </row>
    <row r="18410" spans="4:4" s="198" customFormat="1" ht="15.75" customHeight="1">
      <c r="D18410" s="199"/>
    </row>
    <row r="18412" spans="4:4" s="198" customFormat="1" ht="15.75" customHeight="1">
      <c r="D18412" s="199"/>
    </row>
    <row r="18414" spans="4:4" s="198" customFormat="1" ht="15.75" customHeight="1">
      <c r="D18414" s="199"/>
    </row>
    <row r="18416" spans="4:4" s="198" customFormat="1" ht="15.75" customHeight="1">
      <c r="D18416" s="199"/>
    </row>
    <row r="18418" spans="4:4" s="198" customFormat="1" ht="15.75" customHeight="1">
      <c r="D18418" s="199"/>
    </row>
    <row r="18420" spans="4:4" s="198" customFormat="1" ht="15.75" customHeight="1">
      <c r="D18420" s="199"/>
    </row>
    <row r="18422" spans="4:4" s="198" customFormat="1" ht="15.75" customHeight="1">
      <c r="D18422" s="199"/>
    </row>
    <row r="18424" spans="4:4" s="198" customFormat="1" ht="15.75" customHeight="1">
      <c r="D18424" s="199"/>
    </row>
    <row r="18426" spans="4:4" s="198" customFormat="1" ht="15.75" customHeight="1">
      <c r="D18426" s="199"/>
    </row>
    <row r="18428" spans="4:4" s="198" customFormat="1" ht="15.75" customHeight="1">
      <c r="D18428" s="199"/>
    </row>
    <row r="18430" spans="4:4" s="198" customFormat="1" ht="15.75" customHeight="1">
      <c r="D18430" s="199"/>
    </row>
    <row r="18432" spans="4:4" s="198" customFormat="1" ht="15.75" customHeight="1">
      <c r="D18432" s="199"/>
    </row>
    <row r="18434" spans="4:4" s="198" customFormat="1" ht="15.75" customHeight="1">
      <c r="D18434" s="199"/>
    </row>
    <row r="18436" spans="4:4" s="198" customFormat="1" ht="15.75" customHeight="1">
      <c r="D18436" s="199"/>
    </row>
    <row r="18438" spans="4:4" s="198" customFormat="1" ht="15.75" customHeight="1">
      <c r="D18438" s="199"/>
    </row>
    <row r="18440" spans="4:4" s="198" customFormat="1" ht="15.75" customHeight="1">
      <c r="D18440" s="199"/>
    </row>
    <row r="18442" spans="4:4" s="198" customFormat="1" ht="15.75" customHeight="1">
      <c r="D18442" s="199"/>
    </row>
    <row r="18444" spans="4:4" s="198" customFormat="1" ht="15.75" customHeight="1">
      <c r="D18444" s="199"/>
    </row>
    <row r="18446" spans="4:4" s="198" customFormat="1" ht="15.75" customHeight="1">
      <c r="D18446" s="199"/>
    </row>
    <row r="18448" spans="4:4" s="198" customFormat="1" ht="15.75" customHeight="1">
      <c r="D18448" s="199"/>
    </row>
    <row r="18450" spans="4:4" s="198" customFormat="1" ht="15.75" customHeight="1">
      <c r="D18450" s="199"/>
    </row>
    <row r="18452" spans="4:4" s="198" customFormat="1" ht="15.75" customHeight="1">
      <c r="D18452" s="199"/>
    </row>
    <row r="18454" spans="4:4" s="198" customFormat="1" ht="15.75" customHeight="1">
      <c r="D18454" s="199"/>
    </row>
    <row r="18456" spans="4:4" s="198" customFormat="1" ht="15.75" customHeight="1">
      <c r="D18456" s="199"/>
    </row>
    <row r="18458" spans="4:4" s="198" customFormat="1" ht="15.75" customHeight="1">
      <c r="D18458" s="199"/>
    </row>
    <row r="18460" spans="4:4" s="198" customFormat="1" ht="15.75" customHeight="1">
      <c r="D18460" s="199"/>
    </row>
    <row r="18462" spans="4:4" s="198" customFormat="1" ht="15.75" customHeight="1">
      <c r="D18462" s="199"/>
    </row>
    <row r="18464" spans="4:4" s="198" customFormat="1" ht="15.75" customHeight="1">
      <c r="D18464" s="199"/>
    </row>
    <row r="18466" spans="4:4" s="198" customFormat="1" ht="15.75" customHeight="1">
      <c r="D18466" s="199"/>
    </row>
    <row r="18468" spans="4:4" s="198" customFormat="1" ht="15.75" customHeight="1">
      <c r="D18468" s="199"/>
    </row>
    <row r="18470" spans="4:4" s="198" customFormat="1" ht="15.75" customHeight="1">
      <c r="D18470" s="199"/>
    </row>
    <row r="18472" spans="4:4" s="198" customFormat="1" ht="15.75" customHeight="1">
      <c r="D18472" s="199"/>
    </row>
    <row r="18474" spans="4:4" s="198" customFormat="1" ht="15.75" customHeight="1">
      <c r="D18474" s="199"/>
    </row>
    <row r="18476" spans="4:4" s="198" customFormat="1" ht="15.75" customHeight="1">
      <c r="D18476" s="199"/>
    </row>
    <row r="18478" spans="4:4" s="198" customFormat="1" ht="15.75" customHeight="1">
      <c r="D18478" s="199"/>
    </row>
    <row r="18480" spans="4:4" s="198" customFormat="1" ht="15.75" customHeight="1">
      <c r="D18480" s="199"/>
    </row>
    <row r="18482" spans="4:4" s="198" customFormat="1" ht="15.75" customHeight="1">
      <c r="D18482" s="199"/>
    </row>
    <row r="18484" spans="4:4" s="198" customFormat="1" ht="15.75" customHeight="1">
      <c r="D18484" s="199"/>
    </row>
    <row r="18486" spans="4:4" s="198" customFormat="1" ht="15.75" customHeight="1">
      <c r="D18486" s="199"/>
    </row>
    <row r="18488" spans="4:4" s="198" customFormat="1" ht="15.75" customHeight="1">
      <c r="D18488" s="199"/>
    </row>
    <row r="18490" spans="4:4" s="198" customFormat="1" ht="15.75" customHeight="1">
      <c r="D18490" s="199"/>
    </row>
    <row r="18492" spans="4:4" s="198" customFormat="1" ht="15.75" customHeight="1">
      <c r="D18492" s="199"/>
    </row>
    <row r="18494" spans="4:4" s="198" customFormat="1" ht="15.75" customHeight="1">
      <c r="D18494" s="199"/>
    </row>
    <row r="18496" spans="4:4" s="198" customFormat="1" ht="15.75" customHeight="1">
      <c r="D18496" s="199"/>
    </row>
    <row r="18498" spans="4:4" s="198" customFormat="1" ht="15.75" customHeight="1">
      <c r="D18498" s="199"/>
    </row>
    <row r="18500" spans="4:4" s="198" customFormat="1" ht="15.75" customHeight="1">
      <c r="D18500" s="199"/>
    </row>
    <row r="18502" spans="4:4" s="198" customFormat="1" ht="15.75" customHeight="1">
      <c r="D18502" s="199"/>
    </row>
    <row r="18504" spans="4:4" s="198" customFormat="1" ht="15.75" customHeight="1">
      <c r="D18504" s="199"/>
    </row>
    <row r="18506" spans="4:4" s="198" customFormat="1" ht="15.75" customHeight="1">
      <c r="D18506" s="199"/>
    </row>
    <row r="18508" spans="4:4" s="198" customFormat="1" ht="15.75" customHeight="1">
      <c r="D18508" s="199"/>
    </row>
    <row r="18510" spans="4:4" s="198" customFormat="1" ht="15.75" customHeight="1">
      <c r="D18510" s="199"/>
    </row>
    <row r="18512" spans="4:4" s="198" customFormat="1" ht="15.75" customHeight="1">
      <c r="D18512" s="199"/>
    </row>
    <row r="18514" spans="4:4" s="198" customFormat="1" ht="15.75" customHeight="1">
      <c r="D18514" s="199"/>
    </row>
    <row r="18516" spans="4:4" s="198" customFormat="1" ht="15.75" customHeight="1">
      <c r="D18516" s="199"/>
    </row>
    <row r="18518" spans="4:4" s="198" customFormat="1" ht="15.75" customHeight="1">
      <c r="D18518" s="199"/>
    </row>
    <row r="18520" spans="4:4" s="198" customFormat="1" ht="15.75" customHeight="1">
      <c r="D18520" s="199"/>
    </row>
    <row r="18522" spans="4:4" s="198" customFormat="1" ht="15.75" customHeight="1">
      <c r="D18522" s="199"/>
    </row>
    <row r="18524" spans="4:4" s="198" customFormat="1" ht="15.75" customHeight="1">
      <c r="D18524" s="199"/>
    </row>
    <row r="18526" spans="4:4" s="198" customFormat="1" ht="15.75" customHeight="1">
      <c r="D18526" s="199"/>
    </row>
    <row r="18528" spans="4:4" s="198" customFormat="1" ht="15.75" customHeight="1">
      <c r="D18528" s="199"/>
    </row>
    <row r="18530" spans="4:4" s="198" customFormat="1" ht="15.75" customHeight="1">
      <c r="D18530" s="199"/>
    </row>
    <row r="18532" spans="4:4" s="198" customFormat="1" ht="15.75" customHeight="1">
      <c r="D18532" s="199"/>
    </row>
    <row r="18534" spans="4:4" s="198" customFormat="1" ht="15.75" customHeight="1">
      <c r="D18534" s="199"/>
    </row>
    <row r="18536" spans="4:4" s="198" customFormat="1" ht="15.75" customHeight="1">
      <c r="D18536" s="199"/>
    </row>
    <row r="18538" spans="4:4" s="198" customFormat="1" ht="15.75" customHeight="1">
      <c r="D18538" s="199"/>
    </row>
    <row r="18540" spans="4:4" s="198" customFormat="1" ht="15.75" customHeight="1">
      <c r="D18540" s="199"/>
    </row>
    <row r="18542" spans="4:4" s="198" customFormat="1" ht="15.75" customHeight="1">
      <c r="D18542" s="199"/>
    </row>
    <row r="18544" spans="4:4" s="198" customFormat="1" ht="15.75" customHeight="1">
      <c r="D18544" s="199"/>
    </row>
    <row r="18546" spans="4:4" s="198" customFormat="1" ht="15.75" customHeight="1">
      <c r="D18546" s="199"/>
    </row>
    <row r="18548" spans="4:4" s="198" customFormat="1" ht="15.75" customHeight="1">
      <c r="D18548" s="199"/>
    </row>
    <row r="18550" spans="4:4" s="198" customFormat="1" ht="15.75" customHeight="1">
      <c r="D18550" s="199"/>
    </row>
    <row r="18552" spans="4:4" s="198" customFormat="1" ht="15.75" customHeight="1">
      <c r="D18552" s="199"/>
    </row>
    <row r="18554" spans="4:4" s="198" customFormat="1" ht="15.75" customHeight="1">
      <c r="D18554" s="199"/>
    </row>
    <row r="18556" spans="4:4" s="198" customFormat="1" ht="15.75" customHeight="1">
      <c r="D18556" s="199"/>
    </row>
    <row r="18558" spans="4:4" s="198" customFormat="1" ht="15.75" customHeight="1">
      <c r="D18558" s="199"/>
    </row>
    <row r="18560" spans="4:4" s="198" customFormat="1" ht="15.75" customHeight="1">
      <c r="D18560" s="199"/>
    </row>
    <row r="18562" spans="4:4" s="198" customFormat="1" ht="15.75" customHeight="1">
      <c r="D18562" s="199"/>
    </row>
    <row r="18564" spans="4:4" s="198" customFormat="1" ht="15.75" customHeight="1">
      <c r="D18564" s="199"/>
    </row>
    <row r="18566" spans="4:4" s="198" customFormat="1" ht="15.75" customHeight="1">
      <c r="D18566" s="199"/>
    </row>
    <row r="18568" spans="4:4" s="198" customFormat="1" ht="15.75" customHeight="1">
      <c r="D18568" s="199"/>
    </row>
    <row r="18570" spans="4:4" s="198" customFormat="1" ht="15.75" customHeight="1">
      <c r="D18570" s="199"/>
    </row>
    <row r="18572" spans="4:4" s="198" customFormat="1" ht="15.75" customHeight="1">
      <c r="D18572" s="199"/>
    </row>
    <row r="18574" spans="4:4" s="198" customFormat="1" ht="15.75" customHeight="1">
      <c r="D18574" s="199"/>
    </row>
    <row r="18576" spans="4:4" s="198" customFormat="1" ht="15.75" customHeight="1">
      <c r="D18576" s="199"/>
    </row>
    <row r="18578" spans="4:4" s="198" customFormat="1" ht="15.75" customHeight="1">
      <c r="D18578" s="199"/>
    </row>
    <row r="18580" spans="4:4" s="198" customFormat="1" ht="15.75" customHeight="1">
      <c r="D18580" s="199"/>
    </row>
    <row r="18582" spans="4:4" s="198" customFormat="1" ht="15.75" customHeight="1">
      <c r="D18582" s="199"/>
    </row>
    <row r="18584" spans="4:4" s="198" customFormat="1" ht="15.75" customHeight="1">
      <c r="D18584" s="199"/>
    </row>
    <row r="18586" spans="4:4" s="198" customFormat="1" ht="15.75" customHeight="1">
      <c r="D18586" s="199"/>
    </row>
    <row r="18588" spans="4:4" s="198" customFormat="1" ht="15.75" customHeight="1">
      <c r="D18588" s="199"/>
    </row>
    <row r="18590" spans="4:4" s="198" customFormat="1" ht="15.75" customHeight="1">
      <c r="D18590" s="199"/>
    </row>
    <row r="18592" spans="4:4" s="198" customFormat="1" ht="15.75" customHeight="1">
      <c r="D18592" s="199"/>
    </row>
    <row r="18594" spans="4:4" s="198" customFormat="1" ht="15.75" customHeight="1">
      <c r="D18594" s="199"/>
    </row>
    <row r="18596" spans="4:4" s="198" customFormat="1" ht="15.75" customHeight="1">
      <c r="D18596" s="199"/>
    </row>
    <row r="18598" spans="4:4" s="198" customFormat="1" ht="15.75" customHeight="1">
      <c r="D18598" s="199"/>
    </row>
    <row r="18600" spans="4:4" s="198" customFormat="1" ht="15.75" customHeight="1">
      <c r="D18600" s="199"/>
    </row>
    <row r="18602" spans="4:4" s="198" customFormat="1" ht="15.75" customHeight="1">
      <c r="D18602" s="199"/>
    </row>
    <row r="18604" spans="4:4" s="198" customFormat="1" ht="15.75" customHeight="1">
      <c r="D18604" s="199"/>
    </row>
    <row r="18606" spans="4:4" s="198" customFormat="1" ht="15.75" customHeight="1">
      <c r="D18606" s="199"/>
    </row>
    <row r="18608" spans="4:4" s="198" customFormat="1" ht="15.75" customHeight="1">
      <c r="D18608" s="199"/>
    </row>
    <row r="18610" spans="4:4" s="198" customFormat="1" ht="15.75" customHeight="1">
      <c r="D18610" s="199"/>
    </row>
    <row r="18612" spans="4:4" s="198" customFormat="1" ht="15.75" customHeight="1">
      <c r="D18612" s="199"/>
    </row>
    <row r="18614" spans="4:4" s="198" customFormat="1" ht="15.75" customHeight="1">
      <c r="D18614" s="199"/>
    </row>
    <row r="18616" spans="4:4" s="198" customFormat="1" ht="15.75" customHeight="1">
      <c r="D18616" s="199"/>
    </row>
    <row r="18618" spans="4:4" s="198" customFormat="1" ht="15.75" customHeight="1">
      <c r="D18618" s="199"/>
    </row>
    <row r="18620" spans="4:4" s="198" customFormat="1" ht="15.75" customHeight="1">
      <c r="D18620" s="199"/>
    </row>
    <row r="18622" spans="4:4" s="198" customFormat="1" ht="15.75" customHeight="1">
      <c r="D18622" s="199"/>
    </row>
    <row r="18624" spans="4:4" s="198" customFormat="1" ht="15.75" customHeight="1">
      <c r="D18624" s="199"/>
    </row>
    <row r="18626" spans="4:4" s="198" customFormat="1" ht="15.75" customHeight="1">
      <c r="D18626" s="199"/>
    </row>
    <row r="18628" spans="4:4" s="198" customFormat="1" ht="15.75" customHeight="1">
      <c r="D18628" s="199"/>
    </row>
    <row r="18630" spans="4:4" s="198" customFormat="1" ht="15.75" customHeight="1">
      <c r="D18630" s="199"/>
    </row>
    <row r="18632" spans="4:4" s="198" customFormat="1" ht="15.75" customHeight="1">
      <c r="D18632" s="199"/>
    </row>
    <row r="18634" spans="4:4" s="198" customFormat="1" ht="15.75" customHeight="1">
      <c r="D18634" s="199"/>
    </row>
    <row r="18636" spans="4:4" s="198" customFormat="1" ht="15.75" customHeight="1">
      <c r="D18636" s="199"/>
    </row>
    <row r="18638" spans="4:4" s="198" customFormat="1" ht="15.75" customHeight="1">
      <c r="D18638" s="199"/>
    </row>
    <row r="18640" spans="4:4" s="198" customFormat="1" ht="15.75" customHeight="1">
      <c r="D18640" s="199"/>
    </row>
    <row r="18642" spans="4:4" s="198" customFormat="1" ht="15.75" customHeight="1">
      <c r="D18642" s="199"/>
    </row>
    <row r="18644" spans="4:4" s="198" customFormat="1" ht="15.75" customHeight="1">
      <c r="D18644" s="199"/>
    </row>
    <row r="18646" spans="4:4" s="198" customFormat="1" ht="15.75" customHeight="1">
      <c r="D18646" s="199"/>
    </row>
    <row r="18648" spans="4:4" s="198" customFormat="1" ht="15.75" customHeight="1">
      <c r="D18648" s="199"/>
    </row>
    <row r="18650" spans="4:4" s="198" customFormat="1" ht="15.75" customHeight="1">
      <c r="D18650" s="199"/>
    </row>
    <row r="18652" spans="4:4" s="198" customFormat="1" ht="15.75" customHeight="1">
      <c r="D18652" s="199"/>
    </row>
    <row r="18654" spans="4:4" s="198" customFormat="1" ht="15.75" customHeight="1">
      <c r="D18654" s="199"/>
    </row>
    <row r="18656" spans="4:4" s="198" customFormat="1" ht="15.75" customHeight="1">
      <c r="D18656" s="199"/>
    </row>
    <row r="18658" spans="4:4" s="198" customFormat="1" ht="15.75" customHeight="1">
      <c r="D18658" s="199"/>
    </row>
    <row r="18660" spans="4:4" s="198" customFormat="1" ht="15.75" customHeight="1">
      <c r="D18660" s="199"/>
    </row>
    <row r="18662" spans="4:4" s="198" customFormat="1" ht="15.75" customHeight="1">
      <c r="D18662" s="199"/>
    </row>
    <row r="18664" spans="4:4" s="198" customFormat="1" ht="15.75" customHeight="1">
      <c r="D18664" s="199"/>
    </row>
    <row r="18666" spans="4:4" s="198" customFormat="1" ht="15.75" customHeight="1">
      <c r="D18666" s="199"/>
    </row>
    <row r="18668" spans="4:4" s="198" customFormat="1" ht="15.75" customHeight="1">
      <c r="D18668" s="199"/>
    </row>
    <row r="18670" spans="4:4" s="198" customFormat="1" ht="15.75" customHeight="1">
      <c r="D18670" s="199"/>
    </row>
    <row r="18672" spans="4:4" s="198" customFormat="1" ht="15.75" customHeight="1">
      <c r="D18672" s="199"/>
    </row>
    <row r="18674" spans="4:4" s="198" customFormat="1" ht="15.75" customHeight="1">
      <c r="D18674" s="199"/>
    </row>
    <row r="18676" spans="4:4" s="198" customFormat="1" ht="15.75" customHeight="1">
      <c r="D18676" s="199"/>
    </row>
    <row r="18678" spans="4:4" s="198" customFormat="1" ht="15.75" customHeight="1">
      <c r="D18678" s="199"/>
    </row>
    <row r="18680" spans="4:4" s="198" customFormat="1" ht="15.75" customHeight="1">
      <c r="D18680" s="199"/>
    </row>
    <row r="18682" spans="4:4" s="198" customFormat="1" ht="15.75" customHeight="1">
      <c r="D18682" s="199"/>
    </row>
    <row r="18684" spans="4:4" s="198" customFormat="1" ht="15.75" customHeight="1">
      <c r="D18684" s="199"/>
    </row>
    <row r="18686" spans="4:4" s="198" customFormat="1" ht="15.75" customHeight="1">
      <c r="D18686" s="199"/>
    </row>
    <row r="18688" spans="4:4" s="198" customFormat="1" ht="15.75" customHeight="1">
      <c r="D18688" s="199"/>
    </row>
    <row r="18690" spans="4:4" s="198" customFormat="1" ht="15.75" customHeight="1">
      <c r="D18690" s="199"/>
    </row>
    <row r="18692" spans="4:4" s="198" customFormat="1" ht="15.75" customHeight="1">
      <c r="D18692" s="199"/>
    </row>
    <row r="18694" spans="4:4" s="198" customFormat="1" ht="15.75" customHeight="1">
      <c r="D18694" s="199"/>
    </row>
    <row r="18696" spans="4:4" s="198" customFormat="1" ht="15.75" customHeight="1">
      <c r="D18696" s="199"/>
    </row>
    <row r="18698" spans="4:4" s="198" customFormat="1" ht="15.75" customHeight="1">
      <c r="D18698" s="199"/>
    </row>
    <row r="18700" spans="4:4" s="198" customFormat="1" ht="15.75" customHeight="1">
      <c r="D18700" s="199"/>
    </row>
    <row r="18702" spans="4:4" s="198" customFormat="1" ht="15.75" customHeight="1">
      <c r="D18702" s="199"/>
    </row>
    <row r="18704" spans="4:4" s="198" customFormat="1" ht="15.75" customHeight="1">
      <c r="D18704" s="199"/>
    </row>
    <row r="18706" spans="4:4" s="198" customFormat="1" ht="15.75" customHeight="1">
      <c r="D18706" s="199"/>
    </row>
    <row r="18708" spans="4:4" s="198" customFormat="1" ht="15.75" customHeight="1">
      <c r="D18708" s="199"/>
    </row>
    <row r="18710" spans="4:4" s="198" customFormat="1" ht="15.75" customHeight="1">
      <c r="D18710" s="199"/>
    </row>
    <row r="18712" spans="4:4" s="198" customFormat="1" ht="15.75" customHeight="1">
      <c r="D18712" s="199"/>
    </row>
    <row r="18714" spans="4:4" s="198" customFormat="1" ht="15.75" customHeight="1">
      <c r="D18714" s="199"/>
    </row>
    <row r="18716" spans="4:4" s="198" customFormat="1" ht="15.75" customHeight="1">
      <c r="D18716" s="199"/>
    </row>
    <row r="18718" spans="4:4" s="198" customFormat="1" ht="15.75" customHeight="1">
      <c r="D18718" s="199"/>
    </row>
    <row r="18720" spans="4:4" s="198" customFormat="1" ht="15.75" customHeight="1">
      <c r="D18720" s="199"/>
    </row>
    <row r="18722" spans="4:4" s="198" customFormat="1" ht="15.75" customHeight="1">
      <c r="D18722" s="199"/>
    </row>
    <row r="18724" spans="4:4" s="198" customFormat="1" ht="15.75" customHeight="1">
      <c r="D18724" s="199"/>
    </row>
    <row r="18726" spans="4:4" s="198" customFormat="1" ht="15.75" customHeight="1">
      <c r="D18726" s="199"/>
    </row>
    <row r="18728" spans="4:4" s="198" customFormat="1" ht="15.75" customHeight="1">
      <c r="D18728" s="199"/>
    </row>
    <row r="18730" spans="4:4" s="198" customFormat="1" ht="15.75" customHeight="1">
      <c r="D18730" s="199"/>
    </row>
    <row r="18732" spans="4:4" s="198" customFormat="1" ht="15.75" customHeight="1">
      <c r="D18732" s="199"/>
    </row>
    <row r="18734" spans="4:4" s="198" customFormat="1" ht="15.75" customHeight="1">
      <c r="D18734" s="199"/>
    </row>
    <row r="18736" spans="4:4" s="198" customFormat="1" ht="15.75" customHeight="1">
      <c r="D18736" s="199"/>
    </row>
    <row r="18738" spans="4:4" s="198" customFormat="1" ht="15.75" customHeight="1">
      <c r="D18738" s="199"/>
    </row>
    <row r="18740" spans="4:4" s="198" customFormat="1" ht="15.75" customHeight="1">
      <c r="D18740" s="199"/>
    </row>
    <row r="18742" spans="4:4" s="198" customFormat="1" ht="15.75" customHeight="1">
      <c r="D18742" s="199"/>
    </row>
    <row r="18744" spans="4:4" s="198" customFormat="1" ht="15.75" customHeight="1">
      <c r="D18744" s="199"/>
    </row>
    <row r="18746" spans="4:4" s="198" customFormat="1" ht="15.75" customHeight="1">
      <c r="D18746" s="199"/>
    </row>
    <row r="18748" spans="4:4" s="198" customFormat="1" ht="15.75" customHeight="1">
      <c r="D18748" s="199"/>
    </row>
    <row r="18750" spans="4:4" s="198" customFormat="1" ht="15.75" customHeight="1">
      <c r="D18750" s="199"/>
    </row>
    <row r="18752" spans="4:4" s="198" customFormat="1" ht="15.75" customHeight="1">
      <c r="D18752" s="199"/>
    </row>
    <row r="18754" spans="4:4" s="198" customFormat="1" ht="15.75" customHeight="1">
      <c r="D18754" s="199"/>
    </row>
    <row r="18756" spans="4:4" s="198" customFormat="1" ht="15.75" customHeight="1">
      <c r="D18756" s="199"/>
    </row>
    <row r="18758" spans="4:4" s="198" customFormat="1" ht="15.75" customHeight="1">
      <c r="D18758" s="199"/>
    </row>
    <row r="18760" spans="4:4" s="198" customFormat="1" ht="15.75" customHeight="1">
      <c r="D18760" s="199"/>
    </row>
    <row r="18762" spans="4:4" s="198" customFormat="1" ht="15.75" customHeight="1">
      <c r="D18762" s="199"/>
    </row>
    <row r="18764" spans="4:4" s="198" customFormat="1" ht="15.75" customHeight="1">
      <c r="D18764" s="199"/>
    </row>
    <row r="18766" spans="4:4" s="198" customFormat="1" ht="15.75" customHeight="1">
      <c r="D18766" s="199"/>
    </row>
    <row r="18768" spans="4:4" s="198" customFormat="1" ht="15.75" customHeight="1">
      <c r="D18768" s="199"/>
    </row>
    <row r="18770" spans="4:4" s="198" customFormat="1" ht="15.75" customHeight="1">
      <c r="D18770" s="199"/>
    </row>
    <row r="18772" spans="4:4" s="198" customFormat="1" ht="15.75" customHeight="1">
      <c r="D18772" s="199"/>
    </row>
    <row r="18774" spans="4:4" s="198" customFormat="1" ht="15.75" customHeight="1">
      <c r="D18774" s="199"/>
    </row>
    <row r="18776" spans="4:4" s="198" customFormat="1" ht="15.75" customHeight="1">
      <c r="D18776" s="199"/>
    </row>
    <row r="18778" spans="4:4" s="198" customFormat="1" ht="15.75" customHeight="1">
      <c r="D18778" s="199"/>
    </row>
    <row r="18780" spans="4:4" s="198" customFormat="1" ht="15.75" customHeight="1">
      <c r="D18780" s="199"/>
    </row>
    <row r="18782" spans="4:4" s="198" customFormat="1" ht="15.75" customHeight="1">
      <c r="D18782" s="199"/>
    </row>
    <row r="18784" spans="4:4" s="198" customFormat="1" ht="15.75" customHeight="1">
      <c r="D18784" s="199"/>
    </row>
    <row r="18786" spans="4:4" s="198" customFormat="1" ht="15.75" customHeight="1">
      <c r="D18786" s="199"/>
    </row>
    <row r="18788" spans="4:4" s="198" customFormat="1" ht="15.75" customHeight="1">
      <c r="D18788" s="199"/>
    </row>
    <row r="18790" spans="4:4" s="198" customFormat="1" ht="15.75" customHeight="1">
      <c r="D18790" s="199"/>
    </row>
    <row r="18792" spans="4:4" s="198" customFormat="1" ht="15.75" customHeight="1">
      <c r="D18792" s="199"/>
    </row>
    <row r="18794" spans="4:4" s="198" customFormat="1" ht="15.75" customHeight="1">
      <c r="D18794" s="199"/>
    </row>
    <row r="18796" spans="4:4" s="198" customFormat="1" ht="15.75" customHeight="1">
      <c r="D18796" s="199"/>
    </row>
    <row r="18798" spans="4:4" s="198" customFormat="1" ht="15.75" customHeight="1">
      <c r="D18798" s="199"/>
    </row>
    <row r="18800" spans="4:4" s="198" customFormat="1" ht="15.75" customHeight="1">
      <c r="D18800" s="199"/>
    </row>
    <row r="18802" spans="4:4" s="198" customFormat="1" ht="15.75" customHeight="1">
      <c r="D18802" s="199"/>
    </row>
    <row r="18804" spans="4:4" s="198" customFormat="1" ht="15.75" customHeight="1">
      <c r="D18804" s="199"/>
    </row>
    <row r="18806" spans="4:4" s="198" customFormat="1" ht="15.75" customHeight="1">
      <c r="D18806" s="199"/>
    </row>
    <row r="18808" spans="4:4" s="198" customFormat="1" ht="15.75" customHeight="1">
      <c r="D18808" s="199"/>
    </row>
    <row r="18810" spans="4:4" s="198" customFormat="1" ht="15.75" customHeight="1">
      <c r="D18810" s="199"/>
    </row>
    <row r="18812" spans="4:4" s="198" customFormat="1" ht="15.75" customHeight="1">
      <c r="D18812" s="199"/>
    </row>
    <row r="18814" spans="4:4" s="198" customFormat="1" ht="15.75" customHeight="1">
      <c r="D18814" s="199"/>
    </row>
    <row r="18816" spans="4:4" s="198" customFormat="1" ht="15.75" customHeight="1">
      <c r="D18816" s="199"/>
    </row>
    <row r="18818" spans="4:4" s="198" customFormat="1" ht="15.75" customHeight="1">
      <c r="D18818" s="199"/>
    </row>
    <row r="18820" spans="4:4" s="198" customFormat="1" ht="15.75" customHeight="1">
      <c r="D18820" s="199"/>
    </row>
    <row r="18822" spans="4:4" s="198" customFormat="1" ht="15.75" customHeight="1">
      <c r="D18822" s="199"/>
    </row>
    <row r="18824" spans="4:4" s="198" customFormat="1" ht="15.75" customHeight="1">
      <c r="D18824" s="199"/>
    </row>
    <row r="18826" spans="4:4" s="198" customFormat="1" ht="15.75" customHeight="1">
      <c r="D18826" s="199"/>
    </row>
    <row r="18828" spans="4:4" s="198" customFormat="1" ht="15.75" customHeight="1">
      <c r="D18828" s="199"/>
    </row>
    <row r="18830" spans="4:4" s="198" customFormat="1" ht="15.75" customHeight="1">
      <c r="D18830" s="199"/>
    </row>
    <row r="18832" spans="4:4" s="198" customFormat="1" ht="15.75" customHeight="1">
      <c r="D18832" s="199"/>
    </row>
    <row r="18834" spans="4:4" s="198" customFormat="1" ht="15.75" customHeight="1">
      <c r="D18834" s="199"/>
    </row>
    <row r="18836" spans="4:4" s="198" customFormat="1" ht="15.75" customHeight="1">
      <c r="D18836" s="199"/>
    </row>
    <row r="18838" spans="4:4" s="198" customFormat="1" ht="15.75" customHeight="1">
      <c r="D18838" s="199"/>
    </row>
    <row r="18840" spans="4:4" s="198" customFormat="1" ht="15.75" customHeight="1">
      <c r="D18840" s="199"/>
    </row>
    <row r="18842" spans="4:4" s="198" customFormat="1" ht="15.75" customHeight="1">
      <c r="D18842" s="199"/>
    </row>
    <row r="18844" spans="4:4" s="198" customFormat="1" ht="15.75" customHeight="1">
      <c r="D18844" s="199"/>
    </row>
    <row r="18846" spans="4:4" s="198" customFormat="1" ht="15.75" customHeight="1">
      <c r="D18846" s="199"/>
    </row>
    <row r="18848" spans="4:4" s="198" customFormat="1" ht="15.75" customHeight="1">
      <c r="D18848" s="199"/>
    </row>
    <row r="18850" spans="4:4" s="198" customFormat="1" ht="15.75" customHeight="1">
      <c r="D18850" s="199"/>
    </row>
    <row r="18852" spans="4:4" s="198" customFormat="1" ht="15.75" customHeight="1">
      <c r="D18852" s="199"/>
    </row>
    <row r="18854" spans="4:4" s="198" customFormat="1" ht="15.75" customHeight="1">
      <c r="D18854" s="199"/>
    </row>
    <row r="18856" spans="4:4" s="198" customFormat="1" ht="15.75" customHeight="1">
      <c r="D18856" s="199"/>
    </row>
    <row r="18858" spans="4:4" s="198" customFormat="1" ht="15.75" customHeight="1">
      <c r="D18858" s="199"/>
    </row>
    <row r="18860" spans="4:4" s="198" customFormat="1" ht="15.75" customHeight="1">
      <c r="D18860" s="199"/>
    </row>
    <row r="18862" spans="4:4" s="198" customFormat="1" ht="15.75" customHeight="1">
      <c r="D18862" s="199"/>
    </row>
    <row r="18864" spans="4:4" s="198" customFormat="1" ht="15.75" customHeight="1">
      <c r="D18864" s="199"/>
    </row>
    <row r="18866" spans="4:4" s="198" customFormat="1" ht="15.75" customHeight="1">
      <c r="D18866" s="199"/>
    </row>
    <row r="18868" spans="4:4" s="198" customFormat="1" ht="15.75" customHeight="1">
      <c r="D18868" s="199"/>
    </row>
    <row r="18870" spans="4:4" s="198" customFormat="1" ht="15.75" customHeight="1">
      <c r="D18870" s="199"/>
    </row>
    <row r="18872" spans="4:4" s="198" customFormat="1" ht="15.75" customHeight="1">
      <c r="D18872" s="199"/>
    </row>
    <row r="18874" spans="4:4" s="198" customFormat="1" ht="15.75" customHeight="1">
      <c r="D18874" s="199"/>
    </row>
    <row r="18876" spans="4:4" s="198" customFormat="1" ht="15.75" customHeight="1">
      <c r="D18876" s="199"/>
    </row>
    <row r="18878" spans="4:4" s="198" customFormat="1" ht="15.75" customHeight="1">
      <c r="D18878" s="199"/>
    </row>
    <row r="18880" spans="4:4" s="198" customFormat="1" ht="15.75" customHeight="1">
      <c r="D18880" s="199"/>
    </row>
    <row r="18882" spans="4:4" s="198" customFormat="1" ht="15.75" customHeight="1">
      <c r="D18882" s="199"/>
    </row>
    <row r="18884" spans="4:4" s="198" customFormat="1" ht="15.75" customHeight="1">
      <c r="D18884" s="199"/>
    </row>
    <row r="18886" spans="4:4" s="198" customFormat="1" ht="15.75" customHeight="1">
      <c r="D18886" s="199"/>
    </row>
    <row r="18888" spans="4:4" s="198" customFormat="1" ht="15.75" customHeight="1">
      <c r="D18888" s="199"/>
    </row>
    <row r="18890" spans="4:4" s="198" customFormat="1" ht="15.75" customHeight="1">
      <c r="D18890" s="199"/>
    </row>
    <row r="18892" spans="4:4" s="198" customFormat="1" ht="15.75" customHeight="1">
      <c r="D18892" s="199"/>
    </row>
    <row r="18894" spans="4:4" s="198" customFormat="1" ht="15.75" customHeight="1">
      <c r="D18894" s="199"/>
    </row>
    <row r="18896" spans="4:4" s="198" customFormat="1" ht="15.75" customHeight="1">
      <c r="D18896" s="199"/>
    </row>
    <row r="18898" spans="4:4" s="198" customFormat="1" ht="15.75" customHeight="1">
      <c r="D18898" s="199"/>
    </row>
    <row r="18900" spans="4:4" s="198" customFormat="1" ht="15.75" customHeight="1">
      <c r="D18900" s="199"/>
    </row>
    <row r="18902" spans="4:4" s="198" customFormat="1" ht="15.75" customHeight="1">
      <c r="D18902" s="199"/>
    </row>
    <row r="18904" spans="4:4" s="198" customFormat="1" ht="15.75" customHeight="1">
      <c r="D18904" s="199"/>
    </row>
    <row r="18906" spans="4:4" s="198" customFormat="1" ht="15.75" customHeight="1">
      <c r="D18906" s="199"/>
    </row>
    <row r="18908" spans="4:4" s="198" customFormat="1" ht="15.75" customHeight="1">
      <c r="D18908" s="199"/>
    </row>
    <row r="18910" spans="4:4" s="198" customFormat="1" ht="15.75" customHeight="1">
      <c r="D18910" s="199"/>
    </row>
    <row r="18912" spans="4:4" s="198" customFormat="1" ht="15.75" customHeight="1">
      <c r="D18912" s="199"/>
    </row>
    <row r="18914" spans="4:4" s="198" customFormat="1" ht="15.75" customHeight="1">
      <c r="D18914" s="199"/>
    </row>
    <row r="18916" spans="4:4" s="198" customFormat="1" ht="15.75" customHeight="1">
      <c r="D18916" s="199"/>
    </row>
    <row r="18918" spans="4:4" s="198" customFormat="1" ht="15.75" customHeight="1">
      <c r="D18918" s="199"/>
    </row>
    <row r="18920" spans="4:4" s="198" customFormat="1" ht="15.75" customHeight="1">
      <c r="D18920" s="199"/>
    </row>
    <row r="18922" spans="4:4" s="198" customFormat="1" ht="15.75" customHeight="1">
      <c r="D18922" s="199"/>
    </row>
    <row r="18924" spans="4:4" s="198" customFormat="1" ht="15.75" customHeight="1">
      <c r="D18924" s="199"/>
    </row>
    <row r="18926" spans="4:4" s="198" customFormat="1" ht="15.75" customHeight="1">
      <c r="D18926" s="199"/>
    </row>
    <row r="18928" spans="4:4" s="198" customFormat="1" ht="15.75" customHeight="1">
      <c r="D18928" s="199"/>
    </row>
    <row r="18930" spans="4:4" s="198" customFormat="1" ht="15.75" customHeight="1">
      <c r="D18930" s="199"/>
    </row>
    <row r="18932" spans="4:4" s="198" customFormat="1" ht="15.75" customHeight="1">
      <c r="D18932" s="199"/>
    </row>
    <row r="18934" spans="4:4" s="198" customFormat="1" ht="15.75" customHeight="1">
      <c r="D18934" s="199"/>
    </row>
    <row r="18936" spans="4:4" s="198" customFormat="1" ht="15.75" customHeight="1">
      <c r="D18936" s="199"/>
    </row>
    <row r="18938" spans="4:4" s="198" customFormat="1" ht="15.75" customHeight="1">
      <c r="D18938" s="199"/>
    </row>
    <row r="18940" spans="4:4" s="198" customFormat="1" ht="15.75" customHeight="1">
      <c r="D18940" s="199"/>
    </row>
    <row r="18942" spans="4:4" s="198" customFormat="1" ht="15.75" customHeight="1">
      <c r="D18942" s="199"/>
    </row>
    <row r="18944" spans="4:4" s="198" customFormat="1" ht="15.75" customHeight="1">
      <c r="D18944" s="199"/>
    </row>
    <row r="18946" spans="4:4" s="198" customFormat="1" ht="15.75" customHeight="1">
      <c r="D18946" s="199"/>
    </row>
    <row r="18948" spans="4:4" s="198" customFormat="1" ht="15.75" customHeight="1">
      <c r="D18948" s="199"/>
    </row>
    <row r="18950" spans="4:4" s="198" customFormat="1" ht="15.75" customHeight="1">
      <c r="D18950" s="199"/>
    </row>
    <row r="18952" spans="4:4" s="198" customFormat="1" ht="15.75" customHeight="1">
      <c r="D18952" s="199"/>
    </row>
    <row r="18954" spans="4:4" s="198" customFormat="1" ht="15.75" customHeight="1">
      <c r="D18954" s="199"/>
    </row>
    <row r="18956" spans="4:4" s="198" customFormat="1" ht="15.75" customHeight="1">
      <c r="D18956" s="199"/>
    </row>
    <row r="18958" spans="4:4" s="198" customFormat="1" ht="15.75" customHeight="1">
      <c r="D18958" s="199"/>
    </row>
    <row r="18960" spans="4:4" s="198" customFormat="1" ht="15.75" customHeight="1">
      <c r="D18960" s="199"/>
    </row>
    <row r="18962" spans="4:4" s="198" customFormat="1" ht="15.75" customHeight="1">
      <c r="D18962" s="199"/>
    </row>
    <row r="18964" spans="4:4" s="198" customFormat="1" ht="15.75" customHeight="1">
      <c r="D18964" s="199"/>
    </row>
    <row r="18966" spans="4:4" s="198" customFormat="1" ht="15.75" customHeight="1">
      <c r="D18966" s="199"/>
    </row>
    <row r="18968" spans="4:4" s="198" customFormat="1" ht="15.75" customHeight="1">
      <c r="D18968" s="199"/>
    </row>
    <row r="18970" spans="4:4" s="198" customFormat="1" ht="15.75" customHeight="1">
      <c r="D18970" s="199"/>
    </row>
    <row r="18972" spans="4:4" s="198" customFormat="1" ht="15.75" customHeight="1">
      <c r="D18972" s="199"/>
    </row>
    <row r="18974" spans="4:4" s="198" customFormat="1" ht="15.75" customHeight="1">
      <c r="D18974" s="199"/>
    </row>
    <row r="18976" spans="4:4" s="198" customFormat="1" ht="15.75" customHeight="1">
      <c r="D18976" s="199"/>
    </row>
    <row r="18978" spans="4:4" s="198" customFormat="1" ht="15.75" customHeight="1">
      <c r="D18978" s="199"/>
    </row>
    <row r="18980" spans="4:4" s="198" customFormat="1" ht="15.75" customHeight="1">
      <c r="D18980" s="199"/>
    </row>
    <row r="18982" spans="4:4" s="198" customFormat="1" ht="15.75" customHeight="1">
      <c r="D18982" s="199"/>
    </row>
    <row r="18984" spans="4:4" s="198" customFormat="1" ht="15.75" customHeight="1">
      <c r="D18984" s="199"/>
    </row>
    <row r="18986" spans="4:4" s="198" customFormat="1" ht="15.75" customHeight="1">
      <c r="D18986" s="199"/>
    </row>
    <row r="18988" spans="4:4" s="198" customFormat="1" ht="15.75" customHeight="1">
      <c r="D18988" s="199"/>
    </row>
    <row r="18990" spans="4:4" s="198" customFormat="1" ht="15.75" customHeight="1">
      <c r="D18990" s="199"/>
    </row>
    <row r="18992" spans="4:4" s="198" customFormat="1" ht="15.75" customHeight="1">
      <c r="D18992" s="199"/>
    </row>
    <row r="18994" spans="4:4" s="198" customFormat="1" ht="15.75" customHeight="1">
      <c r="D18994" s="199"/>
    </row>
    <row r="18996" spans="4:4" s="198" customFormat="1" ht="15.75" customHeight="1">
      <c r="D18996" s="199"/>
    </row>
    <row r="18998" spans="4:4" s="198" customFormat="1" ht="15.75" customHeight="1">
      <c r="D18998" s="199"/>
    </row>
    <row r="19000" spans="4:4" s="198" customFormat="1" ht="15.75" customHeight="1">
      <c r="D19000" s="199"/>
    </row>
    <row r="19002" spans="4:4" s="198" customFormat="1" ht="15.75" customHeight="1">
      <c r="D19002" s="199"/>
    </row>
    <row r="19004" spans="4:4" s="198" customFormat="1" ht="15.75" customHeight="1">
      <c r="D19004" s="199"/>
    </row>
    <row r="19006" spans="4:4" s="198" customFormat="1" ht="15.75" customHeight="1">
      <c r="D19006" s="199"/>
    </row>
    <row r="19008" spans="4:4" s="198" customFormat="1" ht="15.75" customHeight="1">
      <c r="D19008" s="199"/>
    </row>
    <row r="19010" spans="4:4" s="198" customFormat="1" ht="15.75" customHeight="1">
      <c r="D19010" s="199"/>
    </row>
    <row r="19012" spans="4:4" s="198" customFormat="1" ht="15.75" customHeight="1">
      <c r="D19012" s="199"/>
    </row>
    <row r="19014" spans="4:4" s="198" customFormat="1" ht="15.75" customHeight="1">
      <c r="D19014" s="199"/>
    </row>
    <row r="19016" spans="4:4" s="198" customFormat="1" ht="15.75" customHeight="1">
      <c r="D19016" s="199"/>
    </row>
    <row r="19018" spans="4:4" s="198" customFormat="1" ht="15.75" customHeight="1">
      <c r="D19018" s="199"/>
    </row>
    <row r="19020" spans="4:4" s="198" customFormat="1" ht="15.75" customHeight="1">
      <c r="D19020" s="199"/>
    </row>
    <row r="19022" spans="4:4" s="198" customFormat="1" ht="15.75" customHeight="1">
      <c r="D19022" s="199"/>
    </row>
    <row r="19024" spans="4:4" s="198" customFormat="1" ht="15.75" customHeight="1">
      <c r="D19024" s="199"/>
    </row>
    <row r="19026" spans="4:4" s="198" customFormat="1" ht="15.75" customHeight="1">
      <c r="D19026" s="199"/>
    </row>
    <row r="19028" spans="4:4" s="198" customFormat="1" ht="15.75" customHeight="1">
      <c r="D19028" s="199"/>
    </row>
    <row r="19030" spans="4:4" s="198" customFormat="1" ht="15.75" customHeight="1">
      <c r="D19030" s="199"/>
    </row>
    <row r="19032" spans="4:4" s="198" customFormat="1" ht="15.75" customHeight="1">
      <c r="D19032" s="199"/>
    </row>
    <row r="19034" spans="4:4" s="198" customFormat="1" ht="15.75" customHeight="1">
      <c r="D19034" s="199"/>
    </row>
    <row r="19036" spans="4:4" s="198" customFormat="1" ht="15.75" customHeight="1">
      <c r="D19036" s="199"/>
    </row>
    <row r="19038" spans="4:4" s="198" customFormat="1" ht="15.75" customHeight="1">
      <c r="D19038" s="199"/>
    </row>
    <row r="19040" spans="4:4" s="198" customFormat="1" ht="15.75" customHeight="1">
      <c r="D19040" s="199"/>
    </row>
    <row r="19042" spans="4:4" s="198" customFormat="1" ht="15.75" customHeight="1">
      <c r="D19042" s="199"/>
    </row>
    <row r="19044" spans="4:4" s="198" customFormat="1" ht="15.75" customHeight="1">
      <c r="D19044" s="199"/>
    </row>
    <row r="19046" spans="4:4" s="198" customFormat="1" ht="15.75" customHeight="1">
      <c r="D19046" s="199"/>
    </row>
    <row r="19048" spans="4:4" s="198" customFormat="1" ht="15.75" customHeight="1">
      <c r="D19048" s="199"/>
    </row>
    <row r="19050" spans="4:4" s="198" customFormat="1" ht="15.75" customHeight="1">
      <c r="D19050" s="199"/>
    </row>
    <row r="19052" spans="4:4" s="198" customFormat="1" ht="15.75" customHeight="1">
      <c r="D19052" s="199"/>
    </row>
    <row r="19054" spans="4:4" s="198" customFormat="1" ht="15.75" customHeight="1">
      <c r="D19054" s="199"/>
    </row>
    <row r="19056" spans="4:4" s="198" customFormat="1" ht="15.75" customHeight="1">
      <c r="D19056" s="199"/>
    </row>
    <row r="19058" spans="4:4" s="198" customFormat="1" ht="15.75" customHeight="1">
      <c r="D19058" s="199"/>
    </row>
    <row r="19060" spans="4:4" s="198" customFormat="1" ht="15.75" customHeight="1">
      <c r="D19060" s="199"/>
    </row>
    <row r="19062" spans="4:4" s="198" customFormat="1" ht="15.75" customHeight="1">
      <c r="D19062" s="199"/>
    </row>
    <row r="19064" spans="4:4" s="198" customFormat="1" ht="15.75" customHeight="1">
      <c r="D19064" s="199"/>
    </row>
    <row r="19066" spans="4:4" s="198" customFormat="1" ht="15.75" customHeight="1">
      <c r="D19066" s="199"/>
    </row>
    <row r="19068" spans="4:4" s="198" customFormat="1" ht="15.75" customHeight="1">
      <c r="D19068" s="199"/>
    </row>
    <row r="19070" spans="4:4" s="198" customFormat="1" ht="15.75" customHeight="1">
      <c r="D19070" s="199"/>
    </row>
    <row r="19072" spans="4:4" s="198" customFormat="1" ht="15.75" customHeight="1">
      <c r="D19072" s="199"/>
    </row>
    <row r="19074" spans="4:4" s="198" customFormat="1" ht="15.75" customHeight="1">
      <c r="D19074" s="199"/>
    </row>
    <row r="19076" spans="4:4" s="198" customFormat="1" ht="15.75" customHeight="1">
      <c r="D19076" s="199"/>
    </row>
    <row r="19078" spans="4:4" s="198" customFormat="1" ht="15.75" customHeight="1">
      <c r="D19078" s="199"/>
    </row>
    <row r="19080" spans="4:4" s="198" customFormat="1" ht="15.75" customHeight="1">
      <c r="D19080" s="199"/>
    </row>
    <row r="19082" spans="4:4" s="198" customFormat="1" ht="15.75" customHeight="1">
      <c r="D19082" s="199"/>
    </row>
    <row r="19084" spans="4:4" s="198" customFormat="1" ht="15.75" customHeight="1">
      <c r="D19084" s="199"/>
    </row>
    <row r="19086" spans="4:4" s="198" customFormat="1" ht="15.75" customHeight="1">
      <c r="D19086" s="199"/>
    </row>
    <row r="19088" spans="4:4" s="198" customFormat="1" ht="15.75" customHeight="1">
      <c r="D19088" s="199"/>
    </row>
    <row r="19090" spans="4:4" s="198" customFormat="1" ht="15.75" customHeight="1">
      <c r="D19090" s="199"/>
    </row>
    <row r="19092" spans="4:4" s="198" customFormat="1" ht="15.75" customHeight="1">
      <c r="D19092" s="199"/>
    </row>
    <row r="19094" spans="4:4" s="198" customFormat="1" ht="15.75" customHeight="1">
      <c r="D19094" s="199"/>
    </row>
    <row r="19096" spans="4:4" s="198" customFormat="1" ht="15.75" customHeight="1">
      <c r="D19096" s="199"/>
    </row>
    <row r="19098" spans="4:4" s="198" customFormat="1" ht="15.75" customHeight="1">
      <c r="D19098" s="199"/>
    </row>
    <row r="19100" spans="4:4" s="198" customFormat="1" ht="15.75" customHeight="1">
      <c r="D19100" s="199"/>
    </row>
    <row r="19102" spans="4:4" s="198" customFormat="1" ht="15.75" customHeight="1">
      <c r="D19102" s="199"/>
    </row>
    <row r="19104" spans="4:4" s="198" customFormat="1" ht="15.75" customHeight="1">
      <c r="D19104" s="199"/>
    </row>
    <row r="19106" spans="4:4" s="198" customFormat="1" ht="15.75" customHeight="1">
      <c r="D19106" s="199"/>
    </row>
    <row r="19108" spans="4:4" s="198" customFormat="1" ht="15.75" customHeight="1">
      <c r="D19108" s="199"/>
    </row>
    <row r="19110" spans="4:4" s="198" customFormat="1" ht="15.75" customHeight="1">
      <c r="D19110" s="199"/>
    </row>
    <row r="19112" spans="4:4" s="198" customFormat="1" ht="15.75" customHeight="1">
      <c r="D19112" s="199"/>
    </row>
    <row r="19114" spans="4:4" s="198" customFormat="1" ht="15.75" customHeight="1">
      <c r="D19114" s="199"/>
    </row>
    <row r="19116" spans="4:4" s="198" customFormat="1" ht="15.75" customHeight="1">
      <c r="D19116" s="199"/>
    </row>
    <row r="19118" spans="4:4" s="198" customFormat="1" ht="15.75" customHeight="1">
      <c r="D19118" s="199"/>
    </row>
    <row r="19120" spans="4:4" s="198" customFormat="1" ht="15.75" customHeight="1">
      <c r="D19120" s="199"/>
    </row>
    <row r="19122" spans="4:4" s="198" customFormat="1" ht="15.75" customHeight="1">
      <c r="D19122" s="199"/>
    </row>
    <row r="19124" spans="4:4" s="198" customFormat="1" ht="15.75" customHeight="1">
      <c r="D19124" s="199"/>
    </row>
    <row r="19126" spans="4:4" s="198" customFormat="1" ht="15.75" customHeight="1">
      <c r="D19126" s="199"/>
    </row>
    <row r="19128" spans="4:4" s="198" customFormat="1" ht="15.75" customHeight="1">
      <c r="D19128" s="199"/>
    </row>
    <row r="19130" spans="4:4" s="198" customFormat="1" ht="15.75" customHeight="1">
      <c r="D19130" s="199"/>
    </row>
    <row r="19132" spans="4:4" s="198" customFormat="1" ht="15.75" customHeight="1">
      <c r="D19132" s="199"/>
    </row>
    <row r="19134" spans="4:4" s="198" customFormat="1" ht="15.75" customHeight="1">
      <c r="D19134" s="199"/>
    </row>
    <row r="19136" spans="4:4" s="198" customFormat="1" ht="15.75" customHeight="1">
      <c r="D19136" s="199"/>
    </row>
    <row r="19138" spans="4:4" s="198" customFormat="1" ht="15.75" customHeight="1">
      <c r="D19138" s="199"/>
    </row>
    <row r="19140" spans="4:4" s="198" customFormat="1" ht="15.75" customHeight="1">
      <c r="D19140" s="199"/>
    </row>
    <row r="19142" spans="4:4" s="198" customFormat="1" ht="15.75" customHeight="1">
      <c r="D19142" s="199"/>
    </row>
    <row r="19144" spans="4:4" s="198" customFormat="1" ht="15.75" customHeight="1">
      <c r="D19144" s="199"/>
    </row>
    <row r="19146" spans="4:4" s="198" customFormat="1" ht="15.75" customHeight="1">
      <c r="D19146" s="199"/>
    </row>
    <row r="19148" spans="4:4" s="198" customFormat="1" ht="15.75" customHeight="1">
      <c r="D19148" s="199"/>
    </row>
    <row r="19150" spans="4:4" s="198" customFormat="1" ht="15.75" customHeight="1">
      <c r="D19150" s="199"/>
    </row>
    <row r="19152" spans="4:4" s="198" customFormat="1" ht="15.75" customHeight="1">
      <c r="D19152" s="199"/>
    </row>
    <row r="19154" spans="4:4" s="198" customFormat="1" ht="15.75" customHeight="1">
      <c r="D19154" s="199"/>
    </row>
    <row r="19156" spans="4:4" s="198" customFormat="1" ht="15.75" customHeight="1">
      <c r="D19156" s="199"/>
    </row>
    <row r="19158" spans="4:4" s="198" customFormat="1" ht="15.75" customHeight="1">
      <c r="D19158" s="199"/>
    </row>
    <row r="19160" spans="4:4" s="198" customFormat="1" ht="15.75" customHeight="1">
      <c r="D19160" s="199"/>
    </row>
    <row r="19162" spans="4:4" s="198" customFormat="1" ht="15.75" customHeight="1">
      <c r="D19162" s="199"/>
    </row>
    <row r="19164" spans="4:4" s="198" customFormat="1" ht="15.75" customHeight="1">
      <c r="D19164" s="199"/>
    </row>
    <row r="19166" spans="4:4" s="198" customFormat="1" ht="15.75" customHeight="1">
      <c r="D19166" s="199"/>
    </row>
    <row r="19168" spans="4:4" s="198" customFormat="1" ht="15.75" customHeight="1">
      <c r="D19168" s="199"/>
    </row>
    <row r="19170" spans="4:4" s="198" customFormat="1" ht="15.75" customHeight="1">
      <c r="D19170" s="199"/>
    </row>
    <row r="19172" spans="4:4" s="198" customFormat="1" ht="15.75" customHeight="1">
      <c r="D19172" s="199"/>
    </row>
    <row r="19174" spans="4:4" s="198" customFormat="1" ht="15.75" customHeight="1">
      <c r="D19174" s="199"/>
    </row>
    <row r="19176" spans="4:4" s="198" customFormat="1" ht="15.75" customHeight="1">
      <c r="D19176" s="199"/>
    </row>
    <row r="19178" spans="4:4" s="198" customFormat="1" ht="15.75" customHeight="1">
      <c r="D19178" s="199"/>
    </row>
    <row r="19180" spans="4:4" s="198" customFormat="1" ht="15.75" customHeight="1">
      <c r="D19180" s="199"/>
    </row>
    <row r="19182" spans="4:4" s="198" customFormat="1" ht="15.75" customHeight="1">
      <c r="D19182" s="199"/>
    </row>
    <row r="19184" spans="4:4" s="198" customFormat="1" ht="15.75" customHeight="1">
      <c r="D19184" s="199"/>
    </row>
    <row r="19186" spans="4:4" s="198" customFormat="1" ht="15.75" customHeight="1">
      <c r="D19186" s="199"/>
    </row>
    <row r="19188" spans="4:4" s="198" customFormat="1" ht="15.75" customHeight="1">
      <c r="D19188" s="199"/>
    </row>
    <row r="19190" spans="4:4" s="198" customFormat="1" ht="15.75" customHeight="1">
      <c r="D19190" s="199"/>
    </row>
    <row r="19192" spans="4:4" s="198" customFormat="1" ht="15.75" customHeight="1">
      <c r="D19192" s="199"/>
    </row>
    <row r="19194" spans="4:4" s="198" customFormat="1" ht="15.75" customHeight="1">
      <c r="D19194" s="199"/>
    </row>
    <row r="19196" spans="4:4" s="198" customFormat="1" ht="15.75" customHeight="1">
      <c r="D19196" s="199"/>
    </row>
    <row r="19198" spans="4:4" s="198" customFormat="1" ht="15.75" customHeight="1">
      <c r="D19198" s="199"/>
    </row>
    <row r="19200" spans="4:4" s="198" customFormat="1" ht="15.75" customHeight="1">
      <c r="D19200" s="199"/>
    </row>
    <row r="19202" spans="4:4" s="198" customFormat="1" ht="15.75" customHeight="1">
      <c r="D19202" s="199"/>
    </row>
    <row r="19204" spans="4:4" s="198" customFormat="1" ht="15.75" customHeight="1">
      <c r="D19204" s="199"/>
    </row>
    <row r="19206" spans="4:4" s="198" customFormat="1" ht="15.75" customHeight="1">
      <c r="D19206" s="199"/>
    </row>
    <row r="19208" spans="4:4" s="198" customFormat="1" ht="15.75" customHeight="1">
      <c r="D19208" s="199"/>
    </row>
    <row r="19210" spans="4:4" s="198" customFormat="1" ht="15.75" customHeight="1">
      <c r="D19210" s="199"/>
    </row>
    <row r="19212" spans="4:4" s="198" customFormat="1" ht="15.75" customHeight="1">
      <c r="D19212" s="199"/>
    </row>
    <row r="19214" spans="4:4" s="198" customFormat="1" ht="15.75" customHeight="1">
      <c r="D19214" s="199"/>
    </row>
    <row r="19216" spans="4:4" s="198" customFormat="1" ht="15.75" customHeight="1">
      <c r="D19216" s="199"/>
    </row>
    <row r="19218" spans="4:4" s="198" customFormat="1" ht="15.75" customHeight="1">
      <c r="D19218" s="199"/>
    </row>
    <row r="19220" spans="4:4" s="198" customFormat="1" ht="15.75" customHeight="1">
      <c r="D19220" s="199"/>
    </row>
    <row r="19222" spans="4:4" s="198" customFormat="1" ht="15.75" customHeight="1">
      <c r="D19222" s="199"/>
    </row>
    <row r="19224" spans="4:4" s="198" customFormat="1" ht="15.75" customHeight="1">
      <c r="D19224" s="199"/>
    </row>
    <row r="19226" spans="4:4" s="198" customFormat="1" ht="15.75" customHeight="1">
      <c r="D19226" s="199"/>
    </row>
    <row r="19228" spans="4:4" s="198" customFormat="1" ht="15.75" customHeight="1">
      <c r="D19228" s="199"/>
    </row>
    <row r="19230" spans="4:4" s="198" customFormat="1" ht="15.75" customHeight="1">
      <c r="D19230" s="199"/>
    </row>
    <row r="19232" spans="4:4" s="198" customFormat="1" ht="15.75" customHeight="1">
      <c r="D19232" s="199"/>
    </row>
    <row r="19234" spans="4:4" s="198" customFormat="1" ht="15.75" customHeight="1">
      <c r="D19234" s="199"/>
    </row>
    <row r="19236" spans="4:4" s="198" customFormat="1" ht="15.75" customHeight="1">
      <c r="D19236" s="199"/>
    </row>
    <row r="19238" spans="4:4" s="198" customFormat="1" ht="15.75" customHeight="1">
      <c r="D19238" s="199"/>
    </row>
    <row r="19240" spans="4:4" s="198" customFormat="1" ht="15.75" customHeight="1">
      <c r="D19240" s="199"/>
    </row>
    <row r="19242" spans="4:4" s="198" customFormat="1" ht="15.75" customHeight="1">
      <c r="D19242" s="199"/>
    </row>
    <row r="19244" spans="4:4" s="198" customFormat="1" ht="15.75" customHeight="1">
      <c r="D19244" s="199"/>
    </row>
    <row r="19246" spans="4:4" s="198" customFormat="1" ht="15.75" customHeight="1">
      <c r="D19246" s="199"/>
    </row>
    <row r="19248" spans="4:4" s="198" customFormat="1" ht="15.75" customHeight="1">
      <c r="D19248" s="199"/>
    </row>
    <row r="19250" spans="4:4" s="198" customFormat="1" ht="15.75" customHeight="1">
      <c r="D19250" s="199"/>
    </row>
    <row r="19252" spans="4:4" s="198" customFormat="1" ht="15.75" customHeight="1">
      <c r="D19252" s="199"/>
    </row>
    <row r="19254" spans="4:4" s="198" customFormat="1" ht="15.75" customHeight="1">
      <c r="D19254" s="199"/>
    </row>
    <row r="19256" spans="4:4" s="198" customFormat="1" ht="15.75" customHeight="1">
      <c r="D19256" s="199"/>
    </row>
    <row r="19258" spans="4:4" s="198" customFormat="1" ht="15.75" customHeight="1">
      <c r="D19258" s="199"/>
    </row>
    <row r="19260" spans="4:4" s="198" customFormat="1" ht="15.75" customHeight="1">
      <c r="D19260" s="199"/>
    </row>
    <row r="19262" spans="4:4" s="198" customFormat="1" ht="15.75" customHeight="1">
      <c r="D19262" s="199"/>
    </row>
    <row r="19264" spans="4:4" s="198" customFormat="1" ht="15.75" customHeight="1">
      <c r="D19264" s="199"/>
    </row>
    <row r="19266" spans="4:4" s="198" customFormat="1" ht="15.75" customHeight="1">
      <c r="D19266" s="199"/>
    </row>
    <row r="19268" spans="4:4" s="198" customFormat="1" ht="15.75" customHeight="1">
      <c r="D19268" s="199"/>
    </row>
    <row r="19270" spans="4:4" s="198" customFormat="1" ht="15.75" customHeight="1">
      <c r="D19270" s="199"/>
    </row>
    <row r="19272" spans="4:4" s="198" customFormat="1" ht="15.75" customHeight="1">
      <c r="D19272" s="199"/>
    </row>
    <row r="19274" spans="4:4" s="198" customFormat="1" ht="15.75" customHeight="1">
      <c r="D19274" s="199"/>
    </row>
    <row r="19276" spans="4:4" s="198" customFormat="1" ht="15.75" customHeight="1">
      <c r="D19276" s="199"/>
    </row>
    <row r="19278" spans="4:4" s="198" customFormat="1" ht="15.75" customHeight="1">
      <c r="D19278" s="199"/>
    </row>
    <row r="19280" spans="4:4" s="198" customFormat="1" ht="15.75" customHeight="1">
      <c r="D19280" s="199"/>
    </row>
    <row r="19282" spans="4:4" s="198" customFormat="1" ht="15.75" customHeight="1">
      <c r="D19282" s="199"/>
    </row>
    <row r="19284" spans="4:4" s="198" customFormat="1" ht="15.75" customHeight="1">
      <c r="D19284" s="199"/>
    </row>
    <row r="19286" spans="4:4" s="198" customFormat="1" ht="15.75" customHeight="1">
      <c r="D19286" s="199"/>
    </row>
    <row r="19288" spans="4:4" s="198" customFormat="1" ht="15.75" customHeight="1">
      <c r="D19288" s="199"/>
    </row>
    <row r="19290" spans="4:4" s="198" customFormat="1" ht="15.75" customHeight="1">
      <c r="D19290" s="199"/>
    </row>
    <row r="19292" spans="4:4" s="198" customFormat="1" ht="15.75" customHeight="1">
      <c r="D19292" s="199"/>
    </row>
    <row r="19294" spans="4:4" s="198" customFormat="1" ht="15.75" customHeight="1">
      <c r="D19294" s="199"/>
    </row>
    <row r="19296" spans="4:4" s="198" customFormat="1" ht="15.75" customHeight="1">
      <c r="D19296" s="199"/>
    </row>
    <row r="19298" spans="4:4" s="198" customFormat="1" ht="15.75" customHeight="1">
      <c r="D19298" s="199"/>
    </row>
    <row r="19300" spans="4:4" s="198" customFormat="1" ht="15.75" customHeight="1">
      <c r="D19300" s="199"/>
    </row>
    <row r="19302" spans="4:4" s="198" customFormat="1" ht="15.75" customHeight="1">
      <c r="D19302" s="199"/>
    </row>
    <row r="19304" spans="4:4" s="198" customFormat="1" ht="15.75" customHeight="1">
      <c r="D19304" s="199"/>
    </row>
    <row r="19306" spans="4:4" s="198" customFormat="1" ht="15.75" customHeight="1">
      <c r="D19306" s="199"/>
    </row>
    <row r="19308" spans="4:4" s="198" customFormat="1" ht="15.75" customHeight="1">
      <c r="D19308" s="199"/>
    </row>
    <row r="19310" spans="4:4" s="198" customFormat="1" ht="15.75" customHeight="1">
      <c r="D19310" s="199"/>
    </row>
    <row r="19312" spans="4:4" s="198" customFormat="1" ht="15.75" customHeight="1">
      <c r="D19312" s="199"/>
    </row>
    <row r="19314" spans="4:4" s="198" customFormat="1" ht="15.75" customHeight="1">
      <c r="D19314" s="199"/>
    </row>
    <row r="19316" spans="4:4" s="198" customFormat="1" ht="15.75" customHeight="1">
      <c r="D19316" s="199"/>
    </row>
    <row r="19318" spans="4:4" s="198" customFormat="1" ht="15.75" customHeight="1">
      <c r="D19318" s="199"/>
    </row>
    <row r="19320" spans="4:4" s="198" customFormat="1" ht="15.75" customHeight="1">
      <c r="D19320" s="199"/>
    </row>
    <row r="19322" spans="4:4" s="198" customFormat="1" ht="15.75" customHeight="1">
      <c r="D19322" s="199"/>
    </row>
    <row r="19324" spans="4:4" s="198" customFormat="1" ht="15.75" customHeight="1">
      <c r="D19324" s="199"/>
    </row>
    <row r="19326" spans="4:4" s="198" customFormat="1" ht="15.75" customHeight="1">
      <c r="D19326" s="199"/>
    </row>
    <row r="19328" spans="4:4" s="198" customFormat="1" ht="15.75" customHeight="1">
      <c r="D19328" s="199"/>
    </row>
    <row r="19330" spans="4:4" s="198" customFormat="1" ht="15.75" customHeight="1">
      <c r="D19330" s="199"/>
    </row>
    <row r="19332" spans="4:4" s="198" customFormat="1" ht="15.75" customHeight="1">
      <c r="D19332" s="199"/>
    </row>
    <row r="19334" spans="4:4" s="198" customFormat="1" ht="15.75" customHeight="1">
      <c r="D19334" s="199"/>
    </row>
    <row r="19336" spans="4:4" s="198" customFormat="1" ht="15.75" customHeight="1">
      <c r="D19336" s="199"/>
    </row>
    <row r="19338" spans="4:4" s="198" customFormat="1" ht="15.75" customHeight="1">
      <c r="D19338" s="199"/>
    </row>
    <row r="19340" spans="4:4" s="198" customFormat="1" ht="15.75" customHeight="1">
      <c r="D19340" s="199"/>
    </row>
    <row r="19342" spans="4:4" s="198" customFormat="1" ht="15.75" customHeight="1">
      <c r="D19342" s="199"/>
    </row>
    <row r="19344" spans="4:4" s="198" customFormat="1" ht="15.75" customHeight="1">
      <c r="D19344" s="199"/>
    </row>
    <row r="19346" spans="4:4" s="198" customFormat="1" ht="15.75" customHeight="1">
      <c r="D19346" s="199"/>
    </row>
    <row r="19348" spans="4:4" s="198" customFormat="1" ht="15.75" customHeight="1">
      <c r="D19348" s="199"/>
    </row>
    <row r="19350" spans="4:4" s="198" customFormat="1" ht="15.75" customHeight="1">
      <c r="D19350" s="199"/>
    </row>
    <row r="19352" spans="4:4" s="198" customFormat="1" ht="15.75" customHeight="1">
      <c r="D19352" s="199"/>
    </row>
    <row r="19354" spans="4:4" s="198" customFormat="1" ht="15.75" customHeight="1">
      <c r="D19354" s="199"/>
    </row>
    <row r="19356" spans="4:4" s="198" customFormat="1" ht="15.75" customHeight="1">
      <c r="D19356" s="199"/>
    </row>
    <row r="19358" spans="4:4" s="198" customFormat="1" ht="15.75" customHeight="1">
      <c r="D19358" s="199"/>
    </row>
    <row r="19360" spans="4:4" s="198" customFormat="1" ht="15.75" customHeight="1">
      <c r="D19360" s="199"/>
    </row>
    <row r="19362" spans="4:4" s="198" customFormat="1" ht="15.75" customHeight="1">
      <c r="D19362" s="199"/>
    </row>
    <row r="19364" spans="4:4" s="198" customFormat="1" ht="15.75" customHeight="1">
      <c r="D19364" s="199"/>
    </row>
    <row r="19366" spans="4:4" s="198" customFormat="1" ht="15.75" customHeight="1">
      <c r="D19366" s="199"/>
    </row>
    <row r="19368" spans="4:4" s="198" customFormat="1" ht="15.75" customHeight="1">
      <c r="D19368" s="199"/>
    </row>
    <row r="19370" spans="4:4" s="198" customFormat="1" ht="15.75" customHeight="1">
      <c r="D19370" s="199"/>
    </row>
    <row r="19372" spans="4:4" s="198" customFormat="1" ht="15.75" customHeight="1">
      <c r="D19372" s="199"/>
    </row>
    <row r="19374" spans="4:4" s="198" customFormat="1" ht="15.75" customHeight="1">
      <c r="D19374" s="199"/>
    </row>
    <row r="19376" spans="4:4" s="198" customFormat="1" ht="15.75" customHeight="1">
      <c r="D19376" s="199"/>
    </row>
    <row r="19378" spans="4:4" s="198" customFormat="1" ht="15.75" customHeight="1">
      <c r="D19378" s="199"/>
    </row>
    <row r="19380" spans="4:4" s="198" customFormat="1" ht="15.75" customHeight="1">
      <c r="D19380" s="199"/>
    </row>
    <row r="19382" spans="4:4" s="198" customFormat="1" ht="15.75" customHeight="1">
      <c r="D19382" s="199"/>
    </row>
    <row r="19384" spans="4:4" s="198" customFormat="1" ht="15.75" customHeight="1">
      <c r="D19384" s="199"/>
    </row>
    <row r="19386" spans="4:4" s="198" customFormat="1" ht="15.75" customHeight="1">
      <c r="D19386" s="199"/>
    </row>
    <row r="19388" spans="4:4" s="198" customFormat="1" ht="15.75" customHeight="1">
      <c r="D19388" s="199"/>
    </row>
    <row r="19390" spans="4:4" s="198" customFormat="1" ht="15.75" customHeight="1">
      <c r="D19390" s="199"/>
    </row>
    <row r="19392" spans="4:4" s="198" customFormat="1" ht="15.75" customHeight="1">
      <c r="D19392" s="199"/>
    </row>
    <row r="19394" spans="4:4" s="198" customFormat="1" ht="15.75" customHeight="1">
      <c r="D19394" s="199"/>
    </row>
    <row r="19396" spans="4:4" s="198" customFormat="1" ht="15.75" customHeight="1">
      <c r="D19396" s="199"/>
    </row>
    <row r="19398" spans="4:4" s="198" customFormat="1" ht="15.75" customHeight="1">
      <c r="D19398" s="199"/>
    </row>
    <row r="19400" spans="4:4" s="198" customFormat="1" ht="15.75" customHeight="1">
      <c r="D19400" s="199"/>
    </row>
    <row r="19402" spans="4:4" s="198" customFormat="1" ht="15.75" customHeight="1">
      <c r="D19402" s="199"/>
    </row>
    <row r="19404" spans="4:4" s="198" customFormat="1" ht="15.75" customHeight="1">
      <c r="D19404" s="199"/>
    </row>
    <row r="19406" spans="4:4" s="198" customFormat="1" ht="15.75" customHeight="1">
      <c r="D19406" s="199"/>
    </row>
    <row r="19408" spans="4:4" s="198" customFormat="1" ht="15.75" customHeight="1">
      <c r="D19408" s="199"/>
    </row>
    <row r="19410" spans="4:4" s="198" customFormat="1" ht="15.75" customHeight="1">
      <c r="D19410" s="199"/>
    </row>
    <row r="19412" spans="4:4" s="198" customFormat="1" ht="15.75" customHeight="1">
      <c r="D19412" s="199"/>
    </row>
    <row r="19414" spans="4:4" s="198" customFormat="1" ht="15.75" customHeight="1">
      <c r="D19414" s="199"/>
    </row>
    <row r="19416" spans="4:4" s="198" customFormat="1" ht="15.75" customHeight="1">
      <c r="D19416" s="199"/>
    </row>
    <row r="19418" spans="4:4" s="198" customFormat="1" ht="15.75" customHeight="1">
      <c r="D19418" s="199"/>
    </row>
    <row r="19420" spans="4:4" s="198" customFormat="1" ht="15.75" customHeight="1">
      <c r="D19420" s="199"/>
    </row>
    <row r="19422" spans="4:4" s="198" customFormat="1" ht="15.75" customHeight="1">
      <c r="D19422" s="199"/>
    </row>
    <row r="19424" spans="4:4" s="198" customFormat="1" ht="15.75" customHeight="1">
      <c r="D19424" s="199"/>
    </row>
    <row r="19426" spans="4:4" s="198" customFormat="1" ht="15.75" customHeight="1">
      <c r="D19426" s="199"/>
    </row>
    <row r="19428" spans="4:4" s="198" customFormat="1" ht="15.75" customHeight="1">
      <c r="D19428" s="199"/>
    </row>
    <row r="19430" spans="4:4" s="198" customFormat="1" ht="15.75" customHeight="1">
      <c r="D19430" s="199"/>
    </row>
    <row r="19432" spans="4:4" s="198" customFormat="1" ht="15.75" customHeight="1">
      <c r="D19432" s="199"/>
    </row>
    <row r="19434" spans="4:4" s="198" customFormat="1" ht="15.75" customHeight="1">
      <c r="D19434" s="199"/>
    </row>
    <row r="19436" spans="4:4" s="198" customFormat="1" ht="15.75" customHeight="1">
      <c r="D19436" s="199"/>
    </row>
    <row r="19438" spans="4:4" s="198" customFormat="1" ht="15.75" customHeight="1">
      <c r="D19438" s="199"/>
    </row>
    <row r="19440" spans="4:4" s="198" customFormat="1" ht="15.75" customHeight="1">
      <c r="D19440" s="199"/>
    </row>
    <row r="19442" spans="4:4" s="198" customFormat="1" ht="15.75" customHeight="1">
      <c r="D19442" s="199"/>
    </row>
    <row r="19444" spans="4:4" s="198" customFormat="1" ht="15.75" customHeight="1">
      <c r="D19444" s="199"/>
    </row>
    <row r="19446" spans="4:4" s="198" customFormat="1" ht="15.75" customHeight="1">
      <c r="D19446" s="199"/>
    </row>
    <row r="19448" spans="4:4" s="198" customFormat="1" ht="15.75" customHeight="1">
      <c r="D19448" s="199"/>
    </row>
    <row r="19450" spans="4:4" s="198" customFormat="1" ht="15.75" customHeight="1">
      <c r="D19450" s="199"/>
    </row>
    <row r="19452" spans="4:4" s="198" customFormat="1" ht="15.75" customHeight="1">
      <c r="D19452" s="199"/>
    </row>
    <row r="19454" spans="4:4" s="198" customFormat="1" ht="15.75" customHeight="1">
      <c r="D19454" s="199"/>
    </row>
    <row r="19456" spans="4:4" s="198" customFormat="1" ht="15.75" customHeight="1">
      <c r="D19456" s="199"/>
    </row>
    <row r="19458" spans="4:4" s="198" customFormat="1" ht="15.75" customHeight="1">
      <c r="D19458" s="199"/>
    </row>
    <row r="19460" spans="4:4" s="198" customFormat="1" ht="15.75" customHeight="1">
      <c r="D19460" s="199"/>
    </row>
    <row r="19462" spans="4:4" s="198" customFormat="1" ht="15.75" customHeight="1">
      <c r="D19462" s="199"/>
    </row>
    <row r="19464" spans="4:4" s="198" customFormat="1" ht="15.75" customHeight="1">
      <c r="D19464" s="199"/>
    </row>
    <row r="19466" spans="4:4" s="198" customFormat="1" ht="15.75" customHeight="1">
      <c r="D19466" s="199"/>
    </row>
    <row r="19468" spans="4:4" s="198" customFormat="1" ht="15.75" customHeight="1">
      <c r="D19468" s="199"/>
    </row>
    <row r="19470" spans="4:4" s="198" customFormat="1" ht="15.75" customHeight="1">
      <c r="D19470" s="199"/>
    </row>
    <row r="19472" spans="4:4" s="198" customFormat="1" ht="15.75" customHeight="1">
      <c r="D19472" s="199"/>
    </row>
    <row r="19474" spans="4:4" s="198" customFormat="1" ht="15.75" customHeight="1">
      <c r="D19474" s="199"/>
    </row>
    <row r="19476" spans="4:4" s="198" customFormat="1" ht="15.75" customHeight="1">
      <c r="D19476" s="199"/>
    </row>
    <row r="19478" spans="4:4" s="198" customFormat="1" ht="15.75" customHeight="1">
      <c r="D19478" s="199"/>
    </row>
    <row r="19480" spans="4:4" s="198" customFormat="1" ht="15.75" customHeight="1">
      <c r="D19480" s="199"/>
    </row>
    <row r="19482" spans="4:4" s="198" customFormat="1" ht="15.75" customHeight="1">
      <c r="D19482" s="199"/>
    </row>
    <row r="19484" spans="4:4" s="198" customFormat="1" ht="15.75" customHeight="1">
      <c r="D19484" s="199"/>
    </row>
    <row r="19486" spans="4:4" s="198" customFormat="1" ht="15.75" customHeight="1">
      <c r="D19486" s="199"/>
    </row>
    <row r="19488" spans="4:4" s="198" customFormat="1" ht="15.75" customHeight="1">
      <c r="D19488" s="199"/>
    </row>
    <row r="19490" spans="4:4" s="198" customFormat="1" ht="15.75" customHeight="1">
      <c r="D19490" s="199"/>
    </row>
    <row r="19492" spans="4:4" s="198" customFormat="1" ht="15.75" customHeight="1">
      <c r="D19492" s="199"/>
    </row>
    <row r="19494" spans="4:4" s="198" customFormat="1" ht="15.75" customHeight="1">
      <c r="D19494" s="199"/>
    </row>
    <row r="19496" spans="4:4" s="198" customFormat="1" ht="15.75" customHeight="1">
      <c r="D19496" s="199"/>
    </row>
    <row r="19498" spans="4:4" s="198" customFormat="1" ht="15.75" customHeight="1">
      <c r="D19498" s="199"/>
    </row>
    <row r="19500" spans="4:4" s="198" customFormat="1" ht="15.75" customHeight="1">
      <c r="D19500" s="199"/>
    </row>
    <row r="19502" spans="4:4" s="198" customFormat="1" ht="15.75" customHeight="1">
      <c r="D19502" s="199"/>
    </row>
    <row r="19504" spans="4:4" s="198" customFormat="1" ht="15.75" customHeight="1">
      <c r="D19504" s="199"/>
    </row>
    <row r="19506" spans="4:4" s="198" customFormat="1" ht="15.75" customHeight="1">
      <c r="D19506" s="199"/>
    </row>
    <row r="19508" spans="4:4" s="198" customFormat="1" ht="15.75" customHeight="1">
      <c r="D19508" s="199"/>
    </row>
    <row r="19510" spans="4:4" s="198" customFormat="1" ht="15.75" customHeight="1">
      <c r="D19510" s="199"/>
    </row>
    <row r="19512" spans="4:4" s="198" customFormat="1" ht="15.75" customHeight="1">
      <c r="D19512" s="199"/>
    </row>
    <row r="19514" spans="4:4" s="198" customFormat="1" ht="15.75" customHeight="1">
      <c r="D19514" s="199"/>
    </row>
    <row r="19516" spans="4:4" s="198" customFormat="1" ht="15.75" customHeight="1">
      <c r="D19516" s="199"/>
    </row>
    <row r="19518" spans="4:4" s="198" customFormat="1" ht="15.75" customHeight="1">
      <c r="D19518" s="199"/>
    </row>
    <row r="19520" spans="4:4" s="198" customFormat="1" ht="15.75" customHeight="1">
      <c r="D19520" s="199"/>
    </row>
    <row r="19522" spans="4:4" s="198" customFormat="1" ht="15.75" customHeight="1">
      <c r="D19522" s="199"/>
    </row>
    <row r="19524" spans="4:4" s="198" customFormat="1" ht="15.75" customHeight="1">
      <c r="D19524" s="199"/>
    </row>
    <row r="19526" spans="4:4" s="198" customFormat="1" ht="15.75" customHeight="1">
      <c r="D19526" s="199"/>
    </row>
    <row r="19528" spans="4:4" s="198" customFormat="1" ht="15.75" customHeight="1">
      <c r="D19528" s="199"/>
    </row>
    <row r="19530" spans="4:4" s="198" customFormat="1" ht="15.75" customHeight="1">
      <c r="D19530" s="199"/>
    </row>
    <row r="19532" spans="4:4" s="198" customFormat="1" ht="15.75" customHeight="1">
      <c r="D19532" s="199"/>
    </row>
    <row r="19534" spans="4:4" s="198" customFormat="1" ht="15.75" customHeight="1">
      <c r="D19534" s="199"/>
    </row>
    <row r="19536" spans="4:4" s="198" customFormat="1" ht="15.75" customHeight="1">
      <c r="D19536" s="199"/>
    </row>
    <row r="19538" spans="4:4" s="198" customFormat="1" ht="15.75" customHeight="1">
      <c r="D19538" s="199"/>
    </row>
    <row r="19540" spans="4:4" s="198" customFormat="1" ht="15.75" customHeight="1">
      <c r="D19540" s="199"/>
    </row>
    <row r="19542" spans="4:4" s="198" customFormat="1" ht="15.75" customHeight="1">
      <c r="D19542" s="199"/>
    </row>
    <row r="19544" spans="4:4" s="198" customFormat="1" ht="15.75" customHeight="1">
      <c r="D19544" s="199"/>
    </row>
    <row r="19546" spans="4:4" s="198" customFormat="1" ht="15.75" customHeight="1">
      <c r="D19546" s="199"/>
    </row>
    <row r="19548" spans="4:4" s="198" customFormat="1" ht="15.75" customHeight="1">
      <c r="D19548" s="199"/>
    </row>
    <row r="19550" spans="4:4" s="198" customFormat="1" ht="15.75" customHeight="1">
      <c r="D19550" s="199"/>
    </row>
    <row r="19552" spans="4:4" s="198" customFormat="1" ht="15.75" customHeight="1">
      <c r="D19552" s="199"/>
    </row>
    <row r="19554" spans="4:4" s="198" customFormat="1" ht="15.75" customHeight="1">
      <c r="D19554" s="199"/>
    </row>
    <row r="19556" spans="4:4" s="198" customFormat="1" ht="15.75" customHeight="1">
      <c r="D19556" s="199"/>
    </row>
    <row r="19558" spans="4:4" s="198" customFormat="1" ht="15.75" customHeight="1">
      <c r="D19558" s="199"/>
    </row>
    <row r="19560" spans="4:4" s="198" customFormat="1" ht="15.75" customHeight="1">
      <c r="D19560" s="199"/>
    </row>
    <row r="19562" spans="4:4" s="198" customFormat="1" ht="15.75" customHeight="1">
      <c r="D19562" s="199"/>
    </row>
    <row r="19564" spans="4:4" s="198" customFormat="1" ht="15.75" customHeight="1">
      <c r="D19564" s="199"/>
    </row>
    <row r="19566" spans="4:4" s="198" customFormat="1" ht="15.75" customHeight="1">
      <c r="D19566" s="199"/>
    </row>
    <row r="19568" spans="4:4" s="198" customFormat="1" ht="15.75" customHeight="1">
      <c r="D19568" s="199"/>
    </row>
    <row r="19570" spans="4:4" s="198" customFormat="1" ht="15.75" customHeight="1">
      <c r="D19570" s="199"/>
    </row>
    <row r="19572" spans="4:4" s="198" customFormat="1" ht="15.75" customHeight="1">
      <c r="D19572" s="199"/>
    </row>
    <row r="19574" spans="4:4" s="198" customFormat="1" ht="15.75" customHeight="1">
      <c r="D19574" s="199"/>
    </row>
    <row r="19576" spans="4:4" s="198" customFormat="1" ht="15.75" customHeight="1">
      <c r="D19576" s="199"/>
    </row>
    <row r="19578" spans="4:4" s="198" customFormat="1" ht="15.75" customHeight="1">
      <c r="D19578" s="199"/>
    </row>
    <row r="19580" spans="4:4" s="198" customFormat="1" ht="15.75" customHeight="1">
      <c r="D19580" s="199"/>
    </row>
    <row r="19582" spans="4:4" s="198" customFormat="1" ht="15.75" customHeight="1">
      <c r="D19582" s="199"/>
    </row>
    <row r="19584" spans="4:4" s="198" customFormat="1" ht="15.75" customHeight="1">
      <c r="D19584" s="199"/>
    </row>
    <row r="19586" spans="4:4" s="198" customFormat="1" ht="15.75" customHeight="1">
      <c r="D19586" s="199"/>
    </row>
    <row r="19588" spans="4:4" s="198" customFormat="1" ht="15.75" customHeight="1">
      <c r="D19588" s="199"/>
    </row>
    <row r="19590" spans="4:4" s="198" customFormat="1" ht="15.75" customHeight="1">
      <c r="D19590" s="199"/>
    </row>
    <row r="19592" spans="4:4" s="198" customFormat="1" ht="15.75" customHeight="1">
      <c r="D19592" s="199"/>
    </row>
    <row r="19594" spans="4:4" s="198" customFormat="1" ht="15.75" customHeight="1">
      <c r="D19594" s="199"/>
    </row>
    <row r="19596" spans="4:4" s="198" customFormat="1" ht="15.75" customHeight="1">
      <c r="D19596" s="199"/>
    </row>
    <row r="19598" spans="4:4" s="198" customFormat="1" ht="15.75" customHeight="1">
      <c r="D19598" s="199"/>
    </row>
    <row r="19600" spans="4:4" s="198" customFormat="1" ht="15.75" customHeight="1">
      <c r="D19600" s="199"/>
    </row>
    <row r="19602" spans="4:4" s="198" customFormat="1" ht="15.75" customHeight="1">
      <c r="D19602" s="199"/>
    </row>
    <row r="19604" spans="4:4" s="198" customFormat="1" ht="15.75" customHeight="1">
      <c r="D19604" s="199"/>
    </row>
    <row r="19606" spans="4:4" s="198" customFormat="1" ht="15.75" customHeight="1">
      <c r="D19606" s="199"/>
    </row>
    <row r="19608" spans="4:4" s="198" customFormat="1" ht="15.75" customHeight="1">
      <c r="D19608" s="199"/>
    </row>
    <row r="19610" spans="4:4" s="198" customFormat="1" ht="15.75" customHeight="1">
      <c r="D19610" s="199"/>
    </row>
    <row r="19612" spans="4:4" s="198" customFormat="1" ht="15.75" customHeight="1">
      <c r="D19612" s="199"/>
    </row>
    <row r="19614" spans="4:4" s="198" customFormat="1" ht="15.75" customHeight="1">
      <c r="D19614" s="199"/>
    </row>
    <row r="19616" spans="4:4" s="198" customFormat="1" ht="15.75" customHeight="1">
      <c r="D19616" s="199"/>
    </row>
    <row r="19618" spans="4:4" s="198" customFormat="1" ht="15.75" customHeight="1">
      <c r="D19618" s="199"/>
    </row>
    <row r="19620" spans="4:4" s="198" customFormat="1" ht="15.75" customHeight="1">
      <c r="D19620" s="199"/>
    </row>
    <row r="19622" spans="4:4" s="198" customFormat="1" ht="15.75" customHeight="1">
      <c r="D19622" s="199"/>
    </row>
    <row r="19624" spans="4:4" s="198" customFormat="1" ht="15.75" customHeight="1">
      <c r="D19624" s="199"/>
    </row>
    <row r="19626" spans="4:4" s="198" customFormat="1" ht="15.75" customHeight="1">
      <c r="D19626" s="199"/>
    </row>
    <row r="19628" spans="4:4" s="198" customFormat="1" ht="15.75" customHeight="1">
      <c r="D19628" s="199"/>
    </row>
    <row r="19630" spans="4:4" s="198" customFormat="1" ht="15.75" customHeight="1">
      <c r="D19630" s="199"/>
    </row>
    <row r="19632" spans="4:4" s="198" customFormat="1" ht="15.75" customHeight="1">
      <c r="D19632" s="199"/>
    </row>
    <row r="19634" spans="4:4" s="198" customFormat="1" ht="15.75" customHeight="1">
      <c r="D19634" s="199"/>
    </row>
    <row r="19636" spans="4:4" s="198" customFormat="1" ht="15.75" customHeight="1">
      <c r="D19636" s="199"/>
    </row>
    <row r="19638" spans="4:4" s="198" customFormat="1" ht="15.75" customHeight="1">
      <c r="D19638" s="199"/>
    </row>
    <row r="19640" spans="4:4" s="198" customFormat="1" ht="15.75" customHeight="1">
      <c r="D19640" s="199"/>
    </row>
    <row r="19642" spans="4:4" s="198" customFormat="1" ht="15.75" customHeight="1">
      <c r="D19642" s="199"/>
    </row>
    <row r="19644" spans="4:4" s="198" customFormat="1" ht="15.75" customHeight="1">
      <c r="D19644" s="199"/>
    </row>
    <row r="19646" spans="4:4" s="198" customFormat="1" ht="15.75" customHeight="1">
      <c r="D19646" s="199"/>
    </row>
    <row r="19648" spans="4:4" s="198" customFormat="1" ht="15.75" customHeight="1">
      <c r="D19648" s="199"/>
    </row>
    <row r="19650" spans="4:4" s="198" customFormat="1" ht="15.75" customHeight="1">
      <c r="D19650" s="199"/>
    </row>
    <row r="19652" spans="4:4" s="198" customFormat="1" ht="15.75" customHeight="1">
      <c r="D19652" s="199"/>
    </row>
    <row r="19654" spans="4:4" s="198" customFormat="1" ht="15.75" customHeight="1">
      <c r="D19654" s="199"/>
    </row>
    <row r="19656" spans="4:4" s="198" customFormat="1" ht="15.75" customHeight="1">
      <c r="D19656" s="199"/>
    </row>
    <row r="19658" spans="4:4" s="198" customFormat="1" ht="15.75" customHeight="1">
      <c r="D19658" s="199"/>
    </row>
    <row r="19660" spans="4:4" s="198" customFormat="1" ht="15.75" customHeight="1">
      <c r="D19660" s="199"/>
    </row>
    <row r="19662" spans="4:4" s="198" customFormat="1" ht="15.75" customHeight="1">
      <c r="D19662" s="199"/>
    </row>
    <row r="19664" spans="4:4" s="198" customFormat="1" ht="15.75" customHeight="1">
      <c r="D19664" s="199"/>
    </row>
    <row r="19666" spans="4:4" s="198" customFormat="1" ht="15.75" customHeight="1">
      <c r="D19666" s="199"/>
    </row>
    <row r="19668" spans="4:4" s="198" customFormat="1" ht="15.75" customHeight="1">
      <c r="D19668" s="199"/>
    </row>
    <row r="19670" spans="4:4" s="198" customFormat="1" ht="15.75" customHeight="1">
      <c r="D19670" s="199"/>
    </row>
    <row r="19672" spans="4:4" s="198" customFormat="1" ht="15.75" customHeight="1">
      <c r="D19672" s="199"/>
    </row>
    <row r="19674" spans="4:4" s="198" customFormat="1" ht="15.75" customHeight="1">
      <c r="D19674" s="199"/>
    </row>
    <row r="19676" spans="4:4" s="198" customFormat="1" ht="15.75" customHeight="1">
      <c r="D19676" s="199"/>
    </row>
    <row r="19678" spans="4:4" s="198" customFormat="1" ht="15.75" customHeight="1">
      <c r="D19678" s="199"/>
    </row>
    <row r="19680" spans="4:4" s="198" customFormat="1" ht="15.75" customHeight="1">
      <c r="D19680" s="199"/>
    </row>
    <row r="19682" spans="4:4" s="198" customFormat="1" ht="15.75" customHeight="1">
      <c r="D19682" s="199"/>
    </row>
    <row r="19684" spans="4:4" s="198" customFormat="1" ht="15.75" customHeight="1">
      <c r="D19684" s="199"/>
    </row>
    <row r="19686" spans="4:4" s="198" customFormat="1" ht="15.75" customHeight="1">
      <c r="D19686" s="199"/>
    </row>
    <row r="19688" spans="4:4" s="198" customFormat="1" ht="15.75" customHeight="1">
      <c r="D19688" s="199"/>
    </row>
    <row r="19690" spans="4:4" s="198" customFormat="1" ht="15.75" customHeight="1">
      <c r="D19690" s="199"/>
    </row>
    <row r="19692" spans="4:4" s="198" customFormat="1" ht="15.75" customHeight="1">
      <c r="D19692" s="199"/>
    </row>
    <row r="19694" spans="4:4" s="198" customFormat="1" ht="15.75" customHeight="1">
      <c r="D19694" s="199"/>
    </row>
    <row r="19696" spans="4:4" s="198" customFormat="1" ht="15.75" customHeight="1">
      <c r="D19696" s="199"/>
    </row>
    <row r="19698" spans="4:4" s="198" customFormat="1" ht="15.75" customHeight="1">
      <c r="D19698" s="199"/>
    </row>
    <row r="19700" spans="4:4" s="198" customFormat="1" ht="15.75" customHeight="1">
      <c r="D19700" s="199"/>
    </row>
    <row r="19702" spans="4:4" s="198" customFormat="1" ht="15.75" customHeight="1">
      <c r="D19702" s="199"/>
    </row>
    <row r="19704" spans="4:4" s="198" customFormat="1" ht="15.75" customHeight="1">
      <c r="D19704" s="199"/>
    </row>
    <row r="19706" spans="4:4" s="198" customFormat="1" ht="15.75" customHeight="1">
      <c r="D19706" s="199"/>
    </row>
    <row r="19708" spans="4:4" s="198" customFormat="1" ht="15.75" customHeight="1">
      <c r="D19708" s="199"/>
    </row>
    <row r="19710" spans="4:4" s="198" customFormat="1" ht="15.75" customHeight="1">
      <c r="D19710" s="199"/>
    </row>
    <row r="19712" spans="4:4" s="198" customFormat="1" ht="15.75" customHeight="1">
      <c r="D19712" s="199"/>
    </row>
    <row r="19714" spans="4:4" s="198" customFormat="1" ht="15.75" customHeight="1">
      <c r="D19714" s="199"/>
    </row>
    <row r="19716" spans="4:4" s="198" customFormat="1" ht="15.75" customHeight="1">
      <c r="D19716" s="199"/>
    </row>
    <row r="19718" spans="4:4" s="198" customFormat="1" ht="15.75" customHeight="1">
      <c r="D19718" s="199"/>
    </row>
    <row r="19720" spans="4:4" s="198" customFormat="1" ht="15.75" customHeight="1">
      <c r="D19720" s="199"/>
    </row>
    <row r="19722" spans="4:4" s="198" customFormat="1" ht="15.75" customHeight="1">
      <c r="D19722" s="199"/>
    </row>
    <row r="19724" spans="4:4" s="198" customFormat="1" ht="15.75" customHeight="1">
      <c r="D19724" s="199"/>
    </row>
    <row r="19726" spans="4:4" s="198" customFormat="1" ht="15.75" customHeight="1">
      <c r="D19726" s="199"/>
    </row>
    <row r="19728" spans="4:4" s="198" customFormat="1" ht="15.75" customHeight="1">
      <c r="D19728" s="199"/>
    </row>
    <row r="19730" spans="4:4" s="198" customFormat="1" ht="15.75" customHeight="1">
      <c r="D19730" s="199"/>
    </row>
    <row r="19732" spans="4:4" s="198" customFormat="1" ht="15.75" customHeight="1">
      <c r="D19732" s="199"/>
    </row>
    <row r="19734" spans="4:4" s="198" customFormat="1" ht="15.75" customHeight="1">
      <c r="D19734" s="199"/>
    </row>
    <row r="19736" spans="4:4" s="198" customFormat="1" ht="15.75" customHeight="1">
      <c r="D19736" s="199"/>
    </row>
    <row r="19738" spans="4:4" s="198" customFormat="1" ht="15.75" customHeight="1">
      <c r="D19738" s="199"/>
    </row>
    <row r="19740" spans="4:4" s="198" customFormat="1" ht="15.75" customHeight="1">
      <c r="D19740" s="199"/>
    </row>
    <row r="19742" spans="4:4" s="198" customFormat="1" ht="15.75" customHeight="1">
      <c r="D19742" s="199"/>
    </row>
    <row r="19744" spans="4:4" s="198" customFormat="1" ht="15.75" customHeight="1">
      <c r="D19744" s="199"/>
    </row>
    <row r="19746" spans="4:4" s="198" customFormat="1" ht="15.75" customHeight="1">
      <c r="D19746" s="199"/>
    </row>
    <row r="19748" spans="4:4" s="198" customFormat="1" ht="15.75" customHeight="1">
      <c r="D19748" s="199"/>
    </row>
    <row r="19750" spans="4:4" s="198" customFormat="1" ht="15.75" customHeight="1">
      <c r="D19750" s="199"/>
    </row>
    <row r="19752" spans="4:4" s="198" customFormat="1" ht="15.75" customHeight="1">
      <c r="D19752" s="199"/>
    </row>
    <row r="19754" spans="4:4" s="198" customFormat="1" ht="15.75" customHeight="1">
      <c r="D19754" s="199"/>
    </row>
    <row r="19756" spans="4:4" s="198" customFormat="1" ht="15.75" customHeight="1">
      <c r="D19756" s="199"/>
    </row>
    <row r="19758" spans="4:4" s="198" customFormat="1" ht="15.75" customHeight="1">
      <c r="D19758" s="199"/>
    </row>
    <row r="19760" spans="4:4" s="198" customFormat="1" ht="15.75" customHeight="1">
      <c r="D19760" s="199"/>
    </row>
    <row r="19762" spans="4:4" s="198" customFormat="1" ht="15.75" customHeight="1">
      <c r="D19762" s="199"/>
    </row>
    <row r="19764" spans="4:4" s="198" customFormat="1" ht="15.75" customHeight="1">
      <c r="D19764" s="199"/>
    </row>
    <row r="19766" spans="4:4" s="198" customFormat="1" ht="15.75" customHeight="1">
      <c r="D19766" s="199"/>
    </row>
    <row r="19768" spans="4:4" s="198" customFormat="1" ht="15.75" customHeight="1">
      <c r="D19768" s="199"/>
    </row>
    <row r="19770" spans="4:4" s="198" customFormat="1" ht="15.75" customHeight="1">
      <c r="D19770" s="199"/>
    </row>
    <row r="19772" spans="4:4" s="198" customFormat="1" ht="15.75" customHeight="1">
      <c r="D19772" s="199"/>
    </row>
    <row r="19774" spans="4:4" s="198" customFormat="1" ht="15.75" customHeight="1">
      <c r="D19774" s="199"/>
    </row>
    <row r="19776" spans="4:4" s="198" customFormat="1" ht="15.75" customHeight="1">
      <c r="D19776" s="199"/>
    </row>
    <row r="19778" spans="4:4" s="198" customFormat="1" ht="15.75" customHeight="1">
      <c r="D19778" s="199"/>
    </row>
    <row r="19780" spans="4:4" s="198" customFormat="1" ht="15.75" customHeight="1">
      <c r="D19780" s="199"/>
    </row>
    <row r="19782" spans="4:4" s="198" customFormat="1" ht="15.75" customHeight="1">
      <c r="D19782" s="199"/>
    </row>
    <row r="19784" spans="4:4" s="198" customFormat="1" ht="15.75" customHeight="1">
      <c r="D19784" s="199"/>
    </row>
    <row r="19786" spans="4:4" s="198" customFormat="1" ht="15.75" customHeight="1">
      <c r="D19786" s="199"/>
    </row>
    <row r="19788" spans="4:4" s="198" customFormat="1" ht="15.75" customHeight="1">
      <c r="D19788" s="199"/>
    </row>
    <row r="19790" spans="4:4" s="198" customFormat="1" ht="15.75" customHeight="1">
      <c r="D19790" s="199"/>
    </row>
    <row r="19792" spans="4:4" s="198" customFormat="1" ht="15.75" customHeight="1">
      <c r="D19792" s="199"/>
    </row>
    <row r="19794" spans="4:4" s="198" customFormat="1" ht="15.75" customHeight="1">
      <c r="D19794" s="199"/>
    </row>
    <row r="19796" spans="4:4" s="198" customFormat="1" ht="15.75" customHeight="1">
      <c r="D19796" s="199"/>
    </row>
    <row r="19798" spans="4:4" s="198" customFormat="1" ht="15.75" customHeight="1">
      <c r="D19798" s="199"/>
    </row>
    <row r="19800" spans="4:4" s="198" customFormat="1" ht="15.75" customHeight="1">
      <c r="D19800" s="199"/>
    </row>
    <row r="19802" spans="4:4" s="198" customFormat="1" ht="15.75" customHeight="1">
      <c r="D19802" s="199"/>
    </row>
    <row r="19804" spans="4:4" s="198" customFormat="1" ht="15.75" customHeight="1">
      <c r="D19804" s="199"/>
    </row>
    <row r="19806" spans="4:4" s="198" customFormat="1" ht="15.75" customHeight="1">
      <c r="D19806" s="199"/>
    </row>
    <row r="19808" spans="4:4" s="198" customFormat="1" ht="15.75" customHeight="1">
      <c r="D19808" s="199"/>
    </row>
    <row r="19810" spans="4:4" s="198" customFormat="1" ht="15.75" customHeight="1">
      <c r="D19810" s="199"/>
    </row>
    <row r="19812" spans="4:4" s="198" customFormat="1" ht="15.75" customHeight="1">
      <c r="D19812" s="199"/>
    </row>
    <row r="19814" spans="4:4" s="198" customFormat="1" ht="15.75" customHeight="1">
      <c r="D19814" s="199"/>
    </row>
    <row r="19816" spans="4:4" s="198" customFormat="1" ht="15.75" customHeight="1">
      <c r="D19816" s="199"/>
    </row>
    <row r="19818" spans="4:4" s="198" customFormat="1" ht="15.75" customHeight="1">
      <c r="D19818" s="199"/>
    </row>
    <row r="19820" spans="4:4" s="198" customFormat="1" ht="15.75" customHeight="1">
      <c r="D19820" s="199"/>
    </row>
    <row r="19822" spans="4:4" s="198" customFormat="1" ht="15.75" customHeight="1">
      <c r="D19822" s="199"/>
    </row>
    <row r="19824" spans="4:4" s="198" customFormat="1" ht="15.75" customHeight="1">
      <c r="D19824" s="199"/>
    </row>
    <row r="19826" spans="4:4" s="198" customFormat="1" ht="15.75" customHeight="1">
      <c r="D19826" s="199"/>
    </row>
    <row r="19828" spans="4:4" s="198" customFormat="1" ht="15.75" customHeight="1">
      <c r="D19828" s="199"/>
    </row>
    <row r="19830" spans="4:4" s="198" customFormat="1" ht="15.75" customHeight="1">
      <c r="D19830" s="199"/>
    </row>
    <row r="19832" spans="4:4" s="198" customFormat="1" ht="15.75" customHeight="1">
      <c r="D19832" s="199"/>
    </row>
    <row r="19834" spans="4:4" s="198" customFormat="1" ht="15.75" customHeight="1">
      <c r="D19834" s="199"/>
    </row>
    <row r="19836" spans="4:4" s="198" customFormat="1" ht="15.75" customHeight="1">
      <c r="D19836" s="199"/>
    </row>
    <row r="19838" spans="4:4" s="198" customFormat="1" ht="15.75" customHeight="1">
      <c r="D19838" s="199"/>
    </row>
    <row r="19840" spans="4:4" s="198" customFormat="1" ht="15.75" customHeight="1">
      <c r="D19840" s="199"/>
    </row>
    <row r="19842" spans="4:4" s="198" customFormat="1" ht="15.75" customHeight="1">
      <c r="D19842" s="199"/>
    </row>
    <row r="19844" spans="4:4" s="198" customFormat="1" ht="15.75" customHeight="1">
      <c r="D19844" s="199"/>
    </row>
    <row r="19846" spans="4:4" s="198" customFormat="1" ht="15.75" customHeight="1">
      <c r="D19846" s="199"/>
    </row>
    <row r="19848" spans="4:4" s="198" customFormat="1" ht="15.75" customHeight="1">
      <c r="D19848" s="199"/>
    </row>
    <row r="19850" spans="4:4" s="198" customFormat="1" ht="15.75" customHeight="1">
      <c r="D19850" s="199"/>
    </row>
    <row r="19852" spans="4:4" s="198" customFormat="1" ht="15.75" customHeight="1">
      <c r="D19852" s="199"/>
    </row>
    <row r="19854" spans="4:4" s="198" customFormat="1" ht="15.75" customHeight="1">
      <c r="D19854" s="199"/>
    </row>
    <row r="19856" spans="4:4" s="198" customFormat="1" ht="15.75" customHeight="1">
      <c r="D19856" s="199"/>
    </row>
    <row r="19858" spans="4:4" s="198" customFormat="1" ht="15.75" customHeight="1">
      <c r="D19858" s="199"/>
    </row>
    <row r="19860" spans="4:4" s="198" customFormat="1" ht="15.75" customHeight="1">
      <c r="D19860" s="199"/>
    </row>
    <row r="19862" spans="4:4" s="198" customFormat="1" ht="15.75" customHeight="1">
      <c r="D19862" s="199"/>
    </row>
    <row r="19864" spans="4:4" s="198" customFormat="1" ht="15.75" customHeight="1">
      <c r="D19864" s="199"/>
    </row>
    <row r="19866" spans="4:4" s="198" customFormat="1" ht="15.75" customHeight="1">
      <c r="D19866" s="199"/>
    </row>
    <row r="19868" spans="4:4" s="198" customFormat="1" ht="15.75" customHeight="1">
      <c r="D19868" s="199"/>
    </row>
    <row r="19870" spans="4:4" s="198" customFormat="1" ht="15.75" customHeight="1">
      <c r="D19870" s="199"/>
    </row>
    <row r="19872" spans="4:4" s="198" customFormat="1" ht="15.75" customHeight="1">
      <c r="D19872" s="199"/>
    </row>
    <row r="19874" spans="4:4" s="198" customFormat="1" ht="15.75" customHeight="1">
      <c r="D19874" s="199"/>
    </row>
    <row r="19876" spans="4:4" s="198" customFormat="1" ht="15.75" customHeight="1">
      <c r="D19876" s="199"/>
    </row>
    <row r="19878" spans="4:4" s="198" customFormat="1" ht="15.75" customHeight="1">
      <c r="D19878" s="199"/>
    </row>
    <row r="19880" spans="4:4" s="198" customFormat="1" ht="15.75" customHeight="1">
      <c r="D19880" s="199"/>
    </row>
    <row r="19882" spans="4:4" s="198" customFormat="1" ht="15.75" customHeight="1">
      <c r="D19882" s="199"/>
    </row>
    <row r="19884" spans="4:4" s="198" customFormat="1" ht="15.75" customHeight="1">
      <c r="D19884" s="199"/>
    </row>
    <row r="19886" spans="4:4" s="198" customFormat="1" ht="15.75" customHeight="1">
      <c r="D19886" s="199"/>
    </row>
    <row r="19888" spans="4:4" s="198" customFormat="1" ht="15.75" customHeight="1">
      <c r="D19888" s="199"/>
    </row>
    <row r="19890" spans="4:4" s="198" customFormat="1" ht="15.75" customHeight="1">
      <c r="D19890" s="199"/>
    </row>
    <row r="19892" spans="4:4" s="198" customFormat="1" ht="15.75" customHeight="1">
      <c r="D19892" s="199"/>
    </row>
    <row r="19894" spans="4:4" s="198" customFormat="1" ht="15.75" customHeight="1">
      <c r="D19894" s="199"/>
    </row>
    <row r="19896" spans="4:4" s="198" customFormat="1" ht="15.75" customHeight="1">
      <c r="D19896" s="199"/>
    </row>
    <row r="19898" spans="4:4" s="198" customFormat="1" ht="15.75" customHeight="1">
      <c r="D19898" s="199"/>
    </row>
    <row r="19900" spans="4:4" s="198" customFormat="1" ht="15.75" customHeight="1">
      <c r="D19900" s="199"/>
    </row>
    <row r="19902" spans="4:4" s="198" customFormat="1" ht="15.75" customHeight="1">
      <c r="D19902" s="199"/>
    </row>
    <row r="19904" spans="4:4" s="198" customFormat="1" ht="15.75" customHeight="1">
      <c r="D19904" s="199"/>
    </row>
    <row r="19906" spans="4:4" s="198" customFormat="1" ht="15.75" customHeight="1">
      <c r="D19906" s="199"/>
    </row>
    <row r="19908" spans="4:4" s="198" customFormat="1" ht="15.75" customHeight="1">
      <c r="D19908" s="199"/>
    </row>
    <row r="19910" spans="4:4" s="198" customFormat="1" ht="15.75" customHeight="1">
      <c r="D19910" s="199"/>
    </row>
    <row r="19912" spans="4:4" s="198" customFormat="1" ht="15.75" customHeight="1">
      <c r="D19912" s="199"/>
    </row>
    <row r="19914" spans="4:4" s="198" customFormat="1" ht="15.75" customHeight="1">
      <c r="D19914" s="199"/>
    </row>
    <row r="19916" spans="4:4" s="198" customFormat="1" ht="15.75" customHeight="1">
      <c r="D19916" s="199"/>
    </row>
    <row r="19918" spans="4:4" s="198" customFormat="1" ht="15.75" customHeight="1">
      <c r="D19918" s="199"/>
    </row>
    <row r="19920" spans="4:4" s="198" customFormat="1" ht="15.75" customHeight="1">
      <c r="D19920" s="199"/>
    </row>
    <row r="19922" spans="4:4" s="198" customFormat="1" ht="15.75" customHeight="1">
      <c r="D19922" s="199"/>
    </row>
    <row r="19924" spans="4:4" s="198" customFormat="1" ht="15.75" customHeight="1">
      <c r="D19924" s="199"/>
    </row>
    <row r="19926" spans="4:4" s="198" customFormat="1" ht="15.75" customHeight="1">
      <c r="D19926" s="199"/>
    </row>
    <row r="19928" spans="4:4" s="198" customFormat="1" ht="15.75" customHeight="1">
      <c r="D19928" s="199"/>
    </row>
    <row r="19930" spans="4:4" s="198" customFormat="1" ht="15.75" customHeight="1">
      <c r="D19930" s="199"/>
    </row>
    <row r="19932" spans="4:4" s="198" customFormat="1" ht="15.75" customHeight="1">
      <c r="D19932" s="199"/>
    </row>
    <row r="19934" spans="4:4" s="198" customFormat="1" ht="15.75" customHeight="1">
      <c r="D19934" s="199"/>
    </row>
    <row r="19936" spans="4:4" s="198" customFormat="1" ht="15.75" customHeight="1">
      <c r="D19936" s="199"/>
    </row>
    <row r="19938" spans="4:4" s="198" customFormat="1" ht="15.75" customHeight="1">
      <c r="D19938" s="199"/>
    </row>
    <row r="19940" spans="4:4" s="198" customFormat="1" ht="15.75" customHeight="1">
      <c r="D19940" s="199"/>
    </row>
    <row r="19942" spans="4:4" s="198" customFormat="1" ht="15.75" customHeight="1">
      <c r="D19942" s="199"/>
    </row>
    <row r="19944" spans="4:4" s="198" customFormat="1" ht="15.75" customHeight="1">
      <c r="D19944" s="199"/>
    </row>
    <row r="19946" spans="4:4" s="198" customFormat="1" ht="15.75" customHeight="1">
      <c r="D19946" s="199"/>
    </row>
    <row r="19948" spans="4:4" s="198" customFormat="1" ht="15.75" customHeight="1">
      <c r="D19948" s="199"/>
    </row>
    <row r="19950" spans="4:4" s="198" customFormat="1" ht="15.75" customHeight="1">
      <c r="D19950" s="199"/>
    </row>
    <row r="19952" spans="4:4" s="198" customFormat="1" ht="15.75" customHeight="1">
      <c r="D19952" s="199"/>
    </row>
    <row r="19954" spans="4:4" s="198" customFormat="1" ht="15.75" customHeight="1">
      <c r="D19954" s="199"/>
    </row>
    <row r="19956" spans="4:4" s="198" customFormat="1" ht="15.75" customHeight="1">
      <c r="D19956" s="199"/>
    </row>
    <row r="19958" spans="4:4" s="198" customFormat="1" ht="15.75" customHeight="1">
      <c r="D19958" s="199"/>
    </row>
    <row r="19960" spans="4:4" s="198" customFormat="1" ht="15.75" customHeight="1">
      <c r="D19960" s="199"/>
    </row>
    <row r="19962" spans="4:4" s="198" customFormat="1" ht="15.75" customHeight="1">
      <c r="D19962" s="199"/>
    </row>
    <row r="19964" spans="4:4" s="198" customFormat="1" ht="15.75" customHeight="1">
      <c r="D19964" s="199"/>
    </row>
    <row r="19966" spans="4:4" s="198" customFormat="1" ht="15.75" customHeight="1">
      <c r="D19966" s="199"/>
    </row>
    <row r="19968" spans="4:4" s="198" customFormat="1" ht="15.75" customHeight="1">
      <c r="D19968" s="199"/>
    </row>
    <row r="19970" spans="4:4" s="198" customFormat="1" ht="15.75" customHeight="1">
      <c r="D19970" s="199"/>
    </row>
    <row r="19972" spans="4:4" s="198" customFormat="1" ht="15.75" customHeight="1">
      <c r="D19972" s="199"/>
    </row>
    <row r="19974" spans="4:4" s="198" customFormat="1" ht="15.75" customHeight="1">
      <c r="D19974" s="199"/>
    </row>
    <row r="19976" spans="4:4" s="198" customFormat="1" ht="15.75" customHeight="1">
      <c r="D19976" s="199"/>
    </row>
    <row r="19978" spans="4:4" s="198" customFormat="1" ht="15.75" customHeight="1">
      <c r="D19978" s="199"/>
    </row>
    <row r="19980" spans="4:4" s="198" customFormat="1" ht="15.75" customHeight="1">
      <c r="D19980" s="199"/>
    </row>
    <row r="19982" spans="4:4" s="198" customFormat="1" ht="15.75" customHeight="1">
      <c r="D19982" s="199"/>
    </row>
    <row r="19984" spans="4:4" s="198" customFormat="1" ht="15.75" customHeight="1">
      <c r="D19984" s="199"/>
    </row>
    <row r="19986" spans="4:4" s="198" customFormat="1" ht="15.75" customHeight="1">
      <c r="D19986" s="199"/>
    </row>
    <row r="19988" spans="4:4" s="198" customFormat="1" ht="15.75" customHeight="1">
      <c r="D19988" s="199"/>
    </row>
    <row r="19990" spans="4:4" s="198" customFormat="1" ht="15.75" customHeight="1">
      <c r="D19990" s="199"/>
    </row>
    <row r="19992" spans="4:4" s="198" customFormat="1" ht="15.75" customHeight="1">
      <c r="D19992" s="199"/>
    </row>
    <row r="19994" spans="4:4" s="198" customFormat="1" ht="15.75" customHeight="1">
      <c r="D19994" s="199"/>
    </row>
    <row r="19996" spans="4:4" s="198" customFormat="1" ht="15.75" customHeight="1">
      <c r="D19996" s="199"/>
    </row>
    <row r="19998" spans="4:4" s="198" customFormat="1" ht="15.75" customHeight="1">
      <c r="D19998" s="199"/>
    </row>
    <row r="20000" spans="4:4" s="198" customFormat="1" ht="15.75" customHeight="1">
      <c r="D20000" s="199"/>
    </row>
    <row r="20002" spans="4:4" s="198" customFormat="1" ht="15.75" customHeight="1">
      <c r="D20002" s="199"/>
    </row>
    <row r="20004" spans="4:4" s="198" customFormat="1" ht="15.75" customHeight="1">
      <c r="D20004" s="199"/>
    </row>
    <row r="20006" spans="4:4" s="198" customFormat="1" ht="15.75" customHeight="1">
      <c r="D20006" s="199"/>
    </row>
    <row r="20008" spans="4:4" s="198" customFormat="1" ht="15.75" customHeight="1">
      <c r="D20008" s="199"/>
    </row>
    <row r="20010" spans="4:4" s="198" customFormat="1" ht="15.75" customHeight="1">
      <c r="D20010" s="199"/>
    </row>
    <row r="20012" spans="4:4" s="198" customFormat="1" ht="15.75" customHeight="1">
      <c r="D20012" s="199"/>
    </row>
    <row r="20014" spans="4:4" s="198" customFormat="1" ht="15.75" customHeight="1">
      <c r="D20014" s="199"/>
    </row>
    <row r="20016" spans="4:4" s="198" customFormat="1" ht="15.75" customHeight="1">
      <c r="D20016" s="199"/>
    </row>
    <row r="20018" spans="4:4" s="198" customFormat="1" ht="15.75" customHeight="1">
      <c r="D20018" s="199"/>
    </row>
    <row r="20020" spans="4:4" s="198" customFormat="1" ht="15.75" customHeight="1">
      <c r="D20020" s="199"/>
    </row>
    <row r="20022" spans="4:4" s="198" customFormat="1" ht="15.75" customHeight="1">
      <c r="D20022" s="199"/>
    </row>
    <row r="20024" spans="4:4" s="198" customFormat="1" ht="15.75" customHeight="1">
      <c r="D20024" s="199"/>
    </row>
    <row r="20026" spans="4:4" s="198" customFormat="1" ht="15.75" customHeight="1">
      <c r="D20026" s="199"/>
    </row>
    <row r="20028" spans="4:4" s="198" customFormat="1" ht="15.75" customHeight="1">
      <c r="D20028" s="199"/>
    </row>
    <row r="20030" spans="4:4" s="198" customFormat="1" ht="15.75" customHeight="1">
      <c r="D20030" s="199"/>
    </row>
    <row r="20032" spans="4:4" s="198" customFormat="1" ht="15.75" customHeight="1">
      <c r="D20032" s="199"/>
    </row>
    <row r="20034" spans="4:4" s="198" customFormat="1" ht="15.75" customHeight="1">
      <c r="D20034" s="199"/>
    </row>
    <row r="20036" spans="4:4" s="198" customFormat="1" ht="15.75" customHeight="1">
      <c r="D20036" s="199"/>
    </row>
    <row r="20038" spans="4:4" s="198" customFormat="1" ht="15.75" customHeight="1">
      <c r="D20038" s="199"/>
    </row>
    <row r="20040" spans="4:4" s="198" customFormat="1" ht="15.75" customHeight="1">
      <c r="D20040" s="199"/>
    </row>
    <row r="20042" spans="4:4" s="198" customFormat="1" ht="15.75" customHeight="1">
      <c r="D20042" s="199"/>
    </row>
    <row r="20044" spans="4:4" s="198" customFormat="1" ht="15.75" customHeight="1">
      <c r="D20044" s="199"/>
    </row>
    <row r="20046" spans="4:4" s="198" customFormat="1" ht="15.75" customHeight="1">
      <c r="D20046" s="199"/>
    </row>
    <row r="20048" spans="4:4" s="198" customFormat="1" ht="15.75" customHeight="1">
      <c r="D20048" s="199"/>
    </row>
    <row r="20050" spans="4:4" s="198" customFormat="1" ht="15.75" customHeight="1">
      <c r="D20050" s="199"/>
    </row>
    <row r="20052" spans="4:4" s="198" customFormat="1" ht="15.75" customHeight="1">
      <c r="D20052" s="199"/>
    </row>
    <row r="20054" spans="4:4" s="198" customFormat="1" ht="15.75" customHeight="1">
      <c r="D20054" s="199"/>
    </row>
    <row r="20056" spans="4:4" s="198" customFormat="1" ht="15.75" customHeight="1">
      <c r="D20056" s="199"/>
    </row>
    <row r="20058" spans="4:4" s="198" customFormat="1" ht="15.75" customHeight="1">
      <c r="D20058" s="199"/>
    </row>
    <row r="20060" spans="4:4" s="198" customFormat="1" ht="15.75" customHeight="1">
      <c r="D20060" s="199"/>
    </row>
    <row r="20062" spans="4:4" s="198" customFormat="1" ht="15.75" customHeight="1">
      <c r="D20062" s="199"/>
    </row>
    <row r="20064" spans="4:4" s="198" customFormat="1" ht="15.75" customHeight="1">
      <c r="D20064" s="199"/>
    </row>
    <row r="20066" spans="4:4" s="198" customFormat="1" ht="15.75" customHeight="1">
      <c r="D20066" s="199"/>
    </row>
    <row r="20068" spans="4:4" s="198" customFormat="1" ht="15.75" customHeight="1">
      <c r="D20068" s="199"/>
    </row>
    <row r="20070" spans="4:4" s="198" customFormat="1" ht="15.75" customHeight="1">
      <c r="D20070" s="199"/>
    </row>
    <row r="20072" spans="4:4" s="198" customFormat="1" ht="15.75" customHeight="1">
      <c r="D20072" s="199"/>
    </row>
    <row r="20074" spans="4:4" s="198" customFormat="1" ht="15.75" customHeight="1">
      <c r="D20074" s="199"/>
    </row>
    <row r="20076" spans="4:4" s="198" customFormat="1" ht="15.75" customHeight="1">
      <c r="D20076" s="199"/>
    </row>
    <row r="20078" spans="4:4" s="198" customFormat="1" ht="15.75" customHeight="1">
      <c r="D20078" s="199"/>
    </row>
    <row r="20080" spans="4:4" s="198" customFormat="1" ht="15.75" customHeight="1">
      <c r="D20080" s="199"/>
    </row>
    <row r="20082" spans="4:4" s="198" customFormat="1" ht="15.75" customHeight="1">
      <c r="D20082" s="199"/>
    </row>
    <row r="20084" spans="4:4" s="198" customFormat="1" ht="15.75" customHeight="1">
      <c r="D20084" s="199"/>
    </row>
    <row r="20086" spans="4:4" s="198" customFormat="1" ht="15.75" customHeight="1">
      <c r="D20086" s="199"/>
    </row>
    <row r="20088" spans="4:4" s="198" customFormat="1" ht="15.75" customHeight="1">
      <c r="D20088" s="199"/>
    </row>
    <row r="20090" spans="4:4" s="198" customFormat="1" ht="15.75" customHeight="1">
      <c r="D20090" s="199"/>
    </row>
    <row r="20092" spans="4:4" s="198" customFormat="1" ht="15.75" customHeight="1">
      <c r="D20092" s="199"/>
    </row>
    <row r="20094" spans="4:4" s="198" customFormat="1" ht="15.75" customHeight="1">
      <c r="D20094" s="199"/>
    </row>
    <row r="20096" spans="4:4" s="198" customFormat="1" ht="15.75" customHeight="1">
      <c r="D20096" s="199"/>
    </row>
    <row r="20098" spans="4:4" s="198" customFormat="1" ht="15.75" customHeight="1">
      <c r="D20098" s="199"/>
    </row>
    <row r="20100" spans="4:4" s="198" customFormat="1" ht="15.75" customHeight="1">
      <c r="D20100" s="199"/>
    </row>
    <row r="20102" spans="4:4" s="198" customFormat="1" ht="15.75" customHeight="1">
      <c r="D20102" s="199"/>
    </row>
    <row r="20104" spans="4:4" s="198" customFormat="1" ht="15.75" customHeight="1">
      <c r="D20104" s="199"/>
    </row>
    <row r="20106" spans="4:4" s="198" customFormat="1" ht="15.75" customHeight="1">
      <c r="D20106" s="199"/>
    </row>
    <row r="20108" spans="4:4" s="198" customFormat="1" ht="15.75" customHeight="1">
      <c r="D20108" s="199"/>
    </row>
    <row r="20110" spans="4:4" s="198" customFormat="1" ht="15.75" customHeight="1">
      <c r="D20110" s="199"/>
    </row>
    <row r="20112" spans="4:4" s="198" customFormat="1" ht="15.75" customHeight="1">
      <c r="D20112" s="199"/>
    </row>
    <row r="20114" spans="4:4" s="198" customFormat="1" ht="15.75" customHeight="1">
      <c r="D20114" s="199"/>
    </row>
    <row r="20116" spans="4:4" s="198" customFormat="1" ht="15.75" customHeight="1">
      <c r="D20116" s="199"/>
    </row>
    <row r="20118" spans="4:4" s="198" customFormat="1" ht="15.75" customHeight="1">
      <c r="D20118" s="199"/>
    </row>
    <row r="20120" spans="4:4" s="198" customFormat="1" ht="15.75" customHeight="1">
      <c r="D20120" s="199"/>
    </row>
    <row r="20122" spans="4:4" s="198" customFormat="1" ht="15.75" customHeight="1">
      <c r="D20122" s="199"/>
    </row>
    <row r="20124" spans="4:4" s="198" customFormat="1" ht="15.75" customHeight="1">
      <c r="D20124" s="199"/>
    </row>
    <row r="20126" spans="4:4" s="198" customFormat="1" ht="15.75" customHeight="1">
      <c r="D20126" s="199"/>
    </row>
    <row r="20128" spans="4:4" s="198" customFormat="1" ht="15.75" customHeight="1">
      <c r="D20128" s="199"/>
    </row>
    <row r="20130" spans="4:4" s="198" customFormat="1" ht="15.75" customHeight="1">
      <c r="D20130" s="199"/>
    </row>
    <row r="20132" spans="4:4" s="198" customFormat="1" ht="15.75" customHeight="1">
      <c r="D20132" s="199"/>
    </row>
    <row r="20134" spans="4:4" s="198" customFormat="1" ht="15.75" customHeight="1">
      <c r="D20134" s="199"/>
    </row>
    <row r="20136" spans="4:4" s="198" customFormat="1" ht="15.75" customHeight="1">
      <c r="D20136" s="199"/>
    </row>
    <row r="20138" spans="4:4" s="198" customFormat="1" ht="15.75" customHeight="1">
      <c r="D20138" s="199"/>
    </row>
    <row r="20140" spans="4:4" s="198" customFormat="1" ht="15.75" customHeight="1">
      <c r="D20140" s="199"/>
    </row>
    <row r="20142" spans="4:4" s="198" customFormat="1" ht="15.75" customHeight="1">
      <c r="D20142" s="199"/>
    </row>
    <row r="20144" spans="4:4" s="198" customFormat="1" ht="15.75" customHeight="1">
      <c r="D20144" s="199"/>
    </row>
    <row r="20146" spans="4:4" s="198" customFormat="1" ht="15.75" customHeight="1">
      <c r="D20146" s="199"/>
    </row>
    <row r="20148" spans="4:4" s="198" customFormat="1" ht="15.75" customHeight="1">
      <c r="D20148" s="199"/>
    </row>
    <row r="20150" spans="4:4" s="198" customFormat="1" ht="15.75" customHeight="1">
      <c r="D20150" s="199"/>
    </row>
    <row r="20152" spans="4:4" s="198" customFormat="1" ht="15.75" customHeight="1">
      <c r="D20152" s="199"/>
    </row>
    <row r="20154" spans="4:4" s="198" customFormat="1" ht="15.75" customHeight="1">
      <c r="D20154" s="199"/>
    </row>
    <row r="20156" spans="4:4" s="198" customFormat="1" ht="15.75" customHeight="1">
      <c r="D20156" s="199"/>
    </row>
    <row r="20158" spans="4:4" s="198" customFormat="1" ht="15.75" customHeight="1">
      <c r="D20158" s="199"/>
    </row>
    <row r="20160" spans="4:4" s="198" customFormat="1" ht="15.75" customHeight="1">
      <c r="D20160" s="199"/>
    </row>
    <row r="20162" spans="4:4" s="198" customFormat="1" ht="15.75" customHeight="1">
      <c r="D20162" s="199"/>
    </row>
    <row r="20164" spans="4:4" s="198" customFormat="1" ht="15.75" customHeight="1">
      <c r="D20164" s="199"/>
    </row>
    <row r="20166" spans="4:4" s="198" customFormat="1" ht="15.75" customHeight="1">
      <c r="D20166" s="199"/>
    </row>
    <row r="20168" spans="4:4" s="198" customFormat="1" ht="15.75" customHeight="1">
      <c r="D20168" s="199"/>
    </row>
    <row r="20170" spans="4:4" s="198" customFormat="1" ht="15.75" customHeight="1">
      <c r="D20170" s="199"/>
    </row>
    <row r="20172" spans="4:4" s="198" customFormat="1" ht="15.75" customHeight="1">
      <c r="D20172" s="199"/>
    </row>
    <row r="20174" spans="4:4" s="198" customFormat="1" ht="15.75" customHeight="1">
      <c r="D20174" s="199"/>
    </row>
    <row r="20176" spans="4:4" s="198" customFormat="1" ht="15.75" customHeight="1">
      <c r="D20176" s="199"/>
    </row>
    <row r="20178" spans="4:4" s="198" customFormat="1" ht="15.75" customHeight="1">
      <c r="D20178" s="199"/>
    </row>
    <row r="20180" spans="4:4" s="198" customFormat="1" ht="15.75" customHeight="1">
      <c r="D20180" s="199"/>
    </row>
    <row r="20182" spans="4:4" s="198" customFormat="1" ht="15.75" customHeight="1">
      <c r="D20182" s="199"/>
    </row>
    <row r="20184" spans="4:4" s="198" customFormat="1" ht="15.75" customHeight="1">
      <c r="D20184" s="199"/>
    </row>
    <row r="20186" spans="4:4" s="198" customFormat="1" ht="15.75" customHeight="1">
      <c r="D20186" s="199"/>
    </row>
    <row r="20188" spans="4:4" s="198" customFormat="1" ht="15.75" customHeight="1">
      <c r="D20188" s="199"/>
    </row>
    <row r="20190" spans="4:4" s="198" customFormat="1" ht="15.75" customHeight="1">
      <c r="D20190" s="199"/>
    </row>
    <row r="20192" spans="4:4" s="198" customFormat="1" ht="15.75" customHeight="1">
      <c r="D20192" s="199"/>
    </row>
    <row r="20194" spans="4:4" s="198" customFormat="1" ht="15.75" customHeight="1">
      <c r="D20194" s="199"/>
    </row>
    <row r="20196" spans="4:4" s="198" customFormat="1" ht="15.75" customHeight="1">
      <c r="D20196" s="199"/>
    </row>
    <row r="20198" spans="4:4" s="198" customFormat="1" ht="15.75" customHeight="1">
      <c r="D20198" s="199"/>
    </row>
    <row r="20200" spans="4:4" s="198" customFormat="1" ht="15.75" customHeight="1">
      <c r="D20200" s="199"/>
    </row>
    <row r="20202" spans="4:4" s="198" customFormat="1" ht="15.75" customHeight="1">
      <c r="D20202" s="199"/>
    </row>
    <row r="20204" spans="4:4" s="198" customFormat="1" ht="15.75" customHeight="1">
      <c r="D20204" s="199"/>
    </row>
    <row r="20206" spans="4:4" s="198" customFormat="1" ht="15.75" customHeight="1">
      <c r="D20206" s="199"/>
    </row>
    <row r="20208" spans="4:4" s="198" customFormat="1" ht="15.75" customHeight="1">
      <c r="D20208" s="199"/>
    </row>
    <row r="20210" spans="4:4" s="198" customFormat="1" ht="15.75" customHeight="1">
      <c r="D20210" s="199"/>
    </row>
    <row r="20212" spans="4:4" s="198" customFormat="1" ht="15.75" customHeight="1">
      <c r="D20212" s="199"/>
    </row>
    <row r="20214" spans="4:4" s="198" customFormat="1" ht="15.75" customHeight="1">
      <c r="D20214" s="199"/>
    </row>
    <row r="20216" spans="4:4" s="198" customFormat="1" ht="15.75" customHeight="1">
      <c r="D20216" s="199"/>
    </row>
    <row r="20218" spans="4:4" s="198" customFormat="1" ht="15.75" customHeight="1">
      <c r="D20218" s="199"/>
    </row>
    <row r="20220" spans="4:4" s="198" customFormat="1" ht="15.75" customHeight="1">
      <c r="D20220" s="199"/>
    </row>
    <row r="20222" spans="4:4" s="198" customFormat="1" ht="15.75" customHeight="1">
      <c r="D20222" s="199"/>
    </row>
    <row r="20224" spans="4:4" s="198" customFormat="1" ht="15.75" customHeight="1">
      <c r="D20224" s="199"/>
    </row>
    <row r="20226" spans="4:4" s="198" customFormat="1" ht="15.75" customHeight="1">
      <c r="D20226" s="199"/>
    </row>
    <row r="20228" spans="4:4" s="198" customFormat="1" ht="15.75" customHeight="1">
      <c r="D20228" s="199"/>
    </row>
    <row r="20230" spans="4:4" s="198" customFormat="1" ht="15.75" customHeight="1">
      <c r="D20230" s="199"/>
    </row>
    <row r="20232" spans="4:4" s="198" customFormat="1" ht="15.75" customHeight="1">
      <c r="D20232" s="199"/>
    </row>
    <row r="20234" spans="4:4" s="198" customFormat="1" ht="15.75" customHeight="1">
      <c r="D20234" s="199"/>
    </row>
    <row r="20236" spans="4:4" s="198" customFormat="1" ht="15.75" customHeight="1">
      <c r="D20236" s="199"/>
    </row>
    <row r="20238" spans="4:4" s="198" customFormat="1" ht="15.75" customHeight="1">
      <c r="D20238" s="199"/>
    </row>
    <row r="20240" spans="4:4" s="198" customFormat="1" ht="15.75" customHeight="1">
      <c r="D20240" s="199"/>
    </row>
    <row r="20242" spans="4:4" s="198" customFormat="1" ht="15.75" customHeight="1">
      <c r="D20242" s="199"/>
    </row>
    <row r="20244" spans="4:4" s="198" customFormat="1" ht="15.75" customHeight="1">
      <c r="D20244" s="199"/>
    </row>
    <row r="20246" spans="4:4" s="198" customFormat="1" ht="15.75" customHeight="1">
      <c r="D20246" s="199"/>
    </row>
    <row r="20248" spans="4:4" s="198" customFormat="1" ht="15.75" customHeight="1">
      <c r="D20248" s="199"/>
    </row>
    <row r="20250" spans="4:4" s="198" customFormat="1" ht="15.75" customHeight="1">
      <c r="D20250" s="199"/>
    </row>
    <row r="20252" spans="4:4" s="198" customFormat="1" ht="15.75" customHeight="1">
      <c r="D20252" s="199"/>
    </row>
    <row r="20254" spans="4:4" s="198" customFormat="1" ht="15.75" customHeight="1">
      <c r="D20254" s="199"/>
    </row>
    <row r="20256" spans="4:4" s="198" customFormat="1" ht="15.75" customHeight="1">
      <c r="D20256" s="199"/>
    </row>
    <row r="20258" spans="4:4" s="198" customFormat="1" ht="15.75" customHeight="1">
      <c r="D20258" s="199"/>
    </row>
    <row r="20260" spans="4:4" s="198" customFormat="1" ht="15.75" customHeight="1">
      <c r="D20260" s="199"/>
    </row>
    <row r="20262" spans="4:4" s="198" customFormat="1" ht="15.75" customHeight="1">
      <c r="D20262" s="199"/>
    </row>
    <row r="20264" spans="4:4" s="198" customFormat="1" ht="15.75" customHeight="1">
      <c r="D20264" s="199"/>
    </row>
    <row r="20266" spans="4:4" s="198" customFormat="1" ht="15.75" customHeight="1">
      <c r="D20266" s="199"/>
    </row>
    <row r="20268" spans="4:4" s="198" customFormat="1" ht="15.75" customHeight="1">
      <c r="D20268" s="199"/>
    </row>
    <row r="20270" spans="4:4" s="198" customFormat="1" ht="15.75" customHeight="1">
      <c r="D20270" s="199"/>
    </row>
    <row r="20272" spans="4:4" s="198" customFormat="1" ht="15.75" customHeight="1">
      <c r="D20272" s="199"/>
    </row>
    <row r="20274" spans="4:4" s="198" customFormat="1" ht="15.75" customHeight="1">
      <c r="D20274" s="199"/>
    </row>
    <row r="20276" spans="4:4" s="198" customFormat="1" ht="15.75" customHeight="1">
      <c r="D20276" s="199"/>
    </row>
    <row r="20278" spans="4:4" s="198" customFormat="1" ht="15.75" customHeight="1">
      <c r="D20278" s="199"/>
    </row>
    <row r="20280" spans="4:4" s="198" customFormat="1" ht="15.75" customHeight="1">
      <c r="D20280" s="199"/>
    </row>
    <row r="20282" spans="4:4" s="198" customFormat="1" ht="15.75" customHeight="1">
      <c r="D20282" s="199"/>
    </row>
    <row r="20284" spans="4:4" s="198" customFormat="1" ht="15.75" customHeight="1">
      <c r="D20284" s="199"/>
    </row>
    <row r="20286" spans="4:4" s="198" customFormat="1" ht="15.75" customHeight="1">
      <c r="D20286" s="199"/>
    </row>
    <row r="20288" spans="4:4" s="198" customFormat="1" ht="15.75" customHeight="1">
      <c r="D20288" s="199"/>
    </row>
    <row r="20290" spans="4:4" s="198" customFormat="1" ht="15.75" customHeight="1">
      <c r="D20290" s="199"/>
    </row>
    <row r="20292" spans="4:4" s="198" customFormat="1" ht="15.75" customHeight="1">
      <c r="D20292" s="199"/>
    </row>
    <row r="20294" spans="4:4" s="198" customFormat="1" ht="15.75" customHeight="1">
      <c r="D20294" s="199"/>
    </row>
    <row r="20296" spans="4:4" s="198" customFormat="1" ht="15.75" customHeight="1">
      <c r="D20296" s="199"/>
    </row>
    <row r="20298" spans="4:4" s="198" customFormat="1" ht="15.75" customHeight="1">
      <c r="D20298" s="199"/>
    </row>
    <row r="20300" spans="4:4" s="198" customFormat="1" ht="15.75" customHeight="1">
      <c r="D20300" s="199"/>
    </row>
    <row r="20302" spans="4:4" s="198" customFormat="1" ht="15.75" customHeight="1">
      <c r="D20302" s="199"/>
    </row>
    <row r="20304" spans="4:4" s="198" customFormat="1" ht="15.75" customHeight="1">
      <c r="D20304" s="199"/>
    </row>
    <row r="20306" spans="4:4" s="198" customFormat="1" ht="15.75" customHeight="1">
      <c r="D20306" s="199"/>
    </row>
    <row r="20308" spans="4:4" s="198" customFormat="1" ht="15.75" customHeight="1">
      <c r="D20308" s="199"/>
    </row>
    <row r="20310" spans="4:4" s="198" customFormat="1" ht="15.75" customHeight="1">
      <c r="D20310" s="199"/>
    </row>
    <row r="20312" spans="4:4" s="198" customFormat="1" ht="15.75" customHeight="1">
      <c r="D20312" s="199"/>
    </row>
    <row r="20314" spans="4:4" s="198" customFormat="1" ht="15.75" customHeight="1">
      <c r="D20314" s="199"/>
    </row>
    <row r="20316" spans="4:4" s="198" customFormat="1" ht="15.75" customHeight="1">
      <c r="D20316" s="199"/>
    </row>
    <row r="20318" spans="4:4" s="198" customFormat="1" ht="15.75" customHeight="1">
      <c r="D20318" s="199"/>
    </row>
    <row r="20320" spans="4:4" s="198" customFormat="1" ht="15.75" customHeight="1">
      <c r="D20320" s="199"/>
    </row>
    <row r="20322" spans="4:4" s="198" customFormat="1" ht="15.75" customHeight="1">
      <c r="D20322" s="199"/>
    </row>
    <row r="20324" spans="4:4" s="198" customFormat="1" ht="15.75" customHeight="1">
      <c r="D20324" s="199"/>
    </row>
    <row r="20326" spans="4:4" s="198" customFormat="1" ht="15.75" customHeight="1">
      <c r="D20326" s="199"/>
    </row>
    <row r="20328" spans="4:4" s="198" customFormat="1" ht="15.75" customHeight="1">
      <c r="D20328" s="199"/>
    </row>
    <row r="20330" spans="4:4" s="198" customFormat="1" ht="15.75" customHeight="1">
      <c r="D20330" s="199"/>
    </row>
    <row r="20332" spans="4:4" s="198" customFormat="1" ht="15.75" customHeight="1">
      <c r="D20332" s="199"/>
    </row>
    <row r="20334" spans="4:4" s="198" customFormat="1" ht="15.75" customHeight="1">
      <c r="D20334" s="199"/>
    </row>
    <row r="20336" spans="4:4" s="198" customFormat="1" ht="15.75" customHeight="1">
      <c r="D20336" s="199"/>
    </row>
    <row r="20338" spans="4:4" s="198" customFormat="1" ht="15.75" customHeight="1">
      <c r="D20338" s="199"/>
    </row>
    <row r="20340" spans="4:4" s="198" customFormat="1" ht="15.75" customHeight="1">
      <c r="D20340" s="199"/>
    </row>
    <row r="20342" spans="4:4" s="198" customFormat="1" ht="15.75" customHeight="1">
      <c r="D20342" s="199"/>
    </row>
    <row r="20344" spans="4:4" s="198" customFormat="1" ht="15.75" customHeight="1">
      <c r="D20344" s="199"/>
    </row>
    <row r="20346" spans="4:4" s="198" customFormat="1" ht="15.75" customHeight="1">
      <c r="D20346" s="199"/>
    </row>
    <row r="20348" spans="4:4" s="198" customFormat="1" ht="15.75" customHeight="1">
      <c r="D20348" s="199"/>
    </row>
    <row r="20350" spans="4:4" s="198" customFormat="1" ht="15.75" customHeight="1">
      <c r="D20350" s="199"/>
    </row>
    <row r="20352" spans="4:4" s="198" customFormat="1" ht="15.75" customHeight="1">
      <c r="D20352" s="199"/>
    </row>
    <row r="20354" spans="4:4" s="198" customFormat="1" ht="15.75" customHeight="1">
      <c r="D20354" s="199"/>
    </row>
    <row r="20356" spans="4:4" s="198" customFormat="1" ht="15.75" customHeight="1">
      <c r="D20356" s="199"/>
    </row>
    <row r="20358" spans="4:4" s="198" customFormat="1" ht="15.75" customHeight="1">
      <c r="D20358" s="199"/>
    </row>
    <row r="20360" spans="4:4" s="198" customFormat="1" ht="15.75" customHeight="1">
      <c r="D20360" s="199"/>
    </row>
    <row r="20362" spans="4:4" s="198" customFormat="1" ht="15.75" customHeight="1">
      <c r="D20362" s="199"/>
    </row>
    <row r="20364" spans="4:4" s="198" customFormat="1" ht="15.75" customHeight="1">
      <c r="D20364" s="199"/>
    </row>
    <row r="20366" spans="4:4" s="198" customFormat="1" ht="15.75" customHeight="1">
      <c r="D20366" s="199"/>
    </row>
    <row r="20368" spans="4:4" s="198" customFormat="1" ht="15.75" customHeight="1">
      <c r="D20368" s="199"/>
    </row>
    <row r="20370" spans="4:4" s="198" customFormat="1" ht="15.75" customHeight="1">
      <c r="D20370" s="199"/>
    </row>
    <row r="20372" spans="4:4" s="198" customFormat="1" ht="15.75" customHeight="1">
      <c r="D20372" s="199"/>
    </row>
    <row r="20374" spans="4:4" s="198" customFormat="1" ht="15.75" customHeight="1">
      <c r="D20374" s="199"/>
    </row>
    <row r="20376" spans="4:4" s="198" customFormat="1" ht="15.75" customHeight="1">
      <c r="D20376" s="199"/>
    </row>
    <row r="20378" spans="4:4" s="198" customFormat="1" ht="15.75" customHeight="1">
      <c r="D20378" s="199"/>
    </row>
    <row r="20380" spans="4:4" s="198" customFormat="1" ht="15.75" customHeight="1">
      <c r="D20380" s="199"/>
    </row>
    <row r="20382" spans="4:4" s="198" customFormat="1" ht="15.75" customHeight="1">
      <c r="D20382" s="199"/>
    </row>
    <row r="20384" spans="4:4" s="198" customFormat="1" ht="15.75" customHeight="1">
      <c r="D20384" s="199"/>
    </row>
    <row r="20386" spans="4:4" s="198" customFormat="1" ht="15.75" customHeight="1">
      <c r="D20386" s="199"/>
    </row>
    <row r="20388" spans="4:4" s="198" customFormat="1" ht="15.75" customHeight="1">
      <c r="D20388" s="199"/>
    </row>
    <row r="20390" spans="4:4" s="198" customFormat="1" ht="15.75" customHeight="1">
      <c r="D20390" s="199"/>
    </row>
    <row r="20392" spans="4:4" s="198" customFormat="1" ht="15.75" customHeight="1">
      <c r="D20392" s="199"/>
    </row>
    <row r="20394" spans="4:4" s="198" customFormat="1" ht="15.75" customHeight="1">
      <c r="D20394" s="199"/>
    </row>
    <row r="20396" spans="4:4" s="198" customFormat="1" ht="15.75" customHeight="1">
      <c r="D20396" s="199"/>
    </row>
    <row r="20398" spans="4:4" s="198" customFormat="1" ht="15.75" customHeight="1">
      <c r="D20398" s="199"/>
    </row>
    <row r="20400" spans="4:4" s="198" customFormat="1" ht="15.75" customHeight="1">
      <c r="D20400" s="199"/>
    </row>
    <row r="20402" spans="4:4" s="198" customFormat="1" ht="15.75" customHeight="1">
      <c r="D20402" s="199"/>
    </row>
    <row r="20404" spans="4:4" s="198" customFormat="1" ht="15.75" customHeight="1">
      <c r="D20404" s="199"/>
    </row>
    <row r="20406" spans="4:4" s="198" customFormat="1" ht="15.75" customHeight="1">
      <c r="D20406" s="199"/>
    </row>
    <row r="20408" spans="4:4" s="198" customFormat="1" ht="15.75" customHeight="1">
      <c r="D20408" s="199"/>
    </row>
    <row r="20410" spans="4:4" s="198" customFormat="1" ht="15.75" customHeight="1">
      <c r="D20410" s="199"/>
    </row>
    <row r="20412" spans="4:4" s="198" customFormat="1" ht="15.75" customHeight="1">
      <c r="D20412" s="199"/>
    </row>
    <row r="20414" spans="4:4" s="198" customFormat="1" ht="15.75" customHeight="1">
      <c r="D20414" s="199"/>
    </row>
    <row r="20416" spans="4:4" s="198" customFormat="1" ht="15.75" customHeight="1">
      <c r="D20416" s="199"/>
    </row>
    <row r="20418" spans="4:4" s="198" customFormat="1" ht="15.75" customHeight="1">
      <c r="D20418" s="199"/>
    </row>
    <row r="20420" spans="4:4" s="198" customFormat="1" ht="15.75" customHeight="1">
      <c r="D20420" s="199"/>
    </row>
    <row r="20422" spans="4:4" s="198" customFormat="1" ht="15.75" customHeight="1">
      <c r="D20422" s="199"/>
    </row>
    <row r="20424" spans="4:4" s="198" customFormat="1" ht="15.75" customHeight="1">
      <c r="D20424" s="199"/>
    </row>
    <row r="20426" spans="4:4" s="198" customFormat="1" ht="15.75" customHeight="1">
      <c r="D20426" s="199"/>
    </row>
    <row r="20428" spans="4:4" s="198" customFormat="1" ht="15.75" customHeight="1">
      <c r="D20428" s="199"/>
    </row>
    <row r="20430" spans="4:4" s="198" customFormat="1" ht="15.75" customHeight="1">
      <c r="D20430" s="199"/>
    </row>
    <row r="20432" spans="4:4" s="198" customFormat="1" ht="15.75" customHeight="1">
      <c r="D20432" s="199"/>
    </row>
    <row r="20434" spans="4:4" s="198" customFormat="1" ht="15.75" customHeight="1">
      <c r="D20434" s="199"/>
    </row>
    <row r="20436" spans="4:4" s="198" customFormat="1" ht="15.75" customHeight="1">
      <c r="D20436" s="199"/>
    </row>
    <row r="20438" spans="4:4" s="198" customFormat="1" ht="15.75" customHeight="1">
      <c r="D20438" s="199"/>
    </row>
    <row r="20440" spans="4:4" s="198" customFormat="1" ht="15.75" customHeight="1">
      <c r="D20440" s="199"/>
    </row>
    <row r="20442" spans="4:4" s="198" customFormat="1" ht="15.75" customHeight="1">
      <c r="D20442" s="199"/>
    </row>
    <row r="20444" spans="4:4" s="198" customFormat="1" ht="15.75" customHeight="1">
      <c r="D20444" s="199"/>
    </row>
    <row r="20446" spans="4:4" s="198" customFormat="1" ht="15.75" customHeight="1">
      <c r="D20446" s="199"/>
    </row>
    <row r="20448" spans="4:4" s="198" customFormat="1" ht="15.75" customHeight="1">
      <c r="D20448" s="199"/>
    </row>
    <row r="20450" spans="4:4" s="198" customFormat="1" ht="15.75" customHeight="1">
      <c r="D20450" s="199"/>
    </row>
    <row r="20452" spans="4:4" s="198" customFormat="1" ht="15.75" customHeight="1">
      <c r="D20452" s="199"/>
    </row>
    <row r="20454" spans="4:4" s="198" customFormat="1" ht="15.75" customHeight="1">
      <c r="D20454" s="199"/>
    </row>
    <row r="20456" spans="4:4" s="198" customFormat="1" ht="15.75" customHeight="1">
      <c r="D20456" s="199"/>
    </row>
    <row r="20458" spans="4:4" s="198" customFormat="1" ht="15.75" customHeight="1">
      <c r="D20458" s="199"/>
    </row>
    <row r="20460" spans="4:4" s="198" customFormat="1" ht="15.75" customHeight="1">
      <c r="D20460" s="199"/>
    </row>
    <row r="20462" spans="4:4" s="198" customFormat="1" ht="15.75" customHeight="1">
      <c r="D20462" s="199"/>
    </row>
    <row r="20464" spans="4:4" s="198" customFormat="1" ht="15.75" customHeight="1">
      <c r="D20464" s="199"/>
    </row>
    <row r="20466" spans="4:4" s="198" customFormat="1" ht="15.75" customHeight="1">
      <c r="D20466" s="199"/>
    </row>
    <row r="20468" spans="4:4" s="198" customFormat="1" ht="15.75" customHeight="1">
      <c r="D20468" s="199"/>
    </row>
    <row r="20470" spans="4:4" s="198" customFormat="1" ht="15.75" customHeight="1">
      <c r="D20470" s="199"/>
    </row>
    <row r="20472" spans="4:4" s="198" customFormat="1" ht="15.75" customHeight="1">
      <c r="D20472" s="199"/>
    </row>
    <row r="20474" spans="4:4" s="198" customFormat="1" ht="15.75" customHeight="1">
      <c r="D20474" s="199"/>
    </row>
    <row r="20476" spans="4:4" s="198" customFormat="1" ht="15.75" customHeight="1">
      <c r="D20476" s="199"/>
    </row>
    <row r="20478" spans="4:4" s="198" customFormat="1" ht="15.75" customHeight="1">
      <c r="D20478" s="199"/>
    </row>
    <row r="20480" spans="4:4" s="198" customFormat="1" ht="15.75" customHeight="1">
      <c r="D20480" s="199"/>
    </row>
    <row r="20482" spans="4:4" s="198" customFormat="1" ht="15.75" customHeight="1">
      <c r="D20482" s="199"/>
    </row>
    <row r="20484" spans="4:4" s="198" customFormat="1" ht="15.75" customHeight="1">
      <c r="D20484" s="199"/>
    </row>
    <row r="20486" spans="4:4" s="198" customFormat="1" ht="15.75" customHeight="1">
      <c r="D20486" s="199"/>
    </row>
    <row r="20488" spans="4:4" s="198" customFormat="1" ht="15.75" customHeight="1">
      <c r="D20488" s="199"/>
    </row>
    <row r="20490" spans="4:4" s="198" customFormat="1" ht="15.75" customHeight="1">
      <c r="D20490" s="199"/>
    </row>
    <row r="20492" spans="4:4" s="198" customFormat="1" ht="15.75" customHeight="1">
      <c r="D20492" s="199"/>
    </row>
    <row r="20494" spans="4:4" s="198" customFormat="1" ht="15.75" customHeight="1">
      <c r="D20494" s="199"/>
    </row>
    <row r="20496" spans="4:4" s="198" customFormat="1" ht="15.75" customHeight="1">
      <c r="D20496" s="199"/>
    </row>
    <row r="20498" spans="4:4" s="198" customFormat="1" ht="15.75" customHeight="1">
      <c r="D20498" s="199"/>
    </row>
    <row r="20500" spans="4:4" s="198" customFormat="1" ht="15.75" customHeight="1">
      <c r="D20500" s="199"/>
    </row>
    <row r="20502" spans="4:4" s="198" customFormat="1" ht="15.75" customHeight="1">
      <c r="D20502" s="199"/>
    </row>
    <row r="20504" spans="4:4" s="198" customFormat="1" ht="15.75" customHeight="1">
      <c r="D20504" s="199"/>
    </row>
    <row r="20506" spans="4:4" s="198" customFormat="1" ht="15.75" customHeight="1">
      <c r="D20506" s="199"/>
    </row>
    <row r="20508" spans="4:4" s="198" customFormat="1" ht="15.75" customHeight="1">
      <c r="D20508" s="199"/>
    </row>
    <row r="20510" spans="4:4" s="198" customFormat="1" ht="15.75" customHeight="1">
      <c r="D20510" s="199"/>
    </row>
    <row r="20512" spans="4:4" s="198" customFormat="1" ht="15.75" customHeight="1">
      <c r="D20512" s="199"/>
    </row>
    <row r="20514" spans="4:4" s="198" customFormat="1" ht="15.75" customHeight="1">
      <c r="D20514" s="199"/>
    </row>
    <row r="20516" spans="4:4" s="198" customFormat="1" ht="15.75" customHeight="1">
      <c r="D20516" s="199"/>
    </row>
    <row r="20518" spans="4:4" s="198" customFormat="1" ht="15.75" customHeight="1">
      <c r="D20518" s="199"/>
    </row>
    <row r="20520" spans="4:4" s="198" customFormat="1" ht="15.75" customHeight="1">
      <c r="D20520" s="199"/>
    </row>
    <row r="20522" spans="4:4" s="198" customFormat="1" ht="15.75" customHeight="1">
      <c r="D20522" s="199"/>
    </row>
    <row r="20524" spans="4:4" s="198" customFormat="1" ht="15.75" customHeight="1">
      <c r="D20524" s="199"/>
    </row>
    <row r="20526" spans="4:4" s="198" customFormat="1" ht="15.75" customHeight="1">
      <c r="D20526" s="199"/>
    </row>
    <row r="20528" spans="4:4" s="198" customFormat="1" ht="15.75" customHeight="1">
      <c r="D20528" s="199"/>
    </row>
    <row r="20530" spans="4:4" s="198" customFormat="1" ht="15.75" customHeight="1">
      <c r="D20530" s="199"/>
    </row>
    <row r="20532" spans="4:4" s="198" customFormat="1" ht="15.75" customHeight="1">
      <c r="D20532" s="199"/>
    </row>
    <row r="20534" spans="4:4" s="198" customFormat="1" ht="15.75" customHeight="1">
      <c r="D20534" s="199"/>
    </row>
    <row r="20536" spans="4:4" s="198" customFormat="1" ht="15.75" customHeight="1">
      <c r="D20536" s="199"/>
    </row>
    <row r="20538" spans="4:4" s="198" customFormat="1" ht="15.75" customHeight="1">
      <c r="D20538" s="199"/>
    </row>
    <row r="20540" spans="4:4" s="198" customFormat="1" ht="15.75" customHeight="1">
      <c r="D20540" s="199"/>
    </row>
    <row r="20542" spans="4:4" s="198" customFormat="1" ht="15.75" customHeight="1">
      <c r="D20542" s="199"/>
    </row>
    <row r="20544" spans="4:4" s="198" customFormat="1" ht="15.75" customHeight="1">
      <c r="D20544" s="199"/>
    </row>
    <row r="20546" spans="4:4" s="198" customFormat="1" ht="15.75" customHeight="1">
      <c r="D20546" s="199"/>
    </row>
    <row r="20548" spans="4:4" s="198" customFormat="1" ht="15.75" customHeight="1">
      <c r="D20548" s="199"/>
    </row>
    <row r="20550" spans="4:4" s="198" customFormat="1" ht="15.75" customHeight="1">
      <c r="D20550" s="199"/>
    </row>
    <row r="20552" spans="4:4" s="198" customFormat="1" ht="15.75" customHeight="1">
      <c r="D20552" s="199"/>
    </row>
    <row r="20554" spans="4:4" s="198" customFormat="1" ht="15.75" customHeight="1">
      <c r="D20554" s="199"/>
    </row>
    <row r="20556" spans="4:4" s="198" customFormat="1" ht="15.75" customHeight="1">
      <c r="D20556" s="199"/>
    </row>
    <row r="20558" spans="4:4" s="198" customFormat="1" ht="15.75" customHeight="1">
      <c r="D20558" s="199"/>
    </row>
    <row r="20560" spans="4:4" s="198" customFormat="1" ht="15.75" customHeight="1">
      <c r="D20560" s="199"/>
    </row>
    <row r="20562" spans="4:4" s="198" customFormat="1" ht="15.75" customHeight="1">
      <c r="D20562" s="199"/>
    </row>
    <row r="20564" spans="4:4" s="198" customFormat="1" ht="15.75" customHeight="1">
      <c r="D20564" s="199"/>
    </row>
    <row r="20566" spans="4:4" s="198" customFormat="1" ht="15.75" customHeight="1">
      <c r="D20566" s="199"/>
    </row>
    <row r="20568" spans="4:4" s="198" customFormat="1" ht="15.75" customHeight="1">
      <c r="D20568" s="199"/>
    </row>
    <row r="20570" spans="4:4" s="198" customFormat="1" ht="15.75" customHeight="1">
      <c r="D20570" s="199"/>
    </row>
    <row r="20572" spans="4:4" s="198" customFormat="1" ht="15.75" customHeight="1">
      <c r="D20572" s="199"/>
    </row>
    <row r="20574" spans="4:4" s="198" customFormat="1" ht="15.75" customHeight="1">
      <c r="D20574" s="199"/>
    </row>
    <row r="20576" spans="4:4" s="198" customFormat="1" ht="15.75" customHeight="1">
      <c r="D20576" s="199"/>
    </row>
    <row r="20578" spans="4:4" s="198" customFormat="1" ht="15.75" customHeight="1">
      <c r="D20578" s="199"/>
    </row>
    <row r="20580" spans="4:4" s="198" customFormat="1" ht="15.75" customHeight="1">
      <c r="D20580" s="199"/>
    </row>
    <row r="20582" spans="4:4" s="198" customFormat="1" ht="15.75" customHeight="1">
      <c r="D20582" s="199"/>
    </row>
    <row r="20584" spans="4:4" s="198" customFormat="1" ht="15.75" customHeight="1">
      <c r="D20584" s="199"/>
    </row>
    <row r="20586" spans="4:4" s="198" customFormat="1" ht="15.75" customHeight="1">
      <c r="D20586" s="199"/>
    </row>
    <row r="20588" spans="4:4" s="198" customFormat="1" ht="15.75" customHeight="1">
      <c r="D20588" s="199"/>
    </row>
    <row r="20590" spans="4:4" s="198" customFormat="1" ht="15.75" customHeight="1">
      <c r="D20590" s="199"/>
    </row>
    <row r="20592" spans="4:4" s="198" customFormat="1" ht="15.75" customHeight="1">
      <c r="D20592" s="199"/>
    </row>
    <row r="20594" spans="4:4" s="198" customFormat="1" ht="15.75" customHeight="1">
      <c r="D20594" s="199"/>
    </row>
    <row r="20596" spans="4:4" s="198" customFormat="1" ht="15.75" customHeight="1">
      <c r="D20596" s="199"/>
    </row>
    <row r="20598" spans="4:4" s="198" customFormat="1" ht="15.75" customHeight="1">
      <c r="D20598" s="199"/>
    </row>
    <row r="20600" spans="4:4" s="198" customFormat="1" ht="15.75" customHeight="1">
      <c r="D20600" s="199"/>
    </row>
    <row r="20602" spans="4:4" s="198" customFormat="1" ht="15.75" customHeight="1">
      <c r="D20602" s="199"/>
    </row>
    <row r="20604" spans="4:4" s="198" customFormat="1" ht="15.75" customHeight="1">
      <c r="D20604" s="199"/>
    </row>
    <row r="20606" spans="4:4" s="198" customFormat="1" ht="15.75" customHeight="1">
      <c r="D20606" s="199"/>
    </row>
    <row r="20608" spans="4:4" s="198" customFormat="1" ht="15.75" customHeight="1">
      <c r="D20608" s="199"/>
    </row>
    <row r="20610" spans="4:4" s="198" customFormat="1" ht="15.75" customHeight="1">
      <c r="D20610" s="199"/>
    </row>
    <row r="20612" spans="4:4" s="198" customFormat="1" ht="15.75" customHeight="1">
      <c r="D20612" s="199"/>
    </row>
    <row r="20614" spans="4:4" s="198" customFormat="1" ht="15.75" customHeight="1">
      <c r="D20614" s="199"/>
    </row>
    <row r="20616" spans="4:4" s="198" customFormat="1" ht="15.75" customHeight="1">
      <c r="D20616" s="199"/>
    </row>
    <row r="20618" spans="4:4" s="198" customFormat="1" ht="15.75" customHeight="1">
      <c r="D20618" s="199"/>
    </row>
    <row r="20620" spans="4:4" s="198" customFormat="1" ht="15.75" customHeight="1">
      <c r="D20620" s="199"/>
    </row>
    <row r="20622" spans="4:4" s="198" customFormat="1" ht="15.75" customHeight="1">
      <c r="D20622" s="199"/>
    </row>
    <row r="20624" spans="4:4" s="198" customFormat="1" ht="15.75" customHeight="1">
      <c r="D20624" s="199"/>
    </row>
    <row r="20626" spans="4:4" s="198" customFormat="1" ht="15.75" customHeight="1">
      <c r="D20626" s="199"/>
    </row>
    <row r="20628" spans="4:4" s="198" customFormat="1" ht="15.75" customHeight="1">
      <c r="D20628" s="199"/>
    </row>
    <row r="20630" spans="4:4" s="198" customFormat="1" ht="15.75" customHeight="1">
      <c r="D20630" s="199"/>
    </row>
    <row r="20632" spans="4:4" s="198" customFormat="1" ht="15.75" customHeight="1">
      <c r="D20632" s="199"/>
    </row>
    <row r="20634" spans="4:4" s="198" customFormat="1" ht="15.75" customHeight="1">
      <c r="D20634" s="199"/>
    </row>
    <row r="20636" spans="4:4" s="198" customFormat="1" ht="15.75" customHeight="1">
      <c r="D20636" s="199"/>
    </row>
    <row r="20638" spans="4:4" s="198" customFormat="1" ht="15.75" customHeight="1">
      <c r="D20638" s="199"/>
    </row>
    <row r="20640" spans="4:4" s="198" customFormat="1" ht="15.75" customHeight="1">
      <c r="D20640" s="199"/>
    </row>
    <row r="20642" spans="4:4" s="198" customFormat="1" ht="15.75" customHeight="1">
      <c r="D20642" s="199"/>
    </row>
    <row r="20644" spans="4:4" s="198" customFormat="1" ht="15.75" customHeight="1">
      <c r="D20644" s="199"/>
    </row>
    <row r="20646" spans="4:4" s="198" customFormat="1" ht="15.75" customHeight="1">
      <c r="D20646" s="199"/>
    </row>
    <row r="20648" spans="4:4" s="198" customFormat="1" ht="15.75" customHeight="1">
      <c r="D20648" s="199"/>
    </row>
    <row r="20650" spans="4:4" s="198" customFormat="1" ht="15.75" customHeight="1">
      <c r="D20650" s="199"/>
    </row>
    <row r="20652" spans="4:4" s="198" customFormat="1" ht="15.75" customHeight="1">
      <c r="D20652" s="199"/>
    </row>
    <row r="20654" spans="4:4" s="198" customFormat="1" ht="15.75" customHeight="1">
      <c r="D20654" s="199"/>
    </row>
    <row r="20656" spans="4:4" s="198" customFormat="1" ht="15.75" customHeight="1">
      <c r="D20656" s="199"/>
    </row>
    <row r="20658" spans="4:4" s="198" customFormat="1" ht="15.75" customHeight="1">
      <c r="D20658" s="199"/>
    </row>
    <row r="20660" spans="4:4" s="198" customFormat="1" ht="15.75" customHeight="1">
      <c r="D20660" s="199"/>
    </row>
    <row r="20662" spans="4:4" s="198" customFormat="1" ht="15.75" customHeight="1">
      <c r="D20662" s="199"/>
    </row>
    <row r="20664" spans="4:4" s="198" customFormat="1" ht="15.75" customHeight="1">
      <c r="D20664" s="199"/>
    </row>
    <row r="20666" spans="4:4" s="198" customFormat="1" ht="15.75" customHeight="1">
      <c r="D20666" s="199"/>
    </row>
    <row r="20668" spans="4:4" s="198" customFormat="1" ht="15.75" customHeight="1">
      <c r="D20668" s="199"/>
    </row>
    <row r="20670" spans="4:4" s="198" customFormat="1" ht="15.75" customHeight="1">
      <c r="D20670" s="199"/>
    </row>
    <row r="20672" spans="4:4" s="198" customFormat="1" ht="15.75" customHeight="1">
      <c r="D20672" s="199"/>
    </row>
    <row r="20674" spans="4:4" s="198" customFormat="1" ht="15.75" customHeight="1">
      <c r="D20674" s="199"/>
    </row>
    <row r="20676" spans="4:4" s="198" customFormat="1" ht="15.75" customHeight="1">
      <c r="D20676" s="199"/>
    </row>
    <row r="20678" spans="4:4" s="198" customFormat="1" ht="15.75" customHeight="1">
      <c r="D20678" s="199"/>
    </row>
    <row r="20680" spans="4:4" s="198" customFormat="1" ht="15.75" customHeight="1">
      <c r="D20680" s="199"/>
    </row>
    <row r="20682" spans="4:4" s="198" customFormat="1" ht="15.75" customHeight="1">
      <c r="D20682" s="199"/>
    </row>
    <row r="20684" spans="4:4" s="198" customFormat="1" ht="15.75" customHeight="1">
      <c r="D20684" s="199"/>
    </row>
    <row r="20686" spans="4:4" s="198" customFormat="1" ht="15.75" customHeight="1">
      <c r="D20686" s="199"/>
    </row>
    <row r="20688" spans="4:4" s="198" customFormat="1" ht="15.75" customHeight="1">
      <c r="D20688" s="199"/>
    </row>
    <row r="20690" spans="4:4" s="198" customFormat="1" ht="15.75" customHeight="1">
      <c r="D20690" s="199"/>
    </row>
    <row r="20692" spans="4:4" s="198" customFormat="1" ht="15.75" customHeight="1">
      <c r="D20692" s="199"/>
    </row>
    <row r="20694" spans="4:4" s="198" customFormat="1" ht="15.75" customHeight="1">
      <c r="D20694" s="199"/>
    </row>
    <row r="20696" spans="4:4" s="198" customFormat="1" ht="15.75" customHeight="1">
      <c r="D20696" s="199"/>
    </row>
    <row r="20698" spans="4:4" s="198" customFormat="1" ht="15.75" customHeight="1">
      <c r="D20698" s="199"/>
    </row>
    <row r="20700" spans="4:4" s="198" customFormat="1" ht="15.75" customHeight="1">
      <c r="D20700" s="199"/>
    </row>
    <row r="20702" spans="4:4" s="198" customFormat="1" ht="15.75" customHeight="1">
      <c r="D20702" s="199"/>
    </row>
    <row r="20704" spans="4:4" s="198" customFormat="1" ht="15.75" customHeight="1">
      <c r="D20704" s="199"/>
    </row>
    <row r="20706" spans="4:4" s="198" customFormat="1" ht="15.75" customHeight="1">
      <c r="D20706" s="199"/>
    </row>
    <row r="20708" spans="4:4" s="198" customFormat="1" ht="15.75" customHeight="1">
      <c r="D20708" s="199"/>
    </row>
    <row r="20710" spans="4:4" s="198" customFormat="1" ht="15.75" customHeight="1">
      <c r="D20710" s="199"/>
    </row>
    <row r="20712" spans="4:4" s="198" customFormat="1" ht="15.75" customHeight="1">
      <c r="D20712" s="199"/>
    </row>
    <row r="20714" spans="4:4" s="198" customFormat="1" ht="15.75" customHeight="1">
      <c r="D20714" s="199"/>
    </row>
    <row r="20716" spans="4:4" s="198" customFormat="1" ht="15.75" customHeight="1">
      <c r="D20716" s="199"/>
    </row>
    <row r="20718" spans="4:4" s="198" customFormat="1" ht="15.75" customHeight="1">
      <c r="D20718" s="199"/>
    </row>
    <row r="20720" spans="4:4" s="198" customFormat="1" ht="15.75" customHeight="1">
      <c r="D20720" s="199"/>
    </row>
    <row r="20722" spans="4:4" s="198" customFormat="1" ht="15.75" customHeight="1">
      <c r="D20722" s="199"/>
    </row>
    <row r="20724" spans="4:4" s="198" customFormat="1" ht="15.75" customHeight="1">
      <c r="D20724" s="199"/>
    </row>
    <row r="20726" spans="4:4" s="198" customFormat="1" ht="15.75" customHeight="1">
      <c r="D20726" s="199"/>
    </row>
    <row r="20728" spans="4:4" s="198" customFormat="1" ht="15.75" customHeight="1">
      <c r="D20728" s="199"/>
    </row>
    <row r="20730" spans="4:4" s="198" customFormat="1" ht="15.75" customHeight="1">
      <c r="D20730" s="199"/>
    </row>
    <row r="20732" spans="4:4" s="198" customFormat="1" ht="15.75" customHeight="1">
      <c r="D20732" s="199"/>
    </row>
    <row r="20734" spans="4:4" s="198" customFormat="1" ht="15.75" customHeight="1">
      <c r="D20734" s="199"/>
    </row>
    <row r="20736" spans="4:4" s="198" customFormat="1" ht="15.75" customHeight="1">
      <c r="D20736" s="199"/>
    </row>
    <row r="20738" spans="4:4" s="198" customFormat="1" ht="15.75" customHeight="1">
      <c r="D20738" s="199"/>
    </row>
    <row r="20740" spans="4:4" s="198" customFormat="1" ht="15.75" customHeight="1">
      <c r="D20740" s="199"/>
    </row>
    <row r="20742" spans="4:4" s="198" customFormat="1" ht="15.75" customHeight="1">
      <c r="D20742" s="199"/>
    </row>
    <row r="20744" spans="4:4" s="198" customFormat="1" ht="15.75" customHeight="1">
      <c r="D20744" s="199"/>
    </row>
    <row r="20746" spans="4:4" s="198" customFormat="1" ht="15.75" customHeight="1">
      <c r="D20746" s="199"/>
    </row>
    <row r="20748" spans="4:4" s="198" customFormat="1" ht="15.75" customHeight="1">
      <c r="D20748" s="199"/>
    </row>
    <row r="20750" spans="4:4" s="198" customFormat="1" ht="15.75" customHeight="1">
      <c r="D20750" s="199"/>
    </row>
    <row r="20752" spans="4:4" s="198" customFormat="1" ht="15.75" customHeight="1">
      <c r="D20752" s="199"/>
    </row>
    <row r="20754" spans="4:4" s="198" customFormat="1" ht="15.75" customHeight="1">
      <c r="D20754" s="199"/>
    </row>
    <row r="20756" spans="4:4" s="198" customFormat="1" ht="15.75" customHeight="1">
      <c r="D20756" s="199"/>
    </row>
    <row r="20758" spans="4:4" s="198" customFormat="1" ht="15.75" customHeight="1">
      <c r="D20758" s="199"/>
    </row>
    <row r="20760" spans="4:4" s="198" customFormat="1" ht="15.75" customHeight="1">
      <c r="D20760" s="199"/>
    </row>
    <row r="20762" spans="4:4" s="198" customFormat="1" ht="15.75" customHeight="1">
      <c r="D20762" s="199"/>
    </row>
    <row r="20764" spans="4:4" s="198" customFormat="1" ht="15.75" customHeight="1">
      <c r="D20764" s="199"/>
    </row>
    <row r="20766" spans="4:4" s="198" customFormat="1" ht="15.75" customHeight="1">
      <c r="D20766" s="199"/>
    </row>
    <row r="20768" spans="4:4" s="198" customFormat="1" ht="15.75" customHeight="1">
      <c r="D20768" s="199"/>
    </row>
    <row r="20770" spans="4:4" s="198" customFormat="1" ht="15.75" customHeight="1">
      <c r="D20770" s="199"/>
    </row>
    <row r="20772" spans="4:4" s="198" customFormat="1" ht="15.75" customHeight="1">
      <c r="D20772" s="199"/>
    </row>
    <row r="20774" spans="4:4" s="198" customFormat="1" ht="15.75" customHeight="1">
      <c r="D20774" s="199"/>
    </row>
    <row r="20776" spans="4:4" s="198" customFormat="1" ht="15.75" customHeight="1">
      <c r="D20776" s="199"/>
    </row>
    <row r="20778" spans="4:4" s="198" customFormat="1" ht="15.75" customHeight="1">
      <c r="D20778" s="199"/>
    </row>
    <row r="20780" spans="4:4" s="198" customFormat="1" ht="15.75" customHeight="1">
      <c r="D20780" s="199"/>
    </row>
    <row r="20782" spans="4:4" s="198" customFormat="1" ht="15.75" customHeight="1">
      <c r="D20782" s="199"/>
    </row>
    <row r="20784" spans="4:4" s="198" customFormat="1" ht="15.75" customHeight="1">
      <c r="D20784" s="199"/>
    </row>
    <row r="20786" spans="4:4" s="198" customFormat="1" ht="15.75" customHeight="1">
      <c r="D20786" s="199"/>
    </row>
    <row r="20788" spans="4:4" s="198" customFormat="1" ht="15.75" customHeight="1">
      <c r="D20788" s="199"/>
    </row>
    <row r="20790" spans="4:4" s="198" customFormat="1" ht="15.75" customHeight="1">
      <c r="D20790" s="199"/>
    </row>
    <row r="20792" spans="4:4" s="198" customFormat="1" ht="15.75" customHeight="1">
      <c r="D20792" s="199"/>
    </row>
    <row r="20794" spans="4:4" s="198" customFormat="1" ht="15.75" customHeight="1">
      <c r="D20794" s="199"/>
    </row>
    <row r="20796" spans="4:4" s="198" customFormat="1" ht="15.75" customHeight="1">
      <c r="D20796" s="199"/>
    </row>
    <row r="20798" spans="4:4" s="198" customFormat="1" ht="15.75" customHeight="1">
      <c r="D20798" s="199"/>
    </row>
    <row r="20800" spans="4:4" s="198" customFormat="1" ht="15.75" customHeight="1">
      <c r="D20800" s="199"/>
    </row>
    <row r="20802" spans="4:4" s="198" customFormat="1" ht="15.75" customHeight="1">
      <c r="D20802" s="199"/>
    </row>
    <row r="20804" spans="4:4" s="198" customFormat="1" ht="15.75" customHeight="1">
      <c r="D20804" s="199"/>
    </row>
    <row r="20806" spans="4:4" s="198" customFormat="1" ht="15.75" customHeight="1">
      <c r="D20806" s="199"/>
    </row>
    <row r="20808" spans="4:4" s="198" customFormat="1" ht="15.75" customHeight="1">
      <c r="D20808" s="199"/>
    </row>
    <row r="20810" spans="4:4" s="198" customFormat="1" ht="15.75" customHeight="1">
      <c r="D20810" s="199"/>
    </row>
    <row r="20812" spans="4:4" s="198" customFormat="1" ht="15.75" customHeight="1">
      <c r="D20812" s="199"/>
    </row>
    <row r="20814" spans="4:4" s="198" customFormat="1" ht="15.75" customHeight="1">
      <c r="D20814" s="199"/>
    </row>
    <row r="20816" spans="4:4" s="198" customFormat="1" ht="15.75" customHeight="1">
      <c r="D20816" s="199"/>
    </row>
    <row r="20818" spans="4:4" s="198" customFormat="1" ht="15.75" customHeight="1">
      <c r="D20818" s="199"/>
    </row>
    <row r="20820" spans="4:4" s="198" customFormat="1" ht="15.75" customHeight="1">
      <c r="D20820" s="199"/>
    </row>
    <row r="20822" spans="4:4" s="198" customFormat="1" ht="15.75" customHeight="1">
      <c r="D20822" s="199"/>
    </row>
    <row r="20824" spans="4:4" s="198" customFormat="1" ht="15.75" customHeight="1">
      <c r="D20824" s="199"/>
    </row>
    <row r="20826" spans="4:4" s="198" customFormat="1" ht="15.75" customHeight="1">
      <c r="D20826" s="199"/>
    </row>
    <row r="20828" spans="4:4" s="198" customFormat="1" ht="15.75" customHeight="1">
      <c r="D20828" s="199"/>
    </row>
    <row r="20830" spans="4:4" s="198" customFormat="1" ht="15.75" customHeight="1">
      <c r="D20830" s="199"/>
    </row>
    <row r="20832" spans="4:4" s="198" customFormat="1" ht="15.75" customHeight="1">
      <c r="D20832" s="199"/>
    </row>
    <row r="20834" spans="4:4" s="198" customFormat="1" ht="15.75" customHeight="1">
      <c r="D20834" s="199"/>
    </row>
    <row r="20836" spans="4:4" s="198" customFormat="1" ht="15.75" customHeight="1">
      <c r="D20836" s="199"/>
    </row>
    <row r="20838" spans="4:4" s="198" customFormat="1" ht="15.75" customHeight="1">
      <c r="D20838" s="199"/>
    </row>
    <row r="20840" spans="4:4" s="198" customFormat="1" ht="15.75" customHeight="1">
      <c r="D20840" s="199"/>
    </row>
    <row r="20842" spans="4:4" s="198" customFormat="1" ht="15.75" customHeight="1">
      <c r="D20842" s="199"/>
    </row>
    <row r="20844" spans="4:4" s="198" customFormat="1" ht="15.75" customHeight="1">
      <c r="D20844" s="199"/>
    </row>
    <row r="20846" spans="4:4" s="198" customFormat="1" ht="15.75" customHeight="1">
      <c r="D20846" s="199"/>
    </row>
    <row r="20848" spans="4:4" s="198" customFormat="1" ht="15.75" customHeight="1">
      <c r="D20848" s="199"/>
    </row>
    <row r="20850" spans="4:4" s="198" customFormat="1" ht="15.75" customHeight="1">
      <c r="D20850" s="199"/>
    </row>
    <row r="20852" spans="4:4" s="198" customFormat="1" ht="15.75" customHeight="1">
      <c r="D20852" s="199"/>
    </row>
    <row r="20854" spans="4:4" s="198" customFormat="1" ht="15.75" customHeight="1">
      <c r="D20854" s="199"/>
    </row>
    <row r="20856" spans="4:4" s="198" customFormat="1" ht="15.75" customHeight="1">
      <c r="D20856" s="199"/>
    </row>
    <row r="20858" spans="4:4" s="198" customFormat="1" ht="15.75" customHeight="1">
      <c r="D20858" s="199"/>
    </row>
    <row r="20860" spans="4:4" s="198" customFormat="1" ht="15.75" customHeight="1">
      <c r="D20860" s="199"/>
    </row>
    <row r="20862" spans="4:4" s="198" customFormat="1" ht="15.75" customHeight="1">
      <c r="D20862" s="199"/>
    </row>
    <row r="20864" spans="4:4" s="198" customFormat="1" ht="15.75" customHeight="1">
      <c r="D20864" s="199"/>
    </row>
    <row r="20866" spans="4:4" s="198" customFormat="1" ht="15.75" customHeight="1">
      <c r="D20866" s="199"/>
    </row>
    <row r="20868" spans="4:4" s="198" customFormat="1" ht="15.75" customHeight="1">
      <c r="D20868" s="199"/>
    </row>
    <row r="20870" spans="4:4" s="198" customFormat="1" ht="15.75" customHeight="1">
      <c r="D20870" s="199"/>
    </row>
    <row r="20872" spans="4:4" s="198" customFormat="1" ht="15.75" customHeight="1">
      <c r="D20872" s="199"/>
    </row>
    <row r="20874" spans="4:4" s="198" customFormat="1" ht="15.75" customHeight="1">
      <c r="D20874" s="199"/>
    </row>
    <row r="20876" spans="4:4" s="198" customFormat="1" ht="15.75" customHeight="1">
      <c r="D20876" s="199"/>
    </row>
    <row r="20878" spans="4:4" s="198" customFormat="1" ht="15.75" customHeight="1">
      <c r="D20878" s="199"/>
    </row>
    <row r="20880" spans="4:4" s="198" customFormat="1" ht="15.75" customHeight="1">
      <c r="D20880" s="199"/>
    </row>
    <row r="20882" spans="4:4" s="198" customFormat="1" ht="15.75" customHeight="1">
      <c r="D20882" s="199"/>
    </row>
    <row r="20884" spans="4:4" s="198" customFormat="1" ht="15.75" customHeight="1">
      <c r="D20884" s="199"/>
    </row>
    <row r="20886" spans="4:4" s="198" customFormat="1" ht="15.75" customHeight="1">
      <c r="D20886" s="199"/>
    </row>
    <row r="20888" spans="4:4" s="198" customFormat="1" ht="15.75" customHeight="1">
      <c r="D20888" s="199"/>
    </row>
    <row r="20890" spans="4:4" s="198" customFormat="1" ht="15.75" customHeight="1">
      <c r="D20890" s="199"/>
    </row>
    <row r="20892" spans="4:4" s="198" customFormat="1" ht="15.75" customHeight="1">
      <c r="D20892" s="199"/>
    </row>
    <row r="20894" spans="4:4" s="198" customFormat="1" ht="15.75" customHeight="1">
      <c r="D20894" s="199"/>
    </row>
    <row r="20896" spans="4:4" s="198" customFormat="1" ht="15.75" customHeight="1">
      <c r="D20896" s="199"/>
    </row>
    <row r="20898" spans="4:4" s="198" customFormat="1" ht="15.75" customHeight="1">
      <c r="D20898" s="199"/>
    </row>
    <row r="20900" spans="4:4" s="198" customFormat="1" ht="15.75" customHeight="1">
      <c r="D20900" s="199"/>
    </row>
    <row r="20902" spans="4:4" s="198" customFormat="1" ht="15.75" customHeight="1">
      <c r="D20902" s="199"/>
    </row>
    <row r="20904" spans="4:4" s="198" customFormat="1" ht="15.75" customHeight="1">
      <c r="D20904" s="199"/>
    </row>
    <row r="20906" spans="4:4" s="198" customFormat="1" ht="15.75" customHeight="1">
      <c r="D20906" s="199"/>
    </row>
    <row r="20908" spans="4:4" s="198" customFormat="1" ht="15.75" customHeight="1">
      <c r="D20908" s="199"/>
    </row>
    <row r="20910" spans="4:4" s="198" customFormat="1" ht="15.75" customHeight="1">
      <c r="D20910" s="199"/>
    </row>
    <row r="20912" spans="4:4" s="198" customFormat="1" ht="15.75" customHeight="1">
      <c r="D20912" s="199"/>
    </row>
    <row r="20914" spans="4:4" s="198" customFormat="1" ht="15.75" customHeight="1">
      <c r="D20914" s="199"/>
    </row>
    <row r="20916" spans="4:4" s="198" customFormat="1" ht="15.75" customHeight="1">
      <c r="D20916" s="199"/>
    </row>
    <row r="20918" spans="4:4" s="198" customFormat="1" ht="15.75" customHeight="1">
      <c r="D20918" s="199"/>
    </row>
    <row r="20920" spans="4:4" s="198" customFormat="1" ht="15.75" customHeight="1">
      <c r="D20920" s="199"/>
    </row>
    <row r="20922" spans="4:4" s="198" customFormat="1" ht="15.75" customHeight="1">
      <c r="D20922" s="199"/>
    </row>
    <row r="20924" spans="4:4" s="198" customFormat="1" ht="15.75" customHeight="1">
      <c r="D20924" s="199"/>
    </row>
    <row r="20926" spans="4:4" s="198" customFormat="1" ht="15.75" customHeight="1">
      <c r="D20926" s="199"/>
    </row>
    <row r="20928" spans="4:4" s="198" customFormat="1" ht="15.75" customHeight="1">
      <c r="D20928" s="199"/>
    </row>
    <row r="20930" spans="4:4" s="198" customFormat="1" ht="15.75" customHeight="1">
      <c r="D20930" s="199"/>
    </row>
    <row r="20932" spans="4:4" s="198" customFormat="1" ht="15.75" customHeight="1">
      <c r="D20932" s="199"/>
    </row>
    <row r="20934" spans="4:4" s="198" customFormat="1" ht="15.75" customHeight="1">
      <c r="D20934" s="199"/>
    </row>
    <row r="20936" spans="4:4" s="198" customFormat="1" ht="15.75" customHeight="1">
      <c r="D20936" s="199"/>
    </row>
    <row r="20938" spans="4:4" s="198" customFormat="1" ht="15.75" customHeight="1">
      <c r="D20938" s="199"/>
    </row>
    <row r="20940" spans="4:4" s="198" customFormat="1" ht="15.75" customHeight="1">
      <c r="D20940" s="199"/>
    </row>
    <row r="20942" spans="4:4" s="198" customFormat="1" ht="15.75" customHeight="1">
      <c r="D20942" s="199"/>
    </row>
    <row r="20944" spans="4:4" s="198" customFormat="1" ht="15.75" customHeight="1">
      <c r="D20944" s="199"/>
    </row>
    <row r="20946" spans="4:4" s="198" customFormat="1" ht="15.75" customHeight="1">
      <c r="D20946" s="199"/>
    </row>
    <row r="20948" spans="4:4" s="198" customFormat="1" ht="15.75" customHeight="1">
      <c r="D20948" s="199"/>
    </row>
    <row r="20950" spans="4:4" s="198" customFormat="1" ht="15.75" customHeight="1">
      <c r="D20950" s="199"/>
    </row>
    <row r="20952" spans="4:4" s="198" customFormat="1" ht="15.75" customHeight="1">
      <c r="D20952" s="199"/>
    </row>
    <row r="20954" spans="4:4" s="198" customFormat="1" ht="15.75" customHeight="1">
      <c r="D20954" s="199"/>
    </row>
    <row r="20956" spans="4:4" s="198" customFormat="1" ht="15.75" customHeight="1">
      <c r="D20956" s="199"/>
    </row>
    <row r="20958" spans="4:4" s="198" customFormat="1" ht="15.75" customHeight="1">
      <c r="D20958" s="199"/>
    </row>
    <row r="20960" spans="4:4" s="198" customFormat="1" ht="15.75" customHeight="1">
      <c r="D20960" s="199"/>
    </row>
    <row r="20962" spans="4:4" s="198" customFormat="1" ht="15.75" customHeight="1">
      <c r="D20962" s="199"/>
    </row>
    <row r="20964" spans="4:4" s="198" customFormat="1" ht="15.75" customHeight="1">
      <c r="D20964" s="199"/>
    </row>
    <row r="20966" spans="4:4" s="198" customFormat="1" ht="15.75" customHeight="1">
      <c r="D20966" s="199"/>
    </row>
    <row r="20968" spans="4:4" s="198" customFormat="1" ht="15.75" customHeight="1">
      <c r="D20968" s="199"/>
    </row>
    <row r="20970" spans="4:4" s="198" customFormat="1" ht="15.75" customHeight="1">
      <c r="D20970" s="199"/>
    </row>
    <row r="20972" spans="4:4" s="198" customFormat="1" ht="15.75" customHeight="1">
      <c r="D20972" s="199"/>
    </row>
    <row r="20974" spans="4:4" s="198" customFormat="1" ht="15.75" customHeight="1">
      <c r="D20974" s="199"/>
    </row>
    <row r="20976" spans="4:4" s="198" customFormat="1" ht="15.75" customHeight="1">
      <c r="D20976" s="199"/>
    </row>
    <row r="20978" spans="4:4" s="198" customFormat="1" ht="15.75" customHeight="1">
      <c r="D20978" s="199"/>
    </row>
    <row r="20980" spans="4:4" s="198" customFormat="1" ht="15.75" customHeight="1">
      <c r="D20980" s="199"/>
    </row>
    <row r="20982" spans="4:4" s="198" customFormat="1" ht="15.75" customHeight="1">
      <c r="D20982" s="199"/>
    </row>
    <row r="20984" spans="4:4" s="198" customFormat="1" ht="15.75" customHeight="1">
      <c r="D20984" s="199"/>
    </row>
    <row r="20986" spans="4:4" s="198" customFormat="1" ht="15.75" customHeight="1">
      <c r="D20986" s="199"/>
    </row>
    <row r="20988" spans="4:4" s="198" customFormat="1" ht="15.75" customHeight="1">
      <c r="D20988" s="199"/>
    </row>
    <row r="20990" spans="4:4" s="198" customFormat="1" ht="15.75" customHeight="1">
      <c r="D20990" s="199"/>
    </row>
    <row r="20992" spans="4:4" s="198" customFormat="1" ht="15.75" customHeight="1">
      <c r="D20992" s="199"/>
    </row>
    <row r="20994" spans="4:4" s="198" customFormat="1" ht="15.75" customHeight="1">
      <c r="D20994" s="199"/>
    </row>
    <row r="20996" spans="4:4" s="198" customFormat="1" ht="15.75" customHeight="1">
      <c r="D20996" s="199"/>
    </row>
    <row r="20998" spans="4:4" s="198" customFormat="1" ht="15.75" customHeight="1">
      <c r="D20998" s="199"/>
    </row>
    <row r="21000" spans="4:4" s="198" customFormat="1" ht="15.75" customHeight="1">
      <c r="D21000" s="199"/>
    </row>
    <row r="21002" spans="4:4" s="198" customFormat="1" ht="15.75" customHeight="1">
      <c r="D21002" s="199"/>
    </row>
    <row r="21004" spans="4:4" s="198" customFormat="1" ht="15.75" customHeight="1">
      <c r="D21004" s="199"/>
    </row>
    <row r="21006" spans="4:4" s="198" customFormat="1" ht="15.75" customHeight="1">
      <c r="D21006" s="199"/>
    </row>
    <row r="21008" spans="4:4" s="198" customFormat="1" ht="15.75" customHeight="1">
      <c r="D21008" s="199"/>
    </row>
    <row r="21010" spans="4:4" s="198" customFormat="1" ht="15.75" customHeight="1">
      <c r="D21010" s="199"/>
    </row>
    <row r="21012" spans="4:4" s="198" customFormat="1" ht="15.75" customHeight="1">
      <c r="D21012" s="199"/>
    </row>
    <row r="21014" spans="4:4" s="198" customFormat="1" ht="15.75" customHeight="1">
      <c r="D21014" s="199"/>
    </row>
    <row r="21016" spans="4:4" s="198" customFormat="1" ht="15.75" customHeight="1">
      <c r="D21016" s="199"/>
    </row>
    <row r="21018" spans="4:4" s="198" customFormat="1" ht="15.75" customHeight="1">
      <c r="D21018" s="199"/>
    </row>
    <row r="21020" spans="4:4" s="198" customFormat="1" ht="15.75" customHeight="1">
      <c r="D21020" s="199"/>
    </row>
    <row r="21022" spans="4:4" s="198" customFormat="1" ht="15.75" customHeight="1">
      <c r="D21022" s="199"/>
    </row>
    <row r="21024" spans="4:4" s="198" customFormat="1" ht="15.75" customHeight="1">
      <c r="D21024" s="199"/>
    </row>
    <row r="21026" spans="4:4" s="198" customFormat="1" ht="15.75" customHeight="1">
      <c r="D21026" s="199"/>
    </row>
    <row r="21028" spans="4:4" s="198" customFormat="1" ht="15.75" customHeight="1">
      <c r="D21028" s="199"/>
    </row>
    <row r="21030" spans="4:4" s="198" customFormat="1" ht="15.75" customHeight="1">
      <c r="D21030" s="199"/>
    </row>
    <row r="21032" spans="4:4" s="198" customFormat="1" ht="15.75" customHeight="1">
      <c r="D21032" s="199"/>
    </row>
    <row r="21034" spans="4:4" s="198" customFormat="1" ht="15.75" customHeight="1">
      <c r="D21034" s="199"/>
    </row>
    <row r="21036" spans="4:4" s="198" customFormat="1" ht="15.75" customHeight="1">
      <c r="D21036" s="199"/>
    </row>
    <row r="21038" spans="4:4" s="198" customFormat="1" ht="15.75" customHeight="1">
      <c r="D21038" s="199"/>
    </row>
    <row r="21040" spans="4:4" s="198" customFormat="1" ht="15.75" customHeight="1">
      <c r="D21040" s="199"/>
    </row>
    <row r="21042" spans="4:4" s="198" customFormat="1" ht="15.75" customHeight="1">
      <c r="D21042" s="199"/>
    </row>
    <row r="21044" spans="4:4" s="198" customFormat="1" ht="15.75" customHeight="1">
      <c r="D21044" s="199"/>
    </row>
    <row r="21046" spans="4:4" s="198" customFormat="1" ht="15.75" customHeight="1">
      <c r="D21046" s="199"/>
    </row>
    <row r="21048" spans="4:4" s="198" customFormat="1" ht="15.75" customHeight="1">
      <c r="D21048" s="199"/>
    </row>
    <row r="21050" spans="4:4" s="198" customFormat="1" ht="15.75" customHeight="1">
      <c r="D21050" s="199"/>
    </row>
    <row r="21052" spans="4:4" s="198" customFormat="1" ht="15.75" customHeight="1">
      <c r="D21052" s="199"/>
    </row>
    <row r="21054" spans="4:4" s="198" customFormat="1" ht="15.75" customHeight="1">
      <c r="D21054" s="199"/>
    </row>
    <row r="21056" spans="4:4" s="198" customFormat="1" ht="15.75" customHeight="1">
      <c r="D21056" s="199"/>
    </row>
    <row r="21058" spans="4:4" s="198" customFormat="1" ht="15.75" customHeight="1">
      <c r="D21058" s="199"/>
    </row>
    <row r="21060" spans="4:4" s="198" customFormat="1" ht="15.75" customHeight="1">
      <c r="D21060" s="199"/>
    </row>
    <row r="21062" spans="4:4" s="198" customFormat="1" ht="15.75" customHeight="1">
      <c r="D21062" s="199"/>
    </row>
    <row r="21064" spans="4:4" s="198" customFormat="1" ht="15.75" customHeight="1">
      <c r="D21064" s="199"/>
    </row>
    <row r="21066" spans="4:4" s="198" customFormat="1" ht="15.75" customHeight="1">
      <c r="D21066" s="199"/>
    </row>
    <row r="21068" spans="4:4" s="198" customFormat="1" ht="15.75" customHeight="1">
      <c r="D21068" s="199"/>
    </row>
    <row r="21070" spans="4:4" s="198" customFormat="1" ht="15.75" customHeight="1">
      <c r="D21070" s="199"/>
    </row>
    <row r="21072" spans="4:4" s="198" customFormat="1" ht="15.75" customHeight="1">
      <c r="D21072" s="199"/>
    </row>
    <row r="21074" spans="4:4" s="198" customFormat="1" ht="15.75" customHeight="1">
      <c r="D21074" s="199"/>
    </row>
    <row r="21076" spans="4:4" s="198" customFormat="1" ht="15.75" customHeight="1">
      <c r="D21076" s="199"/>
    </row>
    <row r="21078" spans="4:4" s="198" customFormat="1" ht="15.75" customHeight="1">
      <c r="D21078" s="199"/>
    </row>
    <row r="21080" spans="4:4" s="198" customFormat="1" ht="15.75" customHeight="1">
      <c r="D21080" s="199"/>
    </row>
    <row r="21082" spans="4:4" s="198" customFormat="1" ht="15.75" customHeight="1">
      <c r="D21082" s="199"/>
    </row>
    <row r="21084" spans="4:4" s="198" customFormat="1" ht="15.75" customHeight="1">
      <c r="D21084" s="199"/>
    </row>
    <row r="21086" spans="4:4" s="198" customFormat="1" ht="15.75" customHeight="1">
      <c r="D21086" s="199"/>
    </row>
    <row r="21088" spans="4:4" s="198" customFormat="1" ht="15.75" customHeight="1">
      <c r="D21088" s="199"/>
    </row>
    <row r="21090" spans="4:4" s="198" customFormat="1" ht="15.75" customHeight="1">
      <c r="D21090" s="199"/>
    </row>
    <row r="21092" spans="4:4" s="198" customFormat="1" ht="15.75" customHeight="1">
      <c r="D21092" s="199"/>
    </row>
    <row r="21094" spans="4:4" s="198" customFormat="1" ht="15.75" customHeight="1">
      <c r="D21094" s="199"/>
    </row>
    <row r="21096" spans="4:4" s="198" customFormat="1" ht="15.75" customHeight="1">
      <c r="D21096" s="199"/>
    </row>
    <row r="21098" spans="4:4" s="198" customFormat="1" ht="15.75" customHeight="1">
      <c r="D21098" s="199"/>
    </row>
    <row r="21100" spans="4:4" s="198" customFormat="1" ht="15.75" customHeight="1">
      <c r="D21100" s="199"/>
    </row>
    <row r="21102" spans="4:4" s="198" customFormat="1" ht="15.75" customHeight="1">
      <c r="D21102" s="199"/>
    </row>
    <row r="21104" spans="4:4" s="198" customFormat="1" ht="15.75" customHeight="1">
      <c r="D21104" s="199"/>
    </row>
    <row r="21106" spans="4:4" s="198" customFormat="1" ht="15.75" customHeight="1">
      <c r="D21106" s="199"/>
    </row>
    <row r="21108" spans="4:4" s="198" customFormat="1" ht="15.75" customHeight="1">
      <c r="D21108" s="199"/>
    </row>
    <row r="21110" spans="4:4" s="198" customFormat="1" ht="15.75" customHeight="1">
      <c r="D21110" s="199"/>
    </row>
    <row r="21112" spans="4:4" s="198" customFormat="1" ht="15.75" customHeight="1">
      <c r="D21112" s="199"/>
    </row>
    <row r="21114" spans="4:4" s="198" customFormat="1" ht="15.75" customHeight="1">
      <c r="D21114" s="199"/>
    </row>
    <row r="21116" spans="4:4" s="198" customFormat="1" ht="15.75" customHeight="1">
      <c r="D21116" s="199"/>
    </row>
    <row r="21118" spans="4:4" s="198" customFormat="1" ht="15.75" customHeight="1">
      <c r="D21118" s="199"/>
    </row>
    <row r="21120" spans="4:4" s="198" customFormat="1" ht="15.75" customHeight="1">
      <c r="D21120" s="199"/>
    </row>
    <row r="21122" spans="4:4" s="198" customFormat="1" ht="15.75" customHeight="1">
      <c r="D21122" s="199"/>
    </row>
    <row r="21124" spans="4:4" s="198" customFormat="1" ht="15.75" customHeight="1">
      <c r="D21124" s="199"/>
    </row>
    <row r="21126" spans="4:4" s="198" customFormat="1" ht="15.75" customHeight="1">
      <c r="D21126" s="199"/>
    </row>
    <row r="21128" spans="4:4" s="198" customFormat="1" ht="15.75" customHeight="1">
      <c r="D21128" s="199"/>
    </row>
    <row r="21130" spans="4:4" s="198" customFormat="1" ht="15.75" customHeight="1">
      <c r="D21130" s="199"/>
    </row>
    <row r="21132" spans="4:4" s="198" customFormat="1" ht="15.75" customHeight="1">
      <c r="D21132" s="199"/>
    </row>
    <row r="21134" spans="4:4" s="198" customFormat="1" ht="15.75" customHeight="1">
      <c r="D21134" s="199"/>
    </row>
    <row r="21136" spans="4:4" s="198" customFormat="1" ht="15.75" customHeight="1">
      <c r="D21136" s="199"/>
    </row>
    <row r="21138" spans="4:4" s="198" customFormat="1" ht="15.75" customHeight="1">
      <c r="D21138" s="199"/>
    </row>
    <row r="21140" spans="4:4" s="198" customFormat="1" ht="15.75" customHeight="1">
      <c r="D21140" s="199"/>
    </row>
    <row r="21142" spans="4:4" s="198" customFormat="1" ht="15.75" customHeight="1">
      <c r="D21142" s="199"/>
    </row>
    <row r="21144" spans="4:4" s="198" customFormat="1" ht="15.75" customHeight="1">
      <c r="D21144" s="199"/>
    </row>
    <row r="21146" spans="4:4" s="198" customFormat="1" ht="15.75" customHeight="1">
      <c r="D21146" s="199"/>
    </row>
    <row r="21148" spans="4:4" s="198" customFormat="1" ht="15.75" customHeight="1">
      <c r="D21148" s="199"/>
    </row>
    <row r="21150" spans="4:4" s="198" customFormat="1" ht="15.75" customHeight="1">
      <c r="D21150" s="199"/>
    </row>
    <row r="21152" spans="4:4" s="198" customFormat="1" ht="15.75" customHeight="1">
      <c r="D21152" s="199"/>
    </row>
    <row r="21154" spans="4:4" s="198" customFormat="1" ht="15.75" customHeight="1">
      <c r="D21154" s="199"/>
    </row>
    <row r="21156" spans="4:4" s="198" customFormat="1" ht="15.75" customHeight="1">
      <c r="D21156" s="199"/>
    </row>
    <row r="21158" spans="4:4" s="198" customFormat="1" ht="15.75" customHeight="1">
      <c r="D21158" s="199"/>
    </row>
    <row r="21160" spans="4:4" s="198" customFormat="1" ht="15.75" customHeight="1">
      <c r="D21160" s="199"/>
    </row>
    <row r="21162" spans="4:4" s="198" customFormat="1" ht="15.75" customHeight="1">
      <c r="D21162" s="199"/>
    </row>
    <row r="21164" spans="4:4" s="198" customFormat="1" ht="15.75" customHeight="1">
      <c r="D21164" s="199"/>
    </row>
    <row r="21166" spans="4:4" s="198" customFormat="1" ht="15.75" customHeight="1">
      <c r="D21166" s="199"/>
    </row>
    <row r="21168" spans="4:4" s="198" customFormat="1" ht="15.75" customHeight="1">
      <c r="D21168" s="199"/>
    </row>
    <row r="21170" spans="4:4" s="198" customFormat="1" ht="15.75" customHeight="1">
      <c r="D21170" s="199"/>
    </row>
    <row r="21172" spans="4:4" s="198" customFormat="1" ht="15.75" customHeight="1">
      <c r="D21172" s="199"/>
    </row>
    <row r="21174" spans="4:4" s="198" customFormat="1" ht="15.75" customHeight="1">
      <c r="D21174" s="199"/>
    </row>
    <row r="21176" spans="4:4" s="198" customFormat="1" ht="15.75" customHeight="1">
      <c r="D21176" s="199"/>
    </row>
    <row r="21178" spans="4:4" s="198" customFormat="1" ht="15.75" customHeight="1">
      <c r="D21178" s="199"/>
    </row>
    <row r="21180" spans="4:4" s="198" customFormat="1" ht="15.75" customHeight="1">
      <c r="D21180" s="199"/>
    </row>
    <row r="21182" spans="4:4" s="198" customFormat="1" ht="15.75" customHeight="1">
      <c r="D21182" s="199"/>
    </row>
    <row r="21184" spans="4:4" s="198" customFormat="1" ht="15.75" customHeight="1">
      <c r="D21184" s="199"/>
    </row>
    <row r="21186" spans="4:4" s="198" customFormat="1" ht="15.75" customHeight="1">
      <c r="D21186" s="199"/>
    </row>
    <row r="21188" spans="4:4" s="198" customFormat="1" ht="15.75" customHeight="1">
      <c r="D21188" s="199"/>
    </row>
    <row r="21190" spans="4:4" s="198" customFormat="1" ht="15.75" customHeight="1">
      <c r="D21190" s="199"/>
    </row>
    <row r="21192" spans="4:4" s="198" customFormat="1" ht="15.75" customHeight="1">
      <c r="D21192" s="199"/>
    </row>
    <row r="21194" spans="4:4" s="198" customFormat="1" ht="15.75" customHeight="1">
      <c r="D21194" s="199"/>
    </row>
    <row r="21196" spans="4:4" s="198" customFormat="1" ht="15.75" customHeight="1">
      <c r="D21196" s="199"/>
    </row>
    <row r="21198" spans="4:4" s="198" customFormat="1" ht="15.75" customHeight="1">
      <c r="D21198" s="199"/>
    </row>
    <row r="21200" spans="4:4" s="198" customFormat="1" ht="15.75" customHeight="1">
      <c r="D21200" s="199"/>
    </row>
    <row r="21202" spans="4:4" s="198" customFormat="1" ht="15.75" customHeight="1">
      <c r="D21202" s="199"/>
    </row>
    <row r="21204" spans="4:4" s="198" customFormat="1" ht="15.75" customHeight="1">
      <c r="D21204" s="199"/>
    </row>
    <row r="21206" spans="4:4" s="198" customFormat="1" ht="15.75" customHeight="1">
      <c r="D21206" s="199"/>
    </row>
    <row r="21208" spans="4:4" s="198" customFormat="1" ht="15.75" customHeight="1">
      <c r="D21208" s="199"/>
    </row>
    <row r="21210" spans="4:4" s="198" customFormat="1" ht="15.75" customHeight="1">
      <c r="D21210" s="199"/>
    </row>
    <row r="21212" spans="4:4" s="198" customFormat="1" ht="15.75" customHeight="1">
      <c r="D21212" s="199"/>
    </row>
    <row r="21214" spans="4:4" s="198" customFormat="1" ht="15.75" customHeight="1">
      <c r="D21214" s="199"/>
    </row>
    <row r="21216" spans="4:4" s="198" customFormat="1" ht="15.75" customHeight="1">
      <c r="D21216" s="199"/>
    </row>
    <row r="21218" spans="4:4" s="198" customFormat="1" ht="15.75" customHeight="1">
      <c r="D21218" s="199"/>
    </row>
    <row r="21220" spans="4:4" s="198" customFormat="1" ht="15.75" customHeight="1">
      <c r="D21220" s="199"/>
    </row>
    <row r="21222" spans="4:4" s="198" customFormat="1" ht="15.75" customHeight="1">
      <c r="D21222" s="199"/>
    </row>
    <row r="21224" spans="4:4" s="198" customFormat="1" ht="15.75" customHeight="1">
      <c r="D21224" s="199"/>
    </row>
    <row r="21226" spans="4:4" s="198" customFormat="1" ht="15.75" customHeight="1">
      <c r="D21226" s="199"/>
    </row>
    <row r="21228" spans="4:4" s="198" customFormat="1" ht="15.75" customHeight="1">
      <c r="D21228" s="199"/>
    </row>
    <row r="21230" spans="4:4" s="198" customFormat="1" ht="15.75" customHeight="1">
      <c r="D21230" s="199"/>
    </row>
    <row r="21232" spans="4:4" s="198" customFormat="1" ht="15.75" customHeight="1">
      <c r="D21232" s="199"/>
    </row>
    <row r="21234" spans="4:4" s="198" customFormat="1" ht="15.75" customHeight="1">
      <c r="D21234" s="199"/>
    </row>
    <row r="21236" spans="4:4" s="198" customFormat="1" ht="15.75" customHeight="1">
      <c r="D21236" s="199"/>
    </row>
    <row r="21238" spans="4:4" s="198" customFormat="1" ht="15.75" customHeight="1">
      <c r="D21238" s="199"/>
    </row>
    <row r="21240" spans="4:4" s="198" customFormat="1" ht="15.75" customHeight="1">
      <c r="D21240" s="199"/>
    </row>
    <row r="21242" spans="4:4" s="198" customFormat="1" ht="15.75" customHeight="1">
      <c r="D21242" s="199"/>
    </row>
    <row r="21244" spans="4:4" s="198" customFormat="1" ht="15.75" customHeight="1">
      <c r="D21244" s="199"/>
    </row>
    <row r="21246" spans="4:4" s="198" customFormat="1" ht="15.75" customHeight="1">
      <c r="D21246" s="199"/>
    </row>
    <row r="21248" spans="4:4" s="198" customFormat="1" ht="15.75" customHeight="1">
      <c r="D21248" s="199"/>
    </row>
    <row r="21250" spans="4:4" s="198" customFormat="1" ht="15.75" customHeight="1">
      <c r="D21250" s="199"/>
    </row>
    <row r="21252" spans="4:4" s="198" customFormat="1" ht="15.75" customHeight="1">
      <c r="D21252" s="199"/>
    </row>
    <row r="21254" spans="4:4" s="198" customFormat="1" ht="15.75" customHeight="1">
      <c r="D21254" s="199"/>
    </row>
    <row r="21256" spans="4:4" s="198" customFormat="1" ht="15.75" customHeight="1">
      <c r="D21256" s="199"/>
    </row>
    <row r="21258" spans="4:4" s="198" customFormat="1" ht="15.75" customHeight="1">
      <c r="D21258" s="199"/>
    </row>
    <row r="21260" spans="4:4" s="198" customFormat="1" ht="15.75" customHeight="1">
      <c r="D21260" s="199"/>
    </row>
    <row r="21262" spans="4:4" s="198" customFormat="1" ht="15.75" customHeight="1">
      <c r="D21262" s="199"/>
    </row>
    <row r="21264" spans="4:4" s="198" customFormat="1" ht="15.75" customHeight="1">
      <c r="D21264" s="199"/>
    </row>
    <row r="21266" spans="4:4" s="198" customFormat="1" ht="15.75" customHeight="1">
      <c r="D21266" s="199"/>
    </row>
    <row r="21268" spans="4:4" s="198" customFormat="1" ht="15.75" customHeight="1">
      <c r="D21268" s="199"/>
    </row>
    <row r="21270" spans="4:4" s="198" customFormat="1" ht="15.75" customHeight="1">
      <c r="D21270" s="199"/>
    </row>
    <row r="21272" spans="4:4" s="198" customFormat="1" ht="15.75" customHeight="1">
      <c r="D21272" s="199"/>
    </row>
    <row r="21274" spans="4:4" s="198" customFormat="1" ht="15.75" customHeight="1">
      <c r="D21274" s="199"/>
    </row>
    <row r="21276" spans="4:4" s="198" customFormat="1" ht="15.75" customHeight="1">
      <c r="D21276" s="199"/>
    </row>
    <row r="21278" spans="4:4" s="198" customFormat="1" ht="15.75" customHeight="1">
      <c r="D21278" s="199"/>
    </row>
    <row r="21280" spans="4:4" s="198" customFormat="1" ht="15.75" customHeight="1">
      <c r="D21280" s="199"/>
    </row>
    <row r="21282" spans="4:4" s="198" customFormat="1" ht="15.75" customHeight="1">
      <c r="D21282" s="199"/>
    </row>
    <row r="21284" spans="4:4" s="198" customFormat="1" ht="15.75" customHeight="1">
      <c r="D21284" s="199"/>
    </row>
    <row r="21286" spans="4:4" s="198" customFormat="1" ht="15.75" customHeight="1">
      <c r="D21286" s="199"/>
    </row>
    <row r="21288" spans="4:4" s="198" customFormat="1" ht="15.75" customHeight="1">
      <c r="D21288" s="199"/>
    </row>
    <row r="21290" spans="4:4" s="198" customFormat="1" ht="15.75" customHeight="1">
      <c r="D21290" s="199"/>
    </row>
    <row r="21292" spans="4:4" s="198" customFormat="1" ht="15.75" customHeight="1">
      <c r="D21292" s="199"/>
    </row>
    <row r="21294" spans="4:4" s="198" customFormat="1" ht="15.75" customHeight="1">
      <c r="D21294" s="199"/>
    </row>
    <row r="21296" spans="4:4" s="198" customFormat="1" ht="15.75" customHeight="1">
      <c r="D21296" s="199"/>
    </row>
    <row r="21298" spans="4:4" s="198" customFormat="1" ht="15.75" customHeight="1">
      <c r="D21298" s="199"/>
    </row>
    <row r="21300" spans="4:4" s="198" customFormat="1" ht="15.75" customHeight="1">
      <c r="D21300" s="199"/>
    </row>
    <row r="21302" spans="4:4" s="198" customFormat="1" ht="15.75" customHeight="1">
      <c r="D21302" s="199"/>
    </row>
    <row r="21304" spans="4:4" s="198" customFormat="1" ht="15.75" customHeight="1">
      <c r="D21304" s="199"/>
    </row>
    <row r="21306" spans="4:4" s="198" customFormat="1" ht="15.75" customHeight="1">
      <c r="D21306" s="199"/>
    </row>
    <row r="21308" spans="4:4" s="198" customFormat="1" ht="15.75" customHeight="1">
      <c r="D21308" s="199"/>
    </row>
    <row r="21310" spans="4:4" s="198" customFormat="1" ht="15.75" customHeight="1">
      <c r="D21310" s="199"/>
    </row>
    <row r="21312" spans="4:4" s="198" customFormat="1" ht="15.75" customHeight="1">
      <c r="D21312" s="199"/>
    </row>
    <row r="21314" spans="4:4" s="198" customFormat="1" ht="15.75" customHeight="1">
      <c r="D21314" s="199"/>
    </row>
    <row r="21316" spans="4:4" s="198" customFormat="1" ht="15.75" customHeight="1">
      <c r="D21316" s="199"/>
    </row>
    <row r="21318" spans="4:4" s="198" customFormat="1" ht="15.75" customHeight="1">
      <c r="D21318" s="199"/>
    </row>
    <row r="21320" spans="4:4" s="198" customFormat="1" ht="15.75" customHeight="1">
      <c r="D21320" s="199"/>
    </row>
    <row r="21322" spans="4:4" s="198" customFormat="1" ht="15.75" customHeight="1">
      <c r="D21322" s="199"/>
    </row>
    <row r="21324" spans="4:4" s="198" customFormat="1" ht="15.75" customHeight="1">
      <c r="D21324" s="199"/>
    </row>
    <row r="21326" spans="4:4" s="198" customFormat="1" ht="15.75" customHeight="1">
      <c r="D21326" s="199"/>
    </row>
    <row r="21328" spans="4:4" s="198" customFormat="1" ht="15.75" customHeight="1">
      <c r="D21328" s="199"/>
    </row>
    <row r="21330" spans="4:4" s="198" customFormat="1" ht="15.75" customHeight="1">
      <c r="D21330" s="199"/>
    </row>
    <row r="21332" spans="4:4" s="198" customFormat="1" ht="15.75" customHeight="1">
      <c r="D21332" s="199"/>
    </row>
    <row r="21334" spans="4:4" s="198" customFormat="1" ht="15.75" customHeight="1">
      <c r="D21334" s="199"/>
    </row>
    <row r="21336" spans="4:4" s="198" customFormat="1" ht="15.75" customHeight="1">
      <c r="D21336" s="199"/>
    </row>
    <row r="21338" spans="4:4" s="198" customFormat="1" ht="15.75" customHeight="1">
      <c r="D21338" s="199"/>
    </row>
    <row r="21340" spans="4:4" s="198" customFormat="1" ht="15.75" customHeight="1">
      <c r="D21340" s="199"/>
    </row>
    <row r="21342" spans="4:4" s="198" customFormat="1" ht="15.75" customHeight="1">
      <c r="D21342" s="199"/>
    </row>
    <row r="21344" spans="4:4" s="198" customFormat="1" ht="15.75" customHeight="1">
      <c r="D21344" s="199"/>
    </row>
    <row r="21346" spans="4:4" s="198" customFormat="1" ht="15.75" customHeight="1">
      <c r="D21346" s="199"/>
    </row>
    <row r="21348" spans="4:4" s="198" customFormat="1" ht="15.75" customHeight="1">
      <c r="D21348" s="199"/>
    </row>
    <row r="21350" spans="4:4" s="198" customFormat="1" ht="15.75" customHeight="1">
      <c r="D21350" s="199"/>
    </row>
    <row r="21352" spans="4:4" s="198" customFormat="1" ht="15.75" customHeight="1">
      <c r="D21352" s="199"/>
    </row>
    <row r="21354" spans="4:4" s="198" customFormat="1" ht="15.75" customHeight="1">
      <c r="D21354" s="199"/>
    </row>
    <row r="21356" spans="4:4" s="198" customFormat="1" ht="15.75" customHeight="1">
      <c r="D21356" s="199"/>
    </row>
    <row r="21358" spans="4:4" s="198" customFormat="1" ht="15.75" customHeight="1">
      <c r="D21358" s="199"/>
    </row>
    <row r="21360" spans="4:4" s="198" customFormat="1" ht="15.75" customHeight="1">
      <c r="D21360" s="199"/>
    </row>
    <row r="21362" spans="4:4" s="198" customFormat="1" ht="15.75" customHeight="1">
      <c r="D21362" s="199"/>
    </row>
    <row r="21364" spans="4:4" s="198" customFormat="1" ht="15.75" customHeight="1">
      <c r="D21364" s="199"/>
    </row>
    <row r="21366" spans="4:4" s="198" customFormat="1" ht="15.75" customHeight="1">
      <c r="D21366" s="199"/>
    </row>
    <row r="21368" spans="4:4" s="198" customFormat="1" ht="15.75" customHeight="1">
      <c r="D21368" s="199"/>
    </row>
    <row r="21370" spans="4:4" s="198" customFormat="1" ht="15.75" customHeight="1">
      <c r="D21370" s="199"/>
    </row>
    <row r="21372" spans="4:4" s="198" customFormat="1" ht="15.75" customHeight="1">
      <c r="D21372" s="199"/>
    </row>
    <row r="21374" spans="4:4" s="198" customFormat="1" ht="15.75" customHeight="1">
      <c r="D21374" s="199"/>
    </row>
    <row r="21376" spans="4:4" s="198" customFormat="1" ht="15.75" customHeight="1">
      <c r="D21376" s="199"/>
    </row>
    <row r="21378" spans="4:4" s="198" customFormat="1" ht="15.75" customHeight="1">
      <c r="D21378" s="199"/>
    </row>
    <row r="21380" spans="4:4" s="198" customFormat="1" ht="15.75" customHeight="1">
      <c r="D21380" s="199"/>
    </row>
    <row r="21382" spans="4:4" s="198" customFormat="1" ht="15.75" customHeight="1">
      <c r="D21382" s="199"/>
    </row>
    <row r="21384" spans="4:4" s="198" customFormat="1" ht="15.75" customHeight="1">
      <c r="D21384" s="199"/>
    </row>
    <row r="21386" spans="4:4" s="198" customFormat="1" ht="15.75" customHeight="1">
      <c r="D21386" s="199"/>
    </row>
    <row r="21388" spans="4:4" s="198" customFormat="1" ht="15.75" customHeight="1">
      <c r="D21388" s="199"/>
    </row>
    <row r="21390" spans="4:4" s="198" customFormat="1" ht="15.75" customHeight="1">
      <c r="D21390" s="199"/>
    </row>
    <row r="21392" spans="4:4" s="198" customFormat="1" ht="15.75" customHeight="1">
      <c r="D21392" s="199"/>
    </row>
    <row r="21394" spans="4:4" s="198" customFormat="1" ht="15.75" customHeight="1">
      <c r="D21394" s="199"/>
    </row>
    <row r="21396" spans="4:4" s="198" customFormat="1" ht="15.75" customHeight="1">
      <c r="D21396" s="199"/>
    </row>
    <row r="21398" spans="4:4" s="198" customFormat="1" ht="15.75" customHeight="1">
      <c r="D21398" s="199"/>
    </row>
    <row r="21400" spans="4:4" s="198" customFormat="1" ht="15.75" customHeight="1">
      <c r="D21400" s="199"/>
    </row>
    <row r="21402" spans="4:4" s="198" customFormat="1" ht="15.75" customHeight="1">
      <c r="D21402" s="199"/>
    </row>
    <row r="21404" spans="4:4" s="198" customFormat="1" ht="15.75" customHeight="1">
      <c r="D21404" s="199"/>
    </row>
    <row r="21406" spans="4:4" s="198" customFormat="1" ht="15.75" customHeight="1">
      <c r="D21406" s="199"/>
    </row>
    <row r="21408" spans="4:4" s="198" customFormat="1" ht="15.75" customHeight="1">
      <c r="D21408" s="199"/>
    </row>
    <row r="21410" spans="4:4" s="198" customFormat="1" ht="15.75" customHeight="1">
      <c r="D21410" s="199"/>
    </row>
    <row r="21412" spans="4:4" s="198" customFormat="1" ht="15.75" customHeight="1">
      <c r="D21412" s="199"/>
    </row>
    <row r="21414" spans="4:4" s="198" customFormat="1" ht="15.75" customHeight="1">
      <c r="D21414" s="199"/>
    </row>
    <row r="21416" spans="4:4" s="198" customFormat="1" ht="15.75" customHeight="1">
      <c r="D21416" s="199"/>
    </row>
    <row r="21418" spans="4:4" s="198" customFormat="1" ht="15.75" customHeight="1">
      <c r="D21418" s="199"/>
    </row>
    <row r="21420" spans="4:4" s="198" customFormat="1" ht="15.75" customHeight="1">
      <c r="D21420" s="199"/>
    </row>
    <row r="21422" spans="4:4" s="198" customFormat="1" ht="15.75" customHeight="1">
      <c r="D21422" s="199"/>
    </row>
    <row r="21424" spans="4:4" s="198" customFormat="1" ht="15.75" customHeight="1">
      <c r="D21424" s="199"/>
    </row>
    <row r="21426" spans="4:4" s="198" customFormat="1" ht="15.75" customHeight="1">
      <c r="D21426" s="199"/>
    </row>
    <row r="21428" spans="4:4" s="198" customFormat="1" ht="15.75" customHeight="1">
      <c r="D21428" s="199"/>
    </row>
    <row r="21430" spans="4:4" s="198" customFormat="1" ht="15.75" customHeight="1">
      <c r="D21430" s="199"/>
    </row>
    <row r="21432" spans="4:4" s="198" customFormat="1" ht="15.75" customHeight="1">
      <c r="D21432" s="199"/>
    </row>
    <row r="21434" spans="4:4" s="198" customFormat="1" ht="15.75" customHeight="1">
      <c r="D21434" s="199"/>
    </row>
    <row r="21436" spans="4:4" s="198" customFormat="1" ht="15.75" customHeight="1">
      <c r="D21436" s="199"/>
    </row>
    <row r="21438" spans="4:4" s="198" customFormat="1" ht="15.75" customHeight="1">
      <c r="D21438" s="199"/>
    </row>
    <row r="21440" spans="4:4" s="198" customFormat="1" ht="15.75" customHeight="1">
      <c r="D21440" s="199"/>
    </row>
    <row r="21442" spans="4:4" s="198" customFormat="1" ht="15.75" customHeight="1">
      <c r="D21442" s="199"/>
    </row>
    <row r="21444" spans="4:4" s="198" customFormat="1" ht="15.75" customHeight="1">
      <c r="D21444" s="199"/>
    </row>
    <row r="21446" spans="4:4" s="198" customFormat="1" ht="15.75" customHeight="1">
      <c r="D21446" s="199"/>
    </row>
    <row r="21448" spans="4:4" s="198" customFormat="1" ht="15.75" customHeight="1">
      <c r="D21448" s="199"/>
    </row>
    <row r="21450" spans="4:4" s="198" customFormat="1" ht="15.75" customHeight="1">
      <c r="D21450" s="199"/>
    </row>
    <row r="21452" spans="4:4" s="198" customFormat="1" ht="15.75" customHeight="1">
      <c r="D21452" s="199"/>
    </row>
    <row r="21454" spans="4:4" s="198" customFormat="1" ht="15.75" customHeight="1">
      <c r="D21454" s="199"/>
    </row>
    <row r="21456" spans="4:4" s="198" customFormat="1" ht="15.75" customHeight="1">
      <c r="D21456" s="199"/>
    </row>
    <row r="21458" spans="4:4" s="198" customFormat="1" ht="15.75" customHeight="1">
      <c r="D21458" s="199"/>
    </row>
    <row r="21460" spans="4:4" s="198" customFormat="1" ht="15.75" customHeight="1">
      <c r="D21460" s="199"/>
    </row>
    <row r="21462" spans="4:4" s="198" customFormat="1" ht="15.75" customHeight="1">
      <c r="D21462" s="199"/>
    </row>
    <row r="21464" spans="4:4" s="198" customFormat="1" ht="15.75" customHeight="1">
      <c r="D21464" s="199"/>
    </row>
    <row r="21466" spans="4:4" s="198" customFormat="1" ht="15.75" customHeight="1">
      <c r="D21466" s="199"/>
    </row>
    <row r="21468" spans="4:4" s="198" customFormat="1" ht="15.75" customHeight="1">
      <c r="D21468" s="199"/>
    </row>
    <row r="21470" spans="4:4" s="198" customFormat="1" ht="15.75" customHeight="1">
      <c r="D21470" s="199"/>
    </row>
    <row r="21472" spans="4:4" s="198" customFormat="1" ht="15.75" customHeight="1">
      <c r="D21472" s="199"/>
    </row>
    <row r="21474" spans="4:4" s="198" customFormat="1" ht="15.75" customHeight="1">
      <c r="D21474" s="199"/>
    </row>
    <row r="21476" spans="4:4" s="198" customFormat="1" ht="15.75" customHeight="1">
      <c r="D21476" s="199"/>
    </row>
    <row r="21478" spans="4:4" s="198" customFormat="1" ht="15.75" customHeight="1">
      <c r="D21478" s="199"/>
    </row>
    <row r="21480" spans="4:4" s="198" customFormat="1" ht="15.75" customHeight="1">
      <c r="D21480" s="199"/>
    </row>
    <row r="21482" spans="4:4" s="198" customFormat="1" ht="15.75" customHeight="1">
      <c r="D21482" s="199"/>
    </row>
    <row r="21484" spans="4:4" s="198" customFormat="1" ht="15.75" customHeight="1">
      <c r="D21484" s="199"/>
    </row>
    <row r="21486" spans="4:4" s="198" customFormat="1" ht="15.75" customHeight="1">
      <c r="D21486" s="199"/>
    </row>
    <row r="21488" spans="4:4" s="198" customFormat="1" ht="15.75" customHeight="1">
      <c r="D21488" s="199"/>
    </row>
    <row r="21490" spans="4:4" s="198" customFormat="1" ht="15.75" customHeight="1">
      <c r="D21490" s="199"/>
    </row>
    <row r="21492" spans="4:4" s="198" customFormat="1" ht="15.75" customHeight="1">
      <c r="D21492" s="199"/>
    </row>
    <row r="21494" spans="4:4" s="198" customFormat="1" ht="15.75" customHeight="1">
      <c r="D21494" s="199"/>
    </row>
    <row r="21496" spans="4:4" s="198" customFormat="1" ht="15.75" customHeight="1">
      <c r="D21496" s="199"/>
    </row>
    <row r="21498" spans="4:4" s="198" customFormat="1" ht="15.75" customHeight="1">
      <c r="D21498" s="199"/>
    </row>
    <row r="21500" spans="4:4" s="198" customFormat="1" ht="15.75" customHeight="1">
      <c r="D21500" s="199"/>
    </row>
    <row r="21502" spans="4:4" s="198" customFormat="1" ht="15.75" customHeight="1">
      <c r="D21502" s="199"/>
    </row>
    <row r="21504" spans="4:4" s="198" customFormat="1" ht="15.75" customHeight="1">
      <c r="D21504" s="199"/>
    </row>
    <row r="21506" spans="4:4" s="198" customFormat="1" ht="15.75" customHeight="1">
      <c r="D21506" s="199"/>
    </row>
    <row r="21508" spans="4:4" s="198" customFormat="1" ht="15.75" customHeight="1">
      <c r="D21508" s="199"/>
    </row>
    <row r="21510" spans="4:4" s="198" customFormat="1" ht="15.75" customHeight="1">
      <c r="D21510" s="199"/>
    </row>
    <row r="21512" spans="4:4" s="198" customFormat="1" ht="15.75" customHeight="1">
      <c r="D21512" s="199"/>
    </row>
    <row r="21514" spans="4:4" s="198" customFormat="1" ht="15.75" customHeight="1">
      <c r="D21514" s="199"/>
    </row>
    <row r="21516" spans="4:4" s="198" customFormat="1" ht="15.75" customHeight="1">
      <c r="D21516" s="199"/>
    </row>
    <row r="21518" spans="4:4" s="198" customFormat="1" ht="15.75" customHeight="1">
      <c r="D21518" s="199"/>
    </row>
    <row r="21520" spans="4:4" s="198" customFormat="1" ht="15.75" customHeight="1">
      <c r="D21520" s="199"/>
    </row>
    <row r="21522" spans="4:4" s="198" customFormat="1" ht="15.75" customHeight="1">
      <c r="D21522" s="199"/>
    </row>
    <row r="21524" spans="4:4" s="198" customFormat="1" ht="15.75" customHeight="1">
      <c r="D21524" s="199"/>
    </row>
    <row r="21526" spans="4:4" s="198" customFormat="1" ht="15.75" customHeight="1">
      <c r="D21526" s="199"/>
    </row>
    <row r="21528" spans="4:4" s="198" customFormat="1" ht="15.75" customHeight="1">
      <c r="D21528" s="199"/>
    </row>
    <row r="21530" spans="4:4" s="198" customFormat="1" ht="15.75" customHeight="1">
      <c r="D21530" s="199"/>
    </row>
    <row r="21532" spans="4:4" s="198" customFormat="1" ht="15.75" customHeight="1">
      <c r="D21532" s="199"/>
    </row>
    <row r="21534" spans="4:4" s="198" customFormat="1" ht="15.75" customHeight="1">
      <c r="D21534" s="199"/>
    </row>
    <row r="21536" spans="4:4" s="198" customFormat="1" ht="15.75" customHeight="1">
      <c r="D21536" s="199"/>
    </row>
    <row r="21538" spans="4:4" s="198" customFormat="1" ht="15.75" customHeight="1">
      <c r="D21538" s="199"/>
    </row>
    <row r="21540" spans="4:4" s="198" customFormat="1" ht="15.75" customHeight="1">
      <c r="D21540" s="199"/>
    </row>
    <row r="21542" spans="4:4" s="198" customFormat="1" ht="15.75" customHeight="1">
      <c r="D21542" s="199"/>
    </row>
    <row r="21544" spans="4:4" s="198" customFormat="1" ht="15.75" customHeight="1">
      <c r="D21544" s="199"/>
    </row>
    <row r="21546" spans="4:4" s="198" customFormat="1" ht="15.75" customHeight="1">
      <c r="D21546" s="199"/>
    </row>
    <row r="21548" spans="4:4" s="198" customFormat="1" ht="15.75" customHeight="1">
      <c r="D21548" s="199"/>
    </row>
    <row r="21550" spans="4:4" s="198" customFormat="1" ht="15.75" customHeight="1">
      <c r="D21550" s="199"/>
    </row>
    <row r="21552" spans="4:4" s="198" customFormat="1" ht="15.75" customHeight="1">
      <c r="D21552" s="199"/>
    </row>
    <row r="21554" spans="4:4" s="198" customFormat="1" ht="15.75" customHeight="1">
      <c r="D21554" s="199"/>
    </row>
    <row r="21556" spans="4:4" s="198" customFormat="1" ht="15.75" customHeight="1">
      <c r="D21556" s="199"/>
    </row>
    <row r="21558" spans="4:4" s="198" customFormat="1" ht="15.75" customHeight="1">
      <c r="D21558" s="199"/>
    </row>
    <row r="21560" spans="4:4" s="198" customFormat="1" ht="15.75" customHeight="1">
      <c r="D21560" s="199"/>
    </row>
    <row r="21562" spans="4:4" s="198" customFormat="1" ht="15.75" customHeight="1">
      <c r="D21562" s="199"/>
    </row>
    <row r="21564" spans="4:4" s="198" customFormat="1" ht="15.75" customHeight="1">
      <c r="D21564" s="199"/>
    </row>
    <row r="21566" spans="4:4" s="198" customFormat="1" ht="15.75" customHeight="1">
      <c r="D21566" s="199"/>
    </row>
    <row r="21568" spans="4:4" s="198" customFormat="1" ht="15.75" customHeight="1">
      <c r="D21568" s="199"/>
    </row>
    <row r="21570" spans="4:4" s="198" customFormat="1" ht="15.75" customHeight="1">
      <c r="D21570" s="199"/>
    </row>
    <row r="21572" spans="4:4" s="198" customFormat="1" ht="15.75" customHeight="1">
      <c r="D21572" s="199"/>
    </row>
    <row r="21574" spans="4:4" s="198" customFormat="1" ht="15.75" customHeight="1">
      <c r="D21574" s="199"/>
    </row>
    <row r="21576" spans="4:4" s="198" customFormat="1" ht="15.75" customHeight="1">
      <c r="D21576" s="199"/>
    </row>
    <row r="21578" spans="4:4" s="198" customFormat="1" ht="15.75" customHeight="1">
      <c r="D21578" s="199"/>
    </row>
    <row r="21580" spans="4:4" s="198" customFormat="1" ht="15.75" customHeight="1">
      <c r="D21580" s="199"/>
    </row>
    <row r="21582" spans="4:4" s="198" customFormat="1" ht="15.75" customHeight="1">
      <c r="D21582" s="199"/>
    </row>
    <row r="21584" spans="4:4" s="198" customFormat="1" ht="15.75" customHeight="1">
      <c r="D21584" s="199"/>
    </row>
    <row r="21586" spans="4:4" s="198" customFormat="1" ht="15.75" customHeight="1">
      <c r="D21586" s="199"/>
    </row>
    <row r="21588" spans="4:4" s="198" customFormat="1" ht="15.75" customHeight="1">
      <c r="D21588" s="199"/>
    </row>
    <row r="21590" spans="4:4" s="198" customFormat="1" ht="15.75" customHeight="1">
      <c r="D21590" s="199"/>
    </row>
    <row r="21592" spans="4:4" s="198" customFormat="1" ht="15.75" customHeight="1">
      <c r="D21592" s="199"/>
    </row>
    <row r="21594" spans="4:4" s="198" customFormat="1" ht="15.75" customHeight="1">
      <c r="D21594" s="199"/>
    </row>
    <row r="21596" spans="4:4" s="198" customFormat="1" ht="15.75" customHeight="1">
      <c r="D21596" s="199"/>
    </row>
    <row r="21598" spans="4:4" s="198" customFormat="1" ht="15.75" customHeight="1">
      <c r="D21598" s="199"/>
    </row>
    <row r="21600" spans="4:4" s="198" customFormat="1" ht="15.75" customHeight="1">
      <c r="D21600" s="199"/>
    </row>
    <row r="21602" spans="4:4" s="198" customFormat="1" ht="15.75" customHeight="1">
      <c r="D21602" s="199"/>
    </row>
    <row r="21604" spans="4:4" s="198" customFormat="1" ht="15.75" customHeight="1">
      <c r="D21604" s="199"/>
    </row>
    <row r="21606" spans="4:4" s="198" customFormat="1" ht="15.75" customHeight="1">
      <c r="D21606" s="199"/>
    </row>
    <row r="21608" spans="4:4" s="198" customFormat="1" ht="15.75" customHeight="1">
      <c r="D21608" s="199"/>
    </row>
    <row r="21610" spans="4:4" s="198" customFormat="1" ht="15.75" customHeight="1">
      <c r="D21610" s="199"/>
    </row>
    <row r="21612" spans="4:4" s="198" customFormat="1" ht="15.75" customHeight="1">
      <c r="D21612" s="199"/>
    </row>
    <row r="21614" spans="4:4" s="198" customFormat="1" ht="15.75" customHeight="1">
      <c r="D21614" s="199"/>
    </row>
    <row r="21616" spans="4:4" s="198" customFormat="1" ht="15.75" customHeight="1">
      <c r="D21616" s="199"/>
    </row>
    <row r="21618" spans="4:4" s="198" customFormat="1" ht="15.75" customHeight="1">
      <c r="D21618" s="199"/>
    </row>
    <row r="21620" spans="4:4" s="198" customFormat="1" ht="15.75" customHeight="1">
      <c r="D21620" s="199"/>
    </row>
    <row r="21622" spans="4:4" s="198" customFormat="1" ht="15.75" customHeight="1">
      <c r="D21622" s="199"/>
    </row>
    <row r="21624" spans="4:4" s="198" customFormat="1" ht="15.75" customHeight="1">
      <c r="D21624" s="199"/>
    </row>
    <row r="21626" spans="4:4" s="198" customFormat="1" ht="15.75" customHeight="1">
      <c r="D21626" s="199"/>
    </row>
    <row r="21628" spans="4:4" s="198" customFormat="1" ht="15.75" customHeight="1">
      <c r="D21628" s="199"/>
    </row>
    <row r="21630" spans="4:4" s="198" customFormat="1" ht="15.75" customHeight="1">
      <c r="D21630" s="199"/>
    </row>
    <row r="21632" spans="4:4" s="198" customFormat="1" ht="15.75" customHeight="1">
      <c r="D21632" s="199"/>
    </row>
    <row r="21634" spans="4:4" s="198" customFormat="1" ht="15.75" customHeight="1">
      <c r="D21634" s="199"/>
    </row>
    <row r="21636" spans="4:4" s="198" customFormat="1" ht="15.75" customHeight="1">
      <c r="D21636" s="199"/>
    </row>
    <row r="21638" spans="4:4" s="198" customFormat="1" ht="15.75" customHeight="1">
      <c r="D21638" s="199"/>
    </row>
    <row r="21640" spans="4:4" s="198" customFormat="1" ht="15.75" customHeight="1">
      <c r="D21640" s="199"/>
    </row>
    <row r="21642" spans="4:4" s="198" customFormat="1" ht="15.75" customHeight="1">
      <c r="D21642" s="199"/>
    </row>
    <row r="21644" spans="4:4" s="198" customFormat="1" ht="15.75" customHeight="1">
      <c r="D21644" s="199"/>
    </row>
    <row r="21646" spans="4:4" s="198" customFormat="1" ht="15.75" customHeight="1">
      <c r="D21646" s="199"/>
    </row>
    <row r="21648" spans="4:4" s="198" customFormat="1" ht="15.75" customHeight="1">
      <c r="D21648" s="199"/>
    </row>
    <row r="21650" spans="4:4" s="198" customFormat="1" ht="15.75" customHeight="1">
      <c r="D21650" s="199"/>
    </row>
    <row r="21652" spans="4:4" s="198" customFormat="1" ht="15.75" customHeight="1">
      <c r="D21652" s="199"/>
    </row>
    <row r="21654" spans="4:4" s="198" customFormat="1" ht="15.75" customHeight="1">
      <c r="D21654" s="199"/>
    </row>
    <row r="21656" spans="4:4" s="198" customFormat="1" ht="15.75" customHeight="1">
      <c r="D21656" s="199"/>
    </row>
    <row r="21658" spans="4:4" s="198" customFormat="1" ht="15.75" customHeight="1">
      <c r="D21658" s="199"/>
    </row>
    <row r="21660" spans="4:4" s="198" customFormat="1" ht="15.75" customHeight="1">
      <c r="D21660" s="199"/>
    </row>
    <row r="21662" spans="4:4" s="198" customFormat="1" ht="15.75" customHeight="1">
      <c r="D21662" s="199"/>
    </row>
    <row r="21664" spans="4:4" s="198" customFormat="1" ht="15.75" customHeight="1">
      <c r="D21664" s="199"/>
    </row>
    <row r="21666" spans="4:4" s="198" customFormat="1" ht="15.75" customHeight="1">
      <c r="D21666" s="199"/>
    </row>
    <row r="21668" spans="4:4" s="198" customFormat="1" ht="15.75" customHeight="1">
      <c r="D21668" s="199"/>
    </row>
    <row r="21670" spans="4:4" s="198" customFormat="1" ht="15.75" customHeight="1">
      <c r="D21670" s="199"/>
    </row>
    <row r="21672" spans="4:4" s="198" customFormat="1" ht="15.75" customHeight="1">
      <c r="D21672" s="199"/>
    </row>
    <row r="21674" spans="4:4" s="198" customFormat="1" ht="15.75" customHeight="1">
      <c r="D21674" s="199"/>
    </row>
    <row r="21676" spans="4:4" s="198" customFormat="1" ht="15.75" customHeight="1">
      <c r="D21676" s="199"/>
    </row>
    <row r="21678" spans="4:4" s="198" customFormat="1" ht="15.75" customHeight="1">
      <c r="D21678" s="199"/>
    </row>
    <row r="21680" spans="4:4" s="198" customFormat="1" ht="15.75" customHeight="1">
      <c r="D21680" s="199"/>
    </row>
    <row r="21682" spans="4:4" s="198" customFormat="1" ht="15.75" customHeight="1">
      <c r="D21682" s="199"/>
    </row>
    <row r="21684" spans="4:4" s="198" customFormat="1" ht="15.75" customHeight="1">
      <c r="D21684" s="199"/>
    </row>
    <row r="21686" spans="4:4" s="198" customFormat="1" ht="15.75" customHeight="1">
      <c r="D21686" s="199"/>
    </row>
    <row r="21688" spans="4:4" s="198" customFormat="1" ht="15.75" customHeight="1">
      <c r="D21688" s="199"/>
    </row>
    <row r="21690" spans="4:4" s="198" customFormat="1" ht="15.75" customHeight="1">
      <c r="D21690" s="199"/>
    </row>
    <row r="21692" spans="4:4" s="198" customFormat="1" ht="15.75" customHeight="1">
      <c r="D21692" s="199"/>
    </row>
    <row r="21694" spans="4:4" s="198" customFormat="1" ht="15.75" customHeight="1">
      <c r="D21694" s="199"/>
    </row>
    <row r="21696" spans="4:4" s="198" customFormat="1" ht="15.75" customHeight="1">
      <c r="D21696" s="199"/>
    </row>
    <row r="21698" spans="4:4" s="198" customFormat="1" ht="15.75" customHeight="1">
      <c r="D21698" s="199"/>
    </row>
    <row r="21700" spans="4:4" s="198" customFormat="1" ht="15.75" customHeight="1">
      <c r="D21700" s="199"/>
    </row>
    <row r="21702" spans="4:4" s="198" customFormat="1" ht="15.75" customHeight="1">
      <c r="D21702" s="199"/>
    </row>
    <row r="21704" spans="4:4" s="198" customFormat="1" ht="15.75" customHeight="1">
      <c r="D21704" s="199"/>
    </row>
    <row r="21706" spans="4:4" s="198" customFormat="1" ht="15.75" customHeight="1">
      <c r="D21706" s="199"/>
    </row>
    <row r="21708" spans="4:4" s="198" customFormat="1" ht="15.75" customHeight="1">
      <c r="D21708" s="199"/>
    </row>
    <row r="21710" spans="4:4" s="198" customFormat="1" ht="15.75" customHeight="1">
      <c r="D21710" s="199"/>
    </row>
    <row r="21712" spans="4:4" s="198" customFormat="1" ht="15.75" customHeight="1">
      <c r="D21712" s="199"/>
    </row>
    <row r="21714" spans="4:4" s="198" customFormat="1" ht="15.75" customHeight="1">
      <c r="D21714" s="199"/>
    </row>
    <row r="21716" spans="4:4" s="198" customFormat="1" ht="15.75" customHeight="1">
      <c r="D21716" s="199"/>
    </row>
    <row r="21718" spans="4:4" s="198" customFormat="1" ht="15.75" customHeight="1">
      <c r="D21718" s="199"/>
    </row>
    <row r="21720" spans="4:4" s="198" customFormat="1" ht="15.75" customHeight="1">
      <c r="D21720" s="199"/>
    </row>
    <row r="21722" spans="4:4" s="198" customFormat="1" ht="15.75" customHeight="1">
      <c r="D21722" s="199"/>
    </row>
    <row r="21724" spans="4:4" s="198" customFormat="1" ht="15.75" customHeight="1">
      <c r="D21724" s="199"/>
    </row>
    <row r="21726" spans="4:4" s="198" customFormat="1" ht="15.75" customHeight="1">
      <c r="D21726" s="199"/>
    </row>
    <row r="21728" spans="4:4" s="198" customFormat="1" ht="15.75" customHeight="1">
      <c r="D21728" s="199"/>
    </row>
    <row r="21730" spans="4:4" s="198" customFormat="1" ht="15.75" customHeight="1">
      <c r="D21730" s="199"/>
    </row>
    <row r="21732" spans="4:4" s="198" customFormat="1" ht="15.75" customHeight="1">
      <c r="D21732" s="199"/>
    </row>
    <row r="21734" spans="4:4" s="198" customFormat="1" ht="15.75" customHeight="1">
      <c r="D21734" s="199"/>
    </row>
    <row r="21736" spans="4:4" s="198" customFormat="1" ht="15.75" customHeight="1">
      <c r="D21736" s="199"/>
    </row>
    <row r="21738" spans="4:4" s="198" customFormat="1" ht="15.75" customHeight="1">
      <c r="D21738" s="199"/>
    </row>
    <row r="21740" spans="4:4" s="198" customFormat="1" ht="15.75" customHeight="1">
      <c r="D21740" s="199"/>
    </row>
    <row r="21742" spans="4:4" s="198" customFormat="1" ht="15.75" customHeight="1">
      <c r="D21742" s="199"/>
    </row>
    <row r="21744" spans="4:4" s="198" customFormat="1" ht="15.75" customHeight="1">
      <c r="D21744" s="199"/>
    </row>
    <row r="21746" spans="4:4" s="198" customFormat="1" ht="15.75" customHeight="1">
      <c r="D21746" s="199"/>
    </row>
    <row r="21748" spans="4:4" s="198" customFormat="1" ht="15.75" customHeight="1">
      <c r="D21748" s="199"/>
    </row>
    <row r="21750" spans="4:4" s="198" customFormat="1" ht="15.75" customHeight="1">
      <c r="D21750" s="199"/>
    </row>
    <row r="21752" spans="4:4" s="198" customFormat="1" ht="15.75" customHeight="1">
      <c r="D21752" s="199"/>
    </row>
    <row r="21754" spans="4:4" s="198" customFormat="1" ht="15.75" customHeight="1">
      <c r="D21754" s="199"/>
    </row>
    <row r="21756" spans="4:4" s="198" customFormat="1" ht="15.75" customHeight="1">
      <c r="D21756" s="199"/>
    </row>
    <row r="21758" spans="4:4" s="198" customFormat="1" ht="15.75" customHeight="1">
      <c r="D21758" s="199"/>
    </row>
    <row r="21760" spans="4:4" s="198" customFormat="1" ht="15.75" customHeight="1">
      <c r="D21760" s="199"/>
    </row>
    <row r="21762" spans="4:4" s="198" customFormat="1" ht="15.75" customHeight="1">
      <c r="D21762" s="199"/>
    </row>
    <row r="21764" spans="4:4" s="198" customFormat="1" ht="15.75" customHeight="1">
      <c r="D21764" s="199"/>
    </row>
    <row r="21766" spans="4:4" s="198" customFormat="1" ht="15.75" customHeight="1">
      <c r="D21766" s="199"/>
    </row>
    <row r="21768" spans="4:4" s="198" customFormat="1" ht="15.75" customHeight="1">
      <c r="D21768" s="199"/>
    </row>
    <row r="21770" spans="4:4" s="198" customFormat="1" ht="15.75" customHeight="1">
      <c r="D21770" s="199"/>
    </row>
    <row r="21772" spans="4:4" s="198" customFormat="1" ht="15.75" customHeight="1">
      <c r="D21772" s="199"/>
    </row>
    <row r="21774" spans="4:4" s="198" customFormat="1" ht="15.75" customHeight="1">
      <c r="D21774" s="199"/>
    </row>
    <row r="21776" spans="4:4" s="198" customFormat="1" ht="15.75" customHeight="1">
      <c r="D21776" s="199"/>
    </row>
    <row r="21778" spans="4:4" s="198" customFormat="1" ht="15.75" customHeight="1">
      <c r="D21778" s="199"/>
    </row>
    <row r="21780" spans="4:4" s="198" customFormat="1" ht="15.75" customHeight="1">
      <c r="D21780" s="199"/>
    </row>
    <row r="21782" spans="4:4" s="198" customFormat="1" ht="15.75" customHeight="1">
      <c r="D21782" s="199"/>
    </row>
    <row r="21784" spans="4:4" s="198" customFormat="1" ht="15.75" customHeight="1">
      <c r="D21784" s="199"/>
    </row>
    <row r="21786" spans="4:4" s="198" customFormat="1" ht="15.75" customHeight="1">
      <c r="D21786" s="199"/>
    </row>
    <row r="21788" spans="4:4" s="198" customFormat="1" ht="15.75" customHeight="1">
      <c r="D21788" s="199"/>
    </row>
    <row r="21790" spans="4:4" s="198" customFormat="1" ht="15.75" customHeight="1">
      <c r="D21790" s="199"/>
    </row>
    <row r="21792" spans="4:4" s="198" customFormat="1" ht="15.75" customHeight="1">
      <c r="D21792" s="199"/>
    </row>
    <row r="21794" spans="4:4" s="198" customFormat="1" ht="15.75" customHeight="1">
      <c r="D21794" s="199"/>
    </row>
    <row r="21796" spans="4:4" s="198" customFormat="1" ht="15.75" customHeight="1">
      <c r="D21796" s="199"/>
    </row>
    <row r="21798" spans="4:4" s="198" customFormat="1" ht="15.75" customHeight="1">
      <c r="D21798" s="199"/>
    </row>
    <row r="21800" spans="4:4" s="198" customFormat="1" ht="15.75" customHeight="1">
      <c r="D21800" s="199"/>
    </row>
    <row r="21802" spans="4:4" s="198" customFormat="1" ht="15.75" customHeight="1">
      <c r="D21802" s="199"/>
    </row>
    <row r="21804" spans="4:4" s="198" customFormat="1" ht="15.75" customHeight="1">
      <c r="D21804" s="199"/>
    </row>
    <row r="21806" spans="4:4" s="198" customFormat="1" ht="15.75" customHeight="1">
      <c r="D21806" s="199"/>
    </row>
    <row r="21808" spans="4:4" s="198" customFormat="1" ht="15.75" customHeight="1">
      <c r="D21808" s="199"/>
    </row>
    <row r="21810" spans="4:4" s="198" customFormat="1" ht="15.75" customHeight="1">
      <c r="D21810" s="199"/>
    </row>
    <row r="21812" spans="4:4" s="198" customFormat="1" ht="15.75" customHeight="1">
      <c r="D21812" s="199"/>
    </row>
    <row r="21814" spans="4:4" s="198" customFormat="1" ht="15.75" customHeight="1">
      <c r="D21814" s="199"/>
    </row>
    <row r="21816" spans="4:4" s="198" customFormat="1" ht="15.75" customHeight="1">
      <c r="D21816" s="199"/>
    </row>
    <row r="21818" spans="4:4" s="198" customFormat="1" ht="15.75" customHeight="1">
      <c r="D21818" s="199"/>
    </row>
    <row r="21820" spans="4:4" s="198" customFormat="1" ht="15.75" customHeight="1">
      <c r="D21820" s="199"/>
    </row>
    <row r="21822" spans="4:4" s="198" customFormat="1" ht="15.75" customHeight="1">
      <c r="D21822" s="199"/>
    </row>
    <row r="21824" spans="4:4" s="198" customFormat="1" ht="15.75" customHeight="1">
      <c r="D21824" s="199"/>
    </row>
    <row r="21826" spans="4:4" s="198" customFormat="1" ht="15.75" customHeight="1">
      <c r="D21826" s="199"/>
    </row>
    <row r="21828" spans="4:4" s="198" customFormat="1" ht="15.75" customHeight="1">
      <c r="D21828" s="199"/>
    </row>
    <row r="21830" spans="4:4" s="198" customFormat="1" ht="15.75" customHeight="1">
      <c r="D21830" s="199"/>
    </row>
    <row r="21832" spans="4:4" s="198" customFormat="1" ht="15.75" customHeight="1">
      <c r="D21832" s="199"/>
    </row>
    <row r="21834" spans="4:4" s="198" customFormat="1" ht="15.75" customHeight="1">
      <c r="D21834" s="199"/>
    </row>
    <row r="21836" spans="4:4" s="198" customFormat="1" ht="15.75" customHeight="1">
      <c r="D21836" s="199"/>
    </row>
    <row r="21838" spans="4:4" s="198" customFormat="1" ht="15.75" customHeight="1">
      <c r="D21838" s="199"/>
    </row>
    <row r="21840" spans="4:4" s="198" customFormat="1" ht="15.75" customHeight="1">
      <c r="D21840" s="199"/>
    </row>
    <row r="21842" spans="4:4" s="198" customFormat="1" ht="15.75" customHeight="1">
      <c r="D21842" s="199"/>
    </row>
    <row r="21844" spans="4:4" s="198" customFormat="1" ht="15.75" customHeight="1">
      <c r="D21844" s="199"/>
    </row>
    <row r="21846" spans="4:4" s="198" customFormat="1" ht="15.75" customHeight="1">
      <c r="D21846" s="199"/>
    </row>
    <row r="21848" spans="4:4" s="198" customFormat="1" ht="15.75" customHeight="1">
      <c r="D21848" s="199"/>
    </row>
    <row r="21850" spans="4:4" s="198" customFormat="1" ht="15.75" customHeight="1">
      <c r="D21850" s="199"/>
    </row>
    <row r="21852" spans="4:4" s="198" customFormat="1" ht="15.75" customHeight="1">
      <c r="D21852" s="199"/>
    </row>
    <row r="21854" spans="4:4" s="198" customFormat="1" ht="15.75" customHeight="1">
      <c r="D21854" s="199"/>
    </row>
    <row r="21856" spans="4:4" s="198" customFormat="1" ht="15.75" customHeight="1">
      <c r="D21856" s="199"/>
    </row>
    <row r="21858" spans="4:4" s="198" customFormat="1" ht="15.75" customHeight="1">
      <c r="D21858" s="199"/>
    </row>
    <row r="21860" spans="4:4" s="198" customFormat="1" ht="15.75" customHeight="1">
      <c r="D21860" s="199"/>
    </row>
    <row r="21862" spans="4:4" s="198" customFormat="1" ht="15.75" customHeight="1">
      <c r="D21862" s="199"/>
    </row>
    <row r="21864" spans="4:4" s="198" customFormat="1" ht="15.75" customHeight="1">
      <c r="D21864" s="199"/>
    </row>
    <row r="21866" spans="4:4" s="198" customFormat="1" ht="15.75" customHeight="1">
      <c r="D21866" s="199"/>
    </row>
    <row r="21868" spans="4:4" s="198" customFormat="1" ht="15.75" customHeight="1">
      <c r="D21868" s="199"/>
    </row>
    <row r="21870" spans="4:4" s="198" customFormat="1" ht="15.75" customHeight="1">
      <c r="D21870" s="199"/>
    </row>
    <row r="21872" spans="4:4" s="198" customFormat="1" ht="15.75" customHeight="1">
      <c r="D21872" s="199"/>
    </row>
    <row r="21874" spans="4:4" s="198" customFormat="1" ht="15.75" customHeight="1">
      <c r="D21874" s="199"/>
    </row>
    <row r="21876" spans="4:4" s="198" customFormat="1" ht="15.75" customHeight="1">
      <c r="D21876" s="199"/>
    </row>
    <row r="21878" spans="4:4" s="198" customFormat="1" ht="15.75" customHeight="1">
      <c r="D21878" s="199"/>
    </row>
    <row r="21880" spans="4:4" s="198" customFormat="1" ht="15.75" customHeight="1">
      <c r="D21880" s="199"/>
    </row>
    <row r="21882" spans="4:4" s="198" customFormat="1" ht="15.75" customHeight="1">
      <c r="D21882" s="199"/>
    </row>
    <row r="21884" spans="4:4" s="198" customFormat="1" ht="15.75" customHeight="1">
      <c r="D21884" s="199"/>
    </row>
    <row r="21886" spans="4:4" s="198" customFormat="1" ht="15.75" customHeight="1">
      <c r="D21886" s="199"/>
    </row>
    <row r="21888" spans="4:4" s="198" customFormat="1" ht="15.75" customHeight="1">
      <c r="D21888" s="199"/>
    </row>
    <row r="21890" spans="4:4" s="198" customFormat="1" ht="15.75" customHeight="1">
      <c r="D21890" s="199"/>
    </row>
    <row r="21892" spans="4:4" s="198" customFormat="1" ht="15.75" customHeight="1">
      <c r="D21892" s="199"/>
    </row>
    <row r="21894" spans="4:4" s="198" customFormat="1" ht="15.75" customHeight="1">
      <c r="D21894" s="199"/>
    </row>
    <row r="21896" spans="4:4" s="198" customFormat="1" ht="15.75" customHeight="1">
      <c r="D21896" s="199"/>
    </row>
    <row r="21898" spans="4:4" s="198" customFormat="1" ht="15.75" customHeight="1">
      <c r="D21898" s="199"/>
    </row>
    <row r="21900" spans="4:4" s="198" customFormat="1" ht="15.75" customHeight="1">
      <c r="D21900" s="199"/>
    </row>
    <row r="21902" spans="4:4" s="198" customFormat="1" ht="15.75" customHeight="1">
      <c r="D21902" s="199"/>
    </row>
    <row r="21904" spans="4:4" s="198" customFormat="1" ht="15.75" customHeight="1">
      <c r="D21904" s="199"/>
    </row>
    <row r="21906" spans="4:4" s="198" customFormat="1" ht="15.75" customHeight="1">
      <c r="D21906" s="199"/>
    </row>
    <row r="21908" spans="4:4" s="198" customFormat="1" ht="15.75" customHeight="1">
      <c r="D21908" s="199"/>
    </row>
    <row r="21910" spans="4:4" s="198" customFormat="1" ht="15.75" customHeight="1">
      <c r="D21910" s="199"/>
    </row>
    <row r="21912" spans="4:4" s="198" customFormat="1" ht="15.75" customHeight="1">
      <c r="D21912" s="199"/>
    </row>
    <row r="21914" spans="4:4" s="198" customFormat="1" ht="15.75" customHeight="1">
      <c r="D21914" s="199"/>
    </row>
    <row r="21916" spans="4:4" s="198" customFormat="1" ht="15.75" customHeight="1">
      <c r="D21916" s="199"/>
    </row>
    <row r="21918" spans="4:4" s="198" customFormat="1" ht="15.75" customHeight="1">
      <c r="D21918" s="199"/>
    </row>
    <row r="21920" spans="4:4" s="198" customFormat="1" ht="15.75" customHeight="1">
      <c r="D21920" s="199"/>
    </row>
    <row r="21922" spans="4:4" s="198" customFormat="1" ht="15.75" customHeight="1">
      <c r="D21922" s="199"/>
    </row>
    <row r="21924" spans="4:4" s="198" customFormat="1" ht="15.75" customHeight="1">
      <c r="D21924" s="199"/>
    </row>
    <row r="21926" spans="4:4" s="198" customFormat="1" ht="15.75" customHeight="1">
      <c r="D21926" s="199"/>
    </row>
    <row r="21928" spans="4:4" s="198" customFormat="1" ht="15.75" customHeight="1">
      <c r="D21928" s="199"/>
    </row>
    <row r="21930" spans="4:4" s="198" customFormat="1" ht="15.75" customHeight="1">
      <c r="D21930" s="199"/>
    </row>
    <row r="21932" spans="4:4" s="198" customFormat="1" ht="15.75" customHeight="1">
      <c r="D21932" s="199"/>
    </row>
    <row r="21934" spans="4:4" s="198" customFormat="1" ht="15.75" customHeight="1">
      <c r="D21934" s="199"/>
    </row>
    <row r="21936" spans="4:4" s="198" customFormat="1" ht="15.75" customHeight="1">
      <c r="D21936" s="199"/>
    </row>
    <row r="21938" spans="4:4" s="198" customFormat="1" ht="15.75" customHeight="1">
      <c r="D21938" s="199"/>
    </row>
    <row r="21940" spans="4:4" s="198" customFormat="1" ht="15.75" customHeight="1">
      <c r="D21940" s="199"/>
    </row>
    <row r="21942" spans="4:4" s="198" customFormat="1" ht="15.75" customHeight="1">
      <c r="D21942" s="199"/>
    </row>
    <row r="21944" spans="4:4" s="198" customFormat="1" ht="15.75" customHeight="1">
      <c r="D21944" s="199"/>
    </row>
    <row r="21946" spans="4:4" s="198" customFormat="1" ht="15.75" customHeight="1">
      <c r="D21946" s="199"/>
    </row>
    <row r="21948" spans="4:4" s="198" customFormat="1" ht="15.75" customHeight="1">
      <c r="D21948" s="199"/>
    </row>
    <row r="21950" spans="4:4" s="198" customFormat="1" ht="15.75" customHeight="1">
      <c r="D21950" s="199"/>
    </row>
    <row r="21952" spans="4:4" s="198" customFormat="1" ht="15.75" customHeight="1">
      <c r="D21952" s="199"/>
    </row>
    <row r="21954" spans="4:4" s="198" customFormat="1" ht="15.75" customHeight="1">
      <c r="D21954" s="199"/>
    </row>
    <row r="21956" spans="4:4" s="198" customFormat="1" ht="15.75" customHeight="1">
      <c r="D21956" s="199"/>
    </row>
    <row r="21958" spans="4:4" s="198" customFormat="1" ht="15.75" customHeight="1">
      <c r="D21958" s="199"/>
    </row>
    <row r="21960" spans="4:4" s="198" customFormat="1" ht="15.75" customHeight="1">
      <c r="D21960" s="199"/>
    </row>
    <row r="21962" spans="4:4" s="198" customFormat="1" ht="15.75" customHeight="1">
      <c r="D21962" s="199"/>
    </row>
    <row r="21964" spans="4:4" s="198" customFormat="1" ht="15.75" customHeight="1">
      <c r="D21964" s="199"/>
    </row>
    <row r="21966" spans="4:4" s="198" customFormat="1" ht="15.75" customHeight="1">
      <c r="D21966" s="199"/>
    </row>
    <row r="21968" spans="4:4" s="198" customFormat="1" ht="15.75" customHeight="1">
      <c r="D21968" s="199"/>
    </row>
    <row r="21970" spans="4:4" s="198" customFormat="1" ht="15.75" customHeight="1">
      <c r="D21970" s="199"/>
    </row>
    <row r="21972" spans="4:4" s="198" customFormat="1" ht="15.75" customHeight="1">
      <c r="D21972" s="199"/>
    </row>
    <row r="21974" spans="4:4" s="198" customFormat="1" ht="15.75" customHeight="1">
      <c r="D21974" s="199"/>
    </row>
    <row r="21976" spans="4:4" s="198" customFormat="1" ht="15.75" customHeight="1">
      <c r="D21976" s="199"/>
    </row>
    <row r="21978" spans="4:4" s="198" customFormat="1" ht="15.75" customHeight="1">
      <c r="D21978" s="199"/>
    </row>
    <row r="21980" spans="4:4" s="198" customFormat="1" ht="15.75" customHeight="1">
      <c r="D21980" s="199"/>
    </row>
    <row r="21982" spans="4:4" s="198" customFormat="1" ht="15.75" customHeight="1">
      <c r="D21982" s="199"/>
    </row>
    <row r="21984" spans="4:4" s="198" customFormat="1" ht="15.75" customHeight="1">
      <c r="D21984" s="199"/>
    </row>
    <row r="21986" spans="4:4" s="198" customFormat="1" ht="15.75" customHeight="1">
      <c r="D21986" s="199"/>
    </row>
    <row r="21988" spans="4:4" s="198" customFormat="1" ht="15.75" customHeight="1">
      <c r="D21988" s="199"/>
    </row>
    <row r="21990" spans="4:4" s="198" customFormat="1" ht="15.75" customHeight="1">
      <c r="D21990" s="199"/>
    </row>
    <row r="21992" spans="4:4" s="198" customFormat="1" ht="15.75" customHeight="1">
      <c r="D21992" s="199"/>
    </row>
    <row r="21994" spans="4:4" s="198" customFormat="1" ht="15.75" customHeight="1">
      <c r="D21994" s="199"/>
    </row>
    <row r="21996" spans="4:4" s="198" customFormat="1" ht="15.75" customHeight="1">
      <c r="D21996" s="199"/>
    </row>
    <row r="21998" spans="4:4" s="198" customFormat="1" ht="15.75" customHeight="1">
      <c r="D21998" s="199"/>
    </row>
    <row r="22000" spans="4:4" s="198" customFormat="1" ht="15.75" customHeight="1">
      <c r="D22000" s="199"/>
    </row>
    <row r="22002" spans="4:4" s="198" customFormat="1" ht="15.75" customHeight="1">
      <c r="D22002" s="199"/>
    </row>
    <row r="22004" spans="4:4" s="198" customFormat="1" ht="15.75" customHeight="1">
      <c r="D22004" s="199"/>
    </row>
    <row r="22006" spans="4:4" s="198" customFormat="1" ht="15.75" customHeight="1">
      <c r="D22006" s="199"/>
    </row>
    <row r="22008" spans="4:4" s="198" customFormat="1" ht="15.75" customHeight="1">
      <c r="D22008" s="199"/>
    </row>
    <row r="22010" spans="4:4" s="198" customFormat="1" ht="15.75" customHeight="1">
      <c r="D22010" s="199"/>
    </row>
    <row r="22012" spans="4:4" s="198" customFormat="1" ht="15.75" customHeight="1">
      <c r="D22012" s="199"/>
    </row>
    <row r="22014" spans="4:4" s="198" customFormat="1" ht="15.75" customHeight="1">
      <c r="D22014" s="199"/>
    </row>
    <row r="22016" spans="4:4" s="198" customFormat="1" ht="15.75" customHeight="1">
      <c r="D22016" s="199"/>
    </row>
    <row r="22018" spans="4:4" s="198" customFormat="1" ht="15.75" customHeight="1">
      <c r="D22018" s="199"/>
    </row>
    <row r="22020" spans="4:4" s="198" customFormat="1" ht="15.75" customHeight="1">
      <c r="D22020" s="199"/>
    </row>
    <row r="22022" spans="4:4" s="198" customFormat="1" ht="15.75" customHeight="1">
      <c r="D22022" s="199"/>
    </row>
    <row r="22024" spans="4:4" s="198" customFormat="1" ht="15.75" customHeight="1">
      <c r="D22024" s="199"/>
    </row>
    <row r="22026" spans="4:4" s="198" customFormat="1" ht="15.75" customHeight="1">
      <c r="D22026" s="199"/>
    </row>
    <row r="22028" spans="4:4" s="198" customFormat="1" ht="15.75" customHeight="1">
      <c r="D22028" s="199"/>
    </row>
    <row r="22030" spans="4:4" s="198" customFormat="1" ht="15.75" customHeight="1">
      <c r="D22030" s="199"/>
    </row>
    <row r="22032" spans="4:4" s="198" customFormat="1" ht="15.75" customHeight="1">
      <c r="D22032" s="199"/>
    </row>
    <row r="22034" spans="4:4" s="198" customFormat="1" ht="15.75" customHeight="1">
      <c r="D22034" s="199"/>
    </row>
    <row r="22036" spans="4:4" s="198" customFormat="1" ht="15.75" customHeight="1">
      <c r="D22036" s="199"/>
    </row>
    <row r="22038" spans="4:4" s="198" customFormat="1" ht="15.75" customHeight="1">
      <c r="D22038" s="199"/>
    </row>
    <row r="22040" spans="4:4" s="198" customFormat="1" ht="15.75" customHeight="1">
      <c r="D22040" s="199"/>
    </row>
    <row r="22042" spans="4:4" s="198" customFormat="1" ht="15.75" customHeight="1">
      <c r="D22042" s="199"/>
    </row>
    <row r="22044" spans="4:4" s="198" customFormat="1" ht="15.75" customHeight="1">
      <c r="D22044" s="199"/>
    </row>
    <row r="22046" spans="4:4" s="198" customFormat="1" ht="15.75" customHeight="1">
      <c r="D22046" s="199"/>
    </row>
    <row r="22048" spans="4:4" s="198" customFormat="1" ht="15.75" customHeight="1">
      <c r="D22048" s="199"/>
    </row>
    <row r="22050" spans="4:4" s="198" customFormat="1" ht="15.75" customHeight="1">
      <c r="D22050" s="199"/>
    </row>
    <row r="22052" spans="4:4" s="198" customFormat="1" ht="15.75" customHeight="1">
      <c r="D22052" s="199"/>
    </row>
    <row r="22054" spans="4:4" s="198" customFormat="1" ht="15.75" customHeight="1">
      <c r="D22054" s="199"/>
    </row>
    <row r="22056" spans="4:4" s="198" customFormat="1" ht="15.75" customHeight="1">
      <c r="D22056" s="199"/>
    </row>
    <row r="22058" spans="4:4" s="198" customFormat="1" ht="15.75" customHeight="1">
      <c r="D22058" s="199"/>
    </row>
    <row r="22060" spans="4:4" s="198" customFormat="1" ht="15.75" customHeight="1">
      <c r="D22060" s="199"/>
    </row>
    <row r="22062" spans="4:4" s="198" customFormat="1" ht="15.75" customHeight="1">
      <c r="D22062" s="199"/>
    </row>
    <row r="22064" spans="4:4" s="198" customFormat="1" ht="15.75" customHeight="1">
      <c r="D22064" s="199"/>
    </row>
    <row r="22066" spans="4:4" s="198" customFormat="1" ht="15.75" customHeight="1">
      <c r="D22066" s="199"/>
    </row>
    <row r="22068" spans="4:4" s="198" customFormat="1" ht="15.75" customHeight="1">
      <c r="D22068" s="199"/>
    </row>
    <row r="22070" spans="4:4" s="198" customFormat="1" ht="15.75" customHeight="1">
      <c r="D22070" s="199"/>
    </row>
    <row r="22072" spans="4:4" s="198" customFormat="1" ht="15.75" customHeight="1">
      <c r="D22072" s="199"/>
    </row>
    <row r="22074" spans="4:4" s="198" customFormat="1" ht="15.75" customHeight="1">
      <c r="D22074" s="199"/>
    </row>
    <row r="22076" spans="4:4" s="198" customFormat="1" ht="15.75" customHeight="1">
      <c r="D22076" s="199"/>
    </row>
    <row r="22078" spans="4:4" s="198" customFormat="1" ht="15.75" customHeight="1">
      <c r="D22078" s="199"/>
    </row>
    <row r="22080" spans="4:4" s="198" customFormat="1" ht="15.75" customHeight="1">
      <c r="D22080" s="199"/>
    </row>
    <row r="22082" spans="4:4" s="198" customFormat="1" ht="15.75" customHeight="1">
      <c r="D22082" s="199"/>
    </row>
    <row r="22084" spans="4:4" s="198" customFormat="1" ht="15.75" customHeight="1">
      <c r="D22084" s="199"/>
    </row>
    <row r="22086" spans="4:4" s="198" customFormat="1" ht="15.75" customHeight="1">
      <c r="D22086" s="199"/>
    </row>
    <row r="22088" spans="4:4" s="198" customFormat="1" ht="15.75" customHeight="1">
      <c r="D22088" s="199"/>
    </row>
    <row r="22090" spans="4:4" s="198" customFormat="1" ht="15.75" customHeight="1">
      <c r="D22090" s="199"/>
    </row>
    <row r="22092" spans="4:4" s="198" customFormat="1" ht="15.75" customHeight="1">
      <c r="D22092" s="199"/>
    </row>
    <row r="22094" spans="4:4" s="198" customFormat="1" ht="15.75" customHeight="1">
      <c r="D22094" s="199"/>
    </row>
    <row r="22096" spans="4:4" s="198" customFormat="1" ht="15.75" customHeight="1">
      <c r="D22096" s="199"/>
    </row>
    <row r="22098" spans="4:4" s="198" customFormat="1" ht="15.75" customHeight="1">
      <c r="D22098" s="199"/>
    </row>
    <row r="22100" spans="4:4" s="198" customFormat="1" ht="15.75" customHeight="1">
      <c r="D22100" s="199"/>
    </row>
    <row r="22102" spans="4:4" s="198" customFormat="1" ht="15.75" customHeight="1">
      <c r="D22102" s="199"/>
    </row>
    <row r="22104" spans="4:4" s="198" customFormat="1" ht="15.75" customHeight="1">
      <c r="D22104" s="199"/>
    </row>
    <row r="22106" spans="4:4" s="198" customFormat="1" ht="15.75" customHeight="1">
      <c r="D22106" s="199"/>
    </row>
    <row r="22108" spans="4:4" s="198" customFormat="1" ht="15.75" customHeight="1">
      <c r="D22108" s="199"/>
    </row>
    <row r="22110" spans="4:4" s="198" customFormat="1" ht="15.75" customHeight="1">
      <c r="D22110" s="199"/>
    </row>
    <row r="22112" spans="4:4" s="198" customFormat="1" ht="15.75" customHeight="1">
      <c r="D22112" s="199"/>
    </row>
    <row r="22114" spans="4:4" s="198" customFormat="1" ht="15.75" customHeight="1">
      <c r="D22114" s="199"/>
    </row>
    <row r="22116" spans="4:4" s="198" customFormat="1" ht="15.75" customHeight="1">
      <c r="D22116" s="199"/>
    </row>
    <row r="22118" spans="4:4" s="198" customFormat="1" ht="15.75" customHeight="1">
      <c r="D22118" s="199"/>
    </row>
    <row r="22120" spans="4:4" s="198" customFormat="1" ht="15.75" customHeight="1">
      <c r="D22120" s="199"/>
    </row>
    <row r="22122" spans="4:4" s="198" customFormat="1" ht="15.75" customHeight="1">
      <c r="D22122" s="199"/>
    </row>
    <row r="22124" spans="4:4" s="198" customFormat="1" ht="15.75" customHeight="1">
      <c r="D22124" s="199"/>
    </row>
    <row r="22126" spans="4:4" s="198" customFormat="1" ht="15.75" customHeight="1">
      <c r="D22126" s="199"/>
    </row>
    <row r="22128" spans="4:4" s="198" customFormat="1" ht="15.75" customHeight="1">
      <c r="D22128" s="199"/>
    </row>
    <row r="22130" spans="4:4" s="198" customFormat="1" ht="15.75" customHeight="1">
      <c r="D22130" s="199"/>
    </row>
    <row r="22132" spans="4:4" s="198" customFormat="1" ht="15.75" customHeight="1">
      <c r="D22132" s="199"/>
    </row>
    <row r="22134" spans="4:4" s="198" customFormat="1" ht="15.75" customHeight="1">
      <c r="D22134" s="199"/>
    </row>
    <row r="22136" spans="4:4" s="198" customFormat="1" ht="15.75" customHeight="1">
      <c r="D22136" s="199"/>
    </row>
    <row r="22138" spans="4:4" s="198" customFormat="1" ht="15.75" customHeight="1">
      <c r="D22138" s="199"/>
    </row>
    <row r="22140" spans="4:4" s="198" customFormat="1" ht="15.75" customHeight="1">
      <c r="D22140" s="199"/>
    </row>
    <row r="22142" spans="4:4" s="198" customFormat="1" ht="15.75" customHeight="1">
      <c r="D22142" s="199"/>
    </row>
    <row r="22144" spans="4:4" s="198" customFormat="1" ht="15.75" customHeight="1">
      <c r="D22144" s="199"/>
    </row>
    <row r="22146" spans="4:4" s="198" customFormat="1" ht="15.75" customHeight="1">
      <c r="D22146" s="199"/>
    </row>
    <row r="22148" spans="4:4" s="198" customFormat="1" ht="15.75" customHeight="1">
      <c r="D22148" s="199"/>
    </row>
    <row r="22150" spans="4:4" s="198" customFormat="1" ht="15.75" customHeight="1">
      <c r="D22150" s="199"/>
    </row>
    <row r="22152" spans="4:4" s="198" customFormat="1" ht="15.75" customHeight="1">
      <c r="D22152" s="199"/>
    </row>
    <row r="22154" spans="4:4" s="198" customFormat="1" ht="15.75" customHeight="1">
      <c r="D22154" s="199"/>
    </row>
    <row r="22156" spans="4:4" s="198" customFormat="1" ht="15.75" customHeight="1">
      <c r="D22156" s="199"/>
    </row>
    <row r="22158" spans="4:4" s="198" customFormat="1" ht="15.75" customHeight="1">
      <c r="D22158" s="199"/>
    </row>
    <row r="22160" spans="4:4" s="198" customFormat="1" ht="15.75" customHeight="1">
      <c r="D22160" s="199"/>
    </row>
    <row r="22162" spans="4:4" s="198" customFormat="1" ht="15.75" customHeight="1">
      <c r="D22162" s="199"/>
    </row>
    <row r="22164" spans="4:4" s="198" customFormat="1" ht="15.75" customHeight="1">
      <c r="D22164" s="199"/>
    </row>
    <row r="22166" spans="4:4" s="198" customFormat="1" ht="15.75" customHeight="1">
      <c r="D22166" s="199"/>
    </row>
    <row r="22168" spans="4:4" s="198" customFormat="1" ht="15.75" customHeight="1">
      <c r="D22168" s="199"/>
    </row>
    <row r="22170" spans="4:4" s="198" customFormat="1" ht="15.75" customHeight="1">
      <c r="D22170" s="199"/>
    </row>
    <row r="22172" spans="4:4" s="198" customFormat="1" ht="15.75" customHeight="1">
      <c r="D22172" s="199"/>
    </row>
    <row r="22174" spans="4:4" s="198" customFormat="1" ht="15.75" customHeight="1">
      <c r="D22174" s="199"/>
    </row>
    <row r="22176" spans="4:4" s="198" customFormat="1" ht="15.75" customHeight="1">
      <c r="D22176" s="199"/>
    </row>
    <row r="22178" spans="4:4" s="198" customFormat="1" ht="15.75" customHeight="1">
      <c r="D22178" s="199"/>
    </row>
    <row r="22180" spans="4:4" s="198" customFormat="1" ht="15.75" customHeight="1">
      <c r="D22180" s="199"/>
    </row>
    <row r="22182" spans="4:4" s="198" customFormat="1" ht="15.75" customHeight="1">
      <c r="D22182" s="199"/>
    </row>
    <row r="22184" spans="4:4" s="198" customFormat="1" ht="15.75" customHeight="1">
      <c r="D22184" s="199"/>
    </row>
    <row r="22186" spans="4:4" s="198" customFormat="1" ht="15.75" customHeight="1">
      <c r="D22186" s="199"/>
    </row>
    <row r="22188" spans="4:4" s="198" customFormat="1" ht="15.75" customHeight="1">
      <c r="D22188" s="199"/>
    </row>
    <row r="22190" spans="4:4" s="198" customFormat="1" ht="15.75" customHeight="1">
      <c r="D22190" s="199"/>
    </row>
    <row r="22192" spans="4:4" s="198" customFormat="1" ht="15.75" customHeight="1">
      <c r="D22192" s="199"/>
    </row>
    <row r="22194" spans="4:4" s="198" customFormat="1" ht="15.75" customHeight="1">
      <c r="D22194" s="199"/>
    </row>
    <row r="22196" spans="4:4" s="198" customFormat="1" ht="15.75" customHeight="1">
      <c r="D22196" s="199"/>
    </row>
    <row r="22198" spans="4:4" s="198" customFormat="1" ht="15.75" customHeight="1">
      <c r="D22198" s="199"/>
    </row>
    <row r="22200" spans="4:4" s="198" customFormat="1" ht="15.75" customHeight="1">
      <c r="D22200" s="199"/>
    </row>
    <row r="22202" spans="4:4" s="198" customFormat="1" ht="15.75" customHeight="1">
      <c r="D22202" s="199"/>
    </row>
    <row r="22204" spans="4:4" s="198" customFormat="1" ht="15.75" customHeight="1">
      <c r="D22204" s="199"/>
    </row>
    <row r="22206" spans="4:4" s="198" customFormat="1" ht="15.75" customHeight="1">
      <c r="D22206" s="199"/>
    </row>
    <row r="22208" spans="4:4" s="198" customFormat="1" ht="15.75" customHeight="1">
      <c r="D22208" s="199"/>
    </row>
    <row r="22210" spans="4:4" s="198" customFormat="1" ht="15.75" customHeight="1">
      <c r="D22210" s="199"/>
    </row>
    <row r="22212" spans="4:4" s="198" customFormat="1" ht="15.75" customHeight="1">
      <c r="D22212" s="199"/>
    </row>
    <row r="22214" spans="4:4" s="198" customFormat="1" ht="15.75" customHeight="1">
      <c r="D22214" s="199"/>
    </row>
    <row r="22216" spans="4:4" s="198" customFormat="1" ht="15.75" customHeight="1">
      <c r="D22216" s="199"/>
    </row>
    <row r="22218" spans="4:4" s="198" customFormat="1" ht="15.75" customHeight="1">
      <c r="D22218" s="199"/>
    </row>
    <row r="22220" spans="4:4" s="198" customFormat="1" ht="15.75" customHeight="1">
      <c r="D22220" s="199"/>
    </row>
    <row r="22222" spans="4:4" s="198" customFormat="1" ht="15.75" customHeight="1">
      <c r="D22222" s="199"/>
    </row>
    <row r="22224" spans="4:4" s="198" customFormat="1" ht="15.75" customHeight="1">
      <c r="D22224" s="199"/>
    </row>
    <row r="22226" spans="4:4" s="198" customFormat="1" ht="15.75" customHeight="1">
      <c r="D22226" s="199"/>
    </row>
    <row r="22228" spans="4:4" s="198" customFormat="1" ht="15.75" customHeight="1">
      <c r="D22228" s="199"/>
    </row>
    <row r="22230" spans="4:4" s="198" customFormat="1" ht="15.75" customHeight="1">
      <c r="D22230" s="199"/>
    </row>
    <row r="22232" spans="4:4" s="198" customFormat="1" ht="15.75" customHeight="1">
      <c r="D22232" s="199"/>
    </row>
    <row r="22234" spans="4:4" s="198" customFormat="1" ht="15.75" customHeight="1">
      <c r="D22234" s="199"/>
    </row>
    <row r="22236" spans="4:4" s="198" customFormat="1" ht="15.75" customHeight="1">
      <c r="D22236" s="199"/>
    </row>
    <row r="22238" spans="4:4" s="198" customFormat="1" ht="15.75" customHeight="1">
      <c r="D22238" s="199"/>
    </row>
    <row r="22240" spans="4:4" s="198" customFormat="1" ht="15.75" customHeight="1">
      <c r="D22240" s="199"/>
    </row>
    <row r="22242" spans="4:4" s="198" customFormat="1" ht="15.75" customHeight="1">
      <c r="D22242" s="199"/>
    </row>
    <row r="22244" spans="4:4" s="198" customFormat="1" ht="15.75" customHeight="1">
      <c r="D22244" s="199"/>
    </row>
    <row r="22246" spans="4:4" s="198" customFormat="1" ht="15.75" customHeight="1">
      <c r="D22246" s="199"/>
    </row>
    <row r="22248" spans="4:4" s="198" customFormat="1" ht="15.75" customHeight="1">
      <c r="D22248" s="199"/>
    </row>
    <row r="22250" spans="4:4" s="198" customFormat="1" ht="15.75" customHeight="1">
      <c r="D22250" s="199"/>
    </row>
    <row r="22252" spans="4:4" s="198" customFormat="1" ht="15.75" customHeight="1">
      <c r="D22252" s="199"/>
    </row>
    <row r="22254" spans="4:4" s="198" customFormat="1" ht="15.75" customHeight="1">
      <c r="D22254" s="199"/>
    </row>
    <row r="22256" spans="4:4" s="198" customFormat="1" ht="15.75" customHeight="1">
      <c r="D22256" s="199"/>
    </row>
    <row r="22258" spans="4:4" s="198" customFormat="1" ht="15.75" customHeight="1">
      <c r="D22258" s="199"/>
    </row>
    <row r="22260" spans="4:4" s="198" customFormat="1" ht="15.75" customHeight="1">
      <c r="D22260" s="199"/>
    </row>
    <row r="22262" spans="4:4" s="198" customFormat="1" ht="15.75" customHeight="1">
      <c r="D22262" s="199"/>
    </row>
    <row r="22264" spans="4:4" s="198" customFormat="1" ht="15.75" customHeight="1">
      <c r="D22264" s="199"/>
    </row>
    <row r="22266" spans="4:4" s="198" customFormat="1" ht="15.75" customHeight="1">
      <c r="D22266" s="199"/>
    </row>
    <row r="22268" spans="4:4" s="198" customFormat="1" ht="15.75" customHeight="1">
      <c r="D22268" s="199"/>
    </row>
    <row r="22270" spans="4:4" s="198" customFormat="1" ht="15.75" customHeight="1">
      <c r="D22270" s="199"/>
    </row>
    <row r="22272" spans="4:4" s="198" customFormat="1" ht="15.75" customHeight="1">
      <c r="D22272" s="199"/>
    </row>
    <row r="22274" spans="4:4" s="198" customFormat="1" ht="15.75" customHeight="1">
      <c r="D22274" s="199"/>
    </row>
    <row r="22276" spans="4:4" s="198" customFormat="1" ht="15.75" customHeight="1">
      <c r="D22276" s="199"/>
    </row>
    <row r="22278" spans="4:4" s="198" customFormat="1" ht="15.75" customHeight="1">
      <c r="D22278" s="199"/>
    </row>
    <row r="22280" spans="4:4" s="198" customFormat="1" ht="15.75" customHeight="1">
      <c r="D22280" s="199"/>
    </row>
    <row r="22282" spans="4:4" s="198" customFormat="1" ht="15.75" customHeight="1">
      <c r="D22282" s="199"/>
    </row>
    <row r="22284" spans="4:4" s="198" customFormat="1" ht="15.75" customHeight="1">
      <c r="D22284" s="199"/>
    </row>
    <row r="22286" spans="4:4" s="198" customFormat="1" ht="15.75" customHeight="1">
      <c r="D22286" s="199"/>
    </row>
    <row r="22288" spans="4:4" s="198" customFormat="1" ht="15.75" customHeight="1">
      <c r="D22288" s="199"/>
    </row>
    <row r="22290" spans="4:4" s="198" customFormat="1" ht="15.75" customHeight="1">
      <c r="D22290" s="199"/>
    </row>
    <row r="22292" spans="4:4" s="198" customFormat="1" ht="15.75" customHeight="1">
      <c r="D22292" s="199"/>
    </row>
    <row r="22294" spans="4:4" s="198" customFormat="1" ht="15.75" customHeight="1">
      <c r="D22294" s="199"/>
    </row>
    <row r="22296" spans="4:4" s="198" customFormat="1" ht="15.75" customHeight="1">
      <c r="D22296" s="199"/>
    </row>
    <row r="22298" spans="4:4" s="198" customFormat="1" ht="15.75" customHeight="1">
      <c r="D22298" s="199"/>
    </row>
    <row r="22300" spans="4:4" s="198" customFormat="1" ht="15.75" customHeight="1">
      <c r="D22300" s="199"/>
    </row>
    <row r="22302" spans="4:4" s="198" customFormat="1" ht="15.75" customHeight="1">
      <c r="D22302" s="199"/>
    </row>
    <row r="22304" spans="4:4" s="198" customFormat="1" ht="15.75" customHeight="1">
      <c r="D22304" s="199"/>
    </row>
    <row r="22306" spans="4:4" s="198" customFormat="1" ht="15.75" customHeight="1">
      <c r="D22306" s="199"/>
    </row>
    <row r="22308" spans="4:4" s="198" customFormat="1" ht="15.75" customHeight="1">
      <c r="D22308" s="199"/>
    </row>
    <row r="22310" spans="4:4" s="198" customFormat="1" ht="15.75" customHeight="1">
      <c r="D22310" s="199"/>
    </row>
    <row r="22312" spans="4:4" s="198" customFormat="1" ht="15.75" customHeight="1">
      <c r="D22312" s="199"/>
    </row>
    <row r="22314" spans="4:4" s="198" customFormat="1" ht="15.75" customHeight="1">
      <c r="D22314" s="199"/>
    </row>
    <row r="22316" spans="4:4" s="198" customFormat="1" ht="15.75" customHeight="1">
      <c r="D22316" s="199"/>
    </row>
    <row r="22318" spans="4:4" s="198" customFormat="1" ht="15.75" customHeight="1">
      <c r="D22318" s="199"/>
    </row>
    <row r="22320" spans="4:4" s="198" customFormat="1" ht="15.75" customHeight="1">
      <c r="D22320" s="199"/>
    </row>
    <row r="22322" spans="4:4" s="198" customFormat="1" ht="15.75" customHeight="1">
      <c r="D22322" s="199"/>
    </row>
    <row r="22324" spans="4:4" s="198" customFormat="1" ht="15.75" customHeight="1">
      <c r="D22324" s="199"/>
    </row>
    <row r="22326" spans="4:4" s="198" customFormat="1" ht="15.75" customHeight="1">
      <c r="D22326" s="199"/>
    </row>
    <row r="22328" spans="4:4" s="198" customFormat="1" ht="15.75" customHeight="1">
      <c r="D22328" s="199"/>
    </row>
    <row r="22330" spans="4:4" s="198" customFormat="1" ht="15.75" customHeight="1">
      <c r="D22330" s="199"/>
    </row>
    <row r="22332" spans="4:4" s="198" customFormat="1" ht="15.75" customHeight="1">
      <c r="D22332" s="199"/>
    </row>
    <row r="22334" spans="4:4" s="198" customFormat="1" ht="15.75" customHeight="1">
      <c r="D22334" s="199"/>
    </row>
    <row r="22336" spans="4:4" s="198" customFormat="1" ht="15.75" customHeight="1">
      <c r="D22336" s="199"/>
    </row>
    <row r="22338" spans="4:4" s="198" customFormat="1" ht="15.75" customHeight="1">
      <c r="D22338" s="199"/>
    </row>
    <row r="22340" spans="4:4" s="198" customFormat="1" ht="15.75" customHeight="1">
      <c r="D22340" s="199"/>
    </row>
    <row r="22342" spans="4:4" s="198" customFormat="1" ht="15.75" customHeight="1">
      <c r="D22342" s="199"/>
    </row>
    <row r="22344" spans="4:4" s="198" customFormat="1" ht="15.75" customHeight="1">
      <c r="D22344" s="199"/>
    </row>
    <row r="22346" spans="4:4" s="198" customFormat="1" ht="15.75" customHeight="1">
      <c r="D22346" s="199"/>
    </row>
    <row r="22348" spans="4:4" s="198" customFormat="1" ht="15.75" customHeight="1">
      <c r="D22348" s="199"/>
    </row>
    <row r="22350" spans="4:4" s="198" customFormat="1" ht="15.75" customHeight="1">
      <c r="D22350" s="199"/>
    </row>
    <row r="22352" spans="4:4" s="198" customFormat="1" ht="15.75" customHeight="1">
      <c r="D22352" s="199"/>
    </row>
    <row r="22354" spans="4:4" s="198" customFormat="1" ht="15.75" customHeight="1">
      <c r="D22354" s="199"/>
    </row>
    <row r="22356" spans="4:4" s="198" customFormat="1" ht="15.75" customHeight="1">
      <c r="D22356" s="199"/>
    </row>
    <row r="22358" spans="4:4" s="198" customFormat="1" ht="15.75" customHeight="1">
      <c r="D22358" s="199"/>
    </row>
    <row r="22360" spans="4:4" s="198" customFormat="1" ht="15.75" customHeight="1">
      <c r="D22360" s="199"/>
    </row>
    <row r="22362" spans="4:4" s="198" customFormat="1" ht="15.75" customHeight="1">
      <c r="D22362" s="199"/>
    </row>
    <row r="22364" spans="4:4" s="198" customFormat="1" ht="15.75" customHeight="1">
      <c r="D22364" s="199"/>
    </row>
    <row r="22366" spans="4:4" s="198" customFormat="1" ht="15.75" customHeight="1">
      <c r="D22366" s="199"/>
    </row>
    <row r="22368" spans="4:4" s="198" customFormat="1" ht="15.75" customHeight="1">
      <c r="D22368" s="199"/>
    </row>
    <row r="22370" spans="4:4" s="198" customFormat="1" ht="15.75" customHeight="1">
      <c r="D22370" s="199"/>
    </row>
    <row r="22372" spans="4:4" s="198" customFormat="1" ht="15.75" customHeight="1">
      <c r="D22372" s="199"/>
    </row>
    <row r="22374" spans="4:4" s="198" customFormat="1" ht="15.75" customHeight="1">
      <c r="D22374" s="199"/>
    </row>
    <row r="22376" spans="4:4" s="198" customFormat="1" ht="15.75" customHeight="1">
      <c r="D22376" s="199"/>
    </row>
    <row r="22378" spans="4:4" s="198" customFormat="1" ht="15.75" customHeight="1">
      <c r="D22378" s="199"/>
    </row>
    <row r="22380" spans="4:4" s="198" customFormat="1" ht="15.75" customHeight="1">
      <c r="D22380" s="199"/>
    </row>
    <row r="22382" spans="4:4" s="198" customFormat="1" ht="15.75" customHeight="1">
      <c r="D22382" s="199"/>
    </row>
    <row r="22384" spans="4:4" s="198" customFormat="1" ht="15.75" customHeight="1">
      <c r="D22384" s="199"/>
    </row>
    <row r="22386" spans="4:4" s="198" customFormat="1" ht="15.75" customHeight="1">
      <c r="D22386" s="199"/>
    </row>
    <row r="22388" spans="4:4" s="198" customFormat="1" ht="15.75" customHeight="1">
      <c r="D22388" s="199"/>
    </row>
    <row r="22390" spans="4:4" s="198" customFormat="1" ht="15.75" customHeight="1">
      <c r="D22390" s="199"/>
    </row>
    <row r="22392" spans="4:4" s="198" customFormat="1" ht="15.75" customHeight="1">
      <c r="D22392" s="199"/>
    </row>
    <row r="22394" spans="4:4" s="198" customFormat="1" ht="15.75" customHeight="1">
      <c r="D22394" s="199"/>
    </row>
    <row r="22396" spans="4:4" s="198" customFormat="1" ht="15.75" customHeight="1">
      <c r="D22396" s="199"/>
    </row>
    <row r="22398" spans="4:4" s="198" customFormat="1" ht="15.75" customHeight="1">
      <c r="D22398" s="199"/>
    </row>
    <row r="22400" spans="4:4" s="198" customFormat="1" ht="15.75" customHeight="1">
      <c r="D22400" s="199"/>
    </row>
    <row r="22402" spans="4:4" s="198" customFormat="1" ht="15.75" customHeight="1">
      <c r="D22402" s="199"/>
    </row>
    <row r="22404" spans="4:4" s="198" customFormat="1" ht="15.75" customHeight="1">
      <c r="D22404" s="199"/>
    </row>
    <row r="22406" spans="4:4" s="198" customFormat="1" ht="15.75" customHeight="1">
      <c r="D22406" s="199"/>
    </row>
    <row r="22408" spans="4:4" s="198" customFormat="1" ht="15.75" customHeight="1">
      <c r="D22408" s="199"/>
    </row>
    <row r="22410" spans="4:4" s="198" customFormat="1" ht="15.75" customHeight="1">
      <c r="D22410" s="199"/>
    </row>
    <row r="22412" spans="4:4" s="198" customFormat="1" ht="15.75" customHeight="1">
      <c r="D22412" s="199"/>
    </row>
    <row r="22414" spans="4:4" s="198" customFormat="1" ht="15.75" customHeight="1">
      <c r="D22414" s="199"/>
    </row>
    <row r="22416" spans="4:4" s="198" customFormat="1" ht="15.75" customHeight="1">
      <c r="D22416" s="199"/>
    </row>
    <row r="22418" spans="4:4" s="198" customFormat="1" ht="15.75" customHeight="1">
      <c r="D22418" s="199"/>
    </row>
    <row r="22420" spans="4:4" s="198" customFormat="1" ht="15.75" customHeight="1">
      <c r="D22420" s="199"/>
    </row>
    <row r="22422" spans="4:4" s="198" customFormat="1" ht="15.75" customHeight="1">
      <c r="D22422" s="199"/>
    </row>
    <row r="22424" spans="4:4" s="198" customFormat="1" ht="15.75" customHeight="1">
      <c r="D22424" s="199"/>
    </row>
    <row r="22426" spans="4:4" s="198" customFormat="1" ht="15.75" customHeight="1">
      <c r="D22426" s="199"/>
    </row>
    <row r="22428" spans="4:4" s="198" customFormat="1" ht="15.75" customHeight="1">
      <c r="D22428" s="199"/>
    </row>
    <row r="22430" spans="4:4" s="198" customFormat="1" ht="15.75" customHeight="1">
      <c r="D22430" s="199"/>
    </row>
    <row r="22432" spans="4:4" s="198" customFormat="1" ht="15.75" customHeight="1">
      <c r="D22432" s="199"/>
    </row>
    <row r="22434" spans="4:4" s="198" customFormat="1" ht="15.75" customHeight="1">
      <c r="D22434" s="199"/>
    </row>
    <row r="22436" spans="4:4" s="198" customFormat="1" ht="15.75" customHeight="1">
      <c r="D22436" s="199"/>
    </row>
    <row r="22438" spans="4:4" s="198" customFormat="1" ht="15.75" customHeight="1">
      <c r="D22438" s="199"/>
    </row>
    <row r="22440" spans="4:4" s="198" customFormat="1" ht="15.75" customHeight="1">
      <c r="D22440" s="199"/>
    </row>
    <row r="22442" spans="4:4" s="198" customFormat="1" ht="15.75" customHeight="1">
      <c r="D22442" s="199"/>
    </row>
    <row r="22444" spans="4:4" s="198" customFormat="1" ht="15.75" customHeight="1">
      <c r="D22444" s="199"/>
    </row>
    <row r="22446" spans="4:4" s="198" customFormat="1" ht="15.75" customHeight="1">
      <c r="D22446" s="199"/>
    </row>
    <row r="22448" spans="4:4" s="198" customFormat="1" ht="15.75" customHeight="1">
      <c r="D22448" s="199"/>
    </row>
    <row r="22450" spans="4:4" s="198" customFormat="1" ht="15.75" customHeight="1">
      <c r="D22450" s="199"/>
    </row>
    <row r="22452" spans="4:4" s="198" customFormat="1" ht="15.75" customHeight="1">
      <c r="D22452" s="199"/>
    </row>
    <row r="22454" spans="4:4" s="198" customFormat="1" ht="15.75" customHeight="1">
      <c r="D22454" s="199"/>
    </row>
    <row r="22456" spans="4:4" s="198" customFormat="1" ht="15.75" customHeight="1">
      <c r="D22456" s="199"/>
    </row>
    <row r="22458" spans="4:4" s="198" customFormat="1" ht="15.75" customHeight="1">
      <c r="D22458" s="199"/>
    </row>
    <row r="22460" spans="4:4" s="198" customFormat="1" ht="15.75" customHeight="1">
      <c r="D22460" s="199"/>
    </row>
    <row r="22462" spans="4:4" s="198" customFormat="1" ht="15.75" customHeight="1">
      <c r="D22462" s="199"/>
    </row>
    <row r="22464" spans="4:4" s="198" customFormat="1" ht="15.75" customHeight="1">
      <c r="D22464" s="199"/>
    </row>
    <row r="22466" spans="4:4" s="198" customFormat="1" ht="15.75" customHeight="1">
      <c r="D22466" s="199"/>
    </row>
    <row r="22468" spans="4:4" s="198" customFormat="1" ht="15.75" customHeight="1">
      <c r="D22468" s="199"/>
    </row>
    <row r="22470" spans="4:4" s="198" customFormat="1" ht="15.75" customHeight="1">
      <c r="D22470" s="199"/>
    </row>
    <row r="22472" spans="4:4" s="198" customFormat="1" ht="15.75" customHeight="1">
      <c r="D22472" s="199"/>
    </row>
    <row r="22474" spans="4:4" s="198" customFormat="1" ht="15.75" customHeight="1">
      <c r="D22474" s="199"/>
    </row>
    <row r="22476" spans="4:4" s="198" customFormat="1" ht="15.75" customHeight="1">
      <c r="D22476" s="199"/>
    </row>
    <row r="22478" spans="4:4" s="198" customFormat="1" ht="15.75" customHeight="1">
      <c r="D22478" s="199"/>
    </row>
    <row r="22480" spans="4:4" s="198" customFormat="1" ht="15.75" customHeight="1">
      <c r="D22480" s="199"/>
    </row>
    <row r="22482" spans="4:4" s="198" customFormat="1" ht="15.75" customHeight="1">
      <c r="D22482" s="199"/>
    </row>
    <row r="22484" spans="4:4" s="198" customFormat="1" ht="15.75" customHeight="1">
      <c r="D22484" s="199"/>
    </row>
    <row r="22486" spans="4:4" s="198" customFormat="1" ht="15.75" customHeight="1">
      <c r="D22486" s="199"/>
    </row>
    <row r="22488" spans="4:4" s="198" customFormat="1" ht="15.75" customHeight="1">
      <c r="D22488" s="199"/>
    </row>
    <row r="22490" spans="4:4" s="198" customFormat="1" ht="15.75" customHeight="1">
      <c r="D22490" s="199"/>
    </row>
    <row r="22492" spans="4:4" s="198" customFormat="1" ht="15.75" customHeight="1">
      <c r="D22492" s="199"/>
    </row>
    <row r="22494" spans="4:4" s="198" customFormat="1" ht="15.75" customHeight="1">
      <c r="D22494" s="199"/>
    </row>
    <row r="22496" spans="4:4" s="198" customFormat="1" ht="15.75" customHeight="1">
      <c r="D22496" s="199"/>
    </row>
    <row r="22498" spans="4:4" s="198" customFormat="1" ht="15.75" customHeight="1">
      <c r="D22498" s="199"/>
    </row>
    <row r="22500" spans="4:4" s="198" customFormat="1" ht="15.75" customHeight="1">
      <c r="D22500" s="199"/>
    </row>
    <row r="22502" spans="4:4" s="198" customFormat="1" ht="15.75" customHeight="1">
      <c r="D22502" s="199"/>
    </row>
    <row r="22504" spans="4:4" s="198" customFormat="1" ht="15.75" customHeight="1">
      <c r="D22504" s="199"/>
    </row>
    <row r="22506" spans="4:4" s="198" customFormat="1" ht="15.75" customHeight="1">
      <c r="D22506" s="199"/>
    </row>
    <row r="22508" spans="4:4" s="198" customFormat="1" ht="15.75" customHeight="1">
      <c r="D22508" s="199"/>
    </row>
    <row r="22510" spans="4:4" s="198" customFormat="1" ht="15.75" customHeight="1">
      <c r="D22510" s="199"/>
    </row>
    <row r="22512" spans="4:4" s="198" customFormat="1" ht="15.75" customHeight="1">
      <c r="D22512" s="199"/>
    </row>
    <row r="22514" spans="4:4" s="198" customFormat="1" ht="15.75" customHeight="1">
      <c r="D22514" s="199"/>
    </row>
    <row r="22516" spans="4:4" s="198" customFormat="1" ht="15.75" customHeight="1">
      <c r="D22516" s="199"/>
    </row>
    <row r="22518" spans="4:4" s="198" customFormat="1" ht="15.75" customHeight="1">
      <c r="D22518" s="199"/>
    </row>
    <row r="22520" spans="4:4" s="198" customFormat="1" ht="15.75" customHeight="1">
      <c r="D22520" s="199"/>
    </row>
    <row r="22522" spans="4:4" s="198" customFormat="1" ht="15.75" customHeight="1">
      <c r="D22522" s="199"/>
    </row>
    <row r="22524" spans="4:4" s="198" customFormat="1" ht="15.75" customHeight="1">
      <c r="D22524" s="199"/>
    </row>
    <row r="22526" spans="4:4" s="198" customFormat="1" ht="15.75" customHeight="1">
      <c r="D22526" s="199"/>
    </row>
    <row r="22528" spans="4:4" s="198" customFormat="1" ht="15.75" customHeight="1">
      <c r="D22528" s="199"/>
    </row>
    <row r="22530" spans="4:4" s="198" customFormat="1" ht="15.75" customHeight="1">
      <c r="D22530" s="199"/>
    </row>
    <row r="22532" spans="4:4" s="198" customFormat="1" ht="15.75" customHeight="1">
      <c r="D22532" s="199"/>
    </row>
    <row r="22534" spans="4:4" s="198" customFormat="1" ht="15.75" customHeight="1">
      <c r="D22534" s="199"/>
    </row>
    <row r="22536" spans="4:4" s="198" customFormat="1" ht="15.75" customHeight="1">
      <c r="D22536" s="199"/>
    </row>
    <row r="22538" spans="4:4" s="198" customFormat="1" ht="15.75" customHeight="1">
      <c r="D22538" s="199"/>
    </row>
    <row r="22540" spans="4:4" s="198" customFormat="1" ht="15.75" customHeight="1">
      <c r="D22540" s="199"/>
    </row>
    <row r="22542" spans="4:4" s="198" customFormat="1" ht="15.75" customHeight="1">
      <c r="D22542" s="199"/>
    </row>
    <row r="22544" spans="4:4" s="198" customFormat="1" ht="15.75" customHeight="1">
      <c r="D22544" s="199"/>
    </row>
    <row r="22546" spans="4:4" s="198" customFormat="1" ht="15.75" customHeight="1">
      <c r="D22546" s="199"/>
    </row>
    <row r="22548" spans="4:4" s="198" customFormat="1" ht="15.75" customHeight="1">
      <c r="D22548" s="199"/>
    </row>
    <row r="22550" spans="4:4" s="198" customFormat="1" ht="15.75" customHeight="1">
      <c r="D22550" s="199"/>
    </row>
    <row r="22552" spans="4:4" s="198" customFormat="1" ht="15.75" customHeight="1">
      <c r="D22552" s="199"/>
    </row>
    <row r="22554" spans="4:4" s="198" customFormat="1" ht="15.75" customHeight="1">
      <c r="D22554" s="199"/>
    </row>
    <row r="22556" spans="4:4" s="198" customFormat="1" ht="15.75" customHeight="1">
      <c r="D22556" s="199"/>
    </row>
    <row r="22558" spans="4:4" s="198" customFormat="1" ht="15.75" customHeight="1">
      <c r="D22558" s="199"/>
    </row>
    <row r="22560" spans="4:4" s="198" customFormat="1" ht="15.75" customHeight="1">
      <c r="D22560" s="199"/>
    </row>
    <row r="22562" spans="4:4" s="198" customFormat="1" ht="15.75" customHeight="1">
      <c r="D22562" s="199"/>
    </row>
    <row r="22564" spans="4:4" s="198" customFormat="1" ht="15.75" customHeight="1">
      <c r="D22564" s="199"/>
    </row>
    <row r="22566" spans="4:4" s="198" customFormat="1" ht="15.75" customHeight="1">
      <c r="D22566" s="199"/>
    </row>
    <row r="22568" spans="4:4" s="198" customFormat="1" ht="15.75" customHeight="1">
      <c r="D22568" s="199"/>
    </row>
    <row r="22570" spans="4:4" s="198" customFormat="1" ht="15.75" customHeight="1">
      <c r="D22570" s="199"/>
    </row>
    <row r="22572" spans="4:4" s="198" customFormat="1" ht="15.75" customHeight="1">
      <c r="D22572" s="199"/>
    </row>
    <row r="22574" spans="4:4" s="198" customFormat="1" ht="15.75" customHeight="1">
      <c r="D22574" s="199"/>
    </row>
    <row r="22576" spans="4:4" s="198" customFormat="1" ht="15.75" customHeight="1">
      <c r="D22576" s="199"/>
    </row>
    <row r="22578" spans="4:4" s="198" customFormat="1" ht="15.75" customHeight="1">
      <c r="D22578" s="199"/>
    </row>
    <row r="22580" spans="4:4" s="198" customFormat="1" ht="15.75" customHeight="1">
      <c r="D22580" s="199"/>
    </row>
    <row r="22582" spans="4:4" s="198" customFormat="1" ht="15.75" customHeight="1">
      <c r="D22582" s="199"/>
    </row>
    <row r="22584" spans="4:4" s="198" customFormat="1" ht="15.75" customHeight="1">
      <c r="D22584" s="199"/>
    </row>
    <row r="22586" spans="4:4" s="198" customFormat="1" ht="15.75" customHeight="1">
      <c r="D22586" s="199"/>
    </row>
    <row r="22588" spans="4:4" s="198" customFormat="1" ht="15.75" customHeight="1">
      <c r="D22588" s="199"/>
    </row>
    <row r="22590" spans="4:4" s="198" customFormat="1" ht="15.75" customHeight="1">
      <c r="D22590" s="199"/>
    </row>
    <row r="22592" spans="4:4" s="198" customFormat="1" ht="15.75" customHeight="1">
      <c r="D22592" s="199"/>
    </row>
    <row r="22594" spans="4:4" s="198" customFormat="1" ht="15.75" customHeight="1">
      <c r="D22594" s="199"/>
    </row>
    <row r="22596" spans="4:4" s="198" customFormat="1" ht="15.75" customHeight="1">
      <c r="D22596" s="199"/>
    </row>
    <row r="22598" spans="4:4" s="198" customFormat="1" ht="15.75" customHeight="1">
      <c r="D22598" s="199"/>
    </row>
    <row r="22600" spans="4:4" s="198" customFormat="1" ht="15.75" customHeight="1">
      <c r="D22600" s="199"/>
    </row>
    <row r="22602" spans="4:4" s="198" customFormat="1" ht="15.75" customHeight="1">
      <c r="D22602" s="199"/>
    </row>
    <row r="22604" spans="4:4" s="198" customFormat="1" ht="15.75" customHeight="1">
      <c r="D22604" s="199"/>
    </row>
    <row r="22606" spans="4:4" s="198" customFormat="1" ht="15.75" customHeight="1">
      <c r="D22606" s="199"/>
    </row>
    <row r="22608" spans="4:4" s="198" customFormat="1" ht="15.75" customHeight="1">
      <c r="D22608" s="199"/>
    </row>
    <row r="22610" spans="4:4" s="198" customFormat="1" ht="15.75" customHeight="1">
      <c r="D22610" s="199"/>
    </row>
    <row r="22612" spans="4:4" s="198" customFormat="1" ht="15.75" customHeight="1">
      <c r="D22612" s="199"/>
    </row>
    <row r="22614" spans="4:4" s="198" customFormat="1" ht="15.75" customHeight="1">
      <c r="D22614" s="199"/>
    </row>
    <row r="22616" spans="4:4" s="198" customFormat="1" ht="15.75" customHeight="1">
      <c r="D22616" s="199"/>
    </row>
    <row r="22618" spans="4:4" s="198" customFormat="1" ht="15.75" customHeight="1">
      <c r="D22618" s="199"/>
    </row>
    <row r="22620" spans="4:4" s="198" customFormat="1" ht="15.75" customHeight="1">
      <c r="D22620" s="199"/>
    </row>
    <row r="22622" spans="4:4" s="198" customFormat="1" ht="15.75" customHeight="1">
      <c r="D22622" s="199"/>
    </row>
    <row r="22624" spans="4:4" s="198" customFormat="1" ht="15.75" customHeight="1">
      <c r="D22624" s="199"/>
    </row>
    <row r="22626" spans="4:4" s="198" customFormat="1" ht="15.75" customHeight="1">
      <c r="D22626" s="199"/>
    </row>
    <row r="22628" spans="4:4" s="198" customFormat="1" ht="15.75" customHeight="1">
      <c r="D22628" s="199"/>
    </row>
    <row r="22630" spans="4:4" s="198" customFormat="1" ht="15.75" customHeight="1">
      <c r="D22630" s="199"/>
    </row>
    <row r="22632" spans="4:4" s="198" customFormat="1" ht="15.75" customHeight="1">
      <c r="D22632" s="199"/>
    </row>
    <row r="22634" spans="4:4" s="198" customFormat="1" ht="15.75" customHeight="1">
      <c r="D22634" s="199"/>
    </row>
    <row r="22636" spans="4:4" s="198" customFormat="1" ht="15.75" customHeight="1">
      <c r="D22636" s="199"/>
    </row>
    <row r="22638" spans="4:4" s="198" customFormat="1" ht="15.75" customHeight="1">
      <c r="D22638" s="199"/>
    </row>
    <row r="22640" spans="4:4" s="198" customFormat="1" ht="15.75" customHeight="1">
      <c r="D22640" s="199"/>
    </row>
    <row r="22642" spans="4:4" s="198" customFormat="1" ht="15.75" customHeight="1">
      <c r="D22642" s="199"/>
    </row>
    <row r="22644" spans="4:4" s="198" customFormat="1" ht="15.75" customHeight="1">
      <c r="D22644" s="199"/>
    </row>
    <row r="22646" spans="4:4" s="198" customFormat="1" ht="15.75" customHeight="1">
      <c r="D22646" s="199"/>
    </row>
    <row r="22648" spans="4:4" s="198" customFormat="1" ht="15.75" customHeight="1">
      <c r="D22648" s="199"/>
    </row>
    <row r="22650" spans="4:4" s="198" customFormat="1" ht="15.75" customHeight="1">
      <c r="D22650" s="199"/>
    </row>
    <row r="22652" spans="4:4" s="198" customFormat="1" ht="15.75" customHeight="1">
      <c r="D22652" s="199"/>
    </row>
    <row r="22654" spans="4:4" s="198" customFormat="1" ht="15.75" customHeight="1">
      <c r="D22654" s="199"/>
    </row>
    <row r="22656" spans="4:4" s="198" customFormat="1" ht="15.75" customHeight="1">
      <c r="D22656" s="199"/>
    </row>
    <row r="22658" spans="4:4" s="198" customFormat="1" ht="15.75" customHeight="1">
      <c r="D22658" s="199"/>
    </row>
    <row r="22660" spans="4:4" s="198" customFormat="1" ht="15.75" customHeight="1">
      <c r="D22660" s="199"/>
    </row>
    <row r="22662" spans="4:4" s="198" customFormat="1" ht="15.75" customHeight="1">
      <c r="D22662" s="199"/>
    </row>
    <row r="22664" spans="4:4" s="198" customFormat="1" ht="15.75" customHeight="1">
      <c r="D22664" s="199"/>
    </row>
    <row r="22666" spans="4:4" s="198" customFormat="1" ht="15.75" customHeight="1">
      <c r="D22666" s="199"/>
    </row>
    <row r="22668" spans="4:4" s="198" customFormat="1" ht="15.75" customHeight="1">
      <c r="D22668" s="199"/>
    </row>
    <row r="22670" spans="4:4" s="198" customFormat="1" ht="15.75" customHeight="1">
      <c r="D22670" s="199"/>
    </row>
    <row r="22672" spans="4:4" s="198" customFormat="1" ht="15.75" customHeight="1">
      <c r="D22672" s="199"/>
    </row>
    <row r="22674" spans="4:4" s="198" customFormat="1" ht="15.75" customHeight="1">
      <c r="D22674" s="199"/>
    </row>
    <row r="22676" spans="4:4" s="198" customFormat="1" ht="15.75" customHeight="1">
      <c r="D22676" s="199"/>
    </row>
    <row r="22678" spans="4:4" s="198" customFormat="1" ht="15.75" customHeight="1">
      <c r="D22678" s="199"/>
    </row>
    <row r="22680" spans="4:4" s="198" customFormat="1" ht="15.75" customHeight="1">
      <c r="D22680" s="199"/>
    </row>
    <row r="22682" spans="4:4" s="198" customFormat="1" ht="15.75" customHeight="1">
      <c r="D22682" s="199"/>
    </row>
    <row r="22684" spans="4:4" s="198" customFormat="1" ht="15.75" customHeight="1">
      <c r="D22684" s="199"/>
    </row>
    <row r="22686" spans="4:4" s="198" customFormat="1" ht="15.75" customHeight="1">
      <c r="D22686" s="199"/>
    </row>
    <row r="22688" spans="4:4" s="198" customFormat="1" ht="15.75" customHeight="1">
      <c r="D22688" s="199"/>
    </row>
    <row r="22690" spans="4:4" s="198" customFormat="1" ht="15.75" customHeight="1">
      <c r="D22690" s="199"/>
    </row>
    <row r="22692" spans="4:4" s="198" customFormat="1" ht="15.75" customHeight="1">
      <c r="D22692" s="199"/>
    </row>
    <row r="22694" spans="4:4" s="198" customFormat="1" ht="15.75" customHeight="1">
      <c r="D22694" s="199"/>
    </row>
    <row r="22696" spans="4:4" s="198" customFormat="1" ht="15.75" customHeight="1">
      <c r="D22696" s="199"/>
    </row>
    <row r="22698" spans="4:4" s="198" customFormat="1" ht="15.75" customHeight="1">
      <c r="D22698" s="199"/>
    </row>
    <row r="22700" spans="4:4" s="198" customFormat="1" ht="15.75" customHeight="1">
      <c r="D22700" s="199"/>
    </row>
    <row r="22702" spans="4:4" s="198" customFormat="1" ht="15.75" customHeight="1">
      <c r="D22702" s="199"/>
    </row>
    <row r="22704" spans="4:4" s="198" customFormat="1" ht="15.75" customHeight="1">
      <c r="D22704" s="199"/>
    </row>
    <row r="22706" spans="4:4" s="198" customFormat="1" ht="15.75" customHeight="1">
      <c r="D22706" s="199"/>
    </row>
    <row r="22708" spans="4:4" s="198" customFormat="1" ht="15.75" customHeight="1">
      <c r="D22708" s="199"/>
    </row>
    <row r="22710" spans="4:4" s="198" customFormat="1" ht="15.75" customHeight="1">
      <c r="D22710" s="199"/>
    </row>
    <row r="22712" spans="4:4" s="198" customFormat="1" ht="15.75" customHeight="1">
      <c r="D22712" s="199"/>
    </row>
    <row r="22714" spans="4:4" s="198" customFormat="1" ht="15.75" customHeight="1">
      <c r="D22714" s="199"/>
    </row>
    <row r="22716" spans="4:4" s="198" customFormat="1" ht="15.75" customHeight="1">
      <c r="D22716" s="199"/>
    </row>
    <row r="22718" spans="4:4" s="198" customFormat="1" ht="15.75" customHeight="1">
      <c r="D22718" s="199"/>
    </row>
    <row r="22720" spans="4:4" s="198" customFormat="1" ht="15.75" customHeight="1">
      <c r="D22720" s="199"/>
    </row>
    <row r="22722" spans="4:4" s="198" customFormat="1" ht="15.75" customHeight="1">
      <c r="D22722" s="199"/>
    </row>
    <row r="22724" spans="4:4" s="198" customFormat="1" ht="15.75" customHeight="1">
      <c r="D22724" s="199"/>
    </row>
    <row r="22726" spans="4:4" s="198" customFormat="1" ht="15.75" customHeight="1">
      <c r="D22726" s="199"/>
    </row>
    <row r="22728" spans="4:4" s="198" customFormat="1" ht="15.75" customHeight="1">
      <c r="D22728" s="199"/>
    </row>
    <row r="22730" spans="4:4" s="198" customFormat="1" ht="15.75" customHeight="1">
      <c r="D22730" s="199"/>
    </row>
    <row r="22732" spans="4:4" s="198" customFormat="1" ht="15.75" customHeight="1">
      <c r="D22732" s="199"/>
    </row>
    <row r="22734" spans="4:4" s="198" customFormat="1" ht="15.75" customHeight="1">
      <c r="D22734" s="199"/>
    </row>
    <row r="22736" spans="4:4" s="198" customFormat="1" ht="15.75" customHeight="1">
      <c r="D22736" s="199"/>
    </row>
    <row r="22738" spans="4:4" s="198" customFormat="1" ht="15.75" customHeight="1">
      <c r="D22738" s="199"/>
    </row>
    <row r="22740" spans="4:4" s="198" customFormat="1" ht="15.75" customHeight="1">
      <c r="D22740" s="199"/>
    </row>
    <row r="22742" spans="4:4" s="198" customFormat="1" ht="15.75" customHeight="1">
      <c r="D22742" s="199"/>
    </row>
    <row r="22744" spans="4:4" s="198" customFormat="1" ht="15.75" customHeight="1">
      <c r="D22744" s="199"/>
    </row>
    <row r="22746" spans="4:4" s="198" customFormat="1" ht="15.75" customHeight="1">
      <c r="D22746" s="199"/>
    </row>
    <row r="22748" spans="4:4" s="198" customFormat="1" ht="15.75" customHeight="1">
      <c r="D22748" s="199"/>
    </row>
    <row r="22750" spans="4:4" s="198" customFormat="1" ht="15.75" customHeight="1">
      <c r="D22750" s="199"/>
    </row>
    <row r="22752" spans="4:4" s="198" customFormat="1" ht="15.75" customHeight="1">
      <c r="D22752" s="199"/>
    </row>
    <row r="22754" spans="4:4" s="198" customFormat="1" ht="15.75" customHeight="1">
      <c r="D22754" s="199"/>
    </row>
    <row r="22756" spans="4:4" s="198" customFormat="1" ht="15.75" customHeight="1">
      <c r="D22756" s="199"/>
    </row>
    <row r="22758" spans="4:4" s="198" customFormat="1" ht="15.75" customHeight="1">
      <c r="D22758" s="199"/>
    </row>
    <row r="22760" spans="4:4" s="198" customFormat="1" ht="15.75" customHeight="1">
      <c r="D22760" s="199"/>
    </row>
    <row r="22762" spans="4:4" s="198" customFormat="1" ht="15.75" customHeight="1">
      <c r="D22762" s="199"/>
    </row>
    <row r="22764" spans="4:4" s="198" customFormat="1" ht="15.75" customHeight="1">
      <c r="D22764" s="199"/>
    </row>
    <row r="22766" spans="4:4" s="198" customFormat="1" ht="15.75" customHeight="1">
      <c r="D22766" s="199"/>
    </row>
    <row r="22768" spans="4:4" s="198" customFormat="1" ht="15.75" customHeight="1">
      <c r="D22768" s="199"/>
    </row>
    <row r="22770" spans="4:4" s="198" customFormat="1" ht="15.75" customHeight="1">
      <c r="D22770" s="199"/>
    </row>
    <row r="22772" spans="4:4" s="198" customFormat="1" ht="15.75" customHeight="1">
      <c r="D22772" s="199"/>
    </row>
    <row r="22774" spans="4:4" s="198" customFormat="1" ht="15.75" customHeight="1">
      <c r="D22774" s="199"/>
    </row>
    <row r="22776" spans="4:4" s="198" customFormat="1" ht="15.75" customHeight="1">
      <c r="D22776" s="199"/>
    </row>
    <row r="22778" spans="4:4" s="198" customFormat="1" ht="15.75" customHeight="1">
      <c r="D22778" s="199"/>
    </row>
    <row r="22780" spans="4:4" s="198" customFormat="1" ht="15.75" customHeight="1">
      <c r="D22780" s="199"/>
    </row>
    <row r="22782" spans="4:4" s="198" customFormat="1" ht="15.75" customHeight="1">
      <c r="D22782" s="199"/>
    </row>
    <row r="22784" spans="4:4" s="198" customFormat="1" ht="15.75" customHeight="1">
      <c r="D22784" s="199"/>
    </row>
    <row r="22786" spans="4:4" s="198" customFormat="1" ht="15.75" customHeight="1">
      <c r="D22786" s="199"/>
    </row>
    <row r="22788" spans="4:4" s="198" customFormat="1" ht="15.75" customHeight="1">
      <c r="D22788" s="199"/>
    </row>
    <row r="22790" spans="4:4" s="198" customFormat="1" ht="15.75" customHeight="1">
      <c r="D22790" s="199"/>
    </row>
    <row r="22792" spans="4:4" s="198" customFormat="1" ht="15.75" customHeight="1">
      <c r="D22792" s="199"/>
    </row>
    <row r="22794" spans="4:4" s="198" customFormat="1" ht="15.75" customHeight="1">
      <c r="D22794" s="199"/>
    </row>
    <row r="22796" spans="4:4" s="198" customFormat="1" ht="15.75" customHeight="1">
      <c r="D22796" s="199"/>
    </row>
    <row r="22798" spans="4:4" s="198" customFormat="1" ht="15.75" customHeight="1">
      <c r="D22798" s="199"/>
    </row>
    <row r="22800" spans="4:4" s="198" customFormat="1" ht="15.75" customHeight="1">
      <c r="D22800" s="199"/>
    </row>
    <row r="22802" spans="4:4" s="198" customFormat="1" ht="15.75" customHeight="1">
      <c r="D22802" s="199"/>
    </row>
    <row r="22804" spans="4:4" s="198" customFormat="1" ht="15.75" customHeight="1">
      <c r="D22804" s="199"/>
    </row>
    <row r="22806" spans="4:4" s="198" customFormat="1" ht="15.75" customHeight="1">
      <c r="D22806" s="199"/>
    </row>
    <row r="22808" spans="4:4" s="198" customFormat="1" ht="15.75" customHeight="1">
      <c r="D22808" s="199"/>
    </row>
    <row r="22810" spans="4:4" s="198" customFormat="1" ht="15.75" customHeight="1">
      <c r="D22810" s="199"/>
    </row>
    <row r="22812" spans="4:4" s="198" customFormat="1" ht="15.75" customHeight="1">
      <c r="D22812" s="199"/>
    </row>
    <row r="22814" spans="4:4" s="198" customFormat="1" ht="15.75" customHeight="1">
      <c r="D22814" s="199"/>
    </row>
    <row r="22816" spans="4:4" s="198" customFormat="1" ht="15.75" customHeight="1">
      <c r="D22816" s="199"/>
    </row>
    <row r="22818" spans="4:4" s="198" customFormat="1" ht="15.75" customHeight="1">
      <c r="D22818" s="199"/>
    </row>
    <row r="22820" spans="4:4" s="198" customFormat="1" ht="15.75" customHeight="1">
      <c r="D22820" s="199"/>
    </row>
    <row r="22822" spans="4:4" s="198" customFormat="1" ht="15.75" customHeight="1">
      <c r="D22822" s="199"/>
    </row>
    <row r="22824" spans="4:4" s="198" customFormat="1" ht="15.75" customHeight="1">
      <c r="D22824" s="199"/>
    </row>
    <row r="22826" spans="4:4" s="198" customFormat="1" ht="15.75" customHeight="1">
      <c r="D22826" s="199"/>
    </row>
    <row r="22828" spans="4:4" s="198" customFormat="1" ht="15.75" customHeight="1">
      <c r="D22828" s="199"/>
    </row>
    <row r="22830" spans="4:4" s="198" customFormat="1" ht="15.75" customHeight="1">
      <c r="D22830" s="199"/>
    </row>
    <row r="22832" spans="4:4" s="198" customFormat="1" ht="15.75" customHeight="1">
      <c r="D22832" s="199"/>
    </row>
    <row r="22834" spans="4:4" s="198" customFormat="1" ht="15.75" customHeight="1">
      <c r="D22834" s="199"/>
    </row>
    <row r="22836" spans="4:4" s="198" customFormat="1" ht="15.75" customHeight="1">
      <c r="D22836" s="199"/>
    </row>
    <row r="22838" spans="4:4" s="198" customFormat="1" ht="15.75" customHeight="1">
      <c r="D22838" s="199"/>
    </row>
    <row r="22840" spans="4:4" s="198" customFormat="1" ht="15.75" customHeight="1">
      <c r="D22840" s="199"/>
    </row>
    <row r="22842" spans="4:4" s="198" customFormat="1" ht="15.75" customHeight="1">
      <c r="D22842" s="199"/>
    </row>
    <row r="22844" spans="4:4" s="198" customFormat="1" ht="15.75" customHeight="1">
      <c r="D22844" s="199"/>
    </row>
    <row r="22846" spans="4:4" s="198" customFormat="1" ht="15.75" customHeight="1">
      <c r="D22846" s="199"/>
    </row>
    <row r="22848" spans="4:4" s="198" customFormat="1" ht="15.75" customHeight="1">
      <c r="D22848" s="199"/>
    </row>
    <row r="22850" spans="4:4" s="198" customFormat="1" ht="15.75" customHeight="1">
      <c r="D22850" s="199"/>
    </row>
    <row r="22852" spans="4:4" s="198" customFormat="1" ht="15.75" customHeight="1">
      <c r="D22852" s="199"/>
    </row>
    <row r="22854" spans="4:4" s="198" customFormat="1" ht="15.75" customHeight="1">
      <c r="D22854" s="199"/>
    </row>
    <row r="22856" spans="4:4" s="198" customFormat="1" ht="15.75" customHeight="1">
      <c r="D22856" s="199"/>
    </row>
    <row r="22858" spans="4:4" s="198" customFormat="1" ht="15.75" customHeight="1">
      <c r="D22858" s="199"/>
    </row>
    <row r="22860" spans="4:4" s="198" customFormat="1" ht="15.75" customHeight="1">
      <c r="D22860" s="199"/>
    </row>
    <row r="22862" spans="4:4" s="198" customFormat="1" ht="15.75" customHeight="1">
      <c r="D22862" s="199"/>
    </row>
    <row r="22864" spans="4:4" s="198" customFormat="1" ht="15.75" customHeight="1">
      <c r="D22864" s="199"/>
    </row>
    <row r="22866" spans="4:4" s="198" customFormat="1" ht="15.75" customHeight="1">
      <c r="D22866" s="199"/>
    </row>
    <row r="22868" spans="4:4" s="198" customFormat="1" ht="15.75" customHeight="1">
      <c r="D22868" s="199"/>
    </row>
    <row r="22870" spans="4:4" s="198" customFormat="1" ht="15.75" customHeight="1">
      <c r="D22870" s="199"/>
    </row>
    <row r="22872" spans="4:4" s="198" customFormat="1" ht="15.75" customHeight="1">
      <c r="D22872" s="199"/>
    </row>
    <row r="22874" spans="4:4" s="198" customFormat="1" ht="15.75" customHeight="1">
      <c r="D22874" s="199"/>
    </row>
    <row r="22876" spans="4:4" s="198" customFormat="1" ht="15.75" customHeight="1">
      <c r="D22876" s="199"/>
    </row>
    <row r="22878" spans="4:4" s="198" customFormat="1" ht="15.75" customHeight="1">
      <c r="D22878" s="199"/>
    </row>
    <row r="22880" spans="4:4" s="198" customFormat="1" ht="15.75" customHeight="1">
      <c r="D22880" s="199"/>
    </row>
    <row r="22882" spans="4:4" s="198" customFormat="1" ht="15.75" customHeight="1">
      <c r="D22882" s="199"/>
    </row>
    <row r="22884" spans="4:4" s="198" customFormat="1" ht="15.75" customHeight="1">
      <c r="D22884" s="199"/>
    </row>
    <row r="22886" spans="4:4" s="198" customFormat="1" ht="15.75" customHeight="1">
      <c r="D22886" s="199"/>
    </row>
    <row r="22888" spans="4:4" s="198" customFormat="1" ht="15.75" customHeight="1">
      <c r="D22888" s="199"/>
    </row>
    <row r="22890" spans="4:4" s="198" customFormat="1" ht="15.75" customHeight="1">
      <c r="D22890" s="199"/>
    </row>
    <row r="22892" spans="4:4" s="198" customFormat="1" ht="15.75" customHeight="1">
      <c r="D22892" s="199"/>
    </row>
    <row r="22894" spans="4:4" s="198" customFormat="1" ht="15.75" customHeight="1">
      <c r="D22894" s="199"/>
    </row>
    <row r="22896" spans="4:4" s="198" customFormat="1" ht="15.75" customHeight="1">
      <c r="D22896" s="199"/>
    </row>
    <row r="22898" spans="4:4" s="198" customFormat="1" ht="15.75" customHeight="1">
      <c r="D22898" s="199"/>
    </row>
    <row r="22900" spans="4:4" s="198" customFormat="1" ht="15.75" customHeight="1">
      <c r="D22900" s="199"/>
    </row>
    <row r="22902" spans="4:4" s="198" customFormat="1" ht="15.75" customHeight="1">
      <c r="D22902" s="199"/>
    </row>
    <row r="22904" spans="4:4" s="198" customFormat="1" ht="15.75" customHeight="1">
      <c r="D22904" s="199"/>
    </row>
    <row r="22906" spans="4:4" s="198" customFormat="1" ht="15.75" customHeight="1">
      <c r="D22906" s="199"/>
    </row>
    <row r="22908" spans="4:4" s="198" customFormat="1" ht="15.75" customHeight="1">
      <c r="D22908" s="199"/>
    </row>
    <row r="22910" spans="4:4" s="198" customFormat="1" ht="15.75" customHeight="1">
      <c r="D22910" s="199"/>
    </row>
    <row r="22912" spans="4:4" s="198" customFormat="1" ht="15.75" customHeight="1">
      <c r="D22912" s="199"/>
    </row>
    <row r="22914" spans="4:4" s="198" customFormat="1" ht="15.75" customHeight="1">
      <c r="D22914" s="199"/>
    </row>
    <row r="22916" spans="4:4" s="198" customFormat="1" ht="15.75" customHeight="1">
      <c r="D22916" s="199"/>
    </row>
    <row r="22918" spans="4:4" s="198" customFormat="1" ht="15.75" customHeight="1">
      <c r="D22918" s="199"/>
    </row>
    <row r="22920" spans="4:4" s="198" customFormat="1" ht="15.75" customHeight="1">
      <c r="D22920" s="199"/>
    </row>
    <row r="22922" spans="4:4" s="198" customFormat="1" ht="15.75" customHeight="1">
      <c r="D22922" s="199"/>
    </row>
    <row r="22924" spans="4:4" s="198" customFormat="1" ht="15.75" customHeight="1">
      <c r="D22924" s="199"/>
    </row>
    <row r="22926" spans="4:4" s="198" customFormat="1" ht="15.75" customHeight="1">
      <c r="D22926" s="199"/>
    </row>
    <row r="22928" spans="4:4" s="198" customFormat="1" ht="15.75" customHeight="1">
      <c r="D22928" s="199"/>
    </row>
    <row r="22930" spans="4:4" s="198" customFormat="1" ht="15.75" customHeight="1">
      <c r="D22930" s="199"/>
    </row>
    <row r="22932" spans="4:4" s="198" customFormat="1" ht="15.75" customHeight="1">
      <c r="D22932" s="199"/>
    </row>
    <row r="22934" spans="4:4" s="198" customFormat="1" ht="15.75" customHeight="1">
      <c r="D22934" s="199"/>
    </row>
    <row r="22936" spans="4:4" s="198" customFormat="1" ht="15.75" customHeight="1">
      <c r="D22936" s="199"/>
    </row>
    <row r="22938" spans="4:4" s="198" customFormat="1" ht="15.75" customHeight="1">
      <c r="D22938" s="199"/>
    </row>
    <row r="22940" spans="4:4" s="198" customFormat="1" ht="15.75" customHeight="1">
      <c r="D22940" s="199"/>
    </row>
    <row r="22942" spans="4:4" s="198" customFormat="1" ht="15.75" customHeight="1">
      <c r="D22942" s="199"/>
    </row>
    <row r="22944" spans="4:4" s="198" customFormat="1" ht="15.75" customHeight="1">
      <c r="D22944" s="199"/>
    </row>
    <row r="22946" spans="4:4" s="198" customFormat="1" ht="15.75" customHeight="1">
      <c r="D22946" s="199"/>
    </row>
    <row r="22948" spans="4:4" s="198" customFormat="1" ht="15.75" customHeight="1">
      <c r="D22948" s="199"/>
    </row>
    <row r="22950" spans="4:4" s="198" customFormat="1" ht="15.75" customHeight="1">
      <c r="D22950" s="199"/>
    </row>
    <row r="22952" spans="4:4" s="198" customFormat="1" ht="15.75" customHeight="1">
      <c r="D22952" s="199"/>
    </row>
    <row r="22954" spans="4:4" s="198" customFormat="1" ht="15.75" customHeight="1">
      <c r="D22954" s="199"/>
    </row>
    <row r="22956" spans="4:4" s="198" customFormat="1" ht="15.75" customHeight="1">
      <c r="D22956" s="199"/>
    </row>
    <row r="22958" spans="4:4" s="198" customFormat="1" ht="15.75" customHeight="1">
      <c r="D22958" s="199"/>
    </row>
    <row r="22960" spans="4:4" s="198" customFormat="1" ht="15.75" customHeight="1">
      <c r="D22960" s="199"/>
    </row>
    <row r="22962" spans="4:4" s="198" customFormat="1" ht="15.75" customHeight="1">
      <c r="D22962" s="199"/>
    </row>
    <row r="22964" spans="4:4" s="198" customFormat="1" ht="15.75" customHeight="1">
      <c r="D22964" s="199"/>
    </row>
    <row r="22966" spans="4:4" s="198" customFormat="1" ht="15.75" customHeight="1">
      <c r="D22966" s="199"/>
    </row>
    <row r="22968" spans="4:4" s="198" customFormat="1" ht="15.75" customHeight="1">
      <c r="D22968" s="199"/>
    </row>
    <row r="22970" spans="4:4" s="198" customFormat="1" ht="15.75" customHeight="1">
      <c r="D22970" s="199"/>
    </row>
    <row r="22972" spans="4:4" s="198" customFormat="1" ht="15.75" customHeight="1">
      <c r="D22972" s="199"/>
    </row>
    <row r="22974" spans="4:4" s="198" customFormat="1" ht="15.75" customHeight="1">
      <c r="D22974" s="199"/>
    </row>
    <row r="22976" spans="4:4" s="198" customFormat="1" ht="15.75" customHeight="1">
      <c r="D22976" s="199"/>
    </row>
    <row r="22978" spans="4:4" s="198" customFormat="1" ht="15.75" customHeight="1">
      <c r="D22978" s="199"/>
    </row>
    <row r="22980" spans="4:4" s="198" customFormat="1" ht="15.75" customHeight="1">
      <c r="D22980" s="199"/>
    </row>
    <row r="22982" spans="4:4" s="198" customFormat="1" ht="15.75" customHeight="1">
      <c r="D22982" s="199"/>
    </row>
    <row r="22984" spans="4:4" s="198" customFormat="1" ht="15.75" customHeight="1">
      <c r="D22984" s="199"/>
    </row>
    <row r="22986" spans="4:4" s="198" customFormat="1" ht="15.75" customHeight="1">
      <c r="D22986" s="199"/>
    </row>
    <row r="22988" spans="4:4" s="198" customFormat="1" ht="15.75" customHeight="1">
      <c r="D22988" s="199"/>
    </row>
    <row r="22990" spans="4:4" s="198" customFormat="1" ht="15.75" customHeight="1">
      <c r="D22990" s="199"/>
    </row>
    <row r="22992" spans="4:4" s="198" customFormat="1" ht="15.75" customHeight="1">
      <c r="D22992" s="199"/>
    </row>
    <row r="22994" spans="4:4" s="198" customFormat="1" ht="15.75" customHeight="1">
      <c r="D22994" s="199"/>
    </row>
    <row r="22996" spans="4:4" s="198" customFormat="1" ht="15.75" customHeight="1">
      <c r="D22996" s="199"/>
    </row>
    <row r="22998" spans="4:4" s="198" customFormat="1" ht="15.75" customHeight="1">
      <c r="D22998" s="199"/>
    </row>
    <row r="23000" spans="4:4" s="198" customFormat="1" ht="15.75" customHeight="1">
      <c r="D23000" s="199"/>
    </row>
    <row r="23002" spans="4:4" s="198" customFormat="1" ht="15.75" customHeight="1">
      <c r="D23002" s="199"/>
    </row>
    <row r="23004" spans="4:4" s="198" customFormat="1" ht="15.75" customHeight="1">
      <c r="D23004" s="199"/>
    </row>
    <row r="23006" spans="4:4" s="198" customFormat="1" ht="15.75" customHeight="1">
      <c r="D23006" s="199"/>
    </row>
    <row r="23008" spans="4:4" s="198" customFormat="1" ht="15.75" customHeight="1">
      <c r="D23008" s="199"/>
    </row>
    <row r="23010" spans="4:4" s="198" customFormat="1" ht="15.75" customHeight="1">
      <c r="D23010" s="199"/>
    </row>
    <row r="23012" spans="4:4" s="198" customFormat="1" ht="15.75" customHeight="1">
      <c r="D23012" s="199"/>
    </row>
    <row r="23014" spans="4:4" s="198" customFormat="1" ht="15.75" customHeight="1">
      <c r="D23014" s="199"/>
    </row>
    <row r="23016" spans="4:4" s="198" customFormat="1" ht="15.75" customHeight="1">
      <c r="D23016" s="199"/>
    </row>
    <row r="23018" spans="4:4" s="198" customFormat="1" ht="15.75" customHeight="1">
      <c r="D23018" s="199"/>
    </row>
    <row r="23020" spans="4:4" s="198" customFormat="1" ht="15.75" customHeight="1">
      <c r="D23020" s="199"/>
    </row>
    <row r="23022" spans="4:4" s="198" customFormat="1" ht="15.75" customHeight="1">
      <c r="D23022" s="199"/>
    </row>
    <row r="23024" spans="4:4" s="198" customFormat="1" ht="15.75" customHeight="1">
      <c r="D23024" s="199"/>
    </row>
    <row r="23026" spans="4:4" s="198" customFormat="1" ht="15.75" customHeight="1">
      <c r="D23026" s="199"/>
    </row>
    <row r="23028" spans="4:4" s="198" customFormat="1" ht="15.75" customHeight="1">
      <c r="D23028" s="199"/>
    </row>
    <row r="23030" spans="4:4" s="198" customFormat="1" ht="15.75" customHeight="1">
      <c r="D23030" s="199"/>
    </row>
    <row r="23032" spans="4:4" s="198" customFormat="1" ht="15.75" customHeight="1">
      <c r="D23032" s="199"/>
    </row>
    <row r="23034" spans="4:4" s="198" customFormat="1" ht="15.75" customHeight="1">
      <c r="D23034" s="199"/>
    </row>
    <row r="23036" spans="4:4" s="198" customFormat="1" ht="15.75" customHeight="1">
      <c r="D23036" s="199"/>
    </row>
    <row r="23038" spans="4:4" s="198" customFormat="1" ht="15.75" customHeight="1">
      <c r="D23038" s="199"/>
    </row>
    <row r="23040" spans="4:4" s="198" customFormat="1" ht="15.75" customHeight="1">
      <c r="D23040" s="199"/>
    </row>
    <row r="23042" spans="4:4" s="198" customFormat="1" ht="15.75" customHeight="1">
      <c r="D23042" s="199"/>
    </row>
    <row r="23044" spans="4:4" s="198" customFormat="1" ht="15.75" customHeight="1">
      <c r="D23044" s="199"/>
    </row>
    <row r="23046" spans="4:4" s="198" customFormat="1" ht="15.75" customHeight="1">
      <c r="D23046" s="199"/>
    </row>
    <row r="23048" spans="4:4" s="198" customFormat="1" ht="15.75" customHeight="1">
      <c r="D23048" s="199"/>
    </row>
    <row r="23050" spans="4:4" s="198" customFormat="1" ht="15.75" customHeight="1">
      <c r="D23050" s="199"/>
    </row>
    <row r="23052" spans="4:4" s="198" customFormat="1" ht="15.75" customHeight="1">
      <c r="D23052" s="199"/>
    </row>
    <row r="23054" spans="4:4" s="198" customFormat="1" ht="15.75" customHeight="1">
      <c r="D23054" s="199"/>
    </row>
    <row r="23056" spans="4:4" s="198" customFormat="1" ht="15.75" customHeight="1">
      <c r="D23056" s="199"/>
    </row>
    <row r="23058" spans="4:4" s="198" customFormat="1" ht="15.75" customHeight="1">
      <c r="D23058" s="199"/>
    </row>
    <row r="23060" spans="4:4" s="198" customFormat="1" ht="15.75" customHeight="1">
      <c r="D23060" s="199"/>
    </row>
    <row r="23062" spans="4:4" s="198" customFormat="1" ht="15.75" customHeight="1">
      <c r="D23062" s="199"/>
    </row>
    <row r="23064" spans="4:4" s="198" customFormat="1" ht="15.75" customHeight="1">
      <c r="D23064" s="199"/>
    </row>
    <row r="23066" spans="4:4" s="198" customFormat="1" ht="15.75" customHeight="1">
      <c r="D23066" s="199"/>
    </row>
    <row r="23068" spans="4:4" s="198" customFormat="1" ht="15.75" customHeight="1">
      <c r="D23068" s="199"/>
    </row>
    <row r="23070" spans="4:4" s="198" customFormat="1" ht="15.75" customHeight="1">
      <c r="D23070" s="199"/>
    </row>
    <row r="23072" spans="4:4" s="198" customFormat="1" ht="15.75" customHeight="1">
      <c r="D23072" s="199"/>
    </row>
    <row r="23074" spans="4:4" s="198" customFormat="1" ht="15.75" customHeight="1">
      <c r="D23074" s="199"/>
    </row>
    <row r="23076" spans="4:4" s="198" customFormat="1" ht="15.75" customHeight="1">
      <c r="D23076" s="199"/>
    </row>
    <row r="23078" spans="4:4" s="198" customFormat="1" ht="15.75" customHeight="1">
      <c r="D23078" s="199"/>
    </row>
    <row r="23080" spans="4:4" s="198" customFormat="1" ht="15.75" customHeight="1">
      <c r="D23080" s="199"/>
    </row>
    <row r="23082" spans="4:4" s="198" customFormat="1" ht="15.75" customHeight="1">
      <c r="D23082" s="199"/>
    </row>
    <row r="23084" spans="4:4" s="198" customFormat="1" ht="15.75" customHeight="1">
      <c r="D23084" s="199"/>
    </row>
    <row r="23086" spans="4:4" s="198" customFormat="1" ht="15.75" customHeight="1">
      <c r="D23086" s="199"/>
    </row>
    <row r="23088" spans="4:4" s="198" customFormat="1" ht="15.75" customHeight="1">
      <c r="D23088" s="199"/>
    </row>
    <row r="23090" spans="4:4" s="198" customFormat="1" ht="15.75" customHeight="1">
      <c r="D23090" s="199"/>
    </row>
    <row r="23092" spans="4:4" s="198" customFormat="1" ht="15.75" customHeight="1">
      <c r="D23092" s="199"/>
    </row>
    <row r="23094" spans="4:4" s="198" customFormat="1" ht="15.75" customHeight="1">
      <c r="D23094" s="199"/>
    </row>
    <row r="23096" spans="4:4" s="198" customFormat="1" ht="15.75" customHeight="1">
      <c r="D23096" s="199"/>
    </row>
    <row r="23098" spans="4:4" s="198" customFormat="1" ht="15.75" customHeight="1">
      <c r="D23098" s="199"/>
    </row>
    <row r="23100" spans="4:4" s="198" customFormat="1" ht="15.75" customHeight="1">
      <c r="D23100" s="199"/>
    </row>
    <row r="23102" spans="4:4" s="198" customFormat="1" ht="15.75" customHeight="1">
      <c r="D23102" s="199"/>
    </row>
    <row r="23104" spans="4:4" s="198" customFormat="1" ht="15.75" customHeight="1">
      <c r="D23104" s="199"/>
    </row>
    <row r="23106" spans="4:4" s="198" customFormat="1" ht="15.75" customHeight="1">
      <c r="D23106" s="199"/>
    </row>
    <row r="23108" spans="4:4" s="198" customFormat="1" ht="15.75" customHeight="1">
      <c r="D23108" s="199"/>
    </row>
    <row r="23110" spans="4:4" s="198" customFormat="1" ht="15.75" customHeight="1">
      <c r="D23110" s="199"/>
    </row>
    <row r="23112" spans="4:4" s="198" customFormat="1" ht="15.75" customHeight="1">
      <c r="D23112" s="199"/>
    </row>
    <row r="23114" spans="4:4" s="198" customFormat="1" ht="15.75" customHeight="1">
      <c r="D23114" s="199"/>
    </row>
    <row r="23116" spans="4:4" s="198" customFormat="1" ht="15.75" customHeight="1">
      <c r="D23116" s="199"/>
    </row>
    <row r="23118" spans="4:4" s="198" customFormat="1" ht="15.75" customHeight="1">
      <c r="D23118" s="199"/>
    </row>
    <row r="23120" spans="4:4" s="198" customFormat="1" ht="15.75" customHeight="1">
      <c r="D23120" s="199"/>
    </row>
    <row r="23122" spans="4:4" s="198" customFormat="1" ht="15.75" customHeight="1">
      <c r="D23122" s="199"/>
    </row>
    <row r="23124" spans="4:4" s="198" customFormat="1" ht="15.75" customHeight="1">
      <c r="D23124" s="199"/>
    </row>
    <row r="23126" spans="4:4" s="198" customFormat="1" ht="15.75" customHeight="1">
      <c r="D23126" s="199"/>
    </row>
    <row r="23128" spans="4:4" s="198" customFormat="1" ht="15.75" customHeight="1">
      <c r="D23128" s="199"/>
    </row>
    <row r="23130" spans="4:4" s="198" customFormat="1" ht="15.75" customHeight="1">
      <c r="D23130" s="199"/>
    </row>
    <row r="23132" spans="4:4" s="198" customFormat="1" ht="15.75" customHeight="1">
      <c r="D23132" s="199"/>
    </row>
    <row r="23134" spans="4:4" s="198" customFormat="1" ht="15.75" customHeight="1">
      <c r="D23134" s="199"/>
    </row>
    <row r="23136" spans="4:4" s="198" customFormat="1" ht="15.75" customHeight="1">
      <c r="D23136" s="199"/>
    </row>
    <row r="23138" spans="4:4" s="198" customFormat="1" ht="15.75" customHeight="1">
      <c r="D23138" s="199"/>
    </row>
    <row r="23140" spans="4:4" s="198" customFormat="1" ht="15.75" customHeight="1">
      <c r="D23140" s="199"/>
    </row>
    <row r="23142" spans="4:4" s="198" customFormat="1" ht="15.75" customHeight="1">
      <c r="D23142" s="199"/>
    </row>
    <row r="23144" spans="4:4" s="198" customFormat="1" ht="15.75" customHeight="1">
      <c r="D23144" s="199"/>
    </row>
    <row r="23146" spans="4:4" s="198" customFormat="1" ht="15.75" customHeight="1">
      <c r="D23146" s="199"/>
    </row>
    <row r="23148" spans="4:4" s="198" customFormat="1" ht="15.75" customHeight="1">
      <c r="D23148" s="199"/>
    </row>
    <row r="23150" spans="4:4" s="198" customFormat="1" ht="15.75" customHeight="1">
      <c r="D23150" s="199"/>
    </row>
    <row r="23152" spans="4:4" s="198" customFormat="1" ht="15.75" customHeight="1">
      <c r="D23152" s="199"/>
    </row>
    <row r="23154" spans="4:4" s="198" customFormat="1" ht="15.75" customHeight="1">
      <c r="D23154" s="199"/>
    </row>
    <row r="23156" spans="4:4" s="198" customFormat="1" ht="15.75" customHeight="1">
      <c r="D23156" s="199"/>
    </row>
    <row r="23158" spans="4:4" s="198" customFormat="1" ht="15.75" customHeight="1">
      <c r="D23158" s="199"/>
    </row>
    <row r="23160" spans="4:4" s="198" customFormat="1" ht="15.75" customHeight="1">
      <c r="D23160" s="199"/>
    </row>
    <row r="23162" spans="4:4" s="198" customFormat="1" ht="15.75" customHeight="1">
      <c r="D23162" s="199"/>
    </row>
    <row r="23164" spans="4:4" s="198" customFormat="1" ht="15.75" customHeight="1">
      <c r="D23164" s="199"/>
    </row>
    <row r="23166" spans="4:4" s="198" customFormat="1" ht="15.75" customHeight="1">
      <c r="D23166" s="199"/>
    </row>
    <row r="23168" spans="4:4" s="198" customFormat="1" ht="15.75" customHeight="1">
      <c r="D23168" s="199"/>
    </row>
    <row r="23170" spans="4:4" s="198" customFormat="1" ht="15.75" customHeight="1">
      <c r="D23170" s="199"/>
    </row>
    <row r="23172" spans="4:4" s="198" customFormat="1" ht="15.75" customHeight="1">
      <c r="D23172" s="199"/>
    </row>
    <row r="23174" spans="4:4" s="198" customFormat="1" ht="15.75" customHeight="1">
      <c r="D23174" s="199"/>
    </row>
    <row r="23176" spans="4:4" s="198" customFormat="1" ht="15.75" customHeight="1">
      <c r="D23176" s="199"/>
    </row>
    <row r="23178" spans="4:4" s="198" customFormat="1" ht="15.75" customHeight="1">
      <c r="D23178" s="199"/>
    </row>
    <row r="23180" spans="4:4" s="198" customFormat="1" ht="15.75" customHeight="1">
      <c r="D23180" s="199"/>
    </row>
    <row r="23182" spans="4:4" s="198" customFormat="1" ht="15.75" customHeight="1">
      <c r="D23182" s="199"/>
    </row>
    <row r="23184" spans="4:4" s="198" customFormat="1" ht="15.75" customHeight="1">
      <c r="D23184" s="199"/>
    </row>
    <row r="23186" spans="4:4" s="198" customFormat="1" ht="15.75" customHeight="1">
      <c r="D23186" s="199"/>
    </row>
    <row r="23188" spans="4:4" s="198" customFormat="1" ht="15.75" customHeight="1">
      <c r="D23188" s="199"/>
    </row>
    <row r="23190" spans="4:4" s="198" customFormat="1" ht="15.75" customHeight="1">
      <c r="D23190" s="199"/>
    </row>
    <row r="23192" spans="4:4" s="198" customFormat="1" ht="15.75" customHeight="1">
      <c r="D23192" s="199"/>
    </row>
    <row r="23194" spans="4:4" s="198" customFormat="1" ht="15.75" customHeight="1">
      <c r="D23194" s="199"/>
    </row>
    <row r="23196" spans="4:4" s="198" customFormat="1" ht="15.75" customHeight="1">
      <c r="D23196" s="199"/>
    </row>
    <row r="23198" spans="4:4" s="198" customFormat="1" ht="15.75" customHeight="1">
      <c r="D23198" s="199"/>
    </row>
    <row r="23200" spans="4:4" s="198" customFormat="1" ht="15.75" customHeight="1">
      <c r="D23200" s="199"/>
    </row>
    <row r="23202" spans="4:4" s="198" customFormat="1" ht="15.75" customHeight="1">
      <c r="D23202" s="199"/>
    </row>
    <row r="23204" spans="4:4" s="198" customFormat="1" ht="15.75" customHeight="1">
      <c r="D23204" s="199"/>
    </row>
    <row r="23206" spans="4:4" s="198" customFormat="1" ht="15.75" customHeight="1">
      <c r="D23206" s="199"/>
    </row>
    <row r="23208" spans="4:4" s="198" customFormat="1" ht="15.75" customHeight="1">
      <c r="D23208" s="199"/>
    </row>
    <row r="23210" spans="4:4" s="198" customFormat="1" ht="15.75" customHeight="1">
      <c r="D23210" s="199"/>
    </row>
    <row r="23212" spans="4:4" s="198" customFormat="1" ht="15.75" customHeight="1">
      <c r="D23212" s="199"/>
    </row>
    <row r="23214" spans="4:4" s="198" customFormat="1" ht="15.75" customHeight="1">
      <c r="D23214" s="199"/>
    </row>
    <row r="23216" spans="4:4" s="198" customFormat="1" ht="15.75" customHeight="1">
      <c r="D23216" s="199"/>
    </row>
    <row r="23218" spans="4:4" s="198" customFormat="1" ht="15.75" customHeight="1">
      <c r="D23218" s="199"/>
    </row>
    <row r="23220" spans="4:4" s="198" customFormat="1" ht="15.75" customHeight="1">
      <c r="D23220" s="199"/>
    </row>
    <row r="23222" spans="4:4" s="198" customFormat="1" ht="15.75" customHeight="1">
      <c r="D23222" s="199"/>
    </row>
    <row r="23224" spans="4:4" s="198" customFormat="1" ht="15.75" customHeight="1">
      <c r="D23224" s="199"/>
    </row>
    <row r="23226" spans="4:4" s="198" customFormat="1" ht="15.75" customHeight="1">
      <c r="D23226" s="199"/>
    </row>
    <row r="23228" spans="4:4" s="198" customFormat="1" ht="15.75" customHeight="1">
      <c r="D23228" s="199"/>
    </row>
    <row r="23230" spans="4:4" s="198" customFormat="1" ht="15.75" customHeight="1">
      <c r="D23230" s="199"/>
    </row>
    <row r="23232" spans="4:4" s="198" customFormat="1" ht="15.75" customHeight="1">
      <c r="D23232" s="199"/>
    </row>
    <row r="23234" spans="4:4" s="198" customFormat="1" ht="15.75" customHeight="1">
      <c r="D23234" s="199"/>
    </row>
    <row r="23236" spans="4:4" s="198" customFormat="1" ht="15.75" customHeight="1">
      <c r="D23236" s="199"/>
    </row>
    <row r="23238" spans="4:4" s="198" customFormat="1" ht="15.75" customHeight="1">
      <c r="D23238" s="199"/>
    </row>
    <row r="23240" spans="4:4" s="198" customFormat="1" ht="15.75" customHeight="1">
      <c r="D23240" s="199"/>
    </row>
    <row r="23242" spans="4:4" s="198" customFormat="1" ht="15.75" customHeight="1">
      <c r="D23242" s="199"/>
    </row>
    <row r="23244" spans="4:4" s="198" customFormat="1" ht="15.75" customHeight="1">
      <c r="D23244" s="199"/>
    </row>
    <row r="23246" spans="4:4" s="198" customFormat="1" ht="15.75" customHeight="1">
      <c r="D23246" s="199"/>
    </row>
    <row r="23248" spans="4:4" s="198" customFormat="1" ht="15.75" customHeight="1">
      <c r="D23248" s="199"/>
    </row>
    <row r="23250" spans="4:4" s="198" customFormat="1" ht="15.75" customHeight="1">
      <c r="D23250" s="199"/>
    </row>
    <row r="23252" spans="4:4" s="198" customFormat="1" ht="15.75" customHeight="1">
      <c r="D23252" s="199"/>
    </row>
    <row r="23254" spans="4:4" s="198" customFormat="1" ht="15.75" customHeight="1">
      <c r="D23254" s="199"/>
    </row>
    <row r="23256" spans="4:4" s="198" customFormat="1" ht="15.75" customHeight="1">
      <c r="D23256" s="199"/>
    </row>
    <row r="23258" spans="4:4" s="198" customFormat="1" ht="15.75" customHeight="1">
      <c r="D23258" s="199"/>
    </row>
    <row r="23260" spans="4:4" s="198" customFormat="1" ht="15.75" customHeight="1">
      <c r="D23260" s="199"/>
    </row>
    <row r="23262" spans="4:4" s="198" customFormat="1" ht="15.75" customHeight="1">
      <c r="D23262" s="199"/>
    </row>
    <row r="23264" spans="4:4" s="198" customFormat="1" ht="15.75" customHeight="1">
      <c r="D23264" s="199"/>
    </row>
    <row r="23266" spans="4:4" s="198" customFormat="1" ht="15.75" customHeight="1">
      <c r="D23266" s="199"/>
    </row>
    <row r="23268" spans="4:4" s="198" customFormat="1" ht="15.75" customHeight="1">
      <c r="D23268" s="199"/>
    </row>
    <row r="23270" spans="4:4" s="198" customFormat="1" ht="15.75" customHeight="1">
      <c r="D23270" s="199"/>
    </row>
    <row r="23272" spans="4:4" s="198" customFormat="1" ht="15.75" customHeight="1">
      <c r="D23272" s="199"/>
    </row>
    <row r="23274" spans="4:4" s="198" customFormat="1" ht="15.75" customHeight="1">
      <c r="D23274" s="199"/>
    </row>
    <row r="23276" spans="4:4" s="198" customFormat="1" ht="15.75" customHeight="1">
      <c r="D23276" s="199"/>
    </row>
    <row r="23278" spans="4:4" s="198" customFormat="1" ht="15.75" customHeight="1">
      <c r="D23278" s="199"/>
    </row>
    <row r="23280" spans="4:4" s="198" customFormat="1" ht="15.75" customHeight="1">
      <c r="D23280" s="199"/>
    </row>
    <row r="23282" spans="4:4" s="198" customFormat="1" ht="15.75" customHeight="1">
      <c r="D23282" s="199"/>
    </row>
    <row r="23284" spans="4:4" s="198" customFormat="1" ht="15.75" customHeight="1">
      <c r="D23284" s="199"/>
    </row>
    <row r="23286" spans="4:4" s="198" customFormat="1" ht="15.75" customHeight="1">
      <c r="D23286" s="199"/>
    </row>
    <row r="23288" spans="4:4" s="198" customFormat="1" ht="15.75" customHeight="1">
      <c r="D23288" s="199"/>
    </row>
    <row r="23290" spans="4:4" s="198" customFormat="1" ht="15.75" customHeight="1">
      <c r="D23290" s="199"/>
    </row>
    <row r="23292" spans="4:4" s="198" customFormat="1" ht="15.75" customHeight="1">
      <c r="D23292" s="199"/>
    </row>
    <row r="23294" spans="4:4" s="198" customFormat="1" ht="15.75" customHeight="1">
      <c r="D23294" s="199"/>
    </row>
    <row r="23296" spans="4:4" s="198" customFormat="1" ht="15.75" customHeight="1">
      <c r="D23296" s="199"/>
    </row>
    <row r="23298" spans="4:4" s="198" customFormat="1" ht="15.75" customHeight="1">
      <c r="D23298" s="199"/>
    </row>
    <row r="23300" spans="4:4" s="198" customFormat="1" ht="15.75" customHeight="1">
      <c r="D23300" s="199"/>
    </row>
    <row r="23302" spans="4:4" s="198" customFormat="1" ht="15.75" customHeight="1">
      <c r="D23302" s="199"/>
    </row>
    <row r="23304" spans="4:4" s="198" customFormat="1" ht="15.75" customHeight="1">
      <c r="D23304" s="199"/>
    </row>
    <row r="23306" spans="4:4" s="198" customFormat="1" ht="15.75" customHeight="1">
      <c r="D23306" s="199"/>
    </row>
    <row r="23308" spans="4:4" s="198" customFormat="1" ht="15.75" customHeight="1">
      <c r="D23308" s="199"/>
    </row>
    <row r="23310" spans="4:4" s="198" customFormat="1" ht="15.75" customHeight="1">
      <c r="D23310" s="199"/>
    </row>
    <row r="23312" spans="4:4" s="198" customFormat="1" ht="15.75" customHeight="1">
      <c r="D23312" s="199"/>
    </row>
    <row r="23314" spans="4:4" s="198" customFormat="1" ht="15.75" customHeight="1">
      <c r="D23314" s="199"/>
    </row>
    <row r="23316" spans="4:4" s="198" customFormat="1" ht="15.75" customHeight="1">
      <c r="D23316" s="199"/>
    </row>
    <row r="23318" spans="4:4" s="198" customFormat="1" ht="15.75" customHeight="1">
      <c r="D23318" s="199"/>
    </row>
    <row r="23320" spans="4:4" s="198" customFormat="1" ht="15.75" customHeight="1">
      <c r="D23320" s="199"/>
    </row>
    <row r="23322" spans="4:4" s="198" customFormat="1" ht="15.75" customHeight="1">
      <c r="D23322" s="199"/>
    </row>
    <row r="23324" spans="4:4" s="198" customFormat="1" ht="15.75" customHeight="1">
      <c r="D23324" s="199"/>
    </row>
    <row r="23326" spans="4:4" s="198" customFormat="1" ht="15.75" customHeight="1">
      <c r="D23326" s="199"/>
    </row>
    <row r="23328" spans="4:4" s="198" customFormat="1" ht="15.75" customHeight="1">
      <c r="D23328" s="199"/>
    </row>
    <row r="23330" spans="4:4" s="198" customFormat="1" ht="15.75" customHeight="1">
      <c r="D23330" s="199"/>
    </row>
    <row r="23332" spans="4:4" s="198" customFormat="1" ht="15.75" customHeight="1">
      <c r="D23332" s="199"/>
    </row>
    <row r="23334" spans="4:4" s="198" customFormat="1" ht="15.75" customHeight="1">
      <c r="D23334" s="199"/>
    </row>
    <row r="23336" spans="4:4" s="198" customFormat="1" ht="15.75" customHeight="1">
      <c r="D23336" s="199"/>
    </row>
    <row r="23338" spans="4:4" s="198" customFormat="1" ht="15.75" customHeight="1">
      <c r="D23338" s="199"/>
    </row>
    <row r="23340" spans="4:4" s="198" customFormat="1" ht="15.75" customHeight="1">
      <c r="D23340" s="199"/>
    </row>
    <row r="23342" spans="4:4" s="198" customFormat="1" ht="15.75" customHeight="1">
      <c r="D23342" s="199"/>
    </row>
    <row r="23344" spans="4:4" s="198" customFormat="1" ht="15.75" customHeight="1">
      <c r="D23344" s="199"/>
    </row>
    <row r="23346" spans="4:4" s="198" customFormat="1" ht="15.75" customHeight="1">
      <c r="D23346" s="199"/>
    </row>
    <row r="23348" spans="4:4" s="198" customFormat="1" ht="15.75" customHeight="1">
      <c r="D23348" s="199"/>
    </row>
    <row r="23350" spans="4:4" s="198" customFormat="1" ht="15.75" customHeight="1">
      <c r="D23350" s="199"/>
    </row>
    <row r="23352" spans="4:4" s="198" customFormat="1" ht="15.75" customHeight="1">
      <c r="D23352" s="199"/>
    </row>
    <row r="23354" spans="4:4" s="198" customFormat="1" ht="15.75" customHeight="1">
      <c r="D23354" s="199"/>
    </row>
    <row r="23356" spans="4:4" s="198" customFormat="1" ht="15.75" customHeight="1">
      <c r="D23356" s="199"/>
    </row>
    <row r="23358" spans="4:4" s="198" customFormat="1" ht="15.75" customHeight="1">
      <c r="D23358" s="199"/>
    </row>
    <row r="23360" spans="4:4" s="198" customFormat="1" ht="15.75" customHeight="1">
      <c r="D23360" s="199"/>
    </row>
    <row r="23362" spans="4:4" s="198" customFormat="1" ht="15.75" customHeight="1">
      <c r="D23362" s="199"/>
    </row>
    <row r="23364" spans="4:4" s="198" customFormat="1" ht="15.75" customHeight="1">
      <c r="D23364" s="199"/>
    </row>
    <row r="23366" spans="4:4" s="198" customFormat="1" ht="15.75" customHeight="1">
      <c r="D23366" s="199"/>
    </row>
    <row r="23368" spans="4:4" s="198" customFormat="1" ht="15.75" customHeight="1">
      <c r="D23368" s="199"/>
    </row>
    <row r="23370" spans="4:4" s="198" customFormat="1" ht="15.75" customHeight="1">
      <c r="D23370" s="199"/>
    </row>
    <row r="23372" spans="4:4" s="198" customFormat="1" ht="15.75" customHeight="1">
      <c r="D23372" s="199"/>
    </row>
    <row r="23374" spans="4:4" s="198" customFormat="1" ht="15.75" customHeight="1">
      <c r="D23374" s="199"/>
    </row>
    <row r="23376" spans="4:4" s="198" customFormat="1" ht="15.75" customHeight="1">
      <c r="D23376" s="199"/>
    </row>
    <row r="23378" spans="4:4" s="198" customFormat="1" ht="15.75" customHeight="1">
      <c r="D23378" s="199"/>
    </row>
    <row r="23380" spans="4:4" s="198" customFormat="1" ht="15.75" customHeight="1">
      <c r="D23380" s="199"/>
    </row>
    <row r="23382" spans="4:4" s="198" customFormat="1" ht="15.75" customHeight="1">
      <c r="D23382" s="199"/>
    </row>
    <row r="23384" spans="4:4" s="198" customFormat="1" ht="15.75" customHeight="1">
      <c r="D23384" s="199"/>
    </row>
    <row r="23386" spans="4:4" s="198" customFormat="1" ht="15.75" customHeight="1">
      <c r="D23386" s="199"/>
    </row>
    <row r="23388" spans="4:4" s="198" customFormat="1" ht="15.75" customHeight="1">
      <c r="D23388" s="199"/>
    </row>
    <row r="23390" spans="4:4" s="198" customFormat="1" ht="15.75" customHeight="1">
      <c r="D23390" s="199"/>
    </row>
    <row r="23392" spans="4:4" s="198" customFormat="1" ht="15.75" customHeight="1">
      <c r="D23392" s="199"/>
    </row>
    <row r="23394" spans="4:4" s="198" customFormat="1" ht="15.75" customHeight="1">
      <c r="D23394" s="199"/>
    </row>
    <row r="23396" spans="4:4" s="198" customFormat="1" ht="15.75" customHeight="1">
      <c r="D23396" s="199"/>
    </row>
    <row r="23398" spans="4:4" s="198" customFormat="1" ht="15.75" customHeight="1">
      <c r="D23398" s="199"/>
    </row>
    <row r="23400" spans="4:4" s="198" customFormat="1" ht="15.75" customHeight="1">
      <c r="D23400" s="199"/>
    </row>
    <row r="23402" spans="4:4" s="198" customFormat="1" ht="15.75" customHeight="1">
      <c r="D23402" s="199"/>
    </row>
    <row r="23404" spans="4:4" s="198" customFormat="1" ht="15.75" customHeight="1">
      <c r="D23404" s="199"/>
    </row>
    <row r="23406" spans="4:4" s="198" customFormat="1" ht="15.75" customHeight="1">
      <c r="D23406" s="199"/>
    </row>
    <row r="23408" spans="4:4" s="198" customFormat="1" ht="15.75" customHeight="1">
      <c r="D23408" s="199"/>
    </row>
    <row r="23410" spans="4:4" s="198" customFormat="1" ht="15.75" customHeight="1">
      <c r="D23410" s="199"/>
    </row>
    <row r="23412" spans="4:4" s="198" customFormat="1" ht="15.75" customHeight="1">
      <c r="D23412" s="199"/>
    </row>
    <row r="23414" spans="4:4" s="198" customFormat="1" ht="15.75" customHeight="1">
      <c r="D23414" s="199"/>
    </row>
    <row r="23416" spans="4:4" s="198" customFormat="1" ht="15.75" customHeight="1">
      <c r="D23416" s="199"/>
    </row>
    <row r="23418" spans="4:4" s="198" customFormat="1" ht="15.75" customHeight="1">
      <c r="D23418" s="199"/>
    </row>
    <row r="23420" spans="4:4" s="198" customFormat="1" ht="15.75" customHeight="1">
      <c r="D23420" s="199"/>
    </row>
    <row r="23422" spans="4:4" s="198" customFormat="1" ht="15.75" customHeight="1">
      <c r="D23422" s="199"/>
    </row>
    <row r="23424" spans="4:4" s="198" customFormat="1" ht="15.75" customHeight="1">
      <c r="D23424" s="199"/>
    </row>
    <row r="23426" spans="4:4" s="198" customFormat="1" ht="15.75" customHeight="1">
      <c r="D23426" s="199"/>
    </row>
    <row r="23428" spans="4:4" s="198" customFormat="1" ht="15.75" customHeight="1">
      <c r="D23428" s="199"/>
    </row>
    <row r="23430" spans="4:4" s="198" customFormat="1" ht="15.75" customHeight="1">
      <c r="D23430" s="199"/>
    </row>
    <row r="23432" spans="4:4" s="198" customFormat="1" ht="15.75" customHeight="1">
      <c r="D23432" s="199"/>
    </row>
    <row r="23434" spans="4:4" s="198" customFormat="1" ht="15.75" customHeight="1">
      <c r="D23434" s="199"/>
    </row>
    <row r="23436" spans="4:4" s="198" customFormat="1" ht="15.75" customHeight="1">
      <c r="D23436" s="199"/>
    </row>
    <row r="23438" spans="4:4" s="198" customFormat="1" ht="15.75" customHeight="1">
      <c r="D23438" s="199"/>
    </row>
    <row r="23440" spans="4:4" s="198" customFormat="1" ht="15.75" customHeight="1">
      <c r="D23440" s="199"/>
    </row>
    <row r="23442" spans="4:4" s="198" customFormat="1" ht="15.75" customHeight="1">
      <c r="D23442" s="199"/>
    </row>
    <row r="23444" spans="4:4" s="198" customFormat="1" ht="15.75" customHeight="1">
      <c r="D23444" s="199"/>
    </row>
    <row r="23446" spans="4:4" s="198" customFormat="1" ht="15.75" customHeight="1">
      <c r="D23446" s="199"/>
    </row>
    <row r="23448" spans="4:4" s="198" customFormat="1" ht="15.75" customHeight="1">
      <c r="D23448" s="199"/>
    </row>
    <row r="23450" spans="4:4" s="198" customFormat="1" ht="15.75" customHeight="1">
      <c r="D23450" s="199"/>
    </row>
    <row r="23452" spans="4:4" s="198" customFormat="1" ht="15.75" customHeight="1">
      <c r="D23452" s="199"/>
    </row>
    <row r="23454" spans="4:4" s="198" customFormat="1" ht="15.75" customHeight="1">
      <c r="D23454" s="199"/>
    </row>
    <row r="23456" spans="4:4" s="198" customFormat="1" ht="15.75" customHeight="1">
      <c r="D23456" s="199"/>
    </row>
    <row r="23458" spans="4:4" s="198" customFormat="1" ht="15.75" customHeight="1">
      <c r="D23458" s="199"/>
    </row>
    <row r="23460" spans="4:4" s="198" customFormat="1" ht="15.75" customHeight="1">
      <c r="D23460" s="199"/>
    </row>
    <row r="23462" spans="4:4" s="198" customFormat="1" ht="15.75" customHeight="1">
      <c r="D23462" s="199"/>
    </row>
    <row r="23464" spans="4:4" s="198" customFormat="1" ht="15.75" customHeight="1">
      <c r="D23464" s="199"/>
    </row>
    <row r="23466" spans="4:4" s="198" customFormat="1" ht="15.75" customHeight="1">
      <c r="D23466" s="199"/>
    </row>
    <row r="23468" spans="4:4" s="198" customFormat="1" ht="15.75" customHeight="1">
      <c r="D23468" s="199"/>
    </row>
    <row r="23470" spans="4:4" s="198" customFormat="1" ht="15.75" customHeight="1">
      <c r="D23470" s="199"/>
    </row>
    <row r="23472" spans="4:4" s="198" customFormat="1" ht="15.75" customHeight="1">
      <c r="D23472" s="199"/>
    </row>
    <row r="23474" spans="4:4" s="198" customFormat="1" ht="15.75" customHeight="1">
      <c r="D23474" s="199"/>
    </row>
    <row r="23476" spans="4:4" s="198" customFormat="1" ht="15.75" customHeight="1">
      <c r="D23476" s="199"/>
    </row>
    <row r="23478" spans="4:4" s="198" customFormat="1" ht="15.75" customHeight="1">
      <c r="D23478" s="199"/>
    </row>
    <row r="23480" spans="4:4" s="198" customFormat="1" ht="15.75" customHeight="1">
      <c r="D23480" s="199"/>
    </row>
    <row r="23482" spans="4:4" s="198" customFormat="1" ht="15.75" customHeight="1">
      <c r="D23482" s="199"/>
    </row>
    <row r="23484" spans="4:4" s="198" customFormat="1" ht="15.75" customHeight="1">
      <c r="D23484" s="199"/>
    </row>
    <row r="23486" spans="4:4" s="198" customFormat="1" ht="15.75" customHeight="1">
      <c r="D23486" s="199"/>
    </row>
    <row r="23488" spans="4:4" s="198" customFormat="1" ht="15.75" customHeight="1">
      <c r="D23488" s="199"/>
    </row>
    <row r="23490" spans="4:4" s="198" customFormat="1" ht="15.75" customHeight="1">
      <c r="D23490" s="199"/>
    </row>
    <row r="23492" spans="4:4" s="198" customFormat="1" ht="15.75" customHeight="1">
      <c r="D23492" s="199"/>
    </row>
    <row r="23494" spans="4:4" s="198" customFormat="1" ht="15.75" customHeight="1">
      <c r="D23494" s="199"/>
    </row>
    <row r="23496" spans="4:4" s="198" customFormat="1" ht="15.75" customHeight="1">
      <c r="D23496" s="199"/>
    </row>
    <row r="23498" spans="4:4" s="198" customFormat="1" ht="15.75" customHeight="1">
      <c r="D23498" s="199"/>
    </row>
    <row r="23500" spans="4:4" s="198" customFormat="1" ht="15.75" customHeight="1">
      <c r="D23500" s="199"/>
    </row>
    <row r="23502" spans="4:4" s="198" customFormat="1" ht="15.75" customHeight="1">
      <c r="D23502" s="199"/>
    </row>
    <row r="23504" spans="4:4" s="198" customFormat="1" ht="15.75" customHeight="1">
      <c r="D23504" s="199"/>
    </row>
    <row r="23506" spans="4:4" s="198" customFormat="1" ht="15.75" customHeight="1">
      <c r="D23506" s="199"/>
    </row>
    <row r="23508" spans="4:4" s="198" customFormat="1" ht="15.75" customHeight="1">
      <c r="D23508" s="199"/>
    </row>
    <row r="23510" spans="4:4" s="198" customFormat="1" ht="15.75" customHeight="1">
      <c r="D23510" s="199"/>
    </row>
    <row r="23512" spans="4:4" s="198" customFormat="1" ht="15.75" customHeight="1">
      <c r="D23512" s="199"/>
    </row>
    <row r="23514" spans="4:4" s="198" customFormat="1" ht="15.75" customHeight="1">
      <c r="D23514" s="199"/>
    </row>
    <row r="23516" spans="4:4" s="198" customFormat="1" ht="15.75" customHeight="1">
      <c r="D23516" s="199"/>
    </row>
    <row r="23518" spans="4:4" s="198" customFormat="1" ht="15.75" customHeight="1">
      <c r="D23518" s="199"/>
    </row>
    <row r="23520" spans="4:4" s="198" customFormat="1" ht="15.75" customHeight="1">
      <c r="D23520" s="199"/>
    </row>
    <row r="23522" spans="4:4" s="198" customFormat="1" ht="15.75" customHeight="1">
      <c r="D23522" s="199"/>
    </row>
    <row r="23524" spans="4:4" s="198" customFormat="1" ht="15.75" customHeight="1">
      <c r="D23524" s="199"/>
    </row>
    <row r="23526" spans="4:4" s="198" customFormat="1" ht="15.75" customHeight="1">
      <c r="D23526" s="199"/>
    </row>
    <row r="23528" spans="4:4" s="198" customFormat="1" ht="15.75" customHeight="1">
      <c r="D23528" s="199"/>
    </row>
    <row r="23530" spans="4:4" s="198" customFormat="1" ht="15.75" customHeight="1">
      <c r="D23530" s="199"/>
    </row>
    <row r="23532" spans="4:4" s="198" customFormat="1" ht="15.75" customHeight="1">
      <c r="D23532" s="199"/>
    </row>
    <row r="23534" spans="4:4" s="198" customFormat="1" ht="15.75" customHeight="1">
      <c r="D23534" s="199"/>
    </row>
    <row r="23536" spans="4:4" s="198" customFormat="1" ht="15.75" customHeight="1">
      <c r="D23536" s="199"/>
    </row>
    <row r="23538" spans="4:4" s="198" customFormat="1" ht="15.75" customHeight="1">
      <c r="D23538" s="199"/>
    </row>
    <row r="23540" spans="4:4" s="198" customFormat="1" ht="15.75" customHeight="1">
      <c r="D23540" s="199"/>
    </row>
    <row r="23542" spans="4:4" s="198" customFormat="1" ht="15.75" customHeight="1">
      <c r="D23542" s="199"/>
    </row>
    <row r="23544" spans="4:4" s="198" customFormat="1" ht="15.75" customHeight="1">
      <c r="D23544" s="199"/>
    </row>
    <row r="23546" spans="4:4" s="198" customFormat="1" ht="15.75" customHeight="1">
      <c r="D23546" s="199"/>
    </row>
    <row r="23548" spans="4:4" s="198" customFormat="1" ht="15.75" customHeight="1">
      <c r="D23548" s="199"/>
    </row>
    <row r="23550" spans="4:4" s="198" customFormat="1" ht="15.75" customHeight="1">
      <c r="D23550" s="199"/>
    </row>
    <row r="23552" spans="4:4" s="198" customFormat="1" ht="15.75" customHeight="1">
      <c r="D23552" s="199"/>
    </row>
    <row r="23554" spans="4:4" s="198" customFormat="1" ht="15.75" customHeight="1">
      <c r="D23554" s="199"/>
    </row>
    <row r="23556" spans="4:4" s="198" customFormat="1" ht="15.75" customHeight="1">
      <c r="D23556" s="199"/>
    </row>
    <row r="23558" spans="4:4" s="198" customFormat="1" ht="15.75" customHeight="1">
      <c r="D23558" s="199"/>
    </row>
    <row r="23560" spans="4:4" s="198" customFormat="1" ht="15.75" customHeight="1">
      <c r="D23560" s="199"/>
    </row>
    <row r="23562" spans="4:4" s="198" customFormat="1" ht="15.75" customHeight="1">
      <c r="D23562" s="199"/>
    </row>
    <row r="23564" spans="4:4" s="198" customFormat="1" ht="15.75" customHeight="1">
      <c r="D23564" s="199"/>
    </row>
    <row r="23566" spans="4:4" s="198" customFormat="1" ht="15.75" customHeight="1">
      <c r="D23566" s="199"/>
    </row>
    <row r="23568" spans="4:4" s="198" customFormat="1" ht="15.75" customHeight="1">
      <c r="D23568" s="199"/>
    </row>
    <row r="23570" spans="4:4" s="198" customFormat="1" ht="15.75" customHeight="1">
      <c r="D23570" s="199"/>
    </row>
    <row r="23572" spans="4:4" s="198" customFormat="1" ht="15.75" customHeight="1">
      <c r="D23572" s="199"/>
    </row>
    <row r="23574" spans="4:4" s="198" customFormat="1" ht="15.75" customHeight="1">
      <c r="D23574" s="199"/>
    </row>
    <row r="23576" spans="4:4" s="198" customFormat="1" ht="15.75" customHeight="1">
      <c r="D23576" s="199"/>
    </row>
    <row r="23578" spans="4:4" s="198" customFormat="1" ht="15.75" customHeight="1">
      <c r="D23578" s="199"/>
    </row>
    <row r="23580" spans="4:4" s="198" customFormat="1" ht="15.75" customHeight="1">
      <c r="D23580" s="199"/>
    </row>
    <row r="23582" spans="4:4" s="198" customFormat="1" ht="15.75" customHeight="1">
      <c r="D23582" s="199"/>
    </row>
    <row r="23584" spans="4:4" s="198" customFormat="1" ht="15.75" customHeight="1">
      <c r="D23584" s="199"/>
    </row>
    <row r="23586" spans="4:4" s="198" customFormat="1" ht="15.75" customHeight="1">
      <c r="D23586" s="199"/>
    </row>
    <row r="23588" spans="4:4" s="198" customFormat="1" ht="15.75" customHeight="1">
      <c r="D23588" s="199"/>
    </row>
    <row r="23590" spans="4:4" s="198" customFormat="1" ht="15.75" customHeight="1">
      <c r="D23590" s="199"/>
    </row>
    <row r="23592" spans="4:4" s="198" customFormat="1" ht="15.75" customHeight="1">
      <c r="D23592" s="199"/>
    </row>
    <row r="23594" spans="4:4" s="198" customFormat="1" ht="15.75" customHeight="1">
      <c r="D23594" s="199"/>
    </row>
    <row r="23596" spans="4:4" s="198" customFormat="1" ht="15.75" customHeight="1">
      <c r="D23596" s="199"/>
    </row>
    <row r="23598" spans="4:4" s="198" customFormat="1" ht="15.75" customHeight="1">
      <c r="D23598" s="199"/>
    </row>
    <row r="23600" spans="4:4" s="198" customFormat="1" ht="15.75" customHeight="1">
      <c r="D23600" s="199"/>
    </row>
    <row r="23602" spans="4:4" s="198" customFormat="1" ht="15.75" customHeight="1">
      <c r="D23602" s="199"/>
    </row>
    <row r="23604" spans="4:4" s="198" customFormat="1" ht="15.75" customHeight="1">
      <c r="D23604" s="199"/>
    </row>
    <row r="23606" spans="4:4" s="198" customFormat="1" ht="15.75" customHeight="1">
      <c r="D23606" s="199"/>
    </row>
    <row r="23608" spans="4:4" s="198" customFormat="1" ht="15.75" customHeight="1">
      <c r="D23608" s="199"/>
    </row>
    <row r="23610" spans="4:4" s="198" customFormat="1" ht="15.75" customHeight="1">
      <c r="D23610" s="199"/>
    </row>
    <row r="23612" spans="4:4" s="198" customFormat="1" ht="15.75" customHeight="1">
      <c r="D23612" s="199"/>
    </row>
    <row r="23614" spans="4:4" s="198" customFormat="1" ht="15.75" customHeight="1">
      <c r="D23614" s="199"/>
    </row>
    <row r="23616" spans="4:4" s="198" customFormat="1" ht="15.75" customHeight="1">
      <c r="D23616" s="199"/>
    </row>
    <row r="23618" spans="4:4" s="198" customFormat="1" ht="15.75" customHeight="1">
      <c r="D23618" s="199"/>
    </row>
    <row r="23620" spans="4:4" s="198" customFormat="1" ht="15.75" customHeight="1">
      <c r="D23620" s="199"/>
    </row>
    <row r="23622" spans="4:4" s="198" customFormat="1" ht="15.75" customHeight="1">
      <c r="D23622" s="199"/>
    </row>
    <row r="23624" spans="4:4" s="198" customFormat="1" ht="15.75" customHeight="1">
      <c r="D23624" s="199"/>
    </row>
    <row r="23626" spans="4:4" s="198" customFormat="1" ht="15.75" customHeight="1">
      <c r="D23626" s="199"/>
    </row>
    <row r="23628" spans="4:4" s="198" customFormat="1" ht="15.75" customHeight="1">
      <c r="D23628" s="199"/>
    </row>
    <row r="23630" spans="4:4" s="198" customFormat="1" ht="15.75" customHeight="1">
      <c r="D23630" s="199"/>
    </row>
    <row r="23632" spans="4:4" s="198" customFormat="1" ht="15.75" customHeight="1">
      <c r="D23632" s="199"/>
    </row>
    <row r="23634" spans="4:4" s="198" customFormat="1" ht="15.75" customHeight="1">
      <c r="D23634" s="199"/>
    </row>
    <row r="23636" spans="4:4" s="198" customFormat="1" ht="15.75" customHeight="1">
      <c r="D23636" s="199"/>
    </row>
    <row r="23638" spans="4:4" s="198" customFormat="1" ht="15.75" customHeight="1">
      <c r="D23638" s="199"/>
    </row>
    <row r="23640" spans="4:4" s="198" customFormat="1" ht="15.75" customHeight="1">
      <c r="D23640" s="199"/>
    </row>
    <row r="23642" spans="4:4" s="198" customFormat="1" ht="15.75" customHeight="1">
      <c r="D23642" s="199"/>
    </row>
    <row r="23644" spans="4:4" s="198" customFormat="1" ht="15.75" customHeight="1">
      <c r="D23644" s="199"/>
    </row>
    <row r="23646" spans="4:4" s="198" customFormat="1" ht="15.75" customHeight="1">
      <c r="D23646" s="199"/>
    </row>
    <row r="23648" spans="4:4" s="198" customFormat="1" ht="15.75" customHeight="1">
      <c r="D23648" s="199"/>
    </row>
    <row r="23650" spans="4:4" s="198" customFormat="1" ht="15.75" customHeight="1">
      <c r="D23650" s="199"/>
    </row>
    <row r="23652" spans="4:4" s="198" customFormat="1" ht="15.75" customHeight="1">
      <c r="D23652" s="199"/>
    </row>
    <row r="23654" spans="4:4" s="198" customFormat="1" ht="15.75" customHeight="1">
      <c r="D23654" s="199"/>
    </row>
    <row r="23656" spans="4:4" s="198" customFormat="1" ht="15.75" customHeight="1">
      <c r="D23656" s="199"/>
    </row>
    <row r="23658" spans="4:4" s="198" customFormat="1" ht="15.75" customHeight="1">
      <c r="D23658" s="199"/>
    </row>
    <row r="23660" spans="4:4" s="198" customFormat="1" ht="15.75" customHeight="1">
      <c r="D23660" s="199"/>
    </row>
    <row r="23662" spans="4:4" s="198" customFormat="1" ht="15.75" customHeight="1">
      <c r="D23662" s="199"/>
    </row>
    <row r="23664" spans="4:4" s="198" customFormat="1" ht="15.75" customHeight="1">
      <c r="D23664" s="199"/>
    </row>
    <row r="23666" spans="4:4" s="198" customFormat="1" ht="15.75" customHeight="1">
      <c r="D23666" s="199"/>
    </row>
    <row r="23668" spans="4:4" s="198" customFormat="1" ht="15.75" customHeight="1">
      <c r="D23668" s="199"/>
    </row>
    <row r="23670" spans="4:4" s="198" customFormat="1" ht="15.75" customHeight="1">
      <c r="D23670" s="199"/>
    </row>
    <row r="23672" spans="4:4" s="198" customFormat="1" ht="15.75" customHeight="1">
      <c r="D23672" s="199"/>
    </row>
    <row r="23674" spans="4:4" s="198" customFormat="1" ht="15.75" customHeight="1">
      <c r="D23674" s="199"/>
    </row>
    <row r="23676" spans="4:4" s="198" customFormat="1" ht="15.75" customHeight="1">
      <c r="D23676" s="199"/>
    </row>
    <row r="23678" spans="4:4" s="198" customFormat="1" ht="15.75" customHeight="1">
      <c r="D23678" s="199"/>
    </row>
    <row r="23680" spans="4:4" s="198" customFormat="1" ht="15.75" customHeight="1">
      <c r="D23680" s="199"/>
    </row>
    <row r="23682" spans="4:4" s="198" customFormat="1" ht="15.75" customHeight="1">
      <c r="D23682" s="199"/>
    </row>
    <row r="23684" spans="4:4" s="198" customFormat="1" ht="15.75" customHeight="1">
      <c r="D23684" s="199"/>
    </row>
    <row r="23686" spans="4:4" s="198" customFormat="1" ht="15.75" customHeight="1">
      <c r="D23686" s="199"/>
    </row>
    <row r="23688" spans="4:4" s="198" customFormat="1" ht="15.75" customHeight="1">
      <c r="D23688" s="199"/>
    </row>
    <row r="23690" spans="4:4" s="198" customFormat="1" ht="15.75" customHeight="1">
      <c r="D23690" s="199"/>
    </row>
    <row r="23692" spans="4:4" s="198" customFormat="1" ht="15.75" customHeight="1">
      <c r="D23692" s="199"/>
    </row>
    <row r="23694" spans="4:4" s="198" customFormat="1" ht="15.75" customHeight="1">
      <c r="D23694" s="199"/>
    </row>
    <row r="23696" spans="4:4" s="198" customFormat="1" ht="15.75" customHeight="1">
      <c r="D23696" s="199"/>
    </row>
    <row r="23698" spans="4:4" s="198" customFormat="1" ht="15.75" customHeight="1">
      <c r="D23698" s="199"/>
    </row>
    <row r="23700" spans="4:4" s="198" customFormat="1" ht="15.75" customHeight="1">
      <c r="D23700" s="199"/>
    </row>
    <row r="23702" spans="4:4" s="198" customFormat="1" ht="15.75" customHeight="1">
      <c r="D23702" s="199"/>
    </row>
    <row r="23704" spans="4:4" s="198" customFormat="1" ht="15.75" customHeight="1">
      <c r="D23704" s="199"/>
    </row>
    <row r="23706" spans="4:4" s="198" customFormat="1" ht="15.75" customHeight="1">
      <c r="D23706" s="199"/>
    </row>
    <row r="23708" spans="4:4" s="198" customFormat="1" ht="15.75" customHeight="1">
      <c r="D23708" s="199"/>
    </row>
    <row r="23710" spans="4:4" s="198" customFormat="1" ht="15.75" customHeight="1">
      <c r="D23710" s="199"/>
    </row>
    <row r="23712" spans="4:4" s="198" customFormat="1" ht="15.75" customHeight="1">
      <c r="D23712" s="199"/>
    </row>
    <row r="23714" spans="4:4" s="198" customFormat="1" ht="15.75" customHeight="1">
      <c r="D23714" s="199"/>
    </row>
    <row r="23716" spans="4:4" s="198" customFormat="1" ht="15.75" customHeight="1">
      <c r="D23716" s="199"/>
    </row>
    <row r="23718" spans="4:4" s="198" customFormat="1" ht="15.75" customHeight="1">
      <c r="D23718" s="199"/>
    </row>
    <row r="23720" spans="4:4" s="198" customFormat="1" ht="15.75" customHeight="1">
      <c r="D23720" s="199"/>
    </row>
    <row r="23722" spans="4:4" s="198" customFormat="1" ht="15.75" customHeight="1">
      <c r="D23722" s="199"/>
    </row>
    <row r="23724" spans="4:4" s="198" customFormat="1" ht="15.75" customHeight="1">
      <c r="D23724" s="199"/>
    </row>
    <row r="23726" spans="4:4" s="198" customFormat="1" ht="15.75" customHeight="1">
      <c r="D23726" s="199"/>
    </row>
    <row r="23728" spans="4:4" s="198" customFormat="1" ht="15.75" customHeight="1">
      <c r="D23728" s="199"/>
    </row>
    <row r="23730" spans="4:4" s="198" customFormat="1" ht="15.75" customHeight="1">
      <c r="D23730" s="199"/>
    </row>
    <row r="23732" spans="4:4" s="198" customFormat="1" ht="15.75" customHeight="1">
      <c r="D23732" s="199"/>
    </row>
    <row r="23734" spans="4:4" s="198" customFormat="1" ht="15.75" customHeight="1">
      <c r="D23734" s="199"/>
    </row>
    <row r="23736" spans="4:4" s="198" customFormat="1" ht="15.75" customHeight="1">
      <c r="D23736" s="199"/>
    </row>
    <row r="23738" spans="4:4" s="198" customFormat="1" ht="15.75" customHeight="1">
      <c r="D23738" s="199"/>
    </row>
    <row r="23740" spans="4:4" s="198" customFormat="1" ht="15.75" customHeight="1">
      <c r="D23740" s="199"/>
    </row>
    <row r="23742" spans="4:4" s="198" customFormat="1" ht="15.75" customHeight="1">
      <c r="D23742" s="199"/>
    </row>
    <row r="23744" spans="4:4" s="198" customFormat="1" ht="15.75" customHeight="1">
      <c r="D23744" s="199"/>
    </row>
    <row r="23746" spans="4:4" s="198" customFormat="1" ht="15.75" customHeight="1">
      <c r="D23746" s="199"/>
    </row>
    <row r="23748" spans="4:4" s="198" customFormat="1" ht="15.75" customHeight="1">
      <c r="D23748" s="199"/>
    </row>
    <row r="23750" spans="4:4" s="198" customFormat="1" ht="15.75" customHeight="1">
      <c r="D23750" s="199"/>
    </row>
    <row r="23752" spans="4:4" s="198" customFormat="1" ht="15.75" customHeight="1">
      <c r="D23752" s="199"/>
    </row>
    <row r="23754" spans="4:4" s="198" customFormat="1" ht="15.75" customHeight="1">
      <c r="D23754" s="199"/>
    </row>
    <row r="23756" spans="4:4" s="198" customFormat="1" ht="15.75" customHeight="1">
      <c r="D23756" s="199"/>
    </row>
    <row r="23758" spans="4:4" s="198" customFormat="1" ht="15.75" customHeight="1">
      <c r="D23758" s="199"/>
    </row>
    <row r="23760" spans="4:4" s="198" customFormat="1" ht="15.75" customHeight="1">
      <c r="D23760" s="199"/>
    </row>
    <row r="23762" spans="4:4" s="198" customFormat="1" ht="15.75" customHeight="1">
      <c r="D23762" s="199"/>
    </row>
    <row r="23764" spans="4:4" s="198" customFormat="1" ht="15.75" customHeight="1">
      <c r="D23764" s="199"/>
    </row>
    <row r="23766" spans="4:4" s="198" customFormat="1" ht="15.75" customHeight="1">
      <c r="D23766" s="199"/>
    </row>
    <row r="23768" spans="4:4" s="198" customFormat="1" ht="15.75" customHeight="1">
      <c r="D23768" s="199"/>
    </row>
    <row r="23770" spans="4:4" s="198" customFormat="1" ht="15.75" customHeight="1">
      <c r="D23770" s="199"/>
    </row>
    <row r="23772" spans="4:4" s="198" customFormat="1" ht="15.75" customHeight="1">
      <c r="D23772" s="199"/>
    </row>
    <row r="23774" spans="4:4" s="198" customFormat="1" ht="15.75" customHeight="1">
      <c r="D23774" s="199"/>
    </row>
    <row r="23776" spans="4:4" s="198" customFormat="1" ht="15.75" customHeight="1">
      <c r="D23776" s="199"/>
    </row>
    <row r="23778" spans="4:4" s="198" customFormat="1" ht="15.75" customHeight="1">
      <c r="D23778" s="199"/>
    </row>
    <row r="23780" spans="4:4" s="198" customFormat="1" ht="15.75" customHeight="1">
      <c r="D23780" s="199"/>
    </row>
    <row r="23782" spans="4:4" s="198" customFormat="1" ht="15.75" customHeight="1">
      <c r="D23782" s="199"/>
    </row>
    <row r="23784" spans="4:4" s="198" customFormat="1" ht="15.75" customHeight="1">
      <c r="D23784" s="199"/>
    </row>
    <row r="23786" spans="4:4" s="198" customFormat="1" ht="15.75" customHeight="1">
      <c r="D23786" s="199"/>
    </row>
    <row r="23788" spans="4:4" s="198" customFormat="1" ht="15.75" customHeight="1">
      <c r="D23788" s="199"/>
    </row>
    <row r="23790" spans="4:4" s="198" customFormat="1" ht="15.75" customHeight="1">
      <c r="D23790" s="199"/>
    </row>
    <row r="23792" spans="4:4" s="198" customFormat="1" ht="15.75" customHeight="1">
      <c r="D23792" s="199"/>
    </row>
    <row r="23794" spans="4:4" s="198" customFormat="1" ht="15.75" customHeight="1">
      <c r="D23794" s="199"/>
    </row>
    <row r="23796" spans="4:4" s="198" customFormat="1" ht="15.75" customHeight="1">
      <c r="D23796" s="199"/>
    </row>
    <row r="23798" spans="4:4" s="198" customFormat="1" ht="15.75" customHeight="1">
      <c r="D23798" s="199"/>
    </row>
    <row r="23800" spans="4:4" s="198" customFormat="1" ht="15.75" customHeight="1">
      <c r="D23800" s="199"/>
    </row>
    <row r="23802" spans="4:4" s="198" customFormat="1" ht="15.75" customHeight="1">
      <c r="D23802" s="199"/>
    </row>
    <row r="23804" spans="4:4" s="198" customFormat="1" ht="15.75" customHeight="1">
      <c r="D23804" s="199"/>
    </row>
    <row r="23806" spans="4:4" s="198" customFormat="1" ht="15.75" customHeight="1">
      <c r="D23806" s="199"/>
    </row>
    <row r="23808" spans="4:4" s="198" customFormat="1" ht="15.75" customHeight="1">
      <c r="D23808" s="199"/>
    </row>
    <row r="23810" spans="4:4" s="198" customFormat="1" ht="15.75" customHeight="1">
      <c r="D23810" s="199"/>
    </row>
    <row r="23812" spans="4:4" s="198" customFormat="1" ht="15.75" customHeight="1">
      <c r="D23812" s="199"/>
    </row>
    <row r="23814" spans="4:4" s="198" customFormat="1" ht="15.75" customHeight="1">
      <c r="D23814" s="199"/>
    </row>
    <row r="23816" spans="4:4" s="198" customFormat="1" ht="15.75" customHeight="1">
      <c r="D23816" s="199"/>
    </row>
    <row r="23818" spans="4:4" s="198" customFormat="1" ht="15.75" customHeight="1">
      <c r="D23818" s="199"/>
    </row>
    <row r="23820" spans="4:4" s="198" customFormat="1" ht="15.75" customHeight="1">
      <c r="D23820" s="199"/>
    </row>
    <row r="23822" spans="4:4" s="198" customFormat="1" ht="15.75" customHeight="1">
      <c r="D23822" s="199"/>
    </row>
    <row r="23824" spans="4:4" s="198" customFormat="1" ht="15.75" customHeight="1">
      <c r="D23824" s="199"/>
    </row>
    <row r="23826" spans="4:4" s="198" customFormat="1" ht="15.75" customHeight="1">
      <c r="D23826" s="199"/>
    </row>
    <row r="23828" spans="4:4" s="198" customFormat="1" ht="15.75" customHeight="1">
      <c r="D23828" s="199"/>
    </row>
    <row r="23830" spans="4:4" s="198" customFormat="1" ht="15.75" customHeight="1">
      <c r="D23830" s="199"/>
    </row>
    <row r="23832" spans="4:4" s="198" customFormat="1" ht="15.75" customHeight="1">
      <c r="D23832" s="199"/>
    </row>
    <row r="23834" spans="4:4" s="198" customFormat="1" ht="15.75" customHeight="1">
      <c r="D23834" s="199"/>
    </row>
    <row r="23836" spans="4:4" s="198" customFormat="1" ht="15.75" customHeight="1">
      <c r="D23836" s="199"/>
    </row>
    <row r="23838" spans="4:4" s="198" customFormat="1" ht="15.75" customHeight="1">
      <c r="D23838" s="199"/>
    </row>
    <row r="23840" spans="4:4" s="198" customFormat="1" ht="15.75" customHeight="1">
      <c r="D23840" s="199"/>
    </row>
    <row r="23842" spans="4:4" s="198" customFormat="1" ht="15.75" customHeight="1">
      <c r="D23842" s="199"/>
    </row>
    <row r="23844" spans="4:4" s="198" customFormat="1" ht="15.75" customHeight="1">
      <c r="D23844" s="199"/>
    </row>
    <row r="23846" spans="4:4" s="198" customFormat="1" ht="15.75" customHeight="1">
      <c r="D23846" s="199"/>
    </row>
    <row r="23848" spans="4:4" s="198" customFormat="1" ht="15.75" customHeight="1">
      <c r="D23848" s="199"/>
    </row>
    <row r="23850" spans="4:4" s="198" customFormat="1" ht="15.75" customHeight="1">
      <c r="D23850" s="199"/>
    </row>
    <row r="23852" spans="4:4" s="198" customFormat="1" ht="15.75" customHeight="1">
      <c r="D23852" s="199"/>
    </row>
    <row r="23854" spans="4:4" s="198" customFormat="1" ht="15.75" customHeight="1">
      <c r="D23854" s="199"/>
    </row>
    <row r="23856" spans="4:4" s="198" customFormat="1" ht="15.75" customHeight="1">
      <c r="D23856" s="199"/>
    </row>
    <row r="23858" spans="4:4" s="198" customFormat="1" ht="15.75" customHeight="1">
      <c r="D23858" s="199"/>
    </row>
    <row r="23860" spans="4:4" s="198" customFormat="1" ht="15.75" customHeight="1">
      <c r="D23860" s="199"/>
    </row>
    <row r="23862" spans="4:4" s="198" customFormat="1" ht="15.75" customHeight="1">
      <c r="D23862" s="199"/>
    </row>
    <row r="23864" spans="4:4" s="198" customFormat="1" ht="15.75" customHeight="1">
      <c r="D23864" s="199"/>
    </row>
    <row r="23866" spans="4:4" s="198" customFormat="1" ht="15.75" customHeight="1">
      <c r="D23866" s="199"/>
    </row>
    <row r="23868" spans="4:4" s="198" customFormat="1" ht="15.75" customHeight="1">
      <c r="D23868" s="199"/>
    </row>
    <row r="23870" spans="4:4" s="198" customFormat="1" ht="15.75" customHeight="1">
      <c r="D23870" s="199"/>
    </row>
    <row r="23872" spans="4:4" s="198" customFormat="1" ht="15.75" customHeight="1">
      <c r="D23872" s="199"/>
    </row>
    <row r="23874" spans="4:4" s="198" customFormat="1" ht="15.75" customHeight="1">
      <c r="D23874" s="199"/>
    </row>
    <row r="23876" spans="4:4" s="198" customFormat="1" ht="15.75" customHeight="1">
      <c r="D23876" s="199"/>
    </row>
    <row r="23878" spans="4:4" s="198" customFormat="1" ht="15.75" customHeight="1">
      <c r="D23878" s="199"/>
    </row>
    <row r="23880" spans="4:4" s="198" customFormat="1" ht="15.75" customHeight="1">
      <c r="D23880" s="199"/>
    </row>
    <row r="23882" spans="4:4" s="198" customFormat="1" ht="15.75" customHeight="1">
      <c r="D23882" s="199"/>
    </row>
    <row r="23884" spans="4:4" s="198" customFormat="1" ht="15.75" customHeight="1">
      <c r="D23884" s="199"/>
    </row>
    <row r="23886" spans="4:4" s="198" customFormat="1" ht="15.75" customHeight="1">
      <c r="D23886" s="199"/>
    </row>
    <row r="23888" spans="4:4" s="198" customFormat="1" ht="15.75" customHeight="1">
      <c r="D23888" s="199"/>
    </row>
    <row r="23890" spans="4:4" s="198" customFormat="1" ht="15.75" customHeight="1">
      <c r="D23890" s="199"/>
    </row>
    <row r="23892" spans="4:4" s="198" customFormat="1" ht="15.75" customHeight="1">
      <c r="D23892" s="199"/>
    </row>
    <row r="23894" spans="4:4" s="198" customFormat="1" ht="15.75" customHeight="1">
      <c r="D23894" s="199"/>
    </row>
    <row r="23896" spans="4:4" s="198" customFormat="1" ht="15.75" customHeight="1">
      <c r="D23896" s="199"/>
    </row>
    <row r="23898" spans="4:4" s="198" customFormat="1" ht="15.75" customHeight="1">
      <c r="D23898" s="199"/>
    </row>
    <row r="23900" spans="4:4" s="198" customFormat="1" ht="15.75" customHeight="1">
      <c r="D23900" s="199"/>
    </row>
    <row r="23902" spans="4:4" s="198" customFormat="1" ht="15.75" customHeight="1">
      <c r="D23902" s="199"/>
    </row>
    <row r="23904" spans="4:4" s="198" customFormat="1" ht="15.75" customHeight="1">
      <c r="D23904" s="199"/>
    </row>
    <row r="23906" spans="4:4" s="198" customFormat="1" ht="15.75" customHeight="1">
      <c r="D23906" s="199"/>
    </row>
    <row r="23908" spans="4:4" s="198" customFormat="1" ht="15.75" customHeight="1">
      <c r="D23908" s="199"/>
    </row>
    <row r="23910" spans="4:4" s="198" customFormat="1" ht="15.75" customHeight="1">
      <c r="D23910" s="199"/>
    </row>
    <row r="23912" spans="4:4" s="198" customFormat="1" ht="15.75" customHeight="1">
      <c r="D23912" s="199"/>
    </row>
    <row r="23914" spans="4:4" s="198" customFormat="1" ht="15.75" customHeight="1">
      <c r="D23914" s="199"/>
    </row>
    <row r="23916" spans="4:4" s="198" customFormat="1" ht="15.75" customHeight="1">
      <c r="D23916" s="199"/>
    </row>
    <row r="23918" spans="4:4" s="198" customFormat="1" ht="15.75" customHeight="1">
      <c r="D23918" s="199"/>
    </row>
    <row r="23920" spans="4:4" s="198" customFormat="1" ht="15.75" customHeight="1">
      <c r="D23920" s="199"/>
    </row>
    <row r="23922" spans="4:4" s="198" customFormat="1" ht="15.75" customHeight="1">
      <c r="D23922" s="199"/>
    </row>
    <row r="23924" spans="4:4" s="198" customFormat="1" ht="15.75" customHeight="1">
      <c r="D23924" s="199"/>
    </row>
    <row r="23926" spans="4:4" s="198" customFormat="1" ht="15.75" customHeight="1">
      <c r="D23926" s="199"/>
    </row>
    <row r="23928" spans="4:4" s="198" customFormat="1" ht="15.75" customHeight="1">
      <c r="D23928" s="199"/>
    </row>
    <row r="23930" spans="4:4" s="198" customFormat="1" ht="15.75" customHeight="1">
      <c r="D23930" s="199"/>
    </row>
    <row r="23932" spans="4:4" s="198" customFormat="1" ht="15.75" customHeight="1">
      <c r="D23932" s="199"/>
    </row>
    <row r="23934" spans="4:4" s="198" customFormat="1" ht="15.75" customHeight="1">
      <c r="D23934" s="199"/>
    </row>
    <row r="23936" spans="4:4" s="198" customFormat="1" ht="15.75" customHeight="1">
      <c r="D23936" s="199"/>
    </row>
    <row r="23938" spans="4:4" s="198" customFormat="1" ht="15.75" customHeight="1">
      <c r="D23938" s="199"/>
    </row>
    <row r="23940" spans="4:4" s="198" customFormat="1" ht="15.75" customHeight="1">
      <c r="D23940" s="199"/>
    </row>
    <row r="23942" spans="4:4" s="198" customFormat="1" ht="15.75" customHeight="1">
      <c r="D23942" s="199"/>
    </row>
    <row r="23944" spans="4:4" s="198" customFormat="1" ht="15.75" customHeight="1">
      <c r="D23944" s="199"/>
    </row>
    <row r="23946" spans="4:4" s="198" customFormat="1" ht="15.75" customHeight="1">
      <c r="D23946" s="199"/>
    </row>
    <row r="23948" spans="4:4" s="198" customFormat="1" ht="15.75" customHeight="1">
      <c r="D23948" s="199"/>
    </row>
    <row r="23950" spans="4:4" s="198" customFormat="1" ht="15.75" customHeight="1">
      <c r="D23950" s="199"/>
    </row>
    <row r="23952" spans="4:4" s="198" customFormat="1" ht="15.75" customHeight="1">
      <c r="D23952" s="199"/>
    </row>
    <row r="23954" spans="4:4" s="198" customFormat="1" ht="15.75" customHeight="1">
      <c r="D23954" s="199"/>
    </row>
    <row r="23956" spans="4:4" s="198" customFormat="1" ht="15.75" customHeight="1">
      <c r="D23956" s="199"/>
    </row>
    <row r="23958" spans="4:4" s="198" customFormat="1" ht="15.75" customHeight="1">
      <c r="D23958" s="199"/>
    </row>
    <row r="23960" spans="4:4" s="198" customFormat="1" ht="15.75" customHeight="1">
      <c r="D23960" s="199"/>
    </row>
    <row r="23962" spans="4:4" s="198" customFormat="1" ht="15.75" customHeight="1">
      <c r="D23962" s="199"/>
    </row>
    <row r="23964" spans="4:4" s="198" customFormat="1" ht="15.75" customHeight="1">
      <c r="D23964" s="199"/>
    </row>
    <row r="23966" spans="4:4" s="198" customFormat="1" ht="15.75" customHeight="1">
      <c r="D23966" s="199"/>
    </row>
    <row r="23968" spans="4:4" s="198" customFormat="1" ht="15.75" customHeight="1">
      <c r="D23968" s="199"/>
    </row>
    <row r="23970" spans="4:4" s="198" customFormat="1" ht="15.75" customHeight="1">
      <c r="D23970" s="199"/>
    </row>
    <row r="23972" spans="4:4" s="198" customFormat="1" ht="15.75" customHeight="1">
      <c r="D23972" s="199"/>
    </row>
    <row r="23974" spans="4:4" s="198" customFormat="1" ht="15.75" customHeight="1">
      <c r="D23974" s="199"/>
    </row>
    <row r="23976" spans="4:4" s="198" customFormat="1" ht="15.75" customHeight="1">
      <c r="D23976" s="199"/>
    </row>
    <row r="23978" spans="4:4" s="198" customFormat="1" ht="15.75" customHeight="1">
      <c r="D23978" s="199"/>
    </row>
    <row r="23980" spans="4:4" s="198" customFormat="1" ht="15.75" customHeight="1">
      <c r="D23980" s="199"/>
    </row>
    <row r="23982" spans="4:4" s="198" customFormat="1" ht="15.75" customHeight="1">
      <c r="D23982" s="199"/>
    </row>
    <row r="23984" spans="4:4" s="198" customFormat="1" ht="15.75" customHeight="1">
      <c r="D23984" s="199"/>
    </row>
    <row r="23986" spans="4:4" s="198" customFormat="1" ht="15.75" customHeight="1">
      <c r="D23986" s="199"/>
    </row>
    <row r="23988" spans="4:4" s="198" customFormat="1" ht="15.75" customHeight="1">
      <c r="D23988" s="199"/>
    </row>
    <row r="23990" spans="4:4" s="198" customFormat="1" ht="15.75" customHeight="1">
      <c r="D23990" s="199"/>
    </row>
    <row r="23992" spans="4:4" s="198" customFormat="1" ht="15.75" customHeight="1">
      <c r="D23992" s="199"/>
    </row>
    <row r="23994" spans="4:4" s="198" customFormat="1" ht="15.75" customHeight="1">
      <c r="D23994" s="199"/>
    </row>
    <row r="23996" spans="4:4" s="198" customFormat="1" ht="15.75" customHeight="1">
      <c r="D23996" s="199"/>
    </row>
    <row r="23998" spans="4:4" s="198" customFormat="1" ht="15.75" customHeight="1">
      <c r="D23998" s="199"/>
    </row>
    <row r="24000" spans="4:4" s="198" customFormat="1" ht="15.75" customHeight="1">
      <c r="D24000" s="199"/>
    </row>
    <row r="24002" spans="4:4" s="198" customFormat="1" ht="15.75" customHeight="1">
      <c r="D24002" s="199"/>
    </row>
    <row r="24004" spans="4:4" s="198" customFormat="1" ht="15.75" customHeight="1">
      <c r="D24004" s="199"/>
    </row>
    <row r="24006" spans="4:4" s="198" customFormat="1" ht="15.75" customHeight="1">
      <c r="D24006" s="199"/>
    </row>
    <row r="24008" spans="4:4" s="198" customFormat="1" ht="15.75" customHeight="1">
      <c r="D24008" s="199"/>
    </row>
    <row r="24010" spans="4:4" s="198" customFormat="1" ht="15.75" customHeight="1">
      <c r="D24010" s="199"/>
    </row>
    <row r="24012" spans="4:4" s="198" customFormat="1" ht="15.75" customHeight="1">
      <c r="D24012" s="199"/>
    </row>
    <row r="24014" spans="4:4" s="198" customFormat="1" ht="15.75" customHeight="1">
      <c r="D24014" s="199"/>
    </row>
    <row r="24016" spans="4:4" s="198" customFormat="1" ht="15.75" customHeight="1">
      <c r="D24016" s="199"/>
    </row>
    <row r="24018" spans="4:4" s="198" customFormat="1" ht="15.75" customHeight="1">
      <c r="D24018" s="199"/>
    </row>
    <row r="24020" spans="4:4" s="198" customFormat="1" ht="15.75" customHeight="1">
      <c r="D24020" s="199"/>
    </row>
    <row r="24022" spans="4:4" s="198" customFormat="1" ht="15.75" customHeight="1">
      <c r="D24022" s="199"/>
    </row>
    <row r="24024" spans="4:4" s="198" customFormat="1" ht="15.75" customHeight="1">
      <c r="D24024" s="199"/>
    </row>
    <row r="24026" spans="4:4" s="198" customFormat="1" ht="15.75" customHeight="1">
      <c r="D24026" s="199"/>
    </row>
    <row r="24028" spans="4:4" s="198" customFormat="1" ht="15.75" customHeight="1">
      <c r="D24028" s="199"/>
    </row>
    <row r="24030" spans="4:4" s="198" customFormat="1" ht="15.75" customHeight="1">
      <c r="D24030" s="199"/>
    </row>
    <row r="24032" spans="4:4" s="198" customFormat="1" ht="15.75" customHeight="1">
      <c r="D24032" s="199"/>
    </row>
    <row r="24034" spans="4:4" s="198" customFormat="1" ht="15.75" customHeight="1">
      <c r="D24034" s="199"/>
    </row>
    <row r="24036" spans="4:4" s="198" customFormat="1" ht="15.75" customHeight="1">
      <c r="D24036" s="199"/>
    </row>
    <row r="24038" spans="4:4" s="198" customFormat="1" ht="15.75" customHeight="1">
      <c r="D24038" s="199"/>
    </row>
    <row r="24040" spans="4:4" s="198" customFormat="1" ht="15.75" customHeight="1">
      <c r="D24040" s="199"/>
    </row>
    <row r="24042" spans="4:4" s="198" customFormat="1" ht="15.75" customHeight="1">
      <c r="D24042" s="199"/>
    </row>
    <row r="24044" spans="4:4" s="198" customFormat="1" ht="15.75" customHeight="1">
      <c r="D24044" s="199"/>
    </row>
    <row r="24046" spans="4:4" s="198" customFormat="1" ht="15.75" customHeight="1">
      <c r="D24046" s="199"/>
    </row>
    <row r="24048" spans="4:4" s="198" customFormat="1" ht="15.75" customHeight="1">
      <c r="D24048" s="199"/>
    </row>
    <row r="24050" spans="4:4" s="198" customFormat="1" ht="15.75" customHeight="1">
      <c r="D24050" s="199"/>
    </row>
    <row r="24052" spans="4:4" s="198" customFormat="1" ht="15.75" customHeight="1">
      <c r="D24052" s="199"/>
    </row>
    <row r="24054" spans="4:4" s="198" customFormat="1" ht="15.75" customHeight="1">
      <c r="D24054" s="199"/>
    </row>
    <row r="24056" spans="4:4" s="198" customFormat="1" ht="15.75" customHeight="1">
      <c r="D24056" s="199"/>
    </row>
    <row r="24058" spans="4:4" s="198" customFormat="1" ht="15.75" customHeight="1">
      <c r="D24058" s="199"/>
    </row>
    <row r="24060" spans="4:4" s="198" customFormat="1" ht="15.75" customHeight="1">
      <c r="D24060" s="199"/>
    </row>
    <row r="24062" spans="4:4" s="198" customFormat="1" ht="15.75" customHeight="1">
      <c r="D24062" s="199"/>
    </row>
    <row r="24064" spans="4:4" s="198" customFormat="1" ht="15.75" customHeight="1">
      <c r="D24064" s="199"/>
    </row>
    <row r="24066" spans="4:4" s="198" customFormat="1" ht="15.75" customHeight="1">
      <c r="D24066" s="199"/>
    </row>
    <row r="24068" spans="4:4" s="198" customFormat="1" ht="15.75" customHeight="1">
      <c r="D24068" s="199"/>
    </row>
    <row r="24070" spans="4:4" s="198" customFormat="1" ht="15.75" customHeight="1">
      <c r="D24070" s="199"/>
    </row>
    <row r="24072" spans="4:4" s="198" customFormat="1" ht="15.75" customHeight="1">
      <c r="D24072" s="199"/>
    </row>
    <row r="24074" spans="4:4" s="198" customFormat="1" ht="15.75" customHeight="1">
      <c r="D24074" s="199"/>
    </row>
    <row r="24076" spans="4:4" s="198" customFormat="1" ht="15.75" customHeight="1">
      <c r="D24076" s="199"/>
    </row>
    <row r="24078" spans="4:4" s="198" customFormat="1" ht="15.75" customHeight="1">
      <c r="D24078" s="199"/>
    </row>
    <row r="24080" spans="4:4" s="198" customFormat="1" ht="15.75" customHeight="1">
      <c r="D24080" s="199"/>
    </row>
    <row r="24082" spans="4:4" s="198" customFormat="1" ht="15.75" customHeight="1">
      <c r="D24082" s="199"/>
    </row>
    <row r="24084" spans="4:4" s="198" customFormat="1" ht="15.75" customHeight="1">
      <c r="D24084" s="199"/>
    </row>
    <row r="24086" spans="4:4" s="198" customFormat="1" ht="15.75" customHeight="1">
      <c r="D24086" s="199"/>
    </row>
    <row r="24088" spans="4:4" s="198" customFormat="1" ht="15.75" customHeight="1">
      <c r="D24088" s="199"/>
    </row>
    <row r="24090" spans="4:4" s="198" customFormat="1" ht="15.75" customHeight="1">
      <c r="D24090" s="199"/>
    </row>
    <row r="24092" spans="4:4" s="198" customFormat="1" ht="15.75" customHeight="1">
      <c r="D24092" s="199"/>
    </row>
    <row r="24094" spans="4:4" s="198" customFormat="1" ht="15.75" customHeight="1">
      <c r="D24094" s="199"/>
    </row>
    <row r="24096" spans="4:4" s="198" customFormat="1" ht="15.75" customHeight="1">
      <c r="D24096" s="199"/>
    </row>
    <row r="24098" spans="4:4" s="198" customFormat="1" ht="15.75" customHeight="1">
      <c r="D24098" s="199"/>
    </row>
    <row r="24100" spans="4:4" s="198" customFormat="1" ht="15.75" customHeight="1">
      <c r="D24100" s="199"/>
    </row>
    <row r="24102" spans="4:4" s="198" customFormat="1" ht="15.75" customHeight="1">
      <c r="D24102" s="199"/>
    </row>
    <row r="24104" spans="4:4" s="198" customFormat="1" ht="15.75" customHeight="1">
      <c r="D24104" s="199"/>
    </row>
    <row r="24106" spans="4:4" s="198" customFormat="1" ht="15.75" customHeight="1">
      <c r="D24106" s="199"/>
    </row>
    <row r="24108" spans="4:4" s="198" customFormat="1" ht="15.75" customHeight="1">
      <c r="D24108" s="199"/>
    </row>
    <row r="24110" spans="4:4" s="198" customFormat="1" ht="15.75" customHeight="1">
      <c r="D24110" s="199"/>
    </row>
    <row r="24112" spans="4:4" s="198" customFormat="1" ht="15.75" customHeight="1">
      <c r="D24112" s="199"/>
    </row>
    <row r="24114" spans="4:4" s="198" customFormat="1" ht="15.75" customHeight="1">
      <c r="D24114" s="199"/>
    </row>
    <row r="24116" spans="4:4" s="198" customFormat="1" ht="15.75" customHeight="1">
      <c r="D24116" s="199"/>
    </row>
    <row r="24118" spans="4:4" s="198" customFormat="1" ht="15.75" customHeight="1">
      <c r="D24118" s="199"/>
    </row>
    <row r="24120" spans="4:4" s="198" customFormat="1" ht="15.75" customHeight="1">
      <c r="D24120" s="199"/>
    </row>
    <row r="24122" spans="4:4" s="198" customFormat="1" ht="15.75" customHeight="1">
      <c r="D24122" s="199"/>
    </row>
    <row r="24124" spans="4:4" s="198" customFormat="1" ht="15.75" customHeight="1">
      <c r="D24124" s="199"/>
    </row>
    <row r="24126" spans="4:4" s="198" customFormat="1" ht="15.75" customHeight="1">
      <c r="D24126" s="199"/>
    </row>
    <row r="24128" spans="4:4" s="198" customFormat="1" ht="15.75" customHeight="1">
      <c r="D24128" s="199"/>
    </row>
    <row r="24130" spans="4:4" s="198" customFormat="1" ht="15.75" customHeight="1">
      <c r="D24130" s="199"/>
    </row>
    <row r="24132" spans="4:4" s="198" customFormat="1" ht="15.75" customHeight="1">
      <c r="D24132" s="199"/>
    </row>
    <row r="24134" spans="4:4" s="198" customFormat="1" ht="15.75" customHeight="1">
      <c r="D24134" s="199"/>
    </row>
    <row r="24136" spans="4:4" s="198" customFormat="1" ht="15.75" customHeight="1">
      <c r="D24136" s="199"/>
    </row>
    <row r="24138" spans="4:4" s="198" customFormat="1" ht="15.75" customHeight="1">
      <c r="D24138" s="199"/>
    </row>
    <row r="24140" spans="4:4" s="198" customFormat="1" ht="15.75" customHeight="1">
      <c r="D24140" s="199"/>
    </row>
    <row r="24142" spans="4:4" s="198" customFormat="1" ht="15.75" customHeight="1">
      <c r="D24142" s="199"/>
    </row>
    <row r="24144" spans="4:4" s="198" customFormat="1" ht="15.75" customHeight="1">
      <c r="D24144" s="199"/>
    </row>
    <row r="24146" spans="4:4" s="198" customFormat="1" ht="15.75" customHeight="1">
      <c r="D24146" s="199"/>
    </row>
    <row r="24148" spans="4:4" s="198" customFormat="1" ht="15.75" customHeight="1">
      <c r="D24148" s="199"/>
    </row>
    <row r="24150" spans="4:4" s="198" customFormat="1" ht="15.75" customHeight="1">
      <c r="D24150" s="199"/>
    </row>
    <row r="24152" spans="4:4" s="198" customFormat="1" ht="15.75" customHeight="1">
      <c r="D24152" s="199"/>
    </row>
    <row r="24154" spans="4:4" s="198" customFormat="1" ht="15.75" customHeight="1">
      <c r="D24154" s="199"/>
    </row>
    <row r="24156" spans="4:4" s="198" customFormat="1" ht="15.75" customHeight="1">
      <c r="D24156" s="199"/>
    </row>
    <row r="24158" spans="4:4" s="198" customFormat="1" ht="15.75" customHeight="1">
      <c r="D24158" s="199"/>
    </row>
    <row r="24160" spans="4:4" s="198" customFormat="1" ht="15.75" customHeight="1">
      <c r="D24160" s="199"/>
    </row>
    <row r="24162" spans="4:4" s="198" customFormat="1" ht="15.75" customHeight="1">
      <c r="D24162" s="199"/>
    </row>
    <row r="24164" spans="4:4" s="198" customFormat="1" ht="15.75" customHeight="1">
      <c r="D24164" s="199"/>
    </row>
    <row r="24166" spans="4:4" s="198" customFormat="1" ht="15.75" customHeight="1">
      <c r="D24166" s="199"/>
    </row>
    <row r="24168" spans="4:4" s="198" customFormat="1" ht="15.75" customHeight="1">
      <c r="D24168" s="199"/>
    </row>
    <row r="24170" spans="4:4" s="198" customFormat="1" ht="15.75" customHeight="1">
      <c r="D24170" s="199"/>
    </row>
    <row r="24172" spans="4:4" s="198" customFormat="1" ht="15.75" customHeight="1">
      <c r="D24172" s="199"/>
    </row>
    <row r="24174" spans="4:4" s="198" customFormat="1" ht="15.75" customHeight="1">
      <c r="D24174" s="199"/>
    </row>
    <row r="24176" spans="4:4" s="198" customFormat="1" ht="15.75" customHeight="1">
      <c r="D24176" s="199"/>
    </row>
    <row r="24178" spans="4:4" s="198" customFormat="1" ht="15.75" customHeight="1">
      <c r="D24178" s="199"/>
    </row>
    <row r="24180" spans="4:4" s="198" customFormat="1" ht="15.75" customHeight="1">
      <c r="D24180" s="199"/>
    </row>
    <row r="24182" spans="4:4" s="198" customFormat="1" ht="15.75" customHeight="1">
      <c r="D24182" s="199"/>
    </row>
    <row r="24184" spans="4:4" s="198" customFormat="1" ht="15.75" customHeight="1">
      <c r="D24184" s="199"/>
    </row>
    <row r="24186" spans="4:4" s="198" customFormat="1" ht="15.75" customHeight="1">
      <c r="D24186" s="199"/>
    </row>
    <row r="24188" spans="4:4" s="198" customFormat="1" ht="15.75" customHeight="1">
      <c r="D24188" s="199"/>
    </row>
    <row r="24190" spans="4:4" s="198" customFormat="1" ht="15.75" customHeight="1">
      <c r="D24190" s="199"/>
    </row>
    <row r="24192" spans="4:4" s="198" customFormat="1" ht="15.75" customHeight="1">
      <c r="D24192" s="199"/>
    </row>
    <row r="24194" spans="4:4" s="198" customFormat="1" ht="15.75" customHeight="1">
      <c r="D24194" s="199"/>
    </row>
    <row r="24196" spans="4:4" s="198" customFormat="1" ht="15.75" customHeight="1">
      <c r="D24196" s="199"/>
    </row>
    <row r="24198" spans="4:4" s="198" customFormat="1" ht="15.75" customHeight="1">
      <c r="D24198" s="199"/>
    </row>
    <row r="24200" spans="4:4" s="198" customFormat="1" ht="15.75" customHeight="1">
      <c r="D24200" s="199"/>
    </row>
    <row r="24202" spans="4:4" s="198" customFormat="1" ht="15.75" customHeight="1">
      <c r="D24202" s="199"/>
    </row>
    <row r="24204" spans="4:4" s="198" customFormat="1" ht="15.75" customHeight="1">
      <c r="D24204" s="199"/>
    </row>
    <row r="24206" spans="4:4" s="198" customFormat="1" ht="15.75" customHeight="1">
      <c r="D24206" s="199"/>
    </row>
    <row r="24208" spans="4:4" s="198" customFormat="1" ht="15.75" customHeight="1">
      <c r="D24208" s="199"/>
    </row>
    <row r="24210" spans="4:4" s="198" customFormat="1" ht="15.75" customHeight="1">
      <c r="D24210" s="199"/>
    </row>
    <row r="24212" spans="4:4" s="198" customFormat="1" ht="15.75" customHeight="1">
      <c r="D24212" s="199"/>
    </row>
    <row r="24214" spans="4:4" s="198" customFormat="1" ht="15.75" customHeight="1">
      <c r="D24214" s="199"/>
    </row>
    <row r="24216" spans="4:4" s="198" customFormat="1" ht="15.75" customHeight="1">
      <c r="D24216" s="199"/>
    </row>
    <row r="24218" spans="4:4" s="198" customFormat="1" ht="15.75" customHeight="1">
      <c r="D24218" s="199"/>
    </row>
    <row r="24220" spans="4:4" s="198" customFormat="1" ht="15.75" customHeight="1">
      <c r="D24220" s="199"/>
    </row>
    <row r="24222" spans="4:4" s="198" customFormat="1" ht="15.75" customHeight="1">
      <c r="D24222" s="199"/>
    </row>
    <row r="24224" spans="4:4" s="198" customFormat="1" ht="15.75" customHeight="1">
      <c r="D24224" s="199"/>
    </row>
    <row r="24226" spans="4:4" s="198" customFormat="1" ht="15.75" customHeight="1">
      <c r="D24226" s="199"/>
    </row>
    <row r="24228" spans="4:4" s="198" customFormat="1" ht="15.75" customHeight="1">
      <c r="D24228" s="199"/>
    </row>
    <row r="24230" spans="4:4" s="198" customFormat="1" ht="15.75" customHeight="1">
      <c r="D24230" s="199"/>
    </row>
    <row r="24232" spans="4:4" s="198" customFormat="1" ht="15.75" customHeight="1">
      <c r="D24232" s="199"/>
    </row>
    <row r="24234" spans="4:4" s="198" customFormat="1" ht="15.75" customHeight="1">
      <c r="D24234" s="199"/>
    </row>
    <row r="24236" spans="4:4" s="198" customFormat="1" ht="15.75" customHeight="1">
      <c r="D24236" s="199"/>
    </row>
    <row r="24238" spans="4:4" s="198" customFormat="1" ht="15.75" customHeight="1">
      <c r="D24238" s="199"/>
    </row>
    <row r="24240" spans="4:4" s="198" customFormat="1" ht="15.75" customHeight="1">
      <c r="D24240" s="199"/>
    </row>
    <row r="24242" spans="4:4" s="198" customFormat="1" ht="15.75" customHeight="1">
      <c r="D24242" s="199"/>
    </row>
    <row r="24244" spans="4:4" s="198" customFormat="1" ht="15.75" customHeight="1">
      <c r="D24244" s="199"/>
    </row>
    <row r="24246" spans="4:4" s="198" customFormat="1" ht="15.75" customHeight="1">
      <c r="D24246" s="199"/>
    </row>
    <row r="24248" spans="4:4" s="198" customFormat="1" ht="15.75" customHeight="1">
      <c r="D24248" s="199"/>
    </row>
    <row r="24250" spans="4:4" s="198" customFormat="1" ht="15.75" customHeight="1">
      <c r="D24250" s="199"/>
    </row>
    <row r="24252" spans="4:4" s="198" customFormat="1" ht="15.75" customHeight="1">
      <c r="D24252" s="199"/>
    </row>
    <row r="24254" spans="4:4" s="198" customFormat="1" ht="15.75" customHeight="1">
      <c r="D24254" s="199"/>
    </row>
    <row r="24256" spans="4:4" s="198" customFormat="1" ht="15.75" customHeight="1">
      <c r="D24256" s="199"/>
    </row>
    <row r="24258" spans="4:4" s="198" customFormat="1" ht="15.75" customHeight="1">
      <c r="D24258" s="199"/>
    </row>
    <row r="24260" spans="4:4" s="198" customFormat="1" ht="15.75" customHeight="1">
      <c r="D24260" s="199"/>
    </row>
    <row r="24262" spans="4:4" s="198" customFormat="1" ht="15.75" customHeight="1">
      <c r="D24262" s="199"/>
    </row>
    <row r="24264" spans="4:4" s="198" customFormat="1" ht="15.75" customHeight="1">
      <c r="D24264" s="199"/>
    </row>
    <row r="24266" spans="4:4" s="198" customFormat="1" ht="15.75" customHeight="1">
      <c r="D24266" s="199"/>
    </row>
    <row r="24268" spans="4:4" s="198" customFormat="1" ht="15.75" customHeight="1">
      <c r="D24268" s="199"/>
    </row>
    <row r="24270" spans="4:4" s="198" customFormat="1" ht="15.75" customHeight="1">
      <c r="D24270" s="199"/>
    </row>
    <row r="24272" spans="4:4" s="198" customFormat="1" ht="15.75" customHeight="1">
      <c r="D24272" s="199"/>
    </row>
    <row r="24274" spans="4:4" s="198" customFormat="1" ht="15.75" customHeight="1">
      <c r="D24274" s="199"/>
    </row>
    <row r="24276" spans="4:4" s="198" customFormat="1" ht="15.75" customHeight="1">
      <c r="D24276" s="199"/>
    </row>
    <row r="24278" spans="4:4" s="198" customFormat="1" ht="15.75" customHeight="1">
      <c r="D24278" s="199"/>
    </row>
    <row r="24280" spans="4:4" s="198" customFormat="1" ht="15.75" customHeight="1">
      <c r="D24280" s="199"/>
    </row>
    <row r="24282" spans="4:4" s="198" customFormat="1" ht="15.75" customHeight="1">
      <c r="D24282" s="199"/>
    </row>
    <row r="24284" spans="4:4" s="198" customFormat="1" ht="15.75" customHeight="1">
      <c r="D24284" s="199"/>
    </row>
    <row r="24286" spans="4:4" s="198" customFormat="1" ht="15.75" customHeight="1">
      <c r="D24286" s="199"/>
    </row>
    <row r="24288" spans="4:4" s="198" customFormat="1" ht="15.75" customHeight="1">
      <c r="D24288" s="199"/>
    </row>
    <row r="24290" spans="4:4" s="198" customFormat="1" ht="15.75" customHeight="1">
      <c r="D24290" s="199"/>
    </row>
    <row r="24292" spans="4:4" s="198" customFormat="1" ht="15.75" customHeight="1">
      <c r="D24292" s="199"/>
    </row>
    <row r="24294" spans="4:4" s="198" customFormat="1" ht="15.75" customHeight="1">
      <c r="D24294" s="199"/>
    </row>
    <row r="24296" spans="4:4" s="198" customFormat="1" ht="15.75" customHeight="1">
      <c r="D24296" s="199"/>
    </row>
    <row r="24298" spans="4:4" s="198" customFormat="1" ht="15.75" customHeight="1">
      <c r="D24298" s="199"/>
    </row>
    <row r="24300" spans="4:4" s="198" customFormat="1" ht="15.75" customHeight="1">
      <c r="D24300" s="199"/>
    </row>
    <row r="24302" spans="4:4" s="198" customFormat="1" ht="15.75" customHeight="1">
      <c r="D24302" s="199"/>
    </row>
    <row r="24304" spans="4:4" s="198" customFormat="1" ht="15.75" customHeight="1">
      <c r="D24304" s="199"/>
    </row>
    <row r="24306" spans="4:4" s="198" customFormat="1" ht="15.75" customHeight="1">
      <c r="D24306" s="199"/>
    </row>
    <row r="24308" spans="4:4" s="198" customFormat="1" ht="15.75" customHeight="1">
      <c r="D24308" s="199"/>
    </row>
    <row r="24310" spans="4:4" s="198" customFormat="1" ht="15.75" customHeight="1">
      <c r="D24310" s="199"/>
    </row>
    <row r="24312" spans="4:4" s="198" customFormat="1" ht="15.75" customHeight="1">
      <c r="D24312" s="199"/>
    </row>
    <row r="24314" spans="4:4" s="198" customFormat="1" ht="15.75" customHeight="1">
      <c r="D24314" s="199"/>
    </row>
    <row r="24316" spans="4:4" s="198" customFormat="1" ht="15.75" customHeight="1">
      <c r="D24316" s="199"/>
    </row>
    <row r="24318" spans="4:4" s="198" customFormat="1" ht="15.75" customHeight="1">
      <c r="D24318" s="199"/>
    </row>
    <row r="24320" spans="4:4" s="198" customFormat="1" ht="15.75" customHeight="1">
      <c r="D24320" s="199"/>
    </row>
    <row r="24322" spans="4:4" s="198" customFormat="1" ht="15.75" customHeight="1">
      <c r="D24322" s="199"/>
    </row>
    <row r="24324" spans="4:4" s="198" customFormat="1" ht="15.75" customHeight="1">
      <c r="D24324" s="199"/>
    </row>
    <row r="24326" spans="4:4" s="198" customFormat="1" ht="15.75" customHeight="1">
      <c r="D24326" s="199"/>
    </row>
    <row r="24328" spans="4:4" s="198" customFormat="1" ht="15.75" customHeight="1">
      <c r="D24328" s="199"/>
    </row>
    <row r="24330" spans="4:4" s="198" customFormat="1" ht="15.75" customHeight="1">
      <c r="D24330" s="199"/>
    </row>
    <row r="24332" spans="4:4" s="198" customFormat="1" ht="15.75" customHeight="1">
      <c r="D24332" s="199"/>
    </row>
    <row r="24334" spans="4:4" s="198" customFormat="1" ht="15.75" customHeight="1">
      <c r="D24334" s="199"/>
    </row>
    <row r="24336" spans="4:4" s="198" customFormat="1" ht="15.75" customHeight="1">
      <c r="D24336" s="199"/>
    </row>
    <row r="24338" spans="4:4" s="198" customFormat="1" ht="15.75" customHeight="1">
      <c r="D24338" s="199"/>
    </row>
    <row r="24340" spans="4:4" s="198" customFormat="1" ht="15.75" customHeight="1">
      <c r="D24340" s="199"/>
    </row>
    <row r="24342" spans="4:4" s="198" customFormat="1" ht="15.75" customHeight="1">
      <c r="D24342" s="199"/>
    </row>
    <row r="24344" spans="4:4" s="198" customFormat="1" ht="15.75" customHeight="1">
      <c r="D24344" s="199"/>
    </row>
    <row r="24346" spans="4:4" s="198" customFormat="1" ht="15.75" customHeight="1">
      <c r="D24346" s="199"/>
    </row>
    <row r="24348" spans="4:4" s="198" customFormat="1" ht="15.75" customHeight="1">
      <c r="D24348" s="199"/>
    </row>
    <row r="24350" spans="4:4" s="198" customFormat="1" ht="15.75" customHeight="1">
      <c r="D24350" s="199"/>
    </row>
    <row r="24352" spans="4:4" s="198" customFormat="1" ht="15.75" customHeight="1">
      <c r="D24352" s="199"/>
    </row>
    <row r="24354" spans="4:4" s="198" customFormat="1" ht="15.75" customHeight="1">
      <c r="D24354" s="199"/>
    </row>
    <row r="24356" spans="4:4" s="198" customFormat="1" ht="15.75" customHeight="1">
      <c r="D24356" s="199"/>
    </row>
    <row r="24358" spans="4:4" s="198" customFormat="1" ht="15.75" customHeight="1">
      <c r="D24358" s="199"/>
    </row>
    <row r="24360" spans="4:4" s="198" customFormat="1" ht="15.75" customHeight="1">
      <c r="D24360" s="199"/>
    </row>
    <row r="24362" spans="4:4" s="198" customFormat="1" ht="15.75" customHeight="1">
      <c r="D24362" s="199"/>
    </row>
    <row r="24364" spans="4:4" s="198" customFormat="1" ht="15.75" customHeight="1">
      <c r="D24364" s="199"/>
    </row>
    <row r="24366" spans="4:4" s="198" customFormat="1" ht="15.75" customHeight="1">
      <c r="D24366" s="199"/>
    </row>
    <row r="24368" spans="4:4" s="198" customFormat="1" ht="15.75" customHeight="1">
      <c r="D24368" s="199"/>
    </row>
    <row r="24370" spans="4:4" s="198" customFormat="1" ht="15.75" customHeight="1">
      <c r="D24370" s="199"/>
    </row>
    <row r="24372" spans="4:4" s="198" customFormat="1" ht="15.75" customHeight="1">
      <c r="D24372" s="199"/>
    </row>
    <row r="24374" spans="4:4" s="198" customFormat="1" ht="15.75" customHeight="1">
      <c r="D24374" s="199"/>
    </row>
    <row r="24376" spans="4:4" s="198" customFormat="1" ht="15.75" customHeight="1">
      <c r="D24376" s="199"/>
    </row>
    <row r="24378" spans="4:4" s="198" customFormat="1" ht="15.75" customHeight="1">
      <c r="D24378" s="199"/>
    </row>
    <row r="24380" spans="4:4" s="198" customFormat="1" ht="15.75" customHeight="1">
      <c r="D24380" s="199"/>
    </row>
    <row r="24382" spans="4:4" s="198" customFormat="1" ht="15.75" customHeight="1">
      <c r="D24382" s="199"/>
    </row>
    <row r="24384" spans="4:4" s="198" customFormat="1" ht="15.75" customHeight="1">
      <c r="D24384" s="199"/>
    </row>
    <row r="24386" spans="4:4" s="198" customFormat="1" ht="15.75" customHeight="1">
      <c r="D24386" s="199"/>
    </row>
    <row r="24388" spans="4:4" s="198" customFormat="1" ht="15.75" customHeight="1">
      <c r="D24388" s="199"/>
    </row>
    <row r="24390" spans="4:4" s="198" customFormat="1" ht="15.75" customHeight="1">
      <c r="D24390" s="199"/>
    </row>
    <row r="24392" spans="4:4" s="198" customFormat="1" ht="15.75" customHeight="1">
      <c r="D24392" s="199"/>
    </row>
    <row r="24394" spans="4:4" s="198" customFormat="1" ht="15.75" customHeight="1">
      <c r="D24394" s="199"/>
    </row>
    <row r="24396" spans="4:4" s="198" customFormat="1" ht="15.75" customHeight="1">
      <c r="D24396" s="199"/>
    </row>
    <row r="24398" spans="4:4" s="198" customFormat="1" ht="15.75" customHeight="1">
      <c r="D24398" s="199"/>
    </row>
    <row r="24400" spans="4:4" s="198" customFormat="1" ht="15.75" customHeight="1">
      <c r="D24400" s="199"/>
    </row>
    <row r="24402" spans="4:4" s="198" customFormat="1" ht="15.75" customHeight="1">
      <c r="D24402" s="199"/>
    </row>
    <row r="24404" spans="4:4" s="198" customFormat="1" ht="15.75" customHeight="1">
      <c r="D24404" s="199"/>
    </row>
    <row r="24406" spans="4:4" s="198" customFormat="1" ht="15.75" customHeight="1">
      <c r="D24406" s="199"/>
    </row>
    <row r="24408" spans="4:4" s="198" customFormat="1" ht="15.75" customHeight="1">
      <c r="D24408" s="199"/>
    </row>
    <row r="24410" spans="4:4" s="198" customFormat="1" ht="15.75" customHeight="1">
      <c r="D24410" s="199"/>
    </row>
    <row r="24412" spans="4:4" s="198" customFormat="1" ht="15.75" customHeight="1">
      <c r="D24412" s="199"/>
    </row>
    <row r="24414" spans="4:4" s="198" customFormat="1" ht="15.75" customHeight="1">
      <c r="D24414" s="199"/>
    </row>
    <row r="24416" spans="4:4" s="198" customFormat="1" ht="15.75" customHeight="1">
      <c r="D24416" s="199"/>
    </row>
    <row r="24418" spans="4:4" s="198" customFormat="1" ht="15.75" customHeight="1">
      <c r="D24418" s="199"/>
    </row>
    <row r="24420" spans="4:4" s="198" customFormat="1" ht="15.75" customHeight="1">
      <c r="D24420" s="199"/>
    </row>
    <row r="24422" spans="4:4" s="198" customFormat="1" ht="15.75" customHeight="1">
      <c r="D24422" s="199"/>
    </row>
    <row r="24424" spans="4:4" s="198" customFormat="1" ht="15.75" customHeight="1">
      <c r="D24424" s="199"/>
    </row>
    <row r="24426" spans="4:4" s="198" customFormat="1" ht="15.75" customHeight="1">
      <c r="D24426" s="199"/>
    </row>
    <row r="24428" spans="4:4" s="198" customFormat="1" ht="15.75" customHeight="1">
      <c r="D24428" s="199"/>
    </row>
    <row r="24430" spans="4:4" s="198" customFormat="1" ht="15.75" customHeight="1">
      <c r="D24430" s="199"/>
    </row>
    <row r="24432" spans="4:4" s="198" customFormat="1" ht="15.75" customHeight="1">
      <c r="D24432" s="199"/>
    </row>
    <row r="24434" spans="4:4" s="198" customFormat="1" ht="15.75" customHeight="1">
      <c r="D24434" s="199"/>
    </row>
    <row r="24436" spans="4:4" s="198" customFormat="1" ht="15.75" customHeight="1">
      <c r="D24436" s="199"/>
    </row>
    <row r="24438" spans="4:4" s="198" customFormat="1" ht="15.75" customHeight="1">
      <c r="D24438" s="199"/>
    </row>
    <row r="24440" spans="4:4" s="198" customFormat="1" ht="15.75" customHeight="1">
      <c r="D24440" s="199"/>
    </row>
    <row r="24442" spans="4:4" s="198" customFormat="1" ht="15.75" customHeight="1">
      <c r="D24442" s="199"/>
    </row>
    <row r="24444" spans="4:4" s="198" customFormat="1" ht="15.75" customHeight="1">
      <c r="D24444" s="199"/>
    </row>
    <row r="24446" spans="4:4" s="198" customFormat="1" ht="15.75" customHeight="1">
      <c r="D24446" s="199"/>
    </row>
    <row r="24448" spans="4:4" s="198" customFormat="1" ht="15.75" customHeight="1">
      <c r="D24448" s="199"/>
    </row>
    <row r="24450" spans="4:4" s="198" customFormat="1" ht="15.75" customHeight="1">
      <c r="D24450" s="199"/>
    </row>
    <row r="24452" spans="4:4" s="198" customFormat="1" ht="15.75" customHeight="1">
      <c r="D24452" s="199"/>
    </row>
    <row r="24454" spans="4:4" s="198" customFormat="1" ht="15.75" customHeight="1">
      <c r="D24454" s="199"/>
    </row>
    <row r="24456" spans="4:4" s="198" customFormat="1" ht="15.75" customHeight="1">
      <c r="D24456" s="199"/>
    </row>
    <row r="24458" spans="4:4" s="198" customFormat="1" ht="15.75" customHeight="1">
      <c r="D24458" s="199"/>
    </row>
    <row r="24460" spans="4:4" s="198" customFormat="1" ht="15.75" customHeight="1">
      <c r="D24460" s="199"/>
    </row>
    <row r="24462" spans="4:4" s="198" customFormat="1" ht="15.75" customHeight="1">
      <c r="D24462" s="199"/>
    </row>
    <row r="24464" spans="4:4" s="198" customFormat="1" ht="15.75" customHeight="1">
      <c r="D24464" s="199"/>
    </row>
    <row r="24466" spans="4:4" s="198" customFormat="1" ht="15.75" customHeight="1">
      <c r="D24466" s="199"/>
    </row>
    <row r="24468" spans="4:4" s="198" customFormat="1" ht="15.75" customHeight="1">
      <c r="D24468" s="199"/>
    </row>
    <row r="24470" spans="4:4" s="198" customFormat="1" ht="15.75" customHeight="1">
      <c r="D24470" s="199"/>
    </row>
    <row r="24472" spans="4:4" s="198" customFormat="1" ht="15.75" customHeight="1">
      <c r="D24472" s="199"/>
    </row>
    <row r="24474" spans="4:4" s="198" customFormat="1" ht="15.75" customHeight="1">
      <c r="D24474" s="199"/>
    </row>
    <row r="24476" spans="4:4" s="198" customFormat="1" ht="15.75" customHeight="1">
      <c r="D24476" s="199"/>
    </row>
    <row r="24478" spans="4:4" s="198" customFormat="1" ht="15.75" customHeight="1">
      <c r="D24478" s="199"/>
    </row>
    <row r="24480" spans="4:4" s="198" customFormat="1" ht="15.75" customHeight="1">
      <c r="D24480" s="199"/>
    </row>
    <row r="24482" spans="4:4" s="198" customFormat="1" ht="15.75" customHeight="1">
      <c r="D24482" s="199"/>
    </row>
    <row r="24484" spans="4:4" s="198" customFormat="1" ht="15.75" customHeight="1">
      <c r="D24484" s="199"/>
    </row>
    <row r="24486" spans="4:4" s="198" customFormat="1" ht="15.75" customHeight="1">
      <c r="D24486" s="199"/>
    </row>
    <row r="24488" spans="4:4" s="198" customFormat="1" ht="15.75" customHeight="1">
      <c r="D24488" s="199"/>
    </row>
    <row r="24490" spans="4:4" s="198" customFormat="1" ht="15.75" customHeight="1">
      <c r="D24490" s="199"/>
    </row>
    <row r="24492" spans="4:4" s="198" customFormat="1" ht="15.75" customHeight="1">
      <c r="D24492" s="199"/>
    </row>
    <row r="24494" spans="4:4" s="198" customFormat="1" ht="15.75" customHeight="1">
      <c r="D24494" s="199"/>
    </row>
    <row r="24496" spans="4:4" s="198" customFormat="1" ht="15.75" customHeight="1">
      <c r="D24496" s="199"/>
    </row>
    <row r="24498" spans="4:4" s="198" customFormat="1" ht="15.75" customHeight="1">
      <c r="D24498" s="199"/>
    </row>
    <row r="24500" spans="4:4" s="198" customFormat="1" ht="15.75" customHeight="1">
      <c r="D24500" s="199"/>
    </row>
    <row r="24502" spans="4:4" s="198" customFormat="1" ht="15.75" customHeight="1">
      <c r="D24502" s="199"/>
    </row>
    <row r="24504" spans="4:4" s="198" customFormat="1" ht="15.75" customHeight="1">
      <c r="D24504" s="199"/>
    </row>
    <row r="24506" spans="4:4" s="198" customFormat="1" ht="15.75" customHeight="1">
      <c r="D24506" s="199"/>
    </row>
    <row r="24508" spans="4:4" s="198" customFormat="1" ht="15.75" customHeight="1">
      <c r="D24508" s="199"/>
    </row>
    <row r="24510" spans="4:4" s="198" customFormat="1" ht="15.75" customHeight="1">
      <c r="D24510" s="199"/>
    </row>
    <row r="24512" spans="4:4" s="198" customFormat="1" ht="15.75" customHeight="1">
      <c r="D24512" s="199"/>
    </row>
    <row r="24514" spans="4:4" s="198" customFormat="1" ht="15.75" customHeight="1">
      <c r="D24514" s="199"/>
    </row>
    <row r="24516" spans="4:4" s="198" customFormat="1" ht="15.75" customHeight="1">
      <c r="D24516" s="199"/>
    </row>
    <row r="24518" spans="4:4" s="198" customFormat="1" ht="15.75" customHeight="1">
      <c r="D24518" s="199"/>
    </row>
    <row r="24520" spans="4:4" s="198" customFormat="1" ht="15.75" customHeight="1">
      <c r="D24520" s="199"/>
    </row>
    <row r="24522" spans="4:4" s="198" customFormat="1" ht="15.75" customHeight="1">
      <c r="D24522" s="199"/>
    </row>
    <row r="24524" spans="4:4" s="198" customFormat="1" ht="15.75" customHeight="1">
      <c r="D24524" s="199"/>
    </row>
    <row r="24526" spans="4:4" s="198" customFormat="1" ht="15.75" customHeight="1">
      <c r="D24526" s="199"/>
    </row>
    <row r="24528" spans="4:4" s="198" customFormat="1" ht="15.75" customHeight="1">
      <c r="D24528" s="199"/>
    </row>
    <row r="24530" spans="4:4" s="198" customFormat="1" ht="15.75" customHeight="1">
      <c r="D24530" s="199"/>
    </row>
    <row r="24532" spans="4:4" s="198" customFormat="1" ht="15.75" customHeight="1">
      <c r="D24532" s="199"/>
    </row>
    <row r="24534" spans="4:4" s="198" customFormat="1" ht="15.75" customHeight="1">
      <c r="D24534" s="199"/>
    </row>
    <row r="24536" spans="4:4" s="198" customFormat="1" ht="15.75" customHeight="1">
      <c r="D24536" s="199"/>
    </row>
    <row r="24538" spans="4:4" s="198" customFormat="1" ht="15.75" customHeight="1">
      <c r="D24538" s="199"/>
    </row>
    <row r="24540" spans="4:4" s="198" customFormat="1" ht="15.75" customHeight="1">
      <c r="D24540" s="199"/>
    </row>
    <row r="24542" spans="4:4" s="198" customFormat="1" ht="15.75" customHeight="1">
      <c r="D24542" s="199"/>
    </row>
    <row r="24544" spans="4:4" s="198" customFormat="1" ht="15.75" customHeight="1">
      <c r="D24544" s="199"/>
    </row>
    <row r="24546" spans="4:4" s="198" customFormat="1" ht="15.75" customHeight="1">
      <c r="D24546" s="199"/>
    </row>
    <row r="24548" spans="4:4" s="198" customFormat="1" ht="15.75" customHeight="1">
      <c r="D24548" s="199"/>
    </row>
    <row r="24550" spans="4:4" s="198" customFormat="1" ht="15.75" customHeight="1">
      <c r="D24550" s="199"/>
    </row>
    <row r="24552" spans="4:4" s="198" customFormat="1" ht="15.75" customHeight="1">
      <c r="D24552" s="199"/>
    </row>
    <row r="24554" spans="4:4" s="198" customFormat="1" ht="15.75" customHeight="1">
      <c r="D24554" s="199"/>
    </row>
    <row r="24556" spans="4:4" s="198" customFormat="1" ht="15.75" customHeight="1">
      <c r="D24556" s="199"/>
    </row>
    <row r="24558" spans="4:4" s="198" customFormat="1" ht="15.75" customHeight="1">
      <c r="D24558" s="199"/>
    </row>
    <row r="24560" spans="4:4" s="198" customFormat="1" ht="15.75" customHeight="1">
      <c r="D24560" s="199"/>
    </row>
    <row r="24562" spans="4:4" s="198" customFormat="1" ht="15.75" customHeight="1">
      <c r="D24562" s="199"/>
    </row>
    <row r="24564" spans="4:4" s="198" customFormat="1" ht="15.75" customHeight="1">
      <c r="D24564" s="199"/>
    </row>
    <row r="24566" spans="4:4" s="198" customFormat="1" ht="15.75" customHeight="1">
      <c r="D24566" s="199"/>
    </row>
    <row r="24568" spans="4:4" s="198" customFormat="1" ht="15.75" customHeight="1">
      <c r="D24568" s="199"/>
    </row>
    <row r="24570" spans="4:4" s="198" customFormat="1" ht="15.75" customHeight="1">
      <c r="D24570" s="199"/>
    </row>
    <row r="24572" spans="4:4" s="198" customFormat="1" ht="15.75" customHeight="1">
      <c r="D24572" s="199"/>
    </row>
    <row r="24574" spans="4:4" s="198" customFormat="1" ht="15.75" customHeight="1">
      <c r="D24574" s="199"/>
    </row>
    <row r="24576" spans="4:4" s="198" customFormat="1" ht="15.75" customHeight="1">
      <c r="D24576" s="199"/>
    </row>
    <row r="24578" spans="4:4" s="198" customFormat="1" ht="15.75" customHeight="1">
      <c r="D24578" s="199"/>
    </row>
    <row r="24580" spans="4:4" s="198" customFormat="1" ht="15.75" customHeight="1">
      <c r="D24580" s="199"/>
    </row>
    <row r="24582" spans="4:4" s="198" customFormat="1" ht="15.75" customHeight="1">
      <c r="D24582" s="199"/>
    </row>
    <row r="24584" spans="4:4" s="198" customFormat="1" ht="15.75" customHeight="1">
      <c r="D24584" s="199"/>
    </row>
    <row r="24586" spans="4:4" s="198" customFormat="1" ht="15.75" customHeight="1">
      <c r="D24586" s="199"/>
    </row>
    <row r="24588" spans="4:4" s="198" customFormat="1" ht="15.75" customHeight="1">
      <c r="D24588" s="199"/>
    </row>
    <row r="24590" spans="4:4" s="198" customFormat="1" ht="15.75" customHeight="1">
      <c r="D24590" s="199"/>
    </row>
    <row r="24592" spans="4:4" s="198" customFormat="1" ht="15.75" customHeight="1">
      <c r="D24592" s="199"/>
    </row>
    <row r="24594" spans="4:4" s="198" customFormat="1" ht="15.75" customHeight="1">
      <c r="D24594" s="199"/>
    </row>
    <row r="24596" spans="4:4" s="198" customFormat="1" ht="15.75" customHeight="1">
      <c r="D24596" s="199"/>
    </row>
    <row r="24598" spans="4:4" s="198" customFormat="1" ht="15.75" customHeight="1">
      <c r="D24598" s="199"/>
    </row>
    <row r="24600" spans="4:4" s="198" customFormat="1" ht="15.75" customHeight="1">
      <c r="D24600" s="199"/>
    </row>
    <row r="24602" spans="4:4" s="198" customFormat="1" ht="15.75" customHeight="1">
      <c r="D24602" s="199"/>
    </row>
    <row r="24604" spans="4:4" s="198" customFormat="1" ht="15.75" customHeight="1">
      <c r="D24604" s="199"/>
    </row>
    <row r="24606" spans="4:4" s="198" customFormat="1" ht="15.75" customHeight="1">
      <c r="D24606" s="199"/>
    </row>
    <row r="24608" spans="4:4" s="198" customFormat="1" ht="15.75" customHeight="1">
      <c r="D24608" s="199"/>
    </row>
    <row r="24610" spans="4:4" s="198" customFormat="1" ht="15.75" customHeight="1">
      <c r="D24610" s="199"/>
    </row>
    <row r="24612" spans="4:4" s="198" customFormat="1" ht="15.75" customHeight="1">
      <c r="D24612" s="199"/>
    </row>
    <row r="24614" spans="4:4" s="198" customFormat="1" ht="15.75" customHeight="1">
      <c r="D24614" s="199"/>
    </row>
    <row r="24616" spans="4:4" s="198" customFormat="1" ht="15.75" customHeight="1">
      <c r="D24616" s="199"/>
    </row>
    <row r="24618" spans="4:4" s="198" customFormat="1" ht="15.75" customHeight="1">
      <c r="D24618" s="199"/>
    </row>
    <row r="24620" spans="4:4" s="198" customFormat="1" ht="15.75" customHeight="1">
      <c r="D24620" s="199"/>
    </row>
    <row r="24622" spans="4:4" s="198" customFormat="1" ht="15.75" customHeight="1">
      <c r="D24622" s="199"/>
    </row>
    <row r="24624" spans="4:4" s="198" customFormat="1" ht="15.75" customHeight="1">
      <c r="D24624" s="199"/>
    </row>
    <row r="24626" spans="4:4" s="198" customFormat="1" ht="15.75" customHeight="1">
      <c r="D24626" s="199"/>
    </row>
    <row r="24628" spans="4:4" s="198" customFormat="1" ht="15.75" customHeight="1">
      <c r="D24628" s="199"/>
    </row>
    <row r="24630" spans="4:4" s="198" customFormat="1" ht="15.75" customHeight="1">
      <c r="D24630" s="199"/>
    </row>
    <row r="24632" spans="4:4" s="198" customFormat="1" ht="15.75" customHeight="1">
      <c r="D24632" s="199"/>
    </row>
    <row r="24634" spans="4:4" s="198" customFormat="1" ht="15.75" customHeight="1">
      <c r="D24634" s="199"/>
    </row>
    <row r="24636" spans="4:4" s="198" customFormat="1" ht="15.75" customHeight="1">
      <c r="D24636" s="199"/>
    </row>
    <row r="24638" spans="4:4" s="198" customFormat="1" ht="15.75" customHeight="1">
      <c r="D24638" s="199"/>
    </row>
    <row r="24640" spans="4:4" s="198" customFormat="1" ht="15.75" customHeight="1">
      <c r="D24640" s="199"/>
    </row>
    <row r="24642" spans="4:4" s="198" customFormat="1" ht="15.75" customHeight="1">
      <c r="D24642" s="199"/>
    </row>
    <row r="24644" spans="4:4" s="198" customFormat="1" ht="15.75" customHeight="1">
      <c r="D24644" s="199"/>
    </row>
    <row r="24646" spans="4:4" s="198" customFormat="1" ht="15.75" customHeight="1">
      <c r="D24646" s="199"/>
    </row>
    <row r="24648" spans="4:4" s="198" customFormat="1" ht="15.75" customHeight="1">
      <c r="D24648" s="199"/>
    </row>
    <row r="24650" spans="4:4" s="198" customFormat="1" ht="15.75" customHeight="1">
      <c r="D24650" s="199"/>
    </row>
    <row r="24652" spans="4:4" s="198" customFormat="1" ht="15.75" customHeight="1">
      <c r="D24652" s="199"/>
    </row>
    <row r="24654" spans="4:4" s="198" customFormat="1" ht="15.75" customHeight="1">
      <c r="D24654" s="199"/>
    </row>
    <row r="24656" spans="4:4" s="198" customFormat="1" ht="15.75" customHeight="1">
      <c r="D24656" s="199"/>
    </row>
    <row r="24658" spans="4:4" s="198" customFormat="1" ht="15.75" customHeight="1">
      <c r="D24658" s="199"/>
    </row>
    <row r="24660" spans="4:4" s="198" customFormat="1" ht="15.75" customHeight="1">
      <c r="D24660" s="199"/>
    </row>
    <row r="24662" spans="4:4" s="198" customFormat="1" ht="15.75" customHeight="1">
      <c r="D24662" s="199"/>
    </row>
    <row r="24664" spans="4:4" s="198" customFormat="1" ht="15.75" customHeight="1">
      <c r="D24664" s="199"/>
    </row>
    <row r="24666" spans="4:4" s="198" customFormat="1" ht="15.75" customHeight="1">
      <c r="D24666" s="199"/>
    </row>
    <row r="24668" spans="4:4" s="198" customFormat="1" ht="15.75" customHeight="1">
      <c r="D24668" s="199"/>
    </row>
    <row r="24670" spans="4:4" s="198" customFormat="1" ht="15.75" customHeight="1">
      <c r="D24670" s="199"/>
    </row>
    <row r="24672" spans="4:4" s="198" customFormat="1" ht="15.75" customHeight="1">
      <c r="D24672" s="199"/>
    </row>
    <row r="24674" spans="4:4" s="198" customFormat="1" ht="15.75" customHeight="1">
      <c r="D24674" s="199"/>
    </row>
    <row r="24676" spans="4:4" s="198" customFormat="1" ht="15.75" customHeight="1">
      <c r="D24676" s="199"/>
    </row>
    <row r="24678" spans="4:4" s="198" customFormat="1" ht="15.75" customHeight="1">
      <c r="D24678" s="199"/>
    </row>
    <row r="24680" spans="4:4" s="198" customFormat="1" ht="15.75" customHeight="1">
      <c r="D24680" s="199"/>
    </row>
    <row r="24682" spans="4:4" s="198" customFormat="1" ht="15.75" customHeight="1">
      <c r="D24682" s="199"/>
    </row>
    <row r="24684" spans="4:4" s="198" customFormat="1" ht="15.75" customHeight="1">
      <c r="D24684" s="199"/>
    </row>
    <row r="24686" spans="4:4" s="198" customFormat="1" ht="15.75" customHeight="1">
      <c r="D24686" s="199"/>
    </row>
    <row r="24688" spans="4:4" s="198" customFormat="1" ht="15.75" customHeight="1">
      <c r="D24688" s="199"/>
    </row>
    <row r="24690" spans="4:4" s="198" customFormat="1" ht="15.75" customHeight="1">
      <c r="D24690" s="199"/>
    </row>
    <row r="24692" spans="4:4" s="198" customFormat="1" ht="15.75" customHeight="1">
      <c r="D24692" s="199"/>
    </row>
    <row r="24694" spans="4:4" s="198" customFormat="1" ht="15.75" customHeight="1">
      <c r="D24694" s="199"/>
    </row>
    <row r="24696" spans="4:4" s="198" customFormat="1" ht="15.75" customHeight="1">
      <c r="D24696" s="199"/>
    </row>
    <row r="24698" spans="4:4" s="198" customFormat="1" ht="15.75" customHeight="1">
      <c r="D24698" s="199"/>
    </row>
    <row r="24700" spans="4:4" s="198" customFormat="1" ht="15.75" customHeight="1">
      <c r="D24700" s="199"/>
    </row>
    <row r="24702" spans="4:4" s="198" customFormat="1" ht="15.75" customHeight="1">
      <c r="D24702" s="199"/>
    </row>
    <row r="24704" spans="4:4" s="198" customFormat="1" ht="15.75" customHeight="1">
      <c r="D24704" s="199"/>
    </row>
    <row r="24706" spans="4:4" s="198" customFormat="1" ht="15.75" customHeight="1">
      <c r="D24706" s="199"/>
    </row>
    <row r="24708" spans="4:4" s="198" customFormat="1" ht="15.75" customHeight="1">
      <c r="D24708" s="199"/>
    </row>
    <row r="24710" spans="4:4" s="198" customFormat="1" ht="15.75" customHeight="1">
      <c r="D24710" s="199"/>
    </row>
    <row r="24712" spans="4:4" s="198" customFormat="1" ht="15.75" customHeight="1">
      <c r="D24712" s="199"/>
    </row>
    <row r="24714" spans="4:4" s="198" customFormat="1" ht="15.75" customHeight="1">
      <c r="D24714" s="199"/>
    </row>
    <row r="24716" spans="4:4" s="198" customFormat="1" ht="15.75" customHeight="1">
      <c r="D24716" s="199"/>
    </row>
    <row r="24718" spans="4:4" s="198" customFormat="1" ht="15.75" customHeight="1">
      <c r="D24718" s="199"/>
    </row>
    <row r="24720" spans="4:4" s="198" customFormat="1" ht="15.75" customHeight="1">
      <c r="D24720" s="199"/>
    </row>
    <row r="24722" spans="4:4" s="198" customFormat="1" ht="15.75" customHeight="1">
      <c r="D24722" s="199"/>
    </row>
    <row r="24724" spans="4:4" s="198" customFormat="1" ht="15.75" customHeight="1">
      <c r="D24724" s="199"/>
    </row>
    <row r="24726" spans="4:4" s="198" customFormat="1" ht="15.75" customHeight="1">
      <c r="D24726" s="199"/>
    </row>
    <row r="24728" spans="4:4" s="198" customFormat="1" ht="15.75" customHeight="1">
      <c r="D24728" s="199"/>
    </row>
    <row r="24730" spans="4:4" s="198" customFormat="1" ht="15.75" customHeight="1">
      <c r="D24730" s="199"/>
    </row>
    <row r="24732" spans="4:4" s="198" customFormat="1" ht="15.75" customHeight="1">
      <c r="D24732" s="199"/>
    </row>
    <row r="24734" spans="4:4" s="198" customFormat="1" ht="15.75" customHeight="1">
      <c r="D24734" s="199"/>
    </row>
    <row r="24736" spans="4:4" s="198" customFormat="1" ht="15.75" customHeight="1">
      <c r="D24736" s="199"/>
    </row>
    <row r="24738" spans="4:4" s="198" customFormat="1" ht="15.75" customHeight="1">
      <c r="D24738" s="199"/>
    </row>
    <row r="24740" spans="4:4" s="198" customFormat="1" ht="15.75" customHeight="1">
      <c r="D24740" s="199"/>
    </row>
    <row r="24742" spans="4:4" s="198" customFormat="1" ht="15.75" customHeight="1">
      <c r="D24742" s="199"/>
    </row>
    <row r="24744" spans="4:4" s="198" customFormat="1" ht="15.75" customHeight="1">
      <c r="D24744" s="199"/>
    </row>
    <row r="24746" spans="4:4" s="198" customFormat="1" ht="15.75" customHeight="1">
      <c r="D24746" s="199"/>
    </row>
    <row r="24748" spans="4:4" s="198" customFormat="1" ht="15.75" customHeight="1">
      <c r="D24748" s="199"/>
    </row>
    <row r="24750" spans="4:4" s="198" customFormat="1" ht="15.75" customHeight="1">
      <c r="D24750" s="199"/>
    </row>
    <row r="24752" spans="4:4" s="198" customFormat="1" ht="15.75" customHeight="1">
      <c r="D24752" s="199"/>
    </row>
    <row r="24754" spans="4:4" s="198" customFormat="1" ht="15.75" customHeight="1">
      <c r="D24754" s="199"/>
    </row>
    <row r="24756" spans="4:4" s="198" customFormat="1" ht="15.75" customHeight="1">
      <c r="D24756" s="199"/>
    </row>
    <row r="24758" spans="4:4" s="198" customFormat="1" ht="15.75" customHeight="1">
      <c r="D24758" s="199"/>
    </row>
    <row r="24760" spans="4:4" s="198" customFormat="1" ht="15.75" customHeight="1">
      <c r="D24760" s="199"/>
    </row>
    <row r="24762" spans="4:4" s="198" customFormat="1" ht="15.75" customHeight="1">
      <c r="D24762" s="199"/>
    </row>
    <row r="24764" spans="4:4" s="198" customFormat="1" ht="15.75" customHeight="1">
      <c r="D24764" s="199"/>
    </row>
    <row r="24766" spans="4:4" s="198" customFormat="1" ht="15.75" customHeight="1">
      <c r="D24766" s="199"/>
    </row>
    <row r="24768" spans="4:4" s="198" customFormat="1" ht="15.75" customHeight="1">
      <c r="D24768" s="199"/>
    </row>
    <row r="24770" spans="4:4" s="198" customFormat="1" ht="15.75" customHeight="1">
      <c r="D24770" s="199"/>
    </row>
    <row r="24772" spans="4:4" s="198" customFormat="1" ht="15.75" customHeight="1">
      <c r="D24772" s="199"/>
    </row>
    <row r="24774" spans="4:4" s="198" customFormat="1" ht="15.75" customHeight="1">
      <c r="D24774" s="199"/>
    </row>
    <row r="24776" spans="4:4" s="198" customFormat="1" ht="15.75" customHeight="1">
      <c r="D24776" s="199"/>
    </row>
    <row r="24778" spans="4:4" s="198" customFormat="1" ht="15.75" customHeight="1">
      <c r="D24778" s="199"/>
    </row>
    <row r="24780" spans="4:4" s="198" customFormat="1" ht="15.75" customHeight="1">
      <c r="D24780" s="199"/>
    </row>
    <row r="24782" spans="4:4" s="198" customFormat="1" ht="15.75" customHeight="1">
      <c r="D24782" s="199"/>
    </row>
    <row r="24784" spans="4:4" s="198" customFormat="1" ht="15.75" customHeight="1">
      <c r="D24784" s="199"/>
    </row>
    <row r="24786" spans="4:4" s="198" customFormat="1" ht="15.75" customHeight="1">
      <c r="D24786" s="199"/>
    </row>
    <row r="24788" spans="4:4" s="198" customFormat="1" ht="15.75" customHeight="1">
      <c r="D24788" s="199"/>
    </row>
    <row r="24790" spans="4:4" s="198" customFormat="1" ht="15.75" customHeight="1">
      <c r="D24790" s="199"/>
    </row>
    <row r="24792" spans="4:4" s="198" customFormat="1" ht="15.75" customHeight="1">
      <c r="D24792" s="199"/>
    </row>
    <row r="24794" spans="4:4" s="198" customFormat="1" ht="15.75" customHeight="1">
      <c r="D24794" s="199"/>
    </row>
    <row r="24796" spans="4:4" s="198" customFormat="1" ht="15.75" customHeight="1">
      <c r="D24796" s="199"/>
    </row>
    <row r="24798" spans="4:4" s="198" customFormat="1" ht="15.75" customHeight="1">
      <c r="D24798" s="199"/>
    </row>
    <row r="24800" spans="4:4" s="198" customFormat="1" ht="15.75" customHeight="1">
      <c r="D24800" s="199"/>
    </row>
    <row r="24802" spans="4:4" s="198" customFormat="1" ht="15.75" customHeight="1">
      <c r="D24802" s="199"/>
    </row>
    <row r="24804" spans="4:4" s="198" customFormat="1" ht="15.75" customHeight="1">
      <c r="D24804" s="199"/>
    </row>
    <row r="24806" spans="4:4" s="198" customFormat="1" ht="15.75" customHeight="1">
      <c r="D24806" s="199"/>
    </row>
    <row r="24808" spans="4:4" s="198" customFormat="1" ht="15.75" customHeight="1">
      <c r="D24808" s="199"/>
    </row>
    <row r="24810" spans="4:4" s="198" customFormat="1" ht="15.75" customHeight="1">
      <c r="D24810" s="199"/>
    </row>
    <row r="24812" spans="4:4" s="198" customFormat="1" ht="15.75" customHeight="1">
      <c r="D24812" s="199"/>
    </row>
    <row r="24814" spans="4:4" s="198" customFormat="1" ht="15.75" customHeight="1">
      <c r="D24814" s="199"/>
    </row>
    <row r="24816" spans="4:4" s="198" customFormat="1" ht="15.75" customHeight="1">
      <c r="D24816" s="199"/>
    </row>
    <row r="24818" spans="4:4" s="198" customFormat="1" ht="15.75" customHeight="1">
      <c r="D24818" s="199"/>
    </row>
    <row r="24820" spans="4:4" s="198" customFormat="1" ht="15.75" customHeight="1">
      <c r="D24820" s="199"/>
    </row>
    <row r="24822" spans="4:4" s="198" customFormat="1" ht="15.75" customHeight="1">
      <c r="D24822" s="199"/>
    </row>
    <row r="24824" spans="4:4" s="198" customFormat="1" ht="15.75" customHeight="1">
      <c r="D24824" s="199"/>
    </row>
    <row r="24826" spans="4:4" s="198" customFormat="1" ht="15.75" customHeight="1">
      <c r="D24826" s="199"/>
    </row>
    <row r="24828" spans="4:4" s="198" customFormat="1" ht="15.75" customHeight="1">
      <c r="D24828" s="199"/>
    </row>
    <row r="24830" spans="4:4" s="198" customFormat="1" ht="15.75" customHeight="1">
      <c r="D24830" s="199"/>
    </row>
    <row r="24832" spans="4:4" s="198" customFormat="1" ht="15.75" customHeight="1">
      <c r="D24832" s="199"/>
    </row>
    <row r="24834" spans="4:4" s="198" customFormat="1" ht="15.75" customHeight="1">
      <c r="D24834" s="199"/>
    </row>
    <row r="24836" spans="4:4" s="198" customFormat="1" ht="15.75" customHeight="1">
      <c r="D24836" s="199"/>
    </row>
    <row r="24838" spans="4:4" s="198" customFormat="1" ht="15.75" customHeight="1">
      <c r="D24838" s="199"/>
    </row>
    <row r="24840" spans="4:4" s="198" customFormat="1" ht="15.75" customHeight="1">
      <c r="D24840" s="199"/>
    </row>
    <row r="24842" spans="4:4" s="198" customFormat="1" ht="15.75" customHeight="1">
      <c r="D24842" s="199"/>
    </row>
    <row r="24844" spans="4:4" s="198" customFormat="1" ht="15.75" customHeight="1">
      <c r="D24844" s="199"/>
    </row>
    <row r="24846" spans="4:4" s="198" customFormat="1" ht="15.75" customHeight="1">
      <c r="D24846" s="199"/>
    </row>
    <row r="24848" spans="4:4" s="198" customFormat="1" ht="15.75" customHeight="1">
      <c r="D24848" s="199"/>
    </row>
    <row r="24850" spans="4:4" s="198" customFormat="1" ht="15.75" customHeight="1">
      <c r="D24850" s="199"/>
    </row>
    <row r="24852" spans="4:4" s="198" customFormat="1" ht="15.75" customHeight="1">
      <c r="D24852" s="199"/>
    </row>
    <row r="24854" spans="4:4" s="198" customFormat="1" ht="15.75" customHeight="1">
      <c r="D24854" s="199"/>
    </row>
    <row r="24856" spans="4:4" s="198" customFormat="1" ht="15.75" customHeight="1">
      <c r="D24856" s="199"/>
    </row>
    <row r="24858" spans="4:4" s="198" customFormat="1" ht="15.75" customHeight="1">
      <c r="D24858" s="199"/>
    </row>
    <row r="24860" spans="4:4" s="198" customFormat="1" ht="15.75" customHeight="1">
      <c r="D24860" s="199"/>
    </row>
    <row r="24862" spans="4:4" s="198" customFormat="1" ht="15.75" customHeight="1">
      <c r="D24862" s="199"/>
    </row>
    <row r="24864" spans="4:4" s="198" customFormat="1" ht="15.75" customHeight="1">
      <c r="D24864" s="199"/>
    </row>
    <row r="24866" spans="4:4" s="198" customFormat="1" ht="15.75" customHeight="1">
      <c r="D24866" s="199"/>
    </row>
    <row r="24868" spans="4:4" s="198" customFormat="1" ht="15.75" customHeight="1">
      <c r="D24868" s="199"/>
    </row>
    <row r="24870" spans="4:4" s="198" customFormat="1" ht="15.75" customHeight="1">
      <c r="D24870" s="199"/>
    </row>
    <row r="24872" spans="4:4" s="198" customFormat="1" ht="15.75" customHeight="1">
      <c r="D24872" s="199"/>
    </row>
    <row r="24874" spans="4:4" s="198" customFormat="1" ht="15.75" customHeight="1">
      <c r="D24874" s="199"/>
    </row>
    <row r="24876" spans="4:4" s="198" customFormat="1" ht="15.75" customHeight="1">
      <c r="D24876" s="199"/>
    </row>
    <row r="24878" spans="4:4" s="198" customFormat="1" ht="15.75" customHeight="1">
      <c r="D24878" s="199"/>
    </row>
    <row r="24880" spans="4:4" s="198" customFormat="1" ht="15.75" customHeight="1">
      <c r="D24880" s="199"/>
    </row>
    <row r="24882" spans="4:4" s="198" customFormat="1" ht="15.75" customHeight="1">
      <c r="D24882" s="199"/>
    </row>
    <row r="24884" spans="4:4" s="198" customFormat="1" ht="15.75" customHeight="1">
      <c r="D24884" s="199"/>
    </row>
    <row r="24886" spans="4:4" s="198" customFormat="1" ht="15.75" customHeight="1">
      <c r="D24886" s="199"/>
    </row>
    <row r="24888" spans="4:4" s="198" customFormat="1" ht="15.75" customHeight="1">
      <c r="D24888" s="199"/>
    </row>
    <row r="24890" spans="4:4" s="198" customFormat="1" ht="15.75" customHeight="1">
      <c r="D24890" s="199"/>
    </row>
    <row r="24892" spans="4:4" s="198" customFormat="1" ht="15.75" customHeight="1">
      <c r="D24892" s="199"/>
    </row>
    <row r="24894" spans="4:4" s="198" customFormat="1" ht="15.75" customHeight="1">
      <c r="D24894" s="199"/>
    </row>
    <row r="24896" spans="4:4" s="198" customFormat="1" ht="15.75" customHeight="1">
      <c r="D24896" s="199"/>
    </row>
    <row r="24898" spans="4:4" s="198" customFormat="1" ht="15.75" customHeight="1">
      <c r="D24898" s="199"/>
    </row>
    <row r="24900" spans="4:4" s="198" customFormat="1" ht="15.75" customHeight="1">
      <c r="D24900" s="199"/>
    </row>
    <row r="24902" spans="4:4" s="198" customFormat="1" ht="15.75" customHeight="1">
      <c r="D24902" s="199"/>
    </row>
    <row r="24904" spans="4:4" s="198" customFormat="1" ht="15.75" customHeight="1">
      <c r="D24904" s="199"/>
    </row>
    <row r="24906" spans="4:4" s="198" customFormat="1" ht="15.75" customHeight="1">
      <c r="D24906" s="199"/>
    </row>
    <row r="24908" spans="4:4" s="198" customFormat="1" ht="15.75" customHeight="1">
      <c r="D24908" s="199"/>
    </row>
    <row r="24910" spans="4:4" s="198" customFormat="1" ht="15.75" customHeight="1">
      <c r="D24910" s="199"/>
    </row>
    <row r="24912" spans="4:4" s="198" customFormat="1" ht="15.75" customHeight="1">
      <c r="D24912" s="199"/>
    </row>
    <row r="24914" spans="4:4" s="198" customFormat="1" ht="15.75" customHeight="1">
      <c r="D24914" s="199"/>
    </row>
    <row r="24916" spans="4:4" s="198" customFormat="1" ht="15.75" customHeight="1">
      <c r="D24916" s="199"/>
    </row>
    <row r="24918" spans="4:4" s="198" customFormat="1" ht="15.75" customHeight="1">
      <c r="D24918" s="199"/>
    </row>
    <row r="24920" spans="4:4" s="198" customFormat="1" ht="15.75" customHeight="1">
      <c r="D24920" s="199"/>
    </row>
    <row r="24922" spans="4:4" s="198" customFormat="1" ht="15.75" customHeight="1">
      <c r="D24922" s="199"/>
    </row>
    <row r="24924" spans="4:4" s="198" customFormat="1" ht="15.75" customHeight="1">
      <c r="D24924" s="199"/>
    </row>
    <row r="24926" spans="4:4" s="198" customFormat="1" ht="15.75" customHeight="1">
      <c r="D24926" s="199"/>
    </row>
    <row r="24928" spans="4:4" s="198" customFormat="1" ht="15.75" customHeight="1">
      <c r="D24928" s="199"/>
    </row>
    <row r="24930" spans="4:4" s="198" customFormat="1" ht="15.75" customHeight="1">
      <c r="D24930" s="199"/>
    </row>
    <row r="24932" spans="4:4" s="198" customFormat="1" ht="15.75" customHeight="1">
      <c r="D24932" s="199"/>
    </row>
    <row r="24934" spans="4:4" s="198" customFormat="1" ht="15.75" customHeight="1">
      <c r="D24934" s="199"/>
    </row>
    <row r="24936" spans="4:4" s="198" customFormat="1" ht="15.75" customHeight="1">
      <c r="D24936" s="199"/>
    </row>
    <row r="24938" spans="4:4" s="198" customFormat="1" ht="15.75" customHeight="1">
      <c r="D24938" s="199"/>
    </row>
    <row r="24940" spans="4:4" s="198" customFormat="1" ht="15.75" customHeight="1">
      <c r="D24940" s="199"/>
    </row>
    <row r="24942" spans="4:4" s="198" customFormat="1" ht="15.75" customHeight="1">
      <c r="D24942" s="199"/>
    </row>
    <row r="24944" spans="4:4" s="198" customFormat="1" ht="15.75" customHeight="1">
      <c r="D24944" s="199"/>
    </row>
    <row r="24946" spans="4:4" s="198" customFormat="1" ht="15.75" customHeight="1">
      <c r="D24946" s="199"/>
    </row>
    <row r="24948" spans="4:4" s="198" customFormat="1" ht="15.75" customHeight="1">
      <c r="D24948" s="199"/>
    </row>
    <row r="24950" spans="4:4" s="198" customFormat="1" ht="15.75" customHeight="1">
      <c r="D24950" s="199"/>
    </row>
    <row r="24952" spans="4:4" s="198" customFormat="1" ht="15.75" customHeight="1">
      <c r="D24952" s="199"/>
    </row>
    <row r="24954" spans="4:4" s="198" customFormat="1" ht="15.75" customHeight="1">
      <c r="D24954" s="199"/>
    </row>
    <row r="24956" spans="4:4" s="198" customFormat="1" ht="15.75" customHeight="1">
      <c r="D24956" s="199"/>
    </row>
    <row r="24958" spans="4:4" s="198" customFormat="1" ht="15.75" customHeight="1">
      <c r="D24958" s="199"/>
    </row>
    <row r="24960" spans="4:4" s="198" customFormat="1" ht="15.75" customHeight="1">
      <c r="D24960" s="199"/>
    </row>
    <row r="24962" spans="4:4" s="198" customFormat="1" ht="15.75" customHeight="1">
      <c r="D24962" s="199"/>
    </row>
    <row r="24964" spans="4:4" s="198" customFormat="1" ht="15.75" customHeight="1">
      <c r="D24964" s="199"/>
    </row>
    <row r="24966" spans="4:4" s="198" customFormat="1" ht="15.75" customHeight="1">
      <c r="D24966" s="199"/>
    </row>
    <row r="24968" spans="4:4" s="198" customFormat="1" ht="15.75" customHeight="1">
      <c r="D24968" s="199"/>
    </row>
    <row r="24970" spans="4:4" s="198" customFormat="1" ht="15.75" customHeight="1">
      <c r="D24970" s="199"/>
    </row>
    <row r="24972" spans="4:4" s="198" customFormat="1" ht="15.75" customHeight="1">
      <c r="D24972" s="199"/>
    </row>
    <row r="24974" spans="4:4" s="198" customFormat="1" ht="15.75" customHeight="1">
      <c r="D24974" s="199"/>
    </row>
    <row r="24976" spans="4:4" s="198" customFormat="1" ht="15.75" customHeight="1">
      <c r="D24976" s="199"/>
    </row>
    <row r="24978" spans="4:4" s="198" customFormat="1" ht="15.75" customHeight="1">
      <c r="D24978" s="199"/>
    </row>
    <row r="24980" spans="4:4" s="198" customFormat="1" ht="15.75" customHeight="1">
      <c r="D24980" s="199"/>
    </row>
    <row r="24982" spans="4:4" s="198" customFormat="1" ht="15.75" customHeight="1">
      <c r="D24982" s="199"/>
    </row>
    <row r="24984" spans="4:4" s="198" customFormat="1" ht="15.75" customHeight="1">
      <c r="D24984" s="199"/>
    </row>
    <row r="24986" spans="4:4" s="198" customFormat="1" ht="15.75" customHeight="1">
      <c r="D24986" s="199"/>
    </row>
    <row r="24988" spans="4:4" s="198" customFormat="1" ht="15.75" customHeight="1">
      <c r="D24988" s="199"/>
    </row>
    <row r="24990" spans="4:4" s="198" customFormat="1" ht="15.75" customHeight="1">
      <c r="D24990" s="199"/>
    </row>
    <row r="24992" spans="4:4" s="198" customFormat="1" ht="15.75" customHeight="1">
      <c r="D24992" s="199"/>
    </row>
    <row r="24994" spans="4:4" s="198" customFormat="1" ht="15.75" customHeight="1">
      <c r="D24994" s="199"/>
    </row>
    <row r="24996" spans="4:4" s="198" customFormat="1" ht="15.75" customHeight="1">
      <c r="D24996" s="199"/>
    </row>
    <row r="24998" spans="4:4" s="198" customFormat="1" ht="15.75" customHeight="1">
      <c r="D24998" s="199"/>
    </row>
    <row r="25000" spans="4:4" s="198" customFormat="1" ht="15.75" customHeight="1">
      <c r="D25000" s="199"/>
    </row>
    <row r="25002" spans="4:4" s="198" customFormat="1" ht="15.75" customHeight="1">
      <c r="D25002" s="199"/>
    </row>
    <row r="25004" spans="4:4" s="198" customFormat="1" ht="15.75" customHeight="1">
      <c r="D25004" s="199"/>
    </row>
    <row r="25006" spans="4:4" s="198" customFormat="1" ht="15.75" customHeight="1">
      <c r="D25006" s="199"/>
    </row>
    <row r="25008" spans="4:4" s="198" customFormat="1" ht="15.75" customHeight="1">
      <c r="D25008" s="199"/>
    </row>
    <row r="25010" spans="4:4" s="198" customFormat="1" ht="15.75" customHeight="1">
      <c r="D25010" s="199"/>
    </row>
    <row r="25012" spans="4:4" s="198" customFormat="1" ht="15.75" customHeight="1">
      <c r="D25012" s="199"/>
    </row>
    <row r="25014" spans="4:4" s="198" customFormat="1" ht="15.75" customHeight="1">
      <c r="D25014" s="199"/>
    </row>
    <row r="25016" spans="4:4" s="198" customFormat="1" ht="15.75" customHeight="1">
      <c r="D25016" s="199"/>
    </row>
    <row r="25018" spans="4:4" s="198" customFormat="1" ht="15.75" customHeight="1">
      <c r="D25018" s="199"/>
    </row>
    <row r="25020" spans="4:4" s="198" customFormat="1" ht="15.75" customHeight="1">
      <c r="D25020" s="199"/>
    </row>
    <row r="25022" spans="4:4" s="198" customFormat="1" ht="15.75" customHeight="1">
      <c r="D25022" s="199"/>
    </row>
    <row r="25024" spans="4:4" s="198" customFormat="1" ht="15.75" customHeight="1">
      <c r="D25024" s="199"/>
    </row>
    <row r="25026" spans="4:4" s="198" customFormat="1" ht="15.75" customHeight="1">
      <c r="D25026" s="199"/>
    </row>
    <row r="25028" spans="4:4" s="198" customFormat="1" ht="15.75" customHeight="1">
      <c r="D25028" s="199"/>
    </row>
    <row r="25030" spans="4:4" s="198" customFormat="1" ht="15.75" customHeight="1">
      <c r="D25030" s="199"/>
    </row>
    <row r="25032" spans="4:4" s="198" customFormat="1" ht="15.75" customHeight="1">
      <c r="D25032" s="199"/>
    </row>
    <row r="25034" spans="4:4" s="198" customFormat="1" ht="15.75" customHeight="1">
      <c r="D25034" s="199"/>
    </row>
    <row r="25036" spans="4:4" s="198" customFormat="1" ht="15.75" customHeight="1">
      <c r="D25036" s="199"/>
    </row>
    <row r="25038" spans="4:4" s="198" customFormat="1" ht="15.75" customHeight="1">
      <c r="D25038" s="199"/>
    </row>
    <row r="25040" spans="4:4" s="198" customFormat="1" ht="15.75" customHeight="1">
      <c r="D25040" s="199"/>
    </row>
    <row r="25042" spans="4:4" s="198" customFormat="1" ht="15.75" customHeight="1">
      <c r="D25042" s="199"/>
    </row>
    <row r="25044" spans="4:4" s="198" customFormat="1" ht="15.75" customHeight="1">
      <c r="D25044" s="199"/>
    </row>
    <row r="25046" spans="4:4" s="198" customFormat="1" ht="15.75" customHeight="1">
      <c r="D25046" s="199"/>
    </row>
    <row r="25048" spans="4:4" s="198" customFormat="1" ht="15.75" customHeight="1">
      <c r="D25048" s="199"/>
    </row>
    <row r="25050" spans="4:4" s="198" customFormat="1" ht="15.75" customHeight="1">
      <c r="D25050" s="199"/>
    </row>
    <row r="25052" spans="4:4" s="198" customFormat="1" ht="15.75" customHeight="1">
      <c r="D25052" s="199"/>
    </row>
    <row r="25054" spans="4:4" s="198" customFormat="1" ht="15.75" customHeight="1">
      <c r="D25054" s="199"/>
    </row>
    <row r="25056" spans="4:4" s="198" customFormat="1" ht="15.75" customHeight="1">
      <c r="D25056" s="199"/>
    </row>
    <row r="25058" spans="4:4" s="198" customFormat="1" ht="15.75" customHeight="1">
      <c r="D25058" s="199"/>
    </row>
    <row r="25060" spans="4:4" s="198" customFormat="1" ht="15.75" customHeight="1">
      <c r="D25060" s="199"/>
    </row>
    <row r="25062" spans="4:4" s="198" customFormat="1" ht="15.75" customHeight="1">
      <c r="D25062" s="199"/>
    </row>
    <row r="25064" spans="4:4" s="198" customFormat="1" ht="15.75" customHeight="1">
      <c r="D25064" s="199"/>
    </row>
    <row r="25066" spans="4:4" s="198" customFormat="1" ht="15.75" customHeight="1">
      <c r="D25066" s="199"/>
    </row>
    <row r="25068" spans="4:4" s="198" customFormat="1" ht="15.75" customHeight="1">
      <c r="D25068" s="199"/>
    </row>
    <row r="25070" spans="4:4" s="198" customFormat="1" ht="15.75" customHeight="1">
      <c r="D25070" s="199"/>
    </row>
    <row r="25072" spans="4:4" s="198" customFormat="1" ht="15.75" customHeight="1">
      <c r="D25072" s="199"/>
    </row>
    <row r="25074" spans="4:4" s="198" customFormat="1" ht="15.75" customHeight="1">
      <c r="D25074" s="199"/>
    </row>
    <row r="25076" spans="4:4" s="198" customFormat="1" ht="15.75" customHeight="1">
      <c r="D25076" s="199"/>
    </row>
    <row r="25078" spans="4:4" s="198" customFormat="1" ht="15.75" customHeight="1">
      <c r="D25078" s="199"/>
    </row>
    <row r="25080" spans="4:4" s="198" customFormat="1" ht="15.75" customHeight="1">
      <c r="D25080" s="199"/>
    </row>
    <row r="25082" spans="4:4" s="198" customFormat="1" ht="15.75" customHeight="1">
      <c r="D25082" s="199"/>
    </row>
    <row r="25084" spans="4:4" s="198" customFormat="1" ht="15.75" customHeight="1">
      <c r="D25084" s="199"/>
    </row>
    <row r="25086" spans="4:4" s="198" customFormat="1" ht="15.75" customHeight="1">
      <c r="D25086" s="199"/>
    </row>
    <row r="25088" spans="4:4" s="198" customFormat="1" ht="15.75" customHeight="1">
      <c r="D25088" s="199"/>
    </row>
    <row r="25090" spans="4:4" s="198" customFormat="1" ht="15.75" customHeight="1">
      <c r="D25090" s="199"/>
    </row>
    <row r="25092" spans="4:4" s="198" customFormat="1" ht="15.75" customHeight="1">
      <c r="D25092" s="199"/>
    </row>
    <row r="25094" spans="4:4" s="198" customFormat="1" ht="15.75" customHeight="1">
      <c r="D25094" s="199"/>
    </row>
    <row r="25096" spans="4:4" s="198" customFormat="1" ht="15.75" customHeight="1">
      <c r="D25096" s="199"/>
    </row>
    <row r="25098" spans="4:4" s="198" customFormat="1" ht="15.75" customHeight="1">
      <c r="D25098" s="199"/>
    </row>
    <row r="25100" spans="4:4" s="198" customFormat="1" ht="15.75" customHeight="1">
      <c r="D25100" s="199"/>
    </row>
    <row r="25102" spans="4:4" s="198" customFormat="1" ht="15.75" customHeight="1">
      <c r="D25102" s="199"/>
    </row>
    <row r="25104" spans="4:4" s="198" customFormat="1" ht="15.75" customHeight="1">
      <c r="D25104" s="199"/>
    </row>
    <row r="25106" spans="4:4" s="198" customFormat="1" ht="15.75" customHeight="1">
      <c r="D25106" s="199"/>
    </row>
    <row r="25108" spans="4:4" s="198" customFormat="1" ht="15.75" customHeight="1">
      <c r="D25108" s="199"/>
    </row>
    <row r="25110" spans="4:4" s="198" customFormat="1" ht="15.75" customHeight="1">
      <c r="D25110" s="199"/>
    </row>
    <row r="25112" spans="4:4" s="198" customFormat="1" ht="15.75" customHeight="1">
      <c r="D25112" s="199"/>
    </row>
    <row r="25114" spans="4:4" s="198" customFormat="1" ht="15.75" customHeight="1">
      <c r="D25114" s="199"/>
    </row>
    <row r="25116" spans="4:4" s="198" customFormat="1" ht="15.75" customHeight="1">
      <c r="D25116" s="199"/>
    </row>
    <row r="25118" spans="4:4" s="198" customFormat="1" ht="15.75" customHeight="1">
      <c r="D25118" s="199"/>
    </row>
    <row r="25120" spans="4:4" s="198" customFormat="1" ht="15.75" customHeight="1">
      <c r="D25120" s="199"/>
    </row>
    <row r="25122" spans="4:4" s="198" customFormat="1" ht="15.75" customHeight="1">
      <c r="D25122" s="199"/>
    </row>
    <row r="25124" spans="4:4" s="198" customFormat="1" ht="15.75" customHeight="1">
      <c r="D25124" s="199"/>
    </row>
    <row r="25126" spans="4:4" s="198" customFormat="1" ht="15.75" customHeight="1">
      <c r="D25126" s="199"/>
    </row>
    <row r="25128" spans="4:4" s="198" customFormat="1" ht="15.75" customHeight="1">
      <c r="D25128" s="199"/>
    </row>
    <row r="25130" spans="4:4" s="198" customFormat="1" ht="15.75" customHeight="1">
      <c r="D25130" s="199"/>
    </row>
    <row r="25132" spans="4:4" s="198" customFormat="1" ht="15.75" customHeight="1">
      <c r="D25132" s="199"/>
    </row>
    <row r="25134" spans="4:4" s="198" customFormat="1" ht="15.75" customHeight="1">
      <c r="D25134" s="199"/>
    </row>
    <row r="25136" spans="4:4" s="198" customFormat="1" ht="15.75" customHeight="1">
      <c r="D25136" s="199"/>
    </row>
    <row r="25138" spans="4:4" s="198" customFormat="1" ht="15.75" customHeight="1">
      <c r="D25138" s="199"/>
    </row>
    <row r="25140" spans="4:4" s="198" customFormat="1" ht="15.75" customHeight="1">
      <c r="D25140" s="199"/>
    </row>
    <row r="25142" spans="4:4" s="198" customFormat="1" ht="15.75" customHeight="1">
      <c r="D25142" s="199"/>
    </row>
    <row r="25144" spans="4:4" s="198" customFormat="1" ht="15.75" customHeight="1">
      <c r="D25144" s="199"/>
    </row>
    <row r="25146" spans="4:4" s="198" customFormat="1" ht="15.75" customHeight="1">
      <c r="D25146" s="199"/>
    </row>
    <row r="25148" spans="4:4" s="198" customFormat="1" ht="15.75" customHeight="1">
      <c r="D25148" s="199"/>
    </row>
    <row r="25150" spans="4:4" s="198" customFormat="1" ht="15.75" customHeight="1">
      <c r="D25150" s="199"/>
    </row>
    <row r="25152" spans="4:4" s="198" customFormat="1" ht="15.75" customHeight="1">
      <c r="D25152" s="199"/>
    </row>
    <row r="25154" spans="4:4" s="198" customFormat="1" ht="15.75" customHeight="1">
      <c r="D25154" s="199"/>
    </row>
    <row r="25156" spans="4:4" s="198" customFormat="1" ht="15.75" customHeight="1">
      <c r="D25156" s="199"/>
    </row>
    <row r="25158" spans="4:4" s="198" customFormat="1" ht="15.75" customHeight="1">
      <c r="D25158" s="199"/>
    </row>
    <row r="25160" spans="4:4" s="198" customFormat="1" ht="15.75" customHeight="1">
      <c r="D25160" s="199"/>
    </row>
    <row r="25162" spans="4:4" s="198" customFormat="1" ht="15.75" customHeight="1">
      <c r="D25162" s="199"/>
    </row>
    <row r="25164" spans="4:4" s="198" customFormat="1" ht="15.75" customHeight="1">
      <c r="D25164" s="199"/>
    </row>
    <row r="25166" spans="4:4" s="198" customFormat="1" ht="15.75" customHeight="1">
      <c r="D25166" s="199"/>
    </row>
    <row r="25168" spans="4:4" s="198" customFormat="1" ht="15.75" customHeight="1">
      <c r="D25168" s="199"/>
    </row>
    <row r="25170" spans="4:4" s="198" customFormat="1" ht="15.75" customHeight="1">
      <c r="D25170" s="199"/>
    </row>
    <row r="25172" spans="4:4" s="198" customFormat="1" ht="15.75" customHeight="1">
      <c r="D25172" s="199"/>
    </row>
    <row r="25174" spans="4:4" s="198" customFormat="1" ht="15.75" customHeight="1">
      <c r="D25174" s="199"/>
    </row>
    <row r="25176" spans="4:4" s="198" customFormat="1" ht="15.75" customHeight="1">
      <c r="D25176" s="199"/>
    </row>
    <row r="25178" spans="4:4" s="198" customFormat="1" ht="15.75" customHeight="1">
      <c r="D25178" s="199"/>
    </row>
    <row r="25180" spans="4:4" s="198" customFormat="1" ht="15.75" customHeight="1">
      <c r="D25180" s="199"/>
    </row>
    <row r="25182" spans="4:4" s="198" customFormat="1" ht="15.75" customHeight="1">
      <c r="D25182" s="199"/>
    </row>
    <row r="25184" spans="4:4" s="198" customFormat="1" ht="15.75" customHeight="1">
      <c r="D25184" s="199"/>
    </row>
    <row r="25186" spans="4:4" s="198" customFormat="1" ht="15.75" customHeight="1">
      <c r="D25186" s="199"/>
    </row>
    <row r="25188" spans="4:4" s="198" customFormat="1" ht="15.75" customHeight="1">
      <c r="D25188" s="199"/>
    </row>
    <row r="25190" spans="4:4" s="198" customFormat="1" ht="15.75" customHeight="1">
      <c r="D25190" s="199"/>
    </row>
    <row r="25192" spans="4:4" s="198" customFormat="1" ht="15.75" customHeight="1">
      <c r="D25192" s="199"/>
    </row>
    <row r="25194" spans="4:4" s="198" customFormat="1" ht="15.75" customHeight="1">
      <c r="D25194" s="199"/>
    </row>
    <row r="25196" spans="4:4" s="198" customFormat="1" ht="15.75" customHeight="1">
      <c r="D25196" s="199"/>
    </row>
    <row r="25198" spans="4:4" s="198" customFormat="1" ht="15.75" customHeight="1">
      <c r="D25198" s="199"/>
    </row>
    <row r="25200" spans="4:4" s="198" customFormat="1" ht="15.75" customHeight="1">
      <c r="D25200" s="199"/>
    </row>
    <row r="25202" spans="4:4" s="198" customFormat="1" ht="15.75" customHeight="1">
      <c r="D25202" s="199"/>
    </row>
    <row r="25204" spans="4:4" s="198" customFormat="1" ht="15.75" customHeight="1">
      <c r="D25204" s="199"/>
    </row>
    <row r="25206" spans="4:4" s="198" customFormat="1" ht="15.75" customHeight="1">
      <c r="D25206" s="199"/>
    </row>
    <row r="25208" spans="4:4" s="198" customFormat="1" ht="15.75" customHeight="1">
      <c r="D25208" s="199"/>
    </row>
    <row r="25210" spans="4:4" s="198" customFormat="1" ht="15.75" customHeight="1">
      <c r="D25210" s="199"/>
    </row>
    <row r="25212" spans="4:4" s="198" customFormat="1" ht="15.75" customHeight="1">
      <c r="D25212" s="199"/>
    </row>
    <row r="25214" spans="4:4" s="198" customFormat="1" ht="15.75" customHeight="1">
      <c r="D25214" s="199"/>
    </row>
    <row r="25216" spans="4:4" s="198" customFormat="1" ht="15.75" customHeight="1">
      <c r="D25216" s="199"/>
    </row>
    <row r="25218" spans="4:4" s="198" customFormat="1" ht="15.75" customHeight="1">
      <c r="D25218" s="199"/>
    </row>
    <row r="25220" spans="4:4" s="198" customFormat="1" ht="15.75" customHeight="1">
      <c r="D25220" s="199"/>
    </row>
    <row r="25222" spans="4:4" s="198" customFormat="1" ht="15.75" customHeight="1">
      <c r="D25222" s="199"/>
    </row>
    <row r="25224" spans="4:4" s="198" customFormat="1" ht="15.75" customHeight="1">
      <c r="D25224" s="199"/>
    </row>
    <row r="25226" spans="4:4" s="198" customFormat="1" ht="15.75" customHeight="1">
      <c r="D25226" s="199"/>
    </row>
    <row r="25228" spans="4:4" s="198" customFormat="1" ht="15.75" customHeight="1">
      <c r="D25228" s="199"/>
    </row>
    <row r="25230" spans="4:4" s="198" customFormat="1" ht="15.75" customHeight="1">
      <c r="D25230" s="199"/>
    </row>
    <row r="25232" spans="4:4" s="198" customFormat="1" ht="15.75" customHeight="1">
      <c r="D25232" s="199"/>
    </row>
    <row r="25234" spans="4:4" s="198" customFormat="1" ht="15.75" customHeight="1">
      <c r="D25234" s="199"/>
    </row>
    <row r="25236" spans="4:4" s="198" customFormat="1" ht="15.75" customHeight="1">
      <c r="D25236" s="199"/>
    </row>
    <row r="25238" spans="4:4" s="198" customFormat="1" ht="15.75" customHeight="1">
      <c r="D25238" s="199"/>
    </row>
    <row r="25240" spans="4:4" s="198" customFormat="1" ht="15.75" customHeight="1">
      <c r="D25240" s="199"/>
    </row>
    <row r="25242" spans="4:4" s="198" customFormat="1" ht="15.75" customHeight="1">
      <c r="D25242" s="199"/>
    </row>
    <row r="25244" spans="4:4" s="198" customFormat="1" ht="15.75" customHeight="1">
      <c r="D25244" s="199"/>
    </row>
    <row r="25246" spans="4:4" s="198" customFormat="1" ht="15.75" customHeight="1">
      <c r="D25246" s="199"/>
    </row>
    <row r="25248" spans="4:4" s="198" customFormat="1" ht="15.75" customHeight="1">
      <c r="D25248" s="199"/>
    </row>
    <row r="25250" spans="4:4" s="198" customFormat="1" ht="15.75" customHeight="1">
      <c r="D25250" s="199"/>
    </row>
    <row r="25252" spans="4:4" s="198" customFormat="1" ht="15.75" customHeight="1">
      <c r="D25252" s="199"/>
    </row>
    <row r="25254" spans="4:4" s="198" customFormat="1" ht="15.75" customHeight="1">
      <c r="D25254" s="199"/>
    </row>
    <row r="25256" spans="4:4" s="198" customFormat="1" ht="15.75" customHeight="1">
      <c r="D25256" s="199"/>
    </row>
    <row r="25258" spans="4:4" s="198" customFormat="1" ht="15.75" customHeight="1">
      <c r="D25258" s="199"/>
    </row>
    <row r="25260" spans="4:4" s="198" customFormat="1" ht="15.75" customHeight="1">
      <c r="D25260" s="199"/>
    </row>
    <row r="25262" spans="4:4" s="198" customFormat="1" ht="15.75" customHeight="1">
      <c r="D25262" s="199"/>
    </row>
    <row r="25264" spans="4:4" s="198" customFormat="1" ht="15.75" customHeight="1">
      <c r="D25264" s="199"/>
    </row>
    <row r="25266" spans="4:4" s="198" customFormat="1" ht="15.75" customHeight="1">
      <c r="D25266" s="199"/>
    </row>
    <row r="25268" spans="4:4" s="198" customFormat="1" ht="15.75" customHeight="1">
      <c r="D25268" s="199"/>
    </row>
    <row r="25270" spans="4:4" s="198" customFormat="1" ht="15.75" customHeight="1">
      <c r="D25270" s="199"/>
    </row>
    <row r="25272" spans="4:4" s="198" customFormat="1" ht="15.75" customHeight="1">
      <c r="D25272" s="199"/>
    </row>
    <row r="25274" spans="4:4" s="198" customFormat="1" ht="15.75" customHeight="1">
      <c r="D25274" s="199"/>
    </row>
    <row r="25276" spans="4:4" s="198" customFormat="1" ht="15.75" customHeight="1">
      <c r="D25276" s="199"/>
    </row>
    <row r="25278" spans="4:4" s="198" customFormat="1" ht="15.75" customHeight="1">
      <c r="D25278" s="199"/>
    </row>
    <row r="25280" spans="4:4" s="198" customFormat="1" ht="15.75" customHeight="1">
      <c r="D25280" s="199"/>
    </row>
    <row r="25282" spans="4:4" s="198" customFormat="1" ht="15.75" customHeight="1">
      <c r="D25282" s="199"/>
    </row>
    <row r="25284" spans="4:4" s="198" customFormat="1" ht="15.75" customHeight="1">
      <c r="D25284" s="199"/>
    </row>
    <row r="25286" spans="4:4" s="198" customFormat="1" ht="15.75" customHeight="1">
      <c r="D25286" s="199"/>
    </row>
    <row r="25288" spans="4:4" s="198" customFormat="1" ht="15.75" customHeight="1">
      <c r="D25288" s="199"/>
    </row>
    <row r="25290" spans="4:4" s="198" customFormat="1" ht="15.75" customHeight="1">
      <c r="D25290" s="199"/>
    </row>
    <row r="25292" spans="4:4" s="198" customFormat="1" ht="15.75" customHeight="1">
      <c r="D25292" s="199"/>
    </row>
    <row r="25294" spans="4:4" s="198" customFormat="1" ht="15.75" customHeight="1">
      <c r="D25294" s="199"/>
    </row>
    <row r="25296" spans="4:4" s="198" customFormat="1" ht="15.75" customHeight="1">
      <c r="D25296" s="199"/>
    </row>
    <row r="25298" spans="4:4" s="198" customFormat="1" ht="15.75" customHeight="1">
      <c r="D25298" s="199"/>
    </row>
    <row r="25300" spans="4:4" s="198" customFormat="1" ht="15.75" customHeight="1">
      <c r="D25300" s="199"/>
    </row>
    <row r="25302" spans="4:4" s="198" customFormat="1" ht="15.75" customHeight="1">
      <c r="D25302" s="199"/>
    </row>
    <row r="25304" spans="4:4" s="198" customFormat="1" ht="15.75" customHeight="1">
      <c r="D25304" s="199"/>
    </row>
    <row r="25306" spans="4:4" s="198" customFormat="1" ht="15.75" customHeight="1">
      <c r="D25306" s="199"/>
    </row>
    <row r="25308" spans="4:4" s="198" customFormat="1" ht="15.75" customHeight="1">
      <c r="D25308" s="199"/>
    </row>
    <row r="25310" spans="4:4" s="198" customFormat="1" ht="15.75" customHeight="1">
      <c r="D25310" s="199"/>
    </row>
    <row r="25312" spans="4:4" s="198" customFormat="1" ht="15.75" customHeight="1">
      <c r="D25312" s="199"/>
    </row>
    <row r="25314" spans="4:4" s="198" customFormat="1" ht="15.75" customHeight="1">
      <c r="D25314" s="199"/>
    </row>
    <row r="25316" spans="4:4" s="198" customFormat="1" ht="15.75" customHeight="1">
      <c r="D25316" s="199"/>
    </row>
    <row r="25318" spans="4:4" s="198" customFormat="1" ht="15.75" customHeight="1">
      <c r="D25318" s="199"/>
    </row>
    <row r="25320" spans="4:4" s="198" customFormat="1" ht="15.75" customHeight="1">
      <c r="D25320" s="199"/>
    </row>
    <row r="25322" spans="4:4" s="198" customFormat="1" ht="15.75" customHeight="1">
      <c r="D25322" s="199"/>
    </row>
    <row r="25324" spans="4:4" s="198" customFormat="1" ht="15.75" customHeight="1">
      <c r="D25324" s="199"/>
    </row>
    <row r="25326" spans="4:4" s="198" customFormat="1" ht="15.75" customHeight="1">
      <c r="D25326" s="199"/>
    </row>
    <row r="25328" spans="4:4" s="198" customFormat="1" ht="15.75" customHeight="1">
      <c r="D25328" s="199"/>
    </row>
    <row r="25330" spans="4:4" s="198" customFormat="1" ht="15.75" customHeight="1">
      <c r="D25330" s="199"/>
    </row>
    <row r="25332" spans="4:4" s="198" customFormat="1" ht="15.75" customHeight="1">
      <c r="D25332" s="199"/>
    </row>
    <row r="25334" spans="4:4" s="198" customFormat="1" ht="15.75" customHeight="1">
      <c r="D25334" s="199"/>
    </row>
    <row r="25336" spans="4:4" s="198" customFormat="1" ht="15.75" customHeight="1">
      <c r="D25336" s="199"/>
    </row>
    <row r="25338" spans="4:4" s="198" customFormat="1" ht="15.75" customHeight="1">
      <c r="D25338" s="199"/>
    </row>
    <row r="25340" spans="4:4" s="198" customFormat="1" ht="15.75" customHeight="1">
      <c r="D25340" s="199"/>
    </row>
    <row r="25342" spans="4:4" s="198" customFormat="1" ht="15.75" customHeight="1">
      <c r="D25342" s="199"/>
    </row>
    <row r="25344" spans="4:4" s="198" customFormat="1" ht="15.75" customHeight="1">
      <c r="D25344" s="199"/>
    </row>
    <row r="25346" spans="4:4" s="198" customFormat="1" ht="15.75" customHeight="1">
      <c r="D25346" s="199"/>
    </row>
    <row r="25348" spans="4:4" s="198" customFormat="1" ht="15.75" customHeight="1">
      <c r="D25348" s="199"/>
    </row>
    <row r="25350" spans="4:4" s="198" customFormat="1" ht="15.75" customHeight="1">
      <c r="D25350" s="199"/>
    </row>
    <row r="25352" spans="4:4" s="198" customFormat="1" ht="15.75" customHeight="1">
      <c r="D25352" s="199"/>
    </row>
    <row r="25354" spans="4:4" s="198" customFormat="1" ht="15.75" customHeight="1">
      <c r="D25354" s="199"/>
    </row>
    <row r="25356" spans="4:4" s="198" customFormat="1" ht="15.75" customHeight="1">
      <c r="D25356" s="199"/>
    </row>
    <row r="25358" spans="4:4" s="198" customFormat="1" ht="15.75" customHeight="1">
      <c r="D25358" s="199"/>
    </row>
    <row r="25360" spans="4:4" s="198" customFormat="1" ht="15.75" customHeight="1">
      <c r="D25360" s="199"/>
    </row>
    <row r="25362" spans="4:4" s="198" customFormat="1" ht="15.75" customHeight="1">
      <c r="D25362" s="199"/>
    </row>
    <row r="25364" spans="4:4" s="198" customFormat="1" ht="15.75" customHeight="1">
      <c r="D25364" s="199"/>
    </row>
    <row r="25366" spans="4:4" s="198" customFormat="1" ht="15.75" customHeight="1">
      <c r="D25366" s="199"/>
    </row>
    <row r="25368" spans="4:4" s="198" customFormat="1" ht="15.75" customHeight="1">
      <c r="D25368" s="199"/>
    </row>
    <row r="25370" spans="4:4" s="198" customFormat="1" ht="15.75" customHeight="1">
      <c r="D25370" s="199"/>
    </row>
    <row r="25372" spans="4:4" s="198" customFormat="1" ht="15.75" customHeight="1">
      <c r="D25372" s="199"/>
    </row>
    <row r="25374" spans="4:4" s="198" customFormat="1" ht="15.75" customHeight="1">
      <c r="D25374" s="199"/>
    </row>
    <row r="25376" spans="4:4" s="198" customFormat="1" ht="15.75" customHeight="1">
      <c r="D25376" s="199"/>
    </row>
    <row r="25378" spans="4:4" s="198" customFormat="1" ht="15.75" customHeight="1">
      <c r="D25378" s="199"/>
    </row>
    <row r="25380" spans="4:4" s="198" customFormat="1" ht="15.75" customHeight="1">
      <c r="D25380" s="199"/>
    </row>
    <row r="25382" spans="4:4" s="198" customFormat="1" ht="15.75" customHeight="1">
      <c r="D25382" s="199"/>
    </row>
    <row r="25384" spans="4:4" s="198" customFormat="1" ht="15.75" customHeight="1">
      <c r="D25384" s="199"/>
    </row>
    <row r="25386" spans="4:4" s="198" customFormat="1" ht="15.75" customHeight="1">
      <c r="D25386" s="199"/>
    </row>
    <row r="25388" spans="4:4" s="198" customFormat="1" ht="15.75" customHeight="1">
      <c r="D25388" s="199"/>
    </row>
    <row r="25390" spans="4:4" s="198" customFormat="1" ht="15.75" customHeight="1">
      <c r="D25390" s="199"/>
    </row>
    <row r="25392" spans="4:4" s="198" customFormat="1" ht="15.75" customHeight="1">
      <c r="D25392" s="199"/>
    </row>
    <row r="25394" spans="4:4" s="198" customFormat="1" ht="15.75" customHeight="1">
      <c r="D25394" s="199"/>
    </row>
    <row r="25396" spans="4:4" s="198" customFormat="1" ht="15.75" customHeight="1">
      <c r="D25396" s="199"/>
    </row>
    <row r="25398" spans="4:4" s="198" customFormat="1" ht="15.75" customHeight="1">
      <c r="D25398" s="199"/>
    </row>
    <row r="25400" spans="4:4" s="198" customFormat="1" ht="15.75" customHeight="1">
      <c r="D25400" s="199"/>
    </row>
    <row r="25402" spans="4:4" s="198" customFormat="1" ht="15.75" customHeight="1">
      <c r="D25402" s="199"/>
    </row>
    <row r="25404" spans="4:4" s="198" customFormat="1" ht="15.75" customHeight="1">
      <c r="D25404" s="199"/>
    </row>
    <row r="25406" spans="4:4" s="198" customFormat="1" ht="15.75" customHeight="1">
      <c r="D25406" s="199"/>
    </row>
    <row r="25408" spans="4:4" s="198" customFormat="1" ht="15.75" customHeight="1">
      <c r="D25408" s="199"/>
    </row>
    <row r="25410" spans="4:4" s="198" customFormat="1" ht="15.75" customHeight="1">
      <c r="D25410" s="199"/>
    </row>
    <row r="25412" spans="4:4" s="198" customFormat="1" ht="15.75" customHeight="1">
      <c r="D25412" s="199"/>
    </row>
    <row r="25414" spans="4:4" s="198" customFormat="1" ht="15.75" customHeight="1">
      <c r="D25414" s="199"/>
    </row>
    <row r="25416" spans="4:4" s="198" customFormat="1" ht="15.75" customHeight="1">
      <c r="D25416" s="199"/>
    </row>
    <row r="25418" spans="4:4" s="198" customFormat="1" ht="15.75" customHeight="1">
      <c r="D25418" s="199"/>
    </row>
    <row r="25420" spans="4:4" s="198" customFormat="1" ht="15.75" customHeight="1">
      <c r="D25420" s="199"/>
    </row>
    <row r="25422" spans="4:4" s="198" customFormat="1" ht="15.75" customHeight="1">
      <c r="D25422" s="199"/>
    </row>
    <row r="25424" spans="4:4" s="198" customFormat="1" ht="15.75" customHeight="1">
      <c r="D25424" s="199"/>
    </row>
    <row r="25426" spans="4:4" s="198" customFormat="1" ht="15.75" customHeight="1">
      <c r="D25426" s="199"/>
    </row>
    <row r="25428" spans="4:4" s="198" customFormat="1" ht="15.75" customHeight="1">
      <c r="D25428" s="199"/>
    </row>
    <row r="25430" spans="4:4" s="198" customFormat="1" ht="15.75" customHeight="1">
      <c r="D25430" s="199"/>
    </row>
    <row r="25432" spans="4:4" s="198" customFormat="1" ht="15.75" customHeight="1">
      <c r="D25432" s="199"/>
    </row>
    <row r="25434" spans="4:4" s="198" customFormat="1" ht="15.75" customHeight="1">
      <c r="D25434" s="199"/>
    </row>
    <row r="25436" spans="4:4" s="198" customFormat="1" ht="15.75" customHeight="1">
      <c r="D25436" s="199"/>
    </row>
    <row r="25438" spans="4:4" s="198" customFormat="1" ht="15.75" customHeight="1">
      <c r="D25438" s="199"/>
    </row>
    <row r="25440" spans="4:4" s="198" customFormat="1" ht="15.75" customHeight="1">
      <c r="D25440" s="199"/>
    </row>
    <row r="25442" spans="4:4" s="198" customFormat="1" ht="15.75" customHeight="1">
      <c r="D25442" s="199"/>
    </row>
    <row r="25444" spans="4:4" s="198" customFormat="1" ht="15.75" customHeight="1">
      <c r="D25444" s="199"/>
    </row>
    <row r="25446" spans="4:4" s="198" customFormat="1" ht="15.75" customHeight="1">
      <c r="D25446" s="199"/>
    </row>
    <row r="25448" spans="4:4" s="198" customFormat="1" ht="15.75" customHeight="1">
      <c r="D25448" s="199"/>
    </row>
    <row r="25450" spans="4:4" s="198" customFormat="1" ht="15.75" customHeight="1">
      <c r="D25450" s="199"/>
    </row>
    <row r="25452" spans="4:4" s="198" customFormat="1" ht="15.75" customHeight="1">
      <c r="D25452" s="199"/>
    </row>
    <row r="25454" spans="4:4" s="198" customFormat="1" ht="15.75" customHeight="1">
      <c r="D25454" s="199"/>
    </row>
    <row r="25456" spans="4:4" s="198" customFormat="1" ht="15.75" customHeight="1">
      <c r="D25456" s="199"/>
    </row>
    <row r="25458" spans="4:4" s="198" customFormat="1" ht="15.75" customHeight="1">
      <c r="D25458" s="199"/>
    </row>
    <row r="25460" spans="4:4" s="198" customFormat="1" ht="15.75" customHeight="1">
      <c r="D25460" s="199"/>
    </row>
    <row r="25462" spans="4:4" s="198" customFormat="1" ht="15.75" customHeight="1">
      <c r="D25462" s="199"/>
    </row>
    <row r="25464" spans="4:4" s="198" customFormat="1" ht="15.75" customHeight="1">
      <c r="D25464" s="199"/>
    </row>
    <row r="25466" spans="4:4" s="198" customFormat="1" ht="15.75" customHeight="1">
      <c r="D25466" s="199"/>
    </row>
    <row r="25468" spans="4:4" s="198" customFormat="1" ht="15.75" customHeight="1">
      <c r="D25468" s="199"/>
    </row>
    <row r="25470" spans="4:4" s="198" customFormat="1" ht="15.75" customHeight="1">
      <c r="D25470" s="199"/>
    </row>
    <row r="25472" spans="4:4" s="198" customFormat="1" ht="15.75" customHeight="1">
      <c r="D25472" s="199"/>
    </row>
    <row r="25474" spans="4:4" s="198" customFormat="1" ht="15.75" customHeight="1">
      <c r="D25474" s="199"/>
    </row>
    <row r="25476" spans="4:4" s="198" customFormat="1" ht="15.75" customHeight="1">
      <c r="D25476" s="199"/>
    </row>
    <row r="25478" spans="4:4" s="198" customFormat="1" ht="15.75" customHeight="1">
      <c r="D25478" s="199"/>
    </row>
    <row r="25480" spans="4:4" s="198" customFormat="1" ht="15.75" customHeight="1">
      <c r="D25480" s="199"/>
    </row>
    <row r="25482" spans="4:4" s="198" customFormat="1" ht="15.75" customHeight="1">
      <c r="D25482" s="199"/>
    </row>
    <row r="25484" spans="4:4" s="198" customFormat="1" ht="15.75" customHeight="1">
      <c r="D25484" s="199"/>
    </row>
    <row r="25486" spans="4:4" s="198" customFormat="1" ht="15.75" customHeight="1">
      <c r="D25486" s="199"/>
    </row>
    <row r="25488" spans="4:4" s="198" customFormat="1" ht="15.75" customHeight="1">
      <c r="D25488" s="199"/>
    </row>
    <row r="25490" spans="4:4" s="198" customFormat="1" ht="15.75" customHeight="1">
      <c r="D25490" s="199"/>
    </row>
    <row r="25492" spans="4:4" s="198" customFormat="1" ht="15.75" customHeight="1">
      <c r="D25492" s="199"/>
    </row>
    <row r="25494" spans="4:4" s="198" customFormat="1" ht="15.75" customHeight="1">
      <c r="D25494" s="199"/>
    </row>
    <row r="25496" spans="4:4" s="198" customFormat="1" ht="15.75" customHeight="1">
      <c r="D25496" s="199"/>
    </row>
    <row r="25498" spans="4:4" s="198" customFormat="1" ht="15.75" customHeight="1">
      <c r="D25498" s="199"/>
    </row>
    <row r="25500" spans="4:4" s="198" customFormat="1" ht="15.75" customHeight="1">
      <c r="D25500" s="199"/>
    </row>
    <row r="25502" spans="4:4" s="198" customFormat="1" ht="15.75" customHeight="1">
      <c r="D25502" s="199"/>
    </row>
    <row r="25504" spans="4:4" s="198" customFormat="1" ht="15.75" customHeight="1">
      <c r="D25504" s="199"/>
    </row>
    <row r="25506" spans="4:4" s="198" customFormat="1" ht="15.75" customHeight="1">
      <c r="D25506" s="199"/>
    </row>
    <row r="25508" spans="4:4" s="198" customFormat="1" ht="15.75" customHeight="1">
      <c r="D25508" s="199"/>
    </row>
    <row r="25510" spans="4:4" s="198" customFormat="1" ht="15.75" customHeight="1">
      <c r="D25510" s="199"/>
    </row>
    <row r="25512" spans="4:4" s="198" customFormat="1" ht="15.75" customHeight="1">
      <c r="D25512" s="199"/>
    </row>
    <row r="25514" spans="4:4" s="198" customFormat="1" ht="15.75" customHeight="1">
      <c r="D25514" s="199"/>
    </row>
    <row r="25516" spans="4:4" s="198" customFormat="1" ht="15.75" customHeight="1">
      <c r="D25516" s="199"/>
    </row>
    <row r="25518" spans="4:4" s="198" customFormat="1" ht="15.75" customHeight="1">
      <c r="D25518" s="199"/>
    </row>
    <row r="25520" spans="4:4" s="198" customFormat="1" ht="15.75" customHeight="1">
      <c r="D25520" s="199"/>
    </row>
    <row r="25522" spans="4:4" s="198" customFormat="1" ht="15.75" customHeight="1">
      <c r="D25522" s="199"/>
    </row>
    <row r="25524" spans="4:4" s="198" customFormat="1" ht="15.75" customHeight="1">
      <c r="D25524" s="199"/>
    </row>
    <row r="25526" spans="4:4" s="198" customFormat="1" ht="15.75" customHeight="1">
      <c r="D25526" s="199"/>
    </row>
    <row r="25528" spans="4:4" s="198" customFormat="1" ht="15.75" customHeight="1">
      <c r="D25528" s="199"/>
    </row>
    <row r="25530" spans="4:4" s="198" customFormat="1" ht="15.75" customHeight="1">
      <c r="D25530" s="199"/>
    </row>
    <row r="25532" spans="4:4" s="198" customFormat="1" ht="15.75" customHeight="1">
      <c r="D25532" s="199"/>
    </row>
    <row r="25534" spans="4:4" s="198" customFormat="1" ht="15.75" customHeight="1">
      <c r="D25534" s="199"/>
    </row>
    <row r="25536" spans="4:4" s="198" customFormat="1" ht="15.75" customHeight="1">
      <c r="D25536" s="199"/>
    </row>
    <row r="25538" spans="4:4" s="198" customFormat="1" ht="15.75" customHeight="1">
      <c r="D25538" s="199"/>
    </row>
    <row r="25540" spans="4:4" s="198" customFormat="1" ht="15.75" customHeight="1">
      <c r="D25540" s="199"/>
    </row>
    <row r="25542" spans="4:4" s="198" customFormat="1" ht="15.75" customHeight="1">
      <c r="D25542" s="199"/>
    </row>
    <row r="25544" spans="4:4" s="198" customFormat="1" ht="15.75" customHeight="1">
      <c r="D25544" s="199"/>
    </row>
    <row r="25546" spans="4:4" s="198" customFormat="1" ht="15.75" customHeight="1">
      <c r="D25546" s="199"/>
    </row>
    <row r="25548" spans="4:4" s="198" customFormat="1" ht="15.75" customHeight="1">
      <c r="D25548" s="199"/>
    </row>
    <row r="25550" spans="4:4" s="198" customFormat="1" ht="15.75" customHeight="1">
      <c r="D25550" s="199"/>
    </row>
    <row r="25552" spans="4:4" s="198" customFormat="1" ht="15.75" customHeight="1">
      <c r="D25552" s="199"/>
    </row>
    <row r="25554" spans="4:4" s="198" customFormat="1" ht="15.75" customHeight="1">
      <c r="D25554" s="199"/>
    </row>
    <row r="25556" spans="4:4" s="198" customFormat="1" ht="15.75" customHeight="1">
      <c r="D25556" s="199"/>
    </row>
    <row r="25558" spans="4:4" s="198" customFormat="1" ht="15.75" customHeight="1">
      <c r="D25558" s="199"/>
    </row>
    <row r="25560" spans="4:4" s="198" customFormat="1" ht="15.75" customHeight="1">
      <c r="D25560" s="199"/>
    </row>
    <row r="25562" spans="4:4" s="198" customFormat="1" ht="15.75" customHeight="1">
      <c r="D25562" s="199"/>
    </row>
    <row r="25564" spans="4:4" s="198" customFormat="1" ht="15.75" customHeight="1">
      <c r="D25564" s="199"/>
    </row>
    <row r="25566" spans="4:4" s="198" customFormat="1" ht="15.75" customHeight="1">
      <c r="D25566" s="199"/>
    </row>
    <row r="25568" spans="4:4" s="198" customFormat="1" ht="15.75" customHeight="1">
      <c r="D25568" s="199"/>
    </row>
    <row r="25570" spans="4:4" s="198" customFormat="1" ht="15.75" customHeight="1">
      <c r="D25570" s="199"/>
    </row>
    <row r="25572" spans="4:4" s="198" customFormat="1" ht="15.75" customHeight="1">
      <c r="D25572" s="199"/>
    </row>
    <row r="25574" spans="4:4" s="198" customFormat="1" ht="15.75" customHeight="1">
      <c r="D25574" s="199"/>
    </row>
    <row r="25576" spans="4:4" s="198" customFormat="1" ht="15.75" customHeight="1">
      <c r="D25576" s="199"/>
    </row>
    <row r="25578" spans="4:4" s="198" customFormat="1" ht="15.75" customHeight="1">
      <c r="D25578" s="199"/>
    </row>
    <row r="25580" spans="4:4" s="198" customFormat="1" ht="15.75" customHeight="1">
      <c r="D25580" s="199"/>
    </row>
    <row r="25582" spans="4:4" s="198" customFormat="1" ht="15.75" customHeight="1">
      <c r="D25582" s="199"/>
    </row>
    <row r="25584" spans="4:4" s="198" customFormat="1" ht="15.75" customHeight="1">
      <c r="D25584" s="199"/>
    </row>
    <row r="25586" spans="4:4" s="198" customFormat="1" ht="15.75" customHeight="1">
      <c r="D25586" s="199"/>
    </row>
    <row r="25588" spans="4:4" s="198" customFormat="1" ht="15.75" customHeight="1">
      <c r="D25588" s="199"/>
    </row>
    <row r="25590" spans="4:4" s="198" customFormat="1" ht="15.75" customHeight="1">
      <c r="D25590" s="199"/>
    </row>
    <row r="25592" spans="4:4" s="198" customFormat="1" ht="15.75" customHeight="1">
      <c r="D25592" s="199"/>
    </row>
    <row r="25594" spans="4:4" s="198" customFormat="1" ht="15.75" customHeight="1">
      <c r="D25594" s="199"/>
    </row>
    <row r="25596" spans="4:4" s="198" customFormat="1" ht="15.75" customHeight="1">
      <c r="D25596" s="199"/>
    </row>
    <row r="25598" spans="4:4" s="198" customFormat="1" ht="15.75" customHeight="1">
      <c r="D25598" s="199"/>
    </row>
    <row r="25600" spans="4:4" s="198" customFormat="1" ht="15.75" customHeight="1">
      <c r="D25600" s="199"/>
    </row>
    <row r="25602" spans="4:4" s="198" customFormat="1" ht="15.75" customHeight="1">
      <c r="D25602" s="199"/>
    </row>
    <row r="25604" spans="4:4" s="198" customFormat="1" ht="15.75" customHeight="1">
      <c r="D25604" s="199"/>
    </row>
    <row r="25606" spans="4:4" s="198" customFormat="1" ht="15.75" customHeight="1">
      <c r="D25606" s="199"/>
    </row>
    <row r="25608" spans="4:4" s="198" customFormat="1" ht="15.75" customHeight="1">
      <c r="D25608" s="199"/>
    </row>
    <row r="25610" spans="4:4" s="198" customFormat="1" ht="15.75" customHeight="1">
      <c r="D25610" s="199"/>
    </row>
    <row r="25612" spans="4:4" s="198" customFormat="1" ht="15.75" customHeight="1">
      <c r="D25612" s="199"/>
    </row>
    <row r="25614" spans="4:4" s="198" customFormat="1" ht="15.75" customHeight="1">
      <c r="D25614" s="199"/>
    </row>
    <row r="25616" spans="4:4" s="198" customFormat="1" ht="15.75" customHeight="1">
      <c r="D25616" s="199"/>
    </row>
    <row r="25618" spans="4:4" s="198" customFormat="1" ht="15.75" customHeight="1">
      <c r="D25618" s="199"/>
    </row>
    <row r="25620" spans="4:4" s="198" customFormat="1" ht="15.75" customHeight="1">
      <c r="D25620" s="199"/>
    </row>
    <row r="25622" spans="4:4" s="198" customFormat="1" ht="15.75" customHeight="1">
      <c r="D25622" s="199"/>
    </row>
    <row r="25624" spans="4:4" s="198" customFormat="1" ht="15.75" customHeight="1">
      <c r="D25624" s="199"/>
    </row>
    <row r="25626" spans="4:4" s="198" customFormat="1" ht="15.75" customHeight="1">
      <c r="D25626" s="199"/>
    </row>
    <row r="25628" spans="4:4" s="198" customFormat="1" ht="15.75" customHeight="1">
      <c r="D25628" s="199"/>
    </row>
    <row r="25630" spans="4:4" s="198" customFormat="1" ht="15.75" customHeight="1">
      <c r="D25630" s="199"/>
    </row>
    <row r="25632" spans="4:4" s="198" customFormat="1" ht="15.75" customHeight="1">
      <c r="D25632" s="199"/>
    </row>
    <row r="25634" spans="4:4" s="198" customFormat="1" ht="15.75" customHeight="1">
      <c r="D25634" s="199"/>
    </row>
    <row r="25636" spans="4:4" s="198" customFormat="1" ht="15.75" customHeight="1">
      <c r="D25636" s="199"/>
    </row>
    <row r="25638" spans="4:4" s="198" customFormat="1" ht="15.75" customHeight="1">
      <c r="D25638" s="199"/>
    </row>
    <row r="25640" spans="4:4" s="198" customFormat="1" ht="15.75" customHeight="1">
      <c r="D25640" s="199"/>
    </row>
    <row r="25642" spans="4:4" s="198" customFormat="1" ht="15.75" customHeight="1">
      <c r="D25642" s="199"/>
    </row>
    <row r="25644" spans="4:4" s="198" customFormat="1" ht="15.75" customHeight="1">
      <c r="D25644" s="199"/>
    </row>
    <row r="25646" spans="4:4" s="198" customFormat="1" ht="15.75" customHeight="1">
      <c r="D25646" s="199"/>
    </row>
    <row r="25648" spans="4:4" s="198" customFormat="1" ht="15.75" customHeight="1">
      <c r="D25648" s="199"/>
    </row>
    <row r="25650" spans="4:4" s="198" customFormat="1" ht="15.75" customHeight="1">
      <c r="D25650" s="199"/>
    </row>
    <row r="25652" spans="4:4" s="198" customFormat="1" ht="15.75" customHeight="1">
      <c r="D25652" s="199"/>
    </row>
    <row r="25654" spans="4:4" s="198" customFormat="1" ht="15.75" customHeight="1">
      <c r="D25654" s="199"/>
    </row>
    <row r="25656" spans="4:4" s="198" customFormat="1" ht="15.75" customHeight="1">
      <c r="D25656" s="199"/>
    </row>
    <row r="25658" spans="4:4" s="198" customFormat="1" ht="15.75" customHeight="1">
      <c r="D25658" s="199"/>
    </row>
    <row r="25660" spans="4:4" s="198" customFormat="1" ht="15.75" customHeight="1">
      <c r="D25660" s="199"/>
    </row>
    <row r="25662" spans="4:4" s="198" customFormat="1" ht="15.75" customHeight="1">
      <c r="D25662" s="199"/>
    </row>
    <row r="25664" spans="4:4" s="198" customFormat="1" ht="15.75" customHeight="1">
      <c r="D25664" s="199"/>
    </row>
    <row r="25666" spans="4:4" s="198" customFormat="1" ht="15.75" customHeight="1">
      <c r="D25666" s="199"/>
    </row>
    <row r="25668" spans="4:4" s="198" customFormat="1" ht="15.75" customHeight="1">
      <c r="D25668" s="199"/>
    </row>
    <row r="25670" spans="4:4" s="198" customFormat="1" ht="15.75" customHeight="1">
      <c r="D25670" s="199"/>
    </row>
    <row r="25672" spans="4:4" s="198" customFormat="1" ht="15.75" customHeight="1">
      <c r="D25672" s="199"/>
    </row>
    <row r="25674" spans="4:4" s="198" customFormat="1" ht="15.75" customHeight="1">
      <c r="D25674" s="199"/>
    </row>
    <row r="25676" spans="4:4" s="198" customFormat="1" ht="15.75" customHeight="1">
      <c r="D25676" s="199"/>
    </row>
    <row r="25678" spans="4:4" s="198" customFormat="1" ht="15.75" customHeight="1">
      <c r="D25678" s="199"/>
    </row>
    <row r="25680" spans="4:4" s="198" customFormat="1" ht="15.75" customHeight="1">
      <c r="D25680" s="199"/>
    </row>
    <row r="25682" spans="4:4" s="198" customFormat="1" ht="15.75" customHeight="1">
      <c r="D25682" s="199"/>
    </row>
    <row r="25684" spans="4:4" s="198" customFormat="1" ht="15.75" customHeight="1">
      <c r="D25684" s="199"/>
    </row>
    <row r="25686" spans="4:4" s="198" customFormat="1" ht="15.75" customHeight="1">
      <c r="D25686" s="199"/>
    </row>
    <row r="25688" spans="4:4" s="198" customFormat="1" ht="15.75" customHeight="1">
      <c r="D25688" s="199"/>
    </row>
    <row r="25690" spans="4:4" s="198" customFormat="1" ht="15.75" customHeight="1">
      <c r="D25690" s="199"/>
    </row>
    <row r="25692" spans="4:4" s="198" customFormat="1" ht="15.75" customHeight="1">
      <c r="D25692" s="199"/>
    </row>
    <row r="25694" spans="4:4" s="198" customFormat="1" ht="15.75" customHeight="1">
      <c r="D25694" s="199"/>
    </row>
    <row r="25696" spans="4:4" s="198" customFormat="1" ht="15.75" customHeight="1">
      <c r="D25696" s="199"/>
    </row>
    <row r="25698" spans="4:4" s="198" customFormat="1" ht="15.75" customHeight="1">
      <c r="D25698" s="199"/>
    </row>
    <row r="25700" spans="4:4" s="198" customFormat="1" ht="15.75" customHeight="1">
      <c r="D25700" s="199"/>
    </row>
    <row r="25702" spans="4:4" s="198" customFormat="1" ht="15.75" customHeight="1">
      <c r="D25702" s="199"/>
    </row>
    <row r="25704" spans="4:4" s="198" customFormat="1" ht="15.75" customHeight="1">
      <c r="D25704" s="199"/>
    </row>
    <row r="25706" spans="4:4" s="198" customFormat="1" ht="15.75" customHeight="1">
      <c r="D25706" s="199"/>
    </row>
    <row r="25708" spans="4:4" s="198" customFormat="1" ht="15.75" customHeight="1">
      <c r="D25708" s="199"/>
    </row>
    <row r="25710" spans="4:4" s="198" customFormat="1" ht="15.75" customHeight="1">
      <c r="D25710" s="199"/>
    </row>
    <row r="25712" spans="4:4" s="198" customFormat="1" ht="15.75" customHeight="1">
      <c r="D25712" s="199"/>
    </row>
    <row r="25714" spans="4:4" s="198" customFormat="1" ht="15.75" customHeight="1">
      <c r="D25714" s="199"/>
    </row>
    <row r="25716" spans="4:4" s="198" customFormat="1" ht="15.75" customHeight="1">
      <c r="D25716" s="199"/>
    </row>
    <row r="25718" spans="4:4" s="198" customFormat="1" ht="15.75" customHeight="1">
      <c r="D25718" s="199"/>
    </row>
    <row r="25720" spans="4:4" s="198" customFormat="1" ht="15.75" customHeight="1">
      <c r="D25720" s="199"/>
    </row>
    <row r="25722" spans="4:4" s="198" customFormat="1" ht="15.75" customHeight="1">
      <c r="D25722" s="199"/>
    </row>
    <row r="25724" spans="4:4" s="198" customFormat="1" ht="15.75" customHeight="1">
      <c r="D25724" s="199"/>
    </row>
    <row r="25726" spans="4:4" s="198" customFormat="1" ht="15.75" customHeight="1">
      <c r="D25726" s="199"/>
    </row>
    <row r="25728" spans="4:4" s="198" customFormat="1" ht="15.75" customHeight="1">
      <c r="D25728" s="199"/>
    </row>
    <row r="25730" spans="4:4" s="198" customFormat="1" ht="15.75" customHeight="1">
      <c r="D25730" s="199"/>
    </row>
    <row r="25732" spans="4:4" s="198" customFormat="1" ht="15.75" customHeight="1">
      <c r="D25732" s="199"/>
    </row>
    <row r="25734" spans="4:4" s="198" customFormat="1" ht="15.75" customHeight="1">
      <c r="D25734" s="199"/>
    </row>
    <row r="25736" spans="4:4" s="198" customFormat="1" ht="15.75" customHeight="1">
      <c r="D25736" s="199"/>
    </row>
    <row r="25738" spans="4:4" s="198" customFormat="1" ht="15.75" customHeight="1">
      <c r="D25738" s="199"/>
    </row>
    <row r="25740" spans="4:4" s="198" customFormat="1" ht="15.75" customHeight="1">
      <c r="D25740" s="199"/>
    </row>
    <row r="25742" spans="4:4" s="198" customFormat="1" ht="15.75" customHeight="1">
      <c r="D25742" s="199"/>
    </row>
    <row r="25744" spans="4:4" s="198" customFormat="1" ht="15.75" customHeight="1">
      <c r="D25744" s="199"/>
    </row>
    <row r="25746" spans="4:4" s="198" customFormat="1" ht="15.75" customHeight="1">
      <c r="D25746" s="199"/>
    </row>
    <row r="25748" spans="4:4" s="198" customFormat="1" ht="15.75" customHeight="1">
      <c r="D25748" s="199"/>
    </row>
    <row r="25750" spans="4:4" s="198" customFormat="1" ht="15.75" customHeight="1">
      <c r="D25750" s="199"/>
    </row>
    <row r="25752" spans="4:4" s="198" customFormat="1" ht="15.75" customHeight="1">
      <c r="D25752" s="199"/>
    </row>
    <row r="25754" spans="4:4" s="198" customFormat="1" ht="15.75" customHeight="1">
      <c r="D25754" s="199"/>
    </row>
    <row r="25756" spans="4:4" s="198" customFormat="1" ht="15.75" customHeight="1">
      <c r="D25756" s="199"/>
    </row>
    <row r="25758" spans="4:4" s="198" customFormat="1" ht="15.75" customHeight="1">
      <c r="D25758" s="199"/>
    </row>
    <row r="25760" spans="4:4" s="198" customFormat="1" ht="15.75" customHeight="1">
      <c r="D25760" s="199"/>
    </row>
    <row r="25762" spans="4:4" s="198" customFormat="1" ht="15.75" customHeight="1">
      <c r="D25762" s="199"/>
    </row>
    <row r="25764" spans="4:4" s="198" customFormat="1" ht="15.75" customHeight="1">
      <c r="D25764" s="199"/>
    </row>
    <row r="25766" spans="4:4" s="198" customFormat="1" ht="15.75" customHeight="1">
      <c r="D25766" s="199"/>
    </row>
    <row r="25768" spans="4:4" s="198" customFormat="1" ht="15.75" customHeight="1">
      <c r="D25768" s="199"/>
    </row>
    <row r="25770" spans="4:4" s="198" customFormat="1" ht="15.75" customHeight="1">
      <c r="D25770" s="199"/>
    </row>
    <row r="25772" spans="4:4" s="198" customFormat="1" ht="15.75" customHeight="1">
      <c r="D25772" s="199"/>
    </row>
    <row r="25774" spans="4:4" s="198" customFormat="1" ht="15.75" customHeight="1">
      <c r="D25774" s="199"/>
    </row>
    <row r="25776" spans="4:4" s="198" customFormat="1" ht="15.75" customHeight="1">
      <c r="D25776" s="199"/>
    </row>
    <row r="25778" spans="4:4" s="198" customFormat="1" ht="15.75" customHeight="1">
      <c r="D25778" s="199"/>
    </row>
    <row r="25780" spans="4:4" s="198" customFormat="1" ht="15.75" customHeight="1">
      <c r="D25780" s="199"/>
    </row>
    <row r="25782" spans="4:4" s="198" customFormat="1" ht="15.75" customHeight="1">
      <c r="D25782" s="199"/>
    </row>
    <row r="25784" spans="4:4" s="198" customFormat="1" ht="15.75" customHeight="1">
      <c r="D25784" s="199"/>
    </row>
    <row r="25786" spans="4:4" s="198" customFormat="1" ht="15.75" customHeight="1">
      <c r="D25786" s="199"/>
    </row>
    <row r="25788" spans="4:4" s="198" customFormat="1" ht="15.75" customHeight="1">
      <c r="D25788" s="199"/>
    </row>
    <row r="25790" spans="4:4" s="198" customFormat="1" ht="15.75" customHeight="1">
      <c r="D25790" s="199"/>
    </row>
    <row r="25792" spans="4:4" s="198" customFormat="1" ht="15.75" customHeight="1">
      <c r="D25792" s="199"/>
    </row>
    <row r="25794" spans="4:4" s="198" customFormat="1" ht="15.75" customHeight="1">
      <c r="D25794" s="199"/>
    </row>
    <row r="25796" spans="4:4" s="198" customFormat="1" ht="15.75" customHeight="1">
      <c r="D25796" s="199"/>
    </row>
    <row r="25798" spans="4:4" s="198" customFormat="1" ht="15.75" customHeight="1">
      <c r="D25798" s="199"/>
    </row>
    <row r="25800" spans="4:4" s="198" customFormat="1" ht="15.75" customHeight="1">
      <c r="D25800" s="199"/>
    </row>
    <row r="25802" spans="4:4" s="198" customFormat="1" ht="15.75" customHeight="1">
      <c r="D25802" s="199"/>
    </row>
    <row r="25804" spans="4:4" s="198" customFormat="1" ht="15.75" customHeight="1">
      <c r="D25804" s="199"/>
    </row>
    <row r="25806" spans="4:4" s="198" customFormat="1" ht="15.75" customHeight="1">
      <c r="D25806" s="199"/>
    </row>
    <row r="25808" spans="4:4" s="198" customFormat="1" ht="15.75" customHeight="1">
      <c r="D25808" s="199"/>
    </row>
    <row r="25810" spans="4:4" s="198" customFormat="1" ht="15.75" customHeight="1">
      <c r="D25810" s="199"/>
    </row>
    <row r="25812" spans="4:4" s="198" customFormat="1" ht="15.75" customHeight="1">
      <c r="D25812" s="199"/>
    </row>
    <row r="25814" spans="4:4" s="198" customFormat="1" ht="15.75" customHeight="1">
      <c r="D25814" s="199"/>
    </row>
    <row r="25816" spans="4:4" s="198" customFormat="1" ht="15.75" customHeight="1">
      <c r="D25816" s="199"/>
    </row>
    <row r="25818" spans="4:4" s="198" customFormat="1" ht="15.75" customHeight="1">
      <c r="D25818" s="199"/>
    </row>
    <row r="25820" spans="4:4" s="198" customFormat="1" ht="15.75" customHeight="1">
      <c r="D25820" s="199"/>
    </row>
    <row r="25822" spans="4:4" s="198" customFormat="1" ht="15.75" customHeight="1">
      <c r="D25822" s="199"/>
    </row>
    <row r="25824" spans="4:4" s="198" customFormat="1" ht="15.75" customHeight="1">
      <c r="D25824" s="199"/>
    </row>
    <row r="25826" spans="4:4" s="198" customFormat="1" ht="15.75" customHeight="1">
      <c r="D25826" s="199"/>
    </row>
    <row r="25828" spans="4:4" s="198" customFormat="1" ht="15.75" customHeight="1">
      <c r="D25828" s="199"/>
    </row>
    <row r="25830" spans="4:4" s="198" customFormat="1" ht="15.75" customHeight="1">
      <c r="D25830" s="199"/>
    </row>
    <row r="25832" spans="4:4" s="198" customFormat="1" ht="15.75" customHeight="1">
      <c r="D25832" s="199"/>
    </row>
    <row r="25834" spans="4:4" s="198" customFormat="1" ht="15.75" customHeight="1">
      <c r="D25834" s="199"/>
    </row>
    <row r="25836" spans="4:4" s="198" customFormat="1" ht="15.75" customHeight="1">
      <c r="D25836" s="199"/>
    </row>
    <row r="25838" spans="4:4" s="198" customFormat="1" ht="15.75" customHeight="1">
      <c r="D25838" s="199"/>
    </row>
    <row r="25840" spans="4:4" s="198" customFormat="1" ht="15.75" customHeight="1">
      <c r="D25840" s="199"/>
    </row>
    <row r="25842" spans="4:4" s="198" customFormat="1" ht="15.75" customHeight="1">
      <c r="D25842" s="199"/>
    </row>
    <row r="25844" spans="4:4" s="198" customFormat="1" ht="15.75" customHeight="1">
      <c r="D25844" s="199"/>
    </row>
    <row r="25846" spans="4:4" s="198" customFormat="1" ht="15.75" customHeight="1">
      <c r="D25846" s="199"/>
    </row>
    <row r="25848" spans="4:4" s="198" customFormat="1" ht="15.75" customHeight="1">
      <c r="D25848" s="199"/>
    </row>
    <row r="25850" spans="4:4" s="198" customFormat="1" ht="15.75" customHeight="1">
      <c r="D25850" s="199"/>
    </row>
    <row r="25852" spans="4:4" s="198" customFormat="1" ht="15.75" customHeight="1">
      <c r="D25852" s="199"/>
    </row>
    <row r="25854" spans="4:4" s="198" customFormat="1" ht="15.75" customHeight="1">
      <c r="D25854" s="199"/>
    </row>
    <row r="25856" spans="4:4" s="198" customFormat="1" ht="15.75" customHeight="1">
      <c r="D25856" s="199"/>
    </row>
    <row r="25858" spans="4:4" s="198" customFormat="1" ht="15.75" customHeight="1">
      <c r="D25858" s="199"/>
    </row>
    <row r="25860" spans="4:4" s="198" customFormat="1" ht="15.75" customHeight="1">
      <c r="D25860" s="199"/>
    </row>
    <row r="25862" spans="4:4" s="198" customFormat="1" ht="15.75" customHeight="1">
      <c r="D25862" s="199"/>
    </row>
    <row r="25864" spans="4:4" s="198" customFormat="1" ht="15.75" customHeight="1">
      <c r="D25864" s="199"/>
    </row>
    <row r="25866" spans="4:4" s="198" customFormat="1" ht="15.75" customHeight="1">
      <c r="D25866" s="199"/>
    </row>
    <row r="25868" spans="4:4" s="198" customFormat="1" ht="15.75" customHeight="1">
      <c r="D25868" s="199"/>
    </row>
    <row r="25870" spans="4:4" s="198" customFormat="1" ht="15.75" customHeight="1">
      <c r="D25870" s="199"/>
    </row>
    <row r="25872" spans="4:4" s="198" customFormat="1" ht="15.75" customHeight="1">
      <c r="D25872" s="199"/>
    </row>
    <row r="25874" spans="4:4" s="198" customFormat="1" ht="15.75" customHeight="1">
      <c r="D25874" s="199"/>
    </row>
    <row r="25876" spans="4:4" s="198" customFormat="1" ht="15.75" customHeight="1">
      <c r="D25876" s="199"/>
    </row>
    <row r="25878" spans="4:4" s="198" customFormat="1" ht="15.75" customHeight="1">
      <c r="D25878" s="199"/>
    </row>
    <row r="25880" spans="4:4" s="198" customFormat="1" ht="15.75" customHeight="1">
      <c r="D25880" s="199"/>
    </row>
    <row r="25882" spans="4:4" s="198" customFormat="1" ht="15.75" customHeight="1">
      <c r="D25882" s="199"/>
    </row>
    <row r="25884" spans="4:4" s="198" customFormat="1" ht="15.75" customHeight="1">
      <c r="D25884" s="199"/>
    </row>
    <row r="25886" spans="4:4" s="198" customFormat="1" ht="15.75" customHeight="1">
      <c r="D25886" s="199"/>
    </row>
    <row r="25888" spans="4:4" s="198" customFormat="1" ht="15.75" customHeight="1">
      <c r="D25888" s="199"/>
    </row>
    <row r="25890" spans="4:4" s="198" customFormat="1" ht="15.75" customHeight="1">
      <c r="D25890" s="199"/>
    </row>
    <row r="25892" spans="4:4" s="198" customFormat="1" ht="15.75" customHeight="1">
      <c r="D25892" s="199"/>
    </row>
    <row r="25894" spans="4:4" s="198" customFormat="1" ht="15.75" customHeight="1">
      <c r="D25894" s="199"/>
    </row>
    <row r="25896" spans="4:4" s="198" customFormat="1" ht="15.75" customHeight="1">
      <c r="D25896" s="199"/>
    </row>
    <row r="25898" spans="4:4" s="198" customFormat="1" ht="15.75" customHeight="1">
      <c r="D25898" s="199"/>
    </row>
    <row r="25900" spans="4:4" s="198" customFormat="1" ht="15.75" customHeight="1">
      <c r="D25900" s="199"/>
    </row>
    <row r="25902" spans="4:4" s="198" customFormat="1" ht="15.75" customHeight="1">
      <c r="D25902" s="199"/>
    </row>
    <row r="25904" spans="4:4" s="198" customFormat="1" ht="15.75" customHeight="1">
      <c r="D25904" s="199"/>
    </row>
    <row r="25906" spans="4:4" s="198" customFormat="1" ht="15.75" customHeight="1">
      <c r="D25906" s="199"/>
    </row>
    <row r="25908" spans="4:4" s="198" customFormat="1" ht="15.75" customHeight="1">
      <c r="D25908" s="199"/>
    </row>
    <row r="25910" spans="4:4" s="198" customFormat="1" ht="15.75" customHeight="1">
      <c r="D25910" s="199"/>
    </row>
    <row r="25912" spans="4:4" s="198" customFormat="1" ht="15.75" customHeight="1">
      <c r="D25912" s="199"/>
    </row>
    <row r="25914" spans="4:4" s="198" customFormat="1" ht="15.75" customHeight="1">
      <c r="D25914" s="199"/>
    </row>
    <row r="25916" spans="4:4" s="198" customFormat="1" ht="15.75" customHeight="1">
      <c r="D25916" s="199"/>
    </row>
    <row r="25918" spans="4:4" s="198" customFormat="1" ht="15.75" customHeight="1">
      <c r="D25918" s="199"/>
    </row>
    <row r="25920" spans="4:4" s="198" customFormat="1" ht="15.75" customHeight="1">
      <c r="D25920" s="199"/>
    </row>
    <row r="25922" spans="4:4" s="198" customFormat="1" ht="15.75" customHeight="1">
      <c r="D25922" s="199"/>
    </row>
    <row r="25924" spans="4:4" s="198" customFormat="1" ht="15.75" customHeight="1">
      <c r="D25924" s="199"/>
    </row>
    <row r="25926" spans="4:4" s="198" customFormat="1" ht="15.75" customHeight="1">
      <c r="D25926" s="199"/>
    </row>
    <row r="25928" spans="4:4" s="198" customFormat="1" ht="15.75" customHeight="1">
      <c r="D25928" s="199"/>
    </row>
    <row r="25930" spans="4:4" s="198" customFormat="1" ht="15.75" customHeight="1">
      <c r="D25930" s="199"/>
    </row>
    <row r="25932" spans="4:4" s="198" customFormat="1" ht="15.75" customHeight="1">
      <c r="D25932" s="199"/>
    </row>
    <row r="25934" spans="4:4" s="198" customFormat="1" ht="15.75" customHeight="1">
      <c r="D25934" s="199"/>
    </row>
    <row r="25936" spans="4:4" s="198" customFormat="1" ht="15.75" customHeight="1">
      <c r="D25936" s="199"/>
    </row>
    <row r="25938" spans="4:4" s="198" customFormat="1" ht="15.75" customHeight="1">
      <c r="D25938" s="199"/>
    </row>
    <row r="25940" spans="4:4" s="198" customFormat="1" ht="15.75" customHeight="1">
      <c r="D25940" s="199"/>
    </row>
    <row r="25942" spans="4:4" s="198" customFormat="1" ht="15.75" customHeight="1">
      <c r="D25942" s="199"/>
    </row>
    <row r="25944" spans="4:4" s="198" customFormat="1" ht="15.75" customHeight="1">
      <c r="D25944" s="199"/>
    </row>
    <row r="25946" spans="4:4" s="198" customFormat="1" ht="15.75" customHeight="1">
      <c r="D25946" s="199"/>
    </row>
    <row r="25948" spans="4:4" s="198" customFormat="1" ht="15.75" customHeight="1">
      <c r="D25948" s="199"/>
    </row>
    <row r="25950" spans="4:4" s="198" customFormat="1" ht="15.75" customHeight="1">
      <c r="D25950" s="199"/>
    </row>
    <row r="25952" spans="4:4" s="198" customFormat="1" ht="15.75" customHeight="1">
      <c r="D25952" s="199"/>
    </row>
    <row r="25954" spans="4:4" s="198" customFormat="1" ht="15.75" customHeight="1">
      <c r="D25954" s="199"/>
    </row>
    <row r="25956" spans="4:4" s="198" customFormat="1" ht="15.75" customHeight="1">
      <c r="D25956" s="199"/>
    </row>
    <row r="25958" spans="4:4" s="198" customFormat="1" ht="15.75" customHeight="1">
      <c r="D25958" s="199"/>
    </row>
    <row r="25960" spans="4:4" s="198" customFormat="1" ht="15.75" customHeight="1">
      <c r="D25960" s="199"/>
    </row>
    <row r="25962" spans="4:4" s="198" customFormat="1" ht="15.75" customHeight="1">
      <c r="D25962" s="199"/>
    </row>
    <row r="25964" spans="4:4" s="198" customFormat="1" ht="15.75" customHeight="1">
      <c r="D25964" s="199"/>
    </row>
    <row r="25966" spans="4:4" s="198" customFormat="1" ht="15.75" customHeight="1">
      <c r="D25966" s="199"/>
    </row>
    <row r="25968" spans="4:4" s="198" customFormat="1" ht="15.75" customHeight="1">
      <c r="D25968" s="199"/>
    </row>
    <row r="25970" spans="4:4" s="198" customFormat="1" ht="15.75" customHeight="1">
      <c r="D25970" s="199"/>
    </row>
    <row r="25972" spans="4:4" s="198" customFormat="1" ht="15.75" customHeight="1">
      <c r="D25972" s="199"/>
    </row>
    <row r="25974" spans="4:4" s="198" customFormat="1" ht="15.75" customHeight="1">
      <c r="D25974" s="199"/>
    </row>
    <row r="25976" spans="4:4" s="198" customFormat="1" ht="15.75" customHeight="1">
      <c r="D25976" s="199"/>
    </row>
    <row r="25978" spans="4:4" s="198" customFormat="1" ht="15.75" customHeight="1">
      <c r="D25978" s="199"/>
    </row>
    <row r="25980" spans="4:4" s="198" customFormat="1" ht="15.75" customHeight="1">
      <c r="D25980" s="199"/>
    </row>
    <row r="25982" spans="4:4" s="198" customFormat="1" ht="15.75" customHeight="1">
      <c r="D25982" s="199"/>
    </row>
    <row r="25984" spans="4:4" s="198" customFormat="1" ht="15.75" customHeight="1">
      <c r="D25984" s="199"/>
    </row>
    <row r="25986" spans="4:4" s="198" customFormat="1" ht="15.75" customHeight="1">
      <c r="D25986" s="199"/>
    </row>
    <row r="25988" spans="4:4" s="198" customFormat="1" ht="15.75" customHeight="1">
      <c r="D25988" s="199"/>
    </row>
    <row r="25990" spans="4:4" s="198" customFormat="1" ht="15.75" customHeight="1">
      <c r="D25990" s="199"/>
    </row>
    <row r="25992" spans="4:4" s="198" customFormat="1" ht="15.75" customHeight="1">
      <c r="D25992" s="199"/>
    </row>
    <row r="25994" spans="4:4" s="198" customFormat="1" ht="15.75" customHeight="1">
      <c r="D25994" s="199"/>
    </row>
    <row r="25996" spans="4:4" s="198" customFormat="1" ht="15.75" customHeight="1">
      <c r="D25996" s="199"/>
    </row>
    <row r="25998" spans="4:4" s="198" customFormat="1" ht="15.75" customHeight="1">
      <c r="D25998" s="199"/>
    </row>
    <row r="26000" spans="4:4" s="198" customFormat="1" ht="15.75" customHeight="1">
      <c r="D26000" s="199"/>
    </row>
    <row r="26002" spans="4:4" s="198" customFormat="1" ht="15.75" customHeight="1">
      <c r="D26002" s="199"/>
    </row>
    <row r="26004" spans="4:4" s="198" customFormat="1" ht="15.75" customHeight="1">
      <c r="D26004" s="199"/>
    </row>
    <row r="26006" spans="4:4" s="198" customFormat="1" ht="15.75" customHeight="1">
      <c r="D26006" s="199"/>
    </row>
    <row r="26008" spans="4:4" s="198" customFormat="1" ht="15.75" customHeight="1">
      <c r="D26008" s="199"/>
    </row>
    <row r="26010" spans="4:4" s="198" customFormat="1" ht="15.75" customHeight="1">
      <c r="D26010" s="199"/>
    </row>
    <row r="26012" spans="4:4" s="198" customFormat="1" ht="15.75" customHeight="1">
      <c r="D26012" s="199"/>
    </row>
    <row r="26014" spans="4:4" s="198" customFormat="1" ht="15.75" customHeight="1">
      <c r="D26014" s="199"/>
    </row>
    <row r="26016" spans="4:4" s="198" customFormat="1" ht="15.75" customHeight="1">
      <c r="D26016" s="199"/>
    </row>
    <row r="26018" spans="4:4" s="198" customFormat="1" ht="15.75" customHeight="1">
      <c r="D26018" s="199"/>
    </row>
    <row r="26020" spans="4:4" s="198" customFormat="1" ht="15.75" customHeight="1">
      <c r="D26020" s="199"/>
    </row>
    <row r="26022" spans="4:4" s="198" customFormat="1" ht="15.75" customHeight="1">
      <c r="D26022" s="199"/>
    </row>
    <row r="26024" spans="4:4" s="198" customFormat="1" ht="15.75" customHeight="1">
      <c r="D26024" s="199"/>
    </row>
    <row r="26026" spans="4:4" s="198" customFormat="1" ht="15.75" customHeight="1">
      <c r="D26026" s="199"/>
    </row>
    <row r="26028" spans="4:4" s="198" customFormat="1" ht="15.75" customHeight="1">
      <c r="D26028" s="199"/>
    </row>
    <row r="26030" spans="4:4" s="198" customFormat="1" ht="15.75" customHeight="1">
      <c r="D26030" s="199"/>
    </row>
    <row r="26032" spans="4:4" s="198" customFormat="1" ht="15.75" customHeight="1">
      <c r="D26032" s="199"/>
    </row>
    <row r="26034" spans="4:4" s="198" customFormat="1" ht="15.75" customHeight="1">
      <c r="D26034" s="199"/>
    </row>
    <row r="26036" spans="4:4" s="198" customFormat="1" ht="15.75" customHeight="1">
      <c r="D26036" s="199"/>
    </row>
    <row r="26038" spans="4:4" s="198" customFormat="1" ht="15.75" customHeight="1">
      <c r="D26038" s="199"/>
    </row>
    <row r="26040" spans="4:4" s="198" customFormat="1" ht="15.75" customHeight="1">
      <c r="D26040" s="199"/>
    </row>
    <row r="26042" spans="4:4" s="198" customFormat="1" ht="15.75" customHeight="1">
      <c r="D26042" s="199"/>
    </row>
    <row r="26044" spans="4:4" s="198" customFormat="1" ht="15.75" customHeight="1">
      <c r="D26044" s="199"/>
    </row>
    <row r="26046" spans="4:4" s="198" customFormat="1" ht="15.75" customHeight="1">
      <c r="D26046" s="199"/>
    </row>
    <row r="26048" spans="4:4" s="198" customFormat="1" ht="15.75" customHeight="1">
      <c r="D26048" s="199"/>
    </row>
    <row r="26050" spans="4:4" s="198" customFormat="1" ht="15.75" customHeight="1">
      <c r="D26050" s="199"/>
    </row>
    <row r="26052" spans="4:4" s="198" customFormat="1" ht="15.75" customHeight="1">
      <c r="D26052" s="199"/>
    </row>
    <row r="26054" spans="4:4" s="198" customFormat="1" ht="15.75" customHeight="1">
      <c r="D26054" s="199"/>
    </row>
    <row r="26056" spans="4:4" s="198" customFormat="1" ht="15.75" customHeight="1">
      <c r="D26056" s="199"/>
    </row>
    <row r="26058" spans="4:4" s="198" customFormat="1" ht="15.75" customHeight="1">
      <c r="D26058" s="199"/>
    </row>
    <row r="26060" spans="4:4" s="198" customFormat="1" ht="15.75" customHeight="1">
      <c r="D26060" s="199"/>
    </row>
    <row r="26062" spans="4:4" s="198" customFormat="1" ht="15.75" customHeight="1">
      <c r="D26062" s="199"/>
    </row>
    <row r="26064" spans="4:4" s="198" customFormat="1" ht="15.75" customHeight="1">
      <c r="D26064" s="199"/>
    </row>
    <row r="26066" spans="4:4" s="198" customFormat="1" ht="15.75" customHeight="1">
      <c r="D26066" s="199"/>
    </row>
    <row r="26068" spans="4:4" s="198" customFormat="1" ht="15.75" customHeight="1">
      <c r="D26068" s="199"/>
    </row>
    <row r="26070" spans="4:4" s="198" customFormat="1" ht="15.75" customHeight="1">
      <c r="D26070" s="199"/>
    </row>
    <row r="26072" spans="4:4" s="198" customFormat="1" ht="15.75" customHeight="1">
      <c r="D26072" s="199"/>
    </row>
    <row r="26074" spans="4:4" s="198" customFormat="1" ht="15.75" customHeight="1">
      <c r="D26074" s="199"/>
    </row>
    <row r="26076" spans="4:4" s="198" customFormat="1" ht="15.75" customHeight="1">
      <c r="D26076" s="199"/>
    </row>
    <row r="26078" spans="4:4" s="198" customFormat="1" ht="15.75" customHeight="1">
      <c r="D26078" s="199"/>
    </row>
    <row r="26080" spans="4:4" s="198" customFormat="1" ht="15.75" customHeight="1">
      <c r="D26080" s="199"/>
    </row>
    <row r="26082" spans="4:4" s="198" customFormat="1" ht="15.75" customHeight="1">
      <c r="D26082" s="199"/>
    </row>
    <row r="26084" spans="4:4" s="198" customFormat="1" ht="15.75" customHeight="1">
      <c r="D26084" s="199"/>
    </row>
    <row r="26086" spans="4:4" s="198" customFormat="1" ht="15.75" customHeight="1">
      <c r="D26086" s="199"/>
    </row>
    <row r="26088" spans="4:4" s="198" customFormat="1" ht="15.75" customHeight="1">
      <c r="D26088" s="199"/>
    </row>
    <row r="26090" spans="4:4" s="198" customFormat="1" ht="15.75" customHeight="1">
      <c r="D26090" s="199"/>
    </row>
    <row r="26092" spans="4:4" s="198" customFormat="1" ht="15.75" customHeight="1">
      <c r="D26092" s="199"/>
    </row>
    <row r="26094" spans="4:4" s="198" customFormat="1" ht="15.75" customHeight="1">
      <c r="D26094" s="199"/>
    </row>
    <row r="26096" spans="4:4" s="198" customFormat="1" ht="15.75" customHeight="1">
      <c r="D26096" s="199"/>
    </row>
    <row r="26098" spans="4:4" s="198" customFormat="1" ht="15.75" customHeight="1">
      <c r="D26098" s="199"/>
    </row>
    <row r="26100" spans="4:4" s="198" customFormat="1" ht="15.75" customHeight="1">
      <c r="D26100" s="199"/>
    </row>
    <row r="26102" spans="4:4" s="198" customFormat="1" ht="15.75" customHeight="1">
      <c r="D26102" s="199"/>
    </row>
    <row r="26104" spans="4:4" s="198" customFormat="1" ht="15.75" customHeight="1">
      <c r="D26104" s="199"/>
    </row>
    <row r="26106" spans="4:4" s="198" customFormat="1" ht="15.75" customHeight="1">
      <c r="D26106" s="199"/>
    </row>
    <row r="26108" spans="4:4" s="198" customFormat="1" ht="15.75" customHeight="1">
      <c r="D26108" s="199"/>
    </row>
    <row r="26110" spans="4:4" s="198" customFormat="1" ht="15.75" customHeight="1">
      <c r="D26110" s="199"/>
    </row>
    <row r="26112" spans="4:4" s="198" customFormat="1" ht="15.75" customHeight="1">
      <c r="D26112" s="199"/>
    </row>
    <row r="26114" spans="4:4" s="198" customFormat="1" ht="15.75" customHeight="1">
      <c r="D26114" s="199"/>
    </row>
    <row r="26116" spans="4:4" s="198" customFormat="1" ht="15.75" customHeight="1">
      <c r="D26116" s="199"/>
    </row>
    <row r="26118" spans="4:4" s="198" customFormat="1" ht="15.75" customHeight="1">
      <c r="D26118" s="199"/>
    </row>
    <row r="26120" spans="4:4" s="198" customFormat="1" ht="15.75" customHeight="1">
      <c r="D26120" s="199"/>
    </row>
    <row r="26122" spans="4:4" s="198" customFormat="1" ht="15.75" customHeight="1">
      <c r="D26122" s="199"/>
    </row>
    <row r="26124" spans="4:4" s="198" customFormat="1" ht="15.75" customHeight="1">
      <c r="D26124" s="199"/>
    </row>
    <row r="26126" spans="4:4" s="198" customFormat="1" ht="15.75" customHeight="1">
      <c r="D26126" s="199"/>
    </row>
    <row r="26128" spans="4:4" s="198" customFormat="1" ht="15.75" customHeight="1">
      <c r="D26128" s="199"/>
    </row>
    <row r="26130" spans="4:4" s="198" customFormat="1" ht="15.75" customHeight="1">
      <c r="D26130" s="199"/>
    </row>
    <row r="26132" spans="4:4" s="198" customFormat="1" ht="15.75" customHeight="1">
      <c r="D26132" s="199"/>
    </row>
    <row r="26134" spans="4:4" s="198" customFormat="1" ht="15.75" customHeight="1">
      <c r="D26134" s="199"/>
    </row>
    <row r="26136" spans="4:4" s="198" customFormat="1" ht="15.75" customHeight="1">
      <c r="D26136" s="199"/>
    </row>
    <row r="26138" spans="4:4" s="198" customFormat="1" ht="15.75" customHeight="1">
      <c r="D26138" s="199"/>
    </row>
    <row r="26140" spans="4:4" s="198" customFormat="1" ht="15.75" customHeight="1">
      <c r="D26140" s="199"/>
    </row>
    <row r="26142" spans="4:4" s="198" customFormat="1" ht="15.75" customHeight="1">
      <c r="D26142" s="199"/>
    </row>
    <row r="26144" spans="4:4" s="198" customFormat="1" ht="15.75" customHeight="1">
      <c r="D26144" s="199"/>
    </row>
    <row r="26146" spans="4:4" s="198" customFormat="1" ht="15.75" customHeight="1">
      <c r="D26146" s="199"/>
    </row>
    <row r="26148" spans="4:4" s="198" customFormat="1" ht="15.75" customHeight="1">
      <c r="D26148" s="199"/>
    </row>
    <row r="26150" spans="4:4" s="198" customFormat="1" ht="15.75" customHeight="1">
      <c r="D26150" s="199"/>
    </row>
    <row r="26152" spans="4:4" s="198" customFormat="1" ht="15.75" customHeight="1">
      <c r="D26152" s="199"/>
    </row>
    <row r="26154" spans="4:4" s="198" customFormat="1" ht="15.75" customHeight="1">
      <c r="D26154" s="199"/>
    </row>
    <row r="26156" spans="4:4" s="198" customFormat="1" ht="15.75" customHeight="1">
      <c r="D26156" s="199"/>
    </row>
    <row r="26158" spans="4:4" s="198" customFormat="1" ht="15.75" customHeight="1">
      <c r="D26158" s="199"/>
    </row>
    <row r="26160" spans="4:4" s="198" customFormat="1" ht="15.75" customHeight="1">
      <c r="D26160" s="199"/>
    </row>
    <row r="26162" spans="4:4" s="198" customFormat="1" ht="15.75" customHeight="1">
      <c r="D26162" s="199"/>
    </row>
    <row r="26164" spans="4:4" s="198" customFormat="1" ht="15.75" customHeight="1">
      <c r="D26164" s="199"/>
    </row>
    <row r="26166" spans="4:4" s="198" customFormat="1" ht="15.75" customHeight="1">
      <c r="D26166" s="199"/>
    </row>
    <row r="26168" spans="4:4" s="198" customFormat="1" ht="15.75" customHeight="1">
      <c r="D26168" s="199"/>
    </row>
    <row r="26170" spans="4:4" s="198" customFormat="1" ht="15.75" customHeight="1">
      <c r="D26170" s="199"/>
    </row>
    <row r="26172" spans="4:4" s="198" customFormat="1" ht="15.75" customHeight="1">
      <c r="D26172" s="199"/>
    </row>
    <row r="26174" spans="4:4" s="198" customFormat="1" ht="15.75" customHeight="1">
      <c r="D26174" s="199"/>
    </row>
    <row r="26176" spans="4:4" s="198" customFormat="1" ht="15.75" customHeight="1">
      <c r="D26176" s="199"/>
    </row>
    <row r="26178" spans="4:4" s="198" customFormat="1" ht="15.75" customHeight="1">
      <c r="D26178" s="199"/>
    </row>
    <row r="26180" spans="4:4" s="198" customFormat="1" ht="15.75" customHeight="1">
      <c r="D26180" s="199"/>
    </row>
    <row r="26182" spans="4:4" s="198" customFormat="1" ht="15.75" customHeight="1">
      <c r="D26182" s="199"/>
    </row>
    <row r="26184" spans="4:4" s="198" customFormat="1" ht="15.75" customHeight="1">
      <c r="D26184" s="199"/>
    </row>
    <row r="26186" spans="4:4" s="198" customFormat="1" ht="15.75" customHeight="1">
      <c r="D26186" s="199"/>
    </row>
    <row r="26188" spans="4:4" s="198" customFormat="1" ht="15.75" customHeight="1">
      <c r="D26188" s="199"/>
    </row>
    <row r="26190" spans="4:4" s="198" customFormat="1" ht="15.75" customHeight="1">
      <c r="D26190" s="199"/>
    </row>
    <row r="26192" spans="4:4" s="198" customFormat="1" ht="15.75" customHeight="1">
      <c r="D26192" s="199"/>
    </row>
    <row r="26194" spans="4:4" s="198" customFormat="1" ht="15.75" customHeight="1">
      <c r="D26194" s="199"/>
    </row>
    <row r="26196" spans="4:4" s="198" customFormat="1" ht="15.75" customHeight="1">
      <c r="D26196" s="199"/>
    </row>
    <row r="26198" spans="4:4" s="198" customFormat="1" ht="15.75" customHeight="1">
      <c r="D26198" s="199"/>
    </row>
    <row r="26200" spans="4:4" s="198" customFormat="1" ht="15.75" customHeight="1">
      <c r="D26200" s="199"/>
    </row>
    <row r="26202" spans="4:4" s="198" customFormat="1" ht="15.75" customHeight="1">
      <c r="D26202" s="199"/>
    </row>
    <row r="26204" spans="4:4" s="198" customFormat="1" ht="15.75" customHeight="1">
      <c r="D26204" s="199"/>
    </row>
    <row r="26206" spans="4:4" s="198" customFormat="1" ht="15.75" customHeight="1">
      <c r="D26206" s="199"/>
    </row>
    <row r="26208" spans="4:4" s="198" customFormat="1" ht="15.75" customHeight="1">
      <c r="D26208" s="199"/>
    </row>
    <row r="26210" spans="4:4" s="198" customFormat="1" ht="15.75" customHeight="1">
      <c r="D26210" s="199"/>
    </row>
    <row r="26212" spans="4:4" s="198" customFormat="1" ht="15.75" customHeight="1">
      <c r="D26212" s="199"/>
    </row>
    <row r="26214" spans="4:4" s="198" customFormat="1" ht="15.75" customHeight="1">
      <c r="D26214" s="199"/>
    </row>
    <row r="26216" spans="4:4" s="198" customFormat="1" ht="15.75" customHeight="1">
      <c r="D26216" s="199"/>
    </row>
    <row r="26218" spans="4:4" s="198" customFormat="1" ht="15.75" customHeight="1">
      <c r="D26218" s="199"/>
    </row>
    <row r="26220" spans="4:4" s="198" customFormat="1" ht="15.75" customHeight="1">
      <c r="D26220" s="199"/>
    </row>
    <row r="26222" spans="4:4" s="198" customFormat="1" ht="15.75" customHeight="1">
      <c r="D26222" s="199"/>
    </row>
    <row r="26224" spans="4:4" s="198" customFormat="1" ht="15.75" customHeight="1">
      <c r="D26224" s="199"/>
    </row>
    <row r="26226" spans="4:4" s="198" customFormat="1" ht="15.75" customHeight="1">
      <c r="D26226" s="199"/>
    </row>
    <row r="26228" spans="4:4" s="198" customFormat="1" ht="15.75" customHeight="1">
      <c r="D26228" s="199"/>
    </row>
    <row r="26230" spans="4:4" s="198" customFormat="1" ht="15.75" customHeight="1">
      <c r="D26230" s="199"/>
    </row>
    <row r="26232" spans="4:4" s="198" customFormat="1" ht="15.75" customHeight="1">
      <c r="D26232" s="199"/>
    </row>
    <row r="26234" spans="4:4" s="198" customFormat="1" ht="15.75" customHeight="1">
      <c r="D26234" s="199"/>
    </row>
    <row r="26236" spans="4:4" s="198" customFormat="1" ht="15.75" customHeight="1">
      <c r="D26236" s="199"/>
    </row>
    <row r="26238" spans="4:4" s="198" customFormat="1" ht="15.75" customHeight="1">
      <c r="D26238" s="199"/>
    </row>
    <row r="26240" spans="4:4" s="198" customFormat="1" ht="15.75" customHeight="1">
      <c r="D26240" s="199"/>
    </row>
    <row r="26242" spans="4:4" s="198" customFormat="1" ht="15.75" customHeight="1">
      <c r="D26242" s="199"/>
    </row>
    <row r="26244" spans="4:4" s="198" customFormat="1" ht="15.75" customHeight="1">
      <c r="D26244" s="199"/>
    </row>
    <row r="26246" spans="4:4" s="198" customFormat="1" ht="15.75" customHeight="1">
      <c r="D26246" s="199"/>
    </row>
    <row r="26248" spans="4:4" s="198" customFormat="1" ht="15.75" customHeight="1">
      <c r="D26248" s="199"/>
    </row>
    <row r="26250" spans="4:4" s="198" customFormat="1" ht="15.75" customHeight="1">
      <c r="D26250" s="199"/>
    </row>
    <row r="26252" spans="4:4" s="198" customFormat="1" ht="15.75" customHeight="1">
      <c r="D26252" s="199"/>
    </row>
    <row r="26254" spans="4:4" s="198" customFormat="1" ht="15.75" customHeight="1">
      <c r="D26254" s="199"/>
    </row>
    <row r="26256" spans="4:4" s="198" customFormat="1" ht="15.75" customHeight="1">
      <c r="D26256" s="199"/>
    </row>
    <row r="26258" spans="4:4" s="198" customFormat="1" ht="15.75" customHeight="1">
      <c r="D26258" s="199"/>
    </row>
    <row r="26260" spans="4:4" s="198" customFormat="1" ht="15.75" customHeight="1">
      <c r="D26260" s="199"/>
    </row>
    <row r="26262" spans="4:4" s="198" customFormat="1" ht="15.75" customHeight="1">
      <c r="D26262" s="199"/>
    </row>
    <row r="26264" spans="4:4" s="198" customFormat="1" ht="15.75" customHeight="1">
      <c r="D26264" s="199"/>
    </row>
    <row r="26266" spans="4:4" s="198" customFormat="1" ht="15.75" customHeight="1">
      <c r="D26266" s="199"/>
    </row>
    <row r="26268" spans="4:4" s="198" customFormat="1" ht="15.75" customHeight="1">
      <c r="D26268" s="199"/>
    </row>
    <row r="26270" spans="4:4" s="198" customFormat="1" ht="15.75" customHeight="1">
      <c r="D26270" s="199"/>
    </row>
    <row r="26272" spans="4:4" s="198" customFormat="1" ht="15.75" customHeight="1">
      <c r="D26272" s="199"/>
    </row>
    <row r="26274" spans="4:4" s="198" customFormat="1" ht="15.75" customHeight="1">
      <c r="D26274" s="199"/>
    </row>
    <row r="26276" spans="4:4" s="198" customFormat="1" ht="15.75" customHeight="1">
      <c r="D26276" s="199"/>
    </row>
    <row r="26278" spans="4:4" s="198" customFormat="1" ht="15.75" customHeight="1">
      <c r="D26278" s="199"/>
    </row>
    <row r="26280" spans="4:4" s="198" customFormat="1" ht="15.75" customHeight="1">
      <c r="D26280" s="199"/>
    </row>
    <row r="26282" spans="4:4" s="198" customFormat="1" ht="15.75" customHeight="1">
      <c r="D26282" s="199"/>
    </row>
    <row r="26284" spans="4:4" s="198" customFormat="1" ht="15.75" customHeight="1">
      <c r="D26284" s="199"/>
    </row>
    <row r="26286" spans="4:4" s="198" customFormat="1" ht="15.75" customHeight="1">
      <c r="D26286" s="199"/>
    </row>
    <row r="26288" spans="4:4" s="198" customFormat="1" ht="15.75" customHeight="1">
      <c r="D26288" s="199"/>
    </row>
    <row r="26290" spans="4:4" s="198" customFormat="1" ht="15.75" customHeight="1">
      <c r="D26290" s="199"/>
    </row>
    <row r="26292" spans="4:4" s="198" customFormat="1" ht="15.75" customHeight="1">
      <c r="D26292" s="199"/>
    </row>
    <row r="26294" spans="4:4" s="198" customFormat="1" ht="15.75" customHeight="1">
      <c r="D26294" s="199"/>
    </row>
    <row r="26296" spans="4:4" s="198" customFormat="1" ht="15.75" customHeight="1">
      <c r="D26296" s="199"/>
    </row>
    <row r="26298" spans="4:4" s="198" customFormat="1" ht="15.75" customHeight="1">
      <c r="D26298" s="199"/>
    </row>
    <row r="26300" spans="4:4" s="198" customFormat="1" ht="15.75" customHeight="1">
      <c r="D26300" s="199"/>
    </row>
    <row r="26302" spans="4:4" s="198" customFormat="1" ht="15.75" customHeight="1">
      <c r="D26302" s="199"/>
    </row>
    <row r="26304" spans="4:4" s="198" customFormat="1" ht="15.75" customHeight="1">
      <c r="D26304" s="199"/>
    </row>
    <row r="26306" spans="4:4" s="198" customFormat="1" ht="15.75" customHeight="1">
      <c r="D26306" s="199"/>
    </row>
    <row r="26308" spans="4:4" s="198" customFormat="1" ht="15.75" customHeight="1">
      <c r="D26308" s="199"/>
    </row>
    <row r="26310" spans="4:4" s="198" customFormat="1" ht="15.75" customHeight="1">
      <c r="D26310" s="199"/>
    </row>
    <row r="26312" spans="4:4" s="198" customFormat="1" ht="15.75" customHeight="1">
      <c r="D26312" s="199"/>
    </row>
    <row r="26314" spans="4:4" s="198" customFormat="1" ht="15.75" customHeight="1">
      <c r="D26314" s="199"/>
    </row>
    <row r="26316" spans="4:4" s="198" customFormat="1" ht="15.75" customHeight="1">
      <c r="D26316" s="199"/>
    </row>
    <row r="26318" spans="4:4" s="198" customFormat="1" ht="15.75" customHeight="1">
      <c r="D26318" s="199"/>
    </row>
    <row r="26320" spans="4:4" s="198" customFormat="1" ht="15.75" customHeight="1">
      <c r="D26320" s="199"/>
    </row>
    <row r="26322" spans="4:4" s="198" customFormat="1" ht="15.75" customHeight="1">
      <c r="D26322" s="199"/>
    </row>
    <row r="26324" spans="4:4" s="198" customFormat="1" ht="15.75" customHeight="1">
      <c r="D26324" s="199"/>
    </row>
    <row r="26326" spans="4:4" s="198" customFormat="1" ht="15.75" customHeight="1">
      <c r="D26326" s="199"/>
    </row>
    <row r="26328" spans="4:4" s="198" customFormat="1" ht="15.75" customHeight="1">
      <c r="D26328" s="199"/>
    </row>
    <row r="26330" spans="4:4" s="198" customFormat="1" ht="15.75" customHeight="1">
      <c r="D26330" s="199"/>
    </row>
    <row r="26332" spans="4:4" s="198" customFormat="1" ht="15.75" customHeight="1">
      <c r="D26332" s="199"/>
    </row>
    <row r="26334" spans="4:4" s="198" customFormat="1" ht="15.75" customHeight="1">
      <c r="D26334" s="199"/>
    </row>
    <row r="26336" spans="4:4" s="198" customFormat="1" ht="15.75" customHeight="1">
      <c r="D26336" s="199"/>
    </row>
    <row r="26338" spans="4:4" s="198" customFormat="1" ht="15.75" customHeight="1">
      <c r="D26338" s="199"/>
    </row>
    <row r="26340" spans="4:4" s="198" customFormat="1" ht="15.75" customHeight="1">
      <c r="D26340" s="199"/>
    </row>
    <row r="26342" spans="4:4" s="198" customFormat="1" ht="15.75" customHeight="1">
      <c r="D26342" s="199"/>
    </row>
    <row r="26344" spans="4:4" s="198" customFormat="1" ht="15.75" customHeight="1">
      <c r="D26344" s="199"/>
    </row>
    <row r="26346" spans="4:4" s="198" customFormat="1" ht="15.75" customHeight="1">
      <c r="D26346" s="199"/>
    </row>
    <row r="26348" spans="4:4" s="198" customFormat="1" ht="15.75" customHeight="1">
      <c r="D26348" s="199"/>
    </row>
    <row r="26350" spans="4:4" s="198" customFormat="1" ht="15.75" customHeight="1">
      <c r="D26350" s="199"/>
    </row>
    <row r="26352" spans="4:4" s="198" customFormat="1" ht="15.75" customHeight="1">
      <c r="D26352" s="199"/>
    </row>
    <row r="26354" spans="4:4" s="198" customFormat="1" ht="15.75" customHeight="1">
      <c r="D26354" s="199"/>
    </row>
    <row r="26356" spans="4:4" s="198" customFormat="1" ht="15.75" customHeight="1">
      <c r="D26356" s="199"/>
    </row>
    <row r="26358" spans="4:4" s="198" customFormat="1" ht="15.75" customHeight="1">
      <c r="D26358" s="199"/>
    </row>
    <row r="26360" spans="4:4" s="198" customFormat="1" ht="15.75" customHeight="1">
      <c r="D26360" s="199"/>
    </row>
    <row r="26362" spans="4:4" s="198" customFormat="1" ht="15.75" customHeight="1">
      <c r="D26362" s="199"/>
    </row>
    <row r="26364" spans="4:4" s="198" customFormat="1" ht="15.75" customHeight="1">
      <c r="D26364" s="199"/>
    </row>
    <row r="26366" spans="4:4" s="198" customFormat="1" ht="15.75" customHeight="1">
      <c r="D26366" s="199"/>
    </row>
    <row r="26368" spans="4:4" s="198" customFormat="1" ht="15.75" customHeight="1">
      <c r="D26368" s="199"/>
    </row>
    <row r="26370" spans="4:4" s="198" customFormat="1" ht="15.75" customHeight="1">
      <c r="D26370" s="199"/>
    </row>
    <row r="26372" spans="4:4" s="198" customFormat="1" ht="15.75" customHeight="1">
      <c r="D26372" s="199"/>
    </row>
    <row r="26374" spans="4:4" s="198" customFormat="1" ht="15.75" customHeight="1">
      <c r="D26374" s="199"/>
    </row>
    <row r="26376" spans="4:4" s="198" customFormat="1" ht="15.75" customHeight="1">
      <c r="D26376" s="199"/>
    </row>
    <row r="26378" spans="4:4" s="198" customFormat="1" ht="15.75" customHeight="1">
      <c r="D26378" s="199"/>
    </row>
    <row r="26380" spans="4:4" s="198" customFormat="1" ht="15.75" customHeight="1">
      <c r="D26380" s="199"/>
    </row>
    <row r="26382" spans="4:4" s="198" customFormat="1" ht="15.75" customHeight="1">
      <c r="D26382" s="199"/>
    </row>
    <row r="26384" spans="4:4" s="198" customFormat="1" ht="15.75" customHeight="1">
      <c r="D26384" s="199"/>
    </row>
    <row r="26386" spans="4:4" s="198" customFormat="1" ht="15.75" customHeight="1">
      <c r="D26386" s="199"/>
    </row>
    <row r="26388" spans="4:4" s="198" customFormat="1" ht="15.75" customHeight="1">
      <c r="D26388" s="199"/>
    </row>
    <row r="26390" spans="4:4" s="198" customFormat="1" ht="15.75" customHeight="1">
      <c r="D26390" s="199"/>
    </row>
    <row r="26392" spans="4:4" s="198" customFormat="1" ht="15.75" customHeight="1">
      <c r="D26392" s="199"/>
    </row>
    <row r="26394" spans="4:4" s="198" customFormat="1" ht="15.75" customHeight="1">
      <c r="D26394" s="199"/>
    </row>
    <row r="26396" spans="4:4" s="198" customFormat="1" ht="15.75" customHeight="1">
      <c r="D26396" s="199"/>
    </row>
    <row r="26398" spans="4:4" s="198" customFormat="1" ht="15.75" customHeight="1">
      <c r="D26398" s="199"/>
    </row>
    <row r="26400" spans="4:4" s="198" customFormat="1" ht="15.75" customHeight="1">
      <c r="D26400" s="199"/>
    </row>
    <row r="26402" spans="4:4" s="198" customFormat="1" ht="15.75" customHeight="1">
      <c r="D26402" s="199"/>
    </row>
    <row r="26404" spans="4:4" s="198" customFormat="1" ht="15.75" customHeight="1">
      <c r="D26404" s="199"/>
    </row>
    <row r="26406" spans="4:4" s="198" customFormat="1" ht="15.75" customHeight="1">
      <c r="D26406" s="199"/>
    </row>
    <row r="26408" spans="4:4" s="198" customFormat="1" ht="15.75" customHeight="1">
      <c r="D26408" s="199"/>
    </row>
    <row r="26410" spans="4:4" s="198" customFormat="1" ht="15.75" customHeight="1">
      <c r="D26410" s="199"/>
    </row>
    <row r="26412" spans="4:4" s="198" customFormat="1" ht="15.75" customHeight="1">
      <c r="D26412" s="199"/>
    </row>
    <row r="26414" spans="4:4" s="198" customFormat="1" ht="15.75" customHeight="1">
      <c r="D26414" s="199"/>
    </row>
    <row r="26416" spans="4:4" s="198" customFormat="1" ht="15.75" customHeight="1">
      <c r="D26416" s="199"/>
    </row>
    <row r="26418" spans="4:4" s="198" customFormat="1" ht="15.75" customHeight="1">
      <c r="D26418" s="199"/>
    </row>
    <row r="26420" spans="4:4" s="198" customFormat="1" ht="15.75" customHeight="1">
      <c r="D26420" s="199"/>
    </row>
    <row r="26422" spans="4:4" s="198" customFormat="1" ht="15.75" customHeight="1">
      <c r="D26422" s="199"/>
    </row>
    <row r="26424" spans="4:4" s="198" customFormat="1" ht="15.75" customHeight="1">
      <c r="D26424" s="199"/>
    </row>
    <row r="26426" spans="4:4" s="198" customFormat="1" ht="15.75" customHeight="1">
      <c r="D26426" s="199"/>
    </row>
    <row r="26428" spans="4:4" s="198" customFormat="1" ht="15.75" customHeight="1">
      <c r="D26428" s="199"/>
    </row>
    <row r="26430" spans="4:4" s="198" customFormat="1" ht="15.75" customHeight="1">
      <c r="D26430" s="199"/>
    </row>
    <row r="26432" spans="4:4" s="198" customFormat="1" ht="15.75" customHeight="1">
      <c r="D26432" s="199"/>
    </row>
    <row r="26434" spans="4:4" s="198" customFormat="1" ht="15.75" customHeight="1">
      <c r="D26434" s="199"/>
    </row>
    <row r="26436" spans="4:4" s="198" customFormat="1" ht="15.75" customHeight="1">
      <c r="D26436" s="199"/>
    </row>
    <row r="26438" spans="4:4" s="198" customFormat="1" ht="15.75" customHeight="1">
      <c r="D26438" s="199"/>
    </row>
    <row r="26440" spans="4:4" s="198" customFormat="1" ht="15.75" customHeight="1">
      <c r="D26440" s="199"/>
    </row>
    <row r="26442" spans="4:4" s="198" customFormat="1" ht="15.75" customHeight="1">
      <c r="D26442" s="199"/>
    </row>
    <row r="26444" spans="4:4" s="198" customFormat="1" ht="15.75" customHeight="1">
      <c r="D26444" s="199"/>
    </row>
    <row r="26446" spans="4:4" s="198" customFormat="1" ht="15.75" customHeight="1">
      <c r="D26446" s="199"/>
    </row>
    <row r="26448" spans="4:4" s="198" customFormat="1" ht="15.75" customHeight="1">
      <c r="D26448" s="199"/>
    </row>
    <row r="26450" spans="4:4" s="198" customFormat="1" ht="15.75" customHeight="1">
      <c r="D26450" s="199"/>
    </row>
    <row r="26452" spans="4:4" s="198" customFormat="1" ht="15.75" customHeight="1">
      <c r="D26452" s="199"/>
    </row>
    <row r="26454" spans="4:4" s="198" customFormat="1" ht="15.75" customHeight="1">
      <c r="D26454" s="199"/>
    </row>
    <row r="26456" spans="4:4" s="198" customFormat="1" ht="15.75" customHeight="1">
      <c r="D26456" s="199"/>
    </row>
    <row r="26458" spans="4:4" s="198" customFormat="1" ht="15.75" customHeight="1">
      <c r="D26458" s="199"/>
    </row>
    <row r="26460" spans="4:4" s="198" customFormat="1" ht="15.75" customHeight="1">
      <c r="D26460" s="199"/>
    </row>
    <row r="26462" spans="4:4" s="198" customFormat="1" ht="15.75" customHeight="1">
      <c r="D26462" s="199"/>
    </row>
    <row r="26464" spans="4:4" s="198" customFormat="1" ht="15.75" customHeight="1">
      <c r="D26464" s="199"/>
    </row>
    <row r="26466" spans="4:4" s="198" customFormat="1" ht="15.75" customHeight="1">
      <c r="D26466" s="199"/>
    </row>
    <row r="26468" spans="4:4" s="198" customFormat="1" ht="15.75" customHeight="1">
      <c r="D26468" s="199"/>
    </row>
    <row r="26470" spans="4:4" s="198" customFormat="1" ht="15.75" customHeight="1">
      <c r="D26470" s="199"/>
    </row>
    <row r="26472" spans="4:4" s="198" customFormat="1" ht="15.75" customHeight="1">
      <c r="D26472" s="199"/>
    </row>
    <row r="26474" spans="4:4" s="198" customFormat="1" ht="15.75" customHeight="1">
      <c r="D26474" s="199"/>
    </row>
    <row r="26476" spans="4:4" s="198" customFormat="1" ht="15.75" customHeight="1">
      <c r="D26476" s="199"/>
    </row>
    <row r="26478" spans="4:4" s="198" customFormat="1" ht="15.75" customHeight="1">
      <c r="D26478" s="199"/>
    </row>
    <row r="26480" spans="4:4" s="198" customFormat="1" ht="15.75" customHeight="1">
      <c r="D26480" s="199"/>
    </row>
    <row r="26482" spans="4:4" s="198" customFormat="1" ht="15.75" customHeight="1">
      <c r="D26482" s="199"/>
    </row>
    <row r="26484" spans="4:4" s="198" customFormat="1" ht="15.75" customHeight="1">
      <c r="D26484" s="199"/>
    </row>
    <row r="26486" spans="4:4" s="198" customFormat="1" ht="15.75" customHeight="1">
      <c r="D26486" s="199"/>
    </row>
    <row r="26488" spans="4:4" s="198" customFormat="1" ht="15.75" customHeight="1">
      <c r="D26488" s="199"/>
    </row>
    <row r="26490" spans="4:4" s="198" customFormat="1" ht="15.75" customHeight="1">
      <c r="D26490" s="199"/>
    </row>
    <row r="26492" spans="4:4" s="198" customFormat="1" ht="15.75" customHeight="1">
      <c r="D26492" s="199"/>
    </row>
    <row r="26494" spans="4:4" s="198" customFormat="1" ht="15.75" customHeight="1">
      <c r="D26494" s="199"/>
    </row>
    <row r="26496" spans="4:4" s="198" customFormat="1" ht="15.75" customHeight="1">
      <c r="D26496" s="199"/>
    </row>
    <row r="26498" spans="4:4" s="198" customFormat="1" ht="15.75" customHeight="1">
      <c r="D26498" s="199"/>
    </row>
    <row r="26500" spans="4:4" s="198" customFormat="1" ht="15.75" customHeight="1">
      <c r="D26500" s="199"/>
    </row>
    <row r="26502" spans="4:4" s="198" customFormat="1" ht="15.75" customHeight="1">
      <c r="D26502" s="199"/>
    </row>
    <row r="26504" spans="4:4" s="198" customFormat="1" ht="15.75" customHeight="1">
      <c r="D26504" s="199"/>
    </row>
    <row r="26506" spans="4:4" s="198" customFormat="1" ht="15.75" customHeight="1">
      <c r="D26506" s="199"/>
    </row>
    <row r="26508" spans="4:4" s="198" customFormat="1" ht="15.75" customHeight="1">
      <c r="D26508" s="199"/>
    </row>
    <row r="26510" spans="4:4" s="198" customFormat="1" ht="15.75" customHeight="1">
      <c r="D26510" s="199"/>
    </row>
    <row r="26512" spans="4:4" s="198" customFormat="1" ht="15.75" customHeight="1">
      <c r="D26512" s="199"/>
    </row>
    <row r="26514" spans="4:4" s="198" customFormat="1" ht="15.75" customHeight="1">
      <c r="D26514" s="199"/>
    </row>
    <row r="26516" spans="4:4" s="198" customFormat="1" ht="15.75" customHeight="1">
      <c r="D26516" s="199"/>
    </row>
    <row r="26518" spans="4:4" s="198" customFormat="1" ht="15.75" customHeight="1">
      <c r="D26518" s="199"/>
    </row>
    <row r="26520" spans="4:4" s="198" customFormat="1" ht="15.75" customHeight="1">
      <c r="D26520" s="199"/>
    </row>
    <row r="26522" spans="4:4" s="198" customFormat="1" ht="15.75" customHeight="1">
      <c r="D26522" s="199"/>
    </row>
    <row r="26524" spans="4:4" s="198" customFormat="1" ht="15.75" customHeight="1">
      <c r="D26524" s="199"/>
    </row>
    <row r="26526" spans="4:4" s="198" customFormat="1" ht="15.75" customHeight="1">
      <c r="D26526" s="199"/>
    </row>
    <row r="26528" spans="4:4" s="198" customFormat="1" ht="15.75" customHeight="1">
      <c r="D26528" s="199"/>
    </row>
    <row r="26530" spans="4:4" s="198" customFormat="1" ht="15.75" customHeight="1">
      <c r="D26530" s="199"/>
    </row>
    <row r="26532" spans="4:4" s="198" customFormat="1" ht="15.75" customHeight="1">
      <c r="D26532" s="199"/>
    </row>
    <row r="26534" spans="4:4" s="198" customFormat="1" ht="15.75" customHeight="1">
      <c r="D26534" s="199"/>
    </row>
    <row r="26536" spans="4:4" s="198" customFormat="1" ht="15.75" customHeight="1">
      <c r="D26536" s="199"/>
    </row>
    <row r="26538" spans="4:4" s="198" customFormat="1" ht="15.75" customHeight="1">
      <c r="D26538" s="199"/>
    </row>
    <row r="26540" spans="4:4" s="198" customFormat="1" ht="15.75" customHeight="1">
      <c r="D26540" s="199"/>
    </row>
    <row r="26542" spans="4:4" s="198" customFormat="1" ht="15.75" customHeight="1">
      <c r="D26542" s="199"/>
    </row>
    <row r="26544" spans="4:4" s="198" customFormat="1" ht="15.75" customHeight="1">
      <c r="D26544" s="199"/>
    </row>
    <row r="26546" spans="4:4" s="198" customFormat="1" ht="15.75" customHeight="1">
      <c r="D26546" s="199"/>
    </row>
    <row r="26548" spans="4:4" s="198" customFormat="1" ht="15.75" customHeight="1">
      <c r="D26548" s="199"/>
    </row>
    <row r="26550" spans="4:4" s="198" customFormat="1" ht="15.75" customHeight="1">
      <c r="D26550" s="199"/>
    </row>
    <row r="26552" spans="4:4" s="198" customFormat="1" ht="15.75" customHeight="1">
      <c r="D26552" s="199"/>
    </row>
    <row r="26554" spans="4:4" s="198" customFormat="1" ht="15.75" customHeight="1">
      <c r="D26554" s="199"/>
    </row>
    <row r="26556" spans="4:4" s="198" customFormat="1" ht="15.75" customHeight="1">
      <c r="D26556" s="199"/>
    </row>
    <row r="26558" spans="4:4" s="198" customFormat="1" ht="15.75" customHeight="1">
      <c r="D26558" s="199"/>
    </row>
    <row r="26560" spans="4:4" s="198" customFormat="1" ht="15.75" customHeight="1">
      <c r="D26560" s="199"/>
    </row>
    <row r="26562" spans="4:4" s="198" customFormat="1" ht="15.75" customHeight="1">
      <c r="D26562" s="199"/>
    </row>
    <row r="26564" spans="4:4" s="198" customFormat="1" ht="15.75" customHeight="1">
      <c r="D26564" s="199"/>
    </row>
    <row r="26566" spans="4:4" s="198" customFormat="1" ht="15.75" customHeight="1">
      <c r="D26566" s="199"/>
    </row>
    <row r="26568" spans="4:4" s="198" customFormat="1" ht="15.75" customHeight="1">
      <c r="D26568" s="199"/>
    </row>
    <row r="26570" spans="4:4" s="198" customFormat="1" ht="15.75" customHeight="1">
      <c r="D26570" s="199"/>
    </row>
    <row r="26572" spans="4:4" s="198" customFormat="1" ht="15.75" customHeight="1">
      <c r="D26572" s="199"/>
    </row>
    <row r="26574" spans="4:4" s="198" customFormat="1" ht="15.75" customHeight="1">
      <c r="D26574" s="199"/>
    </row>
    <row r="26576" spans="4:4" s="198" customFormat="1" ht="15.75" customHeight="1">
      <c r="D26576" s="199"/>
    </row>
    <row r="26578" spans="4:4" s="198" customFormat="1" ht="15.75" customHeight="1">
      <c r="D26578" s="199"/>
    </row>
    <row r="26580" spans="4:4" s="198" customFormat="1" ht="15.75" customHeight="1">
      <c r="D26580" s="199"/>
    </row>
    <row r="26582" spans="4:4" s="198" customFormat="1" ht="15.75" customHeight="1">
      <c r="D26582" s="199"/>
    </row>
    <row r="26584" spans="4:4" s="198" customFormat="1" ht="15.75" customHeight="1">
      <c r="D26584" s="199"/>
    </row>
    <row r="26586" spans="4:4" s="198" customFormat="1" ht="15.75" customHeight="1">
      <c r="D26586" s="199"/>
    </row>
    <row r="26588" spans="4:4" s="198" customFormat="1" ht="15.75" customHeight="1">
      <c r="D26588" s="199"/>
    </row>
    <row r="26590" spans="4:4" s="198" customFormat="1" ht="15.75" customHeight="1">
      <c r="D26590" s="199"/>
    </row>
    <row r="26592" spans="4:4" s="198" customFormat="1" ht="15.75" customHeight="1">
      <c r="D26592" s="199"/>
    </row>
    <row r="26594" spans="4:4" s="198" customFormat="1" ht="15.75" customHeight="1">
      <c r="D26594" s="199"/>
    </row>
    <row r="26596" spans="4:4" s="198" customFormat="1" ht="15.75" customHeight="1">
      <c r="D26596" s="199"/>
    </row>
    <row r="26598" spans="4:4" s="198" customFormat="1" ht="15.75" customHeight="1">
      <c r="D26598" s="199"/>
    </row>
    <row r="26600" spans="4:4" s="198" customFormat="1" ht="15.75" customHeight="1">
      <c r="D26600" s="199"/>
    </row>
    <row r="26602" spans="4:4" s="198" customFormat="1" ht="15.75" customHeight="1">
      <c r="D26602" s="199"/>
    </row>
    <row r="26604" spans="4:4" s="198" customFormat="1" ht="15.75" customHeight="1">
      <c r="D26604" s="199"/>
    </row>
    <row r="26606" spans="4:4" s="198" customFormat="1" ht="15.75" customHeight="1">
      <c r="D26606" s="199"/>
    </row>
    <row r="26608" spans="4:4" s="198" customFormat="1" ht="15.75" customHeight="1">
      <c r="D26608" s="199"/>
    </row>
    <row r="26610" spans="4:4" s="198" customFormat="1" ht="15.75" customHeight="1">
      <c r="D26610" s="199"/>
    </row>
    <row r="26612" spans="4:4" s="198" customFormat="1" ht="15.75" customHeight="1">
      <c r="D26612" s="199"/>
    </row>
    <row r="26614" spans="4:4" s="198" customFormat="1" ht="15.75" customHeight="1">
      <c r="D26614" s="199"/>
    </row>
    <row r="26616" spans="4:4" s="198" customFormat="1" ht="15.75" customHeight="1">
      <c r="D26616" s="199"/>
    </row>
    <row r="26618" spans="4:4" s="198" customFormat="1" ht="15.75" customHeight="1">
      <c r="D26618" s="199"/>
    </row>
    <row r="26620" spans="4:4" s="198" customFormat="1" ht="15.75" customHeight="1">
      <c r="D26620" s="199"/>
    </row>
    <row r="26622" spans="4:4" s="198" customFormat="1" ht="15.75" customHeight="1">
      <c r="D26622" s="199"/>
    </row>
    <row r="26624" spans="4:4" s="198" customFormat="1" ht="15.75" customHeight="1">
      <c r="D26624" s="199"/>
    </row>
    <row r="26626" spans="4:4" s="198" customFormat="1" ht="15.75" customHeight="1">
      <c r="D26626" s="199"/>
    </row>
    <row r="26628" spans="4:4" s="198" customFormat="1" ht="15.75" customHeight="1">
      <c r="D26628" s="199"/>
    </row>
    <row r="26630" spans="4:4" s="198" customFormat="1" ht="15.75" customHeight="1">
      <c r="D26630" s="199"/>
    </row>
    <row r="26632" spans="4:4" s="198" customFormat="1" ht="15.75" customHeight="1">
      <c r="D26632" s="199"/>
    </row>
    <row r="26634" spans="4:4" s="198" customFormat="1" ht="15.75" customHeight="1">
      <c r="D26634" s="199"/>
    </row>
    <row r="26636" spans="4:4" s="198" customFormat="1" ht="15.75" customHeight="1">
      <c r="D26636" s="199"/>
    </row>
    <row r="26638" spans="4:4" s="198" customFormat="1" ht="15.75" customHeight="1">
      <c r="D26638" s="199"/>
    </row>
    <row r="26640" spans="4:4" s="198" customFormat="1" ht="15.75" customHeight="1">
      <c r="D26640" s="199"/>
    </row>
    <row r="26642" spans="4:4" s="198" customFormat="1" ht="15.75" customHeight="1">
      <c r="D26642" s="199"/>
    </row>
    <row r="26644" spans="4:4" s="198" customFormat="1" ht="15.75" customHeight="1">
      <c r="D26644" s="199"/>
    </row>
    <row r="26646" spans="4:4" s="198" customFormat="1" ht="15.75" customHeight="1">
      <c r="D26646" s="199"/>
    </row>
    <row r="26648" spans="4:4" s="198" customFormat="1" ht="15.75" customHeight="1">
      <c r="D26648" s="199"/>
    </row>
    <row r="26650" spans="4:4" s="198" customFormat="1" ht="15.75" customHeight="1">
      <c r="D26650" s="199"/>
    </row>
    <row r="26652" spans="4:4" s="198" customFormat="1" ht="15.75" customHeight="1">
      <c r="D26652" s="199"/>
    </row>
    <row r="26654" spans="4:4" s="198" customFormat="1" ht="15.75" customHeight="1">
      <c r="D26654" s="199"/>
    </row>
    <row r="26656" spans="4:4" s="198" customFormat="1" ht="15.75" customHeight="1">
      <c r="D26656" s="199"/>
    </row>
    <row r="26658" spans="4:4" s="198" customFormat="1" ht="15.75" customHeight="1">
      <c r="D26658" s="199"/>
    </row>
    <row r="26660" spans="4:4" s="198" customFormat="1" ht="15.75" customHeight="1">
      <c r="D26660" s="199"/>
    </row>
    <row r="26662" spans="4:4" s="198" customFormat="1" ht="15.75" customHeight="1">
      <c r="D26662" s="199"/>
    </row>
    <row r="26664" spans="4:4" s="198" customFormat="1" ht="15.75" customHeight="1">
      <c r="D26664" s="199"/>
    </row>
    <row r="26666" spans="4:4" s="198" customFormat="1" ht="15.75" customHeight="1">
      <c r="D26666" s="199"/>
    </row>
    <row r="26668" spans="4:4" s="198" customFormat="1" ht="15.75" customHeight="1">
      <c r="D26668" s="199"/>
    </row>
    <row r="26670" spans="4:4" s="198" customFormat="1" ht="15.75" customHeight="1">
      <c r="D26670" s="199"/>
    </row>
    <row r="26672" spans="4:4" s="198" customFormat="1" ht="15.75" customHeight="1">
      <c r="D26672" s="199"/>
    </row>
    <row r="26674" spans="4:4" s="198" customFormat="1" ht="15.75" customHeight="1">
      <c r="D26674" s="199"/>
    </row>
    <row r="26676" spans="4:4" s="198" customFormat="1" ht="15.75" customHeight="1">
      <c r="D26676" s="199"/>
    </row>
    <row r="26678" spans="4:4" s="198" customFormat="1" ht="15.75" customHeight="1">
      <c r="D26678" s="199"/>
    </row>
    <row r="26680" spans="4:4" s="198" customFormat="1" ht="15.75" customHeight="1">
      <c r="D26680" s="199"/>
    </row>
    <row r="26682" spans="4:4" s="198" customFormat="1" ht="15.75" customHeight="1">
      <c r="D26682" s="199"/>
    </row>
    <row r="26684" spans="4:4" s="198" customFormat="1" ht="15.75" customHeight="1">
      <c r="D26684" s="199"/>
    </row>
    <row r="26686" spans="4:4" s="198" customFormat="1" ht="15.75" customHeight="1">
      <c r="D26686" s="199"/>
    </row>
    <row r="26688" spans="4:4" s="198" customFormat="1" ht="15.75" customHeight="1">
      <c r="D26688" s="199"/>
    </row>
    <row r="26690" spans="4:4" s="198" customFormat="1" ht="15.75" customHeight="1">
      <c r="D26690" s="199"/>
    </row>
    <row r="26692" spans="4:4" s="198" customFormat="1" ht="15.75" customHeight="1">
      <c r="D26692" s="199"/>
    </row>
    <row r="26694" spans="4:4" s="198" customFormat="1" ht="15.75" customHeight="1">
      <c r="D26694" s="199"/>
    </row>
    <row r="26696" spans="4:4" s="198" customFormat="1" ht="15.75" customHeight="1">
      <c r="D26696" s="199"/>
    </row>
    <row r="26698" spans="4:4" s="198" customFormat="1" ht="15.75" customHeight="1">
      <c r="D26698" s="199"/>
    </row>
    <row r="26700" spans="4:4" s="198" customFormat="1" ht="15.75" customHeight="1">
      <c r="D26700" s="199"/>
    </row>
    <row r="26702" spans="4:4" s="198" customFormat="1" ht="15.75" customHeight="1">
      <c r="D26702" s="199"/>
    </row>
    <row r="26704" spans="4:4" s="198" customFormat="1" ht="15.75" customHeight="1">
      <c r="D26704" s="199"/>
    </row>
    <row r="26706" spans="4:4" s="198" customFormat="1" ht="15.75" customHeight="1">
      <c r="D26706" s="199"/>
    </row>
    <row r="26708" spans="4:4" s="198" customFormat="1" ht="15.75" customHeight="1">
      <c r="D26708" s="199"/>
    </row>
    <row r="26710" spans="4:4" s="198" customFormat="1" ht="15.75" customHeight="1">
      <c r="D26710" s="199"/>
    </row>
    <row r="26712" spans="4:4" s="198" customFormat="1" ht="15.75" customHeight="1">
      <c r="D26712" s="199"/>
    </row>
    <row r="26714" spans="4:4" s="198" customFormat="1" ht="15.75" customHeight="1">
      <c r="D26714" s="199"/>
    </row>
    <row r="26716" spans="4:4" s="198" customFormat="1" ht="15.75" customHeight="1">
      <c r="D26716" s="199"/>
    </row>
    <row r="26718" spans="4:4" s="198" customFormat="1" ht="15.75" customHeight="1">
      <c r="D26718" s="199"/>
    </row>
    <row r="26720" spans="4:4" s="198" customFormat="1" ht="15.75" customHeight="1">
      <c r="D26720" s="199"/>
    </row>
    <row r="26722" spans="4:4" s="198" customFormat="1" ht="15.75" customHeight="1">
      <c r="D26722" s="199"/>
    </row>
    <row r="26724" spans="4:4" s="198" customFormat="1" ht="15.75" customHeight="1">
      <c r="D26724" s="199"/>
    </row>
    <row r="26726" spans="4:4" s="198" customFormat="1" ht="15.75" customHeight="1">
      <c r="D26726" s="199"/>
    </row>
    <row r="26728" spans="4:4" s="198" customFormat="1" ht="15.75" customHeight="1">
      <c r="D26728" s="199"/>
    </row>
    <row r="26730" spans="4:4" s="198" customFormat="1" ht="15.75" customHeight="1">
      <c r="D26730" s="199"/>
    </row>
    <row r="26732" spans="4:4" s="198" customFormat="1" ht="15.75" customHeight="1">
      <c r="D26732" s="199"/>
    </row>
    <row r="26734" spans="4:4" s="198" customFormat="1" ht="15.75" customHeight="1">
      <c r="D26734" s="199"/>
    </row>
    <row r="26736" spans="4:4" s="198" customFormat="1" ht="15.75" customHeight="1">
      <c r="D26736" s="199"/>
    </row>
    <row r="26738" spans="4:4" s="198" customFormat="1" ht="15.75" customHeight="1">
      <c r="D26738" s="199"/>
    </row>
    <row r="26740" spans="4:4" s="198" customFormat="1" ht="15.75" customHeight="1">
      <c r="D26740" s="199"/>
    </row>
    <row r="26742" spans="4:4" s="198" customFormat="1" ht="15.75" customHeight="1">
      <c r="D26742" s="199"/>
    </row>
    <row r="26744" spans="4:4" s="198" customFormat="1" ht="15.75" customHeight="1">
      <c r="D26744" s="199"/>
    </row>
    <row r="26746" spans="4:4" s="198" customFormat="1" ht="15.75" customHeight="1">
      <c r="D26746" s="199"/>
    </row>
    <row r="26748" spans="4:4" s="198" customFormat="1" ht="15.75" customHeight="1">
      <c r="D26748" s="199"/>
    </row>
    <row r="26750" spans="4:4" s="198" customFormat="1" ht="15.75" customHeight="1">
      <c r="D26750" s="199"/>
    </row>
    <row r="26752" spans="4:4" s="198" customFormat="1" ht="15.75" customHeight="1">
      <c r="D26752" s="199"/>
    </row>
    <row r="26754" spans="4:4" s="198" customFormat="1" ht="15.75" customHeight="1">
      <c r="D26754" s="199"/>
    </row>
    <row r="26756" spans="4:4" s="198" customFormat="1" ht="15.75" customHeight="1">
      <c r="D26756" s="199"/>
    </row>
    <row r="26758" spans="4:4" s="198" customFormat="1" ht="15.75" customHeight="1">
      <c r="D26758" s="199"/>
    </row>
    <row r="26760" spans="4:4" s="198" customFormat="1" ht="15.75" customHeight="1">
      <c r="D26760" s="199"/>
    </row>
    <row r="26762" spans="4:4" s="198" customFormat="1" ht="15.75" customHeight="1">
      <c r="D26762" s="199"/>
    </row>
    <row r="26764" spans="4:4" s="198" customFormat="1" ht="15.75" customHeight="1">
      <c r="D26764" s="199"/>
    </row>
    <row r="26766" spans="4:4" s="198" customFormat="1" ht="15.75" customHeight="1">
      <c r="D26766" s="199"/>
    </row>
    <row r="26768" spans="4:4" s="198" customFormat="1" ht="15.75" customHeight="1">
      <c r="D26768" s="199"/>
    </row>
    <row r="26770" spans="4:4" s="198" customFormat="1" ht="15.75" customHeight="1">
      <c r="D26770" s="199"/>
    </row>
    <row r="26772" spans="4:4" s="198" customFormat="1" ht="15.75" customHeight="1">
      <c r="D26772" s="199"/>
    </row>
    <row r="26774" spans="4:4" s="198" customFormat="1" ht="15.75" customHeight="1">
      <c r="D26774" s="199"/>
    </row>
    <row r="26776" spans="4:4" s="198" customFormat="1" ht="15.75" customHeight="1">
      <c r="D26776" s="199"/>
    </row>
    <row r="26778" spans="4:4" s="198" customFormat="1" ht="15.75" customHeight="1">
      <c r="D26778" s="199"/>
    </row>
    <row r="26780" spans="4:4" s="198" customFormat="1" ht="15.75" customHeight="1">
      <c r="D26780" s="199"/>
    </row>
    <row r="26782" spans="4:4" s="198" customFormat="1" ht="15.75" customHeight="1">
      <c r="D26782" s="199"/>
    </row>
    <row r="26784" spans="4:4" s="198" customFormat="1" ht="15.75" customHeight="1">
      <c r="D26784" s="199"/>
    </row>
    <row r="26786" spans="4:4" s="198" customFormat="1" ht="15.75" customHeight="1">
      <c r="D26786" s="199"/>
    </row>
    <row r="26788" spans="4:4" s="198" customFormat="1" ht="15.75" customHeight="1">
      <c r="D26788" s="199"/>
    </row>
    <row r="26790" spans="4:4" s="198" customFormat="1" ht="15.75" customHeight="1">
      <c r="D26790" s="199"/>
    </row>
    <row r="26792" spans="4:4" s="198" customFormat="1" ht="15.75" customHeight="1">
      <c r="D26792" s="199"/>
    </row>
    <row r="26794" spans="4:4" s="198" customFormat="1" ht="15.75" customHeight="1">
      <c r="D26794" s="199"/>
    </row>
    <row r="26796" spans="4:4" s="198" customFormat="1" ht="15.75" customHeight="1">
      <c r="D26796" s="199"/>
    </row>
    <row r="26798" spans="4:4" s="198" customFormat="1" ht="15.75" customHeight="1">
      <c r="D26798" s="199"/>
    </row>
    <row r="26800" spans="4:4" s="198" customFormat="1" ht="15.75" customHeight="1">
      <c r="D26800" s="199"/>
    </row>
    <row r="26802" spans="4:4" s="198" customFormat="1" ht="15.75" customHeight="1">
      <c r="D26802" s="199"/>
    </row>
    <row r="26804" spans="4:4" s="198" customFormat="1" ht="15.75" customHeight="1">
      <c r="D26804" s="199"/>
    </row>
    <row r="26806" spans="4:4" s="198" customFormat="1" ht="15.75" customHeight="1">
      <c r="D26806" s="199"/>
    </row>
    <row r="26808" spans="4:4" s="198" customFormat="1" ht="15.75" customHeight="1">
      <c r="D26808" s="199"/>
    </row>
    <row r="26810" spans="4:4" s="198" customFormat="1" ht="15.75" customHeight="1">
      <c r="D26810" s="199"/>
    </row>
    <row r="26812" spans="4:4" s="198" customFormat="1" ht="15.75" customHeight="1">
      <c r="D26812" s="199"/>
    </row>
    <row r="26814" spans="4:4" s="198" customFormat="1" ht="15.75" customHeight="1">
      <c r="D26814" s="199"/>
    </row>
    <row r="26816" spans="4:4" s="198" customFormat="1" ht="15.75" customHeight="1">
      <c r="D26816" s="199"/>
    </row>
    <row r="26818" spans="4:4" s="198" customFormat="1" ht="15.75" customHeight="1">
      <c r="D26818" s="199"/>
    </row>
    <row r="26820" spans="4:4" s="198" customFormat="1" ht="15.75" customHeight="1">
      <c r="D26820" s="199"/>
    </row>
    <row r="26822" spans="4:4" s="198" customFormat="1" ht="15.75" customHeight="1">
      <c r="D26822" s="199"/>
    </row>
    <row r="26824" spans="4:4" s="198" customFormat="1" ht="15.75" customHeight="1">
      <c r="D26824" s="199"/>
    </row>
    <row r="26826" spans="4:4" s="198" customFormat="1" ht="15.75" customHeight="1">
      <c r="D26826" s="199"/>
    </row>
    <row r="26828" spans="4:4" s="198" customFormat="1" ht="15.75" customHeight="1">
      <c r="D26828" s="199"/>
    </row>
    <row r="26830" spans="4:4" s="198" customFormat="1" ht="15.75" customHeight="1">
      <c r="D26830" s="199"/>
    </row>
    <row r="26832" spans="4:4" s="198" customFormat="1" ht="15.75" customHeight="1">
      <c r="D26832" s="199"/>
    </row>
    <row r="26834" spans="4:4" s="198" customFormat="1" ht="15.75" customHeight="1">
      <c r="D26834" s="199"/>
    </row>
    <row r="26836" spans="4:4" s="198" customFormat="1" ht="15.75" customHeight="1">
      <c r="D26836" s="199"/>
    </row>
    <row r="26838" spans="4:4" s="198" customFormat="1" ht="15.75" customHeight="1">
      <c r="D26838" s="199"/>
    </row>
    <row r="26840" spans="4:4" s="198" customFormat="1" ht="15.75" customHeight="1">
      <c r="D26840" s="199"/>
    </row>
    <row r="26842" spans="4:4" s="198" customFormat="1" ht="15.75" customHeight="1">
      <c r="D26842" s="199"/>
    </row>
    <row r="26844" spans="4:4" s="198" customFormat="1" ht="15.75" customHeight="1">
      <c r="D26844" s="199"/>
    </row>
    <row r="26846" spans="4:4" s="198" customFormat="1" ht="15.75" customHeight="1">
      <c r="D26846" s="199"/>
    </row>
    <row r="26848" spans="4:4" s="198" customFormat="1" ht="15.75" customHeight="1">
      <c r="D26848" s="199"/>
    </row>
    <row r="26850" spans="4:4" s="198" customFormat="1" ht="15.75" customHeight="1">
      <c r="D26850" s="199"/>
    </row>
    <row r="26852" spans="4:4" s="198" customFormat="1" ht="15.75" customHeight="1">
      <c r="D26852" s="199"/>
    </row>
    <row r="26854" spans="4:4" s="198" customFormat="1" ht="15.75" customHeight="1">
      <c r="D26854" s="199"/>
    </row>
    <row r="26856" spans="4:4" s="198" customFormat="1" ht="15.75" customHeight="1">
      <c r="D26856" s="199"/>
    </row>
    <row r="26858" spans="4:4" s="198" customFormat="1" ht="15.75" customHeight="1">
      <c r="D26858" s="199"/>
    </row>
    <row r="26860" spans="4:4" s="198" customFormat="1" ht="15.75" customHeight="1">
      <c r="D26860" s="199"/>
    </row>
    <row r="26862" spans="4:4" s="198" customFormat="1" ht="15.75" customHeight="1">
      <c r="D26862" s="199"/>
    </row>
    <row r="26864" spans="4:4" s="198" customFormat="1" ht="15.75" customHeight="1">
      <c r="D26864" s="199"/>
    </row>
    <row r="26866" spans="4:4" s="198" customFormat="1" ht="15.75" customHeight="1">
      <c r="D26866" s="199"/>
    </row>
    <row r="26868" spans="4:4" s="198" customFormat="1" ht="15.75" customHeight="1">
      <c r="D26868" s="199"/>
    </row>
    <row r="26870" spans="4:4" s="198" customFormat="1" ht="15.75" customHeight="1">
      <c r="D26870" s="199"/>
    </row>
    <row r="26872" spans="4:4" s="198" customFormat="1" ht="15.75" customHeight="1">
      <c r="D26872" s="199"/>
    </row>
    <row r="26874" spans="4:4" s="198" customFormat="1" ht="15.75" customHeight="1">
      <c r="D26874" s="199"/>
    </row>
    <row r="26876" spans="4:4" s="198" customFormat="1" ht="15.75" customHeight="1">
      <c r="D26876" s="199"/>
    </row>
    <row r="26878" spans="4:4" s="198" customFormat="1" ht="15.75" customHeight="1">
      <c r="D26878" s="199"/>
    </row>
    <row r="26880" spans="4:4" s="198" customFormat="1" ht="15.75" customHeight="1">
      <c r="D26880" s="199"/>
    </row>
    <row r="26882" spans="4:4" s="198" customFormat="1" ht="15.75" customHeight="1">
      <c r="D26882" s="199"/>
    </row>
    <row r="26884" spans="4:4" s="198" customFormat="1" ht="15.75" customHeight="1">
      <c r="D26884" s="199"/>
    </row>
    <row r="26886" spans="4:4" s="198" customFormat="1" ht="15.75" customHeight="1">
      <c r="D26886" s="199"/>
    </row>
    <row r="26888" spans="4:4" s="198" customFormat="1" ht="15.75" customHeight="1">
      <c r="D26888" s="199"/>
    </row>
    <row r="26890" spans="4:4" s="198" customFormat="1" ht="15.75" customHeight="1">
      <c r="D26890" s="199"/>
    </row>
    <row r="26892" spans="4:4" s="198" customFormat="1" ht="15.75" customHeight="1">
      <c r="D26892" s="199"/>
    </row>
    <row r="26894" spans="4:4" s="198" customFormat="1" ht="15.75" customHeight="1">
      <c r="D26894" s="199"/>
    </row>
    <row r="26896" spans="4:4" s="198" customFormat="1" ht="15.75" customHeight="1">
      <c r="D26896" s="199"/>
    </row>
    <row r="26898" spans="4:4" s="198" customFormat="1" ht="15.75" customHeight="1">
      <c r="D26898" s="199"/>
    </row>
    <row r="26900" spans="4:4" s="198" customFormat="1" ht="15.75" customHeight="1">
      <c r="D26900" s="199"/>
    </row>
    <row r="26902" spans="4:4" s="198" customFormat="1" ht="15.75" customHeight="1">
      <c r="D26902" s="199"/>
    </row>
    <row r="26904" spans="4:4" s="198" customFormat="1" ht="15.75" customHeight="1">
      <c r="D26904" s="199"/>
    </row>
    <row r="26906" spans="4:4" s="198" customFormat="1" ht="15.75" customHeight="1">
      <c r="D26906" s="199"/>
    </row>
    <row r="26908" spans="4:4" s="198" customFormat="1" ht="15.75" customHeight="1">
      <c r="D26908" s="199"/>
    </row>
    <row r="26910" spans="4:4" s="198" customFormat="1" ht="15.75" customHeight="1">
      <c r="D26910" s="199"/>
    </row>
    <row r="26912" spans="4:4" s="198" customFormat="1" ht="15.75" customHeight="1">
      <c r="D26912" s="199"/>
    </row>
    <row r="26914" spans="4:4" s="198" customFormat="1" ht="15.75" customHeight="1">
      <c r="D26914" s="199"/>
    </row>
    <row r="26916" spans="4:4" s="198" customFormat="1" ht="15.75" customHeight="1">
      <c r="D26916" s="199"/>
    </row>
    <row r="26918" spans="4:4" s="198" customFormat="1" ht="15.75" customHeight="1">
      <c r="D26918" s="199"/>
    </row>
    <row r="26920" spans="4:4" s="198" customFormat="1" ht="15.75" customHeight="1">
      <c r="D26920" s="199"/>
    </row>
    <row r="26922" spans="4:4" s="198" customFormat="1" ht="15.75" customHeight="1">
      <c r="D26922" s="199"/>
    </row>
    <row r="26924" spans="4:4" s="198" customFormat="1" ht="15.75" customHeight="1">
      <c r="D26924" s="199"/>
    </row>
    <row r="26926" spans="4:4" s="198" customFormat="1" ht="15.75" customHeight="1">
      <c r="D26926" s="199"/>
    </row>
    <row r="26928" spans="4:4" s="198" customFormat="1" ht="15.75" customHeight="1">
      <c r="D26928" s="199"/>
    </row>
    <row r="26930" spans="4:4" s="198" customFormat="1" ht="15.75" customHeight="1">
      <c r="D26930" s="199"/>
    </row>
    <row r="26932" spans="4:4" s="198" customFormat="1" ht="15.75" customHeight="1">
      <c r="D26932" s="199"/>
    </row>
    <row r="26934" spans="4:4" s="198" customFormat="1" ht="15.75" customHeight="1">
      <c r="D26934" s="199"/>
    </row>
    <row r="26936" spans="4:4" s="198" customFormat="1" ht="15.75" customHeight="1">
      <c r="D26936" s="199"/>
    </row>
    <row r="26938" spans="4:4" s="198" customFormat="1" ht="15.75" customHeight="1">
      <c r="D26938" s="199"/>
    </row>
    <row r="26940" spans="4:4" s="198" customFormat="1" ht="15.75" customHeight="1">
      <c r="D26940" s="199"/>
    </row>
    <row r="26942" spans="4:4" s="198" customFormat="1" ht="15.75" customHeight="1">
      <c r="D26942" s="199"/>
    </row>
    <row r="26944" spans="4:4" s="198" customFormat="1" ht="15.75" customHeight="1">
      <c r="D26944" s="199"/>
    </row>
    <row r="26946" spans="4:4" s="198" customFormat="1" ht="15.75" customHeight="1">
      <c r="D26946" s="199"/>
    </row>
    <row r="26948" spans="4:4" s="198" customFormat="1" ht="15.75" customHeight="1">
      <c r="D26948" s="199"/>
    </row>
    <row r="26950" spans="4:4" s="198" customFormat="1" ht="15.75" customHeight="1">
      <c r="D26950" s="199"/>
    </row>
    <row r="26952" spans="4:4" s="198" customFormat="1" ht="15.75" customHeight="1">
      <c r="D26952" s="199"/>
    </row>
    <row r="26954" spans="4:4" s="198" customFormat="1" ht="15.75" customHeight="1">
      <c r="D26954" s="199"/>
    </row>
    <row r="26956" spans="4:4" s="198" customFormat="1" ht="15.75" customHeight="1">
      <c r="D26956" s="199"/>
    </row>
    <row r="26958" spans="4:4" s="198" customFormat="1" ht="15.75" customHeight="1">
      <c r="D26958" s="199"/>
    </row>
    <row r="26960" spans="4:4" s="198" customFormat="1" ht="15.75" customHeight="1">
      <c r="D26960" s="199"/>
    </row>
    <row r="26962" spans="4:4" s="198" customFormat="1" ht="15.75" customHeight="1">
      <c r="D26962" s="199"/>
    </row>
    <row r="26964" spans="4:4" s="198" customFormat="1" ht="15.75" customHeight="1">
      <c r="D26964" s="199"/>
    </row>
    <row r="26966" spans="4:4" s="198" customFormat="1" ht="15.75" customHeight="1">
      <c r="D26966" s="199"/>
    </row>
    <row r="26968" spans="4:4" s="198" customFormat="1" ht="15.75" customHeight="1">
      <c r="D26968" s="199"/>
    </row>
    <row r="26970" spans="4:4" s="198" customFormat="1" ht="15.75" customHeight="1">
      <c r="D26970" s="199"/>
    </row>
    <row r="26972" spans="4:4" s="198" customFormat="1" ht="15.75" customHeight="1">
      <c r="D26972" s="199"/>
    </row>
    <row r="26974" spans="4:4" s="198" customFormat="1" ht="15.75" customHeight="1">
      <c r="D26974" s="199"/>
    </row>
    <row r="26976" spans="4:4" s="198" customFormat="1" ht="15.75" customHeight="1">
      <c r="D26976" s="199"/>
    </row>
    <row r="26978" spans="4:4" s="198" customFormat="1" ht="15.75" customHeight="1">
      <c r="D26978" s="199"/>
    </row>
    <row r="26980" spans="4:4" s="198" customFormat="1" ht="15.75" customHeight="1">
      <c r="D26980" s="199"/>
    </row>
    <row r="26982" spans="4:4" s="198" customFormat="1" ht="15.75" customHeight="1">
      <c r="D26982" s="199"/>
    </row>
    <row r="26984" spans="4:4" s="198" customFormat="1" ht="15.75" customHeight="1">
      <c r="D26984" s="199"/>
    </row>
    <row r="26986" spans="4:4" s="198" customFormat="1" ht="15.75" customHeight="1">
      <c r="D26986" s="199"/>
    </row>
    <row r="26988" spans="4:4" s="198" customFormat="1" ht="15.75" customHeight="1">
      <c r="D26988" s="199"/>
    </row>
    <row r="26990" spans="4:4" s="198" customFormat="1" ht="15.75" customHeight="1">
      <c r="D26990" s="199"/>
    </row>
    <row r="26992" spans="4:4" s="198" customFormat="1" ht="15.75" customHeight="1">
      <c r="D26992" s="199"/>
    </row>
    <row r="26994" spans="4:4" s="198" customFormat="1" ht="15.75" customHeight="1">
      <c r="D26994" s="199"/>
    </row>
    <row r="26996" spans="4:4" s="198" customFormat="1" ht="15.75" customHeight="1">
      <c r="D26996" s="199"/>
    </row>
    <row r="26998" spans="4:4" s="198" customFormat="1" ht="15.75" customHeight="1">
      <c r="D26998" s="199"/>
    </row>
    <row r="27000" spans="4:4" s="198" customFormat="1" ht="15.75" customHeight="1">
      <c r="D27000" s="199"/>
    </row>
    <row r="27002" spans="4:4" s="198" customFormat="1" ht="15.75" customHeight="1">
      <c r="D27002" s="199"/>
    </row>
    <row r="27004" spans="4:4" s="198" customFormat="1" ht="15.75" customHeight="1">
      <c r="D27004" s="199"/>
    </row>
    <row r="27006" spans="4:4" s="198" customFormat="1" ht="15.75" customHeight="1">
      <c r="D27006" s="199"/>
    </row>
    <row r="27008" spans="4:4" s="198" customFormat="1" ht="15.75" customHeight="1">
      <c r="D27008" s="199"/>
    </row>
    <row r="27010" spans="4:4" s="198" customFormat="1" ht="15.75" customHeight="1">
      <c r="D27010" s="199"/>
    </row>
    <row r="27012" spans="4:4" s="198" customFormat="1" ht="15.75" customHeight="1">
      <c r="D27012" s="199"/>
    </row>
    <row r="27014" spans="4:4" s="198" customFormat="1" ht="15.75" customHeight="1">
      <c r="D27014" s="199"/>
    </row>
    <row r="27016" spans="4:4" s="198" customFormat="1" ht="15.75" customHeight="1">
      <c r="D27016" s="199"/>
    </row>
    <row r="27018" spans="4:4" s="198" customFormat="1" ht="15.75" customHeight="1">
      <c r="D27018" s="199"/>
    </row>
    <row r="27020" spans="4:4" s="198" customFormat="1" ht="15.75" customHeight="1">
      <c r="D27020" s="199"/>
    </row>
    <row r="27022" spans="4:4" s="198" customFormat="1" ht="15.75" customHeight="1">
      <c r="D27022" s="199"/>
    </row>
    <row r="27024" spans="4:4" s="198" customFormat="1" ht="15.75" customHeight="1">
      <c r="D27024" s="199"/>
    </row>
    <row r="27026" spans="4:4" s="198" customFormat="1" ht="15.75" customHeight="1">
      <c r="D27026" s="199"/>
    </row>
    <row r="27028" spans="4:4" s="198" customFormat="1" ht="15.75" customHeight="1">
      <c r="D27028" s="199"/>
    </row>
    <row r="27030" spans="4:4" s="198" customFormat="1" ht="15.75" customHeight="1">
      <c r="D27030" s="199"/>
    </row>
    <row r="27032" spans="4:4" s="198" customFormat="1" ht="15.75" customHeight="1">
      <c r="D27032" s="199"/>
    </row>
    <row r="27034" spans="4:4" s="198" customFormat="1" ht="15.75" customHeight="1">
      <c r="D27034" s="199"/>
    </row>
    <row r="27036" spans="4:4" s="198" customFormat="1" ht="15.75" customHeight="1">
      <c r="D27036" s="199"/>
    </row>
    <row r="27038" spans="4:4" s="198" customFormat="1" ht="15.75" customHeight="1">
      <c r="D27038" s="199"/>
    </row>
    <row r="27040" spans="4:4" s="198" customFormat="1" ht="15.75" customHeight="1">
      <c r="D27040" s="199"/>
    </row>
    <row r="27042" spans="4:4" s="198" customFormat="1" ht="15.75" customHeight="1">
      <c r="D27042" s="199"/>
    </row>
    <row r="27044" spans="4:4" s="198" customFormat="1" ht="15.75" customHeight="1">
      <c r="D27044" s="199"/>
    </row>
    <row r="27046" spans="4:4" s="198" customFormat="1" ht="15.75" customHeight="1">
      <c r="D27046" s="199"/>
    </row>
    <row r="27048" spans="4:4" s="198" customFormat="1" ht="15.75" customHeight="1">
      <c r="D27048" s="199"/>
    </row>
    <row r="27050" spans="4:4" s="198" customFormat="1" ht="15.75" customHeight="1">
      <c r="D27050" s="199"/>
    </row>
    <row r="27052" spans="4:4" s="198" customFormat="1" ht="15.75" customHeight="1">
      <c r="D27052" s="199"/>
    </row>
    <row r="27054" spans="4:4" s="198" customFormat="1" ht="15.75" customHeight="1">
      <c r="D27054" s="199"/>
    </row>
    <row r="27056" spans="4:4" s="198" customFormat="1" ht="15.75" customHeight="1">
      <c r="D27056" s="199"/>
    </row>
    <row r="27058" spans="4:4" s="198" customFormat="1" ht="15.75" customHeight="1">
      <c r="D27058" s="199"/>
    </row>
    <row r="27060" spans="4:4" s="198" customFormat="1" ht="15.75" customHeight="1">
      <c r="D27060" s="199"/>
    </row>
    <row r="27062" spans="4:4" s="198" customFormat="1" ht="15.75" customHeight="1">
      <c r="D27062" s="199"/>
    </row>
    <row r="27064" spans="4:4" s="198" customFormat="1" ht="15.75" customHeight="1">
      <c r="D27064" s="199"/>
    </row>
    <row r="27066" spans="4:4" s="198" customFormat="1" ht="15.75" customHeight="1">
      <c r="D27066" s="199"/>
    </row>
    <row r="27068" spans="4:4" s="198" customFormat="1" ht="15.75" customHeight="1">
      <c r="D27068" s="199"/>
    </row>
    <row r="27070" spans="4:4" s="198" customFormat="1" ht="15.75" customHeight="1">
      <c r="D27070" s="199"/>
    </row>
    <row r="27072" spans="4:4" s="198" customFormat="1" ht="15.75" customHeight="1">
      <c r="D27072" s="199"/>
    </row>
    <row r="27074" spans="4:4" s="198" customFormat="1" ht="15.75" customHeight="1">
      <c r="D27074" s="199"/>
    </row>
    <row r="27076" spans="4:4" s="198" customFormat="1" ht="15.75" customHeight="1">
      <c r="D27076" s="199"/>
    </row>
    <row r="27078" spans="4:4" s="198" customFormat="1" ht="15.75" customHeight="1">
      <c r="D27078" s="199"/>
    </row>
    <row r="27080" spans="4:4" s="198" customFormat="1" ht="15.75" customHeight="1">
      <c r="D27080" s="199"/>
    </row>
    <row r="27082" spans="4:4" s="198" customFormat="1" ht="15.75" customHeight="1">
      <c r="D27082" s="199"/>
    </row>
    <row r="27084" spans="4:4" s="198" customFormat="1" ht="15.75" customHeight="1">
      <c r="D27084" s="199"/>
    </row>
    <row r="27086" spans="4:4" s="198" customFormat="1" ht="15.75" customHeight="1">
      <c r="D27086" s="199"/>
    </row>
    <row r="27088" spans="4:4" s="198" customFormat="1" ht="15.75" customHeight="1">
      <c r="D27088" s="199"/>
    </row>
    <row r="27090" spans="4:4" s="198" customFormat="1" ht="15.75" customHeight="1">
      <c r="D27090" s="199"/>
    </row>
    <row r="27092" spans="4:4" s="198" customFormat="1" ht="15.75" customHeight="1">
      <c r="D27092" s="199"/>
    </row>
    <row r="27094" spans="4:4" s="198" customFormat="1" ht="15.75" customHeight="1">
      <c r="D27094" s="199"/>
    </row>
    <row r="27096" spans="4:4" s="198" customFormat="1" ht="15.75" customHeight="1">
      <c r="D27096" s="199"/>
    </row>
    <row r="27098" spans="4:4" s="198" customFormat="1" ht="15.75" customHeight="1">
      <c r="D27098" s="199"/>
    </row>
    <row r="27100" spans="4:4" s="198" customFormat="1" ht="15.75" customHeight="1">
      <c r="D27100" s="199"/>
    </row>
    <row r="27102" spans="4:4" s="198" customFormat="1" ht="15.75" customHeight="1">
      <c r="D27102" s="199"/>
    </row>
    <row r="27104" spans="4:4" s="198" customFormat="1" ht="15.75" customHeight="1">
      <c r="D27104" s="199"/>
    </row>
    <row r="27106" spans="4:4" s="198" customFormat="1" ht="15.75" customHeight="1">
      <c r="D27106" s="199"/>
    </row>
    <row r="27108" spans="4:4" s="198" customFormat="1" ht="15.75" customHeight="1">
      <c r="D27108" s="199"/>
    </row>
    <row r="27110" spans="4:4" s="198" customFormat="1" ht="15.75" customHeight="1">
      <c r="D27110" s="199"/>
    </row>
    <row r="27112" spans="4:4" s="198" customFormat="1" ht="15.75" customHeight="1">
      <c r="D27112" s="199"/>
    </row>
    <row r="27114" spans="4:4" s="198" customFormat="1" ht="15.75" customHeight="1">
      <c r="D27114" s="199"/>
    </row>
    <row r="27116" spans="4:4" s="198" customFormat="1" ht="15.75" customHeight="1">
      <c r="D27116" s="199"/>
    </row>
    <row r="27118" spans="4:4" s="198" customFormat="1" ht="15.75" customHeight="1">
      <c r="D27118" s="199"/>
    </row>
    <row r="27120" spans="4:4" s="198" customFormat="1" ht="15.75" customHeight="1">
      <c r="D27120" s="199"/>
    </row>
    <row r="27122" spans="4:4" s="198" customFormat="1" ht="15.75" customHeight="1">
      <c r="D27122" s="199"/>
    </row>
    <row r="27124" spans="4:4" s="198" customFormat="1" ht="15.75" customHeight="1">
      <c r="D27124" s="199"/>
    </row>
    <row r="27126" spans="4:4" s="198" customFormat="1" ht="15.75" customHeight="1">
      <c r="D27126" s="199"/>
    </row>
    <row r="27128" spans="4:4" s="198" customFormat="1" ht="15.75" customHeight="1">
      <c r="D27128" s="199"/>
    </row>
    <row r="27130" spans="4:4" s="198" customFormat="1" ht="15.75" customHeight="1">
      <c r="D27130" s="199"/>
    </row>
    <row r="27132" spans="4:4" s="198" customFormat="1" ht="15.75" customHeight="1">
      <c r="D27132" s="199"/>
    </row>
    <row r="27134" spans="4:4" s="198" customFormat="1" ht="15.75" customHeight="1">
      <c r="D27134" s="199"/>
    </row>
    <row r="27136" spans="4:4" s="198" customFormat="1" ht="15.75" customHeight="1">
      <c r="D27136" s="199"/>
    </row>
    <row r="27138" spans="4:4" s="198" customFormat="1" ht="15.75" customHeight="1">
      <c r="D27138" s="199"/>
    </row>
    <row r="27140" spans="4:4" s="198" customFormat="1" ht="15.75" customHeight="1">
      <c r="D27140" s="199"/>
    </row>
    <row r="27142" spans="4:4" s="198" customFormat="1" ht="15.75" customHeight="1">
      <c r="D27142" s="199"/>
    </row>
    <row r="27144" spans="4:4" s="198" customFormat="1" ht="15.75" customHeight="1">
      <c r="D27144" s="199"/>
    </row>
    <row r="27146" spans="4:4" s="198" customFormat="1" ht="15.75" customHeight="1">
      <c r="D27146" s="199"/>
    </row>
    <row r="27148" spans="4:4" s="198" customFormat="1" ht="15.75" customHeight="1">
      <c r="D27148" s="199"/>
    </row>
    <row r="27150" spans="4:4" s="198" customFormat="1" ht="15.75" customHeight="1">
      <c r="D27150" s="199"/>
    </row>
    <row r="27152" spans="4:4" s="198" customFormat="1" ht="15.75" customHeight="1">
      <c r="D27152" s="199"/>
    </row>
    <row r="27154" spans="4:4" s="198" customFormat="1" ht="15.75" customHeight="1">
      <c r="D27154" s="199"/>
    </row>
    <row r="27156" spans="4:4" s="198" customFormat="1" ht="15.75" customHeight="1">
      <c r="D27156" s="199"/>
    </row>
    <row r="27158" spans="4:4" s="198" customFormat="1" ht="15.75" customHeight="1">
      <c r="D27158" s="199"/>
    </row>
    <row r="27160" spans="4:4" s="198" customFormat="1" ht="15.75" customHeight="1">
      <c r="D27160" s="199"/>
    </row>
    <row r="27162" spans="4:4" s="198" customFormat="1" ht="15.75" customHeight="1">
      <c r="D27162" s="199"/>
    </row>
    <row r="27164" spans="4:4" s="198" customFormat="1" ht="15.75" customHeight="1">
      <c r="D27164" s="199"/>
    </row>
    <row r="27166" spans="4:4" s="198" customFormat="1" ht="15.75" customHeight="1">
      <c r="D27166" s="199"/>
    </row>
    <row r="27168" spans="4:4" s="198" customFormat="1" ht="15.75" customHeight="1">
      <c r="D27168" s="199"/>
    </row>
    <row r="27170" spans="4:4" s="198" customFormat="1" ht="15.75" customHeight="1">
      <c r="D27170" s="199"/>
    </row>
    <row r="27172" spans="4:4" s="198" customFormat="1" ht="15.75" customHeight="1">
      <c r="D27172" s="199"/>
    </row>
    <row r="27174" spans="4:4" s="198" customFormat="1" ht="15.75" customHeight="1">
      <c r="D27174" s="199"/>
    </row>
    <row r="27176" spans="4:4" s="198" customFormat="1" ht="15.75" customHeight="1">
      <c r="D27176" s="199"/>
    </row>
    <row r="27178" spans="4:4" s="198" customFormat="1" ht="15.75" customHeight="1">
      <c r="D27178" s="199"/>
    </row>
    <row r="27180" spans="4:4" s="198" customFormat="1" ht="15.75" customHeight="1">
      <c r="D27180" s="199"/>
    </row>
    <row r="27182" spans="4:4" s="198" customFormat="1" ht="15.75" customHeight="1">
      <c r="D27182" s="199"/>
    </row>
    <row r="27184" spans="4:4" s="198" customFormat="1" ht="15.75" customHeight="1">
      <c r="D27184" s="199"/>
    </row>
    <row r="27186" spans="4:4" s="198" customFormat="1" ht="15.75" customHeight="1">
      <c r="D27186" s="199"/>
    </row>
    <row r="27188" spans="4:4" s="198" customFormat="1" ht="15.75" customHeight="1">
      <c r="D27188" s="199"/>
    </row>
    <row r="27190" spans="4:4" s="198" customFormat="1" ht="15.75" customHeight="1">
      <c r="D27190" s="199"/>
    </row>
    <row r="27192" spans="4:4" s="198" customFormat="1" ht="15.75" customHeight="1">
      <c r="D27192" s="199"/>
    </row>
    <row r="27194" spans="4:4" s="198" customFormat="1" ht="15.75" customHeight="1">
      <c r="D27194" s="199"/>
    </row>
    <row r="27196" spans="4:4" s="198" customFormat="1" ht="15.75" customHeight="1">
      <c r="D27196" s="199"/>
    </row>
    <row r="27198" spans="4:4" s="198" customFormat="1" ht="15.75" customHeight="1">
      <c r="D27198" s="199"/>
    </row>
    <row r="27200" spans="4:4" s="198" customFormat="1" ht="15.75" customHeight="1">
      <c r="D27200" s="199"/>
    </row>
    <row r="27202" spans="4:4" s="198" customFormat="1" ht="15.75" customHeight="1">
      <c r="D27202" s="199"/>
    </row>
    <row r="27204" spans="4:4" s="198" customFormat="1" ht="15.75" customHeight="1">
      <c r="D27204" s="199"/>
    </row>
    <row r="27206" spans="4:4" s="198" customFormat="1" ht="15.75" customHeight="1">
      <c r="D27206" s="199"/>
    </row>
    <row r="27208" spans="4:4" s="198" customFormat="1" ht="15.75" customHeight="1">
      <c r="D27208" s="199"/>
    </row>
    <row r="27210" spans="4:4" s="198" customFormat="1" ht="15.75" customHeight="1">
      <c r="D27210" s="199"/>
    </row>
    <row r="27212" spans="4:4" s="198" customFormat="1" ht="15.75" customHeight="1">
      <c r="D27212" s="199"/>
    </row>
    <row r="27214" spans="4:4" s="198" customFormat="1" ht="15.75" customHeight="1">
      <c r="D27214" s="199"/>
    </row>
    <row r="27216" spans="4:4" s="198" customFormat="1" ht="15.75" customHeight="1">
      <c r="D27216" s="199"/>
    </row>
    <row r="27218" spans="4:4" s="198" customFormat="1" ht="15.75" customHeight="1">
      <c r="D27218" s="199"/>
    </row>
    <row r="27220" spans="4:4" s="198" customFormat="1" ht="15.75" customHeight="1">
      <c r="D27220" s="199"/>
    </row>
    <row r="27222" spans="4:4" s="198" customFormat="1" ht="15.75" customHeight="1">
      <c r="D27222" s="199"/>
    </row>
    <row r="27224" spans="4:4" s="198" customFormat="1" ht="15.75" customHeight="1">
      <c r="D27224" s="199"/>
    </row>
    <row r="27226" spans="4:4" s="198" customFormat="1" ht="15.75" customHeight="1">
      <c r="D27226" s="199"/>
    </row>
    <row r="27228" spans="4:4" s="198" customFormat="1" ht="15.75" customHeight="1">
      <c r="D27228" s="199"/>
    </row>
    <row r="27230" spans="4:4" s="198" customFormat="1" ht="15.75" customHeight="1">
      <c r="D27230" s="199"/>
    </row>
    <row r="27232" spans="4:4" s="198" customFormat="1" ht="15.75" customHeight="1">
      <c r="D27232" s="199"/>
    </row>
    <row r="27234" spans="4:4" s="198" customFormat="1" ht="15.75" customHeight="1">
      <c r="D27234" s="199"/>
    </row>
    <row r="27236" spans="4:4" s="198" customFormat="1" ht="15.75" customHeight="1">
      <c r="D27236" s="199"/>
    </row>
    <row r="27238" spans="4:4" s="198" customFormat="1" ht="15.75" customHeight="1">
      <c r="D27238" s="199"/>
    </row>
    <row r="27240" spans="4:4" s="198" customFormat="1" ht="15.75" customHeight="1">
      <c r="D27240" s="199"/>
    </row>
    <row r="27242" spans="4:4" s="198" customFormat="1" ht="15.75" customHeight="1">
      <c r="D27242" s="199"/>
    </row>
    <row r="27244" spans="4:4" s="198" customFormat="1" ht="15.75" customHeight="1">
      <c r="D27244" s="199"/>
    </row>
    <row r="27246" spans="4:4" s="198" customFormat="1" ht="15.75" customHeight="1">
      <c r="D27246" s="199"/>
    </row>
    <row r="27248" spans="4:4" s="198" customFormat="1" ht="15.75" customHeight="1">
      <c r="D27248" s="199"/>
    </row>
    <row r="27250" spans="4:4" s="198" customFormat="1" ht="15.75" customHeight="1">
      <c r="D27250" s="199"/>
    </row>
    <row r="27252" spans="4:4" s="198" customFormat="1" ht="15.75" customHeight="1">
      <c r="D27252" s="199"/>
    </row>
    <row r="27254" spans="4:4" s="198" customFormat="1" ht="15.75" customHeight="1">
      <c r="D27254" s="199"/>
    </row>
    <row r="27256" spans="4:4" s="198" customFormat="1" ht="15.75" customHeight="1">
      <c r="D27256" s="199"/>
    </row>
    <row r="27258" spans="4:4" s="198" customFormat="1" ht="15.75" customHeight="1">
      <c r="D27258" s="199"/>
    </row>
    <row r="27260" spans="4:4" s="198" customFormat="1" ht="15.75" customHeight="1">
      <c r="D27260" s="199"/>
    </row>
    <row r="27262" spans="4:4" s="198" customFormat="1" ht="15.75" customHeight="1">
      <c r="D27262" s="199"/>
    </row>
    <row r="27264" spans="4:4" s="198" customFormat="1" ht="15.75" customHeight="1">
      <c r="D27264" s="199"/>
    </row>
    <row r="27266" spans="4:4" s="198" customFormat="1" ht="15.75" customHeight="1">
      <c r="D27266" s="199"/>
    </row>
    <row r="27268" spans="4:4" s="198" customFormat="1" ht="15.75" customHeight="1">
      <c r="D27268" s="199"/>
    </row>
    <row r="27270" spans="4:4" s="198" customFormat="1" ht="15.75" customHeight="1">
      <c r="D27270" s="199"/>
    </row>
    <row r="27272" spans="4:4" s="198" customFormat="1" ht="15.75" customHeight="1">
      <c r="D27272" s="199"/>
    </row>
    <row r="27274" spans="4:4" s="198" customFormat="1" ht="15.75" customHeight="1">
      <c r="D27274" s="199"/>
    </row>
    <row r="27276" spans="4:4" s="198" customFormat="1" ht="15.75" customHeight="1">
      <c r="D27276" s="199"/>
    </row>
    <row r="27278" spans="4:4" s="198" customFormat="1" ht="15.75" customHeight="1">
      <c r="D27278" s="199"/>
    </row>
    <row r="27280" spans="4:4" s="198" customFormat="1" ht="15.75" customHeight="1">
      <c r="D27280" s="199"/>
    </row>
    <row r="27282" spans="4:4" s="198" customFormat="1" ht="15.75" customHeight="1">
      <c r="D27282" s="199"/>
    </row>
    <row r="27284" spans="4:4" s="198" customFormat="1" ht="15.75" customHeight="1">
      <c r="D27284" s="199"/>
    </row>
    <row r="27286" spans="4:4" s="198" customFormat="1" ht="15.75" customHeight="1">
      <c r="D27286" s="199"/>
    </row>
    <row r="27288" spans="4:4" s="198" customFormat="1" ht="15.75" customHeight="1">
      <c r="D27288" s="199"/>
    </row>
    <row r="27290" spans="4:4" s="198" customFormat="1" ht="15.75" customHeight="1">
      <c r="D27290" s="199"/>
    </row>
    <row r="27292" spans="4:4" s="198" customFormat="1" ht="15.75" customHeight="1">
      <c r="D27292" s="199"/>
    </row>
    <row r="27294" spans="4:4" s="198" customFormat="1" ht="15.75" customHeight="1">
      <c r="D27294" s="199"/>
    </row>
    <row r="27296" spans="4:4" s="198" customFormat="1" ht="15.75" customHeight="1">
      <c r="D27296" s="199"/>
    </row>
    <row r="27298" spans="4:4" s="198" customFormat="1" ht="15.75" customHeight="1">
      <c r="D27298" s="199"/>
    </row>
    <row r="27300" spans="4:4" s="198" customFormat="1" ht="15.75" customHeight="1">
      <c r="D27300" s="199"/>
    </row>
    <row r="27302" spans="4:4" s="198" customFormat="1" ht="15.75" customHeight="1">
      <c r="D27302" s="199"/>
    </row>
    <row r="27304" spans="4:4" s="198" customFormat="1" ht="15.75" customHeight="1">
      <c r="D27304" s="199"/>
    </row>
    <row r="27306" spans="4:4" s="198" customFormat="1" ht="15.75" customHeight="1">
      <c r="D27306" s="199"/>
    </row>
    <row r="27308" spans="4:4" s="198" customFormat="1" ht="15.75" customHeight="1">
      <c r="D27308" s="199"/>
    </row>
    <row r="27310" spans="4:4" s="198" customFormat="1" ht="15.75" customHeight="1">
      <c r="D27310" s="199"/>
    </row>
    <row r="27312" spans="4:4" s="198" customFormat="1" ht="15.75" customHeight="1">
      <c r="D27312" s="199"/>
    </row>
    <row r="27314" spans="4:4" s="198" customFormat="1" ht="15.75" customHeight="1">
      <c r="D27314" s="199"/>
    </row>
    <row r="27316" spans="4:4" s="198" customFormat="1" ht="15.75" customHeight="1">
      <c r="D27316" s="199"/>
    </row>
    <row r="27318" spans="4:4" s="198" customFormat="1" ht="15.75" customHeight="1">
      <c r="D27318" s="199"/>
    </row>
    <row r="27320" spans="4:4" s="198" customFormat="1" ht="15.75" customHeight="1">
      <c r="D27320" s="199"/>
    </row>
    <row r="27322" spans="4:4" s="198" customFormat="1" ht="15.75" customHeight="1">
      <c r="D27322" s="199"/>
    </row>
    <row r="27324" spans="4:4" s="198" customFormat="1" ht="15.75" customHeight="1">
      <c r="D27324" s="199"/>
    </row>
    <row r="27326" spans="4:4" s="198" customFormat="1" ht="15.75" customHeight="1">
      <c r="D27326" s="199"/>
    </row>
    <row r="27328" spans="4:4" s="198" customFormat="1" ht="15.75" customHeight="1">
      <c r="D27328" s="199"/>
    </row>
    <row r="27330" spans="4:4" s="198" customFormat="1" ht="15.75" customHeight="1">
      <c r="D27330" s="199"/>
    </row>
    <row r="27332" spans="4:4" s="198" customFormat="1" ht="15.75" customHeight="1">
      <c r="D27332" s="199"/>
    </row>
    <row r="27334" spans="4:4" s="198" customFormat="1" ht="15.75" customHeight="1">
      <c r="D27334" s="199"/>
    </row>
    <row r="27336" spans="4:4" s="198" customFormat="1" ht="15.75" customHeight="1">
      <c r="D27336" s="199"/>
    </row>
    <row r="27338" spans="4:4" s="198" customFormat="1" ht="15.75" customHeight="1">
      <c r="D27338" s="199"/>
    </row>
    <row r="27340" spans="4:4" s="198" customFormat="1" ht="15.75" customHeight="1">
      <c r="D27340" s="199"/>
    </row>
    <row r="27342" spans="4:4" s="198" customFormat="1" ht="15.75" customHeight="1">
      <c r="D27342" s="199"/>
    </row>
    <row r="27344" spans="4:4" s="198" customFormat="1" ht="15.75" customHeight="1">
      <c r="D27344" s="199"/>
    </row>
    <row r="27346" spans="4:4" s="198" customFormat="1" ht="15.75" customHeight="1">
      <c r="D27346" s="199"/>
    </row>
    <row r="27348" spans="4:4" s="198" customFormat="1" ht="15.75" customHeight="1">
      <c r="D27348" s="199"/>
    </row>
    <row r="27350" spans="4:4" s="198" customFormat="1" ht="15.75" customHeight="1">
      <c r="D27350" s="199"/>
    </row>
    <row r="27352" spans="4:4" s="198" customFormat="1" ht="15.75" customHeight="1">
      <c r="D27352" s="199"/>
    </row>
    <row r="27354" spans="4:4" s="198" customFormat="1" ht="15.75" customHeight="1">
      <c r="D27354" s="199"/>
    </row>
    <row r="27356" spans="4:4" s="198" customFormat="1" ht="15.75" customHeight="1">
      <c r="D27356" s="199"/>
    </row>
    <row r="27358" spans="4:4" s="198" customFormat="1" ht="15.75" customHeight="1">
      <c r="D27358" s="199"/>
    </row>
    <row r="27360" spans="4:4" s="198" customFormat="1" ht="15.75" customHeight="1">
      <c r="D27360" s="199"/>
    </row>
    <row r="27362" spans="4:4" s="198" customFormat="1" ht="15.75" customHeight="1">
      <c r="D27362" s="199"/>
    </row>
    <row r="27364" spans="4:4" s="198" customFormat="1" ht="15.75" customHeight="1">
      <c r="D27364" s="199"/>
    </row>
    <row r="27366" spans="4:4" s="198" customFormat="1" ht="15.75" customHeight="1">
      <c r="D27366" s="199"/>
    </row>
    <row r="27368" spans="4:4" s="198" customFormat="1" ht="15.75" customHeight="1">
      <c r="D27368" s="199"/>
    </row>
    <row r="27370" spans="4:4" s="198" customFormat="1" ht="15.75" customHeight="1">
      <c r="D27370" s="199"/>
    </row>
    <row r="27372" spans="4:4" s="198" customFormat="1" ht="15.75" customHeight="1">
      <c r="D27372" s="199"/>
    </row>
    <row r="27374" spans="4:4" s="198" customFormat="1" ht="15.75" customHeight="1">
      <c r="D27374" s="199"/>
    </row>
    <row r="27376" spans="4:4" s="198" customFormat="1" ht="15.75" customHeight="1">
      <c r="D27376" s="199"/>
    </row>
    <row r="27378" spans="4:4" s="198" customFormat="1" ht="15.75" customHeight="1">
      <c r="D27378" s="199"/>
    </row>
    <row r="27380" spans="4:4" s="198" customFormat="1" ht="15.75" customHeight="1">
      <c r="D27380" s="199"/>
    </row>
    <row r="27382" spans="4:4" s="198" customFormat="1" ht="15.75" customHeight="1">
      <c r="D27382" s="199"/>
    </row>
    <row r="27384" spans="4:4" s="198" customFormat="1" ht="15.75" customHeight="1">
      <c r="D27384" s="199"/>
    </row>
    <row r="27386" spans="4:4" s="198" customFormat="1" ht="15.75" customHeight="1">
      <c r="D27386" s="199"/>
    </row>
    <row r="27388" spans="4:4" s="198" customFormat="1" ht="15.75" customHeight="1">
      <c r="D27388" s="199"/>
    </row>
    <row r="27390" spans="4:4" s="198" customFormat="1" ht="15.75" customHeight="1">
      <c r="D27390" s="199"/>
    </row>
    <row r="27392" spans="4:4" s="198" customFormat="1" ht="15.75" customHeight="1">
      <c r="D27392" s="199"/>
    </row>
    <row r="27394" spans="4:4" s="198" customFormat="1" ht="15.75" customHeight="1">
      <c r="D27394" s="199"/>
    </row>
    <row r="27396" spans="4:4" s="198" customFormat="1" ht="15.75" customHeight="1">
      <c r="D27396" s="199"/>
    </row>
    <row r="27398" spans="4:4" s="198" customFormat="1" ht="15.75" customHeight="1">
      <c r="D27398" s="199"/>
    </row>
    <row r="27400" spans="4:4" s="198" customFormat="1" ht="15.75" customHeight="1">
      <c r="D27400" s="199"/>
    </row>
    <row r="27402" spans="4:4" s="198" customFormat="1" ht="15.75" customHeight="1">
      <c r="D27402" s="199"/>
    </row>
    <row r="27404" spans="4:4" s="198" customFormat="1" ht="15.75" customHeight="1">
      <c r="D27404" s="199"/>
    </row>
    <row r="27406" spans="4:4" s="198" customFormat="1" ht="15.75" customHeight="1">
      <c r="D27406" s="199"/>
    </row>
    <row r="27408" spans="4:4" s="198" customFormat="1" ht="15.75" customHeight="1">
      <c r="D27408" s="199"/>
    </row>
    <row r="27410" spans="4:4" s="198" customFormat="1" ht="15.75" customHeight="1">
      <c r="D27410" s="199"/>
    </row>
    <row r="27412" spans="4:4" s="198" customFormat="1" ht="15.75" customHeight="1">
      <c r="D27412" s="199"/>
    </row>
    <row r="27414" spans="4:4" s="198" customFormat="1" ht="15.75" customHeight="1">
      <c r="D27414" s="199"/>
    </row>
    <row r="27416" spans="4:4" s="198" customFormat="1" ht="15.75" customHeight="1">
      <c r="D27416" s="199"/>
    </row>
    <row r="27418" spans="4:4" s="198" customFormat="1" ht="15.75" customHeight="1">
      <c r="D27418" s="199"/>
    </row>
    <row r="27420" spans="4:4" s="198" customFormat="1" ht="15.75" customHeight="1">
      <c r="D27420" s="199"/>
    </row>
    <row r="27422" spans="4:4" s="198" customFormat="1" ht="15.75" customHeight="1">
      <c r="D27422" s="199"/>
    </row>
    <row r="27424" spans="4:4" s="198" customFormat="1" ht="15.75" customHeight="1">
      <c r="D27424" s="199"/>
    </row>
    <row r="27426" spans="4:4" s="198" customFormat="1" ht="15.75" customHeight="1">
      <c r="D27426" s="199"/>
    </row>
    <row r="27428" spans="4:4" s="198" customFormat="1" ht="15.75" customHeight="1">
      <c r="D27428" s="199"/>
    </row>
    <row r="27430" spans="4:4" s="198" customFormat="1" ht="15.75" customHeight="1">
      <c r="D27430" s="199"/>
    </row>
    <row r="27432" spans="4:4" s="198" customFormat="1" ht="15.75" customHeight="1">
      <c r="D27432" s="199"/>
    </row>
    <row r="27434" spans="4:4" s="198" customFormat="1" ht="15.75" customHeight="1">
      <c r="D27434" s="199"/>
    </row>
    <row r="27436" spans="4:4" s="198" customFormat="1" ht="15.75" customHeight="1">
      <c r="D27436" s="199"/>
    </row>
    <row r="27438" spans="4:4" s="198" customFormat="1" ht="15.75" customHeight="1">
      <c r="D27438" s="199"/>
    </row>
    <row r="27440" spans="4:4" s="198" customFormat="1" ht="15.75" customHeight="1">
      <c r="D27440" s="199"/>
    </row>
    <row r="27442" spans="4:4" s="198" customFormat="1" ht="15.75" customHeight="1">
      <c r="D27442" s="199"/>
    </row>
    <row r="27444" spans="4:4" s="198" customFormat="1" ht="15.75" customHeight="1">
      <c r="D27444" s="199"/>
    </row>
    <row r="27446" spans="4:4" s="198" customFormat="1" ht="15.75" customHeight="1">
      <c r="D27446" s="199"/>
    </row>
    <row r="27448" spans="4:4" s="198" customFormat="1" ht="15.75" customHeight="1">
      <c r="D27448" s="199"/>
    </row>
    <row r="27450" spans="4:4" s="198" customFormat="1" ht="15.75" customHeight="1">
      <c r="D27450" s="199"/>
    </row>
    <row r="27452" spans="4:4" s="198" customFormat="1" ht="15.75" customHeight="1">
      <c r="D27452" s="199"/>
    </row>
    <row r="27454" spans="4:4" s="198" customFormat="1" ht="15.75" customHeight="1">
      <c r="D27454" s="199"/>
    </row>
    <row r="27456" spans="4:4" s="198" customFormat="1" ht="15.75" customHeight="1">
      <c r="D27456" s="199"/>
    </row>
    <row r="27458" spans="4:4" s="198" customFormat="1" ht="15.75" customHeight="1">
      <c r="D27458" s="199"/>
    </row>
    <row r="27460" spans="4:4" s="198" customFormat="1" ht="15.75" customHeight="1">
      <c r="D27460" s="199"/>
    </row>
    <row r="27462" spans="4:4" s="198" customFormat="1" ht="15.75" customHeight="1">
      <c r="D27462" s="199"/>
    </row>
    <row r="27464" spans="4:4" s="198" customFormat="1" ht="15.75" customHeight="1">
      <c r="D27464" s="199"/>
    </row>
    <row r="27466" spans="4:4" s="198" customFormat="1" ht="15.75" customHeight="1">
      <c r="D27466" s="199"/>
    </row>
    <row r="27468" spans="4:4" s="198" customFormat="1" ht="15.75" customHeight="1">
      <c r="D27468" s="199"/>
    </row>
    <row r="27470" spans="4:4" s="198" customFormat="1" ht="15.75" customHeight="1">
      <c r="D27470" s="199"/>
    </row>
    <row r="27472" spans="4:4" s="198" customFormat="1" ht="15.75" customHeight="1">
      <c r="D27472" s="199"/>
    </row>
    <row r="27474" spans="4:4" s="198" customFormat="1" ht="15.75" customHeight="1">
      <c r="D27474" s="199"/>
    </row>
    <row r="27476" spans="4:4" s="198" customFormat="1" ht="15.75" customHeight="1">
      <c r="D27476" s="199"/>
    </row>
    <row r="27478" spans="4:4" s="198" customFormat="1" ht="15.75" customHeight="1">
      <c r="D27478" s="199"/>
    </row>
    <row r="27480" spans="4:4" s="198" customFormat="1" ht="15.75" customHeight="1">
      <c r="D27480" s="199"/>
    </row>
    <row r="27482" spans="4:4" s="198" customFormat="1" ht="15.75" customHeight="1">
      <c r="D27482" s="199"/>
    </row>
    <row r="27484" spans="4:4" s="198" customFormat="1" ht="15.75" customHeight="1">
      <c r="D27484" s="199"/>
    </row>
    <row r="27486" spans="4:4" s="198" customFormat="1" ht="15.75" customHeight="1">
      <c r="D27486" s="199"/>
    </row>
    <row r="27488" spans="4:4" s="198" customFormat="1" ht="15.75" customHeight="1">
      <c r="D27488" s="199"/>
    </row>
    <row r="27490" spans="4:4" s="198" customFormat="1" ht="15.75" customHeight="1">
      <c r="D27490" s="199"/>
    </row>
    <row r="27492" spans="4:4" s="198" customFormat="1" ht="15.75" customHeight="1">
      <c r="D27492" s="199"/>
    </row>
    <row r="27494" spans="4:4" s="198" customFormat="1" ht="15.75" customHeight="1">
      <c r="D27494" s="199"/>
    </row>
    <row r="27496" spans="4:4" s="198" customFormat="1" ht="15.75" customHeight="1">
      <c r="D27496" s="199"/>
    </row>
    <row r="27498" spans="4:4" s="198" customFormat="1" ht="15.75" customHeight="1">
      <c r="D27498" s="199"/>
    </row>
    <row r="27500" spans="4:4" s="198" customFormat="1" ht="15.75" customHeight="1">
      <c r="D27500" s="199"/>
    </row>
    <row r="27502" spans="4:4" s="198" customFormat="1" ht="15.75" customHeight="1">
      <c r="D27502" s="199"/>
    </row>
    <row r="27504" spans="4:4" s="198" customFormat="1" ht="15.75" customHeight="1">
      <c r="D27504" s="199"/>
    </row>
    <row r="27506" spans="4:4" s="198" customFormat="1" ht="15.75" customHeight="1">
      <c r="D27506" s="199"/>
    </row>
    <row r="27508" spans="4:4" s="198" customFormat="1" ht="15.75" customHeight="1">
      <c r="D27508" s="199"/>
    </row>
    <row r="27510" spans="4:4" s="198" customFormat="1" ht="15.75" customHeight="1">
      <c r="D27510" s="199"/>
    </row>
    <row r="27512" spans="4:4" s="198" customFormat="1" ht="15.75" customHeight="1">
      <c r="D27512" s="199"/>
    </row>
    <row r="27514" spans="4:4" s="198" customFormat="1" ht="15.75" customHeight="1">
      <c r="D27514" s="199"/>
    </row>
    <row r="27516" spans="4:4" s="198" customFormat="1" ht="15.75" customHeight="1">
      <c r="D27516" s="199"/>
    </row>
    <row r="27518" spans="4:4" s="198" customFormat="1" ht="15.75" customHeight="1">
      <c r="D27518" s="199"/>
    </row>
    <row r="27520" spans="4:4" s="198" customFormat="1" ht="15.75" customHeight="1">
      <c r="D27520" s="199"/>
    </row>
    <row r="27522" spans="4:4" s="198" customFormat="1" ht="15.75" customHeight="1">
      <c r="D27522" s="199"/>
    </row>
    <row r="27524" spans="4:4" s="198" customFormat="1" ht="15.75" customHeight="1">
      <c r="D27524" s="199"/>
    </row>
    <row r="27526" spans="4:4" s="198" customFormat="1" ht="15.75" customHeight="1">
      <c r="D27526" s="199"/>
    </row>
    <row r="27528" spans="4:4" s="198" customFormat="1" ht="15.75" customHeight="1">
      <c r="D27528" s="199"/>
    </row>
    <row r="27530" spans="4:4" s="198" customFormat="1" ht="15.75" customHeight="1">
      <c r="D27530" s="199"/>
    </row>
    <row r="27532" spans="4:4" s="198" customFormat="1" ht="15.75" customHeight="1">
      <c r="D27532" s="199"/>
    </row>
    <row r="27534" spans="4:4" s="198" customFormat="1" ht="15.75" customHeight="1">
      <c r="D27534" s="199"/>
    </row>
    <row r="27536" spans="4:4" s="198" customFormat="1" ht="15.75" customHeight="1">
      <c r="D27536" s="199"/>
    </row>
    <row r="27538" spans="4:4" s="198" customFormat="1" ht="15.75" customHeight="1">
      <c r="D27538" s="199"/>
    </row>
    <row r="27540" spans="4:4" s="198" customFormat="1" ht="15.75" customHeight="1">
      <c r="D27540" s="199"/>
    </row>
    <row r="27542" spans="4:4" s="198" customFormat="1" ht="15.75" customHeight="1">
      <c r="D27542" s="199"/>
    </row>
    <row r="27544" spans="4:4" s="198" customFormat="1" ht="15.75" customHeight="1">
      <c r="D27544" s="199"/>
    </row>
    <row r="27546" spans="4:4" s="198" customFormat="1" ht="15.75" customHeight="1">
      <c r="D27546" s="199"/>
    </row>
    <row r="27548" spans="4:4" s="198" customFormat="1" ht="15.75" customHeight="1">
      <c r="D27548" s="199"/>
    </row>
    <row r="27550" spans="4:4" s="198" customFormat="1" ht="15.75" customHeight="1">
      <c r="D27550" s="199"/>
    </row>
    <row r="27552" spans="4:4" s="198" customFormat="1" ht="15.75" customHeight="1">
      <c r="D27552" s="199"/>
    </row>
    <row r="27554" spans="4:4" s="198" customFormat="1" ht="15.75" customHeight="1">
      <c r="D27554" s="199"/>
    </row>
    <row r="27556" spans="4:4" s="198" customFormat="1" ht="15.75" customHeight="1">
      <c r="D27556" s="199"/>
    </row>
    <row r="27558" spans="4:4" s="198" customFormat="1" ht="15.75" customHeight="1">
      <c r="D27558" s="199"/>
    </row>
    <row r="27560" spans="4:4" s="198" customFormat="1" ht="15.75" customHeight="1">
      <c r="D27560" s="199"/>
    </row>
    <row r="27562" spans="4:4" s="198" customFormat="1" ht="15.75" customHeight="1">
      <c r="D27562" s="199"/>
    </row>
    <row r="27564" spans="4:4" s="198" customFormat="1" ht="15.75" customHeight="1">
      <c r="D27564" s="199"/>
    </row>
    <row r="27566" spans="4:4" s="198" customFormat="1" ht="15.75" customHeight="1">
      <c r="D27566" s="199"/>
    </row>
    <row r="27568" spans="4:4" s="198" customFormat="1" ht="15.75" customHeight="1">
      <c r="D27568" s="199"/>
    </row>
    <row r="27570" spans="4:4" s="198" customFormat="1" ht="15.75" customHeight="1">
      <c r="D27570" s="199"/>
    </row>
    <row r="27572" spans="4:4" s="198" customFormat="1" ht="15.75" customHeight="1">
      <c r="D27572" s="199"/>
    </row>
    <row r="27574" spans="4:4" s="198" customFormat="1" ht="15.75" customHeight="1">
      <c r="D27574" s="199"/>
    </row>
    <row r="27576" spans="4:4" s="198" customFormat="1" ht="15.75" customHeight="1">
      <c r="D27576" s="199"/>
    </row>
    <row r="27578" spans="4:4" s="198" customFormat="1" ht="15.75" customHeight="1">
      <c r="D27578" s="199"/>
    </row>
    <row r="27580" spans="4:4" s="198" customFormat="1" ht="15.75" customHeight="1">
      <c r="D27580" s="199"/>
    </row>
    <row r="27582" spans="4:4" s="198" customFormat="1" ht="15.75" customHeight="1">
      <c r="D27582" s="199"/>
    </row>
    <row r="27584" spans="4:4" s="198" customFormat="1" ht="15.75" customHeight="1">
      <c r="D27584" s="199"/>
    </row>
    <row r="27586" spans="4:4" s="198" customFormat="1" ht="15.75" customHeight="1">
      <c r="D27586" s="199"/>
    </row>
    <row r="27588" spans="4:4" s="198" customFormat="1" ht="15.75" customHeight="1">
      <c r="D27588" s="199"/>
    </row>
    <row r="27590" spans="4:4" s="198" customFormat="1" ht="15.75" customHeight="1">
      <c r="D27590" s="199"/>
    </row>
    <row r="27592" spans="4:4" s="198" customFormat="1" ht="15.75" customHeight="1">
      <c r="D27592" s="199"/>
    </row>
    <row r="27594" spans="4:4" s="198" customFormat="1" ht="15.75" customHeight="1">
      <c r="D27594" s="199"/>
    </row>
    <row r="27596" spans="4:4" s="198" customFormat="1" ht="15.75" customHeight="1">
      <c r="D27596" s="199"/>
    </row>
    <row r="27598" spans="4:4" s="198" customFormat="1" ht="15.75" customHeight="1">
      <c r="D27598" s="199"/>
    </row>
    <row r="27600" spans="4:4" s="198" customFormat="1" ht="15.75" customHeight="1">
      <c r="D27600" s="199"/>
    </row>
    <row r="27602" spans="4:4" s="198" customFormat="1" ht="15.75" customHeight="1">
      <c r="D27602" s="199"/>
    </row>
    <row r="27604" spans="4:4" s="198" customFormat="1" ht="15.75" customHeight="1">
      <c r="D27604" s="199"/>
    </row>
    <row r="27606" spans="4:4" s="198" customFormat="1" ht="15.75" customHeight="1">
      <c r="D27606" s="199"/>
    </row>
    <row r="27608" spans="4:4" s="198" customFormat="1" ht="15.75" customHeight="1">
      <c r="D27608" s="199"/>
    </row>
    <row r="27610" spans="4:4" s="198" customFormat="1" ht="15.75" customHeight="1">
      <c r="D27610" s="199"/>
    </row>
    <row r="27612" spans="4:4" s="198" customFormat="1" ht="15.75" customHeight="1">
      <c r="D27612" s="199"/>
    </row>
    <row r="27614" spans="4:4" s="198" customFormat="1" ht="15.75" customHeight="1">
      <c r="D27614" s="199"/>
    </row>
    <row r="27616" spans="4:4" s="198" customFormat="1" ht="15.75" customHeight="1">
      <c r="D27616" s="199"/>
    </row>
    <row r="27618" spans="4:4" s="198" customFormat="1" ht="15.75" customHeight="1">
      <c r="D27618" s="199"/>
    </row>
    <row r="27620" spans="4:4" s="198" customFormat="1" ht="15.75" customHeight="1">
      <c r="D27620" s="199"/>
    </row>
    <row r="27622" spans="4:4" s="198" customFormat="1" ht="15.75" customHeight="1">
      <c r="D27622" s="199"/>
    </row>
    <row r="27624" spans="4:4" s="198" customFormat="1" ht="15.75" customHeight="1">
      <c r="D27624" s="199"/>
    </row>
    <row r="27626" spans="4:4" s="198" customFormat="1" ht="15.75" customHeight="1">
      <c r="D27626" s="199"/>
    </row>
    <row r="27628" spans="4:4" s="198" customFormat="1" ht="15.75" customHeight="1">
      <c r="D27628" s="199"/>
    </row>
    <row r="27630" spans="4:4" s="198" customFormat="1" ht="15.75" customHeight="1">
      <c r="D27630" s="199"/>
    </row>
    <row r="27632" spans="4:4" s="198" customFormat="1" ht="15.75" customHeight="1">
      <c r="D27632" s="199"/>
    </row>
    <row r="27634" spans="4:4" s="198" customFormat="1" ht="15.75" customHeight="1">
      <c r="D27634" s="199"/>
    </row>
    <row r="27636" spans="4:4" s="198" customFormat="1" ht="15.75" customHeight="1">
      <c r="D27636" s="199"/>
    </row>
    <row r="27638" spans="4:4" s="198" customFormat="1" ht="15.75" customHeight="1">
      <c r="D27638" s="199"/>
    </row>
    <row r="27640" spans="4:4" s="198" customFormat="1" ht="15.75" customHeight="1">
      <c r="D27640" s="199"/>
    </row>
    <row r="27642" spans="4:4" s="198" customFormat="1" ht="15.75" customHeight="1">
      <c r="D27642" s="199"/>
    </row>
    <row r="27644" spans="4:4" s="198" customFormat="1" ht="15.75" customHeight="1">
      <c r="D27644" s="199"/>
    </row>
    <row r="27646" spans="4:4" s="198" customFormat="1" ht="15.75" customHeight="1">
      <c r="D27646" s="199"/>
    </row>
    <row r="27648" spans="4:4" s="198" customFormat="1" ht="15.75" customHeight="1">
      <c r="D27648" s="199"/>
    </row>
    <row r="27650" spans="4:4" s="198" customFormat="1" ht="15.75" customHeight="1">
      <c r="D27650" s="199"/>
    </row>
    <row r="27652" spans="4:4" s="198" customFormat="1" ht="15.75" customHeight="1">
      <c r="D27652" s="199"/>
    </row>
    <row r="27654" spans="4:4" s="198" customFormat="1" ht="15.75" customHeight="1">
      <c r="D27654" s="199"/>
    </row>
    <row r="27656" spans="4:4" s="198" customFormat="1" ht="15.75" customHeight="1">
      <c r="D27656" s="199"/>
    </row>
    <row r="27658" spans="4:4" s="198" customFormat="1" ht="15.75" customHeight="1">
      <c r="D27658" s="199"/>
    </row>
    <row r="27660" spans="4:4" s="198" customFormat="1" ht="15.75" customHeight="1">
      <c r="D27660" s="199"/>
    </row>
    <row r="27662" spans="4:4" s="198" customFormat="1" ht="15.75" customHeight="1">
      <c r="D27662" s="199"/>
    </row>
    <row r="27664" spans="4:4" s="198" customFormat="1" ht="15.75" customHeight="1">
      <c r="D27664" s="199"/>
    </row>
    <row r="27666" spans="4:4" s="198" customFormat="1" ht="15.75" customHeight="1">
      <c r="D27666" s="199"/>
    </row>
    <row r="27668" spans="4:4" s="198" customFormat="1" ht="15.75" customHeight="1">
      <c r="D27668" s="199"/>
    </row>
    <row r="27670" spans="4:4" s="198" customFormat="1" ht="15.75" customHeight="1">
      <c r="D27670" s="199"/>
    </row>
    <row r="27672" spans="4:4" s="198" customFormat="1" ht="15.75" customHeight="1">
      <c r="D27672" s="199"/>
    </row>
    <row r="27674" spans="4:4" s="198" customFormat="1" ht="15.75" customHeight="1">
      <c r="D27674" s="199"/>
    </row>
    <row r="27676" spans="4:4" s="198" customFormat="1" ht="15.75" customHeight="1">
      <c r="D27676" s="199"/>
    </row>
    <row r="27678" spans="4:4" s="198" customFormat="1" ht="15.75" customHeight="1">
      <c r="D27678" s="199"/>
    </row>
    <row r="27680" spans="4:4" s="198" customFormat="1" ht="15.75" customHeight="1">
      <c r="D27680" s="199"/>
    </row>
    <row r="27682" spans="4:4" s="198" customFormat="1" ht="15.75" customHeight="1">
      <c r="D27682" s="199"/>
    </row>
    <row r="27684" spans="4:4" s="198" customFormat="1" ht="15.75" customHeight="1">
      <c r="D27684" s="199"/>
    </row>
    <row r="27686" spans="4:4" s="198" customFormat="1" ht="15.75" customHeight="1">
      <c r="D27686" s="199"/>
    </row>
    <row r="27688" spans="4:4" s="198" customFormat="1" ht="15.75" customHeight="1">
      <c r="D27688" s="199"/>
    </row>
    <row r="27690" spans="4:4" s="198" customFormat="1" ht="15.75" customHeight="1">
      <c r="D27690" s="199"/>
    </row>
    <row r="27692" spans="4:4" s="198" customFormat="1" ht="15.75" customHeight="1">
      <c r="D27692" s="199"/>
    </row>
    <row r="27694" spans="4:4" s="198" customFormat="1" ht="15.75" customHeight="1">
      <c r="D27694" s="199"/>
    </row>
    <row r="27696" spans="4:4" s="198" customFormat="1" ht="15.75" customHeight="1">
      <c r="D27696" s="199"/>
    </row>
    <row r="27698" spans="4:4" s="198" customFormat="1" ht="15.75" customHeight="1">
      <c r="D27698" s="199"/>
    </row>
    <row r="27700" spans="4:4" s="198" customFormat="1" ht="15.75" customHeight="1">
      <c r="D27700" s="199"/>
    </row>
    <row r="27702" spans="4:4" s="198" customFormat="1" ht="15.75" customHeight="1">
      <c r="D27702" s="199"/>
    </row>
    <row r="27704" spans="4:4" s="198" customFormat="1" ht="15.75" customHeight="1">
      <c r="D27704" s="199"/>
    </row>
    <row r="27706" spans="4:4" s="198" customFormat="1" ht="15.75" customHeight="1">
      <c r="D27706" s="199"/>
    </row>
    <row r="27708" spans="4:4" s="198" customFormat="1" ht="15.75" customHeight="1">
      <c r="D27708" s="199"/>
    </row>
    <row r="27710" spans="4:4" s="198" customFormat="1" ht="15.75" customHeight="1">
      <c r="D27710" s="199"/>
    </row>
    <row r="27712" spans="4:4" s="198" customFormat="1" ht="15.75" customHeight="1">
      <c r="D27712" s="199"/>
    </row>
    <row r="27714" spans="4:4" s="198" customFormat="1" ht="15.75" customHeight="1">
      <c r="D27714" s="199"/>
    </row>
    <row r="27716" spans="4:4" s="198" customFormat="1" ht="15.75" customHeight="1">
      <c r="D27716" s="199"/>
    </row>
    <row r="27718" spans="4:4" s="198" customFormat="1" ht="15.75" customHeight="1">
      <c r="D27718" s="199"/>
    </row>
    <row r="27720" spans="4:4" s="198" customFormat="1" ht="15.75" customHeight="1">
      <c r="D27720" s="199"/>
    </row>
    <row r="27722" spans="4:4" s="198" customFormat="1" ht="15.75" customHeight="1">
      <c r="D27722" s="199"/>
    </row>
    <row r="27724" spans="4:4" s="198" customFormat="1" ht="15.75" customHeight="1">
      <c r="D27724" s="199"/>
    </row>
    <row r="27726" spans="4:4" s="198" customFormat="1" ht="15.75" customHeight="1">
      <c r="D27726" s="199"/>
    </row>
    <row r="27728" spans="4:4" s="198" customFormat="1" ht="15.75" customHeight="1">
      <c r="D27728" s="199"/>
    </row>
    <row r="27730" spans="4:4" s="198" customFormat="1" ht="15.75" customHeight="1">
      <c r="D27730" s="199"/>
    </row>
    <row r="27732" spans="4:4" s="198" customFormat="1" ht="15.75" customHeight="1">
      <c r="D27732" s="199"/>
    </row>
    <row r="27734" spans="4:4" s="198" customFormat="1" ht="15.75" customHeight="1">
      <c r="D27734" s="199"/>
    </row>
    <row r="27736" spans="4:4" s="198" customFormat="1" ht="15.75" customHeight="1">
      <c r="D27736" s="199"/>
    </row>
    <row r="27738" spans="4:4" s="198" customFormat="1" ht="15.75" customHeight="1">
      <c r="D27738" s="199"/>
    </row>
    <row r="27740" spans="4:4" s="198" customFormat="1" ht="15.75" customHeight="1">
      <c r="D27740" s="199"/>
    </row>
    <row r="27742" spans="4:4" s="198" customFormat="1" ht="15.75" customHeight="1">
      <c r="D27742" s="199"/>
    </row>
    <row r="27744" spans="4:4" s="198" customFormat="1" ht="15.75" customHeight="1">
      <c r="D27744" s="199"/>
    </row>
    <row r="27746" spans="4:4" s="198" customFormat="1" ht="15.75" customHeight="1">
      <c r="D27746" s="199"/>
    </row>
    <row r="27748" spans="4:4" s="198" customFormat="1" ht="15.75" customHeight="1">
      <c r="D27748" s="199"/>
    </row>
    <row r="27750" spans="4:4" s="198" customFormat="1" ht="15.75" customHeight="1">
      <c r="D27750" s="199"/>
    </row>
    <row r="27752" spans="4:4" s="198" customFormat="1" ht="15.75" customHeight="1">
      <c r="D27752" s="199"/>
    </row>
    <row r="27754" spans="4:4" s="198" customFormat="1" ht="15.75" customHeight="1">
      <c r="D27754" s="199"/>
    </row>
    <row r="27756" spans="4:4" s="198" customFormat="1" ht="15.75" customHeight="1">
      <c r="D27756" s="199"/>
    </row>
    <row r="27758" spans="4:4" s="198" customFormat="1" ht="15.75" customHeight="1">
      <c r="D27758" s="199"/>
    </row>
    <row r="27760" spans="4:4" s="198" customFormat="1" ht="15.75" customHeight="1">
      <c r="D27760" s="199"/>
    </row>
    <row r="27762" spans="4:4" s="198" customFormat="1" ht="15.75" customHeight="1">
      <c r="D27762" s="199"/>
    </row>
    <row r="27764" spans="4:4" s="198" customFormat="1" ht="15.75" customHeight="1">
      <c r="D27764" s="199"/>
    </row>
    <row r="27766" spans="4:4" s="198" customFormat="1" ht="15.75" customHeight="1">
      <c r="D27766" s="199"/>
    </row>
    <row r="27768" spans="4:4" s="198" customFormat="1" ht="15.75" customHeight="1">
      <c r="D27768" s="199"/>
    </row>
    <row r="27770" spans="4:4" s="198" customFormat="1" ht="15.75" customHeight="1">
      <c r="D27770" s="199"/>
    </row>
    <row r="27772" spans="4:4" s="198" customFormat="1" ht="15.75" customHeight="1">
      <c r="D27772" s="199"/>
    </row>
    <row r="27774" spans="4:4" s="198" customFormat="1" ht="15.75" customHeight="1">
      <c r="D27774" s="199"/>
    </row>
    <row r="27776" spans="4:4" s="198" customFormat="1" ht="15.75" customHeight="1">
      <c r="D27776" s="199"/>
    </row>
    <row r="27778" spans="4:4" s="198" customFormat="1" ht="15.75" customHeight="1">
      <c r="D27778" s="199"/>
    </row>
    <row r="27780" spans="4:4" s="198" customFormat="1" ht="15.75" customHeight="1">
      <c r="D27780" s="199"/>
    </row>
    <row r="27782" spans="4:4" s="198" customFormat="1" ht="15.75" customHeight="1">
      <c r="D27782" s="199"/>
    </row>
    <row r="27784" spans="4:4" s="198" customFormat="1" ht="15.75" customHeight="1">
      <c r="D27784" s="199"/>
    </row>
    <row r="27786" spans="4:4" s="198" customFormat="1" ht="15.75" customHeight="1">
      <c r="D27786" s="199"/>
    </row>
    <row r="27788" spans="4:4" s="198" customFormat="1" ht="15.75" customHeight="1">
      <c r="D27788" s="199"/>
    </row>
    <row r="27790" spans="4:4" s="198" customFormat="1" ht="15.75" customHeight="1">
      <c r="D27790" s="199"/>
    </row>
    <row r="27792" spans="4:4" s="198" customFormat="1" ht="15.75" customHeight="1">
      <c r="D27792" s="199"/>
    </row>
    <row r="27794" spans="4:4" s="198" customFormat="1" ht="15.75" customHeight="1">
      <c r="D27794" s="199"/>
    </row>
    <row r="27796" spans="4:4" s="198" customFormat="1" ht="15.75" customHeight="1">
      <c r="D27796" s="199"/>
    </row>
    <row r="27798" spans="4:4" s="198" customFormat="1" ht="15.75" customHeight="1">
      <c r="D27798" s="199"/>
    </row>
    <row r="27800" spans="4:4" s="198" customFormat="1" ht="15.75" customHeight="1">
      <c r="D27800" s="199"/>
    </row>
    <row r="27802" spans="4:4" s="198" customFormat="1" ht="15.75" customHeight="1">
      <c r="D27802" s="199"/>
    </row>
    <row r="27804" spans="4:4" s="198" customFormat="1" ht="15.75" customHeight="1">
      <c r="D27804" s="199"/>
    </row>
    <row r="27806" spans="4:4" s="198" customFormat="1" ht="15.75" customHeight="1">
      <c r="D27806" s="199"/>
    </row>
    <row r="27808" spans="4:4" s="198" customFormat="1" ht="15.75" customHeight="1">
      <c r="D27808" s="199"/>
    </row>
    <row r="27810" spans="4:4" s="198" customFormat="1" ht="15.75" customHeight="1">
      <c r="D27810" s="199"/>
    </row>
    <row r="27812" spans="4:4" s="198" customFormat="1" ht="15.75" customHeight="1">
      <c r="D27812" s="199"/>
    </row>
    <row r="27814" spans="4:4" s="198" customFormat="1" ht="15.75" customHeight="1">
      <c r="D27814" s="199"/>
    </row>
    <row r="27816" spans="4:4" s="198" customFormat="1" ht="15.75" customHeight="1">
      <c r="D27816" s="199"/>
    </row>
    <row r="27818" spans="4:4" s="198" customFormat="1" ht="15.75" customHeight="1">
      <c r="D27818" s="199"/>
    </row>
    <row r="27820" spans="4:4" s="198" customFormat="1" ht="15.75" customHeight="1">
      <c r="D27820" s="199"/>
    </row>
    <row r="27822" spans="4:4" s="198" customFormat="1" ht="15.75" customHeight="1">
      <c r="D27822" s="199"/>
    </row>
    <row r="27824" spans="4:4" s="198" customFormat="1" ht="15.75" customHeight="1">
      <c r="D27824" s="199"/>
    </row>
    <row r="27826" spans="4:4" s="198" customFormat="1" ht="15.75" customHeight="1">
      <c r="D27826" s="199"/>
    </row>
    <row r="27828" spans="4:4" s="198" customFormat="1" ht="15.75" customHeight="1">
      <c r="D27828" s="199"/>
    </row>
    <row r="27830" spans="4:4" s="198" customFormat="1" ht="15.75" customHeight="1">
      <c r="D27830" s="199"/>
    </row>
    <row r="27832" spans="4:4" s="198" customFormat="1" ht="15.75" customHeight="1">
      <c r="D27832" s="199"/>
    </row>
    <row r="27834" spans="4:4" s="198" customFormat="1" ht="15.75" customHeight="1">
      <c r="D27834" s="199"/>
    </row>
    <row r="27836" spans="4:4" s="198" customFormat="1" ht="15.75" customHeight="1">
      <c r="D27836" s="199"/>
    </row>
    <row r="27838" spans="4:4" s="198" customFormat="1" ht="15.75" customHeight="1">
      <c r="D27838" s="199"/>
    </row>
    <row r="27840" spans="4:4" s="198" customFormat="1" ht="15.75" customHeight="1">
      <c r="D27840" s="199"/>
    </row>
    <row r="27842" spans="4:4" s="198" customFormat="1" ht="15.75" customHeight="1">
      <c r="D27842" s="199"/>
    </row>
    <row r="27844" spans="4:4" s="198" customFormat="1" ht="15.75" customHeight="1">
      <c r="D27844" s="199"/>
    </row>
    <row r="27846" spans="4:4" s="198" customFormat="1" ht="15.75" customHeight="1">
      <c r="D27846" s="199"/>
    </row>
    <row r="27848" spans="4:4" s="198" customFormat="1" ht="15.75" customHeight="1">
      <c r="D27848" s="199"/>
    </row>
    <row r="27850" spans="4:4" s="198" customFormat="1" ht="15.75" customHeight="1">
      <c r="D27850" s="199"/>
    </row>
    <row r="27852" spans="4:4" s="198" customFormat="1" ht="15.75" customHeight="1">
      <c r="D27852" s="199"/>
    </row>
    <row r="27854" spans="4:4" s="198" customFormat="1" ht="15.75" customHeight="1">
      <c r="D27854" s="199"/>
    </row>
    <row r="27856" spans="4:4" s="198" customFormat="1" ht="15.75" customHeight="1">
      <c r="D27856" s="199"/>
    </row>
    <row r="27858" spans="4:4" s="198" customFormat="1" ht="15.75" customHeight="1">
      <c r="D27858" s="199"/>
    </row>
    <row r="27860" spans="4:4" s="198" customFormat="1" ht="15.75" customHeight="1">
      <c r="D27860" s="199"/>
    </row>
    <row r="27862" spans="4:4" s="198" customFormat="1" ht="15.75" customHeight="1">
      <c r="D27862" s="199"/>
    </row>
    <row r="27864" spans="4:4" s="198" customFormat="1" ht="15.75" customHeight="1">
      <c r="D27864" s="199"/>
    </row>
    <row r="27866" spans="4:4" s="198" customFormat="1" ht="15.75" customHeight="1">
      <c r="D27866" s="199"/>
    </row>
    <row r="27868" spans="4:4" s="198" customFormat="1" ht="15.75" customHeight="1">
      <c r="D27868" s="199"/>
    </row>
    <row r="27870" spans="4:4" s="198" customFormat="1" ht="15.75" customHeight="1">
      <c r="D27870" s="199"/>
    </row>
    <row r="27872" spans="4:4" s="198" customFormat="1" ht="15.75" customHeight="1">
      <c r="D27872" s="199"/>
    </row>
    <row r="27874" spans="4:4" s="198" customFormat="1" ht="15.75" customHeight="1">
      <c r="D27874" s="199"/>
    </row>
    <row r="27876" spans="4:4" s="198" customFormat="1" ht="15.75" customHeight="1">
      <c r="D27876" s="199"/>
    </row>
    <row r="27878" spans="4:4" s="198" customFormat="1" ht="15.75" customHeight="1">
      <c r="D27878" s="199"/>
    </row>
    <row r="27880" spans="4:4" s="198" customFormat="1" ht="15.75" customHeight="1">
      <c r="D27880" s="199"/>
    </row>
    <row r="27882" spans="4:4" s="198" customFormat="1" ht="15.75" customHeight="1">
      <c r="D27882" s="199"/>
    </row>
    <row r="27884" spans="4:4" s="198" customFormat="1" ht="15.75" customHeight="1">
      <c r="D27884" s="199"/>
    </row>
    <row r="27886" spans="4:4" s="198" customFormat="1" ht="15.75" customHeight="1">
      <c r="D27886" s="199"/>
    </row>
    <row r="27888" spans="4:4" s="198" customFormat="1" ht="15.75" customHeight="1">
      <c r="D27888" s="199"/>
    </row>
    <row r="27890" spans="4:4" s="198" customFormat="1" ht="15.75" customHeight="1">
      <c r="D27890" s="199"/>
    </row>
    <row r="27892" spans="4:4" s="198" customFormat="1" ht="15.75" customHeight="1">
      <c r="D27892" s="199"/>
    </row>
    <row r="27894" spans="4:4" s="198" customFormat="1" ht="15.75" customHeight="1">
      <c r="D27894" s="199"/>
    </row>
    <row r="27896" spans="4:4" s="198" customFormat="1" ht="15.75" customHeight="1">
      <c r="D27896" s="199"/>
    </row>
    <row r="27898" spans="4:4" s="198" customFormat="1" ht="15.75" customHeight="1">
      <c r="D27898" s="199"/>
    </row>
    <row r="27900" spans="4:4" s="198" customFormat="1" ht="15.75" customHeight="1">
      <c r="D27900" s="199"/>
    </row>
    <row r="27902" spans="4:4" s="198" customFormat="1" ht="15.75" customHeight="1">
      <c r="D27902" s="199"/>
    </row>
    <row r="27904" spans="4:4" s="198" customFormat="1" ht="15.75" customHeight="1">
      <c r="D27904" s="199"/>
    </row>
    <row r="27906" spans="4:4" s="198" customFormat="1" ht="15.75" customHeight="1">
      <c r="D27906" s="199"/>
    </row>
    <row r="27908" spans="4:4" s="198" customFormat="1" ht="15.75" customHeight="1">
      <c r="D27908" s="199"/>
    </row>
    <row r="27910" spans="4:4" s="198" customFormat="1" ht="15.75" customHeight="1">
      <c r="D27910" s="199"/>
    </row>
    <row r="27912" spans="4:4" s="198" customFormat="1" ht="15.75" customHeight="1">
      <c r="D27912" s="199"/>
    </row>
    <row r="27914" spans="4:4" s="198" customFormat="1" ht="15.75" customHeight="1">
      <c r="D27914" s="199"/>
    </row>
    <row r="27916" spans="4:4" s="198" customFormat="1" ht="15.75" customHeight="1">
      <c r="D27916" s="199"/>
    </row>
    <row r="27918" spans="4:4" s="198" customFormat="1" ht="15.75" customHeight="1">
      <c r="D27918" s="199"/>
    </row>
    <row r="27920" spans="4:4" s="198" customFormat="1" ht="15.75" customHeight="1">
      <c r="D27920" s="199"/>
    </row>
    <row r="27922" spans="4:4" s="198" customFormat="1" ht="15.75" customHeight="1">
      <c r="D27922" s="199"/>
    </row>
    <row r="27924" spans="4:4" s="198" customFormat="1" ht="15.75" customHeight="1">
      <c r="D27924" s="199"/>
    </row>
    <row r="27926" spans="4:4" s="198" customFormat="1" ht="15.75" customHeight="1">
      <c r="D27926" s="199"/>
    </row>
    <row r="27928" spans="4:4" s="198" customFormat="1" ht="15.75" customHeight="1">
      <c r="D27928" s="199"/>
    </row>
    <row r="27930" spans="4:4" s="198" customFormat="1" ht="15.75" customHeight="1">
      <c r="D27930" s="199"/>
    </row>
    <row r="27932" spans="4:4" s="198" customFormat="1" ht="15.75" customHeight="1">
      <c r="D27932" s="199"/>
    </row>
    <row r="27934" spans="4:4" s="198" customFormat="1" ht="15.75" customHeight="1">
      <c r="D27934" s="199"/>
    </row>
    <row r="27936" spans="4:4" s="198" customFormat="1" ht="15.75" customHeight="1">
      <c r="D27936" s="199"/>
    </row>
    <row r="27938" spans="4:4" s="198" customFormat="1" ht="15.75" customHeight="1">
      <c r="D27938" s="199"/>
    </row>
    <row r="27940" spans="4:4" s="198" customFormat="1" ht="15.75" customHeight="1">
      <c r="D27940" s="199"/>
    </row>
    <row r="27942" spans="4:4" s="198" customFormat="1" ht="15.75" customHeight="1">
      <c r="D27942" s="199"/>
    </row>
    <row r="27944" spans="4:4" s="198" customFormat="1" ht="15.75" customHeight="1">
      <c r="D27944" s="199"/>
    </row>
    <row r="27946" spans="4:4" s="198" customFormat="1" ht="15.75" customHeight="1">
      <c r="D27946" s="199"/>
    </row>
    <row r="27948" spans="4:4" s="198" customFormat="1" ht="15.75" customHeight="1">
      <c r="D27948" s="199"/>
    </row>
    <row r="27950" spans="4:4" s="198" customFormat="1" ht="15.75" customHeight="1">
      <c r="D27950" s="199"/>
    </row>
    <row r="27952" spans="4:4" s="198" customFormat="1" ht="15.75" customHeight="1">
      <c r="D27952" s="199"/>
    </row>
    <row r="27954" spans="4:4" s="198" customFormat="1" ht="15.75" customHeight="1">
      <c r="D27954" s="199"/>
    </row>
    <row r="27956" spans="4:4" s="198" customFormat="1" ht="15.75" customHeight="1">
      <c r="D27956" s="199"/>
    </row>
    <row r="27958" spans="4:4" s="198" customFormat="1" ht="15.75" customHeight="1">
      <c r="D27958" s="199"/>
    </row>
    <row r="27960" spans="4:4" s="198" customFormat="1" ht="15.75" customHeight="1">
      <c r="D27960" s="199"/>
    </row>
    <row r="27962" spans="4:4" s="198" customFormat="1" ht="15.75" customHeight="1">
      <c r="D27962" s="199"/>
    </row>
    <row r="27964" spans="4:4" s="198" customFormat="1" ht="15.75" customHeight="1">
      <c r="D27964" s="199"/>
    </row>
    <row r="27966" spans="4:4" s="198" customFormat="1" ht="15.75" customHeight="1">
      <c r="D27966" s="199"/>
    </row>
    <row r="27968" spans="4:4" s="198" customFormat="1" ht="15.75" customHeight="1">
      <c r="D27968" s="199"/>
    </row>
    <row r="27970" spans="4:4" s="198" customFormat="1" ht="15.75" customHeight="1">
      <c r="D27970" s="199"/>
    </row>
    <row r="27972" spans="4:4" s="198" customFormat="1" ht="15.75" customHeight="1">
      <c r="D27972" s="199"/>
    </row>
    <row r="27974" spans="4:4" s="198" customFormat="1" ht="15.75" customHeight="1">
      <c r="D27974" s="199"/>
    </row>
    <row r="27976" spans="4:4" s="198" customFormat="1" ht="15.75" customHeight="1">
      <c r="D27976" s="199"/>
    </row>
    <row r="27978" spans="4:4" s="198" customFormat="1" ht="15.75" customHeight="1">
      <c r="D27978" s="199"/>
    </row>
    <row r="27980" spans="4:4" s="198" customFormat="1" ht="15.75" customHeight="1">
      <c r="D27980" s="199"/>
    </row>
    <row r="27982" spans="4:4" s="198" customFormat="1" ht="15.75" customHeight="1">
      <c r="D27982" s="199"/>
    </row>
    <row r="27984" spans="4:4" s="198" customFormat="1" ht="15.75" customHeight="1">
      <c r="D27984" s="199"/>
    </row>
    <row r="27986" spans="4:4" s="198" customFormat="1" ht="15.75" customHeight="1">
      <c r="D27986" s="199"/>
    </row>
    <row r="27988" spans="4:4" s="198" customFormat="1" ht="15.75" customHeight="1">
      <c r="D27988" s="199"/>
    </row>
    <row r="27990" spans="4:4" s="198" customFormat="1" ht="15.75" customHeight="1">
      <c r="D27990" s="199"/>
    </row>
    <row r="27992" spans="4:4" s="198" customFormat="1" ht="15.75" customHeight="1">
      <c r="D27992" s="199"/>
    </row>
    <row r="27994" spans="4:4" s="198" customFormat="1" ht="15.75" customHeight="1">
      <c r="D27994" s="199"/>
    </row>
    <row r="27996" spans="4:4" s="198" customFormat="1" ht="15.75" customHeight="1">
      <c r="D27996" s="199"/>
    </row>
    <row r="27998" spans="4:4" s="198" customFormat="1" ht="15.75" customHeight="1">
      <c r="D27998" s="199"/>
    </row>
    <row r="28000" spans="4:4" s="198" customFormat="1" ht="15.75" customHeight="1">
      <c r="D28000" s="199"/>
    </row>
    <row r="28002" spans="4:4" s="198" customFormat="1" ht="15.75" customHeight="1">
      <c r="D28002" s="199"/>
    </row>
    <row r="28004" spans="4:4" s="198" customFormat="1" ht="15.75" customHeight="1">
      <c r="D28004" s="199"/>
    </row>
    <row r="28006" spans="4:4" s="198" customFormat="1" ht="15.75" customHeight="1">
      <c r="D28006" s="199"/>
    </row>
    <row r="28008" spans="4:4" s="198" customFormat="1" ht="15.75" customHeight="1">
      <c r="D28008" s="199"/>
    </row>
    <row r="28010" spans="4:4" s="198" customFormat="1" ht="15.75" customHeight="1">
      <c r="D28010" s="199"/>
    </row>
    <row r="28012" spans="4:4" s="198" customFormat="1" ht="15.75" customHeight="1">
      <c r="D28012" s="199"/>
    </row>
    <row r="28014" spans="4:4" s="198" customFormat="1" ht="15.75" customHeight="1">
      <c r="D28014" s="199"/>
    </row>
    <row r="28016" spans="4:4" s="198" customFormat="1" ht="15.75" customHeight="1">
      <c r="D28016" s="199"/>
    </row>
    <row r="28018" spans="4:4" s="198" customFormat="1" ht="15.75" customHeight="1">
      <c r="D28018" s="199"/>
    </row>
    <row r="28020" spans="4:4" s="198" customFormat="1" ht="15.75" customHeight="1">
      <c r="D28020" s="199"/>
    </row>
    <row r="28022" spans="4:4" s="198" customFormat="1" ht="15.75" customHeight="1">
      <c r="D28022" s="199"/>
    </row>
    <row r="28024" spans="4:4" s="198" customFormat="1" ht="15.75" customHeight="1">
      <c r="D28024" s="199"/>
    </row>
    <row r="28026" spans="4:4" s="198" customFormat="1" ht="15.75" customHeight="1">
      <c r="D28026" s="199"/>
    </row>
    <row r="28028" spans="4:4" s="198" customFormat="1" ht="15.75" customHeight="1">
      <c r="D28028" s="199"/>
    </row>
    <row r="28030" spans="4:4" s="198" customFormat="1" ht="15.75" customHeight="1">
      <c r="D28030" s="199"/>
    </row>
    <row r="28032" spans="4:4" s="198" customFormat="1" ht="15.75" customHeight="1">
      <c r="D28032" s="199"/>
    </row>
    <row r="28034" spans="4:4" s="198" customFormat="1" ht="15.75" customHeight="1">
      <c r="D28034" s="199"/>
    </row>
    <row r="28036" spans="4:4" s="198" customFormat="1" ht="15.75" customHeight="1">
      <c r="D28036" s="199"/>
    </row>
    <row r="28038" spans="4:4" s="198" customFormat="1" ht="15.75" customHeight="1">
      <c r="D28038" s="199"/>
    </row>
    <row r="28040" spans="4:4" s="198" customFormat="1" ht="15.75" customHeight="1">
      <c r="D28040" s="199"/>
    </row>
    <row r="28042" spans="4:4" s="198" customFormat="1" ht="15.75" customHeight="1">
      <c r="D28042" s="199"/>
    </row>
    <row r="28044" spans="4:4" s="198" customFormat="1" ht="15.75" customHeight="1">
      <c r="D28044" s="199"/>
    </row>
    <row r="28046" spans="4:4" s="198" customFormat="1" ht="15.75" customHeight="1">
      <c r="D28046" s="199"/>
    </row>
    <row r="28048" spans="4:4" s="198" customFormat="1" ht="15.75" customHeight="1">
      <c r="D28048" s="199"/>
    </row>
    <row r="28050" spans="4:4" s="198" customFormat="1" ht="15.75" customHeight="1">
      <c r="D28050" s="199"/>
    </row>
    <row r="28052" spans="4:4" s="198" customFormat="1" ht="15.75" customHeight="1">
      <c r="D28052" s="199"/>
    </row>
    <row r="28054" spans="4:4" s="198" customFormat="1" ht="15.75" customHeight="1">
      <c r="D28054" s="199"/>
    </row>
    <row r="28056" spans="4:4" s="198" customFormat="1" ht="15.75" customHeight="1">
      <c r="D28056" s="199"/>
    </row>
    <row r="28058" spans="4:4" s="198" customFormat="1" ht="15.75" customHeight="1">
      <c r="D28058" s="199"/>
    </row>
    <row r="28060" spans="4:4" s="198" customFormat="1" ht="15.75" customHeight="1">
      <c r="D28060" s="199"/>
    </row>
    <row r="28062" spans="4:4" s="198" customFormat="1" ht="15.75" customHeight="1">
      <c r="D28062" s="199"/>
    </row>
    <row r="28064" spans="4:4" s="198" customFormat="1" ht="15.75" customHeight="1">
      <c r="D28064" s="199"/>
    </row>
    <row r="28066" spans="4:4" s="198" customFormat="1" ht="15.75" customHeight="1">
      <c r="D28066" s="199"/>
    </row>
    <row r="28068" spans="4:4" s="198" customFormat="1" ht="15.75" customHeight="1">
      <c r="D28068" s="199"/>
    </row>
    <row r="28070" spans="4:4" s="198" customFormat="1" ht="15.75" customHeight="1">
      <c r="D28070" s="199"/>
    </row>
    <row r="28072" spans="4:4" s="198" customFormat="1" ht="15.75" customHeight="1">
      <c r="D28072" s="199"/>
    </row>
    <row r="28074" spans="4:4" s="198" customFormat="1" ht="15.75" customHeight="1">
      <c r="D28074" s="199"/>
    </row>
    <row r="28076" spans="4:4" s="198" customFormat="1" ht="15.75" customHeight="1">
      <c r="D28076" s="199"/>
    </row>
    <row r="28078" spans="4:4" s="198" customFormat="1" ht="15.75" customHeight="1">
      <c r="D28078" s="199"/>
    </row>
    <row r="28080" spans="4:4" s="198" customFormat="1" ht="15.75" customHeight="1">
      <c r="D28080" s="199"/>
    </row>
    <row r="28082" spans="4:4" s="198" customFormat="1" ht="15.75" customHeight="1">
      <c r="D28082" s="199"/>
    </row>
    <row r="28084" spans="4:4" s="198" customFormat="1" ht="15.75" customHeight="1">
      <c r="D28084" s="199"/>
    </row>
    <row r="28086" spans="4:4" s="198" customFormat="1" ht="15.75" customHeight="1">
      <c r="D28086" s="199"/>
    </row>
    <row r="28088" spans="4:4" s="198" customFormat="1" ht="15.75" customHeight="1">
      <c r="D28088" s="199"/>
    </row>
    <row r="28090" spans="4:4" s="198" customFormat="1" ht="15.75" customHeight="1">
      <c r="D28090" s="199"/>
    </row>
    <row r="28092" spans="4:4" s="198" customFormat="1" ht="15.75" customHeight="1">
      <c r="D28092" s="199"/>
    </row>
    <row r="28094" spans="4:4" s="198" customFormat="1" ht="15.75" customHeight="1">
      <c r="D28094" s="199"/>
    </row>
    <row r="28096" spans="4:4" s="198" customFormat="1" ht="15.75" customHeight="1">
      <c r="D28096" s="199"/>
    </row>
    <row r="28098" spans="4:4" s="198" customFormat="1" ht="15.75" customHeight="1">
      <c r="D28098" s="199"/>
    </row>
    <row r="28100" spans="4:4" s="198" customFormat="1" ht="15.75" customHeight="1">
      <c r="D28100" s="199"/>
    </row>
    <row r="28102" spans="4:4" s="198" customFormat="1" ht="15.75" customHeight="1">
      <c r="D28102" s="199"/>
    </row>
    <row r="28104" spans="4:4" s="198" customFormat="1" ht="15.75" customHeight="1">
      <c r="D28104" s="199"/>
    </row>
    <row r="28106" spans="4:4" s="198" customFormat="1" ht="15.75" customHeight="1">
      <c r="D28106" s="199"/>
    </row>
    <row r="28108" spans="4:4" s="198" customFormat="1" ht="15.75" customHeight="1">
      <c r="D28108" s="199"/>
    </row>
    <row r="28110" spans="4:4" s="198" customFormat="1" ht="15.75" customHeight="1">
      <c r="D28110" s="199"/>
    </row>
    <row r="28112" spans="4:4" s="198" customFormat="1" ht="15.75" customHeight="1">
      <c r="D28112" s="199"/>
    </row>
    <row r="28114" spans="4:4" s="198" customFormat="1" ht="15.75" customHeight="1">
      <c r="D28114" s="199"/>
    </row>
    <row r="28116" spans="4:4" s="198" customFormat="1" ht="15.75" customHeight="1">
      <c r="D28116" s="199"/>
    </row>
    <row r="28118" spans="4:4" s="198" customFormat="1" ht="15.75" customHeight="1">
      <c r="D28118" s="199"/>
    </row>
    <row r="28120" spans="4:4" s="198" customFormat="1" ht="15.75" customHeight="1">
      <c r="D28120" s="199"/>
    </row>
    <row r="28122" spans="4:4" s="198" customFormat="1" ht="15.75" customHeight="1">
      <c r="D28122" s="199"/>
    </row>
    <row r="28124" spans="4:4" s="198" customFormat="1" ht="15.75" customHeight="1">
      <c r="D28124" s="199"/>
    </row>
    <row r="28126" spans="4:4" s="198" customFormat="1" ht="15.75" customHeight="1">
      <c r="D28126" s="199"/>
    </row>
    <row r="28128" spans="4:4" s="198" customFormat="1" ht="15.75" customHeight="1">
      <c r="D28128" s="199"/>
    </row>
    <row r="28130" spans="4:4" s="198" customFormat="1" ht="15.75" customHeight="1">
      <c r="D28130" s="199"/>
    </row>
    <row r="28132" spans="4:4" s="198" customFormat="1" ht="15.75" customHeight="1">
      <c r="D28132" s="199"/>
    </row>
    <row r="28134" spans="4:4" s="198" customFormat="1" ht="15.75" customHeight="1">
      <c r="D28134" s="199"/>
    </row>
    <row r="28136" spans="4:4" s="198" customFormat="1" ht="15.75" customHeight="1">
      <c r="D28136" s="199"/>
    </row>
    <row r="28138" spans="4:4" s="198" customFormat="1" ht="15.75" customHeight="1">
      <c r="D28138" s="199"/>
    </row>
    <row r="28140" spans="4:4" s="198" customFormat="1" ht="15.75" customHeight="1">
      <c r="D28140" s="199"/>
    </row>
    <row r="28142" spans="4:4" s="198" customFormat="1" ht="15.75" customHeight="1">
      <c r="D28142" s="199"/>
    </row>
    <row r="28144" spans="4:4" s="198" customFormat="1" ht="15.75" customHeight="1">
      <c r="D28144" s="199"/>
    </row>
    <row r="28146" spans="4:4" s="198" customFormat="1" ht="15.75" customHeight="1">
      <c r="D28146" s="199"/>
    </row>
    <row r="28148" spans="4:4" s="198" customFormat="1" ht="15.75" customHeight="1">
      <c r="D28148" s="199"/>
    </row>
    <row r="28150" spans="4:4" s="198" customFormat="1" ht="15.75" customHeight="1">
      <c r="D28150" s="199"/>
    </row>
    <row r="28152" spans="4:4" s="198" customFormat="1" ht="15.75" customHeight="1">
      <c r="D28152" s="199"/>
    </row>
    <row r="28154" spans="4:4" s="198" customFormat="1" ht="15.75" customHeight="1">
      <c r="D28154" s="199"/>
    </row>
    <row r="28156" spans="4:4" s="198" customFormat="1" ht="15.75" customHeight="1">
      <c r="D28156" s="199"/>
    </row>
    <row r="28158" spans="4:4" s="198" customFormat="1" ht="15.75" customHeight="1">
      <c r="D28158" s="199"/>
    </row>
    <row r="28160" spans="4:4" s="198" customFormat="1" ht="15.75" customHeight="1">
      <c r="D28160" s="199"/>
    </row>
    <row r="28162" spans="4:4" s="198" customFormat="1" ht="15.75" customHeight="1">
      <c r="D28162" s="199"/>
    </row>
    <row r="28164" spans="4:4" s="198" customFormat="1" ht="15.75" customHeight="1">
      <c r="D28164" s="199"/>
    </row>
    <row r="28166" spans="4:4" s="198" customFormat="1" ht="15.75" customHeight="1">
      <c r="D28166" s="199"/>
    </row>
    <row r="28168" spans="4:4" s="198" customFormat="1" ht="15.75" customHeight="1">
      <c r="D28168" s="199"/>
    </row>
    <row r="28170" spans="4:4" s="198" customFormat="1" ht="15.75" customHeight="1">
      <c r="D28170" s="199"/>
    </row>
    <row r="28172" spans="4:4" s="198" customFormat="1" ht="15.75" customHeight="1">
      <c r="D28172" s="199"/>
    </row>
    <row r="28174" spans="4:4" s="198" customFormat="1" ht="15.75" customHeight="1">
      <c r="D28174" s="199"/>
    </row>
    <row r="28176" spans="4:4" s="198" customFormat="1" ht="15.75" customHeight="1">
      <c r="D28176" s="199"/>
    </row>
    <row r="28178" spans="4:4" s="198" customFormat="1" ht="15.75" customHeight="1">
      <c r="D28178" s="199"/>
    </row>
    <row r="28180" spans="4:4" s="198" customFormat="1" ht="15.75" customHeight="1">
      <c r="D28180" s="199"/>
    </row>
    <row r="28182" spans="4:4" s="198" customFormat="1" ht="15.75" customHeight="1">
      <c r="D28182" s="199"/>
    </row>
    <row r="28184" spans="4:4" s="198" customFormat="1" ht="15.75" customHeight="1">
      <c r="D28184" s="199"/>
    </row>
    <row r="28186" spans="4:4" s="198" customFormat="1" ht="15.75" customHeight="1">
      <c r="D28186" s="199"/>
    </row>
    <row r="28188" spans="4:4" s="198" customFormat="1" ht="15.75" customHeight="1">
      <c r="D28188" s="199"/>
    </row>
    <row r="28190" spans="4:4" s="198" customFormat="1" ht="15.75" customHeight="1">
      <c r="D28190" s="199"/>
    </row>
    <row r="28192" spans="4:4" s="198" customFormat="1" ht="15.75" customHeight="1">
      <c r="D28192" s="199"/>
    </row>
    <row r="28194" spans="4:4" s="198" customFormat="1" ht="15.75" customHeight="1">
      <c r="D28194" s="199"/>
    </row>
    <row r="28196" spans="4:4" s="198" customFormat="1" ht="15.75" customHeight="1">
      <c r="D28196" s="199"/>
    </row>
    <row r="28198" spans="4:4" s="198" customFormat="1" ht="15.75" customHeight="1">
      <c r="D28198" s="199"/>
    </row>
    <row r="28200" spans="4:4" s="198" customFormat="1" ht="15.75" customHeight="1">
      <c r="D28200" s="199"/>
    </row>
    <row r="28202" spans="4:4" s="198" customFormat="1" ht="15.75" customHeight="1">
      <c r="D28202" s="199"/>
    </row>
    <row r="28204" spans="4:4" s="198" customFormat="1" ht="15.75" customHeight="1">
      <c r="D28204" s="199"/>
    </row>
    <row r="28206" spans="4:4" s="198" customFormat="1" ht="15.75" customHeight="1">
      <c r="D28206" s="199"/>
    </row>
    <row r="28208" spans="4:4" s="198" customFormat="1" ht="15.75" customHeight="1">
      <c r="D28208" s="199"/>
    </row>
    <row r="28210" spans="4:4" s="198" customFormat="1" ht="15.75" customHeight="1">
      <c r="D28210" s="199"/>
    </row>
    <row r="28212" spans="4:4" s="198" customFormat="1" ht="15.75" customHeight="1">
      <c r="D28212" s="199"/>
    </row>
    <row r="28214" spans="4:4" s="198" customFormat="1" ht="15.75" customHeight="1">
      <c r="D28214" s="199"/>
    </row>
    <row r="28216" spans="4:4" s="198" customFormat="1" ht="15.75" customHeight="1">
      <c r="D28216" s="199"/>
    </row>
    <row r="28218" spans="4:4" s="198" customFormat="1" ht="15.75" customHeight="1">
      <c r="D28218" s="199"/>
    </row>
    <row r="28220" spans="4:4" s="198" customFormat="1" ht="15.75" customHeight="1">
      <c r="D28220" s="199"/>
    </row>
    <row r="28222" spans="4:4" s="198" customFormat="1" ht="15.75" customHeight="1">
      <c r="D28222" s="199"/>
    </row>
    <row r="28224" spans="4:4" s="198" customFormat="1" ht="15.75" customHeight="1">
      <c r="D28224" s="199"/>
    </row>
    <row r="28226" spans="4:4" s="198" customFormat="1" ht="15.75" customHeight="1">
      <c r="D28226" s="199"/>
    </row>
    <row r="28228" spans="4:4" s="198" customFormat="1" ht="15.75" customHeight="1">
      <c r="D28228" s="199"/>
    </row>
    <row r="28230" spans="4:4" s="198" customFormat="1" ht="15.75" customHeight="1">
      <c r="D28230" s="199"/>
    </row>
    <row r="28232" spans="4:4" s="198" customFormat="1" ht="15.75" customHeight="1">
      <c r="D28232" s="199"/>
    </row>
    <row r="28234" spans="4:4" s="198" customFormat="1" ht="15.75" customHeight="1">
      <c r="D28234" s="199"/>
    </row>
    <row r="28236" spans="4:4" s="198" customFormat="1" ht="15.75" customHeight="1">
      <c r="D28236" s="199"/>
    </row>
    <row r="28238" spans="4:4" s="198" customFormat="1" ht="15.75" customHeight="1">
      <c r="D28238" s="199"/>
    </row>
    <row r="28240" spans="4:4" s="198" customFormat="1" ht="15.75" customHeight="1">
      <c r="D28240" s="199"/>
    </row>
    <row r="28242" spans="4:4" s="198" customFormat="1" ht="15.75" customHeight="1">
      <c r="D28242" s="199"/>
    </row>
    <row r="28244" spans="4:4" s="198" customFormat="1" ht="15.75" customHeight="1">
      <c r="D28244" s="199"/>
    </row>
    <row r="28246" spans="4:4" s="198" customFormat="1" ht="15.75" customHeight="1">
      <c r="D28246" s="199"/>
    </row>
    <row r="28248" spans="4:4" s="198" customFormat="1" ht="15.75" customHeight="1">
      <c r="D28248" s="199"/>
    </row>
    <row r="28250" spans="4:4" s="198" customFormat="1" ht="15.75" customHeight="1">
      <c r="D28250" s="199"/>
    </row>
    <row r="28252" spans="4:4" s="198" customFormat="1" ht="15.75" customHeight="1">
      <c r="D28252" s="199"/>
    </row>
    <row r="28254" spans="4:4" s="198" customFormat="1" ht="15.75" customHeight="1">
      <c r="D28254" s="199"/>
    </row>
    <row r="28256" spans="4:4" s="198" customFormat="1" ht="15.75" customHeight="1">
      <c r="D28256" s="199"/>
    </row>
    <row r="28258" spans="4:4" s="198" customFormat="1" ht="15.75" customHeight="1">
      <c r="D28258" s="199"/>
    </row>
    <row r="28260" spans="4:4" s="198" customFormat="1" ht="15.75" customHeight="1">
      <c r="D28260" s="199"/>
    </row>
    <row r="28262" spans="4:4" s="198" customFormat="1" ht="15.75" customHeight="1">
      <c r="D28262" s="199"/>
    </row>
    <row r="28264" spans="4:4" s="198" customFormat="1" ht="15.75" customHeight="1">
      <c r="D28264" s="199"/>
    </row>
    <row r="28266" spans="4:4" s="198" customFormat="1" ht="15.75" customHeight="1">
      <c r="D28266" s="199"/>
    </row>
    <row r="28268" spans="4:4" s="198" customFormat="1" ht="15.75" customHeight="1">
      <c r="D28268" s="199"/>
    </row>
    <row r="28270" spans="4:4" s="198" customFormat="1" ht="15.75" customHeight="1">
      <c r="D28270" s="199"/>
    </row>
    <row r="28272" spans="4:4" s="198" customFormat="1" ht="15.75" customHeight="1">
      <c r="D28272" s="199"/>
    </row>
    <row r="28274" spans="4:4" s="198" customFormat="1" ht="15.75" customHeight="1">
      <c r="D28274" s="199"/>
    </row>
    <row r="28276" spans="4:4" s="198" customFormat="1" ht="15.75" customHeight="1">
      <c r="D28276" s="199"/>
    </row>
    <row r="28278" spans="4:4" s="198" customFormat="1" ht="15.75" customHeight="1">
      <c r="D28278" s="199"/>
    </row>
    <row r="28280" spans="4:4" s="198" customFormat="1" ht="15.75" customHeight="1">
      <c r="D28280" s="199"/>
    </row>
    <row r="28282" spans="4:4" s="198" customFormat="1" ht="15.75" customHeight="1">
      <c r="D28282" s="199"/>
    </row>
    <row r="28284" spans="4:4" s="198" customFormat="1" ht="15.75" customHeight="1">
      <c r="D28284" s="199"/>
    </row>
    <row r="28286" spans="4:4" s="198" customFormat="1" ht="15.75" customHeight="1">
      <c r="D28286" s="199"/>
    </row>
    <row r="28288" spans="4:4" s="198" customFormat="1" ht="15.75" customHeight="1">
      <c r="D28288" s="199"/>
    </row>
    <row r="28290" spans="4:4" s="198" customFormat="1" ht="15.75" customHeight="1">
      <c r="D28290" s="199"/>
    </row>
    <row r="28292" spans="4:4" s="198" customFormat="1" ht="15.75" customHeight="1">
      <c r="D28292" s="199"/>
    </row>
    <row r="28294" spans="4:4" s="198" customFormat="1" ht="15.75" customHeight="1">
      <c r="D28294" s="199"/>
    </row>
    <row r="28296" spans="4:4" s="198" customFormat="1" ht="15.75" customHeight="1">
      <c r="D28296" s="199"/>
    </row>
    <row r="28298" spans="4:4" s="198" customFormat="1" ht="15.75" customHeight="1">
      <c r="D28298" s="199"/>
    </row>
    <row r="28300" spans="4:4" s="198" customFormat="1" ht="15.75" customHeight="1">
      <c r="D28300" s="199"/>
    </row>
    <row r="28302" spans="4:4" s="198" customFormat="1" ht="15.75" customHeight="1">
      <c r="D28302" s="199"/>
    </row>
    <row r="28304" spans="4:4" s="198" customFormat="1" ht="15.75" customHeight="1">
      <c r="D28304" s="199"/>
    </row>
    <row r="28306" spans="4:4" s="198" customFormat="1" ht="15.75" customHeight="1">
      <c r="D28306" s="199"/>
    </row>
    <row r="28308" spans="4:4" s="198" customFormat="1" ht="15.75" customHeight="1">
      <c r="D28308" s="199"/>
    </row>
    <row r="28310" spans="4:4" s="198" customFormat="1" ht="15.75" customHeight="1">
      <c r="D28310" s="199"/>
    </row>
    <row r="28312" spans="4:4" s="198" customFormat="1" ht="15.75" customHeight="1">
      <c r="D28312" s="199"/>
    </row>
    <row r="28314" spans="4:4" s="198" customFormat="1" ht="15.75" customHeight="1">
      <c r="D28314" s="199"/>
    </row>
    <row r="28316" spans="4:4" s="198" customFormat="1" ht="15.75" customHeight="1">
      <c r="D28316" s="199"/>
    </row>
    <row r="28318" spans="4:4" s="198" customFormat="1" ht="15.75" customHeight="1">
      <c r="D28318" s="199"/>
    </row>
    <row r="28320" spans="4:4" s="198" customFormat="1" ht="15.75" customHeight="1">
      <c r="D28320" s="199"/>
    </row>
    <row r="28322" spans="4:4" s="198" customFormat="1" ht="15.75" customHeight="1">
      <c r="D28322" s="199"/>
    </row>
    <row r="28324" spans="4:4" s="198" customFormat="1" ht="15.75" customHeight="1">
      <c r="D28324" s="199"/>
    </row>
    <row r="28326" spans="4:4" s="198" customFormat="1" ht="15.75" customHeight="1">
      <c r="D28326" s="199"/>
    </row>
    <row r="28328" spans="4:4" s="198" customFormat="1" ht="15.75" customHeight="1">
      <c r="D28328" s="199"/>
    </row>
    <row r="28330" spans="4:4" s="198" customFormat="1" ht="15.75" customHeight="1">
      <c r="D28330" s="199"/>
    </row>
    <row r="28332" spans="4:4" s="198" customFormat="1" ht="15.75" customHeight="1">
      <c r="D28332" s="199"/>
    </row>
    <row r="28334" spans="4:4" s="198" customFormat="1" ht="15.75" customHeight="1">
      <c r="D28334" s="199"/>
    </row>
    <row r="28336" spans="4:4" s="198" customFormat="1" ht="15.75" customHeight="1">
      <c r="D28336" s="199"/>
    </row>
    <row r="28338" spans="4:4" s="198" customFormat="1" ht="15.75" customHeight="1">
      <c r="D28338" s="199"/>
    </row>
    <row r="28340" spans="4:4" s="198" customFormat="1" ht="15.75" customHeight="1">
      <c r="D28340" s="199"/>
    </row>
    <row r="28342" spans="4:4" s="198" customFormat="1" ht="15.75" customHeight="1">
      <c r="D28342" s="199"/>
    </row>
    <row r="28344" spans="4:4" s="198" customFormat="1" ht="15.75" customHeight="1">
      <c r="D28344" s="199"/>
    </row>
    <row r="28346" spans="4:4" s="198" customFormat="1" ht="15.75" customHeight="1">
      <c r="D28346" s="199"/>
    </row>
    <row r="28348" spans="4:4" s="198" customFormat="1" ht="15.75" customHeight="1">
      <c r="D28348" s="199"/>
    </row>
    <row r="28350" spans="4:4" s="198" customFormat="1" ht="15.75" customHeight="1">
      <c r="D28350" s="199"/>
    </row>
    <row r="28352" spans="4:4" s="198" customFormat="1" ht="15.75" customHeight="1">
      <c r="D28352" s="199"/>
    </row>
    <row r="28354" spans="4:4" s="198" customFormat="1" ht="15.75" customHeight="1">
      <c r="D28354" s="199"/>
    </row>
    <row r="28356" spans="4:4" s="198" customFormat="1" ht="15.75" customHeight="1">
      <c r="D28356" s="199"/>
    </row>
    <row r="28358" spans="4:4" s="198" customFormat="1" ht="15.75" customHeight="1">
      <c r="D28358" s="199"/>
    </row>
    <row r="28360" spans="4:4" s="198" customFormat="1" ht="15.75" customHeight="1">
      <c r="D28360" s="199"/>
    </row>
    <row r="28362" spans="4:4" s="198" customFormat="1" ht="15.75" customHeight="1">
      <c r="D28362" s="199"/>
    </row>
    <row r="28364" spans="4:4" s="198" customFormat="1" ht="15.75" customHeight="1">
      <c r="D28364" s="199"/>
    </row>
    <row r="28366" spans="4:4" s="198" customFormat="1" ht="15.75" customHeight="1">
      <c r="D28366" s="199"/>
    </row>
    <row r="28368" spans="4:4" s="198" customFormat="1" ht="15.75" customHeight="1">
      <c r="D28368" s="199"/>
    </row>
    <row r="28370" spans="4:4" s="198" customFormat="1" ht="15.75" customHeight="1">
      <c r="D28370" s="199"/>
    </row>
    <row r="28372" spans="4:4" s="198" customFormat="1" ht="15.75" customHeight="1">
      <c r="D28372" s="199"/>
    </row>
    <row r="28374" spans="4:4" s="198" customFormat="1" ht="15.75" customHeight="1">
      <c r="D28374" s="199"/>
    </row>
    <row r="28376" spans="4:4" s="198" customFormat="1" ht="15.75" customHeight="1">
      <c r="D28376" s="199"/>
    </row>
    <row r="28378" spans="4:4" s="198" customFormat="1" ht="15.75" customHeight="1">
      <c r="D28378" s="199"/>
    </row>
    <row r="28380" spans="4:4" s="198" customFormat="1" ht="15.75" customHeight="1">
      <c r="D28380" s="199"/>
    </row>
    <row r="28382" spans="4:4" s="198" customFormat="1" ht="15.75" customHeight="1">
      <c r="D28382" s="199"/>
    </row>
    <row r="28384" spans="4:4" s="198" customFormat="1" ht="15.75" customHeight="1">
      <c r="D28384" s="199"/>
    </row>
    <row r="28386" spans="4:4" s="198" customFormat="1" ht="15.75" customHeight="1">
      <c r="D28386" s="199"/>
    </row>
    <row r="28388" spans="4:4" s="198" customFormat="1" ht="15.75" customHeight="1">
      <c r="D28388" s="199"/>
    </row>
    <row r="28390" spans="4:4" s="198" customFormat="1" ht="15.75" customHeight="1">
      <c r="D28390" s="199"/>
    </row>
    <row r="28392" spans="4:4" s="198" customFormat="1" ht="15.75" customHeight="1">
      <c r="D28392" s="199"/>
    </row>
    <row r="28394" spans="4:4" s="198" customFormat="1" ht="15.75" customHeight="1">
      <c r="D28394" s="199"/>
    </row>
    <row r="28396" spans="4:4" s="198" customFormat="1" ht="15.75" customHeight="1">
      <c r="D28396" s="199"/>
    </row>
    <row r="28398" spans="4:4" s="198" customFormat="1" ht="15.75" customHeight="1">
      <c r="D28398" s="199"/>
    </row>
    <row r="28400" spans="4:4" s="198" customFormat="1" ht="15.75" customHeight="1">
      <c r="D28400" s="199"/>
    </row>
    <row r="28402" spans="4:4" s="198" customFormat="1" ht="15.75" customHeight="1">
      <c r="D28402" s="199"/>
    </row>
    <row r="28404" spans="4:4" s="198" customFormat="1" ht="15.75" customHeight="1">
      <c r="D28404" s="199"/>
    </row>
    <row r="28406" spans="4:4" s="198" customFormat="1" ht="15.75" customHeight="1">
      <c r="D28406" s="199"/>
    </row>
    <row r="28408" spans="4:4" s="198" customFormat="1" ht="15.75" customHeight="1">
      <c r="D28408" s="199"/>
    </row>
    <row r="28410" spans="4:4" s="198" customFormat="1" ht="15.75" customHeight="1">
      <c r="D28410" s="199"/>
    </row>
    <row r="28412" spans="4:4" s="198" customFormat="1" ht="15.75" customHeight="1">
      <c r="D28412" s="199"/>
    </row>
    <row r="28414" spans="4:4" s="198" customFormat="1" ht="15.75" customHeight="1">
      <c r="D28414" s="199"/>
    </row>
    <row r="28416" spans="4:4" s="198" customFormat="1" ht="15.75" customHeight="1">
      <c r="D28416" s="199"/>
    </row>
    <row r="28418" spans="4:4" s="198" customFormat="1" ht="15.75" customHeight="1">
      <c r="D28418" s="199"/>
    </row>
    <row r="28420" spans="4:4" s="198" customFormat="1" ht="15.75" customHeight="1">
      <c r="D28420" s="199"/>
    </row>
    <row r="28422" spans="4:4" s="198" customFormat="1" ht="15.75" customHeight="1">
      <c r="D28422" s="199"/>
    </row>
    <row r="28424" spans="4:4" s="198" customFormat="1" ht="15.75" customHeight="1">
      <c r="D28424" s="199"/>
    </row>
    <row r="28426" spans="4:4" s="198" customFormat="1" ht="15.75" customHeight="1">
      <c r="D28426" s="199"/>
    </row>
    <row r="28428" spans="4:4" s="198" customFormat="1" ht="15.75" customHeight="1">
      <c r="D28428" s="199"/>
    </row>
    <row r="28430" spans="4:4" s="198" customFormat="1" ht="15.75" customHeight="1">
      <c r="D28430" s="199"/>
    </row>
    <row r="28432" spans="4:4" s="198" customFormat="1" ht="15.75" customHeight="1">
      <c r="D28432" s="199"/>
    </row>
    <row r="28434" spans="4:4" s="198" customFormat="1" ht="15.75" customHeight="1">
      <c r="D28434" s="199"/>
    </row>
    <row r="28436" spans="4:4" s="198" customFormat="1" ht="15.75" customHeight="1">
      <c r="D28436" s="199"/>
    </row>
    <row r="28438" spans="4:4" s="198" customFormat="1" ht="15.75" customHeight="1">
      <c r="D28438" s="199"/>
    </row>
    <row r="28440" spans="4:4" s="198" customFormat="1" ht="15.75" customHeight="1">
      <c r="D28440" s="199"/>
    </row>
    <row r="28442" spans="4:4" s="198" customFormat="1" ht="15.75" customHeight="1">
      <c r="D28442" s="199"/>
    </row>
    <row r="28444" spans="4:4" s="198" customFormat="1" ht="15.75" customHeight="1">
      <c r="D28444" s="199"/>
    </row>
    <row r="28446" spans="4:4" s="198" customFormat="1" ht="15.75" customHeight="1">
      <c r="D28446" s="199"/>
    </row>
    <row r="28448" spans="4:4" s="198" customFormat="1" ht="15.75" customHeight="1">
      <c r="D28448" s="199"/>
    </row>
    <row r="28450" spans="4:4" s="198" customFormat="1" ht="15.75" customHeight="1">
      <c r="D28450" s="199"/>
    </row>
    <row r="28452" spans="4:4" s="198" customFormat="1" ht="15.75" customHeight="1">
      <c r="D28452" s="199"/>
    </row>
    <row r="28454" spans="4:4" s="198" customFormat="1" ht="15.75" customHeight="1">
      <c r="D28454" s="199"/>
    </row>
    <row r="28456" spans="4:4" s="198" customFormat="1" ht="15.75" customHeight="1">
      <c r="D28456" s="199"/>
    </row>
    <row r="28458" spans="4:4" s="198" customFormat="1" ht="15.75" customHeight="1">
      <c r="D28458" s="199"/>
    </row>
    <row r="28460" spans="4:4" s="198" customFormat="1" ht="15.75" customHeight="1">
      <c r="D28460" s="199"/>
    </row>
    <row r="28462" spans="4:4" s="198" customFormat="1" ht="15.75" customHeight="1">
      <c r="D28462" s="199"/>
    </row>
    <row r="28464" spans="4:4" s="198" customFormat="1" ht="15.75" customHeight="1">
      <c r="D28464" s="199"/>
    </row>
    <row r="28466" spans="4:4" s="198" customFormat="1" ht="15.75" customHeight="1">
      <c r="D28466" s="199"/>
    </row>
    <row r="28468" spans="4:4" s="198" customFormat="1" ht="15.75" customHeight="1">
      <c r="D28468" s="199"/>
    </row>
    <row r="28470" spans="4:4" s="198" customFormat="1" ht="15.75" customHeight="1">
      <c r="D28470" s="199"/>
    </row>
    <row r="28472" spans="4:4" s="198" customFormat="1" ht="15.75" customHeight="1">
      <c r="D28472" s="199"/>
    </row>
    <row r="28474" spans="4:4" s="198" customFormat="1" ht="15.75" customHeight="1">
      <c r="D28474" s="199"/>
    </row>
    <row r="28476" spans="4:4" s="198" customFormat="1" ht="15.75" customHeight="1">
      <c r="D28476" s="199"/>
    </row>
    <row r="28478" spans="4:4" s="198" customFormat="1" ht="15.75" customHeight="1">
      <c r="D28478" s="199"/>
    </row>
    <row r="28480" spans="4:4" s="198" customFormat="1" ht="15.75" customHeight="1">
      <c r="D28480" s="199"/>
    </row>
    <row r="28482" spans="4:4" s="198" customFormat="1" ht="15.75" customHeight="1">
      <c r="D28482" s="199"/>
    </row>
    <row r="28484" spans="4:4" s="198" customFormat="1" ht="15.75" customHeight="1">
      <c r="D28484" s="199"/>
    </row>
    <row r="28486" spans="4:4" s="198" customFormat="1" ht="15.75" customHeight="1">
      <c r="D28486" s="199"/>
    </row>
    <row r="28488" spans="4:4" s="198" customFormat="1" ht="15.75" customHeight="1">
      <c r="D28488" s="199"/>
    </row>
    <row r="28490" spans="4:4" s="198" customFormat="1" ht="15.75" customHeight="1">
      <c r="D28490" s="199"/>
    </row>
    <row r="28492" spans="4:4" s="198" customFormat="1" ht="15.75" customHeight="1">
      <c r="D28492" s="199"/>
    </row>
    <row r="28494" spans="4:4" s="198" customFormat="1" ht="15.75" customHeight="1">
      <c r="D28494" s="199"/>
    </row>
    <row r="28496" spans="4:4" s="198" customFormat="1" ht="15.75" customHeight="1">
      <c r="D28496" s="199"/>
    </row>
    <row r="28498" spans="4:4" s="198" customFormat="1" ht="15.75" customHeight="1">
      <c r="D28498" s="199"/>
    </row>
    <row r="28500" spans="4:4" s="198" customFormat="1" ht="15.75" customHeight="1">
      <c r="D28500" s="199"/>
    </row>
    <row r="28502" spans="4:4" s="198" customFormat="1" ht="15.75" customHeight="1">
      <c r="D28502" s="199"/>
    </row>
    <row r="28504" spans="4:4" s="198" customFormat="1" ht="15.75" customHeight="1">
      <c r="D28504" s="199"/>
    </row>
    <row r="28506" spans="4:4" s="198" customFormat="1" ht="15.75" customHeight="1">
      <c r="D28506" s="199"/>
    </row>
    <row r="28508" spans="4:4" s="198" customFormat="1" ht="15.75" customHeight="1">
      <c r="D28508" s="199"/>
    </row>
    <row r="28510" spans="4:4" s="198" customFormat="1" ht="15.75" customHeight="1">
      <c r="D28510" s="199"/>
    </row>
    <row r="28512" spans="4:4" s="198" customFormat="1" ht="15.75" customHeight="1">
      <c r="D28512" s="199"/>
    </row>
    <row r="28514" spans="4:4" s="198" customFormat="1" ht="15.75" customHeight="1">
      <c r="D28514" s="199"/>
    </row>
    <row r="28516" spans="4:4" s="198" customFormat="1" ht="15.75" customHeight="1">
      <c r="D28516" s="199"/>
    </row>
    <row r="28518" spans="4:4" s="198" customFormat="1" ht="15.75" customHeight="1">
      <c r="D28518" s="199"/>
    </row>
    <row r="28520" spans="4:4" s="198" customFormat="1" ht="15.75" customHeight="1">
      <c r="D28520" s="199"/>
    </row>
    <row r="28522" spans="4:4" s="198" customFormat="1" ht="15.75" customHeight="1">
      <c r="D28522" s="199"/>
    </row>
    <row r="28524" spans="4:4" s="198" customFormat="1" ht="15.75" customHeight="1">
      <c r="D28524" s="199"/>
    </row>
    <row r="28526" spans="4:4" s="198" customFormat="1" ht="15.75" customHeight="1">
      <c r="D28526" s="199"/>
    </row>
    <row r="28528" spans="4:4" s="198" customFormat="1" ht="15.75" customHeight="1">
      <c r="D28528" s="199"/>
    </row>
    <row r="28530" spans="4:4" s="198" customFormat="1" ht="15.75" customHeight="1">
      <c r="D28530" s="199"/>
    </row>
    <row r="28532" spans="4:4" s="198" customFormat="1" ht="15.75" customHeight="1">
      <c r="D28532" s="199"/>
    </row>
    <row r="28534" spans="4:4" s="198" customFormat="1" ht="15.75" customHeight="1">
      <c r="D28534" s="199"/>
    </row>
    <row r="28536" spans="4:4" s="198" customFormat="1" ht="15.75" customHeight="1">
      <c r="D28536" s="199"/>
    </row>
    <row r="28538" spans="4:4" s="198" customFormat="1" ht="15.75" customHeight="1">
      <c r="D28538" s="199"/>
    </row>
    <row r="28540" spans="4:4" s="198" customFormat="1" ht="15.75" customHeight="1">
      <c r="D28540" s="199"/>
    </row>
    <row r="28542" spans="4:4" s="198" customFormat="1" ht="15.75" customHeight="1">
      <c r="D28542" s="199"/>
    </row>
    <row r="28544" spans="4:4" s="198" customFormat="1" ht="15.75" customHeight="1">
      <c r="D28544" s="199"/>
    </row>
    <row r="28546" spans="4:4" s="198" customFormat="1" ht="15.75" customHeight="1">
      <c r="D28546" s="199"/>
    </row>
    <row r="28548" spans="4:4" s="198" customFormat="1" ht="15.75" customHeight="1">
      <c r="D28548" s="199"/>
    </row>
    <row r="28550" spans="4:4" s="198" customFormat="1" ht="15.75" customHeight="1">
      <c r="D28550" s="199"/>
    </row>
    <row r="28552" spans="4:4" s="198" customFormat="1" ht="15.75" customHeight="1">
      <c r="D28552" s="199"/>
    </row>
    <row r="28554" spans="4:4" s="198" customFormat="1" ht="15.75" customHeight="1">
      <c r="D28554" s="199"/>
    </row>
    <row r="28556" spans="4:4" s="198" customFormat="1" ht="15.75" customHeight="1">
      <c r="D28556" s="199"/>
    </row>
    <row r="28558" spans="4:4" s="198" customFormat="1" ht="15.75" customHeight="1">
      <c r="D28558" s="199"/>
    </row>
    <row r="28560" spans="4:4" s="198" customFormat="1" ht="15.75" customHeight="1">
      <c r="D28560" s="199"/>
    </row>
    <row r="28562" spans="4:4" s="198" customFormat="1" ht="15.75" customHeight="1">
      <c r="D28562" s="199"/>
    </row>
    <row r="28564" spans="4:4" s="198" customFormat="1" ht="15.75" customHeight="1">
      <c r="D28564" s="199"/>
    </row>
    <row r="28566" spans="4:4" s="198" customFormat="1" ht="15.75" customHeight="1">
      <c r="D28566" s="199"/>
    </row>
    <row r="28568" spans="4:4" s="198" customFormat="1" ht="15.75" customHeight="1">
      <c r="D28568" s="199"/>
    </row>
    <row r="28570" spans="4:4" s="198" customFormat="1" ht="15.75" customHeight="1">
      <c r="D28570" s="199"/>
    </row>
    <row r="28572" spans="4:4" s="198" customFormat="1" ht="15.75" customHeight="1">
      <c r="D28572" s="199"/>
    </row>
    <row r="28574" spans="4:4" s="198" customFormat="1" ht="15.75" customHeight="1">
      <c r="D28574" s="199"/>
    </row>
    <row r="28576" spans="4:4" s="198" customFormat="1" ht="15.75" customHeight="1">
      <c r="D28576" s="199"/>
    </row>
    <row r="28578" spans="4:4" s="198" customFormat="1" ht="15.75" customHeight="1">
      <c r="D28578" s="199"/>
    </row>
    <row r="28580" spans="4:4" s="198" customFormat="1" ht="15.75" customHeight="1">
      <c r="D28580" s="199"/>
    </row>
    <row r="28582" spans="4:4" s="198" customFormat="1" ht="15.75" customHeight="1">
      <c r="D28582" s="199"/>
    </row>
    <row r="28584" spans="4:4" s="198" customFormat="1" ht="15.75" customHeight="1">
      <c r="D28584" s="199"/>
    </row>
    <row r="28586" spans="4:4" s="198" customFormat="1" ht="15.75" customHeight="1">
      <c r="D28586" s="199"/>
    </row>
    <row r="28588" spans="4:4" s="198" customFormat="1" ht="15.75" customHeight="1">
      <c r="D28588" s="199"/>
    </row>
    <row r="28590" spans="4:4" s="198" customFormat="1" ht="15.75" customHeight="1">
      <c r="D28590" s="199"/>
    </row>
    <row r="28592" spans="4:4" s="198" customFormat="1" ht="15.75" customHeight="1">
      <c r="D28592" s="199"/>
    </row>
    <row r="28594" spans="4:4" s="198" customFormat="1" ht="15.75" customHeight="1">
      <c r="D28594" s="199"/>
    </row>
    <row r="28596" spans="4:4" s="198" customFormat="1" ht="15.75" customHeight="1">
      <c r="D28596" s="199"/>
    </row>
    <row r="28598" spans="4:4" s="198" customFormat="1" ht="15.75" customHeight="1">
      <c r="D28598" s="199"/>
    </row>
    <row r="28600" spans="4:4" s="198" customFormat="1" ht="15.75" customHeight="1">
      <c r="D28600" s="199"/>
    </row>
    <row r="28602" spans="4:4" s="198" customFormat="1" ht="15.75" customHeight="1">
      <c r="D28602" s="199"/>
    </row>
    <row r="28604" spans="4:4" s="198" customFormat="1" ht="15.75" customHeight="1">
      <c r="D28604" s="199"/>
    </row>
    <row r="28606" spans="4:4" s="198" customFormat="1" ht="15.75" customHeight="1">
      <c r="D28606" s="199"/>
    </row>
    <row r="28608" spans="4:4" s="198" customFormat="1" ht="15.75" customHeight="1">
      <c r="D28608" s="199"/>
    </row>
    <row r="28610" spans="4:4" s="198" customFormat="1" ht="15.75" customHeight="1">
      <c r="D28610" s="199"/>
    </row>
    <row r="28612" spans="4:4" s="198" customFormat="1" ht="15.75" customHeight="1">
      <c r="D28612" s="199"/>
    </row>
    <row r="28614" spans="4:4" s="198" customFormat="1" ht="15.75" customHeight="1">
      <c r="D28614" s="199"/>
    </row>
    <row r="28616" spans="4:4" s="198" customFormat="1" ht="15.75" customHeight="1">
      <c r="D28616" s="199"/>
    </row>
    <row r="28618" spans="4:4" s="198" customFormat="1" ht="15.75" customHeight="1">
      <c r="D28618" s="199"/>
    </row>
    <row r="28620" spans="4:4" s="198" customFormat="1" ht="15.75" customHeight="1">
      <c r="D28620" s="199"/>
    </row>
    <row r="28622" spans="4:4" s="198" customFormat="1" ht="15.75" customHeight="1">
      <c r="D28622" s="199"/>
    </row>
    <row r="28624" spans="4:4" s="198" customFormat="1" ht="15.75" customHeight="1">
      <c r="D28624" s="199"/>
    </row>
    <row r="28626" spans="4:4" s="198" customFormat="1" ht="15.75" customHeight="1">
      <c r="D28626" s="199"/>
    </row>
    <row r="28628" spans="4:4" s="198" customFormat="1" ht="15.75" customHeight="1">
      <c r="D28628" s="199"/>
    </row>
    <row r="28630" spans="4:4" s="198" customFormat="1" ht="15.75" customHeight="1">
      <c r="D28630" s="199"/>
    </row>
    <row r="28632" spans="4:4" s="198" customFormat="1" ht="15.75" customHeight="1">
      <c r="D28632" s="199"/>
    </row>
    <row r="28634" spans="4:4" s="198" customFormat="1" ht="15.75" customHeight="1">
      <c r="D28634" s="199"/>
    </row>
    <row r="28636" spans="4:4" s="198" customFormat="1" ht="15.75" customHeight="1">
      <c r="D28636" s="199"/>
    </row>
    <row r="28638" spans="4:4" s="198" customFormat="1" ht="15.75" customHeight="1">
      <c r="D28638" s="199"/>
    </row>
    <row r="28640" spans="4:4" s="198" customFormat="1" ht="15.75" customHeight="1">
      <c r="D28640" s="199"/>
    </row>
    <row r="28642" spans="4:4" s="198" customFormat="1" ht="15.75" customHeight="1">
      <c r="D28642" s="199"/>
    </row>
    <row r="28644" spans="4:4" s="198" customFormat="1" ht="15.75" customHeight="1">
      <c r="D28644" s="199"/>
    </row>
    <row r="28646" spans="4:4" s="198" customFormat="1" ht="15.75" customHeight="1">
      <c r="D28646" s="199"/>
    </row>
    <row r="28648" spans="4:4" s="198" customFormat="1" ht="15.75" customHeight="1">
      <c r="D28648" s="199"/>
    </row>
    <row r="28650" spans="4:4" s="198" customFormat="1" ht="15.75" customHeight="1">
      <c r="D28650" s="199"/>
    </row>
    <row r="28652" spans="4:4" s="198" customFormat="1" ht="15.75" customHeight="1">
      <c r="D28652" s="199"/>
    </row>
    <row r="28654" spans="4:4" s="198" customFormat="1" ht="15.75" customHeight="1">
      <c r="D28654" s="199"/>
    </row>
    <row r="28656" spans="4:4" s="198" customFormat="1" ht="15.75" customHeight="1">
      <c r="D28656" s="199"/>
    </row>
    <row r="28658" spans="4:4" s="198" customFormat="1" ht="15.75" customHeight="1">
      <c r="D28658" s="199"/>
    </row>
    <row r="28660" spans="4:4" s="198" customFormat="1" ht="15.75" customHeight="1">
      <c r="D28660" s="199"/>
    </row>
    <row r="28662" spans="4:4" s="198" customFormat="1" ht="15.75" customHeight="1">
      <c r="D28662" s="199"/>
    </row>
    <row r="28664" spans="4:4" s="198" customFormat="1" ht="15.75" customHeight="1">
      <c r="D28664" s="199"/>
    </row>
    <row r="28666" spans="4:4" s="198" customFormat="1" ht="15.75" customHeight="1">
      <c r="D28666" s="199"/>
    </row>
    <row r="28668" spans="4:4" s="198" customFormat="1" ht="15.75" customHeight="1">
      <c r="D28668" s="199"/>
    </row>
    <row r="28670" spans="4:4" s="198" customFormat="1" ht="15.75" customHeight="1">
      <c r="D28670" s="199"/>
    </row>
    <row r="28672" spans="4:4" s="198" customFormat="1" ht="15.75" customHeight="1">
      <c r="D28672" s="199"/>
    </row>
    <row r="28674" spans="4:4" s="198" customFormat="1" ht="15.75" customHeight="1">
      <c r="D28674" s="199"/>
    </row>
    <row r="28676" spans="4:4" s="198" customFormat="1" ht="15.75" customHeight="1">
      <c r="D28676" s="199"/>
    </row>
    <row r="28678" spans="4:4" s="198" customFormat="1" ht="15.75" customHeight="1">
      <c r="D28678" s="199"/>
    </row>
    <row r="28680" spans="4:4" s="198" customFormat="1" ht="15.75" customHeight="1">
      <c r="D28680" s="199"/>
    </row>
    <row r="28682" spans="4:4" s="198" customFormat="1" ht="15.75" customHeight="1">
      <c r="D28682" s="199"/>
    </row>
    <row r="28684" spans="4:4" s="198" customFormat="1" ht="15.75" customHeight="1">
      <c r="D28684" s="199"/>
    </row>
    <row r="28686" spans="4:4" s="198" customFormat="1" ht="15.75" customHeight="1">
      <c r="D28686" s="199"/>
    </row>
    <row r="28688" spans="4:4" s="198" customFormat="1" ht="15.75" customHeight="1">
      <c r="D28688" s="199"/>
    </row>
    <row r="28690" spans="4:4" s="198" customFormat="1" ht="15.75" customHeight="1">
      <c r="D28690" s="199"/>
    </row>
    <row r="28692" spans="4:4" s="198" customFormat="1" ht="15.75" customHeight="1">
      <c r="D28692" s="199"/>
    </row>
    <row r="28694" spans="4:4" s="198" customFormat="1" ht="15.75" customHeight="1">
      <c r="D28694" s="199"/>
    </row>
    <row r="28696" spans="4:4" s="198" customFormat="1" ht="15.75" customHeight="1">
      <c r="D28696" s="199"/>
    </row>
    <row r="28698" spans="4:4" s="198" customFormat="1" ht="15.75" customHeight="1">
      <c r="D28698" s="199"/>
    </row>
    <row r="28700" spans="4:4" s="198" customFormat="1" ht="15.75" customHeight="1">
      <c r="D28700" s="199"/>
    </row>
    <row r="28702" spans="4:4" s="198" customFormat="1" ht="15.75" customHeight="1">
      <c r="D28702" s="199"/>
    </row>
    <row r="28704" spans="4:4" s="198" customFormat="1" ht="15.75" customHeight="1">
      <c r="D28704" s="199"/>
    </row>
    <row r="28706" spans="4:4" s="198" customFormat="1" ht="15.75" customHeight="1">
      <c r="D28706" s="199"/>
    </row>
    <row r="28708" spans="4:4" s="198" customFormat="1" ht="15.75" customHeight="1">
      <c r="D28708" s="199"/>
    </row>
    <row r="28710" spans="4:4" s="198" customFormat="1" ht="15.75" customHeight="1">
      <c r="D28710" s="199"/>
    </row>
    <row r="28712" spans="4:4" s="198" customFormat="1" ht="15.75" customHeight="1">
      <c r="D28712" s="199"/>
    </row>
    <row r="28714" spans="4:4" s="198" customFormat="1" ht="15.75" customHeight="1">
      <c r="D28714" s="199"/>
    </row>
    <row r="28716" spans="4:4" s="198" customFormat="1" ht="15.75" customHeight="1">
      <c r="D28716" s="199"/>
    </row>
    <row r="28718" spans="4:4" s="198" customFormat="1" ht="15.75" customHeight="1">
      <c r="D28718" s="199"/>
    </row>
    <row r="28720" spans="4:4" s="198" customFormat="1" ht="15.75" customHeight="1">
      <c r="D28720" s="199"/>
    </row>
    <row r="28722" spans="4:4" s="198" customFormat="1" ht="15.75" customHeight="1">
      <c r="D28722" s="199"/>
    </row>
    <row r="28724" spans="4:4" s="198" customFormat="1" ht="15.75" customHeight="1">
      <c r="D28724" s="199"/>
    </row>
    <row r="28726" spans="4:4" s="198" customFormat="1" ht="15.75" customHeight="1">
      <c r="D28726" s="199"/>
    </row>
    <row r="28728" spans="4:4" s="198" customFormat="1" ht="15.75" customHeight="1">
      <c r="D28728" s="199"/>
    </row>
    <row r="28730" spans="4:4" s="198" customFormat="1" ht="15.75" customHeight="1">
      <c r="D28730" s="199"/>
    </row>
    <row r="28732" spans="4:4" s="198" customFormat="1" ht="15.75" customHeight="1">
      <c r="D28732" s="199"/>
    </row>
    <row r="28734" spans="4:4" s="198" customFormat="1" ht="15.75" customHeight="1">
      <c r="D28734" s="199"/>
    </row>
    <row r="28736" spans="4:4" s="198" customFormat="1" ht="15.75" customHeight="1">
      <c r="D28736" s="199"/>
    </row>
    <row r="28738" spans="4:4" s="198" customFormat="1" ht="15.75" customHeight="1">
      <c r="D28738" s="199"/>
    </row>
    <row r="28740" spans="4:4" s="198" customFormat="1" ht="15.75" customHeight="1">
      <c r="D28740" s="199"/>
    </row>
    <row r="28742" spans="4:4" s="198" customFormat="1" ht="15.75" customHeight="1">
      <c r="D28742" s="199"/>
    </row>
    <row r="28744" spans="4:4" s="198" customFormat="1" ht="15.75" customHeight="1">
      <c r="D28744" s="199"/>
    </row>
    <row r="28746" spans="4:4" s="198" customFormat="1" ht="15.75" customHeight="1">
      <c r="D28746" s="199"/>
    </row>
    <row r="28748" spans="4:4" s="198" customFormat="1" ht="15.75" customHeight="1">
      <c r="D28748" s="199"/>
    </row>
    <row r="28750" spans="4:4" s="198" customFormat="1" ht="15.75" customHeight="1">
      <c r="D28750" s="199"/>
    </row>
    <row r="28752" spans="4:4" s="198" customFormat="1" ht="15.75" customHeight="1">
      <c r="D28752" s="199"/>
    </row>
    <row r="28754" spans="4:4" s="198" customFormat="1" ht="15.75" customHeight="1">
      <c r="D28754" s="199"/>
    </row>
    <row r="28756" spans="4:4" s="198" customFormat="1" ht="15.75" customHeight="1">
      <c r="D28756" s="199"/>
    </row>
    <row r="28758" spans="4:4" s="198" customFormat="1" ht="15.75" customHeight="1">
      <c r="D28758" s="199"/>
    </row>
    <row r="28760" spans="4:4" s="198" customFormat="1" ht="15.75" customHeight="1">
      <c r="D28760" s="199"/>
    </row>
    <row r="28762" spans="4:4" s="198" customFormat="1" ht="15.75" customHeight="1">
      <c r="D28762" s="199"/>
    </row>
    <row r="28764" spans="4:4" s="198" customFormat="1" ht="15.75" customHeight="1">
      <c r="D28764" s="199"/>
    </row>
    <row r="28766" spans="4:4" s="198" customFormat="1" ht="15.75" customHeight="1">
      <c r="D28766" s="199"/>
    </row>
    <row r="28768" spans="4:4" s="198" customFormat="1" ht="15.75" customHeight="1">
      <c r="D28768" s="199"/>
    </row>
    <row r="28770" spans="4:4" s="198" customFormat="1" ht="15.75" customHeight="1">
      <c r="D28770" s="199"/>
    </row>
    <row r="28772" spans="4:4" s="198" customFormat="1" ht="15.75" customHeight="1">
      <c r="D28772" s="199"/>
    </row>
    <row r="28774" spans="4:4" s="198" customFormat="1" ht="15.75" customHeight="1">
      <c r="D28774" s="199"/>
    </row>
    <row r="28776" spans="4:4" s="198" customFormat="1" ht="15.75" customHeight="1">
      <c r="D28776" s="199"/>
    </row>
    <row r="28778" spans="4:4" s="198" customFormat="1" ht="15.75" customHeight="1">
      <c r="D28778" s="199"/>
    </row>
    <row r="28780" spans="4:4" s="198" customFormat="1" ht="15.75" customHeight="1">
      <c r="D28780" s="199"/>
    </row>
    <row r="28782" spans="4:4" s="198" customFormat="1" ht="15.75" customHeight="1">
      <c r="D28782" s="199"/>
    </row>
    <row r="28784" spans="4:4" s="198" customFormat="1" ht="15.75" customHeight="1">
      <c r="D28784" s="199"/>
    </row>
    <row r="28786" spans="4:4" s="198" customFormat="1" ht="15.75" customHeight="1">
      <c r="D28786" s="199"/>
    </row>
    <row r="28788" spans="4:4" s="198" customFormat="1" ht="15.75" customHeight="1">
      <c r="D28788" s="199"/>
    </row>
    <row r="28790" spans="4:4" s="198" customFormat="1" ht="15.75" customHeight="1">
      <c r="D28790" s="199"/>
    </row>
    <row r="28792" spans="4:4" s="198" customFormat="1" ht="15.75" customHeight="1">
      <c r="D28792" s="199"/>
    </row>
    <row r="28794" spans="4:4" s="198" customFormat="1" ht="15.75" customHeight="1">
      <c r="D28794" s="199"/>
    </row>
    <row r="28796" spans="4:4" s="198" customFormat="1" ht="15.75" customHeight="1">
      <c r="D28796" s="199"/>
    </row>
    <row r="28798" spans="4:4" s="198" customFormat="1" ht="15.75" customHeight="1">
      <c r="D28798" s="199"/>
    </row>
    <row r="28800" spans="4:4" s="198" customFormat="1" ht="15.75" customHeight="1">
      <c r="D28800" s="199"/>
    </row>
    <row r="28802" spans="4:4" s="198" customFormat="1" ht="15.75" customHeight="1">
      <c r="D28802" s="199"/>
    </row>
    <row r="28804" spans="4:4" s="198" customFormat="1" ht="15.75" customHeight="1">
      <c r="D28804" s="199"/>
    </row>
    <row r="28806" spans="4:4" s="198" customFormat="1" ht="15.75" customHeight="1">
      <c r="D28806" s="199"/>
    </row>
    <row r="28808" spans="4:4" s="198" customFormat="1" ht="15.75" customHeight="1">
      <c r="D28808" s="199"/>
    </row>
    <row r="28810" spans="4:4" s="198" customFormat="1" ht="15.75" customHeight="1">
      <c r="D28810" s="199"/>
    </row>
    <row r="28812" spans="4:4" s="198" customFormat="1" ht="15.75" customHeight="1">
      <c r="D28812" s="199"/>
    </row>
    <row r="28814" spans="4:4" s="198" customFormat="1" ht="15.75" customHeight="1">
      <c r="D28814" s="199"/>
    </row>
    <row r="28816" spans="4:4" s="198" customFormat="1" ht="15.75" customHeight="1">
      <c r="D28816" s="199"/>
    </row>
    <row r="28818" spans="4:4" s="198" customFormat="1" ht="15.75" customHeight="1">
      <c r="D28818" s="199"/>
    </row>
    <row r="28820" spans="4:4" s="198" customFormat="1" ht="15.75" customHeight="1">
      <c r="D28820" s="199"/>
    </row>
    <row r="28822" spans="4:4" s="198" customFormat="1" ht="15.75" customHeight="1">
      <c r="D28822" s="199"/>
    </row>
    <row r="28824" spans="4:4" s="198" customFormat="1" ht="15.75" customHeight="1">
      <c r="D28824" s="199"/>
    </row>
    <row r="28826" spans="4:4" s="198" customFormat="1" ht="15.75" customHeight="1">
      <c r="D28826" s="199"/>
    </row>
    <row r="28828" spans="4:4" s="198" customFormat="1" ht="15.75" customHeight="1">
      <c r="D28828" s="199"/>
    </row>
    <row r="28830" spans="4:4" s="198" customFormat="1" ht="15.75" customHeight="1">
      <c r="D28830" s="199"/>
    </row>
    <row r="28832" spans="4:4" s="198" customFormat="1" ht="15.75" customHeight="1">
      <c r="D28832" s="199"/>
    </row>
    <row r="28834" spans="4:4" s="198" customFormat="1" ht="15.75" customHeight="1">
      <c r="D28834" s="199"/>
    </row>
    <row r="28836" spans="4:4" s="198" customFormat="1" ht="15.75" customHeight="1">
      <c r="D28836" s="199"/>
    </row>
    <row r="28838" spans="4:4" s="198" customFormat="1" ht="15.75" customHeight="1">
      <c r="D28838" s="199"/>
    </row>
    <row r="28840" spans="4:4" s="198" customFormat="1" ht="15.75" customHeight="1">
      <c r="D28840" s="199"/>
    </row>
    <row r="28842" spans="4:4" s="198" customFormat="1" ht="15.75" customHeight="1">
      <c r="D28842" s="199"/>
    </row>
    <row r="28844" spans="4:4" s="198" customFormat="1" ht="15.75" customHeight="1">
      <c r="D28844" s="199"/>
    </row>
    <row r="28846" spans="4:4" s="198" customFormat="1" ht="15.75" customHeight="1">
      <c r="D28846" s="199"/>
    </row>
    <row r="28848" spans="4:4" s="198" customFormat="1" ht="15.75" customHeight="1">
      <c r="D28848" s="199"/>
    </row>
    <row r="28850" spans="4:4" s="198" customFormat="1" ht="15.75" customHeight="1">
      <c r="D28850" s="199"/>
    </row>
    <row r="28852" spans="4:4" s="198" customFormat="1" ht="15.75" customHeight="1">
      <c r="D28852" s="199"/>
    </row>
    <row r="28854" spans="4:4" s="198" customFormat="1" ht="15.75" customHeight="1">
      <c r="D28854" s="199"/>
    </row>
    <row r="28856" spans="4:4" s="198" customFormat="1" ht="15.75" customHeight="1">
      <c r="D28856" s="199"/>
    </row>
    <row r="28858" spans="4:4" s="198" customFormat="1" ht="15.75" customHeight="1">
      <c r="D28858" s="199"/>
    </row>
    <row r="28860" spans="4:4" s="198" customFormat="1" ht="15.75" customHeight="1">
      <c r="D28860" s="199"/>
    </row>
    <row r="28862" spans="4:4" s="198" customFormat="1" ht="15.75" customHeight="1">
      <c r="D28862" s="199"/>
    </row>
    <row r="28864" spans="4:4" s="198" customFormat="1" ht="15.75" customHeight="1">
      <c r="D28864" s="199"/>
    </row>
    <row r="28866" spans="4:4" s="198" customFormat="1" ht="15.75" customHeight="1">
      <c r="D28866" s="199"/>
    </row>
    <row r="28868" spans="4:4" s="198" customFormat="1" ht="15.75" customHeight="1">
      <c r="D28868" s="199"/>
    </row>
    <row r="28870" spans="4:4" s="198" customFormat="1" ht="15.75" customHeight="1">
      <c r="D28870" s="199"/>
    </row>
    <row r="28872" spans="4:4" s="198" customFormat="1" ht="15.75" customHeight="1">
      <c r="D28872" s="199"/>
    </row>
    <row r="28874" spans="4:4" s="198" customFormat="1" ht="15.75" customHeight="1">
      <c r="D28874" s="199"/>
    </row>
    <row r="28876" spans="4:4" s="198" customFormat="1" ht="15.75" customHeight="1">
      <c r="D28876" s="199"/>
    </row>
    <row r="28878" spans="4:4" s="198" customFormat="1" ht="15.75" customHeight="1">
      <c r="D28878" s="199"/>
    </row>
    <row r="28880" spans="4:4" s="198" customFormat="1" ht="15.75" customHeight="1">
      <c r="D28880" s="199"/>
    </row>
    <row r="28882" spans="4:4" s="198" customFormat="1" ht="15.75" customHeight="1">
      <c r="D28882" s="199"/>
    </row>
    <row r="28884" spans="4:4" s="198" customFormat="1" ht="15.75" customHeight="1">
      <c r="D28884" s="199"/>
    </row>
    <row r="28886" spans="4:4" s="198" customFormat="1" ht="15.75" customHeight="1">
      <c r="D28886" s="199"/>
    </row>
    <row r="28888" spans="4:4" s="198" customFormat="1" ht="15.75" customHeight="1">
      <c r="D28888" s="199"/>
    </row>
    <row r="28890" spans="4:4" s="198" customFormat="1" ht="15.75" customHeight="1">
      <c r="D28890" s="199"/>
    </row>
    <row r="28892" spans="4:4" s="198" customFormat="1" ht="15.75" customHeight="1">
      <c r="D28892" s="199"/>
    </row>
    <row r="28894" spans="4:4" s="198" customFormat="1" ht="15.75" customHeight="1">
      <c r="D28894" s="199"/>
    </row>
    <row r="28896" spans="4:4" s="198" customFormat="1" ht="15.75" customHeight="1">
      <c r="D28896" s="199"/>
    </row>
    <row r="28898" spans="4:4" s="198" customFormat="1" ht="15.75" customHeight="1">
      <c r="D28898" s="199"/>
    </row>
    <row r="28900" spans="4:4" s="198" customFormat="1" ht="15.75" customHeight="1">
      <c r="D28900" s="199"/>
    </row>
    <row r="28902" spans="4:4" s="198" customFormat="1" ht="15.75" customHeight="1">
      <c r="D28902" s="199"/>
    </row>
    <row r="28904" spans="4:4" s="198" customFormat="1" ht="15.75" customHeight="1">
      <c r="D28904" s="199"/>
    </row>
    <row r="28906" spans="4:4" s="198" customFormat="1" ht="15.75" customHeight="1">
      <c r="D28906" s="199"/>
    </row>
    <row r="28908" spans="4:4" s="198" customFormat="1" ht="15.75" customHeight="1">
      <c r="D28908" s="199"/>
    </row>
    <row r="28910" spans="4:4" s="198" customFormat="1" ht="15.75" customHeight="1">
      <c r="D28910" s="199"/>
    </row>
    <row r="28912" spans="4:4" s="198" customFormat="1" ht="15.75" customHeight="1">
      <c r="D28912" s="199"/>
    </row>
    <row r="28914" spans="4:4" s="198" customFormat="1" ht="15.75" customHeight="1">
      <c r="D28914" s="199"/>
    </row>
    <row r="28916" spans="4:4" s="198" customFormat="1" ht="15.75" customHeight="1">
      <c r="D28916" s="199"/>
    </row>
    <row r="28918" spans="4:4" s="198" customFormat="1" ht="15.75" customHeight="1">
      <c r="D28918" s="199"/>
    </row>
    <row r="28920" spans="4:4" s="198" customFormat="1" ht="15.75" customHeight="1">
      <c r="D28920" s="199"/>
    </row>
    <row r="28922" spans="4:4" s="198" customFormat="1" ht="15.75" customHeight="1">
      <c r="D28922" s="199"/>
    </row>
    <row r="28924" spans="4:4" s="198" customFormat="1" ht="15.75" customHeight="1">
      <c r="D28924" s="199"/>
    </row>
    <row r="28926" spans="4:4" s="198" customFormat="1" ht="15.75" customHeight="1">
      <c r="D28926" s="199"/>
    </row>
    <row r="28928" spans="4:4" s="198" customFormat="1" ht="15.75" customHeight="1">
      <c r="D28928" s="199"/>
    </row>
    <row r="28930" spans="4:4" s="198" customFormat="1" ht="15.75" customHeight="1">
      <c r="D28930" s="199"/>
    </row>
    <row r="28932" spans="4:4" s="198" customFormat="1" ht="15.75" customHeight="1">
      <c r="D28932" s="199"/>
    </row>
    <row r="28934" spans="4:4" s="198" customFormat="1" ht="15.75" customHeight="1">
      <c r="D28934" s="199"/>
    </row>
    <row r="28936" spans="4:4" s="198" customFormat="1" ht="15.75" customHeight="1">
      <c r="D28936" s="199"/>
    </row>
    <row r="28938" spans="4:4" s="198" customFormat="1" ht="15.75" customHeight="1">
      <c r="D28938" s="199"/>
    </row>
    <row r="28940" spans="4:4" s="198" customFormat="1" ht="15.75" customHeight="1">
      <c r="D28940" s="199"/>
    </row>
    <row r="28942" spans="4:4" s="198" customFormat="1" ht="15.75" customHeight="1">
      <c r="D28942" s="199"/>
    </row>
    <row r="28944" spans="4:4" s="198" customFormat="1" ht="15.75" customHeight="1">
      <c r="D28944" s="199"/>
    </row>
    <row r="28946" spans="4:4" s="198" customFormat="1" ht="15.75" customHeight="1">
      <c r="D28946" s="199"/>
    </row>
    <row r="28948" spans="4:4" s="198" customFormat="1" ht="15.75" customHeight="1">
      <c r="D28948" s="199"/>
    </row>
    <row r="28950" spans="4:4" s="198" customFormat="1" ht="15.75" customHeight="1">
      <c r="D28950" s="199"/>
    </row>
    <row r="28952" spans="4:4" s="198" customFormat="1" ht="15.75" customHeight="1">
      <c r="D28952" s="199"/>
    </row>
    <row r="28954" spans="4:4" s="198" customFormat="1" ht="15.75" customHeight="1">
      <c r="D28954" s="199"/>
    </row>
    <row r="28956" spans="4:4" s="198" customFormat="1" ht="15.75" customHeight="1">
      <c r="D28956" s="199"/>
    </row>
    <row r="28958" spans="4:4" s="198" customFormat="1" ht="15.75" customHeight="1">
      <c r="D28958" s="199"/>
    </row>
    <row r="28960" spans="4:4" s="198" customFormat="1" ht="15.75" customHeight="1">
      <c r="D28960" s="199"/>
    </row>
    <row r="28962" spans="4:4" s="198" customFormat="1" ht="15.75" customHeight="1">
      <c r="D28962" s="199"/>
    </row>
    <row r="28964" spans="4:4" s="198" customFormat="1" ht="15.75" customHeight="1">
      <c r="D28964" s="199"/>
    </row>
    <row r="28966" spans="4:4" s="198" customFormat="1" ht="15.75" customHeight="1">
      <c r="D28966" s="199"/>
    </row>
    <row r="28968" spans="4:4" s="198" customFormat="1" ht="15.75" customHeight="1">
      <c r="D28968" s="199"/>
    </row>
    <row r="28970" spans="4:4" s="198" customFormat="1" ht="15.75" customHeight="1">
      <c r="D28970" s="199"/>
    </row>
    <row r="28972" spans="4:4" s="198" customFormat="1" ht="15.75" customHeight="1">
      <c r="D28972" s="199"/>
    </row>
    <row r="28974" spans="4:4" s="198" customFormat="1" ht="15.75" customHeight="1">
      <c r="D28974" s="199"/>
    </row>
    <row r="28976" spans="4:4" s="198" customFormat="1" ht="15.75" customHeight="1">
      <c r="D28976" s="199"/>
    </row>
    <row r="28978" spans="4:4" s="198" customFormat="1" ht="15.75" customHeight="1">
      <c r="D28978" s="199"/>
    </row>
    <row r="28980" spans="4:4" s="198" customFormat="1" ht="15.75" customHeight="1">
      <c r="D28980" s="199"/>
    </row>
    <row r="28982" spans="4:4" s="198" customFormat="1" ht="15.75" customHeight="1">
      <c r="D28982" s="199"/>
    </row>
    <row r="28984" spans="4:4" s="198" customFormat="1" ht="15.75" customHeight="1">
      <c r="D28984" s="199"/>
    </row>
    <row r="28986" spans="4:4" s="198" customFormat="1" ht="15.75" customHeight="1">
      <c r="D28986" s="199"/>
    </row>
    <row r="28988" spans="4:4" s="198" customFormat="1" ht="15.75" customHeight="1">
      <c r="D28988" s="199"/>
    </row>
    <row r="28990" spans="4:4" s="198" customFormat="1" ht="15.75" customHeight="1">
      <c r="D28990" s="199"/>
    </row>
    <row r="28992" spans="4:4" s="198" customFormat="1" ht="15.75" customHeight="1">
      <c r="D28992" s="199"/>
    </row>
    <row r="28994" spans="4:4" s="198" customFormat="1" ht="15.75" customHeight="1">
      <c r="D28994" s="199"/>
    </row>
    <row r="28996" spans="4:4" s="198" customFormat="1" ht="15.75" customHeight="1">
      <c r="D28996" s="199"/>
    </row>
    <row r="28998" spans="4:4" s="198" customFormat="1" ht="15.75" customHeight="1">
      <c r="D28998" s="199"/>
    </row>
    <row r="29000" spans="4:4" s="198" customFormat="1" ht="15.75" customHeight="1">
      <c r="D29000" s="199"/>
    </row>
    <row r="29002" spans="4:4" s="198" customFormat="1" ht="15.75" customHeight="1">
      <c r="D29002" s="199"/>
    </row>
    <row r="29004" spans="4:4" s="198" customFormat="1" ht="15.75" customHeight="1">
      <c r="D29004" s="199"/>
    </row>
    <row r="29006" spans="4:4" s="198" customFormat="1" ht="15.75" customHeight="1">
      <c r="D29006" s="199"/>
    </row>
    <row r="29008" spans="4:4" s="198" customFormat="1" ht="15.75" customHeight="1">
      <c r="D29008" s="199"/>
    </row>
    <row r="29010" spans="4:4" s="198" customFormat="1" ht="15.75" customHeight="1">
      <c r="D29010" s="199"/>
    </row>
    <row r="29012" spans="4:4" s="198" customFormat="1" ht="15.75" customHeight="1">
      <c r="D29012" s="199"/>
    </row>
    <row r="29014" spans="4:4" s="198" customFormat="1" ht="15.75" customHeight="1">
      <c r="D29014" s="199"/>
    </row>
    <row r="29016" spans="4:4" s="198" customFormat="1" ht="15.75" customHeight="1">
      <c r="D29016" s="199"/>
    </row>
    <row r="29018" spans="4:4" s="198" customFormat="1" ht="15.75" customHeight="1">
      <c r="D29018" s="199"/>
    </row>
    <row r="29020" spans="4:4" s="198" customFormat="1" ht="15.75" customHeight="1">
      <c r="D29020" s="199"/>
    </row>
    <row r="29022" spans="4:4" s="198" customFormat="1" ht="15.75" customHeight="1">
      <c r="D29022" s="199"/>
    </row>
    <row r="29024" spans="4:4" s="198" customFormat="1" ht="15.75" customHeight="1">
      <c r="D29024" s="199"/>
    </row>
    <row r="29026" spans="4:4" s="198" customFormat="1" ht="15.75" customHeight="1">
      <c r="D29026" s="199"/>
    </row>
    <row r="29028" spans="4:4" s="198" customFormat="1" ht="15.75" customHeight="1">
      <c r="D29028" s="199"/>
    </row>
    <row r="29030" spans="4:4" s="198" customFormat="1" ht="15.75" customHeight="1">
      <c r="D29030" s="199"/>
    </row>
    <row r="29032" spans="4:4" s="198" customFormat="1" ht="15.75" customHeight="1">
      <c r="D29032" s="199"/>
    </row>
    <row r="29034" spans="4:4" s="198" customFormat="1" ht="15.75" customHeight="1">
      <c r="D29034" s="199"/>
    </row>
    <row r="29036" spans="4:4" s="198" customFormat="1" ht="15.75" customHeight="1">
      <c r="D29036" s="199"/>
    </row>
    <row r="29038" spans="4:4" s="198" customFormat="1" ht="15.75" customHeight="1">
      <c r="D29038" s="199"/>
    </row>
    <row r="29040" spans="4:4" s="198" customFormat="1" ht="15.75" customHeight="1">
      <c r="D29040" s="199"/>
    </row>
    <row r="29042" spans="4:4" s="198" customFormat="1" ht="15.75" customHeight="1">
      <c r="D29042" s="199"/>
    </row>
    <row r="29044" spans="4:4" s="198" customFormat="1" ht="15.75" customHeight="1">
      <c r="D29044" s="199"/>
    </row>
    <row r="29046" spans="4:4" s="198" customFormat="1" ht="15.75" customHeight="1">
      <c r="D29046" s="199"/>
    </row>
    <row r="29048" spans="4:4" s="198" customFormat="1" ht="15.75" customHeight="1">
      <c r="D29048" s="199"/>
    </row>
    <row r="29050" spans="4:4" s="198" customFormat="1" ht="15.75" customHeight="1">
      <c r="D29050" s="199"/>
    </row>
    <row r="29052" spans="4:4" s="198" customFormat="1" ht="15.75" customHeight="1">
      <c r="D29052" s="199"/>
    </row>
    <row r="29054" spans="4:4" s="198" customFormat="1" ht="15.75" customHeight="1">
      <c r="D29054" s="199"/>
    </row>
    <row r="29056" spans="4:4" s="198" customFormat="1" ht="15.75" customHeight="1">
      <c r="D29056" s="199"/>
    </row>
    <row r="29058" spans="4:4" s="198" customFormat="1" ht="15.75" customHeight="1">
      <c r="D29058" s="199"/>
    </row>
    <row r="29060" spans="4:4" s="198" customFormat="1" ht="15.75" customHeight="1">
      <c r="D29060" s="199"/>
    </row>
    <row r="29062" spans="4:4" s="198" customFormat="1" ht="15.75" customHeight="1">
      <c r="D29062" s="199"/>
    </row>
    <row r="29064" spans="4:4" s="198" customFormat="1" ht="15.75" customHeight="1">
      <c r="D29064" s="199"/>
    </row>
    <row r="29066" spans="4:4" s="198" customFormat="1" ht="15.75" customHeight="1">
      <c r="D29066" s="199"/>
    </row>
    <row r="29068" spans="4:4" s="198" customFormat="1" ht="15.75" customHeight="1">
      <c r="D29068" s="199"/>
    </row>
    <row r="29070" spans="4:4" s="198" customFormat="1" ht="15.75" customHeight="1">
      <c r="D29070" s="199"/>
    </row>
    <row r="29072" spans="4:4" s="198" customFormat="1" ht="15.75" customHeight="1">
      <c r="D29072" s="199"/>
    </row>
    <row r="29074" spans="4:4" s="198" customFormat="1" ht="15.75" customHeight="1">
      <c r="D29074" s="199"/>
    </row>
    <row r="29076" spans="4:4" s="198" customFormat="1" ht="15.75" customHeight="1">
      <c r="D29076" s="199"/>
    </row>
    <row r="29078" spans="4:4" s="198" customFormat="1" ht="15.75" customHeight="1">
      <c r="D29078" s="199"/>
    </row>
    <row r="29080" spans="4:4" s="198" customFormat="1" ht="15.75" customHeight="1">
      <c r="D29080" s="199"/>
    </row>
    <row r="29082" spans="4:4" s="198" customFormat="1" ht="15.75" customHeight="1">
      <c r="D29082" s="199"/>
    </row>
    <row r="29084" spans="4:4" s="198" customFormat="1" ht="15.75" customHeight="1">
      <c r="D29084" s="199"/>
    </row>
    <row r="29086" spans="4:4" s="198" customFormat="1" ht="15.75" customHeight="1">
      <c r="D29086" s="199"/>
    </row>
    <row r="29088" spans="4:4" s="198" customFormat="1" ht="15.75" customHeight="1">
      <c r="D29088" s="199"/>
    </row>
    <row r="29090" spans="4:4" s="198" customFormat="1" ht="15.75" customHeight="1">
      <c r="D29090" s="199"/>
    </row>
    <row r="29092" spans="4:4" s="198" customFormat="1" ht="15.75" customHeight="1">
      <c r="D29092" s="199"/>
    </row>
    <row r="29094" spans="4:4" s="198" customFormat="1" ht="15.75" customHeight="1">
      <c r="D29094" s="199"/>
    </row>
    <row r="29096" spans="4:4" s="198" customFormat="1" ht="15.75" customHeight="1">
      <c r="D29096" s="199"/>
    </row>
    <row r="29098" spans="4:4" s="198" customFormat="1" ht="15.75" customHeight="1">
      <c r="D29098" s="199"/>
    </row>
    <row r="29100" spans="4:4" s="198" customFormat="1" ht="15.75" customHeight="1">
      <c r="D29100" s="199"/>
    </row>
    <row r="29102" spans="4:4" s="198" customFormat="1" ht="15.75" customHeight="1">
      <c r="D29102" s="199"/>
    </row>
    <row r="29104" spans="4:4" s="198" customFormat="1" ht="15.75" customHeight="1">
      <c r="D29104" s="199"/>
    </row>
    <row r="29106" spans="4:4" s="198" customFormat="1" ht="15.75" customHeight="1">
      <c r="D29106" s="199"/>
    </row>
    <row r="29108" spans="4:4" s="198" customFormat="1" ht="15.75" customHeight="1">
      <c r="D29108" s="199"/>
    </row>
    <row r="29110" spans="4:4" s="198" customFormat="1" ht="15.75" customHeight="1">
      <c r="D29110" s="199"/>
    </row>
    <row r="29112" spans="4:4" s="198" customFormat="1" ht="15.75" customHeight="1">
      <c r="D29112" s="199"/>
    </row>
    <row r="29114" spans="4:4" s="198" customFormat="1" ht="15.75" customHeight="1">
      <c r="D29114" s="199"/>
    </row>
    <row r="29116" spans="4:4" s="198" customFormat="1" ht="15.75" customHeight="1">
      <c r="D29116" s="199"/>
    </row>
    <row r="29118" spans="4:4" s="198" customFormat="1" ht="15.75" customHeight="1">
      <c r="D29118" s="199"/>
    </row>
    <row r="29120" spans="4:4" s="198" customFormat="1" ht="15.75" customHeight="1">
      <c r="D29120" s="199"/>
    </row>
    <row r="29122" spans="4:4" s="198" customFormat="1" ht="15.75" customHeight="1">
      <c r="D29122" s="199"/>
    </row>
    <row r="29124" spans="4:4" s="198" customFormat="1" ht="15.75" customHeight="1">
      <c r="D29124" s="199"/>
    </row>
    <row r="29126" spans="4:4" s="198" customFormat="1" ht="15.75" customHeight="1">
      <c r="D29126" s="199"/>
    </row>
    <row r="29128" spans="4:4" s="198" customFormat="1" ht="15.75" customHeight="1">
      <c r="D29128" s="199"/>
    </row>
    <row r="29130" spans="4:4" s="198" customFormat="1" ht="15.75" customHeight="1">
      <c r="D29130" s="199"/>
    </row>
    <row r="29132" spans="4:4" s="198" customFormat="1" ht="15.75" customHeight="1">
      <c r="D29132" s="199"/>
    </row>
    <row r="29134" spans="4:4" s="198" customFormat="1" ht="15.75" customHeight="1">
      <c r="D29134" s="199"/>
    </row>
    <row r="29136" spans="4:4" s="198" customFormat="1" ht="15.75" customHeight="1">
      <c r="D29136" s="199"/>
    </row>
    <row r="29138" spans="4:4" s="198" customFormat="1" ht="15.75" customHeight="1">
      <c r="D29138" s="199"/>
    </row>
    <row r="29140" spans="4:4" s="198" customFormat="1" ht="15.75" customHeight="1">
      <c r="D29140" s="199"/>
    </row>
    <row r="29142" spans="4:4" s="198" customFormat="1" ht="15.75" customHeight="1">
      <c r="D29142" s="199"/>
    </row>
    <row r="29144" spans="4:4" s="198" customFormat="1" ht="15.75" customHeight="1">
      <c r="D29144" s="199"/>
    </row>
    <row r="29146" spans="4:4" s="198" customFormat="1" ht="15.75" customHeight="1">
      <c r="D29146" s="199"/>
    </row>
    <row r="29148" spans="4:4" s="198" customFormat="1" ht="15.75" customHeight="1">
      <c r="D29148" s="199"/>
    </row>
    <row r="29150" spans="4:4" s="198" customFormat="1" ht="15.75" customHeight="1">
      <c r="D29150" s="199"/>
    </row>
    <row r="29152" spans="4:4" s="198" customFormat="1" ht="15.75" customHeight="1">
      <c r="D29152" s="199"/>
    </row>
    <row r="29154" spans="4:4" s="198" customFormat="1" ht="15.75" customHeight="1">
      <c r="D29154" s="199"/>
    </row>
    <row r="29156" spans="4:4" s="198" customFormat="1" ht="15.75" customHeight="1">
      <c r="D29156" s="199"/>
    </row>
    <row r="29158" spans="4:4" s="198" customFormat="1" ht="15.75" customHeight="1">
      <c r="D29158" s="199"/>
    </row>
    <row r="29160" spans="4:4" s="198" customFormat="1" ht="15.75" customHeight="1">
      <c r="D29160" s="199"/>
    </row>
    <row r="29162" spans="4:4" s="198" customFormat="1" ht="15.75" customHeight="1">
      <c r="D29162" s="199"/>
    </row>
    <row r="29164" spans="4:4" s="198" customFormat="1" ht="15.75" customHeight="1">
      <c r="D29164" s="199"/>
    </row>
    <row r="29166" spans="4:4" s="198" customFormat="1" ht="15.75" customHeight="1">
      <c r="D29166" s="199"/>
    </row>
    <row r="29168" spans="4:4" s="198" customFormat="1" ht="15.75" customHeight="1">
      <c r="D29168" s="199"/>
    </row>
    <row r="29170" spans="4:4" s="198" customFormat="1" ht="15.75" customHeight="1">
      <c r="D29170" s="199"/>
    </row>
    <row r="29172" spans="4:4" s="198" customFormat="1" ht="15.75" customHeight="1">
      <c r="D29172" s="199"/>
    </row>
    <row r="29174" spans="4:4" s="198" customFormat="1" ht="15.75" customHeight="1">
      <c r="D29174" s="199"/>
    </row>
    <row r="29176" spans="4:4" s="198" customFormat="1" ht="15.75" customHeight="1">
      <c r="D29176" s="199"/>
    </row>
    <row r="29178" spans="4:4" s="198" customFormat="1" ht="15.75" customHeight="1">
      <c r="D29178" s="199"/>
    </row>
    <row r="29180" spans="4:4" s="198" customFormat="1" ht="15.75" customHeight="1">
      <c r="D29180" s="199"/>
    </row>
    <row r="29182" spans="4:4" s="198" customFormat="1" ht="15.75" customHeight="1">
      <c r="D29182" s="199"/>
    </row>
    <row r="29184" spans="4:4" s="198" customFormat="1" ht="15.75" customHeight="1">
      <c r="D29184" s="199"/>
    </row>
    <row r="29186" spans="4:4" s="198" customFormat="1" ht="15.75" customHeight="1">
      <c r="D29186" s="199"/>
    </row>
    <row r="29188" spans="4:4" s="198" customFormat="1" ht="15.75" customHeight="1">
      <c r="D29188" s="199"/>
    </row>
    <row r="29190" spans="4:4" s="198" customFormat="1" ht="15.75" customHeight="1">
      <c r="D29190" s="199"/>
    </row>
    <row r="29192" spans="4:4" s="198" customFormat="1" ht="15.75" customHeight="1">
      <c r="D29192" s="199"/>
    </row>
    <row r="29194" spans="4:4" s="198" customFormat="1" ht="15.75" customHeight="1">
      <c r="D29194" s="199"/>
    </row>
    <row r="29196" spans="4:4" s="198" customFormat="1" ht="15.75" customHeight="1">
      <c r="D29196" s="199"/>
    </row>
    <row r="29198" spans="4:4" s="198" customFormat="1" ht="15.75" customHeight="1">
      <c r="D29198" s="199"/>
    </row>
    <row r="29200" spans="4:4" s="198" customFormat="1" ht="15.75" customHeight="1">
      <c r="D29200" s="199"/>
    </row>
    <row r="29202" spans="4:4" s="198" customFormat="1" ht="15.75" customHeight="1">
      <c r="D29202" s="199"/>
    </row>
    <row r="29204" spans="4:4" s="198" customFormat="1" ht="15.75" customHeight="1">
      <c r="D29204" s="199"/>
    </row>
    <row r="29206" spans="4:4" s="198" customFormat="1" ht="15.75" customHeight="1">
      <c r="D29206" s="199"/>
    </row>
    <row r="29208" spans="4:4" s="198" customFormat="1" ht="15.75" customHeight="1">
      <c r="D29208" s="199"/>
    </row>
    <row r="29210" spans="4:4" s="198" customFormat="1" ht="15.75" customHeight="1">
      <c r="D29210" s="199"/>
    </row>
    <row r="29212" spans="4:4" s="198" customFormat="1" ht="15.75" customHeight="1">
      <c r="D29212" s="199"/>
    </row>
    <row r="29214" spans="4:4" s="198" customFormat="1" ht="15.75" customHeight="1">
      <c r="D29214" s="199"/>
    </row>
    <row r="29216" spans="4:4" s="198" customFormat="1" ht="15.75" customHeight="1">
      <c r="D29216" s="199"/>
    </row>
    <row r="29218" spans="4:4" s="198" customFormat="1" ht="15.75" customHeight="1">
      <c r="D29218" s="199"/>
    </row>
    <row r="29220" spans="4:4" s="198" customFormat="1" ht="15.75" customHeight="1">
      <c r="D29220" s="199"/>
    </row>
    <row r="29222" spans="4:4" s="198" customFormat="1" ht="15.75" customHeight="1">
      <c r="D29222" s="199"/>
    </row>
    <row r="29224" spans="4:4" s="198" customFormat="1" ht="15.75" customHeight="1">
      <c r="D29224" s="199"/>
    </row>
    <row r="29226" spans="4:4" s="198" customFormat="1" ht="15.75" customHeight="1">
      <c r="D29226" s="199"/>
    </row>
    <row r="29228" spans="4:4" s="198" customFormat="1" ht="15.75" customHeight="1">
      <c r="D29228" s="199"/>
    </row>
    <row r="29230" spans="4:4" s="198" customFormat="1" ht="15.75" customHeight="1">
      <c r="D29230" s="199"/>
    </row>
    <row r="29232" spans="4:4" s="198" customFormat="1" ht="15.75" customHeight="1">
      <c r="D29232" s="199"/>
    </row>
    <row r="29234" spans="4:4" s="198" customFormat="1" ht="15.75" customHeight="1">
      <c r="D29234" s="199"/>
    </row>
    <row r="29236" spans="4:4" s="198" customFormat="1" ht="15.75" customHeight="1">
      <c r="D29236" s="199"/>
    </row>
    <row r="29238" spans="4:4" s="198" customFormat="1" ht="15.75" customHeight="1">
      <c r="D29238" s="199"/>
    </row>
    <row r="29240" spans="4:4" s="198" customFormat="1" ht="15.75" customHeight="1">
      <c r="D29240" s="199"/>
    </row>
    <row r="29242" spans="4:4" s="198" customFormat="1" ht="15.75" customHeight="1">
      <c r="D29242" s="199"/>
    </row>
    <row r="29244" spans="4:4" s="198" customFormat="1" ht="15.75" customHeight="1">
      <c r="D29244" s="199"/>
    </row>
    <row r="29246" spans="4:4" s="198" customFormat="1" ht="15.75" customHeight="1">
      <c r="D29246" s="199"/>
    </row>
    <row r="29248" spans="4:4" s="198" customFormat="1" ht="15.75" customHeight="1">
      <c r="D29248" s="199"/>
    </row>
    <row r="29250" spans="4:4" s="198" customFormat="1" ht="15.75" customHeight="1">
      <c r="D29250" s="199"/>
    </row>
    <row r="29252" spans="4:4" s="198" customFormat="1" ht="15.75" customHeight="1">
      <c r="D29252" s="199"/>
    </row>
    <row r="29254" spans="4:4" s="198" customFormat="1" ht="15.75" customHeight="1">
      <c r="D29254" s="199"/>
    </row>
    <row r="29256" spans="4:4" s="198" customFormat="1" ht="15.75" customHeight="1">
      <c r="D29256" s="199"/>
    </row>
    <row r="29258" spans="4:4" s="198" customFormat="1" ht="15.75" customHeight="1">
      <c r="D29258" s="199"/>
    </row>
    <row r="29260" spans="4:4" s="198" customFormat="1" ht="15.75" customHeight="1">
      <c r="D29260" s="199"/>
    </row>
    <row r="29262" spans="4:4" s="198" customFormat="1" ht="15.75" customHeight="1">
      <c r="D29262" s="199"/>
    </row>
    <row r="29264" spans="4:4" s="198" customFormat="1" ht="15.75" customHeight="1">
      <c r="D29264" s="199"/>
    </row>
    <row r="29266" spans="4:4" s="198" customFormat="1" ht="15.75" customHeight="1">
      <c r="D29266" s="199"/>
    </row>
    <row r="29268" spans="4:4" s="198" customFormat="1" ht="15.75" customHeight="1">
      <c r="D29268" s="199"/>
    </row>
    <row r="29270" spans="4:4" s="198" customFormat="1" ht="15.75" customHeight="1">
      <c r="D29270" s="199"/>
    </row>
    <row r="29272" spans="4:4" s="198" customFormat="1" ht="15.75" customHeight="1">
      <c r="D29272" s="199"/>
    </row>
    <row r="29274" spans="4:4" s="198" customFormat="1" ht="15.75" customHeight="1">
      <c r="D29274" s="199"/>
    </row>
    <row r="29276" spans="4:4" s="198" customFormat="1" ht="15.75" customHeight="1">
      <c r="D29276" s="199"/>
    </row>
    <row r="29278" spans="4:4" s="198" customFormat="1" ht="15.75" customHeight="1">
      <c r="D29278" s="199"/>
    </row>
    <row r="29280" spans="4:4" s="198" customFormat="1" ht="15.75" customHeight="1">
      <c r="D29280" s="199"/>
    </row>
    <row r="29282" spans="4:4" s="198" customFormat="1" ht="15.75" customHeight="1">
      <c r="D29282" s="199"/>
    </row>
    <row r="29284" spans="4:4" s="198" customFormat="1" ht="15.75" customHeight="1">
      <c r="D29284" s="199"/>
    </row>
    <row r="29286" spans="4:4" s="198" customFormat="1" ht="15.75" customHeight="1">
      <c r="D29286" s="199"/>
    </row>
    <row r="29288" spans="4:4" s="198" customFormat="1" ht="15.75" customHeight="1">
      <c r="D29288" s="199"/>
    </row>
    <row r="29290" spans="4:4" s="198" customFormat="1" ht="15.75" customHeight="1">
      <c r="D29290" s="199"/>
    </row>
    <row r="29292" spans="4:4" s="198" customFormat="1" ht="15.75" customHeight="1">
      <c r="D29292" s="199"/>
    </row>
    <row r="29294" spans="4:4" s="198" customFormat="1" ht="15.75" customHeight="1">
      <c r="D29294" s="199"/>
    </row>
    <row r="29296" spans="4:4" s="198" customFormat="1" ht="15.75" customHeight="1">
      <c r="D29296" s="199"/>
    </row>
    <row r="29298" spans="4:4" s="198" customFormat="1" ht="15.75" customHeight="1">
      <c r="D29298" s="199"/>
    </row>
    <row r="29300" spans="4:4" s="198" customFormat="1" ht="15.75" customHeight="1">
      <c r="D29300" s="199"/>
    </row>
    <row r="29302" spans="4:4" s="198" customFormat="1" ht="15.75" customHeight="1">
      <c r="D29302" s="199"/>
    </row>
    <row r="29304" spans="4:4" s="198" customFormat="1" ht="15.75" customHeight="1">
      <c r="D29304" s="199"/>
    </row>
    <row r="29306" spans="4:4" s="198" customFormat="1" ht="15.75" customHeight="1">
      <c r="D29306" s="199"/>
    </row>
    <row r="29308" spans="4:4" s="198" customFormat="1" ht="15.75" customHeight="1">
      <c r="D29308" s="199"/>
    </row>
    <row r="29310" spans="4:4" s="198" customFormat="1" ht="15.75" customHeight="1">
      <c r="D29310" s="199"/>
    </row>
    <row r="29312" spans="4:4" s="198" customFormat="1" ht="15.75" customHeight="1">
      <c r="D29312" s="199"/>
    </row>
    <row r="29314" spans="4:4" s="198" customFormat="1" ht="15.75" customHeight="1">
      <c r="D29314" s="199"/>
    </row>
    <row r="29316" spans="4:4" s="198" customFormat="1" ht="15.75" customHeight="1">
      <c r="D29316" s="199"/>
    </row>
    <row r="29318" spans="4:4" s="198" customFormat="1" ht="15.75" customHeight="1">
      <c r="D29318" s="199"/>
    </row>
    <row r="29320" spans="4:4" s="198" customFormat="1" ht="15.75" customHeight="1">
      <c r="D29320" s="199"/>
    </row>
    <row r="29322" spans="4:4" s="198" customFormat="1" ht="15.75" customHeight="1">
      <c r="D29322" s="199"/>
    </row>
    <row r="29324" spans="4:4" s="198" customFormat="1" ht="15.75" customHeight="1">
      <c r="D29324" s="199"/>
    </row>
    <row r="29326" spans="4:4" s="198" customFormat="1" ht="15.75" customHeight="1">
      <c r="D29326" s="199"/>
    </row>
    <row r="29328" spans="4:4" s="198" customFormat="1" ht="15.75" customHeight="1">
      <c r="D29328" s="199"/>
    </row>
    <row r="29330" spans="4:4" s="198" customFormat="1" ht="15.75" customHeight="1">
      <c r="D29330" s="199"/>
    </row>
    <row r="29332" spans="4:4" s="198" customFormat="1" ht="15.75" customHeight="1">
      <c r="D29332" s="199"/>
    </row>
    <row r="29334" spans="4:4" s="198" customFormat="1" ht="15.75" customHeight="1">
      <c r="D29334" s="199"/>
    </row>
    <row r="29336" spans="4:4" s="198" customFormat="1" ht="15.75" customHeight="1">
      <c r="D29336" s="199"/>
    </row>
    <row r="29338" spans="4:4" s="198" customFormat="1" ht="15.75" customHeight="1">
      <c r="D29338" s="199"/>
    </row>
    <row r="29340" spans="4:4" s="198" customFormat="1" ht="15.75" customHeight="1">
      <c r="D29340" s="199"/>
    </row>
    <row r="29342" spans="4:4" s="198" customFormat="1" ht="15.75" customHeight="1">
      <c r="D29342" s="199"/>
    </row>
    <row r="29344" spans="4:4" s="198" customFormat="1" ht="15.75" customHeight="1">
      <c r="D29344" s="199"/>
    </row>
    <row r="29346" spans="4:4" s="198" customFormat="1" ht="15.75" customHeight="1">
      <c r="D29346" s="199"/>
    </row>
    <row r="29348" spans="4:4" s="198" customFormat="1" ht="15.75" customHeight="1">
      <c r="D29348" s="199"/>
    </row>
    <row r="29350" spans="4:4" s="198" customFormat="1" ht="15.75" customHeight="1">
      <c r="D29350" s="199"/>
    </row>
    <row r="29352" spans="4:4" s="198" customFormat="1" ht="15.75" customHeight="1">
      <c r="D29352" s="199"/>
    </row>
    <row r="29354" spans="4:4" s="198" customFormat="1" ht="15.75" customHeight="1">
      <c r="D29354" s="199"/>
    </row>
    <row r="29356" spans="4:4" s="198" customFormat="1" ht="15.75" customHeight="1">
      <c r="D29356" s="199"/>
    </row>
    <row r="29358" spans="4:4" s="198" customFormat="1" ht="15.75" customHeight="1">
      <c r="D29358" s="199"/>
    </row>
    <row r="29360" spans="4:4" s="198" customFormat="1" ht="15.75" customHeight="1">
      <c r="D29360" s="199"/>
    </row>
    <row r="29362" spans="4:4" s="198" customFormat="1" ht="15.75" customHeight="1">
      <c r="D29362" s="199"/>
    </row>
    <row r="29364" spans="4:4" s="198" customFormat="1" ht="15.75" customHeight="1">
      <c r="D29364" s="199"/>
    </row>
    <row r="29366" spans="4:4" s="198" customFormat="1" ht="15.75" customHeight="1">
      <c r="D29366" s="199"/>
    </row>
    <row r="29368" spans="4:4" s="198" customFormat="1" ht="15.75" customHeight="1">
      <c r="D29368" s="199"/>
    </row>
    <row r="29370" spans="4:4" s="198" customFormat="1" ht="15.75" customHeight="1">
      <c r="D29370" s="199"/>
    </row>
    <row r="29372" spans="4:4" s="198" customFormat="1" ht="15.75" customHeight="1">
      <c r="D29372" s="199"/>
    </row>
    <row r="29374" spans="4:4" s="198" customFormat="1" ht="15.75" customHeight="1">
      <c r="D29374" s="199"/>
    </row>
    <row r="29376" spans="4:4" s="198" customFormat="1" ht="15.75" customHeight="1">
      <c r="D29376" s="199"/>
    </row>
    <row r="29378" spans="4:4" s="198" customFormat="1" ht="15.75" customHeight="1">
      <c r="D29378" s="199"/>
    </row>
    <row r="29380" spans="4:4" s="198" customFormat="1" ht="15.75" customHeight="1">
      <c r="D29380" s="199"/>
    </row>
    <row r="29382" spans="4:4" s="198" customFormat="1" ht="15.75" customHeight="1">
      <c r="D29382" s="199"/>
    </row>
    <row r="29384" spans="4:4" s="198" customFormat="1" ht="15.75" customHeight="1">
      <c r="D29384" s="199"/>
    </row>
    <row r="29386" spans="4:4" s="198" customFormat="1" ht="15.75" customHeight="1">
      <c r="D29386" s="199"/>
    </row>
    <row r="29388" spans="4:4" s="198" customFormat="1" ht="15.75" customHeight="1">
      <c r="D29388" s="199"/>
    </row>
    <row r="29390" spans="4:4" s="198" customFormat="1" ht="15.75" customHeight="1">
      <c r="D29390" s="199"/>
    </row>
    <row r="29392" spans="4:4" s="198" customFormat="1" ht="15.75" customHeight="1">
      <c r="D29392" s="199"/>
    </row>
    <row r="29394" spans="4:4" s="198" customFormat="1" ht="15.75" customHeight="1">
      <c r="D29394" s="199"/>
    </row>
    <row r="29396" spans="4:4" s="198" customFormat="1" ht="15.75" customHeight="1">
      <c r="D29396" s="199"/>
    </row>
    <row r="29398" spans="4:4" s="198" customFormat="1" ht="15.75" customHeight="1">
      <c r="D29398" s="199"/>
    </row>
    <row r="29400" spans="4:4" s="198" customFormat="1" ht="15.75" customHeight="1">
      <c r="D29400" s="199"/>
    </row>
    <row r="29402" spans="4:4" s="198" customFormat="1" ht="15.75" customHeight="1">
      <c r="D29402" s="199"/>
    </row>
    <row r="29404" spans="4:4" s="198" customFormat="1" ht="15.75" customHeight="1">
      <c r="D29404" s="199"/>
    </row>
    <row r="29406" spans="4:4" s="198" customFormat="1" ht="15.75" customHeight="1">
      <c r="D29406" s="199"/>
    </row>
    <row r="29408" spans="4:4" s="198" customFormat="1" ht="15.75" customHeight="1">
      <c r="D29408" s="199"/>
    </row>
    <row r="29410" spans="4:4" s="198" customFormat="1" ht="15.75" customHeight="1">
      <c r="D29410" s="199"/>
    </row>
    <row r="29412" spans="4:4" s="198" customFormat="1" ht="15.75" customHeight="1">
      <c r="D29412" s="199"/>
    </row>
    <row r="29414" spans="4:4" s="198" customFormat="1" ht="15.75" customHeight="1">
      <c r="D29414" s="199"/>
    </row>
    <row r="29416" spans="4:4" s="198" customFormat="1" ht="15.75" customHeight="1">
      <c r="D29416" s="199"/>
    </row>
    <row r="29418" spans="4:4" s="198" customFormat="1" ht="15.75" customHeight="1">
      <c r="D29418" s="199"/>
    </row>
    <row r="29420" spans="4:4" s="198" customFormat="1" ht="15.75" customHeight="1">
      <c r="D29420" s="199"/>
    </row>
    <row r="29422" spans="4:4" s="198" customFormat="1" ht="15.75" customHeight="1">
      <c r="D29422" s="199"/>
    </row>
    <row r="29424" spans="4:4" s="198" customFormat="1" ht="15.75" customHeight="1">
      <c r="D29424" s="199"/>
    </row>
    <row r="29426" spans="4:4" s="198" customFormat="1" ht="15.75" customHeight="1">
      <c r="D29426" s="199"/>
    </row>
    <row r="29428" spans="4:4" s="198" customFormat="1" ht="15.75" customHeight="1">
      <c r="D29428" s="199"/>
    </row>
    <row r="29430" spans="4:4" s="198" customFormat="1" ht="15.75" customHeight="1">
      <c r="D29430" s="199"/>
    </row>
    <row r="29432" spans="4:4" s="198" customFormat="1" ht="15.75" customHeight="1">
      <c r="D29432" s="199"/>
    </row>
    <row r="29434" spans="4:4" s="198" customFormat="1" ht="15.75" customHeight="1">
      <c r="D29434" s="199"/>
    </row>
    <row r="29436" spans="4:4" s="198" customFormat="1" ht="15.75" customHeight="1">
      <c r="D29436" s="199"/>
    </row>
    <row r="29438" spans="4:4" s="198" customFormat="1" ht="15.75" customHeight="1">
      <c r="D29438" s="199"/>
    </row>
    <row r="29440" spans="4:4" s="198" customFormat="1" ht="15.75" customHeight="1">
      <c r="D29440" s="199"/>
    </row>
    <row r="29442" spans="4:4" s="198" customFormat="1" ht="15.75" customHeight="1">
      <c r="D29442" s="199"/>
    </row>
    <row r="29444" spans="4:4" s="198" customFormat="1" ht="15.75" customHeight="1">
      <c r="D29444" s="199"/>
    </row>
    <row r="29446" spans="4:4" s="198" customFormat="1" ht="15.75" customHeight="1">
      <c r="D29446" s="199"/>
    </row>
    <row r="29448" spans="4:4" s="198" customFormat="1" ht="15.75" customHeight="1">
      <c r="D29448" s="199"/>
    </row>
    <row r="29450" spans="4:4" s="198" customFormat="1" ht="15.75" customHeight="1">
      <c r="D29450" s="199"/>
    </row>
    <row r="29452" spans="4:4" s="198" customFormat="1" ht="15.75" customHeight="1">
      <c r="D29452" s="199"/>
    </row>
    <row r="29454" spans="4:4" s="198" customFormat="1" ht="15.75" customHeight="1">
      <c r="D29454" s="199"/>
    </row>
    <row r="29456" spans="4:4" s="198" customFormat="1" ht="15.75" customHeight="1">
      <c r="D29456" s="199"/>
    </row>
    <row r="29458" spans="4:4" s="198" customFormat="1" ht="15.75" customHeight="1">
      <c r="D29458" s="199"/>
    </row>
    <row r="29460" spans="4:4" s="198" customFormat="1" ht="15.75" customHeight="1">
      <c r="D29460" s="199"/>
    </row>
    <row r="29462" spans="4:4" s="198" customFormat="1" ht="15.75" customHeight="1">
      <c r="D29462" s="199"/>
    </row>
    <row r="29464" spans="4:4" s="198" customFormat="1" ht="15.75" customHeight="1">
      <c r="D29464" s="199"/>
    </row>
    <row r="29466" spans="4:4" s="198" customFormat="1" ht="15.75" customHeight="1">
      <c r="D29466" s="199"/>
    </row>
    <row r="29468" spans="4:4" s="198" customFormat="1" ht="15.75" customHeight="1">
      <c r="D29468" s="199"/>
    </row>
    <row r="29470" spans="4:4" s="198" customFormat="1" ht="15.75" customHeight="1">
      <c r="D29470" s="199"/>
    </row>
    <row r="29472" spans="4:4" s="198" customFormat="1" ht="15.75" customHeight="1">
      <c r="D29472" s="199"/>
    </row>
    <row r="29474" spans="4:4" s="198" customFormat="1" ht="15.75" customHeight="1">
      <c r="D29474" s="199"/>
    </row>
    <row r="29476" spans="4:4" s="198" customFormat="1" ht="15.75" customHeight="1">
      <c r="D29476" s="199"/>
    </row>
    <row r="29478" spans="4:4" s="198" customFormat="1" ht="15.75" customHeight="1">
      <c r="D29478" s="199"/>
    </row>
    <row r="29480" spans="4:4" s="198" customFormat="1" ht="15.75" customHeight="1">
      <c r="D29480" s="199"/>
    </row>
    <row r="29482" spans="4:4" s="198" customFormat="1" ht="15.75" customHeight="1">
      <c r="D29482" s="199"/>
    </row>
    <row r="29484" spans="4:4" s="198" customFormat="1" ht="15.75" customHeight="1">
      <c r="D29484" s="199"/>
    </row>
    <row r="29486" spans="4:4" s="198" customFormat="1" ht="15.75" customHeight="1">
      <c r="D29486" s="199"/>
    </row>
    <row r="29488" spans="4:4" s="198" customFormat="1" ht="15.75" customHeight="1">
      <c r="D29488" s="199"/>
    </row>
    <row r="29490" spans="4:4" s="198" customFormat="1" ht="15.75" customHeight="1">
      <c r="D29490" s="199"/>
    </row>
    <row r="29492" spans="4:4" s="198" customFormat="1" ht="15.75" customHeight="1">
      <c r="D29492" s="199"/>
    </row>
    <row r="29494" spans="4:4" s="198" customFormat="1" ht="15.75" customHeight="1">
      <c r="D29494" s="199"/>
    </row>
    <row r="29496" spans="4:4" s="198" customFormat="1" ht="15.75" customHeight="1">
      <c r="D29496" s="199"/>
    </row>
    <row r="29498" spans="4:4" s="198" customFormat="1" ht="15.75" customHeight="1">
      <c r="D29498" s="199"/>
    </row>
    <row r="29500" spans="4:4" s="198" customFormat="1" ht="15.75" customHeight="1">
      <c r="D29500" s="199"/>
    </row>
    <row r="29502" spans="4:4" s="198" customFormat="1" ht="15.75" customHeight="1">
      <c r="D29502" s="199"/>
    </row>
    <row r="29504" spans="4:4" s="198" customFormat="1" ht="15.75" customHeight="1">
      <c r="D29504" s="199"/>
    </row>
    <row r="29506" spans="4:4" s="198" customFormat="1" ht="15.75" customHeight="1">
      <c r="D29506" s="199"/>
    </row>
    <row r="29508" spans="4:4" s="198" customFormat="1" ht="15.75" customHeight="1">
      <c r="D29508" s="199"/>
    </row>
    <row r="29510" spans="4:4" s="198" customFormat="1" ht="15.75" customHeight="1">
      <c r="D29510" s="199"/>
    </row>
    <row r="29512" spans="4:4" s="198" customFormat="1" ht="15.75" customHeight="1">
      <c r="D29512" s="199"/>
    </row>
    <row r="29514" spans="4:4" s="198" customFormat="1" ht="15.75" customHeight="1">
      <c r="D29514" s="199"/>
    </row>
    <row r="29516" spans="4:4" s="198" customFormat="1" ht="15.75" customHeight="1">
      <c r="D29516" s="199"/>
    </row>
    <row r="29518" spans="4:4" s="198" customFormat="1" ht="15.75" customHeight="1">
      <c r="D29518" s="199"/>
    </row>
    <row r="29520" spans="4:4" s="198" customFormat="1" ht="15.75" customHeight="1">
      <c r="D29520" s="199"/>
    </row>
    <row r="29522" spans="4:4" s="198" customFormat="1" ht="15.75" customHeight="1">
      <c r="D29522" s="199"/>
    </row>
    <row r="29524" spans="4:4" s="198" customFormat="1" ht="15.75" customHeight="1">
      <c r="D29524" s="199"/>
    </row>
    <row r="29526" spans="4:4" s="198" customFormat="1" ht="15.75" customHeight="1">
      <c r="D29526" s="199"/>
    </row>
    <row r="29528" spans="4:4" s="198" customFormat="1" ht="15.75" customHeight="1">
      <c r="D29528" s="199"/>
    </row>
    <row r="29530" spans="4:4" s="198" customFormat="1" ht="15.75" customHeight="1">
      <c r="D29530" s="199"/>
    </row>
    <row r="29532" spans="4:4" s="198" customFormat="1" ht="15.75" customHeight="1">
      <c r="D29532" s="199"/>
    </row>
    <row r="29534" spans="4:4" s="198" customFormat="1" ht="15.75" customHeight="1">
      <c r="D29534" s="199"/>
    </row>
    <row r="29536" spans="4:4" s="198" customFormat="1" ht="15.75" customHeight="1">
      <c r="D29536" s="199"/>
    </row>
    <row r="29538" spans="4:4" s="198" customFormat="1" ht="15.75" customHeight="1">
      <c r="D29538" s="199"/>
    </row>
    <row r="29540" spans="4:4" s="198" customFormat="1" ht="15.75" customHeight="1">
      <c r="D29540" s="199"/>
    </row>
    <row r="29542" spans="4:4" s="198" customFormat="1" ht="15.75" customHeight="1">
      <c r="D29542" s="199"/>
    </row>
    <row r="29544" spans="4:4" s="198" customFormat="1" ht="15.75" customHeight="1">
      <c r="D29544" s="199"/>
    </row>
    <row r="29546" spans="4:4" s="198" customFormat="1" ht="15.75" customHeight="1">
      <c r="D29546" s="199"/>
    </row>
    <row r="29548" spans="4:4" s="198" customFormat="1" ht="15.75" customHeight="1">
      <c r="D29548" s="199"/>
    </row>
    <row r="29550" spans="4:4" s="198" customFormat="1" ht="15.75" customHeight="1">
      <c r="D29550" s="199"/>
    </row>
    <row r="29552" spans="4:4" s="198" customFormat="1" ht="15.75" customHeight="1">
      <c r="D29552" s="199"/>
    </row>
    <row r="29554" spans="4:4" s="198" customFormat="1" ht="15.75" customHeight="1">
      <c r="D29554" s="199"/>
    </row>
    <row r="29556" spans="4:4" s="198" customFormat="1" ht="15.75" customHeight="1">
      <c r="D29556" s="199"/>
    </row>
    <row r="29558" spans="4:4" s="198" customFormat="1" ht="15.75" customHeight="1">
      <c r="D29558" s="199"/>
    </row>
    <row r="29560" spans="4:4" s="198" customFormat="1" ht="15.75" customHeight="1">
      <c r="D29560" s="199"/>
    </row>
    <row r="29562" spans="4:4" s="198" customFormat="1" ht="15.75" customHeight="1">
      <c r="D29562" s="199"/>
    </row>
    <row r="29564" spans="4:4" s="198" customFormat="1" ht="15.75" customHeight="1">
      <c r="D29564" s="199"/>
    </row>
    <row r="29566" spans="4:4" s="198" customFormat="1" ht="15.75" customHeight="1">
      <c r="D29566" s="199"/>
    </row>
    <row r="29568" spans="4:4" s="198" customFormat="1" ht="15.75" customHeight="1">
      <c r="D29568" s="199"/>
    </row>
    <row r="29570" spans="4:4" s="198" customFormat="1" ht="15.75" customHeight="1">
      <c r="D29570" s="199"/>
    </row>
    <row r="29572" spans="4:4" s="198" customFormat="1" ht="15.75" customHeight="1">
      <c r="D29572" s="199"/>
    </row>
    <row r="29574" spans="4:4" s="198" customFormat="1" ht="15.75" customHeight="1">
      <c r="D29574" s="199"/>
    </row>
    <row r="29576" spans="4:4" s="198" customFormat="1" ht="15.75" customHeight="1">
      <c r="D29576" s="199"/>
    </row>
    <row r="29578" spans="4:4" s="198" customFormat="1" ht="15.75" customHeight="1">
      <c r="D29578" s="199"/>
    </row>
    <row r="29580" spans="4:4" s="198" customFormat="1" ht="15.75" customHeight="1">
      <c r="D29580" s="199"/>
    </row>
    <row r="29582" spans="4:4" s="198" customFormat="1" ht="15.75" customHeight="1">
      <c r="D29582" s="199"/>
    </row>
    <row r="29584" spans="4:4" s="198" customFormat="1" ht="15.75" customHeight="1">
      <c r="D29584" s="199"/>
    </row>
    <row r="29586" spans="4:4" s="198" customFormat="1" ht="15.75" customHeight="1">
      <c r="D29586" s="199"/>
    </row>
    <row r="29588" spans="4:4" s="198" customFormat="1" ht="15.75" customHeight="1">
      <c r="D29588" s="199"/>
    </row>
    <row r="29590" spans="4:4" s="198" customFormat="1" ht="15.75" customHeight="1">
      <c r="D29590" s="199"/>
    </row>
    <row r="29592" spans="4:4" s="198" customFormat="1" ht="15.75" customHeight="1">
      <c r="D29592" s="199"/>
    </row>
    <row r="29594" spans="4:4" s="198" customFormat="1" ht="15.75" customHeight="1">
      <c r="D29594" s="199"/>
    </row>
    <row r="29596" spans="4:4" s="198" customFormat="1" ht="15.75" customHeight="1">
      <c r="D29596" s="199"/>
    </row>
    <row r="29598" spans="4:4" s="198" customFormat="1" ht="15.75" customHeight="1">
      <c r="D29598" s="199"/>
    </row>
    <row r="29600" spans="4:4" s="198" customFormat="1" ht="15.75" customHeight="1">
      <c r="D29600" s="199"/>
    </row>
    <row r="29602" spans="4:4" s="198" customFormat="1" ht="15.75" customHeight="1">
      <c r="D29602" s="199"/>
    </row>
    <row r="29604" spans="4:4" s="198" customFormat="1" ht="15.75" customHeight="1">
      <c r="D29604" s="199"/>
    </row>
    <row r="29606" spans="4:4" s="198" customFormat="1" ht="15.75" customHeight="1">
      <c r="D29606" s="199"/>
    </row>
    <row r="29608" spans="4:4" s="198" customFormat="1" ht="15.75" customHeight="1">
      <c r="D29608" s="199"/>
    </row>
    <row r="29610" spans="4:4" s="198" customFormat="1" ht="15.75" customHeight="1">
      <c r="D29610" s="199"/>
    </row>
    <row r="29612" spans="4:4" s="198" customFormat="1" ht="15.75" customHeight="1">
      <c r="D29612" s="199"/>
    </row>
    <row r="29614" spans="4:4" s="198" customFormat="1" ht="15.75" customHeight="1">
      <c r="D29614" s="199"/>
    </row>
    <row r="29616" spans="4:4" s="198" customFormat="1" ht="15.75" customHeight="1">
      <c r="D29616" s="199"/>
    </row>
    <row r="29618" spans="4:4" s="198" customFormat="1" ht="15.75" customHeight="1">
      <c r="D29618" s="199"/>
    </row>
    <row r="29620" spans="4:4" s="198" customFormat="1" ht="15.75" customHeight="1">
      <c r="D29620" s="199"/>
    </row>
    <row r="29622" spans="4:4" s="198" customFormat="1" ht="15.75" customHeight="1">
      <c r="D29622" s="199"/>
    </row>
    <row r="29624" spans="4:4" s="198" customFormat="1" ht="15.75" customHeight="1">
      <c r="D29624" s="199"/>
    </row>
    <row r="29626" spans="4:4" s="198" customFormat="1" ht="15.75" customHeight="1">
      <c r="D29626" s="199"/>
    </row>
    <row r="29628" spans="4:4" s="198" customFormat="1" ht="15.75" customHeight="1">
      <c r="D29628" s="199"/>
    </row>
    <row r="29630" spans="4:4" s="198" customFormat="1" ht="15.75" customHeight="1">
      <c r="D29630" s="199"/>
    </row>
    <row r="29632" spans="4:4" s="198" customFormat="1" ht="15.75" customHeight="1">
      <c r="D29632" s="199"/>
    </row>
    <row r="29634" spans="4:4" s="198" customFormat="1" ht="15.75" customHeight="1">
      <c r="D29634" s="199"/>
    </row>
    <row r="29636" spans="4:4" s="198" customFormat="1" ht="15.75" customHeight="1">
      <c r="D29636" s="199"/>
    </row>
    <row r="29638" spans="4:4" s="198" customFormat="1" ht="15.75" customHeight="1">
      <c r="D29638" s="199"/>
    </row>
    <row r="29640" spans="4:4" s="198" customFormat="1" ht="15.75" customHeight="1">
      <c r="D29640" s="199"/>
    </row>
    <row r="29642" spans="4:4" s="198" customFormat="1" ht="15.75" customHeight="1">
      <c r="D29642" s="199"/>
    </row>
    <row r="29644" spans="4:4" s="198" customFormat="1" ht="15.75" customHeight="1">
      <c r="D29644" s="199"/>
    </row>
    <row r="29646" spans="4:4" s="198" customFormat="1" ht="15.75" customHeight="1">
      <c r="D29646" s="199"/>
    </row>
    <row r="29648" spans="4:4" s="198" customFormat="1" ht="15.75" customHeight="1">
      <c r="D29648" s="199"/>
    </row>
    <row r="29650" spans="4:4" s="198" customFormat="1" ht="15.75" customHeight="1">
      <c r="D29650" s="199"/>
    </row>
    <row r="29652" spans="4:4" s="198" customFormat="1" ht="15.75" customHeight="1">
      <c r="D29652" s="199"/>
    </row>
    <row r="29654" spans="4:4" s="198" customFormat="1" ht="15.75" customHeight="1">
      <c r="D29654" s="199"/>
    </row>
    <row r="29656" spans="4:4" s="198" customFormat="1" ht="15.75" customHeight="1">
      <c r="D29656" s="199"/>
    </row>
    <row r="29658" spans="4:4" s="198" customFormat="1" ht="15.75" customHeight="1">
      <c r="D29658" s="199"/>
    </row>
    <row r="29660" spans="4:4" s="198" customFormat="1" ht="15.75" customHeight="1">
      <c r="D29660" s="199"/>
    </row>
    <row r="29662" spans="4:4" s="198" customFormat="1" ht="15.75" customHeight="1">
      <c r="D29662" s="199"/>
    </row>
    <row r="29664" spans="4:4" s="198" customFormat="1" ht="15.75" customHeight="1">
      <c r="D29664" s="199"/>
    </row>
    <row r="29666" spans="4:4" s="198" customFormat="1" ht="15.75" customHeight="1">
      <c r="D29666" s="199"/>
    </row>
    <row r="29668" spans="4:4" s="198" customFormat="1" ht="15.75" customHeight="1">
      <c r="D29668" s="199"/>
    </row>
    <row r="29670" spans="4:4" s="198" customFormat="1" ht="15.75" customHeight="1">
      <c r="D29670" s="199"/>
    </row>
    <row r="29672" spans="4:4" s="198" customFormat="1" ht="15.75" customHeight="1">
      <c r="D29672" s="199"/>
    </row>
    <row r="29674" spans="4:4" s="198" customFormat="1" ht="15.75" customHeight="1">
      <c r="D29674" s="199"/>
    </row>
    <row r="29676" spans="4:4" s="198" customFormat="1" ht="15.75" customHeight="1">
      <c r="D29676" s="199"/>
    </row>
    <row r="29678" spans="4:4" s="198" customFormat="1" ht="15.75" customHeight="1">
      <c r="D29678" s="199"/>
    </row>
    <row r="29680" spans="4:4" s="198" customFormat="1" ht="15.75" customHeight="1">
      <c r="D29680" s="199"/>
    </row>
    <row r="29682" spans="4:4" s="198" customFormat="1" ht="15.75" customHeight="1">
      <c r="D29682" s="199"/>
    </row>
    <row r="29684" spans="4:4" s="198" customFormat="1" ht="15.75" customHeight="1">
      <c r="D29684" s="199"/>
    </row>
    <row r="29686" spans="4:4" s="198" customFormat="1" ht="15.75" customHeight="1">
      <c r="D29686" s="199"/>
    </row>
    <row r="29688" spans="4:4" s="198" customFormat="1" ht="15.75" customHeight="1">
      <c r="D29688" s="199"/>
    </row>
    <row r="29690" spans="4:4" s="198" customFormat="1" ht="15.75" customHeight="1">
      <c r="D29690" s="199"/>
    </row>
    <row r="29692" spans="4:4" s="198" customFormat="1" ht="15.75" customHeight="1">
      <c r="D29692" s="199"/>
    </row>
    <row r="29694" spans="4:4" s="198" customFormat="1" ht="15.75" customHeight="1">
      <c r="D29694" s="199"/>
    </row>
    <row r="29696" spans="4:4" s="198" customFormat="1" ht="15.75" customHeight="1">
      <c r="D29696" s="199"/>
    </row>
    <row r="29698" spans="4:4" s="198" customFormat="1" ht="15.75" customHeight="1">
      <c r="D29698" s="199"/>
    </row>
    <row r="29700" spans="4:4" s="198" customFormat="1" ht="15.75" customHeight="1">
      <c r="D29700" s="199"/>
    </row>
    <row r="29702" spans="4:4" s="198" customFormat="1" ht="15.75" customHeight="1">
      <c r="D29702" s="199"/>
    </row>
    <row r="29704" spans="4:4" s="198" customFormat="1" ht="15.75" customHeight="1">
      <c r="D29704" s="199"/>
    </row>
    <row r="29706" spans="4:4" s="198" customFormat="1" ht="15.75" customHeight="1">
      <c r="D29706" s="199"/>
    </row>
    <row r="29708" spans="4:4" s="198" customFormat="1" ht="15.75" customHeight="1">
      <c r="D29708" s="199"/>
    </row>
    <row r="29710" spans="4:4" s="198" customFormat="1" ht="15.75" customHeight="1">
      <c r="D29710" s="199"/>
    </row>
    <row r="29712" spans="4:4" s="198" customFormat="1" ht="15.75" customHeight="1">
      <c r="D29712" s="199"/>
    </row>
    <row r="29714" spans="4:4" s="198" customFormat="1" ht="15.75" customHeight="1">
      <c r="D29714" s="199"/>
    </row>
    <row r="29716" spans="4:4" s="198" customFormat="1" ht="15.75" customHeight="1">
      <c r="D29716" s="199"/>
    </row>
    <row r="29718" spans="4:4" s="198" customFormat="1" ht="15.75" customHeight="1">
      <c r="D29718" s="199"/>
    </row>
    <row r="29720" spans="4:4" s="198" customFormat="1" ht="15.75" customHeight="1">
      <c r="D29720" s="199"/>
    </row>
    <row r="29722" spans="4:4" s="198" customFormat="1" ht="15.75" customHeight="1">
      <c r="D29722" s="199"/>
    </row>
    <row r="29724" spans="4:4" s="198" customFormat="1" ht="15.75" customHeight="1">
      <c r="D29724" s="199"/>
    </row>
    <row r="29726" spans="4:4" s="198" customFormat="1" ht="15.75" customHeight="1">
      <c r="D29726" s="199"/>
    </row>
    <row r="29728" spans="4:4" s="198" customFormat="1" ht="15.75" customHeight="1">
      <c r="D29728" s="199"/>
    </row>
    <row r="29730" spans="4:4" s="198" customFormat="1" ht="15.75" customHeight="1">
      <c r="D29730" s="199"/>
    </row>
    <row r="29732" spans="4:4" s="198" customFormat="1" ht="15.75" customHeight="1">
      <c r="D29732" s="199"/>
    </row>
    <row r="29734" spans="4:4" s="198" customFormat="1" ht="15.75" customHeight="1">
      <c r="D29734" s="199"/>
    </row>
    <row r="29736" spans="4:4" s="198" customFormat="1" ht="15.75" customHeight="1">
      <c r="D29736" s="199"/>
    </row>
    <row r="29738" spans="4:4" s="198" customFormat="1" ht="15.75" customHeight="1">
      <c r="D29738" s="199"/>
    </row>
    <row r="29740" spans="4:4" s="198" customFormat="1" ht="15.75" customHeight="1">
      <c r="D29740" s="199"/>
    </row>
    <row r="29742" spans="4:4" s="198" customFormat="1" ht="15.75" customHeight="1">
      <c r="D29742" s="199"/>
    </row>
    <row r="29744" spans="4:4" s="198" customFormat="1" ht="15.75" customHeight="1">
      <c r="D29744" s="199"/>
    </row>
    <row r="29746" spans="4:4" s="198" customFormat="1" ht="15.75" customHeight="1">
      <c r="D29746" s="199"/>
    </row>
    <row r="29748" spans="4:4" s="198" customFormat="1" ht="15.75" customHeight="1">
      <c r="D29748" s="199"/>
    </row>
    <row r="29750" spans="4:4" s="198" customFormat="1" ht="15.75" customHeight="1">
      <c r="D29750" s="199"/>
    </row>
    <row r="29752" spans="4:4" s="198" customFormat="1" ht="15.75" customHeight="1">
      <c r="D29752" s="199"/>
    </row>
    <row r="29754" spans="4:4" s="198" customFormat="1" ht="15.75" customHeight="1">
      <c r="D29754" s="199"/>
    </row>
    <row r="29756" spans="4:4" s="198" customFormat="1" ht="15.75" customHeight="1">
      <c r="D29756" s="199"/>
    </row>
    <row r="29758" spans="4:4" s="198" customFormat="1" ht="15.75" customHeight="1">
      <c r="D29758" s="199"/>
    </row>
    <row r="29760" spans="4:4" s="198" customFormat="1" ht="15.75" customHeight="1">
      <c r="D29760" s="199"/>
    </row>
    <row r="29762" spans="4:4" s="198" customFormat="1" ht="15.75" customHeight="1">
      <c r="D29762" s="199"/>
    </row>
    <row r="29764" spans="4:4" s="198" customFormat="1" ht="15.75" customHeight="1">
      <c r="D29764" s="199"/>
    </row>
    <row r="29766" spans="4:4" s="198" customFormat="1" ht="15.75" customHeight="1">
      <c r="D29766" s="199"/>
    </row>
    <row r="29768" spans="4:4" s="198" customFormat="1" ht="15.75" customHeight="1">
      <c r="D29768" s="199"/>
    </row>
    <row r="29770" spans="4:4" s="198" customFormat="1" ht="15.75" customHeight="1">
      <c r="D29770" s="199"/>
    </row>
    <row r="29772" spans="4:4" s="198" customFormat="1" ht="15.75" customHeight="1">
      <c r="D29772" s="199"/>
    </row>
    <row r="29774" spans="4:4" s="198" customFormat="1" ht="15.75" customHeight="1">
      <c r="D29774" s="199"/>
    </row>
    <row r="29776" spans="4:4" s="198" customFormat="1" ht="15.75" customHeight="1">
      <c r="D29776" s="199"/>
    </row>
    <row r="29778" spans="4:4" s="198" customFormat="1" ht="15.75" customHeight="1">
      <c r="D29778" s="199"/>
    </row>
    <row r="29780" spans="4:4" s="198" customFormat="1" ht="15.75" customHeight="1">
      <c r="D29780" s="199"/>
    </row>
    <row r="29782" spans="4:4" s="198" customFormat="1" ht="15.75" customHeight="1">
      <c r="D29782" s="199"/>
    </row>
    <row r="29784" spans="4:4" s="198" customFormat="1" ht="15.75" customHeight="1">
      <c r="D29784" s="199"/>
    </row>
    <row r="29786" spans="4:4" s="198" customFormat="1" ht="15.75" customHeight="1">
      <c r="D29786" s="199"/>
    </row>
    <row r="29788" spans="4:4" s="198" customFormat="1" ht="15.75" customHeight="1">
      <c r="D29788" s="199"/>
    </row>
    <row r="29790" spans="4:4" s="198" customFormat="1" ht="15.75" customHeight="1">
      <c r="D29790" s="199"/>
    </row>
    <row r="29792" spans="4:4" s="198" customFormat="1" ht="15.75" customHeight="1">
      <c r="D29792" s="199"/>
    </row>
    <row r="29794" spans="4:4" s="198" customFormat="1" ht="15.75" customHeight="1">
      <c r="D29794" s="199"/>
    </row>
    <row r="29796" spans="4:4" s="198" customFormat="1" ht="15.75" customHeight="1">
      <c r="D29796" s="199"/>
    </row>
    <row r="29798" spans="4:4" s="198" customFormat="1" ht="15.75" customHeight="1">
      <c r="D29798" s="199"/>
    </row>
    <row r="29800" spans="4:4" s="198" customFormat="1" ht="15.75" customHeight="1">
      <c r="D29800" s="199"/>
    </row>
    <row r="29802" spans="4:4" s="198" customFormat="1" ht="15.75" customHeight="1">
      <c r="D29802" s="199"/>
    </row>
    <row r="29804" spans="4:4" s="198" customFormat="1" ht="15.75" customHeight="1">
      <c r="D29804" s="199"/>
    </row>
    <row r="29806" spans="4:4" s="198" customFormat="1" ht="15.75" customHeight="1">
      <c r="D29806" s="199"/>
    </row>
    <row r="29808" spans="4:4" s="198" customFormat="1" ht="15.75" customHeight="1">
      <c r="D29808" s="199"/>
    </row>
    <row r="29810" spans="4:4" s="198" customFormat="1" ht="15.75" customHeight="1">
      <c r="D29810" s="199"/>
    </row>
    <row r="29812" spans="4:4" s="198" customFormat="1" ht="15.75" customHeight="1">
      <c r="D29812" s="199"/>
    </row>
    <row r="29814" spans="4:4" s="198" customFormat="1" ht="15.75" customHeight="1">
      <c r="D29814" s="199"/>
    </row>
    <row r="29816" spans="4:4" s="198" customFormat="1" ht="15.75" customHeight="1">
      <c r="D29816" s="199"/>
    </row>
    <row r="29818" spans="4:4" s="198" customFormat="1" ht="15.75" customHeight="1">
      <c r="D29818" s="199"/>
    </row>
    <row r="29820" spans="4:4" s="198" customFormat="1" ht="15.75" customHeight="1">
      <c r="D29820" s="199"/>
    </row>
    <row r="29822" spans="4:4" s="198" customFormat="1" ht="15.75" customHeight="1">
      <c r="D29822" s="199"/>
    </row>
    <row r="29824" spans="4:4" s="198" customFormat="1" ht="15.75" customHeight="1">
      <c r="D29824" s="199"/>
    </row>
    <row r="29826" spans="4:4" s="198" customFormat="1" ht="15.75" customHeight="1">
      <c r="D29826" s="199"/>
    </row>
    <row r="29828" spans="4:4" s="198" customFormat="1" ht="15.75" customHeight="1">
      <c r="D29828" s="199"/>
    </row>
    <row r="29830" spans="4:4" s="198" customFormat="1" ht="15.75" customHeight="1">
      <c r="D29830" s="199"/>
    </row>
    <row r="29832" spans="4:4" s="198" customFormat="1" ht="15.75" customHeight="1">
      <c r="D29832" s="199"/>
    </row>
    <row r="29834" spans="4:4" s="198" customFormat="1" ht="15.75" customHeight="1">
      <c r="D29834" s="199"/>
    </row>
    <row r="29836" spans="4:4" s="198" customFormat="1" ht="15.75" customHeight="1">
      <c r="D29836" s="199"/>
    </row>
    <row r="29838" spans="4:4" s="198" customFormat="1" ht="15.75" customHeight="1">
      <c r="D29838" s="199"/>
    </row>
    <row r="29840" spans="4:4" s="198" customFormat="1" ht="15.75" customHeight="1">
      <c r="D29840" s="199"/>
    </row>
    <row r="29842" spans="4:4" s="198" customFormat="1" ht="15.75" customHeight="1">
      <c r="D29842" s="199"/>
    </row>
    <row r="29844" spans="4:4" s="198" customFormat="1" ht="15.75" customHeight="1">
      <c r="D29844" s="199"/>
    </row>
    <row r="29846" spans="4:4" s="198" customFormat="1" ht="15.75" customHeight="1">
      <c r="D29846" s="199"/>
    </row>
    <row r="29848" spans="4:4" s="198" customFormat="1" ht="15.75" customHeight="1">
      <c r="D29848" s="199"/>
    </row>
    <row r="29850" spans="4:4" s="198" customFormat="1" ht="15.75" customHeight="1">
      <c r="D29850" s="199"/>
    </row>
    <row r="29852" spans="4:4" s="198" customFormat="1" ht="15.75" customHeight="1">
      <c r="D29852" s="199"/>
    </row>
    <row r="29854" spans="4:4" s="198" customFormat="1" ht="15.75" customHeight="1">
      <c r="D29854" s="199"/>
    </row>
    <row r="29856" spans="4:4" s="198" customFormat="1" ht="15.75" customHeight="1">
      <c r="D29856" s="199"/>
    </row>
    <row r="29858" spans="4:4" s="198" customFormat="1" ht="15.75" customHeight="1">
      <c r="D29858" s="199"/>
    </row>
    <row r="29860" spans="4:4" s="198" customFormat="1" ht="15.75" customHeight="1">
      <c r="D29860" s="199"/>
    </row>
    <row r="29862" spans="4:4" s="198" customFormat="1" ht="15.75" customHeight="1">
      <c r="D29862" s="199"/>
    </row>
    <row r="29864" spans="4:4" s="198" customFormat="1" ht="15.75" customHeight="1">
      <c r="D29864" s="199"/>
    </row>
    <row r="29866" spans="4:4" s="198" customFormat="1" ht="15.75" customHeight="1">
      <c r="D29866" s="199"/>
    </row>
    <row r="29868" spans="4:4" s="198" customFormat="1" ht="15.75" customHeight="1">
      <c r="D29868" s="199"/>
    </row>
    <row r="29870" spans="4:4" s="198" customFormat="1" ht="15.75" customHeight="1">
      <c r="D29870" s="199"/>
    </row>
    <row r="29872" spans="4:4" s="198" customFormat="1" ht="15.75" customHeight="1">
      <c r="D29872" s="199"/>
    </row>
    <row r="29874" spans="4:4" s="198" customFormat="1" ht="15.75" customHeight="1">
      <c r="D29874" s="199"/>
    </row>
    <row r="29876" spans="4:4" s="198" customFormat="1" ht="15.75" customHeight="1">
      <c r="D29876" s="199"/>
    </row>
    <row r="29878" spans="4:4" s="198" customFormat="1" ht="15.75" customHeight="1">
      <c r="D29878" s="199"/>
    </row>
    <row r="29880" spans="4:4" s="198" customFormat="1" ht="15.75" customHeight="1">
      <c r="D29880" s="199"/>
    </row>
    <row r="29882" spans="4:4" s="198" customFormat="1" ht="15.75" customHeight="1">
      <c r="D29882" s="199"/>
    </row>
    <row r="29884" spans="4:4" s="198" customFormat="1" ht="15.75" customHeight="1">
      <c r="D29884" s="199"/>
    </row>
    <row r="29886" spans="4:4" s="198" customFormat="1" ht="15.75" customHeight="1">
      <c r="D29886" s="199"/>
    </row>
    <row r="29888" spans="4:4" s="198" customFormat="1" ht="15.75" customHeight="1">
      <c r="D29888" s="199"/>
    </row>
    <row r="29890" spans="4:4" s="198" customFormat="1" ht="15.75" customHeight="1">
      <c r="D29890" s="199"/>
    </row>
    <row r="29892" spans="4:4" s="198" customFormat="1" ht="15.75" customHeight="1">
      <c r="D29892" s="199"/>
    </row>
    <row r="29894" spans="4:4" s="198" customFormat="1" ht="15.75" customHeight="1">
      <c r="D29894" s="199"/>
    </row>
    <row r="29896" spans="4:4" s="198" customFormat="1" ht="15.75" customHeight="1">
      <c r="D29896" s="199"/>
    </row>
    <row r="29898" spans="4:4" s="198" customFormat="1" ht="15.75" customHeight="1">
      <c r="D29898" s="199"/>
    </row>
    <row r="29900" spans="4:4" s="198" customFormat="1" ht="15.75" customHeight="1">
      <c r="D29900" s="199"/>
    </row>
    <row r="29902" spans="4:4" s="198" customFormat="1" ht="15.75" customHeight="1">
      <c r="D29902" s="199"/>
    </row>
    <row r="29904" spans="4:4" s="198" customFormat="1" ht="15.75" customHeight="1">
      <c r="D29904" s="199"/>
    </row>
    <row r="29906" spans="4:4" s="198" customFormat="1" ht="15.75" customHeight="1">
      <c r="D29906" s="199"/>
    </row>
    <row r="29908" spans="4:4" s="198" customFormat="1" ht="15.75" customHeight="1">
      <c r="D29908" s="199"/>
    </row>
    <row r="29910" spans="4:4" s="198" customFormat="1" ht="15.75" customHeight="1">
      <c r="D29910" s="199"/>
    </row>
    <row r="29912" spans="4:4" s="198" customFormat="1" ht="15.75" customHeight="1">
      <c r="D29912" s="199"/>
    </row>
    <row r="29914" spans="4:4" s="198" customFormat="1" ht="15.75" customHeight="1">
      <c r="D29914" s="199"/>
    </row>
    <row r="29916" spans="4:4" s="198" customFormat="1" ht="15.75" customHeight="1">
      <c r="D29916" s="199"/>
    </row>
    <row r="29918" spans="4:4" s="198" customFormat="1" ht="15.75" customHeight="1">
      <c r="D29918" s="199"/>
    </row>
    <row r="29920" spans="4:4" s="198" customFormat="1" ht="15.75" customHeight="1">
      <c r="D29920" s="199"/>
    </row>
    <row r="29922" spans="4:4" s="198" customFormat="1" ht="15.75" customHeight="1">
      <c r="D29922" s="199"/>
    </row>
    <row r="29924" spans="4:4" s="198" customFormat="1" ht="15.75" customHeight="1">
      <c r="D29924" s="199"/>
    </row>
    <row r="29926" spans="4:4" s="198" customFormat="1" ht="15.75" customHeight="1">
      <c r="D29926" s="199"/>
    </row>
    <row r="29928" spans="4:4" s="198" customFormat="1" ht="15.75" customHeight="1">
      <c r="D29928" s="199"/>
    </row>
    <row r="29930" spans="4:4" s="198" customFormat="1" ht="15.75" customHeight="1">
      <c r="D29930" s="199"/>
    </row>
    <row r="29932" spans="4:4" s="198" customFormat="1" ht="15.75" customHeight="1">
      <c r="D29932" s="199"/>
    </row>
    <row r="29934" spans="4:4" s="198" customFormat="1" ht="15.75" customHeight="1">
      <c r="D29934" s="199"/>
    </row>
    <row r="29936" spans="4:4" s="198" customFormat="1" ht="15.75" customHeight="1">
      <c r="D29936" s="199"/>
    </row>
    <row r="29938" spans="4:4" s="198" customFormat="1" ht="15.75" customHeight="1">
      <c r="D29938" s="199"/>
    </row>
    <row r="29940" spans="4:4" s="198" customFormat="1" ht="15.75" customHeight="1">
      <c r="D29940" s="199"/>
    </row>
    <row r="29942" spans="4:4" s="198" customFormat="1" ht="15.75" customHeight="1">
      <c r="D29942" s="199"/>
    </row>
    <row r="29944" spans="4:4" s="198" customFormat="1" ht="15.75" customHeight="1">
      <c r="D29944" s="199"/>
    </row>
    <row r="29946" spans="4:4" s="198" customFormat="1" ht="15.75" customHeight="1">
      <c r="D29946" s="199"/>
    </row>
    <row r="29948" spans="4:4" s="198" customFormat="1" ht="15.75" customHeight="1">
      <c r="D29948" s="199"/>
    </row>
    <row r="29950" spans="4:4" s="198" customFormat="1" ht="15.75" customHeight="1">
      <c r="D29950" s="199"/>
    </row>
    <row r="29952" spans="4:4" s="198" customFormat="1" ht="15.75" customHeight="1">
      <c r="D29952" s="199"/>
    </row>
    <row r="29954" spans="4:4" s="198" customFormat="1" ht="15.75" customHeight="1">
      <c r="D29954" s="199"/>
    </row>
    <row r="29956" spans="4:4" s="198" customFormat="1" ht="15.75" customHeight="1">
      <c r="D29956" s="199"/>
    </row>
    <row r="29958" spans="4:4" s="198" customFormat="1" ht="15.75" customHeight="1">
      <c r="D29958" s="199"/>
    </row>
    <row r="29960" spans="4:4" s="198" customFormat="1" ht="15.75" customHeight="1">
      <c r="D29960" s="199"/>
    </row>
    <row r="29962" spans="4:4" s="198" customFormat="1" ht="15.75" customHeight="1">
      <c r="D29962" s="199"/>
    </row>
    <row r="29964" spans="4:4" s="198" customFormat="1" ht="15.75" customHeight="1">
      <c r="D29964" s="199"/>
    </row>
    <row r="29966" spans="4:4" s="198" customFormat="1" ht="15.75" customHeight="1">
      <c r="D29966" s="199"/>
    </row>
    <row r="29968" spans="4:4" s="198" customFormat="1" ht="15.75" customHeight="1">
      <c r="D29968" s="199"/>
    </row>
    <row r="29970" spans="4:4" s="198" customFormat="1" ht="15.75" customHeight="1">
      <c r="D29970" s="199"/>
    </row>
    <row r="29972" spans="4:4" s="198" customFormat="1" ht="15.75" customHeight="1">
      <c r="D29972" s="199"/>
    </row>
    <row r="29974" spans="4:4" s="198" customFormat="1" ht="15.75" customHeight="1">
      <c r="D29974" s="199"/>
    </row>
    <row r="29976" spans="4:4" s="198" customFormat="1" ht="15.75" customHeight="1">
      <c r="D29976" s="199"/>
    </row>
    <row r="29978" spans="4:4" s="198" customFormat="1" ht="15.75" customHeight="1">
      <c r="D29978" s="199"/>
    </row>
    <row r="29980" spans="4:4" s="198" customFormat="1" ht="15.75" customHeight="1">
      <c r="D29980" s="199"/>
    </row>
    <row r="29982" spans="4:4" s="198" customFormat="1" ht="15.75" customHeight="1">
      <c r="D29982" s="199"/>
    </row>
    <row r="29984" spans="4:4" s="198" customFormat="1" ht="15.75" customHeight="1">
      <c r="D29984" s="199"/>
    </row>
    <row r="29986" spans="4:4" s="198" customFormat="1" ht="15.75" customHeight="1">
      <c r="D29986" s="199"/>
    </row>
    <row r="29988" spans="4:4" s="198" customFormat="1" ht="15.75" customHeight="1">
      <c r="D29988" s="199"/>
    </row>
    <row r="29990" spans="4:4" s="198" customFormat="1" ht="15.75" customHeight="1">
      <c r="D29990" s="199"/>
    </row>
    <row r="29992" spans="4:4" s="198" customFormat="1" ht="15.75" customHeight="1">
      <c r="D29992" s="199"/>
    </row>
    <row r="29994" spans="4:4" s="198" customFormat="1" ht="15.75" customHeight="1">
      <c r="D29994" s="199"/>
    </row>
    <row r="29996" spans="4:4" s="198" customFormat="1" ht="15.75" customHeight="1">
      <c r="D29996" s="199"/>
    </row>
    <row r="29998" spans="4:4" s="198" customFormat="1" ht="15.75" customHeight="1">
      <c r="D29998" s="199"/>
    </row>
    <row r="30000" spans="4:4" s="198" customFormat="1" ht="15.75" customHeight="1">
      <c r="D30000" s="199"/>
    </row>
    <row r="30002" spans="4:4" s="198" customFormat="1" ht="15.75" customHeight="1">
      <c r="D30002" s="199"/>
    </row>
    <row r="30004" spans="4:4" s="198" customFormat="1" ht="15.75" customHeight="1">
      <c r="D30004" s="199"/>
    </row>
    <row r="30006" spans="4:4" s="198" customFormat="1" ht="15.75" customHeight="1">
      <c r="D30006" s="199"/>
    </row>
    <row r="30008" spans="4:4" s="198" customFormat="1" ht="15.75" customHeight="1">
      <c r="D30008" s="199"/>
    </row>
    <row r="30010" spans="4:4" s="198" customFormat="1" ht="15.75" customHeight="1">
      <c r="D30010" s="199"/>
    </row>
    <row r="30012" spans="4:4" s="198" customFormat="1" ht="15.75" customHeight="1">
      <c r="D30012" s="199"/>
    </row>
    <row r="30014" spans="4:4" s="198" customFormat="1" ht="15.75" customHeight="1">
      <c r="D30014" s="199"/>
    </row>
    <row r="30016" spans="4:4" s="198" customFormat="1" ht="15.75" customHeight="1">
      <c r="D30016" s="199"/>
    </row>
    <row r="30018" spans="4:4" s="198" customFormat="1" ht="15.75" customHeight="1">
      <c r="D30018" s="199"/>
    </row>
    <row r="30020" spans="4:4" s="198" customFormat="1" ht="15.75" customHeight="1">
      <c r="D30020" s="199"/>
    </row>
    <row r="30022" spans="4:4" s="198" customFormat="1" ht="15.75" customHeight="1">
      <c r="D30022" s="199"/>
    </row>
    <row r="30024" spans="4:4" s="198" customFormat="1" ht="15.75" customHeight="1">
      <c r="D30024" s="199"/>
    </row>
    <row r="30026" spans="4:4" s="198" customFormat="1" ht="15.75" customHeight="1">
      <c r="D30026" s="199"/>
    </row>
    <row r="30028" spans="4:4" s="198" customFormat="1" ht="15.75" customHeight="1">
      <c r="D30028" s="199"/>
    </row>
    <row r="30030" spans="4:4" s="198" customFormat="1" ht="15.75" customHeight="1">
      <c r="D30030" s="199"/>
    </row>
    <row r="30032" spans="4:4" s="198" customFormat="1" ht="15.75" customHeight="1">
      <c r="D30032" s="199"/>
    </row>
    <row r="30034" spans="4:4" s="198" customFormat="1" ht="15.75" customHeight="1">
      <c r="D30034" s="199"/>
    </row>
    <row r="30036" spans="4:4" s="198" customFormat="1" ht="15.75" customHeight="1">
      <c r="D30036" s="199"/>
    </row>
    <row r="30038" spans="4:4" s="198" customFormat="1" ht="15.75" customHeight="1">
      <c r="D30038" s="199"/>
    </row>
    <row r="30040" spans="4:4" s="198" customFormat="1" ht="15.75" customHeight="1">
      <c r="D30040" s="199"/>
    </row>
    <row r="30042" spans="4:4" s="198" customFormat="1" ht="15.75" customHeight="1">
      <c r="D30042" s="199"/>
    </row>
    <row r="30044" spans="4:4" s="198" customFormat="1" ht="15.75" customHeight="1">
      <c r="D30044" s="199"/>
    </row>
    <row r="30046" spans="4:4" s="198" customFormat="1" ht="15.75" customHeight="1">
      <c r="D30046" s="199"/>
    </row>
    <row r="30048" spans="4:4" s="198" customFormat="1" ht="15.75" customHeight="1">
      <c r="D30048" s="199"/>
    </row>
    <row r="30050" spans="4:4" s="198" customFormat="1" ht="15.75" customHeight="1">
      <c r="D30050" s="199"/>
    </row>
    <row r="30052" spans="4:4" s="198" customFormat="1" ht="15.75" customHeight="1">
      <c r="D30052" s="199"/>
    </row>
    <row r="30054" spans="4:4" s="198" customFormat="1" ht="15.75" customHeight="1">
      <c r="D30054" s="199"/>
    </row>
    <row r="30056" spans="4:4" s="198" customFormat="1" ht="15.75" customHeight="1">
      <c r="D30056" s="199"/>
    </row>
    <row r="30058" spans="4:4" s="198" customFormat="1" ht="15.75" customHeight="1">
      <c r="D30058" s="199"/>
    </row>
    <row r="30060" spans="4:4" s="198" customFormat="1" ht="15.75" customHeight="1">
      <c r="D30060" s="199"/>
    </row>
    <row r="30062" spans="4:4" s="198" customFormat="1" ht="15.75" customHeight="1">
      <c r="D30062" s="199"/>
    </row>
    <row r="30064" spans="4:4" s="198" customFormat="1" ht="15.75" customHeight="1">
      <c r="D30064" s="199"/>
    </row>
    <row r="30066" spans="4:4" s="198" customFormat="1" ht="15.75" customHeight="1">
      <c r="D30066" s="199"/>
    </row>
    <row r="30068" spans="4:4" s="198" customFormat="1" ht="15.75" customHeight="1">
      <c r="D30068" s="199"/>
    </row>
    <row r="30070" spans="4:4" s="198" customFormat="1" ht="15.75" customHeight="1">
      <c r="D30070" s="199"/>
    </row>
    <row r="30072" spans="4:4" s="198" customFormat="1" ht="15.75" customHeight="1">
      <c r="D30072" s="199"/>
    </row>
    <row r="30074" spans="4:4" s="198" customFormat="1" ht="15.75" customHeight="1">
      <c r="D30074" s="199"/>
    </row>
    <row r="30076" spans="4:4" s="198" customFormat="1" ht="15.75" customHeight="1">
      <c r="D30076" s="199"/>
    </row>
    <row r="30078" spans="4:4" s="198" customFormat="1" ht="15.75" customHeight="1">
      <c r="D30078" s="199"/>
    </row>
    <row r="30080" spans="4:4" s="198" customFormat="1" ht="15.75" customHeight="1">
      <c r="D30080" s="199"/>
    </row>
    <row r="30082" spans="4:4" s="198" customFormat="1" ht="15.75" customHeight="1">
      <c r="D30082" s="199"/>
    </row>
    <row r="30084" spans="4:4" s="198" customFormat="1" ht="15.75" customHeight="1">
      <c r="D30084" s="199"/>
    </row>
    <row r="30086" spans="4:4" s="198" customFormat="1" ht="15.75" customHeight="1">
      <c r="D30086" s="199"/>
    </row>
    <row r="30088" spans="4:4" s="198" customFormat="1" ht="15.75" customHeight="1">
      <c r="D30088" s="199"/>
    </row>
    <row r="30090" spans="4:4" s="198" customFormat="1" ht="15.75" customHeight="1">
      <c r="D30090" s="199"/>
    </row>
    <row r="30092" spans="4:4" s="198" customFormat="1" ht="15.75" customHeight="1">
      <c r="D30092" s="199"/>
    </row>
    <row r="30094" spans="4:4" s="198" customFormat="1" ht="15.75" customHeight="1">
      <c r="D30094" s="199"/>
    </row>
    <row r="30096" spans="4:4" s="198" customFormat="1" ht="15.75" customHeight="1">
      <c r="D30096" s="199"/>
    </row>
    <row r="30098" spans="4:4" s="198" customFormat="1" ht="15.75" customHeight="1">
      <c r="D30098" s="199"/>
    </row>
    <row r="30100" spans="4:4" s="198" customFormat="1" ht="15.75" customHeight="1">
      <c r="D30100" s="199"/>
    </row>
    <row r="30102" spans="4:4" s="198" customFormat="1" ht="15.75" customHeight="1">
      <c r="D30102" s="199"/>
    </row>
    <row r="30104" spans="4:4" s="198" customFormat="1" ht="15.75" customHeight="1">
      <c r="D30104" s="199"/>
    </row>
    <row r="30106" spans="4:4" s="198" customFormat="1" ht="15.75" customHeight="1">
      <c r="D30106" s="199"/>
    </row>
    <row r="30108" spans="4:4" s="198" customFormat="1" ht="15.75" customHeight="1">
      <c r="D30108" s="199"/>
    </row>
    <row r="30110" spans="4:4" s="198" customFormat="1" ht="15.75" customHeight="1">
      <c r="D30110" s="199"/>
    </row>
    <row r="30112" spans="4:4" s="198" customFormat="1" ht="15.75" customHeight="1">
      <c r="D30112" s="199"/>
    </row>
    <row r="30114" spans="4:4" s="198" customFormat="1" ht="15.75" customHeight="1">
      <c r="D30114" s="199"/>
    </row>
    <row r="30116" spans="4:4" s="198" customFormat="1" ht="15.75" customHeight="1">
      <c r="D30116" s="199"/>
    </row>
    <row r="30118" spans="4:4" s="198" customFormat="1" ht="15.75" customHeight="1">
      <c r="D30118" s="199"/>
    </row>
    <row r="30120" spans="4:4" s="198" customFormat="1" ht="15.75" customHeight="1">
      <c r="D30120" s="199"/>
    </row>
    <row r="30122" spans="4:4" s="198" customFormat="1" ht="15.75" customHeight="1">
      <c r="D30122" s="199"/>
    </row>
    <row r="30124" spans="4:4" s="198" customFormat="1" ht="15.75" customHeight="1">
      <c r="D30124" s="199"/>
    </row>
    <row r="30126" spans="4:4" s="198" customFormat="1" ht="15.75" customHeight="1">
      <c r="D30126" s="199"/>
    </row>
    <row r="30128" spans="4:4" s="198" customFormat="1" ht="15.75" customHeight="1">
      <c r="D30128" s="199"/>
    </row>
    <row r="30130" spans="4:4" s="198" customFormat="1" ht="15.75" customHeight="1">
      <c r="D30130" s="199"/>
    </row>
    <row r="30132" spans="4:4" s="198" customFormat="1" ht="15.75" customHeight="1">
      <c r="D30132" s="199"/>
    </row>
    <row r="30134" spans="4:4" s="198" customFormat="1" ht="15.75" customHeight="1">
      <c r="D30134" s="199"/>
    </row>
    <row r="30136" spans="4:4" s="198" customFormat="1" ht="15.75" customHeight="1">
      <c r="D30136" s="199"/>
    </row>
    <row r="30138" spans="4:4" s="198" customFormat="1" ht="15.75" customHeight="1">
      <c r="D30138" s="199"/>
    </row>
    <row r="30140" spans="4:4" s="198" customFormat="1" ht="15.75" customHeight="1">
      <c r="D30140" s="199"/>
    </row>
    <row r="30142" spans="4:4" s="198" customFormat="1" ht="15.75" customHeight="1">
      <c r="D30142" s="199"/>
    </row>
    <row r="30144" spans="4:4" s="198" customFormat="1" ht="15.75" customHeight="1">
      <c r="D30144" s="199"/>
    </row>
    <row r="30146" spans="4:4" s="198" customFormat="1" ht="15.75" customHeight="1">
      <c r="D30146" s="199"/>
    </row>
    <row r="30148" spans="4:4" s="198" customFormat="1" ht="15.75" customHeight="1">
      <c r="D30148" s="199"/>
    </row>
    <row r="30150" spans="4:4" s="198" customFormat="1" ht="15.75" customHeight="1">
      <c r="D30150" s="199"/>
    </row>
    <row r="30152" spans="4:4" s="198" customFormat="1" ht="15.75" customHeight="1">
      <c r="D30152" s="199"/>
    </row>
    <row r="30154" spans="4:4" s="198" customFormat="1" ht="15.75" customHeight="1">
      <c r="D30154" s="199"/>
    </row>
    <row r="30156" spans="4:4" s="198" customFormat="1" ht="15.75" customHeight="1">
      <c r="D30156" s="199"/>
    </row>
    <row r="30158" spans="4:4" s="198" customFormat="1" ht="15.75" customHeight="1">
      <c r="D30158" s="199"/>
    </row>
    <row r="30160" spans="4:4" s="198" customFormat="1" ht="15.75" customHeight="1">
      <c r="D30160" s="199"/>
    </row>
    <row r="30162" spans="4:4" s="198" customFormat="1" ht="15.75" customHeight="1">
      <c r="D30162" s="199"/>
    </row>
    <row r="30164" spans="4:4" s="198" customFormat="1" ht="15.75" customHeight="1">
      <c r="D30164" s="199"/>
    </row>
    <row r="30166" spans="4:4" s="198" customFormat="1" ht="15.75" customHeight="1">
      <c r="D30166" s="199"/>
    </row>
    <row r="30168" spans="4:4" s="198" customFormat="1" ht="15.75" customHeight="1">
      <c r="D30168" s="199"/>
    </row>
    <row r="30170" spans="4:4" s="198" customFormat="1" ht="15.75" customHeight="1">
      <c r="D30170" s="199"/>
    </row>
    <row r="30172" spans="4:4" s="198" customFormat="1" ht="15.75" customHeight="1">
      <c r="D30172" s="199"/>
    </row>
    <row r="30174" spans="4:4" s="198" customFormat="1" ht="15.75" customHeight="1">
      <c r="D30174" s="199"/>
    </row>
    <row r="30176" spans="4:4" s="198" customFormat="1" ht="15.75" customHeight="1">
      <c r="D30176" s="199"/>
    </row>
    <row r="30178" spans="4:4" s="198" customFormat="1" ht="15.75" customHeight="1">
      <c r="D30178" s="199"/>
    </row>
    <row r="30180" spans="4:4" s="198" customFormat="1" ht="15.75" customHeight="1">
      <c r="D30180" s="199"/>
    </row>
    <row r="30182" spans="4:4" s="198" customFormat="1" ht="15.75" customHeight="1">
      <c r="D30182" s="199"/>
    </row>
    <row r="30184" spans="4:4" s="198" customFormat="1" ht="15.75" customHeight="1">
      <c r="D30184" s="199"/>
    </row>
    <row r="30186" spans="4:4" s="198" customFormat="1" ht="15.75" customHeight="1">
      <c r="D30186" s="199"/>
    </row>
    <row r="30188" spans="4:4" s="198" customFormat="1" ht="15.75" customHeight="1">
      <c r="D30188" s="199"/>
    </row>
    <row r="30190" spans="4:4" s="198" customFormat="1" ht="15.75" customHeight="1">
      <c r="D30190" s="199"/>
    </row>
    <row r="30192" spans="4:4" s="198" customFormat="1" ht="15.75" customHeight="1">
      <c r="D30192" s="199"/>
    </row>
    <row r="30194" spans="4:4" s="198" customFormat="1" ht="15.75" customHeight="1">
      <c r="D30194" s="199"/>
    </row>
    <row r="30196" spans="4:4" s="198" customFormat="1" ht="15.75" customHeight="1">
      <c r="D30196" s="199"/>
    </row>
    <row r="30198" spans="4:4" s="198" customFormat="1" ht="15.75" customHeight="1">
      <c r="D30198" s="199"/>
    </row>
    <row r="30200" spans="4:4" s="198" customFormat="1" ht="15.75" customHeight="1">
      <c r="D30200" s="199"/>
    </row>
    <row r="30202" spans="4:4" s="198" customFormat="1" ht="15.75" customHeight="1">
      <c r="D30202" s="199"/>
    </row>
    <row r="30204" spans="4:4" s="198" customFormat="1" ht="15.75" customHeight="1">
      <c r="D30204" s="199"/>
    </row>
    <row r="30206" spans="4:4" s="198" customFormat="1" ht="15.75" customHeight="1">
      <c r="D30206" s="199"/>
    </row>
    <row r="30208" spans="4:4" s="198" customFormat="1" ht="15.75" customHeight="1">
      <c r="D30208" s="199"/>
    </row>
    <row r="30210" spans="4:4" s="198" customFormat="1" ht="15.75" customHeight="1">
      <c r="D30210" s="199"/>
    </row>
    <row r="30212" spans="4:4" s="198" customFormat="1" ht="15.75" customHeight="1">
      <c r="D30212" s="199"/>
    </row>
    <row r="30214" spans="4:4" s="198" customFormat="1" ht="15.75" customHeight="1">
      <c r="D30214" s="199"/>
    </row>
    <row r="30216" spans="4:4" s="198" customFormat="1" ht="15.75" customHeight="1">
      <c r="D30216" s="199"/>
    </row>
    <row r="30218" spans="4:4" s="198" customFormat="1" ht="15.75" customHeight="1">
      <c r="D30218" s="199"/>
    </row>
    <row r="30220" spans="4:4" s="198" customFormat="1" ht="15.75" customHeight="1">
      <c r="D30220" s="199"/>
    </row>
    <row r="30222" spans="4:4" s="198" customFormat="1" ht="15.75" customHeight="1">
      <c r="D30222" s="199"/>
    </row>
    <row r="30224" spans="4:4" s="198" customFormat="1" ht="15.75" customHeight="1">
      <c r="D30224" s="199"/>
    </row>
    <row r="30226" spans="4:4" s="198" customFormat="1" ht="15.75" customHeight="1">
      <c r="D30226" s="199"/>
    </row>
    <row r="30228" spans="4:4" s="198" customFormat="1" ht="15.75" customHeight="1">
      <c r="D30228" s="199"/>
    </row>
    <row r="30230" spans="4:4" s="198" customFormat="1" ht="15.75" customHeight="1">
      <c r="D30230" s="199"/>
    </row>
    <row r="30232" spans="4:4" s="198" customFormat="1" ht="15.75" customHeight="1">
      <c r="D30232" s="199"/>
    </row>
    <row r="30234" spans="4:4" s="198" customFormat="1" ht="15.75" customHeight="1">
      <c r="D30234" s="199"/>
    </row>
    <row r="30236" spans="4:4" s="198" customFormat="1" ht="15.75" customHeight="1">
      <c r="D30236" s="199"/>
    </row>
    <row r="30238" spans="4:4" s="198" customFormat="1" ht="15.75" customHeight="1">
      <c r="D30238" s="199"/>
    </row>
    <row r="30240" spans="4:4" s="198" customFormat="1" ht="15.75" customHeight="1">
      <c r="D30240" s="199"/>
    </row>
    <row r="30242" spans="4:4" s="198" customFormat="1" ht="15.75" customHeight="1">
      <c r="D30242" s="199"/>
    </row>
    <row r="30244" spans="4:4" s="198" customFormat="1" ht="15.75" customHeight="1">
      <c r="D30244" s="199"/>
    </row>
    <row r="30246" spans="4:4" s="198" customFormat="1" ht="15.75" customHeight="1">
      <c r="D30246" s="199"/>
    </row>
    <row r="30248" spans="4:4" s="198" customFormat="1" ht="15.75" customHeight="1">
      <c r="D30248" s="199"/>
    </row>
    <row r="30250" spans="4:4" s="198" customFormat="1" ht="15.75" customHeight="1">
      <c r="D30250" s="199"/>
    </row>
    <row r="30252" spans="4:4" s="198" customFormat="1" ht="15.75" customHeight="1">
      <c r="D30252" s="199"/>
    </row>
    <row r="30254" spans="4:4" s="198" customFormat="1" ht="15.75" customHeight="1">
      <c r="D30254" s="199"/>
    </row>
    <row r="30256" spans="4:4" s="198" customFormat="1" ht="15.75" customHeight="1">
      <c r="D30256" s="199"/>
    </row>
    <row r="30258" spans="4:4" s="198" customFormat="1" ht="15.75" customHeight="1">
      <c r="D30258" s="199"/>
    </row>
    <row r="30260" spans="4:4" s="198" customFormat="1" ht="15.75" customHeight="1">
      <c r="D30260" s="199"/>
    </row>
    <row r="30262" spans="4:4" s="198" customFormat="1" ht="15.75" customHeight="1">
      <c r="D30262" s="199"/>
    </row>
    <row r="30264" spans="4:4" s="198" customFormat="1" ht="15.75" customHeight="1">
      <c r="D30264" s="199"/>
    </row>
    <row r="30266" spans="4:4" s="198" customFormat="1" ht="15.75" customHeight="1">
      <c r="D30266" s="199"/>
    </row>
    <row r="30268" spans="4:4" s="198" customFormat="1" ht="15.75" customHeight="1">
      <c r="D30268" s="199"/>
    </row>
    <row r="30270" spans="4:4" s="198" customFormat="1" ht="15.75" customHeight="1">
      <c r="D30270" s="199"/>
    </row>
    <row r="30272" spans="4:4" s="198" customFormat="1" ht="15.75" customHeight="1">
      <c r="D30272" s="199"/>
    </row>
    <row r="30274" spans="4:4" s="198" customFormat="1" ht="15.75" customHeight="1">
      <c r="D30274" s="199"/>
    </row>
    <row r="30276" spans="4:4" s="198" customFormat="1" ht="15.75" customHeight="1">
      <c r="D30276" s="199"/>
    </row>
    <row r="30278" spans="4:4" s="198" customFormat="1" ht="15.75" customHeight="1">
      <c r="D30278" s="199"/>
    </row>
    <row r="30280" spans="4:4" s="198" customFormat="1" ht="15.75" customHeight="1">
      <c r="D30280" s="199"/>
    </row>
    <row r="30282" spans="4:4" s="198" customFormat="1" ht="15.75" customHeight="1">
      <c r="D30282" s="199"/>
    </row>
    <row r="30284" spans="4:4" s="198" customFormat="1" ht="15.75" customHeight="1">
      <c r="D30284" s="199"/>
    </row>
    <row r="30286" spans="4:4" s="198" customFormat="1" ht="15.75" customHeight="1">
      <c r="D30286" s="199"/>
    </row>
    <row r="30288" spans="4:4" s="198" customFormat="1" ht="15.75" customHeight="1">
      <c r="D30288" s="199"/>
    </row>
    <row r="30290" spans="4:4" s="198" customFormat="1" ht="15.75" customHeight="1">
      <c r="D30290" s="199"/>
    </row>
    <row r="30292" spans="4:4" s="198" customFormat="1" ht="15.75" customHeight="1">
      <c r="D30292" s="199"/>
    </row>
    <row r="30294" spans="4:4" s="198" customFormat="1" ht="15.75" customHeight="1">
      <c r="D30294" s="199"/>
    </row>
    <row r="30296" spans="4:4" s="198" customFormat="1" ht="15.75" customHeight="1">
      <c r="D30296" s="199"/>
    </row>
    <row r="30298" spans="4:4" s="198" customFormat="1" ht="15.75" customHeight="1">
      <c r="D30298" s="199"/>
    </row>
    <row r="30300" spans="4:4" s="198" customFormat="1" ht="15.75" customHeight="1">
      <c r="D30300" s="199"/>
    </row>
    <row r="30302" spans="4:4" s="198" customFormat="1" ht="15.75" customHeight="1">
      <c r="D30302" s="199"/>
    </row>
    <row r="30304" spans="4:4" s="198" customFormat="1" ht="15.75" customHeight="1">
      <c r="D30304" s="199"/>
    </row>
    <row r="30306" spans="4:4" s="198" customFormat="1" ht="15.75" customHeight="1">
      <c r="D30306" s="199"/>
    </row>
    <row r="30308" spans="4:4" s="198" customFormat="1" ht="15.75" customHeight="1">
      <c r="D30308" s="199"/>
    </row>
    <row r="30310" spans="4:4" s="198" customFormat="1" ht="15.75" customHeight="1">
      <c r="D30310" s="199"/>
    </row>
    <row r="30312" spans="4:4" s="198" customFormat="1" ht="15.75" customHeight="1">
      <c r="D30312" s="199"/>
    </row>
    <row r="30314" spans="4:4" s="198" customFormat="1" ht="15.75" customHeight="1">
      <c r="D30314" s="199"/>
    </row>
    <row r="30316" spans="4:4" s="198" customFormat="1" ht="15.75" customHeight="1">
      <c r="D30316" s="199"/>
    </row>
    <row r="30318" spans="4:4" s="198" customFormat="1" ht="15.75" customHeight="1">
      <c r="D30318" s="199"/>
    </row>
    <row r="30320" spans="4:4" s="198" customFormat="1" ht="15.75" customHeight="1">
      <c r="D30320" s="199"/>
    </row>
    <row r="30322" spans="4:4" s="198" customFormat="1" ht="15.75" customHeight="1">
      <c r="D30322" s="199"/>
    </row>
    <row r="30324" spans="4:4" s="198" customFormat="1" ht="15.75" customHeight="1">
      <c r="D30324" s="199"/>
    </row>
    <row r="30326" spans="4:4" s="198" customFormat="1" ht="15.75" customHeight="1">
      <c r="D30326" s="199"/>
    </row>
    <row r="30328" spans="4:4" s="198" customFormat="1" ht="15.75" customHeight="1">
      <c r="D30328" s="199"/>
    </row>
    <row r="30330" spans="4:4" s="198" customFormat="1" ht="15.75" customHeight="1">
      <c r="D30330" s="199"/>
    </row>
    <row r="30332" spans="4:4" s="198" customFormat="1" ht="15.75" customHeight="1">
      <c r="D30332" s="199"/>
    </row>
    <row r="30334" spans="4:4" s="198" customFormat="1" ht="15.75" customHeight="1">
      <c r="D30334" s="199"/>
    </row>
    <row r="30336" spans="4:4" s="198" customFormat="1" ht="15.75" customHeight="1">
      <c r="D30336" s="199"/>
    </row>
    <row r="30338" spans="4:4" s="198" customFormat="1" ht="15.75" customHeight="1">
      <c r="D30338" s="199"/>
    </row>
    <row r="30340" spans="4:4" s="198" customFormat="1" ht="15.75" customHeight="1">
      <c r="D30340" s="199"/>
    </row>
    <row r="30342" spans="4:4" s="198" customFormat="1" ht="15.75" customHeight="1">
      <c r="D30342" s="199"/>
    </row>
    <row r="30344" spans="4:4" s="198" customFormat="1" ht="15.75" customHeight="1">
      <c r="D30344" s="199"/>
    </row>
    <row r="30346" spans="4:4" s="198" customFormat="1" ht="15.75" customHeight="1">
      <c r="D30346" s="199"/>
    </row>
    <row r="30348" spans="4:4" s="198" customFormat="1" ht="15.75" customHeight="1">
      <c r="D30348" s="199"/>
    </row>
    <row r="30350" spans="4:4" s="198" customFormat="1" ht="15.75" customHeight="1">
      <c r="D30350" s="199"/>
    </row>
    <row r="30352" spans="4:4" s="198" customFormat="1" ht="15.75" customHeight="1">
      <c r="D30352" s="199"/>
    </row>
    <row r="30354" spans="4:4" s="198" customFormat="1" ht="15.75" customHeight="1">
      <c r="D30354" s="199"/>
    </row>
    <row r="30356" spans="4:4" s="198" customFormat="1" ht="15.75" customHeight="1">
      <c r="D30356" s="199"/>
    </row>
    <row r="30358" spans="4:4" s="198" customFormat="1" ht="15.75" customHeight="1">
      <c r="D30358" s="199"/>
    </row>
    <row r="30360" spans="4:4" s="198" customFormat="1" ht="15.75" customHeight="1">
      <c r="D30360" s="199"/>
    </row>
    <row r="30362" spans="4:4" s="198" customFormat="1" ht="15.75" customHeight="1">
      <c r="D30362" s="199"/>
    </row>
    <row r="30364" spans="4:4" s="198" customFormat="1" ht="15.75" customHeight="1">
      <c r="D30364" s="199"/>
    </row>
    <row r="30366" spans="4:4" s="198" customFormat="1" ht="15.75" customHeight="1">
      <c r="D30366" s="199"/>
    </row>
    <row r="30368" spans="4:4" s="198" customFormat="1" ht="15.75" customHeight="1">
      <c r="D30368" s="199"/>
    </row>
    <row r="30370" spans="4:4" s="198" customFormat="1" ht="15.75" customHeight="1">
      <c r="D30370" s="199"/>
    </row>
    <row r="30372" spans="4:4" s="198" customFormat="1" ht="15.75" customHeight="1">
      <c r="D30372" s="199"/>
    </row>
    <row r="30374" spans="4:4" s="198" customFormat="1" ht="15.75" customHeight="1">
      <c r="D30374" s="199"/>
    </row>
    <row r="30376" spans="4:4" s="198" customFormat="1" ht="15.75" customHeight="1">
      <c r="D30376" s="199"/>
    </row>
    <row r="30378" spans="4:4" s="198" customFormat="1" ht="15.75" customHeight="1">
      <c r="D30378" s="199"/>
    </row>
    <row r="30380" spans="4:4" s="198" customFormat="1" ht="15.75" customHeight="1">
      <c r="D30380" s="199"/>
    </row>
    <row r="30382" spans="4:4" s="198" customFormat="1" ht="15.75" customHeight="1">
      <c r="D30382" s="199"/>
    </row>
    <row r="30384" spans="4:4" s="198" customFormat="1" ht="15.75" customHeight="1">
      <c r="D30384" s="199"/>
    </row>
    <row r="30386" spans="4:4" s="198" customFormat="1" ht="15.75" customHeight="1">
      <c r="D30386" s="199"/>
    </row>
    <row r="30388" spans="4:4" s="198" customFormat="1" ht="15.75" customHeight="1">
      <c r="D30388" s="199"/>
    </row>
    <row r="30390" spans="4:4" s="198" customFormat="1" ht="15.75" customHeight="1">
      <c r="D30390" s="199"/>
    </row>
    <row r="30392" spans="4:4" s="198" customFormat="1" ht="15.75" customHeight="1">
      <c r="D30392" s="199"/>
    </row>
    <row r="30394" spans="4:4" s="198" customFormat="1" ht="15.75" customHeight="1">
      <c r="D30394" s="199"/>
    </row>
    <row r="30396" spans="4:4" s="198" customFormat="1" ht="15.75" customHeight="1">
      <c r="D30396" s="199"/>
    </row>
    <row r="30398" spans="4:4" s="198" customFormat="1" ht="15.75" customHeight="1">
      <c r="D30398" s="199"/>
    </row>
    <row r="30400" spans="4:4" s="198" customFormat="1" ht="15.75" customHeight="1">
      <c r="D30400" s="199"/>
    </row>
    <row r="30402" spans="4:4" s="198" customFormat="1" ht="15.75" customHeight="1">
      <c r="D30402" s="199"/>
    </row>
    <row r="30404" spans="4:4" s="198" customFormat="1" ht="15.75" customHeight="1">
      <c r="D30404" s="199"/>
    </row>
    <row r="30406" spans="4:4" s="198" customFormat="1" ht="15.75" customHeight="1">
      <c r="D30406" s="199"/>
    </row>
    <row r="30408" spans="4:4" s="198" customFormat="1" ht="15.75" customHeight="1">
      <c r="D30408" s="199"/>
    </row>
    <row r="30410" spans="4:4" s="198" customFormat="1" ht="15.75" customHeight="1">
      <c r="D30410" s="199"/>
    </row>
    <row r="30412" spans="4:4" s="198" customFormat="1" ht="15.75" customHeight="1">
      <c r="D30412" s="199"/>
    </row>
    <row r="30414" spans="4:4" s="198" customFormat="1" ht="15.75" customHeight="1">
      <c r="D30414" s="199"/>
    </row>
    <row r="30416" spans="4:4" s="198" customFormat="1" ht="15.75" customHeight="1">
      <c r="D30416" s="199"/>
    </row>
    <row r="30418" spans="4:4" s="198" customFormat="1" ht="15.75" customHeight="1">
      <c r="D30418" s="199"/>
    </row>
    <row r="30420" spans="4:4" s="198" customFormat="1" ht="15.75" customHeight="1">
      <c r="D30420" s="199"/>
    </row>
    <row r="30422" spans="4:4" s="198" customFormat="1" ht="15.75" customHeight="1">
      <c r="D30422" s="199"/>
    </row>
    <row r="30424" spans="4:4" s="198" customFormat="1" ht="15.75" customHeight="1">
      <c r="D30424" s="199"/>
    </row>
    <row r="30426" spans="4:4" s="198" customFormat="1" ht="15.75" customHeight="1">
      <c r="D30426" s="199"/>
    </row>
    <row r="30428" spans="4:4" s="198" customFormat="1" ht="15.75" customHeight="1">
      <c r="D30428" s="199"/>
    </row>
    <row r="30430" spans="4:4" s="198" customFormat="1" ht="15.75" customHeight="1">
      <c r="D30430" s="199"/>
    </row>
    <row r="30432" spans="4:4" s="198" customFormat="1" ht="15.75" customHeight="1">
      <c r="D30432" s="199"/>
    </row>
    <row r="30434" spans="4:4" s="198" customFormat="1" ht="15.75" customHeight="1">
      <c r="D30434" s="199"/>
    </row>
    <row r="30436" spans="4:4" s="198" customFormat="1" ht="15.75" customHeight="1">
      <c r="D30436" s="199"/>
    </row>
    <row r="30438" spans="4:4" s="198" customFormat="1" ht="15.75" customHeight="1">
      <c r="D30438" s="199"/>
    </row>
    <row r="30440" spans="4:4" s="198" customFormat="1" ht="15.75" customHeight="1">
      <c r="D30440" s="199"/>
    </row>
    <row r="30442" spans="4:4" s="198" customFormat="1" ht="15.75" customHeight="1">
      <c r="D30442" s="199"/>
    </row>
    <row r="30444" spans="4:4" s="198" customFormat="1" ht="15.75" customHeight="1">
      <c r="D30444" s="199"/>
    </row>
    <row r="30446" spans="4:4" s="198" customFormat="1" ht="15.75" customHeight="1">
      <c r="D30446" s="199"/>
    </row>
    <row r="30448" spans="4:4" s="198" customFormat="1" ht="15.75" customHeight="1">
      <c r="D30448" s="199"/>
    </row>
    <row r="30450" spans="4:4" s="198" customFormat="1" ht="15.75" customHeight="1">
      <c r="D30450" s="199"/>
    </row>
    <row r="30452" spans="4:4" s="198" customFormat="1" ht="15.75" customHeight="1">
      <c r="D30452" s="199"/>
    </row>
    <row r="30454" spans="4:4" s="198" customFormat="1" ht="15.75" customHeight="1">
      <c r="D30454" s="199"/>
    </row>
    <row r="30456" spans="4:4" s="198" customFormat="1" ht="15.75" customHeight="1">
      <c r="D30456" s="199"/>
    </row>
    <row r="30458" spans="4:4" s="198" customFormat="1" ht="15.75" customHeight="1">
      <c r="D30458" s="199"/>
    </row>
    <row r="30460" spans="4:4" s="198" customFormat="1" ht="15.75" customHeight="1">
      <c r="D30460" s="199"/>
    </row>
    <row r="30462" spans="4:4" s="198" customFormat="1" ht="15.75" customHeight="1">
      <c r="D30462" s="199"/>
    </row>
    <row r="30464" spans="4:4" s="198" customFormat="1" ht="15.75" customHeight="1">
      <c r="D30464" s="199"/>
    </row>
    <row r="30466" spans="4:4" s="198" customFormat="1" ht="15.75" customHeight="1">
      <c r="D30466" s="199"/>
    </row>
    <row r="30468" spans="4:4" s="198" customFormat="1" ht="15.75" customHeight="1">
      <c r="D30468" s="199"/>
    </row>
    <row r="30470" spans="4:4" s="198" customFormat="1" ht="15.75" customHeight="1">
      <c r="D30470" s="199"/>
    </row>
    <row r="30472" spans="4:4" s="198" customFormat="1" ht="15.75" customHeight="1">
      <c r="D30472" s="199"/>
    </row>
    <row r="30474" spans="4:4" s="198" customFormat="1" ht="15.75" customHeight="1">
      <c r="D30474" s="199"/>
    </row>
    <row r="30476" spans="4:4" s="198" customFormat="1" ht="15.75" customHeight="1">
      <c r="D30476" s="199"/>
    </row>
    <row r="30478" spans="4:4" s="198" customFormat="1" ht="15.75" customHeight="1">
      <c r="D30478" s="199"/>
    </row>
    <row r="30480" spans="4:4" s="198" customFormat="1" ht="15.75" customHeight="1">
      <c r="D30480" s="199"/>
    </row>
    <row r="30482" spans="4:4" s="198" customFormat="1" ht="15.75" customHeight="1">
      <c r="D30482" s="199"/>
    </row>
    <row r="30484" spans="4:4" s="198" customFormat="1" ht="15.75" customHeight="1">
      <c r="D30484" s="199"/>
    </row>
    <row r="30486" spans="4:4" s="198" customFormat="1" ht="15.75" customHeight="1">
      <c r="D30486" s="199"/>
    </row>
    <row r="30488" spans="4:4" s="198" customFormat="1" ht="15.75" customHeight="1">
      <c r="D30488" s="199"/>
    </row>
    <row r="30490" spans="4:4" s="198" customFormat="1" ht="15.75" customHeight="1">
      <c r="D30490" s="199"/>
    </row>
    <row r="30492" spans="4:4" s="198" customFormat="1" ht="15.75" customHeight="1">
      <c r="D30492" s="199"/>
    </row>
    <row r="30494" spans="4:4" s="198" customFormat="1" ht="15.75" customHeight="1">
      <c r="D30494" s="199"/>
    </row>
    <row r="30496" spans="4:4" s="198" customFormat="1" ht="15.75" customHeight="1">
      <c r="D30496" s="199"/>
    </row>
    <row r="30498" spans="4:4" s="198" customFormat="1" ht="15.75" customHeight="1">
      <c r="D30498" s="199"/>
    </row>
    <row r="30500" spans="4:4" s="198" customFormat="1" ht="15.75" customHeight="1">
      <c r="D30500" s="199"/>
    </row>
    <row r="30502" spans="4:4" s="198" customFormat="1" ht="15.75" customHeight="1">
      <c r="D30502" s="199"/>
    </row>
    <row r="30504" spans="4:4" s="198" customFormat="1" ht="15.75" customHeight="1">
      <c r="D30504" s="199"/>
    </row>
    <row r="30506" spans="4:4" s="198" customFormat="1" ht="15.75" customHeight="1">
      <c r="D30506" s="199"/>
    </row>
    <row r="30508" spans="4:4" s="198" customFormat="1" ht="15.75" customHeight="1">
      <c r="D30508" s="199"/>
    </row>
    <row r="30510" spans="4:4" s="198" customFormat="1" ht="15.75" customHeight="1">
      <c r="D30510" s="199"/>
    </row>
    <row r="30512" spans="4:4" s="198" customFormat="1" ht="15.75" customHeight="1">
      <c r="D30512" s="199"/>
    </row>
    <row r="30514" spans="4:4" s="198" customFormat="1" ht="15.75" customHeight="1">
      <c r="D30514" s="199"/>
    </row>
    <row r="30516" spans="4:4" s="198" customFormat="1" ht="15.75" customHeight="1">
      <c r="D30516" s="199"/>
    </row>
    <row r="30518" spans="4:4" s="198" customFormat="1" ht="15.75" customHeight="1">
      <c r="D30518" s="199"/>
    </row>
    <row r="30520" spans="4:4" s="198" customFormat="1" ht="15.75" customHeight="1">
      <c r="D30520" s="199"/>
    </row>
    <row r="30522" spans="4:4" s="198" customFormat="1" ht="15.75" customHeight="1">
      <c r="D30522" s="199"/>
    </row>
    <row r="30524" spans="4:4" s="198" customFormat="1" ht="15.75" customHeight="1">
      <c r="D30524" s="199"/>
    </row>
    <row r="30526" spans="4:4" s="198" customFormat="1" ht="15.75" customHeight="1">
      <c r="D30526" s="199"/>
    </row>
    <row r="30528" spans="4:4" s="198" customFormat="1" ht="15.75" customHeight="1">
      <c r="D30528" s="199"/>
    </row>
    <row r="30530" spans="4:4" s="198" customFormat="1" ht="15.75" customHeight="1">
      <c r="D30530" s="199"/>
    </row>
    <row r="30532" spans="4:4" s="198" customFormat="1" ht="15.75" customHeight="1">
      <c r="D30532" s="199"/>
    </row>
    <row r="30534" spans="4:4" s="198" customFormat="1" ht="15.75" customHeight="1">
      <c r="D30534" s="199"/>
    </row>
    <row r="30536" spans="4:4" s="198" customFormat="1" ht="15.75" customHeight="1">
      <c r="D30536" s="199"/>
    </row>
    <row r="30538" spans="4:4" s="198" customFormat="1" ht="15.75" customHeight="1">
      <c r="D30538" s="199"/>
    </row>
    <row r="30540" spans="4:4" s="198" customFormat="1" ht="15.75" customHeight="1">
      <c r="D30540" s="199"/>
    </row>
    <row r="30542" spans="4:4" s="198" customFormat="1" ht="15.75" customHeight="1">
      <c r="D30542" s="199"/>
    </row>
    <row r="30544" spans="4:4" s="198" customFormat="1" ht="15.75" customHeight="1">
      <c r="D30544" s="199"/>
    </row>
    <row r="30546" spans="4:4" s="198" customFormat="1" ht="15.75" customHeight="1">
      <c r="D30546" s="199"/>
    </row>
    <row r="30548" spans="4:4" s="198" customFormat="1" ht="15.75" customHeight="1">
      <c r="D30548" s="199"/>
    </row>
    <row r="30550" spans="4:4" s="198" customFormat="1" ht="15.75" customHeight="1">
      <c r="D30550" s="199"/>
    </row>
    <row r="30552" spans="4:4" s="198" customFormat="1" ht="15.75" customHeight="1">
      <c r="D30552" s="199"/>
    </row>
    <row r="30554" spans="4:4" s="198" customFormat="1" ht="15.75" customHeight="1">
      <c r="D30554" s="199"/>
    </row>
    <row r="30556" spans="4:4" s="198" customFormat="1" ht="15.75" customHeight="1">
      <c r="D30556" s="199"/>
    </row>
    <row r="30558" spans="4:4" s="198" customFormat="1" ht="15.75" customHeight="1">
      <c r="D30558" s="199"/>
    </row>
    <row r="30560" spans="4:4" s="198" customFormat="1" ht="15.75" customHeight="1">
      <c r="D30560" s="199"/>
    </row>
    <row r="30562" spans="4:4" s="198" customFormat="1" ht="15.75" customHeight="1">
      <c r="D30562" s="199"/>
    </row>
    <row r="30564" spans="4:4" s="198" customFormat="1" ht="15.75" customHeight="1">
      <c r="D30564" s="199"/>
    </row>
    <row r="30566" spans="4:4" s="198" customFormat="1" ht="15.75" customHeight="1">
      <c r="D30566" s="199"/>
    </row>
    <row r="30568" spans="4:4" s="198" customFormat="1" ht="15.75" customHeight="1">
      <c r="D30568" s="199"/>
    </row>
    <row r="30570" spans="4:4" s="198" customFormat="1" ht="15.75" customHeight="1">
      <c r="D30570" s="199"/>
    </row>
    <row r="30572" spans="4:4" s="198" customFormat="1" ht="15.75" customHeight="1">
      <c r="D30572" s="199"/>
    </row>
    <row r="30574" spans="4:4" s="198" customFormat="1" ht="15.75" customHeight="1">
      <c r="D30574" s="199"/>
    </row>
    <row r="30576" spans="4:4" s="198" customFormat="1" ht="15.75" customHeight="1">
      <c r="D30576" s="199"/>
    </row>
    <row r="30578" spans="4:4" s="198" customFormat="1" ht="15.75" customHeight="1">
      <c r="D30578" s="199"/>
    </row>
    <row r="30580" spans="4:4" s="198" customFormat="1" ht="15.75" customHeight="1">
      <c r="D30580" s="199"/>
    </row>
    <row r="30582" spans="4:4" s="198" customFormat="1" ht="15.75" customHeight="1">
      <c r="D30582" s="199"/>
    </row>
    <row r="30584" spans="4:4" s="198" customFormat="1" ht="15.75" customHeight="1">
      <c r="D30584" s="199"/>
    </row>
    <row r="30586" spans="4:4" s="198" customFormat="1" ht="15.75" customHeight="1">
      <c r="D30586" s="199"/>
    </row>
    <row r="30588" spans="4:4" s="198" customFormat="1" ht="15.75" customHeight="1">
      <c r="D30588" s="199"/>
    </row>
    <row r="30590" spans="4:4" s="198" customFormat="1" ht="15.75" customHeight="1">
      <c r="D30590" s="199"/>
    </row>
    <row r="30592" spans="4:4" s="198" customFormat="1" ht="15.75" customHeight="1">
      <c r="D30592" s="199"/>
    </row>
    <row r="30594" spans="4:4" s="198" customFormat="1" ht="15.75" customHeight="1">
      <c r="D30594" s="199"/>
    </row>
    <row r="30596" spans="4:4" s="198" customFormat="1" ht="15.75" customHeight="1">
      <c r="D30596" s="199"/>
    </row>
    <row r="30598" spans="4:4" s="198" customFormat="1" ht="15.75" customHeight="1">
      <c r="D30598" s="199"/>
    </row>
    <row r="30600" spans="4:4" s="198" customFormat="1" ht="15.75" customHeight="1">
      <c r="D30600" s="199"/>
    </row>
    <row r="30602" spans="4:4" s="198" customFormat="1" ht="15.75" customHeight="1">
      <c r="D30602" s="199"/>
    </row>
    <row r="30604" spans="4:4" s="198" customFormat="1" ht="15.75" customHeight="1">
      <c r="D30604" s="199"/>
    </row>
    <row r="30606" spans="4:4" s="198" customFormat="1" ht="15.75" customHeight="1">
      <c r="D30606" s="199"/>
    </row>
    <row r="30608" spans="4:4" s="198" customFormat="1" ht="15.75" customHeight="1">
      <c r="D30608" s="199"/>
    </row>
    <row r="30610" spans="4:4" s="198" customFormat="1" ht="15.75" customHeight="1">
      <c r="D30610" s="199"/>
    </row>
    <row r="30612" spans="4:4" s="198" customFormat="1" ht="15.75" customHeight="1">
      <c r="D30612" s="199"/>
    </row>
    <row r="30614" spans="4:4" s="198" customFormat="1" ht="15.75" customHeight="1">
      <c r="D30614" s="199"/>
    </row>
    <row r="30616" spans="4:4" s="198" customFormat="1" ht="15.75" customHeight="1">
      <c r="D30616" s="199"/>
    </row>
    <row r="30618" spans="4:4" s="198" customFormat="1" ht="15.75" customHeight="1">
      <c r="D30618" s="199"/>
    </row>
    <row r="30620" spans="4:4" s="198" customFormat="1" ht="15.75" customHeight="1">
      <c r="D30620" s="199"/>
    </row>
    <row r="30622" spans="4:4" s="198" customFormat="1" ht="15.75" customHeight="1">
      <c r="D30622" s="199"/>
    </row>
    <row r="30624" spans="4:4" s="198" customFormat="1" ht="15.75" customHeight="1">
      <c r="D30624" s="199"/>
    </row>
    <row r="30626" spans="4:4" s="198" customFormat="1" ht="15.75" customHeight="1">
      <c r="D30626" s="199"/>
    </row>
    <row r="30628" spans="4:4" s="198" customFormat="1" ht="15.75" customHeight="1">
      <c r="D30628" s="199"/>
    </row>
    <row r="30630" spans="4:4" s="198" customFormat="1" ht="15.75" customHeight="1">
      <c r="D30630" s="199"/>
    </row>
    <row r="30632" spans="4:4" s="198" customFormat="1" ht="15.75" customHeight="1">
      <c r="D30632" s="199"/>
    </row>
    <row r="30634" spans="4:4" s="198" customFormat="1" ht="15.75" customHeight="1">
      <c r="D30634" s="199"/>
    </row>
    <row r="30636" spans="4:4" s="198" customFormat="1" ht="15.75" customHeight="1">
      <c r="D30636" s="199"/>
    </row>
    <row r="30638" spans="4:4" s="198" customFormat="1" ht="15.75" customHeight="1">
      <c r="D30638" s="199"/>
    </row>
    <row r="30640" spans="4:4" s="198" customFormat="1" ht="15.75" customHeight="1">
      <c r="D30640" s="199"/>
    </row>
    <row r="30642" spans="4:4" s="198" customFormat="1" ht="15.75" customHeight="1">
      <c r="D30642" s="199"/>
    </row>
    <row r="30644" spans="4:4" s="198" customFormat="1" ht="15.75" customHeight="1">
      <c r="D30644" s="199"/>
    </row>
    <row r="30646" spans="4:4" s="198" customFormat="1" ht="15.75" customHeight="1">
      <c r="D30646" s="199"/>
    </row>
    <row r="30648" spans="4:4" s="198" customFormat="1" ht="15.75" customHeight="1">
      <c r="D30648" s="199"/>
    </row>
    <row r="30650" spans="4:4" s="198" customFormat="1" ht="15.75" customHeight="1">
      <c r="D30650" s="199"/>
    </row>
    <row r="30652" spans="4:4" s="198" customFormat="1" ht="15.75" customHeight="1">
      <c r="D30652" s="199"/>
    </row>
    <row r="30654" spans="4:4" s="198" customFormat="1" ht="15.75" customHeight="1">
      <c r="D30654" s="199"/>
    </row>
    <row r="30656" spans="4:4" s="198" customFormat="1" ht="15.75" customHeight="1">
      <c r="D30656" s="199"/>
    </row>
    <row r="30658" spans="4:4" s="198" customFormat="1" ht="15.75" customHeight="1">
      <c r="D30658" s="199"/>
    </row>
    <row r="30660" spans="4:4" s="198" customFormat="1" ht="15.75" customHeight="1">
      <c r="D30660" s="199"/>
    </row>
    <row r="30662" spans="4:4" s="198" customFormat="1" ht="15.75" customHeight="1">
      <c r="D30662" s="199"/>
    </row>
    <row r="30664" spans="4:4" s="198" customFormat="1" ht="15.75" customHeight="1">
      <c r="D30664" s="199"/>
    </row>
    <row r="30666" spans="4:4" s="198" customFormat="1" ht="15.75" customHeight="1">
      <c r="D30666" s="199"/>
    </row>
    <row r="30668" spans="4:4" s="198" customFormat="1" ht="15.75" customHeight="1">
      <c r="D30668" s="199"/>
    </row>
    <row r="30670" spans="4:4" s="198" customFormat="1" ht="15.75" customHeight="1">
      <c r="D30670" s="199"/>
    </row>
    <row r="30672" spans="4:4" s="198" customFormat="1" ht="15.75" customHeight="1">
      <c r="D30672" s="199"/>
    </row>
    <row r="30674" spans="4:4" s="198" customFormat="1" ht="15.75" customHeight="1">
      <c r="D30674" s="199"/>
    </row>
    <row r="30676" spans="4:4" s="198" customFormat="1" ht="15.75" customHeight="1">
      <c r="D30676" s="199"/>
    </row>
    <row r="30678" spans="4:4" s="198" customFormat="1" ht="15.75" customHeight="1">
      <c r="D30678" s="199"/>
    </row>
    <row r="30680" spans="4:4" s="198" customFormat="1" ht="15.75" customHeight="1">
      <c r="D30680" s="199"/>
    </row>
    <row r="30682" spans="4:4" s="198" customFormat="1" ht="15.75" customHeight="1">
      <c r="D30682" s="199"/>
    </row>
    <row r="30684" spans="4:4" s="198" customFormat="1" ht="15.75" customHeight="1">
      <c r="D30684" s="199"/>
    </row>
    <row r="30686" spans="4:4" s="198" customFormat="1" ht="15.75" customHeight="1">
      <c r="D30686" s="199"/>
    </row>
    <row r="30688" spans="4:4" s="198" customFormat="1" ht="15.75" customHeight="1">
      <c r="D30688" s="199"/>
    </row>
    <row r="30690" spans="4:4" s="198" customFormat="1" ht="15.75" customHeight="1">
      <c r="D30690" s="199"/>
    </row>
    <row r="30692" spans="4:4" s="198" customFormat="1" ht="15.75" customHeight="1">
      <c r="D30692" s="199"/>
    </row>
    <row r="30694" spans="4:4" s="198" customFormat="1" ht="15.75" customHeight="1">
      <c r="D30694" s="199"/>
    </row>
    <row r="30696" spans="4:4" s="198" customFormat="1" ht="15.75" customHeight="1">
      <c r="D30696" s="199"/>
    </row>
    <row r="30698" spans="4:4" s="198" customFormat="1" ht="15.75" customHeight="1">
      <c r="D30698" s="199"/>
    </row>
    <row r="30700" spans="4:4" s="198" customFormat="1" ht="15.75" customHeight="1">
      <c r="D30700" s="199"/>
    </row>
    <row r="30702" spans="4:4" s="198" customFormat="1" ht="15.75" customHeight="1">
      <c r="D30702" s="199"/>
    </row>
    <row r="30704" spans="4:4" s="198" customFormat="1" ht="15.75" customHeight="1">
      <c r="D30704" s="199"/>
    </row>
    <row r="30706" spans="4:4" s="198" customFormat="1" ht="15.75" customHeight="1">
      <c r="D30706" s="199"/>
    </row>
    <row r="30708" spans="4:4" s="198" customFormat="1" ht="15.75" customHeight="1">
      <c r="D30708" s="199"/>
    </row>
    <row r="30710" spans="4:4" s="198" customFormat="1" ht="15.75" customHeight="1">
      <c r="D30710" s="199"/>
    </row>
    <row r="30712" spans="4:4" s="198" customFormat="1" ht="15.75" customHeight="1">
      <c r="D30712" s="199"/>
    </row>
    <row r="30714" spans="4:4" s="198" customFormat="1" ht="15.75" customHeight="1">
      <c r="D30714" s="199"/>
    </row>
    <row r="30716" spans="4:4" s="198" customFormat="1" ht="15.75" customHeight="1">
      <c r="D30716" s="199"/>
    </row>
    <row r="30718" spans="4:4" s="198" customFormat="1" ht="15.75" customHeight="1">
      <c r="D30718" s="199"/>
    </row>
    <row r="30720" spans="4:4" s="198" customFormat="1" ht="15.75" customHeight="1">
      <c r="D30720" s="199"/>
    </row>
    <row r="30722" spans="4:4" s="198" customFormat="1" ht="15.75" customHeight="1">
      <c r="D30722" s="199"/>
    </row>
    <row r="30724" spans="4:4" s="198" customFormat="1" ht="15.75" customHeight="1">
      <c r="D30724" s="199"/>
    </row>
    <row r="30726" spans="4:4" s="198" customFormat="1" ht="15.75" customHeight="1">
      <c r="D30726" s="199"/>
    </row>
    <row r="30728" spans="4:4" s="198" customFormat="1" ht="15.75" customHeight="1">
      <c r="D30728" s="199"/>
    </row>
    <row r="30730" spans="4:4" s="198" customFormat="1" ht="15.75" customHeight="1">
      <c r="D30730" s="199"/>
    </row>
    <row r="30732" spans="4:4" s="198" customFormat="1" ht="15.75" customHeight="1">
      <c r="D30732" s="199"/>
    </row>
    <row r="30734" spans="4:4" s="198" customFormat="1" ht="15.75" customHeight="1">
      <c r="D30734" s="199"/>
    </row>
    <row r="30736" spans="4:4" s="198" customFormat="1" ht="15.75" customHeight="1">
      <c r="D30736" s="199"/>
    </row>
    <row r="30738" spans="4:4" s="198" customFormat="1" ht="15.75" customHeight="1">
      <c r="D30738" s="199"/>
    </row>
    <row r="30740" spans="4:4" s="198" customFormat="1" ht="15.75" customHeight="1">
      <c r="D30740" s="199"/>
    </row>
    <row r="30742" spans="4:4" s="198" customFormat="1" ht="15.75" customHeight="1">
      <c r="D30742" s="199"/>
    </row>
    <row r="30744" spans="4:4" s="198" customFormat="1" ht="15.75" customHeight="1">
      <c r="D30744" s="199"/>
    </row>
    <row r="30746" spans="4:4" s="198" customFormat="1" ht="15.75" customHeight="1">
      <c r="D30746" s="199"/>
    </row>
    <row r="30748" spans="4:4" s="198" customFormat="1" ht="15.75" customHeight="1">
      <c r="D30748" s="199"/>
    </row>
    <row r="30750" spans="4:4" s="198" customFormat="1" ht="15.75" customHeight="1">
      <c r="D30750" s="199"/>
    </row>
    <row r="30752" spans="4:4" s="198" customFormat="1" ht="15.75" customHeight="1">
      <c r="D30752" s="199"/>
    </row>
    <row r="30754" spans="4:4" s="198" customFormat="1" ht="15.75" customHeight="1">
      <c r="D30754" s="199"/>
    </row>
    <row r="30756" spans="4:4" s="198" customFormat="1" ht="15.75" customHeight="1">
      <c r="D30756" s="199"/>
    </row>
    <row r="30758" spans="4:4" s="198" customFormat="1" ht="15.75" customHeight="1">
      <c r="D30758" s="199"/>
    </row>
    <row r="30760" spans="4:4" s="198" customFormat="1" ht="15.75" customHeight="1">
      <c r="D30760" s="199"/>
    </row>
    <row r="30762" spans="4:4" s="198" customFormat="1" ht="15.75" customHeight="1">
      <c r="D30762" s="199"/>
    </row>
    <row r="30764" spans="4:4" s="198" customFormat="1" ht="15.75" customHeight="1">
      <c r="D30764" s="199"/>
    </row>
    <row r="30766" spans="4:4" s="198" customFormat="1" ht="15.75" customHeight="1">
      <c r="D30766" s="199"/>
    </row>
    <row r="30768" spans="4:4" s="198" customFormat="1" ht="15.75" customHeight="1">
      <c r="D30768" s="199"/>
    </row>
    <row r="30770" spans="4:4" s="198" customFormat="1" ht="15.75" customHeight="1">
      <c r="D30770" s="199"/>
    </row>
    <row r="30772" spans="4:4" s="198" customFormat="1" ht="15.75" customHeight="1">
      <c r="D30772" s="199"/>
    </row>
    <row r="30774" spans="4:4" s="198" customFormat="1" ht="15.75" customHeight="1">
      <c r="D30774" s="199"/>
    </row>
    <row r="30776" spans="4:4" s="198" customFormat="1" ht="15.75" customHeight="1">
      <c r="D30776" s="199"/>
    </row>
    <row r="30778" spans="4:4" s="198" customFormat="1" ht="15.75" customHeight="1">
      <c r="D30778" s="199"/>
    </row>
    <row r="30780" spans="4:4" s="198" customFormat="1" ht="15.75" customHeight="1">
      <c r="D30780" s="199"/>
    </row>
    <row r="30782" spans="4:4" s="198" customFormat="1" ht="15.75" customHeight="1">
      <c r="D30782" s="199"/>
    </row>
    <row r="30784" spans="4:4" s="198" customFormat="1" ht="15.75" customHeight="1">
      <c r="D30784" s="199"/>
    </row>
    <row r="30786" spans="4:4" s="198" customFormat="1" ht="15.75" customHeight="1">
      <c r="D30786" s="199"/>
    </row>
    <row r="30788" spans="4:4" s="198" customFormat="1" ht="15.75" customHeight="1">
      <c r="D30788" s="199"/>
    </row>
    <row r="30790" spans="4:4" s="198" customFormat="1" ht="15.75" customHeight="1">
      <c r="D30790" s="199"/>
    </row>
    <row r="30792" spans="4:4" s="198" customFormat="1" ht="15.75" customHeight="1">
      <c r="D30792" s="199"/>
    </row>
    <row r="30794" spans="4:4" s="198" customFormat="1" ht="15.75" customHeight="1">
      <c r="D30794" s="199"/>
    </row>
    <row r="30796" spans="4:4" s="198" customFormat="1" ht="15.75" customHeight="1">
      <c r="D30796" s="199"/>
    </row>
    <row r="30798" spans="4:4" s="198" customFormat="1" ht="15.75" customHeight="1">
      <c r="D30798" s="199"/>
    </row>
    <row r="30800" spans="4:4" s="198" customFormat="1" ht="15.75" customHeight="1">
      <c r="D30800" s="199"/>
    </row>
    <row r="30802" spans="4:4" s="198" customFormat="1" ht="15.75" customHeight="1">
      <c r="D30802" s="199"/>
    </row>
    <row r="30804" spans="4:4" s="198" customFormat="1" ht="15.75" customHeight="1">
      <c r="D30804" s="199"/>
    </row>
    <row r="30806" spans="4:4" s="198" customFormat="1" ht="15.75" customHeight="1">
      <c r="D30806" s="199"/>
    </row>
    <row r="30808" spans="4:4" s="198" customFormat="1" ht="15.75" customHeight="1">
      <c r="D30808" s="199"/>
    </row>
    <row r="30810" spans="4:4" s="198" customFormat="1" ht="15.75" customHeight="1">
      <c r="D30810" s="199"/>
    </row>
    <row r="30812" spans="4:4" s="198" customFormat="1" ht="15.75" customHeight="1">
      <c r="D30812" s="199"/>
    </row>
    <row r="30814" spans="4:4" s="198" customFormat="1" ht="15.75" customHeight="1">
      <c r="D30814" s="199"/>
    </row>
    <row r="30816" spans="4:4" s="198" customFormat="1" ht="15.75" customHeight="1">
      <c r="D30816" s="199"/>
    </row>
    <row r="30818" spans="4:4" s="198" customFormat="1" ht="15.75" customHeight="1">
      <c r="D30818" s="199"/>
    </row>
    <row r="30820" spans="4:4" s="198" customFormat="1" ht="15.75" customHeight="1">
      <c r="D30820" s="199"/>
    </row>
    <row r="30822" spans="4:4" s="198" customFormat="1" ht="15.75" customHeight="1">
      <c r="D30822" s="199"/>
    </row>
    <row r="30824" spans="4:4" s="198" customFormat="1" ht="15.75" customHeight="1">
      <c r="D30824" s="199"/>
    </row>
    <row r="30826" spans="4:4" s="198" customFormat="1" ht="15.75" customHeight="1">
      <c r="D30826" s="199"/>
    </row>
    <row r="30828" spans="4:4" s="198" customFormat="1" ht="15.75" customHeight="1">
      <c r="D30828" s="199"/>
    </row>
    <row r="30830" spans="4:4" s="198" customFormat="1" ht="15.75" customHeight="1">
      <c r="D30830" s="199"/>
    </row>
    <row r="30832" spans="4:4" s="198" customFormat="1" ht="15.75" customHeight="1">
      <c r="D30832" s="199"/>
    </row>
    <row r="30834" spans="4:4" s="198" customFormat="1" ht="15.75" customHeight="1">
      <c r="D30834" s="199"/>
    </row>
    <row r="30836" spans="4:4" s="198" customFormat="1" ht="15.75" customHeight="1">
      <c r="D30836" s="199"/>
    </row>
    <row r="30838" spans="4:4" s="198" customFormat="1" ht="15.75" customHeight="1">
      <c r="D30838" s="199"/>
    </row>
    <row r="30840" spans="4:4" s="198" customFormat="1" ht="15.75" customHeight="1">
      <c r="D30840" s="199"/>
    </row>
    <row r="30842" spans="4:4" s="198" customFormat="1" ht="15.75" customHeight="1">
      <c r="D30842" s="199"/>
    </row>
    <row r="30844" spans="4:4" s="198" customFormat="1" ht="15.75" customHeight="1">
      <c r="D30844" s="199"/>
    </row>
    <row r="30846" spans="4:4" s="198" customFormat="1" ht="15.75" customHeight="1">
      <c r="D30846" s="199"/>
    </row>
    <row r="30848" spans="4:4" s="198" customFormat="1" ht="15.75" customHeight="1">
      <c r="D30848" s="199"/>
    </row>
    <row r="30850" spans="4:4" s="198" customFormat="1" ht="15.75" customHeight="1">
      <c r="D30850" s="199"/>
    </row>
    <row r="30852" spans="4:4" s="198" customFormat="1" ht="15.75" customHeight="1">
      <c r="D30852" s="199"/>
    </row>
    <row r="30854" spans="4:4" s="198" customFormat="1" ht="15.75" customHeight="1">
      <c r="D30854" s="199"/>
    </row>
    <row r="30856" spans="4:4" s="198" customFormat="1" ht="15.75" customHeight="1">
      <c r="D30856" s="199"/>
    </row>
    <row r="30858" spans="4:4" s="198" customFormat="1" ht="15.75" customHeight="1">
      <c r="D30858" s="199"/>
    </row>
    <row r="30860" spans="4:4" s="198" customFormat="1" ht="15.75" customHeight="1">
      <c r="D30860" s="199"/>
    </row>
    <row r="30862" spans="4:4" s="198" customFormat="1" ht="15.75" customHeight="1">
      <c r="D30862" s="199"/>
    </row>
    <row r="30864" spans="4:4" s="198" customFormat="1" ht="15.75" customHeight="1">
      <c r="D30864" s="199"/>
    </row>
    <row r="30866" spans="4:4" s="198" customFormat="1" ht="15.75" customHeight="1">
      <c r="D30866" s="199"/>
    </row>
    <row r="30868" spans="4:4" s="198" customFormat="1" ht="15.75" customHeight="1">
      <c r="D30868" s="199"/>
    </row>
    <row r="30870" spans="4:4" s="198" customFormat="1" ht="15.75" customHeight="1">
      <c r="D30870" s="199"/>
    </row>
    <row r="30872" spans="4:4" s="198" customFormat="1" ht="15.75" customHeight="1">
      <c r="D30872" s="199"/>
    </row>
    <row r="30874" spans="4:4" s="198" customFormat="1" ht="15.75" customHeight="1">
      <c r="D30874" s="199"/>
    </row>
    <row r="30876" spans="4:4" s="198" customFormat="1" ht="15.75" customHeight="1">
      <c r="D30876" s="199"/>
    </row>
    <row r="30878" spans="4:4" s="198" customFormat="1" ht="15.75" customHeight="1">
      <c r="D30878" s="199"/>
    </row>
    <row r="30880" spans="4:4" s="198" customFormat="1" ht="15.75" customHeight="1">
      <c r="D30880" s="199"/>
    </row>
    <row r="30882" spans="4:4" s="198" customFormat="1" ht="15.75" customHeight="1">
      <c r="D30882" s="199"/>
    </row>
    <row r="30884" spans="4:4" s="198" customFormat="1" ht="15.75" customHeight="1">
      <c r="D30884" s="199"/>
    </row>
    <row r="30886" spans="4:4" s="198" customFormat="1" ht="15.75" customHeight="1">
      <c r="D30886" s="199"/>
    </row>
    <row r="30888" spans="4:4" s="198" customFormat="1" ht="15.75" customHeight="1">
      <c r="D30888" s="199"/>
    </row>
    <row r="30890" spans="4:4" s="198" customFormat="1" ht="15.75" customHeight="1">
      <c r="D30890" s="199"/>
    </row>
    <row r="30892" spans="4:4" s="198" customFormat="1" ht="15.75" customHeight="1">
      <c r="D30892" s="199"/>
    </row>
    <row r="30894" spans="4:4" s="198" customFormat="1" ht="15.75" customHeight="1">
      <c r="D30894" s="199"/>
    </row>
    <row r="30896" spans="4:4" s="198" customFormat="1" ht="15.75" customHeight="1">
      <c r="D30896" s="199"/>
    </row>
    <row r="30898" spans="4:4" s="198" customFormat="1" ht="15.75" customHeight="1">
      <c r="D30898" s="199"/>
    </row>
    <row r="30900" spans="4:4" s="198" customFormat="1" ht="15.75" customHeight="1">
      <c r="D30900" s="199"/>
    </row>
    <row r="30902" spans="4:4" s="198" customFormat="1" ht="15.75" customHeight="1">
      <c r="D30902" s="199"/>
    </row>
    <row r="30904" spans="4:4" s="198" customFormat="1" ht="15.75" customHeight="1">
      <c r="D30904" s="199"/>
    </row>
    <row r="30906" spans="4:4" s="198" customFormat="1" ht="15.75" customHeight="1">
      <c r="D30906" s="199"/>
    </row>
    <row r="30908" spans="4:4" s="198" customFormat="1" ht="15.75" customHeight="1">
      <c r="D30908" s="199"/>
    </row>
    <row r="30910" spans="4:4" s="198" customFormat="1" ht="15.75" customHeight="1">
      <c r="D30910" s="199"/>
    </row>
    <row r="30912" spans="4:4" s="198" customFormat="1" ht="15.75" customHeight="1">
      <c r="D30912" s="199"/>
    </row>
    <row r="30914" spans="4:4" s="198" customFormat="1" ht="15.75" customHeight="1">
      <c r="D30914" s="199"/>
    </row>
    <row r="30916" spans="4:4" s="198" customFormat="1" ht="15.75" customHeight="1">
      <c r="D30916" s="199"/>
    </row>
    <row r="30918" spans="4:4" s="198" customFormat="1" ht="15.75" customHeight="1">
      <c r="D30918" s="199"/>
    </row>
    <row r="30920" spans="4:4" s="198" customFormat="1" ht="15.75" customHeight="1">
      <c r="D30920" s="199"/>
    </row>
    <row r="30922" spans="4:4" s="198" customFormat="1" ht="15.75" customHeight="1">
      <c r="D30922" s="199"/>
    </row>
    <row r="30924" spans="4:4" s="198" customFormat="1" ht="15.75" customHeight="1">
      <c r="D30924" s="199"/>
    </row>
    <row r="30926" spans="4:4" s="198" customFormat="1" ht="15.75" customHeight="1">
      <c r="D30926" s="199"/>
    </row>
    <row r="30928" spans="4:4" s="198" customFormat="1" ht="15.75" customHeight="1">
      <c r="D30928" s="199"/>
    </row>
    <row r="30930" spans="4:4" s="198" customFormat="1" ht="15.75" customHeight="1">
      <c r="D30930" s="199"/>
    </row>
    <row r="30932" spans="4:4" s="198" customFormat="1" ht="15.75" customHeight="1">
      <c r="D30932" s="199"/>
    </row>
    <row r="30934" spans="4:4" s="198" customFormat="1" ht="15.75" customHeight="1">
      <c r="D30934" s="199"/>
    </row>
    <row r="30936" spans="4:4" s="198" customFormat="1" ht="15.75" customHeight="1">
      <c r="D30936" s="199"/>
    </row>
    <row r="30938" spans="4:4" s="198" customFormat="1" ht="15.75" customHeight="1">
      <c r="D30938" s="199"/>
    </row>
    <row r="30940" spans="4:4" s="198" customFormat="1" ht="15.75" customHeight="1">
      <c r="D30940" s="199"/>
    </row>
    <row r="30942" spans="4:4" s="198" customFormat="1" ht="15.75" customHeight="1">
      <c r="D30942" s="199"/>
    </row>
    <row r="30944" spans="4:4" s="198" customFormat="1" ht="15.75" customHeight="1">
      <c r="D30944" s="199"/>
    </row>
    <row r="30946" spans="4:4" s="198" customFormat="1" ht="15.75" customHeight="1">
      <c r="D30946" s="199"/>
    </row>
    <row r="30948" spans="4:4" s="198" customFormat="1" ht="15.75" customHeight="1">
      <c r="D30948" s="199"/>
    </row>
    <row r="30950" spans="4:4" s="198" customFormat="1" ht="15.75" customHeight="1">
      <c r="D30950" s="199"/>
    </row>
    <row r="30952" spans="4:4" s="198" customFormat="1" ht="15.75" customHeight="1">
      <c r="D30952" s="199"/>
    </row>
    <row r="30954" spans="4:4" s="198" customFormat="1" ht="15.75" customHeight="1">
      <c r="D30954" s="199"/>
    </row>
    <row r="30956" spans="4:4" s="198" customFormat="1" ht="15.75" customHeight="1">
      <c r="D30956" s="199"/>
    </row>
    <row r="30958" spans="4:4" s="198" customFormat="1" ht="15.75" customHeight="1">
      <c r="D30958" s="199"/>
    </row>
    <row r="30960" spans="4:4" s="198" customFormat="1" ht="15.75" customHeight="1">
      <c r="D30960" s="199"/>
    </row>
    <row r="30962" spans="4:4" s="198" customFormat="1" ht="15.75" customHeight="1">
      <c r="D30962" s="199"/>
    </row>
    <row r="30964" spans="4:4" s="198" customFormat="1" ht="15.75" customHeight="1">
      <c r="D30964" s="199"/>
    </row>
    <row r="30966" spans="4:4" s="198" customFormat="1" ht="15.75" customHeight="1">
      <c r="D30966" s="199"/>
    </row>
    <row r="30968" spans="4:4" s="198" customFormat="1" ht="15.75" customHeight="1">
      <c r="D30968" s="199"/>
    </row>
    <row r="30970" spans="4:4" s="198" customFormat="1" ht="15.75" customHeight="1">
      <c r="D30970" s="199"/>
    </row>
    <row r="30972" spans="4:4" s="198" customFormat="1" ht="15.75" customHeight="1">
      <c r="D30972" s="199"/>
    </row>
    <row r="30974" spans="4:4" s="198" customFormat="1" ht="15.75" customHeight="1">
      <c r="D30974" s="199"/>
    </row>
    <row r="30976" spans="4:4" s="198" customFormat="1" ht="15.75" customHeight="1">
      <c r="D30976" s="199"/>
    </row>
    <row r="30978" spans="4:4" s="198" customFormat="1" ht="15.75" customHeight="1">
      <c r="D30978" s="199"/>
    </row>
    <row r="30980" spans="4:4" s="198" customFormat="1" ht="15.75" customHeight="1">
      <c r="D30980" s="199"/>
    </row>
    <row r="30982" spans="4:4" s="198" customFormat="1" ht="15.75" customHeight="1">
      <c r="D30982" s="199"/>
    </row>
    <row r="30984" spans="4:4" s="198" customFormat="1" ht="15.75" customHeight="1">
      <c r="D30984" s="199"/>
    </row>
    <row r="30986" spans="4:4" s="198" customFormat="1" ht="15.75" customHeight="1">
      <c r="D30986" s="199"/>
    </row>
    <row r="30988" spans="4:4" s="198" customFormat="1" ht="15.75" customHeight="1">
      <c r="D30988" s="199"/>
    </row>
    <row r="30990" spans="4:4" s="198" customFormat="1" ht="15.75" customHeight="1">
      <c r="D30990" s="199"/>
    </row>
    <row r="30992" spans="4:4" s="198" customFormat="1" ht="15.75" customHeight="1">
      <c r="D30992" s="199"/>
    </row>
    <row r="30994" spans="4:4" s="198" customFormat="1" ht="15.75" customHeight="1">
      <c r="D30994" s="199"/>
    </row>
    <row r="30996" spans="4:4" s="198" customFormat="1" ht="15.75" customHeight="1">
      <c r="D30996" s="199"/>
    </row>
    <row r="30998" spans="4:4" s="198" customFormat="1" ht="15.75" customHeight="1">
      <c r="D30998" s="199"/>
    </row>
    <row r="31000" spans="4:4" s="198" customFormat="1" ht="15.75" customHeight="1">
      <c r="D31000" s="199"/>
    </row>
    <row r="31002" spans="4:4" s="198" customFormat="1" ht="15.75" customHeight="1">
      <c r="D31002" s="199"/>
    </row>
    <row r="31004" spans="4:4" s="198" customFormat="1" ht="15.75" customHeight="1">
      <c r="D31004" s="199"/>
    </row>
    <row r="31006" spans="4:4" s="198" customFormat="1" ht="15.75" customHeight="1">
      <c r="D31006" s="199"/>
    </row>
    <row r="31008" spans="4:4" s="198" customFormat="1" ht="15.75" customHeight="1">
      <c r="D31008" s="199"/>
    </row>
    <row r="31010" spans="4:4" s="198" customFormat="1" ht="15.75" customHeight="1">
      <c r="D31010" s="199"/>
    </row>
    <row r="31012" spans="4:4" s="198" customFormat="1" ht="15.75" customHeight="1">
      <c r="D31012" s="199"/>
    </row>
    <row r="31014" spans="4:4" s="198" customFormat="1" ht="15.75" customHeight="1">
      <c r="D31014" s="199"/>
    </row>
    <row r="31016" spans="4:4" s="198" customFormat="1" ht="15.75" customHeight="1">
      <c r="D31016" s="199"/>
    </row>
    <row r="31018" spans="4:4" s="198" customFormat="1" ht="15.75" customHeight="1">
      <c r="D31018" s="199"/>
    </row>
    <row r="31020" spans="4:4" s="198" customFormat="1" ht="15.75" customHeight="1">
      <c r="D31020" s="199"/>
    </row>
    <row r="31022" spans="4:4" s="198" customFormat="1" ht="15.75" customHeight="1">
      <c r="D31022" s="199"/>
    </row>
    <row r="31024" spans="4:4" s="198" customFormat="1" ht="15.75" customHeight="1">
      <c r="D31024" s="199"/>
    </row>
    <row r="31026" spans="4:4" s="198" customFormat="1" ht="15.75" customHeight="1">
      <c r="D31026" s="199"/>
    </row>
    <row r="31028" spans="4:4" s="198" customFormat="1" ht="15.75" customHeight="1">
      <c r="D31028" s="199"/>
    </row>
    <row r="31030" spans="4:4" s="198" customFormat="1" ht="15.75" customHeight="1">
      <c r="D31030" s="199"/>
    </row>
    <row r="31032" spans="4:4" s="198" customFormat="1" ht="15.75" customHeight="1">
      <c r="D31032" s="199"/>
    </row>
    <row r="31034" spans="4:4" s="198" customFormat="1" ht="15.75" customHeight="1">
      <c r="D31034" s="199"/>
    </row>
    <row r="31036" spans="4:4" s="198" customFormat="1" ht="15.75" customHeight="1">
      <c r="D31036" s="199"/>
    </row>
    <row r="31038" spans="4:4" s="198" customFormat="1" ht="15.75" customHeight="1">
      <c r="D31038" s="199"/>
    </row>
    <row r="31040" spans="4:4" s="198" customFormat="1" ht="15.75" customHeight="1">
      <c r="D31040" s="199"/>
    </row>
    <row r="31042" spans="4:4" s="198" customFormat="1" ht="15.75" customHeight="1">
      <c r="D31042" s="199"/>
    </row>
    <row r="31044" spans="4:4" s="198" customFormat="1" ht="15.75" customHeight="1">
      <c r="D31044" s="199"/>
    </row>
    <row r="31046" spans="4:4" s="198" customFormat="1" ht="15.75" customHeight="1">
      <c r="D31046" s="199"/>
    </row>
    <row r="31048" spans="4:4" s="198" customFormat="1" ht="15.75" customHeight="1">
      <c r="D31048" s="199"/>
    </row>
    <row r="31050" spans="4:4" s="198" customFormat="1" ht="15.75" customHeight="1">
      <c r="D31050" s="199"/>
    </row>
    <row r="31052" spans="4:4" s="198" customFormat="1" ht="15.75" customHeight="1">
      <c r="D31052" s="199"/>
    </row>
    <row r="31054" spans="4:4" s="198" customFormat="1" ht="15.75" customHeight="1">
      <c r="D31054" s="199"/>
    </row>
    <row r="31056" spans="4:4" s="198" customFormat="1" ht="15.75" customHeight="1">
      <c r="D31056" s="199"/>
    </row>
    <row r="31058" spans="4:4" s="198" customFormat="1" ht="15.75" customHeight="1">
      <c r="D31058" s="199"/>
    </row>
    <row r="31060" spans="4:4" s="198" customFormat="1" ht="15.75" customHeight="1">
      <c r="D31060" s="199"/>
    </row>
    <row r="31062" spans="4:4" s="198" customFormat="1" ht="15.75" customHeight="1">
      <c r="D31062" s="199"/>
    </row>
    <row r="31064" spans="4:4" s="198" customFormat="1" ht="15.75" customHeight="1">
      <c r="D31064" s="199"/>
    </row>
    <row r="31066" spans="4:4" s="198" customFormat="1" ht="15.75" customHeight="1">
      <c r="D31066" s="199"/>
    </row>
    <row r="31068" spans="4:4" s="198" customFormat="1" ht="15.75" customHeight="1">
      <c r="D31068" s="199"/>
    </row>
    <row r="31070" spans="4:4" s="198" customFormat="1" ht="15.75" customHeight="1">
      <c r="D31070" s="199"/>
    </row>
    <row r="31072" spans="4:4" s="198" customFormat="1" ht="15.75" customHeight="1">
      <c r="D31072" s="199"/>
    </row>
    <row r="31074" spans="4:4" s="198" customFormat="1" ht="15.75" customHeight="1">
      <c r="D31074" s="199"/>
    </row>
    <row r="31076" spans="4:4" s="198" customFormat="1" ht="15.75" customHeight="1">
      <c r="D31076" s="199"/>
    </row>
    <row r="31078" spans="4:4" s="198" customFormat="1" ht="15.75" customHeight="1">
      <c r="D31078" s="199"/>
    </row>
    <row r="31080" spans="4:4" s="198" customFormat="1" ht="15.75" customHeight="1">
      <c r="D31080" s="199"/>
    </row>
    <row r="31082" spans="4:4" s="198" customFormat="1" ht="15.75" customHeight="1">
      <c r="D31082" s="199"/>
    </row>
    <row r="31084" spans="4:4" s="198" customFormat="1" ht="15.75" customHeight="1">
      <c r="D31084" s="199"/>
    </row>
    <row r="31086" spans="4:4" s="198" customFormat="1" ht="15.75" customHeight="1">
      <c r="D31086" s="199"/>
    </row>
    <row r="31088" spans="4:4" s="198" customFormat="1" ht="15.75" customHeight="1">
      <c r="D31088" s="199"/>
    </row>
    <row r="31090" spans="4:4" s="198" customFormat="1" ht="15.75" customHeight="1">
      <c r="D31090" s="199"/>
    </row>
    <row r="31092" spans="4:4" s="198" customFormat="1" ht="15.75" customHeight="1">
      <c r="D31092" s="199"/>
    </row>
    <row r="31094" spans="4:4" s="198" customFormat="1" ht="15.75" customHeight="1">
      <c r="D31094" s="199"/>
    </row>
    <row r="31096" spans="4:4" s="198" customFormat="1" ht="15.75" customHeight="1">
      <c r="D31096" s="199"/>
    </row>
    <row r="31098" spans="4:4" s="198" customFormat="1" ht="15.75" customHeight="1">
      <c r="D31098" s="199"/>
    </row>
    <row r="31100" spans="4:4" s="198" customFormat="1" ht="15.75" customHeight="1">
      <c r="D31100" s="199"/>
    </row>
    <row r="31102" spans="4:4" s="198" customFormat="1" ht="15.75" customHeight="1">
      <c r="D31102" s="199"/>
    </row>
    <row r="31104" spans="4:4" s="198" customFormat="1" ht="15.75" customHeight="1">
      <c r="D31104" s="199"/>
    </row>
    <row r="31106" spans="4:4" s="198" customFormat="1" ht="15.75" customHeight="1">
      <c r="D31106" s="199"/>
    </row>
    <row r="31108" spans="4:4" s="198" customFormat="1" ht="15.75" customHeight="1">
      <c r="D31108" s="199"/>
    </row>
    <row r="31110" spans="4:4" s="198" customFormat="1" ht="15.75" customHeight="1">
      <c r="D31110" s="199"/>
    </row>
    <row r="31112" spans="4:4" s="198" customFormat="1" ht="15.75" customHeight="1">
      <c r="D31112" s="199"/>
    </row>
    <row r="31114" spans="4:4" s="198" customFormat="1" ht="15.75" customHeight="1">
      <c r="D31114" s="199"/>
    </row>
    <row r="31116" spans="4:4" s="198" customFormat="1" ht="15.75" customHeight="1">
      <c r="D31116" s="199"/>
    </row>
    <row r="31118" spans="4:4" s="198" customFormat="1" ht="15.75" customHeight="1">
      <c r="D31118" s="199"/>
    </row>
    <row r="31120" spans="4:4" s="198" customFormat="1" ht="15.75" customHeight="1">
      <c r="D31120" s="199"/>
    </row>
    <row r="31122" spans="4:4" s="198" customFormat="1" ht="15.75" customHeight="1">
      <c r="D31122" s="199"/>
    </row>
    <row r="31124" spans="4:4" s="198" customFormat="1" ht="15.75" customHeight="1">
      <c r="D31124" s="199"/>
    </row>
    <row r="31126" spans="4:4" s="198" customFormat="1" ht="15.75" customHeight="1">
      <c r="D31126" s="199"/>
    </row>
    <row r="31128" spans="4:4" s="198" customFormat="1" ht="15.75" customHeight="1">
      <c r="D31128" s="199"/>
    </row>
    <row r="31130" spans="4:4" s="198" customFormat="1" ht="15.75" customHeight="1">
      <c r="D31130" s="199"/>
    </row>
    <row r="31132" spans="4:4" s="198" customFormat="1" ht="15.75" customHeight="1">
      <c r="D31132" s="199"/>
    </row>
    <row r="31134" spans="4:4" s="198" customFormat="1" ht="15.75" customHeight="1">
      <c r="D31134" s="199"/>
    </row>
    <row r="31136" spans="4:4" s="198" customFormat="1" ht="15.75" customHeight="1">
      <c r="D31136" s="199"/>
    </row>
    <row r="31138" spans="4:4" s="198" customFormat="1" ht="15.75" customHeight="1">
      <c r="D31138" s="199"/>
    </row>
    <row r="31140" spans="4:4" s="198" customFormat="1" ht="15.75" customHeight="1">
      <c r="D31140" s="199"/>
    </row>
    <row r="31142" spans="4:4" s="198" customFormat="1" ht="15.75" customHeight="1">
      <c r="D31142" s="199"/>
    </row>
    <row r="31144" spans="4:4" s="198" customFormat="1" ht="15.75" customHeight="1">
      <c r="D31144" s="199"/>
    </row>
    <row r="31146" spans="4:4" s="198" customFormat="1" ht="15.75" customHeight="1">
      <c r="D31146" s="199"/>
    </row>
    <row r="31148" spans="4:4" s="198" customFormat="1" ht="15.75" customHeight="1">
      <c r="D31148" s="199"/>
    </row>
    <row r="31150" spans="4:4" s="198" customFormat="1" ht="15.75" customHeight="1">
      <c r="D31150" s="199"/>
    </row>
    <row r="31152" spans="4:4" s="198" customFormat="1" ht="15.75" customHeight="1">
      <c r="D31152" s="199"/>
    </row>
    <row r="31154" spans="4:4" s="198" customFormat="1" ht="15.75" customHeight="1">
      <c r="D31154" s="199"/>
    </row>
    <row r="31156" spans="4:4" s="198" customFormat="1" ht="15.75" customHeight="1">
      <c r="D31156" s="199"/>
    </row>
    <row r="31158" spans="4:4" s="198" customFormat="1" ht="15.75" customHeight="1">
      <c r="D31158" s="199"/>
    </row>
    <row r="31160" spans="4:4" s="198" customFormat="1" ht="15.75" customHeight="1">
      <c r="D31160" s="199"/>
    </row>
    <row r="31162" spans="4:4" s="198" customFormat="1" ht="15.75" customHeight="1">
      <c r="D31162" s="199"/>
    </row>
    <row r="31164" spans="4:4" s="198" customFormat="1" ht="15.75" customHeight="1">
      <c r="D31164" s="199"/>
    </row>
    <row r="31166" spans="4:4" s="198" customFormat="1" ht="15.75" customHeight="1">
      <c r="D31166" s="199"/>
    </row>
    <row r="31168" spans="4:4" s="198" customFormat="1" ht="15.75" customHeight="1">
      <c r="D31168" s="199"/>
    </row>
    <row r="31170" spans="4:4" s="198" customFormat="1" ht="15.75" customHeight="1">
      <c r="D31170" s="199"/>
    </row>
    <row r="31172" spans="4:4" s="198" customFormat="1" ht="15.75" customHeight="1">
      <c r="D31172" s="199"/>
    </row>
    <row r="31174" spans="4:4" s="198" customFormat="1" ht="15.75" customHeight="1">
      <c r="D31174" s="199"/>
    </row>
    <row r="31176" spans="4:4" s="198" customFormat="1" ht="15.75" customHeight="1">
      <c r="D31176" s="199"/>
    </row>
    <row r="31178" spans="4:4" s="198" customFormat="1" ht="15.75" customHeight="1">
      <c r="D31178" s="199"/>
    </row>
    <row r="31180" spans="4:4" s="198" customFormat="1" ht="15.75" customHeight="1">
      <c r="D31180" s="199"/>
    </row>
    <row r="31182" spans="4:4" s="198" customFormat="1" ht="15.75" customHeight="1">
      <c r="D31182" s="199"/>
    </row>
    <row r="31184" spans="4:4" s="198" customFormat="1" ht="15.75" customHeight="1">
      <c r="D31184" s="199"/>
    </row>
    <row r="31186" spans="4:4" s="198" customFormat="1" ht="15.75" customHeight="1">
      <c r="D31186" s="199"/>
    </row>
    <row r="31188" spans="4:4" s="198" customFormat="1" ht="15.75" customHeight="1">
      <c r="D31188" s="199"/>
    </row>
    <row r="31190" spans="4:4" s="198" customFormat="1" ht="15.75" customHeight="1">
      <c r="D31190" s="199"/>
    </row>
    <row r="31192" spans="4:4" s="198" customFormat="1" ht="15.75" customHeight="1">
      <c r="D31192" s="199"/>
    </row>
    <row r="31194" spans="4:4" s="198" customFormat="1" ht="15.75" customHeight="1">
      <c r="D31194" s="199"/>
    </row>
    <row r="31196" spans="4:4" s="198" customFormat="1" ht="15.75" customHeight="1">
      <c r="D31196" s="199"/>
    </row>
    <row r="31198" spans="4:4" s="198" customFormat="1" ht="15.75" customHeight="1">
      <c r="D31198" s="199"/>
    </row>
    <row r="31200" spans="4:4" s="198" customFormat="1" ht="15.75" customHeight="1">
      <c r="D31200" s="199"/>
    </row>
    <row r="31202" spans="4:4" s="198" customFormat="1" ht="15.75" customHeight="1">
      <c r="D31202" s="199"/>
    </row>
    <row r="31204" spans="4:4" s="198" customFormat="1" ht="15.75" customHeight="1">
      <c r="D31204" s="199"/>
    </row>
    <row r="31206" spans="4:4" s="198" customFormat="1" ht="15.75" customHeight="1">
      <c r="D31206" s="199"/>
    </row>
    <row r="31208" spans="4:4" s="198" customFormat="1" ht="15.75" customHeight="1">
      <c r="D31208" s="199"/>
    </row>
    <row r="31210" spans="4:4" s="198" customFormat="1" ht="15.75" customHeight="1">
      <c r="D31210" s="199"/>
    </row>
    <row r="31212" spans="4:4" s="198" customFormat="1" ht="15.75" customHeight="1">
      <c r="D31212" s="199"/>
    </row>
    <row r="31214" spans="4:4" s="198" customFormat="1" ht="15.75" customHeight="1">
      <c r="D31214" s="199"/>
    </row>
    <row r="31216" spans="4:4" s="198" customFormat="1" ht="15.75" customHeight="1">
      <c r="D31216" s="199"/>
    </row>
    <row r="31218" spans="4:4" s="198" customFormat="1" ht="15.75" customHeight="1">
      <c r="D31218" s="199"/>
    </row>
    <row r="31220" spans="4:4" s="198" customFormat="1" ht="15.75" customHeight="1">
      <c r="D31220" s="199"/>
    </row>
    <row r="31222" spans="4:4" s="198" customFormat="1" ht="15.75" customHeight="1">
      <c r="D31222" s="199"/>
    </row>
    <row r="31224" spans="4:4" s="198" customFormat="1" ht="15.75" customHeight="1">
      <c r="D31224" s="199"/>
    </row>
    <row r="31226" spans="4:4" s="198" customFormat="1" ht="15.75" customHeight="1">
      <c r="D31226" s="199"/>
    </row>
    <row r="31228" spans="4:4" s="198" customFormat="1" ht="15.75" customHeight="1">
      <c r="D31228" s="199"/>
    </row>
    <row r="31230" spans="4:4" s="198" customFormat="1" ht="15.75" customHeight="1">
      <c r="D31230" s="199"/>
    </row>
    <row r="31232" spans="4:4" s="198" customFormat="1" ht="15.75" customHeight="1">
      <c r="D31232" s="199"/>
    </row>
    <row r="31234" spans="4:4" s="198" customFormat="1" ht="15.75" customHeight="1">
      <c r="D31234" s="199"/>
    </row>
    <row r="31236" spans="4:4" s="198" customFormat="1" ht="15.75" customHeight="1">
      <c r="D31236" s="199"/>
    </row>
    <row r="31238" spans="4:4" s="198" customFormat="1" ht="15.75" customHeight="1">
      <c r="D31238" s="199"/>
    </row>
    <row r="31240" spans="4:4" s="198" customFormat="1" ht="15.75" customHeight="1">
      <c r="D31240" s="199"/>
    </row>
    <row r="31242" spans="4:4" s="198" customFormat="1" ht="15.75" customHeight="1">
      <c r="D31242" s="199"/>
    </row>
    <row r="31244" spans="4:4" s="198" customFormat="1" ht="15.75" customHeight="1">
      <c r="D31244" s="199"/>
    </row>
    <row r="31246" spans="4:4" s="198" customFormat="1" ht="15.75" customHeight="1">
      <c r="D31246" s="199"/>
    </row>
    <row r="31248" spans="4:4" s="198" customFormat="1" ht="15.75" customHeight="1">
      <c r="D31248" s="199"/>
    </row>
    <row r="31250" spans="4:4" s="198" customFormat="1" ht="15.75" customHeight="1">
      <c r="D31250" s="199"/>
    </row>
    <row r="31252" spans="4:4" s="198" customFormat="1" ht="15.75" customHeight="1">
      <c r="D31252" s="199"/>
    </row>
    <row r="31254" spans="4:4" s="198" customFormat="1" ht="15.75" customHeight="1">
      <c r="D31254" s="199"/>
    </row>
    <row r="31256" spans="4:4" s="198" customFormat="1" ht="15.75" customHeight="1">
      <c r="D31256" s="199"/>
    </row>
    <row r="31258" spans="4:4" s="198" customFormat="1" ht="15.75" customHeight="1">
      <c r="D31258" s="199"/>
    </row>
    <row r="31260" spans="4:4" s="198" customFormat="1" ht="15.75" customHeight="1">
      <c r="D31260" s="199"/>
    </row>
    <row r="31262" spans="4:4" s="198" customFormat="1" ht="15.75" customHeight="1">
      <c r="D31262" s="199"/>
    </row>
    <row r="31264" spans="4:4" s="198" customFormat="1" ht="15.75" customHeight="1">
      <c r="D31264" s="199"/>
    </row>
    <row r="31266" spans="4:4" s="198" customFormat="1" ht="15.75" customHeight="1">
      <c r="D31266" s="199"/>
    </row>
    <row r="31268" spans="4:4" s="198" customFormat="1" ht="15.75" customHeight="1">
      <c r="D31268" s="199"/>
    </row>
    <row r="31270" spans="4:4" s="198" customFormat="1" ht="15.75" customHeight="1">
      <c r="D31270" s="199"/>
    </row>
    <row r="31272" spans="4:4" s="198" customFormat="1" ht="15.75" customHeight="1">
      <c r="D31272" s="199"/>
    </row>
    <row r="31274" spans="4:4" s="198" customFormat="1" ht="15.75" customHeight="1">
      <c r="D31274" s="199"/>
    </row>
    <row r="31276" spans="4:4" s="198" customFormat="1" ht="15.75" customHeight="1">
      <c r="D31276" s="199"/>
    </row>
    <row r="31278" spans="4:4" s="198" customFormat="1" ht="15.75" customHeight="1">
      <c r="D31278" s="199"/>
    </row>
    <row r="31280" spans="4:4" s="198" customFormat="1" ht="15.75" customHeight="1">
      <c r="D31280" s="199"/>
    </row>
    <row r="31282" spans="4:4" s="198" customFormat="1" ht="15.75" customHeight="1">
      <c r="D31282" s="199"/>
    </row>
    <row r="31284" spans="4:4" s="198" customFormat="1" ht="15.75" customHeight="1">
      <c r="D31284" s="199"/>
    </row>
    <row r="31286" spans="4:4" s="198" customFormat="1" ht="15.75" customHeight="1">
      <c r="D31286" s="199"/>
    </row>
    <row r="31288" spans="4:4" s="198" customFormat="1" ht="15.75" customHeight="1">
      <c r="D31288" s="199"/>
    </row>
    <row r="31290" spans="4:4" s="198" customFormat="1" ht="15.75" customHeight="1">
      <c r="D31290" s="199"/>
    </row>
    <row r="31292" spans="4:4" s="198" customFormat="1" ht="15.75" customHeight="1">
      <c r="D31292" s="199"/>
    </row>
    <row r="31294" spans="4:4" s="198" customFormat="1" ht="15.75" customHeight="1">
      <c r="D31294" s="199"/>
    </row>
    <row r="31296" spans="4:4" s="198" customFormat="1" ht="15.75" customHeight="1">
      <c r="D31296" s="199"/>
    </row>
    <row r="31298" spans="4:4" s="198" customFormat="1" ht="15.75" customHeight="1">
      <c r="D31298" s="199"/>
    </row>
    <row r="31300" spans="4:4" s="198" customFormat="1" ht="15.75" customHeight="1">
      <c r="D31300" s="199"/>
    </row>
    <row r="31302" spans="4:4" s="198" customFormat="1" ht="15.75" customHeight="1">
      <c r="D31302" s="199"/>
    </row>
    <row r="31304" spans="4:4" s="198" customFormat="1" ht="15.75" customHeight="1">
      <c r="D31304" s="199"/>
    </row>
    <row r="31306" spans="4:4" s="198" customFormat="1" ht="15.75" customHeight="1">
      <c r="D31306" s="199"/>
    </row>
    <row r="31308" spans="4:4" s="198" customFormat="1" ht="15.75" customHeight="1">
      <c r="D31308" s="199"/>
    </row>
    <row r="31310" spans="4:4" s="198" customFormat="1" ht="15.75" customHeight="1">
      <c r="D31310" s="199"/>
    </row>
    <row r="31312" spans="4:4" s="198" customFormat="1" ht="15.75" customHeight="1">
      <c r="D31312" s="199"/>
    </row>
    <row r="31314" spans="4:4" s="198" customFormat="1" ht="15.75" customHeight="1">
      <c r="D31314" s="199"/>
    </row>
    <row r="31316" spans="4:4" s="198" customFormat="1" ht="15.75" customHeight="1">
      <c r="D31316" s="199"/>
    </row>
    <row r="31318" spans="4:4" s="198" customFormat="1" ht="15.75" customHeight="1">
      <c r="D31318" s="199"/>
    </row>
    <row r="31320" spans="4:4" s="198" customFormat="1" ht="15.75" customHeight="1">
      <c r="D31320" s="199"/>
    </row>
    <row r="31322" spans="4:4" s="198" customFormat="1" ht="15.75" customHeight="1">
      <c r="D31322" s="199"/>
    </row>
    <row r="31324" spans="4:4" s="198" customFormat="1" ht="15.75" customHeight="1">
      <c r="D31324" s="199"/>
    </row>
    <row r="31326" spans="4:4" s="198" customFormat="1" ht="15.75" customHeight="1">
      <c r="D31326" s="199"/>
    </row>
    <row r="31328" spans="4:4" s="198" customFormat="1" ht="15.75" customHeight="1">
      <c r="D31328" s="199"/>
    </row>
    <row r="31330" spans="4:4" s="198" customFormat="1" ht="15.75" customHeight="1">
      <c r="D31330" s="199"/>
    </row>
    <row r="31332" spans="4:4" s="198" customFormat="1" ht="15.75" customHeight="1">
      <c r="D31332" s="199"/>
    </row>
    <row r="31334" spans="4:4" s="198" customFormat="1" ht="15.75" customHeight="1">
      <c r="D31334" s="199"/>
    </row>
    <row r="31336" spans="4:4" s="198" customFormat="1" ht="15.75" customHeight="1">
      <c r="D31336" s="199"/>
    </row>
    <row r="31338" spans="4:4" s="198" customFormat="1" ht="15.75" customHeight="1">
      <c r="D31338" s="199"/>
    </row>
    <row r="31340" spans="4:4" s="198" customFormat="1" ht="15.75" customHeight="1">
      <c r="D31340" s="199"/>
    </row>
    <row r="31342" spans="4:4" s="198" customFormat="1" ht="15.75" customHeight="1">
      <c r="D31342" s="199"/>
    </row>
    <row r="31344" spans="4:4" s="198" customFormat="1" ht="15.75" customHeight="1">
      <c r="D31344" s="199"/>
    </row>
    <row r="31346" spans="4:4" s="198" customFormat="1" ht="15.75" customHeight="1">
      <c r="D31346" s="199"/>
    </row>
    <row r="31348" spans="4:4" s="198" customFormat="1" ht="15.75" customHeight="1">
      <c r="D31348" s="199"/>
    </row>
    <row r="31350" spans="4:4" s="198" customFormat="1" ht="15.75" customHeight="1">
      <c r="D31350" s="199"/>
    </row>
    <row r="31352" spans="4:4" s="198" customFormat="1" ht="15.75" customHeight="1">
      <c r="D31352" s="199"/>
    </row>
    <row r="31354" spans="4:4" s="198" customFormat="1" ht="15.75" customHeight="1">
      <c r="D31354" s="199"/>
    </row>
    <row r="31356" spans="4:4" s="198" customFormat="1" ht="15.75" customHeight="1">
      <c r="D31356" s="199"/>
    </row>
    <row r="31358" spans="4:4" s="198" customFormat="1" ht="15.75" customHeight="1">
      <c r="D31358" s="199"/>
    </row>
    <row r="31360" spans="4:4" s="198" customFormat="1" ht="15.75" customHeight="1">
      <c r="D31360" s="199"/>
    </row>
    <row r="31362" spans="4:4" s="198" customFormat="1" ht="15.75" customHeight="1">
      <c r="D31362" s="199"/>
    </row>
    <row r="31364" spans="4:4" s="198" customFormat="1" ht="15.75" customHeight="1">
      <c r="D31364" s="199"/>
    </row>
    <row r="31366" spans="4:4" s="198" customFormat="1" ht="15.75" customHeight="1">
      <c r="D31366" s="199"/>
    </row>
    <row r="31368" spans="4:4" s="198" customFormat="1" ht="15.75" customHeight="1">
      <c r="D31368" s="199"/>
    </row>
    <row r="31370" spans="4:4" s="198" customFormat="1" ht="15.75" customHeight="1">
      <c r="D31370" s="199"/>
    </row>
    <row r="31372" spans="4:4" s="198" customFormat="1" ht="15.75" customHeight="1">
      <c r="D31372" s="199"/>
    </row>
    <row r="31374" spans="4:4" s="198" customFormat="1" ht="15.75" customHeight="1">
      <c r="D31374" s="199"/>
    </row>
    <row r="31376" spans="4:4" s="198" customFormat="1" ht="15.75" customHeight="1">
      <c r="D31376" s="199"/>
    </row>
    <row r="31378" spans="4:4" s="198" customFormat="1" ht="15.75" customHeight="1">
      <c r="D31378" s="199"/>
    </row>
    <row r="31380" spans="4:4" s="198" customFormat="1" ht="15.75" customHeight="1">
      <c r="D31380" s="199"/>
    </row>
    <row r="31382" spans="4:4" s="198" customFormat="1" ht="15.75" customHeight="1">
      <c r="D31382" s="199"/>
    </row>
    <row r="31384" spans="4:4" s="198" customFormat="1" ht="15.75" customHeight="1">
      <c r="D31384" s="199"/>
    </row>
    <row r="31386" spans="4:4" s="198" customFormat="1" ht="15.75" customHeight="1">
      <c r="D31386" s="199"/>
    </row>
    <row r="31388" spans="4:4" s="198" customFormat="1" ht="15.75" customHeight="1">
      <c r="D31388" s="199"/>
    </row>
    <row r="31390" spans="4:4" s="198" customFormat="1" ht="15.75" customHeight="1">
      <c r="D31390" s="199"/>
    </row>
    <row r="31392" spans="4:4" s="198" customFormat="1" ht="15.75" customHeight="1">
      <c r="D31392" s="199"/>
    </row>
    <row r="31394" spans="4:4" s="198" customFormat="1" ht="15.75" customHeight="1">
      <c r="D31394" s="199"/>
    </row>
    <row r="31396" spans="4:4" s="198" customFormat="1" ht="15.75" customHeight="1">
      <c r="D31396" s="199"/>
    </row>
    <row r="31398" spans="4:4" s="198" customFormat="1" ht="15.75" customHeight="1">
      <c r="D31398" s="199"/>
    </row>
    <row r="31400" spans="4:4" s="198" customFormat="1" ht="15.75" customHeight="1">
      <c r="D31400" s="199"/>
    </row>
    <row r="31402" spans="4:4" s="198" customFormat="1" ht="15.75" customHeight="1">
      <c r="D31402" s="199"/>
    </row>
    <row r="31404" spans="4:4" s="198" customFormat="1" ht="15.75" customHeight="1">
      <c r="D31404" s="199"/>
    </row>
    <row r="31406" spans="4:4" s="198" customFormat="1" ht="15.75" customHeight="1">
      <c r="D31406" s="199"/>
    </row>
    <row r="31408" spans="4:4" s="198" customFormat="1" ht="15.75" customHeight="1">
      <c r="D31408" s="199"/>
    </row>
    <row r="31410" spans="4:4" s="198" customFormat="1" ht="15.75" customHeight="1">
      <c r="D31410" s="199"/>
    </row>
    <row r="31412" spans="4:4" s="198" customFormat="1" ht="15.75" customHeight="1">
      <c r="D31412" s="199"/>
    </row>
    <row r="31414" spans="4:4" s="198" customFormat="1" ht="15.75" customHeight="1">
      <c r="D31414" s="199"/>
    </row>
    <row r="31416" spans="4:4" s="198" customFormat="1" ht="15.75" customHeight="1">
      <c r="D31416" s="199"/>
    </row>
    <row r="31418" spans="4:4" s="198" customFormat="1" ht="15.75" customHeight="1">
      <c r="D31418" s="199"/>
    </row>
    <row r="31420" spans="4:4" s="198" customFormat="1" ht="15.75" customHeight="1">
      <c r="D31420" s="199"/>
    </row>
    <row r="31422" spans="4:4" s="198" customFormat="1" ht="15.75" customHeight="1">
      <c r="D31422" s="199"/>
    </row>
    <row r="31424" spans="4:4" s="198" customFormat="1" ht="15.75" customHeight="1">
      <c r="D31424" s="199"/>
    </row>
    <row r="31426" spans="4:4" s="198" customFormat="1" ht="15.75" customHeight="1">
      <c r="D31426" s="199"/>
    </row>
    <row r="31428" spans="4:4" s="198" customFormat="1" ht="15.75" customHeight="1">
      <c r="D31428" s="199"/>
    </row>
    <row r="31430" spans="4:4" s="198" customFormat="1" ht="15.75" customHeight="1">
      <c r="D31430" s="199"/>
    </row>
    <row r="31432" spans="4:4" s="198" customFormat="1" ht="15.75" customHeight="1">
      <c r="D31432" s="199"/>
    </row>
    <row r="31434" spans="4:4" s="198" customFormat="1" ht="15.75" customHeight="1">
      <c r="D31434" s="199"/>
    </row>
    <row r="31436" spans="4:4" s="198" customFormat="1" ht="15.75" customHeight="1">
      <c r="D31436" s="199"/>
    </row>
    <row r="31438" spans="4:4" s="198" customFormat="1" ht="15.75" customHeight="1">
      <c r="D31438" s="199"/>
    </row>
    <row r="31440" spans="4:4" s="198" customFormat="1" ht="15.75" customHeight="1">
      <c r="D31440" s="199"/>
    </row>
    <row r="31442" spans="4:4" s="198" customFormat="1" ht="15.75" customHeight="1">
      <c r="D31442" s="199"/>
    </row>
    <row r="31444" spans="4:4" s="198" customFormat="1" ht="15.75" customHeight="1">
      <c r="D31444" s="199"/>
    </row>
    <row r="31446" spans="4:4" s="198" customFormat="1" ht="15.75" customHeight="1">
      <c r="D31446" s="199"/>
    </row>
    <row r="31448" spans="4:4" s="198" customFormat="1" ht="15.75" customHeight="1">
      <c r="D31448" s="199"/>
    </row>
    <row r="31450" spans="4:4" s="198" customFormat="1" ht="15.75" customHeight="1">
      <c r="D31450" s="199"/>
    </row>
    <row r="31452" spans="4:4" s="198" customFormat="1" ht="15.75" customHeight="1">
      <c r="D31452" s="199"/>
    </row>
    <row r="31454" spans="4:4" s="198" customFormat="1" ht="15.75" customHeight="1">
      <c r="D31454" s="199"/>
    </row>
    <row r="31456" spans="4:4" s="198" customFormat="1" ht="15.75" customHeight="1">
      <c r="D31456" s="199"/>
    </row>
    <row r="31458" spans="4:4" s="198" customFormat="1" ht="15.75" customHeight="1">
      <c r="D31458" s="199"/>
    </row>
    <row r="31460" spans="4:4" s="198" customFormat="1" ht="15.75" customHeight="1">
      <c r="D31460" s="199"/>
    </row>
    <row r="31462" spans="4:4" s="198" customFormat="1" ht="15.75" customHeight="1">
      <c r="D31462" s="199"/>
    </row>
    <row r="31464" spans="4:4" s="198" customFormat="1" ht="15.75" customHeight="1">
      <c r="D31464" s="199"/>
    </row>
    <row r="31466" spans="4:4" s="198" customFormat="1" ht="15.75" customHeight="1">
      <c r="D31466" s="199"/>
    </row>
    <row r="31468" spans="4:4" s="198" customFormat="1" ht="15.75" customHeight="1">
      <c r="D31468" s="199"/>
    </row>
    <row r="31470" spans="4:4" s="198" customFormat="1" ht="15.75" customHeight="1">
      <c r="D31470" s="199"/>
    </row>
    <row r="31472" spans="4:4" s="198" customFormat="1" ht="15.75" customHeight="1">
      <c r="D31472" s="199"/>
    </row>
    <row r="31474" spans="4:4" s="198" customFormat="1" ht="15.75" customHeight="1">
      <c r="D31474" s="199"/>
    </row>
    <row r="31476" spans="4:4" s="198" customFormat="1" ht="15.75" customHeight="1">
      <c r="D31476" s="199"/>
    </row>
    <row r="31478" spans="4:4" s="198" customFormat="1" ht="15.75" customHeight="1">
      <c r="D31478" s="199"/>
    </row>
    <row r="31480" spans="4:4" s="198" customFormat="1" ht="15.75" customHeight="1">
      <c r="D31480" s="199"/>
    </row>
    <row r="31482" spans="4:4" s="198" customFormat="1" ht="15.75" customHeight="1">
      <c r="D31482" s="199"/>
    </row>
    <row r="31484" spans="4:4" s="198" customFormat="1" ht="15.75" customHeight="1">
      <c r="D31484" s="199"/>
    </row>
    <row r="31486" spans="4:4" s="198" customFormat="1" ht="15.75" customHeight="1">
      <c r="D31486" s="199"/>
    </row>
    <row r="31488" spans="4:4" s="198" customFormat="1" ht="15.75" customHeight="1">
      <c r="D31488" s="199"/>
    </row>
    <row r="31490" spans="4:4" s="198" customFormat="1" ht="15.75" customHeight="1">
      <c r="D31490" s="199"/>
    </row>
    <row r="31492" spans="4:4" s="198" customFormat="1" ht="15.75" customHeight="1">
      <c r="D31492" s="199"/>
    </row>
    <row r="31494" spans="4:4" s="198" customFormat="1" ht="15.75" customHeight="1">
      <c r="D31494" s="199"/>
    </row>
    <row r="31496" spans="4:4" s="198" customFormat="1" ht="15.75" customHeight="1">
      <c r="D31496" s="199"/>
    </row>
    <row r="31498" spans="4:4" s="198" customFormat="1" ht="15.75" customHeight="1">
      <c r="D31498" s="199"/>
    </row>
    <row r="31500" spans="4:4" s="198" customFormat="1" ht="15.75" customHeight="1">
      <c r="D31500" s="199"/>
    </row>
    <row r="31502" spans="4:4" s="198" customFormat="1" ht="15.75" customHeight="1">
      <c r="D31502" s="199"/>
    </row>
    <row r="31504" spans="4:4" s="198" customFormat="1" ht="15.75" customHeight="1">
      <c r="D31504" s="199"/>
    </row>
    <row r="31506" spans="4:4" s="198" customFormat="1" ht="15.75" customHeight="1">
      <c r="D31506" s="199"/>
    </row>
    <row r="31508" spans="4:4" s="198" customFormat="1" ht="15.75" customHeight="1">
      <c r="D31508" s="199"/>
    </row>
    <row r="31510" spans="4:4" s="198" customFormat="1" ht="15.75" customHeight="1">
      <c r="D31510" s="199"/>
    </row>
    <row r="31512" spans="4:4" s="198" customFormat="1" ht="15.75" customHeight="1">
      <c r="D31512" s="199"/>
    </row>
    <row r="31514" spans="4:4" s="198" customFormat="1" ht="15.75" customHeight="1">
      <c r="D31514" s="199"/>
    </row>
    <row r="31516" spans="4:4" s="198" customFormat="1" ht="15.75" customHeight="1">
      <c r="D31516" s="199"/>
    </row>
    <row r="31518" spans="4:4" s="198" customFormat="1" ht="15.75" customHeight="1">
      <c r="D31518" s="199"/>
    </row>
    <row r="31520" spans="4:4" s="198" customFormat="1" ht="15.75" customHeight="1">
      <c r="D31520" s="199"/>
    </row>
    <row r="31522" spans="4:4" s="198" customFormat="1" ht="15.75" customHeight="1">
      <c r="D31522" s="199"/>
    </row>
    <row r="31524" spans="4:4" s="198" customFormat="1" ht="15.75" customHeight="1">
      <c r="D31524" s="199"/>
    </row>
    <row r="31526" spans="4:4" s="198" customFormat="1" ht="15.75" customHeight="1">
      <c r="D31526" s="199"/>
    </row>
    <row r="31528" spans="4:4" s="198" customFormat="1" ht="15.75" customHeight="1">
      <c r="D31528" s="199"/>
    </row>
    <row r="31530" spans="4:4" s="198" customFormat="1" ht="15.75" customHeight="1">
      <c r="D31530" s="199"/>
    </row>
    <row r="31532" spans="4:4" s="198" customFormat="1" ht="15.75" customHeight="1">
      <c r="D31532" s="199"/>
    </row>
    <row r="31534" spans="4:4" s="198" customFormat="1" ht="15.75" customHeight="1">
      <c r="D31534" s="199"/>
    </row>
    <row r="31536" spans="4:4" s="198" customFormat="1" ht="15.75" customHeight="1">
      <c r="D31536" s="199"/>
    </row>
    <row r="31538" spans="4:4" s="198" customFormat="1" ht="15.75" customHeight="1">
      <c r="D31538" s="199"/>
    </row>
    <row r="31540" spans="4:4" s="198" customFormat="1" ht="15.75" customHeight="1">
      <c r="D31540" s="199"/>
    </row>
    <row r="31542" spans="4:4" s="198" customFormat="1" ht="15.75" customHeight="1">
      <c r="D31542" s="199"/>
    </row>
    <row r="31544" spans="4:4" s="198" customFormat="1" ht="15.75" customHeight="1">
      <c r="D31544" s="199"/>
    </row>
    <row r="31546" spans="4:4" s="198" customFormat="1" ht="15.75" customHeight="1">
      <c r="D31546" s="199"/>
    </row>
    <row r="31548" spans="4:4" s="198" customFormat="1" ht="15.75" customHeight="1">
      <c r="D31548" s="199"/>
    </row>
    <row r="31550" spans="4:4" s="198" customFormat="1" ht="15.75" customHeight="1">
      <c r="D31550" s="199"/>
    </row>
    <row r="31552" spans="4:4" s="198" customFormat="1" ht="15.75" customHeight="1">
      <c r="D31552" s="199"/>
    </row>
    <row r="31554" spans="4:4" s="198" customFormat="1" ht="15.75" customHeight="1">
      <c r="D31554" s="199"/>
    </row>
    <row r="31556" spans="4:4" s="198" customFormat="1" ht="15.75" customHeight="1">
      <c r="D31556" s="199"/>
    </row>
    <row r="31558" spans="4:4" s="198" customFormat="1" ht="15.75" customHeight="1">
      <c r="D31558" s="199"/>
    </row>
    <row r="31560" spans="4:4" s="198" customFormat="1" ht="15.75" customHeight="1">
      <c r="D31560" s="199"/>
    </row>
    <row r="31562" spans="4:4" s="198" customFormat="1" ht="15.75" customHeight="1">
      <c r="D31562" s="199"/>
    </row>
    <row r="31564" spans="4:4" s="198" customFormat="1" ht="15.75" customHeight="1">
      <c r="D31564" s="199"/>
    </row>
    <row r="31566" spans="4:4" s="198" customFormat="1" ht="15.75" customHeight="1">
      <c r="D31566" s="199"/>
    </row>
    <row r="31568" spans="4:4" s="198" customFormat="1" ht="15.75" customHeight="1">
      <c r="D31568" s="199"/>
    </row>
    <row r="31570" spans="4:4" s="198" customFormat="1" ht="15.75" customHeight="1">
      <c r="D31570" s="199"/>
    </row>
    <row r="31572" spans="4:4" s="198" customFormat="1" ht="15.75" customHeight="1">
      <c r="D31572" s="199"/>
    </row>
    <row r="31574" spans="4:4" s="198" customFormat="1" ht="15.75" customHeight="1">
      <c r="D31574" s="199"/>
    </row>
    <row r="31576" spans="4:4" s="198" customFormat="1" ht="15.75" customHeight="1">
      <c r="D31576" s="199"/>
    </row>
    <row r="31578" spans="4:4" s="198" customFormat="1" ht="15.75" customHeight="1">
      <c r="D31578" s="199"/>
    </row>
    <row r="31580" spans="4:4" s="198" customFormat="1" ht="15.75" customHeight="1">
      <c r="D31580" s="199"/>
    </row>
    <row r="31582" spans="4:4" s="198" customFormat="1" ht="15.75" customHeight="1">
      <c r="D31582" s="199"/>
    </row>
    <row r="31584" spans="4:4" s="198" customFormat="1" ht="15.75" customHeight="1">
      <c r="D31584" s="199"/>
    </row>
    <row r="31586" spans="4:4" s="198" customFormat="1" ht="15.75" customHeight="1">
      <c r="D31586" s="199"/>
    </row>
    <row r="31588" spans="4:4" s="198" customFormat="1" ht="15.75" customHeight="1">
      <c r="D31588" s="199"/>
    </row>
    <row r="31590" spans="4:4" s="198" customFormat="1" ht="15.75" customHeight="1">
      <c r="D31590" s="199"/>
    </row>
    <row r="31592" spans="4:4" s="198" customFormat="1" ht="15.75" customHeight="1">
      <c r="D31592" s="199"/>
    </row>
    <row r="31594" spans="4:4" s="198" customFormat="1" ht="15.75" customHeight="1">
      <c r="D31594" s="199"/>
    </row>
    <row r="31596" spans="4:4" s="198" customFormat="1" ht="15.75" customHeight="1">
      <c r="D31596" s="199"/>
    </row>
    <row r="31598" spans="4:4" s="198" customFormat="1" ht="15.75" customHeight="1">
      <c r="D31598" s="199"/>
    </row>
    <row r="31600" spans="4:4" s="198" customFormat="1" ht="15.75" customHeight="1">
      <c r="D31600" s="199"/>
    </row>
    <row r="31602" spans="4:4" s="198" customFormat="1" ht="15.75" customHeight="1">
      <c r="D31602" s="199"/>
    </row>
    <row r="31604" spans="4:4" s="198" customFormat="1" ht="15.75" customHeight="1">
      <c r="D31604" s="199"/>
    </row>
    <row r="31606" spans="4:4" s="198" customFormat="1" ht="15.75" customHeight="1">
      <c r="D31606" s="199"/>
    </row>
    <row r="31608" spans="4:4" s="198" customFormat="1" ht="15.75" customHeight="1">
      <c r="D31608" s="199"/>
    </row>
    <row r="31610" spans="4:4" s="198" customFormat="1" ht="15.75" customHeight="1">
      <c r="D31610" s="199"/>
    </row>
    <row r="31612" spans="4:4" s="198" customFormat="1" ht="15.75" customHeight="1">
      <c r="D31612" s="199"/>
    </row>
    <row r="31614" spans="4:4" s="198" customFormat="1" ht="15.75" customHeight="1">
      <c r="D31614" s="199"/>
    </row>
    <row r="31616" spans="4:4" s="198" customFormat="1" ht="15.75" customHeight="1">
      <c r="D31616" s="199"/>
    </row>
    <row r="31618" spans="4:4" s="198" customFormat="1" ht="15.75" customHeight="1">
      <c r="D31618" s="199"/>
    </row>
    <row r="31620" spans="4:4" s="198" customFormat="1" ht="15.75" customHeight="1">
      <c r="D31620" s="199"/>
    </row>
    <row r="31622" spans="4:4" s="198" customFormat="1" ht="15.75" customHeight="1">
      <c r="D31622" s="199"/>
    </row>
    <row r="31624" spans="4:4" s="198" customFormat="1" ht="15.75" customHeight="1">
      <c r="D31624" s="199"/>
    </row>
    <row r="31626" spans="4:4" s="198" customFormat="1" ht="15.75" customHeight="1">
      <c r="D31626" s="199"/>
    </row>
    <row r="31628" spans="4:4" s="198" customFormat="1" ht="15.75" customHeight="1">
      <c r="D31628" s="199"/>
    </row>
    <row r="31630" spans="4:4" s="198" customFormat="1" ht="15.75" customHeight="1">
      <c r="D31630" s="199"/>
    </row>
    <row r="31632" spans="4:4" s="198" customFormat="1" ht="15.75" customHeight="1">
      <c r="D31632" s="199"/>
    </row>
    <row r="31634" spans="4:4" s="198" customFormat="1" ht="15.75" customHeight="1">
      <c r="D31634" s="199"/>
    </row>
    <row r="31636" spans="4:4" s="198" customFormat="1" ht="15.75" customHeight="1">
      <c r="D31636" s="199"/>
    </row>
    <row r="31638" spans="4:4" s="198" customFormat="1" ht="15.75" customHeight="1">
      <c r="D31638" s="199"/>
    </row>
    <row r="31640" spans="4:4" s="198" customFormat="1" ht="15.75" customHeight="1">
      <c r="D31640" s="199"/>
    </row>
    <row r="31642" spans="4:4" s="198" customFormat="1" ht="15.75" customHeight="1">
      <c r="D31642" s="199"/>
    </row>
    <row r="31644" spans="4:4" s="198" customFormat="1" ht="15.75" customHeight="1">
      <c r="D31644" s="199"/>
    </row>
    <row r="31646" spans="4:4" s="198" customFormat="1" ht="15.75" customHeight="1">
      <c r="D31646" s="199"/>
    </row>
    <row r="31648" spans="4:4" s="198" customFormat="1" ht="15.75" customHeight="1">
      <c r="D31648" s="199"/>
    </row>
    <row r="31650" spans="4:4" s="198" customFormat="1" ht="15.75" customHeight="1">
      <c r="D31650" s="199"/>
    </row>
    <row r="31652" spans="4:4" s="198" customFormat="1" ht="15.75" customHeight="1">
      <c r="D31652" s="199"/>
    </row>
    <row r="31654" spans="4:4" s="198" customFormat="1" ht="15.75" customHeight="1">
      <c r="D31654" s="199"/>
    </row>
    <row r="31656" spans="4:4" s="198" customFormat="1" ht="15.75" customHeight="1">
      <c r="D31656" s="199"/>
    </row>
    <row r="31658" spans="4:4" s="198" customFormat="1" ht="15.75" customHeight="1">
      <c r="D31658" s="199"/>
    </row>
    <row r="31660" spans="4:4" s="198" customFormat="1" ht="15.75" customHeight="1">
      <c r="D31660" s="199"/>
    </row>
    <row r="31662" spans="4:4" s="198" customFormat="1" ht="15.75" customHeight="1">
      <c r="D31662" s="199"/>
    </row>
    <row r="31664" spans="4:4" s="198" customFormat="1" ht="15.75" customHeight="1">
      <c r="D31664" s="199"/>
    </row>
    <row r="31666" spans="4:4" s="198" customFormat="1" ht="15.75" customHeight="1">
      <c r="D31666" s="199"/>
    </row>
    <row r="31668" spans="4:4" s="198" customFormat="1" ht="15.75" customHeight="1">
      <c r="D31668" s="199"/>
    </row>
    <row r="31670" spans="4:4" s="198" customFormat="1" ht="15.75" customHeight="1">
      <c r="D31670" s="199"/>
    </row>
    <row r="31672" spans="4:4" s="198" customFormat="1" ht="15.75" customHeight="1">
      <c r="D31672" s="199"/>
    </row>
    <row r="31674" spans="4:4" s="198" customFormat="1" ht="15.75" customHeight="1">
      <c r="D31674" s="199"/>
    </row>
    <row r="31676" spans="4:4" s="198" customFormat="1" ht="15.75" customHeight="1">
      <c r="D31676" s="199"/>
    </row>
    <row r="31678" spans="4:4" s="198" customFormat="1" ht="15.75" customHeight="1">
      <c r="D31678" s="199"/>
    </row>
    <row r="31680" spans="4:4" s="198" customFormat="1" ht="15.75" customHeight="1">
      <c r="D31680" s="199"/>
    </row>
    <row r="31682" spans="4:4" s="198" customFormat="1" ht="15.75" customHeight="1">
      <c r="D31682" s="199"/>
    </row>
    <row r="31684" spans="4:4" s="198" customFormat="1" ht="15.75" customHeight="1">
      <c r="D31684" s="199"/>
    </row>
    <row r="31686" spans="4:4" s="198" customFormat="1" ht="15.75" customHeight="1">
      <c r="D31686" s="199"/>
    </row>
    <row r="31688" spans="4:4" s="198" customFormat="1" ht="15.75" customHeight="1">
      <c r="D31688" s="199"/>
    </row>
    <row r="31690" spans="4:4" s="198" customFormat="1" ht="15.75" customHeight="1">
      <c r="D31690" s="199"/>
    </row>
    <row r="31692" spans="4:4" s="198" customFormat="1" ht="15.75" customHeight="1">
      <c r="D31692" s="199"/>
    </row>
    <row r="31694" spans="4:4" s="198" customFormat="1" ht="15.75" customHeight="1">
      <c r="D31694" s="199"/>
    </row>
    <row r="31696" spans="4:4" s="198" customFormat="1" ht="15.75" customHeight="1">
      <c r="D31696" s="199"/>
    </row>
    <row r="31698" spans="4:4" s="198" customFormat="1" ht="15.75" customHeight="1">
      <c r="D31698" s="199"/>
    </row>
    <row r="31700" spans="4:4" s="198" customFormat="1" ht="15.75" customHeight="1">
      <c r="D31700" s="199"/>
    </row>
    <row r="31702" spans="4:4" s="198" customFormat="1" ht="15.75" customHeight="1">
      <c r="D31702" s="199"/>
    </row>
    <row r="31704" spans="4:4" s="198" customFormat="1" ht="15.75" customHeight="1">
      <c r="D31704" s="199"/>
    </row>
    <row r="31706" spans="4:4" s="198" customFormat="1" ht="15.75" customHeight="1">
      <c r="D31706" s="199"/>
    </row>
    <row r="31708" spans="4:4" s="198" customFormat="1" ht="15.75" customHeight="1">
      <c r="D31708" s="199"/>
    </row>
    <row r="31710" spans="4:4" s="198" customFormat="1" ht="15.75" customHeight="1">
      <c r="D31710" s="199"/>
    </row>
    <row r="31712" spans="4:4" s="198" customFormat="1" ht="15.75" customHeight="1">
      <c r="D31712" s="199"/>
    </row>
    <row r="31714" spans="4:4" s="198" customFormat="1" ht="15.75" customHeight="1">
      <c r="D31714" s="199"/>
    </row>
    <row r="31716" spans="4:4" s="198" customFormat="1" ht="15.75" customHeight="1">
      <c r="D31716" s="199"/>
    </row>
    <row r="31718" spans="4:4" s="198" customFormat="1" ht="15.75" customHeight="1">
      <c r="D31718" s="199"/>
    </row>
    <row r="31720" spans="4:4" s="198" customFormat="1" ht="15.75" customHeight="1">
      <c r="D31720" s="199"/>
    </row>
    <row r="31722" spans="4:4" s="198" customFormat="1" ht="15.75" customHeight="1">
      <c r="D31722" s="199"/>
    </row>
    <row r="31724" spans="4:4" s="198" customFormat="1" ht="15.75" customHeight="1">
      <c r="D31724" s="199"/>
    </row>
    <row r="31726" spans="4:4" s="198" customFormat="1" ht="15.75" customHeight="1">
      <c r="D31726" s="199"/>
    </row>
    <row r="31728" spans="4:4" s="198" customFormat="1" ht="15.75" customHeight="1">
      <c r="D31728" s="199"/>
    </row>
    <row r="31730" spans="4:4" s="198" customFormat="1" ht="15.75" customHeight="1">
      <c r="D31730" s="199"/>
    </row>
    <row r="31732" spans="4:4" s="198" customFormat="1" ht="15.75" customHeight="1">
      <c r="D31732" s="199"/>
    </row>
    <row r="31734" spans="4:4" s="198" customFormat="1" ht="15.75" customHeight="1">
      <c r="D31734" s="199"/>
    </row>
    <row r="31736" spans="4:4" s="198" customFormat="1" ht="15.75" customHeight="1">
      <c r="D31736" s="199"/>
    </row>
    <row r="31738" spans="4:4" s="198" customFormat="1" ht="15.75" customHeight="1">
      <c r="D31738" s="199"/>
    </row>
    <row r="31740" spans="4:4" s="198" customFormat="1" ht="15.75" customHeight="1">
      <c r="D31740" s="199"/>
    </row>
    <row r="31742" spans="4:4" s="198" customFormat="1" ht="15.75" customHeight="1">
      <c r="D31742" s="199"/>
    </row>
    <row r="31744" spans="4:4" s="198" customFormat="1" ht="15.75" customHeight="1">
      <c r="D31744" s="199"/>
    </row>
    <row r="31746" spans="4:4" s="198" customFormat="1" ht="15.75" customHeight="1">
      <c r="D31746" s="199"/>
    </row>
    <row r="31748" spans="4:4" s="198" customFormat="1" ht="15.75" customHeight="1">
      <c r="D31748" s="199"/>
    </row>
    <row r="31750" spans="4:4" s="198" customFormat="1" ht="15.75" customHeight="1">
      <c r="D31750" s="199"/>
    </row>
    <row r="31752" spans="4:4" s="198" customFormat="1" ht="15.75" customHeight="1">
      <c r="D31752" s="199"/>
    </row>
    <row r="31754" spans="4:4" s="198" customFormat="1" ht="15.75" customHeight="1">
      <c r="D31754" s="199"/>
    </row>
    <row r="31756" spans="4:4" s="198" customFormat="1" ht="15.75" customHeight="1">
      <c r="D31756" s="199"/>
    </row>
    <row r="31758" spans="4:4" s="198" customFormat="1" ht="15.75" customHeight="1">
      <c r="D31758" s="199"/>
    </row>
    <row r="31760" spans="4:4" s="198" customFormat="1" ht="15.75" customHeight="1">
      <c r="D31760" s="199"/>
    </row>
    <row r="31762" spans="4:4" s="198" customFormat="1" ht="15.75" customHeight="1">
      <c r="D31762" s="199"/>
    </row>
    <row r="31764" spans="4:4" s="198" customFormat="1" ht="15.75" customHeight="1">
      <c r="D31764" s="199"/>
    </row>
    <row r="31766" spans="4:4" s="198" customFormat="1" ht="15.75" customHeight="1">
      <c r="D31766" s="199"/>
    </row>
    <row r="31768" spans="4:4" s="198" customFormat="1" ht="15.75" customHeight="1">
      <c r="D31768" s="199"/>
    </row>
    <row r="31770" spans="4:4" s="198" customFormat="1" ht="15.75" customHeight="1">
      <c r="D31770" s="199"/>
    </row>
    <row r="31772" spans="4:4" s="198" customFormat="1" ht="15.75" customHeight="1">
      <c r="D31772" s="199"/>
    </row>
    <row r="31774" spans="4:4" s="198" customFormat="1" ht="15.75" customHeight="1">
      <c r="D31774" s="199"/>
    </row>
    <row r="31776" spans="4:4" s="198" customFormat="1" ht="15.75" customHeight="1">
      <c r="D31776" s="199"/>
    </row>
    <row r="31778" spans="4:4" s="198" customFormat="1" ht="15.75" customHeight="1">
      <c r="D31778" s="199"/>
    </row>
    <row r="31780" spans="4:4" s="198" customFormat="1" ht="15.75" customHeight="1">
      <c r="D31780" s="199"/>
    </row>
    <row r="31782" spans="4:4" s="198" customFormat="1" ht="15.75" customHeight="1">
      <c r="D31782" s="199"/>
    </row>
    <row r="31784" spans="4:4" s="198" customFormat="1" ht="15.75" customHeight="1">
      <c r="D31784" s="199"/>
    </row>
    <row r="31786" spans="4:4" s="198" customFormat="1" ht="15.75" customHeight="1">
      <c r="D31786" s="199"/>
    </row>
    <row r="31788" spans="4:4" s="198" customFormat="1" ht="15.75" customHeight="1">
      <c r="D31788" s="199"/>
    </row>
    <row r="31790" spans="4:4" s="198" customFormat="1" ht="15.75" customHeight="1">
      <c r="D31790" s="199"/>
    </row>
    <row r="31792" spans="4:4" s="198" customFormat="1" ht="15.75" customHeight="1">
      <c r="D31792" s="199"/>
    </row>
    <row r="31794" spans="4:4" s="198" customFormat="1" ht="15.75" customHeight="1">
      <c r="D31794" s="199"/>
    </row>
    <row r="31796" spans="4:4" s="198" customFormat="1" ht="15.75" customHeight="1">
      <c r="D31796" s="199"/>
    </row>
    <row r="31798" spans="4:4" s="198" customFormat="1" ht="15.75" customHeight="1">
      <c r="D31798" s="199"/>
    </row>
    <row r="31800" spans="4:4" s="198" customFormat="1" ht="15.75" customHeight="1">
      <c r="D31800" s="199"/>
    </row>
    <row r="31802" spans="4:4" s="198" customFormat="1" ht="15.75" customHeight="1">
      <c r="D31802" s="199"/>
    </row>
    <row r="31804" spans="4:4" s="198" customFormat="1" ht="15.75" customHeight="1">
      <c r="D31804" s="199"/>
    </row>
    <row r="31806" spans="4:4" s="198" customFormat="1" ht="15.75" customHeight="1">
      <c r="D31806" s="199"/>
    </row>
    <row r="31808" spans="4:4" s="198" customFormat="1" ht="15.75" customHeight="1">
      <c r="D31808" s="199"/>
    </row>
    <row r="31810" spans="4:4" s="198" customFormat="1" ht="15.75" customHeight="1">
      <c r="D31810" s="199"/>
    </row>
    <row r="31812" spans="4:4" s="198" customFormat="1" ht="15.75" customHeight="1">
      <c r="D31812" s="199"/>
    </row>
    <row r="31814" spans="4:4" s="198" customFormat="1" ht="15.75" customHeight="1">
      <c r="D31814" s="199"/>
    </row>
    <row r="31816" spans="4:4" s="198" customFormat="1" ht="15.75" customHeight="1">
      <c r="D31816" s="199"/>
    </row>
    <row r="31818" spans="4:4" s="198" customFormat="1" ht="15.75" customHeight="1">
      <c r="D31818" s="199"/>
    </row>
    <row r="31820" spans="4:4" s="198" customFormat="1" ht="15.75" customHeight="1">
      <c r="D31820" s="199"/>
    </row>
    <row r="31822" spans="4:4" s="198" customFormat="1" ht="15.75" customHeight="1">
      <c r="D31822" s="199"/>
    </row>
    <row r="31824" spans="4:4" s="198" customFormat="1" ht="15.75" customHeight="1">
      <c r="D31824" s="199"/>
    </row>
    <row r="31826" spans="4:4" s="198" customFormat="1" ht="15.75" customHeight="1">
      <c r="D31826" s="199"/>
    </row>
    <row r="31828" spans="4:4" s="198" customFormat="1" ht="15.75" customHeight="1">
      <c r="D31828" s="199"/>
    </row>
    <row r="31830" spans="4:4" s="198" customFormat="1" ht="15.75" customHeight="1">
      <c r="D31830" s="199"/>
    </row>
    <row r="31832" spans="4:4" s="198" customFormat="1" ht="15.75" customHeight="1">
      <c r="D31832" s="199"/>
    </row>
    <row r="31834" spans="4:4" s="198" customFormat="1" ht="15.75" customHeight="1">
      <c r="D31834" s="199"/>
    </row>
    <row r="31836" spans="4:4" s="198" customFormat="1" ht="15.75" customHeight="1">
      <c r="D31836" s="199"/>
    </row>
    <row r="31838" spans="4:4" s="198" customFormat="1" ht="15.75" customHeight="1">
      <c r="D31838" s="199"/>
    </row>
    <row r="31840" spans="4:4" s="198" customFormat="1" ht="15.75" customHeight="1">
      <c r="D31840" s="199"/>
    </row>
    <row r="31842" spans="4:4" s="198" customFormat="1" ht="15.75" customHeight="1">
      <c r="D31842" s="199"/>
    </row>
    <row r="31844" spans="4:4" s="198" customFormat="1" ht="15.75" customHeight="1">
      <c r="D31844" s="199"/>
    </row>
    <row r="31846" spans="4:4" s="198" customFormat="1" ht="15.75" customHeight="1">
      <c r="D31846" s="199"/>
    </row>
    <row r="31848" spans="4:4" s="198" customFormat="1" ht="15.75" customHeight="1">
      <c r="D31848" s="199"/>
    </row>
    <row r="31850" spans="4:4" s="198" customFormat="1" ht="15.75" customHeight="1">
      <c r="D31850" s="199"/>
    </row>
    <row r="31852" spans="4:4" s="198" customFormat="1" ht="15.75" customHeight="1">
      <c r="D31852" s="199"/>
    </row>
    <row r="31854" spans="4:4" s="198" customFormat="1" ht="15.75" customHeight="1">
      <c r="D31854" s="199"/>
    </row>
    <row r="31856" spans="4:4" s="198" customFormat="1" ht="15.75" customHeight="1">
      <c r="D31856" s="199"/>
    </row>
    <row r="31858" spans="4:4" s="198" customFormat="1" ht="15.75" customHeight="1">
      <c r="D31858" s="199"/>
    </row>
    <row r="31860" spans="4:4" s="198" customFormat="1" ht="15.75" customHeight="1">
      <c r="D31860" s="199"/>
    </row>
    <row r="31862" spans="4:4" s="198" customFormat="1" ht="15.75" customHeight="1">
      <c r="D31862" s="199"/>
    </row>
    <row r="31864" spans="4:4" s="198" customFormat="1" ht="15.75" customHeight="1">
      <c r="D31864" s="199"/>
    </row>
    <row r="31866" spans="4:4" s="198" customFormat="1" ht="15.75" customHeight="1">
      <c r="D31866" s="199"/>
    </row>
    <row r="31868" spans="4:4" s="198" customFormat="1" ht="15.75" customHeight="1">
      <c r="D31868" s="199"/>
    </row>
    <row r="31870" spans="4:4" s="198" customFormat="1" ht="15.75" customHeight="1">
      <c r="D31870" s="199"/>
    </row>
    <row r="31872" spans="4:4" s="198" customFormat="1" ht="15.75" customHeight="1">
      <c r="D31872" s="199"/>
    </row>
    <row r="31874" spans="4:4" s="198" customFormat="1" ht="15.75" customHeight="1">
      <c r="D31874" s="199"/>
    </row>
    <row r="31876" spans="4:4" s="198" customFormat="1" ht="15.75" customHeight="1">
      <c r="D31876" s="199"/>
    </row>
    <row r="31878" spans="4:4" s="198" customFormat="1" ht="15.75" customHeight="1">
      <c r="D31878" s="199"/>
    </row>
    <row r="31880" spans="4:4" s="198" customFormat="1" ht="15.75" customHeight="1">
      <c r="D31880" s="199"/>
    </row>
    <row r="31882" spans="4:4" s="198" customFormat="1" ht="15.75" customHeight="1">
      <c r="D31882" s="199"/>
    </row>
    <row r="31884" spans="4:4" s="198" customFormat="1" ht="15.75" customHeight="1">
      <c r="D31884" s="199"/>
    </row>
    <row r="31886" spans="4:4" s="198" customFormat="1" ht="15.75" customHeight="1">
      <c r="D31886" s="199"/>
    </row>
    <row r="31888" spans="4:4" s="198" customFormat="1" ht="15.75" customHeight="1">
      <c r="D31888" s="199"/>
    </row>
    <row r="31890" spans="4:4" s="198" customFormat="1" ht="15.75" customHeight="1">
      <c r="D31890" s="199"/>
    </row>
    <row r="31892" spans="4:4" s="198" customFormat="1" ht="15.75" customHeight="1">
      <c r="D31892" s="199"/>
    </row>
    <row r="31894" spans="4:4" s="198" customFormat="1" ht="15.75" customHeight="1">
      <c r="D31894" s="199"/>
    </row>
    <row r="31896" spans="4:4" s="198" customFormat="1" ht="15.75" customHeight="1">
      <c r="D31896" s="199"/>
    </row>
    <row r="31898" spans="4:4" s="198" customFormat="1" ht="15.75" customHeight="1">
      <c r="D31898" s="199"/>
    </row>
    <row r="31900" spans="4:4" s="198" customFormat="1" ht="15.75" customHeight="1">
      <c r="D31900" s="199"/>
    </row>
    <row r="31902" spans="4:4" s="198" customFormat="1" ht="15.75" customHeight="1">
      <c r="D31902" s="199"/>
    </row>
    <row r="31904" spans="4:4" s="198" customFormat="1" ht="15.75" customHeight="1">
      <c r="D31904" s="199"/>
    </row>
    <row r="31906" spans="4:4" s="198" customFormat="1" ht="15.75" customHeight="1">
      <c r="D31906" s="199"/>
    </row>
    <row r="31908" spans="4:4" s="198" customFormat="1" ht="15.75" customHeight="1">
      <c r="D31908" s="199"/>
    </row>
    <row r="31910" spans="4:4" s="198" customFormat="1" ht="15.75" customHeight="1">
      <c r="D31910" s="199"/>
    </row>
    <row r="31912" spans="4:4" s="198" customFormat="1" ht="15.75" customHeight="1">
      <c r="D31912" s="199"/>
    </row>
    <row r="31914" spans="4:4" s="198" customFormat="1" ht="15.75" customHeight="1">
      <c r="D31914" s="199"/>
    </row>
    <row r="31916" spans="4:4" s="198" customFormat="1" ht="15.75" customHeight="1">
      <c r="D31916" s="199"/>
    </row>
    <row r="31918" spans="4:4" s="198" customFormat="1" ht="15.75" customHeight="1">
      <c r="D31918" s="199"/>
    </row>
    <row r="31920" spans="4:4" s="198" customFormat="1" ht="15.75" customHeight="1">
      <c r="D31920" s="199"/>
    </row>
    <row r="31922" spans="4:4" s="198" customFormat="1" ht="15.75" customHeight="1">
      <c r="D31922" s="199"/>
    </row>
    <row r="31924" spans="4:4" s="198" customFormat="1" ht="15.75" customHeight="1">
      <c r="D31924" s="199"/>
    </row>
    <row r="31926" spans="4:4" s="198" customFormat="1" ht="15.75" customHeight="1">
      <c r="D31926" s="199"/>
    </row>
    <row r="31928" spans="4:4" s="198" customFormat="1" ht="15.75" customHeight="1">
      <c r="D31928" s="199"/>
    </row>
    <row r="31930" spans="4:4" s="198" customFormat="1" ht="15.75" customHeight="1">
      <c r="D31930" s="199"/>
    </row>
    <row r="31932" spans="4:4" s="198" customFormat="1" ht="15.75" customHeight="1">
      <c r="D31932" s="199"/>
    </row>
    <row r="31934" spans="4:4" s="198" customFormat="1" ht="15.75" customHeight="1">
      <c r="D31934" s="199"/>
    </row>
    <row r="31936" spans="4:4" s="198" customFormat="1" ht="15.75" customHeight="1">
      <c r="D31936" s="199"/>
    </row>
    <row r="31938" spans="4:4" s="198" customFormat="1" ht="15.75" customHeight="1">
      <c r="D31938" s="199"/>
    </row>
    <row r="31940" spans="4:4" s="198" customFormat="1" ht="15.75" customHeight="1">
      <c r="D31940" s="199"/>
    </row>
    <row r="31942" spans="4:4" s="198" customFormat="1" ht="15.75" customHeight="1">
      <c r="D31942" s="199"/>
    </row>
    <row r="31944" spans="4:4" s="198" customFormat="1" ht="15.75" customHeight="1">
      <c r="D31944" s="199"/>
    </row>
    <row r="31946" spans="4:4" s="198" customFormat="1" ht="15.75" customHeight="1">
      <c r="D31946" s="199"/>
    </row>
    <row r="31948" spans="4:4" s="198" customFormat="1" ht="15.75" customHeight="1">
      <c r="D31948" s="199"/>
    </row>
    <row r="31950" spans="4:4" s="198" customFormat="1" ht="15.75" customHeight="1">
      <c r="D31950" s="199"/>
    </row>
    <row r="31952" spans="4:4" s="198" customFormat="1" ht="15.75" customHeight="1">
      <c r="D31952" s="199"/>
    </row>
    <row r="31954" spans="4:4" s="198" customFormat="1" ht="15.75" customHeight="1">
      <c r="D31954" s="199"/>
    </row>
    <row r="31956" spans="4:4" s="198" customFormat="1" ht="15.75" customHeight="1">
      <c r="D31956" s="199"/>
    </row>
    <row r="31958" spans="4:4" s="198" customFormat="1" ht="15.75" customHeight="1">
      <c r="D31958" s="199"/>
    </row>
    <row r="31960" spans="4:4" s="198" customFormat="1" ht="15.75" customHeight="1">
      <c r="D31960" s="199"/>
    </row>
    <row r="31962" spans="4:4" s="198" customFormat="1" ht="15.75" customHeight="1">
      <c r="D31962" s="199"/>
    </row>
    <row r="31964" spans="4:4" s="198" customFormat="1" ht="15.75" customHeight="1">
      <c r="D31964" s="199"/>
    </row>
    <row r="31966" spans="4:4" s="198" customFormat="1" ht="15.75" customHeight="1">
      <c r="D31966" s="199"/>
    </row>
    <row r="31968" spans="4:4" s="198" customFormat="1" ht="15.75" customHeight="1">
      <c r="D31968" s="199"/>
    </row>
    <row r="31970" spans="4:4" s="198" customFormat="1" ht="15.75" customHeight="1">
      <c r="D31970" s="199"/>
    </row>
    <row r="31972" spans="4:4" s="198" customFormat="1" ht="15.75" customHeight="1">
      <c r="D31972" s="199"/>
    </row>
    <row r="31974" spans="4:4" s="198" customFormat="1" ht="15.75" customHeight="1">
      <c r="D31974" s="199"/>
    </row>
    <row r="31976" spans="4:4" s="198" customFormat="1" ht="15.75" customHeight="1">
      <c r="D31976" s="199"/>
    </row>
    <row r="31978" spans="4:4" s="198" customFormat="1" ht="15.75" customHeight="1">
      <c r="D31978" s="199"/>
    </row>
    <row r="31980" spans="4:4" s="198" customFormat="1" ht="15.75" customHeight="1">
      <c r="D31980" s="199"/>
    </row>
    <row r="31982" spans="4:4" s="198" customFormat="1" ht="15.75" customHeight="1">
      <c r="D31982" s="199"/>
    </row>
    <row r="31984" spans="4:4" s="198" customFormat="1" ht="15.75" customHeight="1">
      <c r="D31984" s="199"/>
    </row>
    <row r="31986" spans="4:4" s="198" customFormat="1" ht="15.75" customHeight="1">
      <c r="D31986" s="199"/>
    </row>
    <row r="31988" spans="4:4" s="198" customFormat="1" ht="15.75" customHeight="1">
      <c r="D31988" s="199"/>
    </row>
    <row r="31990" spans="4:4" s="198" customFormat="1" ht="15.75" customHeight="1">
      <c r="D31990" s="199"/>
    </row>
    <row r="31992" spans="4:4" s="198" customFormat="1" ht="15.75" customHeight="1">
      <c r="D31992" s="199"/>
    </row>
    <row r="31994" spans="4:4" s="198" customFormat="1" ht="15.75" customHeight="1">
      <c r="D31994" s="199"/>
    </row>
    <row r="31996" spans="4:4" s="198" customFormat="1" ht="15.75" customHeight="1">
      <c r="D31996" s="199"/>
    </row>
    <row r="31998" spans="4:4" s="198" customFormat="1" ht="15.75" customHeight="1">
      <c r="D31998" s="199"/>
    </row>
    <row r="32000" spans="4:4" s="198" customFormat="1" ht="15.75" customHeight="1">
      <c r="D32000" s="199"/>
    </row>
    <row r="32002" spans="4:4" s="198" customFormat="1" ht="15.75" customHeight="1">
      <c r="D32002" s="199"/>
    </row>
    <row r="32004" spans="4:4" s="198" customFormat="1" ht="15.75" customHeight="1">
      <c r="D32004" s="199"/>
    </row>
    <row r="32006" spans="4:4" s="198" customFormat="1" ht="15.75" customHeight="1">
      <c r="D32006" s="199"/>
    </row>
    <row r="32008" spans="4:4" s="198" customFormat="1" ht="15.75" customHeight="1">
      <c r="D32008" s="199"/>
    </row>
    <row r="32010" spans="4:4" s="198" customFormat="1" ht="15.75" customHeight="1">
      <c r="D32010" s="199"/>
    </row>
    <row r="32012" spans="4:4" s="198" customFormat="1" ht="15.75" customHeight="1">
      <c r="D32012" s="199"/>
    </row>
    <row r="32014" spans="4:4" s="198" customFormat="1" ht="15.75" customHeight="1">
      <c r="D32014" s="199"/>
    </row>
    <row r="32016" spans="4:4" s="198" customFormat="1" ht="15.75" customHeight="1">
      <c r="D32016" s="199"/>
    </row>
    <row r="32018" spans="4:4" s="198" customFormat="1" ht="15.75" customHeight="1">
      <c r="D32018" s="199"/>
    </row>
    <row r="32020" spans="4:4" s="198" customFormat="1" ht="15.75" customHeight="1">
      <c r="D32020" s="199"/>
    </row>
    <row r="32022" spans="4:4" s="198" customFormat="1" ht="15.75" customHeight="1">
      <c r="D32022" s="199"/>
    </row>
    <row r="32024" spans="4:4" s="198" customFormat="1" ht="15.75" customHeight="1">
      <c r="D32024" s="199"/>
    </row>
    <row r="32026" spans="4:4" s="198" customFormat="1" ht="15.75" customHeight="1">
      <c r="D32026" s="199"/>
    </row>
    <row r="32028" spans="4:4" s="198" customFormat="1" ht="15.75" customHeight="1">
      <c r="D32028" s="199"/>
    </row>
    <row r="32030" spans="4:4" s="198" customFormat="1" ht="15.75" customHeight="1">
      <c r="D32030" s="199"/>
    </row>
    <row r="32032" spans="4:4" s="198" customFormat="1" ht="15.75" customHeight="1">
      <c r="D32032" s="199"/>
    </row>
    <row r="32034" spans="4:4" s="198" customFormat="1" ht="15.75" customHeight="1">
      <c r="D32034" s="199"/>
    </row>
    <row r="32036" spans="4:4" s="198" customFormat="1" ht="15.75" customHeight="1">
      <c r="D32036" s="199"/>
    </row>
    <row r="32038" spans="4:4" s="198" customFormat="1" ht="15.75" customHeight="1">
      <c r="D32038" s="199"/>
    </row>
    <row r="32040" spans="4:4" s="198" customFormat="1" ht="15.75" customHeight="1">
      <c r="D32040" s="199"/>
    </row>
    <row r="32042" spans="4:4" s="198" customFormat="1" ht="15.75" customHeight="1">
      <c r="D32042" s="199"/>
    </row>
    <row r="32044" spans="4:4" s="198" customFormat="1" ht="15.75" customHeight="1">
      <c r="D32044" s="199"/>
    </row>
    <row r="32046" spans="4:4" s="198" customFormat="1" ht="15.75" customHeight="1">
      <c r="D32046" s="199"/>
    </row>
    <row r="32048" spans="4:4" s="198" customFormat="1" ht="15.75" customHeight="1">
      <c r="D32048" s="199"/>
    </row>
    <row r="32050" spans="4:4" s="198" customFormat="1" ht="15.75" customHeight="1">
      <c r="D32050" s="199"/>
    </row>
    <row r="32052" spans="4:4" s="198" customFormat="1" ht="15.75" customHeight="1">
      <c r="D32052" s="199"/>
    </row>
    <row r="32054" spans="4:4" s="198" customFormat="1" ht="15.75" customHeight="1">
      <c r="D32054" s="199"/>
    </row>
    <row r="32056" spans="4:4" s="198" customFormat="1" ht="15.75" customHeight="1">
      <c r="D32056" s="199"/>
    </row>
    <row r="32058" spans="4:4" s="198" customFormat="1" ht="15.75" customHeight="1">
      <c r="D32058" s="199"/>
    </row>
    <row r="32060" spans="4:4" s="198" customFormat="1" ht="15.75" customHeight="1">
      <c r="D32060" s="199"/>
    </row>
    <row r="32062" spans="4:4" s="198" customFormat="1" ht="15.75" customHeight="1">
      <c r="D32062" s="199"/>
    </row>
    <row r="32064" spans="4:4" s="198" customFormat="1" ht="15.75" customHeight="1">
      <c r="D32064" s="199"/>
    </row>
    <row r="32066" spans="4:4" s="198" customFormat="1" ht="15.75" customHeight="1">
      <c r="D32066" s="199"/>
    </row>
    <row r="32068" spans="4:4" s="198" customFormat="1" ht="15.75" customHeight="1">
      <c r="D32068" s="199"/>
    </row>
    <row r="32070" spans="4:4" s="198" customFormat="1" ht="15.75" customHeight="1">
      <c r="D32070" s="199"/>
    </row>
    <row r="32072" spans="4:4" s="198" customFormat="1" ht="15.75" customHeight="1">
      <c r="D32072" s="199"/>
    </row>
    <row r="32074" spans="4:4" s="198" customFormat="1" ht="15.75" customHeight="1">
      <c r="D32074" s="199"/>
    </row>
    <row r="32076" spans="4:4" s="198" customFormat="1" ht="15.75" customHeight="1">
      <c r="D32076" s="199"/>
    </row>
    <row r="32078" spans="4:4" s="198" customFormat="1" ht="15.75" customHeight="1">
      <c r="D32078" s="199"/>
    </row>
    <row r="32080" spans="4:4" s="198" customFormat="1" ht="15.75" customHeight="1">
      <c r="D32080" s="199"/>
    </row>
    <row r="32082" spans="4:4" s="198" customFormat="1" ht="15.75" customHeight="1">
      <c r="D32082" s="199"/>
    </row>
    <row r="32084" spans="4:4" s="198" customFormat="1" ht="15.75" customHeight="1">
      <c r="D32084" s="199"/>
    </row>
    <row r="32086" spans="4:4" s="198" customFormat="1" ht="15.75" customHeight="1">
      <c r="D32086" s="199"/>
    </row>
    <row r="32088" spans="4:4" s="198" customFormat="1" ht="15.75" customHeight="1">
      <c r="D32088" s="199"/>
    </row>
    <row r="32090" spans="4:4" s="198" customFormat="1" ht="15.75" customHeight="1">
      <c r="D32090" s="199"/>
    </row>
    <row r="32092" spans="4:4" s="198" customFormat="1" ht="15.75" customHeight="1">
      <c r="D32092" s="199"/>
    </row>
    <row r="32094" spans="4:4" s="198" customFormat="1" ht="15.75" customHeight="1">
      <c r="D32094" s="199"/>
    </row>
    <row r="32096" spans="4:4" s="198" customFormat="1" ht="15.75" customHeight="1">
      <c r="D32096" s="199"/>
    </row>
    <row r="32098" spans="4:4" s="198" customFormat="1" ht="15.75" customHeight="1">
      <c r="D32098" s="199"/>
    </row>
    <row r="32100" spans="4:4" s="198" customFormat="1" ht="15.75" customHeight="1">
      <c r="D32100" s="199"/>
    </row>
    <row r="32102" spans="4:4" s="198" customFormat="1" ht="15.75" customHeight="1">
      <c r="D32102" s="199"/>
    </row>
    <row r="32104" spans="4:4" s="198" customFormat="1" ht="15.75" customHeight="1">
      <c r="D32104" s="199"/>
    </row>
    <row r="32106" spans="4:4" s="198" customFormat="1" ht="15.75" customHeight="1">
      <c r="D32106" s="199"/>
    </row>
    <row r="32108" spans="4:4" s="198" customFormat="1" ht="15.75" customHeight="1">
      <c r="D32108" s="199"/>
    </row>
    <row r="32110" spans="4:4" s="198" customFormat="1" ht="15.75" customHeight="1">
      <c r="D32110" s="199"/>
    </row>
    <row r="32112" spans="4:4" s="198" customFormat="1" ht="15.75" customHeight="1">
      <c r="D32112" s="199"/>
    </row>
    <row r="32114" spans="4:4" s="198" customFormat="1" ht="15.75" customHeight="1">
      <c r="D32114" s="199"/>
    </row>
    <row r="32116" spans="4:4" s="198" customFormat="1" ht="15.75" customHeight="1">
      <c r="D32116" s="199"/>
    </row>
    <row r="32118" spans="4:4" s="198" customFormat="1" ht="15.75" customHeight="1">
      <c r="D32118" s="199"/>
    </row>
    <row r="32120" spans="4:4" s="198" customFormat="1" ht="15.75" customHeight="1">
      <c r="D32120" s="199"/>
    </row>
    <row r="32122" spans="4:4" s="198" customFormat="1" ht="15.75" customHeight="1">
      <c r="D32122" s="199"/>
    </row>
    <row r="32124" spans="4:4" s="198" customFormat="1" ht="15.75" customHeight="1">
      <c r="D32124" s="199"/>
    </row>
    <row r="32126" spans="4:4" s="198" customFormat="1" ht="15.75" customHeight="1">
      <c r="D32126" s="199"/>
    </row>
    <row r="32128" spans="4:4" s="198" customFormat="1" ht="15.75" customHeight="1">
      <c r="D32128" s="199"/>
    </row>
    <row r="32130" spans="4:4" s="198" customFormat="1" ht="15.75" customHeight="1">
      <c r="D32130" s="199"/>
    </row>
    <row r="32132" spans="4:4" s="198" customFormat="1" ht="15.75" customHeight="1">
      <c r="D32132" s="199"/>
    </row>
    <row r="32134" spans="4:4" s="198" customFormat="1" ht="15.75" customHeight="1">
      <c r="D32134" s="199"/>
    </row>
    <row r="32136" spans="4:4" s="198" customFormat="1" ht="15.75" customHeight="1">
      <c r="D32136" s="199"/>
    </row>
    <row r="32138" spans="4:4" s="198" customFormat="1" ht="15.75" customHeight="1">
      <c r="D32138" s="199"/>
    </row>
    <row r="32140" spans="4:4" s="198" customFormat="1" ht="15.75" customHeight="1">
      <c r="D32140" s="199"/>
    </row>
    <row r="32142" spans="4:4" s="198" customFormat="1" ht="15.75" customHeight="1">
      <c r="D32142" s="199"/>
    </row>
    <row r="32144" spans="4:4" s="198" customFormat="1" ht="15.75" customHeight="1">
      <c r="D32144" s="199"/>
    </row>
    <row r="32146" spans="4:4" s="198" customFormat="1" ht="15.75" customHeight="1">
      <c r="D32146" s="199"/>
    </row>
    <row r="32148" spans="4:4" s="198" customFormat="1" ht="15.75" customHeight="1">
      <c r="D32148" s="199"/>
    </row>
    <row r="32150" spans="4:4" s="198" customFormat="1" ht="15.75" customHeight="1">
      <c r="D32150" s="199"/>
    </row>
    <row r="32152" spans="4:4" s="198" customFormat="1" ht="15.75" customHeight="1">
      <c r="D32152" s="199"/>
    </row>
    <row r="32154" spans="4:4" s="198" customFormat="1" ht="15.75" customHeight="1">
      <c r="D32154" s="199"/>
    </row>
    <row r="32156" spans="4:4" s="198" customFormat="1" ht="15.75" customHeight="1">
      <c r="D32156" s="199"/>
    </row>
    <row r="32158" spans="4:4" s="198" customFormat="1" ht="15.75" customHeight="1">
      <c r="D32158" s="199"/>
    </row>
    <row r="32160" spans="4:4" s="198" customFormat="1" ht="15.75" customHeight="1">
      <c r="D32160" s="199"/>
    </row>
    <row r="32162" spans="4:4" s="198" customFormat="1" ht="15.75" customHeight="1">
      <c r="D32162" s="199"/>
    </row>
    <row r="32164" spans="4:4" s="198" customFormat="1" ht="15.75" customHeight="1">
      <c r="D32164" s="199"/>
    </row>
    <row r="32166" spans="4:4" s="198" customFormat="1" ht="15.75" customHeight="1">
      <c r="D32166" s="199"/>
    </row>
    <row r="32168" spans="4:4" s="198" customFormat="1" ht="15.75" customHeight="1">
      <c r="D32168" s="199"/>
    </row>
    <row r="32170" spans="4:4" s="198" customFormat="1" ht="15.75" customHeight="1">
      <c r="D32170" s="199"/>
    </row>
    <row r="32172" spans="4:4" s="198" customFormat="1" ht="15.75" customHeight="1">
      <c r="D32172" s="199"/>
    </row>
    <row r="32174" spans="4:4" s="198" customFormat="1" ht="15.75" customHeight="1">
      <c r="D32174" s="199"/>
    </row>
    <row r="32176" spans="4:4" s="198" customFormat="1" ht="15.75" customHeight="1">
      <c r="D32176" s="199"/>
    </row>
    <row r="32178" spans="4:4" s="198" customFormat="1" ht="15.75" customHeight="1">
      <c r="D32178" s="199"/>
    </row>
    <row r="32180" spans="4:4" s="198" customFormat="1" ht="15.75" customHeight="1">
      <c r="D32180" s="199"/>
    </row>
    <row r="32182" spans="4:4" s="198" customFormat="1" ht="15.75" customHeight="1">
      <c r="D32182" s="199"/>
    </row>
    <row r="32184" spans="4:4" s="198" customFormat="1" ht="15.75" customHeight="1">
      <c r="D32184" s="199"/>
    </row>
    <row r="32186" spans="4:4" s="198" customFormat="1" ht="15.75" customHeight="1">
      <c r="D32186" s="199"/>
    </row>
    <row r="32188" spans="4:4" s="198" customFormat="1" ht="15.75" customHeight="1">
      <c r="D32188" s="199"/>
    </row>
    <row r="32190" spans="4:4" s="198" customFormat="1" ht="15.75" customHeight="1">
      <c r="D32190" s="199"/>
    </row>
    <row r="32192" spans="4:4" s="198" customFormat="1" ht="15.75" customHeight="1">
      <c r="D32192" s="199"/>
    </row>
    <row r="32194" spans="4:4" s="198" customFormat="1" ht="15.75" customHeight="1">
      <c r="D32194" s="199"/>
    </row>
    <row r="32196" spans="4:4" s="198" customFormat="1" ht="15.75" customHeight="1">
      <c r="D32196" s="199"/>
    </row>
    <row r="32198" spans="4:4" s="198" customFormat="1" ht="15.75" customHeight="1">
      <c r="D32198" s="199"/>
    </row>
    <row r="32200" spans="4:4" s="198" customFormat="1" ht="15.75" customHeight="1">
      <c r="D32200" s="199"/>
    </row>
    <row r="32202" spans="4:4" s="198" customFormat="1" ht="15.75" customHeight="1">
      <c r="D32202" s="199"/>
    </row>
    <row r="32204" spans="4:4" s="198" customFormat="1" ht="15.75" customHeight="1">
      <c r="D32204" s="199"/>
    </row>
    <row r="32206" spans="4:4" s="198" customFormat="1" ht="15.75" customHeight="1">
      <c r="D32206" s="199"/>
    </row>
    <row r="32208" spans="4:4" s="198" customFormat="1" ht="15.75" customHeight="1">
      <c r="D32208" s="199"/>
    </row>
    <row r="32210" spans="4:4" s="198" customFormat="1" ht="15.75" customHeight="1">
      <c r="D32210" s="199"/>
    </row>
    <row r="32212" spans="4:4" s="198" customFormat="1" ht="15.75" customHeight="1">
      <c r="D32212" s="199"/>
    </row>
    <row r="32214" spans="4:4" s="198" customFormat="1" ht="15.75" customHeight="1">
      <c r="D32214" s="199"/>
    </row>
    <row r="32216" spans="4:4" s="198" customFormat="1" ht="15.75" customHeight="1">
      <c r="D32216" s="199"/>
    </row>
    <row r="32218" spans="4:4" s="198" customFormat="1" ht="15.75" customHeight="1">
      <c r="D32218" s="199"/>
    </row>
    <row r="32220" spans="4:4" s="198" customFormat="1" ht="15.75" customHeight="1">
      <c r="D32220" s="199"/>
    </row>
    <row r="32222" spans="4:4" s="198" customFormat="1" ht="15.75" customHeight="1">
      <c r="D32222" s="199"/>
    </row>
    <row r="32224" spans="4:4" s="198" customFormat="1" ht="15.75" customHeight="1">
      <c r="D32224" s="199"/>
    </row>
    <row r="32226" spans="4:4" s="198" customFormat="1" ht="15.75" customHeight="1">
      <c r="D32226" s="199"/>
    </row>
    <row r="32228" spans="4:4" s="198" customFormat="1" ht="15.75" customHeight="1">
      <c r="D32228" s="199"/>
    </row>
    <row r="32230" spans="4:4" s="198" customFormat="1" ht="15.75" customHeight="1">
      <c r="D32230" s="199"/>
    </row>
    <row r="32232" spans="4:4" s="198" customFormat="1" ht="15.75" customHeight="1">
      <c r="D32232" s="199"/>
    </row>
    <row r="32234" spans="4:4" s="198" customFormat="1" ht="15.75" customHeight="1">
      <c r="D32234" s="199"/>
    </row>
    <row r="32236" spans="4:4" s="198" customFormat="1" ht="15.75" customHeight="1">
      <c r="D32236" s="199"/>
    </row>
    <row r="32238" spans="4:4" s="198" customFormat="1" ht="15.75" customHeight="1">
      <c r="D32238" s="199"/>
    </row>
    <row r="32240" spans="4:4" s="198" customFormat="1" ht="15.75" customHeight="1">
      <c r="D32240" s="199"/>
    </row>
    <row r="32242" spans="4:4" s="198" customFormat="1" ht="15.75" customHeight="1">
      <c r="D32242" s="199"/>
    </row>
    <row r="32244" spans="4:4" s="198" customFormat="1" ht="15.75" customHeight="1">
      <c r="D32244" s="199"/>
    </row>
    <row r="32246" spans="4:4" s="198" customFormat="1" ht="15.75" customHeight="1">
      <c r="D32246" s="199"/>
    </row>
    <row r="32248" spans="4:4" s="198" customFormat="1" ht="15.75" customHeight="1">
      <c r="D32248" s="199"/>
    </row>
    <row r="32250" spans="4:4" s="198" customFormat="1" ht="15.75" customHeight="1">
      <c r="D32250" s="199"/>
    </row>
    <row r="32252" spans="4:4" s="198" customFormat="1" ht="15.75" customHeight="1">
      <c r="D32252" s="199"/>
    </row>
    <row r="32254" spans="4:4" s="198" customFormat="1" ht="15.75" customHeight="1">
      <c r="D32254" s="199"/>
    </row>
    <row r="32256" spans="4:4" s="198" customFormat="1" ht="15.75" customHeight="1">
      <c r="D32256" s="199"/>
    </row>
    <row r="32258" spans="4:4" s="198" customFormat="1" ht="15.75" customHeight="1">
      <c r="D32258" s="199"/>
    </row>
    <row r="32260" spans="4:4" s="198" customFormat="1" ht="15.75" customHeight="1">
      <c r="D32260" s="199"/>
    </row>
    <row r="32262" spans="4:4" s="198" customFormat="1" ht="15.75" customHeight="1">
      <c r="D32262" s="199"/>
    </row>
    <row r="32264" spans="4:4" s="198" customFormat="1" ht="15.75" customHeight="1">
      <c r="D32264" s="199"/>
    </row>
    <row r="32266" spans="4:4" s="198" customFormat="1" ht="15.75" customHeight="1">
      <c r="D32266" s="199"/>
    </row>
    <row r="32268" spans="4:4" s="198" customFormat="1" ht="15.75" customHeight="1">
      <c r="D32268" s="199"/>
    </row>
    <row r="32270" spans="4:4" s="198" customFormat="1" ht="15.75" customHeight="1">
      <c r="D32270" s="199"/>
    </row>
    <row r="32272" spans="4:4" s="198" customFormat="1" ht="15.75" customHeight="1">
      <c r="D32272" s="199"/>
    </row>
    <row r="32274" spans="4:4" s="198" customFormat="1" ht="15.75" customHeight="1">
      <c r="D32274" s="199"/>
    </row>
    <row r="32276" spans="4:4" s="198" customFormat="1" ht="15.75" customHeight="1">
      <c r="D32276" s="199"/>
    </row>
    <row r="32278" spans="4:4" s="198" customFormat="1" ht="15.75" customHeight="1">
      <c r="D32278" s="199"/>
    </row>
    <row r="32280" spans="4:4" s="198" customFormat="1" ht="15.75" customHeight="1">
      <c r="D32280" s="199"/>
    </row>
    <row r="32282" spans="4:4" s="198" customFormat="1" ht="15.75" customHeight="1">
      <c r="D32282" s="199"/>
    </row>
    <row r="32284" spans="4:4" s="198" customFormat="1" ht="15.75" customHeight="1">
      <c r="D32284" s="199"/>
    </row>
    <row r="32286" spans="4:4" s="198" customFormat="1" ht="15.75" customHeight="1">
      <c r="D32286" s="199"/>
    </row>
    <row r="32288" spans="4:4" s="198" customFormat="1" ht="15.75" customHeight="1">
      <c r="D32288" s="199"/>
    </row>
    <row r="32290" spans="4:4" s="198" customFormat="1" ht="15.75" customHeight="1">
      <c r="D32290" s="199"/>
    </row>
    <row r="32292" spans="4:4" s="198" customFormat="1" ht="15.75" customHeight="1">
      <c r="D32292" s="199"/>
    </row>
    <row r="32294" spans="4:4" s="198" customFormat="1" ht="15.75" customHeight="1">
      <c r="D32294" s="199"/>
    </row>
    <row r="32296" spans="4:4" s="198" customFormat="1" ht="15.75" customHeight="1">
      <c r="D32296" s="199"/>
    </row>
    <row r="32298" spans="4:4" s="198" customFormat="1" ht="15.75" customHeight="1">
      <c r="D32298" s="199"/>
    </row>
    <row r="32300" spans="4:4" s="198" customFormat="1" ht="15.75" customHeight="1">
      <c r="D32300" s="199"/>
    </row>
    <row r="32302" spans="4:4" s="198" customFormat="1" ht="15.75" customHeight="1">
      <c r="D32302" s="199"/>
    </row>
    <row r="32304" spans="4:4" s="198" customFormat="1" ht="15.75" customHeight="1">
      <c r="D32304" s="199"/>
    </row>
    <row r="32306" spans="4:4" s="198" customFormat="1" ht="15.75" customHeight="1">
      <c r="D32306" s="199"/>
    </row>
    <row r="32308" spans="4:4" s="198" customFormat="1" ht="15.75" customHeight="1">
      <c r="D32308" s="199"/>
    </row>
    <row r="32310" spans="4:4" s="198" customFormat="1" ht="15.75" customHeight="1">
      <c r="D32310" s="199"/>
    </row>
    <row r="32312" spans="4:4" s="198" customFormat="1" ht="15.75" customHeight="1">
      <c r="D32312" s="199"/>
    </row>
    <row r="32314" spans="4:4" s="198" customFormat="1" ht="15.75" customHeight="1">
      <c r="D32314" s="199"/>
    </row>
    <row r="32316" spans="4:4" s="198" customFormat="1" ht="15.75" customHeight="1">
      <c r="D32316" s="199"/>
    </row>
    <row r="32318" spans="4:4" s="198" customFormat="1" ht="15.75" customHeight="1">
      <c r="D32318" s="199"/>
    </row>
    <row r="32320" spans="4:4" s="198" customFormat="1" ht="15.75" customHeight="1">
      <c r="D32320" s="199"/>
    </row>
    <row r="32322" spans="4:4" s="198" customFormat="1" ht="15.75" customHeight="1">
      <c r="D32322" s="199"/>
    </row>
    <row r="32324" spans="4:4" s="198" customFormat="1" ht="15.75" customHeight="1">
      <c r="D32324" s="199"/>
    </row>
    <row r="32326" spans="4:4" s="198" customFormat="1" ht="15.75" customHeight="1">
      <c r="D32326" s="199"/>
    </row>
    <row r="32328" spans="4:4" s="198" customFormat="1" ht="15.75" customHeight="1">
      <c r="D32328" s="199"/>
    </row>
    <row r="32330" spans="4:4" s="198" customFormat="1" ht="15.75" customHeight="1">
      <c r="D32330" s="199"/>
    </row>
    <row r="32332" spans="4:4" s="198" customFormat="1" ht="15.75" customHeight="1">
      <c r="D32332" s="199"/>
    </row>
    <row r="32334" spans="4:4" s="198" customFormat="1" ht="15.75" customHeight="1">
      <c r="D32334" s="199"/>
    </row>
    <row r="32336" spans="4:4" s="198" customFormat="1" ht="15.75" customHeight="1">
      <c r="D32336" s="199"/>
    </row>
    <row r="32338" spans="4:4" s="198" customFormat="1" ht="15.75" customHeight="1">
      <c r="D32338" s="199"/>
    </row>
    <row r="32340" spans="4:4" s="198" customFormat="1" ht="15.75" customHeight="1">
      <c r="D32340" s="199"/>
    </row>
    <row r="32342" spans="4:4" s="198" customFormat="1" ht="15.75" customHeight="1">
      <c r="D32342" s="199"/>
    </row>
    <row r="32344" spans="4:4" s="198" customFormat="1" ht="15.75" customHeight="1">
      <c r="D32344" s="199"/>
    </row>
    <row r="32346" spans="4:4" s="198" customFormat="1" ht="15.75" customHeight="1">
      <c r="D32346" s="199"/>
    </row>
    <row r="32348" spans="4:4" s="198" customFormat="1" ht="15.75" customHeight="1">
      <c r="D32348" s="199"/>
    </row>
    <row r="32350" spans="4:4" s="198" customFormat="1" ht="15.75" customHeight="1">
      <c r="D32350" s="199"/>
    </row>
    <row r="32352" spans="4:4" s="198" customFormat="1" ht="15.75" customHeight="1">
      <c r="D32352" s="199"/>
    </row>
    <row r="32354" spans="4:4" s="198" customFormat="1" ht="15.75" customHeight="1">
      <c r="D32354" s="199"/>
    </row>
    <row r="32356" spans="4:4" s="198" customFormat="1" ht="15.75" customHeight="1">
      <c r="D32356" s="199"/>
    </row>
    <row r="32358" spans="4:4" s="198" customFormat="1" ht="15.75" customHeight="1">
      <c r="D32358" s="199"/>
    </row>
    <row r="32360" spans="4:4" s="198" customFormat="1" ht="15.75" customHeight="1">
      <c r="D32360" s="199"/>
    </row>
    <row r="32362" spans="4:4" s="198" customFormat="1" ht="15.75" customHeight="1">
      <c r="D32362" s="199"/>
    </row>
    <row r="32364" spans="4:4" s="198" customFormat="1" ht="15.75" customHeight="1">
      <c r="D32364" s="199"/>
    </row>
    <row r="32366" spans="4:4" s="198" customFormat="1" ht="15.75" customHeight="1">
      <c r="D32366" s="199"/>
    </row>
    <row r="32368" spans="4:4" s="198" customFormat="1" ht="15.75" customHeight="1">
      <c r="D32368" s="199"/>
    </row>
    <row r="32370" spans="4:4" s="198" customFormat="1" ht="15.75" customHeight="1">
      <c r="D32370" s="199"/>
    </row>
    <row r="32372" spans="4:4" s="198" customFormat="1" ht="15.75" customHeight="1">
      <c r="D32372" s="199"/>
    </row>
    <row r="32374" spans="4:4" s="198" customFormat="1" ht="15.75" customHeight="1">
      <c r="D32374" s="199"/>
    </row>
    <row r="32376" spans="4:4" s="198" customFormat="1" ht="15.75" customHeight="1">
      <c r="D32376" s="199"/>
    </row>
    <row r="32378" spans="4:4" s="198" customFormat="1" ht="15.75" customHeight="1">
      <c r="D32378" s="199"/>
    </row>
    <row r="32380" spans="4:4" s="198" customFormat="1" ht="15.75" customHeight="1">
      <c r="D32380" s="199"/>
    </row>
    <row r="32382" spans="4:4" s="198" customFormat="1" ht="15.75" customHeight="1">
      <c r="D32382" s="199"/>
    </row>
    <row r="32384" spans="4:4" s="198" customFormat="1" ht="15.75" customHeight="1">
      <c r="D32384" s="199"/>
    </row>
    <row r="32386" spans="4:4" s="198" customFormat="1" ht="15.75" customHeight="1">
      <c r="D32386" s="199"/>
    </row>
    <row r="32388" spans="4:4" s="198" customFormat="1" ht="15.75" customHeight="1">
      <c r="D32388" s="199"/>
    </row>
    <row r="32390" spans="4:4" s="198" customFormat="1" ht="15.75" customHeight="1">
      <c r="D32390" s="199"/>
    </row>
    <row r="32392" spans="4:4" s="198" customFormat="1" ht="15.75" customHeight="1">
      <c r="D32392" s="199"/>
    </row>
    <row r="32394" spans="4:4" s="198" customFormat="1" ht="15.75" customHeight="1">
      <c r="D32394" s="199"/>
    </row>
    <row r="32396" spans="4:4" s="198" customFormat="1" ht="15.75" customHeight="1">
      <c r="D32396" s="199"/>
    </row>
    <row r="32398" spans="4:4" s="198" customFormat="1" ht="15.75" customHeight="1">
      <c r="D32398" s="199"/>
    </row>
    <row r="32400" spans="4:4" s="198" customFormat="1" ht="15.75" customHeight="1">
      <c r="D32400" s="199"/>
    </row>
    <row r="32402" spans="4:4" s="198" customFormat="1" ht="15.75" customHeight="1">
      <c r="D32402" s="199"/>
    </row>
    <row r="32404" spans="4:4" s="198" customFormat="1" ht="15.75" customHeight="1">
      <c r="D32404" s="199"/>
    </row>
    <row r="32406" spans="4:4" s="198" customFormat="1" ht="15.75" customHeight="1">
      <c r="D32406" s="199"/>
    </row>
    <row r="32408" spans="4:4" s="198" customFormat="1" ht="15.75" customHeight="1">
      <c r="D32408" s="199"/>
    </row>
    <row r="32410" spans="4:4" s="198" customFormat="1" ht="15.75" customHeight="1">
      <c r="D32410" s="199"/>
    </row>
    <row r="32412" spans="4:4" s="198" customFormat="1" ht="15.75" customHeight="1">
      <c r="D32412" s="199"/>
    </row>
    <row r="32414" spans="4:4" s="198" customFormat="1" ht="15.75" customHeight="1">
      <c r="D32414" s="199"/>
    </row>
    <row r="32416" spans="4:4" s="198" customFormat="1" ht="15.75" customHeight="1">
      <c r="D32416" s="199"/>
    </row>
    <row r="32418" spans="4:4" s="198" customFormat="1" ht="15.75" customHeight="1">
      <c r="D32418" s="199"/>
    </row>
    <row r="32420" spans="4:4" s="198" customFormat="1" ht="15.75" customHeight="1">
      <c r="D32420" s="199"/>
    </row>
    <row r="32422" spans="4:4" s="198" customFormat="1" ht="15.75" customHeight="1">
      <c r="D32422" s="199"/>
    </row>
    <row r="32424" spans="4:4" s="198" customFormat="1" ht="15.75" customHeight="1">
      <c r="D32424" s="199"/>
    </row>
    <row r="32426" spans="4:4" s="198" customFormat="1" ht="15.75" customHeight="1">
      <c r="D32426" s="199"/>
    </row>
    <row r="32428" spans="4:4" s="198" customFormat="1" ht="15.75" customHeight="1">
      <c r="D32428" s="199"/>
    </row>
    <row r="32430" spans="4:4" s="198" customFormat="1" ht="15.75" customHeight="1">
      <c r="D32430" s="199"/>
    </row>
    <row r="32432" spans="4:4" s="198" customFormat="1" ht="15.75" customHeight="1">
      <c r="D32432" s="199"/>
    </row>
    <row r="32434" spans="4:4" s="198" customFormat="1" ht="15.75" customHeight="1">
      <c r="D32434" s="199"/>
    </row>
    <row r="32436" spans="4:4" s="198" customFormat="1" ht="15.75" customHeight="1">
      <c r="D32436" s="199"/>
    </row>
    <row r="32438" spans="4:4" s="198" customFormat="1" ht="15.75" customHeight="1">
      <c r="D32438" s="199"/>
    </row>
    <row r="32440" spans="4:4" s="198" customFormat="1" ht="15.75" customHeight="1">
      <c r="D32440" s="199"/>
    </row>
    <row r="32442" spans="4:4" s="198" customFormat="1" ht="15.75" customHeight="1">
      <c r="D32442" s="199"/>
    </row>
    <row r="32444" spans="4:4" s="198" customFormat="1" ht="15.75" customHeight="1">
      <c r="D32444" s="199"/>
    </row>
    <row r="32446" spans="4:4" s="198" customFormat="1" ht="15.75" customHeight="1">
      <c r="D32446" s="199"/>
    </row>
    <row r="32448" spans="4:4" s="198" customFormat="1" ht="15.75" customHeight="1">
      <c r="D32448" s="199"/>
    </row>
    <row r="32450" spans="4:4" s="198" customFormat="1" ht="15.75" customHeight="1">
      <c r="D32450" s="199"/>
    </row>
    <row r="32452" spans="4:4" s="198" customFormat="1" ht="15.75" customHeight="1">
      <c r="D32452" s="199"/>
    </row>
    <row r="32454" spans="4:4" s="198" customFormat="1" ht="15.75" customHeight="1">
      <c r="D32454" s="199"/>
    </row>
    <row r="32456" spans="4:4" s="198" customFormat="1" ht="15.75" customHeight="1">
      <c r="D32456" s="199"/>
    </row>
    <row r="32458" spans="4:4" s="198" customFormat="1" ht="15.75" customHeight="1">
      <c r="D32458" s="199"/>
    </row>
    <row r="32460" spans="4:4" s="198" customFormat="1" ht="15.75" customHeight="1">
      <c r="D32460" s="199"/>
    </row>
    <row r="32462" spans="4:4" s="198" customFormat="1" ht="15.75" customHeight="1">
      <c r="D32462" s="199"/>
    </row>
    <row r="32464" spans="4:4" s="198" customFormat="1" ht="15.75" customHeight="1">
      <c r="D32464" s="199"/>
    </row>
    <row r="32466" spans="4:4" s="198" customFormat="1" ht="15.75" customHeight="1">
      <c r="D32466" s="199"/>
    </row>
    <row r="32468" spans="4:4" s="198" customFormat="1" ht="15.75" customHeight="1">
      <c r="D32468" s="199"/>
    </row>
    <row r="32470" spans="4:4" s="198" customFormat="1" ht="15.75" customHeight="1">
      <c r="D32470" s="199"/>
    </row>
    <row r="32472" spans="4:4" s="198" customFormat="1" ht="15.75" customHeight="1">
      <c r="D32472" s="199"/>
    </row>
    <row r="32474" spans="4:4" s="198" customFormat="1" ht="15.75" customHeight="1">
      <c r="D32474" s="199"/>
    </row>
    <row r="32476" spans="4:4" s="198" customFormat="1" ht="15.75" customHeight="1">
      <c r="D32476" s="199"/>
    </row>
    <row r="32478" spans="4:4" s="198" customFormat="1" ht="15.75" customHeight="1">
      <c r="D32478" s="199"/>
    </row>
    <row r="32480" spans="4:4" s="198" customFormat="1" ht="15.75" customHeight="1">
      <c r="D32480" s="199"/>
    </row>
    <row r="32482" spans="4:4" s="198" customFormat="1" ht="15.75" customHeight="1">
      <c r="D32482" s="199"/>
    </row>
    <row r="32484" spans="4:4" s="198" customFormat="1" ht="15.75" customHeight="1">
      <c r="D32484" s="199"/>
    </row>
    <row r="32486" spans="4:4" s="198" customFormat="1" ht="15.75" customHeight="1">
      <c r="D32486" s="199"/>
    </row>
    <row r="32488" spans="4:4" s="198" customFormat="1" ht="15.75" customHeight="1">
      <c r="D32488" s="199"/>
    </row>
    <row r="32490" spans="4:4" s="198" customFormat="1" ht="15.75" customHeight="1">
      <c r="D32490" s="199"/>
    </row>
    <row r="32492" spans="4:4" s="198" customFormat="1" ht="15.75" customHeight="1">
      <c r="D32492" s="199"/>
    </row>
    <row r="32494" spans="4:4" s="198" customFormat="1" ht="15.75" customHeight="1">
      <c r="D32494" s="199"/>
    </row>
    <row r="32496" spans="4:4" s="198" customFormat="1" ht="15.75" customHeight="1">
      <c r="D32496" s="199"/>
    </row>
    <row r="32498" spans="4:4" s="198" customFormat="1" ht="15.75" customHeight="1">
      <c r="D32498" s="199"/>
    </row>
    <row r="32500" spans="4:4" s="198" customFormat="1" ht="15.75" customHeight="1">
      <c r="D32500" s="199"/>
    </row>
    <row r="32502" spans="4:4" s="198" customFormat="1" ht="15.75" customHeight="1">
      <c r="D32502" s="199"/>
    </row>
    <row r="32504" spans="4:4" s="198" customFormat="1" ht="15.75" customHeight="1">
      <c r="D32504" s="199"/>
    </row>
    <row r="32506" spans="4:4" s="198" customFormat="1" ht="15.75" customHeight="1">
      <c r="D32506" s="199"/>
    </row>
    <row r="32508" spans="4:4" s="198" customFormat="1" ht="15.75" customHeight="1">
      <c r="D32508" s="199"/>
    </row>
    <row r="32510" spans="4:4" s="198" customFormat="1" ht="15.75" customHeight="1">
      <c r="D32510" s="199"/>
    </row>
    <row r="32512" spans="4:4" s="198" customFormat="1" ht="15.75" customHeight="1">
      <c r="D32512" s="199"/>
    </row>
    <row r="32514" spans="4:4" s="198" customFormat="1" ht="15.75" customHeight="1">
      <c r="D32514" s="199"/>
    </row>
    <row r="32516" spans="4:4" s="198" customFormat="1" ht="15.75" customHeight="1">
      <c r="D32516" s="199"/>
    </row>
    <row r="32518" spans="4:4" s="198" customFormat="1" ht="15.75" customHeight="1">
      <c r="D32518" s="199"/>
    </row>
    <row r="32520" spans="4:4" s="198" customFormat="1" ht="15.75" customHeight="1">
      <c r="D32520" s="199"/>
    </row>
    <row r="32522" spans="4:4" s="198" customFormat="1" ht="15.75" customHeight="1">
      <c r="D32522" s="199"/>
    </row>
    <row r="32524" spans="4:4" s="198" customFormat="1" ht="15.75" customHeight="1">
      <c r="D32524" s="199"/>
    </row>
    <row r="32526" spans="4:4" s="198" customFormat="1" ht="15.75" customHeight="1">
      <c r="D32526" s="199"/>
    </row>
    <row r="32528" spans="4:4" s="198" customFormat="1" ht="15.75" customHeight="1">
      <c r="D32528" s="199"/>
    </row>
    <row r="32530" spans="4:4" s="198" customFormat="1" ht="15.75" customHeight="1">
      <c r="D32530" s="199"/>
    </row>
    <row r="32532" spans="4:4" s="198" customFormat="1" ht="15.75" customHeight="1">
      <c r="D32532" s="199"/>
    </row>
    <row r="32534" spans="4:4" s="198" customFormat="1" ht="15.75" customHeight="1">
      <c r="D32534" s="199"/>
    </row>
    <row r="32536" spans="4:4" s="198" customFormat="1" ht="15.75" customHeight="1">
      <c r="D32536" s="199"/>
    </row>
    <row r="32538" spans="4:4" s="198" customFormat="1" ht="15.75" customHeight="1">
      <c r="D32538" s="199"/>
    </row>
    <row r="32540" spans="4:4" s="198" customFormat="1" ht="15.75" customHeight="1">
      <c r="D32540" s="199"/>
    </row>
    <row r="32542" spans="4:4" s="198" customFormat="1" ht="15.75" customHeight="1">
      <c r="D32542" s="199"/>
    </row>
    <row r="32544" spans="4:4" s="198" customFormat="1" ht="15.75" customHeight="1">
      <c r="D32544" s="199"/>
    </row>
    <row r="32546" spans="4:4" s="198" customFormat="1" ht="15.75" customHeight="1">
      <c r="D32546" s="199"/>
    </row>
    <row r="32548" spans="4:4" s="198" customFormat="1" ht="15.75" customHeight="1">
      <c r="D32548" s="199"/>
    </row>
    <row r="32550" spans="4:4" s="198" customFormat="1" ht="15.75" customHeight="1">
      <c r="D32550" s="199"/>
    </row>
    <row r="32552" spans="4:4" s="198" customFormat="1" ht="15.75" customHeight="1">
      <c r="D32552" s="199"/>
    </row>
    <row r="32554" spans="4:4" s="198" customFormat="1" ht="15.75" customHeight="1">
      <c r="D32554" s="199"/>
    </row>
    <row r="32556" spans="4:4" s="198" customFormat="1" ht="15.75" customHeight="1">
      <c r="D32556" s="199"/>
    </row>
    <row r="32558" spans="4:4" s="198" customFormat="1" ht="15.75" customHeight="1">
      <c r="D32558" s="199"/>
    </row>
    <row r="32560" spans="4:4" s="198" customFormat="1" ht="15.75" customHeight="1">
      <c r="D32560" s="199"/>
    </row>
    <row r="32562" spans="4:4" s="198" customFormat="1" ht="15.75" customHeight="1">
      <c r="D32562" s="199"/>
    </row>
    <row r="32564" spans="4:4" s="198" customFormat="1" ht="15.75" customHeight="1">
      <c r="D32564" s="199"/>
    </row>
    <row r="32566" spans="4:4" s="198" customFormat="1" ht="15.75" customHeight="1">
      <c r="D32566" s="199"/>
    </row>
    <row r="32568" spans="4:4" s="198" customFormat="1" ht="15.75" customHeight="1">
      <c r="D32568" s="199"/>
    </row>
    <row r="32570" spans="4:4" s="198" customFormat="1" ht="15.75" customHeight="1">
      <c r="D32570" s="199"/>
    </row>
    <row r="32572" spans="4:4" s="198" customFormat="1" ht="15.75" customHeight="1">
      <c r="D32572" s="199"/>
    </row>
    <row r="32574" spans="4:4" s="198" customFormat="1" ht="15.75" customHeight="1">
      <c r="D32574" s="199"/>
    </row>
    <row r="32576" spans="4:4" s="198" customFormat="1" ht="15.75" customHeight="1">
      <c r="D32576" s="199"/>
    </row>
    <row r="32578" spans="4:4" s="198" customFormat="1" ht="15.75" customHeight="1">
      <c r="D32578" s="199"/>
    </row>
    <row r="32580" spans="4:4" s="198" customFormat="1" ht="15.75" customHeight="1">
      <c r="D32580" s="199"/>
    </row>
    <row r="32582" spans="4:4" s="198" customFormat="1" ht="15.75" customHeight="1">
      <c r="D32582" s="199"/>
    </row>
    <row r="32584" spans="4:4" s="198" customFormat="1" ht="15.75" customHeight="1">
      <c r="D32584" s="199"/>
    </row>
    <row r="32586" spans="4:4" s="198" customFormat="1" ht="15.75" customHeight="1">
      <c r="D32586" s="199"/>
    </row>
    <row r="32588" spans="4:4" s="198" customFormat="1" ht="15.75" customHeight="1">
      <c r="D32588" s="199"/>
    </row>
    <row r="32590" spans="4:4" s="198" customFormat="1" ht="15.75" customHeight="1">
      <c r="D32590" s="199"/>
    </row>
    <row r="32592" spans="4:4" s="198" customFormat="1" ht="15.75" customHeight="1">
      <c r="D32592" s="199"/>
    </row>
    <row r="32594" spans="4:4" s="198" customFormat="1" ht="15.75" customHeight="1">
      <c r="D32594" s="199"/>
    </row>
    <row r="32596" spans="4:4" s="198" customFormat="1" ht="15.75" customHeight="1">
      <c r="D32596" s="199"/>
    </row>
    <row r="32598" spans="4:4" s="198" customFormat="1" ht="15.75" customHeight="1">
      <c r="D32598" s="199"/>
    </row>
    <row r="32600" spans="4:4" s="198" customFormat="1" ht="15.75" customHeight="1">
      <c r="D32600" s="199"/>
    </row>
    <row r="32602" spans="4:4" s="198" customFormat="1" ht="15.75" customHeight="1">
      <c r="D32602" s="199"/>
    </row>
    <row r="32604" spans="4:4" s="198" customFormat="1" ht="15.75" customHeight="1">
      <c r="D32604" s="199"/>
    </row>
    <row r="32606" spans="4:4" s="198" customFormat="1" ht="15.75" customHeight="1">
      <c r="D32606" s="199"/>
    </row>
    <row r="32608" spans="4:4" s="198" customFormat="1" ht="15.75" customHeight="1">
      <c r="D32608" s="199"/>
    </row>
    <row r="32610" spans="4:4" s="198" customFormat="1" ht="15.75" customHeight="1">
      <c r="D32610" s="199"/>
    </row>
    <row r="32612" spans="4:4" s="198" customFormat="1" ht="15.75" customHeight="1">
      <c r="D32612" s="199"/>
    </row>
    <row r="32614" spans="4:4" s="198" customFormat="1" ht="15.75" customHeight="1">
      <c r="D32614" s="199"/>
    </row>
    <row r="32616" spans="4:4" s="198" customFormat="1" ht="15.75" customHeight="1">
      <c r="D32616" s="199"/>
    </row>
    <row r="32618" spans="4:4" s="198" customFormat="1" ht="15.75" customHeight="1">
      <c r="D32618" s="199"/>
    </row>
    <row r="32620" spans="4:4" s="198" customFormat="1" ht="15.75" customHeight="1">
      <c r="D32620" s="199"/>
    </row>
    <row r="32622" spans="4:4" s="198" customFormat="1" ht="15.75" customHeight="1">
      <c r="D32622" s="199"/>
    </row>
    <row r="32624" spans="4:4" s="198" customFormat="1" ht="15.75" customHeight="1">
      <c r="D32624" s="199"/>
    </row>
    <row r="32626" spans="4:4" s="198" customFormat="1" ht="15.75" customHeight="1">
      <c r="D32626" s="199"/>
    </row>
    <row r="32628" spans="4:4" s="198" customFormat="1" ht="15.75" customHeight="1">
      <c r="D32628" s="199"/>
    </row>
    <row r="32630" spans="4:4" s="198" customFormat="1" ht="15.75" customHeight="1">
      <c r="D32630" s="199"/>
    </row>
    <row r="32632" spans="4:4" s="198" customFormat="1" ht="15.75" customHeight="1">
      <c r="D32632" s="199"/>
    </row>
    <row r="32634" spans="4:4" s="198" customFormat="1" ht="15.75" customHeight="1">
      <c r="D32634" s="199"/>
    </row>
    <row r="32636" spans="4:4" s="198" customFormat="1" ht="15.75" customHeight="1">
      <c r="D32636" s="199"/>
    </row>
    <row r="32638" spans="4:4" s="198" customFormat="1" ht="15.75" customHeight="1">
      <c r="D32638" s="199"/>
    </row>
    <row r="32640" spans="4:4" s="198" customFormat="1" ht="15.75" customHeight="1">
      <c r="D32640" s="199"/>
    </row>
    <row r="32642" spans="4:4" s="198" customFormat="1" ht="15.75" customHeight="1">
      <c r="D32642" s="199"/>
    </row>
    <row r="32644" spans="4:4" s="198" customFormat="1" ht="15.75" customHeight="1">
      <c r="D32644" s="199"/>
    </row>
    <row r="32646" spans="4:4" s="198" customFormat="1" ht="15.75" customHeight="1">
      <c r="D32646" s="199"/>
    </row>
    <row r="32648" spans="4:4" s="198" customFormat="1" ht="15.75" customHeight="1">
      <c r="D32648" s="199"/>
    </row>
    <row r="32650" spans="4:4" s="198" customFormat="1" ht="15.75" customHeight="1">
      <c r="D32650" s="199"/>
    </row>
    <row r="32652" spans="4:4" s="198" customFormat="1" ht="15.75" customHeight="1">
      <c r="D32652" s="199"/>
    </row>
    <row r="32654" spans="4:4" s="198" customFormat="1" ht="15.75" customHeight="1">
      <c r="D32654" s="199"/>
    </row>
    <row r="32656" spans="4:4" s="198" customFormat="1" ht="15.75" customHeight="1">
      <c r="D32656" s="199"/>
    </row>
    <row r="32658" spans="4:4" s="198" customFormat="1" ht="15.75" customHeight="1">
      <c r="D32658" s="199"/>
    </row>
    <row r="32660" spans="4:4" s="198" customFormat="1" ht="15.75" customHeight="1">
      <c r="D32660" s="199"/>
    </row>
    <row r="32662" spans="4:4" s="198" customFormat="1" ht="15.75" customHeight="1">
      <c r="D32662" s="199"/>
    </row>
    <row r="32664" spans="4:4" s="198" customFormat="1" ht="15.75" customHeight="1">
      <c r="D32664" s="199"/>
    </row>
    <row r="32666" spans="4:4" s="198" customFormat="1" ht="15.75" customHeight="1">
      <c r="D32666" s="199"/>
    </row>
    <row r="32668" spans="4:4" s="198" customFormat="1" ht="15.75" customHeight="1">
      <c r="D32668" s="199"/>
    </row>
    <row r="32670" spans="4:4" s="198" customFormat="1" ht="15.75" customHeight="1">
      <c r="D32670" s="199"/>
    </row>
    <row r="32672" spans="4:4" s="198" customFormat="1" ht="15.75" customHeight="1">
      <c r="D32672" s="199"/>
    </row>
    <row r="32674" spans="4:4" s="198" customFormat="1" ht="15.75" customHeight="1">
      <c r="D32674" s="199"/>
    </row>
    <row r="32676" spans="4:4" s="198" customFormat="1" ht="15.75" customHeight="1">
      <c r="D32676" s="199"/>
    </row>
    <row r="32678" spans="4:4" s="198" customFormat="1" ht="15.75" customHeight="1">
      <c r="D32678" s="199"/>
    </row>
    <row r="32680" spans="4:4" s="198" customFormat="1" ht="15.75" customHeight="1">
      <c r="D32680" s="199"/>
    </row>
    <row r="32682" spans="4:4" s="198" customFormat="1" ht="15.75" customHeight="1">
      <c r="D32682" s="199"/>
    </row>
    <row r="32684" spans="4:4" s="198" customFormat="1" ht="15.75" customHeight="1">
      <c r="D32684" s="199"/>
    </row>
    <row r="32686" spans="4:4" s="198" customFormat="1" ht="15.75" customHeight="1">
      <c r="D32686" s="199"/>
    </row>
    <row r="32688" spans="4:4" s="198" customFormat="1" ht="15.75" customHeight="1">
      <c r="D32688" s="199"/>
    </row>
    <row r="32690" spans="4:4" s="198" customFormat="1" ht="15.75" customHeight="1">
      <c r="D32690" s="199"/>
    </row>
    <row r="32692" spans="4:4" s="198" customFormat="1" ht="15.75" customHeight="1">
      <c r="D32692" s="199"/>
    </row>
    <row r="32694" spans="4:4" s="198" customFormat="1" ht="15.75" customHeight="1">
      <c r="D32694" s="199"/>
    </row>
    <row r="32696" spans="4:4" s="198" customFormat="1" ht="15.75" customHeight="1">
      <c r="D32696" s="199"/>
    </row>
    <row r="32698" spans="4:4" s="198" customFormat="1" ht="15.75" customHeight="1">
      <c r="D32698" s="199"/>
    </row>
    <row r="32700" spans="4:4" s="198" customFormat="1" ht="15.75" customHeight="1">
      <c r="D32700" s="199"/>
    </row>
    <row r="32702" spans="4:4" s="198" customFormat="1" ht="15.75" customHeight="1">
      <c r="D32702" s="199"/>
    </row>
    <row r="32704" spans="4:4" s="198" customFormat="1" ht="15.75" customHeight="1">
      <c r="D32704" s="199"/>
    </row>
    <row r="32706" spans="4:4" s="198" customFormat="1" ht="15.75" customHeight="1">
      <c r="D32706" s="199"/>
    </row>
    <row r="32708" spans="4:4" s="198" customFormat="1" ht="15.75" customHeight="1">
      <c r="D32708" s="199"/>
    </row>
    <row r="32710" spans="4:4" s="198" customFormat="1" ht="15.75" customHeight="1">
      <c r="D32710" s="199"/>
    </row>
    <row r="32712" spans="4:4" s="198" customFormat="1" ht="15.75" customHeight="1">
      <c r="D32712" s="199"/>
    </row>
    <row r="32714" spans="4:4" s="198" customFormat="1" ht="15.75" customHeight="1">
      <c r="D32714" s="199"/>
    </row>
    <row r="32716" spans="4:4" s="198" customFormat="1" ht="15.75" customHeight="1">
      <c r="D32716" s="199"/>
    </row>
    <row r="32718" spans="4:4" s="198" customFormat="1" ht="15.75" customHeight="1">
      <c r="D32718" s="199"/>
    </row>
    <row r="32720" spans="4:4" s="198" customFormat="1" ht="15.75" customHeight="1">
      <c r="D32720" s="199"/>
    </row>
    <row r="32722" spans="4:4" s="198" customFormat="1" ht="15.75" customHeight="1">
      <c r="D32722" s="199"/>
    </row>
    <row r="32724" spans="4:4" s="198" customFormat="1" ht="15.75" customHeight="1">
      <c r="D32724" s="199"/>
    </row>
    <row r="32726" spans="4:4" s="198" customFormat="1" ht="15.75" customHeight="1">
      <c r="D32726" s="199"/>
    </row>
    <row r="32728" spans="4:4" s="198" customFormat="1" ht="15.75" customHeight="1">
      <c r="D32728" s="199"/>
    </row>
    <row r="32730" spans="4:4" s="198" customFormat="1" ht="15.75" customHeight="1">
      <c r="D32730" s="199"/>
    </row>
    <row r="32732" spans="4:4" s="198" customFormat="1" ht="15.75" customHeight="1">
      <c r="D32732" s="199"/>
    </row>
    <row r="32734" spans="4:4" s="198" customFormat="1" ht="15.75" customHeight="1">
      <c r="D32734" s="199"/>
    </row>
    <row r="32736" spans="4:4" s="198" customFormat="1" ht="15.75" customHeight="1">
      <c r="D32736" s="199"/>
    </row>
    <row r="32738" spans="4:4" s="198" customFormat="1" ht="15.75" customHeight="1">
      <c r="D32738" s="199"/>
    </row>
    <row r="32740" spans="4:4" s="198" customFormat="1" ht="15.75" customHeight="1">
      <c r="D32740" s="199"/>
    </row>
    <row r="32742" spans="4:4" s="198" customFormat="1" ht="15.75" customHeight="1">
      <c r="D32742" s="199"/>
    </row>
    <row r="32744" spans="4:4" s="198" customFormat="1" ht="15.75" customHeight="1">
      <c r="D32744" s="199"/>
    </row>
    <row r="32746" spans="4:4" s="198" customFormat="1" ht="15.75" customHeight="1">
      <c r="D32746" s="199"/>
    </row>
    <row r="32748" spans="4:4" s="198" customFormat="1" ht="15.75" customHeight="1">
      <c r="D32748" s="199"/>
    </row>
    <row r="32750" spans="4:4" s="198" customFormat="1" ht="15.75" customHeight="1">
      <c r="D32750" s="199"/>
    </row>
    <row r="32752" spans="4:4" s="198" customFormat="1" ht="15.75" customHeight="1">
      <c r="D32752" s="199"/>
    </row>
    <row r="32754" spans="4:4" s="198" customFormat="1" ht="15.75" customHeight="1">
      <c r="D32754" s="199"/>
    </row>
    <row r="32756" spans="4:4" s="198" customFormat="1" ht="15.75" customHeight="1">
      <c r="D32756" s="199"/>
    </row>
    <row r="32758" spans="4:4" s="198" customFormat="1" ht="15.75" customHeight="1">
      <c r="D32758" s="199"/>
    </row>
    <row r="32760" spans="4:4" s="198" customFormat="1" ht="15.75" customHeight="1">
      <c r="D32760" s="199"/>
    </row>
    <row r="32762" spans="4:4" s="198" customFormat="1" ht="15.75" customHeight="1">
      <c r="D32762" s="199"/>
    </row>
    <row r="32764" spans="4:4" s="198" customFormat="1" ht="15.75" customHeight="1">
      <c r="D32764" s="199"/>
    </row>
    <row r="32766" spans="4:4" s="198" customFormat="1" ht="15.75" customHeight="1">
      <c r="D32766" s="199"/>
    </row>
    <row r="32768" spans="4:4" s="198" customFormat="1" ht="15.75" customHeight="1">
      <c r="D32768" s="199"/>
    </row>
    <row r="32770" spans="4:4" s="198" customFormat="1" ht="15.75" customHeight="1">
      <c r="D32770" s="199"/>
    </row>
    <row r="32772" spans="4:4" s="198" customFormat="1" ht="15.75" customHeight="1">
      <c r="D32772" s="199"/>
    </row>
    <row r="32774" spans="4:4" s="198" customFormat="1" ht="15.75" customHeight="1">
      <c r="D32774" s="199"/>
    </row>
    <row r="32776" spans="4:4" s="198" customFormat="1" ht="15.75" customHeight="1">
      <c r="D32776" s="199"/>
    </row>
    <row r="32778" spans="4:4" s="198" customFormat="1" ht="15.75" customHeight="1">
      <c r="D32778" s="199"/>
    </row>
    <row r="32780" spans="4:4" s="198" customFormat="1" ht="15.75" customHeight="1">
      <c r="D32780" s="199"/>
    </row>
    <row r="32782" spans="4:4" s="198" customFormat="1" ht="15.75" customHeight="1">
      <c r="D32782" s="199"/>
    </row>
    <row r="32784" spans="4:4" s="198" customFormat="1" ht="15.75" customHeight="1">
      <c r="D32784" s="199"/>
    </row>
    <row r="32786" spans="4:4" s="198" customFormat="1" ht="15.75" customHeight="1">
      <c r="D32786" s="199"/>
    </row>
    <row r="32788" spans="4:4" s="198" customFormat="1" ht="15.75" customHeight="1">
      <c r="D32788" s="199"/>
    </row>
    <row r="32790" spans="4:4" s="198" customFormat="1" ht="15.75" customHeight="1">
      <c r="D32790" s="199"/>
    </row>
    <row r="32792" spans="4:4" s="198" customFormat="1" ht="15.75" customHeight="1">
      <c r="D32792" s="199"/>
    </row>
    <row r="32794" spans="4:4" s="198" customFormat="1" ht="15.75" customHeight="1">
      <c r="D32794" s="199"/>
    </row>
    <row r="32796" spans="4:4" s="198" customFormat="1" ht="15.75" customHeight="1">
      <c r="D32796" s="199"/>
    </row>
    <row r="32798" spans="4:4" s="198" customFormat="1" ht="15.75" customHeight="1">
      <c r="D32798" s="199"/>
    </row>
    <row r="32800" spans="4:4" s="198" customFormat="1" ht="15.75" customHeight="1">
      <c r="D32800" s="199"/>
    </row>
    <row r="32802" spans="4:4" s="198" customFormat="1" ht="15.75" customHeight="1">
      <c r="D32802" s="199"/>
    </row>
    <row r="32804" spans="4:4" s="198" customFormat="1" ht="15.75" customHeight="1">
      <c r="D32804" s="199"/>
    </row>
    <row r="32806" spans="4:4" s="198" customFormat="1" ht="15.75" customHeight="1">
      <c r="D32806" s="199"/>
    </row>
    <row r="32808" spans="4:4" s="198" customFormat="1" ht="15.75" customHeight="1">
      <c r="D32808" s="199"/>
    </row>
    <row r="32810" spans="4:4" s="198" customFormat="1" ht="15.75" customHeight="1">
      <c r="D32810" s="199"/>
    </row>
    <row r="32812" spans="4:4" s="198" customFormat="1" ht="15.75" customHeight="1">
      <c r="D32812" s="199"/>
    </row>
    <row r="32814" spans="4:4" s="198" customFormat="1" ht="15.75" customHeight="1">
      <c r="D32814" s="199"/>
    </row>
    <row r="32816" spans="4:4" s="198" customFormat="1" ht="15.75" customHeight="1">
      <c r="D32816" s="199"/>
    </row>
    <row r="32818" spans="4:4" s="198" customFormat="1" ht="15.75" customHeight="1">
      <c r="D32818" s="199"/>
    </row>
    <row r="32820" spans="4:4" s="198" customFormat="1" ht="15.75" customHeight="1">
      <c r="D32820" s="199"/>
    </row>
    <row r="32822" spans="4:4" s="198" customFormat="1" ht="15.75" customHeight="1">
      <c r="D32822" s="199"/>
    </row>
    <row r="32824" spans="4:4" s="198" customFormat="1" ht="15.75" customHeight="1">
      <c r="D32824" s="199"/>
    </row>
    <row r="32826" spans="4:4" s="198" customFormat="1" ht="15.75" customHeight="1">
      <c r="D32826" s="199"/>
    </row>
    <row r="32828" spans="4:4" s="198" customFormat="1" ht="15.75" customHeight="1">
      <c r="D32828" s="199"/>
    </row>
    <row r="32830" spans="4:4" s="198" customFormat="1" ht="15.75" customHeight="1">
      <c r="D32830" s="199"/>
    </row>
    <row r="32832" spans="4:4" s="198" customFormat="1" ht="15.75" customHeight="1">
      <c r="D32832" s="199"/>
    </row>
    <row r="32834" spans="4:4" s="198" customFormat="1" ht="15.75" customHeight="1">
      <c r="D32834" s="199"/>
    </row>
    <row r="32836" spans="4:4" s="198" customFormat="1" ht="15.75" customHeight="1">
      <c r="D32836" s="199"/>
    </row>
    <row r="32838" spans="4:4" s="198" customFormat="1" ht="15.75" customHeight="1">
      <c r="D32838" s="199"/>
    </row>
    <row r="32840" spans="4:4" s="198" customFormat="1" ht="15.75" customHeight="1">
      <c r="D32840" s="199"/>
    </row>
    <row r="32842" spans="4:4" s="198" customFormat="1" ht="15.75" customHeight="1">
      <c r="D32842" s="199"/>
    </row>
    <row r="32844" spans="4:4" s="198" customFormat="1" ht="15.75" customHeight="1">
      <c r="D32844" s="199"/>
    </row>
    <row r="32846" spans="4:4" s="198" customFormat="1" ht="15.75" customHeight="1">
      <c r="D32846" s="199"/>
    </row>
    <row r="32848" spans="4:4" s="198" customFormat="1" ht="15.75" customHeight="1">
      <c r="D32848" s="199"/>
    </row>
    <row r="32850" spans="4:4" s="198" customFormat="1" ht="15.75" customHeight="1">
      <c r="D32850" s="199"/>
    </row>
    <row r="32852" spans="4:4" s="198" customFormat="1" ht="15.75" customHeight="1">
      <c r="D32852" s="199"/>
    </row>
    <row r="32854" spans="4:4" s="198" customFormat="1" ht="15.75" customHeight="1">
      <c r="D32854" s="199"/>
    </row>
    <row r="32856" spans="4:4" s="198" customFormat="1" ht="15.75" customHeight="1">
      <c r="D32856" s="199"/>
    </row>
    <row r="32858" spans="4:4" s="198" customFormat="1" ht="15.75" customHeight="1">
      <c r="D32858" s="199"/>
    </row>
    <row r="32860" spans="4:4" s="198" customFormat="1" ht="15.75" customHeight="1">
      <c r="D32860" s="199"/>
    </row>
    <row r="32862" spans="4:4" s="198" customFormat="1" ht="15.75" customHeight="1">
      <c r="D32862" s="199"/>
    </row>
    <row r="32864" spans="4:4" s="198" customFormat="1" ht="15.75" customHeight="1">
      <c r="D32864" s="199"/>
    </row>
    <row r="32866" spans="4:4" s="198" customFormat="1" ht="15.75" customHeight="1">
      <c r="D32866" s="199"/>
    </row>
    <row r="32868" spans="4:4" s="198" customFormat="1" ht="15.75" customHeight="1">
      <c r="D32868" s="199"/>
    </row>
    <row r="32870" spans="4:4" s="198" customFormat="1" ht="15.75" customHeight="1">
      <c r="D32870" s="199"/>
    </row>
    <row r="32872" spans="4:4" s="198" customFormat="1" ht="15.75" customHeight="1">
      <c r="D32872" s="199"/>
    </row>
    <row r="32874" spans="4:4" s="198" customFormat="1" ht="15.75" customHeight="1">
      <c r="D32874" s="199"/>
    </row>
    <row r="32876" spans="4:4" s="198" customFormat="1" ht="15.75" customHeight="1">
      <c r="D32876" s="199"/>
    </row>
    <row r="32878" spans="4:4" s="198" customFormat="1" ht="15.75" customHeight="1">
      <c r="D32878" s="199"/>
    </row>
    <row r="32880" spans="4:4" s="198" customFormat="1" ht="15.75" customHeight="1">
      <c r="D32880" s="199"/>
    </row>
    <row r="32882" spans="4:4" s="198" customFormat="1" ht="15.75" customHeight="1">
      <c r="D32882" s="199"/>
    </row>
    <row r="32884" spans="4:4" s="198" customFormat="1" ht="15.75" customHeight="1">
      <c r="D32884" s="199"/>
    </row>
    <row r="32886" spans="4:4" s="198" customFormat="1" ht="15.75" customHeight="1">
      <c r="D32886" s="199"/>
    </row>
    <row r="32888" spans="4:4" s="198" customFormat="1" ht="15.75" customHeight="1">
      <c r="D32888" s="199"/>
    </row>
    <row r="32890" spans="4:4" s="198" customFormat="1" ht="15.75" customHeight="1">
      <c r="D32890" s="199"/>
    </row>
    <row r="32892" spans="4:4" s="198" customFormat="1" ht="15.75" customHeight="1">
      <c r="D32892" s="199"/>
    </row>
    <row r="32894" spans="4:4" s="198" customFormat="1" ht="15.75" customHeight="1">
      <c r="D32894" s="199"/>
    </row>
    <row r="32896" spans="4:4" s="198" customFormat="1" ht="15.75" customHeight="1">
      <c r="D32896" s="199"/>
    </row>
    <row r="32898" spans="4:4" s="198" customFormat="1" ht="15.75" customHeight="1">
      <c r="D32898" s="199"/>
    </row>
    <row r="32900" spans="4:4" s="198" customFormat="1" ht="15.75" customHeight="1">
      <c r="D32900" s="199"/>
    </row>
    <row r="32902" spans="4:4" s="198" customFormat="1" ht="15.75" customHeight="1">
      <c r="D32902" s="199"/>
    </row>
    <row r="32904" spans="4:4" s="198" customFormat="1" ht="15.75" customHeight="1">
      <c r="D32904" s="199"/>
    </row>
    <row r="32906" spans="4:4" s="198" customFormat="1" ht="15.75" customHeight="1">
      <c r="D32906" s="199"/>
    </row>
    <row r="32908" spans="4:4" s="198" customFormat="1" ht="15.75" customHeight="1">
      <c r="D32908" s="199"/>
    </row>
    <row r="32910" spans="4:4" s="198" customFormat="1" ht="15.75" customHeight="1">
      <c r="D32910" s="199"/>
    </row>
    <row r="32912" spans="4:4" s="198" customFormat="1" ht="15.75" customHeight="1">
      <c r="D32912" s="199"/>
    </row>
    <row r="32914" spans="4:4" s="198" customFormat="1" ht="15.75" customHeight="1">
      <c r="D32914" s="199"/>
    </row>
    <row r="32916" spans="4:4" s="198" customFormat="1" ht="15.75" customHeight="1">
      <c r="D32916" s="199"/>
    </row>
    <row r="32918" spans="4:4" s="198" customFormat="1" ht="15.75" customHeight="1">
      <c r="D32918" s="199"/>
    </row>
    <row r="32920" spans="4:4" s="198" customFormat="1" ht="15.75" customHeight="1">
      <c r="D32920" s="199"/>
    </row>
    <row r="32922" spans="4:4" s="198" customFormat="1" ht="15.75" customHeight="1">
      <c r="D32922" s="199"/>
    </row>
    <row r="32924" spans="4:4" s="198" customFormat="1" ht="15.75" customHeight="1">
      <c r="D32924" s="199"/>
    </row>
    <row r="32926" spans="4:4" s="198" customFormat="1" ht="15.75" customHeight="1">
      <c r="D32926" s="199"/>
    </row>
    <row r="32928" spans="4:4" s="198" customFormat="1" ht="15.75" customHeight="1">
      <c r="D32928" s="199"/>
    </row>
    <row r="32930" spans="4:4" s="198" customFormat="1" ht="15.75" customHeight="1">
      <c r="D32930" s="199"/>
    </row>
    <row r="32932" spans="4:4" s="198" customFormat="1" ht="15.75" customHeight="1">
      <c r="D32932" s="199"/>
    </row>
    <row r="32934" spans="4:4" s="198" customFormat="1" ht="15.75" customHeight="1">
      <c r="D32934" s="199"/>
    </row>
    <row r="32936" spans="4:4" s="198" customFormat="1" ht="15.75" customHeight="1">
      <c r="D32936" s="199"/>
    </row>
    <row r="32938" spans="4:4" s="198" customFormat="1" ht="15.75" customHeight="1">
      <c r="D32938" s="199"/>
    </row>
    <row r="32940" spans="4:4" s="198" customFormat="1" ht="15.75" customHeight="1">
      <c r="D32940" s="199"/>
    </row>
    <row r="32942" spans="4:4" s="198" customFormat="1" ht="15.75" customHeight="1">
      <c r="D32942" s="199"/>
    </row>
    <row r="32944" spans="4:4" s="198" customFormat="1" ht="15.75" customHeight="1">
      <c r="D32944" s="199"/>
    </row>
    <row r="32946" spans="4:4" s="198" customFormat="1" ht="15.75" customHeight="1">
      <c r="D32946" s="199"/>
    </row>
    <row r="32948" spans="4:4" s="198" customFormat="1" ht="15.75" customHeight="1">
      <c r="D32948" s="199"/>
    </row>
    <row r="32950" spans="4:4" s="198" customFormat="1" ht="15.75" customHeight="1">
      <c r="D32950" s="199"/>
    </row>
    <row r="32952" spans="4:4" s="198" customFormat="1" ht="15.75" customHeight="1">
      <c r="D32952" s="199"/>
    </row>
    <row r="32954" spans="4:4" s="198" customFormat="1" ht="15.75" customHeight="1">
      <c r="D32954" s="199"/>
    </row>
    <row r="32956" spans="4:4" s="198" customFormat="1" ht="15.75" customHeight="1">
      <c r="D32956" s="199"/>
    </row>
    <row r="32958" spans="4:4" s="198" customFormat="1" ht="15.75" customHeight="1">
      <c r="D32958" s="199"/>
    </row>
    <row r="32960" spans="4:4" s="198" customFormat="1" ht="15.75" customHeight="1">
      <c r="D32960" s="199"/>
    </row>
    <row r="32962" spans="4:4" s="198" customFormat="1" ht="15.75" customHeight="1">
      <c r="D32962" s="199"/>
    </row>
    <row r="32964" spans="4:4" s="198" customFormat="1" ht="15.75" customHeight="1">
      <c r="D32964" s="199"/>
    </row>
    <row r="32966" spans="4:4" s="198" customFormat="1" ht="15.75" customHeight="1">
      <c r="D32966" s="199"/>
    </row>
    <row r="32968" spans="4:4" s="198" customFormat="1" ht="15.75" customHeight="1">
      <c r="D32968" s="199"/>
    </row>
    <row r="32970" spans="4:4" s="198" customFormat="1" ht="15.75" customHeight="1">
      <c r="D32970" s="199"/>
    </row>
    <row r="32972" spans="4:4" s="198" customFormat="1" ht="15.75" customHeight="1">
      <c r="D32972" s="199"/>
    </row>
    <row r="32974" spans="4:4" s="198" customFormat="1" ht="15.75" customHeight="1">
      <c r="D32974" s="199"/>
    </row>
    <row r="32976" spans="4:4" s="198" customFormat="1" ht="15.75" customHeight="1">
      <c r="D32976" s="199"/>
    </row>
    <row r="32978" spans="4:4" s="198" customFormat="1" ht="15.75" customHeight="1">
      <c r="D32978" s="199"/>
    </row>
    <row r="32980" spans="4:4" s="198" customFormat="1" ht="15.75" customHeight="1">
      <c r="D32980" s="199"/>
    </row>
    <row r="32982" spans="4:4" s="198" customFormat="1" ht="15.75" customHeight="1">
      <c r="D32982" s="199"/>
    </row>
    <row r="32984" spans="4:4" s="198" customFormat="1" ht="15.75" customHeight="1">
      <c r="D32984" s="199"/>
    </row>
    <row r="32986" spans="4:4" s="198" customFormat="1" ht="15.75" customHeight="1">
      <c r="D32986" s="199"/>
    </row>
    <row r="32988" spans="4:4" s="198" customFormat="1" ht="15.75" customHeight="1">
      <c r="D32988" s="199"/>
    </row>
    <row r="32990" spans="4:4" s="198" customFormat="1" ht="15.75" customHeight="1">
      <c r="D32990" s="199"/>
    </row>
    <row r="32992" spans="4:4" s="198" customFormat="1" ht="15.75" customHeight="1">
      <c r="D32992" s="199"/>
    </row>
    <row r="32994" spans="4:4" s="198" customFormat="1" ht="15.75" customHeight="1">
      <c r="D32994" s="199"/>
    </row>
    <row r="32996" spans="4:4" s="198" customFormat="1" ht="15.75" customHeight="1">
      <c r="D32996" s="199"/>
    </row>
    <row r="32998" spans="4:4" s="198" customFormat="1" ht="15.75" customHeight="1">
      <c r="D32998" s="199"/>
    </row>
    <row r="33000" spans="4:4" s="198" customFormat="1" ht="15.75" customHeight="1">
      <c r="D33000" s="199"/>
    </row>
    <row r="33002" spans="4:4" s="198" customFormat="1" ht="15.75" customHeight="1">
      <c r="D33002" s="199"/>
    </row>
    <row r="33004" spans="4:4" s="198" customFormat="1" ht="15.75" customHeight="1">
      <c r="D33004" s="199"/>
    </row>
    <row r="33006" spans="4:4" s="198" customFormat="1" ht="15.75" customHeight="1">
      <c r="D33006" s="199"/>
    </row>
    <row r="33008" spans="4:4" s="198" customFormat="1" ht="15.75" customHeight="1">
      <c r="D33008" s="199"/>
    </row>
    <row r="33010" spans="4:4" s="198" customFormat="1" ht="15.75" customHeight="1">
      <c r="D33010" s="199"/>
    </row>
    <row r="33012" spans="4:4" s="198" customFormat="1" ht="15.75" customHeight="1">
      <c r="D33012" s="199"/>
    </row>
    <row r="33014" spans="4:4" s="198" customFormat="1" ht="15.75" customHeight="1">
      <c r="D33014" s="199"/>
    </row>
    <row r="33016" spans="4:4" s="198" customFormat="1" ht="15.75" customHeight="1">
      <c r="D33016" s="199"/>
    </row>
    <row r="33018" spans="4:4" s="198" customFormat="1" ht="15.75" customHeight="1">
      <c r="D33018" s="199"/>
    </row>
    <row r="33020" spans="4:4" s="198" customFormat="1" ht="15.75" customHeight="1">
      <c r="D33020" s="199"/>
    </row>
    <row r="33022" spans="4:4" s="198" customFormat="1" ht="15.75" customHeight="1">
      <c r="D33022" s="199"/>
    </row>
    <row r="33024" spans="4:4" s="198" customFormat="1" ht="15.75" customHeight="1">
      <c r="D33024" s="199"/>
    </row>
    <row r="33026" spans="4:4" s="198" customFormat="1" ht="15.75" customHeight="1">
      <c r="D33026" s="199"/>
    </row>
    <row r="33028" spans="4:4" s="198" customFormat="1" ht="15.75" customHeight="1">
      <c r="D33028" s="199"/>
    </row>
    <row r="33030" spans="4:4" s="198" customFormat="1" ht="15.75" customHeight="1">
      <c r="D33030" s="199"/>
    </row>
    <row r="33032" spans="4:4" s="198" customFormat="1" ht="15.75" customHeight="1">
      <c r="D33032" s="199"/>
    </row>
    <row r="33034" spans="4:4" s="198" customFormat="1" ht="15.75" customHeight="1">
      <c r="D33034" s="199"/>
    </row>
    <row r="33036" spans="4:4" s="198" customFormat="1" ht="15.75" customHeight="1">
      <c r="D33036" s="199"/>
    </row>
    <row r="33038" spans="4:4" s="198" customFormat="1" ht="15.75" customHeight="1">
      <c r="D33038" s="199"/>
    </row>
    <row r="33040" spans="4:4" s="198" customFormat="1" ht="15.75" customHeight="1">
      <c r="D33040" s="199"/>
    </row>
    <row r="33042" spans="4:4" s="198" customFormat="1" ht="15.75" customHeight="1">
      <c r="D33042" s="199"/>
    </row>
    <row r="33044" spans="4:4" s="198" customFormat="1" ht="15.75" customHeight="1">
      <c r="D33044" s="199"/>
    </row>
    <row r="33046" spans="4:4" s="198" customFormat="1" ht="15.75" customHeight="1">
      <c r="D33046" s="199"/>
    </row>
    <row r="33048" spans="4:4" s="198" customFormat="1" ht="15.75" customHeight="1">
      <c r="D33048" s="199"/>
    </row>
    <row r="33050" spans="4:4" s="198" customFormat="1" ht="15.75" customHeight="1">
      <c r="D33050" s="199"/>
    </row>
    <row r="33052" spans="4:4" s="198" customFormat="1" ht="15.75" customHeight="1">
      <c r="D33052" s="199"/>
    </row>
    <row r="33054" spans="4:4" s="198" customFormat="1" ht="15.75" customHeight="1">
      <c r="D33054" s="199"/>
    </row>
    <row r="33056" spans="4:4" s="198" customFormat="1" ht="15.75" customHeight="1">
      <c r="D33056" s="199"/>
    </row>
    <row r="33058" spans="4:4" s="198" customFormat="1" ht="15.75" customHeight="1">
      <c r="D33058" s="199"/>
    </row>
    <row r="33060" spans="4:4" s="198" customFormat="1" ht="15.75" customHeight="1">
      <c r="D33060" s="199"/>
    </row>
    <row r="33062" spans="4:4" s="198" customFormat="1" ht="15.75" customHeight="1">
      <c r="D33062" s="199"/>
    </row>
    <row r="33064" spans="4:4" s="198" customFormat="1" ht="15.75" customHeight="1">
      <c r="D33064" s="199"/>
    </row>
    <row r="33066" spans="4:4" s="198" customFormat="1" ht="15.75" customHeight="1">
      <c r="D33066" s="199"/>
    </row>
    <row r="33068" spans="4:4" s="198" customFormat="1" ht="15.75" customHeight="1">
      <c r="D33068" s="199"/>
    </row>
    <row r="33070" spans="4:4" s="198" customFormat="1" ht="15.75" customHeight="1">
      <c r="D33070" s="199"/>
    </row>
    <row r="33072" spans="4:4" s="198" customFormat="1" ht="15.75" customHeight="1">
      <c r="D33072" s="199"/>
    </row>
    <row r="33074" spans="4:4" s="198" customFormat="1" ht="15.75" customHeight="1">
      <c r="D33074" s="199"/>
    </row>
    <row r="33076" spans="4:4" s="198" customFormat="1" ht="15.75" customHeight="1">
      <c r="D33076" s="199"/>
    </row>
    <row r="33078" spans="4:4" s="198" customFormat="1" ht="15.75" customHeight="1">
      <c r="D33078" s="199"/>
    </row>
    <row r="33080" spans="4:4" s="198" customFormat="1" ht="15.75" customHeight="1">
      <c r="D33080" s="199"/>
    </row>
    <row r="33082" spans="4:4" s="198" customFormat="1" ht="15.75" customHeight="1">
      <c r="D33082" s="199"/>
    </row>
    <row r="33084" spans="4:4" s="198" customFormat="1" ht="15.75" customHeight="1">
      <c r="D33084" s="199"/>
    </row>
    <row r="33086" spans="4:4" s="198" customFormat="1" ht="15.75" customHeight="1">
      <c r="D33086" s="199"/>
    </row>
    <row r="33088" spans="4:4" s="198" customFormat="1" ht="15.75" customHeight="1">
      <c r="D33088" s="199"/>
    </row>
    <row r="33090" spans="4:4" s="198" customFormat="1" ht="15.75" customHeight="1">
      <c r="D33090" s="199"/>
    </row>
    <row r="33092" spans="4:4" s="198" customFormat="1" ht="15.75" customHeight="1">
      <c r="D33092" s="199"/>
    </row>
    <row r="33094" spans="4:4" s="198" customFormat="1" ht="15.75" customHeight="1">
      <c r="D33094" s="199"/>
    </row>
    <row r="33096" spans="4:4" s="198" customFormat="1" ht="15.75" customHeight="1">
      <c r="D33096" s="199"/>
    </row>
    <row r="33098" spans="4:4" s="198" customFormat="1" ht="15.75" customHeight="1">
      <c r="D33098" s="199"/>
    </row>
    <row r="33100" spans="4:4" s="198" customFormat="1" ht="15.75" customHeight="1">
      <c r="D33100" s="199"/>
    </row>
    <row r="33102" spans="4:4" s="198" customFormat="1" ht="15.75" customHeight="1">
      <c r="D33102" s="199"/>
    </row>
    <row r="33104" spans="4:4" s="198" customFormat="1" ht="15.75" customHeight="1">
      <c r="D33104" s="199"/>
    </row>
    <row r="33106" spans="4:4" s="198" customFormat="1" ht="15.75" customHeight="1">
      <c r="D33106" s="199"/>
    </row>
    <row r="33108" spans="4:4" s="198" customFormat="1" ht="15.75" customHeight="1">
      <c r="D33108" s="199"/>
    </row>
    <row r="33110" spans="4:4" s="198" customFormat="1" ht="15.75" customHeight="1">
      <c r="D33110" s="199"/>
    </row>
    <row r="33112" spans="4:4" s="198" customFormat="1" ht="15.75" customHeight="1">
      <c r="D33112" s="199"/>
    </row>
    <row r="33114" spans="4:4" s="198" customFormat="1" ht="15.75" customHeight="1">
      <c r="D33114" s="199"/>
    </row>
    <row r="33116" spans="4:4" s="198" customFormat="1" ht="15.75" customHeight="1">
      <c r="D33116" s="199"/>
    </row>
    <row r="33118" spans="4:4" s="198" customFormat="1" ht="15.75" customHeight="1">
      <c r="D33118" s="199"/>
    </row>
    <row r="33120" spans="4:4" s="198" customFormat="1" ht="15.75" customHeight="1">
      <c r="D33120" s="199"/>
    </row>
    <row r="33122" spans="4:4" s="198" customFormat="1" ht="15.75" customHeight="1">
      <c r="D33122" s="199"/>
    </row>
    <row r="33124" spans="4:4" s="198" customFormat="1" ht="15.75" customHeight="1">
      <c r="D33124" s="199"/>
    </row>
    <row r="33126" spans="4:4" s="198" customFormat="1" ht="15.75" customHeight="1">
      <c r="D33126" s="199"/>
    </row>
    <row r="33128" spans="4:4" s="198" customFormat="1" ht="15.75" customHeight="1">
      <c r="D33128" s="199"/>
    </row>
    <row r="33130" spans="4:4" s="198" customFormat="1" ht="15.75" customHeight="1">
      <c r="D33130" s="199"/>
    </row>
    <row r="33132" spans="4:4" s="198" customFormat="1" ht="15.75" customHeight="1">
      <c r="D33132" s="199"/>
    </row>
    <row r="33134" spans="4:4" s="198" customFormat="1" ht="15.75" customHeight="1">
      <c r="D33134" s="199"/>
    </row>
    <row r="33136" spans="4:4" s="198" customFormat="1" ht="15.75" customHeight="1">
      <c r="D33136" s="199"/>
    </row>
    <row r="33138" spans="4:4" s="198" customFormat="1" ht="15.75" customHeight="1">
      <c r="D33138" s="199"/>
    </row>
    <row r="33140" spans="4:4" s="198" customFormat="1" ht="15.75" customHeight="1">
      <c r="D33140" s="199"/>
    </row>
    <row r="33142" spans="4:4" s="198" customFormat="1" ht="15.75" customHeight="1">
      <c r="D33142" s="199"/>
    </row>
    <row r="33144" spans="4:4" s="198" customFormat="1" ht="15.75" customHeight="1">
      <c r="D33144" s="199"/>
    </row>
    <row r="33146" spans="4:4" s="198" customFormat="1" ht="15.75" customHeight="1">
      <c r="D33146" s="199"/>
    </row>
    <row r="33148" spans="4:4" s="198" customFormat="1" ht="15.75" customHeight="1">
      <c r="D33148" s="199"/>
    </row>
    <row r="33150" spans="4:4" s="198" customFormat="1" ht="15.75" customHeight="1">
      <c r="D33150" s="199"/>
    </row>
    <row r="33152" spans="4:4" s="198" customFormat="1" ht="15.75" customHeight="1">
      <c r="D33152" s="199"/>
    </row>
    <row r="33154" spans="4:4" s="198" customFormat="1" ht="15.75" customHeight="1">
      <c r="D33154" s="199"/>
    </row>
    <row r="33156" spans="4:4" s="198" customFormat="1" ht="15.75" customHeight="1">
      <c r="D33156" s="199"/>
    </row>
    <row r="33158" spans="4:4" s="198" customFormat="1" ht="15.75" customHeight="1">
      <c r="D33158" s="199"/>
    </row>
    <row r="33160" spans="4:4" s="198" customFormat="1" ht="15.75" customHeight="1">
      <c r="D33160" s="199"/>
    </row>
    <row r="33162" spans="4:4" s="198" customFormat="1" ht="15.75" customHeight="1">
      <c r="D33162" s="199"/>
    </row>
    <row r="33164" spans="4:4" s="198" customFormat="1" ht="15.75" customHeight="1">
      <c r="D33164" s="199"/>
    </row>
    <row r="33166" spans="4:4" s="198" customFormat="1" ht="15.75" customHeight="1">
      <c r="D33166" s="199"/>
    </row>
    <row r="33168" spans="4:4" s="198" customFormat="1" ht="15.75" customHeight="1">
      <c r="D33168" s="199"/>
    </row>
    <row r="33170" spans="4:4" s="198" customFormat="1" ht="15.75" customHeight="1">
      <c r="D33170" s="199"/>
    </row>
    <row r="33172" spans="4:4" s="198" customFormat="1" ht="15.75" customHeight="1">
      <c r="D33172" s="199"/>
    </row>
    <row r="33174" spans="4:4" s="198" customFormat="1" ht="15.75" customHeight="1">
      <c r="D33174" s="199"/>
    </row>
    <row r="33176" spans="4:4" s="198" customFormat="1" ht="15.75" customHeight="1">
      <c r="D33176" s="199"/>
    </row>
    <row r="33178" spans="4:4" s="198" customFormat="1" ht="15.75" customHeight="1">
      <c r="D33178" s="199"/>
    </row>
    <row r="33180" spans="4:4" s="198" customFormat="1" ht="15.75" customHeight="1">
      <c r="D33180" s="199"/>
    </row>
    <row r="33182" spans="4:4" s="198" customFormat="1" ht="15.75" customHeight="1">
      <c r="D33182" s="199"/>
    </row>
    <row r="33184" spans="4:4" s="198" customFormat="1" ht="15.75" customHeight="1">
      <c r="D33184" s="199"/>
    </row>
    <row r="33186" spans="4:4" s="198" customFormat="1" ht="15.75" customHeight="1">
      <c r="D33186" s="199"/>
    </row>
    <row r="33188" spans="4:4" s="198" customFormat="1" ht="15.75" customHeight="1">
      <c r="D33188" s="199"/>
    </row>
    <row r="33190" spans="4:4" s="198" customFormat="1" ht="15.75" customHeight="1">
      <c r="D33190" s="199"/>
    </row>
    <row r="33192" spans="4:4" s="198" customFormat="1" ht="15.75" customHeight="1">
      <c r="D33192" s="199"/>
    </row>
    <row r="33194" spans="4:4" s="198" customFormat="1" ht="15.75" customHeight="1">
      <c r="D33194" s="199"/>
    </row>
    <row r="33196" spans="4:4" s="198" customFormat="1" ht="15.75" customHeight="1">
      <c r="D33196" s="199"/>
    </row>
    <row r="33198" spans="4:4" s="198" customFormat="1" ht="15.75" customHeight="1">
      <c r="D33198" s="199"/>
    </row>
    <row r="33200" spans="4:4" s="198" customFormat="1" ht="15.75" customHeight="1">
      <c r="D33200" s="199"/>
    </row>
    <row r="33202" spans="4:4" s="198" customFormat="1" ht="15.75" customHeight="1">
      <c r="D33202" s="199"/>
    </row>
    <row r="33204" spans="4:4" s="198" customFormat="1" ht="15.75" customHeight="1">
      <c r="D33204" s="199"/>
    </row>
    <row r="33206" spans="4:4" s="198" customFormat="1" ht="15.75" customHeight="1">
      <c r="D33206" s="199"/>
    </row>
    <row r="33208" spans="4:4" s="198" customFormat="1" ht="15.75" customHeight="1">
      <c r="D33208" s="199"/>
    </row>
    <row r="33210" spans="4:4" s="198" customFormat="1" ht="15.75" customHeight="1">
      <c r="D33210" s="199"/>
    </row>
    <row r="33212" spans="4:4" s="198" customFormat="1" ht="15.75" customHeight="1">
      <c r="D33212" s="199"/>
    </row>
    <row r="33214" spans="4:4" s="198" customFormat="1" ht="15.75" customHeight="1">
      <c r="D33214" s="199"/>
    </row>
    <row r="33216" spans="4:4" s="198" customFormat="1" ht="15.75" customHeight="1">
      <c r="D33216" s="199"/>
    </row>
    <row r="33218" spans="4:4" s="198" customFormat="1" ht="15.75" customHeight="1">
      <c r="D33218" s="199"/>
    </row>
    <row r="33220" spans="4:4" s="198" customFormat="1" ht="15.75" customHeight="1">
      <c r="D33220" s="199"/>
    </row>
    <row r="33222" spans="4:4" s="198" customFormat="1" ht="15.75" customHeight="1">
      <c r="D33222" s="199"/>
    </row>
    <row r="33224" spans="4:4" s="198" customFormat="1" ht="15.75" customHeight="1">
      <c r="D33224" s="199"/>
    </row>
    <row r="33226" spans="4:4" s="198" customFormat="1" ht="15.75" customHeight="1">
      <c r="D33226" s="199"/>
    </row>
    <row r="33228" spans="4:4" s="198" customFormat="1" ht="15.75" customHeight="1">
      <c r="D33228" s="199"/>
    </row>
    <row r="33230" spans="4:4" s="198" customFormat="1" ht="15.75" customHeight="1">
      <c r="D33230" s="199"/>
    </row>
    <row r="33232" spans="4:4" s="198" customFormat="1" ht="15.75" customHeight="1">
      <c r="D33232" s="199"/>
    </row>
    <row r="33234" spans="4:4" s="198" customFormat="1" ht="15.75" customHeight="1">
      <c r="D33234" s="199"/>
    </row>
    <row r="33236" spans="4:4" s="198" customFormat="1" ht="15.75" customHeight="1">
      <c r="D33236" s="199"/>
    </row>
    <row r="33238" spans="4:4" s="198" customFormat="1" ht="15.75" customHeight="1">
      <c r="D33238" s="199"/>
    </row>
    <row r="33240" spans="4:4" s="198" customFormat="1" ht="15.75" customHeight="1">
      <c r="D33240" s="199"/>
    </row>
    <row r="33242" spans="4:4" s="198" customFormat="1" ht="15.75" customHeight="1">
      <c r="D33242" s="199"/>
    </row>
    <row r="33244" spans="4:4" s="198" customFormat="1" ht="15.75" customHeight="1">
      <c r="D33244" s="199"/>
    </row>
    <row r="33246" spans="4:4" s="198" customFormat="1" ht="15.75" customHeight="1">
      <c r="D33246" s="199"/>
    </row>
    <row r="33248" spans="4:4" s="198" customFormat="1" ht="15.75" customHeight="1">
      <c r="D33248" s="199"/>
    </row>
    <row r="33250" spans="4:4" s="198" customFormat="1" ht="15.75" customHeight="1">
      <c r="D33250" s="199"/>
    </row>
    <row r="33252" spans="4:4" s="198" customFormat="1" ht="15.75" customHeight="1">
      <c r="D33252" s="199"/>
    </row>
    <row r="33254" spans="4:4" s="198" customFormat="1" ht="15.75" customHeight="1">
      <c r="D33254" s="199"/>
    </row>
    <row r="33256" spans="4:4" s="198" customFormat="1" ht="15.75" customHeight="1">
      <c r="D33256" s="199"/>
    </row>
    <row r="33258" spans="4:4" s="198" customFormat="1" ht="15.75" customHeight="1">
      <c r="D33258" s="199"/>
    </row>
    <row r="33260" spans="4:4" s="198" customFormat="1" ht="15.75" customHeight="1">
      <c r="D33260" s="199"/>
    </row>
    <row r="33262" spans="4:4" s="198" customFormat="1" ht="15.75" customHeight="1">
      <c r="D33262" s="199"/>
    </row>
    <row r="33264" spans="4:4" s="198" customFormat="1" ht="15.75" customHeight="1">
      <c r="D33264" s="199"/>
    </row>
    <row r="33266" spans="4:4" s="198" customFormat="1" ht="15.75" customHeight="1">
      <c r="D33266" s="199"/>
    </row>
    <row r="33268" spans="4:4" s="198" customFormat="1" ht="15.75" customHeight="1">
      <c r="D33268" s="199"/>
    </row>
    <row r="33270" spans="4:4" s="198" customFormat="1" ht="15.75" customHeight="1">
      <c r="D33270" s="199"/>
    </row>
    <row r="33272" spans="4:4" s="198" customFormat="1" ht="15.75" customHeight="1">
      <c r="D33272" s="199"/>
    </row>
    <row r="33274" spans="4:4" s="198" customFormat="1" ht="15.75" customHeight="1">
      <c r="D33274" s="199"/>
    </row>
    <row r="33276" spans="4:4" s="198" customFormat="1" ht="15.75" customHeight="1">
      <c r="D33276" s="199"/>
    </row>
    <row r="33278" spans="4:4" s="198" customFormat="1" ht="15.75" customHeight="1">
      <c r="D33278" s="199"/>
    </row>
    <row r="33280" spans="4:4" s="198" customFormat="1" ht="15.75" customHeight="1">
      <c r="D33280" s="199"/>
    </row>
    <row r="33282" spans="4:4" s="198" customFormat="1" ht="15.75" customHeight="1">
      <c r="D33282" s="199"/>
    </row>
    <row r="33284" spans="4:4" s="198" customFormat="1" ht="15.75" customHeight="1">
      <c r="D33284" s="199"/>
    </row>
    <row r="33286" spans="4:4" s="198" customFormat="1" ht="15.75" customHeight="1">
      <c r="D33286" s="199"/>
    </row>
    <row r="33288" spans="4:4" s="198" customFormat="1" ht="15.75" customHeight="1">
      <c r="D33288" s="199"/>
    </row>
    <row r="33290" spans="4:4" s="198" customFormat="1" ht="15.75" customHeight="1">
      <c r="D33290" s="199"/>
    </row>
    <row r="33292" spans="4:4" s="198" customFormat="1" ht="15.75" customHeight="1">
      <c r="D33292" s="199"/>
    </row>
    <row r="33294" spans="4:4" s="198" customFormat="1" ht="15.75" customHeight="1">
      <c r="D33294" s="199"/>
    </row>
    <row r="33296" spans="4:4" s="198" customFormat="1" ht="15.75" customHeight="1">
      <c r="D33296" s="199"/>
    </row>
    <row r="33298" spans="4:4" s="198" customFormat="1" ht="15.75" customHeight="1">
      <c r="D33298" s="199"/>
    </row>
    <row r="33300" spans="4:4" s="198" customFormat="1" ht="15.75" customHeight="1">
      <c r="D33300" s="199"/>
    </row>
    <row r="33302" spans="4:4" s="198" customFormat="1" ht="15.75" customHeight="1">
      <c r="D33302" s="199"/>
    </row>
    <row r="33304" spans="4:4" s="198" customFormat="1" ht="15.75" customHeight="1">
      <c r="D33304" s="199"/>
    </row>
    <row r="33306" spans="4:4" s="198" customFormat="1" ht="15.75" customHeight="1">
      <c r="D33306" s="199"/>
    </row>
    <row r="33308" spans="4:4" s="198" customFormat="1" ht="15.75" customHeight="1">
      <c r="D33308" s="199"/>
    </row>
    <row r="33310" spans="4:4" s="198" customFormat="1" ht="15.75" customHeight="1">
      <c r="D33310" s="199"/>
    </row>
    <row r="33312" spans="4:4" s="198" customFormat="1" ht="15.75" customHeight="1">
      <c r="D33312" s="199"/>
    </row>
    <row r="33314" spans="4:4" s="198" customFormat="1" ht="15.75" customHeight="1">
      <c r="D33314" s="199"/>
    </row>
    <row r="33316" spans="4:4" s="198" customFormat="1" ht="15.75" customHeight="1">
      <c r="D33316" s="199"/>
    </row>
    <row r="33318" spans="4:4" s="198" customFormat="1" ht="15.75" customHeight="1">
      <c r="D33318" s="199"/>
    </row>
    <row r="33320" spans="4:4" s="198" customFormat="1" ht="15.75" customHeight="1">
      <c r="D33320" s="199"/>
    </row>
    <row r="33322" spans="4:4" s="198" customFormat="1" ht="15.75" customHeight="1">
      <c r="D33322" s="199"/>
    </row>
    <row r="33324" spans="4:4" s="198" customFormat="1" ht="15.75" customHeight="1">
      <c r="D33324" s="199"/>
    </row>
    <row r="33326" spans="4:4" s="198" customFormat="1" ht="15.75" customHeight="1">
      <c r="D33326" s="199"/>
    </row>
    <row r="33328" spans="4:4" s="198" customFormat="1" ht="15.75" customHeight="1">
      <c r="D33328" s="199"/>
    </row>
    <row r="33330" spans="4:4" s="198" customFormat="1" ht="15.75" customHeight="1">
      <c r="D33330" s="199"/>
    </row>
    <row r="33332" spans="4:4" s="198" customFormat="1" ht="15.75" customHeight="1">
      <c r="D33332" s="199"/>
    </row>
    <row r="33334" spans="4:4" s="198" customFormat="1" ht="15.75" customHeight="1">
      <c r="D33334" s="199"/>
    </row>
    <row r="33336" spans="4:4" s="198" customFormat="1" ht="15.75" customHeight="1">
      <c r="D33336" s="199"/>
    </row>
    <row r="33338" spans="4:4" s="198" customFormat="1" ht="15.75" customHeight="1">
      <c r="D33338" s="199"/>
    </row>
    <row r="33340" spans="4:4" s="198" customFormat="1" ht="15.75" customHeight="1">
      <c r="D33340" s="199"/>
    </row>
    <row r="33342" spans="4:4" s="198" customFormat="1" ht="15.75" customHeight="1">
      <c r="D33342" s="199"/>
    </row>
    <row r="33344" spans="4:4" s="198" customFormat="1" ht="15.75" customHeight="1">
      <c r="D33344" s="199"/>
    </row>
    <row r="33346" spans="4:4" s="198" customFormat="1" ht="15.75" customHeight="1">
      <c r="D33346" s="199"/>
    </row>
    <row r="33348" spans="4:4" s="198" customFormat="1" ht="15.75" customHeight="1">
      <c r="D33348" s="199"/>
    </row>
    <row r="33350" spans="4:4" s="198" customFormat="1" ht="15.75" customHeight="1">
      <c r="D33350" s="199"/>
    </row>
    <row r="33352" spans="4:4" s="198" customFormat="1" ht="15.75" customHeight="1">
      <c r="D33352" s="199"/>
    </row>
    <row r="33354" spans="4:4" s="198" customFormat="1" ht="15.75" customHeight="1">
      <c r="D33354" s="199"/>
    </row>
    <row r="33356" spans="4:4" s="198" customFormat="1" ht="15.75" customHeight="1">
      <c r="D33356" s="199"/>
    </row>
    <row r="33358" spans="4:4" s="198" customFormat="1" ht="15.75" customHeight="1">
      <c r="D33358" s="199"/>
    </row>
    <row r="33360" spans="4:4" s="198" customFormat="1" ht="15.75" customHeight="1">
      <c r="D33360" s="199"/>
    </row>
    <row r="33362" spans="4:4" s="198" customFormat="1" ht="15.75" customHeight="1">
      <c r="D33362" s="199"/>
    </row>
    <row r="33364" spans="4:4" s="198" customFormat="1" ht="15.75" customHeight="1">
      <c r="D33364" s="199"/>
    </row>
    <row r="33366" spans="4:4" s="198" customFormat="1" ht="15.75" customHeight="1">
      <c r="D33366" s="199"/>
    </row>
    <row r="33368" spans="4:4" s="198" customFormat="1" ht="15.75" customHeight="1">
      <c r="D33368" s="199"/>
    </row>
    <row r="33370" spans="4:4" s="198" customFormat="1" ht="15.75" customHeight="1">
      <c r="D33370" s="199"/>
    </row>
    <row r="33372" spans="4:4" s="198" customFormat="1" ht="15.75" customHeight="1">
      <c r="D33372" s="199"/>
    </row>
    <row r="33374" spans="4:4" s="198" customFormat="1" ht="15.75" customHeight="1">
      <c r="D33374" s="199"/>
    </row>
    <row r="33376" spans="4:4" s="198" customFormat="1" ht="15.75" customHeight="1">
      <c r="D33376" s="199"/>
    </row>
    <row r="33378" spans="4:4" s="198" customFormat="1" ht="15.75" customHeight="1">
      <c r="D33378" s="199"/>
    </row>
    <row r="33380" spans="4:4" s="198" customFormat="1" ht="15.75" customHeight="1">
      <c r="D33380" s="199"/>
    </row>
    <row r="33382" spans="4:4" s="198" customFormat="1" ht="15.75" customHeight="1">
      <c r="D33382" s="199"/>
    </row>
    <row r="33384" spans="4:4" s="198" customFormat="1" ht="15.75" customHeight="1">
      <c r="D33384" s="199"/>
    </row>
    <row r="33386" spans="4:4" s="198" customFormat="1" ht="15.75" customHeight="1">
      <c r="D33386" s="199"/>
    </row>
    <row r="33388" spans="4:4" s="198" customFormat="1" ht="15.75" customHeight="1">
      <c r="D33388" s="199"/>
    </row>
    <row r="33390" spans="4:4" s="198" customFormat="1" ht="15.75" customHeight="1">
      <c r="D33390" s="199"/>
    </row>
    <row r="33392" spans="4:4" s="198" customFormat="1" ht="15.75" customHeight="1">
      <c r="D33392" s="199"/>
    </row>
    <row r="33394" spans="4:4" s="198" customFormat="1" ht="15.75" customHeight="1">
      <c r="D33394" s="199"/>
    </row>
    <row r="33396" spans="4:4" s="198" customFormat="1" ht="15.75" customHeight="1">
      <c r="D33396" s="199"/>
    </row>
    <row r="33398" spans="4:4" s="198" customFormat="1" ht="15.75" customHeight="1">
      <c r="D33398" s="199"/>
    </row>
    <row r="33400" spans="4:4" s="198" customFormat="1" ht="15.75" customHeight="1">
      <c r="D33400" s="199"/>
    </row>
    <row r="33402" spans="4:4" s="198" customFormat="1" ht="15.75" customHeight="1">
      <c r="D33402" s="199"/>
    </row>
    <row r="33404" spans="4:4" s="198" customFormat="1" ht="15.75" customHeight="1">
      <c r="D33404" s="199"/>
    </row>
    <row r="33406" spans="4:4" s="198" customFormat="1" ht="15.75" customHeight="1">
      <c r="D33406" s="199"/>
    </row>
    <row r="33408" spans="4:4" s="198" customFormat="1" ht="15.75" customHeight="1">
      <c r="D33408" s="199"/>
    </row>
    <row r="33410" spans="4:4" s="198" customFormat="1" ht="15.75" customHeight="1">
      <c r="D33410" s="199"/>
    </row>
    <row r="33412" spans="4:4" s="198" customFormat="1" ht="15.75" customHeight="1">
      <c r="D33412" s="199"/>
    </row>
    <row r="33414" spans="4:4" s="198" customFormat="1" ht="15.75" customHeight="1">
      <c r="D33414" s="199"/>
    </row>
    <row r="33416" spans="4:4" s="198" customFormat="1" ht="15.75" customHeight="1">
      <c r="D33416" s="199"/>
    </row>
    <row r="33418" spans="4:4" s="198" customFormat="1" ht="15.75" customHeight="1">
      <c r="D33418" s="199"/>
    </row>
    <row r="33420" spans="4:4" s="198" customFormat="1" ht="15.75" customHeight="1">
      <c r="D33420" s="199"/>
    </row>
    <row r="33422" spans="4:4" s="198" customFormat="1" ht="15.75" customHeight="1">
      <c r="D33422" s="199"/>
    </row>
    <row r="33424" spans="4:4" s="198" customFormat="1" ht="15.75" customHeight="1">
      <c r="D33424" s="199"/>
    </row>
    <row r="33426" spans="4:4" s="198" customFormat="1" ht="15.75" customHeight="1">
      <c r="D33426" s="199"/>
    </row>
    <row r="33428" spans="4:4" s="198" customFormat="1" ht="15.75" customHeight="1">
      <c r="D33428" s="199"/>
    </row>
    <row r="33430" spans="4:4" s="198" customFormat="1" ht="15.75" customHeight="1">
      <c r="D33430" s="199"/>
    </row>
    <row r="33432" spans="4:4" s="198" customFormat="1" ht="15.75" customHeight="1">
      <c r="D33432" s="199"/>
    </row>
    <row r="33434" spans="4:4" s="198" customFormat="1" ht="15.75" customHeight="1">
      <c r="D33434" s="199"/>
    </row>
    <row r="33436" spans="4:4" s="198" customFormat="1" ht="15.75" customHeight="1">
      <c r="D33436" s="199"/>
    </row>
    <row r="33438" spans="4:4" s="198" customFormat="1" ht="15.75" customHeight="1">
      <c r="D33438" s="199"/>
    </row>
    <row r="33440" spans="4:4" s="198" customFormat="1" ht="15.75" customHeight="1">
      <c r="D33440" s="199"/>
    </row>
    <row r="33442" spans="4:4" s="198" customFormat="1" ht="15.75" customHeight="1">
      <c r="D33442" s="199"/>
    </row>
    <row r="33444" spans="4:4" s="198" customFormat="1" ht="15.75" customHeight="1">
      <c r="D33444" s="199"/>
    </row>
    <row r="33446" spans="4:4" s="198" customFormat="1" ht="15.75" customHeight="1">
      <c r="D33446" s="199"/>
    </row>
    <row r="33448" spans="4:4" s="198" customFormat="1" ht="15.75" customHeight="1">
      <c r="D33448" s="199"/>
    </row>
    <row r="33450" spans="4:4" s="198" customFormat="1" ht="15.75" customHeight="1">
      <c r="D33450" s="199"/>
    </row>
    <row r="33452" spans="4:4" s="198" customFormat="1" ht="15.75" customHeight="1">
      <c r="D33452" s="199"/>
    </row>
    <row r="33454" spans="4:4" s="198" customFormat="1" ht="15.75" customHeight="1">
      <c r="D33454" s="199"/>
    </row>
    <row r="33456" spans="4:4" s="198" customFormat="1" ht="15.75" customHeight="1">
      <c r="D33456" s="199"/>
    </row>
    <row r="33458" spans="4:4" s="198" customFormat="1" ht="15.75" customHeight="1">
      <c r="D33458" s="199"/>
    </row>
    <row r="33460" spans="4:4" s="198" customFormat="1" ht="15.75" customHeight="1">
      <c r="D33460" s="199"/>
    </row>
    <row r="33462" spans="4:4" s="198" customFormat="1" ht="15.75" customHeight="1">
      <c r="D33462" s="199"/>
    </row>
    <row r="33464" spans="4:4" s="198" customFormat="1" ht="15.75" customHeight="1">
      <c r="D33464" s="199"/>
    </row>
    <row r="33466" spans="4:4" s="198" customFormat="1" ht="15.75" customHeight="1">
      <c r="D33466" s="199"/>
    </row>
    <row r="33468" spans="4:4" s="198" customFormat="1" ht="15.75" customHeight="1">
      <c r="D33468" s="199"/>
    </row>
    <row r="33470" spans="4:4" s="198" customFormat="1" ht="15.75" customHeight="1">
      <c r="D33470" s="199"/>
    </row>
    <row r="33472" spans="4:4" s="198" customFormat="1" ht="15.75" customHeight="1">
      <c r="D33472" s="199"/>
    </row>
    <row r="33474" spans="4:4" s="198" customFormat="1" ht="15.75" customHeight="1">
      <c r="D33474" s="199"/>
    </row>
    <row r="33476" spans="4:4" s="198" customFormat="1" ht="15.75" customHeight="1">
      <c r="D33476" s="199"/>
    </row>
    <row r="33478" spans="4:4" s="198" customFormat="1" ht="15.75" customHeight="1">
      <c r="D33478" s="199"/>
    </row>
    <row r="33480" spans="4:4" s="198" customFormat="1" ht="15.75" customHeight="1">
      <c r="D33480" s="199"/>
    </row>
    <row r="33482" spans="4:4" s="198" customFormat="1" ht="15.75" customHeight="1">
      <c r="D33482" s="199"/>
    </row>
    <row r="33484" spans="4:4" s="198" customFormat="1" ht="15.75" customHeight="1">
      <c r="D33484" s="199"/>
    </row>
    <row r="33486" spans="4:4" s="198" customFormat="1" ht="15.75" customHeight="1">
      <c r="D33486" s="199"/>
    </row>
    <row r="33488" spans="4:4" s="198" customFormat="1" ht="15.75" customHeight="1">
      <c r="D33488" s="199"/>
    </row>
    <row r="33490" spans="4:4" s="198" customFormat="1" ht="15.75" customHeight="1">
      <c r="D33490" s="199"/>
    </row>
    <row r="33492" spans="4:4" s="198" customFormat="1" ht="15.75" customHeight="1">
      <c r="D33492" s="199"/>
    </row>
    <row r="33494" spans="4:4" s="198" customFormat="1" ht="15.75" customHeight="1">
      <c r="D33494" s="199"/>
    </row>
    <row r="33496" spans="4:4" s="198" customFormat="1" ht="15.75" customHeight="1">
      <c r="D33496" s="199"/>
    </row>
    <row r="33498" spans="4:4" s="198" customFormat="1" ht="15.75" customHeight="1">
      <c r="D33498" s="199"/>
    </row>
    <row r="33500" spans="4:4" s="198" customFormat="1" ht="15.75" customHeight="1">
      <c r="D33500" s="199"/>
    </row>
    <row r="33502" spans="4:4" s="198" customFormat="1" ht="15.75" customHeight="1">
      <c r="D33502" s="199"/>
    </row>
    <row r="33504" spans="4:4" s="198" customFormat="1" ht="15.75" customHeight="1">
      <c r="D33504" s="199"/>
    </row>
    <row r="33506" spans="4:4" s="198" customFormat="1" ht="15.75" customHeight="1">
      <c r="D33506" s="199"/>
    </row>
    <row r="33508" spans="4:4" s="198" customFormat="1" ht="15.75" customHeight="1">
      <c r="D33508" s="199"/>
    </row>
    <row r="33510" spans="4:4" s="198" customFormat="1" ht="15.75" customHeight="1">
      <c r="D33510" s="199"/>
    </row>
    <row r="33512" spans="4:4" s="198" customFormat="1" ht="15.75" customHeight="1">
      <c r="D33512" s="199"/>
    </row>
    <row r="33514" spans="4:4" s="198" customFormat="1" ht="15.75" customHeight="1">
      <c r="D33514" s="199"/>
    </row>
    <row r="33516" spans="4:4" s="198" customFormat="1" ht="15.75" customHeight="1">
      <c r="D33516" s="199"/>
    </row>
    <row r="33518" spans="4:4" s="198" customFormat="1" ht="15.75" customHeight="1">
      <c r="D33518" s="199"/>
    </row>
    <row r="33520" spans="4:4" s="198" customFormat="1" ht="15.75" customHeight="1">
      <c r="D33520" s="199"/>
    </row>
    <row r="33522" spans="4:4" s="198" customFormat="1" ht="15.75" customHeight="1">
      <c r="D33522" s="199"/>
    </row>
    <row r="33524" spans="4:4" s="198" customFormat="1" ht="15.75" customHeight="1">
      <c r="D33524" s="199"/>
    </row>
    <row r="33526" spans="4:4" s="198" customFormat="1" ht="15.75" customHeight="1">
      <c r="D33526" s="199"/>
    </row>
    <row r="33528" spans="4:4" s="198" customFormat="1" ht="15.75" customHeight="1">
      <c r="D33528" s="199"/>
    </row>
    <row r="33530" spans="4:4" s="198" customFormat="1" ht="15.75" customHeight="1">
      <c r="D33530" s="199"/>
    </row>
    <row r="33532" spans="4:4" s="198" customFormat="1" ht="15.75" customHeight="1">
      <c r="D33532" s="199"/>
    </row>
    <row r="33534" spans="4:4" s="198" customFormat="1" ht="15.75" customHeight="1">
      <c r="D33534" s="199"/>
    </row>
    <row r="33536" spans="4:4" s="198" customFormat="1" ht="15.75" customHeight="1">
      <c r="D33536" s="199"/>
    </row>
    <row r="33538" spans="4:4" s="198" customFormat="1" ht="15.75" customHeight="1">
      <c r="D33538" s="199"/>
    </row>
    <row r="33540" spans="4:4" s="198" customFormat="1" ht="15.75" customHeight="1">
      <c r="D33540" s="199"/>
    </row>
    <row r="33542" spans="4:4" s="198" customFormat="1" ht="15.75" customHeight="1">
      <c r="D33542" s="199"/>
    </row>
    <row r="33544" spans="4:4" s="198" customFormat="1" ht="15.75" customHeight="1">
      <c r="D33544" s="199"/>
    </row>
    <row r="33546" spans="4:4" s="198" customFormat="1" ht="15.75" customHeight="1">
      <c r="D33546" s="199"/>
    </row>
    <row r="33548" spans="4:4" s="198" customFormat="1" ht="15.75" customHeight="1">
      <c r="D33548" s="199"/>
    </row>
    <row r="33550" spans="4:4" s="198" customFormat="1" ht="15.75" customHeight="1">
      <c r="D33550" s="199"/>
    </row>
    <row r="33552" spans="4:4" s="198" customFormat="1" ht="15.75" customHeight="1">
      <c r="D33552" s="199"/>
    </row>
    <row r="33554" spans="4:4" s="198" customFormat="1" ht="15.75" customHeight="1">
      <c r="D33554" s="199"/>
    </row>
    <row r="33556" spans="4:4" s="198" customFormat="1" ht="15.75" customHeight="1">
      <c r="D33556" s="199"/>
    </row>
    <row r="33558" spans="4:4" s="198" customFormat="1" ht="15.75" customHeight="1">
      <c r="D33558" s="199"/>
    </row>
    <row r="33560" spans="4:4" s="198" customFormat="1" ht="15.75" customHeight="1">
      <c r="D33560" s="199"/>
    </row>
    <row r="33562" spans="4:4" s="198" customFormat="1" ht="15.75" customHeight="1">
      <c r="D33562" s="199"/>
    </row>
    <row r="33564" spans="4:4" s="198" customFormat="1" ht="15.75" customHeight="1">
      <c r="D33564" s="199"/>
    </row>
    <row r="33566" spans="4:4" s="198" customFormat="1" ht="15.75" customHeight="1">
      <c r="D33566" s="199"/>
    </row>
    <row r="33568" spans="4:4" s="198" customFormat="1" ht="15.75" customHeight="1">
      <c r="D33568" s="199"/>
    </row>
    <row r="33570" spans="4:4" s="198" customFormat="1" ht="15.75" customHeight="1">
      <c r="D33570" s="199"/>
    </row>
    <row r="33572" spans="4:4" s="198" customFormat="1" ht="15.75" customHeight="1">
      <c r="D33572" s="199"/>
    </row>
    <row r="33574" spans="4:4" s="198" customFormat="1" ht="15.75" customHeight="1">
      <c r="D33574" s="199"/>
    </row>
    <row r="33576" spans="4:4" s="198" customFormat="1" ht="15.75" customHeight="1">
      <c r="D33576" s="199"/>
    </row>
    <row r="33578" spans="4:4" s="198" customFormat="1" ht="15.75" customHeight="1">
      <c r="D33578" s="199"/>
    </row>
    <row r="33580" spans="4:4" s="198" customFormat="1" ht="15.75" customHeight="1">
      <c r="D33580" s="199"/>
    </row>
    <row r="33582" spans="4:4" s="198" customFormat="1" ht="15.75" customHeight="1">
      <c r="D33582" s="199"/>
    </row>
    <row r="33584" spans="4:4" s="198" customFormat="1" ht="15.75" customHeight="1">
      <c r="D33584" s="199"/>
    </row>
    <row r="33586" spans="4:4" s="198" customFormat="1" ht="15.75" customHeight="1">
      <c r="D33586" s="199"/>
    </row>
    <row r="33588" spans="4:4" s="198" customFormat="1" ht="15.75" customHeight="1">
      <c r="D33588" s="199"/>
    </row>
    <row r="33590" spans="4:4" s="198" customFormat="1" ht="15.75" customHeight="1">
      <c r="D33590" s="199"/>
    </row>
    <row r="33592" spans="4:4" s="198" customFormat="1" ht="15.75" customHeight="1">
      <c r="D33592" s="199"/>
    </row>
    <row r="33594" spans="4:4" s="198" customFormat="1" ht="15.75" customHeight="1">
      <c r="D33594" s="199"/>
    </row>
    <row r="33596" spans="4:4" s="198" customFormat="1" ht="15.75" customHeight="1">
      <c r="D33596" s="199"/>
    </row>
    <row r="33598" spans="4:4" s="198" customFormat="1" ht="15.75" customHeight="1">
      <c r="D33598" s="199"/>
    </row>
    <row r="33600" spans="4:4" s="198" customFormat="1" ht="15.75" customHeight="1">
      <c r="D33600" s="199"/>
    </row>
    <row r="33602" spans="4:4" s="198" customFormat="1" ht="15.75" customHeight="1">
      <c r="D33602" s="199"/>
    </row>
    <row r="33604" spans="4:4" s="198" customFormat="1" ht="15.75" customHeight="1">
      <c r="D33604" s="199"/>
    </row>
    <row r="33606" spans="4:4" s="198" customFormat="1" ht="15.75" customHeight="1">
      <c r="D33606" s="199"/>
    </row>
    <row r="33608" spans="4:4" s="198" customFormat="1" ht="15.75" customHeight="1">
      <c r="D33608" s="199"/>
    </row>
    <row r="33610" spans="4:4" s="198" customFormat="1" ht="15.75" customHeight="1">
      <c r="D33610" s="199"/>
    </row>
    <row r="33612" spans="4:4" s="198" customFormat="1" ht="15.75" customHeight="1">
      <c r="D33612" s="199"/>
    </row>
    <row r="33614" spans="4:4" s="198" customFormat="1" ht="15.75" customHeight="1">
      <c r="D33614" s="199"/>
    </row>
    <row r="33616" spans="4:4" s="198" customFormat="1" ht="15.75" customHeight="1">
      <c r="D33616" s="199"/>
    </row>
    <row r="33618" spans="4:4" s="198" customFormat="1" ht="15.75" customHeight="1">
      <c r="D33618" s="199"/>
    </row>
    <row r="33620" spans="4:4" s="198" customFormat="1" ht="15.75" customHeight="1">
      <c r="D33620" s="199"/>
    </row>
    <row r="33622" spans="4:4" s="198" customFormat="1" ht="15.75" customHeight="1">
      <c r="D33622" s="199"/>
    </row>
    <row r="33624" spans="4:4" s="198" customFormat="1" ht="15.75" customHeight="1">
      <c r="D33624" s="199"/>
    </row>
    <row r="33626" spans="4:4" s="198" customFormat="1" ht="15.75" customHeight="1">
      <c r="D33626" s="199"/>
    </row>
    <row r="33628" spans="4:4" s="198" customFormat="1" ht="15.75" customHeight="1">
      <c r="D33628" s="199"/>
    </row>
    <row r="33630" spans="4:4" s="198" customFormat="1" ht="15.75" customHeight="1">
      <c r="D33630" s="199"/>
    </row>
    <row r="33632" spans="4:4" s="198" customFormat="1" ht="15.75" customHeight="1">
      <c r="D33632" s="199"/>
    </row>
    <row r="33634" spans="4:4" s="198" customFormat="1" ht="15.75" customHeight="1">
      <c r="D33634" s="199"/>
    </row>
    <row r="33636" spans="4:4" s="198" customFormat="1" ht="15.75" customHeight="1">
      <c r="D33636" s="199"/>
    </row>
    <row r="33638" spans="4:4" s="198" customFormat="1" ht="15.75" customHeight="1">
      <c r="D33638" s="199"/>
    </row>
    <row r="33640" spans="4:4" s="198" customFormat="1" ht="15.75" customHeight="1">
      <c r="D33640" s="199"/>
    </row>
    <row r="33642" spans="4:4" s="198" customFormat="1" ht="15.75" customHeight="1">
      <c r="D33642" s="199"/>
    </row>
    <row r="33644" spans="4:4" s="198" customFormat="1" ht="15.75" customHeight="1">
      <c r="D33644" s="199"/>
    </row>
    <row r="33646" spans="4:4" s="198" customFormat="1" ht="15.75" customHeight="1">
      <c r="D33646" s="199"/>
    </row>
    <row r="33648" spans="4:4" s="198" customFormat="1" ht="15.75" customHeight="1">
      <c r="D33648" s="199"/>
    </row>
    <row r="33650" spans="4:4" s="198" customFormat="1" ht="15.75" customHeight="1">
      <c r="D33650" s="199"/>
    </row>
    <row r="33652" spans="4:4" s="198" customFormat="1" ht="15.75" customHeight="1">
      <c r="D33652" s="199"/>
    </row>
    <row r="33654" spans="4:4" s="198" customFormat="1" ht="15.75" customHeight="1">
      <c r="D33654" s="199"/>
    </row>
    <row r="33656" spans="4:4" s="198" customFormat="1" ht="15.75" customHeight="1">
      <c r="D33656" s="199"/>
    </row>
    <row r="33658" spans="4:4" s="198" customFormat="1" ht="15.75" customHeight="1">
      <c r="D33658" s="199"/>
    </row>
    <row r="33660" spans="4:4" s="198" customFormat="1" ht="15.75" customHeight="1">
      <c r="D33660" s="199"/>
    </row>
    <row r="33662" spans="4:4" s="198" customFormat="1" ht="15.75" customHeight="1">
      <c r="D33662" s="199"/>
    </row>
    <row r="33664" spans="4:4" s="198" customFormat="1" ht="15.75" customHeight="1">
      <c r="D33664" s="199"/>
    </row>
    <row r="33666" spans="4:4" s="198" customFormat="1" ht="15.75" customHeight="1">
      <c r="D33666" s="199"/>
    </row>
    <row r="33668" spans="4:4" s="198" customFormat="1" ht="15.75" customHeight="1">
      <c r="D33668" s="199"/>
    </row>
    <row r="33670" spans="4:4" s="198" customFormat="1" ht="15.75" customHeight="1">
      <c r="D33670" s="199"/>
    </row>
    <row r="33672" spans="4:4" s="198" customFormat="1" ht="15.75" customHeight="1">
      <c r="D33672" s="199"/>
    </row>
    <row r="33674" spans="4:4" s="198" customFormat="1" ht="15.75" customHeight="1">
      <c r="D33674" s="199"/>
    </row>
    <row r="33676" spans="4:4" s="198" customFormat="1" ht="15.75" customHeight="1">
      <c r="D33676" s="199"/>
    </row>
    <row r="33678" spans="4:4" s="198" customFormat="1" ht="15.75" customHeight="1">
      <c r="D33678" s="199"/>
    </row>
    <row r="33680" spans="4:4" s="198" customFormat="1" ht="15.75" customHeight="1">
      <c r="D33680" s="199"/>
    </row>
    <row r="33682" spans="4:4" s="198" customFormat="1" ht="15.75" customHeight="1">
      <c r="D33682" s="199"/>
    </row>
    <row r="33684" spans="4:4" s="198" customFormat="1" ht="15.75" customHeight="1">
      <c r="D33684" s="199"/>
    </row>
    <row r="33686" spans="4:4" s="198" customFormat="1" ht="15.75" customHeight="1">
      <c r="D33686" s="199"/>
    </row>
    <row r="33688" spans="4:4" s="198" customFormat="1" ht="15.75" customHeight="1">
      <c r="D33688" s="199"/>
    </row>
    <row r="33690" spans="4:4" s="198" customFormat="1" ht="15.75" customHeight="1">
      <c r="D33690" s="199"/>
    </row>
    <row r="33692" spans="4:4" s="198" customFormat="1" ht="15.75" customHeight="1">
      <c r="D33692" s="199"/>
    </row>
    <row r="33694" spans="4:4" s="198" customFormat="1" ht="15.75" customHeight="1">
      <c r="D33694" s="199"/>
    </row>
    <row r="33696" spans="4:4" s="198" customFormat="1" ht="15.75" customHeight="1">
      <c r="D33696" s="199"/>
    </row>
    <row r="33698" spans="4:4" s="198" customFormat="1" ht="15.75" customHeight="1">
      <c r="D33698" s="199"/>
    </row>
    <row r="33700" spans="4:4" s="198" customFormat="1" ht="15.75" customHeight="1">
      <c r="D33700" s="199"/>
    </row>
    <row r="33702" spans="4:4" s="198" customFormat="1" ht="15.75" customHeight="1">
      <c r="D33702" s="199"/>
    </row>
    <row r="33704" spans="4:4" s="198" customFormat="1" ht="15.75" customHeight="1">
      <c r="D33704" s="199"/>
    </row>
    <row r="33706" spans="4:4" s="198" customFormat="1" ht="15.75" customHeight="1">
      <c r="D33706" s="199"/>
    </row>
    <row r="33708" spans="4:4" s="198" customFormat="1" ht="15.75" customHeight="1">
      <c r="D33708" s="199"/>
    </row>
    <row r="33710" spans="4:4" s="198" customFormat="1" ht="15.75" customHeight="1">
      <c r="D33710" s="199"/>
    </row>
    <row r="33712" spans="4:4" s="198" customFormat="1" ht="15.75" customHeight="1">
      <c r="D33712" s="199"/>
    </row>
    <row r="33714" spans="4:4" s="198" customFormat="1" ht="15.75" customHeight="1">
      <c r="D33714" s="199"/>
    </row>
    <row r="33716" spans="4:4" s="198" customFormat="1" ht="15.75" customHeight="1">
      <c r="D33716" s="199"/>
    </row>
    <row r="33718" spans="4:4" s="198" customFormat="1" ht="15.75" customHeight="1">
      <c r="D33718" s="199"/>
    </row>
    <row r="33720" spans="4:4" s="198" customFormat="1" ht="15.75" customHeight="1">
      <c r="D33720" s="199"/>
    </row>
    <row r="33722" spans="4:4" s="198" customFormat="1" ht="15.75" customHeight="1">
      <c r="D33722" s="199"/>
    </row>
    <row r="33724" spans="4:4" s="198" customFormat="1" ht="15.75" customHeight="1">
      <c r="D33724" s="199"/>
    </row>
    <row r="33726" spans="4:4" s="198" customFormat="1" ht="15.75" customHeight="1">
      <c r="D33726" s="199"/>
    </row>
    <row r="33728" spans="4:4" s="198" customFormat="1" ht="15.75" customHeight="1">
      <c r="D33728" s="199"/>
    </row>
    <row r="33730" spans="4:4" s="198" customFormat="1" ht="15.75" customHeight="1">
      <c r="D33730" s="199"/>
    </row>
    <row r="33732" spans="4:4" s="198" customFormat="1" ht="15.75" customHeight="1">
      <c r="D33732" s="199"/>
    </row>
    <row r="33734" spans="4:4" s="198" customFormat="1" ht="15.75" customHeight="1">
      <c r="D33734" s="199"/>
    </row>
    <row r="33736" spans="4:4" s="198" customFormat="1" ht="15.75" customHeight="1">
      <c r="D33736" s="199"/>
    </row>
    <row r="33738" spans="4:4" s="198" customFormat="1" ht="15.75" customHeight="1">
      <c r="D33738" s="199"/>
    </row>
    <row r="33740" spans="4:4" s="198" customFormat="1" ht="15.75" customHeight="1">
      <c r="D33740" s="199"/>
    </row>
    <row r="33742" spans="4:4" s="198" customFormat="1" ht="15.75" customHeight="1">
      <c r="D33742" s="199"/>
    </row>
    <row r="33744" spans="4:4" s="198" customFormat="1" ht="15.75" customHeight="1">
      <c r="D33744" s="199"/>
    </row>
    <row r="33746" spans="4:4" s="198" customFormat="1" ht="15.75" customHeight="1">
      <c r="D33746" s="199"/>
    </row>
    <row r="33748" spans="4:4" s="198" customFormat="1" ht="15.75" customHeight="1">
      <c r="D33748" s="199"/>
    </row>
    <row r="33750" spans="4:4" s="198" customFormat="1" ht="15.75" customHeight="1">
      <c r="D33750" s="199"/>
    </row>
    <row r="33752" spans="4:4" s="198" customFormat="1" ht="15.75" customHeight="1">
      <c r="D33752" s="199"/>
    </row>
    <row r="33754" spans="4:4" s="198" customFormat="1" ht="15.75" customHeight="1">
      <c r="D33754" s="199"/>
    </row>
    <row r="33756" spans="4:4" s="198" customFormat="1" ht="15.75" customHeight="1">
      <c r="D33756" s="199"/>
    </row>
    <row r="33758" spans="4:4" s="198" customFormat="1" ht="15.75" customHeight="1">
      <c r="D33758" s="199"/>
    </row>
    <row r="33760" spans="4:4" s="198" customFormat="1" ht="15.75" customHeight="1">
      <c r="D33760" s="199"/>
    </row>
    <row r="33762" spans="4:4" s="198" customFormat="1" ht="15.75" customHeight="1">
      <c r="D33762" s="199"/>
    </row>
    <row r="33764" spans="4:4" s="198" customFormat="1" ht="15.75" customHeight="1">
      <c r="D33764" s="199"/>
    </row>
    <row r="33766" spans="4:4" s="198" customFormat="1" ht="15.75" customHeight="1">
      <c r="D33766" s="199"/>
    </row>
    <row r="33768" spans="4:4" s="198" customFormat="1" ht="15.75" customHeight="1">
      <c r="D33768" s="199"/>
    </row>
    <row r="33770" spans="4:4" s="198" customFormat="1" ht="15.75" customHeight="1">
      <c r="D33770" s="199"/>
    </row>
    <row r="33772" spans="4:4" s="198" customFormat="1" ht="15.75" customHeight="1">
      <c r="D33772" s="199"/>
    </row>
    <row r="33774" spans="4:4" s="198" customFormat="1" ht="15.75" customHeight="1">
      <c r="D33774" s="199"/>
    </row>
    <row r="33776" spans="4:4" s="198" customFormat="1" ht="15.75" customHeight="1">
      <c r="D33776" s="199"/>
    </row>
    <row r="33778" spans="4:4" s="198" customFormat="1" ht="15.75" customHeight="1">
      <c r="D33778" s="199"/>
    </row>
    <row r="33780" spans="4:4" s="198" customFormat="1" ht="15.75" customHeight="1">
      <c r="D33780" s="199"/>
    </row>
    <row r="33782" spans="4:4" s="198" customFormat="1" ht="15.75" customHeight="1">
      <c r="D33782" s="199"/>
    </row>
    <row r="33784" spans="4:4" s="198" customFormat="1" ht="15.75" customHeight="1">
      <c r="D33784" s="199"/>
    </row>
    <row r="33786" spans="4:4" s="198" customFormat="1" ht="15.75" customHeight="1">
      <c r="D33786" s="199"/>
    </row>
    <row r="33788" spans="4:4" s="198" customFormat="1" ht="15.75" customHeight="1">
      <c r="D33788" s="199"/>
    </row>
    <row r="33790" spans="4:4" s="198" customFormat="1" ht="15.75" customHeight="1">
      <c r="D33790" s="199"/>
    </row>
    <row r="33792" spans="4:4" s="198" customFormat="1" ht="15.75" customHeight="1">
      <c r="D33792" s="199"/>
    </row>
    <row r="33794" spans="4:4" s="198" customFormat="1" ht="15.75" customHeight="1">
      <c r="D33794" s="199"/>
    </row>
    <row r="33796" spans="4:4" s="198" customFormat="1" ht="15.75" customHeight="1">
      <c r="D33796" s="199"/>
    </row>
    <row r="33798" spans="4:4" s="198" customFormat="1" ht="15.75" customHeight="1">
      <c r="D33798" s="199"/>
    </row>
    <row r="33800" spans="4:4" s="198" customFormat="1" ht="15.75" customHeight="1">
      <c r="D33800" s="199"/>
    </row>
    <row r="33802" spans="4:4" s="198" customFormat="1" ht="15.75" customHeight="1">
      <c r="D33802" s="199"/>
    </row>
    <row r="33804" spans="4:4" s="198" customFormat="1" ht="15.75" customHeight="1">
      <c r="D33804" s="199"/>
    </row>
    <row r="33806" spans="4:4" s="198" customFormat="1" ht="15.75" customHeight="1">
      <c r="D33806" s="199"/>
    </row>
    <row r="33808" spans="4:4" s="198" customFormat="1" ht="15.75" customHeight="1">
      <c r="D33808" s="199"/>
    </row>
    <row r="33810" spans="4:4" s="198" customFormat="1" ht="15.75" customHeight="1">
      <c r="D33810" s="199"/>
    </row>
    <row r="33812" spans="4:4" s="198" customFormat="1" ht="15.75" customHeight="1">
      <c r="D33812" s="199"/>
    </row>
    <row r="33814" spans="4:4" s="198" customFormat="1" ht="15.75" customHeight="1">
      <c r="D33814" s="199"/>
    </row>
    <row r="33816" spans="4:4" s="198" customFormat="1" ht="15.75" customHeight="1">
      <c r="D33816" s="199"/>
    </row>
    <row r="33818" spans="4:4" s="198" customFormat="1" ht="15.75" customHeight="1">
      <c r="D33818" s="199"/>
    </row>
    <row r="33820" spans="4:4" s="198" customFormat="1" ht="15.75" customHeight="1">
      <c r="D33820" s="199"/>
    </row>
    <row r="33822" spans="4:4" s="198" customFormat="1" ht="15.75" customHeight="1">
      <c r="D33822" s="199"/>
    </row>
    <row r="33824" spans="4:4" s="198" customFormat="1" ht="15.75" customHeight="1">
      <c r="D33824" s="199"/>
    </row>
    <row r="33826" spans="4:4" s="198" customFormat="1" ht="15.75" customHeight="1">
      <c r="D33826" s="199"/>
    </row>
    <row r="33828" spans="4:4" s="198" customFormat="1" ht="15.75" customHeight="1">
      <c r="D33828" s="199"/>
    </row>
    <row r="33830" spans="4:4" s="198" customFormat="1" ht="15.75" customHeight="1">
      <c r="D33830" s="199"/>
    </row>
    <row r="33832" spans="4:4" s="198" customFormat="1" ht="15.75" customHeight="1">
      <c r="D33832" s="199"/>
    </row>
    <row r="33834" spans="4:4" s="198" customFormat="1" ht="15.75" customHeight="1">
      <c r="D33834" s="199"/>
    </row>
    <row r="33836" spans="4:4" s="198" customFormat="1" ht="15.75" customHeight="1">
      <c r="D33836" s="199"/>
    </row>
    <row r="33838" spans="4:4" s="198" customFormat="1" ht="15.75" customHeight="1">
      <c r="D33838" s="199"/>
    </row>
    <row r="33840" spans="4:4" s="198" customFormat="1" ht="15.75" customHeight="1">
      <c r="D33840" s="199"/>
    </row>
    <row r="33842" spans="4:4" s="198" customFormat="1" ht="15.75" customHeight="1">
      <c r="D33842" s="199"/>
    </row>
    <row r="33844" spans="4:4" s="198" customFormat="1" ht="15.75" customHeight="1">
      <c r="D33844" s="199"/>
    </row>
    <row r="33846" spans="4:4" s="198" customFormat="1" ht="15.75" customHeight="1">
      <c r="D33846" s="199"/>
    </row>
    <row r="33848" spans="4:4" s="198" customFormat="1" ht="15.75" customHeight="1">
      <c r="D33848" s="199"/>
    </row>
    <row r="33850" spans="4:4" s="198" customFormat="1" ht="15.75" customHeight="1">
      <c r="D33850" s="199"/>
    </row>
    <row r="33852" spans="4:4" s="198" customFormat="1" ht="15.75" customHeight="1">
      <c r="D33852" s="199"/>
    </row>
    <row r="33854" spans="4:4" s="198" customFormat="1" ht="15.75" customHeight="1">
      <c r="D33854" s="199"/>
    </row>
    <row r="33856" spans="4:4" s="198" customFormat="1" ht="15.75" customHeight="1">
      <c r="D33856" s="199"/>
    </row>
    <row r="33858" spans="4:4" s="198" customFormat="1" ht="15.75" customHeight="1">
      <c r="D33858" s="199"/>
    </row>
    <row r="33860" spans="4:4" s="198" customFormat="1" ht="15.75" customHeight="1">
      <c r="D33860" s="199"/>
    </row>
    <row r="33862" spans="4:4" s="198" customFormat="1" ht="15.75" customHeight="1">
      <c r="D33862" s="199"/>
    </row>
    <row r="33864" spans="4:4" s="198" customFormat="1" ht="15.75" customHeight="1">
      <c r="D33864" s="199"/>
    </row>
    <row r="33866" spans="4:4" s="198" customFormat="1" ht="15.75" customHeight="1">
      <c r="D33866" s="199"/>
    </row>
    <row r="33868" spans="4:4" s="198" customFormat="1" ht="15.75" customHeight="1">
      <c r="D33868" s="199"/>
    </row>
    <row r="33870" spans="4:4" s="198" customFormat="1" ht="15.75" customHeight="1">
      <c r="D33870" s="199"/>
    </row>
    <row r="33872" spans="4:4" s="198" customFormat="1" ht="15.75" customHeight="1">
      <c r="D33872" s="199"/>
    </row>
    <row r="33874" spans="4:4" s="198" customFormat="1" ht="15.75" customHeight="1">
      <c r="D33874" s="199"/>
    </row>
    <row r="33876" spans="4:4" s="198" customFormat="1" ht="15.75" customHeight="1">
      <c r="D33876" s="199"/>
    </row>
    <row r="33878" spans="4:4" s="198" customFormat="1" ht="15.75" customHeight="1">
      <c r="D33878" s="199"/>
    </row>
    <row r="33880" spans="4:4" s="198" customFormat="1" ht="15.75" customHeight="1">
      <c r="D33880" s="199"/>
    </row>
    <row r="33882" spans="4:4" s="198" customFormat="1" ht="15.75" customHeight="1">
      <c r="D33882" s="199"/>
    </row>
    <row r="33884" spans="4:4" s="198" customFormat="1" ht="15.75" customHeight="1">
      <c r="D33884" s="199"/>
    </row>
    <row r="33886" spans="4:4" s="198" customFormat="1" ht="15.75" customHeight="1">
      <c r="D33886" s="199"/>
    </row>
    <row r="33888" spans="4:4" s="198" customFormat="1" ht="15.75" customHeight="1">
      <c r="D33888" s="199"/>
    </row>
    <row r="33890" spans="4:4" s="198" customFormat="1" ht="15.75" customHeight="1">
      <c r="D33890" s="199"/>
    </row>
    <row r="33892" spans="4:4" s="198" customFormat="1" ht="15.75" customHeight="1">
      <c r="D33892" s="199"/>
    </row>
    <row r="33894" spans="4:4" s="198" customFormat="1" ht="15.75" customHeight="1">
      <c r="D33894" s="199"/>
    </row>
    <row r="33896" spans="4:4" s="198" customFormat="1" ht="15.75" customHeight="1">
      <c r="D33896" s="199"/>
    </row>
    <row r="33898" spans="4:4" s="198" customFormat="1" ht="15.75" customHeight="1">
      <c r="D33898" s="199"/>
    </row>
    <row r="33900" spans="4:4" s="198" customFormat="1" ht="15.75" customHeight="1">
      <c r="D33900" s="199"/>
    </row>
    <row r="33902" spans="4:4" s="198" customFormat="1" ht="15.75" customHeight="1">
      <c r="D33902" s="199"/>
    </row>
    <row r="33904" spans="4:4" s="198" customFormat="1" ht="15.75" customHeight="1">
      <c r="D33904" s="199"/>
    </row>
    <row r="33906" spans="4:4" s="198" customFormat="1" ht="15.75" customHeight="1">
      <c r="D33906" s="199"/>
    </row>
    <row r="33908" spans="4:4" s="198" customFormat="1" ht="15.75" customHeight="1">
      <c r="D33908" s="199"/>
    </row>
    <row r="33910" spans="4:4" s="198" customFormat="1" ht="15.75" customHeight="1">
      <c r="D33910" s="199"/>
    </row>
    <row r="33912" spans="4:4" s="198" customFormat="1" ht="15.75" customHeight="1">
      <c r="D33912" s="199"/>
    </row>
    <row r="33914" spans="4:4" s="198" customFormat="1" ht="15.75" customHeight="1">
      <c r="D33914" s="199"/>
    </row>
    <row r="33916" spans="4:4" s="198" customFormat="1" ht="15.75" customHeight="1">
      <c r="D33916" s="199"/>
    </row>
    <row r="33918" spans="4:4" s="198" customFormat="1" ht="15.75" customHeight="1">
      <c r="D33918" s="199"/>
    </row>
    <row r="33920" spans="4:4" s="198" customFormat="1" ht="15.75" customHeight="1">
      <c r="D33920" s="199"/>
    </row>
    <row r="33922" spans="4:4" s="198" customFormat="1" ht="15.75" customHeight="1">
      <c r="D33922" s="199"/>
    </row>
    <row r="33924" spans="4:4" s="198" customFormat="1" ht="15.75" customHeight="1">
      <c r="D33924" s="199"/>
    </row>
    <row r="33926" spans="4:4" s="198" customFormat="1" ht="15.75" customHeight="1">
      <c r="D33926" s="199"/>
    </row>
    <row r="33928" spans="4:4" s="198" customFormat="1" ht="15.75" customHeight="1">
      <c r="D33928" s="199"/>
    </row>
    <row r="33930" spans="4:4" s="198" customFormat="1" ht="15.75" customHeight="1">
      <c r="D33930" s="199"/>
    </row>
    <row r="33932" spans="4:4" s="198" customFormat="1" ht="15.75" customHeight="1">
      <c r="D33932" s="199"/>
    </row>
    <row r="33934" spans="4:4" s="198" customFormat="1" ht="15.75" customHeight="1">
      <c r="D33934" s="199"/>
    </row>
    <row r="33936" spans="4:4" s="198" customFormat="1" ht="15.75" customHeight="1">
      <c r="D33936" s="199"/>
    </row>
    <row r="33938" spans="4:4" s="198" customFormat="1" ht="15.75" customHeight="1">
      <c r="D33938" s="199"/>
    </row>
    <row r="33940" spans="4:4" s="198" customFormat="1" ht="15.75" customHeight="1">
      <c r="D33940" s="199"/>
    </row>
    <row r="33942" spans="4:4" s="198" customFormat="1" ht="15.75" customHeight="1">
      <c r="D33942" s="199"/>
    </row>
    <row r="33944" spans="4:4" s="198" customFormat="1" ht="15.75" customHeight="1">
      <c r="D33944" s="199"/>
    </row>
    <row r="33946" spans="4:4" s="198" customFormat="1" ht="15.75" customHeight="1">
      <c r="D33946" s="199"/>
    </row>
    <row r="33948" spans="4:4" s="198" customFormat="1" ht="15.75" customHeight="1">
      <c r="D33948" s="199"/>
    </row>
    <row r="33950" spans="4:4" s="198" customFormat="1" ht="15.75" customHeight="1">
      <c r="D33950" s="199"/>
    </row>
    <row r="33952" spans="4:4" s="198" customFormat="1" ht="15.75" customHeight="1">
      <c r="D33952" s="199"/>
    </row>
    <row r="33954" spans="4:4" s="198" customFormat="1" ht="15.75" customHeight="1">
      <c r="D33954" s="199"/>
    </row>
    <row r="33956" spans="4:4" s="198" customFormat="1" ht="15.75" customHeight="1">
      <c r="D33956" s="199"/>
    </row>
    <row r="33958" spans="4:4" s="198" customFormat="1" ht="15.75" customHeight="1">
      <c r="D33958" s="199"/>
    </row>
    <row r="33960" spans="4:4" s="198" customFormat="1" ht="15.75" customHeight="1">
      <c r="D33960" s="199"/>
    </row>
    <row r="33962" spans="4:4" s="198" customFormat="1" ht="15.75" customHeight="1">
      <c r="D33962" s="199"/>
    </row>
    <row r="33964" spans="4:4" s="198" customFormat="1" ht="15.75" customHeight="1">
      <c r="D33964" s="199"/>
    </row>
    <row r="33966" spans="4:4" s="198" customFormat="1" ht="15.75" customHeight="1">
      <c r="D33966" s="199"/>
    </row>
    <row r="33968" spans="4:4" s="198" customFormat="1" ht="15.75" customHeight="1">
      <c r="D33968" s="199"/>
    </row>
    <row r="33970" spans="4:4" s="198" customFormat="1" ht="15.75" customHeight="1">
      <c r="D33970" s="199"/>
    </row>
    <row r="33972" spans="4:4" s="198" customFormat="1" ht="15.75" customHeight="1">
      <c r="D33972" s="199"/>
    </row>
    <row r="33974" spans="4:4" s="198" customFormat="1" ht="15.75" customHeight="1">
      <c r="D33974" s="199"/>
    </row>
    <row r="33976" spans="4:4" s="198" customFormat="1" ht="15.75" customHeight="1">
      <c r="D33976" s="199"/>
    </row>
    <row r="33978" spans="4:4" s="198" customFormat="1" ht="15.75" customHeight="1">
      <c r="D33978" s="199"/>
    </row>
    <row r="33980" spans="4:4" s="198" customFormat="1" ht="15.75" customHeight="1">
      <c r="D33980" s="199"/>
    </row>
    <row r="33982" spans="4:4" s="198" customFormat="1" ht="15.75" customHeight="1">
      <c r="D33982" s="199"/>
    </row>
    <row r="33984" spans="4:4" s="198" customFormat="1" ht="15.75" customHeight="1">
      <c r="D33984" s="199"/>
    </row>
    <row r="33986" spans="4:4" s="198" customFormat="1" ht="15.75" customHeight="1">
      <c r="D33986" s="199"/>
    </row>
    <row r="33988" spans="4:4" s="198" customFormat="1" ht="15.75" customHeight="1">
      <c r="D33988" s="199"/>
    </row>
    <row r="33990" spans="4:4" s="198" customFormat="1" ht="15.75" customHeight="1">
      <c r="D33990" s="199"/>
    </row>
    <row r="33992" spans="4:4" s="198" customFormat="1" ht="15.75" customHeight="1">
      <c r="D33992" s="199"/>
    </row>
    <row r="33994" spans="4:4" s="198" customFormat="1" ht="15.75" customHeight="1">
      <c r="D33994" s="199"/>
    </row>
    <row r="33996" spans="4:4" s="198" customFormat="1" ht="15.75" customHeight="1">
      <c r="D33996" s="199"/>
    </row>
    <row r="33998" spans="4:4" s="198" customFormat="1" ht="15.75" customHeight="1">
      <c r="D33998" s="199"/>
    </row>
    <row r="34000" spans="4:4" s="198" customFormat="1" ht="15.75" customHeight="1">
      <c r="D34000" s="199"/>
    </row>
    <row r="34002" spans="4:4" s="198" customFormat="1" ht="15.75" customHeight="1">
      <c r="D34002" s="199"/>
    </row>
    <row r="34004" spans="4:4" s="198" customFormat="1" ht="15.75" customHeight="1">
      <c r="D34004" s="199"/>
    </row>
    <row r="34006" spans="4:4" s="198" customFormat="1" ht="15.75" customHeight="1">
      <c r="D34006" s="199"/>
    </row>
    <row r="34008" spans="4:4" s="198" customFormat="1" ht="15.75" customHeight="1">
      <c r="D34008" s="199"/>
    </row>
    <row r="34010" spans="4:4" s="198" customFormat="1" ht="15.75" customHeight="1">
      <c r="D34010" s="199"/>
    </row>
    <row r="34012" spans="4:4" s="198" customFormat="1" ht="15.75" customHeight="1">
      <c r="D34012" s="199"/>
    </row>
    <row r="34014" spans="4:4" s="198" customFormat="1" ht="15.75" customHeight="1">
      <c r="D34014" s="199"/>
    </row>
    <row r="34016" spans="4:4" s="198" customFormat="1" ht="15.75" customHeight="1">
      <c r="D34016" s="199"/>
    </row>
    <row r="34018" spans="4:4" s="198" customFormat="1" ht="15.75" customHeight="1">
      <c r="D34018" s="199"/>
    </row>
    <row r="34020" spans="4:4" s="198" customFormat="1" ht="15.75" customHeight="1">
      <c r="D34020" s="199"/>
    </row>
    <row r="34022" spans="4:4" s="198" customFormat="1" ht="15.75" customHeight="1">
      <c r="D34022" s="199"/>
    </row>
    <row r="34024" spans="4:4" s="198" customFormat="1" ht="15.75" customHeight="1">
      <c r="D34024" s="199"/>
    </row>
    <row r="34026" spans="4:4" s="198" customFormat="1" ht="15.75" customHeight="1">
      <c r="D34026" s="199"/>
    </row>
    <row r="34028" spans="4:4" s="198" customFormat="1" ht="15.75" customHeight="1">
      <c r="D34028" s="199"/>
    </row>
    <row r="34030" spans="4:4" s="198" customFormat="1" ht="15.75" customHeight="1">
      <c r="D34030" s="199"/>
    </row>
    <row r="34032" spans="4:4" s="198" customFormat="1" ht="15.75" customHeight="1">
      <c r="D34032" s="199"/>
    </row>
    <row r="34034" spans="4:4" s="198" customFormat="1" ht="15.75" customHeight="1">
      <c r="D34034" s="199"/>
    </row>
    <row r="34036" spans="4:4" s="198" customFormat="1" ht="15.75" customHeight="1">
      <c r="D34036" s="199"/>
    </row>
    <row r="34038" spans="4:4" s="198" customFormat="1" ht="15.75" customHeight="1">
      <c r="D34038" s="199"/>
    </row>
    <row r="34040" spans="4:4" s="198" customFormat="1" ht="15.75" customHeight="1">
      <c r="D34040" s="199"/>
    </row>
    <row r="34042" spans="4:4" s="198" customFormat="1" ht="15.75" customHeight="1">
      <c r="D34042" s="199"/>
    </row>
    <row r="34044" spans="4:4" s="198" customFormat="1" ht="15.75" customHeight="1">
      <c r="D34044" s="199"/>
    </row>
    <row r="34046" spans="4:4" s="198" customFormat="1" ht="15.75" customHeight="1">
      <c r="D34046" s="199"/>
    </row>
    <row r="34048" spans="4:4" s="198" customFormat="1" ht="15.75" customHeight="1">
      <c r="D34048" s="199"/>
    </row>
    <row r="34050" spans="4:4" s="198" customFormat="1" ht="15.75" customHeight="1">
      <c r="D34050" s="199"/>
    </row>
    <row r="34052" spans="4:4" s="198" customFormat="1" ht="15.75" customHeight="1">
      <c r="D34052" s="199"/>
    </row>
    <row r="34054" spans="4:4" s="198" customFormat="1" ht="15.75" customHeight="1">
      <c r="D34054" s="199"/>
    </row>
    <row r="34056" spans="4:4" s="198" customFormat="1" ht="15.75" customHeight="1">
      <c r="D34056" s="199"/>
    </row>
    <row r="34058" spans="4:4" s="198" customFormat="1" ht="15.75" customHeight="1">
      <c r="D34058" s="199"/>
    </row>
    <row r="34060" spans="4:4" s="198" customFormat="1" ht="15.75" customHeight="1">
      <c r="D34060" s="199"/>
    </row>
    <row r="34062" spans="4:4" s="198" customFormat="1" ht="15.75" customHeight="1">
      <c r="D34062" s="199"/>
    </row>
    <row r="34064" spans="4:4" s="198" customFormat="1" ht="15.75" customHeight="1">
      <c r="D34064" s="199"/>
    </row>
    <row r="34066" spans="4:4" s="198" customFormat="1" ht="15.75" customHeight="1">
      <c r="D34066" s="199"/>
    </row>
    <row r="34068" spans="4:4" s="198" customFormat="1" ht="15.75" customHeight="1">
      <c r="D34068" s="199"/>
    </row>
    <row r="34070" spans="4:4" s="198" customFormat="1" ht="15.75" customHeight="1">
      <c r="D34070" s="199"/>
    </row>
    <row r="34072" spans="4:4" s="198" customFormat="1" ht="15.75" customHeight="1">
      <c r="D34072" s="199"/>
    </row>
    <row r="34074" spans="4:4" s="198" customFormat="1" ht="15.75" customHeight="1">
      <c r="D34074" s="199"/>
    </row>
    <row r="34076" spans="4:4" s="198" customFormat="1" ht="15.75" customHeight="1">
      <c r="D34076" s="199"/>
    </row>
    <row r="34078" spans="4:4" s="198" customFormat="1" ht="15.75" customHeight="1">
      <c r="D34078" s="199"/>
    </row>
    <row r="34080" spans="4:4" s="198" customFormat="1" ht="15.75" customHeight="1">
      <c r="D34080" s="199"/>
    </row>
    <row r="34082" spans="4:4" s="198" customFormat="1" ht="15.75" customHeight="1">
      <c r="D34082" s="199"/>
    </row>
    <row r="34084" spans="4:4" s="198" customFormat="1" ht="15.75" customHeight="1">
      <c r="D34084" s="199"/>
    </row>
    <row r="34086" spans="4:4" s="198" customFormat="1" ht="15.75" customHeight="1">
      <c r="D34086" s="199"/>
    </row>
    <row r="34088" spans="4:4" s="198" customFormat="1" ht="15.75" customHeight="1">
      <c r="D34088" s="199"/>
    </row>
    <row r="34090" spans="4:4" s="198" customFormat="1" ht="15.75" customHeight="1">
      <c r="D34090" s="199"/>
    </row>
    <row r="34092" spans="4:4" s="198" customFormat="1" ht="15.75" customHeight="1">
      <c r="D34092" s="199"/>
    </row>
    <row r="34094" spans="4:4" s="198" customFormat="1" ht="15.75" customHeight="1">
      <c r="D34094" s="199"/>
    </row>
    <row r="34096" spans="4:4" s="198" customFormat="1" ht="15.75" customHeight="1">
      <c r="D34096" s="199"/>
    </row>
    <row r="34098" spans="4:4" s="198" customFormat="1" ht="15.75" customHeight="1">
      <c r="D34098" s="199"/>
    </row>
    <row r="34100" spans="4:4" s="198" customFormat="1" ht="15.75" customHeight="1">
      <c r="D34100" s="199"/>
    </row>
    <row r="34102" spans="4:4" s="198" customFormat="1" ht="15.75" customHeight="1">
      <c r="D34102" s="199"/>
    </row>
    <row r="34104" spans="4:4" s="198" customFormat="1" ht="15.75" customHeight="1">
      <c r="D34104" s="199"/>
    </row>
    <row r="34106" spans="4:4" s="198" customFormat="1" ht="15.75" customHeight="1">
      <c r="D34106" s="199"/>
    </row>
    <row r="34108" spans="4:4" s="198" customFormat="1" ht="15.75" customHeight="1">
      <c r="D34108" s="199"/>
    </row>
    <row r="34110" spans="4:4" s="198" customFormat="1" ht="15.75" customHeight="1">
      <c r="D34110" s="199"/>
    </row>
    <row r="34112" spans="4:4" s="198" customFormat="1" ht="15.75" customHeight="1">
      <c r="D34112" s="199"/>
    </row>
    <row r="34114" spans="4:4" s="198" customFormat="1" ht="15.75" customHeight="1">
      <c r="D34114" s="199"/>
    </row>
    <row r="34116" spans="4:4" s="198" customFormat="1" ht="15.75" customHeight="1">
      <c r="D34116" s="199"/>
    </row>
    <row r="34118" spans="4:4" s="198" customFormat="1" ht="15.75" customHeight="1">
      <c r="D34118" s="199"/>
    </row>
    <row r="34120" spans="4:4" s="198" customFormat="1" ht="15.75" customHeight="1">
      <c r="D34120" s="199"/>
    </row>
    <row r="34122" spans="4:4" s="198" customFormat="1" ht="15.75" customHeight="1">
      <c r="D34122" s="199"/>
    </row>
    <row r="34124" spans="4:4" s="198" customFormat="1" ht="15.75" customHeight="1">
      <c r="D34124" s="199"/>
    </row>
    <row r="34126" spans="4:4" s="198" customFormat="1" ht="15.75" customHeight="1">
      <c r="D34126" s="199"/>
    </row>
    <row r="34128" spans="4:4" s="198" customFormat="1" ht="15.75" customHeight="1">
      <c r="D34128" s="199"/>
    </row>
    <row r="34130" spans="4:4" s="198" customFormat="1" ht="15.75" customHeight="1">
      <c r="D34130" s="199"/>
    </row>
    <row r="34132" spans="4:4" s="198" customFormat="1" ht="15.75" customHeight="1">
      <c r="D34132" s="199"/>
    </row>
    <row r="34134" spans="4:4" s="198" customFormat="1" ht="15.75" customHeight="1">
      <c r="D34134" s="199"/>
    </row>
    <row r="34136" spans="4:4" s="198" customFormat="1" ht="15.75" customHeight="1">
      <c r="D34136" s="199"/>
    </row>
    <row r="34138" spans="4:4" s="198" customFormat="1" ht="15.75" customHeight="1">
      <c r="D34138" s="199"/>
    </row>
    <row r="34140" spans="4:4" s="198" customFormat="1" ht="15.75" customHeight="1">
      <c r="D34140" s="199"/>
    </row>
    <row r="34142" spans="4:4" s="198" customFormat="1" ht="15.75" customHeight="1">
      <c r="D34142" s="199"/>
    </row>
    <row r="34144" spans="4:4" s="198" customFormat="1" ht="15.75" customHeight="1">
      <c r="D34144" s="199"/>
    </row>
    <row r="34146" spans="4:4" s="198" customFormat="1" ht="15.75" customHeight="1">
      <c r="D34146" s="199"/>
    </row>
    <row r="34148" spans="4:4" s="198" customFormat="1" ht="15.75" customHeight="1">
      <c r="D34148" s="199"/>
    </row>
    <row r="34150" spans="4:4" s="198" customFormat="1" ht="15.75" customHeight="1">
      <c r="D34150" s="199"/>
    </row>
    <row r="34152" spans="4:4" s="198" customFormat="1" ht="15.75" customHeight="1">
      <c r="D34152" s="199"/>
    </row>
    <row r="34154" spans="4:4" s="198" customFormat="1" ht="15.75" customHeight="1">
      <c r="D34154" s="199"/>
    </row>
    <row r="34156" spans="4:4" s="198" customFormat="1" ht="15.75" customHeight="1">
      <c r="D34156" s="199"/>
    </row>
    <row r="34158" spans="4:4" s="198" customFormat="1" ht="15.75" customHeight="1">
      <c r="D34158" s="199"/>
    </row>
    <row r="34160" spans="4:4" s="198" customFormat="1" ht="15.75" customHeight="1">
      <c r="D34160" s="199"/>
    </row>
    <row r="34162" spans="4:4" s="198" customFormat="1" ht="15.75" customHeight="1">
      <c r="D34162" s="199"/>
    </row>
    <row r="34164" spans="4:4" s="198" customFormat="1" ht="15.75" customHeight="1">
      <c r="D34164" s="199"/>
    </row>
    <row r="34166" spans="4:4" s="198" customFormat="1" ht="15.75" customHeight="1">
      <c r="D34166" s="199"/>
    </row>
    <row r="34168" spans="4:4" s="198" customFormat="1" ht="15.75" customHeight="1">
      <c r="D34168" s="199"/>
    </row>
    <row r="34170" spans="4:4" s="198" customFormat="1" ht="15.75" customHeight="1">
      <c r="D34170" s="199"/>
    </row>
    <row r="34172" spans="4:4" s="198" customFormat="1" ht="15.75" customHeight="1">
      <c r="D34172" s="199"/>
    </row>
    <row r="34174" spans="4:4" s="198" customFormat="1" ht="15.75" customHeight="1">
      <c r="D34174" s="199"/>
    </row>
    <row r="34176" spans="4:4" s="198" customFormat="1" ht="15.75" customHeight="1">
      <c r="D34176" s="199"/>
    </row>
    <row r="34178" spans="4:4" s="198" customFormat="1" ht="15.75" customHeight="1">
      <c r="D34178" s="199"/>
    </row>
    <row r="34180" spans="4:4" s="198" customFormat="1" ht="15.75" customHeight="1">
      <c r="D34180" s="199"/>
    </row>
    <row r="34182" spans="4:4" s="198" customFormat="1" ht="15.75" customHeight="1">
      <c r="D34182" s="199"/>
    </row>
    <row r="34184" spans="4:4" s="198" customFormat="1" ht="15.75" customHeight="1">
      <c r="D34184" s="199"/>
    </row>
    <row r="34186" spans="4:4" s="198" customFormat="1" ht="15.75" customHeight="1">
      <c r="D34186" s="199"/>
    </row>
    <row r="34188" spans="4:4" s="198" customFormat="1" ht="15.75" customHeight="1">
      <c r="D34188" s="199"/>
    </row>
    <row r="34190" spans="4:4" s="198" customFormat="1" ht="15.75" customHeight="1">
      <c r="D34190" s="199"/>
    </row>
    <row r="34192" spans="4:4" s="198" customFormat="1" ht="15.75" customHeight="1">
      <c r="D34192" s="199"/>
    </row>
    <row r="34194" spans="4:4" s="198" customFormat="1" ht="15.75" customHeight="1">
      <c r="D34194" s="199"/>
    </row>
    <row r="34196" spans="4:4" s="198" customFormat="1" ht="15.75" customHeight="1">
      <c r="D34196" s="199"/>
    </row>
    <row r="34198" spans="4:4" s="198" customFormat="1" ht="15.75" customHeight="1">
      <c r="D34198" s="199"/>
    </row>
    <row r="34200" spans="4:4" s="198" customFormat="1" ht="15.75" customHeight="1">
      <c r="D34200" s="199"/>
    </row>
    <row r="34202" spans="4:4" s="198" customFormat="1" ht="15.75" customHeight="1">
      <c r="D34202" s="199"/>
    </row>
    <row r="34204" spans="4:4" s="198" customFormat="1" ht="15.75" customHeight="1">
      <c r="D34204" s="199"/>
    </row>
    <row r="34206" spans="4:4" s="198" customFormat="1" ht="15.75" customHeight="1">
      <c r="D34206" s="199"/>
    </row>
    <row r="34208" spans="4:4" s="198" customFormat="1" ht="15.75" customHeight="1">
      <c r="D34208" s="199"/>
    </row>
    <row r="34210" spans="4:4" s="198" customFormat="1" ht="15.75" customHeight="1">
      <c r="D34210" s="199"/>
    </row>
    <row r="34212" spans="4:4" s="198" customFormat="1" ht="15.75" customHeight="1">
      <c r="D34212" s="199"/>
    </row>
    <row r="34214" spans="4:4" s="198" customFormat="1" ht="15.75" customHeight="1">
      <c r="D34214" s="199"/>
    </row>
    <row r="34216" spans="4:4" s="198" customFormat="1" ht="15.75" customHeight="1">
      <c r="D34216" s="199"/>
    </row>
    <row r="34218" spans="4:4" s="198" customFormat="1" ht="15.75" customHeight="1">
      <c r="D34218" s="199"/>
    </row>
    <row r="34220" spans="4:4" s="198" customFormat="1" ht="15.75" customHeight="1">
      <c r="D34220" s="199"/>
    </row>
    <row r="34222" spans="4:4" s="198" customFormat="1" ht="15.75" customHeight="1">
      <c r="D34222" s="199"/>
    </row>
    <row r="34224" spans="4:4" s="198" customFormat="1" ht="15.75" customHeight="1">
      <c r="D34224" s="199"/>
    </row>
    <row r="34226" spans="4:4" s="198" customFormat="1" ht="15.75" customHeight="1">
      <c r="D34226" s="199"/>
    </row>
    <row r="34228" spans="4:4" s="198" customFormat="1" ht="15.75" customHeight="1">
      <c r="D34228" s="199"/>
    </row>
    <row r="34230" spans="4:4" s="198" customFormat="1" ht="15.75" customHeight="1">
      <c r="D34230" s="199"/>
    </row>
    <row r="34232" spans="4:4" s="198" customFormat="1" ht="15.75" customHeight="1">
      <c r="D34232" s="199"/>
    </row>
    <row r="34234" spans="4:4" s="198" customFormat="1" ht="15.75" customHeight="1">
      <c r="D34234" s="199"/>
    </row>
    <row r="34236" spans="4:4" s="198" customFormat="1" ht="15.75" customHeight="1">
      <c r="D34236" s="199"/>
    </row>
    <row r="34238" spans="4:4" s="198" customFormat="1" ht="15.75" customHeight="1">
      <c r="D34238" s="199"/>
    </row>
    <row r="34240" spans="4:4" s="198" customFormat="1" ht="15.75" customHeight="1">
      <c r="D34240" s="199"/>
    </row>
    <row r="34242" spans="4:4" s="198" customFormat="1" ht="15.75" customHeight="1">
      <c r="D34242" s="199"/>
    </row>
    <row r="34244" spans="4:4" s="198" customFormat="1" ht="15.75" customHeight="1">
      <c r="D34244" s="199"/>
    </row>
    <row r="34246" spans="4:4" s="198" customFormat="1" ht="15.75" customHeight="1">
      <c r="D34246" s="199"/>
    </row>
    <row r="34248" spans="4:4" s="198" customFormat="1" ht="15.75" customHeight="1">
      <c r="D34248" s="199"/>
    </row>
    <row r="34250" spans="4:4" s="198" customFormat="1" ht="15.75" customHeight="1">
      <c r="D34250" s="199"/>
    </row>
    <row r="34252" spans="4:4" s="198" customFormat="1" ht="15.75" customHeight="1">
      <c r="D34252" s="199"/>
    </row>
    <row r="34254" spans="4:4" s="198" customFormat="1" ht="15.75" customHeight="1">
      <c r="D34254" s="199"/>
    </row>
    <row r="34256" spans="4:4" s="198" customFormat="1" ht="15.75" customHeight="1">
      <c r="D34256" s="199"/>
    </row>
    <row r="34258" spans="4:4" s="198" customFormat="1" ht="15.75" customHeight="1">
      <c r="D34258" s="199"/>
    </row>
    <row r="34260" spans="4:4" s="198" customFormat="1" ht="15.75" customHeight="1">
      <c r="D34260" s="199"/>
    </row>
    <row r="34262" spans="4:4" s="198" customFormat="1" ht="15.75" customHeight="1">
      <c r="D34262" s="199"/>
    </row>
    <row r="34264" spans="4:4" s="198" customFormat="1" ht="15.75" customHeight="1">
      <c r="D34264" s="199"/>
    </row>
    <row r="34266" spans="4:4" s="198" customFormat="1" ht="15.75" customHeight="1">
      <c r="D34266" s="199"/>
    </row>
    <row r="34268" spans="4:4" s="198" customFormat="1" ht="15.75" customHeight="1">
      <c r="D34268" s="199"/>
    </row>
    <row r="34270" spans="4:4" s="198" customFormat="1" ht="15.75" customHeight="1">
      <c r="D34270" s="199"/>
    </row>
    <row r="34272" spans="4:4" s="198" customFormat="1" ht="15.75" customHeight="1">
      <c r="D34272" s="199"/>
    </row>
    <row r="34274" spans="4:4" s="198" customFormat="1" ht="15.75" customHeight="1">
      <c r="D34274" s="199"/>
    </row>
    <row r="34276" spans="4:4" s="198" customFormat="1" ht="15.75" customHeight="1">
      <c r="D34276" s="199"/>
    </row>
    <row r="34278" spans="4:4" s="198" customFormat="1" ht="15.75" customHeight="1">
      <c r="D34278" s="199"/>
    </row>
    <row r="34280" spans="4:4" s="198" customFormat="1" ht="15.75" customHeight="1">
      <c r="D34280" s="199"/>
    </row>
    <row r="34282" spans="4:4" s="198" customFormat="1" ht="15.75" customHeight="1">
      <c r="D34282" s="199"/>
    </row>
    <row r="34284" spans="4:4" s="198" customFormat="1" ht="15.75" customHeight="1">
      <c r="D34284" s="199"/>
    </row>
    <row r="34286" spans="4:4" s="198" customFormat="1" ht="15.75" customHeight="1">
      <c r="D34286" s="199"/>
    </row>
    <row r="34288" spans="4:4" s="198" customFormat="1" ht="15.75" customHeight="1">
      <c r="D34288" s="199"/>
    </row>
    <row r="34290" spans="4:4" s="198" customFormat="1" ht="15.75" customHeight="1">
      <c r="D34290" s="199"/>
    </row>
    <row r="34292" spans="4:4" s="198" customFormat="1" ht="15.75" customHeight="1">
      <c r="D34292" s="199"/>
    </row>
    <row r="34294" spans="4:4" s="198" customFormat="1" ht="15.75" customHeight="1">
      <c r="D34294" s="199"/>
    </row>
    <row r="34296" spans="4:4" s="198" customFormat="1" ht="15.75" customHeight="1">
      <c r="D34296" s="199"/>
    </row>
    <row r="34298" spans="4:4" s="198" customFormat="1" ht="15.75" customHeight="1">
      <c r="D34298" s="199"/>
    </row>
    <row r="34300" spans="4:4" s="198" customFormat="1" ht="15.75" customHeight="1">
      <c r="D34300" s="199"/>
    </row>
    <row r="34302" spans="4:4" s="198" customFormat="1" ht="15.75" customHeight="1">
      <c r="D34302" s="199"/>
    </row>
    <row r="34304" spans="4:4" s="198" customFormat="1" ht="15.75" customHeight="1">
      <c r="D34304" s="199"/>
    </row>
    <row r="34306" spans="4:4" s="198" customFormat="1" ht="15.75" customHeight="1">
      <c r="D34306" s="199"/>
    </row>
    <row r="34308" spans="4:4" s="198" customFormat="1" ht="15.75" customHeight="1">
      <c r="D34308" s="199"/>
    </row>
    <row r="34310" spans="4:4" s="198" customFormat="1" ht="15.75" customHeight="1">
      <c r="D34310" s="199"/>
    </row>
    <row r="34312" spans="4:4" s="198" customFormat="1" ht="15.75" customHeight="1">
      <c r="D34312" s="199"/>
    </row>
    <row r="34314" spans="4:4" s="198" customFormat="1" ht="15.75" customHeight="1">
      <c r="D34314" s="199"/>
    </row>
    <row r="34316" spans="4:4" s="198" customFormat="1" ht="15.75" customHeight="1">
      <c r="D34316" s="199"/>
    </row>
    <row r="34318" spans="4:4" s="198" customFormat="1" ht="15.75" customHeight="1">
      <c r="D34318" s="199"/>
    </row>
    <row r="34320" spans="4:4" s="198" customFormat="1" ht="15.75" customHeight="1">
      <c r="D34320" s="199"/>
    </row>
    <row r="34322" spans="4:4" s="198" customFormat="1" ht="15.75" customHeight="1">
      <c r="D34322" s="199"/>
    </row>
    <row r="34324" spans="4:4" s="198" customFormat="1" ht="15.75" customHeight="1">
      <c r="D34324" s="199"/>
    </row>
    <row r="34326" spans="4:4" s="198" customFormat="1" ht="15.75" customHeight="1">
      <c r="D34326" s="199"/>
    </row>
    <row r="34328" spans="4:4" s="198" customFormat="1" ht="15.75" customHeight="1">
      <c r="D34328" s="199"/>
    </row>
    <row r="34330" spans="4:4" s="198" customFormat="1" ht="15.75" customHeight="1">
      <c r="D34330" s="199"/>
    </row>
    <row r="34332" spans="4:4" s="198" customFormat="1" ht="15.75" customHeight="1">
      <c r="D34332" s="199"/>
    </row>
    <row r="34334" spans="4:4" s="198" customFormat="1" ht="15.75" customHeight="1">
      <c r="D34334" s="199"/>
    </row>
    <row r="34336" spans="4:4" s="198" customFormat="1" ht="15.75" customHeight="1">
      <c r="D34336" s="199"/>
    </row>
    <row r="34338" spans="4:4" s="198" customFormat="1" ht="15.75" customHeight="1">
      <c r="D34338" s="199"/>
    </row>
    <row r="34340" spans="4:4" s="198" customFormat="1" ht="15.75" customHeight="1">
      <c r="D34340" s="199"/>
    </row>
    <row r="34342" spans="4:4" s="198" customFormat="1" ht="15.75" customHeight="1">
      <c r="D34342" s="199"/>
    </row>
    <row r="34344" spans="4:4" s="198" customFormat="1" ht="15.75" customHeight="1">
      <c r="D34344" s="199"/>
    </row>
    <row r="34346" spans="4:4" s="198" customFormat="1" ht="15.75" customHeight="1">
      <c r="D34346" s="199"/>
    </row>
    <row r="34348" spans="4:4" s="198" customFormat="1" ht="15.75" customHeight="1">
      <c r="D34348" s="199"/>
    </row>
    <row r="34350" spans="4:4" s="198" customFormat="1" ht="15.75" customHeight="1">
      <c r="D34350" s="199"/>
    </row>
    <row r="34352" spans="4:4" s="198" customFormat="1" ht="15.75" customHeight="1">
      <c r="D34352" s="199"/>
    </row>
    <row r="34354" spans="4:4" s="198" customFormat="1" ht="15.75" customHeight="1">
      <c r="D34354" s="199"/>
    </row>
    <row r="34356" spans="4:4" s="198" customFormat="1" ht="15.75" customHeight="1">
      <c r="D34356" s="199"/>
    </row>
    <row r="34358" spans="4:4" s="198" customFormat="1" ht="15.75" customHeight="1">
      <c r="D34358" s="199"/>
    </row>
    <row r="34360" spans="4:4" s="198" customFormat="1" ht="15.75" customHeight="1">
      <c r="D34360" s="199"/>
    </row>
    <row r="34362" spans="4:4" s="198" customFormat="1" ht="15.75" customHeight="1">
      <c r="D34362" s="199"/>
    </row>
    <row r="34364" spans="4:4" s="198" customFormat="1" ht="15.75" customHeight="1">
      <c r="D34364" s="199"/>
    </row>
    <row r="34366" spans="4:4" s="198" customFormat="1" ht="15.75" customHeight="1">
      <c r="D34366" s="199"/>
    </row>
    <row r="34368" spans="4:4" s="198" customFormat="1" ht="15.75" customHeight="1">
      <c r="D34368" s="199"/>
    </row>
    <row r="34370" spans="4:4" s="198" customFormat="1" ht="15.75" customHeight="1">
      <c r="D34370" s="199"/>
    </row>
    <row r="34372" spans="4:4" s="198" customFormat="1" ht="15.75" customHeight="1">
      <c r="D34372" s="199"/>
    </row>
    <row r="34374" spans="4:4" s="198" customFormat="1" ht="15.75" customHeight="1">
      <c r="D34374" s="199"/>
    </row>
    <row r="34376" spans="4:4" s="198" customFormat="1" ht="15.75" customHeight="1">
      <c r="D34376" s="199"/>
    </row>
    <row r="34378" spans="4:4" s="198" customFormat="1" ht="15.75" customHeight="1">
      <c r="D34378" s="199"/>
    </row>
    <row r="34380" spans="4:4" s="198" customFormat="1" ht="15.75" customHeight="1">
      <c r="D34380" s="199"/>
    </row>
    <row r="34382" spans="4:4" s="198" customFormat="1" ht="15.75" customHeight="1">
      <c r="D34382" s="199"/>
    </row>
    <row r="34384" spans="4:4" s="198" customFormat="1" ht="15.75" customHeight="1">
      <c r="D34384" s="199"/>
    </row>
    <row r="34386" spans="4:4" s="198" customFormat="1" ht="15.75" customHeight="1">
      <c r="D34386" s="199"/>
    </row>
    <row r="34388" spans="4:4" s="198" customFormat="1" ht="15.75" customHeight="1">
      <c r="D34388" s="199"/>
    </row>
    <row r="34390" spans="4:4" s="198" customFormat="1" ht="15.75" customHeight="1">
      <c r="D34390" s="199"/>
    </row>
    <row r="34392" spans="4:4" s="198" customFormat="1" ht="15.75" customHeight="1">
      <c r="D34392" s="199"/>
    </row>
    <row r="34394" spans="4:4" s="198" customFormat="1" ht="15.75" customHeight="1">
      <c r="D34394" s="199"/>
    </row>
    <row r="34396" spans="4:4" s="198" customFormat="1" ht="15.75" customHeight="1">
      <c r="D34396" s="199"/>
    </row>
    <row r="34398" spans="4:4" s="198" customFormat="1" ht="15.75" customHeight="1">
      <c r="D34398" s="199"/>
    </row>
    <row r="34400" spans="4:4" s="198" customFormat="1" ht="15.75" customHeight="1">
      <c r="D34400" s="199"/>
    </row>
    <row r="34402" spans="4:4" s="198" customFormat="1" ht="15.75" customHeight="1">
      <c r="D34402" s="199"/>
    </row>
    <row r="34404" spans="4:4" s="198" customFormat="1" ht="15.75" customHeight="1">
      <c r="D34404" s="199"/>
    </row>
    <row r="34406" spans="4:4" s="198" customFormat="1" ht="15.75" customHeight="1">
      <c r="D34406" s="199"/>
    </row>
    <row r="34408" spans="4:4" s="198" customFormat="1" ht="15.75" customHeight="1">
      <c r="D34408" s="199"/>
    </row>
    <row r="34410" spans="4:4" s="198" customFormat="1" ht="15.75" customHeight="1">
      <c r="D34410" s="199"/>
    </row>
    <row r="34412" spans="4:4" s="198" customFormat="1" ht="15.75" customHeight="1">
      <c r="D34412" s="199"/>
    </row>
    <row r="34414" spans="4:4" s="198" customFormat="1" ht="15.75" customHeight="1">
      <c r="D34414" s="199"/>
    </row>
    <row r="34416" spans="4:4" s="198" customFormat="1" ht="15.75" customHeight="1">
      <c r="D34416" s="199"/>
    </row>
    <row r="34418" spans="4:4" s="198" customFormat="1" ht="15.75" customHeight="1">
      <c r="D34418" s="199"/>
    </row>
    <row r="34420" spans="4:4" s="198" customFormat="1" ht="15.75" customHeight="1">
      <c r="D34420" s="199"/>
    </row>
    <row r="34422" spans="4:4" s="198" customFormat="1" ht="15.75" customHeight="1">
      <c r="D34422" s="199"/>
    </row>
    <row r="34424" spans="4:4" s="198" customFormat="1" ht="15.75" customHeight="1">
      <c r="D34424" s="199"/>
    </row>
    <row r="34426" spans="4:4" s="198" customFormat="1" ht="15.75" customHeight="1">
      <c r="D34426" s="199"/>
    </row>
    <row r="34428" spans="4:4" s="198" customFormat="1" ht="15.75" customHeight="1">
      <c r="D34428" s="199"/>
    </row>
    <row r="34430" spans="4:4" s="198" customFormat="1" ht="15.75" customHeight="1">
      <c r="D34430" s="199"/>
    </row>
    <row r="34432" spans="4:4" s="198" customFormat="1" ht="15.75" customHeight="1">
      <c r="D34432" s="199"/>
    </row>
    <row r="34434" spans="4:4" s="198" customFormat="1" ht="15.75" customHeight="1">
      <c r="D34434" s="199"/>
    </row>
    <row r="34436" spans="4:4" s="198" customFormat="1" ht="15.75" customHeight="1">
      <c r="D34436" s="199"/>
    </row>
    <row r="34438" spans="4:4" s="198" customFormat="1" ht="15.75" customHeight="1">
      <c r="D34438" s="199"/>
    </row>
    <row r="34440" spans="4:4" s="198" customFormat="1" ht="15.75" customHeight="1">
      <c r="D34440" s="199"/>
    </row>
    <row r="34442" spans="4:4" s="198" customFormat="1" ht="15.75" customHeight="1">
      <c r="D34442" s="199"/>
    </row>
    <row r="34444" spans="4:4" s="198" customFormat="1" ht="15.75" customHeight="1">
      <c r="D34444" s="199"/>
    </row>
    <row r="34446" spans="4:4" s="198" customFormat="1" ht="15.75" customHeight="1">
      <c r="D34446" s="199"/>
    </row>
    <row r="34448" spans="4:4" s="198" customFormat="1" ht="15.75" customHeight="1">
      <c r="D34448" s="199"/>
    </row>
    <row r="34450" spans="4:4" s="198" customFormat="1" ht="15.75" customHeight="1">
      <c r="D34450" s="199"/>
    </row>
    <row r="34452" spans="4:4" s="198" customFormat="1" ht="15.75" customHeight="1">
      <c r="D34452" s="199"/>
    </row>
    <row r="34454" spans="4:4" s="198" customFormat="1" ht="15.75" customHeight="1">
      <c r="D34454" s="199"/>
    </row>
    <row r="34456" spans="4:4" s="198" customFormat="1" ht="15.75" customHeight="1">
      <c r="D34456" s="199"/>
    </row>
    <row r="34458" spans="4:4" s="198" customFormat="1" ht="15.75" customHeight="1">
      <c r="D34458" s="199"/>
    </row>
    <row r="34460" spans="4:4" s="198" customFormat="1" ht="15.75" customHeight="1">
      <c r="D34460" s="199"/>
    </row>
    <row r="34462" spans="4:4" s="198" customFormat="1" ht="15.75" customHeight="1">
      <c r="D34462" s="199"/>
    </row>
    <row r="34464" spans="4:4" s="198" customFormat="1" ht="15.75" customHeight="1">
      <c r="D34464" s="199"/>
    </row>
    <row r="34466" spans="4:4" s="198" customFormat="1" ht="15.75" customHeight="1">
      <c r="D34466" s="199"/>
    </row>
    <row r="34468" spans="4:4" s="198" customFormat="1" ht="15.75" customHeight="1">
      <c r="D34468" s="199"/>
    </row>
    <row r="34470" spans="4:4" s="198" customFormat="1" ht="15.75" customHeight="1">
      <c r="D34470" s="199"/>
    </row>
    <row r="34472" spans="4:4" s="198" customFormat="1" ht="15.75" customHeight="1">
      <c r="D34472" s="199"/>
    </row>
    <row r="34474" spans="4:4" s="198" customFormat="1" ht="15.75" customHeight="1">
      <c r="D34474" s="199"/>
    </row>
    <row r="34476" spans="4:4" s="198" customFormat="1" ht="15.75" customHeight="1">
      <c r="D34476" s="199"/>
    </row>
    <row r="34478" spans="4:4" s="198" customFormat="1" ht="15.75" customHeight="1">
      <c r="D34478" s="199"/>
    </row>
    <row r="34480" spans="4:4" s="198" customFormat="1" ht="15.75" customHeight="1">
      <c r="D34480" s="199"/>
    </row>
    <row r="34482" spans="4:4" s="198" customFormat="1" ht="15.75" customHeight="1">
      <c r="D34482" s="199"/>
    </row>
    <row r="34484" spans="4:4" s="198" customFormat="1" ht="15.75" customHeight="1">
      <c r="D34484" s="199"/>
    </row>
    <row r="34486" spans="4:4" s="198" customFormat="1" ht="15.75" customHeight="1">
      <c r="D34486" s="199"/>
    </row>
    <row r="34488" spans="4:4" s="198" customFormat="1" ht="15.75" customHeight="1">
      <c r="D34488" s="199"/>
    </row>
    <row r="34490" spans="4:4" s="198" customFormat="1" ht="15.75" customHeight="1">
      <c r="D34490" s="199"/>
    </row>
    <row r="34492" spans="4:4" s="198" customFormat="1" ht="15.75" customHeight="1">
      <c r="D34492" s="199"/>
    </row>
    <row r="34494" spans="4:4" s="198" customFormat="1" ht="15.75" customHeight="1">
      <c r="D34494" s="199"/>
    </row>
    <row r="34496" spans="4:4" s="198" customFormat="1" ht="15.75" customHeight="1">
      <c r="D34496" s="199"/>
    </row>
    <row r="34498" spans="4:4" s="198" customFormat="1" ht="15.75" customHeight="1">
      <c r="D34498" s="199"/>
    </row>
    <row r="34500" spans="4:4" s="198" customFormat="1" ht="15.75" customHeight="1">
      <c r="D34500" s="199"/>
    </row>
    <row r="34502" spans="4:4" s="198" customFormat="1" ht="15.75" customHeight="1">
      <c r="D34502" s="199"/>
    </row>
    <row r="34504" spans="4:4" s="198" customFormat="1" ht="15.75" customHeight="1">
      <c r="D34504" s="199"/>
    </row>
    <row r="34506" spans="4:4" s="198" customFormat="1" ht="15.75" customHeight="1">
      <c r="D34506" s="199"/>
    </row>
    <row r="34508" spans="4:4" s="198" customFormat="1" ht="15.75" customHeight="1">
      <c r="D34508" s="199"/>
    </row>
    <row r="34510" spans="4:4" s="198" customFormat="1" ht="15.75" customHeight="1">
      <c r="D34510" s="199"/>
    </row>
    <row r="34512" spans="4:4" s="198" customFormat="1" ht="15.75" customHeight="1">
      <c r="D34512" s="199"/>
    </row>
    <row r="34514" spans="4:4" s="198" customFormat="1" ht="15.75" customHeight="1">
      <c r="D34514" s="199"/>
    </row>
    <row r="34516" spans="4:4" s="198" customFormat="1" ht="15.75" customHeight="1">
      <c r="D34516" s="199"/>
    </row>
    <row r="34518" spans="4:4" s="198" customFormat="1" ht="15.75" customHeight="1">
      <c r="D34518" s="199"/>
    </row>
    <row r="34520" spans="4:4" s="198" customFormat="1" ht="15.75" customHeight="1">
      <c r="D34520" s="199"/>
    </row>
    <row r="34522" spans="4:4" s="198" customFormat="1" ht="15.75" customHeight="1">
      <c r="D34522" s="199"/>
    </row>
    <row r="34524" spans="4:4" s="198" customFormat="1" ht="15.75" customHeight="1">
      <c r="D34524" s="199"/>
    </row>
    <row r="34526" spans="4:4" s="198" customFormat="1" ht="15.75" customHeight="1">
      <c r="D34526" s="199"/>
    </row>
    <row r="34528" spans="4:4" s="198" customFormat="1" ht="15.75" customHeight="1">
      <c r="D34528" s="199"/>
    </row>
    <row r="34530" spans="4:4" s="198" customFormat="1" ht="15.75" customHeight="1">
      <c r="D34530" s="199"/>
    </row>
    <row r="34532" spans="4:4" s="198" customFormat="1" ht="15.75" customHeight="1">
      <c r="D34532" s="199"/>
    </row>
    <row r="34534" spans="4:4" s="198" customFormat="1" ht="15.75" customHeight="1">
      <c r="D34534" s="199"/>
    </row>
    <row r="34536" spans="4:4" s="198" customFormat="1" ht="15.75" customHeight="1">
      <c r="D34536" s="199"/>
    </row>
    <row r="34538" spans="4:4" s="198" customFormat="1" ht="15.75" customHeight="1">
      <c r="D34538" s="199"/>
    </row>
    <row r="34540" spans="4:4" s="198" customFormat="1" ht="15.75" customHeight="1">
      <c r="D34540" s="199"/>
    </row>
    <row r="34542" spans="4:4" s="198" customFormat="1" ht="15.75" customHeight="1">
      <c r="D34542" s="199"/>
    </row>
    <row r="34544" spans="4:4" s="198" customFormat="1" ht="15.75" customHeight="1">
      <c r="D34544" s="199"/>
    </row>
    <row r="34546" spans="4:4" s="198" customFormat="1" ht="15.75" customHeight="1">
      <c r="D34546" s="199"/>
    </row>
    <row r="34548" spans="4:4" s="198" customFormat="1" ht="15.75" customHeight="1">
      <c r="D34548" s="199"/>
    </row>
    <row r="34550" spans="4:4" s="198" customFormat="1" ht="15.75" customHeight="1">
      <c r="D34550" s="199"/>
    </row>
    <row r="34552" spans="4:4" s="198" customFormat="1" ht="15.75" customHeight="1">
      <c r="D34552" s="199"/>
    </row>
    <row r="34554" spans="4:4" s="198" customFormat="1" ht="15.75" customHeight="1">
      <c r="D34554" s="199"/>
    </row>
    <row r="34556" spans="4:4" s="198" customFormat="1" ht="15.75" customHeight="1">
      <c r="D34556" s="199"/>
    </row>
    <row r="34558" spans="4:4" s="198" customFormat="1" ht="15.75" customHeight="1">
      <c r="D34558" s="199"/>
    </row>
    <row r="34560" spans="4:4" s="198" customFormat="1" ht="15.75" customHeight="1">
      <c r="D34560" s="199"/>
    </row>
    <row r="34562" spans="4:4" s="198" customFormat="1" ht="15.75" customHeight="1">
      <c r="D34562" s="199"/>
    </row>
    <row r="34564" spans="4:4" s="198" customFormat="1" ht="15.75" customHeight="1">
      <c r="D34564" s="199"/>
    </row>
    <row r="34566" spans="4:4" s="198" customFormat="1" ht="15.75" customHeight="1">
      <c r="D34566" s="199"/>
    </row>
    <row r="34568" spans="4:4" s="198" customFormat="1" ht="15.75" customHeight="1">
      <c r="D34568" s="199"/>
    </row>
    <row r="34570" spans="4:4" s="198" customFormat="1" ht="15.75" customHeight="1">
      <c r="D34570" s="199"/>
    </row>
    <row r="34572" spans="4:4" s="198" customFormat="1" ht="15.75" customHeight="1">
      <c r="D34572" s="199"/>
    </row>
    <row r="34574" spans="4:4" s="198" customFormat="1" ht="15.75" customHeight="1">
      <c r="D34574" s="199"/>
    </row>
    <row r="34576" spans="4:4" s="198" customFormat="1" ht="15.75" customHeight="1">
      <c r="D34576" s="199"/>
    </row>
    <row r="34578" spans="4:4" s="198" customFormat="1" ht="15.75" customHeight="1">
      <c r="D34578" s="199"/>
    </row>
    <row r="34580" spans="4:4" s="198" customFormat="1" ht="15.75" customHeight="1">
      <c r="D34580" s="199"/>
    </row>
    <row r="34582" spans="4:4" s="198" customFormat="1" ht="15.75" customHeight="1">
      <c r="D34582" s="199"/>
    </row>
    <row r="34584" spans="4:4" s="198" customFormat="1" ht="15.75" customHeight="1">
      <c r="D34584" s="199"/>
    </row>
    <row r="34586" spans="4:4" s="198" customFormat="1" ht="15.75" customHeight="1">
      <c r="D34586" s="199"/>
    </row>
    <row r="34588" spans="4:4" s="198" customFormat="1" ht="15.75" customHeight="1">
      <c r="D34588" s="199"/>
    </row>
    <row r="34590" spans="4:4" s="198" customFormat="1" ht="15.75" customHeight="1">
      <c r="D34590" s="199"/>
    </row>
    <row r="34592" spans="4:4" s="198" customFormat="1" ht="15.75" customHeight="1">
      <c r="D34592" s="199"/>
    </row>
    <row r="34594" spans="4:4" s="198" customFormat="1" ht="15.75" customHeight="1">
      <c r="D34594" s="199"/>
    </row>
    <row r="34596" spans="4:4" s="198" customFormat="1" ht="15.75" customHeight="1">
      <c r="D34596" s="199"/>
    </row>
    <row r="34598" spans="4:4" s="198" customFormat="1" ht="15.75" customHeight="1">
      <c r="D34598" s="199"/>
    </row>
    <row r="34600" spans="4:4" s="198" customFormat="1" ht="15.75" customHeight="1">
      <c r="D34600" s="199"/>
    </row>
    <row r="34602" spans="4:4" s="198" customFormat="1" ht="15.75" customHeight="1">
      <c r="D34602" s="199"/>
    </row>
    <row r="34604" spans="4:4" s="198" customFormat="1" ht="15.75" customHeight="1">
      <c r="D34604" s="199"/>
    </row>
    <row r="34606" spans="4:4" s="198" customFormat="1" ht="15.75" customHeight="1">
      <c r="D34606" s="199"/>
    </row>
    <row r="34608" spans="4:4" s="198" customFormat="1" ht="15.75" customHeight="1">
      <c r="D34608" s="199"/>
    </row>
    <row r="34610" spans="4:4" s="198" customFormat="1" ht="15.75" customHeight="1">
      <c r="D34610" s="199"/>
    </row>
    <row r="34612" spans="4:4" s="198" customFormat="1" ht="15.75" customHeight="1">
      <c r="D34612" s="199"/>
    </row>
    <row r="34614" spans="4:4" s="198" customFormat="1" ht="15.75" customHeight="1">
      <c r="D34614" s="199"/>
    </row>
    <row r="34616" spans="4:4" s="198" customFormat="1" ht="15.75" customHeight="1">
      <c r="D34616" s="199"/>
    </row>
    <row r="34618" spans="4:4" s="198" customFormat="1" ht="15.75" customHeight="1">
      <c r="D34618" s="199"/>
    </row>
    <row r="34620" spans="4:4" s="198" customFormat="1" ht="15.75" customHeight="1">
      <c r="D34620" s="199"/>
    </row>
    <row r="34622" spans="4:4" s="198" customFormat="1" ht="15.75" customHeight="1">
      <c r="D34622" s="199"/>
    </row>
    <row r="34624" spans="4:4" s="198" customFormat="1" ht="15.75" customHeight="1">
      <c r="D34624" s="199"/>
    </row>
    <row r="34626" spans="4:4" s="198" customFormat="1" ht="15.75" customHeight="1">
      <c r="D34626" s="199"/>
    </row>
    <row r="34628" spans="4:4" s="198" customFormat="1" ht="15.75" customHeight="1">
      <c r="D34628" s="199"/>
    </row>
    <row r="34630" spans="4:4" s="198" customFormat="1" ht="15.75" customHeight="1">
      <c r="D34630" s="199"/>
    </row>
    <row r="34632" spans="4:4" s="198" customFormat="1" ht="15.75" customHeight="1">
      <c r="D34632" s="199"/>
    </row>
    <row r="34634" spans="4:4" s="198" customFormat="1" ht="15.75" customHeight="1">
      <c r="D34634" s="199"/>
    </row>
    <row r="34636" spans="4:4" s="198" customFormat="1" ht="15.75" customHeight="1">
      <c r="D34636" s="199"/>
    </row>
    <row r="34638" spans="4:4" s="198" customFormat="1" ht="15.75" customHeight="1">
      <c r="D34638" s="199"/>
    </row>
    <row r="34640" spans="4:4" s="198" customFormat="1" ht="15.75" customHeight="1">
      <c r="D34640" s="199"/>
    </row>
    <row r="34642" spans="4:4" s="198" customFormat="1" ht="15.75" customHeight="1">
      <c r="D34642" s="199"/>
    </row>
    <row r="34644" spans="4:4" s="198" customFormat="1" ht="15.75" customHeight="1">
      <c r="D34644" s="199"/>
    </row>
    <row r="34646" spans="4:4" s="198" customFormat="1" ht="15.75" customHeight="1">
      <c r="D34646" s="199"/>
    </row>
    <row r="34648" spans="4:4" s="198" customFormat="1" ht="15.75" customHeight="1">
      <c r="D34648" s="199"/>
    </row>
    <row r="34650" spans="4:4" s="198" customFormat="1" ht="15.75" customHeight="1">
      <c r="D34650" s="199"/>
    </row>
    <row r="34652" spans="4:4" s="198" customFormat="1" ht="15.75" customHeight="1">
      <c r="D34652" s="199"/>
    </row>
    <row r="34654" spans="4:4" s="198" customFormat="1" ht="15.75" customHeight="1">
      <c r="D34654" s="199"/>
    </row>
    <row r="34656" spans="4:4" s="198" customFormat="1" ht="15.75" customHeight="1">
      <c r="D34656" s="199"/>
    </row>
    <row r="34658" spans="4:4" s="198" customFormat="1" ht="15.75" customHeight="1">
      <c r="D34658" s="199"/>
    </row>
    <row r="34660" spans="4:4" s="198" customFormat="1" ht="15.75" customHeight="1">
      <c r="D34660" s="199"/>
    </row>
    <row r="34662" spans="4:4" s="198" customFormat="1" ht="15.75" customHeight="1">
      <c r="D34662" s="199"/>
    </row>
    <row r="34664" spans="4:4" s="198" customFormat="1" ht="15.75" customHeight="1">
      <c r="D34664" s="199"/>
    </row>
    <row r="34666" spans="4:4" s="198" customFormat="1" ht="15.75" customHeight="1">
      <c r="D34666" s="199"/>
    </row>
    <row r="34668" spans="4:4" s="198" customFormat="1" ht="15.75" customHeight="1">
      <c r="D34668" s="199"/>
    </row>
    <row r="34670" spans="4:4" s="198" customFormat="1" ht="15.75" customHeight="1">
      <c r="D34670" s="199"/>
    </row>
    <row r="34672" spans="4:4" s="198" customFormat="1" ht="15.75" customHeight="1">
      <c r="D34672" s="199"/>
    </row>
    <row r="34674" spans="4:4" s="198" customFormat="1" ht="15.75" customHeight="1">
      <c r="D34674" s="199"/>
    </row>
    <row r="34676" spans="4:4" s="198" customFormat="1" ht="15.75" customHeight="1">
      <c r="D34676" s="199"/>
    </row>
    <row r="34678" spans="4:4" s="198" customFormat="1" ht="15.75" customHeight="1">
      <c r="D34678" s="199"/>
    </row>
    <row r="34680" spans="4:4" s="198" customFormat="1" ht="15.75" customHeight="1">
      <c r="D34680" s="199"/>
    </row>
    <row r="34682" spans="4:4" s="198" customFormat="1" ht="15.75" customHeight="1">
      <c r="D34682" s="199"/>
    </row>
    <row r="34684" spans="4:4" s="198" customFormat="1" ht="15.75" customHeight="1">
      <c r="D34684" s="199"/>
    </row>
    <row r="34686" spans="4:4" s="198" customFormat="1" ht="15.75" customHeight="1">
      <c r="D34686" s="199"/>
    </row>
    <row r="34688" spans="4:4" s="198" customFormat="1" ht="15.75" customHeight="1">
      <c r="D34688" s="199"/>
    </row>
    <row r="34690" spans="4:4" s="198" customFormat="1" ht="15.75" customHeight="1">
      <c r="D34690" s="199"/>
    </row>
    <row r="34692" spans="4:4" s="198" customFormat="1" ht="15.75" customHeight="1">
      <c r="D34692" s="199"/>
    </row>
    <row r="34694" spans="4:4" s="198" customFormat="1" ht="15.75" customHeight="1">
      <c r="D34694" s="199"/>
    </row>
    <row r="34696" spans="4:4" s="198" customFormat="1" ht="15.75" customHeight="1">
      <c r="D34696" s="199"/>
    </row>
    <row r="34698" spans="4:4" s="198" customFormat="1" ht="15.75" customHeight="1">
      <c r="D34698" s="199"/>
    </row>
    <row r="34700" spans="4:4" s="198" customFormat="1" ht="15.75" customHeight="1">
      <c r="D34700" s="199"/>
    </row>
    <row r="34702" spans="4:4" s="198" customFormat="1" ht="15.75" customHeight="1">
      <c r="D34702" s="199"/>
    </row>
    <row r="34704" spans="4:4" s="198" customFormat="1" ht="15.75" customHeight="1">
      <c r="D34704" s="199"/>
    </row>
    <row r="34706" spans="4:4" s="198" customFormat="1" ht="15.75" customHeight="1">
      <c r="D34706" s="199"/>
    </row>
    <row r="34708" spans="4:4" s="198" customFormat="1" ht="15.75" customHeight="1">
      <c r="D34708" s="199"/>
    </row>
    <row r="34710" spans="4:4" s="198" customFormat="1" ht="15.75" customHeight="1">
      <c r="D34710" s="199"/>
    </row>
    <row r="34712" spans="4:4" s="198" customFormat="1" ht="15.75" customHeight="1">
      <c r="D34712" s="199"/>
    </row>
    <row r="34714" spans="4:4" s="198" customFormat="1" ht="15.75" customHeight="1">
      <c r="D34714" s="199"/>
    </row>
    <row r="34716" spans="4:4" s="198" customFormat="1" ht="15.75" customHeight="1">
      <c r="D34716" s="199"/>
    </row>
    <row r="34718" spans="4:4" s="198" customFormat="1" ht="15.75" customHeight="1">
      <c r="D34718" s="199"/>
    </row>
    <row r="34720" spans="4:4" s="198" customFormat="1" ht="15.75" customHeight="1">
      <c r="D34720" s="199"/>
    </row>
    <row r="34722" spans="4:4" s="198" customFormat="1" ht="15.75" customHeight="1">
      <c r="D34722" s="199"/>
    </row>
    <row r="34724" spans="4:4" s="198" customFormat="1" ht="15.75" customHeight="1">
      <c r="D34724" s="199"/>
    </row>
    <row r="34726" spans="4:4" s="198" customFormat="1" ht="15.75" customHeight="1">
      <c r="D34726" s="199"/>
    </row>
    <row r="34728" spans="4:4" s="198" customFormat="1" ht="15.75" customHeight="1">
      <c r="D34728" s="199"/>
    </row>
    <row r="34730" spans="4:4" s="198" customFormat="1" ht="15.75" customHeight="1">
      <c r="D34730" s="199"/>
    </row>
    <row r="34732" spans="4:4" s="198" customFormat="1" ht="15.75" customHeight="1">
      <c r="D34732" s="199"/>
    </row>
    <row r="34734" spans="4:4" s="198" customFormat="1" ht="15.75" customHeight="1">
      <c r="D34734" s="199"/>
    </row>
    <row r="34736" spans="4:4" s="198" customFormat="1" ht="15.75" customHeight="1">
      <c r="D34736" s="199"/>
    </row>
    <row r="34738" spans="4:4" s="198" customFormat="1" ht="15.75" customHeight="1">
      <c r="D34738" s="199"/>
    </row>
    <row r="34740" spans="4:4" s="198" customFormat="1" ht="15.75" customHeight="1">
      <c r="D34740" s="199"/>
    </row>
    <row r="34742" spans="4:4" s="198" customFormat="1" ht="15.75" customHeight="1">
      <c r="D34742" s="199"/>
    </row>
    <row r="34744" spans="4:4" s="198" customFormat="1" ht="15.75" customHeight="1">
      <c r="D34744" s="199"/>
    </row>
    <row r="34746" spans="4:4" s="198" customFormat="1" ht="15.75" customHeight="1">
      <c r="D34746" s="199"/>
    </row>
    <row r="34748" spans="4:4" s="198" customFormat="1" ht="15.75" customHeight="1">
      <c r="D34748" s="199"/>
    </row>
    <row r="34750" spans="4:4" s="198" customFormat="1" ht="15.75" customHeight="1">
      <c r="D34750" s="199"/>
    </row>
    <row r="34752" spans="4:4" s="198" customFormat="1" ht="15.75" customHeight="1">
      <c r="D34752" s="199"/>
    </row>
    <row r="34754" spans="4:4" s="198" customFormat="1" ht="15.75" customHeight="1">
      <c r="D34754" s="199"/>
    </row>
    <row r="34756" spans="4:4" s="198" customFormat="1" ht="15.75" customHeight="1">
      <c r="D34756" s="199"/>
    </row>
    <row r="34758" spans="4:4" s="198" customFormat="1" ht="15.75" customHeight="1">
      <c r="D34758" s="199"/>
    </row>
    <row r="34760" spans="4:4" s="198" customFormat="1" ht="15.75" customHeight="1">
      <c r="D34760" s="199"/>
    </row>
    <row r="34762" spans="4:4" s="198" customFormat="1" ht="15.75" customHeight="1">
      <c r="D34762" s="199"/>
    </row>
    <row r="34764" spans="4:4" s="198" customFormat="1" ht="15.75" customHeight="1">
      <c r="D34764" s="199"/>
    </row>
    <row r="34766" spans="4:4" s="198" customFormat="1" ht="15.75" customHeight="1">
      <c r="D34766" s="199"/>
    </row>
    <row r="34768" spans="4:4" s="198" customFormat="1" ht="15.75" customHeight="1">
      <c r="D34768" s="199"/>
    </row>
    <row r="34770" spans="4:4" s="198" customFormat="1" ht="15.75" customHeight="1">
      <c r="D34770" s="199"/>
    </row>
    <row r="34772" spans="4:4" s="198" customFormat="1" ht="15.75" customHeight="1">
      <c r="D34772" s="199"/>
    </row>
    <row r="34774" spans="4:4" s="198" customFormat="1" ht="15.75" customHeight="1">
      <c r="D34774" s="199"/>
    </row>
    <row r="34776" spans="4:4" s="198" customFormat="1" ht="15.75" customHeight="1">
      <c r="D34776" s="199"/>
    </row>
    <row r="34778" spans="4:4" s="198" customFormat="1" ht="15.75" customHeight="1">
      <c r="D34778" s="199"/>
    </row>
    <row r="34780" spans="4:4" s="198" customFormat="1" ht="15.75" customHeight="1">
      <c r="D34780" s="199"/>
    </row>
    <row r="34782" spans="4:4" s="198" customFormat="1" ht="15.75" customHeight="1">
      <c r="D34782" s="199"/>
    </row>
    <row r="34784" spans="4:4" s="198" customFormat="1" ht="15.75" customHeight="1">
      <c r="D34784" s="199"/>
    </row>
    <row r="34786" spans="4:4" s="198" customFormat="1" ht="15.75" customHeight="1">
      <c r="D34786" s="199"/>
    </row>
    <row r="34788" spans="4:4" s="198" customFormat="1" ht="15.75" customHeight="1">
      <c r="D34788" s="199"/>
    </row>
    <row r="34790" spans="4:4" s="198" customFormat="1" ht="15.75" customHeight="1">
      <c r="D34790" s="199"/>
    </row>
    <row r="34792" spans="4:4" s="198" customFormat="1" ht="15.75" customHeight="1">
      <c r="D34792" s="199"/>
    </row>
    <row r="34794" spans="4:4" s="198" customFormat="1" ht="15.75" customHeight="1">
      <c r="D34794" s="199"/>
    </row>
    <row r="34796" spans="4:4" s="198" customFormat="1" ht="15.75" customHeight="1">
      <c r="D34796" s="199"/>
    </row>
    <row r="34798" spans="4:4" s="198" customFormat="1" ht="15.75" customHeight="1">
      <c r="D34798" s="199"/>
    </row>
    <row r="34800" spans="4:4" s="198" customFormat="1" ht="15.75" customHeight="1">
      <c r="D34800" s="199"/>
    </row>
    <row r="34802" spans="4:4" s="198" customFormat="1" ht="15.75" customHeight="1">
      <c r="D34802" s="199"/>
    </row>
    <row r="34804" spans="4:4" s="198" customFormat="1" ht="15.75" customHeight="1">
      <c r="D34804" s="199"/>
    </row>
    <row r="34806" spans="4:4" s="198" customFormat="1" ht="15.75" customHeight="1">
      <c r="D34806" s="199"/>
    </row>
    <row r="34808" spans="4:4" s="198" customFormat="1" ht="15.75" customHeight="1">
      <c r="D34808" s="199"/>
    </row>
    <row r="34810" spans="4:4" s="198" customFormat="1" ht="15.75" customHeight="1">
      <c r="D34810" s="199"/>
    </row>
    <row r="34812" spans="4:4" s="198" customFormat="1" ht="15.75" customHeight="1">
      <c r="D34812" s="199"/>
    </row>
    <row r="34814" spans="4:4" s="198" customFormat="1" ht="15.75" customHeight="1">
      <c r="D34814" s="199"/>
    </row>
    <row r="34816" spans="4:4" s="198" customFormat="1" ht="15.75" customHeight="1">
      <c r="D34816" s="199"/>
    </row>
    <row r="34818" spans="4:4" s="198" customFormat="1" ht="15.75" customHeight="1">
      <c r="D34818" s="199"/>
    </row>
    <row r="34820" spans="4:4" s="198" customFormat="1" ht="15.75" customHeight="1">
      <c r="D34820" s="199"/>
    </row>
    <row r="34822" spans="4:4" s="198" customFormat="1" ht="15.75" customHeight="1">
      <c r="D34822" s="199"/>
    </row>
    <row r="34824" spans="4:4" s="198" customFormat="1" ht="15.75" customHeight="1">
      <c r="D34824" s="199"/>
    </row>
    <row r="34826" spans="4:4" s="198" customFormat="1" ht="15.75" customHeight="1">
      <c r="D34826" s="199"/>
    </row>
    <row r="34828" spans="4:4" s="198" customFormat="1" ht="15.75" customHeight="1">
      <c r="D34828" s="199"/>
    </row>
    <row r="34830" spans="4:4" s="198" customFormat="1" ht="15.75" customHeight="1">
      <c r="D34830" s="199"/>
    </row>
    <row r="34832" spans="4:4" s="198" customFormat="1" ht="15.75" customHeight="1">
      <c r="D34832" s="199"/>
    </row>
    <row r="34834" spans="4:4" s="198" customFormat="1" ht="15.75" customHeight="1">
      <c r="D34834" s="199"/>
    </row>
    <row r="34836" spans="4:4" s="198" customFormat="1" ht="15.75" customHeight="1">
      <c r="D34836" s="199"/>
    </row>
    <row r="34838" spans="4:4" s="198" customFormat="1" ht="15.75" customHeight="1">
      <c r="D34838" s="199"/>
    </row>
    <row r="34840" spans="4:4" s="198" customFormat="1" ht="15.75" customHeight="1">
      <c r="D34840" s="199"/>
    </row>
    <row r="34842" spans="4:4" s="198" customFormat="1" ht="15.75" customHeight="1">
      <c r="D34842" s="199"/>
    </row>
    <row r="34844" spans="4:4" s="198" customFormat="1" ht="15.75" customHeight="1">
      <c r="D34844" s="199"/>
    </row>
    <row r="34846" spans="4:4" s="198" customFormat="1" ht="15.75" customHeight="1">
      <c r="D34846" s="199"/>
    </row>
    <row r="34848" spans="4:4" s="198" customFormat="1" ht="15.75" customHeight="1">
      <c r="D34848" s="199"/>
    </row>
    <row r="34850" spans="4:4" s="198" customFormat="1" ht="15.75" customHeight="1">
      <c r="D34850" s="199"/>
    </row>
    <row r="34852" spans="4:4" s="198" customFormat="1" ht="15.75" customHeight="1">
      <c r="D34852" s="199"/>
    </row>
    <row r="34854" spans="4:4" s="198" customFormat="1" ht="15.75" customHeight="1">
      <c r="D34854" s="199"/>
    </row>
    <row r="34856" spans="4:4" s="198" customFormat="1" ht="15.75" customHeight="1">
      <c r="D34856" s="199"/>
    </row>
    <row r="34858" spans="4:4" s="198" customFormat="1" ht="15.75" customHeight="1">
      <c r="D34858" s="199"/>
    </row>
    <row r="34860" spans="4:4" s="198" customFormat="1" ht="15.75" customHeight="1">
      <c r="D34860" s="199"/>
    </row>
    <row r="34862" spans="4:4" s="198" customFormat="1" ht="15.75" customHeight="1">
      <c r="D34862" s="199"/>
    </row>
    <row r="34864" spans="4:4" s="198" customFormat="1" ht="15.75" customHeight="1">
      <c r="D34864" s="199"/>
    </row>
    <row r="34866" spans="4:4" s="198" customFormat="1" ht="15.75" customHeight="1">
      <c r="D34866" s="199"/>
    </row>
    <row r="34868" spans="4:4" s="198" customFormat="1" ht="15.75" customHeight="1">
      <c r="D34868" s="199"/>
    </row>
    <row r="34870" spans="4:4" s="198" customFormat="1" ht="15.75" customHeight="1">
      <c r="D34870" s="199"/>
    </row>
    <row r="34872" spans="4:4" s="198" customFormat="1" ht="15.75" customHeight="1">
      <c r="D34872" s="199"/>
    </row>
    <row r="34874" spans="4:4" s="198" customFormat="1" ht="15.75" customHeight="1">
      <c r="D34874" s="199"/>
    </row>
    <row r="34876" spans="4:4" s="198" customFormat="1" ht="15.75" customHeight="1">
      <c r="D34876" s="199"/>
    </row>
    <row r="34878" spans="4:4" s="198" customFormat="1" ht="15.75" customHeight="1">
      <c r="D34878" s="199"/>
    </row>
    <row r="34880" spans="4:4" s="198" customFormat="1" ht="15.75" customHeight="1">
      <c r="D34880" s="199"/>
    </row>
    <row r="34882" spans="4:4" s="198" customFormat="1" ht="15.75" customHeight="1">
      <c r="D34882" s="199"/>
    </row>
    <row r="34884" spans="4:4" s="198" customFormat="1" ht="15.75" customHeight="1">
      <c r="D34884" s="199"/>
    </row>
    <row r="34886" spans="4:4" s="198" customFormat="1" ht="15.75" customHeight="1">
      <c r="D34886" s="199"/>
    </row>
    <row r="34888" spans="4:4" s="198" customFormat="1" ht="15.75" customHeight="1">
      <c r="D34888" s="199"/>
    </row>
    <row r="34890" spans="4:4" s="198" customFormat="1" ht="15.75" customHeight="1">
      <c r="D34890" s="199"/>
    </row>
    <row r="34892" spans="4:4" s="198" customFormat="1" ht="15.75" customHeight="1">
      <c r="D34892" s="199"/>
    </row>
    <row r="34894" spans="4:4" s="198" customFormat="1" ht="15.75" customHeight="1">
      <c r="D34894" s="199"/>
    </row>
    <row r="34896" spans="4:4" s="198" customFormat="1" ht="15.75" customHeight="1">
      <c r="D34896" s="199"/>
    </row>
    <row r="34898" spans="4:4" s="198" customFormat="1" ht="15.75" customHeight="1">
      <c r="D34898" s="199"/>
    </row>
    <row r="34900" spans="4:4" s="198" customFormat="1" ht="15.75" customHeight="1">
      <c r="D34900" s="199"/>
    </row>
    <row r="34902" spans="4:4" s="198" customFormat="1" ht="15.75" customHeight="1">
      <c r="D34902" s="199"/>
    </row>
    <row r="34904" spans="4:4" s="198" customFormat="1" ht="15.75" customHeight="1">
      <c r="D34904" s="199"/>
    </row>
    <row r="34906" spans="4:4" s="198" customFormat="1" ht="15.75" customHeight="1">
      <c r="D34906" s="199"/>
    </row>
    <row r="34908" spans="4:4" s="198" customFormat="1" ht="15.75" customHeight="1">
      <c r="D34908" s="199"/>
    </row>
    <row r="34910" spans="4:4" s="198" customFormat="1" ht="15.75" customHeight="1">
      <c r="D34910" s="199"/>
    </row>
    <row r="34912" spans="4:4" s="198" customFormat="1" ht="15.75" customHeight="1">
      <c r="D34912" s="199"/>
    </row>
    <row r="34914" spans="4:4" s="198" customFormat="1" ht="15.75" customHeight="1">
      <c r="D34914" s="199"/>
    </row>
    <row r="34916" spans="4:4" s="198" customFormat="1" ht="15.75" customHeight="1">
      <c r="D34916" s="199"/>
    </row>
    <row r="34918" spans="4:4" s="198" customFormat="1" ht="15.75" customHeight="1">
      <c r="D34918" s="199"/>
    </row>
    <row r="34920" spans="4:4" s="198" customFormat="1" ht="15.75" customHeight="1">
      <c r="D34920" s="199"/>
    </row>
    <row r="34922" spans="4:4" s="198" customFormat="1" ht="15.75" customHeight="1">
      <c r="D34922" s="199"/>
    </row>
    <row r="34924" spans="4:4" s="198" customFormat="1" ht="15.75" customHeight="1">
      <c r="D34924" s="199"/>
    </row>
    <row r="34926" spans="4:4" s="198" customFormat="1" ht="15.75" customHeight="1">
      <c r="D34926" s="199"/>
    </row>
    <row r="34928" spans="4:4" s="198" customFormat="1" ht="15.75" customHeight="1">
      <c r="D34928" s="199"/>
    </row>
    <row r="34930" spans="4:4" s="198" customFormat="1" ht="15.75" customHeight="1">
      <c r="D34930" s="199"/>
    </row>
    <row r="34932" spans="4:4" s="198" customFormat="1" ht="15.75" customHeight="1">
      <c r="D34932" s="199"/>
    </row>
    <row r="34934" spans="4:4" s="198" customFormat="1" ht="15.75" customHeight="1">
      <c r="D34934" s="199"/>
    </row>
    <row r="34936" spans="4:4" s="198" customFormat="1" ht="15.75" customHeight="1">
      <c r="D34936" s="199"/>
    </row>
    <row r="34938" spans="4:4" s="198" customFormat="1" ht="15.75" customHeight="1">
      <c r="D34938" s="199"/>
    </row>
    <row r="34940" spans="4:4" s="198" customFormat="1" ht="15.75" customHeight="1">
      <c r="D34940" s="199"/>
    </row>
    <row r="34942" spans="4:4" s="198" customFormat="1" ht="15.75" customHeight="1">
      <c r="D34942" s="199"/>
    </row>
    <row r="34944" spans="4:4" s="198" customFormat="1" ht="15.75" customHeight="1">
      <c r="D34944" s="199"/>
    </row>
    <row r="34946" spans="4:4" s="198" customFormat="1" ht="15.75" customHeight="1">
      <c r="D34946" s="199"/>
    </row>
    <row r="34948" spans="4:4" s="198" customFormat="1" ht="15.75" customHeight="1">
      <c r="D34948" s="199"/>
    </row>
    <row r="34950" spans="4:4" s="198" customFormat="1" ht="15.75" customHeight="1">
      <c r="D34950" s="199"/>
    </row>
    <row r="34952" spans="4:4" s="198" customFormat="1" ht="15.75" customHeight="1">
      <c r="D34952" s="199"/>
    </row>
    <row r="34954" spans="4:4" s="198" customFormat="1" ht="15.75" customHeight="1">
      <c r="D34954" s="199"/>
    </row>
    <row r="34956" spans="4:4" s="198" customFormat="1" ht="15.75" customHeight="1">
      <c r="D34956" s="199"/>
    </row>
    <row r="34958" spans="4:4" s="198" customFormat="1" ht="15.75" customHeight="1">
      <c r="D34958" s="199"/>
    </row>
    <row r="34960" spans="4:4" s="198" customFormat="1" ht="15.75" customHeight="1">
      <c r="D34960" s="199"/>
    </row>
    <row r="34962" spans="4:4" s="198" customFormat="1" ht="15.75" customHeight="1">
      <c r="D34962" s="199"/>
    </row>
    <row r="34964" spans="4:4" s="198" customFormat="1" ht="15.75" customHeight="1">
      <c r="D34964" s="199"/>
    </row>
    <row r="34966" spans="4:4" s="198" customFormat="1" ht="15.75" customHeight="1">
      <c r="D34966" s="199"/>
    </row>
    <row r="34968" spans="4:4" s="198" customFormat="1" ht="15.75" customHeight="1">
      <c r="D34968" s="199"/>
    </row>
    <row r="34970" spans="4:4" s="198" customFormat="1" ht="15.75" customHeight="1">
      <c r="D34970" s="199"/>
    </row>
    <row r="34972" spans="4:4" s="198" customFormat="1" ht="15.75" customHeight="1">
      <c r="D34972" s="199"/>
    </row>
    <row r="34974" spans="4:4" s="198" customFormat="1" ht="15.75" customHeight="1">
      <c r="D34974" s="199"/>
    </row>
    <row r="34976" spans="4:4" s="198" customFormat="1" ht="15.75" customHeight="1">
      <c r="D34976" s="199"/>
    </row>
    <row r="34978" spans="4:4" s="198" customFormat="1" ht="15.75" customHeight="1">
      <c r="D34978" s="199"/>
    </row>
    <row r="34980" spans="4:4" s="198" customFormat="1" ht="15.75" customHeight="1">
      <c r="D34980" s="199"/>
    </row>
    <row r="34982" spans="4:4" s="198" customFormat="1" ht="15.75" customHeight="1">
      <c r="D34982" s="199"/>
    </row>
    <row r="34984" spans="4:4" s="198" customFormat="1" ht="15.75" customHeight="1">
      <c r="D34984" s="199"/>
    </row>
    <row r="34986" spans="4:4" s="198" customFormat="1" ht="15.75" customHeight="1">
      <c r="D34986" s="199"/>
    </row>
    <row r="34988" spans="4:4" s="198" customFormat="1" ht="15.75" customHeight="1">
      <c r="D34988" s="199"/>
    </row>
    <row r="34990" spans="4:4" s="198" customFormat="1" ht="15.75" customHeight="1">
      <c r="D34990" s="199"/>
    </row>
    <row r="34992" spans="4:4" s="198" customFormat="1" ht="15.75" customHeight="1">
      <c r="D34992" s="199"/>
    </row>
    <row r="34994" spans="4:4" s="198" customFormat="1" ht="15.75" customHeight="1">
      <c r="D34994" s="199"/>
    </row>
    <row r="34996" spans="4:4" s="198" customFormat="1" ht="15.75" customHeight="1">
      <c r="D34996" s="199"/>
    </row>
    <row r="34998" spans="4:4" s="198" customFormat="1" ht="15.75" customHeight="1">
      <c r="D34998" s="199"/>
    </row>
    <row r="35000" spans="4:4" s="198" customFormat="1" ht="15.75" customHeight="1">
      <c r="D35000" s="199"/>
    </row>
    <row r="35002" spans="4:4" s="198" customFormat="1" ht="15.75" customHeight="1">
      <c r="D35002" s="199"/>
    </row>
    <row r="35004" spans="4:4" s="198" customFormat="1" ht="15.75" customHeight="1">
      <c r="D35004" s="199"/>
    </row>
    <row r="35006" spans="4:4" s="198" customFormat="1" ht="15.75" customHeight="1">
      <c r="D35006" s="199"/>
    </row>
    <row r="35008" spans="4:4" s="198" customFormat="1" ht="15.75" customHeight="1">
      <c r="D35008" s="199"/>
    </row>
    <row r="35010" spans="4:4" s="198" customFormat="1" ht="15.75" customHeight="1">
      <c r="D35010" s="199"/>
    </row>
    <row r="35012" spans="4:4" s="198" customFormat="1" ht="15.75" customHeight="1">
      <c r="D35012" s="199"/>
    </row>
    <row r="35014" spans="4:4" s="198" customFormat="1" ht="15.75" customHeight="1">
      <c r="D35014" s="199"/>
    </row>
    <row r="35016" spans="4:4" s="198" customFormat="1" ht="15.75" customHeight="1">
      <c r="D35016" s="199"/>
    </row>
    <row r="35018" spans="4:4" s="198" customFormat="1" ht="15.75" customHeight="1">
      <c r="D35018" s="199"/>
    </row>
    <row r="35020" spans="4:4" s="198" customFormat="1" ht="15.75" customHeight="1">
      <c r="D35020" s="199"/>
    </row>
    <row r="35022" spans="4:4" s="198" customFormat="1" ht="15.75" customHeight="1">
      <c r="D35022" s="199"/>
    </row>
    <row r="35024" spans="4:4" s="198" customFormat="1" ht="15.75" customHeight="1">
      <c r="D35024" s="199"/>
    </row>
    <row r="35026" spans="4:4" s="198" customFormat="1" ht="15.75" customHeight="1">
      <c r="D35026" s="199"/>
    </row>
    <row r="35028" spans="4:4" s="198" customFormat="1" ht="15.75" customHeight="1">
      <c r="D35028" s="199"/>
    </row>
    <row r="35030" spans="4:4" s="198" customFormat="1" ht="15.75" customHeight="1">
      <c r="D35030" s="199"/>
    </row>
    <row r="35032" spans="4:4" s="198" customFormat="1" ht="15.75" customHeight="1">
      <c r="D35032" s="199"/>
    </row>
    <row r="35034" spans="4:4" s="198" customFormat="1" ht="15.75" customHeight="1">
      <c r="D35034" s="199"/>
    </row>
    <row r="35036" spans="4:4" s="198" customFormat="1" ht="15.75" customHeight="1">
      <c r="D35036" s="199"/>
    </row>
    <row r="35038" spans="4:4" s="198" customFormat="1" ht="15.75" customHeight="1">
      <c r="D35038" s="199"/>
    </row>
    <row r="35040" spans="4:4" s="198" customFormat="1" ht="15.75" customHeight="1">
      <c r="D35040" s="199"/>
    </row>
    <row r="35042" spans="4:4" s="198" customFormat="1" ht="15.75" customHeight="1">
      <c r="D35042" s="199"/>
    </row>
    <row r="35044" spans="4:4" s="198" customFormat="1" ht="15.75" customHeight="1">
      <c r="D35044" s="199"/>
    </row>
    <row r="35046" spans="4:4" s="198" customFormat="1" ht="15.75" customHeight="1">
      <c r="D35046" s="199"/>
    </row>
    <row r="35048" spans="4:4" s="198" customFormat="1" ht="15.75" customHeight="1">
      <c r="D35048" s="199"/>
    </row>
    <row r="35050" spans="4:4" s="198" customFormat="1" ht="15.75" customHeight="1">
      <c r="D35050" s="199"/>
    </row>
    <row r="35052" spans="4:4" s="198" customFormat="1" ht="15.75" customHeight="1">
      <c r="D35052" s="199"/>
    </row>
    <row r="35054" spans="4:4" s="198" customFormat="1" ht="15.75" customHeight="1">
      <c r="D35054" s="199"/>
    </row>
    <row r="35056" spans="4:4" s="198" customFormat="1" ht="15.75" customHeight="1">
      <c r="D35056" s="199"/>
    </row>
    <row r="35058" spans="4:4" s="198" customFormat="1" ht="15.75" customHeight="1">
      <c r="D35058" s="199"/>
    </row>
    <row r="35060" spans="4:4" s="198" customFormat="1" ht="15.75" customHeight="1">
      <c r="D35060" s="199"/>
    </row>
    <row r="35062" spans="4:4" s="198" customFormat="1" ht="15.75" customHeight="1">
      <c r="D35062" s="199"/>
    </row>
    <row r="35064" spans="4:4" s="198" customFormat="1" ht="15.75" customHeight="1">
      <c r="D35064" s="199"/>
    </row>
    <row r="35066" spans="4:4" s="198" customFormat="1" ht="15.75" customHeight="1">
      <c r="D35066" s="199"/>
    </row>
    <row r="35068" spans="4:4" s="198" customFormat="1" ht="15.75" customHeight="1">
      <c r="D35068" s="199"/>
    </row>
    <row r="35070" spans="4:4" s="198" customFormat="1" ht="15.75" customHeight="1">
      <c r="D35070" s="199"/>
    </row>
    <row r="35072" spans="4:4" s="198" customFormat="1" ht="15.75" customHeight="1">
      <c r="D35072" s="199"/>
    </row>
    <row r="35074" spans="4:4" s="198" customFormat="1" ht="15.75" customHeight="1">
      <c r="D35074" s="199"/>
    </row>
    <row r="35076" spans="4:4" s="198" customFormat="1" ht="15.75" customHeight="1">
      <c r="D35076" s="199"/>
    </row>
    <row r="35078" spans="4:4" s="198" customFormat="1" ht="15.75" customHeight="1">
      <c r="D35078" s="199"/>
    </row>
    <row r="35080" spans="4:4" s="198" customFormat="1" ht="15.75" customHeight="1">
      <c r="D35080" s="199"/>
    </row>
    <row r="35082" spans="4:4" s="198" customFormat="1" ht="15.75" customHeight="1">
      <c r="D35082" s="199"/>
    </row>
    <row r="35084" spans="4:4" s="198" customFormat="1" ht="15.75" customHeight="1">
      <c r="D35084" s="199"/>
    </row>
    <row r="35086" spans="4:4" s="198" customFormat="1" ht="15.75" customHeight="1">
      <c r="D35086" s="199"/>
    </row>
    <row r="35088" spans="4:4" s="198" customFormat="1" ht="15.75" customHeight="1">
      <c r="D35088" s="199"/>
    </row>
    <row r="35090" spans="4:4" s="198" customFormat="1" ht="15.75" customHeight="1">
      <c r="D35090" s="199"/>
    </row>
    <row r="35092" spans="4:4" s="198" customFormat="1" ht="15.75" customHeight="1">
      <c r="D35092" s="199"/>
    </row>
    <row r="35094" spans="4:4" s="198" customFormat="1" ht="15.75" customHeight="1">
      <c r="D35094" s="199"/>
    </row>
    <row r="35096" spans="4:4" s="198" customFormat="1" ht="15.75" customHeight="1">
      <c r="D35096" s="199"/>
    </row>
    <row r="35098" spans="4:4" s="198" customFormat="1" ht="15.75" customHeight="1">
      <c r="D35098" s="199"/>
    </row>
    <row r="35100" spans="4:4" s="198" customFormat="1" ht="15.75" customHeight="1">
      <c r="D35100" s="199"/>
    </row>
    <row r="35102" spans="4:4" s="198" customFormat="1" ht="15.75" customHeight="1">
      <c r="D35102" s="199"/>
    </row>
    <row r="35104" spans="4:4" s="198" customFormat="1" ht="15.75" customHeight="1">
      <c r="D35104" s="199"/>
    </row>
    <row r="35106" spans="4:4" s="198" customFormat="1" ht="15.75" customHeight="1">
      <c r="D35106" s="199"/>
    </row>
    <row r="35108" spans="4:4" s="198" customFormat="1" ht="15.75" customHeight="1">
      <c r="D35108" s="199"/>
    </row>
    <row r="35110" spans="4:4" s="198" customFormat="1" ht="15.75" customHeight="1">
      <c r="D35110" s="199"/>
    </row>
    <row r="35112" spans="4:4" s="198" customFormat="1" ht="15.75" customHeight="1">
      <c r="D35112" s="199"/>
    </row>
    <row r="35114" spans="4:4" s="198" customFormat="1" ht="15.75" customHeight="1">
      <c r="D35114" s="199"/>
    </row>
    <row r="35116" spans="4:4" s="198" customFormat="1" ht="15.75" customHeight="1">
      <c r="D35116" s="199"/>
    </row>
    <row r="35118" spans="4:4" s="198" customFormat="1" ht="15.75" customHeight="1">
      <c r="D35118" s="199"/>
    </row>
    <row r="35120" spans="4:4" s="198" customFormat="1" ht="15.75" customHeight="1">
      <c r="D35120" s="199"/>
    </row>
    <row r="35122" spans="4:4" s="198" customFormat="1" ht="15.75" customHeight="1">
      <c r="D35122" s="199"/>
    </row>
    <row r="35124" spans="4:4" s="198" customFormat="1" ht="15.75" customHeight="1">
      <c r="D35124" s="199"/>
    </row>
    <row r="35126" spans="4:4" s="198" customFormat="1" ht="15.75" customHeight="1">
      <c r="D35126" s="199"/>
    </row>
    <row r="35128" spans="4:4" s="198" customFormat="1" ht="15.75" customHeight="1">
      <c r="D35128" s="199"/>
    </row>
    <row r="35130" spans="4:4" s="198" customFormat="1" ht="15.75" customHeight="1">
      <c r="D35130" s="199"/>
    </row>
    <row r="35132" spans="4:4" s="198" customFormat="1" ht="15.75" customHeight="1">
      <c r="D35132" s="199"/>
    </row>
    <row r="35134" spans="4:4" s="198" customFormat="1" ht="15.75" customHeight="1">
      <c r="D35134" s="199"/>
    </row>
    <row r="35136" spans="4:4" s="198" customFormat="1" ht="15.75" customHeight="1">
      <c r="D35136" s="199"/>
    </row>
    <row r="35138" spans="4:4" s="198" customFormat="1" ht="15.75" customHeight="1">
      <c r="D35138" s="199"/>
    </row>
    <row r="35140" spans="4:4" s="198" customFormat="1" ht="15.75" customHeight="1">
      <c r="D35140" s="199"/>
    </row>
    <row r="35142" spans="4:4" s="198" customFormat="1" ht="15.75" customHeight="1">
      <c r="D35142" s="199"/>
    </row>
    <row r="35144" spans="4:4" s="198" customFormat="1" ht="15.75" customHeight="1">
      <c r="D35144" s="199"/>
    </row>
    <row r="35146" spans="4:4" s="198" customFormat="1" ht="15.75" customHeight="1">
      <c r="D35146" s="199"/>
    </row>
    <row r="35148" spans="4:4" s="198" customFormat="1" ht="15.75" customHeight="1">
      <c r="D35148" s="199"/>
    </row>
    <row r="35150" spans="4:4" s="198" customFormat="1" ht="15.75" customHeight="1">
      <c r="D35150" s="199"/>
    </row>
    <row r="35152" spans="4:4" s="198" customFormat="1" ht="15.75" customHeight="1">
      <c r="D35152" s="199"/>
    </row>
    <row r="35154" spans="4:4" s="198" customFormat="1" ht="15.75" customHeight="1">
      <c r="D35154" s="199"/>
    </row>
    <row r="35156" spans="4:4" s="198" customFormat="1" ht="15.75" customHeight="1">
      <c r="D35156" s="199"/>
    </row>
    <row r="35158" spans="4:4" s="198" customFormat="1" ht="15.75" customHeight="1">
      <c r="D35158" s="199"/>
    </row>
    <row r="35160" spans="4:4" s="198" customFormat="1" ht="15.75" customHeight="1">
      <c r="D35160" s="199"/>
    </row>
    <row r="35162" spans="4:4" s="198" customFormat="1" ht="15.75" customHeight="1">
      <c r="D35162" s="199"/>
    </row>
    <row r="35164" spans="4:4" s="198" customFormat="1" ht="15.75" customHeight="1">
      <c r="D35164" s="199"/>
    </row>
    <row r="35166" spans="4:4" s="198" customFormat="1" ht="15.75" customHeight="1">
      <c r="D35166" s="199"/>
    </row>
    <row r="35168" spans="4:4" s="198" customFormat="1" ht="15.75" customHeight="1">
      <c r="D35168" s="199"/>
    </row>
    <row r="35170" spans="4:4" s="198" customFormat="1" ht="15.75" customHeight="1">
      <c r="D35170" s="199"/>
    </row>
    <row r="35172" spans="4:4" s="198" customFormat="1" ht="15.75" customHeight="1">
      <c r="D35172" s="199"/>
    </row>
    <row r="35174" spans="4:4" s="198" customFormat="1" ht="15.75" customHeight="1">
      <c r="D35174" s="199"/>
    </row>
    <row r="35176" spans="4:4" s="198" customFormat="1" ht="15.75" customHeight="1">
      <c r="D35176" s="199"/>
    </row>
    <row r="35178" spans="4:4" s="198" customFormat="1" ht="15.75" customHeight="1">
      <c r="D35178" s="199"/>
    </row>
    <row r="35180" spans="4:4" s="198" customFormat="1" ht="15.75" customHeight="1">
      <c r="D35180" s="199"/>
    </row>
    <row r="35182" spans="4:4" s="198" customFormat="1" ht="15.75" customHeight="1">
      <c r="D35182" s="199"/>
    </row>
    <row r="35184" spans="4:4" s="198" customFormat="1" ht="15.75" customHeight="1">
      <c r="D35184" s="199"/>
    </row>
    <row r="35186" spans="4:4" s="198" customFormat="1" ht="15.75" customHeight="1">
      <c r="D35186" s="199"/>
    </row>
    <row r="35188" spans="4:4" s="198" customFormat="1" ht="15.75" customHeight="1">
      <c r="D35188" s="199"/>
    </row>
    <row r="35190" spans="4:4" s="198" customFormat="1" ht="15.75" customHeight="1">
      <c r="D35190" s="199"/>
    </row>
    <row r="35192" spans="4:4" s="198" customFormat="1" ht="15.75" customHeight="1">
      <c r="D35192" s="199"/>
    </row>
    <row r="35194" spans="4:4" s="198" customFormat="1" ht="15.75" customHeight="1">
      <c r="D35194" s="199"/>
    </row>
    <row r="35196" spans="4:4" s="198" customFormat="1" ht="15.75" customHeight="1">
      <c r="D35196" s="199"/>
    </row>
    <row r="35198" spans="4:4" s="198" customFormat="1" ht="15.75" customHeight="1">
      <c r="D35198" s="199"/>
    </row>
    <row r="35200" spans="4:4" s="198" customFormat="1" ht="15.75" customHeight="1">
      <c r="D35200" s="199"/>
    </row>
    <row r="35202" spans="4:4" s="198" customFormat="1" ht="15.75" customHeight="1">
      <c r="D35202" s="199"/>
    </row>
    <row r="35204" spans="4:4" s="198" customFormat="1" ht="15.75" customHeight="1">
      <c r="D35204" s="199"/>
    </row>
    <row r="35206" spans="4:4" s="198" customFormat="1" ht="15.75" customHeight="1">
      <c r="D35206" s="199"/>
    </row>
    <row r="35208" spans="4:4" s="198" customFormat="1" ht="15.75" customHeight="1">
      <c r="D35208" s="199"/>
    </row>
    <row r="35210" spans="4:4" s="198" customFormat="1" ht="15.75" customHeight="1">
      <c r="D35210" s="199"/>
    </row>
    <row r="35212" spans="4:4" s="198" customFormat="1" ht="15.75" customHeight="1">
      <c r="D35212" s="199"/>
    </row>
    <row r="35214" spans="4:4" s="198" customFormat="1" ht="15.75" customHeight="1">
      <c r="D35214" s="199"/>
    </row>
    <row r="35216" spans="4:4" s="198" customFormat="1" ht="15.75" customHeight="1">
      <c r="D35216" s="199"/>
    </row>
    <row r="35218" spans="4:4" s="198" customFormat="1" ht="15.75" customHeight="1">
      <c r="D35218" s="199"/>
    </row>
    <row r="35220" spans="4:4" s="198" customFormat="1" ht="15.75" customHeight="1">
      <c r="D35220" s="199"/>
    </row>
    <row r="35222" spans="4:4" s="198" customFormat="1" ht="15.75" customHeight="1">
      <c r="D35222" s="199"/>
    </row>
    <row r="35224" spans="4:4" s="198" customFormat="1" ht="15.75" customHeight="1">
      <c r="D35224" s="199"/>
    </row>
    <row r="35226" spans="4:4" s="198" customFormat="1" ht="15.75" customHeight="1">
      <c r="D35226" s="199"/>
    </row>
    <row r="35228" spans="4:4" s="198" customFormat="1" ht="15.75" customHeight="1">
      <c r="D35228" s="199"/>
    </row>
    <row r="35230" spans="4:4" s="198" customFormat="1" ht="15.75" customHeight="1">
      <c r="D35230" s="199"/>
    </row>
    <row r="35232" spans="4:4" s="198" customFormat="1" ht="15.75" customHeight="1">
      <c r="D35232" s="199"/>
    </row>
    <row r="35234" spans="4:4" s="198" customFormat="1" ht="15.75" customHeight="1">
      <c r="D35234" s="199"/>
    </row>
    <row r="35236" spans="4:4" s="198" customFormat="1" ht="15.75" customHeight="1">
      <c r="D35236" s="199"/>
    </row>
    <row r="35238" spans="4:4" s="198" customFormat="1" ht="15.75" customHeight="1">
      <c r="D35238" s="199"/>
    </row>
    <row r="35240" spans="4:4" s="198" customFormat="1" ht="15.75" customHeight="1">
      <c r="D35240" s="199"/>
    </row>
    <row r="35242" spans="4:4" s="198" customFormat="1" ht="15.75" customHeight="1">
      <c r="D35242" s="199"/>
    </row>
    <row r="35244" spans="4:4" s="198" customFormat="1" ht="15.75" customHeight="1">
      <c r="D35244" s="199"/>
    </row>
    <row r="35246" spans="4:4" s="198" customFormat="1" ht="15.75" customHeight="1">
      <c r="D35246" s="199"/>
    </row>
    <row r="35248" spans="4:4" s="198" customFormat="1" ht="15.75" customHeight="1">
      <c r="D35248" s="199"/>
    </row>
    <row r="35250" spans="4:4" s="198" customFormat="1" ht="15.75" customHeight="1">
      <c r="D35250" s="199"/>
    </row>
    <row r="35252" spans="4:4" s="198" customFormat="1" ht="15.75" customHeight="1">
      <c r="D35252" s="199"/>
    </row>
    <row r="35254" spans="4:4" s="198" customFormat="1" ht="15.75" customHeight="1">
      <c r="D35254" s="199"/>
    </row>
    <row r="35256" spans="4:4" s="198" customFormat="1" ht="15.75" customHeight="1">
      <c r="D35256" s="199"/>
    </row>
    <row r="35258" spans="4:4" s="198" customFormat="1" ht="15.75" customHeight="1">
      <c r="D35258" s="199"/>
    </row>
    <row r="35260" spans="4:4" s="198" customFormat="1" ht="15.75" customHeight="1">
      <c r="D35260" s="199"/>
    </row>
    <row r="35262" spans="4:4" s="198" customFormat="1" ht="15.75" customHeight="1">
      <c r="D35262" s="199"/>
    </row>
    <row r="35264" spans="4:4" s="198" customFormat="1" ht="15.75" customHeight="1">
      <c r="D35264" s="199"/>
    </row>
    <row r="35266" spans="4:4" s="198" customFormat="1" ht="15.75" customHeight="1">
      <c r="D35266" s="199"/>
    </row>
    <row r="35268" spans="4:4" s="198" customFormat="1" ht="15.75" customHeight="1">
      <c r="D35268" s="199"/>
    </row>
    <row r="35270" spans="4:4" s="198" customFormat="1" ht="15.75" customHeight="1">
      <c r="D35270" s="199"/>
    </row>
    <row r="35272" spans="4:4" s="198" customFormat="1" ht="15.75" customHeight="1">
      <c r="D35272" s="199"/>
    </row>
    <row r="35274" spans="4:4" s="198" customFormat="1" ht="15.75" customHeight="1">
      <c r="D35274" s="199"/>
    </row>
    <row r="35276" spans="4:4" s="198" customFormat="1" ht="15.75" customHeight="1">
      <c r="D35276" s="199"/>
    </row>
    <row r="35278" spans="4:4" s="198" customFormat="1" ht="15.75" customHeight="1">
      <c r="D35278" s="199"/>
    </row>
    <row r="35280" spans="4:4" s="198" customFormat="1" ht="15.75" customHeight="1">
      <c r="D35280" s="199"/>
    </row>
    <row r="35282" spans="4:4" s="198" customFormat="1" ht="15.75" customHeight="1">
      <c r="D35282" s="199"/>
    </row>
    <row r="35284" spans="4:4" s="198" customFormat="1" ht="15.75" customHeight="1">
      <c r="D35284" s="199"/>
    </row>
    <row r="35286" spans="4:4" s="198" customFormat="1" ht="15.75" customHeight="1">
      <c r="D35286" s="199"/>
    </row>
    <row r="35288" spans="4:4" s="198" customFormat="1" ht="15.75" customHeight="1">
      <c r="D35288" s="199"/>
    </row>
    <row r="35290" spans="4:4" s="198" customFormat="1" ht="15.75" customHeight="1">
      <c r="D35290" s="199"/>
    </row>
    <row r="35292" spans="4:4" s="198" customFormat="1" ht="15.75" customHeight="1">
      <c r="D35292" s="199"/>
    </row>
    <row r="35294" spans="4:4" s="198" customFormat="1" ht="15.75" customHeight="1">
      <c r="D35294" s="199"/>
    </row>
    <row r="35296" spans="4:4" s="198" customFormat="1" ht="15.75" customHeight="1">
      <c r="D35296" s="199"/>
    </row>
    <row r="35298" spans="4:4" s="198" customFormat="1" ht="15.75" customHeight="1">
      <c r="D35298" s="199"/>
    </row>
    <row r="35300" spans="4:4" s="198" customFormat="1" ht="15.75" customHeight="1">
      <c r="D35300" s="199"/>
    </row>
    <row r="35302" spans="4:4" s="198" customFormat="1" ht="15.75" customHeight="1">
      <c r="D35302" s="199"/>
    </row>
    <row r="35304" spans="4:4" s="198" customFormat="1" ht="15.75" customHeight="1">
      <c r="D35304" s="199"/>
    </row>
    <row r="35306" spans="4:4" s="198" customFormat="1" ht="15.75" customHeight="1">
      <c r="D35306" s="199"/>
    </row>
    <row r="35308" spans="4:4" s="198" customFormat="1" ht="15.75" customHeight="1">
      <c r="D35308" s="199"/>
    </row>
    <row r="35310" spans="4:4" s="198" customFormat="1" ht="15.75" customHeight="1">
      <c r="D35310" s="199"/>
    </row>
    <row r="35312" spans="4:4" s="198" customFormat="1" ht="15.75" customHeight="1">
      <c r="D35312" s="199"/>
    </row>
    <row r="35314" spans="4:4" s="198" customFormat="1" ht="15.75" customHeight="1">
      <c r="D35314" s="199"/>
    </row>
    <row r="35316" spans="4:4" s="198" customFormat="1" ht="15.75" customHeight="1">
      <c r="D35316" s="199"/>
    </row>
    <row r="35318" spans="4:4" s="198" customFormat="1" ht="15.75" customHeight="1">
      <c r="D35318" s="199"/>
    </row>
    <row r="35320" spans="4:4" s="198" customFormat="1" ht="15.75" customHeight="1">
      <c r="D35320" s="199"/>
    </row>
    <row r="35322" spans="4:4" s="198" customFormat="1" ht="15.75" customHeight="1">
      <c r="D35322" s="199"/>
    </row>
    <row r="35324" spans="4:4" s="198" customFormat="1" ht="15.75" customHeight="1">
      <c r="D35324" s="199"/>
    </row>
    <row r="35326" spans="4:4" s="198" customFormat="1" ht="15.75" customHeight="1">
      <c r="D35326" s="199"/>
    </row>
    <row r="35328" spans="4:4" s="198" customFormat="1" ht="15.75" customHeight="1">
      <c r="D35328" s="199"/>
    </row>
    <row r="35330" spans="4:4" s="198" customFormat="1" ht="15.75" customHeight="1">
      <c r="D35330" s="199"/>
    </row>
    <row r="35332" spans="4:4" s="198" customFormat="1" ht="15.75" customHeight="1">
      <c r="D35332" s="199"/>
    </row>
    <row r="35334" spans="4:4" s="198" customFormat="1" ht="15.75" customHeight="1">
      <c r="D35334" s="199"/>
    </row>
    <row r="35336" spans="4:4" s="198" customFormat="1" ht="15.75" customHeight="1">
      <c r="D35336" s="199"/>
    </row>
    <row r="35338" spans="4:4" s="198" customFormat="1" ht="15.75" customHeight="1">
      <c r="D35338" s="199"/>
    </row>
    <row r="35340" spans="4:4" s="198" customFormat="1" ht="15.75" customHeight="1">
      <c r="D35340" s="199"/>
    </row>
    <row r="35342" spans="4:4" s="198" customFormat="1" ht="15.75" customHeight="1">
      <c r="D35342" s="199"/>
    </row>
    <row r="35344" spans="4:4" s="198" customFormat="1" ht="15.75" customHeight="1">
      <c r="D35344" s="199"/>
    </row>
    <row r="35346" spans="4:4" s="198" customFormat="1" ht="15.75" customHeight="1">
      <c r="D35346" s="199"/>
    </row>
    <row r="35348" spans="4:4" s="198" customFormat="1" ht="15.75" customHeight="1">
      <c r="D35348" s="199"/>
    </row>
    <row r="35350" spans="4:4" s="198" customFormat="1" ht="15.75" customHeight="1">
      <c r="D35350" s="199"/>
    </row>
    <row r="35352" spans="4:4" s="198" customFormat="1" ht="15.75" customHeight="1">
      <c r="D35352" s="199"/>
    </row>
    <row r="35354" spans="4:4" s="198" customFormat="1" ht="15.75" customHeight="1">
      <c r="D35354" s="199"/>
    </row>
    <row r="35356" spans="4:4" s="198" customFormat="1" ht="15.75" customHeight="1">
      <c r="D35356" s="199"/>
    </row>
    <row r="35358" spans="4:4" s="198" customFormat="1" ht="15.75" customHeight="1">
      <c r="D35358" s="199"/>
    </row>
    <row r="35360" spans="4:4" s="198" customFormat="1" ht="15.75" customHeight="1">
      <c r="D35360" s="199"/>
    </row>
    <row r="35362" spans="4:4" s="198" customFormat="1" ht="15.75" customHeight="1">
      <c r="D35362" s="199"/>
    </row>
    <row r="35364" spans="4:4" s="198" customFormat="1" ht="15.75" customHeight="1">
      <c r="D35364" s="199"/>
    </row>
    <row r="35366" spans="4:4" s="198" customFormat="1" ht="15.75" customHeight="1">
      <c r="D35366" s="199"/>
    </row>
    <row r="35368" spans="4:4" s="198" customFormat="1" ht="15.75" customHeight="1">
      <c r="D35368" s="199"/>
    </row>
    <row r="35370" spans="4:4" s="198" customFormat="1" ht="15.75" customHeight="1">
      <c r="D35370" s="199"/>
    </row>
    <row r="35372" spans="4:4" s="198" customFormat="1" ht="15.75" customHeight="1">
      <c r="D35372" s="199"/>
    </row>
    <row r="35374" spans="4:4" s="198" customFormat="1" ht="15.75" customHeight="1">
      <c r="D35374" s="199"/>
    </row>
    <row r="35376" spans="4:4" s="198" customFormat="1" ht="15.75" customHeight="1">
      <c r="D35376" s="199"/>
    </row>
    <row r="35378" spans="4:4" s="198" customFormat="1" ht="15.75" customHeight="1">
      <c r="D35378" s="199"/>
    </row>
    <row r="35380" spans="4:4" s="198" customFormat="1" ht="15.75" customHeight="1">
      <c r="D35380" s="199"/>
    </row>
    <row r="35382" spans="4:4" s="198" customFormat="1" ht="15.75" customHeight="1">
      <c r="D35382" s="199"/>
    </row>
    <row r="35384" spans="4:4" s="198" customFormat="1" ht="15.75" customHeight="1">
      <c r="D35384" s="199"/>
    </row>
    <row r="35386" spans="4:4" s="198" customFormat="1" ht="15.75" customHeight="1">
      <c r="D35386" s="199"/>
    </row>
    <row r="35388" spans="4:4" s="198" customFormat="1" ht="15.75" customHeight="1">
      <c r="D35388" s="199"/>
    </row>
    <row r="35390" spans="4:4" s="198" customFormat="1" ht="15.75" customHeight="1">
      <c r="D35390" s="199"/>
    </row>
    <row r="35392" spans="4:4" s="198" customFormat="1" ht="15.75" customHeight="1">
      <c r="D35392" s="199"/>
    </row>
    <row r="35394" spans="4:4" s="198" customFormat="1" ht="15.75" customHeight="1">
      <c r="D35394" s="199"/>
    </row>
    <row r="35396" spans="4:4" s="198" customFormat="1" ht="15.75" customHeight="1">
      <c r="D35396" s="199"/>
    </row>
    <row r="35398" spans="4:4" s="198" customFormat="1" ht="15.75" customHeight="1">
      <c r="D35398" s="199"/>
    </row>
    <row r="35400" spans="4:4" s="198" customFormat="1" ht="15.75" customHeight="1">
      <c r="D35400" s="199"/>
    </row>
    <row r="35402" spans="4:4" s="198" customFormat="1" ht="15.75" customHeight="1">
      <c r="D35402" s="199"/>
    </row>
    <row r="35404" spans="4:4" s="198" customFormat="1" ht="15.75" customHeight="1">
      <c r="D35404" s="199"/>
    </row>
    <row r="35406" spans="4:4" s="198" customFormat="1" ht="15.75" customHeight="1">
      <c r="D35406" s="199"/>
    </row>
    <row r="35408" spans="4:4" s="198" customFormat="1" ht="15.75" customHeight="1">
      <c r="D35408" s="199"/>
    </row>
    <row r="35410" spans="4:4" s="198" customFormat="1" ht="15.75" customHeight="1">
      <c r="D35410" s="199"/>
    </row>
    <row r="35412" spans="4:4" s="198" customFormat="1" ht="15.75" customHeight="1">
      <c r="D35412" s="199"/>
    </row>
    <row r="35414" spans="4:4" s="198" customFormat="1" ht="15.75" customHeight="1">
      <c r="D35414" s="199"/>
    </row>
    <row r="35416" spans="4:4" s="198" customFormat="1" ht="15.75" customHeight="1">
      <c r="D35416" s="199"/>
    </row>
    <row r="35418" spans="4:4" s="198" customFormat="1" ht="15.75" customHeight="1">
      <c r="D35418" s="199"/>
    </row>
    <row r="35420" spans="4:4" s="198" customFormat="1" ht="15.75" customHeight="1">
      <c r="D35420" s="199"/>
    </row>
    <row r="35422" spans="4:4" s="198" customFormat="1" ht="15.75" customHeight="1">
      <c r="D35422" s="199"/>
    </row>
    <row r="35424" spans="4:4" s="198" customFormat="1" ht="15.75" customHeight="1">
      <c r="D35424" s="199"/>
    </row>
    <row r="35426" spans="4:4" s="198" customFormat="1" ht="15.75" customHeight="1">
      <c r="D35426" s="199"/>
    </row>
    <row r="35428" spans="4:4" s="198" customFormat="1" ht="15.75" customHeight="1">
      <c r="D35428" s="199"/>
    </row>
    <row r="35430" spans="4:4" s="198" customFormat="1" ht="15.75" customHeight="1">
      <c r="D35430" s="199"/>
    </row>
    <row r="35432" spans="4:4" s="198" customFormat="1" ht="15.75" customHeight="1">
      <c r="D35432" s="199"/>
    </row>
    <row r="35434" spans="4:4" s="198" customFormat="1" ht="15.75" customHeight="1">
      <c r="D35434" s="199"/>
    </row>
    <row r="35436" spans="4:4" s="198" customFormat="1" ht="15.75" customHeight="1">
      <c r="D35436" s="199"/>
    </row>
    <row r="35438" spans="4:4" s="198" customFormat="1" ht="15.75" customHeight="1">
      <c r="D35438" s="199"/>
    </row>
    <row r="35440" spans="4:4" s="198" customFormat="1" ht="15.75" customHeight="1">
      <c r="D35440" s="199"/>
    </row>
    <row r="35442" spans="4:4" s="198" customFormat="1" ht="15.75" customHeight="1">
      <c r="D35442" s="199"/>
    </row>
    <row r="35444" spans="4:4" s="198" customFormat="1" ht="15.75" customHeight="1">
      <c r="D35444" s="199"/>
    </row>
    <row r="35446" spans="4:4" s="198" customFormat="1" ht="15.75" customHeight="1">
      <c r="D35446" s="199"/>
    </row>
    <row r="35448" spans="4:4" s="198" customFormat="1" ht="15.75" customHeight="1">
      <c r="D35448" s="199"/>
    </row>
    <row r="35450" spans="4:4" s="198" customFormat="1" ht="15.75" customHeight="1">
      <c r="D35450" s="199"/>
    </row>
    <row r="35452" spans="4:4" s="198" customFormat="1" ht="15.75" customHeight="1">
      <c r="D35452" s="199"/>
    </row>
    <row r="35454" spans="4:4" s="198" customFormat="1" ht="15.75" customHeight="1">
      <c r="D35454" s="199"/>
    </row>
    <row r="35456" spans="4:4" s="198" customFormat="1" ht="15.75" customHeight="1">
      <c r="D35456" s="199"/>
    </row>
    <row r="35458" spans="4:4" s="198" customFormat="1" ht="15.75" customHeight="1">
      <c r="D35458" s="199"/>
    </row>
    <row r="35460" spans="4:4" s="198" customFormat="1" ht="15.75" customHeight="1">
      <c r="D35460" s="199"/>
    </row>
    <row r="35462" spans="4:4" s="198" customFormat="1" ht="15.75" customHeight="1">
      <c r="D35462" s="199"/>
    </row>
    <row r="35464" spans="4:4" s="198" customFormat="1" ht="15.75" customHeight="1">
      <c r="D35464" s="199"/>
    </row>
    <row r="35466" spans="4:4" s="198" customFormat="1" ht="15.75" customHeight="1">
      <c r="D35466" s="199"/>
    </row>
    <row r="35468" spans="4:4" s="198" customFormat="1" ht="15.75" customHeight="1">
      <c r="D35468" s="199"/>
    </row>
    <row r="35470" spans="4:4" s="198" customFormat="1" ht="15.75" customHeight="1">
      <c r="D35470" s="199"/>
    </row>
    <row r="35472" spans="4:4" s="198" customFormat="1" ht="15.75" customHeight="1">
      <c r="D35472" s="199"/>
    </row>
    <row r="35474" spans="4:4" s="198" customFormat="1" ht="15.75" customHeight="1">
      <c r="D35474" s="199"/>
    </row>
    <row r="35476" spans="4:4" s="198" customFormat="1" ht="15.75" customHeight="1">
      <c r="D35476" s="199"/>
    </row>
    <row r="35478" spans="4:4" s="198" customFormat="1" ht="15.75" customHeight="1">
      <c r="D35478" s="199"/>
    </row>
    <row r="35480" spans="4:4" s="198" customFormat="1" ht="15.75" customHeight="1">
      <c r="D35480" s="199"/>
    </row>
    <row r="35482" spans="4:4" s="198" customFormat="1" ht="15.75" customHeight="1">
      <c r="D35482" s="199"/>
    </row>
    <row r="35484" spans="4:4" s="198" customFormat="1" ht="15.75" customHeight="1">
      <c r="D35484" s="199"/>
    </row>
    <row r="35486" spans="4:4" s="198" customFormat="1" ht="15.75" customHeight="1">
      <c r="D35486" s="199"/>
    </row>
    <row r="35488" spans="4:4" s="198" customFormat="1" ht="15.75" customHeight="1">
      <c r="D35488" s="199"/>
    </row>
    <row r="35490" spans="4:4" s="198" customFormat="1" ht="15.75" customHeight="1">
      <c r="D35490" s="199"/>
    </row>
    <row r="35492" spans="4:4" s="198" customFormat="1" ht="15.75" customHeight="1">
      <c r="D35492" s="199"/>
    </row>
    <row r="35494" spans="4:4" s="198" customFormat="1" ht="15.75" customHeight="1">
      <c r="D35494" s="199"/>
    </row>
    <row r="35496" spans="4:4" s="198" customFormat="1" ht="15.75" customHeight="1">
      <c r="D35496" s="199"/>
    </row>
    <row r="35498" spans="4:4" s="198" customFormat="1" ht="15.75" customHeight="1">
      <c r="D35498" s="199"/>
    </row>
    <row r="35500" spans="4:4" s="198" customFormat="1" ht="15.75" customHeight="1">
      <c r="D35500" s="199"/>
    </row>
    <row r="35502" spans="4:4" s="198" customFormat="1" ht="15.75" customHeight="1">
      <c r="D35502" s="199"/>
    </row>
    <row r="35504" spans="4:4" s="198" customFormat="1" ht="15.75" customHeight="1">
      <c r="D35504" s="199"/>
    </row>
    <row r="35506" spans="4:4" s="198" customFormat="1" ht="15.75" customHeight="1">
      <c r="D35506" s="199"/>
    </row>
    <row r="35508" spans="4:4" s="198" customFormat="1" ht="15.75" customHeight="1">
      <c r="D35508" s="199"/>
    </row>
    <row r="35510" spans="4:4" s="198" customFormat="1" ht="15.75" customHeight="1">
      <c r="D35510" s="199"/>
    </row>
    <row r="35512" spans="4:4" s="198" customFormat="1" ht="15.75" customHeight="1">
      <c r="D35512" s="199"/>
    </row>
    <row r="35514" spans="4:4" s="198" customFormat="1" ht="15.75" customHeight="1">
      <c r="D35514" s="199"/>
    </row>
    <row r="35516" spans="4:4" s="198" customFormat="1" ht="15.75" customHeight="1">
      <c r="D35516" s="199"/>
    </row>
    <row r="35518" spans="4:4" s="198" customFormat="1" ht="15.75" customHeight="1">
      <c r="D35518" s="199"/>
    </row>
    <row r="35520" spans="4:4" s="198" customFormat="1" ht="15.75" customHeight="1">
      <c r="D35520" s="199"/>
    </row>
    <row r="35522" spans="4:4" s="198" customFormat="1" ht="15.75" customHeight="1">
      <c r="D35522" s="199"/>
    </row>
    <row r="35524" spans="4:4" s="198" customFormat="1" ht="15.75" customHeight="1">
      <c r="D35524" s="199"/>
    </row>
    <row r="35526" spans="4:4" s="198" customFormat="1" ht="15.75" customHeight="1">
      <c r="D35526" s="199"/>
    </row>
    <row r="35528" spans="4:4" s="198" customFormat="1" ht="15.75" customHeight="1">
      <c r="D35528" s="199"/>
    </row>
    <row r="35530" spans="4:4" s="198" customFormat="1" ht="15.75" customHeight="1">
      <c r="D35530" s="199"/>
    </row>
    <row r="35532" spans="4:4" s="198" customFormat="1" ht="15.75" customHeight="1">
      <c r="D35532" s="199"/>
    </row>
    <row r="35534" spans="4:4" s="198" customFormat="1" ht="15.75" customHeight="1">
      <c r="D35534" s="199"/>
    </row>
    <row r="35536" spans="4:4" s="198" customFormat="1" ht="15.75" customHeight="1">
      <c r="D35536" s="199"/>
    </row>
    <row r="35538" spans="4:4" s="198" customFormat="1" ht="15.75" customHeight="1">
      <c r="D35538" s="199"/>
    </row>
    <row r="35540" spans="4:4" s="198" customFormat="1" ht="15.75" customHeight="1">
      <c r="D35540" s="199"/>
    </row>
    <row r="35542" spans="4:4" s="198" customFormat="1" ht="15.75" customHeight="1">
      <c r="D35542" s="199"/>
    </row>
    <row r="35544" spans="4:4" s="198" customFormat="1" ht="15.75" customHeight="1">
      <c r="D35544" s="199"/>
    </row>
    <row r="35546" spans="4:4" s="198" customFormat="1" ht="15.75" customHeight="1">
      <c r="D35546" s="199"/>
    </row>
    <row r="35548" spans="4:4" s="198" customFormat="1" ht="15.75" customHeight="1">
      <c r="D35548" s="199"/>
    </row>
    <row r="35550" spans="4:4" s="198" customFormat="1" ht="15.75" customHeight="1">
      <c r="D35550" s="199"/>
    </row>
    <row r="35552" spans="4:4" s="198" customFormat="1" ht="15.75" customHeight="1">
      <c r="D35552" s="199"/>
    </row>
    <row r="35554" spans="4:4" s="198" customFormat="1" ht="15.75" customHeight="1">
      <c r="D35554" s="199"/>
    </row>
    <row r="35556" spans="4:4" s="198" customFormat="1" ht="15.75" customHeight="1">
      <c r="D35556" s="199"/>
    </row>
    <row r="35558" spans="4:4" s="198" customFormat="1" ht="15.75" customHeight="1">
      <c r="D35558" s="199"/>
    </row>
    <row r="35560" spans="4:4" s="198" customFormat="1" ht="15.75" customHeight="1">
      <c r="D35560" s="199"/>
    </row>
    <row r="35562" spans="4:4" s="198" customFormat="1" ht="15.75" customHeight="1">
      <c r="D35562" s="199"/>
    </row>
    <row r="35564" spans="4:4" s="198" customFormat="1" ht="15.75" customHeight="1">
      <c r="D35564" s="199"/>
    </row>
    <row r="35566" spans="4:4" s="198" customFormat="1" ht="15.75" customHeight="1">
      <c r="D35566" s="199"/>
    </row>
    <row r="35568" spans="4:4" s="198" customFormat="1" ht="15.75" customHeight="1">
      <c r="D35568" s="199"/>
    </row>
    <row r="35570" spans="4:4" s="198" customFormat="1" ht="15.75" customHeight="1">
      <c r="D35570" s="199"/>
    </row>
    <row r="35572" spans="4:4" s="198" customFormat="1" ht="15.75" customHeight="1">
      <c r="D35572" s="199"/>
    </row>
    <row r="35574" spans="4:4" s="198" customFormat="1" ht="15.75" customHeight="1">
      <c r="D35574" s="199"/>
    </row>
    <row r="35576" spans="4:4" s="198" customFormat="1" ht="15.75" customHeight="1">
      <c r="D35576" s="199"/>
    </row>
    <row r="35578" spans="4:4" s="198" customFormat="1" ht="15.75" customHeight="1">
      <c r="D35578" s="199"/>
    </row>
    <row r="35580" spans="4:4" s="198" customFormat="1" ht="15.75" customHeight="1">
      <c r="D35580" s="199"/>
    </row>
    <row r="35582" spans="4:4" s="198" customFormat="1" ht="15.75" customHeight="1">
      <c r="D35582" s="199"/>
    </row>
    <row r="35584" spans="4:4" s="198" customFormat="1" ht="15.75" customHeight="1">
      <c r="D35584" s="199"/>
    </row>
    <row r="35586" spans="4:4" s="198" customFormat="1" ht="15.75" customHeight="1">
      <c r="D35586" s="199"/>
    </row>
    <row r="35588" spans="4:4" s="198" customFormat="1" ht="15.75" customHeight="1">
      <c r="D35588" s="199"/>
    </row>
    <row r="35590" spans="4:4" s="198" customFormat="1" ht="15.75" customHeight="1">
      <c r="D35590" s="199"/>
    </row>
    <row r="35592" spans="4:4" s="198" customFormat="1" ht="15.75" customHeight="1">
      <c r="D35592" s="199"/>
    </row>
    <row r="35594" spans="4:4" s="198" customFormat="1" ht="15.75" customHeight="1">
      <c r="D35594" s="199"/>
    </row>
    <row r="35596" spans="4:4" s="198" customFormat="1" ht="15.75" customHeight="1">
      <c r="D35596" s="199"/>
    </row>
    <row r="35598" spans="4:4" s="198" customFormat="1" ht="15.75" customHeight="1">
      <c r="D35598" s="199"/>
    </row>
    <row r="35600" spans="4:4" s="198" customFormat="1" ht="15.75" customHeight="1">
      <c r="D35600" s="199"/>
    </row>
    <row r="35602" spans="4:4" s="198" customFormat="1" ht="15.75" customHeight="1">
      <c r="D35602" s="199"/>
    </row>
    <row r="35604" spans="4:4" s="198" customFormat="1" ht="15.75" customHeight="1">
      <c r="D35604" s="199"/>
    </row>
    <row r="35606" spans="4:4" s="198" customFormat="1" ht="15.75" customHeight="1">
      <c r="D35606" s="199"/>
    </row>
    <row r="35608" spans="4:4" s="198" customFormat="1" ht="15.75" customHeight="1">
      <c r="D35608" s="199"/>
    </row>
    <row r="35610" spans="4:4" s="198" customFormat="1" ht="15.75" customHeight="1">
      <c r="D35610" s="199"/>
    </row>
    <row r="35612" spans="4:4" s="198" customFormat="1" ht="15.75" customHeight="1">
      <c r="D35612" s="199"/>
    </row>
    <row r="35614" spans="4:4" s="198" customFormat="1" ht="15.75" customHeight="1">
      <c r="D35614" s="199"/>
    </row>
    <row r="35616" spans="4:4" s="198" customFormat="1" ht="15.75" customHeight="1">
      <c r="D35616" s="199"/>
    </row>
    <row r="35618" spans="4:4" s="198" customFormat="1" ht="15.75" customHeight="1">
      <c r="D35618" s="199"/>
    </row>
    <row r="35620" spans="4:4" s="198" customFormat="1" ht="15.75" customHeight="1">
      <c r="D35620" s="199"/>
    </row>
    <row r="35622" spans="4:4" s="198" customFormat="1" ht="15.75" customHeight="1">
      <c r="D35622" s="199"/>
    </row>
    <row r="35624" spans="4:4" s="198" customFormat="1" ht="15.75" customHeight="1">
      <c r="D35624" s="199"/>
    </row>
    <row r="35626" spans="4:4" s="198" customFormat="1" ht="15.75" customHeight="1">
      <c r="D35626" s="199"/>
    </row>
    <row r="35628" spans="4:4" s="198" customFormat="1" ht="15.75" customHeight="1">
      <c r="D35628" s="199"/>
    </row>
    <row r="35630" spans="4:4" s="198" customFormat="1" ht="15.75" customHeight="1">
      <c r="D35630" s="199"/>
    </row>
    <row r="35632" spans="4:4" s="198" customFormat="1" ht="15.75" customHeight="1">
      <c r="D35632" s="199"/>
    </row>
    <row r="35634" spans="4:4" s="198" customFormat="1" ht="15.75" customHeight="1">
      <c r="D35634" s="199"/>
    </row>
    <row r="35636" spans="4:4" s="198" customFormat="1" ht="15.75" customHeight="1">
      <c r="D35636" s="199"/>
    </row>
    <row r="35638" spans="4:4" s="198" customFormat="1" ht="15.75" customHeight="1">
      <c r="D35638" s="199"/>
    </row>
    <row r="35640" spans="4:4" s="198" customFormat="1" ht="15.75" customHeight="1">
      <c r="D35640" s="199"/>
    </row>
    <row r="35642" spans="4:4" s="198" customFormat="1" ht="15.75" customHeight="1">
      <c r="D35642" s="199"/>
    </row>
    <row r="35644" spans="4:4" s="198" customFormat="1" ht="15.75" customHeight="1">
      <c r="D35644" s="199"/>
    </row>
    <row r="35646" spans="4:4" s="198" customFormat="1" ht="15.75" customHeight="1">
      <c r="D35646" s="199"/>
    </row>
    <row r="35648" spans="4:4" s="198" customFormat="1" ht="15.75" customHeight="1">
      <c r="D35648" s="199"/>
    </row>
    <row r="35650" spans="4:4" s="198" customFormat="1" ht="15.75" customHeight="1">
      <c r="D35650" s="199"/>
    </row>
    <row r="35652" spans="4:4" s="198" customFormat="1" ht="15.75" customHeight="1">
      <c r="D35652" s="199"/>
    </row>
    <row r="35654" spans="4:4" s="198" customFormat="1" ht="15.75" customHeight="1">
      <c r="D35654" s="199"/>
    </row>
    <row r="35656" spans="4:4" s="198" customFormat="1" ht="15.75" customHeight="1">
      <c r="D35656" s="199"/>
    </row>
    <row r="35658" spans="4:4" s="198" customFormat="1" ht="15.75" customHeight="1">
      <c r="D35658" s="199"/>
    </row>
    <row r="35660" spans="4:4" s="198" customFormat="1" ht="15.75" customHeight="1">
      <c r="D35660" s="199"/>
    </row>
    <row r="35662" spans="4:4" s="198" customFormat="1" ht="15.75" customHeight="1">
      <c r="D35662" s="199"/>
    </row>
    <row r="35664" spans="4:4" s="198" customFormat="1" ht="15.75" customHeight="1">
      <c r="D35664" s="199"/>
    </row>
    <row r="35666" spans="4:4" s="198" customFormat="1" ht="15.75" customHeight="1">
      <c r="D35666" s="199"/>
    </row>
    <row r="35668" spans="4:4" s="198" customFormat="1" ht="15.75" customHeight="1">
      <c r="D35668" s="199"/>
    </row>
    <row r="35670" spans="4:4" s="198" customFormat="1" ht="15.75" customHeight="1">
      <c r="D35670" s="199"/>
    </row>
    <row r="35672" spans="4:4" s="198" customFormat="1" ht="15.75" customHeight="1">
      <c r="D35672" s="199"/>
    </row>
    <row r="35674" spans="4:4" s="198" customFormat="1" ht="15.75" customHeight="1">
      <c r="D35674" s="199"/>
    </row>
    <row r="35676" spans="4:4" s="198" customFormat="1" ht="15.75" customHeight="1">
      <c r="D35676" s="199"/>
    </row>
    <row r="35678" spans="4:4" s="198" customFormat="1" ht="15.75" customHeight="1">
      <c r="D35678" s="199"/>
    </row>
    <row r="35680" spans="4:4" s="198" customFormat="1" ht="15.75" customHeight="1">
      <c r="D35680" s="199"/>
    </row>
    <row r="35682" spans="4:4" s="198" customFormat="1" ht="15.75" customHeight="1">
      <c r="D35682" s="199"/>
    </row>
    <row r="35684" spans="4:4" s="198" customFormat="1" ht="15.75" customHeight="1">
      <c r="D35684" s="199"/>
    </row>
    <row r="35686" spans="4:4" s="198" customFormat="1" ht="15.75" customHeight="1">
      <c r="D35686" s="199"/>
    </row>
    <row r="35688" spans="4:4" s="198" customFormat="1" ht="15.75" customHeight="1">
      <c r="D35688" s="199"/>
    </row>
    <row r="35690" spans="4:4" s="198" customFormat="1" ht="15.75" customHeight="1">
      <c r="D35690" s="199"/>
    </row>
    <row r="35692" spans="4:4" s="198" customFormat="1" ht="15.75" customHeight="1">
      <c r="D35692" s="199"/>
    </row>
    <row r="35694" spans="4:4" s="198" customFormat="1" ht="15.75" customHeight="1">
      <c r="D35694" s="199"/>
    </row>
    <row r="35696" spans="4:4" s="198" customFormat="1" ht="15.75" customHeight="1">
      <c r="D35696" s="199"/>
    </row>
    <row r="35698" spans="4:4" s="198" customFormat="1" ht="15.75" customHeight="1">
      <c r="D35698" s="199"/>
    </row>
    <row r="35700" spans="4:4" s="198" customFormat="1" ht="15.75" customHeight="1">
      <c r="D35700" s="199"/>
    </row>
    <row r="35702" spans="4:4" s="198" customFormat="1" ht="15.75" customHeight="1">
      <c r="D35702" s="199"/>
    </row>
    <row r="35704" spans="4:4" s="198" customFormat="1" ht="15.75" customHeight="1">
      <c r="D35704" s="199"/>
    </row>
    <row r="35706" spans="4:4" s="198" customFormat="1" ht="15.75" customHeight="1">
      <c r="D35706" s="199"/>
    </row>
    <row r="35708" spans="4:4" s="198" customFormat="1" ht="15.75" customHeight="1">
      <c r="D35708" s="199"/>
    </row>
    <row r="35710" spans="4:4" s="198" customFormat="1" ht="15.75" customHeight="1">
      <c r="D35710" s="199"/>
    </row>
    <row r="35712" spans="4:4" s="198" customFormat="1" ht="15.75" customHeight="1">
      <c r="D35712" s="199"/>
    </row>
    <row r="35714" spans="4:4" s="198" customFormat="1" ht="15.75" customHeight="1">
      <c r="D35714" s="199"/>
    </row>
    <row r="35716" spans="4:4" s="198" customFormat="1" ht="15.75" customHeight="1">
      <c r="D35716" s="199"/>
    </row>
    <row r="35718" spans="4:4" s="198" customFormat="1" ht="15.75" customHeight="1">
      <c r="D35718" s="199"/>
    </row>
    <row r="35720" spans="4:4" s="198" customFormat="1" ht="15.75" customHeight="1">
      <c r="D35720" s="199"/>
    </row>
    <row r="35722" spans="4:4" s="198" customFormat="1" ht="15.75" customHeight="1">
      <c r="D35722" s="199"/>
    </row>
    <row r="35724" spans="4:4" s="198" customFormat="1" ht="15.75" customHeight="1">
      <c r="D35724" s="199"/>
    </row>
    <row r="35726" spans="4:4" s="198" customFormat="1" ht="15.75" customHeight="1">
      <c r="D35726" s="199"/>
    </row>
    <row r="35728" spans="4:4" s="198" customFormat="1" ht="15.75" customHeight="1">
      <c r="D35728" s="199"/>
    </row>
    <row r="35730" spans="4:4" s="198" customFormat="1" ht="15.75" customHeight="1">
      <c r="D35730" s="199"/>
    </row>
    <row r="35732" spans="4:4" s="198" customFormat="1" ht="15.75" customHeight="1">
      <c r="D35732" s="199"/>
    </row>
    <row r="35734" spans="4:4" s="198" customFormat="1" ht="15.75" customHeight="1">
      <c r="D35734" s="199"/>
    </row>
    <row r="35736" spans="4:4" s="198" customFormat="1" ht="15.75" customHeight="1">
      <c r="D35736" s="199"/>
    </row>
    <row r="35738" spans="4:4" s="198" customFormat="1" ht="15.75" customHeight="1">
      <c r="D35738" s="199"/>
    </row>
    <row r="35740" spans="4:4" s="198" customFormat="1" ht="15.75" customHeight="1">
      <c r="D35740" s="199"/>
    </row>
    <row r="35742" spans="4:4" s="198" customFormat="1" ht="15.75" customHeight="1">
      <c r="D35742" s="199"/>
    </row>
    <row r="35744" spans="4:4" s="198" customFormat="1" ht="15.75" customHeight="1">
      <c r="D35744" s="199"/>
    </row>
    <row r="35746" spans="4:4" s="198" customFormat="1" ht="15.75" customHeight="1">
      <c r="D35746" s="199"/>
    </row>
    <row r="35748" spans="4:4" s="198" customFormat="1" ht="15.75" customHeight="1">
      <c r="D35748" s="199"/>
    </row>
    <row r="35750" spans="4:4" s="198" customFormat="1" ht="15.75" customHeight="1">
      <c r="D35750" s="199"/>
    </row>
    <row r="35752" spans="4:4" s="198" customFormat="1" ht="15.75" customHeight="1">
      <c r="D35752" s="199"/>
    </row>
    <row r="35754" spans="4:4" s="198" customFormat="1" ht="15.75" customHeight="1">
      <c r="D35754" s="199"/>
    </row>
    <row r="35756" spans="4:4" s="198" customFormat="1" ht="15.75" customHeight="1">
      <c r="D35756" s="199"/>
    </row>
    <row r="35758" spans="4:4" s="198" customFormat="1" ht="15.75" customHeight="1">
      <c r="D35758" s="199"/>
    </row>
    <row r="35760" spans="4:4" s="198" customFormat="1" ht="15.75" customHeight="1">
      <c r="D35760" s="199"/>
    </row>
    <row r="35762" spans="4:4" s="198" customFormat="1" ht="15.75" customHeight="1">
      <c r="D35762" s="199"/>
    </row>
    <row r="35764" spans="4:4" s="198" customFormat="1" ht="15.75" customHeight="1">
      <c r="D35764" s="199"/>
    </row>
    <row r="35766" spans="4:4" s="198" customFormat="1" ht="15.75" customHeight="1">
      <c r="D35766" s="199"/>
    </row>
    <row r="35768" spans="4:4" s="198" customFormat="1" ht="15.75" customHeight="1">
      <c r="D35768" s="199"/>
    </row>
    <row r="35770" spans="4:4" s="198" customFormat="1" ht="15.75" customHeight="1">
      <c r="D35770" s="199"/>
    </row>
    <row r="35772" spans="4:4" s="198" customFormat="1" ht="15.75" customHeight="1">
      <c r="D35772" s="199"/>
    </row>
    <row r="35774" spans="4:4" s="198" customFormat="1" ht="15.75" customHeight="1">
      <c r="D35774" s="199"/>
    </row>
    <row r="35776" spans="4:4" s="198" customFormat="1" ht="15.75" customHeight="1">
      <c r="D35776" s="199"/>
    </row>
    <row r="35778" spans="4:4" s="198" customFormat="1" ht="15.75" customHeight="1">
      <c r="D35778" s="199"/>
    </row>
    <row r="35780" spans="4:4" s="198" customFormat="1" ht="15.75" customHeight="1">
      <c r="D35780" s="199"/>
    </row>
    <row r="35782" spans="4:4" s="198" customFormat="1" ht="15.75" customHeight="1">
      <c r="D35782" s="199"/>
    </row>
    <row r="35784" spans="4:4" s="198" customFormat="1" ht="15.75" customHeight="1">
      <c r="D35784" s="199"/>
    </row>
    <row r="35786" spans="4:4" s="198" customFormat="1" ht="15.75" customHeight="1">
      <c r="D35786" s="199"/>
    </row>
    <row r="35788" spans="4:4" s="198" customFormat="1" ht="15.75" customHeight="1">
      <c r="D35788" s="199"/>
    </row>
    <row r="35790" spans="4:4" s="198" customFormat="1" ht="15.75" customHeight="1">
      <c r="D35790" s="199"/>
    </row>
    <row r="35792" spans="4:4" s="198" customFormat="1" ht="15.75" customHeight="1">
      <c r="D35792" s="199"/>
    </row>
    <row r="35794" spans="4:4" s="198" customFormat="1" ht="15.75" customHeight="1">
      <c r="D35794" s="199"/>
    </row>
    <row r="35796" spans="4:4" s="198" customFormat="1" ht="15.75" customHeight="1">
      <c r="D35796" s="199"/>
    </row>
    <row r="35798" spans="4:4" s="198" customFormat="1" ht="15.75" customHeight="1">
      <c r="D35798" s="199"/>
    </row>
    <row r="35800" spans="4:4" s="198" customFormat="1" ht="15.75" customHeight="1">
      <c r="D35800" s="199"/>
    </row>
    <row r="35802" spans="4:4" s="198" customFormat="1" ht="15.75" customHeight="1">
      <c r="D35802" s="199"/>
    </row>
    <row r="35804" spans="4:4" s="198" customFormat="1" ht="15.75" customHeight="1">
      <c r="D35804" s="199"/>
    </row>
    <row r="35806" spans="4:4" s="198" customFormat="1" ht="15.75" customHeight="1">
      <c r="D35806" s="199"/>
    </row>
    <row r="35808" spans="4:4" s="198" customFormat="1" ht="15.75" customHeight="1">
      <c r="D35808" s="199"/>
    </row>
    <row r="35810" spans="4:4" s="198" customFormat="1" ht="15.75" customHeight="1">
      <c r="D35810" s="199"/>
    </row>
    <row r="35812" spans="4:4" s="198" customFormat="1" ht="15.75" customHeight="1">
      <c r="D35812" s="199"/>
    </row>
    <row r="35814" spans="4:4" s="198" customFormat="1" ht="15.75" customHeight="1">
      <c r="D35814" s="199"/>
    </row>
    <row r="35816" spans="4:4" s="198" customFormat="1" ht="15.75" customHeight="1">
      <c r="D35816" s="199"/>
    </row>
    <row r="35818" spans="4:4" s="198" customFormat="1" ht="15.75" customHeight="1">
      <c r="D35818" s="199"/>
    </row>
    <row r="35820" spans="4:4" s="198" customFormat="1" ht="15.75" customHeight="1">
      <c r="D35820" s="199"/>
    </row>
    <row r="35822" spans="4:4" s="198" customFormat="1" ht="15.75" customHeight="1">
      <c r="D35822" s="199"/>
    </row>
    <row r="35824" spans="4:4" s="198" customFormat="1" ht="15.75" customHeight="1">
      <c r="D35824" s="199"/>
    </row>
    <row r="35826" spans="4:4" s="198" customFormat="1" ht="15.75" customHeight="1">
      <c r="D35826" s="199"/>
    </row>
    <row r="35828" spans="4:4" s="198" customFormat="1" ht="15.75" customHeight="1">
      <c r="D35828" s="199"/>
    </row>
    <row r="35830" spans="4:4" s="198" customFormat="1" ht="15.75" customHeight="1">
      <c r="D35830" s="199"/>
    </row>
    <row r="35832" spans="4:4" s="198" customFormat="1" ht="15.75" customHeight="1">
      <c r="D35832" s="199"/>
    </row>
    <row r="35834" spans="4:4" s="198" customFormat="1" ht="15.75" customHeight="1">
      <c r="D35834" s="199"/>
    </row>
    <row r="35836" spans="4:4" s="198" customFormat="1" ht="15.75" customHeight="1">
      <c r="D35836" s="199"/>
    </row>
    <row r="35838" spans="4:4" s="198" customFormat="1" ht="15.75" customHeight="1">
      <c r="D35838" s="199"/>
    </row>
    <row r="35840" spans="4:4" s="198" customFormat="1" ht="15.75" customHeight="1">
      <c r="D35840" s="199"/>
    </row>
    <row r="35842" spans="4:4" s="198" customFormat="1" ht="15.75" customHeight="1">
      <c r="D35842" s="199"/>
    </row>
    <row r="35844" spans="4:4" s="198" customFormat="1" ht="15.75" customHeight="1">
      <c r="D35844" s="199"/>
    </row>
    <row r="35846" spans="4:4" s="198" customFormat="1" ht="15.75" customHeight="1">
      <c r="D35846" s="199"/>
    </row>
    <row r="35848" spans="4:4" s="198" customFormat="1" ht="15.75" customHeight="1">
      <c r="D35848" s="199"/>
    </row>
    <row r="35850" spans="4:4" s="198" customFormat="1" ht="15.75" customHeight="1">
      <c r="D35850" s="199"/>
    </row>
    <row r="35852" spans="4:4" s="198" customFormat="1" ht="15.75" customHeight="1">
      <c r="D35852" s="199"/>
    </row>
    <row r="35854" spans="4:4" s="198" customFormat="1" ht="15.75" customHeight="1">
      <c r="D35854" s="199"/>
    </row>
    <row r="35856" spans="4:4" s="198" customFormat="1" ht="15.75" customHeight="1">
      <c r="D35856" s="199"/>
    </row>
    <row r="35858" spans="4:4" s="198" customFormat="1" ht="15.75" customHeight="1">
      <c r="D35858" s="199"/>
    </row>
    <row r="35860" spans="4:4" s="198" customFormat="1" ht="15.75" customHeight="1">
      <c r="D35860" s="199"/>
    </row>
    <row r="35862" spans="4:4" s="198" customFormat="1" ht="15.75" customHeight="1">
      <c r="D35862" s="199"/>
    </row>
    <row r="35864" spans="4:4" s="198" customFormat="1" ht="15.75" customHeight="1">
      <c r="D35864" s="199"/>
    </row>
    <row r="35866" spans="4:4" s="198" customFormat="1" ht="15.75" customHeight="1">
      <c r="D35866" s="199"/>
    </row>
    <row r="35868" spans="4:4" s="198" customFormat="1" ht="15.75" customHeight="1">
      <c r="D35868" s="199"/>
    </row>
    <row r="35870" spans="4:4" s="198" customFormat="1" ht="15.75" customHeight="1">
      <c r="D35870" s="199"/>
    </row>
    <row r="35872" spans="4:4" s="198" customFormat="1" ht="15.75" customHeight="1">
      <c r="D35872" s="199"/>
    </row>
    <row r="35874" spans="4:4" s="198" customFormat="1" ht="15.75" customHeight="1">
      <c r="D35874" s="199"/>
    </row>
    <row r="35876" spans="4:4" s="198" customFormat="1" ht="15.75" customHeight="1">
      <c r="D35876" s="199"/>
    </row>
    <row r="35878" spans="4:4" s="198" customFormat="1" ht="15.75" customHeight="1">
      <c r="D35878" s="199"/>
    </row>
    <row r="35880" spans="4:4" s="198" customFormat="1" ht="15.75" customHeight="1">
      <c r="D35880" s="199"/>
    </row>
    <row r="35882" spans="4:4" s="198" customFormat="1" ht="15.75" customHeight="1">
      <c r="D35882" s="199"/>
    </row>
    <row r="35884" spans="4:4" s="198" customFormat="1" ht="15.75" customHeight="1">
      <c r="D35884" s="199"/>
    </row>
    <row r="35886" spans="4:4" s="198" customFormat="1" ht="15.75" customHeight="1">
      <c r="D35886" s="199"/>
    </row>
    <row r="35888" spans="4:4" s="198" customFormat="1" ht="15.75" customHeight="1">
      <c r="D35888" s="199"/>
    </row>
    <row r="35890" spans="4:4" s="198" customFormat="1" ht="15.75" customHeight="1">
      <c r="D35890" s="199"/>
    </row>
    <row r="35892" spans="4:4" s="198" customFormat="1" ht="15.75" customHeight="1">
      <c r="D35892" s="199"/>
    </row>
    <row r="35894" spans="4:4" s="198" customFormat="1" ht="15.75" customHeight="1">
      <c r="D35894" s="199"/>
    </row>
    <row r="35896" spans="4:4" s="198" customFormat="1" ht="15.75" customHeight="1">
      <c r="D35896" s="199"/>
    </row>
    <row r="35898" spans="4:4" s="198" customFormat="1" ht="15.75" customHeight="1">
      <c r="D35898" s="199"/>
    </row>
    <row r="35900" spans="4:4" s="198" customFormat="1" ht="15.75" customHeight="1">
      <c r="D35900" s="199"/>
    </row>
    <row r="35902" spans="4:4" s="198" customFormat="1" ht="15.75" customHeight="1">
      <c r="D35902" s="199"/>
    </row>
    <row r="35904" spans="4:4" s="198" customFormat="1" ht="15.75" customHeight="1">
      <c r="D35904" s="199"/>
    </row>
    <row r="35906" spans="4:4" s="198" customFormat="1" ht="15.75" customHeight="1">
      <c r="D35906" s="199"/>
    </row>
    <row r="35908" spans="4:4" s="198" customFormat="1" ht="15.75" customHeight="1">
      <c r="D35908" s="199"/>
    </row>
    <row r="35910" spans="4:4" s="198" customFormat="1" ht="15.75" customHeight="1">
      <c r="D35910" s="199"/>
    </row>
    <row r="35912" spans="4:4" s="198" customFormat="1" ht="15.75" customHeight="1">
      <c r="D35912" s="199"/>
    </row>
    <row r="35914" spans="4:4" s="198" customFormat="1" ht="15.75" customHeight="1">
      <c r="D35914" s="199"/>
    </row>
    <row r="35916" spans="4:4" s="198" customFormat="1" ht="15.75" customHeight="1">
      <c r="D35916" s="199"/>
    </row>
    <row r="35918" spans="4:4" s="198" customFormat="1" ht="15.75" customHeight="1">
      <c r="D35918" s="199"/>
    </row>
    <row r="35920" spans="4:4" s="198" customFormat="1" ht="15.75" customHeight="1">
      <c r="D35920" s="199"/>
    </row>
    <row r="35922" spans="4:4" s="198" customFormat="1" ht="15.75" customHeight="1">
      <c r="D35922" s="199"/>
    </row>
    <row r="35924" spans="4:4" s="198" customFormat="1" ht="15.75" customHeight="1">
      <c r="D35924" s="199"/>
    </row>
    <row r="35926" spans="4:4" s="198" customFormat="1" ht="15.75" customHeight="1">
      <c r="D35926" s="199"/>
    </row>
    <row r="35928" spans="4:4" s="198" customFormat="1" ht="15.75" customHeight="1">
      <c r="D35928" s="199"/>
    </row>
    <row r="35930" spans="4:4" s="198" customFormat="1" ht="15.75" customHeight="1">
      <c r="D35930" s="199"/>
    </row>
    <row r="35932" spans="4:4" s="198" customFormat="1" ht="15.75" customHeight="1">
      <c r="D35932" s="199"/>
    </row>
    <row r="35934" spans="4:4" s="198" customFormat="1" ht="15.75" customHeight="1">
      <c r="D35934" s="199"/>
    </row>
    <row r="35936" spans="4:4" s="198" customFormat="1" ht="15.75" customHeight="1">
      <c r="D35936" s="199"/>
    </row>
    <row r="35938" spans="4:4" s="198" customFormat="1" ht="15.75" customHeight="1">
      <c r="D35938" s="199"/>
    </row>
    <row r="35940" spans="4:4" s="198" customFormat="1" ht="15.75" customHeight="1">
      <c r="D35940" s="199"/>
    </row>
    <row r="35942" spans="4:4" s="198" customFormat="1" ht="15.75" customHeight="1">
      <c r="D35942" s="199"/>
    </row>
    <row r="35944" spans="4:4" s="198" customFormat="1" ht="15.75" customHeight="1">
      <c r="D35944" s="199"/>
    </row>
    <row r="35946" spans="4:4" s="198" customFormat="1" ht="15.75" customHeight="1">
      <c r="D35946" s="199"/>
    </row>
    <row r="35948" spans="4:4" s="198" customFormat="1" ht="15.75" customHeight="1">
      <c r="D35948" s="199"/>
    </row>
    <row r="35950" spans="4:4" s="198" customFormat="1" ht="15.75" customHeight="1">
      <c r="D35950" s="199"/>
    </row>
    <row r="35952" spans="4:4" s="198" customFormat="1" ht="15.75" customHeight="1">
      <c r="D35952" s="199"/>
    </row>
    <row r="35954" spans="4:4" s="198" customFormat="1" ht="15.75" customHeight="1">
      <c r="D35954" s="199"/>
    </row>
    <row r="35956" spans="4:4" s="198" customFormat="1" ht="15.75" customHeight="1">
      <c r="D35956" s="199"/>
    </row>
    <row r="35958" spans="4:4" s="198" customFormat="1" ht="15.75" customHeight="1">
      <c r="D35958" s="199"/>
    </row>
    <row r="35960" spans="4:4" s="198" customFormat="1" ht="15.75" customHeight="1">
      <c r="D35960" s="199"/>
    </row>
    <row r="35962" spans="4:4" s="198" customFormat="1" ht="15.75" customHeight="1">
      <c r="D35962" s="199"/>
    </row>
    <row r="35964" spans="4:4" s="198" customFormat="1" ht="15.75" customHeight="1">
      <c r="D35964" s="199"/>
    </row>
    <row r="35966" spans="4:4" s="198" customFormat="1" ht="15.75" customHeight="1">
      <c r="D35966" s="199"/>
    </row>
    <row r="35968" spans="4:4" s="198" customFormat="1" ht="15.75" customHeight="1">
      <c r="D35968" s="199"/>
    </row>
    <row r="35970" spans="4:4" s="198" customFormat="1" ht="15.75" customHeight="1">
      <c r="D35970" s="199"/>
    </row>
    <row r="35972" spans="4:4" s="198" customFormat="1" ht="15.75" customHeight="1">
      <c r="D35972" s="199"/>
    </row>
    <row r="35974" spans="4:4" s="198" customFormat="1" ht="15.75" customHeight="1">
      <c r="D35974" s="199"/>
    </row>
    <row r="35976" spans="4:4" s="198" customFormat="1" ht="15.75" customHeight="1">
      <c r="D35976" s="199"/>
    </row>
    <row r="35978" spans="4:4" s="198" customFormat="1" ht="15.75" customHeight="1">
      <c r="D35978" s="199"/>
    </row>
    <row r="35980" spans="4:4" s="198" customFormat="1" ht="15.75" customHeight="1">
      <c r="D35980" s="199"/>
    </row>
    <row r="35982" spans="4:4" s="198" customFormat="1" ht="15.75" customHeight="1">
      <c r="D35982" s="199"/>
    </row>
    <row r="35984" spans="4:4" s="198" customFormat="1" ht="15.75" customHeight="1">
      <c r="D35984" s="199"/>
    </row>
    <row r="35986" spans="4:4" s="198" customFormat="1" ht="15.75" customHeight="1">
      <c r="D35986" s="199"/>
    </row>
    <row r="35988" spans="4:4" s="198" customFormat="1" ht="15.75" customHeight="1">
      <c r="D35988" s="199"/>
    </row>
    <row r="35990" spans="4:4" s="198" customFormat="1" ht="15.75" customHeight="1">
      <c r="D35990" s="199"/>
    </row>
    <row r="35992" spans="4:4" s="198" customFormat="1" ht="15.75" customHeight="1">
      <c r="D35992" s="199"/>
    </row>
    <row r="35994" spans="4:4" s="198" customFormat="1" ht="15.75" customHeight="1">
      <c r="D35994" s="199"/>
    </row>
    <row r="35996" spans="4:4" s="198" customFormat="1" ht="15.75" customHeight="1">
      <c r="D35996" s="199"/>
    </row>
    <row r="35998" spans="4:4" s="198" customFormat="1" ht="15.75" customHeight="1">
      <c r="D35998" s="199"/>
    </row>
    <row r="36000" spans="4:4" s="198" customFormat="1" ht="15.75" customHeight="1">
      <c r="D36000" s="199"/>
    </row>
    <row r="36002" spans="4:4" s="198" customFormat="1" ht="15.75" customHeight="1">
      <c r="D36002" s="199"/>
    </row>
    <row r="36004" spans="4:4" s="198" customFormat="1" ht="15.75" customHeight="1">
      <c r="D36004" s="199"/>
    </row>
    <row r="36006" spans="4:4" s="198" customFormat="1" ht="15.75" customHeight="1">
      <c r="D36006" s="199"/>
    </row>
    <row r="36008" spans="4:4" s="198" customFormat="1" ht="15.75" customHeight="1">
      <c r="D36008" s="199"/>
    </row>
    <row r="36010" spans="4:4" s="198" customFormat="1" ht="15.75" customHeight="1">
      <c r="D36010" s="199"/>
    </row>
    <row r="36012" spans="4:4" s="198" customFormat="1" ht="15.75" customHeight="1">
      <c r="D36012" s="199"/>
    </row>
    <row r="36014" spans="4:4" s="198" customFormat="1" ht="15.75" customHeight="1">
      <c r="D36014" s="199"/>
    </row>
    <row r="36016" spans="4:4" s="198" customFormat="1" ht="15.75" customHeight="1">
      <c r="D36016" s="199"/>
    </row>
    <row r="36018" spans="4:4" s="198" customFormat="1" ht="15.75" customHeight="1">
      <c r="D36018" s="199"/>
    </row>
    <row r="36020" spans="4:4" s="198" customFormat="1" ht="15.75" customHeight="1">
      <c r="D36020" s="199"/>
    </row>
    <row r="36022" spans="4:4" s="198" customFormat="1" ht="15.75" customHeight="1">
      <c r="D36022" s="199"/>
    </row>
    <row r="36024" spans="4:4" s="198" customFormat="1" ht="15.75" customHeight="1">
      <c r="D36024" s="199"/>
    </row>
    <row r="36026" spans="4:4" s="198" customFormat="1" ht="15.75" customHeight="1">
      <c r="D36026" s="199"/>
    </row>
    <row r="36028" spans="4:4" s="198" customFormat="1" ht="15.75" customHeight="1">
      <c r="D36028" s="199"/>
    </row>
    <row r="36030" spans="4:4" s="198" customFormat="1" ht="15.75" customHeight="1">
      <c r="D36030" s="199"/>
    </row>
    <row r="36032" spans="4:4" s="198" customFormat="1" ht="15.75" customHeight="1">
      <c r="D36032" s="199"/>
    </row>
    <row r="36034" spans="4:4" s="198" customFormat="1" ht="15.75" customHeight="1">
      <c r="D36034" s="199"/>
    </row>
    <row r="36036" spans="4:4" s="198" customFormat="1" ht="15.75" customHeight="1">
      <c r="D36036" s="199"/>
    </row>
    <row r="36038" spans="4:4" s="198" customFormat="1" ht="15.75" customHeight="1">
      <c r="D36038" s="199"/>
    </row>
    <row r="36040" spans="4:4" s="198" customFormat="1" ht="15.75" customHeight="1">
      <c r="D36040" s="199"/>
    </row>
    <row r="36042" spans="4:4" s="198" customFormat="1" ht="15.75" customHeight="1">
      <c r="D36042" s="199"/>
    </row>
    <row r="36044" spans="4:4" s="198" customFormat="1" ht="15.75" customHeight="1">
      <c r="D36044" s="199"/>
    </row>
    <row r="36046" spans="4:4" s="198" customFormat="1" ht="15.75" customHeight="1">
      <c r="D36046" s="199"/>
    </row>
    <row r="36048" spans="4:4" s="198" customFormat="1" ht="15.75" customHeight="1">
      <c r="D36048" s="199"/>
    </row>
    <row r="36050" spans="4:4" s="198" customFormat="1" ht="15.75" customHeight="1">
      <c r="D36050" s="199"/>
    </row>
    <row r="36052" spans="4:4" s="198" customFormat="1" ht="15.75" customHeight="1">
      <c r="D36052" s="199"/>
    </row>
    <row r="36054" spans="4:4" s="198" customFormat="1" ht="15.75" customHeight="1">
      <c r="D36054" s="199"/>
    </row>
    <row r="36056" spans="4:4" s="198" customFormat="1" ht="15.75" customHeight="1">
      <c r="D36056" s="199"/>
    </row>
    <row r="36058" spans="4:4" s="198" customFormat="1" ht="15.75" customHeight="1">
      <c r="D36058" s="199"/>
    </row>
    <row r="36060" spans="4:4" s="198" customFormat="1" ht="15.75" customHeight="1">
      <c r="D36060" s="199"/>
    </row>
    <row r="36062" spans="4:4" s="198" customFormat="1" ht="15.75" customHeight="1">
      <c r="D36062" s="199"/>
    </row>
    <row r="36064" spans="4:4" s="198" customFormat="1" ht="15.75" customHeight="1">
      <c r="D36064" s="199"/>
    </row>
    <row r="36066" spans="4:4" s="198" customFormat="1" ht="15.75" customHeight="1">
      <c r="D36066" s="199"/>
    </row>
    <row r="36068" spans="4:4" s="198" customFormat="1" ht="15.75" customHeight="1">
      <c r="D36068" s="199"/>
    </row>
    <row r="36070" spans="4:4" s="198" customFormat="1" ht="15.75" customHeight="1">
      <c r="D36070" s="199"/>
    </row>
    <row r="36072" spans="4:4" s="198" customFormat="1" ht="15.75" customHeight="1">
      <c r="D36072" s="199"/>
    </row>
    <row r="36074" spans="4:4" s="198" customFormat="1" ht="15.75" customHeight="1">
      <c r="D36074" s="199"/>
    </row>
    <row r="36076" spans="4:4" s="198" customFormat="1" ht="15.75" customHeight="1">
      <c r="D36076" s="199"/>
    </row>
    <row r="36078" spans="4:4" s="198" customFormat="1" ht="15.75" customHeight="1">
      <c r="D36078" s="199"/>
    </row>
    <row r="36080" spans="4:4" s="198" customFormat="1" ht="15.75" customHeight="1">
      <c r="D36080" s="199"/>
    </row>
    <row r="36082" spans="4:4" s="198" customFormat="1" ht="15.75" customHeight="1">
      <c r="D36082" s="199"/>
    </row>
    <row r="36084" spans="4:4" s="198" customFormat="1" ht="15.75" customHeight="1">
      <c r="D36084" s="199"/>
    </row>
    <row r="36086" spans="4:4" s="198" customFormat="1" ht="15.75" customHeight="1">
      <c r="D36086" s="199"/>
    </row>
    <row r="36088" spans="4:4" s="198" customFormat="1" ht="15.75" customHeight="1">
      <c r="D36088" s="199"/>
    </row>
    <row r="36090" spans="4:4" s="198" customFormat="1" ht="15.75" customHeight="1">
      <c r="D36090" s="199"/>
    </row>
    <row r="36092" spans="4:4" s="198" customFormat="1" ht="15.75" customHeight="1">
      <c r="D36092" s="199"/>
    </row>
    <row r="36094" spans="4:4" s="198" customFormat="1" ht="15.75" customHeight="1">
      <c r="D36094" s="199"/>
    </row>
    <row r="36096" spans="4:4" s="198" customFormat="1" ht="15.75" customHeight="1">
      <c r="D36096" s="199"/>
    </row>
    <row r="36098" spans="4:4" s="198" customFormat="1" ht="15.75" customHeight="1">
      <c r="D36098" s="199"/>
    </row>
    <row r="36100" spans="4:4" s="198" customFormat="1" ht="15.75" customHeight="1">
      <c r="D36100" s="199"/>
    </row>
    <row r="36102" spans="4:4" s="198" customFormat="1" ht="15.75" customHeight="1">
      <c r="D36102" s="199"/>
    </row>
    <row r="36104" spans="4:4" s="198" customFormat="1" ht="15.75" customHeight="1">
      <c r="D36104" s="199"/>
    </row>
    <row r="36106" spans="4:4" s="198" customFormat="1" ht="15.75" customHeight="1">
      <c r="D36106" s="199"/>
    </row>
    <row r="36108" spans="4:4" s="198" customFormat="1" ht="15.75" customHeight="1">
      <c r="D36108" s="199"/>
    </row>
    <row r="36110" spans="4:4" s="198" customFormat="1" ht="15.75" customHeight="1">
      <c r="D36110" s="199"/>
    </row>
    <row r="36112" spans="4:4" s="198" customFormat="1" ht="15.75" customHeight="1">
      <c r="D36112" s="199"/>
    </row>
    <row r="36114" spans="4:4" s="198" customFormat="1" ht="15.75" customHeight="1">
      <c r="D36114" s="199"/>
    </row>
    <row r="36116" spans="4:4" s="198" customFormat="1" ht="15.75" customHeight="1">
      <c r="D36116" s="199"/>
    </row>
    <row r="36118" spans="4:4" s="198" customFormat="1" ht="15.75" customHeight="1">
      <c r="D36118" s="199"/>
    </row>
    <row r="36120" spans="4:4" s="198" customFormat="1" ht="15.75" customHeight="1">
      <c r="D36120" s="199"/>
    </row>
    <row r="36122" spans="4:4" s="198" customFormat="1" ht="15.75" customHeight="1">
      <c r="D36122" s="199"/>
    </row>
    <row r="36124" spans="4:4" s="198" customFormat="1" ht="15.75" customHeight="1">
      <c r="D36124" s="199"/>
    </row>
    <row r="36126" spans="4:4" s="198" customFormat="1" ht="15.75" customHeight="1">
      <c r="D36126" s="199"/>
    </row>
    <row r="36128" spans="4:4" s="198" customFormat="1" ht="15.75" customHeight="1">
      <c r="D36128" s="199"/>
    </row>
    <row r="36130" spans="4:4" s="198" customFormat="1" ht="15.75" customHeight="1">
      <c r="D36130" s="199"/>
    </row>
    <row r="36132" spans="4:4" s="198" customFormat="1" ht="15.75" customHeight="1">
      <c r="D36132" s="199"/>
    </row>
    <row r="36134" spans="4:4" s="198" customFormat="1" ht="15.75" customHeight="1">
      <c r="D36134" s="199"/>
    </row>
    <row r="36136" spans="4:4" s="198" customFormat="1" ht="15.75" customHeight="1">
      <c r="D36136" s="199"/>
    </row>
    <row r="36138" spans="4:4" s="198" customFormat="1" ht="15.75" customHeight="1">
      <c r="D36138" s="199"/>
    </row>
    <row r="36140" spans="4:4" s="198" customFormat="1" ht="15.75" customHeight="1">
      <c r="D36140" s="199"/>
    </row>
    <row r="36142" spans="4:4" s="198" customFormat="1" ht="15.75" customHeight="1">
      <c r="D36142" s="199"/>
    </row>
    <row r="36144" spans="4:4" s="198" customFormat="1" ht="15.75" customHeight="1">
      <c r="D36144" s="199"/>
    </row>
    <row r="36146" spans="4:4" s="198" customFormat="1" ht="15.75" customHeight="1">
      <c r="D36146" s="199"/>
    </row>
    <row r="36148" spans="4:4" s="198" customFormat="1" ht="15.75" customHeight="1">
      <c r="D36148" s="199"/>
    </row>
    <row r="36150" spans="4:4" s="198" customFormat="1" ht="15.75" customHeight="1">
      <c r="D36150" s="199"/>
    </row>
    <row r="36152" spans="4:4" s="198" customFormat="1" ht="15.75" customHeight="1">
      <c r="D36152" s="199"/>
    </row>
    <row r="36154" spans="4:4" s="198" customFormat="1" ht="15.75" customHeight="1">
      <c r="D36154" s="199"/>
    </row>
    <row r="36156" spans="4:4" s="198" customFormat="1" ht="15.75" customHeight="1">
      <c r="D36156" s="199"/>
    </row>
    <row r="36158" spans="4:4" s="198" customFormat="1" ht="15.75" customHeight="1">
      <c r="D36158" s="199"/>
    </row>
    <row r="36160" spans="4:4" s="198" customFormat="1" ht="15.75" customHeight="1">
      <c r="D36160" s="199"/>
    </row>
    <row r="36162" spans="4:4" s="198" customFormat="1" ht="15.75" customHeight="1">
      <c r="D36162" s="199"/>
    </row>
    <row r="36164" spans="4:4" s="198" customFormat="1" ht="15.75" customHeight="1">
      <c r="D36164" s="199"/>
    </row>
    <row r="36166" spans="4:4" s="198" customFormat="1" ht="15.75" customHeight="1">
      <c r="D36166" s="199"/>
    </row>
    <row r="36168" spans="4:4" s="198" customFormat="1" ht="15.75" customHeight="1">
      <c r="D36168" s="199"/>
    </row>
    <row r="36170" spans="4:4" s="198" customFormat="1" ht="15.75" customHeight="1">
      <c r="D36170" s="199"/>
    </row>
    <row r="36172" spans="4:4" s="198" customFormat="1" ht="15.75" customHeight="1">
      <c r="D36172" s="199"/>
    </row>
    <row r="36174" spans="4:4" s="198" customFormat="1" ht="15.75" customHeight="1">
      <c r="D36174" s="199"/>
    </row>
    <row r="36176" spans="4:4" s="198" customFormat="1" ht="15.75" customHeight="1">
      <c r="D36176" s="199"/>
    </row>
    <row r="36178" spans="4:4" s="198" customFormat="1" ht="15.75" customHeight="1">
      <c r="D36178" s="199"/>
    </row>
    <row r="36180" spans="4:4" s="198" customFormat="1" ht="15.75" customHeight="1">
      <c r="D36180" s="199"/>
    </row>
    <row r="36182" spans="4:4" s="198" customFormat="1" ht="15.75" customHeight="1">
      <c r="D36182" s="199"/>
    </row>
    <row r="36184" spans="4:4" s="198" customFormat="1" ht="15.75" customHeight="1">
      <c r="D36184" s="199"/>
    </row>
    <row r="36186" spans="4:4" s="198" customFormat="1" ht="15.75" customHeight="1">
      <c r="D36186" s="199"/>
    </row>
    <row r="36188" spans="4:4" s="198" customFormat="1" ht="15.75" customHeight="1">
      <c r="D36188" s="199"/>
    </row>
    <row r="36190" spans="4:4" s="198" customFormat="1" ht="15.75" customHeight="1">
      <c r="D36190" s="199"/>
    </row>
    <row r="36192" spans="4:4" s="198" customFormat="1" ht="15.75" customHeight="1">
      <c r="D36192" s="199"/>
    </row>
    <row r="36194" spans="4:4" s="198" customFormat="1" ht="15.75" customHeight="1">
      <c r="D36194" s="199"/>
    </row>
    <row r="36196" spans="4:4" s="198" customFormat="1" ht="15.75" customHeight="1">
      <c r="D36196" s="199"/>
    </row>
    <row r="36198" spans="4:4" s="198" customFormat="1" ht="15.75" customHeight="1">
      <c r="D36198" s="199"/>
    </row>
    <row r="36200" spans="4:4" s="198" customFormat="1" ht="15.75" customHeight="1">
      <c r="D36200" s="199"/>
    </row>
    <row r="36202" spans="4:4" s="198" customFormat="1" ht="15.75" customHeight="1">
      <c r="D36202" s="199"/>
    </row>
    <row r="36204" spans="4:4" s="198" customFormat="1" ht="15.75" customHeight="1">
      <c r="D36204" s="199"/>
    </row>
    <row r="36206" spans="4:4" s="198" customFormat="1" ht="15.75" customHeight="1">
      <c r="D36206" s="199"/>
    </row>
    <row r="36208" spans="4:4" s="198" customFormat="1" ht="15.75" customHeight="1">
      <c r="D36208" s="199"/>
    </row>
    <row r="36210" spans="4:4" s="198" customFormat="1" ht="15.75" customHeight="1">
      <c r="D36210" s="199"/>
    </row>
    <row r="36212" spans="4:4" s="198" customFormat="1" ht="15.75" customHeight="1">
      <c r="D36212" s="199"/>
    </row>
    <row r="36214" spans="4:4" s="198" customFormat="1" ht="15.75" customHeight="1">
      <c r="D36214" s="199"/>
    </row>
    <row r="36216" spans="4:4" s="198" customFormat="1" ht="15.75" customHeight="1">
      <c r="D36216" s="199"/>
    </row>
    <row r="36218" spans="4:4" s="198" customFormat="1" ht="15.75" customHeight="1">
      <c r="D36218" s="199"/>
    </row>
    <row r="36220" spans="4:4" s="198" customFormat="1" ht="15.75" customHeight="1">
      <c r="D36220" s="199"/>
    </row>
    <row r="36222" spans="4:4" s="198" customFormat="1" ht="15.75" customHeight="1">
      <c r="D36222" s="199"/>
    </row>
    <row r="36224" spans="4:4" s="198" customFormat="1" ht="15.75" customHeight="1">
      <c r="D36224" s="199"/>
    </row>
    <row r="36226" spans="4:4" s="198" customFormat="1" ht="15.75" customHeight="1">
      <c r="D36226" s="199"/>
    </row>
    <row r="36228" spans="4:4" s="198" customFormat="1" ht="15.75" customHeight="1">
      <c r="D36228" s="199"/>
    </row>
    <row r="36230" spans="4:4" s="198" customFormat="1" ht="15.75" customHeight="1">
      <c r="D36230" s="199"/>
    </row>
    <row r="36232" spans="4:4" s="198" customFormat="1" ht="15.75" customHeight="1">
      <c r="D36232" s="199"/>
    </row>
    <row r="36234" spans="4:4" s="198" customFormat="1" ht="15.75" customHeight="1">
      <c r="D36234" s="199"/>
    </row>
    <row r="36236" spans="4:4" s="198" customFormat="1" ht="15.75" customHeight="1">
      <c r="D36236" s="199"/>
    </row>
    <row r="36238" spans="4:4" s="198" customFormat="1" ht="15.75" customHeight="1">
      <c r="D36238" s="199"/>
    </row>
    <row r="36240" spans="4:4" s="198" customFormat="1" ht="15.75" customHeight="1">
      <c r="D36240" s="199"/>
    </row>
    <row r="36242" spans="4:4" s="198" customFormat="1" ht="15.75" customHeight="1">
      <c r="D36242" s="199"/>
    </row>
    <row r="36244" spans="4:4" s="198" customFormat="1" ht="15.75" customHeight="1">
      <c r="D36244" s="199"/>
    </row>
    <row r="36246" spans="4:4" s="198" customFormat="1" ht="15.75" customHeight="1">
      <c r="D36246" s="199"/>
    </row>
    <row r="36248" spans="4:4" s="198" customFormat="1" ht="15.75" customHeight="1">
      <c r="D36248" s="199"/>
    </row>
    <row r="36250" spans="4:4" s="198" customFormat="1" ht="15.75" customHeight="1">
      <c r="D36250" s="199"/>
    </row>
    <row r="36252" spans="4:4" s="198" customFormat="1" ht="15.75" customHeight="1">
      <c r="D36252" s="199"/>
    </row>
    <row r="36254" spans="4:4" s="198" customFormat="1" ht="15.75" customHeight="1">
      <c r="D36254" s="199"/>
    </row>
    <row r="36256" spans="4:4" s="198" customFormat="1" ht="15.75" customHeight="1">
      <c r="D36256" s="199"/>
    </row>
    <row r="36258" spans="4:4" s="198" customFormat="1" ht="15.75" customHeight="1">
      <c r="D36258" s="199"/>
    </row>
    <row r="36260" spans="4:4" s="198" customFormat="1" ht="15.75" customHeight="1">
      <c r="D36260" s="199"/>
    </row>
    <row r="36262" spans="4:4" s="198" customFormat="1" ht="15.75" customHeight="1">
      <c r="D36262" s="199"/>
    </row>
    <row r="36264" spans="4:4" s="198" customFormat="1" ht="15.75" customHeight="1">
      <c r="D36264" s="199"/>
    </row>
    <row r="36266" spans="4:4" s="198" customFormat="1" ht="15.75" customHeight="1">
      <c r="D36266" s="199"/>
    </row>
    <row r="36268" spans="4:4" s="198" customFormat="1" ht="15.75" customHeight="1">
      <c r="D36268" s="199"/>
    </row>
    <row r="36270" spans="4:4" s="198" customFormat="1" ht="15.75" customHeight="1">
      <c r="D36270" s="199"/>
    </row>
    <row r="36272" spans="4:4" s="198" customFormat="1" ht="15.75" customHeight="1">
      <c r="D36272" s="199"/>
    </row>
    <row r="36274" spans="4:4" s="198" customFormat="1" ht="15.75" customHeight="1">
      <c r="D36274" s="199"/>
    </row>
    <row r="36276" spans="4:4" s="198" customFormat="1" ht="15.75" customHeight="1">
      <c r="D36276" s="199"/>
    </row>
    <row r="36278" spans="4:4" s="198" customFormat="1" ht="15.75" customHeight="1">
      <c r="D36278" s="199"/>
    </row>
    <row r="36280" spans="4:4" s="198" customFormat="1" ht="15.75" customHeight="1">
      <c r="D36280" s="199"/>
    </row>
    <row r="36282" spans="4:4" s="198" customFormat="1" ht="15.75" customHeight="1">
      <c r="D36282" s="199"/>
    </row>
    <row r="36284" spans="4:4" s="198" customFormat="1" ht="15.75" customHeight="1">
      <c r="D36284" s="199"/>
    </row>
    <row r="36286" spans="4:4" s="198" customFormat="1" ht="15.75" customHeight="1">
      <c r="D36286" s="199"/>
    </row>
    <row r="36288" spans="4:4" s="198" customFormat="1" ht="15.75" customHeight="1">
      <c r="D36288" s="199"/>
    </row>
    <row r="36290" spans="4:4" s="198" customFormat="1" ht="15.75" customHeight="1">
      <c r="D36290" s="199"/>
    </row>
    <row r="36292" spans="4:4" s="198" customFormat="1" ht="15.75" customHeight="1">
      <c r="D36292" s="199"/>
    </row>
    <row r="36294" spans="4:4" s="198" customFormat="1" ht="15.75" customHeight="1">
      <c r="D36294" s="199"/>
    </row>
    <row r="36296" spans="4:4" s="198" customFormat="1" ht="15.75" customHeight="1">
      <c r="D36296" s="199"/>
    </row>
    <row r="36298" spans="4:4" s="198" customFormat="1" ht="15.75" customHeight="1">
      <c r="D36298" s="199"/>
    </row>
    <row r="36300" spans="4:4" s="198" customFormat="1" ht="15.75" customHeight="1">
      <c r="D36300" s="199"/>
    </row>
    <row r="36302" spans="4:4" s="198" customFormat="1" ht="15.75" customHeight="1">
      <c r="D36302" s="199"/>
    </row>
    <row r="36304" spans="4:4" s="198" customFormat="1" ht="15.75" customHeight="1">
      <c r="D36304" s="199"/>
    </row>
    <row r="36306" spans="4:4" s="198" customFormat="1" ht="15.75" customHeight="1">
      <c r="D36306" s="199"/>
    </row>
    <row r="36308" spans="4:4" s="198" customFormat="1" ht="15.75" customHeight="1">
      <c r="D36308" s="199"/>
    </row>
    <row r="36310" spans="4:4" s="198" customFormat="1" ht="15.75" customHeight="1">
      <c r="D36310" s="199"/>
    </row>
    <row r="36312" spans="4:4" s="198" customFormat="1" ht="15.75" customHeight="1">
      <c r="D36312" s="199"/>
    </row>
    <row r="36314" spans="4:4" s="198" customFormat="1" ht="15.75" customHeight="1">
      <c r="D36314" s="199"/>
    </row>
    <row r="36316" spans="4:4" s="198" customFormat="1" ht="15.75" customHeight="1">
      <c r="D36316" s="199"/>
    </row>
    <row r="36318" spans="4:4" s="198" customFormat="1" ht="15.75" customHeight="1">
      <c r="D36318" s="199"/>
    </row>
    <row r="36320" spans="4:4" s="198" customFormat="1" ht="15.75" customHeight="1">
      <c r="D36320" s="199"/>
    </row>
    <row r="36322" spans="4:4" s="198" customFormat="1" ht="15.75" customHeight="1">
      <c r="D36322" s="199"/>
    </row>
    <row r="36324" spans="4:4" s="198" customFormat="1" ht="15.75" customHeight="1">
      <c r="D36324" s="199"/>
    </row>
    <row r="36326" spans="4:4" s="198" customFormat="1" ht="15.75" customHeight="1">
      <c r="D36326" s="199"/>
    </row>
    <row r="36328" spans="4:4" s="198" customFormat="1" ht="15.75" customHeight="1">
      <c r="D36328" s="199"/>
    </row>
    <row r="36330" spans="4:4" s="198" customFormat="1" ht="15.75" customHeight="1">
      <c r="D36330" s="199"/>
    </row>
    <row r="36332" spans="4:4" s="198" customFormat="1" ht="15.75" customHeight="1">
      <c r="D36332" s="199"/>
    </row>
    <row r="36334" spans="4:4" s="198" customFormat="1" ht="15.75" customHeight="1">
      <c r="D36334" s="199"/>
    </row>
    <row r="36336" spans="4:4" s="198" customFormat="1" ht="15.75" customHeight="1">
      <c r="D36336" s="199"/>
    </row>
    <row r="36338" spans="4:4" s="198" customFormat="1" ht="15.75" customHeight="1">
      <c r="D36338" s="199"/>
    </row>
    <row r="36340" spans="4:4" s="198" customFormat="1" ht="15.75" customHeight="1">
      <c r="D36340" s="199"/>
    </row>
    <row r="36342" spans="4:4" s="198" customFormat="1" ht="15.75" customHeight="1">
      <c r="D36342" s="199"/>
    </row>
    <row r="36344" spans="4:4" s="198" customFormat="1" ht="15.75" customHeight="1">
      <c r="D36344" s="199"/>
    </row>
    <row r="36346" spans="4:4" s="198" customFormat="1" ht="15.75" customHeight="1">
      <c r="D36346" s="199"/>
    </row>
    <row r="36348" spans="4:4" s="198" customFormat="1" ht="15.75" customHeight="1">
      <c r="D36348" s="199"/>
    </row>
    <row r="36350" spans="4:4" s="198" customFormat="1" ht="15.75" customHeight="1">
      <c r="D36350" s="199"/>
    </row>
    <row r="36352" spans="4:4" s="198" customFormat="1" ht="15.75" customHeight="1">
      <c r="D36352" s="199"/>
    </row>
    <row r="36354" spans="4:4" s="198" customFormat="1" ht="15.75" customHeight="1">
      <c r="D36354" s="199"/>
    </row>
    <row r="36356" spans="4:4" s="198" customFormat="1" ht="15.75" customHeight="1">
      <c r="D36356" s="199"/>
    </row>
    <row r="36358" spans="4:4" s="198" customFormat="1" ht="15.75" customHeight="1">
      <c r="D36358" s="199"/>
    </row>
    <row r="36360" spans="4:4" s="198" customFormat="1" ht="15.75" customHeight="1">
      <c r="D36360" s="199"/>
    </row>
    <row r="36362" spans="4:4" s="198" customFormat="1" ht="15.75" customHeight="1">
      <c r="D36362" s="199"/>
    </row>
    <row r="36364" spans="4:4" s="198" customFormat="1" ht="15.75" customHeight="1">
      <c r="D36364" s="199"/>
    </row>
    <row r="36366" spans="4:4" s="198" customFormat="1" ht="15.75" customHeight="1">
      <c r="D36366" s="199"/>
    </row>
    <row r="36368" spans="4:4" s="198" customFormat="1" ht="15.75" customHeight="1">
      <c r="D36368" s="199"/>
    </row>
    <row r="36370" spans="4:4" s="198" customFormat="1" ht="15.75" customHeight="1">
      <c r="D36370" s="199"/>
    </row>
    <row r="36372" spans="4:4" s="198" customFormat="1" ht="15.75" customHeight="1">
      <c r="D36372" s="199"/>
    </row>
    <row r="36374" spans="4:4" s="198" customFormat="1" ht="15.75" customHeight="1">
      <c r="D36374" s="199"/>
    </row>
    <row r="36376" spans="4:4" s="198" customFormat="1" ht="15.75" customHeight="1">
      <c r="D36376" s="199"/>
    </row>
    <row r="36378" spans="4:4" s="198" customFormat="1" ht="15.75" customHeight="1">
      <c r="D36378" s="199"/>
    </row>
    <row r="36380" spans="4:4" s="198" customFormat="1" ht="15.75" customHeight="1">
      <c r="D36380" s="199"/>
    </row>
    <row r="36382" spans="4:4" s="198" customFormat="1" ht="15.75" customHeight="1">
      <c r="D36382" s="199"/>
    </row>
    <row r="36384" spans="4:4" s="198" customFormat="1" ht="15.75" customHeight="1">
      <c r="D36384" s="199"/>
    </row>
    <row r="36386" spans="4:4" s="198" customFormat="1" ht="15.75" customHeight="1">
      <c r="D36386" s="199"/>
    </row>
    <row r="36388" spans="4:4" s="198" customFormat="1" ht="15.75" customHeight="1">
      <c r="D36388" s="199"/>
    </row>
    <row r="36390" spans="4:4" s="198" customFormat="1" ht="15.75" customHeight="1">
      <c r="D36390" s="199"/>
    </row>
    <row r="36392" spans="4:4" s="198" customFormat="1" ht="15.75" customHeight="1">
      <c r="D36392" s="199"/>
    </row>
    <row r="36394" spans="4:4" s="198" customFormat="1" ht="15.75" customHeight="1">
      <c r="D36394" s="199"/>
    </row>
    <row r="36396" spans="4:4" s="198" customFormat="1" ht="15.75" customHeight="1">
      <c r="D36396" s="199"/>
    </row>
    <row r="36398" spans="4:4" s="198" customFormat="1" ht="15.75" customHeight="1">
      <c r="D36398" s="199"/>
    </row>
    <row r="36400" spans="4:4" s="198" customFormat="1" ht="15.75" customHeight="1">
      <c r="D36400" s="199"/>
    </row>
    <row r="36402" spans="4:4" s="198" customFormat="1" ht="15.75" customHeight="1">
      <c r="D36402" s="199"/>
    </row>
    <row r="36404" spans="4:4" s="198" customFormat="1" ht="15.75" customHeight="1">
      <c r="D36404" s="199"/>
    </row>
    <row r="36406" spans="4:4" s="198" customFormat="1" ht="15.75" customHeight="1">
      <c r="D36406" s="199"/>
    </row>
    <row r="36408" spans="4:4" s="198" customFormat="1" ht="15.75" customHeight="1">
      <c r="D36408" s="199"/>
    </row>
    <row r="36410" spans="4:4" s="198" customFormat="1" ht="15.75" customHeight="1">
      <c r="D36410" s="199"/>
    </row>
    <row r="36412" spans="4:4" s="198" customFormat="1" ht="15.75" customHeight="1">
      <c r="D36412" s="199"/>
    </row>
    <row r="36414" spans="4:4" s="198" customFormat="1" ht="15.75" customHeight="1">
      <c r="D36414" s="199"/>
    </row>
    <row r="36416" spans="4:4" s="198" customFormat="1" ht="15.75" customHeight="1">
      <c r="D36416" s="199"/>
    </row>
    <row r="36418" spans="4:4" s="198" customFormat="1" ht="15.75" customHeight="1">
      <c r="D36418" s="199"/>
    </row>
    <row r="36420" spans="4:4" s="198" customFormat="1" ht="15.75" customHeight="1">
      <c r="D36420" s="199"/>
    </row>
    <row r="36422" spans="4:4" s="198" customFormat="1" ht="15.75" customHeight="1">
      <c r="D36422" s="199"/>
    </row>
    <row r="36424" spans="4:4" s="198" customFormat="1" ht="15.75" customHeight="1">
      <c r="D36424" s="199"/>
    </row>
    <row r="36426" spans="4:4" s="198" customFormat="1" ht="15.75" customHeight="1">
      <c r="D36426" s="199"/>
    </row>
    <row r="36428" spans="4:4" s="198" customFormat="1" ht="15.75" customHeight="1">
      <c r="D36428" s="199"/>
    </row>
    <row r="36430" spans="4:4" s="198" customFormat="1" ht="15.75" customHeight="1">
      <c r="D36430" s="199"/>
    </row>
    <row r="36432" spans="4:4" s="198" customFormat="1" ht="15.75" customHeight="1">
      <c r="D36432" s="199"/>
    </row>
    <row r="36434" spans="4:4" s="198" customFormat="1" ht="15.75" customHeight="1">
      <c r="D36434" s="199"/>
    </row>
    <row r="36436" spans="4:4" s="198" customFormat="1" ht="15.75" customHeight="1">
      <c r="D36436" s="199"/>
    </row>
    <row r="36438" spans="4:4" s="198" customFormat="1" ht="15.75" customHeight="1">
      <c r="D36438" s="199"/>
    </row>
    <row r="36440" spans="4:4" s="198" customFormat="1" ht="15.75" customHeight="1">
      <c r="D36440" s="199"/>
    </row>
    <row r="36442" spans="4:4" s="198" customFormat="1" ht="15.75" customHeight="1">
      <c r="D36442" s="199"/>
    </row>
    <row r="36444" spans="4:4" s="198" customFormat="1" ht="15.75" customHeight="1">
      <c r="D36444" s="199"/>
    </row>
    <row r="36446" spans="4:4" s="198" customFormat="1" ht="15.75" customHeight="1">
      <c r="D36446" s="199"/>
    </row>
    <row r="36448" spans="4:4" s="198" customFormat="1" ht="15.75" customHeight="1">
      <c r="D36448" s="199"/>
    </row>
    <row r="36450" spans="4:4" s="198" customFormat="1" ht="15.75" customHeight="1">
      <c r="D36450" s="199"/>
    </row>
    <row r="36452" spans="4:4" s="198" customFormat="1" ht="15.75" customHeight="1">
      <c r="D36452" s="199"/>
    </row>
    <row r="36454" spans="4:4" s="198" customFormat="1" ht="15.75" customHeight="1">
      <c r="D36454" s="199"/>
    </row>
    <row r="36456" spans="4:4" s="198" customFormat="1" ht="15.75" customHeight="1">
      <c r="D36456" s="199"/>
    </row>
    <row r="36458" spans="4:4" s="198" customFormat="1" ht="15.75" customHeight="1">
      <c r="D36458" s="199"/>
    </row>
    <row r="36460" spans="4:4" s="198" customFormat="1" ht="15.75" customHeight="1">
      <c r="D36460" s="199"/>
    </row>
    <row r="36462" spans="4:4" s="198" customFormat="1" ht="15.75" customHeight="1">
      <c r="D36462" s="199"/>
    </row>
    <row r="36464" spans="4:4" s="198" customFormat="1" ht="15.75" customHeight="1">
      <c r="D36464" s="199"/>
    </row>
    <row r="36466" spans="4:4" s="198" customFormat="1" ht="15.75" customHeight="1">
      <c r="D36466" s="199"/>
    </row>
    <row r="36468" spans="4:4" s="198" customFormat="1" ht="15.75" customHeight="1">
      <c r="D36468" s="199"/>
    </row>
    <row r="36470" spans="4:4" s="198" customFormat="1" ht="15.75" customHeight="1">
      <c r="D36470" s="199"/>
    </row>
    <row r="36472" spans="4:4" s="198" customFormat="1" ht="15.75" customHeight="1">
      <c r="D36472" s="199"/>
    </row>
    <row r="36474" spans="4:4" s="198" customFormat="1" ht="15.75" customHeight="1">
      <c r="D36474" s="199"/>
    </row>
    <row r="36476" spans="4:4" s="198" customFormat="1" ht="15.75" customHeight="1">
      <c r="D36476" s="199"/>
    </row>
    <row r="36478" spans="4:4" s="198" customFormat="1" ht="15.75" customHeight="1">
      <c r="D36478" s="199"/>
    </row>
    <row r="36480" spans="4:4" s="198" customFormat="1" ht="15.75" customHeight="1">
      <c r="D36480" s="199"/>
    </row>
    <row r="36482" spans="4:4" s="198" customFormat="1" ht="15.75" customHeight="1">
      <c r="D36482" s="199"/>
    </row>
    <row r="36484" spans="4:4" s="198" customFormat="1" ht="15.75" customHeight="1">
      <c r="D36484" s="199"/>
    </row>
    <row r="36486" spans="4:4" s="198" customFormat="1" ht="15.75" customHeight="1">
      <c r="D36486" s="199"/>
    </row>
    <row r="36488" spans="4:4" s="198" customFormat="1" ht="15.75" customHeight="1">
      <c r="D36488" s="199"/>
    </row>
    <row r="36490" spans="4:4" s="198" customFormat="1" ht="15.75" customHeight="1">
      <c r="D36490" s="199"/>
    </row>
    <row r="36492" spans="4:4" s="198" customFormat="1" ht="15.75" customHeight="1">
      <c r="D36492" s="199"/>
    </row>
    <row r="36494" spans="4:4" s="198" customFormat="1" ht="15.75" customHeight="1">
      <c r="D36494" s="199"/>
    </row>
    <row r="36496" spans="4:4" s="198" customFormat="1" ht="15.75" customHeight="1">
      <c r="D36496" s="199"/>
    </row>
    <row r="36498" spans="4:4" s="198" customFormat="1" ht="15.75" customHeight="1">
      <c r="D36498" s="199"/>
    </row>
    <row r="36500" spans="4:4" s="198" customFormat="1" ht="15.75" customHeight="1">
      <c r="D36500" s="199"/>
    </row>
    <row r="36502" spans="4:4" s="198" customFormat="1" ht="15.75" customHeight="1">
      <c r="D36502" s="199"/>
    </row>
    <row r="36504" spans="4:4" s="198" customFormat="1" ht="15.75" customHeight="1">
      <c r="D36504" s="199"/>
    </row>
    <row r="36506" spans="4:4" s="198" customFormat="1" ht="15.75" customHeight="1">
      <c r="D36506" s="199"/>
    </row>
    <row r="36508" spans="4:4" s="198" customFormat="1" ht="15.75" customHeight="1">
      <c r="D36508" s="199"/>
    </row>
    <row r="36510" spans="4:4" s="198" customFormat="1" ht="15.75" customHeight="1">
      <c r="D36510" s="199"/>
    </row>
    <row r="36512" spans="4:4" s="198" customFormat="1" ht="15.75" customHeight="1">
      <c r="D36512" s="199"/>
    </row>
    <row r="36514" spans="4:4" s="198" customFormat="1" ht="15.75" customHeight="1">
      <c r="D36514" s="199"/>
    </row>
    <row r="36516" spans="4:4" s="198" customFormat="1" ht="15.75" customHeight="1">
      <c r="D36516" s="199"/>
    </row>
    <row r="36518" spans="4:4" s="198" customFormat="1" ht="15.75" customHeight="1">
      <c r="D36518" s="199"/>
    </row>
    <row r="36520" spans="4:4" s="198" customFormat="1" ht="15.75" customHeight="1">
      <c r="D36520" s="199"/>
    </row>
    <row r="36522" spans="4:4" s="198" customFormat="1" ht="15.75" customHeight="1">
      <c r="D36522" s="199"/>
    </row>
    <row r="36524" spans="4:4" s="198" customFormat="1" ht="15.75" customHeight="1">
      <c r="D36524" s="199"/>
    </row>
    <row r="36526" spans="4:4" s="198" customFormat="1" ht="15.75" customHeight="1">
      <c r="D36526" s="199"/>
    </row>
    <row r="36528" spans="4:4" s="198" customFormat="1" ht="15.75" customHeight="1">
      <c r="D36528" s="199"/>
    </row>
    <row r="36530" spans="4:4" s="198" customFormat="1" ht="15.75" customHeight="1">
      <c r="D36530" s="199"/>
    </row>
    <row r="36532" spans="4:4" s="198" customFormat="1" ht="15.75" customHeight="1">
      <c r="D36532" s="199"/>
    </row>
    <row r="36534" spans="4:4" s="198" customFormat="1" ht="15.75" customHeight="1">
      <c r="D36534" s="199"/>
    </row>
    <row r="36536" spans="4:4" s="198" customFormat="1" ht="15.75" customHeight="1">
      <c r="D36536" s="199"/>
    </row>
    <row r="36538" spans="4:4" s="198" customFormat="1" ht="15.75" customHeight="1">
      <c r="D36538" s="199"/>
    </row>
    <row r="36540" spans="4:4" s="198" customFormat="1" ht="15.75" customHeight="1">
      <c r="D36540" s="199"/>
    </row>
    <row r="36542" spans="4:4" s="198" customFormat="1" ht="15.75" customHeight="1">
      <c r="D36542" s="199"/>
    </row>
    <row r="36544" spans="4:4" s="198" customFormat="1" ht="15.75" customHeight="1">
      <c r="D36544" s="199"/>
    </row>
    <row r="36546" spans="4:4" s="198" customFormat="1" ht="15.75" customHeight="1">
      <c r="D36546" s="199"/>
    </row>
    <row r="36548" spans="4:4" s="198" customFormat="1" ht="15.75" customHeight="1">
      <c r="D36548" s="199"/>
    </row>
    <row r="36550" spans="4:4" s="198" customFormat="1" ht="15.75" customHeight="1">
      <c r="D36550" s="199"/>
    </row>
    <row r="36552" spans="4:4" s="198" customFormat="1" ht="15.75" customHeight="1">
      <c r="D36552" s="199"/>
    </row>
    <row r="36554" spans="4:4" s="198" customFormat="1" ht="15.75" customHeight="1">
      <c r="D36554" s="199"/>
    </row>
    <row r="36556" spans="4:4" s="198" customFormat="1" ht="15.75" customHeight="1">
      <c r="D36556" s="199"/>
    </row>
    <row r="36558" spans="4:4" s="198" customFormat="1" ht="15.75" customHeight="1">
      <c r="D36558" s="199"/>
    </row>
    <row r="36560" spans="4:4" s="198" customFormat="1" ht="15.75" customHeight="1">
      <c r="D36560" s="199"/>
    </row>
    <row r="36562" spans="4:4" s="198" customFormat="1" ht="15.75" customHeight="1">
      <c r="D36562" s="199"/>
    </row>
    <row r="36564" spans="4:4" s="198" customFormat="1" ht="15.75" customHeight="1">
      <c r="D36564" s="199"/>
    </row>
    <row r="36566" spans="4:4" s="198" customFormat="1" ht="15.75" customHeight="1">
      <c r="D36566" s="199"/>
    </row>
    <row r="36568" spans="4:4" s="198" customFormat="1" ht="15.75" customHeight="1">
      <c r="D36568" s="199"/>
    </row>
    <row r="36570" spans="4:4" s="198" customFormat="1" ht="15.75" customHeight="1">
      <c r="D36570" s="199"/>
    </row>
    <row r="36572" spans="4:4" s="198" customFormat="1" ht="15.75" customHeight="1">
      <c r="D36572" s="199"/>
    </row>
    <row r="36574" spans="4:4" s="198" customFormat="1" ht="15.75" customHeight="1">
      <c r="D36574" s="199"/>
    </row>
    <row r="36576" spans="4:4" s="198" customFormat="1" ht="15.75" customHeight="1">
      <c r="D36576" s="199"/>
    </row>
    <row r="36578" spans="4:4" s="198" customFormat="1" ht="15.75" customHeight="1">
      <c r="D36578" s="199"/>
    </row>
    <row r="36580" spans="4:4" s="198" customFormat="1" ht="15.75" customHeight="1">
      <c r="D36580" s="199"/>
    </row>
    <row r="36582" spans="4:4" s="198" customFormat="1" ht="15.75" customHeight="1">
      <c r="D36582" s="199"/>
    </row>
    <row r="36584" spans="4:4" s="198" customFormat="1" ht="15.75" customHeight="1">
      <c r="D36584" s="199"/>
    </row>
    <row r="36586" spans="4:4" s="198" customFormat="1" ht="15.75" customHeight="1">
      <c r="D36586" s="199"/>
    </row>
    <row r="36588" spans="4:4" s="198" customFormat="1" ht="15.75" customHeight="1">
      <c r="D36588" s="199"/>
    </row>
    <row r="36590" spans="4:4" s="198" customFormat="1" ht="15.75" customHeight="1">
      <c r="D36590" s="199"/>
    </row>
    <row r="36592" spans="4:4" s="198" customFormat="1" ht="15.75" customHeight="1">
      <c r="D36592" s="199"/>
    </row>
    <row r="36594" spans="4:4" s="198" customFormat="1" ht="15.75" customHeight="1">
      <c r="D36594" s="199"/>
    </row>
    <row r="36596" spans="4:4" s="198" customFormat="1" ht="15.75" customHeight="1">
      <c r="D36596" s="199"/>
    </row>
    <row r="36598" spans="4:4" s="198" customFormat="1" ht="15.75" customHeight="1">
      <c r="D36598" s="199"/>
    </row>
    <row r="36600" spans="4:4" s="198" customFormat="1" ht="15.75" customHeight="1">
      <c r="D36600" s="199"/>
    </row>
    <row r="36602" spans="4:4" s="198" customFormat="1" ht="15.75" customHeight="1">
      <c r="D36602" s="199"/>
    </row>
    <row r="36604" spans="4:4" s="198" customFormat="1" ht="15.75" customHeight="1">
      <c r="D36604" s="199"/>
    </row>
    <row r="36606" spans="4:4" s="198" customFormat="1" ht="15.75" customHeight="1">
      <c r="D36606" s="199"/>
    </row>
    <row r="36608" spans="4:4" s="198" customFormat="1" ht="15.75" customHeight="1">
      <c r="D36608" s="199"/>
    </row>
    <row r="36610" spans="4:4" s="198" customFormat="1" ht="15.75" customHeight="1">
      <c r="D36610" s="199"/>
    </row>
    <row r="36612" spans="4:4" s="198" customFormat="1" ht="15.75" customHeight="1">
      <c r="D36612" s="199"/>
    </row>
    <row r="36614" spans="4:4" s="198" customFormat="1" ht="15.75" customHeight="1">
      <c r="D36614" s="199"/>
    </row>
    <row r="36616" spans="4:4" s="198" customFormat="1" ht="15.75" customHeight="1">
      <c r="D36616" s="199"/>
    </row>
    <row r="36618" spans="4:4" s="198" customFormat="1" ht="15.75" customHeight="1">
      <c r="D36618" s="199"/>
    </row>
    <row r="36620" spans="4:4" s="198" customFormat="1" ht="15.75" customHeight="1">
      <c r="D36620" s="199"/>
    </row>
    <row r="36622" spans="4:4" s="198" customFormat="1" ht="15.75" customHeight="1">
      <c r="D36622" s="199"/>
    </row>
    <row r="36624" spans="4:4" s="198" customFormat="1" ht="15.75" customHeight="1">
      <c r="D36624" s="199"/>
    </row>
    <row r="36626" spans="4:4" s="198" customFormat="1" ht="15.75" customHeight="1">
      <c r="D36626" s="199"/>
    </row>
    <row r="36628" spans="4:4" s="198" customFormat="1" ht="15.75" customHeight="1">
      <c r="D36628" s="199"/>
    </row>
    <row r="36630" spans="4:4" s="198" customFormat="1" ht="15.75" customHeight="1">
      <c r="D36630" s="199"/>
    </row>
    <row r="36632" spans="4:4" s="198" customFormat="1" ht="15.75" customHeight="1">
      <c r="D36632" s="199"/>
    </row>
    <row r="36634" spans="4:4" s="198" customFormat="1" ht="15.75" customHeight="1">
      <c r="D36634" s="199"/>
    </row>
    <row r="36636" spans="4:4" s="198" customFormat="1" ht="15.75" customHeight="1">
      <c r="D36636" s="199"/>
    </row>
    <row r="36638" spans="4:4" s="198" customFormat="1" ht="15.75" customHeight="1">
      <c r="D36638" s="199"/>
    </row>
    <row r="36640" spans="4:4" s="198" customFormat="1" ht="15.75" customHeight="1">
      <c r="D36640" s="199"/>
    </row>
    <row r="36642" spans="4:4" s="198" customFormat="1" ht="15.75" customHeight="1">
      <c r="D36642" s="199"/>
    </row>
    <row r="36644" spans="4:4" s="198" customFormat="1" ht="15.75" customHeight="1">
      <c r="D36644" s="199"/>
    </row>
    <row r="36646" spans="4:4" s="198" customFormat="1" ht="15.75" customHeight="1">
      <c r="D36646" s="199"/>
    </row>
    <row r="36648" spans="4:4" s="198" customFormat="1" ht="15.75" customHeight="1">
      <c r="D36648" s="199"/>
    </row>
    <row r="36650" spans="4:4" s="198" customFormat="1" ht="15.75" customHeight="1">
      <c r="D36650" s="199"/>
    </row>
    <row r="36652" spans="4:4" s="198" customFormat="1" ht="15.75" customHeight="1">
      <c r="D36652" s="199"/>
    </row>
    <row r="36654" spans="4:4" s="198" customFormat="1" ht="15.75" customHeight="1">
      <c r="D36654" s="199"/>
    </row>
    <row r="36656" spans="4:4" s="198" customFormat="1" ht="15.75" customHeight="1">
      <c r="D36656" s="199"/>
    </row>
    <row r="36658" spans="4:4" s="198" customFormat="1" ht="15.75" customHeight="1">
      <c r="D36658" s="199"/>
    </row>
    <row r="36660" spans="4:4" s="198" customFormat="1" ht="15.75" customHeight="1">
      <c r="D36660" s="199"/>
    </row>
    <row r="36662" spans="4:4" s="198" customFormat="1" ht="15.75" customHeight="1">
      <c r="D36662" s="199"/>
    </row>
    <row r="36664" spans="4:4" s="198" customFormat="1" ht="15.75" customHeight="1">
      <c r="D36664" s="199"/>
    </row>
    <row r="36666" spans="4:4" s="198" customFormat="1" ht="15.75" customHeight="1">
      <c r="D36666" s="199"/>
    </row>
    <row r="36668" spans="4:4" s="198" customFormat="1" ht="15.75" customHeight="1">
      <c r="D36668" s="199"/>
    </row>
    <row r="36670" spans="4:4" s="198" customFormat="1" ht="15.75" customHeight="1">
      <c r="D36670" s="199"/>
    </row>
    <row r="36672" spans="4:4" s="198" customFormat="1" ht="15.75" customHeight="1">
      <c r="D36672" s="199"/>
    </row>
    <row r="36674" spans="4:4" s="198" customFormat="1" ht="15.75" customHeight="1">
      <c r="D36674" s="199"/>
    </row>
    <row r="36676" spans="4:4" s="198" customFormat="1" ht="15.75" customHeight="1">
      <c r="D36676" s="199"/>
    </row>
    <row r="36678" spans="4:4" s="198" customFormat="1" ht="15.75" customHeight="1">
      <c r="D36678" s="199"/>
    </row>
    <row r="36680" spans="4:4" s="198" customFormat="1" ht="15.75" customHeight="1">
      <c r="D36680" s="199"/>
    </row>
    <row r="36682" spans="4:4" s="198" customFormat="1" ht="15.75" customHeight="1">
      <c r="D36682" s="199"/>
    </row>
    <row r="36684" spans="4:4" s="198" customFormat="1" ht="15.75" customHeight="1">
      <c r="D36684" s="199"/>
    </row>
    <row r="36686" spans="4:4" s="198" customFormat="1" ht="15.75" customHeight="1">
      <c r="D36686" s="199"/>
    </row>
    <row r="36688" spans="4:4" s="198" customFormat="1" ht="15.75" customHeight="1">
      <c r="D36688" s="199"/>
    </row>
    <row r="36690" spans="4:4" s="198" customFormat="1" ht="15.75" customHeight="1">
      <c r="D36690" s="199"/>
    </row>
    <row r="36692" spans="4:4" s="198" customFormat="1" ht="15.75" customHeight="1">
      <c r="D36692" s="199"/>
    </row>
    <row r="36694" spans="4:4" s="198" customFormat="1" ht="15.75" customHeight="1">
      <c r="D36694" s="199"/>
    </row>
    <row r="36696" spans="4:4" s="198" customFormat="1" ht="15.75" customHeight="1">
      <c r="D36696" s="199"/>
    </row>
    <row r="36698" spans="4:4" s="198" customFormat="1" ht="15.75" customHeight="1">
      <c r="D36698" s="199"/>
    </row>
    <row r="36700" spans="4:4" s="198" customFormat="1" ht="15.75" customHeight="1">
      <c r="D36700" s="199"/>
    </row>
    <row r="36702" spans="4:4" s="198" customFormat="1" ht="15.75" customHeight="1">
      <c r="D36702" s="199"/>
    </row>
    <row r="36704" spans="4:4" s="198" customFormat="1" ht="15.75" customHeight="1">
      <c r="D36704" s="199"/>
    </row>
    <row r="36706" spans="4:4" s="198" customFormat="1" ht="15.75" customHeight="1">
      <c r="D36706" s="199"/>
    </row>
    <row r="36708" spans="4:4" s="198" customFormat="1" ht="15.75" customHeight="1">
      <c r="D36708" s="199"/>
    </row>
    <row r="36710" spans="4:4" s="198" customFormat="1" ht="15.75" customHeight="1">
      <c r="D36710" s="199"/>
    </row>
    <row r="36712" spans="4:4" s="198" customFormat="1" ht="15.75" customHeight="1">
      <c r="D36712" s="199"/>
    </row>
    <row r="36714" spans="4:4" s="198" customFormat="1" ht="15.75" customHeight="1">
      <c r="D36714" s="199"/>
    </row>
    <row r="36716" spans="4:4" s="198" customFormat="1" ht="15.75" customHeight="1">
      <c r="D36716" s="199"/>
    </row>
    <row r="36718" spans="4:4" s="198" customFormat="1" ht="15.75" customHeight="1">
      <c r="D36718" s="199"/>
    </row>
    <row r="36720" spans="4:4" s="198" customFormat="1" ht="15.75" customHeight="1">
      <c r="D36720" s="199"/>
    </row>
    <row r="36722" spans="4:4" s="198" customFormat="1" ht="15.75" customHeight="1">
      <c r="D36722" s="199"/>
    </row>
    <row r="36724" spans="4:4" s="198" customFormat="1" ht="15.75" customHeight="1">
      <c r="D36724" s="199"/>
    </row>
    <row r="36726" spans="4:4" s="198" customFormat="1" ht="15.75" customHeight="1">
      <c r="D36726" s="199"/>
    </row>
    <row r="36728" spans="4:4" s="198" customFormat="1" ht="15.75" customHeight="1">
      <c r="D36728" s="199"/>
    </row>
    <row r="36730" spans="4:4" s="198" customFormat="1" ht="15.75" customHeight="1">
      <c r="D36730" s="199"/>
    </row>
    <row r="36732" spans="4:4" s="198" customFormat="1" ht="15.75" customHeight="1">
      <c r="D36732" s="199"/>
    </row>
    <row r="36734" spans="4:4" s="198" customFormat="1" ht="15.75" customHeight="1">
      <c r="D36734" s="199"/>
    </row>
    <row r="36736" spans="4:4" s="198" customFormat="1" ht="15.75" customHeight="1">
      <c r="D36736" s="199"/>
    </row>
    <row r="36738" spans="4:4" s="198" customFormat="1" ht="15.75" customHeight="1">
      <c r="D36738" s="199"/>
    </row>
    <row r="36740" spans="4:4" s="198" customFormat="1" ht="15.75" customHeight="1">
      <c r="D36740" s="199"/>
    </row>
    <row r="36742" spans="4:4" s="198" customFormat="1" ht="15.75" customHeight="1">
      <c r="D36742" s="199"/>
    </row>
    <row r="36744" spans="4:4" s="198" customFormat="1" ht="15.75" customHeight="1">
      <c r="D36744" s="199"/>
    </row>
    <row r="36746" spans="4:4" s="198" customFormat="1" ht="15.75" customHeight="1">
      <c r="D36746" s="199"/>
    </row>
    <row r="36748" spans="4:4" s="198" customFormat="1" ht="15.75" customHeight="1">
      <c r="D36748" s="199"/>
    </row>
    <row r="36750" spans="4:4" s="198" customFormat="1" ht="15.75" customHeight="1">
      <c r="D36750" s="199"/>
    </row>
    <row r="36752" spans="4:4" s="198" customFormat="1" ht="15.75" customHeight="1">
      <c r="D36752" s="199"/>
    </row>
    <row r="36754" spans="4:4" s="198" customFormat="1" ht="15.75" customHeight="1">
      <c r="D36754" s="199"/>
    </row>
    <row r="36756" spans="4:4" s="198" customFormat="1" ht="15.75" customHeight="1">
      <c r="D36756" s="199"/>
    </row>
    <row r="36758" spans="4:4" s="198" customFormat="1" ht="15.75" customHeight="1">
      <c r="D36758" s="199"/>
    </row>
    <row r="36760" spans="4:4" s="198" customFormat="1" ht="15.75" customHeight="1">
      <c r="D36760" s="199"/>
    </row>
    <row r="36762" spans="4:4" s="198" customFormat="1" ht="15.75" customHeight="1">
      <c r="D36762" s="199"/>
    </row>
    <row r="36764" spans="4:4" s="198" customFormat="1" ht="15.75" customHeight="1">
      <c r="D36764" s="199"/>
    </row>
    <row r="36766" spans="4:4" s="198" customFormat="1" ht="15.75" customHeight="1">
      <c r="D36766" s="199"/>
    </row>
    <row r="36768" spans="4:4" s="198" customFormat="1" ht="15.75" customHeight="1">
      <c r="D36768" s="199"/>
    </row>
    <row r="36770" spans="4:4" s="198" customFormat="1" ht="15.75" customHeight="1">
      <c r="D36770" s="199"/>
    </row>
    <row r="36772" spans="4:4" s="198" customFormat="1" ht="15.75" customHeight="1">
      <c r="D36772" s="199"/>
    </row>
    <row r="36774" spans="4:4" s="198" customFormat="1" ht="15.75" customHeight="1">
      <c r="D36774" s="199"/>
    </row>
    <row r="36776" spans="4:4" s="198" customFormat="1" ht="15.75" customHeight="1">
      <c r="D36776" s="199"/>
    </row>
    <row r="36778" spans="4:4" s="198" customFormat="1" ht="15.75" customHeight="1">
      <c r="D36778" s="199"/>
    </row>
    <row r="36780" spans="4:4" s="198" customFormat="1" ht="15.75" customHeight="1">
      <c r="D36780" s="199"/>
    </row>
    <row r="36782" spans="4:4" s="198" customFormat="1" ht="15.75" customHeight="1">
      <c r="D36782" s="199"/>
    </row>
    <row r="36784" spans="4:4" s="198" customFormat="1" ht="15.75" customHeight="1">
      <c r="D36784" s="199"/>
    </row>
    <row r="36786" spans="4:4" s="198" customFormat="1" ht="15.75" customHeight="1">
      <c r="D36786" s="199"/>
    </row>
    <row r="36788" spans="4:4" s="198" customFormat="1" ht="15.75" customHeight="1">
      <c r="D36788" s="199"/>
    </row>
    <row r="36790" spans="4:4" s="198" customFormat="1" ht="15.75" customHeight="1">
      <c r="D36790" s="199"/>
    </row>
    <row r="36792" spans="4:4" s="198" customFormat="1" ht="15.75" customHeight="1">
      <c r="D36792" s="199"/>
    </row>
    <row r="36794" spans="4:4" s="198" customFormat="1" ht="15.75" customHeight="1">
      <c r="D36794" s="199"/>
    </row>
    <row r="36796" spans="4:4" s="198" customFormat="1" ht="15.75" customHeight="1">
      <c r="D36796" s="199"/>
    </row>
    <row r="36798" spans="4:4" s="198" customFormat="1" ht="15.75" customHeight="1">
      <c r="D36798" s="199"/>
    </row>
    <row r="36800" spans="4:4" s="198" customFormat="1" ht="15.75" customHeight="1">
      <c r="D36800" s="199"/>
    </row>
    <row r="36802" spans="4:4" s="198" customFormat="1" ht="15.75" customHeight="1">
      <c r="D36802" s="199"/>
    </row>
    <row r="36804" spans="4:4" s="198" customFormat="1" ht="15.75" customHeight="1">
      <c r="D36804" s="199"/>
    </row>
    <row r="36806" spans="4:4" s="198" customFormat="1" ht="15.75" customHeight="1">
      <c r="D36806" s="199"/>
    </row>
    <row r="36808" spans="4:4" s="198" customFormat="1" ht="15.75" customHeight="1">
      <c r="D36808" s="199"/>
    </row>
    <row r="36810" spans="4:4" s="198" customFormat="1" ht="15.75" customHeight="1">
      <c r="D36810" s="199"/>
    </row>
    <row r="36812" spans="4:4" s="198" customFormat="1" ht="15.75" customHeight="1">
      <c r="D36812" s="199"/>
    </row>
    <row r="36814" spans="4:4" s="198" customFormat="1" ht="15.75" customHeight="1">
      <c r="D36814" s="199"/>
    </row>
    <row r="36816" spans="4:4" s="198" customFormat="1" ht="15.75" customHeight="1">
      <c r="D36816" s="199"/>
    </row>
    <row r="36818" spans="4:4" s="198" customFormat="1" ht="15.75" customHeight="1">
      <c r="D36818" s="199"/>
    </row>
    <row r="36820" spans="4:4" s="198" customFormat="1" ht="15.75" customHeight="1">
      <c r="D36820" s="199"/>
    </row>
    <row r="36822" spans="4:4" s="198" customFormat="1" ht="15.75" customHeight="1">
      <c r="D36822" s="199"/>
    </row>
    <row r="36824" spans="4:4" s="198" customFormat="1" ht="15.75" customHeight="1">
      <c r="D36824" s="199"/>
    </row>
    <row r="36826" spans="4:4" s="198" customFormat="1" ht="15.75" customHeight="1">
      <c r="D36826" s="199"/>
    </row>
    <row r="36828" spans="4:4" s="198" customFormat="1" ht="15.75" customHeight="1">
      <c r="D36828" s="199"/>
    </row>
    <row r="36830" spans="4:4" s="198" customFormat="1" ht="15.75" customHeight="1">
      <c r="D36830" s="199"/>
    </row>
    <row r="36832" spans="4:4" s="198" customFormat="1" ht="15.75" customHeight="1">
      <c r="D36832" s="199"/>
    </row>
    <row r="36834" spans="4:4" s="198" customFormat="1" ht="15.75" customHeight="1">
      <c r="D36834" s="199"/>
    </row>
    <row r="36836" spans="4:4" s="198" customFormat="1" ht="15.75" customHeight="1">
      <c r="D36836" s="199"/>
    </row>
    <row r="36838" spans="4:4" s="198" customFormat="1" ht="15.75" customHeight="1">
      <c r="D36838" s="199"/>
    </row>
    <row r="36840" spans="4:4" s="198" customFormat="1" ht="15.75" customHeight="1">
      <c r="D36840" s="199"/>
    </row>
    <row r="36842" spans="4:4" s="198" customFormat="1" ht="15.75" customHeight="1">
      <c r="D36842" s="199"/>
    </row>
    <row r="36844" spans="4:4" s="198" customFormat="1" ht="15.75" customHeight="1">
      <c r="D36844" s="199"/>
    </row>
    <row r="36846" spans="4:4" s="198" customFormat="1" ht="15.75" customHeight="1">
      <c r="D36846" s="199"/>
    </row>
    <row r="36848" spans="4:4" s="198" customFormat="1" ht="15.75" customHeight="1">
      <c r="D36848" s="199"/>
    </row>
    <row r="36850" spans="4:4" s="198" customFormat="1" ht="15.75" customHeight="1">
      <c r="D36850" s="199"/>
    </row>
    <row r="36852" spans="4:4" s="198" customFormat="1" ht="15.75" customHeight="1">
      <c r="D36852" s="199"/>
    </row>
    <row r="36854" spans="4:4" s="198" customFormat="1" ht="15.75" customHeight="1">
      <c r="D36854" s="199"/>
    </row>
    <row r="36856" spans="4:4" s="198" customFormat="1" ht="15.75" customHeight="1">
      <c r="D36856" s="199"/>
    </row>
    <row r="36858" spans="4:4" s="198" customFormat="1" ht="15.75" customHeight="1">
      <c r="D36858" s="199"/>
    </row>
    <row r="36860" spans="4:4" s="198" customFormat="1" ht="15.75" customHeight="1">
      <c r="D36860" s="199"/>
    </row>
    <row r="36862" spans="4:4" s="198" customFormat="1" ht="15.75" customHeight="1">
      <c r="D36862" s="199"/>
    </row>
    <row r="36864" spans="4:4" s="198" customFormat="1" ht="15.75" customHeight="1">
      <c r="D36864" s="199"/>
    </row>
    <row r="36866" spans="4:4" s="198" customFormat="1" ht="15.75" customHeight="1">
      <c r="D36866" s="199"/>
    </row>
    <row r="36868" spans="4:4" s="198" customFormat="1" ht="15.75" customHeight="1">
      <c r="D36868" s="199"/>
    </row>
    <row r="36870" spans="4:4" s="198" customFormat="1" ht="15.75" customHeight="1">
      <c r="D36870" s="199"/>
    </row>
    <row r="36872" spans="4:4" s="198" customFormat="1" ht="15.75" customHeight="1">
      <c r="D36872" s="199"/>
    </row>
    <row r="36874" spans="4:4" s="198" customFormat="1" ht="15.75" customHeight="1">
      <c r="D36874" s="199"/>
    </row>
    <row r="36876" spans="4:4" s="198" customFormat="1" ht="15.75" customHeight="1">
      <c r="D36876" s="199"/>
    </row>
    <row r="36878" spans="4:4" s="198" customFormat="1" ht="15.75" customHeight="1">
      <c r="D36878" s="199"/>
    </row>
    <row r="36880" spans="4:4" s="198" customFormat="1" ht="15.75" customHeight="1">
      <c r="D36880" s="199"/>
    </row>
    <row r="36882" spans="4:4" s="198" customFormat="1" ht="15.75" customHeight="1">
      <c r="D36882" s="199"/>
    </row>
    <row r="36884" spans="4:4" s="198" customFormat="1" ht="15.75" customHeight="1">
      <c r="D36884" s="199"/>
    </row>
    <row r="36886" spans="4:4" s="198" customFormat="1" ht="15.75" customHeight="1">
      <c r="D36886" s="199"/>
    </row>
    <row r="36888" spans="4:4" s="198" customFormat="1" ht="15.75" customHeight="1">
      <c r="D36888" s="199"/>
    </row>
    <row r="36890" spans="4:4" s="198" customFormat="1" ht="15.75" customHeight="1">
      <c r="D36890" s="199"/>
    </row>
    <row r="36892" spans="4:4" s="198" customFormat="1" ht="15.75" customHeight="1">
      <c r="D36892" s="199"/>
    </row>
    <row r="36894" spans="4:4" s="198" customFormat="1" ht="15.75" customHeight="1">
      <c r="D36894" s="199"/>
    </row>
    <row r="36896" spans="4:4" s="198" customFormat="1" ht="15.75" customHeight="1">
      <c r="D36896" s="199"/>
    </row>
    <row r="36898" spans="4:4" s="198" customFormat="1" ht="15.75" customHeight="1">
      <c r="D36898" s="199"/>
    </row>
    <row r="36900" spans="4:4" s="198" customFormat="1" ht="15.75" customHeight="1">
      <c r="D36900" s="199"/>
    </row>
    <row r="36902" spans="4:4" s="198" customFormat="1" ht="15.75" customHeight="1">
      <c r="D36902" s="199"/>
    </row>
    <row r="36904" spans="4:4" s="198" customFormat="1" ht="15.75" customHeight="1">
      <c r="D36904" s="199"/>
    </row>
    <row r="36906" spans="4:4" s="198" customFormat="1" ht="15.75" customHeight="1">
      <c r="D36906" s="199"/>
    </row>
    <row r="36908" spans="4:4" s="198" customFormat="1" ht="15.75" customHeight="1">
      <c r="D36908" s="199"/>
    </row>
    <row r="36910" spans="4:4" s="198" customFormat="1" ht="15.75" customHeight="1">
      <c r="D36910" s="199"/>
    </row>
    <row r="36912" spans="4:4" s="198" customFormat="1" ht="15.75" customHeight="1">
      <c r="D36912" s="199"/>
    </row>
    <row r="36914" spans="4:4" s="198" customFormat="1" ht="15.75" customHeight="1">
      <c r="D36914" s="199"/>
    </row>
    <row r="36916" spans="4:4" s="198" customFormat="1" ht="15.75" customHeight="1">
      <c r="D36916" s="199"/>
    </row>
    <row r="36918" spans="4:4" s="198" customFormat="1" ht="15.75" customHeight="1">
      <c r="D36918" s="199"/>
    </row>
    <row r="36920" spans="4:4" s="198" customFormat="1" ht="15.75" customHeight="1">
      <c r="D36920" s="199"/>
    </row>
    <row r="36922" spans="4:4" s="198" customFormat="1" ht="15.75" customHeight="1">
      <c r="D36922" s="199"/>
    </row>
    <row r="36924" spans="4:4" s="198" customFormat="1" ht="15.75" customHeight="1">
      <c r="D36924" s="199"/>
    </row>
    <row r="36926" spans="4:4" s="198" customFormat="1" ht="15.75" customHeight="1">
      <c r="D36926" s="199"/>
    </row>
    <row r="36928" spans="4:4" s="198" customFormat="1" ht="15.75" customHeight="1">
      <c r="D36928" s="199"/>
    </row>
    <row r="36930" spans="4:4" s="198" customFormat="1" ht="15.75" customHeight="1">
      <c r="D36930" s="199"/>
    </row>
    <row r="36932" spans="4:4" s="198" customFormat="1" ht="15.75" customHeight="1">
      <c r="D36932" s="199"/>
    </row>
    <row r="36934" spans="4:4" s="198" customFormat="1" ht="15.75" customHeight="1">
      <c r="D36934" s="199"/>
    </row>
    <row r="36936" spans="4:4" s="198" customFormat="1" ht="15.75" customHeight="1">
      <c r="D36936" s="199"/>
    </row>
    <row r="36938" spans="4:4" s="198" customFormat="1" ht="15.75" customHeight="1">
      <c r="D36938" s="199"/>
    </row>
    <row r="36940" spans="4:4" s="198" customFormat="1" ht="15.75" customHeight="1">
      <c r="D36940" s="199"/>
    </row>
    <row r="36942" spans="4:4" s="198" customFormat="1" ht="15.75" customHeight="1">
      <c r="D36942" s="199"/>
    </row>
    <row r="36944" spans="4:4" s="198" customFormat="1" ht="15.75" customHeight="1">
      <c r="D36944" s="199"/>
    </row>
    <row r="36946" spans="4:4" s="198" customFormat="1" ht="15.75" customHeight="1">
      <c r="D36946" s="199"/>
    </row>
    <row r="36948" spans="4:4" s="198" customFormat="1" ht="15.75" customHeight="1">
      <c r="D36948" s="199"/>
    </row>
    <row r="36950" spans="4:4" s="198" customFormat="1" ht="15.75" customHeight="1">
      <c r="D36950" s="199"/>
    </row>
    <row r="36952" spans="4:4" s="198" customFormat="1" ht="15.75" customHeight="1">
      <c r="D36952" s="199"/>
    </row>
    <row r="36954" spans="4:4" s="198" customFormat="1" ht="15.75" customHeight="1">
      <c r="D36954" s="199"/>
    </row>
    <row r="36956" spans="4:4" s="198" customFormat="1" ht="15.75" customHeight="1">
      <c r="D36956" s="199"/>
    </row>
    <row r="36958" spans="4:4" s="198" customFormat="1" ht="15.75" customHeight="1">
      <c r="D36958" s="199"/>
    </row>
    <row r="36960" spans="4:4" s="198" customFormat="1" ht="15.75" customHeight="1">
      <c r="D36960" s="199"/>
    </row>
    <row r="36962" spans="4:4" s="198" customFormat="1" ht="15.75" customHeight="1">
      <c r="D36962" s="199"/>
    </row>
    <row r="36964" spans="4:4" s="198" customFormat="1" ht="15.75" customHeight="1">
      <c r="D36964" s="199"/>
    </row>
    <row r="36966" spans="4:4" s="198" customFormat="1" ht="15.75" customHeight="1">
      <c r="D36966" s="199"/>
    </row>
    <row r="36968" spans="4:4" s="198" customFormat="1" ht="15.75" customHeight="1">
      <c r="D36968" s="199"/>
    </row>
    <row r="36970" spans="4:4" s="198" customFormat="1" ht="15.75" customHeight="1">
      <c r="D36970" s="199"/>
    </row>
    <row r="36972" spans="4:4" s="198" customFormat="1" ht="15.75" customHeight="1">
      <c r="D36972" s="199"/>
    </row>
    <row r="36974" spans="4:4" s="198" customFormat="1" ht="15.75" customHeight="1">
      <c r="D36974" s="199"/>
    </row>
    <row r="36976" spans="4:4" s="198" customFormat="1" ht="15.75" customHeight="1">
      <c r="D36976" s="199"/>
    </row>
    <row r="36978" spans="4:4" s="198" customFormat="1" ht="15.75" customHeight="1">
      <c r="D36978" s="199"/>
    </row>
    <row r="36980" spans="4:4" s="198" customFormat="1" ht="15.75" customHeight="1">
      <c r="D36980" s="199"/>
    </row>
    <row r="36982" spans="4:4" s="198" customFormat="1" ht="15.75" customHeight="1">
      <c r="D36982" s="199"/>
    </row>
    <row r="36984" spans="4:4" s="198" customFormat="1" ht="15.75" customHeight="1">
      <c r="D36984" s="199"/>
    </row>
    <row r="36986" spans="4:4" s="198" customFormat="1" ht="15.75" customHeight="1">
      <c r="D36986" s="199"/>
    </row>
    <row r="36988" spans="4:4" s="198" customFormat="1" ht="15.75" customHeight="1">
      <c r="D36988" s="199"/>
    </row>
    <row r="36990" spans="4:4" s="198" customFormat="1" ht="15.75" customHeight="1">
      <c r="D36990" s="199"/>
    </row>
    <row r="36992" spans="4:4" s="198" customFormat="1" ht="15.75" customHeight="1">
      <c r="D36992" s="199"/>
    </row>
    <row r="36994" spans="4:4" s="198" customFormat="1" ht="15.75" customHeight="1">
      <c r="D36994" s="199"/>
    </row>
    <row r="36996" spans="4:4" s="198" customFormat="1" ht="15.75" customHeight="1">
      <c r="D36996" s="199"/>
    </row>
    <row r="36998" spans="4:4" s="198" customFormat="1" ht="15.75" customHeight="1">
      <c r="D36998" s="199"/>
    </row>
    <row r="37000" spans="4:4" s="198" customFormat="1" ht="15.75" customHeight="1">
      <c r="D37000" s="199"/>
    </row>
    <row r="37002" spans="4:4" s="198" customFormat="1" ht="15.75" customHeight="1">
      <c r="D37002" s="199"/>
    </row>
    <row r="37004" spans="4:4" s="198" customFormat="1" ht="15.75" customHeight="1">
      <c r="D37004" s="199"/>
    </row>
    <row r="37006" spans="4:4" s="198" customFormat="1" ht="15.75" customHeight="1">
      <c r="D37006" s="199"/>
    </row>
    <row r="37008" spans="4:4" s="198" customFormat="1" ht="15.75" customHeight="1">
      <c r="D37008" s="199"/>
    </row>
    <row r="37010" spans="4:4" s="198" customFormat="1" ht="15.75" customHeight="1">
      <c r="D37010" s="199"/>
    </row>
    <row r="37012" spans="4:4" s="198" customFormat="1" ht="15.75" customHeight="1">
      <c r="D37012" s="199"/>
    </row>
    <row r="37014" spans="4:4" s="198" customFormat="1" ht="15.75" customHeight="1">
      <c r="D37014" s="199"/>
    </row>
    <row r="37016" spans="4:4" s="198" customFormat="1" ht="15.75" customHeight="1">
      <c r="D37016" s="199"/>
    </row>
    <row r="37018" spans="4:4" s="198" customFormat="1" ht="15.75" customHeight="1">
      <c r="D37018" s="199"/>
    </row>
    <row r="37020" spans="4:4" s="198" customFormat="1" ht="15.75" customHeight="1">
      <c r="D37020" s="199"/>
    </row>
    <row r="37022" spans="4:4" s="198" customFormat="1" ht="15.75" customHeight="1">
      <c r="D37022" s="199"/>
    </row>
    <row r="37024" spans="4:4" s="198" customFormat="1" ht="15.75" customHeight="1">
      <c r="D37024" s="199"/>
    </row>
    <row r="37026" spans="4:4" s="198" customFormat="1" ht="15.75" customHeight="1">
      <c r="D37026" s="199"/>
    </row>
    <row r="37028" spans="4:4" s="198" customFormat="1" ht="15.75" customHeight="1">
      <c r="D37028" s="199"/>
    </row>
    <row r="37030" spans="4:4" s="198" customFormat="1" ht="15.75" customHeight="1">
      <c r="D37030" s="199"/>
    </row>
    <row r="37032" spans="4:4" s="198" customFormat="1" ht="15.75" customHeight="1">
      <c r="D37032" s="199"/>
    </row>
    <row r="37034" spans="4:4" s="198" customFormat="1" ht="15.75" customHeight="1">
      <c r="D37034" s="199"/>
    </row>
    <row r="37036" spans="4:4" s="198" customFormat="1" ht="15.75" customHeight="1">
      <c r="D37036" s="199"/>
    </row>
    <row r="37038" spans="4:4" s="198" customFormat="1" ht="15.75" customHeight="1">
      <c r="D37038" s="199"/>
    </row>
    <row r="37040" spans="4:4" s="198" customFormat="1" ht="15.75" customHeight="1">
      <c r="D37040" s="199"/>
    </row>
    <row r="37042" spans="4:4" s="198" customFormat="1" ht="15.75" customHeight="1">
      <c r="D37042" s="199"/>
    </row>
    <row r="37044" spans="4:4" s="198" customFormat="1" ht="15.75" customHeight="1">
      <c r="D37044" s="199"/>
    </row>
    <row r="37046" spans="4:4" s="198" customFormat="1" ht="15.75" customHeight="1">
      <c r="D37046" s="199"/>
    </row>
    <row r="37048" spans="4:4" s="198" customFormat="1" ht="15.75" customHeight="1">
      <c r="D37048" s="199"/>
    </row>
    <row r="37050" spans="4:4" s="198" customFormat="1" ht="15.75" customHeight="1">
      <c r="D37050" s="199"/>
    </row>
    <row r="37052" spans="4:4" s="198" customFormat="1" ht="15.75" customHeight="1">
      <c r="D37052" s="199"/>
    </row>
    <row r="37054" spans="4:4" s="198" customFormat="1" ht="15.75" customHeight="1">
      <c r="D37054" s="199"/>
    </row>
    <row r="37056" spans="4:4" s="198" customFormat="1" ht="15.75" customHeight="1">
      <c r="D37056" s="199"/>
    </row>
    <row r="37058" spans="4:4" s="198" customFormat="1" ht="15.75" customHeight="1">
      <c r="D37058" s="199"/>
    </row>
    <row r="37060" spans="4:4" s="198" customFormat="1" ht="15.75" customHeight="1">
      <c r="D37060" s="199"/>
    </row>
    <row r="37062" spans="4:4" s="198" customFormat="1" ht="15.75" customHeight="1">
      <c r="D37062" s="199"/>
    </row>
    <row r="37064" spans="4:4" s="198" customFormat="1" ht="15.75" customHeight="1">
      <c r="D37064" s="199"/>
    </row>
    <row r="37066" spans="4:4" s="198" customFormat="1" ht="15.75" customHeight="1">
      <c r="D37066" s="199"/>
    </row>
    <row r="37068" spans="4:4" s="198" customFormat="1" ht="15.75" customHeight="1">
      <c r="D37068" s="199"/>
    </row>
    <row r="37070" spans="4:4" s="198" customFormat="1" ht="15.75" customHeight="1">
      <c r="D37070" s="199"/>
    </row>
    <row r="37072" spans="4:4" s="198" customFormat="1" ht="15.75" customHeight="1">
      <c r="D37072" s="199"/>
    </row>
    <row r="37074" spans="4:4" s="198" customFormat="1" ht="15.75" customHeight="1">
      <c r="D37074" s="199"/>
    </row>
    <row r="37076" spans="4:4" s="198" customFormat="1" ht="15.75" customHeight="1">
      <c r="D37076" s="199"/>
    </row>
    <row r="37078" spans="4:4" s="198" customFormat="1" ht="15.75" customHeight="1">
      <c r="D37078" s="199"/>
    </row>
    <row r="37080" spans="4:4" s="198" customFormat="1" ht="15.75" customHeight="1">
      <c r="D37080" s="199"/>
    </row>
    <row r="37082" spans="4:4" s="198" customFormat="1" ht="15.75" customHeight="1">
      <c r="D37082" s="199"/>
    </row>
    <row r="37084" spans="4:4" s="198" customFormat="1" ht="15.75" customHeight="1">
      <c r="D37084" s="199"/>
    </row>
    <row r="37086" spans="4:4" s="198" customFormat="1" ht="15.75" customHeight="1">
      <c r="D37086" s="199"/>
    </row>
    <row r="37088" spans="4:4" s="198" customFormat="1" ht="15.75" customHeight="1">
      <c r="D37088" s="199"/>
    </row>
    <row r="37090" spans="4:4" s="198" customFormat="1" ht="15.75" customHeight="1">
      <c r="D37090" s="199"/>
    </row>
    <row r="37092" spans="4:4" s="198" customFormat="1" ht="15.75" customHeight="1">
      <c r="D37092" s="199"/>
    </row>
    <row r="37094" spans="4:4" s="198" customFormat="1" ht="15.75" customHeight="1">
      <c r="D37094" s="199"/>
    </row>
    <row r="37096" spans="4:4" s="198" customFormat="1" ht="15.75" customHeight="1">
      <c r="D37096" s="199"/>
    </row>
    <row r="37098" spans="4:4" s="198" customFormat="1" ht="15.75" customHeight="1">
      <c r="D37098" s="199"/>
    </row>
    <row r="37100" spans="4:4" s="198" customFormat="1" ht="15.75" customHeight="1">
      <c r="D37100" s="199"/>
    </row>
    <row r="37102" spans="4:4" s="198" customFormat="1" ht="15.75" customHeight="1">
      <c r="D37102" s="199"/>
    </row>
    <row r="37104" spans="4:4" s="198" customFormat="1" ht="15.75" customHeight="1">
      <c r="D37104" s="199"/>
    </row>
    <row r="37106" spans="4:4" s="198" customFormat="1" ht="15.75" customHeight="1">
      <c r="D37106" s="199"/>
    </row>
    <row r="37108" spans="4:4" s="198" customFormat="1" ht="15.75" customHeight="1">
      <c r="D37108" s="199"/>
    </row>
    <row r="37110" spans="4:4" s="198" customFormat="1" ht="15.75" customHeight="1">
      <c r="D37110" s="199"/>
    </row>
    <row r="37112" spans="4:4" s="198" customFormat="1" ht="15.75" customHeight="1">
      <c r="D37112" s="199"/>
    </row>
    <row r="37114" spans="4:4" s="198" customFormat="1" ht="15.75" customHeight="1">
      <c r="D37114" s="199"/>
    </row>
    <row r="37116" spans="4:4" s="198" customFormat="1" ht="15.75" customHeight="1">
      <c r="D37116" s="199"/>
    </row>
    <row r="37118" spans="4:4" s="198" customFormat="1" ht="15.75" customHeight="1">
      <c r="D37118" s="199"/>
    </row>
    <row r="37120" spans="4:4" s="198" customFormat="1" ht="15.75" customHeight="1">
      <c r="D37120" s="199"/>
    </row>
    <row r="37122" spans="4:4" s="198" customFormat="1" ht="15.75" customHeight="1">
      <c r="D37122" s="199"/>
    </row>
    <row r="37124" spans="4:4" s="198" customFormat="1" ht="15.75" customHeight="1">
      <c r="D37124" s="199"/>
    </row>
    <row r="37126" spans="4:4" s="198" customFormat="1" ht="15.75" customHeight="1">
      <c r="D37126" s="199"/>
    </row>
    <row r="37128" spans="4:4" s="198" customFormat="1" ht="15.75" customHeight="1">
      <c r="D37128" s="199"/>
    </row>
    <row r="37130" spans="4:4" s="198" customFormat="1" ht="15.75" customHeight="1">
      <c r="D37130" s="199"/>
    </row>
    <row r="37132" spans="4:4" s="198" customFormat="1" ht="15.75" customHeight="1">
      <c r="D37132" s="199"/>
    </row>
    <row r="37134" spans="4:4" s="198" customFormat="1" ht="15.75" customHeight="1">
      <c r="D37134" s="199"/>
    </row>
    <row r="37136" spans="4:4" s="198" customFormat="1" ht="15.75" customHeight="1">
      <c r="D37136" s="199"/>
    </row>
    <row r="37138" spans="4:4" s="198" customFormat="1" ht="15.75" customHeight="1">
      <c r="D37138" s="199"/>
    </row>
    <row r="37140" spans="4:4" s="198" customFormat="1" ht="15.75" customHeight="1">
      <c r="D37140" s="199"/>
    </row>
    <row r="37142" spans="4:4" s="198" customFormat="1" ht="15.75" customHeight="1">
      <c r="D37142" s="199"/>
    </row>
    <row r="37144" spans="4:4" s="198" customFormat="1" ht="15.75" customHeight="1">
      <c r="D37144" s="199"/>
    </row>
    <row r="37146" spans="4:4" s="198" customFormat="1" ht="15.75" customHeight="1">
      <c r="D37146" s="199"/>
    </row>
    <row r="37148" spans="4:4" s="198" customFormat="1" ht="15.75" customHeight="1">
      <c r="D37148" s="199"/>
    </row>
    <row r="37150" spans="4:4" s="198" customFormat="1" ht="15.75" customHeight="1">
      <c r="D37150" s="199"/>
    </row>
    <row r="37152" spans="4:4" s="198" customFormat="1" ht="15.75" customHeight="1">
      <c r="D37152" s="199"/>
    </row>
    <row r="37154" spans="4:4" s="198" customFormat="1" ht="15.75" customHeight="1">
      <c r="D37154" s="199"/>
    </row>
    <row r="37156" spans="4:4" s="198" customFormat="1" ht="15.75" customHeight="1">
      <c r="D37156" s="199"/>
    </row>
    <row r="37158" spans="4:4" s="198" customFormat="1" ht="15.75" customHeight="1">
      <c r="D37158" s="199"/>
    </row>
    <row r="37160" spans="4:4" s="198" customFormat="1" ht="15.75" customHeight="1">
      <c r="D37160" s="199"/>
    </row>
    <row r="37162" spans="4:4" s="198" customFormat="1" ht="15.75" customHeight="1">
      <c r="D37162" s="199"/>
    </row>
    <row r="37164" spans="4:4" s="198" customFormat="1" ht="15.75" customHeight="1">
      <c r="D37164" s="199"/>
    </row>
    <row r="37166" spans="4:4" s="198" customFormat="1" ht="15.75" customHeight="1">
      <c r="D37166" s="199"/>
    </row>
    <row r="37168" spans="4:4" s="198" customFormat="1" ht="15.75" customHeight="1">
      <c r="D37168" s="199"/>
    </row>
    <row r="37170" spans="4:4" s="198" customFormat="1" ht="15.75" customHeight="1">
      <c r="D37170" s="199"/>
    </row>
    <row r="37172" spans="4:4" s="198" customFormat="1" ht="15.75" customHeight="1">
      <c r="D37172" s="199"/>
    </row>
    <row r="37174" spans="4:4" s="198" customFormat="1" ht="15.75" customHeight="1">
      <c r="D37174" s="199"/>
    </row>
    <row r="37176" spans="4:4" s="198" customFormat="1" ht="15.75" customHeight="1">
      <c r="D37176" s="199"/>
    </row>
    <row r="37178" spans="4:4" s="198" customFormat="1" ht="15.75" customHeight="1">
      <c r="D37178" s="199"/>
    </row>
    <row r="37180" spans="4:4" s="198" customFormat="1" ht="15.75" customHeight="1">
      <c r="D37180" s="199"/>
    </row>
    <row r="37182" spans="4:4" s="198" customFormat="1" ht="15.75" customHeight="1">
      <c r="D37182" s="199"/>
    </row>
    <row r="37184" spans="4:4" s="198" customFormat="1" ht="15.75" customHeight="1">
      <c r="D37184" s="199"/>
    </row>
    <row r="37186" spans="4:4" s="198" customFormat="1" ht="15.75" customHeight="1">
      <c r="D37186" s="199"/>
    </row>
    <row r="37188" spans="4:4" s="198" customFormat="1" ht="15.75" customHeight="1">
      <c r="D37188" s="199"/>
    </row>
    <row r="37190" spans="4:4" s="198" customFormat="1" ht="15.75" customHeight="1">
      <c r="D37190" s="199"/>
    </row>
    <row r="37192" spans="4:4" s="198" customFormat="1" ht="15.75" customHeight="1">
      <c r="D37192" s="199"/>
    </row>
    <row r="37194" spans="4:4" s="198" customFormat="1" ht="15.75" customHeight="1">
      <c r="D37194" s="199"/>
    </row>
    <row r="37196" spans="4:4" s="198" customFormat="1" ht="15.75" customHeight="1">
      <c r="D37196" s="199"/>
    </row>
    <row r="37198" spans="4:4" s="198" customFormat="1" ht="15.75" customHeight="1">
      <c r="D37198" s="199"/>
    </row>
    <row r="37200" spans="4:4" s="198" customFormat="1" ht="15.75" customHeight="1">
      <c r="D37200" s="199"/>
    </row>
    <row r="37202" spans="4:4" s="198" customFormat="1" ht="15.75" customHeight="1">
      <c r="D37202" s="199"/>
    </row>
    <row r="37204" spans="4:4" s="198" customFormat="1" ht="15.75" customHeight="1">
      <c r="D37204" s="199"/>
    </row>
    <row r="37206" spans="4:4" s="198" customFormat="1" ht="15.75" customHeight="1">
      <c r="D37206" s="199"/>
    </row>
    <row r="37208" spans="4:4" s="198" customFormat="1" ht="15.75" customHeight="1">
      <c r="D37208" s="199"/>
    </row>
    <row r="37210" spans="4:4" s="198" customFormat="1" ht="15.75" customHeight="1">
      <c r="D37210" s="199"/>
    </row>
    <row r="37212" spans="4:4" s="198" customFormat="1" ht="15.75" customHeight="1">
      <c r="D37212" s="199"/>
    </row>
    <row r="37214" spans="4:4" s="198" customFormat="1" ht="15.75" customHeight="1">
      <c r="D37214" s="199"/>
    </row>
    <row r="37216" spans="4:4" s="198" customFormat="1" ht="15.75" customHeight="1">
      <c r="D37216" s="199"/>
    </row>
    <row r="37218" spans="4:4" s="198" customFormat="1" ht="15.75" customHeight="1">
      <c r="D37218" s="199"/>
    </row>
    <row r="37220" spans="4:4" s="198" customFormat="1" ht="15.75" customHeight="1">
      <c r="D37220" s="199"/>
    </row>
    <row r="37222" spans="4:4" s="198" customFormat="1" ht="15.75" customHeight="1">
      <c r="D37222" s="199"/>
    </row>
    <row r="37224" spans="4:4" s="198" customFormat="1" ht="15.75" customHeight="1">
      <c r="D37224" s="199"/>
    </row>
    <row r="37226" spans="4:4" s="198" customFormat="1" ht="15.75" customHeight="1">
      <c r="D37226" s="199"/>
    </row>
    <row r="37228" spans="4:4" s="198" customFormat="1" ht="15.75" customHeight="1">
      <c r="D37228" s="199"/>
    </row>
    <row r="37230" spans="4:4" s="198" customFormat="1" ht="15.75" customHeight="1">
      <c r="D37230" s="199"/>
    </row>
    <row r="37232" spans="4:4" s="198" customFormat="1" ht="15.75" customHeight="1">
      <c r="D37232" s="199"/>
    </row>
    <row r="37234" spans="4:4" s="198" customFormat="1" ht="15.75" customHeight="1">
      <c r="D37234" s="199"/>
    </row>
    <row r="37236" spans="4:4" s="198" customFormat="1" ht="15.75" customHeight="1">
      <c r="D37236" s="199"/>
    </row>
    <row r="37238" spans="4:4" s="198" customFormat="1" ht="15.75" customHeight="1">
      <c r="D37238" s="199"/>
    </row>
    <row r="37240" spans="4:4" s="198" customFormat="1" ht="15.75" customHeight="1">
      <c r="D37240" s="199"/>
    </row>
    <row r="37242" spans="4:4" s="198" customFormat="1" ht="15.75" customHeight="1">
      <c r="D37242" s="199"/>
    </row>
    <row r="37244" spans="4:4" s="198" customFormat="1" ht="15.75" customHeight="1">
      <c r="D37244" s="199"/>
    </row>
    <row r="37246" spans="4:4" s="198" customFormat="1" ht="15.75" customHeight="1">
      <c r="D37246" s="199"/>
    </row>
    <row r="37248" spans="4:4" s="198" customFormat="1" ht="15.75" customHeight="1">
      <c r="D37248" s="199"/>
    </row>
    <row r="37250" spans="4:4" s="198" customFormat="1" ht="15.75" customHeight="1">
      <c r="D37250" s="199"/>
    </row>
    <row r="37252" spans="4:4" s="198" customFormat="1" ht="15.75" customHeight="1">
      <c r="D37252" s="199"/>
    </row>
    <row r="37254" spans="4:4" s="198" customFormat="1" ht="15.75" customHeight="1">
      <c r="D37254" s="199"/>
    </row>
    <row r="37256" spans="4:4" s="198" customFormat="1" ht="15.75" customHeight="1">
      <c r="D37256" s="199"/>
    </row>
    <row r="37258" spans="4:4" s="198" customFormat="1" ht="15.75" customHeight="1">
      <c r="D37258" s="199"/>
    </row>
    <row r="37260" spans="4:4" s="198" customFormat="1" ht="15.75" customHeight="1">
      <c r="D37260" s="199"/>
    </row>
    <row r="37262" spans="4:4" s="198" customFormat="1" ht="15.75" customHeight="1">
      <c r="D37262" s="199"/>
    </row>
    <row r="37264" spans="4:4" s="198" customFormat="1" ht="15.75" customHeight="1">
      <c r="D37264" s="199"/>
    </row>
    <row r="37266" spans="4:4" s="198" customFormat="1" ht="15.75" customHeight="1">
      <c r="D37266" s="199"/>
    </row>
    <row r="37268" spans="4:4" s="198" customFormat="1" ht="15.75" customHeight="1">
      <c r="D37268" s="199"/>
    </row>
    <row r="37270" spans="4:4" s="198" customFormat="1" ht="15.75" customHeight="1">
      <c r="D37270" s="199"/>
    </row>
    <row r="37272" spans="4:4" s="198" customFormat="1" ht="15.75" customHeight="1">
      <c r="D37272" s="199"/>
    </row>
    <row r="37274" spans="4:4" s="198" customFormat="1" ht="15.75" customHeight="1">
      <c r="D37274" s="199"/>
    </row>
    <row r="37276" spans="4:4" s="198" customFormat="1" ht="15.75" customHeight="1">
      <c r="D37276" s="199"/>
    </row>
    <row r="37278" spans="4:4" s="198" customFormat="1" ht="15.75" customHeight="1">
      <c r="D37278" s="199"/>
    </row>
    <row r="37280" spans="4:4" s="198" customFormat="1" ht="15.75" customHeight="1">
      <c r="D37280" s="199"/>
    </row>
    <row r="37282" spans="4:4" s="198" customFormat="1" ht="15.75" customHeight="1">
      <c r="D37282" s="199"/>
    </row>
    <row r="37284" spans="4:4" s="198" customFormat="1" ht="15.75" customHeight="1">
      <c r="D37284" s="199"/>
    </row>
    <row r="37286" spans="4:4" s="198" customFormat="1" ht="15.75" customHeight="1">
      <c r="D37286" s="199"/>
    </row>
    <row r="37288" spans="4:4" s="198" customFormat="1" ht="15.75" customHeight="1">
      <c r="D37288" s="199"/>
    </row>
    <row r="37290" spans="4:4" s="198" customFormat="1" ht="15.75" customHeight="1">
      <c r="D37290" s="199"/>
    </row>
    <row r="37292" spans="4:4" s="198" customFormat="1" ht="15.75" customHeight="1">
      <c r="D37292" s="199"/>
    </row>
    <row r="37294" spans="4:4" s="198" customFormat="1" ht="15.75" customHeight="1">
      <c r="D37294" s="199"/>
    </row>
    <row r="37296" spans="4:4" s="198" customFormat="1" ht="15.75" customHeight="1">
      <c r="D37296" s="199"/>
    </row>
    <row r="37298" spans="4:4" s="198" customFormat="1" ht="15.75" customHeight="1">
      <c r="D37298" s="199"/>
    </row>
    <row r="37300" spans="4:4" s="198" customFormat="1" ht="15.75" customHeight="1">
      <c r="D37300" s="199"/>
    </row>
    <row r="37302" spans="4:4" s="198" customFormat="1" ht="15.75" customHeight="1">
      <c r="D37302" s="199"/>
    </row>
    <row r="37304" spans="4:4" s="198" customFormat="1" ht="15.75" customHeight="1">
      <c r="D37304" s="199"/>
    </row>
    <row r="37306" spans="4:4" s="198" customFormat="1" ht="15.75" customHeight="1">
      <c r="D37306" s="199"/>
    </row>
    <row r="37308" spans="4:4" s="198" customFormat="1" ht="15.75" customHeight="1">
      <c r="D37308" s="199"/>
    </row>
    <row r="37310" spans="4:4" s="198" customFormat="1" ht="15.75" customHeight="1">
      <c r="D37310" s="199"/>
    </row>
    <row r="37312" spans="4:4" s="198" customFormat="1" ht="15.75" customHeight="1">
      <c r="D37312" s="199"/>
    </row>
    <row r="37314" spans="4:4" s="198" customFormat="1" ht="15.75" customHeight="1">
      <c r="D37314" s="199"/>
    </row>
    <row r="37316" spans="4:4" s="198" customFormat="1" ht="15.75" customHeight="1">
      <c r="D37316" s="199"/>
    </row>
    <row r="37318" spans="4:4" s="198" customFormat="1" ht="15.75" customHeight="1">
      <c r="D37318" s="199"/>
    </row>
    <row r="37320" spans="4:4" s="198" customFormat="1" ht="15.75" customHeight="1">
      <c r="D37320" s="199"/>
    </row>
    <row r="37322" spans="4:4" s="198" customFormat="1" ht="15.75" customHeight="1">
      <c r="D37322" s="199"/>
    </row>
    <row r="37324" spans="4:4" s="198" customFormat="1" ht="15.75" customHeight="1">
      <c r="D37324" s="199"/>
    </row>
    <row r="37326" spans="4:4" s="198" customFormat="1" ht="15.75" customHeight="1">
      <c r="D37326" s="199"/>
    </row>
    <row r="37328" spans="4:4" s="198" customFormat="1" ht="15.75" customHeight="1">
      <c r="D37328" s="199"/>
    </row>
    <row r="37330" spans="4:4" s="198" customFormat="1" ht="15.75" customHeight="1">
      <c r="D37330" s="199"/>
    </row>
    <row r="37332" spans="4:4" s="198" customFormat="1" ht="15.75" customHeight="1">
      <c r="D37332" s="199"/>
    </row>
    <row r="37334" spans="4:4" s="198" customFormat="1" ht="15.75" customHeight="1">
      <c r="D37334" s="199"/>
    </row>
    <row r="37336" spans="4:4" s="198" customFormat="1" ht="15.75" customHeight="1">
      <c r="D37336" s="199"/>
    </row>
    <row r="37338" spans="4:4" s="198" customFormat="1" ht="15.75" customHeight="1">
      <c r="D37338" s="199"/>
    </row>
    <row r="37340" spans="4:4" s="198" customFormat="1" ht="15.75" customHeight="1">
      <c r="D37340" s="199"/>
    </row>
    <row r="37342" spans="4:4" s="198" customFormat="1" ht="15.75" customHeight="1">
      <c r="D37342" s="199"/>
    </row>
    <row r="37344" spans="4:4" s="198" customFormat="1" ht="15.75" customHeight="1">
      <c r="D37344" s="199"/>
    </row>
    <row r="37346" spans="4:4" s="198" customFormat="1" ht="15.75" customHeight="1">
      <c r="D37346" s="199"/>
    </row>
    <row r="37348" spans="4:4" s="198" customFormat="1" ht="15.75" customHeight="1">
      <c r="D37348" s="199"/>
    </row>
    <row r="37350" spans="4:4" s="198" customFormat="1" ht="15.75" customHeight="1">
      <c r="D37350" s="199"/>
    </row>
    <row r="37352" spans="4:4" s="198" customFormat="1" ht="15.75" customHeight="1">
      <c r="D37352" s="199"/>
    </row>
    <row r="37354" spans="4:4" s="198" customFormat="1" ht="15.75" customHeight="1">
      <c r="D37354" s="199"/>
    </row>
    <row r="37356" spans="4:4" s="198" customFormat="1" ht="15.75" customHeight="1">
      <c r="D37356" s="199"/>
    </row>
    <row r="37358" spans="4:4" s="198" customFormat="1" ht="15.75" customHeight="1">
      <c r="D37358" s="199"/>
    </row>
    <row r="37360" spans="4:4" s="198" customFormat="1" ht="15.75" customHeight="1">
      <c r="D37360" s="199"/>
    </row>
    <row r="37362" spans="4:4" s="198" customFormat="1" ht="15.75" customHeight="1">
      <c r="D37362" s="199"/>
    </row>
    <row r="37364" spans="4:4" s="198" customFormat="1" ht="15.75" customHeight="1">
      <c r="D37364" s="199"/>
    </row>
    <row r="37366" spans="4:4" s="198" customFormat="1" ht="15.75" customHeight="1">
      <c r="D37366" s="199"/>
    </row>
    <row r="37368" spans="4:4" s="198" customFormat="1" ht="15.75" customHeight="1">
      <c r="D37368" s="199"/>
    </row>
    <row r="37370" spans="4:4" s="198" customFormat="1" ht="15.75" customHeight="1">
      <c r="D37370" s="199"/>
    </row>
    <row r="37372" spans="4:4" s="198" customFormat="1" ht="15.75" customHeight="1">
      <c r="D37372" s="199"/>
    </row>
    <row r="37374" spans="4:4" s="198" customFormat="1" ht="15.75" customHeight="1">
      <c r="D37374" s="199"/>
    </row>
    <row r="37376" spans="4:4" s="198" customFormat="1" ht="15.75" customHeight="1">
      <c r="D37376" s="199"/>
    </row>
    <row r="37378" spans="4:4" s="198" customFormat="1" ht="15.75" customHeight="1">
      <c r="D37378" s="199"/>
    </row>
    <row r="37380" spans="4:4" s="198" customFormat="1" ht="15.75" customHeight="1">
      <c r="D37380" s="199"/>
    </row>
    <row r="37382" spans="4:4" s="198" customFormat="1" ht="15.75" customHeight="1">
      <c r="D37382" s="199"/>
    </row>
    <row r="37384" spans="4:4" s="198" customFormat="1" ht="15.75" customHeight="1">
      <c r="D37384" s="199"/>
    </row>
    <row r="37386" spans="4:4" s="198" customFormat="1" ht="15.75" customHeight="1">
      <c r="D37386" s="199"/>
    </row>
    <row r="37388" spans="4:4" s="198" customFormat="1" ht="15.75" customHeight="1">
      <c r="D37388" s="199"/>
    </row>
    <row r="37390" spans="4:4" s="198" customFormat="1" ht="15.75" customHeight="1">
      <c r="D37390" s="199"/>
    </row>
    <row r="37392" spans="4:4" s="198" customFormat="1" ht="15.75" customHeight="1">
      <c r="D37392" s="199"/>
    </row>
    <row r="37394" spans="4:4" s="198" customFormat="1" ht="15.75" customHeight="1">
      <c r="D37394" s="199"/>
    </row>
    <row r="37396" spans="4:4" s="198" customFormat="1" ht="15.75" customHeight="1">
      <c r="D37396" s="199"/>
    </row>
    <row r="37398" spans="4:4" s="198" customFormat="1" ht="15.75" customHeight="1">
      <c r="D37398" s="199"/>
    </row>
    <row r="37400" spans="4:4" s="198" customFormat="1" ht="15.75" customHeight="1">
      <c r="D37400" s="199"/>
    </row>
    <row r="37402" spans="4:4" s="198" customFormat="1" ht="15.75" customHeight="1">
      <c r="D37402" s="199"/>
    </row>
    <row r="37404" spans="4:4" s="198" customFormat="1" ht="15.75" customHeight="1">
      <c r="D37404" s="199"/>
    </row>
    <row r="37406" spans="4:4" s="198" customFormat="1" ht="15.75" customHeight="1">
      <c r="D37406" s="199"/>
    </row>
    <row r="37408" spans="4:4" s="198" customFormat="1" ht="15.75" customHeight="1">
      <c r="D37408" s="199"/>
    </row>
    <row r="37410" spans="4:4" s="198" customFormat="1" ht="15.75" customHeight="1">
      <c r="D37410" s="199"/>
    </row>
    <row r="37412" spans="4:4" s="198" customFormat="1" ht="15.75" customHeight="1">
      <c r="D37412" s="199"/>
    </row>
    <row r="37414" spans="4:4" s="198" customFormat="1" ht="15.75" customHeight="1">
      <c r="D37414" s="199"/>
    </row>
    <row r="37416" spans="4:4" s="198" customFormat="1" ht="15.75" customHeight="1">
      <c r="D37416" s="199"/>
    </row>
    <row r="37418" spans="4:4" s="198" customFormat="1" ht="15.75" customHeight="1">
      <c r="D37418" s="199"/>
    </row>
    <row r="37420" spans="4:4" s="198" customFormat="1" ht="15.75" customHeight="1">
      <c r="D37420" s="199"/>
    </row>
    <row r="37422" spans="4:4" s="198" customFormat="1" ht="15.75" customHeight="1">
      <c r="D37422" s="199"/>
    </row>
    <row r="37424" spans="4:4" s="198" customFormat="1" ht="15.75" customHeight="1">
      <c r="D37424" s="199"/>
    </row>
    <row r="37426" spans="4:4" s="198" customFormat="1" ht="15.75" customHeight="1">
      <c r="D37426" s="199"/>
    </row>
    <row r="37428" spans="4:4" s="198" customFormat="1" ht="15.75" customHeight="1">
      <c r="D37428" s="199"/>
    </row>
    <row r="37430" spans="4:4" s="198" customFormat="1" ht="15.75" customHeight="1">
      <c r="D37430" s="199"/>
    </row>
    <row r="37432" spans="4:4" s="198" customFormat="1" ht="15.75" customHeight="1">
      <c r="D37432" s="199"/>
    </row>
    <row r="37434" spans="4:4" s="198" customFormat="1" ht="15.75" customHeight="1">
      <c r="D37434" s="199"/>
    </row>
    <row r="37436" spans="4:4" s="198" customFormat="1" ht="15.75" customHeight="1">
      <c r="D37436" s="199"/>
    </row>
    <row r="37438" spans="4:4" s="198" customFormat="1" ht="15.75" customHeight="1">
      <c r="D37438" s="199"/>
    </row>
    <row r="37440" spans="4:4" s="198" customFormat="1" ht="15.75" customHeight="1">
      <c r="D37440" s="199"/>
    </row>
    <row r="37442" spans="4:4" s="198" customFormat="1" ht="15.75" customHeight="1">
      <c r="D37442" s="199"/>
    </row>
    <row r="37444" spans="4:4" s="198" customFormat="1" ht="15.75" customHeight="1">
      <c r="D37444" s="199"/>
    </row>
    <row r="37446" spans="4:4" s="198" customFormat="1" ht="15.75" customHeight="1">
      <c r="D37446" s="199"/>
    </row>
    <row r="37448" spans="4:4" s="198" customFormat="1" ht="15.75" customHeight="1">
      <c r="D37448" s="199"/>
    </row>
    <row r="37450" spans="4:4" s="198" customFormat="1" ht="15.75" customHeight="1">
      <c r="D37450" s="199"/>
    </row>
    <row r="37452" spans="4:4" s="198" customFormat="1" ht="15.75" customHeight="1">
      <c r="D37452" s="199"/>
    </row>
    <row r="37454" spans="4:4" s="198" customFormat="1" ht="15.75" customHeight="1">
      <c r="D37454" s="199"/>
    </row>
    <row r="37456" spans="4:4" s="198" customFormat="1" ht="15.75" customHeight="1">
      <c r="D37456" s="199"/>
    </row>
    <row r="37458" spans="4:4" s="198" customFormat="1" ht="15.75" customHeight="1">
      <c r="D37458" s="199"/>
    </row>
    <row r="37460" spans="4:4" s="198" customFormat="1" ht="15.75" customHeight="1">
      <c r="D37460" s="199"/>
    </row>
    <row r="37462" spans="4:4" s="198" customFormat="1" ht="15.75" customHeight="1">
      <c r="D37462" s="199"/>
    </row>
    <row r="37464" spans="4:4" s="198" customFormat="1" ht="15.75" customHeight="1">
      <c r="D37464" s="199"/>
    </row>
    <row r="37466" spans="4:4" s="198" customFormat="1" ht="15.75" customHeight="1">
      <c r="D37466" s="199"/>
    </row>
    <row r="37468" spans="4:4" s="198" customFormat="1" ht="15.75" customHeight="1">
      <c r="D37468" s="199"/>
    </row>
    <row r="37470" spans="4:4" s="198" customFormat="1" ht="15.75" customHeight="1">
      <c r="D37470" s="199"/>
    </row>
    <row r="37472" spans="4:4" s="198" customFormat="1" ht="15.75" customHeight="1">
      <c r="D37472" s="199"/>
    </row>
    <row r="37474" spans="4:4" s="198" customFormat="1" ht="15.75" customHeight="1">
      <c r="D37474" s="199"/>
    </row>
    <row r="37476" spans="4:4" s="198" customFormat="1" ht="15.75" customHeight="1">
      <c r="D37476" s="199"/>
    </row>
    <row r="37478" spans="4:4" s="198" customFormat="1" ht="15.75" customHeight="1">
      <c r="D37478" s="199"/>
    </row>
    <row r="37480" spans="4:4" s="198" customFormat="1" ht="15.75" customHeight="1">
      <c r="D37480" s="199"/>
    </row>
    <row r="37482" spans="4:4" s="198" customFormat="1" ht="15.75" customHeight="1">
      <c r="D37482" s="199"/>
    </row>
    <row r="37484" spans="4:4" s="198" customFormat="1" ht="15.75" customHeight="1">
      <c r="D37484" s="199"/>
    </row>
    <row r="37486" spans="4:4" s="198" customFormat="1" ht="15.75" customHeight="1">
      <c r="D37486" s="199"/>
    </row>
    <row r="37488" spans="4:4" s="198" customFormat="1" ht="15.75" customHeight="1">
      <c r="D37488" s="199"/>
    </row>
    <row r="37490" spans="4:4" s="198" customFormat="1" ht="15.75" customHeight="1">
      <c r="D37490" s="199"/>
    </row>
    <row r="37492" spans="4:4" s="198" customFormat="1" ht="15.75" customHeight="1">
      <c r="D37492" s="199"/>
    </row>
    <row r="37494" spans="4:4" s="198" customFormat="1" ht="15.75" customHeight="1">
      <c r="D37494" s="199"/>
    </row>
    <row r="37496" spans="4:4" s="198" customFormat="1" ht="15.75" customHeight="1">
      <c r="D37496" s="199"/>
    </row>
    <row r="37498" spans="4:4" s="198" customFormat="1" ht="15.75" customHeight="1">
      <c r="D37498" s="199"/>
    </row>
    <row r="37500" spans="4:4" s="198" customFormat="1" ht="15.75" customHeight="1">
      <c r="D37500" s="199"/>
    </row>
    <row r="37502" spans="4:4" s="198" customFormat="1" ht="15.75" customHeight="1">
      <c r="D37502" s="199"/>
    </row>
    <row r="37504" spans="4:4" s="198" customFormat="1" ht="15.75" customHeight="1">
      <c r="D37504" s="199"/>
    </row>
    <row r="37506" spans="4:4" s="198" customFormat="1" ht="15.75" customHeight="1">
      <c r="D37506" s="199"/>
    </row>
    <row r="37508" spans="4:4" s="198" customFormat="1" ht="15.75" customHeight="1">
      <c r="D37508" s="199"/>
    </row>
    <row r="37510" spans="4:4" s="198" customFormat="1" ht="15.75" customHeight="1">
      <c r="D37510" s="199"/>
    </row>
    <row r="37512" spans="4:4" s="198" customFormat="1" ht="15.75" customHeight="1">
      <c r="D37512" s="199"/>
    </row>
    <row r="37514" spans="4:4" s="198" customFormat="1" ht="15.75" customHeight="1">
      <c r="D37514" s="199"/>
    </row>
    <row r="37516" spans="4:4" s="198" customFormat="1" ht="15.75" customHeight="1">
      <c r="D37516" s="199"/>
    </row>
    <row r="37518" spans="4:4" s="198" customFormat="1" ht="15.75" customHeight="1">
      <c r="D37518" s="199"/>
    </row>
    <row r="37520" spans="4:4" s="198" customFormat="1" ht="15.75" customHeight="1">
      <c r="D37520" s="199"/>
    </row>
    <row r="37522" spans="4:4" s="198" customFormat="1" ht="15.75" customHeight="1">
      <c r="D37522" s="199"/>
    </row>
    <row r="37524" spans="4:4" s="198" customFormat="1" ht="15.75" customHeight="1">
      <c r="D37524" s="199"/>
    </row>
    <row r="37526" spans="4:4" s="198" customFormat="1" ht="15.75" customHeight="1">
      <c r="D37526" s="199"/>
    </row>
    <row r="37528" spans="4:4" s="198" customFormat="1" ht="15.75" customHeight="1">
      <c r="D37528" s="199"/>
    </row>
    <row r="37530" spans="4:4" s="198" customFormat="1" ht="15.75" customHeight="1">
      <c r="D37530" s="199"/>
    </row>
    <row r="37532" spans="4:4" s="198" customFormat="1" ht="15.75" customHeight="1">
      <c r="D37532" s="199"/>
    </row>
    <row r="37534" spans="4:4" s="198" customFormat="1" ht="15.75" customHeight="1">
      <c r="D37534" s="199"/>
    </row>
    <row r="37536" spans="4:4" s="198" customFormat="1" ht="15.75" customHeight="1">
      <c r="D37536" s="199"/>
    </row>
    <row r="37538" spans="4:4" s="198" customFormat="1" ht="15.75" customHeight="1">
      <c r="D37538" s="199"/>
    </row>
    <row r="37540" spans="4:4" s="198" customFormat="1" ht="15.75" customHeight="1">
      <c r="D37540" s="199"/>
    </row>
    <row r="37542" spans="4:4" s="198" customFormat="1" ht="15.75" customHeight="1">
      <c r="D37542" s="199"/>
    </row>
    <row r="37544" spans="4:4" s="198" customFormat="1" ht="15.75" customHeight="1">
      <c r="D37544" s="199"/>
    </row>
    <row r="37546" spans="4:4" s="198" customFormat="1" ht="15.75" customHeight="1">
      <c r="D37546" s="199"/>
    </row>
    <row r="37548" spans="4:4" s="198" customFormat="1" ht="15.75" customHeight="1">
      <c r="D37548" s="199"/>
    </row>
    <row r="37550" spans="4:4" s="198" customFormat="1" ht="15.75" customHeight="1">
      <c r="D37550" s="199"/>
    </row>
    <row r="37552" spans="4:4" s="198" customFormat="1" ht="15.75" customHeight="1">
      <c r="D37552" s="199"/>
    </row>
    <row r="37554" spans="4:4" s="198" customFormat="1" ht="15.75" customHeight="1">
      <c r="D37554" s="199"/>
    </row>
    <row r="37556" spans="4:4" s="198" customFormat="1" ht="15.75" customHeight="1">
      <c r="D37556" s="199"/>
    </row>
    <row r="37558" spans="4:4" s="198" customFormat="1" ht="15.75" customHeight="1">
      <c r="D37558" s="199"/>
    </row>
    <row r="37560" spans="4:4" s="198" customFormat="1" ht="15.75" customHeight="1">
      <c r="D37560" s="199"/>
    </row>
    <row r="37562" spans="4:4" s="198" customFormat="1" ht="15.75" customHeight="1">
      <c r="D37562" s="199"/>
    </row>
    <row r="37564" spans="4:4" s="198" customFormat="1" ht="15.75" customHeight="1">
      <c r="D37564" s="199"/>
    </row>
    <row r="37566" spans="4:4" s="198" customFormat="1" ht="15.75" customHeight="1">
      <c r="D37566" s="199"/>
    </row>
    <row r="37568" spans="4:4" s="198" customFormat="1" ht="15.75" customHeight="1">
      <c r="D37568" s="199"/>
    </row>
    <row r="37570" spans="4:4" s="198" customFormat="1" ht="15.75" customHeight="1">
      <c r="D37570" s="199"/>
    </row>
    <row r="37572" spans="4:4" s="198" customFormat="1" ht="15.75" customHeight="1">
      <c r="D37572" s="199"/>
    </row>
    <row r="37574" spans="4:4" s="198" customFormat="1" ht="15.75" customHeight="1">
      <c r="D37574" s="199"/>
    </row>
    <row r="37576" spans="4:4" s="198" customFormat="1" ht="15.75" customHeight="1">
      <c r="D37576" s="199"/>
    </row>
    <row r="37578" spans="4:4" s="198" customFormat="1" ht="15.75" customHeight="1">
      <c r="D37578" s="199"/>
    </row>
    <row r="37580" spans="4:4" s="198" customFormat="1" ht="15.75" customHeight="1">
      <c r="D37580" s="199"/>
    </row>
    <row r="37582" spans="4:4" s="198" customFormat="1" ht="15.75" customHeight="1">
      <c r="D37582" s="199"/>
    </row>
    <row r="37584" spans="4:4" s="198" customFormat="1" ht="15.75" customHeight="1">
      <c r="D37584" s="199"/>
    </row>
    <row r="37586" spans="4:4" s="198" customFormat="1" ht="15.75" customHeight="1">
      <c r="D37586" s="199"/>
    </row>
    <row r="37588" spans="4:4" s="198" customFormat="1" ht="15.75" customHeight="1">
      <c r="D37588" s="199"/>
    </row>
    <row r="37590" spans="4:4" s="198" customFormat="1" ht="15.75" customHeight="1">
      <c r="D37590" s="199"/>
    </row>
    <row r="37592" spans="4:4" s="198" customFormat="1" ht="15.75" customHeight="1">
      <c r="D37592" s="199"/>
    </row>
    <row r="37594" spans="4:4" s="198" customFormat="1" ht="15.75" customHeight="1">
      <c r="D37594" s="199"/>
    </row>
    <row r="37596" spans="4:4" s="198" customFormat="1" ht="15.75" customHeight="1">
      <c r="D37596" s="199"/>
    </row>
    <row r="37598" spans="4:4" s="198" customFormat="1" ht="15.75" customHeight="1">
      <c r="D37598" s="199"/>
    </row>
    <row r="37600" spans="4:4" s="198" customFormat="1" ht="15.75" customHeight="1">
      <c r="D37600" s="199"/>
    </row>
    <row r="37602" spans="4:4" s="198" customFormat="1" ht="15.75" customHeight="1">
      <c r="D37602" s="199"/>
    </row>
    <row r="37604" spans="4:4" s="198" customFormat="1" ht="15.75" customHeight="1">
      <c r="D37604" s="199"/>
    </row>
    <row r="37606" spans="4:4" s="198" customFormat="1" ht="15.75" customHeight="1">
      <c r="D37606" s="199"/>
    </row>
    <row r="37608" spans="4:4" s="198" customFormat="1" ht="15.75" customHeight="1">
      <c r="D37608" s="199"/>
    </row>
    <row r="37610" spans="4:4" s="198" customFormat="1" ht="15.75" customHeight="1">
      <c r="D37610" s="199"/>
    </row>
    <row r="37612" spans="4:4" s="198" customFormat="1" ht="15.75" customHeight="1">
      <c r="D37612" s="199"/>
    </row>
    <row r="37614" spans="4:4" s="198" customFormat="1" ht="15.75" customHeight="1">
      <c r="D37614" s="199"/>
    </row>
    <row r="37616" spans="4:4" s="198" customFormat="1" ht="15.75" customHeight="1">
      <c r="D37616" s="199"/>
    </row>
    <row r="37618" spans="4:4" s="198" customFormat="1" ht="15.75" customHeight="1">
      <c r="D37618" s="199"/>
    </row>
    <row r="37620" spans="4:4" s="198" customFormat="1" ht="15.75" customHeight="1">
      <c r="D37620" s="199"/>
    </row>
    <row r="37622" spans="4:4" s="198" customFormat="1" ht="15.75" customHeight="1">
      <c r="D37622" s="199"/>
    </row>
    <row r="37624" spans="4:4" s="198" customFormat="1" ht="15.75" customHeight="1">
      <c r="D37624" s="199"/>
    </row>
    <row r="37626" spans="4:4" s="198" customFormat="1" ht="15.75" customHeight="1">
      <c r="D37626" s="199"/>
    </row>
    <row r="37628" spans="4:4" s="198" customFormat="1" ht="15.75" customHeight="1">
      <c r="D37628" s="199"/>
    </row>
    <row r="37630" spans="4:4" s="198" customFormat="1" ht="15.75" customHeight="1">
      <c r="D37630" s="199"/>
    </row>
    <row r="37632" spans="4:4" s="198" customFormat="1" ht="15.75" customHeight="1">
      <c r="D37632" s="199"/>
    </row>
    <row r="37634" spans="4:4" s="198" customFormat="1" ht="15.75" customHeight="1">
      <c r="D37634" s="199"/>
    </row>
    <row r="37636" spans="4:4" s="198" customFormat="1" ht="15.75" customHeight="1">
      <c r="D37636" s="199"/>
    </row>
    <row r="37638" spans="4:4" s="198" customFormat="1" ht="15.75" customHeight="1">
      <c r="D37638" s="199"/>
    </row>
    <row r="37640" spans="4:4" s="198" customFormat="1" ht="15.75" customHeight="1">
      <c r="D37640" s="199"/>
    </row>
    <row r="37642" spans="4:4" s="198" customFormat="1" ht="15.75" customHeight="1">
      <c r="D37642" s="199"/>
    </row>
    <row r="37644" spans="4:4" s="198" customFormat="1" ht="15.75" customHeight="1">
      <c r="D37644" s="199"/>
    </row>
    <row r="37646" spans="4:4" s="198" customFormat="1" ht="15.75" customHeight="1">
      <c r="D37646" s="199"/>
    </row>
    <row r="37648" spans="4:4" s="198" customFormat="1" ht="15.75" customHeight="1">
      <c r="D37648" s="199"/>
    </row>
    <row r="37650" spans="4:4" s="198" customFormat="1" ht="15.75" customHeight="1">
      <c r="D37650" s="199"/>
    </row>
    <row r="37652" spans="4:4" s="198" customFormat="1" ht="15.75" customHeight="1">
      <c r="D37652" s="199"/>
    </row>
    <row r="37654" spans="4:4" s="198" customFormat="1" ht="15.75" customHeight="1">
      <c r="D37654" s="199"/>
    </row>
    <row r="37656" spans="4:4" s="198" customFormat="1" ht="15.75" customHeight="1">
      <c r="D37656" s="199"/>
    </row>
    <row r="37658" spans="4:4" s="198" customFormat="1" ht="15.75" customHeight="1">
      <c r="D37658" s="199"/>
    </row>
    <row r="37660" spans="4:4" s="198" customFormat="1" ht="15.75" customHeight="1">
      <c r="D37660" s="199"/>
    </row>
    <row r="37662" spans="4:4" s="198" customFormat="1" ht="15.75" customHeight="1">
      <c r="D37662" s="199"/>
    </row>
    <row r="37664" spans="4:4" s="198" customFormat="1" ht="15.75" customHeight="1">
      <c r="D37664" s="199"/>
    </row>
    <row r="37666" spans="4:4" s="198" customFormat="1" ht="15.75" customHeight="1">
      <c r="D37666" s="199"/>
    </row>
    <row r="37668" spans="4:4" s="198" customFormat="1" ht="15.75" customHeight="1">
      <c r="D37668" s="199"/>
    </row>
    <row r="37670" spans="4:4" s="198" customFormat="1" ht="15.75" customHeight="1">
      <c r="D37670" s="199"/>
    </row>
    <row r="37672" spans="4:4" s="198" customFormat="1" ht="15.75" customHeight="1">
      <c r="D37672" s="199"/>
    </row>
    <row r="37674" spans="4:4" s="198" customFormat="1" ht="15.75" customHeight="1">
      <c r="D37674" s="199"/>
    </row>
    <row r="37676" spans="4:4" s="198" customFormat="1" ht="15.75" customHeight="1">
      <c r="D37676" s="199"/>
    </row>
    <row r="37678" spans="4:4" s="198" customFormat="1" ht="15.75" customHeight="1">
      <c r="D37678" s="199"/>
    </row>
    <row r="37680" spans="4:4" s="198" customFormat="1" ht="15.75" customHeight="1">
      <c r="D37680" s="199"/>
    </row>
    <row r="37682" spans="4:4" s="198" customFormat="1" ht="15.75" customHeight="1">
      <c r="D37682" s="199"/>
    </row>
    <row r="37684" spans="4:4" s="198" customFormat="1" ht="15.75" customHeight="1">
      <c r="D37684" s="199"/>
    </row>
    <row r="37686" spans="4:4" s="198" customFormat="1" ht="15.75" customHeight="1">
      <c r="D37686" s="199"/>
    </row>
    <row r="37688" spans="4:4" s="198" customFormat="1" ht="15.75" customHeight="1">
      <c r="D37688" s="199"/>
    </row>
    <row r="37690" spans="4:4" s="198" customFormat="1" ht="15.75" customHeight="1">
      <c r="D37690" s="199"/>
    </row>
    <row r="37692" spans="4:4" s="198" customFormat="1" ht="15.75" customHeight="1">
      <c r="D37692" s="199"/>
    </row>
    <row r="37694" spans="4:4" s="198" customFormat="1" ht="15.75" customHeight="1">
      <c r="D37694" s="199"/>
    </row>
    <row r="37696" spans="4:4" s="198" customFormat="1" ht="15.75" customHeight="1">
      <c r="D37696" s="199"/>
    </row>
    <row r="37698" spans="4:4" s="198" customFormat="1" ht="15.75" customHeight="1">
      <c r="D37698" s="199"/>
    </row>
    <row r="37700" spans="4:4" s="198" customFormat="1" ht="15.75" customHeight="1">
      <c r="D37700" s="199"/>
    </row>
    <row r="37702" spans="4:4" s="198" customFormat="1" ht="15.75" customHeight="1">
      <c r="D37702" s="199"/>
    </row>
    <row r="37704" spans="4:4" s="198" customFormat="1" ht="15.75" customHeight="1">
      <c r="D37704" s="199"/>
    </row>
    <row r="37706" spans="4:4" s="198" customFormat="1" ht="15.75" customHeight="1">
      <c r="D37706" s="199"/>
    </row>
    <row r="37708" spans="4:4" s="198" customFormat="1" ht="15.75" customHeight="1">
      <c r="D37708" s="199"/>
    </row>
    <row r="37710" spans="4:4" s="198" customFormat="1" ht="15.75" customHeight="1">
      <c r="D37710" s="199"/>
    </row>
    <row r="37712" spans="4:4" s="198" customFormat="1" ht="15.75" customHeight="1">
      <c r="D37712" s="199"/>
    </row>
    <row r="37714" spans="4:4" s="198" customFormat="1" ht="15.75" customHeight="1">
      <c r="D37714" s="199"/>
    </row>
    <row r="37716" spans="4:4" s="198" customFormat="1" ht="15.75" customHeight="1">
      <c r="D37716" s="199"/>
    </row>
    <row r="37718" spans="4:4" s="198" customFormat="1" ht="15.75" customHeight="1">
      <c r="D37718" s="199"/>
    </row>
    <row r="37720" spans="4:4" s="198" customFormat="1" ht="15.75" customHeight="1">
      <c r="D37720" s="199"/>
    </row>
    <row r="37722" spans="4:4" s="198" customFormat="1" ht="15.75" customHeight="1">
      <c r="D37722" s="199"/>
    </row>
    <row r="37724" spans="4:4" s="198" customFormat="1" ht="15.75" customHeight="1">
      <c r="D37724" s="199"/>
    </row>
    <row r="37726" spans="4:4" s="198" customFormat="1" ht="15.75" customHeight="1">
      <c r="D37726" s="199"/>
    </row>
    <row r="37728" spans="4:4" s="198" customFormat="1" ht="15.75" customHeight="1">
      <c r="D37728" s="199"/>
    </row>
    <row r="37730" spans="4:4" s="198" customFormat="1" ht="15.75" customHeight="1">
      <c r="D37730" s="199"/>
    </row>
    <row r="37732" spans="4:4" s="198" customFormat="1" ht="15.75" customHeight="1">
      <c r="D37732" s="199"/>
    </row>
    <row r="37734" spans="4:4" s="198" customFormat="1" ht="15.75" customHeight="1">
      <c r="D37734" s="199"/>
    </row>
    <row r="37736" spans="4:4" s="198" customFormat="1" ht="15.75" customHeight="1">
      <c r="D37736" s="199"/>
    </row>
    <row r="37738" spans="4:4" s="198" customFormat="1" ht="15.75" customHeight="1">
      <c r="D37738" s="199"/>
    </row>
    <row r="37740" spans="4:4" s="198" customFormat="1" ht="15.75" customHeight="1">
      <c r="D37740" s="199"/>
    </row>
    <row r="37742" spans="4:4" s="198" customFormat="1" ht="15.75" customHeight="1">
      <c r="D37742" s="199"/>
    </row>
    <row r="37744" spans="4:4" s="198" customFormat="1" ht="15.75" customHeight="1">
      <c r="D37744" s="199"/>
    </row>
    <row r="37746" spans="4:4" s="198" customFormat="1" ht="15.75" customHeight="1">
      <c r="D37746" s="199"/>
    </row>
    <row r="37748" spans="4:4" s="198" customFormat="1" ht="15.75" customHeight="1">
      <c r="D37748" s="199"/>
    </row>
    <row r="37750" spans="4:4" s="198" customFormat="1" ht="15.75" customHeight="1">
      <c r="D37750" s="199"/>
    </row>
    <row r="37752" spans="4:4" s="198" customFormat="1" ht="15.75" customHeight="1">
      <c r="D37752" s="199"/>
    </row>
    <row r="37754" spans="4:4" s="198" customFormat="1" ht="15.75" customHeight="1">
      <c r="D37754" s="199"/>
    </row>
    <row r="37756" spans="4:4" s="198" customFormat="1" ht="15.75" customHeight="1">
      <c r="D37756" s="199"/>
    </row>
    <row r="37758" spans="4:4" s="198" customFormat="1" ht="15.75" customHeight="1">
      <c r="D37758" s="199"/>
    </row>
    <row r="37760" spans="4:4" s="198" customFormat="1" ht="15.75" customHeight="1">
      <c r="D37760" s="199"/>
    </row>
    <row r="37762" spans="4:4" s="198" customFormat="1" ht="15.75" customHeight="1">
      <c r="D37762" s="199"/>
    </row>
    <row r="37764" spans="4:4" s="198" customFormat="1" ht="15.75" customHeight="1">
      <c r="D37764" s="199"/>
    </row>
    <row r="37766" spans="4:4" s="198" customFormat="1" ht="15.75" customHeight="1">
      <c r="D37766" s="199"/>
    </row>
    <row r="37768" spans="4:4" s="198" customFormat="1" ht="15.75" customHeight="1">
      <c r="D37768" s="199"/>
    </row>
    <row r="37770" spans="4:4" s="198" customFormat="1" ht="15.75" customHeight="1">
      <c r="D37770" s="199"/>
    </row>
    <row r="37772" spans="4:4" s="198" customFormat="1" ht="15.75" customHeight="1">
      <c r="D37772" s="199"/>
    </row>
    <row r="37774" spans="4:4" s="198" customFormat="1" ht="15.75" customHeight="1">
      <c r="D37774" s="199"/>
    </row>
    <row r="37776" spans="4:4" s="198" customFormat="1" ht="15.75" customHeight="1">
      <c r="D37776" s="199"/>
    </row>
    <row r="37778" spans="4:4" s="198" customFormat="1" ht="15.75" customHeight="1">
      <c r="D37778" s="199"/>
    </row>
    <row r="37780" spans="4:4" s="198" customFormat="1" ht="15.75" customHeight="1">
      <c r="D37780" s="199"/>
    </row>
    <row r="37782" spans="4:4" s="198" customFormat="1" ht="15.75" customHeight="1">
      <c r="D37782" s="199"/>
    </row>
    <row r="37784" spans="4:4" s="198" customFormat="1" ht="15.75" customHeight="1">
      <c r="D37784" s="199"/>
    </row>
    <row r="37786" spans="4:4" s="198" customFormat="1" ht="15.75" customHeight="1">
      <c r="D37786" s="199"/>
    </row>
    <row r="37788" spans="4:4" s="198" customFormat="1" ht="15.75" customHeight="1">
      <c r="D37788" s="199"/>
    </row>
    <row r="37790" spans="4:4" s="198" customFormat="1" ht="15.75" customHeight="1">
      <c r="D37790" s="199"/>
    </row>
    <row r="37792" spans="4:4" s="198" customFormat="1" ht="15.75" customHeight="1">
      <c r="D37792" s="199"/>
    </row>
    <row r="37794" spans="4:4" s="198" customFormat="1" ht="15.75" customHeight="1">
      <c r="D37794" s="199"/>
    </row>
    <row r="37796" spans="4:4" s="198" customFormat="1" ht="15.75" customHeight="1">
      <c r="D37796" s="199"/>
    </row>
    <row r="37798" spans="4:4" s="198" customFormat="1" ht="15.75" customHeight="1">
      <c r="D37798" s="199"/>
    </row>
    <row r="37800" spans="4:4" s="198" customFormat="1" ht="15.75" customHeight="1">
      <c r="D37800" s="199"/>
    </row>
    <row r="37802" spans="4:4" s="198" customFormat="1" ht="15.75" customHeight="1">
      <c r="D37802" s="199"/>
    </row>
    <row r="37804" spans="4:4" s="198" customFormat="1" ht="15.75" customHeight="1">
      <c r="D37804" s="199"/>
    </row>
    <row r="37806" spans="4:4" s="198" customFormat="1" ht="15.75" customHeight="1">
      <c r="D37806" s="199"/>
    </row>
    <row r="37808" spans="4:4" s="198" customFormat="1" ht="15.75" customHeight="1">
      <c r="D37808" s="199"/>
    </row>
    <row r="37810" spans="4:4" s="198" customFormat="1" ht="15.75" customHeight="1">
      <c r="D37810" s="199"/>
    </row>
    <row r="37812" spans="4:4" s="198" customFormat="1" ht="15.75" customHeight="1">
      <c r="D37812" s="199"/>
    </row>
    <row r="37814" spans="4:4" s="198" customFormat="1" ht="15.75" customHeight="1">
      <c r="D37814" s="199"/>
    </row>
    <row r="37816" spans="4:4" s="198" customFormat="1" ht="15.75" customHeight="1">
      <c r="D37816" s="199"/>
    </row>
    <row r="37818" spans="4:4" s="198" customFormat="1" ht="15.75" customHeight="1">
      <c r="D37818" s="199"/>
    </row>
    <row r="37820" spans="4:4" s="198" customFormat="1" ht="15.75" customHeight="1">
      <c r="D37820" s="199"/>
    </row>
    <row r="37822" spans="4:4" s="198" customFormat="1" ht="15.75" customHeight="1">
      <c r="D37822" s="199"/>
    </row>
    <row r="37824" spans="4:4" s="198" customFormat="1" ht="15.75" customHeight="1">
      <c r="D37824" s="199"/>
    </row>
    <row r="37826" spans="4:4" s="198" customFormat="1" ht="15.75" customHeight="1">
      <c r="D37826" s="199"/>
    </row>
    <row r="37828" spans="4:4" s="198" customFormat="1" ht="15.75" customHeight="1">
      <c r="D37828" s="199"/>
    </row>
    <row r="37830" spans="4:4" s="198" customFormat="1" ht="15.75" customHeight="1">
      <c r="D37830" s="199"/>
    </row>
    <row r="37832" spans="4:4" s="198" customFormat="1" ht="15.75" customHeight="1">
      <c r="D37832" s="199"/>
    </row>
    <row r="37834" spans="4:4" s="198" customFormat="1" ht="15.75" customHeight="1">
      <c r="D37834" s="199"/>
    </row>
    <row r="37836" spans="4:4" s="198" customFormat="1" ht="15.75" customHeight="1">
      <c r="D37836" s="199"/>
    </row>
    <row r="37838" spans="4:4" s="198" customFormat="1" ht="15.75" customHeight="1">
      <c r="D37838" s="199"/>
    </row>
    <row r="37840" spans="4:4" s="198" customFormat="1" ht="15.75" customHeight="1">
      <c r="D37840" s="199"/>
    </row>
    <row r="37842" spans="4:4" s="198" customFormat="1" ht="15.75" customHeight="1">
      <c r="D37842" s="199"/>
    </row>
    <row r="37844" spans="4:4" s="198" customFormat="1" ht="15.75" customHeight="1">
      <c r="D37844" s="199"/>
    </row>
    <row r="37846" spans="4:4" s="198" customFormat="1" ht="15.75" customHeight="1">
      <c r="D37846" s="199"/>
    </row>
    <row r="37848" spans="4:4" s="198" customFormat="1" ht="15.75" customHeight="1">
      <c r="D37848" s="199"/>
    </row>
    <row r="37850" spans="4:4" s="198" customFormat="1" ht="15.75" customHeight="1">
      <c r="D37850" s="199"/>
    </row>
    <row r="37852" spans="4:4" s="198" customFormat="1" ht="15.75" customHeight="1">
      <c r="D37852" s="199"/>
    </row>
    <row r="37854" spans="4:4" s="198" customFormat="1" ht="15.75" customHeight="1">
      <c r="D37854" s="199"/>
    </row>
    <row r="37856" spans="4:4" s="198" customFormat="1" ht="15.75" customHeight="1">
      <c r="D37856" s="199"/>
    </row>
    <row r="37858" spans="4:4" s="198" customFormat="1" ht="15.75" customHeight="1">
      <c r="D37858" s="199"/>
    </row>
    <row r="37860" spans="4:4" s="198" customFormat="1" ht="15.75" customHeight="1">
      <c r="D37860" s="199"/>
    </row>
    <row r="37862" spans="4:4" s="198" customFormat="1" ht="15.75" customHeight="1">
      <c r="D37862" s="199"/>
    </row>
    <row r="37864" spans="4:4" s="198" customFormat="1" ht="15.75" customHeight="1">
      <c r="D37864" s="199"/>
    </row>
    <row r="37866" spans="4:4" s="198" customFormat="1" ht="15.75" customHeight="1">
      <c r="D37866" s="199"/>
    </row>
    <row r="37868" spans="4:4" s="198" customFormat="1" ht="15.75" customHeight="1">
      <c r="D37868" s="199"/>
    </row>
    <row r="37870" spans="4:4" s="198" customFormat="1" ht="15.75" customHeight="1">
      <c r="D37870" s="199"/>
    </row>
    <row r="37872" spans="4:4" s="198" customFormat="1" ht="15.75" customHeight="1">
      <c r="D37872" s="199"/>
    </row>
    <row r="37874" spans="4:4" s="198" customFormat="1" ht="15.75" customHeight="1">
      <c r="D37874" s="199"/>
    </row>
    <row r="37876" spans="4:4" s="198" customFormat="1" ht="15.75" customHeight="1">
      <c r="D37876" s="199"/>
    </row>
    <row r="37878" spans="4:4" s="198" customFormat="1" ht="15.75" customHeight="1">
      <c r="D37878" s="199"/>
    </row>
    <row r="37880" spans="4:4" s="198" customFormat="1" ht="15.75" customHeight="1">
      <c r="D37880" s="199"/>
    </row>
    <row r="37882" spans="4:4" s="198" customFormat="1" ht="15.75" customHeight="1">
      <c r="D37882" s="199"/>
    </row>
    <row r="37884" spans="4:4" s="198" customFormat="1" ht="15.75" customHeight="1">
      <c r="D37884" s="199"/>
    </row>
    <row r="37886" spans="4:4" s="198" customFormat="1" ht="15.75" customHeight="1">
      <c r="D37886" s="199"/>
    </row>
    <row r="37888" spans="4:4" s="198" customFormat="1" ht="15.75" customHeight="1">
      <c r="D37888" s="199"/>
    </row>
    <row r="37890" spans="4:4" s="198" customFormat="1" ht="15.75" customHeight="1">
      <c r="D37890" s="199"/>
    </row>
    <row r="37892" spans="4:4" s="198" customFormat="1" ht="15.75" customHeight="1">
      <c r="D37892" s="199"/>
    </row>
    <row r="37894" spans="4:4" s="198" customFormat="1" ht="15.75" customHeight="1">
      <c r="D37894" s="199"/>
    </row>
    <row r="37896" spans="4:4" s="198" customFormat="1" ht="15.75" customHeight="1">
      <c r="D37896" s="199"/>
    </row>
    <row r="37898" spans="4:4" s="198" customFormat="1" ht="15.75" customHeight="1">
      <c r="D37898" s="199"/>
    </row>
    <row r="37900" spans="4:4" s="198" customFormat="1" ht="15.75" customHeight="1">
      <c r="D37900" s="199"/>
    </row>
    <row r="37902" spans="4:4" s="198" customFormat="1" ht="15.75" customHeight="1">
      <c r="D37902" s="199"/>
    </row>
    <row r="37904" spans="4:4" s="198" customFormat="1" ht="15.75" customHeight="1">
      <c r="D37904" s="199"/>
    </row>
    <row r="37906" spans="4:4" s="198" customFormat="1" ht="15.75" customHeight="1">
      <c r="D37906" s="199"/>
    </row>
    <row r="37908" spans="4:4" s="198" customFormat="1" ht="15.75" customHeight="1">
      <c r="D37908" s="199"/>
    </row>
    <row r="37910" spans="4:4" s="198" customFormat="1" ht="15.75" customHeight="1">
      <c r="D37910" s="199"/>
    </row>
    <row r="37912" spans="4:4" s="198" customFormat="1" ht="15.75" customHeight="1">
      <c r="D37912" s="199"/>
    </row>
    <row r="37914" spans="4:4" s="198" customFormat="1" ht="15.75" customHeight="1">
      <c r="D37914" s="199"/>
    </row>
    <row r="37916" spans="4:4" s="198" customFormat="1" ht="15.75" customHeight="1">
      <c r="D37916" s="199"/>
    </row>
    <row r="37918" spans="4:4" s="198" customFormat="1" ht="15.75" customHeight="1">
      <c r="D37918" s="199"/>
    </row>
    <row r="37920" spans="4:4" s="198" customFormat="1" ht="15.75" customHeight="1">
      <c r="D37920" s="199"/>
    </row>
    <row r="37922" spans="4:4" s="198" customFormat="1" ht="15.75" customHeight="1">
      <c r="D37922" s="199"/>
    </row>
    <row r="37924" spans="4:4" s="198" customFormat="1" ht="15.75" customHeight="1">
      <c r="D37924" s="199"/>
    </row>
    <row r="37926" spans="4:4" s="198" customFormat="1" ht="15.75" customHeight="1">
      <c r="D37926" s="199"/>
    </row>
    <row r="37928" spans="4:4" s="198" customFormat="1" ht="15.75" customHeight="1">
      <c r="D37928" s="199"/>
    </row>
    <row r="37930" spans="4:4" s="198" customFormat="1" ht="15.75" customHeight="1">
      <c r="D37930" s="199"/>
    </row>
    <row r="37932" spans="4:4" s="198" customFormat="1" ht="15.75" customHeight="1">
      <c r="D37932" s="199"/>
    </row>
    <row r="37934" spans="4:4" s="198" customFormat="1" ht="15.75" customHeight="1">
      <c r="D37934" s="199"/>
    </row>
    <row r="37936" spans="4:4" s="198" customFormat="1" ht="15.75" customHeight="1">
      <c r="D37936" s="199"/>
    </row>
    <row r="37938" spans="4:4" s="198" customFormat="1" ht="15.75" customHeight="1">
      <c r="D37938" s="199"/>
    </row>
    <row r="37940" spans="4:4" s="198" customFormat="1" ht="15.75" customHeight="1">
      <c r="D37940" s="199"/>
    </row>
    <row r="37942" spans="4:4" s="198" customFormat="1" ht="15.75" customHeight="1">
      <c r="D37942" s="199"/>
    </row>
    <row r="37944" spans="4:4" s="198" customFormat="1" ht="15.75" customHeight="1">
      <c r="D37944" s="199"/>
    </row>
    <row r="37946" spans="4:4" s="198" customFormat="1" ht="15.75" customHeight="1">
      <c r="D37946" s="199"/>
    </row>
    <row r="37948" spans="4:4" s="198" customFormat="1" ht="15.75" customHeight="1">
      <c r="D37948" s="199"/>
    </row>
    <row r="37950" spans="4:4" s="198" customFormat="1" ht="15.75" customHeight="1">
      <c r="D37950" s="199"/>
    </row>
    <row r="37952" spans="4:4" s="198" customFormat="1" ht="15.75" customHeight="1">
      <c r="D37952" s="199"/>
    </row>
    <row r="37954" spans="4:4" s="198" customFormat="1" ht="15.75" customHeight="1">
      <c r="D37954" s="199"/>
    </row>
    <row r="37956" spans="4:4" s="198" customFormat="1" ht="15.75" customHeight="1">
      <c r="D37956" s="199"/>
    </row>
    <row r="37958" spans="4:4" s="198" customFormat="1" ht="15.75" customHeight="1">
      <c r="D37958" s="199"/>
    </row>
    <row r="37960" spans="4:4" s="198" customFormat="1" ht="15.75" customHeight="1">
      <c r="D37960" s="199"/>
    </row>
    <row r="37962" spans="4:4" s="198" customFormat="1" ht="15.75" customHeight="1">
      <c r="D37962" s="199"/>
    </row>
    <row r="37964" spans="4:4" s="198" customFormat="1" ht="15.75" customHeight="1">
      <c r="D37964" s="199"/>
    </row>
    <row r="37966" spans="4:4" s="198" customFormat="1" ht="15.75" customHeight="1">
      <c r="D37966" s="199"/>
    </row>
    <row r="37968" spans="4:4" s="198" customFormat="1" ht="15.75" customHeight="1">
      <c r="D37968" s="199"/>
    </row>
    <row r="37970" spans="4:4" s="198" customFormat="1" ht="15.75" customHeight="1">
      <c r="D37970" s="199"/>
    </row>
    <row r="37972" spans="4:4" s="198" customFormat="1" ht="15.75" customHeight="1">
      <c r="D37972" s="199"/>
    </row>
    <row r="37974" spans="4:4" s="198" customFormat="1" ht="15.75" customHeight="1">
      <c r="D37974" s="199"/>
    </row>
    <row r="37976" spans="4:4" s="198" customFormat="1" ht="15.75" customHeight="1">
      <c r="D37976" s="199"/>
    </row>
    <row r="37978" spans="4:4" s="198" customFormat="1" ht="15.75" customHeight="1">
      <c r="D37978" s="199"/>
    </row>
    <row r="37980" spans="4:4" s="198" customFormat="1" ht="15.75" customHeight="1">
      <c r="D37980" s="199"/>
    </row>
    <row r="37982" spans="4:4" s="198" customFormat="1" ht="15.75" customHeight="1">
      <c r="D37982" s="199"/>
    </row>
    <row r="37984" spans="4:4" s="198" customFormat="1" ht="15.75" customHeight="1">
      <c r="D37984" s="199"/>
    </row>
    <row r="37986" spans="4:4" s="198" customFormat="1" ht="15.75" customHeight="1">
      <c r="D37986" s="199"/>
    </row>
    <row r="37988" spans="4:4" s="198" customFormat="1" ht="15.75" customHeight="1">
      <c r="D37988" s="199"/>
    </row>
    <row r="37990" spans="4:4" s="198" customFormat="1" ht="15.75" customHeight="1">
      <c r="D37990" s="199"/>
    </row>
    <row r="37992" spans="4:4" s="198" customFormat="1" ht="15.75" customHeight="1">
      <c r="D37992" s="199"/>
    </row>
    <row r="37994" spans="4:4" s="198" customFormat="1" ht="15.75" customHeight="1">
      <c r="D37994" s="199"/>
    </row>
    <row r="37996" spans="4:4" s="198" customFormat="1" ht="15.75" customHeight="1">
      <c r="D37996" s="199"/>
    </row>
    <row r="37998" spans="4:4" s="198" customFormat="1" ht="15.75" customHeight="1">
      <c r="D37998" s="199"/>
    </row>
    <row r="38000" spans="4:4" s="198" customFormat="1" ht="15.75" customHeight="1">
      <c r="D38000" s="199"/>
    </row>
    <row r="38002" spans="4:4" s="198" customFormat="1" ht="15.75" customHeight="1">
      <c r="D38002" s="199"/>
    </row>
    <row r="38004" spans="4:4" s="198" customFormat="1" ht="15.75" customHeight="1">
      <c r="D38004" s="199"/>
    </row>
    <row r="38006" spans="4:4" s="198" customFormat="1" ht="15.75" customHeight="1">
      <c r="D38006" s="199"/>
    </row>
    <row r="38008" spans="4:4" s="198" customFormat="1" ht="15.75" customHeight="1">
      <c r="D38008" s="199"/>
    </row>
    <row r="38010" spans="4:4" s="198" customFormat="1" ht="15.75" customHeight="1">
      <c r="D38010" s="199"/>
    </row>
    <row r="38012" spans="4:4" s="198" customFormat="1" ht="15.75" customHeight="1">
      <c r="D38012" s="199"/>
    </row>
    <row r="38014" spans="4:4" s="198" customFormat="1" ht="15.75" customHeight="1">
      <c r="D38014" s="199"/>
    </row>
    <row r="38016" spans="4:4" s="198" customFormat="1" ht="15.75" customHeight="1">
      <c r="D38016" s="199"/>
    </row>
    <row r="38018" spans="4:4" s="198" customFormat="1" ht="15.75" customHeight="1">
      <c r="D38018" s="199"/>
    </row>
    <row r="38020" spans="4:4" s="198" customFormat="1" ht="15.75" customHeight="1">
      <c r="D38020" s="199"/>
    </row>
    <row r="38022" spans="4:4" s="198" customFormat="1" ht="15.75" customHeight="1">
      <c r="D38022" s="199"/>
    </row>
    <row r="38024" spans="4:4" s="198" customFormat="1" ht="15.75" customHeight="1">
      <c r="D38024" s="199"/>
    </row>
    <row r="38026" spans="4:4" s="198" customFormat="1" ht="15.75" customHeight="1">
      <c r="D38026" s="199"/>
    </row>
    <row r="38028" spans="4:4" s="198" customFormat="1" ht="15.75" customHeight="1">
      <c r="D38028" s="199"/>
    </row>
    <row r="38030" spans="4:4" s="198" customFormat="1" ht="15.75" customHeight="1">
      <c r="D38030" s="199"/>
    </row>
    <row r="38032" spans="4:4" s="198" customFormat="1" ht="15.75" customHeight="1">
      <c r="D38032" s="199"/>
    </row>
    <row r="38034" spans="4:4" s="198" customFormat="1" ht="15.75" customHeight="1">
      <c r="D38034" s="199"/>
    </row>
    <row r="38036" spans="4:4" s="198" customFormat="1" ht="15.75" customHeight="1">
      <c r="D38036" s="199"/>
    </row>
    <row r="38038" spans="4:4" s="198" customFormat="1" ht="15.75" customHeight="1">
      <c r="D38038" s="199"/>
    </row>
    <row r="38040" spans="4:4" s="198" customFormat="1" ht="15.75" customHeight="1">
      <c r="D38040" s="199"/>
    </row>
    <row r="38042" spans="4:4" s="198" customFormat="1" ht="15.75" customHeight="1">
      <c r="D38042" s="199"/>
    </row>
    <row r="38044" spans="4:4" s="198" customFormat="1" ht="15.75" customHeight="1">
      <c r="D38044" s="199"/>
    </row>
    <row r="38046" spans="4:4" s="198" customFormat="1" ht="15.75" customHeight="1">
      <c r="D38046" s="199"/>
    </row>
    <row r="38048" spans="4:4" s="198" customFormat="1" ht="15.75" customHeight="1">
      <c r="D38048" s="199"/>
    </row>
    <row r="38050" spans="4:4" s="198" customFormat="1" ht="15.75" customHeight="1">
      <c r="D38050" s="199"/>
    </row>
    <row r="38052" spans="4:4" s="198" customFormat="1" ht="15.75" customHeight="1">
      <c r="D38052" s="199"/>
    </row>
    <row r="38054" spans="4:4" s="198" customFormat="1" ht="15.75" customHeight="1">
      <c r="D38054" s="199"/>
    </row>
    <row r="38056" spans="4:4" s="198" customFormat="1" ht="15.75" customHeight="1">
      <c r="D38056" s="199"/>
    </row>
    <row r="38058" spans="4:4" s="198" customFormat="1" ht="15.75" customHeight="1">
      <c r="D38058" s="199"/>
    </row>
    <row r="38060" spans="4:4" s="198" customFormat="1" ht="15.75" customHeight="1">
      <c r="D38060" s="199"/>
    </row>
    <row r="38062" spans="4:4" s="198" customFormat="1" ht="15.75" customHeight="1">
      <c r="D38062" s="199"/>
    </row>
    <row r="38064" spans="4:4" s="198" customFormat="1" ht="15.75" customHeight="1">
      <c r="D38064" s="199"/>
    </row>
    <row r="38066" spans="4:4" s="198" customFormat="1" ht="15.75" customHeight="1">
      <c r="D38066" s="199"/>
    </row>
    <row r="38068" spans="4:4" s="198" customFormat="1" ht="15.75" customHeight="1">
      <c r="D38068" s="199"/>
    </row>
    <row r="38070" spans="4:4" s="198" customFormat="1" ht="15.75" customHeight="1">
      <c r="D38070" s="199"/>
    </row>
    <row r="38072" spans="4:4" s="198" customFormat="1" ht="15.75" customHeight="1">
      <c r="D38072" s="199"/>
    </row>
    <row r="38074" spans="4:4" s="198" customFormat="1" ht="15.75" customHeight="1">
      <c r="D38074" s="199"/>
    </row>
    <row r="38076" spans="4:4" s="198" customFormat="1" ht="15.75" customHeight="1">
      <c r="D38076" s="199"/>
    </row>
    <row r="38078" spans="4:4" s="198" customFormat="1" ht="15.75" customHeight="1">
      <c r="D38078" s="199"/>
    </row>
    <row r="38080" spans="4:4" s="198" customFormat="1" ht="15.75" customHeight="1">
      <c r="D38080" s="199"/>
    </row>
    <row r="38082" spans="4:4" s="198" customFormat="1" ht="15.75" customHeight="1">
      <c r="D38082" s="199"/>
    </row>
    <row r="38084" spans="4:4" s="198" customFormat="1" ht="15.75" customHeight="1">
      <c r="D38084" s="199"/>
    </row>
    <row r="38086" spans="4:4" s="198" customFormat="1" ht="15.75" customHeight="1">
      <c r="D38086" s="199"/>
    </row>
    <row r="38088" spans="4:4" s="198" customFormat="1" ht="15.75" customHeight="1">
      <c r="D38088" s="199"/>
    </row>
    <row r="38090" spans="4:4" s="198" customFormat="1" ht="15.75" customHeight="1">
      <c r="D38090" s="199"/>
    </row>
    <row r="38092" spans="4:4" s="198" customFormat="1" ht="15.75" customHeight="1">
      <c r="D38092" s="199"/>
    </row>
    <row r="38094" spans="4:4" s="198" customFormat="1" ht="15.75" customHeight="1">
      <c r="D38094" s="199"/>
    </row>
    <row r="38096" spans="4:4" s="198" customFormat="1" ht="15.75" customHeight="1">
      <c r="D38096" s="199"/>
    </row>
    <row r="38098" spans="4:4" s="198" customFormat="1" ht="15.75" customHeight="1">
      <c r="D38098" s="199"/>
    </row>
    <row r="38100" spans="4:4" s="198" customFormat="1" ht="15.75" customHeight="1">
      <c r="D38100" s="199"/>
    </row>
    <row r="38102" spans="4:4" s="198" customFormat="1" ht="15.75" customHeight="1">
      <c r="D38102" s="199"/>
    </row>
    <row r="38104" spans="4:4" s="198" customFormat="1" ht="15.75" customHeight="1">
      <c r="D38104" s="199"/>
    </row>
    <row r="38106" spans="4:4" s="198" customFormat="1" ht="15.75" customHeight="1">
      <c r="D38106" s="199"/>
    </row>
    <row r="38108" spans="4:4" s="198" customFormat="1" ht="15.75" customHeight="1">
      <c r="D38108" s="199"/>
    </row>
    <row r="38110" spans="4:4" s="198" customFormat="1" ht="15.75" customHeight="1">
      <c r="D38110" s="199"/>
    </row>
    <row r="38112" spans="4:4" s="198" customFormat="1" ht="15.75" customHeight="1">
      <c r="D38112" s="199"/>
    </row>
    <row r="38114" spans="4:4" s="198" customFormat="1" ht="15.75" customHeight="1">
      <c r="D38114" s="199"/>
    </row>
    <row r="38116" spans="4:4" s="198" customFormat="1" ht="15.75" customHeight="1">
      <c r="D38116" s="199"/>
    </row>
    <row r="38118" spans="4:4" s="198" customFormat="1" ht="15.75" customHeight="1">
      <c r="D38118" s="199"/>
    </row>
    <row r="38120" spans="4:4" s="198" customFormat="1" ht="15.75" customHeight="1">
      <c r="D38120" s="199"/>
    </row>
    <row r="38122" spans="4:4" s="198" customFormat="1" ht="15.75" customHeight="1">
      <c r="D38122" s="199"/>
    </row>
    <row r="38124" spans="4:4" s="198" customFormat="1" ht="15.75" customHeight="1">
      <c r="D38124" s="199"/>
    </row>
    <row r="38126" spans="4:4" s="198" customFormat="1" ht="15.75" customHeight="1">
      <c r="D38126" s="199"/>
    </row>
    <row r="38128" spans="4:4" s="198" customFormat="1" ht="15.75" customHeight="1">
      <c r="D38128" s="199"/>
    </row>
    <row r="38130" spans="4:4" s="198" customFormat="1" ht="15.75" customHeight="1">
      <c r="D38130" s="199"/>
    </row>
    <row r="38132" spans="4:4" s="198" customFormat="1" ht="15.75" customHeight="1">
      <c r="D38132" s="199"/>
    </row>
    <row r="38134" spans="4:4" s="198" customFormat="1" ht="15.75" customHeight="1">
      <c r="D38134" s="199"/>
    </row>
    <row r="38136" spans="4:4" s="198" customFormat="1" ht="15.75" customHeight="1">
      <c r="D38136" s="199"/>
    </row>
    <row r="38138" spans="4:4" s="198" customFormat="1" ht="15.75" customHeight="1">
      <c r="D38138" s="199"/>
    </row>
    <row r="38140" spans="4:4" s="198" customFormat="1" ht="15.75" customHeight="1">
      <c r="D38140" s="199"/>
    </row>
    <row r="38142" spans="4:4" s="198" customFormat="1" ht="15.75" customHeight="1">
      <c r="D38142" s="199"/>
    </row>
    <row r="38144" spans="4:4" s="198" customFormat="1" ht="15.75" customHeight="1">
      <c r="D38144" s="199"/>
    </row>
    <row r="38146" spans="4:4" s="198" customFormat="1" ht="15.75" customHeight="1">
      <c r="D38146" s="199"/>
    </row>
    <row r="38148" spans="4:4" s="198" customFormat="1" ht="15.75" customHeight="1">
      <c r="D38148" s="199"/>
    </row>
    <row r="38150" spans="4:4" s="198" customFormat="1" ht="15.75" customHeight="1">
      <c r="D38150" s="199"/>
    </row>
    <row r="38152" spans="4:4" s="198" customFormat="1" ht="15.75" customHeight="1">
      <c r="D38152" s="199"/>
    </row>
    <row r="38154" spans="4:4" s="198" customFormat="1" ht="15.75" customHeight="1">
      <c r="D38154" s="199"/>
    </row>
    <row r="38156" spans="4:4" s="198" customFormat="1" ht="15.75" customHeight="1">
      <c r="D38156" s="199"/>
    </row>
    <row r="38158" spans="4:4" s="198" customFormat="1" ht="15.75" customHeight="1">
      <c r="D38158" s="199"/>
    </row>
    <row r="38160" spans="4:4" s="198" customFormat="1" ht="15.75" customHeight="1">
      <c r="D38160" s="199"/>
    </row>
    <row r="38162" spans="4:4" s="198" customFormat="1" ht="15.75" customHeight="1">
      <c r="D38162" s="199"/>
    </row>
    <row r="38164" spans="4:4" s="198" customFormat="1" ht="15.75" customHeight="1">
      <c r="D38164" s="199"/>
    </row>
    <row r="38166" spans="4:4" s="198" customFormat="1" ht="15.75" customHeight="1">
      <c r="D38166" s="199"/>
    </row>
    <row r="38168" spans="4:4" s="198" customFormat="1" ht="15.75" customHeight="1">
      <c r="D38168" s="199"/>
    </row>
    <row r="38170" spans="4:4" s="198" customFormat="1" ht="15.75" customHeight="1">
      <c r="D38170" s="199"/>
    </row>
    <row r="38172" spans="4:4" s="198" customFormat="1" ht="15.75" customHeight="1">
      <c r="D38172" s="199"/>
    </row>
    <row r="38174" spans="4:4" s="198" customFormat="1" ht="15.75" customHeight="1">
      <c r="D38174" s="199"/>
    </row>
    <row r="38176" spans="4:4" s="198" customFormat="1" ht="15.75" customHeight="1">
      <c r="D38176" s="199"/>
    </row>
    <row r="38178" spans="4:4" s="198" customFormat="1" ht="15.75" customHeight="1">
      <c r="D38178" s="199"/>
    </row>
    <row r="38180" spans="4:4" s="198" customFormat="1" ht="15.75" customHeight="1">
      <c r="D38180" s="199"/>
    </row>
    <row r="38182" spans="4:4" s="198" customFormat="1" ht="15.75" customHeight="1">
      <c r="D38182" s="199"/>
    </row>
    <row r="38184" spans="4:4" s="198" customFormat="1" ht="15.75" customHeight="1">
      <c r="D38184" s="199"/>
    </row>
    <row r="38186" spans="4:4" s="198" customFormat="1" ht="15.75" customHeight="1">
      <c r="D38186" s="199"/>
    </row>
    <row r="38188" spans="4:4" s="198" customFormat="1" ht="15.75" customHeight="1">
      <c r="D38188" s="199"/>
    </row>
    <row r="38190" spans="4:4" s="198" customFormat="1" ht="15.75" customHeight="1">
      <c r="D38190" s="199"/>
    </row>
    <row r="38192" spans="4:4" s="198" customFormat="1" ht="15.75" customHeight="1">
      <c r="D38192" s="199"/>
    </row>
    <row r="38194" spans="4:4" s="198" customFormat="1" ht="15.75" customHeight="1">
      <c r="D38194" s="199"/>
    </row>
    <row r="38196" spans="4:4" s="198" customFormat="1" ht="15.75" customHeight="1">
      <c r="D38196" s="199"/>
    </row>
    <row r="38198" spans="4:4" s="198" customFormat="1" ht="15.75" customHeight="1">
      <c r="D38198" s="199"/>
    </row>
    <row r="38200" spans="4:4" s="198" customFormat="1" ht="15.75" customHeight="1">
      <c r="D38200" s="199"/>
    </row>
    <row r="38202" spans="4:4" s="198" customFormat="1" ht="15.75" customHeight="1">
      <c r="D38202" s="199"/>
    </row>
    <row r="38204" spans="4:4" s="198" customFormat="1" ht="15.75" customHeight="1">
      <c r="D38204" s="199"/>
    </row>
    <row r="38206" spans="4:4" s="198" customFormat="1" ht="15.75" customHeight="1">
      <c r="D38206" s="199"/>
    </row>
    <row r="38208" spans="4:4" s="198" customFormat="1" ht="15.75" customHeight="1">
      <c r="D38208" s="199"/>
    </row>
    <row r="38210" spans="4:4" s="198" customFormat="1" ht="15.75" customHeight="1">
      <c r="D38210" s="199"/>
    </row>
    <row r="38212" spans="4:4" s="198" customFormat="1" ht="15.75" customHeight="1">
      <c r="D38212" s="199"/>
    </row>
    <row r="38214" spans="4:4" s="198" customFormat="1" ht="15.75" customHeight="1">
      <c r="D38214" s="199"/>
    </row>
    <row r="38216" spans="4:4" s="198" customFormat="1" ht="15.75" customHeight="1">
      <c r="D38216" s="199"/>
    </row>
    <row r="38218" spans="4:4" s="198" customFormat="1" ht="15.75" customHeight="1">
      <c r="D38218" s="199"/>
    </row>
    <row r="38220" spans="4:4" s="198" customFormat="1" ht="15.75" customHeight="1">
      <c r="D38220" s="199"/>
    </row>
    <row r="38222" spans="4:4" s="198" customFormat="1" ht="15.75" customHeight="1">
      <c r="D38222" s="199"/>
    </row>
    <row r="38224" spans="4:4" s="198" customFormat="1" ht="15.75" customHeight="1">
      <c r="D38224" s="199"/>
    </row>
    <row r="38226" spans="4:4" s="198" customFormat="1" ht="15.75" customHeight="1">
      <c r="D38226" s="199"/>
    </row>
    <row r="38228" spans="4:4" s="198" customFormat="1" ht="15.75" customHeight="1">
      <c r="D38228" s="199"/>
    </row>
    <row r="38230" spans="4:4" s="198" customFormat="1" ht="15.75" customHeight="1">
      <c r="D38230" s="199"/>
    </row>
    <row r="38232" spans="4:4" s="198" customFormat="1" ht="15.75" customHeight="1">
      <c r="D38232" s="199"/>
    </row>
    <row r="38234" spans="4:4" s="198" customFormat="1" ht="15.75" customHeight="1">
      <c r="D38234" s="199"/>
    </row>
    <row r="38236" spans="4:4" s="198" customFormat="1" ht="15.75" customHeight="1">
      <c r="D38236" s="199"/>
    </row>
    <row r="38238" spans="4:4" s="198" customFormat="1" ht="15.75" customHeight="1">
      <c r="D38238" s="199"/>
    </row>
    <row r="38240" spans="4:4" s="198" customFormat="1" ht="15.75" customHeight="1">
      <c r="D38240" s="199"/>
    </row>
    <row r="38242" spans="4:4" s="198" customFormat="1" ht="15.75" customHeight="1">
      <c r="D38242" s="199"/>
    </row>
    <row r="38244" spans="4:4" s="198" customFormat="1" ht="15.75" customHeight="1">
      <c r="D38244" s="199"/>
    </row>
    <row r="38246" spans="4:4" s="198" customFormat="1" ht="15.75" customHeight="1">
      <c r="D38246" s="199"/>
    </row>
    <row r="38248" spans="4:4" s="198" customFormat="1" ht="15.75" customHeight="1">
      <c r="D38248" s="199"/>
    </row>
    <row r="38250" spans="4:4" s="198" customFormat="1" ht="15.75" customHeight="1">
      <c r="D38250" s="199"/>
    </row>
    <row r="38252" spans="4:4" s="198" customFormat="1" ht="15.75" customHeight="1">
      <c r="D38252" s="199"/>
    </row>
    <row r="38254" spans="4:4" s="198" customFormat="1" ht="15.75" customHeight="1">
      <c r="D38254" s="199"/>
    </row>
    <row r="38256" spans="4:4" s="198" customFormat="1" ht="15.75" customHeight="1">
      <c r="D38256" s="199"/>
    </row>
    <row r="38258" spans="4:4" s="198" customFormat="1" ht="15.75" customHeight="1">
      <c r="D38258" s="199"/>
    </row>
    <row r="38260" spans="4:4" s="198" customFormat="1" ht="15.75" customHeight="1">
      <c r="D38260" s="199"/>
    </row>
    <row r="38262" spans="4:4" s="198" customFormat="1" ht="15.75" customHeight="1">
      <c r="D38262" s="199"/>
    </row>
    <row r="38264" spans="4:4" s="198" customFormat="1" ht="15.75" customHeight="1">
      <c r="D38264" s="199"/>
    </row>
    <row r="38266" spans="4:4" s="198" customFormat="1" ht="15.75" customHeight="1">
      <c r="D38266" s="199"/>
    </row>
    <row r="38268" spans="4:4" s="198" customFormat="1" ht="15.75" customHeight="1">
      <c r="D38268" s="199"/>
    </row>
    <row r="38270" spans="4:4" s="198" customFormat="1" ht="15.75" customHeight="1">
      <c r="D38270" s="199"/>
    </row>
    <row r="38272" spans="4:4" s="198" customFormat="1" ht="15.75" customHeight="1">
      <c r="D38272" s="199"/>
    </row>
    <row r="38274" spans="4:4" s="198" customFormat="1" ht="15.75" customHeight="1">
      <c r="D38274" s="199"/>
    </row>
    <row r="38276" spans="4:4" s="198" customFormat="1" ht="15.75" customHeight="1">
      <c r="D38276" s="199"/>
    </row>
    <row r="38278" spans="4:4" s="198" customFormat="1" ht="15.75" customHeight="1">
      <c r="D38278" s="199"/>
    </row>
    <row r="38280" spans="4:4" s="198" customFormat="1" ht="15.75" customHeight="1">
      <c r="D38280" s="199"/>
    </row>
    <row r="38282" spans="4:4" s="198" customFormat="1" ht="15.75" customHeight="1">
      <c r="D38282" s="199"/>
    </row>
    <row r="38284" spans="4:4" s="198" customFormat="1" ht="15.75" customHeight="1">
      <c r="D38284" s="199"/>
    </row>
    <row r="38286" spans="4:4" s="198" customFormat="1" ht="15.75" customHeight="1">
      <c r="D38286" s="199"/>
    </row>
    <row r="38288" spans="4:4" s="198" customFormat="1" ht="15.75" customHeight="1">
      <c r="D38288" s="199"/>
    </row>
    <row r="38290" spans="4:4" s="198" customFormat="1" ht="15.75" customHeight="1">
      <c r="D38290" s="199"/>
    </row>
    <row r="38292" spans="4:4" s="198" customFormat="1" ht="15.75" customHeight="1">
      <c r="D38292" s="199"/>
    </row>
    <row r="38294" spans="4:4" s="198" customFormat="1" ht="15.75" customHeight="1">
      <c r="D38294" s="199"/>
    </row>
    <row r="38296" spans="4:4" s="198" customFormat="1" ht="15.75" customHeight="1">
      <c r="D38296" s="199"/>
    </row>
    <row r="38298" spans="4:4" s="198" customFormat="1" ht="15.75" customHeight="1">
      <c r="D38298" s="199"/>
    </row>
    <row r="38300" spans="4:4" s="198" customFormat="1" ht="15.75" customHeight="1">
      <c r="D38300" s="199"/>
    </row>
    <row r="38302" spans="4:4" s="198" customFormat="1" ht="15.75" customHeight="1">
      <c r="D38302" s="199"/>
    </row>
    <row r="38304" spans="4:4" s="198" customFormat="1" ht="15.75" customHeight="1">
      <c r="D38304" s="199"/>
    </row>
    <row r="38306" spans="4:4" s="198" customFormat="1" ht="15.75" customHeight="1">
      <c r="D38306" s="199"/>
    </row>
    <row r="38308" spans="4:4" s="198" customFormat="1" ht="15.75" customHeight="1">
      <c r="D38308" s="199"/>
    </row>
    <row r="38310" spans="4:4" s="198" customFormat="1" ht="15.75" customHeight="1">
      <c r="D38310" s="199"/>
    </row>
    <row r="38312" spans="4:4" s="198" customFormat="1" ht="15.75" customHeight="1">
      <c r="D38312" s="199"/>
    </row>
    <row r="38314" spans="4:4" s="198" customFormat="1" ht="15.75" customHeight="1">
      <c r="D38314" s="199"/>
    </row>
    <row r="38316" spans="4:4" s="198" customFormat="1" ht="15.75" customHeight="1">
      <c r="D38316" s="199"/>
    </row>
    <row r="38318" spans="4:4" s="198" customFormat="1" ht="15.75" customHeight="1">
      <c r="D38318" s="199"/>
    </row>
    <row r="38320" spans="4:4" s="198" customFormat="1" ht="15.75" customHeight="1">
      <c r="D38320" s="199"/>
    </row>
    <row r="38322" spans="4:4" s="198" customFormat="1" ht="15.75" customHeight="1">
      <c r="D38322" s="199"/>
    </row>
    <row r="38324" spans="4:4" s="198" customFormat="1" ht="15.75" customHeight="1">
      <c r="D38324" s="199"/>
    </row>
    <row r="38326" spans="4:4" s="198" customFormat="1" ht="15.75" customHeight="1">
      <c r="D38326" s="199"/>
    </row>
    <row r="38328" spans="4:4" s="198" customFormat="1" ht="15.75" customHeight="1">
      <c r="D38328" s="199"/>
    </row>
    <row r="38330" spans="4:4" s="198" customFormat="1" ht="15.75" customHeight="1">
      <c r="D38330" s="199"/>
    </row>
    <row r="38332" spans="4:4" s="198" customFormat="1" ht="15.75" customHeight="1">
      <c r="D38332" s="199"/>
    </row>
    <row r="38334" spans="4:4" s="198" customFormat="1" ht="15.75" customHeight="1">
      <c r="D38334" s="199"/>
    </row>
    <row r="38336" spans="4:4" s="198" customFormat="1" ht="15.75" customHeight="1">
      <c r="D38336" s="199"/>
    </row>
    <row r="38338" spans="4:4" s="198" customFormat="1" ht="15.75" customHeight="1">
      <c r="D38338" s="199"/>
    </row>
    <row r="38340" spans="4:4" s="198" customFormat="1" ht="15.75" customHeight="1">
      <c r="D38340" s="199"/>
    </row>
    <row r="38342" spans="4:4" s="198" customFormat="1" ht="15.75" customHeight="1">
      <c r="D38342" s="199"/>
    </row>
    <row r="38344" spans="4:4" s="198" customFormat="1" ht="15.75" customHeight="1">
      <c r="D38344" s="199"/>
    </row>
    <row r="38346" spans="4:4" s="198" customFormat="1" ht="15.75" customHeight="1">
      <c r="D38346" s="199"/>
    </row>
    <row r="38348" spans="4:4" s="198" customFormat="1" ht="15.75" customHeight="1">
      <c r="D38348" s="199"/>
    </row>
    <row r="38350" spans="4:4" s="198" customFormat="1" ht="15.75" customHeight="1">
      <c r="D38350" s="199"/>
    </row>
    <row r="38352" spans="4:4" s="198" customFormat="1" ht="15.75" customHeight="1">
      <c r="D38352" s="199"/>
    </row>
    <row r="38354" spans="4:4" s="198" customFormat="1" ht="15.75" customHeight="1">
      <c r="D38354" s="199"/>
    </row>
    <row r="38356" spans="4:4" s="198" customFormat="1" ht="15.75" customHeight="1">
      <c r="D38356" s="199"/>
    </row>
    <row r="38358" spans="4:4" s="198" customFormat="1" ht="15.75" customHeight="1">
      <c r="D38358" s="199"/>
    </row>
    <row r="38360" spans="4:4" s="198" customFormat="1" ht="15.75" customHeight="1">
      <c r="D38360" s="199"/>
    </row>
    <row r="38362" spans="4:4" s="198" customFormat="1" ht="15.75" customHeight="1">
      <c r="D38362" s="199"/>
    </row>
    <row r="38364" spans="4:4" s="198" customFormat="1" ht="15.75" customHeight="1">
      <c r="D38364" s="199"/>
    </row>
    <row r="38366" spans="4:4" s="198" customFormat="1" ht="15.75" customHeight="1">
      <c r="D38366" s="199"/>
    </row>
    <row r="38368" spans="4:4" s="198" customFormat="1" ht="15.75" customHeight="1">
      <c r="D38368" s="199"/>
    </row>
    <row r="38370" spans="4:4" s="198" customFormat="1" ht="15.75" customHeight="1">
      <c r="D38370" s="199"/>
    </row>
    <row r="38372" spans="4:4" s="198" customFormat="1" ht="15.75" customHeight="1">
      <c r="D38372" s="199"/>
    </row>
    <row r="38374" spans="4:4" s="198" customFormat="1" ht="15.75" customHeight="1">
      <c r="D38374" s="199"/>
    </row>
    <row r="38376" spans="4:4" s="198" customFormat="1" ht="15.75" customHeight="1">
      <c r="D38376" s="199"/>
    </row>
    <row r="38378" spans="4:4" s="198" customFormat="1" ht="15.75" customHeight="1">
      <c r="D38378" s="199"/>
    </row>
    <row r="38380" spans="4:4" s="198" customFormat="1" ht="15.75" customHeight="1">
      <c r="D38380" s="199"/>
    </row>
    <row r="38382" spans="4:4" s="198" customFormat="1" ht="15.75" customHeight="1">
      <c r="D38382" s="199"/>
    </row>
    <row r="38384" spans="4:4" s="198" customFormat="1" ht="15.75" customHeight="1">
      <c r="D38384" s="199"/>
    </row>
    <row r="38386" spans="4:4" s="198" customFormat="1" ht="15.75" customHeight="1">
      <c r="D38386" s="199"/>
    </row>
    <row r="38388" spans="4:4" s="198" customFormat="1" ht="15.75" customHeight="1">
      <c r="D38388" s="199"/>
    </row>
    <row r="38390" spans="4:4" s="198" customFormat="1" ht="15.75" customHeight="1">
      <c r="D38390" s="199"/>
    </row>
    <row r="38392" spans="4:4" s="198" customFormat="1" ht="15.75" customHeight="1">
      <c r="D38392" s="199"/>
    </row>
    <row r="38394" spans="4:4" s="198" customFormat="1" ht="15.75" customHeight="1">
      <c r="D38394" s="199"/>
    </row>
    <row r="38396" spans="4:4" s="198" customFormat="1" ht="15.75" customHeight="1">
      <c r="D38396" s="199"/>
    </row>
    <row r="38398" spans="4:4" s="198" customFormat="1" ht="15.75" customHeight="1">
      <c r="D38398" s="199"/>
    </row>
    <row r="38400" spans="4:4" s="198" customFormat="1" ht="15.75" customHeight="1">
      <c r="D38400" s="199"/>
    </row>
    <row r="38402" spans="4:4" s="198" customFormat="1" ht="15.75" customHeight="1">
      <c r="D38402" s="199"/>
    </row>
    <row r="38404" spans="4:4" s="198" customFormat="1" ht="15.75" customHeight="1">
      <c r="D38404" s="199"/>
    </row>
    <row r="38406" spans="4:4" s="198" customFormat="1" ht="15.75" customHeight="1">
      <c r="D38406" s="199"/>
    </row>
    <row r="38408" spans="4:4" s="198" customFormat="1" ht="15.75" customHeight="1">
      <c r="D38408" s="199"/>
    </row>
    <row r="38410" spans="4:4" s="198" customFormat="1" ht="15.75" customHeight="1">
      <c r="D38410" s="199"/>
    </row>
    <row r="38412" spans="4:4" s="198" customFormat="1" ht="15.75" customHeight="1">
      <c r="D38412" s="199"/>
    </row>
    <row r="38414" spans="4:4" s="198" customFormat="1" ht="15.75" customHeight="1">
      <c r="D38414" s="199"/>
    </row>
    <row r="38416" spans="4:4" s="198" customFormat="1" ht="15.75" customHeight="1">
      <c r="D38416" s="199"/>
    </row>
    <row r="38418" spans="4:4" s="198" customFormat="1" ht="15.75" customHeight="1">
      <c r="D38418" s="199"/>
    </row>
    <row r="38420" spans="4:4" s="198" customFormat="1" ht="15.75" customHeight="1">
      <c r="D38420" s="199"/>
    </row>
    <row r="38422" spans="4:4" s="198" customFormat="1" ht="15.75" customHeight="1">
      <c r="D38422" s="199"/>
    </row>
    <row r="38424" spans="4:4" s="198" customFormat="1" ht="15.75" customHeight="1">
      <c r="D38424" s="199"/>
    </row>
    <row r="38426" spans="4:4" s="198" customFormat="1" ht="15.75" customHeight="1">
      <c r="D38426" s="199"/>
    </row>
    <row r="38428" spans="4:4" s="198" customFormat="1" ht="15.75" customHeight="1">
      <c r="D38428" s="199"/>
    </row>
    <row r="38430" spans="4:4" s="198" customFormat="1" ht="15.75" customHeight="1">
      <c r="D38430" s="199"/>
    </row>
    <row r="38432" spans="4:4" s="198" customFormat="1" ht="15.75" customHeight="1">
      <c r="D38432" s="199"/>
    </row>
    <row r="38434" spans="4:4" s="198" customFormat="1" ht="15.75" customHeight="1">
      <c r="D38434" s="199"/>
    </row>
    <row r="38436" spans="4:4" s="198" customFormat="1" ht="15.75" customHeight="1">
      <c r="D38436" s="199"/>
    </row>
    <row r="38438" spans="4:4" s="198" customFormat="1" ht="15.75" customHeight="1">
      <c r="D38438" s="199"/>
    </row>
    <row r="38440" spans="4:4" s="198" customFormat="1" ht="15.75" customHeight="1">
      <c r="D38440" s="199"/>
    </row>
    <row r="38442" spans="4:4" s="198" customFormat="1" ht="15.75" customHeight="1">
      <c r="D38442" s="199"/>
    </row>
    <row r="38444" spans="4:4" s="198" customFormat="1" ht="15.75" customHeight="1">
      <c r="D38444" s="199"/>
    </row>
    <row r="38446" spans="4:4" s="198" customFormat="1" ht="15.75" customHeight="1">
      <c r="D38446" s="199"/>
    </row>
    <row r="38448" spans="4:4" s="198" customFormat="1" ht="15.75" customHeight="1">
      <c r="D38448" s="199"/>
    </row>
    <row r="38450" spans="4:4" s="198" customFormat="1" ht="15.75" customHeight="1">
      <c r="D38450" s="199"/>
    </row>
    <row r="38452" spans="4:4" s="198" customFormat="1" ht="15.75" customHeight="1">
      <c r="D38452" s="199"/>
    </row>
    <row r="38454" spans="4:4" s="198" customFormat="1" ht="15.75" customHeight="1">
      <c r="D38454" s="199"/>
    </row>
    <row r="38456" spans="4:4" s="198" customFormat="1" ht="15.75" customHeight="1">
      <c r="D38456" s="199"/>
    </row>
    <row r="38458" spans="4:4" s="198" customFormat="1" ht="15.75" customHeight="1">
      <c r="D38458" s="199"/>
    </row>
    <row r="38460" spans="4:4" s="198" customFormat="1" ht="15.75" customHeight="1">
      <c r="D38460" s="199"/>
    </row>
    <row r="38462" spans="4:4" s="198" customFormat="1" ht="15.75" customHeight="1">
      <c r="D38462" s="199"/>
    </row>
    <row r="38464" spans="4:4" s="198" customFormat="1" ht="15.75" customHeight="1">
      <c r="D38464" s="199"/>
    </row>
    <row r="38466" spans="4:4" s="198" customFormat="1" ht="15.75" customHeight="1">
      <c r="D38466" s="199"/>
    </row>
    <row r="38468" spans="4:4" s="198" customFormat="1" ht="15.75" customHeight="1">
      <c r="D38468" s="199"/>
    </row>
    <row r="38470" spans="4:4" s="198" customFormat="1" ht="15.75" customHeight="1">
      <c r="D38470" s="199"/>
    </row>
    <row r="38472" spans="4:4" s="198" customFormat="1" ht="15.75" customHeight="1">
      <c r="D38472" s="199"/>
    </row>
    <row r="38474" spans="4:4" s="198" customFormat="1" ht="15.75" customHeight="1">
      <c r="D38474" s="199"/>
    </row>
    <row r="38476" spans="4:4" s="198" customFormat="1" ht="15.75" customHeight="1">
      <c r="D38476" s="199"/>
    </row>
    <row r="38478" spans="4:4" s="198" customFormat="1" ht="15.75" customHeight="1">
      <c r="D38478" s="199"/>
    </row>
    <row r="38480" spans="4:4" s="198" customFormat="1" ht="15.75" customHeight="1">
      <c r="D38480" s="199"/>
    </row>
    <row r="38482" spans="4:4" s="198" customFormat="1" ht="15.75" customHeight="1">
      <c r="D38482" s="199"/>
    </row>
    <row r="38484" spans="4:4" s="198" customFormat="1" ht="15.75" customHeight="1">
      <c r="D38484" s="199"/>
    </row>
    <row r="38486" spans="4:4" s="198" customFormat="1" ht="15.75" customHeight="1">
      <c r="D38486" s="199"/>
    </row>
    <row r="38488" spans="4:4" s="198" customFormat="1" ht="15.75" customHeight="1">
      <c r="D38488" s="199"/>
    </row>
    <row r="38490" spans="4:4" s="198" customFormat="1" ht="15.75" customHeight="1">
      <c r="D38490" s="199"/>
    </row>
    <row r="38492" spans="4:4" s="198" customFormat="1" ht="15.75" customHeight="1">
      <c r="D38492" s="199"/>
    </row>
    <row r="38494" spans="4:4" s="198" customFormat="1" ht="15.75" customHeight="1">
      <c r="D38494" s="199"/>
    </row>
    <row r="38496" spans="4:4" s="198" customFormat="1" ht="15.75" customHeight="1">
      <c r="D38496" s="199"/>
    </row>
    <row r="38498" spans="4:4" s="198" customFormat="1" ht="15.75" customHeight="1">
      <c r="D38498" s="199"/>
    </row>
    <row r="38500" spans="4:4" s="198" customFormat="1" ht="15.75" customHeight="1">
      <c r="D38500" s="199"/>
    </row>
    <row r="38502" spans="4:4" s="198" customFormat="1" ht="15.75" customHeight="1">
      <c r="D38502" s="199"/>
    </row>
    <row r="38504" spans="4:4" s="198" customFormat="1" ht="15.75" customHeight="1">
      <c r="D38504" s="199"/>
    </row>
    <row r="38506" spans="4:4" s="198" customFormat="1" ht="15.75" customHeight="1">
      <c r="D38506" s="199"/>
    </row>
    <row r="38508" spans="4:4" s="198" customFormat="1" ht="15.75" customHeight="1">
      <c r="D38508" s="199"/>
    </row>
    <row r="38510" spans="4:4" s="198" customFormat="1" ht="15.75" customHeight="1">
      <c r="D38510" s="199"/>
    </row>
    <row r="38512" spans="4:4" s="198" customFormat="1" ht="15.75" customHeight="1">
      <c r="D38512" s="199"/>
    </row>
    <row r="38514" spans="4:4" s="198" customFormat="1" ht="15.75" customHeight="1">
      <c r="D38514" s="199"/>
    </row>
    <row r="38516" spans="4:4" s="198" customFormat="1" ht="15.75" customHeight="1">
      <c r="D38516" s="199"/>
    </row>
    <row r="38518" spans="4:4" s="198" customFormat="1" ht="15.75" customHeight="1">
      <c r="D38518" s="199"/>
    </row>
    <row r="38520" spans="4:4" s="198" customFormat="1" ht="15.75" customHeight="1">
      <c r="D38520" s="199"/>
    </row>
    <row r="38522" spans="4:4" s="198" customFormat="1" ht="15.75" customHeight="1">
      <c r="D38522" s="199"/>
    </row>
    <row r="38524" spans="4:4" s="198" customFormat="1" ht="15.75" customHeight="1">
      <c r="D38524" s="199"/>
    </row>
    <row r="38526" spans="4:4" s="198" customFormat="1" ht="15.75" customHeight="1">
      <c r="D38526" s="199"/>
    </row>
    <row r="38528" spans="4:4" s="198" customFormat="1" ht="15.75" customHeight="1">
      <c r="D38528" s="199"/>
    </row>
    <row r="38530" spans="4:4" s="198" customFormat="1" ht="15.75" customHeight="1">
      <c r="D38530" s="199"/>
    </row>
    <row r="38532" spans="4:4" s="198" customFormat="1" ht="15.75" customHeight="1">
      <c r="D38532" s="199"/>
    </row>
    <row r="38534" spans="4:4" s="198" customFormat="1" ht="15.75" customHeight="1">
      <c r="D38534" s="199"/>
    </row>
    <row r="38536" spans="4:4" s="198" customFormat="1" ht="15.75" customHeight="1">
      <c r="D38536" s="199"/>
    </row>
    <row r="38538" spans="4:4" s="198" customFormat="1" ht="15.75" customHeight="1">
      <c r="D38538" s="199"/>
    </row>
    <row r="38540" spans="4:4" s="198" customFormat="1" ht="15.75" customHeight="1">
      <c r="D38540" s="199"/>
    </row>
    <row r="38542" spans="4:4" s="198" customFormat="1" ht="15.75" customHeight="1">
      <c r="D38542" s="199"/>
    </row>
    <row r="38544" spans="4:4" s="198" customFormat="1" ht="15.75" customHeight="1">
      <c r="D38544" s="199"/>
    </row>
    <row r="38546" spans="4:4" s="198" customFormat="1" ht="15.75" customHeight="1">
      <c r="D38546" s="199"/>
    </row>
    <row r="38548" spans="4:4" s="198" customFormat="1" ht="15.75" customHeight="1">
      <c r="D38548" s="199"/>
    </row>
    <row r="38550" spans="4:4" s="198" customFormat="1" ht="15.75" customHeight="1">
      <c r="D38550" s="199"/>
    </row>
    <row r="38552" spans="4:4" s="198" customFormat="1" ht="15.75" customHeight="1">
      <c r="D38552" s="199"/>
    </row>
    <row r="38554" spans="4:4" s="198" customFormat="1" ht="15.75" customHeight="1">
      <c r="D38554" s="199"/>
    </row>
    <row r="38556" spans="4:4" s="198" customFormat="1" ht="15.75" customHeight="1">
      <c r="D38556" s="199"/>
    </row>
    <row r="38558" spans="4:4" s="198" customFormat="1" ht="15.75" customHeight="1">
      <c r="D38558" s="199"/>
    </row>
    <row r="38560" spans="4:4" s="198" customFormat="1" ht="15.75" customHeight="1">
      <c r="D38560" s="199"/>
    </row>
    <row r="38562" spans="4:4" s="198" customFormat="1" ht="15.75" customHeight="1">
      <c r="D38562" s="199"/>
    </row>
    <row r="38564" spans="4:4" s="198" customFormat="1" ht="15.75" customHeight="1">
      <c r="D38564" s="199"/>
    </row>
    <row r="38566" spans="4:4" s="198" customFormat="1" ht="15.75" customHeight="1">
      <c r="D38566" s="199"/>
    </row>
    <row r="38568" spans="4:4" s="198" customFormat="1" ht="15.75" customHeight="1">
      <c r="D38568" s="199"/>
    </row>
    <row r="38570" spans="4:4" s="198" customFormat="1" ht="15.75" customHeight="1">
      <c r="D38570" s="199"/>
    </row>
    <row r="38572" spans="4:4" s="198" customFormat="1" ht="15.75" customHeight="1">
      <c r="D38572" s="199"/>
    </row>
    <row r="38574" spans="4:4" s="198" customFormat="1" ht="15.75" customHeight="1">
      <c r="D38574" s="199"/>
    </row>
    <row r="38576" spans="4:4" s="198" customFormat="1" ht="15.75" customHeight="1">
      <c r="D38576" s="199"/>
    </row>
    <row r="38578" spans="4:4" s="198" customFormat="1" ht="15.75" customHeight="1">
      <c r="D38578" s="199"/>
    </row>
    <row r="38580" spans="4:4" s="198" customFormat="1" ht="15.75" customHeight="1">
      <c r="D38580" s="199"/>
    </row>
    <row r="38582" spans="4:4" s="198" customFormat="1" ht="15.75" customHeight="1">
      <c r="D38582" s="199"/>
    </row>
    <row r="38584" spans="4:4" s="198" customFormat="1" ht="15.75" customHeight="1">
      <c r="D38584" s="199"/>
    </row>
    <row r="38586" spans="4:4" s="198" customFormat="1" ht="15.75" customHeight="1">
      <c r="D38586" s="199"/>
    </row>
    <row r="38588" spans="4:4" s="198" customFormat="1" ht="15.75" customHeight="1">
      <c r="D38588" s="199"/>
    </row>
    <row r="38590" spans="4:4" s="198" customFormat="1" ht="15.75" customHeight="1">
      <c r="D38590" s="199"/>
    </row>
    <row r="38592" spans="4:4" s="198" customFormat="1" ht="15.75" customHeight="1">
      <c r="D38592" s="199"/>
    </row>
    <row r="38594" spans="4:4" s="198" customFormat="1" ht="15.75" customHeight="1">
      <c r="D38594" s="199"/>
    </row>
    <row r="38596" spans="4:4" s="198" customFormat="1" ht="15.75" customHeight="1">
      <c r="D38596" s="199"/>
    </row>
    <row r="38598" spans="4:4" s="198" customFormat="1" ht="15.75" customHeight="1">
      <c r="D38598" s="199"/>
    </row>
    <row r="38600" spans="4:4" s="198" customFormat="1" ht="15.75" customHeight="1">
      <c r="D38600" s="199"/>
    </row>
    <row r="38602" spans="4:4" s="198" customFormat="1" ht="15.75" customHeight="1">
      <c r="D38602" s="199"/>
    </row>
    <row r="38604" spans="4:4" s="198" customFormat="1" ht="15.75" customHeight="1">
      <c r="D38604" s="199"/>
    </row>
    <row r="38606" spans="4:4" s="198" customFormat="1" ht="15.75" customHeight="1">
      <c r="D38606" s="199"/>
    </row>
    <row r="38608" spans="4:4" s="198" customFormat="1" ht="15.75" customHeight="1">
      <c r="D38608" s="199"/>
    </row>
    <row r="38610" spans="4:4" s="198" customFormat="1" ht="15.75" customHeight="1">
      <c r="D38610" s="199"/>
    </row>
    <row r="38612" spans="4:4" s="198" customFormat="1" ht="15.75" customHeight="1">
      <c r="D38612" s="199"/>
    </row>
    <row r="38614" spans="4:4" s="198" customFormat="1" ht="15.75" customHeight="1">
      <c r="D38614" s="199"/>
    </row>
    <row r="38616" spans="4:4" s="198" customFormat="1" ht="15.75" customHeight="1">
      <c r="D38616" s="199"/>
    </row>
    <row r="38618" spans="4:4" s="198" customFormat="1" ht="15.75" customHeight="1">
      <c r="D38618" s="199"/>
    </row>
    <row r="38620" spans="4:4" s="198" customFormat="1" ht="15.75" customHeight="1">
      <c r="D38620" s="199"/>
    </row>
    <row r="38622" spans="4:4" s="198" customFormat="1" ht="15.75" customHeight="1">
      <c r="D38622" s="199"/>
    </row>
    <row r="38624" spans="4:4" s="198" customFormat="1" ht="15.75" customHeight="1">
      <c r="D38624" s="199"/>
    </row>
    <row r="38626" spans="4:4" s="198" customFormat="1" ht="15.75" customHeight="1">
      <c r="D38626" s="199"/>
    </row>
    <row r="38628" spans="4:4" s="198" customFormat="1" ht="15.75" customHeight="1">
      <c r="D38628" s="199"/>
    </row>
    <row r="38630" spans="4:4" s="198" customFormat="1" ht="15.75" customHeight="1">
      <c r="D38630" s="199"/>
    </row>
    <row r="38632" spans="4:4" s="198" customFormat="1" ht="15.75" customHeight="1">
      <c r="D38632" s="199"/>
    </row>
    <row r="38634" spans="4:4" s="198" customFormat="1" ht="15.75" customHeight="1">
      <c r="D38634" s="199"/>
    </row>
    <row r="38636" spans="4:4" s="198" customFormat="1" ht="15.75" customHeight="1">
      <c r="D38636" s="199"/>
    </row>
    <row r="38638" spans="4:4" s="198" customFormat="1" ht="15.75" customHeight="1">
      <c r="D38638" s="199"/>
    </row>
    <row r="38640" spans="4:4" s="198" customFormat="1" ht="15.75" customHeight="1">
      <c r="D38640" s="199"/>
    </row>
    <row r="38642" spans="4:4" s="198" customFormat="1" ht="15.75" customHeight="1">
      <c r="D38642" s="199"/>
    </row>
    <row r="38644" spans="4:4" s="198" customFormat="1" ht="15.75" customHeight="1">
      <c r="D38644" s="199"/>
    </row>
    <row r="38646" spans="4:4" s="198" customFormat="1" ht="15.75" customHeight="1">
      <c r="D38646" s="199"/>
    </row>
    <row r="38648" spans="4:4" s="198" customFormat="1" ht="15.75" customHeight="1">
      <c r="D38648" s="199"/>
    </row>
    <row r="38650" spans="4:4" s="198" customFormat="1" ht="15.75" customHeight="1">
      <c r="D38650" s="199"/>
    </row>
    <row r="38652" spans="4:4" s="198" customFormat="1" ht="15.75" customHeight="1">
      <c r="D38652" s="199"/>
    </row>
    <row r="38654" spans="4:4" s="198" customFormat="1" ht="15.75" customHeight="1">
      <c r="D38654" s="199"/>
    </row>
    <row r="38656" spans="4:4" s="198" customFormat="1" ht="15.75" customHeight="1">
      <c r="D38656" s="199"/>
    </row>
    <row r="38658" spans="4:4" s="198" customFormat="1" ht="15.75" customHeight="1">
      <c r="D38658" s="199"/>
    </row>
    <row r="38660" spans="4:4" s="198" customFormat="1" ht="15.75" customHeight="1">
      <c r="D38660" s="199"/>
    </row>
    <row r="38662" spans="4:4" s="198" customFormat="1" ht="15.75" customHeight="1">
      <c r="D38662" s="199"/>
    </row>
    <row r="38664" spans="4:4" s="198" customFormat="1" ht="15.75" customHeight="1">
      <c r="D38664" s="199"/>
    </row>
    <row r="38666" spans="4:4" s="198" customFormat="1" ht="15.75" customHeight="1">
      <c r="D38666" s="199"/>
    </row>
    <row r="38668" spans="4:4" s="198" customFormat="1" ht="15.75" customHeight="1">
      <c r="D38668" s="199"/>
    </row>
    <row r="38670" spans="4:4" s="198" customFormat="1" ht="15.75" customHeight="1">
      <c r="D38670" s="199"/>
    </row>
    <row r="38672" spans="4:4" s="198" customFormat="1" ht="15.75" customHeight="1">
      <c r="D38672" s="199"/>
    </row>
    <row r="38674" spans="4:4" s="198" customFormat="1" ht="15.75" customHeight="1">
      <c r="D38674" s="199"/>
    </row>
    <row r="38676" spans="4:4" s="198" customFormat="1" ht="15.75" customHeight="1">
      <c r="D38676" s="199"/>
    </row>
    <row r="38678" spans="4:4" s="198" customFormat="1" ht="15.75" customHeight="1">
      <c r="D38678" s="199"/>
    </row>
    <row r="38680" spans="4:4" s="198" customFormat="1" ht="15.75" customHeight="1">
      <c r="D38680" s="199"/>
    </row>
    <row r="38682" spans="4:4" s="198" customFormat="1" ht="15.75" customHeight="1">
      <c r="D38682" s="199"/>
    </row>
    <row r="38684" spans="4:4" s="198" customFormat="1" ht="15.75" customHeight="1">
      <c r="D38684" s="199"/>
    </row>
    <row r="38686" spans="4:4" s="198" customFormat="1" ht="15.75" customHeight="1">
      <c r="D38686" s="199"/>
    </row>
    <row r="38688" spans="4:4" s="198" customFormat="1" ht="15.75" customHeight="1">
      <c r="D38688" s="199"/>
    </row>
    <row r="38690" spans="4:4" s="198" customFormat="1" ht="15.75" customHeight="1">
      <c r="D38690" s="199"/>
    </row>
    <row r="38692" spans="4:4" s="198" customFormat="1" ht="15.75" customHeight="1">
      <c r="D38692" s="199"/>
    </row>
    <row r="38694" spans="4:4" s="198" customFormat="1" ht="15.75" customHeight="1">
      <c r="D38694" s="199"/>
    </row>
    <row r="38696" spans="4:4" s="198" customFormat="1" ht="15.75" customHeight="1">
      <c r="D38696" s="199"/>
    </row>
    <row r="38698" spans="4:4" s="198" customFormat="1" ht="15.75" customHeight="1">
      <c r="D38698" s="199"/>
    </row>
    <row r="38700" spans="4:4" s="198" customFormat="1" ht="15.75" customHeight="1">
      <c r="D38700" s="199"/>
    </row>
    <row r="38702" spans="4:4" s="198" customFormat="1" ht="15.75" customHeight="1">
      <c r="D38702" s="199"/>
    </row>
    <row r="38704" spans="4:4" s="198" customFormat="1" ht="15.75" customHeight="1">
      <c r="D38704" s="199"/>
    </row>
    <row r="38706" spans="4:4" s="198" customFormat="1" ht="15.75" customHeight="1">
      <c r="D38706" s="199"/>
    </row>
    <row r="38708" spans="4:4" s="198" customFormat="1" ht="15.75" customHeight="1">
      <c r="D38708" s="199"/>
    </row>
    <row r="38710" spans="4:4" s="198" customFormat="1" ht="15.75" customHeight="1">
      <c r="D38710" s="199"/>
    </row>
    <row r="38712" spans="4:4" s="198" customFormat="1" ht="15.75" customHeight="1">
      <c r="D38712" s="199"/>
    </row>
    <row r="38714" spans="4:4" s="198" customFormat="1" ht="15.75" customHeight="1">
      <c r="D38714" s="199"/>
    </row>
    <row r="38716" spans="4:4" s="198" customFormat="1" ht="15.75" customHeight="1">
      <c r="D38716" s="199"/>
    </row>
    <row r="38718" spans="4:4" s="198" customFormat="1" ht="15.75" customHeight="1">
      <c r="D38718" s="199"/>
    </row>
    <row r="38720" spans="4:4" s="198" customFormat="1" ht="15.75" customHeight="1">
      <c r="D38720" s="199"/>
    </row>
    <row r="38722" spans="4:4" s="198" customFormat="1" ht="15.75" customHeight="1">
      <c r="D38722" s="199"/>
    </row>
    <row r="38724" spans="4:4" s="198" customFormat="1" ht="15.75" customHeight="1">
      <c r="D38724" s="199"/>
    </row>
    <row r="38726" spans="4:4" s="198" customFormat="1" ht="15.75" customHeight="1">
      <c r="D38726" s="199"/>
    </row>
    <row r="38728" spans="4:4" s="198" customFormat="1" ht="15.75" customHeight="1">
      <c r="D38728" s="199"/>
    </row>
    <row r="38730" spans="4:4" s="198" customFormat="1" ht="15.75" customHeight="1">
      <c r="D38730" s="199"/>
    </row>
    <row r="38732" spans="4:4" s="198" customFormat="1" ht="15.75" customHeight="1">
      <c r="D38732" s="199"/>
    </row>
    <row r="38734" spans="4:4" s="198" customFormat="1" ht="15.75" customHeight="1">
      <c r="D38734" s="199"/>
    </row>
    <row r="38736" spans="4:4" s="198" customFormat="1" ht="15.75" customHeight="1">
      <c r="D38736" s="199"/>
    </row>
    <row r="38738" spans="4:4" s="198" customFormat="1" ht="15.75" customHeight="1">
      <c r="D38738" s="199"/>
    </row>
    <row r="38740" spans="4:4" s="198" customFormat="1" ht="15.75" customHeight="1">
      <c r="D38740" s="199"/>
    </row>
    <row r="38742" spans="4:4" s="198" customFormat="1" ht="15.75" customHeight="1">
      <c r="D38742" s="199"/>
    </row>
    <row r="38744" spans="4:4" s="198" customFormat="1" ht="15.75" customHeight="1">
      <c r="D38744" s="199"/>
    </row>
    <row r="38746" spans="4:4" s="198" customFormat="1" ht="15.75" customHeight="1">
      <c r="D38746" s="199"/>
    </row>
    <row r="38748" spans="4:4" s="198" customFormat="1" ht="15.75" customHeight="1">
      <c r="D38748" s="199"/>
    </row>
    <row r="38750" spans="4:4" s="198" customFormat="1" ht="15.75" customHeight="1">
      <c r="D38750" s="199"/>
    </row>
    <row r="38752" spans="4:4" s="198" customFormat="1" ht="15.75" customHeight="1">
      <c r="D38752" s="199"/>
    </row>
    <row r="38754" spans="4:4" s="198" customFormat="1" ht="15.75" customHeight="1">
      <c r="D38754" s="199"/>
    </row>
    <row r="38756" spans="4:4" s="198" customFormat="1" ht="15.75" customHeight="1">
      <c r="D38756" s="199"/>
    </row>
    <row r="38758" spans="4:4" s="198" customFormat="1" ht="15.75" customHeight="1">
      <c r="D38758" s="199"/>
    </row>
    <row r="38760" spans="4:4" s="198" customFormat="1" ht="15.75" customHeight="1">
      <c r="D38760" s="199"/>
    </row>
    <row r="38762" spans="4:4" s="198" customFormat="1" ht="15.75" customHeight="1">
      <c r="D38762" s="199"/>
    </row>
    <row r="38764" spans="4:4" s="198" customFormat="1" ht="15.75" customHeight="1">
      <c r="D38764" s="199"/>
    </row>
    <row r="38766" spans="4:4" s="198" customFormat="1" ht="15.75" customHeight="1">
      <c r="D38766" s="199"/>
    </row>
    <row r="38768" spans="4:4" s="198" customFormat="1" ht="15.75" customHeight="1">
      <c r="D38768" s="199"/>
    </row>
    <row r="38770" spans="4:4" s="198" customFormat="1" ht="15.75" customHeight="1">
      <c r="D38770" s="199"/>
    </row>
    <row r="38772" spans="4:4" s="198" customFormat="1" ht="15.75" customHeight="1">
      <c r="D38772" s="199"/>
    </row>
    <row r="38774" spans="4:4" s="198" customFormat="1" ht="15.75" customHeight="1">
      <c r="D38774" s="199"/>
    </row>
    <row r="38776" spans="4:4" s="198" customFormat="1" ht="15.75" customHeight="1">
      <c r="D38776" s="199"/>
    </row>
    <row r="38778" spans="4:4" s="198" customFormat="1" ht="15.75" customHeight="1">
      <c r="D38778" s="199"/>
    </row>
    <row r="38780" spans="4:4" s="198" customFormat="1" ht="15.75" customHeight="1">
      <c r="D38780" s="199"/>
    </row>
    <row r="38782" spans="4:4" s="198" customFormat="1" ht="15.75" customHeight="1">
      <c r="D38782" s="199"/>
    </row>
    <row r="38784" spans="4:4" s="198" customFormat="1" ht="15.75" customHeight="1">
      <c r="D38784" s="199"/>
    </row>
    <row r="38786" spans="4:4" s="198" customFormat="1" ht="15.75" customHeight="1">
      <c r="D38786" s="199"/>
    </row>
    <row r="38788" spans="4:4" s="198" customFormat="1" ht="15.75" customHeight="1">
      <c r="D38788" s="199"/>
    </row>
    <row r="38790" spans="4:4" s="198" customFormat="1" ht="15.75" customHeight="1">
      <c r="D38790" s="199"/>
    </row>
    <row r="38792" spans="4:4" s="198" customFormat="1" ht="15.75" customHeight="1">
      <c r="D38792" s="199"/>
    </row>
    <row r="38794" spans="4:4" s="198" customFormat="1" ht="15.75" customHeight="1">
      <c r="D38794" s="199"/>
    </row>
    <row r="38796" spans="4:4" s="198" customFormat="1" ht="15.75" customHeight="1">
      <c r="D38796" s="199"/>
    </row>
    <row r="38798" spans="4:4" s="198" customFormat="1" ht="15.75" customHeight="1">
      <c r="D38798" s="199"/>
    </row>
    <row r="38800" spans="4:4" s="198" customFormat="1" ht="15.75" customHeight="1">
      <c r="D38800" s="199"/>
    </row>
    <row r="38802" spans="4:4" s="198" customFormat="1" ht="15.75" customHeight="1">
      <c r="D38802" s="199"/>
    </row>
    <row r="38804" spans="4:4" s="198" customFormat="1" ht="15.75" customHeight="1">
      <c r="D38804" s="199"/>
    </row>
    <row r="38806" spans="4:4" s="198" customFormat="1" ht="15.75" customHeight="1">
      <c r="D38806" s="199"/>
    </row>
    <row r="38808" spans="4:4" s="198" customFormat="1" ht="15.75" customHeight="1">
      <c r="D38808" s="199"/>
    </row>
    <row r="38810" spans="4:4" s="198" customFormat="1" ht="15.75" customHeight="1">
      <c r="D38810" s="199"/>
    </row>
    <row r="38812" spans="4:4" s="198" customFormat="1" ht="15.75" customHeight="1">
      <c r="D38812" s="199"/>
    </row>
    <row r="38814" spans="4:4" s="198" customFormat="1" ht="15.75" customHeight="1">
      <c r="D38814" s="199"/>
    </row>
    <row r="38816" spans="4:4" s="198" customFormat="1" ht="15.75" customHeight="1">
      <c r="D38816" s="199"/>
    </row>
    <row r="38818" spans="4:4" s="198" customFormat="1" ht="15.75" customHeight="1">
      <c r="D38818" s="199"/>
    </row>
    <row r="38820" spans="4:4" s="198" customFormat="1" ht="15.75" customHeight="1">
      <c r="D38820" s="199"/>
    </row>
    <row r="38822" spans="4:4" s="198" customFormat="1" ht="15.75" customHeight="1">
      <c r="D38822" s="199"/>
    </row>
    <row r="38824" spans="4:4" s="198" customFormat="1" ht="15.75" customHeight="1">
      <c r="D38824" s="199"/>
    </row>
    <row r="38826" spans="4:4" s="198" customFormat="1" ht="15.75" customHeight="1">
      <c r="D38826" s="199"/>
    </row>
    <row r="38828" spans="4:4" s="198" customFormat="1" ht="15.75" customHeight="1">
      <c r="D38828" s="199"/>
    </row>
    <row r="38830" spans="4:4" s="198" customFormat="1" ht="15.75" customHeight="1">
      <c r="D38830" s="199"/>
    </row>
    <row r="38832" spans="4:4" s="198" customFormat="1" ht="15.75" customHeight="1">
      <c r="D38832" s="199"/>
    </row>
    <row r="38834" spans="4:4" s="198" customFormat="1" ht="15.75" customHeight="1">
      <c r="D38834" s="199"/>
    </row>
    <row r="38836" spans="4:4" s="198" customFormat="1" ht="15.75" customHeight="1">
      <c r="D38836" s="199"/>
    </row>
    <row r="38838" spans="4:4" s="198" customFormat="1" ht="15.75" customHeight="1">
      <c r="D38838" s="199"/>
    </row>
    <row r="38840" spans="4:4" s="198" customFormat="1" ht="15.75" customHeight="1">
      <c r="D38840" s="199"/>
    </row>
    <row r="38842" spans="4:4" s="198" customFormat="1" ht="15.75" customHeight="1">
      <c r="D38842" s="199"/>
    </row>
    <row r="38844" spans="4:4" s="198" customFormat="1" ht="15.75" customHeight="1">
      <c r="D38844" s="199"/>
    </row>
    <row r="38846" spans="4:4" s="198" customFormat="1" ht="15.75" customHeight="1">
      <c r="D38846" s="199"/>
    </row>
    <row r="38848" spans="4:4" s="198" customFormat="1" ht="15.75" customHeight="1">
      <c r="D38848" s="199"/>
    </row>
    <row r="38850" spans="4:4" s="198" customFormat="1" ht="15.75" customHeight="1">
      <c r="D38850" s="199"/>
    </row>
    <row r="38852" spans="4:4" s="198" customFormat="1" ht="15.75" customHeight="1">
      <c r="D38852" s="199"/>
    </row>
    <row r="38854" spans="4:4" s="198" customFormat="1" ht="15.75" customHeight="1">
      <c r="D38854" s="199"/>
    </row>
    <row r="38856" spans="4:4" s="198" customFormat="1" ht="15.75" customHeight="1">
      <c r="D38856" s="199"/>
    </row>
    <row r="38858" spans="4:4" s="198" customFormat="1" ht="15.75" customHeight="1">
      <c r="D38858" s="199"/>
    </row>
    <row r="38860" spans="4:4" s="198" customFormat="1" ht="15.75" customHeight="1">
      <c r="D38860" s="199"/>
    </row>
    <row r="38862" spans="4:4" s="198" customFormat="1" ht="15.75" customHeight="1">
      <c r="D38862" s="199"/>
    </row>
    <row r="38864" spans="4:4" s="198" customFormat="1" ht="15.75" customHeight="1">
      <c r="D38864" s="199"/>
    </row>
    <row r="38866" spans="4:4" s="198" customFormat="1" ht="15.75" customHeight="1">
      <c r="D38866" s="199"/>
    </row>
    <row r="38868" spans="4:4" s="198" customFormat="1" ht="15.75" customHeight="1">
      <c r="D38868" s="199"/>
    </row>
    <row r="38870" spans="4:4" s="198" customFormat="1" ht="15.75" customHeight="1">
      <c r="D38870" s="199"/>
    </row>
    <row r="38872" spans="4:4" s="198" customFormat="1" ht="15.75" customHeight="1">
      <c r="D38872" s="199"/>
    </row>
    <row r="38874" spans="4:4" s="198" customFormat="1" ht="15.75" customHeight="1">
      <c r="D38874" s="199"/>
    </row>
    <row r="38876" spans="4:4" s="198" customFormat="1" ht="15.75" customHeight="1">
      <c r="D38876" s="199"/>
    </row>
    <row r="38878" spans="4:4" s="198" customFormat="1" ht="15.75" customHeight="1">
      <c r="D38878" s="199"/>
    </row>
    <row r="38880" spans="4:4" s="198" customFormat="1" ht="15.75" customHeight="1">
      <c r="D38880" s="199"/>
    </row>
    <row r="38882" spans="4:4" s="198" customFormat="1" ht="15.75" customHeight="1">
      <c r="D38882" s="199"/>
    </row>
    <row r="38884" spans="4:4" s="198" customFormat="1" ht="15.75" customHeight="1">
      <c r="D38884" s="199"/>
    </row>
    <row r="38886" spans="4:4" s="198" customFormat="1" ht="15.75" customHeight="1">
      <c r="D38886" s="199"/>
    </row>
    <row r="38888" spans="4:4" s="198" customFormat="1" ht="15.75" customHeight="1">
      <c r="D38888" s="199"/>
    </row>
    <row r="38890" spans="4:4" s="198" customFormat="1" ht="15.75" customHeight="1">
      <c r="D38890" s="199"/>
    </row>
    <row r="38892" spans="4:4" s="198" customFormat="1" ht="15.75" customHeight="1">
      <c r="D38892" s="199"/>
    </row>
    <row r="38894" spans="4:4" s="198" customFormat="1" ht="15.75" customHeight="1">
      <c r="D38894" s="199"/>
    </row>
    <row r="38896" spans="4:4" s="198" customFormat="1" ht="15.75" customHeight="1">
      <c r="D38896" s="199"/>
    </row>
    <row r="38898" spans="4:4" s="198" customFormat="1" ht="15.75" customHeight="1">
      <c r="D38898" s="199"/>
    </row>
    <row r="38900" spans="4:4" s="198" customFormat="1" ht="15.75" customHeight="1">
      <c r="D38900" s="199"/>
    </row>
    <row r="38902" spans="4:4" s="198" customFormat="1" ht="15.75" customHeight="1">
      <c r="D38902" s="199"/>
    </row>
    <row r="38904" spans="4:4" s="198" customFormat="1" ht="15.75" customHeight="1">
      <c r="D38904" s="199"/>
    </row>
    <row r="38906" spans="4:4" s="198" customFormat="1" ht="15.75" customHeight="1">
      <c r="D38906" s="199"/>
    </row>
    <row r="38908" spans="4:4" s="198" customFormat="1" ht="15.75" customHeight="1">
      <c r="D38908" s="199"/>
    </row>
    <row r="38910" spans="4:4" s="198" customFormat="1" ht="15.75" customHeight="1">
      <c r="D38910" s="199"/>
    </row>
    <row r="38912" spans="4:4" s="198" customFormat="1" ht="15.75" customHeight="1">
      <c r="D38912" s="199"/>
    </row>
    <row r="38914" spans="4:4" s="198" customFormat="1" ht="15.75" customHeight="1">
      <c r="D38914" s="199"/>
    </row>
    <row r="38916" spans="4:4" s="198" customFormat="1" ht="15.75" customHeight="1">
      <c r="D38916" s="199"/>
    </row>
    <row r="38918" spans="4:4" s="198" customFormat="1" ht="15.75" customHeight="1">
      <c r="D38918" s="199"/>
    </row>
    <row r="38920" spans="4:4" s="198" customFormat="1" ht="15.75" customHeight="1">
      <c r="D38920" s="199"/>
    </row>
    <row r="38922" spans="4:4" s="198" customFormat="1" ht="15.75" customHeight="1">
      <c r="D38922" s="199"/>
    </row>
    <row r="38924" spans="4:4" s="198" customFormat="1" ht="15.75" customHeight="1">
      <c r="D38924" s="199"/>
    </row>
    <row r="38926" spans="4:4" s="198" customFormat="1" ht="15.75" customHeight="1">
      <c r="D38926" s="199"/>
    </row>
    <row r="38928" spans="4:4" s="198" customFormat="1" ht="15.75" customHeight="1">
      <c r="D38928" s="199"/>
    </row>
    <row r="38930" spans="4:4" s="198" customFormat="1" ht="15.75" customHeight="1">
      <c r="D38930" s="199"/>
    </row>
    <row r="38932" spans="4:4" s="198" customFormat="1" ht="15.75" customHeight="1">
      <c r="D38932" s="199"/>
    </row>
    <row r="38934" spans="4:4" s="198" customFormat="1" ht="15.75" customHeight="1">
      <c r="D38934" s="199"/>
    </row>
    <row r="38936" spans="4:4" s="198" customFormat="1" ht="15.75" customHeight="1">
      <c r="D38936" s="199"/>
    </row>
    <row r="38938" spans="4:4" s="198" customFormat="1" ht="15.75" customHeight="1">
      <c r="D38938" s="199"/>
    </row>
    <row r="38940" spans="4:4" s="198" customFormat="1" ht="15.75" customHeight="1">
      <c r="D38940" s="199"/>
    </row>
    <row r="38942" spans="4:4" s="198" customFormat="1" ht="15.75" customHeight="1">
      <c r="D38942" s="199"/>
    </row>
    <row r="38944" spans="4:4" s="198" customFormat="1" ht="15.75" customHeight="1">
      <c r="D38944" s="199"/>
    </row>
    <row r="38946" spans="4:4" s="198" customFormat="1" ht="15.75" customHeight="1">
      <c r="D38946" s="199"/>
    </row>
    <row r="38948" spans="4:4" s="198" customFormat="1" ht="15.75" customHeight="1">
      <c r="D38948" s="199"/>
    </row>
    <row r="38950" spans="4:4" s="198" customFormat="1" ht="15.75" customHeight="1">
      <c r="D38950" s="199"/>
    </row>
    <row r="38952" spans="4:4" s="198" customFormat="1" ht="15.75" customHeight="1">
      <c r="D38952" s="199"/>
    </row>
    <row r="38954" spans="4:4" s="198" customFormat="1" ht="15.75" customHeight="1">
      <c r="D38954" s="199"/>
    </row>
    <row r="38956" spans="4:4" s="198" customFormat="1" ht="15.75" customHeight="1">
      <c r="D38956" s="199"/>
    </row>
    <row r="38958" spans="4:4" s="198" customFormat="1" ht="15.75" customHeight="1">
      <c r="D38958" s="199"/>
    </row>
    <row r="38960" spans="4:4" s="198" customFormat="1" ht="15.75" customHeight="1">
      <c r="D38960" s="199"/>
    </row>
    <row r="38962" spans="4:4" s="198" customFormat="1" ht="15.75" customHeight="1">
      <c r="D38962" s="199"/>
    </row>
    <row r="38964" spans="4:4" s="198" customFormat="1" ht="15.75" customHeight="1">
      <c r="D38964" s="199"/>
    </row>
    <row r="38966" spans="4:4" s="198" customFormat="1" ht="15.75" customHeight="1">
      <c r="D38966" s="199"/>
    </row>
    <row r="38968" spans="4:4" s="198" customFormat="1" ht="15.75" customHeight="1">
      <c r="D38968" s="199"/>
    </row>
    <row r="38970" spans="4:4" s="198" customFormat="1" ht="15.75" customHeight="1">
      <c r="D38970" s="199"/>
    </row>
    <row r="38972" spans="4:4" s="198" customFormat="1" ht="15.75" customHeight="1">
      <c r="D38972" s="199"/>
    </row>
    <row r="38974" spans="4:4" s="198" customFormat="1" ht="15.75" customHeight="1">
      <c r="D38974" s="199"/>
    </row>
    <row r="38976" spans="4:4" s="198" customFormat="1" ht="15.75" customHeight="1">
      <c r="D38976" s="199"/>
    </row>
    <row r="38978" spans="4:4" s="198" customFormat="1" ht="15.75" customHeight="1">
      <c r="D38978" s="199"/>
    </row>
    <row r="38980" spans="4:4" s="198" customFormat="1" ht="15.75" customHeight="1">
      <c r="D38980" s="199"/>
    </row>
    <row r="38982" spans="4:4" s="198" customFormat="1" ht="15.75" customHeight="1">
      <c r="D38982" s="199"/>
    </row>
    <row r="38984" spans="4:4" s="198" customFormat="1" ht="15.75" customHeight="1">
      <c r="D38984" s="199"/>
    </row>
    <row r="38986" spans="4:4" s="198" customFormat="1" ht="15.75" customHeight="1">
      <c r="D38986" s="199"/>
    </row>
    <row r="38988" spans="4:4" s="198" customFormat="1" ht="15.75" customHeight="1">
      <c r="D38988" s="199"/>
    </row>
    <row r="38990" spans="4:4" s="198" customFormat="1" ht="15.75" customHeight="1">
      <c r="D38990" s="199"/>
    </row>
    <row r="38992" spans="4:4" s="198" customFormat="1" ht="15.75" customHeight="1">
      <c r="D38992" s="199"/>
    </row>
    <row r="38994" spans="4:4" s="198" customFormat="1" ht="15.75" customHeight="1">
      <c r="D38994" s="199"/>
    </row>
    <row r="38996" spans="4:4" s="198" customFormat="1" ht="15.75" customHeight="1">
      <c r="D38996" s="199"/>
    </row>
    <row r="38998" spans="4:4" s="198" customFormat="1" ht="15.75" customHeight="1">
      <c r="D38998" s="199"/>
    </row>
    <row r="39000" spans="4:4" s="198" customFormat="1" ht="15.75" customHeight="1">
      <c r="D39000" s="199"/>
    </row>
    <row r="39002" spans="4:4" s="198" customFormat="1" ht="15.75" customHeight="1">
      <c r="D39002" s="199"/>
    </row>
    <row r="39004" spans="4:4" s="198" customFormat="1" ht="15.75" customHeight="1">
      <c r="D39004" s="199"/>
    </row>
    <row r="39006" spans="4:4" s="198" customFormat="1" ht="15.75" customHeight="1">
      <c r="D39006" s="199"/>
    </row>
    <row r="39008" spans="4:4" s="198" customFormat="1" ht="15.75" customHeight="1">
      <c r="D39008" s="199"/>
    </row>
    <row r="39010" spans="4:4" s="198" customFormat="1" ht="15.75" customHeight="1">
      <c r="D39010" s="199"/>
    </row>
    <row r="39012" spans="4:4" s="198" customFormat="1" ht="15.75" customHeight="1">
      <c r="D39012" s="199"/>
    </row>
    <row r="39014" spans="4:4" s="198" customFormat="1" ht="15.75" customHeight="1">
      <c r="D39014" s="199"/>
    </row>
    <row r="39016" spans="4:4" s="198" customFormat="1" ht="15.75" customHeight="1">
      <c r="D39016" s="199"/>
    </row>
    <row r="39018" spans="4:4" s="198" customFormat="1" ht="15.75" customHeight="1">
      <c r="D39018" s="199"/>
    </row>
    <row r="39020" spans="4:4" s="198" customFormat="1" ht="15.75" customHeight="1">
      <c r="D39020" s="199"/>
    </row>
    <row r="39022" spans="4:4" s="198" customFormat="1" ht="15.75" customHeight="1">
      <c r="D39022" s="199"/>
    </row>
    <row r="39024" spans="4:4" s="198" customFormat="1" ht="15.75" customHeight="1">
      <c r="D39024" s="199"/>
    </row>
    <row r="39026" spans="4:4" s="198" customFormat="1" ht="15.75" customHeight="1">
      <c r="D39026" s="199"/>
    </row>
    <row r="39028" spans="4:4" s="198" customFormat="1" ht="15.75" customHeight="1">
      <c r="D39028" s="199"/>
    </row>
    <row r="39030" spans="4:4" s="198" customFormat="1" ht="15.75" customHeight="1">
      <c r="D39030" s="199"/>
    </row>
    <row r="39032" spans="4:4" s="198" customFormat="1" ht="15.75" customHeight="1">
      <c r="D39032" s="199"/>
    </row>
    <row r="39034" spans="4:4" s="198" customFormat="1" ht="15.75" customHeight="1">
      <c r="D39034" s="199"/>
    </row>
    <row r="39036" spans="4:4" s="198" customFormat="1" ht="15.75" customHeight="1">
      <c r="D39036" s="199"/>
    </row>
    <row r="39038" spans="4:4" s="198" customFormat="1" ht="15.75" customHeight="1">
      <c r="D39038" s="199"/>
    </row>
    <row r="39040" spans="4:4" s="198" customFormat="1" ht="15.75" customHeight="1">
      <c r="D39040" s="199"/>
    </row>
    <row r="39042" spans="4:4" s="198" customFormat="1" ht="15.75" customHeight="1">
      <c r="D39042" s="199"/>
    </row>
    <row r="39044" spans="4:4" s="198" customFormat="1" ht="15.75" customHeight="1">
      <c r="D39044" s="199"/>
    </row>
    <row r="39046" spans="4:4" s="198" customFormat="1" ht="15.75" customHeight="1">
      <c r="D39046" s="199"/>
    </row>
    <row r="39048" spans="4:4" s="198" customFormat="1" ht="15.75" customHeight="1">
      <c r="D39048" s="199"/>
    </row>
    <row r="39050" spans="4:4" s="198" customFormat="1" ht="15.75" customHeight="1">
      <c r="D39050" s="199"/>
    </row>
    <row r="39052" spans="4:4" s="198" customFormat="1" ht="15.75" customHeight="1">
      <c r="D39052" s="199"/>
    </row>
    <row r="39054" spans="4:4" s="198" customFormat="1" ht="15.75" customHeight="1">
      <c r="D39054" s="199"/>
    </row>
    <row r="39056" spans="4:4" s="198" customFormat="1" ht="15.75" customHeight="1">
      <c r="D39056" s="199"/>
    </row>
    <row r="39058" spans="4:4" s="198" customFormat="1" ht="15.75" customHeight="1">
      <c r="D39058" s="199"/>
    </row>
    <row r="39060" spans="4:4" s="198" customFormat="1" ht="15.75" customHeight="1">
      <c r="D39060" s="199"/>
    </row>
    <row r="39062" spans="4:4" s="198" customFormat="1" ht="15.75" customHeight="1">
      <c r="D39062" s="199"/>
    </row>
    <row r="39064" spans="4:4" s="198" customFormat="1" ht="15.75" customHeight="1">
      <c r="D39064" s="199"/>
    </row>
    <row r="39066" spans="4:4" s="198" customFormat="1" ht="15.75" customHeight="1">
      <c r="D39066" s="199"/>
    </row>
    <row r="39068" spans="4:4" s="198" customFormat="1" ht="15.75" customHeight="1">
      <c r="D39068" s="199"/>
    </row>
    <row r="39070" spans="4:4" s="198" customFormat="1" ht="15.75" customHeight="1">
      <c r="D39070" s="199"/>
    </row>
    <row r="39072" spans="4:4" s="198" customFormat="1" ht="15.75" customHeight="1">
      <c r="D39072" s="199"/>
    </row>
    <row r="39074" spans="4:4" s="198" customFormat="1" ht="15.75" customHeight="1">
      <c r="D39074" s="199"/>
    </row>
    <row r="39076" spans="4:4" s="198" customFormat="1" ht="15.75" customHeight="1">
      <c r="D39076" s="199"/>
    </row>
    <row r="39078" spans="4:4" s="198" customFormat="1" ht="15.75" customHeight="1">
      <c r="D39078" s="199"/>
    </row>
    <row r="39080" spans="4:4" s="198" customFormat="1" ht="15.75" customHeight="1">
      <c r="D39080" s="199"/>
    </row>
    <row r="39082" spans="4:4" s="198" customFormat="1" ht="15.75" customHeight="1">
      <c r="D39082" s="199"/>
    </row>
    <row r="39084" spans="4:4" s="198" customFormat="1" ht="15.75" customHeight="1">
      <c r="D39084" s="199"/>
    </row>
    <row r="39086" spans="4:4" s="198" customFormat="1" ht="15.75" customHeight="1">
      <c r="D39086" s="199"/>
    </row>
    <row r="39088" spans="4:4" s="198" customFormat="1" ht="15.75" customHeight="1">
      <c r="D39088" s="199"/>
    </row>
    <row r="39090" spans="4:4" s="198" customFormat="1" ht="15.75" customHeight="1">
      <c r="D39090" s="199"/>
    </row>
    <row r="39092" spans="4:4" s="198" customFormat="1" ht="15.75" customHeight="1">
      <c r="D39092" s="199"/>
    </row>
    <row r="39094" spans="4:4" s="198" customFormat="1" ht="15.75" customHeight="1">
      <c r="D39094" s="199"/>
    </row>
    <row r="39096" spans="4:4" s="198" customFormat="1" ht="15.75" customHeight="1">
      <c r="D39096" s="199"/>
    </row>
    <row r="39098" spans="4:4" s="198" customFormat="1" ht="15.75" customHeight="1">
      <c r="D39098" s="199"/>
    </row>
    <row r="39100" spans="4:4" s="198" customFormat="1" ht="15.75" customHeight="1">
      <c r="D39100" s="199"/>
    </row>
    <row r="39102" spans="4:4" s="198" customFormat="1" ht="15.75" customHeight="1">
      <c r="D39102" s="199"/>
    </row>
    <row r="39104" spans="4:4" s="198" customFormat="1" ht="15.75" customHeight="1">
      <c r="D39104" s="199"/>
    </row>
    <row r="39106" spans="4:4" s="198" customFormat="1" ht="15.75" customHeight="1">
      <c r="D39106" s="199"/>
    </row>
    <row r="39108" spans="4:4" s="198" customFormat="1" ht="15.75" customHeight="1">
      <c r="D39108" s="199"/>
    </row>
    <row r="39110" spans="4:4" s="198" customFormat="1" ht="15.75" customHeight="1">
      <c r="D39110" s="199"/>
    </row>
    <row r="39112" spans="4:4" s="198" customFormat="1" ht="15.75" customHeight="1">
      <c r="D39112" s="199"/>
    </row>
    <row r="39114" spans="4:4" s="198" customFormat="1" ht="15.75" customHeight="1">
      <c r="D39114" s="199"/>
    </row>
    <row r="39116" spans="4:4" s="198" customFormat="1" ht="15.75" customHeight="1">
      <c r="D39116" s="199"/>
    </row>
    <row r="39118" spans="4:4" s="198" customFormat="1" ht="15.75" customHeight="1">
      <c r="D39118" s="199"/>
    </row>
    <row r="39120" spans="4:4" s="198" customFormat="1" ht="15.75" customHeight="1">
      <c r="D39120" s="199"/>
    </row>
    <row r="39122" spans="4:4" s="198" customFormat="1" ht="15.75" customHeight="1">
      <c r="D39122" s="199"/>
    </row>
    <row r="39124" spans="4:4" s="198" customFormat="1" ht="15.75" customHeight="1">
      <c r="D39124" s="199"/>
    </row>
    <row r="39126" spans="4:4" s="198" customFormat="1" ht="15.75" customHeight="1">
      <c r="D39126" s="199"/>
    </row>
    <row r="39128" spans="4:4" s="198" customFormat="1" ht="15.75" customHeight="1">
      <c r="D39128" s="199"/>
    </row>
    <row r="39130" spans="4:4" s="198" customFormat="1" ht="15.75" customHeight="1">
      <c r="D39130" s="199"/>
    </row>
    <row r="39132" spans="4:4" s="198" customFormat="1" ht="15.75" customHeight="1">
      <c r="D39132" s="199"/>
    </row>
    <row r="39134" spans="4:4" s="198" customFormat="1" ht="15.75" customHeight="1">
      <c r="D39134" s="199"/>
    </row>
    <row r="39136" spans="4:4" s="198" customFormat="1" ht="15.75" customHeight="1">
      <c r="D39136" s="199"/>
    </row>
    <row r="39138" spans="4:4" s="198" customFormat="1" ht="15.75" customHeight="1">
      <c r="D39138" s="199"/>
    </row>
    <row r="39140" spans="4:4" s="198" customFormat="1" ht="15.75" customHeight="1">
      <c r="D39140" s="199"/>
    </row>
    <row r="39142" spans="4:4" s="198" customFormat="1" ht="15.75" customHeight="1">
      <c r="D39142" s="199"/>
    </row>
    <row r="39144" spans="4:4" s="198" customFormat="1" ht="15.75" customHeight="1">
      <c r="D39144" s="199"/>
    </row>
    <row r="39146" spans="4:4" s="198" customFormat="1" ht="15.75" customHeight="1">
      <c r="D39146" s="199"/>
    </row>
    <row r="39148" spans="4:4" s="198" customFormat="1" ht="15.75" customHeight="1">
      <c r="D39148" s="199"/>
    </row>
    <row r="39150" spans="4:4" s="198" customFormat="1" ht="15.75" customHeight="1">
      <c r="D39150" s="199"/>
    </row>
    <row r="39152" spans="4:4" s="198" customFormat="1" ht="15.75" customHeight="1">
      <c r="D39152" s="199"/>
    </row>
    <row r="39154" spans="4:4" s="198" customFormat="1" ht="15.75" customHeight="1">
      <c r="D39154" s="199"/>
    </row>
    <row r="39156" spans="4:4" s="198" customFormat="1" ht="15.75" customHeight="1">
      <c r="D39156" s="199"/>
    </row>
    <row r="39158" spans="4:4" s="198" customFormat="1" ht="15.75" customHeight="1">
      <c r="D39158" s="199"/>
    </row>
    <row r="39160" spans="4:4" s="198" customFormat="1" ht="15.75" customHeight="1">
      <c r="D39160" s="199"/>
    </row>
    <row r="39162" spans="4:4" s="198" customFormat="1" ht="15.75" customHeight="1">
      <c r="D39162" s="199"/>
    </row>
    <row r="39164" spans="4:4" s="198" customFormat="1" ht="15.75" customHeight="1">
      <c r="D39164" s="199"/>
    </row>
    <row r="39166" spans="4:4" s="198" customFormat="1" ht="15.75" customHeight="1">
      <c r="D39166" s="199"/>
    </row>
    <row r="39168" spans="4:4" s="198" customFormat="1" ht="15.75" customHeight="1">
      <c r="D39168" s="199"/>
    </row>
    <row r="39170" spans="4:4" s="198" customFormat="1" ht="15.75" customHeight="1">
      <c r="D39170" s="199"/>
    </row>
    <row r="39172" spans="4:4" s="198" customFormat="1" ht="15.75" customHeight="1">
      <c r="D39172" s="199"/>
    </row>
    <row r="39174" spans="4:4" s="198" customFormat="1" ht="15.75" customHeight="1">
      <c r="D39174" s="199"/>
    </row>
    <row r="39176" spans="4:4" s="198" customFormat="1" ht="15.75" customHeight="1">
      <c r="D39176" s="199"/>
    </row>
    <row r="39178" spans="4:4" s="198" customFormat="1" ht="15.75" customHeight="1">
      <c r="D39178" s="199"/>
    </row>
    <row r="39180" spans="4:4" s="198" customFormat="1" ht="15.75" customHeight="1">
      <c r="D39180" s="199"/>
    </row>
    <row r="39182" spans="4:4" s="198" customFormat="1" ht="15.75" customHeight="1">
      <c r="D39182" s="199"/>
    </row>
    <row r="39184" spans="4:4" s="198" customFormat="1" ht="15.75" customHeight="1">
      <c r="D39184" s="199"/>
    </row>
    <row r="39186" spans="4:4" s="198" customFormat="1" ht="15.75" customHeight="1">
      <c r="D39186" s="199"/>
    </row>
    <row r="39188" spans="4:4" s="198" customFormat="1" ht="15.75" customHeight="1">
      <c r="D39188" s="199"/>
    </row>
    <row r="39190" spans="4:4" s="198" customFormat="1" ht="15.75" customHeight="1">
      <c r="D39190" s="199"/>
    </row>
    <row r="39192" spans="4:4" s="198" customFormat="1" ht="15.75" customHeight="1">
      <c r="D39192" s="199"/>
    </row>
    <row r="39194" spans="4:4" s="198" customFormat="1" ht="15.75" customHeight="1">
      <c r="D39194" s="199"/>
    </row>
    <row r="39196" spans="4:4" s="198" customFormat="1" ht="15.75" customHeight="1">
      <c r="D39196" s="199"/>
    </row>
    <row r="39198" spans="4:4" s="198" customFormat="1" ht="15.75" customHeight="1">
      <c r="D39198" s="199"/>
    </row>
    <row r="39200" spans="4:4" s="198" customFormat="1" ht="15.75" customHeight="1">
      <c r="D39200" s="199"/>
    </row>
    <row r="39202" spans="4:4" s="198" customFormat="1" ht="15.75" customHeight="1">
      <c r="D39202" s="199"/>
    </row>
    <row r="39204" spans="4:4" s="198" customFormat="1" ht="15.75" customHeight="1">
      <c r="D39204" s="199"/>
    </row>
    <row r="39206" spans="4:4" s="198" customFormat="1" ht="15.75" customHeight="1">
      <c r="D39206" s="199"/>
    </row>
    <row r="39208" spans="4:4" s="198" customFormat="1" ht="15.75" customHeight="1">
      <c r="D39208" s="199"/>
    </row>
    <row r="39210" spans="4:4" s="198" customFormat="1" ht="15.75" customHeight="1">
      <c r="D39210" s="199"/>
    </row>
    <row r="39212" spans="4:4" s="198" customFormat="1" ht="15.75" customHeight="1">
      <c r="D39212" s="199"/>
    </row>
    <row r="39214" spans="4:4" s="198" customFormat="1" ht="15.75" customHeight="1">
      <c r="D39214" s="199"/>
    </row>
    <row r="39216" spans="4:4" s="198" customFormat="1" ht="15.75" customHeight="1">
      <c r="D39216" s="199"/>
    </row>
    <row r="39218" spans="4:4" s="198" customFormat="1" ht="15.75" customHeight="1">
      <c r="D39218" s="199"/>
    </row>
    <row r="39220" spans="4:4" s="198" customFormat="1" ht="15.75" customHeight="1">
      <c r="D39220" s="199"/>
    </row>
    <row r="39222" spans="4:4" s="198" customFormat="1" ht="15.75" customHeight="1">
      <c r="D39222" s="199"/>
    </row>
    <row r="39224" spans="4:4" s="198" customFormat="1" ht="15.75" customHeight="1">
      <c r="D39224" s="199"/>
    </row>
    <row r="39226" spans="4:4" s="198" customFormat="1" ht="15.75" customHeight="1">
      <c r="D39226" s="199"/>
    </row>
    <row r="39228" spans="4:4" s="198" customFormat="1" ht="15.75" customHeight="1">
      <c r="D39228" s="199"/>
    </row>
    <row r="39230" spans="4:4" s="198" customFormat="1" ht="15.75" customHeight="1">
      <c r="D39230" s="199"/>
    </row>
    <row r="39232" spans="4:4" s="198" customFormat="1" ht="15.75" customHeight="1">
      <c r="D39232" s="199"/>
    </row>
    <row r="39234" spans="4:4" s="198" customFormat="1" ht="15.75" customHeight="1">
      <c r="D39234" s="199"/>
    </row>
    <row r="39236" spans="4:4" s="198" customFormat="1" ht="15.75" customHeight="1">
      <c r="D39236" s="199"/>
    </row>
    <row r="39238" spans="4:4" s="198" customFormat="1" ht="15.75" customHeight="1">
      <c r="D39238" s="199"/>
    </row>
    <row r="39240" spans="4:4" s="198" customFormat="1" ht="15.75" customHeight="1">
      <c r="D39240" s="199"/>
    </row>
    <row r="39242" spans="4:4" s="198" customFormat="1" ht="15.75" customHeight="1">
      <c r="D39242" s="199"/>
    </row>
    <row r="39244" spans="4:4" s="198" customFormat="1" ht="15.75" customHeight="1">
      <c r="D39244" s="199"/>
    </row>
    <row r="39246" spans="4:4" s="198" customFormat="1" ht="15.75" customHeight="1">
      <c r="D39246" s="199"/>
    </row>
    <row r="39248" spans="4:4" s="198" customFormat="1" ht="15.75" customHeight="1">
      <c r="D39248" s="199"/>
    </row>
    <row r="39250" spans="4:4" s="198" customFormat="1" ht="15.75" customHeight="1">
      <c r="D39250" s="199"/>
    </row>
    <row r="39252" spans="4:4" s="198" customFormat="1" ht="15.75" customHeight="1">
      <c r="D39252" s="199"/>
    </row>
    <row r="39254" spans="4:4" s="198" customFormat="1" ht="15.75" customHeight="1">
      <c r="D39254" s="199"/>
    </row>
    <row r="39256" spans="4:4" s="198" customFormat="1" ht="15.75" customHeight="1">
      <c r="D39256" s="199"/>
    </row>
    <row r="39258" spans="4:4" s="198" customFormat="1" ht="15.75" customHeight="1">
      <c r="D39258" s="199"/>
    </row>
    <row r="39260" spans="4:4" s="198" customFormat="1" ht="15.75" customHeight="1">
      <c r="D39260" s="199"/>
    </row>
    <row r="39262" spans="4:4" s="198" customFormat="1" ht="15.75" customHeight="1">
      <c r="D39262" s="199"/>
    </row>
    <row r="39264" spans="4:4" s="198" customFormat="1" ht="15.75" customHeight="1">
      <c r="D39264" s="199"/>
    </row>
    <row r="39266" spans="4:4" s="198" customFormat="1" ht="15.75" customHeight="1">
      <c r="D39266" s="199"/>
    </row>
    <row r="39268" spans="4:4" s="198" customFormat="1" ht="15.75" customHeight="1">
      <c r="D39268" s="199"/>
    </row>
    <row r="39270" spans="4:4" s="198" customFormat="1" ht="15.75" customHeight="1">
      <c r="D39270" s="199"/>
    </row>
    <row r="39272" spans="4:4" s="198" customFormat="1" ht="15.75" customHeight="1">
      <c r="D39272" s="199"/>
    </row>
    <row r="39274" spans="4:4" s="198" customFormat="1" ht="15.75" customHeight="1">
      <c r="D39274" s="199"/>
    </row>
    <row r="39276" spans="4:4" s="198" customFormat="1" ht="15.75" customHeight="1">
      <c r="D39276" s="199"/>
    </row>
    <row r="39278" spans="4:4" s="198" customFormat="1" ht="15.75" customHeight="1">
      <c r="D39278" s="199"/>
    </row>
    <row r="39280" spans="4:4" s="198" customFormat="1" ht="15.75" customHeight="1">
      <c r="D39280" s="199"/>
    </row>
    <row r="39282" spans="4:4" s="198" customFormat="1" ht="15.75" customHeight="1">
      <c r="D39282" s="199"/>
    </row>
    <row r="39284" spans="4:4" s="198" customFormat="1" ht="15.75" customHeight="1">
      <c r="D39284" s="199"/>
    </row>
    <row r="39286" spans="4:4" s="198" customFormat="1" ht="15.75" customHeight="1">
      <c r="D39286" s="199"/>
    </row>
    <row r="39288" spans="4:4" s="198" customFormat="1" ht="15.75" customHeight="1">
      <c r="D39288" s="199"/>
    </row>
    <row r="39290" spans="4:4" s="198" customFormat="1" ht="15.75" customHeight="1">
      <c r="D39290" s="199"/>
    </row>
    <row r="39292" spans="4:4" s="198" customFormat="1" ht="15.75" customHeight="1">
      <c r="D39292" s="199"/>
    </row>
    <row r="39294" spans="4:4" s="198" customFormat="1" ht="15.75" customHeight="1">
      <c r="D39294" s="199"/>
    </row>
    <row r="39296" spans="4:4" s="198" customFormat="1" ht="15.75" customHeight="1">
      <c r="D39296" s="199"/>
    </row>
    <row r="39298" spans="4:4" s="198" customFormat="1" ht="15.75" customHeight="1">
      <c r="D39298" s="199"/>
    </row>
    <row r="39300" spans="4:4" s="198" customFormat="1" ht="15.75" customHeight="1">
      <c r="D39300" s="199"/>
    </row>
    <row r="39302" spans="4:4" s="198" customFormat="1" ht="15.75" customHeight="1">
      <c r="D39302" s="199"/>
    </row>
    <row r="39304" spans="4:4" s="198" customFormat="1" ht="15.75" customHeight="1">
      <c r="D39304" s="199"/>
    </row>
    <row r="39306" spans="4:4" s="198" customFormat="1" ht="15.75" customHeight="1">
      <c r="D39306" s="199"/>
    </row>
    <row r="39308" spans="4:4" s="198" customFormat="1" ht="15.75" customHeight="1">
      <c r="D39308" s="199"/>
    </row>
    <row r="39310" spans="4:4" s="198" customFormat="1" ht="15.75" customHeight="1">
      <c r="D39310" s="199"/>
    </row>
    <row r="39312" spans="4:4" s="198" customFormat="1" ht="15.75" customHeight="1">
      <c r="D39312" s="199"/>
    </row>
    <row r="39314" spans="4:4" s="198" customFormat="1" ht="15.75" customHeight="1">
      <c r="D39314" s="199"/>
    </row>
    <row r="39316" spans="4:4" s="198" customFormat="1" ht="15.75" customHeight="1">
      <c r="D39316" s="199"/>
    </row>
    <row r="39318" spans="4:4" s="198" customFormat="1" ht="15.75" customHeight="1">
      <c r="D39318" s="199"/>
    </row>
    <row r="39320" spans="4:4" s="198" customFormat="1" ht="15.75" customHeight="1">
      <c r="D39320" s="199"/>
    </row>
    <row r="39322" spans="4:4" s="198" customFormat="1" ht="15.75" customHeight="1">
      <c r="D39322" s="199"/>
    </row>
    <row r="39324" spans="4:4" s="198" customFormat="1" ht="15.75" customHeight="1">
      <c r="D39324" s="199"/>
    </row>
    <row r="39326" spans="4:4" s="198" customFormat="1" ht="15.75" customHeight="1">
      <c r="D39326" s="199"/>
    </row>
    <row r="39328" spans="4:4" s="198" customFormat="1" ht="15.75" customHeight="1">
      <c r="D39328" s="199"/>
    </row>
    <row r="39330" spans="4:4" s="198" customFormat="1" ht="15.75" customHeight="1">
      <c r="D39330" s="199"/>
    </row>
    <row r="39332" spans="4:4" s="198" customFormat="1" ht="15.75" customHeight="1">
      <c r="D39332" s="199"/>
    </row>
    <row r="39334" spans="4:4" s="198" customFormat="1" ht="15.75" customHeight="1">
      <c r="D39334" s="199"/>
    </row>
    <row r="39336" spans="4:4" s="198" customFormat="1" ht="15.75" customHeight="1">
      <c r="D39336" s="199"/>
    </row>
    <row r="39338" spans="4:4" s="198" customFormat="1" ht="15.75" customHeight="1">
      <c r="D39338" s="199"/>
    </row>
    <row r="39340" spans="4:4" s="198" customFormat="1" ht="15.75" customHeight="1">
      <c r="D39340" s="199"/>
    </row>
    <row r="39342" spans="4:4" s="198" customFormat="1" ht="15.75" customHeight="1">
      <c r="D39342" s="199"/>
    </row>
    <row r="39344" spans="4:4" s="198" customFormat="1" ht="15.75" customHeight="1">
      <c r="D39344" s="199"/>
    </row>
    <row r="39346" spans="4:4" s="198" customFormat="1" ht="15.75" customHeight="1">
      <c r="D39346" s="199"/>
    </row>
    <row r="39348" spans="4:4" s="198" customFormat="1" ht="15.75" customHeight="1">
      <c r="D39348" s="199"/>
    </row>
    <row r="39350" spans="4:4" s="198" customFormat="1" ht="15.75" customHeight="1">
      <c r="D39350" s="199"/>
    </row>
    <row r="39352" spans="4:4" s="198" customFormat="1" ht="15.75" customHeight="1">
      <c r="D39352" s="199"/>
    </row>
    <row r="39354" spans="4:4" s="198" customFormat="1" ht="15.75" customHeight="1">
      <c r="D39354" s="199"/>
    </row>
    <row r="39356" spans="4:4" s="198" customFormat="1" ht="15.75" customHeight="1">
      <c r="D39356" s="199"/>
    </row>
    <row r="39358" spans="4:4" s="198" customFormat="1" ht="15.75" customHeight="1">
      <c r="D39358" s="199"/>
    </row>
    <row r="39360" spans="4:4" s="198" customFormat="1" ht="15.75" customHeight="1">
      <c r="D39360" s="199"/>
    </row>
    <row r="39362" spans="4:4" s="198" customFormat="1" ht="15.75" customHeight="1">
      <c r="D39362" s="199"/>
    </row>
    <row r="39364" spans="4:4" s="198" customFormat="1" ht="15.75" customHeight="1">
      <c r="D39364" s="199"/>
    </row>
    <row r="39366" spans="4:4" s="198" customFormat="1" ht="15.75" customHeight="1">
      <c r="D39366" s="199"/>
    </row>
    <row r="39368" spans="4:4" s="198" customFormat="1" ht="15.75" customHeight="1">
      <c r="D39368" s="199"/>
    </row>
    <row r="39370" spans="4:4" s="198" customFormat="1" ht="15.75" customHeight="1">
      <c r="D39370" s="199"/>
    </row>
    <row r="39372" spans="4:4" s="198" customFormat="1" ht="15.75" customHeight="1">
      <c r="D39372" s="199"/>
    </row>
    <row r="39374" spans="4:4" s="198" customFormat="1" ht="15.75" customHeight="1">
      <c r="D39374" s="199"/>
    </row>
    <row r="39376" spans="4:4" s="198" customFormat="1" ht="15.75" customHeight="1">
      <c r="D39376" s="199"/>
    </row>
    <row r="39378" spans="4:4" s="198" customFormat="1" ht="15.75" customHeight="1">
      <c r="D39378" s="199"/>
    </row>
    <row r="39380" spans="4:4" s="198" customFormat="1" ht="15.75" customHeight="1">
      <c r="D39380" s="199"/>
    </row>
    <row r="39382" spans="4:4" s="198" customFormat="1" ht="15.75" customHeight="1">
      <c r="D39382" s="199"/>
    </row>
    <row r="39384" spans="4:4" s="198" customFormat="1" ht="15.75" customHeight="1">
      <c r="D39384" s="199"/>
    </row>
    <row r="39386" spans="4:4" s="198" customFormat="1" ht="15.75" customHeight="1">
      <c r="D39386" s="199"/>
    </row>
    <row r="39388" spans="4:4" s="198" customFormat="1" ht="15.75" customHeight="1">
      <c r="D39388" s="199"/>
    </row>
    <row r="39390" spans="4:4" s="198" customFormat="1" ht="15.75" customHeight="1">
      <c r="D39390" s="199"/>
    </row>
    <row r="39392" spans="4:4" s="198" customFormat="1" ht="15.75" customHeight="1">
      <c r="D39392" s="199"/>
    </row>
    <row r="39394" spans="4:4" s="198" customFormat="1" ht="15.75" customHeight="1">
      <c r="D39394" s="199"/>
    </row>
    <row r="39396" spans="4:4" s="198" customFormat="1" ht="15.75" customHeight="1">
      <c r="D39396" s="199"/>
    </row>
    <row r="39398" spans="4:4" s="198" customFormat="1" ht="15.75" customHeight="1">
      <c r="D39398" s="199"/>
    </row>
    <row r="39400" spans="4:4" s="198" customFormat="1" ht="15.75" customHeight="1">
      <c r="D39400" s="199"/>
    </row>
    <row r="39402" spans="4:4" s="198" customFormat="1" ht="15.75" customHeight="1">
      <c r="D39402" s="199"/>
    </row>
    <row r="39404" spans="4:4" s="198" customFormat="1" ht="15.75" customHeight="1">
      <c r="D39404" s="199"/>
    </row>
    <row r="39406" spans="4:4" s="198" customFormat="1" ht="15.75" customHeight="1">
      <c r="D39406" s="199"/>
    </row>
    <row r="39408" spans="4:4" s="198" customFormat="1" ht="15.75" customHeight="1">
      <c r="D39408" s="199"/>
    </row>
    <row r="39410" spans="4:4" s="198" customFormat="1" ht="15.75" customHeight="1">
      <c r="D39410" s="199"/>
    </row>
    <row r="39412" spans="4:4" s="198" customFormat="1" ht="15.75" customHeight="1">
      <c r="D39412" s="199"/>
    </row>
    <row r="39414" spans="4:4" s="198" customFormat="1" ht="15.75" customHeight="1">
      <c r="D39414" s="199"/>
    </row>
    <row r="39416" spans="4:4" s="198" customFormat="1" ht="15.75" customHeight="1">
      <c r="D39416" s="199"/>
    </row>
    <row r="39418" spans="4:4" s="198" customFormat="1" ht="15.75" customHeight="1">
      <c r="D39418" s="199"/>
    </row>
    <row r="39420" spans="4:4" s="198" customFormat="1" ht="15.75" customHeight="1">
      <c r="D39420" s="199"/>
    </row>
    <row r="39422" spans="4:4" s="198" customFormat="1" ht="15.75" customHeight="1">
      <c r="D39422" s="199"/>
    </row>
    <row r="39424" spans="4:4" s="198" customFormat="1" ht="15.75" customHeight="1">
      <c r="D39424" s="199"/>
    </row>
    <row r="39426" spans="4:4" s="198" customFormat="1" ht="15.75" customHeight="1">
      <c r="D39426" s="199"/>
    </row>
    <row r="39428" spans="4:4" s="198" customFormat="1" ht="15.75" customHeight="1">
      <c r="D39428" s="199"/>
    </row>
    <row r="39430" spans="4:4" s="198" customFormat="1" ht="15.75" customHeight="1">
      <c r="D39430" s="199"/>
    </row>
    <row r="39432" spans="4:4" s="198" customFormat="1" ht="15.75" customHeight="1">
      <c r="D39432" s="199"/>
    </row>
    <row r="39434" spans="4:4" s="198" customFormat="1" ht="15.75" customHeight="1">
      <c r="D39434" s="199"/>
    </row>
    <row r="39436" spans="4:4" s="198" customFormat="1" ht="15.75" customHeight="1">
      <c r="D39436" s="199"/>
    </row>
    <row r="39438" spans="4:4" s="198" customFormat="1" ht="15.75" customHeight="1">
      <c r="D39438" s="199"/>
    </row>
    <row r="39440" spans="4:4" s="198" customFormat="1" ht="15.75" customHeight="1">
      <c r="D39440" s="199"/>
    </row>
    <row r="39442" spans="4:4" s="198" customFormat="1" ht="15.75" customHeight="1">
      <c r="D39442" s="199"/>
    </row>
    <row r="39444" spans="4:4" s="198" customFormat="1" ht="15.75" customHeight="1">
      <c r="D39444" s="199"/>
    </row>
    <row r="39446" spans="4:4" s="198" customFormat="1" ht="15.75" customHeight="1">
      <c r="D39446" s="199"/>
    </row>
    <row r="39448" spans="4:4" s="198" customFormat="1" ht="15.75" customHeight="1">
      <c r="D39448" s="199"/>
    </row>
    <row r="39450" spans="4:4" s="198" customFormat="1" ht="15.75" customHeight="1">
      <c r="D39450" s="199"/>
    </row>
    <row r="39452" spans="4:4" s="198" customFormat="1" ht="15.75" customHeight="1">
      <c r="D39452" s="199"/>
    </row>
    <row r="39454" spans="4:4" s="198" customFormat="1" ht="15.75" customHeight="1">
      <c r="D39454" s="199"/>
    </row>
    <row r="39456" spans="4:4" s="198" customFormat="1" ht="15.75" customHeight="1">
      <c r="D39456" s="199"/>
    </row>
    <row r="39458" spans="4:4" s="198" customFormat="1" ht="15.75" customHeight="1">
      <c r="D39458" s="199"/>
    </row>
    <row r="39460" spans="4:4" s="198" customFormat="1" ht="15.75" customHeight="1">
      <c r="D39460" s="199"/>
    </row>
    <row r="39462" spans="4:4" s="198" customFormat="1" ht="15.75" customHeight="1">
      <c r="D39462" s="199"/>
    </row>
    <row r="39464" spans="4:4" s="198" customFormat="1" ht="15.75" customHeight="1">
      <c r="D39464" s="199"/>
    </row>
    <row r="39466" spans="4:4" s="198" customFormat="1" ht="15.75" customHeight="1">
      <c r="D39466" s="199"/>
    </row>
    <row r="39468" spans="4:4" s="198" customFormat="1" ht="15.75" customHeight="1">
      <c r="D39468" s="199"/>
    </row>
    <row r="39470" spans="4:4" s="198" customFormat="1" ht="15.75" customHeight="1">
      <c r="D39470" s="199"/>
    </row>
    <row r="39472" spans="4:4" s="198" customFormat="1" ht="15.75" customHeight="1">
      <c r="D39472" s="199"/>
    </row>
    <row r="39474" spans="4:4" s="198" customFormat="1" ht="15.75" customHeight="1">
      <c r="D39474" s="199"/>
    </row>
    <row r="39476" spans="4:4" s="198" customFormat="1" ht="15.75" customHeight="1">
      <c r="D39476" s="199"/>
    </row>
    <row r="39478" spans="4:4" s="198" customFormat="1" ht="15.75" customHeight="1">
      <c r="D39478" s="199"/>
    </row>
    <row r="39480" spans="4:4" s="198" customFormat="1" ht="15.75" customHeight="1">
      <c r="D39480" s="199"/>
    </row>
    <row r="39482" spans="4:4" s="198" customFormat="1" ht="15.75" customHeight="1">
      <c r="D39482" s="199"/>
    </row>
    <row r="39484" spans="4:4" s="198" customFormat="1" ht="15.75" customHeight="1">
      <c r="D39484" s="199"/>
    </row>
    <row r="39486" spans="4:4" s="198" customFormat="1" ht="15.75" customHeight="1">
      <c r="D39486" s="199"/>
    </row>
    <row r="39488" spans="4:4" s="198" customFormat="1" ht="15.75" customHeight="1">
      <c r="D39488" s="199"/>
    </row>
    <row r="39490" spans="4:4" s="198" customFormat="1" ht="15.75" customHeight="1">
      <c r="D39490" s="199"/>
    </row>
    <row r="39492" spans="4:4" s="198" customFormat="1" ht="15.75" customHeight="1">
      <c r="D39492" s="199"/>
    </row>
    <row r="39494" spans="4:4" s="198" customFormat="1" ht="15.75" customHeight="1">
      <c r="D39494" s="199"/>
    </row>
    <row r="39496" spans="4:4" s="198" customFormat="1" ht="15.75" customHeight="1">
      <c r="D39496" s="199"/>
    </row>
    <row r="39498" spans="4:4" s="198" customFormat="1" ht="15.75" customHeight="1">
      <c r="D39498" s="199"/>
    </row>
    <row r="39500" spans="4:4" s="198" customFormat="1" ht="15.75" customHeight="1">
      <c r="D39500" s="199"/>
    </row>
    <row r="39502" spans="4:4" s="198" customFormat="1" ht="15.75" customHeight="1">
      <c r="D39502" s="199"/>
    </row>
    <row r="39504" spans="4:4" s="198" customFormat="1" ht="15.75" customHeight="1">
      <c r="D39504" s="199"/>
    </row>
    <row r="39506" spans="4:4" s="198" customFormat="1" ht="15.75" customHeight="1">
      <c r="D39506" s="199"/>
    </row>
    <row r="39508" spans="4:4" s="198" customFormat="1" ht="15.75" customHeight="1">
      <c r="D39508" s="199"/>
    </row>
    <row r="39510" spans="4:4" s="198" customFormat="1" ht="15.75" customHeight="1">
      <c r="D39510" s="199"/>
    </row>
    <row r="39512" spans="4:4" s="198" customFormat="1" ht="15.75" customHeight="1">
      <c r="D39512" s="199"/>
    </row>
    <row r="39514" spans="4:4" s="198" customFormat="1" ht="15.75" customHeight="1">
      <c r="D39514" s="199"/>
    </row>
    <row r="39516" spans="4:4" s="198" customFormat="1" ht="15.75" customHeight="1">
      <c r="D39516" s="199"/>
    </row>
    <row r="39518" spans="4:4" s="198" customFormat="1" ht="15.75" customHeight="1">
      <c r="D39518" s="199"/>
    </row>
    <row r="39520" spans="4:4" s="198" customFormat="1" ht="15.75" customHeight="1">
      <c r="D39520" s="199"/>
    </row>
    <row r="39522" spans="4:4" s="198" customFormat="1" ht="15.75" customHeight="1">
      <c r="D39522" s="199"/>
    </row>
    <row r="39524" spans="4:4" s="198" customFormat="1" ht="15.75" customHeight="1">
      <c r="D39524" s="199"/>
    </row>
    <row r="39526" spans="4:4" s="198" customFormat="1" ht="15.75" customHeight="1">
      <c r="D39526" s="199"/>
    </row>
    <row r="39528" spans="4:4" s="198" customFormat="1" ht="15.75" customHeight="1">
      <c r="D39528" s="199"/>
    </row>
    <row r="39530" spans="4:4" s="198" customFormat="1" ht="15.75" customHeight="1">
      <c r="D39530" s="199"/>
    </row>
    <row r="39532" spans="4:4" s="198" customFormat="1" ht="15.75" customHeight="1">
      <c r="D39532" s="199"/>
    </row>
    <row r="39534" spans="4:4" s="198" customFormat="1" ht="15.75" customHeight="1">
      <c r="D39534" s="199"/>
    </row>
    <row r="39536" spans="4:4" s="198" customFormat="1" ht="15.75" customHeight="1">
      <c r="D39536" s="199"/>
    </row>
    <row r="39538" spans="4:4" s="198" customFormat="1" ht="15.75" customHeight="1">
      <c r="D39538" s="199"/>
    </row>
    <row r="39540" spans="4:4" s="198" customFormat="1" ht="15.75" customHeight="1">
      <c r="D39540" s="199"/>
    </row>
    <row r="39542" spans="4:4" s="198" customFormat="1" ht="15.75" customHeight="1">
      <c r="D39542" s="199"/>
    </row>
    <row r="39544" spans="4:4" s="198" customFormat="1" ht="15.75" customHeight="1">
      <c r="D39544" s="199"/>
    </row>
    <row r="39546" spans="4:4" s="198" customFormat="1" ht="15.75" customHeight="1">
      <c r="D39546" s="199"/>
    </row>
    <row r="39548" spans="4:4" s="198" customFormat="1" ht="15.75" customHeight="1">
      <c r="D39548" s="199"/>
    </row>
    <row r="39550" spans="4:4" s="198" customFormat="1" ht="15.75" customHeight="1">
      <c r="D39550" s="199"/>
    </row>
    <row r="39552" spans="4:4" s="198" customFormat="1" ht="15.75" customHeight="1">
      <c r="D39552" s="199"/>
    </row>
    <row r="39554" spans="4:4" s="198" customFormat="1" ht="15.75" customHeight="1">
      <c r="D39554" s="199"/>
    </row>
    <row r="39556" spans="4:4" s="198" customFormat="1" ht="15.75" customHeight="1">
      <c r="D39556" s="199"/>
    </row>
    <row r="39558" spans="4:4" s="198" customFormat="1" ht="15.75" customHeight="1">
      <c r="D39558" s="199"/>
    </row>
    <row r="39560" spans="4:4" s="198" customFormat="1" ht="15.75" customHeight="1">
      <c r="D39560" s="199"/>
    </row>
    <row r="39562" spans="4:4" s="198" customFormat="1" ht="15.75" customHeight="1">
      <c r="D39562" s="199"/>
    </row>
    <row r="39564" spans="4:4" s="198" customFormat="1" ht="15.75" customHeight="1">
      <c r="D39564" s="199"/>
    </row>
    <row r="39566" spans="4:4" s="198" customFormat="1" ht="15.75" customHeight="1">
      <c r="D39566" s="199"/>
    </row>
    <row r="39568" spans="4:4" s="198" customFormat="1" ht="15.75" customHeight="1">
      <c r="D39568" s="199"/>
    </row>
    <row r="39570" spans="4:4" s="198" customFormat="1" ht="15.75" customHeight="1">
      <c r="D39570" s="199"/>
    </row>
    <row r="39572" spans="4:4" s="198" customFormat="1" ht="15.75" customHeight="1">
      <c r="D39572" s="199"/>
    </row>
    <row r="39574" spans="4:4" s="198" customFormat="1" ht="15.75" customHeight="1">
      <c r="D39574" s="199"/>
    </row>
    <row r="39576" spans="4:4" s="198" customFormat="1" ht="15.75" customHeight="1">
      <c r="D39576" s="199"/>
    </row>
    <row r="39578" spans="4:4" s="198" customFormat="1" ht="15.75" customHeight="1">
      <c r="D39578" s="199"/>
    </row>
    <row r="39580" spans="4:4" s="198" customFormat="1" ht="15.75" customHeight="1">
      <c r="D39580" s="199"/>
    </row>
    <row r="39582" spans="4:4" s="198" customFormat="1" ht="15.75" customHeight="1">
      <c r="D39582" s="199"/>
    </row>
    <row r="39584" spans="4:4" s="198" customFormat="1" ht="15.75" customHeight="1">
      <c r="D39584" s="199"/>
    </row>
    <row r="39586" spans="4:4" s="198" customFormat="1" ht="15.75" customHeight="1">
      <c r="D39586" s="199"/>
    </row>
    <row r="39588" spans="4:4" s="198" customFormat="1" ht="15.75" customHeight="1">
      <c r="D39588" s="199"/>
    </row>
    <row r="39590" spans="4:4" s="198" customFormat="1" ht="15.75" customHeight="1">
      <c r="D39590" s="199"/>
    </row>
    <row r="39592" spans="4:4" s="198" customFormat="1" ht="15.75" customHeight="1">
      <c r="D39592" s="199"/>
    </row>
    <row r="39594" spans="4:4" s="198" customFormat="1" ht="15.75" customHeight="1">
      <c r="D39594" s="199"/>
    </row>
    <row r="39596" spans="4:4" s="198" customFormat="1" ht="15.75" customHeight="1">
      <c r="D39596" s="199"/>
    </row>
    <row r="39598" spans="4:4" s="198" customFormat="1" ht="15.75" customHeight="1">
      <c r="D39598" s="199"/>
    </row>
    <row r="39600" spans="4:4" s="198" customFormat="1" ht="15.75" customHeight="1">
      <c r="D39600" s="199"/>
    </row>
    <row r="39602" spans="4:4" s="198" customFormat="1" ht="15.75" customHeight="1">
      <c r="D39602" s="199"/>
    </row>
    <row r="39604" spans="4:4" s="198" customFormat="1" ht="15.75" customHeight="1">
      <c r="D39604" s="199"/>
    </row>
    <row r="39606" spans="4:4" s="198" customFormat="1" ht="15.75" customHeight="1">
      <c r="D39606" s="199"/>
    </row>
    <row r="39608" spans="4:4" s="198" customFormat="1" ht="15.75" customHeight="1">
      <c r="D39608" s="199"/>
    </row>
    <row r="39610" spans="4:4" s="198" customFormat="1" ht="15.75" customHeight="1">
      <c r="D39610" s="199"/>
    </row>
    <row r="39612" spans="4:4" s="198" customFormat="1" ht="15.75" customHeight="1">
      <c r="D39612" s="199"/>
    </row>
    <row r="39614" spans="4:4" s="198" customFormat="1" ht="15.75" customHeight="1">
      <c r="D39614" s="199"/>
    </row>
    <row r="39616" spans="4:4" s="198" customFormat="1" ht="15.75" customHeight="1">
      <c r="D39616" s="199"/>
    </row>
    <row r="39618" spans="4:4" s="198" customFormat="1" ht="15.75" customHeight="1">
      <c r="D39618" s="199"/>
    </row>
    <row r="39620" spans="4:4" s="198" customFormat="1" ht="15.75" customHeight="1">
      <c r="D39620" s="199"/>
    </row>
    <row r="39622" spans="4:4" s="198" customFormat="1" ht="15.75" customHeight="1">
      <c r="D39622" s="199"/>
    </row>
    <row r="39624" spans="4:4" s="198" customFormat="1" ht="15.75" customHeight="1">
      <c r="D39624" s="199"/>
    </row>
    <row r="39626" spans="4:4" s="198" customFormat="1" ht="15.75" customHeight="1">
      <c r="D39626" s="199"/>
    </row>
    <row r="39628" spans="4:4" s="198" customFormat="1" ht="15.75" customHeight="1">
      <c r="D39628" s="199"/>
    </row>
    <row r="39630" spans="4:4" s="198" customFormat="1" ht="15.75" customHeight="1">
      <c r="D39630" s="199"/>
    </row>
    <row r="39632" spans="4:4" s="198" customFormat="1" ht="15.75" customHeight="1">
      <c r="D39632" s="199"/>
    </row>
    <row r="39634" spans="4:4" s="198" customFormat="1" ht="15.75" customHeight="1">
      <c r="D39634" s="199"/>
    </row>
    <row r="39636" spans="4:4" s="198" customFormat="1" ht="15.75" customHeight="1">
      <c r="D39636" s="199"/>
    </row>
    <row r="39638" spans="4:4" s="198" customFormat="1" ht="15.75" customHeight="1">
      <c r="D39638" s="199"/>
    </row>
    <row r="39640" spans="4:4" s="198" customFormat="1" ht="15.75" customHeight="1">
      <c r="D39640" s="199"/>
    </row>
    <row r="39642" spans="4:4" s="198" customFormat="1" ht="15.75" customHeight="1">
      <c r="D39642" s="199"/>
    </row>
    <row r="39644" spans="4:4" s="198" customFormat="1" ht="15.75" customHeight="1">
      <c r="D39644" s="199"/>
    </row>
    <row r="39646" spans="4:4" s="198" customFormat="1" ht="15.75" customHeight="1">
      <c r="D39646" s="199"/>
    </row>
    <row r="39648" spans="4:4" s="198" customFormat="1" ht="15.75" customHeight="1">
      <c r="D39648" s="199"/>
    </row>
    <row r="39650" spans="4:4" s="198" customFormat="1" ht="15.75" customHeight="1">
      <c r="D39650" s="199"/>
    </row>
    <row r="39652" spans="4:4" s="198" customFormat="1" ht="15.75" customHeight="1">
      <c r="D39652" s="199"/>
    </row>
    <row r="39654" spans="4:4" s="198" customFormat="1" ht="15.75" customHeight="1">
      <c r="D39654" s="199"/>
    </row>
    <row r="39656" spans="4:4" s="198" customFormat="1" ht="15.75" customHeight="1">
      <c r="D39656" s="199"/>
    </row>
    <row r="39658" spans="4:4" s="198" customFormat="1" ht="15.75" customHeight="1">
      <c r="D39658" s="199"/>
    </row>
    <row r="39660" spans="4:4" s="198" customFormat="1" ht="15.75" customHeight="1">
      <c r="D39660" s="199"/>
    </row>
    <row r="39662" spans="4:4" s="198" customFormat="1" ht="15.75" customHeight="1">
      <c r="D39662" s="199"/>
    </row>
    <row r="39664" spans="4:4" s="198" customFormat="1" ht="15.75" customHeight="1">
      <c r="D39664" s="199"/>
    </row>
    <row r="39666" spans="4:4" s="198" customFormat="1" ht="15.75" customHeight="1">
      <c r="D39666" s="199"/>
    </row>
    <row r="39668" spans="4:4" s="198" customFormat="1" ht="15.75" customHeight="1">
      <c r="D39668" s="199"/>
    </row>
    <row r="39670" spans="4:4" s="198" customFormat="1" ht="15.75" customHeight="1">
      <c r="D39670" s="199"/>
    </row>
    <row r="39672" spans="4:4" s="198" customFormat="1" ht="15.75" customHeight="1">
      <c r="D39672" s="199"/>
    </row>
    <row r="39674" spans="4:4" s="198" customFormat="1" ht="15.75" customHeight="1">
      <c r="D39674" s="199"/>
    </row>
    <row r="39676" spans="4:4" s="198" customFormat="1" ht="15.75" customHeight="1">
      <c r="D39676" s="199"/>
    </row>
    <row r="39678" spans="4:4" s="198" customFormat="1" ht="15.75" customHeight="1">
      <c r="D39678" s="199"/>
    </row>
    <row r="39680" spans="4:4" s="198" customFormat="1" ht="15.75" customHeight="1">
      <c r="D39680" s="199"/>
    </row>
    <row r="39682" spans="4:4" s="198" customFormat="1" ht="15.75" customHeight="1">
      <c r="D39682" s="199"/>
    </row>
    <row r="39684" spans="4:4" s="198" customFormat="1" ht="15.75" customHeight="1">
      <c r="D39684" s="199"/>
    </row>
    <row r="39686" spans="4:4" s="198" customFormat="1" ht="15.75" customHeight="1">
      <c r="D39686" s="199"/>
    </row>
    <row r="39688" spans="4:4" s="198" customFormat="1" ht="15.75" customHeight="1">
      <c r="D39688" s="199"/>
    </row>
    <row r="39690" spans="4:4" s="198" customFormat="1" ht="15.75" customHeight="1">
      <c r="D39690" s="199"/>
    </row>
    <row r="39692" spans="4:4" s="198" customFormat="1" ht="15.75" customHeight="1">
      <c r="D39692" s="199"/>
    </row>
    <row r="39694" spans="4:4" s="198" customFormat="1" ht="15.75" customHeight="1">
      <c r="D39694" s="199"/>
    </row>
    <row r="39696" spans="4:4" s="198" customFormat="1" ht="15.75" customHeight="1">
      <c r="D39696" s="199"/>
    </row>
    <row r="39698" spans="4:4" s="198" customFormat="1" ht="15.75" customHeight="1">
      <c r="D39698" s="199"/>
    </row>
    <row r="39700" spans="4:4" s="198" customFormat="1" ht="15.75" customHeight="1">
      <c r="D39700" s="199"/>
    </row>
    <row r="39702" spans="4:4" s="198" customFormat="1" ht="15.75" customHeight="1">
      <c r="D39702" s="199"/>
    </row>
    <row r="39704" spans="4:4" s="198" customFormat="1" ht="15.75" customHeight="1">
      <c r="D39704" s="199"/>
    </row>
    <row r="39706" spans="4:4" s="198" customFormat="1" ht="15.75" customHeight="1">
      <c r="D39706" s="199"/>
    </row>
    <row r="39708" spans="4:4" s="198" customFormat="1" ht="15.75" customHeight="1">
      <c r="D39708" s="199"/>
    </row>
    <row r="39710" spans="4:4" s="198" customFormat="1" ht="15.75" customHeight="1">
      <c r="D39710" s="199"/>
    </row>
    <row r="39712" spans="4:4" s="198" customFormat="1" ht="15.75" customHeight="1">
      <c r="D39712" s="199"/>
    </row>
    <row r="39714" spans="4:4" s="198" customFormat="1" ht="15.75" customHeight="1">
      <c r="D39714" s="199"/>
    </row>
    <row r="39716" spans="4:4" s="198" customFormat="1" ht="15.75" customHeight="1">
      <c r="D39716" s="199"/>
    </row>
    <row r="39718" spans="4:4" s="198" customFormat="1" ht="15.75" customHeight="1">
      <c r="D39718" s="199"/>
    </row>
    <row r="39720" spans="4:4" s="198" customFormat="1" ht="15.75" customHeight="1">
      <c r="D39720" s="199"/>
    </row>
    <row r="39722" spans="4:4" s="198" customFormat="1" ht="15.75" customHeight="1">
      <c r="D39722" s="199"/>
    </row>
    <row r="39724" spans="4:4" s="198" customFormat="1" ht="15.75" customHeight="1">
      <c r="D39724" s="199"/>
    </row>
    <row r="39726" spans="4:4" s="198" customFormat="1" ht="15.75" customHeight="1">
      <c r="D39726" s="199"/>
    </row>
    <row r="39728" spans="4:4" s="198" customFormat="1" ht="15.75" customHeight="1">
      <c r="D39728" s="199"/>
    </row>
    <row r="39730" spans="4:4" s="198" customFormat="1" ht="15.75" customHeight="1">
      <c r="D39730" s="199"/>
    </row>
    <row r="39732" spans="4:4" s="198" customFormat="1" ht="15.75" customHeight="1">
      <c r="D39732" s="199"/>
    </row>
    <row r="39734" spans="4:4" s="198" customFormat="1" ht="15.75" customHeight="1">
      <c r="D39734" s="199"/>
    </row>
    <row r="39736" spans="4:4" s="198" customFormat="1" ht="15.75" customHeight="1">
      <c r="D39736" s="199"/>
    </row>
    <row r="39738" spans="4:4" s="198" customFormat="1" ht="15.75" customHeight="1">
      <c r="D39738" s="199"/>
    </row>
    <row r="39740" spans="4:4" s="198" customFormat="1" ht="15.75" customHeight="1">
      <c r="D39740" s="199"/>
    </row>
    <row r="39742" spans="4:4" s="198" customFormat="1" ht="15.75" customHeight="1">
      <c r="D39742" s="199"/>
    </row>
    <row r="39744" spans="4:4" s="198" customFormat="1" ht="15.75" customHeight="1">
      <c r="D39744" s="199"/>
    </row>
    <row r="39746" spans="4:4" s="198" customFormat="1" ht="15.75" customHeight="1">
      <c r="D39746" s="199"/>
    </row>
    <row r="39748" spans="4:4" s="198" customFormat="1" ht="15.75" customHeight="1">
      <c r="D39748" s="199"/>
    </row>
    <row r="39750" spans="4:4" s="198" customFormat="1" ht="15.75" customHeight="1">
      <c r="D39750" s="199"/>
    </row>
    <row r="39752" spans="4:4" s="198" customFormat="1" ht="15.75" customHeight="1">
      <c r="D39752" s="199"/>
    </row>
    <row r="39754" spans="4:4" s="198" customFormat="1" ht="15.75" customHeight="1">
      <c r="D39754" s="199"/>
    </row>
    <row r="39756" spans="4:4" s="198" customFormat="1" ht="15.75" customHeight="1">
      <c r="D39756" s="199"/>
    </row>
    <row r="39758" spans="4:4" s="198" customFormat="1" ht="15.75" customHeight="1">
      <c r="D39758" s="199"/>
    </row>
    <row r="39760" spans="4:4" s="198" customFormat="1" ht="15.75" customHeight="1">
      <c r="D39760" s="199"/>
    </row>
    <row r="39762" spans="4:4" s="198" customFormat="1" ht="15.75" customHeight="1">
      <c r="D39762" s="199"/>
    </row>
    <row r="39764" spans="4:4" s="198" customFormat="1" ht="15.75" customHeight="1">
      <c r="D39764" s="199"/>
    </row>
    <row r="39766" spans="4:4" s="198" customFormat="1" ht="15.75" customHeight="1">
      <c r="D39766" s="199"/>
    </row>
    <row r="39768" spans="4:4" s="198" customFormat="1" ht="15.75" customHeight="1">
      <c r="D39768" s="199"/>
    </row>
    <row r="39770" spans="4:4" s="198" customFormat="1" ht="15.75" customHeight="1">
      <c r="D39770" s="199"/>
    </row>
    <row r="39772" spans="4:4" s="198" customFormat="1" ht="15.75" customHeight="1">
      <c r="D39772" s="199"/>
    </row>
    <row r="39774" spans="4:4" s="198" customFormat="1" ht="15.75" customHeight="1">
      <c r="D39774" s="199"/>
    </row>
    <row r="39776" spans="4:4" s="198" customFormat="1" ht="15.75" customHeight="1">
      <c r="D39776" s="199"/>
    </row>
    <row r="39778" spans="4:4" s="198" customFormat="1" ht="15.75" customHeight="1">
      <c r="D39778" s="199"/>
    </row>
    <row r="39780" spans="4:4" s="198" customFormat="1" ht="15.75" customHeight="1">
      <c r="D39780" s="199"/>
    </row>
    <row r="39782" spans="4:4" s="198" customFormat="1" ht="15.75" customHeight="1">
      <c r="D39782" s="199"/>
    </row>
    <row r="39784" spans="4:4" s="198" customFormat="1" ht="15.75" customHeight="1">
      <c r="D39784" s="199"/>
    </row>
    <row r="39786" spans="4:4" s="198" customFormat="1" ht="15.75" customHeight="1">
      <c r="D39786" s="199"/>
    </row>
    <row r="39788" spans="4:4" s="198" customFormat="1" ht="15.75" customHeight="1">
      <c r="D39788" s="199"/>
    </row>
    <row r="39790" spans="4:4" s="198" customFormat="1" ht="15.75" customHeight="1">
      <c r="D39790" s="199"/>
    </row>
    <row r="39792" spans="4:4" s="198" customFormat="1" ht="15.75" customHeight="1">
      <c r="D39792" s="199"/>
    </row>
    <row r="39794" spans="4:4" s="198" customFormat="1" ht="15.75" customHeight="1">
      <c r="D39794" s="199"/>
    </row>
    <row r="39796" spans="4:4" s="198" customFormat="1" ht="15.75" customHeight="1">
      <c r="D39796" s="199"/>
    </row>
    <row r="39798" spans="4:4" s="198" customFormat="1" ht="15.75" customHeight="1">
      <c r="D39798" s="199"/>
    </row>
    <row r="39800" spans="4:4" s="198" customFormat="1" ht="15.75" customHeight="1">
      <c r="D39800" s="199"/>
    </row>
    <row r="39802" spans="4:4" s="198" customFormat="1" ht="15.75" customHeight="1">
      <c r="D39802" s="199"/>
    </row>
    <row r="39804" spans="4:4" s="198" customFormat="1" ht="15.75" customHeight="1">
      <c r="D39804" s="199"/>
    </row>
    <row r="39806" spans="4:4" s="198" customFormat="1" ht="15.75" customHeight="1">
      <c r="D39806" s="199"/>
    </row>
    <row r="39808" spans="4:4" s="198" customFormat="1" ht="15.75" customHeight="1">
      <c r="D39808" s="199"/>
    </row>
    <row r="39810" spans="4:4" s="198" customFormat="1" ht="15.75" customHeight="1">
      <c r="D39810" s="199"/>
    </row>
    <row r="39812" spans="4:4" s="198" customFormat="1" ht="15.75" customHeight="1">
      <c r="D39812" s="199"/>
    </row>
    <row r="39814" spans="4:4" s="198" customFormat="1" ht="15.75" customHeight="1">
      <c r="D39814" s="199"/>
    </row>
    <row r="39816" spans="4:4" s="198" customFormat="1" ht="15.75" customHeight="1">
      <c r="D39816" s="199"/>
    </row>
    <row r="39818" spans="4:4" s="198" customFormat="1" ht="15.75" customHeight="1">
      <c r="D39818" s="199"/>
    </row>
    <row r="39820" spans="4:4" s="198" customFormat="1" ht="15.75" customHeight="1">
      <c r="D39820" s="199"/>
    </row>
    <row r="39822" spans="4:4" s="198" customFormat="1" ht="15.75" customHeight="1">
      <c r="D39822" s="199"/>
    </row>
    <row r="39824" spans="4:4" s="198" customFormat="1" ht="15.75" customHeight="1">
      <c r="D39824" s="199"/>
    </row>
    <row r="39826" spans="4:4" s="198" customFormat="1" ht="15.75" customHeight="1">
      <c r="D39826" s="199"/>
    </row>
    <row r="39828" spans="4:4" s="198" customFormat="1" ht="15.75" customHeight="1">
      <c r="D39828" s="199"/>
    </row>
    <row r="39830" spans="4:4" s="198" customFormat="1" ht="15.75" customHeight="1">
      <c r="D39830" s="199"/>
    </row>
    <row r="39832" spans="4:4" s="198" customFormat="1" ht="15.75" customHeight="1">
      <c r="D39832" s="199"/>
    </row>
    <row r="39834" spans="4:4" s="198" customFormat="1" ht="15.75" customHeight="1">
      <c r="D39834" s="199"/>
    </row>
    <row r="39836" spans="4:4" s="198" customFormat="1" ht="15.75" customHeight="1">
      <c r="D39836" s="199"/>
    </row>
    <row r="39838" spans="4:4" s="198" customFormat="1" ht="15.75" customHeight="1">
      <c r="D39838" s="199"/>
    </row>
    <row r="39840" spans="4:4" s="198" customFormat="1" ht="15.75" customHeight="1">
      <c r="D39840" s="199"/>
    </row>
    <row r="39842" spans="4:4" s="198" customFormat="1" ht="15.75" customHeight="1">
      <c r="D39842" s="199"/>
    </row>
    <row r="39844" spans="4:4" s="198" customFormat="1" ht="15.75" customHeight="1">
      <c r="D39844" s="199"/>
    </row>
    <row r="39846" spans="4:4" s="198" customFormat="1" ht="15.75" customHeight="1">
      <c r="D39846" s="199"/>
    </row>
    <row r="39848" spans="4:4" s="198" customFormat="1" ht="15.75" customHeight="1">
      <c r="D39848" s="199"/>
    </row>
    <row r="39850" spans="4:4" s="198" customFormat="1" ht="15.75" customHeight="1">
      <c r="D39850" s="199"/>
    </row>
    <row r="39852" spans="4:4" s="198" customFormat="1" ht="15.75" customHeight="1">
      <c r="D39852" s="199"/>
    </row>
    <row r="39854" spans="4:4" s="198" customFormat="1" ht="15.75" customHeight="1">
      <c r="D39854" s="199"/>
    </row>
    <row r="39856" spans="4:4" s="198" customFormat="1" ht="15.75" customHeight="1">
      <c r="D39856" s="199"/>
    </row>
    <row r="39858" spans="4:4" s="198" customFormat="1" ht="15.75" customHeight="1">
      <c r="D39858" s="199"/>
    </row>
    <row r="39860" spans="4:4" s="198" customFormat="1" ht="15.75" customHeight="1">
      <c r="D39860" s="199"/>
    </row>
    <row r="39862" spans="4:4" s="198" customFormat="1" ht="15.75" customHeight="1">
      <c r="D39862" s="199"/>
    </row>
    <row r="39864" spans="4:4" s="198" customFormat="1" ht="15.75" customHeight="1">
      <c r="D39864" s="199"/>
    </row>
    <row r="39866" spans="4:4" s="198" customFormat="1" ht="15.75" customHeight="1">
      <c r="D39866" s="199"/>
    </row>
    <row r="39868" spans="4:4" s="198" customFormat="1" ht="15.75" customHeight="1">
      <c r="D39868" s="199"/>
    </row>
    <row r="39870" spans="4:4" s="198" customFormat="1" ht="15.75" customHeight="1">
      <c r="D39870" s="199"/>
    </row>
    <row r="39872" spans="4:4" s="198" customFormat="1" ht="15.75" customHeight="1">
      <c r="D39872" s="199"/>
    </row>
    <row r="39874" spans="4:4" s="198" customFormat="1" ht="15.75" customHeight="1">
      <c r="D39874" s="199"/>
    </row>
    <row r="39876" spans="4:4" s="198" customFormat="1" ht="15.75" customHeight="1">
      <c r="D39876" s="199"/>
    </row>
    <row r="39878" spans="4:4" s="198" customFormat="1" ht="15.75" customHeight="1">
      <c r="D39878" s="199"/>
    </row>
    <row r="39880" spans="4:4" s="198" customFormat="1" ht="15.75" customHeight="1">
      <c r="D39880" s="199"/>
    </row>
    <row r="39882" spans="4:4" s="198" customFormat="1" ht="15.75" customHeight="1">
      <c r="D39882" s="199"/>
    </row>
    <row r="39884" spans="4:4" s="198" customFormat="1" ht="15.75" customHeight="1">
      <c r="D39884" s="199"/>
    </row>
    <row r="39886" spans="4:4" s="198" customFormat="1" ht="15.75" customHeight="1">
      <c r="D39886" s="199"/>
    </row>
    <row r="39888" spans="4:4" s="198" customFormat="1" ht="15.75" customHeight="1">
      <c r="D39888" s="199"/>
    </row>
    <row r="39890" spans="4:4" s="198" customFormat="1" ht="15.75" customHeight="1">
      <c r="D39890" s="199"/>
    </row>
    <row r="39892" spans="4:4" s="198" customFormat="1" ht="15.75" customHeight="1">
      <c r="D39892" s="199"/>
    </row>
    <row r="39894" spans="4:4" s="198" customFormat="1" ht="15.75" customHeight="1">
      <c r="D39894" s="199"/>
    </row>
    <row r="39896" spans="4:4" s="198" customFormat="1" ht="15.75" customHeight="1">
      <c r="D39896" s="199"/>
    </row>
    <row r="39898" spans="4:4" s="198" customFormat="1" ht="15.75" customHeight="1">
      <c r="D39898" s="199"/>
    </row>
    <row r="39900" spans="4:4" s="198" customFormat="1" ht="15.75" customHeight="1">
      <c r="D39900" s="199"/>
    </row>
    <row r="39902" spans="4:4" s="198" customFormat="1" ht="15.75" customHeight="1">
      <c r="D39902" s="199"/>
    </row>
    <row r="39904" spans="4:4" s="198" customFormat="1" ht="15.75" customHeight="1">
      <c r="D39904" s="199"/>
    </row>
    <row r="39906" spans="4:4" s="198" customFormat="1" ht="15.75" customHeight="1">
      <c r="D39906" s="199"/>
    </row>
    <row r="39908" spans="4:4" s="198" customFormat="1" ht="15.75" customHeight="1">
      <c r="D39908" s="199"/>
    </row>
    <row r="39910" spans="4:4" s="198" customFormat="1" ht="15.75" customHeight="1">
      <c r="D39910" s="199"/>
    </row>
    <row r="39912" spans="4:4" s="198" customFormat="1" ht="15.75" customHeight="1">
      <c r="D39912" s="199"/>
    </row>
    <row r="39914" spans="4:4" s="198" customFormat="1" ht="15.75" customHeight="1">
      <c r="D39914" s="199"/>
    </row>
    <row r="39916" spans="4:4" s="198" customFormat="1" ht="15.75" customHeight="1">
      <c r="D39916" s="199"/>
    </row>
    <row r="39918" spans="4:4" s="198" customFormat="1" ht="15.75" customHeight="1">
      <c r="D39918" s="199"/>
    </row>
    <row r="39920" spans="4:4" s="198" customFormat="1" ht="15.75" customHeight="1">
      <c r="D39920" s="199"/>
    </row>
    <row r="39922" spans="4:4" s="198" customFormat="1" ht="15.75" customHeight="1">
      <c r="D39922" s="199"/>
    </row>
    <row r="39924" spans="4:4" s="198" customFormat="1" ht="15.75" customHeight="1">
      <c r="D39924" s="199"/>
    </row>
    <row r="39926" spans="4:4" s="198" customFormat="1" ht="15.75" customHeight="1">
      <c r="D39926" s="199"/>
    </row>
    <row r="39928" spans="4:4" s="198" customFormat="1" ht="15.75" customHeight="1">
      <c r="D39928" s="199"/>
    </row>
    <row r="39930" spans="4:4" s="198" customFormat="1" ht="15.75" customHeight="1">
      <c r="D39930" s="199"/>
    </row>
    <row r="39932" spans="4:4" s="198" customFormat="1" ht="15.75" customHeight="1">
      <c r="D39932" s="199"/>
    </row>
    <row r="39934" spans="4:4" s="198" customFormat="1" ht="15.75" customHeight="1">
      <c r="D39934" s="199"/>
    </row>
    <row r="39936" spans="4:4" s="198" customFormat="1" ht="15.75" customHeight="1">
      <c r="D39936" s="199"/>
    </row>
    <row r="39938" spans="4:4" s="198" customFormat="1" ht="15.75" customHeight="1">
      <c r="D39938" s="199"/>
    </row>
    <row r="39940" spans="4:4" s="198" customFormat="1" ht="15.75" customHeight="1">
      <c r="D39940" s="199"/>
    </row>
    <row r="39942" spans="4:4" s="198" customFormat="1" ht="15.75" customHeight="1">
      <c r="D39942" s="199"/>
    </row>
    <row r="39944" spans="4:4" s="198" customFormat="1" ht="15.75" customHeight="1">
      <c r="D39944" s="199"/>
    </row>
    <row r="39946" spans="4:4" s="198" customFormat="1" ht="15.75" customHeight="1">
      <c r="D39946" s="199"/>
    </row>
    <row r="39948" spans="4:4" s="198" customFormat="1" ht="15.75" customHeight="1">
      <c r="D39948" s="199"/>
    </row>
    <row r="39950" spans="4:4" s="198" customFormat="1" ht="15.75" customHeight="1">
      <c r="D39950" s="199"/>
    </row>
    <row r="39952" spans="4:4" s="198" customFormat="1" ht="15.75" customHeight="1">
      <c r="D39952" s="199"/>
    </row>
    <row r="39954" spans="4:4" s="198" customFormat="1" ht="15.75" customHeight="1">
      <c r="D39954" s="199"/>
    </row>
    <row r="39956" spans="4:4" s="198" customFormat="1" ht="15.75" customHeight="1">
      <c r="D39956" s="199"/>
    </row>
    <row r="39958" spans="4:4" s="198" customFormat="1" ht="15.75" customHeight="1">
      <c r="D39958" s="199"/>
    </row>
    <row r="39960" spans="4:4" s="198" customFormat="1" ht="15.75" customHeight="1">
      <c r="D39960" s="199"/>
    </row>
    <row r="39962" spans="4:4" s="198" customFormat="1" ht="15.75" customHeight="1">
      <c r="D39962" s="199"/>
    </row>
    <row r="39964" spans="4:4" s="198" customFormat="1" ht="15.75" customHeight="1">
      <c r="D39964" s="199"/>
    </row>
    <row r="39966" spans="4:4" s="198" customFormat="1" ht="15.75" customHeight="1">
      <c r="D39966" s="199"/>
    </row>
    <row r="39968" spans="4:4" s="198" customFormat="1" ht="15.75" customHeight="1">
      <c r="D39968" s="199"/>
    </row>
    <row r="39970" spans="4:4" s="198" customFormat="1" ht="15.75" customHeight="1">
      <c r="D39970" s="199"/>
    </row>
    <row r="39972" spans="4:4" s="198" customFormat="1" ht="15.75" customHeight="1">
      <c r="D39972" s="199"/>
    </row>
    <row r="39974" spans="4:4" s="198" customFormat="1" ht="15.75" customHeight="1">
      <c r="D39974" s="199"/>
    </row>
    <row r="39976" spans="4:4" s="198" customFormat="1" ht="15.75" customHeight="1">
      <c r="D39976" s="199"/>
    </row>
    <row r="39978" spans="4:4" s="198" customFormat="1" ht="15.75" customHeight="1">
      <c r="D39978" s="199"/>
    </row>
    <row r="39980" spans="4:4" s="198" customFormat="1" ht="15.75" customHeight="1">
      <c r="D39980" s="199"/>
    </row>
    <row r="39982" spans="4:4" s="198" customFormat="1" ht="15.75" customHeight="1">
      <c r="D39982" s="199"/>
    </row>
    <row r="39984" spans="4:4" s="198" customFormat="1" ht="15.75" customHeight="1">
      <c r="D39984" s="199"/>
    </row>
    <row r="39986" spans="4:4" s="198" customFormat="1" ht="15.75" customHeight="1">
      <c r="D39986" s="199"/>
    </row>
    <row r="39988" spans="4:4" s="198" customFormat="1" ht="15.75" customHeight="1">
      <c r="D39988" s="199"/>
    </row>
    <row r="39990" spans="4:4" s="198" customFormat="1" ht="15.75" customHeight="1">
      <c r="D39990" s="199"/>
    </row>
    <row r="39992" spans="4:4" s="198" customFormat="1" ht="15.75" customHeight="1">
      <c r="D39992" s="199"/>
    </row>
    <row r="39994" spans="4:4" s="198" customFormat="1" ht="15.75" customHeight="1">
      <c r="D39994" s="199"/>
    </row>
    <row r="39996" spans="4:4" s="198" customFormat="1" ht="15.75" customHeight="1">
      <c r="D39996" s="199"/>
    </row>
    <row r="39998" spans="4:4" s="198" customFormat="1" ht="15.75" customHeight="1">
      <c r="D39998" s="199"/>
    </row>
    <row r="40000" spans="4:4" s="198" customFormat="1" ht="15.75" customHeight="1">
      <c r="D40000" s="199"/>
    </row>
    <row r="40002" spans="4:4" s="198" customFormat="1" ht="15.75" customHeight="1">
      <c r="D40002" s="199"/>
    </row>
    <row r="40004" spans="4:4" s="198" customFormat="1" ht="15.75" customHeight="1">
      <c r="D40004" s="199"/>
    </row>
    <row r="40006" spans="4:4" s="198" customFormat="1" ht="15.75" customHeight="1">
      <c r="D40006" s="199"/>
    </row>
    <row r="40008" spans="4:4" s="198" customFormat="1" ht="15.75" customHeight="1">
      <c r="D40008" s="199"/>
    </row>
    <row r="40010" spans="4:4" s="198" customFormat="1" ht="15.75" customHeight="1">
      <c r="D40010" s="199"/>
    </row>
    <row r="40012" spans="4:4" s="198" customFormat="1" ht="15.75" customHeight="1">
      <c r="D40012" s="199"/>
    </row>
    <row r="40014" spans="4:4" s="198" customFormat="1" ht="15.75" customHeight="1">
      <c r="D40014" s="199"/>
    </row>
    <row r="40016" spans="4:4" s="198" customFormat="1" ht="15.75" customHeight="1">
      <c r="D40016" s="199"/>
    </row>
    <row r="40018" spans="4:4" s="198" customFormat="1" ht="15.75" customHeight="1">
      <c r="D40018" s="199"/>
    </row>
    <row r="40020" spans="4:4" s="198" customFormat="1" ht="15.75" customHeight="1">
      <c r="D40020" s="199"/>
    </row>
    <row r="40022" spans="4:4" s="198" customFormat="1" ht="15.75" customHeight="1">
      <c r="D40022" s="199"/>
    </row>
    <row r="40024" spans="4:4" s="198" customFormat="1" ht="15.75" customHeight="1">
      <c r="D40024" s="199"/>
    </row>
    <row r="40026" spans="4:4" s="198" customFormat="1" ht="15.75" customHeight="1">
      <c r="D40026" s="199"/>
    </row>
    <row r="40028" spans="4:4" s="198" customFormat="1" ht="15.75" customHeight="1">
      <c r="D40028" s="199"/>
    </row>
    <row r="40030" spans="4:4" s="198" customFormat="1" ht="15.75" customHeight="1">
      <c r="D40030" s="199"/>
    </row>
    <row r="40032" spans="4:4" s="198" customFormat="1" ht="15.75" customHeight="1">
      <c r="D40032" s="199"/>
    </row>
    <row r="40034" spans="4:4" s="198" customFormat="1" ht="15.75" customHeight="1">
      <c r="D40034" s="199"/>
    </row>
    <row r="40036" spans="4:4" s="198" customFormat="1" ht="15.75" customHeight="1">
      <c r="D40036" s="199"/>
    </row>
    <row r="40038" spans="4:4" s="198" customFormat="1" ht="15.75" customHeight="1">
      <c r="D40038" s="199"/>
    </row>
    <row r="40040" spans="4:4" s="198" customFormat="1" ht="15.75" customHeight="1">
      <c r="D40040" s="199"/>
    </row>
    <row r="40042" spans="4:4" s="198" customFormat="1" ht="15.75" customHeight="1">
      <c r="D40042" s="199"/>
    </row>
    <row r="40044" spans="4:4" s="198" customFormat="1" ht="15.75" customHeight="1">
      <c r="D40044" s="199"/>
    </row>
    <row r="40046" spans="4:4" s="198" customFormat="1" ht="15.75" customHeight="1">
      <c r="D40046" s="199"/>
    </row>
    <row r="40048" spans="4:4" s="198" customFormat="1" ht="15.75" customHeight="1">
      <c r="D40048" s="199"/>
    </row>
    <row r="40050" spans="4:4" s="198" customFormat="1" ht="15.75" customHeight="1">
      <c r="D40050" s="199"/>
    </row>
    <row r="40052" spans="4:4" s="198" customFormat="1" ht="15.75" customHeight="1">
      <c r="D40052" s="199"/>
    </row>
    <row r="40054" spans="4:4" s="198" customFormat="1" ht="15.75" customHeight="1">
      <c r="D40054" s="199"/>
    </row>
    <row r="40056" spans="4:4" s="198" customFormat="1" ht="15.75" customHeight="1">
      <c r="D40056" s="199"/>
    </row>
    <row r="40058" spans="4:4" s="198" customFormat="1" ht="15.75" customHeight="1">
      <c r="D40058" s="199"/>
    </row>
    <row r="40060" spans="4:4" s="198" customFormat="1" ht="15.75" customHeight="1">
      <c r="D40060" s="199"/>
    </row>
    <row r="40062" spans="4:4" s="198" customFormat="1" ht="15.75" customHeight="1">
      <c r="D40062" s="199"/>
    </row>
    <row r="40064" spans="4:4" s="198" customFormat="1" ht="15.75" customHeight="1">
      <c r="D40064" s="199"/>
    </row>
    <row r="40066" spans="4:4" s="198" customFormat="1" ht="15.75" customHeight="1">
      <c r="D40066" s="199"/>
    </row>
    <row r="40068" spans="4:4" s="198" customFormat="1" ht="15.75" customHeight="1">
      <c r="D40068" s="199"/>
    </row>
    <row r="40070" spans="4:4" s="198" customFormat="1" ht="15.75" customHeight="1">
      <c r="D40070" s="199"/>
    </row>
    <row r="40072" spans="4:4" s="198" customFormat="1" ht="15.75" customHeight="1">
      <c r="D40072" s="199"/>
    </row>
    <row r="40074" spans="4:4" s="198" customFormat="1" ht="15.75" customHeight="1">
      <c r="D40074" s="199"/>
    </row>
    <row r="40076" spans="4:4" s="198" customFormat="1" ht="15.75" customHeight="1">
      <c r="D40076" s="199"/>
    </row>
    <row r="40078" spans="4:4" s="198" customFormat="1" ht="15.75" customHeight="1">
      <c r="D40078" s="199"/>
    </row>
    <row r="40080" spans="4:4" s="198" customFormat="1" ht="15.75" customHeight="1">
      <c r="D40080" s="199"/>
    </row>
    <row r="40082" spans="4:4" s="198" customFormat="1" ht="15.75" customHeight="1">
      <c r="D40082" s="199"/>
    </row>
    <row r="40084" spans="4:4" s="198" customFormat="1" ht="15.75" customHeight="1">
      <c r="D40084" s="199"/>
    </row>
    <row r="40086" spans="4:4" s="198" customFormat="1" ht="15.75" customHeight="1">
      <c r="D40086" s="199"/>
    </row>
    <row r="40088" spans="4:4" s="198" customFormat="1" ht="15.75" customHeight="1">
      <c r="D40088" s="199"/>
    </row>
    <row r="40090" spans="4:4" s="198" customFormat="1" ht="15.75" customHeight="1">
      <c r="D40090" s="199"/>
    </row>
    <row r="40092" spans="4:4" s="198" customFormat="1" ht="15.75" customHeight="1">
      <c r="D40092" s="199"/>
    </row>
    <row r="40094" spans="4:4" s="198" customFormat="1" ht="15.75" customHeight="1">
      <c r="D40094" s="199"/>
    </row>
    <row r="40096" spans="4:4" s="198" customFormat="1" ht="15.75" customHeight="1">
      <c r="D40096" s="199"/>
    </row>
    <row r="40098" spans="4:4" s="198" customFormat="1" ht="15.75" customHeight="1">
      <c r="D40098" s="199"/>
    </row>
    <row r="40100" spans="4:4" s="198" customFormat="1" ht="15.75" customHeight="1">
      <c r="D40100" s="199"/>
    </row>
    <row r="40102" spans="4:4" s="198" customFormat="1" ht="15.75" customHeight="1">
      <c r="D40102" s="199"/>
    </row>
    <row r="40104" spans="4:4" s="198" customFormat="1" ht="15.75" customHeight="1">
      <c r="D40104" s="199"/>
    </row>
    <row r="40106" spans="4:4" s="198" customFormat="1" ht="15.75" customHeight="1">
      <c r="D40106" s="199"/>
    </row>
    <row r="40108" spans="4:4" s="198" customFormat="1" ht="15.75" customHeight="1">
      <c r="D40108" s="199"/>
    </row>
    <row r="40110" spans="4:4" s="198" customFormat="1" ht="15.75" customHeight="1">
      <c r="D40110" s="199"/>
    </row>
    <row r="40112" spans="4:4" s="198" customFormat="1" ht="15.75" customHeight="1">
      <c r="D40112" s="199"/>
    </row>
    <row r="40114" spans="4:4" s="198" customFormat="1" ht="15.75" customHeight="1">
      <c r="D40114" s="199"/>
    </row>
    <row r="40116" spans="4:4" s="198" customFormat="1" ht="15.75" customHeight="1">
      <c r="D40116" s="199"/>
    </row>
    <row r="40118" spans="4:4" s="198" customFormat="1" ht="15.75" customHeight="1">
      <c r="D40118" s="199"/>
    </row>
    <row r="40120" spans="4:4" s="198" customFormat="1" ht="15.75" customHeight="1">
      <c r="D40120" s="199"/>
    </row>
    <row r="40122" spans="4:4" s="198" customFormat="1" ht="15.75" customHeight="1">
      <c r="D40122" s="199"/>
    </row>
    <row r="40124" spans="4:4" s="198" customFormat="1" ht="15.75" customHeight="1">
      <c r="D40124" s="199"/>
    </row>
    <row r="40126" spans="4:4" s="198" customFormat="1" ht="15.75" customHeight="1">
      <c r="D40126" s="199"/>
    </row>
    <row r="40128" spans="4:4" s="198" customFormat="1" ht="15.75" customHeight="1">
      <c r="D40128" s="199"/>
    </row>
    <row r="40130" spans="4:4" s="198" customFormat="1" ht="15.75" customHeight="1">
      <c r="D40130" s="199"/>
    </row>
    <row r="40132" spans="4:4" s="198" customFormat="1" ht="15.75" customHeight="1">
      <c r="D40132" s="199"/>
    </row>
    <row r="40134" spans="4:4" s="198" customFormat="1" ht="15.75" customHeight="1">
      <c r="D40134" s="199"/>
    </row>
    <row r="40136" spans="4:4" s="198" customFormat="1" ht="15.75" customHeight="1">
      <c r="D40136" s="199"/>
    </row>
    <row r="40138" spans="4:4" s="198" customFormat="1" ht="15.75" customHeight="1">
      <c r="D40138" s="199"/>
    </row>
    <row r="40140" spans="4:4" s="198" customFormat="1" ht="15.75" customHeight="1">
      <c r="D40140" s="199"/>
    </row>
    <row r="40142" spans="4:4" s="198" customFormat="1" ht="15.75" customHeight="1">
      <c r="D40142" s="199"/>
    </row>
    <row r="40144" spans="4:4" s="198" customFormat="1" ht="15.75" customHeight="1">
      <c r="D40144" s="199"/>
    </row>
    <row r="40146" spans="4:4" s="198" customFormat="1" ht="15.75" customHeight="1">
      <c r="D40146" s="199"/>
    </row>
    <row r="40148" spans="4:4" s="198" customFormat="1" ht="15.75" customHeight="1">
      <c r="D40148" s="199"/>
    </row>
    <row r="40150" spans="4:4" s="198" customFormat="1" ht="15.75" customHeight="1">
      <c r="D40150" s="199"/>
    </row>
    <row r="40152" spans="4:4" s="198" customFormat="1" ht="15.75" customHeight="1">
      <c r="D40152" s="199"/>
    </row>
    <row r="40154" spans="4:4" s="198" customFormat="1" ht="15.75" customHeight="1">
      <c r="D40154" s="199"/>
    </row>
    <row r="40156" spans="4:4" s="198" customFormat="1" ht="15.75" customHeight="1">
      <c r="D40156" s="199"/>
    </row>
    <row r="40158" spans="4:4" s="198" customFormat="1" ht="15.75" customHeight="1">
      <c r="D40158" s="199"/>
    </row>
    <row r="40160" spans="4:4" s="198" customFormat="1" ht="15.75" customHeight="1">
      <c r="D40160" s="199"/>
    </row>
    <row r="40162" spans="4:4" s="198" customFormat="1" ht="15.75" customHeight="1">
      <c r="D40162" s="199"/>
    </row>
    <row r="40164" spans="4:4" s="198" customFormat="1" ht="15.75" customHeight="1">
      <c r="D40164" s="199"/>
    </row>
    <row r="40166" spans="4:4" s="198" customFormat="1" ht="15.75" customHeight="1">
      <c r="D40166" s="199"/>
    </row>
    <row r="40168" spans="4:4" s="198" customFormat="1" ht="15.75" customHeight="1">
      <c r="D40168" s="199"/>
    </row>
    <row r="40170" spans="4:4" s="198" customFormat="1" ht="15.75" customHeight="1">
      <c r="D40170" s="199"/>
    </row>
    <row r="40172" spans="4:4" s="198" customFormat="1" ht="15.75" customHeight="1">
      <c r="D40172" s="199"/>
    </row>
    <row r="40174" spans="4:4" s="198" customFormat="1" ht="15.75" customHeight="1">
      <c r="D40174" s="199"/>
    </row>
    <row r="40176" spans="4:4" s="198" customFormat="1" ht="15.75" customHeight="1">
      <c r="D40176" s="199"/>
    </row>
    <row r="40178" spans="4:4" s="198" customFormat="1" ht="15.75" customHeight="1">
      <c r="D40178" s="199"/>
    </row>
    <row r="40180" spans="4:4" s="198" customFormat="1" ht="15.75" customHeight="1">
      <c r="D40180" s="199"/>
    </row>
    <row r="40182" spans="4:4" s="198" customFormat="1" ht="15.75" customHeight="1">
      <c r="D40182" s="199"/>
    </row>
    <row r="40184" spans="4:4" s="198" customFormat="1" ht="15.75" customHeight="1">
      <c r="D40184" s="199"/>
    </row>
    <row r="40186" spans="4:4" s="198" customFormat="1" ht="15.75" customHeight="1">
      <c r="D40186" s="199"/>
    </row>
    <row r="40188" spans="4:4" s="198" customFormat="1" ht="15.75" customHeight="1">
      <c r="D40188" s="199"/>
    </row>
    <row r="40190" spans="4:4" s="198" customFormat="1" ht="15.75" customHeight="1">
      <c r="D40190" s="199"/>
    </row>
    <row r="40192" spans="4:4" s="198" customFormat="1" ht="15.75" customHeight="1">
      <c r="D40192" s="199"/>
    </row>
    <row r="40194" spans="4:4" s="198" customFormat="1" ht="15.75" customHeight="1">
      <c r="D40194" s="199"/>
    </row>
    <row r="40196" spans="4:4" s="198" customFormat="1" ht="15.75" customHeight="1">
      <c r="D40196" s="199"/>
    </row>
    <row r="40198" spans="4:4" s="198" customFormat="1" ht="15.75" customHeight="1">
      <c r="D40198" s="199"/>
    </row>
    <row r="40200" spans="4:4" s="198" customFormat="1" ht="15.75" customHeight="1">
      <c r="D40200" s="199"/>
    </row>
    <row r="40202" spans="4:4" s="198" customFormat="1" ht="15.75" customHeight="1">
      <c r="D40202" s="199"/>
    </row>
    <row r="40204" spans="4:4" s="198" customFormat="1" ht="15.75" customHeight="1">
      <c r="D40204" s="199"/>
    </row>
    <row r="40206" spans="4:4" s="198" customFormat="1" ht="15.75" customHeight="1">
      <c r="D40206" s="199"/>
    </row>
    <row r="40208" spans="4:4" s="198" customFormat="1" ht="15.75" customHeight="1">
      <c r="D40208" s="199"/>
    </row>
    <row r="40210" spans="4:4" s="198" customFormat="1" ht="15.75" customHeight="1">
      <c r="D40210" s="199"/>
    </row>
    <row r="40212" spans="4:4" s="198" customFormat="1" ht="15.75" customHeight="1">
      <c r="D40212" s="199"/>
    </row>
    <row r="40214" spans="4:4" s="198" customFormat="1" ht="15.75" customHeight="1">
      <c r="D40214" s="199"/>
    </row>
    <row r="40216" spans="4:4" s="198" customFormat="1" ht="15.75" customHeight="1">
      <c r="D40216" s="199"/>
    </row>
    <row r="40218" spans="4:4" s="198" customFormat="1" ht="15.75" customHeight="1">
      <c r="D40218" s="199"/>
    </row>
    <row r="40220" spans="4:4" s="198" customFormat="1" ht="15.75" customHeight="1">
      <c r="D40220" s="199"/>
    </row>
    <row r="40222" spans="4:4" s="198" customFormat="1" ht="15.75" customHeight="1">
      <c r="D40222" s="199"/>
    </row>
    <row r="40224" spans="4:4" s="198" customFormat="1" ht="15.75" customHeight="1">
      <c r="D40224" s="199"/>
    </row>
    <row r="40226" spans="4:4" s="198" customFormat="1" ht="15.75" customHeight="1">
      <c r="D40226" s="199"/>
    </row>
    <row r="40228" spans="4:4" s="198" customFormat="1" ht="15.75" customHeight="1">
      <c r="D40228" s="199"/>
    </row>
    <row r="40230" spans="4:4" s="198" customFormat="1" ht="15.75" customHeight="1">
      <c r="D40230" s="199"/>
    </row>
    <row r="40232" spans="4:4" s="198" customFormat="1" ht="15.75" customHeight="1">
      <c r="D40232" s="199"/>
    </row>
    <row r="40234" spans="4:4" s="198" customFormat="1" ht="15.75" customHeight="1">
      <c r="D40234" s="199"/>
    </row>
    <row r="40236" spans="4:4" s="198" customFormat="1" ht="15.75" customHeight="1">
      <c r="D40236" s="199"/>
    </row>
    <row r="40238" spans="4:4" s="198" customFormat="1" ht="15.75" customHeight="1">
      <c r="D40238" s="199"/>
    </row>
    <row r="40240" spans="4:4" s="198" customFormat="1" ht="15.75" customHeight="1">
      <c r="D40240" s="199"/>
    </row>
    <row r="40242" spans="4:4" s="198" customFormat="1" ht="15.75" customHeight="1">
      <c r="D40242" s="199"/>
    </row>
    <row r="40244" spans="4:4" s="198" customFormat="1" ht="15.75" customHeight="1">
      <c r="D40244" s="199"/>
    </row>
    <row r="40246" spans="4:4" s="198" customFormat="1" ht="15.75" customHeight="1">
      <c r="D40246" s="199"/>
    </row>
    <row r="40248" spans="4:4" s="198" customFormat="1" ht="15.75" customHeight="1">
      <c r="D40248" s="199"/>
    </row>
    <row r="40250" spans="4:4" s="198" customFormat="1" ht="15.75" customHeight="1">
      <c r="D40250" s="199"/>
    </row>
    <row r="40252" spans="4:4" s="198" customFormat="1" ht="15.75" customHeight="1">
      <c r="D40252" s="199"/>
    </row>
    <row r="40254" spans="4:4" s="198" customFormat="1" ht="15.75" customHeight="1">
      <c r="D40254" s="199"/>
    </row>
    <row r="40256" spans="4:4" s="198" customFormat="1" ht="15.75" customHeight="1">
      <c r="D40256" s="199"/>
    </row>
    <row r="40258" spans="4:4" s="198" customFormat="1" ht="15.75" customHeight="1">
      <c r="D40258" s="199"/>
    </row>
    <row r="40260" spans="4:4" s="198" customFormat="1" ht="15.75" customHeight="1">
      <c r="D40260" s="199"/>
    </row>
    <row r="40262" spans="4:4" s="198" customFormat="1" ht="15.75" customHeight="1">
      <c r="D40262" s="199"/>
    </row>
    <row r="40264" spans="4:4" s="198" customFormat="1" ht="15.75" customHeight="1">
      <c r="D40264" s="199"/>
    </row>
    <row r="40266" spans="4:4" s="198" customFormat="1" ht="15.75" customHeight="1">
      <c r="D40266" s="199"/>
    </row>
    <row r="40268" spans="4:4" s="198" customFormat="1" ht="15.75" customHeight="1">
      <c r="D40268" s="199"/>
    </row>
    <row r="40270" spans="4:4" s="198" customFormat="1" ht="15.75" customHeight="1">
      <c r="D40270" s="199"/>
    </row>
    <row r="40272" spans="4:4" s="198" customFormat="1" ht="15.75" customHeight="1">
      <c r="D40272" s="199"/>
    </row>
    <row r="40274" spans="4:4" s="198" customFormat="1" ht="15.75" customHeight="1">
      <c r="D40274" s="199"/>
    </row>
    <row r="40276" spans="4:4" s="198" customFormat="1" ht="15.75" customHeight="1">
      <c r="D40276" s="199"/>
    </row>
    <row r="40278" spans="4:4" s="198" customFormat="1" ht="15.75" customHeight="1">
      <c r="D40278" s="199"/>
    </row>
    <row r="40280" spans="4:4" s="198" customFormat="1" ht="15.75" customHeight="1">
      <c r="D40280" s="199"/>
    </row>
    <row r="40282" spans="4:4" s="198" customFormat="1" ht="15.75" customHeight="1">
      <c r="D40282" s="199"/>
    </row>
    <row r="40284" spans="4:4" s="198" customFormat="1" ht="15.75" customHeight="1">
      <c r="D40284" s="199"/>
    </row>
    <row r="40286" spans="4:4" s="198" customFormat="1" ht="15.75" customHeight="1">
      <c r="D40286" s="199"/>
    </row>
    <row r="40288" spans="4:4" s="198" customFormat="1" ht="15.75" customHeight="1">
      <c r="D40288" s="199"/>
    </row>
    <row r="40290" spans="4:4" s="198" customFormat="1" ht="15.75" customHeight="1">
      <c r="D40290" s="199"/>
    </row>
    <row r="40292" spans="4:4" s="198" customFormat="1" ht="15.75" customHeight="1">
      <c r="D40292" s="199"/>
    </row>
    <row r="40294" spans="4:4" s="198" customFormat="1" ht="15.75" customHeight="1">
      <c r="D40294" s="199"/>
    </row>
    <row r="40296" spans="4:4" s="198" customFormat="1" ht="15.75" customHeight="1">
      <c r="D40296" s="199"/>
    </row>
    <row r="40298" spans="4:4" s="198" customFormat="1" ht="15.75" customHeight="1">
      <c r="D40298" s="199"/>
    </row>
    <row r="40300" spans="4:4" s="198" customFormat="1" ht="15.75" customHeight="1">
      <c r="D40300" s="199"/>
    </row>
    <row r="40302" spans="4:4" s="198" customFormat="1" ht="15.75" customHeight="1">
      <c r="D40302" s="199"/>
    </row>
    <row r="40304" spans="4:4" s="198" customFormat="1" ht="15.75" customHeight="1">
      <c r="D40304" s="199"/>
    </row>
    <row r="40306" spans="4:4" s="198" customFormat="1" ht="15.75" customHeight="1">
      <c r="D40306" s="199"/>
    </row>
    <row r="40308" spans="4:4" s="198" customFormat="1" ht="15.75" customHeight="1">
      <c r="D40308" s="199"/>
    </row>
    <row r="40310" spans="4:4" s="198" customFormat="1" ht="15.75" customHeight="1">
      <c r="D40310" s="199"/>
    </row>
    <row r="40312" spans="4:4" s="198" customFormat="1" ht="15.75" customHeight="1">
      <c r="D40312" s="199"/>
    </row>
    <row r="40314" spans="4:4" s="198" customFormat="1" ht="15.75" customHeight="1">
      <c r="D40314" s="199"/>
    </row>
    <row r="40316" spans="4:4" s="198" customFormat="1" ht="15.75" customHeight="1">
      <c r="D40316" s="199"/>
    </row>
    <row r="40318" spans="4:4" s="198" customFormat="1" ht="15.75" customHeight="1">
      <c r="D40318" s="199"/>
    </row>
    <row r="40320" spans="4:4" s="198" customFormat="1" ht="15.75" customHeight="1">
      <c r="D40320" s="199"/>
    </row>
    <row r="40322" spans="4:4" s="198" customFormat="1" ht="15.75" customHeight="1">
      <c r="D40322" s="199"/>
    </row>
    <row r="40324" spans="4:4" s="198" customFormat="1" ht="15.75" customHeight="1">
      <c r="D40324" s="199"/>
    </row>
    <row r="40326" spans="4:4" s="198" customFormat="1" ht="15.75" customHeight="1">
      <c r="D40326" s="199"/>
    </row>
    <row r="40328" spans="4:4" s="198" customFormat="1" ht="15.75" customHeight="1">
      <c r="D40328" s="199"/>
    </row>
    <row r="40330" spans="4:4" s="198" customFormat="1" ht="15.75" customHeight="1">
      <c r="D40330" s="199"/>
    </row>
    <row r="40332" spans="4:4" s="198" customFormat="1" ht="15.75" customHeight="1">
      <c r="D40332" s="199"/>
    </row>
    <row r="40334" spans="4:4" s="198" customFormat="1" ht="15.75" customHeight="1">
      <c r="D40334" s="199"/>
    </row>
    <row r="40336" spans="4:4" s="198" customFormat="1" ht="15.75" customHeight="1">
      <c r="D40336" s="199"/>
    </row>
    <row r="40338" spans="4:4" s="198" customFormat="1" ht="15.75" customHeight="1">
      <c r="D40338" s="199"/>
    </row>
    <row r="40340" spans="4:4" s="198" customFormat="1" ht="15.75" customHeight="1">
      <c r="D40340" s="199"/>
    </row>
    <row r="40342" spans="4:4" s="198" customFormat="1" ht="15.75" customHeight="1">
      <c r="D40342" s="199"/>
    </row>
    <row r="40344" spans="4:4" s="198" customFormat="1" ht="15.75" customHeight="1">
      <c r="D40344" s="199"/>
    </row>
    <row r="40346" spans="4:4" s="198" customFormat="1" ht="15.75" customHeight="1">
      <c r="D40346" s="199"/>
    </row>
    <row r="40348" spans="4:4" s="198" customFormat="1" ht="15.75" customHeight="1">
      <c r="D40348" s="199"/>
    </row>
    <row r="40350" spans="4:4" s="198" customFormat="1" ht="15.75" customHeight="1">
      <c r="D40350" s="199"/>
    </row>
    <row r="40352" spans="4:4" s="198" customFormat="1" ht="15.75" customHeight="1">
      <c r="D40352" s="199"/>
    </row>
    <row r="40354" spans="4:4" s="198" customFormat="1" ht="15.75" customHeight="1">
      <c r="D40354" s="199"/>
    </row>
    <row r="40356" spans="4:4" s="198" customFormat="1" ht="15.75" customHeight="1">
      <c r="D40356" s="199"/>
    </row>
    <row r="40358" spans="4:4" s="198" customFormat="1" ht="15.75" customHeight="1">
      <c r="D40358" s="199"/>
    </row>
    <row r="40360" spans="4:4" s="198" customFormat="1" ht="15.75" customHeight="1">
      <c r="D40360" s="199"/>
    </row>
    <row r="40362" spans="4:4" s="198" customFormat="1" ht="15.75" customHeight="1">
      <c r="D40362" s="199"/>
    </row>
    <row r="40364" spans="4:4" s="198" customFormat="1" ht="15.75" customHeight="1">
      <c r="D40364" s="199"/>
    </row>
    <row r="40366" spans="4:4" s="198" customFormat="1" ht="15.75" customHeight="1">
      <c r="D40366" s="199"/>
    </row>
    <row r="40368" spans="4:4" s="198" customFormat="1" ht="15.75" customHeight="1">
      <c r="D40368" s="199"/>
    </row>
    <row r="40370" spans="4:4" s="198" customFormat="1" ht="15.75" customHeight="1">
      <c r="D40370" s="199"/>
    </row>
    <row r="40372" spans="4:4" s="198" customFormat="1" ht="15.75" customHeight="1">
      <c r="D40372" s="199"/>
    </row>
    <row r="40374" spans="4:4" s="198" customFormat="1" ht="15.75" customHeight="1">
      <c r="D40374" s="199"/>
    </row>
    <row r="40376" spans="4:4" s="198" customFormat="1" ht="15.75" customHeight="1">
      <c r="D40376" s="199"/>
    </row>
    <row r="40378" spans="4:4" s="198" customFormat="1" ht="15.75" customHeight="1">
      <c r="D40378" s="199"/>
    </row>
    <row r="40380" spans="4:4" s="198" customFormat="1" ht="15.75" customHeight="1">
      <c r="D40380" s="199"/>
    </row>
    <row r="40382" spans="4:4" s="198" customFormat="1" ht="15.75" customHeight="1">
      <c r="D40382" s="199"/>
    </row>
    <row r="40384" spans="4:4" s="198" customFormat="1" ht="15.75" customHeight="1">
      <c r="D40384" s="199"/>
    </row>
    <row r="40386" spans="4:4" s="198" customFormat="1" ht="15.75" customHeight="1">
      <c r="D40386" s="199"/>
    </row>
    <row r="40388" spans="4:4" s="198" customFormat="1" ht="15.75" customHeight="1">
      <c r="D40388" s="199"/>
    </row>
    <row r="40390" spans="4:4" s="198" customFormat="1" ht="15.75" customHeight="1">
      <c r="D40390" s="199"/>
    </row>
    <row r="40392" spans="4:4" s="198" customFormat="1" ht="15.75" customHeight="1">
      <c r="D40392" s="199"/>
    </row>
    <row r="40394" spans="4:4" s="198" customFormat="1" ht="15.75" customHeight="1">
      <c r="D40394" s="199"/>
    </row>
    <row r="40396" spans="4:4" s="198" customFormat="1" ht="15.75" customHeight="1">
      <c r="D40396" s="199"/>
    </row>
    <row r="40398" spans="4:4" s="198" customFormat="1" ht="15.75" customHeight="1">
      <c r="D40398" s="199"/>
    </row>
    <row r="40400" spans="4:4" s="198" customFormat="1" ht="15.75" customHeight="1">
      <c r="D40400" s="199"/>
    </row>
    <row r="40402" spans="4:4" s="198" customFormat="1" ht="15.75" customHeight="1">
      <c r="D40402" s="199"/>
    </row>
    <row r="40404" spans="4:4" s="198" customFormat="1" ht="15.75" customHeight="1">
      <c r="D40404" s="199"/>
    </row>
    <row r="40406" spans="4:4" s="198" customFormat="1" ht="15.75" customHeight="1">
      <c r="D40406" s="199"/>
    </row>
    <row r="40408" spans="4:4" s="198" customFormat="1" ht="15.75" customHeight="1">
      <c r="D40408" s="199"/>
    </row>
    <row r="40410" spans="4:4" s="198" customFormat="1" ht="15.75" customHeight="1">
      <c r="D40410" s="199"/>
    </row>
    <row r="40412" spans="4:4" s="198" customFormat="1" ht="15.75" customHeight="1">
      <c r="D40412" s="199"/>
    </row>
    <row r="40414" spans="4:4" s="198" customFormat="1" ht="15.75" customHeight="1">
      <c r="D40414" s="199"/>
    </row>
    <row r="40416" spans="4:4" s="198" customFormat="1" ht="15.75" customHeight="1">
      <c r="D40416" s="199"/>
    </row>
    <row r="40418" spans="4:4" s="198" customFormat="1" ht="15.75" customHeight="1">
      <c r="D40418" s="199"/>
    </row>
    <row r="40420" spans="4:4" s="198" customFormat="1" ht="15.75" customHeight="1">
      <c r="D40420" s="199"/>
    </row>
    <row r="40422" spans="4:4" s="198" customFormat="1" ht="15.75" customHeight="1">
      <c r="D40422" s="199"/>
    </row>
    <row r="40424" spans="4:4" s="198" customFormat="1" ht="15.75" customHeight="1">
      <c r="D40424" s="199"/>
    </row>
    <row r="40426" spans="4:4" s="198" customFormat="1" ht="15.75" customHeight="1">
      <c r="D40426" s="199"/>
    </row>
    <row r="40428" spans="4:4" s="198" customFormat="1" ht="15.75" customHeight="1">
      <c r="D40428" s="199"/>
    </row>
    <row r="40430" spans="4:4" s="198" customFormat="1" ht="15.75" customHeight="1">
      <c r="D40430" s="199"/>
    </row>
    <row r="40432" spans="4:4" s="198" customFormat="1" ht="15.75" customHeight="1">
      <c r="D40432" s="199"/>
    </row>
    <row r="40434" spans="4:4" s="198" customFormat="1" ht="15.75" customHeight="1">
      <c r="D40434" s="199"/>
    </row>
    <row r="40436" spans="4:4" s="198" customFormat="1" ht="15.75" customHeight="1">
      <c r="D40436" s="199"/>
    </row>
    <row r="40438" spans="4:4" s="198" customFormat="1" ht="15.75" customHeight="1">
      <c r="D40438" s="199"/>
    </row>
    <row r="40440" spans="4:4" s="198" customFormat="1" ht="15.75" customHeight="1">
      <c r="D40440" s="199"/>
    </row>
    <row r="40442" spans="4:4" s="198" customFormat="1" ht="15.75" customHeight="1">
      <c r="D40442" s="199"/>
    </row>
    <row r="40444" spans="4:4" s="198" customFormat="1" ht="15.75" customHeight="1">
      <c r="D40444" s="199"/>
    </row>
    <row r="40446" spans="4:4" s="198" customFormat="1" ht="15.75" customHeight="1">
      <c r="D40446" s="199"/>
    </row>
    <row r="40448" spans="4:4" s="198" customFormat="1" ht="15.75" customHeight="1">
      <c r="D40448" s="199"/>
    </row>
    <row r="40450" spans="4:4" s="198" customFormat="1" ht="15.75" customHeight="1">
      <c r="D40450" s="199"/>
    </row>
    <row r="40452" spans="4:4" s="198" customFormat="1" ht="15.75" customHeight="1">
      <c r="D40452" s="199"/>
    </row>
    <row r="40454" spans="4:4" s="198" customFormat="1" ht="15.75" customHeight="1">
      <c r="D40454" s="199"/>
    </row>
    <row r="40456" spans="4:4" s="198" customFormat="1" ht="15.75" customHeight="1">
      <c r="D40456" s="199"/>
    </row>
    <row r="40458" spans="4:4" s="198" customFormat="1" ht="15.75" customHeight="1">
      <c r="D40458" s="199"/>
    </row>
    <row r="40460" spans="4:4" s="198" customFormat="1" ht="15.75" customHeight="1">
      <c r="D40460" s="199"/>
    </row>
    <row r="40462" spans="4:4" s="198" customFormat="1" ht="15.75" customHeight="1">
      <c r="D40462" s="199"/>
    </row>
    <row r="40464" spans="4:4" s="198" customFormat="1" ht="15.75" customHeight="1">
      <c r="D40464" s="199"/>
    </row>
    <row r="40466" spans="4:4" s="198" customFormat="1" ht="15.75" customHeight="1">
      <c r="D40466" s="199"/>
    </row>
    <row r="40468" spans="4:4" s="198" customFormat="1" ht="15.75" customHeight="1">
      <c r="D40468" s="199"/>
    </row>
    <row r="40470" spans="4:4" s="198" customFormat="1" ht="15.75" customHeight="1">
      <c r="D40470" s="199"/>
    </row>
    <row r="40472" spans="4:4" s="198" customFormat="1" ht="15.75" customHeight="1">
      <c r="D40472" s="199"/>
    </row>
    <row r="40474" spans="4:4" s="198" customFormat="1" ht="15.75" customHeight="1">
      <c r="D40474" s="199"/>
    </row>
    <row r="40476" spans="4:4" s="198" customFormat="1" ht="15.75" customHeight="1">
      <c r="D40476" s="199"/>
    </row>
    <row r="40478" spans="4:4" s="198" customFormat="1" ht="15.75" customHeight="1">
      <c r="D40478" s="199"/>
    </row>
    <row r="40480" spans="4:4" s="198" customFormat="1" ht="15.75" customHeight="1">
      <c r="D40480" s="199"/>
    </row>
    <row r="40482" spans="4:4" s="198" customFormat="1" ht="15.75" customHeight="1">
      <c r="D40482" s="199"/>
    </row>
    <row r="40484" spans="4:4" s="198" customFormat="1" ht="15.75" customHeight="1">
      <c r="D40484" s="199"/>
    </row>
    <row r="40486" spans="4:4" s="198" customFormat="1" ht="15.75" customHeight="1">
      <c r="D40486" s="199"/>
    </row>
    <row r="40488" spans="4:4" s="198" customFormat="1" ht="15.75" customHeight="1">
      <c r="D40488" s="199"/>
    </row>
    <row r="40490" spans="4:4" s="198" customFormat="1" ht="15.75" customHeight="1">
      <c r="D40490" s="199"/>
    </row>
    <row r="40492" spans="4:4" s="198" customFormat="1" ht="15.75" customHeight="1">
      <c r="D40492" s="199"/>
    </row>
    <row r="40494" spans="4:4" s="198" customFormat="1" ht="15.75" customHeight="1">
      <c r="D40494" s="199"/>
    </row>
    <row r="40496" spans="4:4" s="198" customFormat="1" ht="15.75" customHeight="1">
      <c r="D40496" s="199"/>
    </row>
    <row r="40498" spans="4:4" s="198" customFormat="1" ht="15.75" customHeight="1">
      <c r="D40498" s="199"/>
    </row>
    <row r="40500" spans="4:4" s="198" customFormat="1" ht="15.75" customHeight="1">
      <c r="D40500" s="199"/>
    </row>
    <row r="40502" spans="4:4" s="198" customFormat="1" ht="15.75" customHeight="1">
      <c r="D40502" s="199"/>
    </row>
    <row r="40504" spans="4:4" s="198" customFormat="1" ht="15.75" customHeight="1">
      <c r="D40504" s="199"/>
    </row>
    <row r="40506" spans="4:4" s="198" customFormat="1" ht="15.75" customHeight="1">
      <c r="D40506" s="199"/>
    </row>
    <row r="40508" spans="4:4" s="198" customFormat="1" ht="15.75" customHeight="1">
      <c r="D40508" s="199"/>
    </row>
    <row r="40510" spans="4:4" s="198" customFormat="1" ht="15.75" customHeight="1">
      <c r="D40510" s="199"/>
    </row>
    <row r="40512" spans="4:4" s="198" customFormat="1" ht="15.75" customHeight="1">
      <c r="D40512" s="199"/>
    </row>
    <row r="40514" spans="4:4" s="198" customFormat="1" ht="15.75" customHeight="1">
      <c r="D40514" s="199"/>
    </row>
    <row r="40516" spans="4:4" s="198" customFormat="1" ht="15.75" customHeight="1">
      <c r="D40516" s="199"/>
    </row>
    <row r="40518" spans="4:4" s="198" customFormat="1" ht="15.75" customHeight="1">
      <c r="D40518" s="199"/>
    </row>
    <row r="40520" spans="4:4" s="198" customFormat="1" ht="15.75" customHeight="1">
      <c r="D40520" s="199"/>
    </row>
    <row r="40522" spans="4:4" s="198" customFormat="1" ht="15.75" customHeight="1">
      <c r="D40522" s="199"/>
    </row>
    <row r="40524" spans="4:4" s="198" customFormat="1" ht="15.75" customHeight="1">
      <c r="D40524" s="199"/>
    </row>
    <row r="40526" spans="4:4" s="198" customFormat="1" ht="15.75" customHeight="1">
      <c r="D40526" s="199"/>
    </row>
    <row r="40528" spans="4:4" s="198" customFormat="1" ht="15.75" customHeight="1">
      <c r="D40528" s="199"/>
    </row>
    <row r="40530" spans="4:4" s="198" customFormat="1" ht="15.75" customHeight="1">
      <c r="D40530" s="199"/>
    </row>
    <row r="40532" spans="4:4" s="198" customFormat="1" ht="15.75" customHeight="1">
      <c r="D40532" s="199"/>
    </row>
    <row r="40534" spans="4:4" s="198" customFormat="1" ht="15.75" customHeight="1">
      <c r="D40534" s="199"/>
    </row>
    <row r="40536" spans="4:4" s="198" customFormat="1" ht="15.75" customHeight="1">
      <c r="D40536" s="199"/>
    </row>
    <row r="40538" spans="4:4" s="198" customFormat="1" ht="15.75" customHeight="1">
      <c r="D40538" s="199"/>
    </row>
    <row r="40540" spans="4:4" s="198" customFormat="1" ht="15.75" customHeight="1">
      <c r="D40540" s="199"/>
    </row>
    <row r="40542" spans="4:4" s="198" customFormat="1" ht="15.75" customHeight="1">
      <c r="D40542" s="199"/>
    </row>
    <row r="40544" spans="4:4" s="198" customFormat="1" ht="15.75" customHeight="1">
      <c r="D40544" s="199"/>
    </row>
    <row r="40546" spans="4:4" s="198" customFormat="1" ht="15.75" customHeight="1">
      <c r="D40546" s="199"/>
    </row>
    <row r="40548" spans="4:4" s="198" customFormat="1" ht="15.75" customHeight="1">
      <c r="D40548" s="199"/>
    </row>
    <row r="40550" spans="4:4" s="198" customFormat="1" ht="15.75" customHeight="1">
      <c r="D40550" s="199"/>
    </row>
    <row r="40552" spans="4:4" s="198" customFormat="1" ht="15.75" customHeight="1">
      <c r="D40552" s="199"/>
    </row>
    <row r="40554" spans="4:4" s="198" customFormat="1" ht="15.75" customHeight="1">
      <c r="D40554" s="199"/>
    </row>
    <row r="40556" spans="4:4" s="198" customFormat="1" ht="15.75" customHeight="1">
      <c r="D40556" s="199"/>
    </row>
    <row r="40558" spans="4:4" s="198" customFormat="1" ht="15.75" customHeight="1">
      <c r="D40558" s="199"/>
    </row>
    <row r="40560" spans="4:4" s="198" customFormat="1" ht="15.75" customHeight="1">
      <c r="D40560" s="199"/>
    </row>
    <row r="40562" spans="4:4" s="198" customFormat="1" ht="15.75" customHeight="1">
      <c r="D40562" s="199"/>
    </row>
    <row r="40564" spans="4:4" s="198" customFormat="1" ht="15.75" customHeight="1">
      <c r="D40564" s="199"/>
    </row>
    <row r="40566" spans="4:4" s="198" customFormat="1" ht="15.75" customHeight="1">
      <c r="D40566" s="199"/>
    </row>
    <row r="40568" spans="4:4" s="198" customFormat="1" ht="15.75" customHeight="1">
      <c r="D40568" s="199"/>
    </row>
    <row r="40570" spans="4:4" s="198" customFormat="1" ht="15.75" customHeight="1">
      <c r="D40570" s="199"/>
    </row>
    <row r="40572" spans="4:4" s="198" customFormat="1" ht="15.75" customHeight="1">
      <c r="D40572" s="199"/>
    </row>
    <row r="40574" spans="4:4" s="198" customFormat="1" ht="15.75" customHeight="1">
      <c r="D40574" s="199"/>
    </row>
    <row r="40576" spans="4:4" s="198" customFormat="1" ht="15.75" customHeight="1">
      <c r="D40576" s="199"/>
    </row>
    <row r="40578" spans="4:4" s="198" customFormat="1" ht="15.75" customHeight="1">
      <c r="D40578" s="199"/>
    </row>
    <row r="40580" spans="4:4" s="198" customFormat="1" ht="15.75" customHeight="1">
      <c r="D40580" s="199"/>
    </row>
    <row r="40582" spans="4:4" s="198" customFormat="1" ht="15.75" customHeight="1">
      <c r="D40582" s="199"/>
    </row>
    <row r="40584" spans="4:4" s="198" customFormat="1" ht="15.75" customHeight="1">
      <c r="D40584" s="199"/>
    </row>
    <row r="40586" spans="4:4" s="198" customFormat="1" ht="15.75" customHeight="1">
      <c r="D40586" s="199"/>
    </row>
    <row r="40588" spans="4:4" s="198" customFormat="1" ht="15.75" customHeight="1">
      <c r="D40588" s="199"/>
    </row>
    <row r="40590" spans="4:4" s="198" customFormat="1" ht="15.75" customHeight="1">
      <c r="D40590" s="199"/>
    </row>
    <row r="40592" spans="4:4" s="198" customFormat="1" ht="15.75" customHeight="1">
      <c r="D40592" s="199"/>
    </row>
    <row r="40594" spans="4:4" s="198" customFormat="1" ht="15.75" customHeight="1">
      <c r="D40594" s="199"/>
    </row>
    <row r="40596" spans="4:4" s="198" customFormat="1" ht="15.75" customHeight="1">
      <c r="D40596" s="199"/>
    </row>
    <row r="40598" spans="4:4" s="198" customFormat="1" ht="15.75" customHeight="1">
      <c r="D40598" s="199"/>
    </row>
    <row r="40600" spans="4:4" s="198" customFormat="1" ht="15.75" customHeight="1">
      <c r="D40600" s="199"/>
    </row>
    <row r="40602" spans="4:4" s="198" customFormat="1" ht="15.75" customHeight="1">
      <c r="D40602" s="199"/>
    </row>
    <row r="40604" spans="4:4" s="198" customFormat="1" ht="15.75" customHeight="1">
      <c r="D40604" s="199"/>
    </row>
    <row r="40606" spans="4:4" s="198" customFormat="1" ht="15.75" customHeight="1">
      <c r="D40606" s="199"/>
    </row>
    <row r="40608" spans="4:4" s="198" customFormat="1" ht="15.75" customHeight="1">
      <c r="D40608" s="199"/>
    </row>
    <row r="40610" spans="4:4" s="198" customFormat="1" ht="15.75" customHeight="1">
      <c r="D40610" s="199"/>
    </row>
    <row r="40612" spans="4:4" s="198" customFormat="1" ht="15.75" customHeight="1">
      <c r="D40612" s="199"/>
    </row>
    <row r="40614" spans="4:4" s="198" customFormat="1" ht="15.75" customHeight="1">
      <c r="D40614" s="199"/>
    </row>
    <row r="40616" spans="4:4" s="198" customFormat="1" ht="15.75" customHeight="1">
      <c r="D40616" s="199"/>
    </row>
    <row r="40618" spans="4:4" s="198" customFormat="1" ht="15.75" customHeight="1">
      <c r="D40618" s="199"/>
    </row>
    <row r="40620" spans="4:4" s="198" customFormat="1" ht="15.75" customHeight="1">
      <c r="D40620" s="199"/>
    </row>
    <row r="40622" spans="4:4" s="198" customFormat="1" ht="15.75" customHeight="1">
      <c r="D40622" s="199"/>
    </row>
    <row r="40624" spans="4:4" s="198" customFormat="1" ht="15.75" customHeight="1">
      <c r="D40624" s="199"/>
    </row>
    <row r="40626" spans="4:4" s="198" customFormat="1" ht="15.75" customHeight="1">
      <c r="D40626" s="199"/>
    </row>
    <row r="40628" spans="4:4" s="198" customFormat="1" ht="15.75" customHeight="1">
      <c r="D40628" s="199"/>
    </row>
    <row r="40630" spans="4:4" s="198" customFormat="1" ht="15.75" customHeight="1">
      <c r="D40630" s="199"/>
    </row>
    <row r="40632" spans="4:4" s="198" customFormat="1" ht="15.75" customHeight="1">
      <c r="D40632" s="199"/>
    </row>
    <row r="40634" spans="4:4" s="198" customFormat="1" ht="15.75" customHeight="1">
      <c r="D40634" s="199"/>
    </row>
    <row r="40636" spans="4:4" s="198" customFormat="1" ht="15.75" customHeight="1">
      <c r="D40636" s="199"/>
    </row>
    <row r="40638" spans="4:4" s="198" customFormat="1" ht="15.75" customHeight="1">
      <c r="D40638" s="199"/>
    </row>
    <row r="40640" spans="4:4" s="198" customFormat="1" ht="15.75" customHeight="1">
      <c r="D40640" s="199"/>
    </row>
    <row r="40642" spans="4:4" s="198" customFormat="1" ht="15.75" customHeight="1">
      <c r="D40642" s="199"/>
    </row>
    <row r="40644" spans="4:4" s="198" customFormat="1" ht="15.75" customHeight="1">
      <c r="D40644" s="199"/>
    </row>
    <row r="40646" spans="4:4" s="198" customFormat="1" ht="15.75" customHeight="1">
      <c r="D40646" s="199"/>
    </row>
    <row r="40648" spans="4:4" s="198" customFormat="1" ht="15.75" customHeight="1">
      <c r="D40648" s="199"/>
    </row>
    <row r="40650" spans="4:4" s="198" customFormat="1" ht="15.75" customHeight="1">
      <c r="D40650" s="199"/>
    </row>
    <row r="40652" spans="4:4" s="198" customFormat="1" ht="15.75" customHeight="1">
      <c r="D40652" s="199"/>
    </row>
    <row r="40654" spans="4:4" s="198" customFormat="1" ht="15.75" customHeight="1">
      <c r="D40654" s="199"/>
    </row>
    <row r="40656" spans="4:4" s="198" customFormat="1" ht="15.75" customHeight="1">
      <c r="D40656" s="199"/>
    </row>
    <row r="40658" spans="4:4" s="198" customFormat="1" ht="15.75" customHeight="1">
      <c r="D40658" s="199"/>
    </row>
    <row r="40660" spans="4:4" s="198" customFormat="1" ht="15.75" customHeight="1">
      <c r="D40660" s="199"/>
    </row>
    <row r="40662" spans="4:4" s="198" customFormat="1" ht="15.75" customHeight="1">
      <c r="D40662" s="199"/>
    </row>
    <row r="40664" spans="4:4" s="198" customFormat="1" ht="15.75" customHeight="1">
      <c r="D40664" s="199"/>
    </row>
    <row r="40666" spans="4:4" s="198" customFormat="1" ht="15.75" customHeight="1">
      <c r="D40666" s="199"/>
    </row>
    <row r="40668" spans="4:4" s="198" customFormat="1" ht="15.75" customHeight="1">
      <c r="D40668" s="199"/>
    </row>
    <row r="40670" spans="4:4" s="198" customFormat="1" ht="15.75" customHeight="1">
      <c r="D40670" s="199"/>
    </row>
    <row r="40672" spans="4:4" s="198" customFormat="1" ht="15.75" customHeight="1">
      <c r="D40672" s="199"/>
    </row>
    <row r="40674" spans="4:4" s="198" customFormat="1" ht="15.75" customHeight="1">
      <c r="D40674" s="199"/>
    </row>
    <row r="40676" spans="4:4" s="198" customFormat="1" ht="15.75" customHeight="1">
      <c r="D40676" s="199"/>
    </row>
    <row r="40678" spans="4:4" s="198" customFormat="1" ht="15.75" customHeight="1">
      <c r="D40678" s="199"/>
    </row>
    <row r="40680" spans="4:4" s="198" customFormat="1" ht="15.75" customHeight="1">
      <c r="D40680" s="199"/>
    </row>
    <row r="40682" spans="4:4" s="198" customFormat="1" ht="15.75" customHeight="1">
      <c r="D40682" s="199"/>
    </row>
    <row r="40684" spans="4:4" s="198" customFormat="1" ht="15.75" customHeight="1">
      <c r="D40684" s="199"/>
    </row>
    <row r="40686" spans="4:4" s="198" customFormat="1" ht="15.75" customHeight="1">
      <c r="D40686" s="199"/>
    </row>
    <row r="40688" spans="4:4" s="198" customFormat="1" ht="15.75" customHeight="1">
      <c r="D40688" s="199"/>
    </row>
    <row r="40690" spans="4:4" s="198" customFormat="1" ht="15.75" customHeight="1">
      <c r="D40690" s="199"/>
    </row>
    <row r="40692" spans="4:4" s="198" customFormat="1" ht="15.75" customHeight="1">
      <c r="D40692" s="199"/>
    </row>
    <row r="40694" spans="4:4" s="198" customFormat="1" ht="15.75" customHeight="1">
      <c r="D40694" s="199"/>
    </row>
    <row r="40696" spans="4:4" s="198" customFormat="1" ht="15.75" customHeight="1">
      <c r="D40696" s="199"/>
    </row>
    <row r="40698" spans="4:4" s="198" customFormat="1" ht="15.75" customHeight="1">
      <c r="D40698" s="199"/>
    </row>
    <row r="40700" spans="4:4" s="198" customFormat="1" ht="15.75" customHeight="1">
      <c r="D40700" s="199"/>
    </row>
    <row r="40702" spans="4:4" s="198" customFormat="1" ht="15.75" customHeight="1">
      <c r="D40702" s="199"/>
    </row>
    <row r="40704" spans="4:4" s="198" customFormat="1" ht="15.75" customHeight="1">
      <c r="D40704" s="199"/>
    </row>
    <row r="40706" spans="4:4" s="198" customFormat="1" ht="15.75" customHeight="1">
      <c r="D40706" s="199"/>
    </row>
    <row r="40708" spans="4:4" s="198" customFormat="1" ht="15.75" customHeight="1">
      <c r="D40708" s="199"/>
    </row>
    <row r="40710" spans="4:4" s="198" customFormat="1" ht="15.75" customHeight="1">
      <c r="D40710" s="199"/>
    </row>
    <row r="40712" spans="4:4" s="198" customFormat="1" ht="15.75" customHeight="1">
      <c r="D40712" s="199"/>
    </row>
    <row r="40714" spans="4:4" s="198" customFormat="1" ht="15.75" customHeight="1">
      <c r="D40714" s="199"/>
    </row>
    <row r="40716" spans="4:4" s="198" customFormat="1" ht="15.75" customHeight="1">
      <c r="D40716" s="199"/>
    </row>
    <row r="40718" spans="4:4" s="198" customFormat="1" ht="15.75" customHeight="1">
      <c r="D40718" s="199"/>
    </row>
    <row r="40720" spans="4:4" s="198" customFormat="1" ht="15.75" customHeight="1">
      <c r="D40720" s="199"/>
    </row>
    <row r="40722" spans="4:4" s="198" customFormat="1" ht="15.75" customHeight="1">
      <c r="D40722" s="199"/>
    </row>
    <row r="40724" spans="4:4" s="198" customFormat="1" ht="15.75" customHeight="1">
      <c r="D40724" s="199"/>
    </row>
    <row r="40726" spans="4:4" s="198" customFormat="1" ht="15.75" customHeight="1">
      <c r="D40726" s="199"/>
    </row>
    <row r="40728" spans="4:4" s="198" customFormat="1" ht="15.75" customHeight="1">
      <c r="D40728" s="199"/>
    </row>
    <row r="40730" spans="4:4" s="198" customFormat="1" ht="15.75" customHeight="1">
      <c r="D40730" s="199"/>
    </row>
    <row r="40732" spans="4:4" s="198" customFormat="1" ht="15.75" customHeight="1">
      <c r="D40732" s="199"/>
    </row>
    <row r="40734" spans="4:4" s="198" customFormat="1" ht="15.75" customHeight="1">
      <c r="D40734" s="199"/>
    </row>
    <row r="40736" spans="4:4" s="198" customFormat="1" ht="15.75" customHeight="1">
      <c r="D40736" s="199"/>
    </row>
    <row r="40738" spans="4:4" s="198" customFormat="1" ht="15.75" customHeight="1">
      <c r="D40738" s="199"/>
    </row>
    <row r="40740" spans="4:4" s="198" customFormat="1" ht="15.75" customHeight="1">
      <c r="D40740" s="199"/>
    </row>
    <row r="40742" spans="4:4" s="198" customFormat="1" ht="15.75" customHeight="1">
      <c r="D40742" s="199"/>
    </row>
    <row r="40744" spans="4:4" s="198" customFormat="1" ht="15.75" customHeight="1">
      <c r="D40744" s="199"/>
    </row>
    <row r="40746" spans="4:4" s="198" customFormat="1" ht="15.75" customHeight="1">
      <c r="D40746" s="199"/>
    </row>
    <row r="40748" spans="4:4" s="198" customFormat="1" ht="15.75" customHeight="1">
      <c r="D40748" s="199"/>
    </row>
    <row r="40750" spans="4:4" s="198" customFormat="1" ht="15.75" customHeight="1">
      <c r="D40750" s="199"/>
    </row>
    <row r="40752" spans="4:4" s="198" customFormat="1" ht="15.75" customHeight="1">
      <c r="D40752" s="199"/>
    </row>
    <row r="40754" spans="4:4" s="198" customFormat="1" ht="15.75" customHeight="1">
      <c r="D40754" s="199"/>
    </row>
    <row r="40756" spans="4:4" s="198" customFormat="1" ht="15.75" customHeight="1">
      <c r="D40756" s="199"/>
    </row>
    <row r="40758" spans="4:4" s="198" customFormat="1" ht="15.75" customHeight="1">
      <c r="D40758" s="199"/>
    </row>
    <row r="40760" spans="4:4" s="198" customFormat="1" ht="15.75" customHeight="1">
      <c r="D40760" s="199"/>
    </row>
    <row r="40762" spans="4:4" s="198" customFormat="1" ht="15.75" customHeight="1">
      <c r="D40762" s="199"/>
    </row>
    <row r="40764" spans="4:4" s="198" customFormat="1" ht="15.75" customHeight="1">
      <c r="D40764" s="199"/>
    </row>
    <row r="40766" spans="4:4" s="198" customFormat="1" ht="15.75" customHeight="1">
      <c r="D40766" s="199"/>
    </row>
    <row r="40768" spans="4:4" s="198" customFormat="1" ht="15.75" customHeight="1">
      <c r="D40768" s="199"/>
    </row>
    <row r="40770" spans="4:4" s="198" customFormat="1" ht="15.75" customHeight="1">
      <c r="D40770" s="199"/>
    </row>
    <row r="40772" spans="4:4" s="198" customFormat="1" ht="15.75" customHeight="1">
      <c r="D40772" s="199"/>
    </row>
    <row r="40774" spans="4:4" s="198" customFormat="1" ht="15.75" customHeight="1">
      <c r="D40774" s="199"/>
    </row>
    <row r="40776" spans="4:4" s="198" customFormat="1" ht="15.75" customHeight="1">
      <c r="D40776" s="199"/>
    </row>
    <row r="40778" spans="4:4" s="198" customFormat="1" ht="15.75" customHeight="1">
      <c r="D40778" s="199"/>
    </row>
    <row r="40780" spans="4:4" s="198" customFormat="1" ht="15.75" customHeight="1">
      <c r="D40780" s="199"/>
    </row>
    <row r="40782" spans="4:4" s="198" customFormat="1" ht="15.75" customHeight="1">
      <c r="D40782" s="199"/>
    </row>
    <row r="40784" spans="4:4" s="198" customFormat="1" ht="15.75" customHeight="1">
      <c r="D40784" s="199"/>
    </row>
    <row r="40786" spans="4:4" s="198" customFormat="1" ht="15.75" customHeight="1">
      <c r="D40786" s="199"/>
    </row>
    <row r="40788" spans="4:4" s="198" customFormat="1" ht="15.75" customHeight="1">
      <c r="D40788" s="199"/>
    </row>
    <row r="40790" spans="4:4" s="198" customFormat="1" ht="15.75" customHeight="1">
      <c r="D40790" s="199"/>
    </row>
    <row r="40792" spans="4:4" s="198" customFormat="1" ht="15.75" customHeight="1">
      <c r="D40792" s="199"/>
    </row>
    <row r="40794" spans="4:4" s="198" customFormat="1" ht="15.75" customHeight="1">
      <c r="D40794" s="199"/>
    </row>
    <row r="40796" spans="4:4" s="198" customFormat="1" ht="15.75" customHeight="1">
      <c r="D40796" s="199"/>
    </row>
    <row r="40798" spans="4:4" s="198" customFormat="1" ht="15.75" customHeight="1">
      <c r="D40798" s="199"/>
    </row>
    <row r="40800" spans="4:4" s="198" customFormat="1" ht="15.75" customHeight="1">
      <c r="D40800" s="199"/>
    </row>
    <row r="40802" spans="4:4" s="198" customFormat="1" ht="15.75" customHeight="1">
      <c r="D40802" s="199"/>
    </row>
    <row r="40804" spans="4:4" s="198" customFormat="1" ht="15.75" customHeight="1">
      <c r="D40804" s="199"/>
    </row>
    <row r="40806" spans="4:4" s="198" customFormat="1" ht="15.75" customHeight="1">
      <c r="D40806" s="199"/>
    </row>
    <row r="40808" spans="4:4" s="198" customFormat="1" ht="15.75" customHeight="1">
      <c r="D40808" s="199"/>
    </row>
    <row r="40810" spans="4:4" s="198" customFormat="1" ht="15.75" customHeight="1">
      <c r="D40810" s="199"/>
    </row>
    <row r="40812" spans="4:4" s="198" customFormat="1" ht="15.75" customHeight="1">
      <c r="D40812" s="199"/>
    </row>
    <row r="40814" spans="4:4" s="198" customFormat="1" ht="15.75" customHeight="1">
      <c r="D40814" s="199"/>
    </row>
    <row r="40816" spans="4:4" s="198" customFormat="1" ht="15.75" customHeight="1">
      <c r="D40816" s="199"/>
    </row>
    <row r="40818" spans="4:4" s="198" customFormat="1" ht="15.75" customHeight="1">
      <c r="D40818" s="199"/>
    </row>
    <row r="40820" spans="4:4" s="198" customFormat="1" ht="15.75" customHeight="1">
      <c r="D40820" s="199"/>
    </row>
    <row r="40822" spans="4:4" s="198" customFormat="1" ht="15.75" customHeight="1">
      <c r="D40822" s="199"/>
    </row>
    <row r="40824" spans="4:4" s="198" customFormat="1" ht="15.75" customHeight="1">
      <c r="D40824" s="199"/>
    </row>
    <row r="40826" spans="4:4" s="198" customFormat="1" ht="15.75" customHeight="1">
      <c r="D40826" s="199"/>
    </row>
    <row r="40828" spans="4:4" s="198" customFormat="1" ht="15.75" customHeight="1">
      <c r="D40828" s="199"/>
    </row>
    <row r="40830" spans="4:4" s="198" customFormat="1" ht="15.75" customHeight="1">
      <c r="D40830" s="199"/>
    </row>
    <row r="40832" spans="4:4" s="198" customFormat="1" ht="15.75" customHeight="1">
      <c r="D40832" s="199"/>
    </row>
    <row r="40834" spans="4:4" s="198" customFormat="1" ht="15.75" customHeight="1">
      <c r="D40834" s="199"/>
    </row>
    <row r="40836" spans="4:4" s="198" customFormat="1" ht="15.75" customHeight="1">
      <c r="D40836" s="199"/>
    </row>
    <row r="40838" spans="4:4" s="198" customFormat="1" ht="15.75" customHeight="1">
      <c r="D40838" s="199"/>
    </row>
    <row r="40840" spans="4:4" s="198" customFormat="1" ht="15.75" customHeight="1">
      <c r="D40840" s="199"/>
    </row>
    <row r="40842" spans="4:4" s="198" customFormat="1" ht="15.75" customHeight="1">
      <c r="D40842" s="199"/>
    </row>
    <row r="40844" spans="4:4" s="198" customFormat="1" ht="15.75" customHeight="1">
      <c r="D40844" s="199"/>
    </row>
    <row r="40846" spans="4:4" s="198" customFormat="1" ht="15.75" customHeight="1">
      <c r="D40846" s="199"/>
    </row>
    <row r="40848" spans="4:4" s="198" customFormat="1" ht="15.75" customHeight="1">
      <c r="D40848" s="199"/>
    </row>
    <row r="40850" spans="4:4" s="198" customFormat="1" ht="15.75" customHeight="1">
      <c r="D40850" s="199"/>
    </row>
    <row r="40852" spans="4:4" s="198" customFormat="1" ht="15.75" customHeight="1">
      <c r="D40852" s="199"/>
    </row>
    <row r="40854" spans="4:4" s="198" customFormat="1" ht="15.75" customHeight="1">
      <c r="D40854" s="199"/>
    </row>
    <row r="40856" spans="4:4" s="198" customFormat="1" ht="15.75" customHeight="1">
      <c r="D40856" s="199"/>
    </row>
    <row r="40858" spans="4:4" s="198" customFormat="1" ht="15.75" customHeight="1">
      <c r="D40858" s="199"/>
    </row>
    <row r="40860" spans="4:4" s="198" customFormat="1" ht="15.75" customHeight="1">
      <c r="D40860" s="199"/>
    </row>
    <row r="40862" spans="4:4" s="198" customFormat="1" ht="15.75" customHeight="1">
      <c r="D40862" s="199"/>
    </row>
    <row r="40864" spans="4:4" s="198" customFormat="1" ht="15.75" customHeight="1">
      <c r="D40864" s="199"/>
    </row>
    <row r="40866" spans="4:4" s="198" customFormat="1" ht="15.75" customHeight="1">
      <c r="D40866" s="199"/>
    </row>
    <row r="40868" spans="4:4" s="198" customFormat="1" ht="15.75" customHeight="1">
      <c r="D40868" s="199"/>
    </row>
    <row r="40870" spans="4:4" s="198" customFormat="1" ht="15.75" customHeight="1">
      <c r="D40870" s="199"/>
    </row>
    <row r="40872" spans="4:4" s="198" customFormat="1" ht="15.75" customHeight="1">
      <c r="D40872" s="199"/>
    </row>
    <row r="40874" spans="4:4" s="198" customFormat="1" ht="15.75" customHeight="1">
      <c r="D40874" s="199"/>
    </row>
    <row r="40876" spans="4:4" s="198" customFormat="1" ht="15.75" customHeight="1">
      <c r="D40876" s="199"/>
    </row>
    <row r="40878" spans="4:4" s="198" customFormat="1" ht="15.75" customHeight="1">
      <c r="D40878" s="199"/>
    </row>
    <row r="40880" spans="4:4" s="198" customFormat="1" ht="15.75" customHeight="1">
      <c r="D40880" s="199"/>
    </row>
    <row r="40882" spans="4:4" s="198" customFormat="1" ht="15.75" customHeight="1">
      <c r="D40882" s="199"/>
    </row>
    <row r="40884" spans="4:4" s="198" customFormat="1" ht="15.75" customHeight="1">
      <c r="D40884" s="199"/>
    </row>
    <row r="40886" spans="4:4" s="198" customFormat="1" ht="15.75" customHeight="1">
      <c r="D40886" s="199"/>
    </row>
    <row r="40888" spans="4:4" s="198" customFormat="1" ht="15.75" customHeight="1">
      <c r="D40888" s="199"/>
    </row>
    <row r="40890" spans="4:4" s="198" customFormat="1" ht="15.75" customHeight="1">
      <c r="D40890" s="199"/>
    </row>
    <row r="40892" spans="4:4" s="198" customFormat="1" ht="15.75" customHeight="1">
      <c r="D40892" s="199"/>
    </row>
    <row r="40894" spans="4:4" s="198" customFormat="1" ht="15.75" customHeight="1">
      <c r="D40894" s="199"/>
    </row>
    <row r="40896" spans="4:4" s="198" customFormat="1" ht="15.75" customHeight="1">
      <c r="D40896" s="199"/>
    </row>
    <row r="40898" spans="4:4" s="198" customFormat="1" ht="15.75" customHeight="1">
      <c r="D40898" s="199"/>
    </row>
    <row r="40900" spans="4:4" s="198" customFormat="1" ht="15.75" customHeight="1">
      <c r="D40900" s="199"/>
    </row>
    <row r="40902" spans="4:4" s="198" customFormat="1" ht="15.75" customHeight="1">
      <c r="D40902" s="199"/>
    </row>
    <row r="40904" spans="4:4" s="198" customFormat="1" ht="15.75" customHeight="1">
      <c r="D40904" s="199"/>
    </row>
    <row r="40906" spans="4:4" s="198" customFormat="1" ht="15.75" customHeight="1">
      <c r="D40906" s="199"/>
    </row>
    <row r="40908" spans="4:4" s="198" customFormat="1" ht="15.75" customHeight="1">
      <c r="D40908" s="199"/>
    </row>
    <row r="40910" spans="4:4" s="198" customFormat="1" ht="15.75" customHeight="1">
      <c r="D40910" s="199"/>
    </row>
    <row r="40912" spans="4:4" s="198" customFormat="1" ht="15.75" customHeight="1">
      <c r="D40912" s="199"/>
    </row>
    <row r="40914" spans="4:4" s="198" customFormat="1" ht="15.75" customHeight="1">
      <c r="D40914" s="199"/>
    </row>
    <row r="40916" spans="4:4" s="198" customFormat="1" ht="15.75" customHeight="1">
      <c r="D40916" s="199"/>
    </row>
    <row r="40918" spans="4:4" s="198" customFormat="1" ht="15.75" customHeight="1">
      <c r="D40918" s="199"/>
    </row>
    <row r="40920" spans="4:4" s="198" customFormat="1" ht="15.75" customHeight="1">
      <c r="D40920" s="199"/>
    </row>
    <row r="40922" spans="4:4" s="198" customFormat="1" ht="15.75" customHeight="1">
      <c r="D40922" s="199"/>
    </row>
    <row r="40924" spans="4:4" s="198" customFormat="1" ht="15.75" customHeight="1">
      <c r="D40924" s="199"/>
    </row>
    <row r="40926" spans="4:4" s="198" customFormat="1" ht="15.75" customHeight="1">
      <c r="D40926" s="199"/>
    </row>
    <row r="40928" spans="4:4" s="198" customFormat="1" ht="15.75" customHeight="1">
      <c r="D40928" s="199"/>
    </row>
    <row r="40930" spans="4:4" s="198" customFormat="1" ht="15.75" customHeight="1">
      <c r="D40930" s="199"/>
    </row>
    <row r="40932" spans="4:4" s="198" customFormat="1" ht="15.75" customHeight="1">
      <c r="D40932" s="199"/>
    </row>
    <row r="40934" spans="4:4" s="198" customFormat="1" ht="15.75" customHeight="1">
      <c r="D40934" s="199"/>
    </row>
    <row r="40936" spans="4:4" s="198" customFormat="1" ht="15.75" customHeight="1">
      <c r="D40936" s="199"/>
    </row>
    <row r="40938" spans="4:4" s="198" customFormat="1" ht="15.75" customHeight="1">
      <c r="D40938" s="199"/>
    </row>
    <row r="40940" spans="4:4" s="198" customFormat="1" ht="15.75" customHeight="1">
      <c r="D40940" s="199"/>
    </row>
    <row r="40942" spans="4:4" s="198" customFormat="1" ht="15.75" customHeight="1">
      <c r="D40942" s="199"/>
    </row>
    <row r="40944" spans="4:4" s="198" customFormat="1" ht="15.75" customHeight="1">
      <c r="D40944" s="199"/>
    </row>
    <row r="40946" spans="4:4" s="198" customFormat="1" ht="15.75" customHeight="1">
      <c r="D40946" s="199"/>
    </row>
    <row r="40948" spans="4:4" s="198" customFormat="1" ht="15.75" customHeight="1">
      <c r="D40948" s="199"/>
    </row>
    <row r="40950" spans="4:4" s="198" customFormat="1" ht="15.75" customHeight="1">
      <c r="D40950" s="199"/>
    </row>
    <row r="40952" spans="4:4" s="198" customFormat="1" ht="15.75" customHeight="1">
      <c r="D40952" s="199"/>
    </row>
    <row r="40954" spans="4:4" s="198" customFormat="1" ht="15.75" customHeight="1">
      <c r="D40954" s="199"/>
    </row>
    <row r="40956" spans="4:4" s="198" customFormat="1" ht="15.75" customHeight="1">
      <c r="D40956" s="199"/>
    </row>
    <row r="40958" spans="4:4" s="198" customFormat="1" ht="15.75" customHeight="1">
      <c r="D40958" s="199"/>
    </row>
    <row r="40960" spans="4:4" s="198" customFormat="1" ht="15.75" customHeight="1">
      <c r="D40960" s="199"/>
    </row>
    <row r="40962" spans="4:4" s="198" customFormat="1" ht="15.75" customHeight="1">
      <c r="D40962" s="199"/>
    </row>
    <row r="40964" spans="4:4" s="198" customFormat="1" ht="15.75" customHeight="1">
      <c r="D40964" s="199"/>
    </row>
    <row r="40966" spans="4:4" s="198" customFormat="1" ht="15.75" customHeight="1">
      <c r="D40966" s="199"/>
    </row>
    <row r="40968" spans="4:4" s="198" customFormat="1" ht="15.75" customHeight="1">
      <c r="D40968" s="199"/>
    </row>
    <row r="40970" spans="4:4" s="198" customFormat="1" ht="15.75" customHeight="1">
      <c r="D40970" s="199"/>
    </row>
    <row r="40972" spans="4:4" s="198" customFormat="1" ht="15.75" customHeight="1">
      <c r="D40972" s="199"/>
    </row>
    <row r="40974" spans="4:4" s="198" customFormat="1" ht="15.75" customHeight="1">
      <c r="D40974" s="199"/>
    </row>
    <row r="40976" spans="4:4" s="198" customFormat="1" ht="15.75" customHeight="1">
      <c r="D40976" s="199"/>
    </row>
    <row r="40978" spans="4:4" s="198" customFormat="1" ht="15.75" customHeight="1">
      <c r="D40978" s="199"/>
    </row>
    <row r="40980" spans="4:4" s="198" customFormat="1" ht="15.75" customHeight="1">
      <c r="D40980" s="199"/>
    </row>
    <row r="40982" spans="4:4" s="198" customFormat="1" ht="15.75" customHeight="1">
      <c r="D40982" s="199"/>
    </row>
    <row r="40984" spans="4:4" s="198" customFormat="1" ht="15.75" customHeight="1">
      <c r="D40984" s="199"/>
    </row>
    <row r="40986" spans="4:4" s="198" customFormat="1" ht="15.75" customHeight="1">
      <c r="D40986" s="199"/>
    </row>
    <row r="40988" spans="4:4" s="198" customFormat="1" ht="15.75" customHeight="1">
      <c r="D40988" s="199"/>
    </row>
    <row r="40990" spans="4:4" s="198" customFormat="1" ht="15.75" customHeight="1">
      <c r="D40990" s="199"/>
    </row>
    <row r="40992" spans="4:4" s="198" customFormat="1" ht="15.75" customHeight="1">
      <c r="D40992" s="199"/>
    </row>
    <row r="40994" spans="4:4" s="198" customFormat="1" ht="15.75" customHeight="1">
      <c r="D40994" s="199"/>
    </row>
    <row r="40996" spans="4:4" s="198" customFormat="1" ht="15.75" customHeight="1">
      <c r="D40996" s="199"/>
    </row>
    <row r="40998" spans="4:4" s="198" customFormat="1" ht="15.75" customHeight="1">
      <c r="D40998" s="199"/>
    </row>
    <row r="41000" spans="4:4" s="198" customFormat="1" ht="15.75" customHeight="1">
      <c r="D41000" s="199"/>
    </row>
    <row r="41002" spans="4:4" s="198" customFormat="1" ht="15.75" customHeight="1">
      <c r="D41002" s="199"/>
    </row>
    <row r="41004" spans="4:4" s="198" customFormat="1" ht="15.75" customHeight="1">
      <c r="D41004" s="199"/>
    </row>
    <row r="41006" spans="4:4" s="198" customFormat="1" ht="15.75" customHeight="1">
      <c r="D41006" s="199"/>
    </row>
    <row r="41008" spans="4:4" s="198" customFormat="1" ht="15.75" customHeight="1">
      <c r="D41008" s="199"/>
    </row>
    <row r="41010" spans="4:4" s="198" customFormat="1" ht="15.75" customHeight="1">
      <c r="D41010" s="199"/>
    </row>
    <row r="41012" spans="4:4" s="198" customFormat="1" ht="15.75" customHeight="1">
      <c r="D41012" s="199"/>
    </row>
    <row r="41014" spans="4:4" s="198" customFormat="1" ht="15.75" customHeight="1">
      <c r="D41014" s="199"/>
    </row>
    <row r="41016" spans="4:4" s="198" customFormat="1" ht="15.75" customHeight="1">
      <c r="D41016" s="199"/>
    </row>
    <row r="41018" spans="4:4" s="198" customFormat="1" ht="15.75" customHeight="1">
      <c r="D41018" s="199"/>
    </row>
    <row r="41020" spans="4:4" s="198" customFormat="1" ht="15.75" customHeight="1">
      <c r="D41020" s="199"/>
    </row>
    <row r="41022" spans="4:4" s="198" customFormat="1" ht="15.75" customHeight="1">
      <c r="D41022" s="199"/>
    </row>
    <row r="41024" spans="4:4" s="198" customFormat="1" ht="15.75" customHeight="1">
      <c r="D41024" s="199"/>
    </row>
    <row r="41026" spans="4:4" s="198" customFormat="1" ht="15.75" customHeight="1">
      <c r="D41026" s="199"/>
    </row>
    <row r="41028" spans="4:4" s="198" customFormat="1" ht="15.75" customHeight="1">
      <c r="D41028" s="199"/>
    </row>
    <row r="41030" spans="4:4" s="198" customFormat="1" ht="15.75" customHeight="1">
      <c r="D41030" s="199"/>
    </row>
    <row r="41032" spans="4:4" s="198" customFormat="1" ht="15.75" customHeight="1">
      <c r="D41032" s="199"/>
    </row>
    <row r="41034" spans="4:4" s="198" customFormat="1" ht="15.75" customHeight="1">
      <c r="D41034" s="199"/>
    </row>
    <row r="41036" spans="4:4" s="198" customFormat="1" ht="15.75" customHeight="1">
      <c r="D41036" s="199"/>
    </row>
    <row r="41038" spans="4:4" s="198" customFormat="1" ht="15.75" customHeight="1">
      <c r="D41038" s="199"/>
    </row>
    <row r="41040" spans="4:4" s="198" customFormat="1" ht="15.75" customHeight="1">
      <c r="D41040" s="199"/>
    </row>
    <row r="41042" spans="4:4" s="198" customFormat="1" ht="15.75" customHeight="1">
      <c r="D41042" s="199"/>
    </row>
    <row r="41044" spans="4:4" s="198" customFormat="1" ht="15.75" customHeight="1">
      <c r="D41044" s="199"/>
    </row>
    <row r="41046" spans="4:4" s="198" customFormat="1" ht="15.75" customHeight="1">
      <c r="D41046" s="199"/>
    </row>
    <row r="41048" spans="4:4" s="198" customFormat="1" ht="15.75" customHeight="1">
      <c r="D41048" s="199"/>
    </row>
    <row r="41050" spans="4:4" s="198" customFormat="1" ht="15.75" customHeight="1">
      <c r="D41050" s="199"/>
    </row>
    <row r="41052" spans="4:4" s="198" customFormat="1" ht="15.75" customHeight="1">
      <c r="D41052" s="199"/>
    </row>
    <row r="41054" spans="4:4" s="198" customFormat="1" ht="15.75" customHeight="1">
      <c r="D41054" s="199"/>
    </row>
    <row r="41056" spans="4:4" s="198" customFormat="1" ht="15.75" customHeight="1">
      <c r="D41056" s="199"/>
    </row>
    <row r="41058" spans="4:4" s="198" customFormat="1" ht="15.75" customHeight="1">
      <c r="D41058" s="199"/>
    </row>
    <row r="41060" spans="4:4" s="198" customFormat="1" ht="15.75" customHeight="1">
      <c r="D41060" s="199"/>
    </row>
    <row r="41062" spans="4:4" s="198" customFormat="1" ht="15.75" customHeight="1">
      <c r="D41062" s="199"/>
    </row>
    <row r="41064" spans="4:4" s="198" customFormat="1" ht="15.75" customHeight="1">
      <c r="D41064" s="199"/>
    </row>
    <row r="41066" spans="4:4" s="198" customFormat="1" ht="15.75" customHeight="1">
      <c r="D41066" s="199"/>
    </row>
    <row r="41068" spans="4:4" s="198" customFormat="1" ht="15.75" customHeight="1">
      <c r="D41068" s="199"/>
    </row>
    <row r="41070" spans="4:4" s="198" customFormat="1" ht="15.75" customHeight="1">
      <c r="D41070" s="199"/>
    </row>
    <row r="41072" spans="4:4" s="198" customFormat="1" ht="15.75" customHeight="1">
      <c r="D41072" s="199"/>
    </row>
    <row r="41074" spans="4:4" s="198" customFormat="1" ht="15.75" customHeight="1">
      <c r="D41074" s="199"/>
    </row>
    <row r="41076" spans="4:4" s="198" customFormat="1" ht="15.75" customHeight="1">
      <c r="D41076" s="199"/>
    </row>
    <row r="41078" spans="4:4" s="198" customFormat="1" ht="15.75" customHeight="1">
      <c r="D41078" s="199"/>
    </row>
    <row r="41080" spans="4:4" s="198" customFormat="1" ht="15.75" customHeight="1">
      <c r="D41080" s="199"/>
    </row>
    <row r="41082" spans="4:4" s="198" customFormat="1" ht="15.75" customHeight="1">
      <c r="D41082" s="199"/>
    </row>
    <row r="41084" spans="4:4" s="198" customFormat="1" ht="15.75" customHeight="1">
      <c r="D41084" s="199"/>
    </row>
    <row r="41086" spans="4:4" s="198" customFormat="1" ht="15.75" customHeight="1">
      <c r="D41086" s="199"/>
    </row>
    <row r="41088" spans="4:4" s="198" customFormat="1" ht="15.75" customHeight="1">
      <c r="D41088" s="199"/>
    </row>
    <row r="41090" spans="4:4" s="198" customFormat="1" ht="15.75" customHeight="1">
      <c r="D41090" s="199"/>
    </row>
    <row r="41092" spans="4:4" s="198" customFormat="1" ht="15.75" customHeight="1">
      <c r="D41092" s="199"/>
    </row>
    <row r="41094" spans="4:4" s="198" customFormat="1" ht="15.75" customHeight="1">
      <c r="D41094" s="199"/>
    </row>
    <row r="41096" spans="4:4" s="198" customFormat="1" ht="15.75" customHeight="1">
      <c r="D41096" s="199"/>
    </row>
    <row r="41098" spans="4:4" s="198" customFormat="1" ht="15.75" customHeight="1">
      <c r="D41098" s="199"/>
    </row>
    <row r="41100" spans="4:4" s="198" customFormat="1" ht="15.75" customHeight="1">
      <c r="D41100" s="199"/>
    </row>
    <row r="41102" spans="4:4" s="198" customFormat="1" ht="15.75" customHeight="1">
      <c r="D41102" s="199"/>
    </row>
    <row r="41104" spans="4:4" s="198" customFormat="1" ht="15.75" customHeight="1">
      <c r="D41104" s="199"/>
    </row>
    <row r="41106" spans="4:4" s="198" customFormat="1" ht="15.75" customHeight="1">
      <c r="D41106" s="199"/>
    </row>
    <row r="41108" spans="4:4" s="198" customFormat="1" ht="15.75" customHeight="1">
      <c r="D41108" s="199"/>
    </row>
    <row r="41110" spans="4:4" s="198" customFormat="1" ht="15.75" customHeight="1">
      <c r="D41110" s="199"/>
    </row>
    <row r="41112" spans="4:4" s="198" customFormat="1" ht="15.75" customHeight="1">
      <c r="D41112" s="199"/>
    </row>
    <row r="41114" spans="4:4" s="198" customFormat="1" ht="15.75" customHeight="1">
      <c r="D41114" s="199"/>
    </row>
    <row r="41116" spans="4:4" s="198" customFormat="1" ht="15.75" customHeight="1">
      <c r="D41116" s="199"/>
    </row>
    <row r="41118" spans="4:4" s="198" customFormat="1" ht="15.75" customHeight="1">
      <c r="D41118" s="199"/>
    </row>
    <row r="41120" spans="4:4" s="198" customFormat="1" ht="15.75" customHeight="1">
      <c r="D41120" s="199"/>
    </row>
    <row r="41122" spans="4:4" s="198" customFormat="1" ht="15.75" customHeight="1">
      <c r="D41122" s="199"/>
    </row>
    <row r="41124" spans="4:4" s="198" customFormat="1" ht="15.75" customHeight="1">
      <c r="D41124" s="199"/>
    </row>
    <row r="41126" spans="4:4" s="198" customFormat="1" ht="15.75" customHeight="1">
      <c r="D41126" s="199"/>
    </row>
    <row r="41128" spans="4:4" s="198" customFormat="1" ht="15.75" customHeight="1">
      <c r="D41128" s="199"/>
    </row>
    <row r="41130" spans="4:4" s="198" customFormat="1" ht="15.75" customHeight="1">
      <c r="D41130" s="199"/>
    </row>
    <row r="41132" spans="4:4" s="198" customFormat="1" ht="15.75" customHeight="1">
      <c r="D41132" s="199"/>
    </row>
    <row r="41134" spans="4:4" s="198" customFormat="1" ht="15.75" customHeight="1">
      <c r="D41134" s="199"/>
    </row>
    <row r="41136" spans="4:4" s="198" customFormat="1" ht="15.75" customHeight="1">
      <c r="D41136" s="199"/>
    </row>
    <row r="41138" spans="4:4" s="198" customFormat="1" ht="15.75" customHeight="1">
      <c r="D41138" s="199"/>
    </row>
    <row r="41140" spans="4:4" s="198" customFormat="1" ht="15.75" customHeight="1">
      <c r="D41140" s="199"/>
    </row>
    <row r="41142" spans="4:4" s="198" customFormat="1" ht="15.75" customHeight="1">
      <c r="D41142" s="199"/>
    </row>
    <row r="41144" spans="4:4" s="198" customFormat="1" ht="15.75" customHeight="1">
      <c r="D41144" s="199"/>
    </row>
    <row r="41146" spans="4:4" s="198" customFormat="1" ht="15.75" customHeight="1">
      <c r="D41146" s="199"/>
    </row>
    <row r="41148" spans="4:4" s="198" customFormat="1" ht="15.75" customHeight="1">
      <c r="D41148" s="199"/>
    </row>
    <row r="41150" spans="4:4" s="198" customFormat="1" ht="15.75" customHeight="1">
      <c r="D41150" s="199"/>
    </row>
    <row r="41152" spans="4:4" s="198" customFormat="1" ht="15.75" customHeight="1">
      <c r="D41152" s="199"/>
    </row>
    <row r="41154" spans="4:4" s="198" customFormat="1" ht="15.75" customHeight="1">
      <c r="D41154" s="199"/>
    </row>
    <row r="41156" spans="4:4" s="198" customFormat="1" ht="15.75" customHeight="1">
      <c r="D41156" s="199"/>
    </row>
    <row r="41158" spans="4:4" s="198" customFormat="1" ht="15.75" customHeight="1">
      <c r="D41158" s="199"/>
    </row>
    <row r="41160" spans="4:4" s="198" customFormat="1" ht="15.75" customHeight="1">
      <c r="D41160" s="199"/>
    </row>
    <row r="41162" spans="4:4" s="198" customFormat="1" ht="15.75" customHeight="1">
      <c r="D41162" s="199"/>
    </row>
    <row r="41164" spans="4:4" s="198" customFormat="1" ht="15.75" customHeight="1">
      <c r="D41164" s="199"/>
    </row>
    <row r="41166" spans="4:4" s="198" customFormat="1" ht="15.75" customHeight="1">
      <c r="D41166" s="199"/>
    </row>
    <row r="41168" spans="4:4" s="198" customFormat="1" ht="15.75" customHeight="1">
      <c r="D41168" s="199"/>
    </row>
    <row r="41170" spans="4:4" s="198" customFormat="1" ht="15.75" customHeight="1">
      <c r="D41170" s="199"/>
    </row>
    <row r="41172" spans="4:4" s="198" customFormat="1" ht="15.75" customHeight="1">
      <c r="D41172" s="199"/>
    </row>
    <row r="41174" spans="4:4" s="198" customFormat="1" ht="15.75" customHeight="1">
      <c r="D41174" s="199"/>
    </row>
    <row r="41176" spans="4:4" s="198" customFormat="1" ht="15.75" customHeight="1">
      <c r="D41176" s="199"/>
    </row>
    <row r="41178" spans="4:4" s="198" customFormat="1" ht="15.75" customHeight="1">
      <c r="D41178" s="199"/>
    </row>
    <row r="41180" spans="4:4" s="198" customFormat="1" ht="15.75" customHeight="1">
      <c r="D41180" s="199"/>
    </row>
    <row r="41182" spans="4:4" s="198" customFormat="1" ht="15.75" customHeight="1">
      <c r="D41182" s="199"/>
    </row>
    <row r="41184" spans="4:4" s="198" customFormat="1" ht="15.75" customHeight="1">
      <c r="D41184" s="199"/>
    </row>
    <row r="41186" spans="4:4" s="198" customFormat="1" ht="15.75" customHeight="1">
      <c r="D41186" s="199"/>
    </row>
    <row r="41188" spans="4:4" s="198" customFormat="1" ht="15.75" customHeight="1">
      <c r="D41188" s="199"/>
    </row>
    <row r="41190" spans="4:4" s="198" customFormat="1" ht="15.75" customHeight="1">
      <c r="D41190" s="199"/>
    </row>
    <row r="41192" spans="4:4" s="198" customFormat="1" ht="15.75" customHeight="1">
      <c r="D41192" s="199"/>
    </row>
    <row r="41194" spans="4:4" s="198" customFormat="1" ht="15.75" customHeight="1">
      <c r="D41194" s="199"/>
    </row>
    <row r="41196" spans="4:4" s="198" customFormat="1" ht="15.75" customHeight="1">
      <c r="D41196" s="199"/>
    </row>
    <row r="41198" spans="4:4" s="198" customFormat="1" ht="15.75" customHeight="1">
      <c r="D41198" s="199"/>
    </row>
    <row r="41200" spans="4:4" s="198" customFormat="1" ht="15.75" customHeight="1">
      <c r="D41200" s="199"/>
    </row>
    <row r="41202" spans="4:4" s="198" customFormat="1" ht="15.75" customHeight="1">
      <c r="D41202" s="199"/>
    </row>
    <row r="41204" spans="4:4" s="198" customFormat="1" ht="15.75" customHeight="1">
      <c r="D41204" s="199"/>
    </row>
    <row r="41206" spans="4:4" s="198" customFormat="1" ht="15.75" customHeight="1">
      <c r="D41206" s="199"/>
    </row>
    <row r="41208" spans="4:4" s="198" customFormat="1" ht="15.75" customHeight="1">
      <c r="D41208" s="199"/>
    </row>
    <row r="41210" spans="4:4" s="198" customFormat="1" ht="15.75" customHeight="1">
      <c r="D41210" s="199"/>
    </row>
    <row r="41212" spans="4:4" s="198" customFormat="1" ht="15.75" customHeight="1">
      <c r="D41212" s="199"/>
    </row>
    <row r="41214" spans="4:4" s="198" customFormat="1" ht="15.75" customHeight="1">
      <c r="D41214" s="199"/>
    </row>
    <row r="41216" spans="4:4" s="198" customFormat="1" ht="15.75" customHeight="1">
      <c r="D41216" s="199"/>
    </row>
    <row r="41218" spans="4:4" s="198" customFormat="1" ht="15.75" customHeight="1">
      <c r="D41218" s="199"/>
    </row>
    <row r="41220" spans="4:4" s="198" customFormat="1" ht="15.75" customHeight="1">
      <c r="D41220" s="199"/>
    </row>
    <row r="41222" spans="4:4" s="198" customFormat="1" ht="15.75" customHeight="1">
      <c r="D41222" s="199"/>
    </row>
    <row r="41224" spans="4:4" s="198" customFormat="1" ht="15.75" customHeight="1">
      <c r="D41224" s="199"/>
    </row>
    <row r="41226" spans="4:4" s="198" customFormat="1" ht="15.75" customHeight="1">
      <c r="D41226" s="199"/>
    </row>
    <row r="41228" spans="4:4" s="198" customFormat="1" ht="15.75" customHeight="1">
      <c r="D41228" s="199"/>
    </row>
    <row r="41230" spans="4:4" s="198" customFormat="1" ht="15.75" customHeight="1">
      <c r="D41230" s="199"/>
    </row>
    <row r="41232" spans="4:4" s="198" customFormat="1" ht="15.75" customHeight="1">
      <c r="D41232" s="199"/>
    </row>
    <row r="41234" spans="4:4" s="198" customFormat="1" ht="15.75" customHeight="1">
      <c r="D41234" s="199"/>
    </row>
    <row r="41236" spans="4:4" s="198" customFormat="1" ht="15.75" customHeight="1">
      <c r="D41236" s="199"/>
    </row>
    <row r="41238" spans="4:4" s="198" customFormat="1" ht="15.75" customHeight="1">
      <c r="D41238" s="199"/>
    </row>
    <row r="41240" spans="4:4" s="198" customFormat="1" ht="15.75" customHeight="1">
      <c r="D41240" s="199"/>
    </row>
    <row r="41242" spans="4:4" s="198" customFormat="1" ht="15.75" customHeight="1">
      <c r="D41242" s="199"/>
    </row>
    <row r="41244" spans="4:4" s="198" customFormat="1" ht="15.75" customHeight="1">
      <c r="D41244" s="199"/>
    </row>
    <row r="41246" spans="4:4" s="198" customFormat="1" ht="15.75" customHeight="1">
      <c r="D41246" s="199"/>
    </row>
    <row r="41248" spans="4:4" s="198" customFormat="1" ht="15.75" customHeight="1">
      <c r="D41248" s="199"/>
    </row>
    <row r="41250" spans="4:4" s="198" customFormat="1" ht="15.75" customHeight="1">
      <c r="D41250" s="199"/>
    </row>
    <row r="41252" spans="4:4" s="198" customFormat="1" ht="15.75" customHeight="1">
      <c r="D41252" s="199"/>
    </row>
    <row r="41254" spans="4:4" s="198" customFormat="1" ht="15.75" customHeight="1">
      <c r="D41254" s="199"/>
    </row>
    <row r="41256" spans="4:4" s="198" customFormat="1" ht="15.75" customHeight="1">
      <c r="D41256" s="199"/>
    </row>
    <row r="41258" spans="4:4" s="198" customFormat="1" ht="15.75" customHeight="1">
      <c r="D41258" s="199"/>
    </row>
    <row r="41260" spans="4:4" s="198" customFormat="1" ht="15.75" customHeight="1">
      <c r="D41260" s="199"/>
    </row>
    <row r="41262" spans="4:4" s="198" customFormat="1" ht="15.75" customHeight="1">
      <c r="D41262" s="199"/>
    </row>
    <row r="41264" spans="4:4" s="198" customFormat="1" ht="15.75" customHeight="1">
      <c r="D41264" s="199"/>
    </row>
    <row r="41266" spans="4:4" s="198" customFormat="1" ht="15.75" customHeight="1">
      <c r="D41266" s="199"/>
    </row>
    <row r="41268" spans="4:4" s="198" customFormat="1" ht="15.75" customHeight="1">
      <c r="D41268" s="199"/>
    </row>
    <row r="41270" spans="4:4" s="198" customFormat="1" ht="15.75" customHeight="1">
      <c r="D41270" s="199"/>
    </row>
    <row r="41272" spans="4:4" s="198" customFormat="1" ht="15.75" customHeight="1">
      <c r="D41272" s="199"/>
    </row>
    <row r="41274" spans="4:4" s="198" customFormat="1" ht="15.75" customHeight="1">
      <c r="D41274" s="199"/>
    </row>
    <row r="41276" spans="4:4" s="198" customFormat="1" ht="15.75" customHeight="1">
      <c r="D41276" s="199"/>
    </row>
    <row r="41278" spans="4:4" s="198" customFormat="1" ht="15.75" customHeight="1">
      <c r="D41278" s="199"/>
    </row>
    <row r="41280" spans="4:4" s="198" customFormat="1" ht="15.75" customHeight="1">
      <c r="D41280" s="199"/>
    </row>
    <row r="41282" spans="4:4" s="198" customFormat="1" ht="15.75" customHeight="1">
      <c r="D41282" s="199"/>
    </row>
    <row r="41284" spans="4:4" s="198" customFormat="1" ht="15.75" customHeight="1">
      <c r="D41284" s="199"/>
    </row>
    <row r="41286" spans="4:4" s="198" customFormat="1" ht="15.75" customHeight="1">
      <c r="D41286" s="199"/>
    </row>
    <row r="41288" spans="4:4" s="198" customFormat="1" ht="15.75" customHeight="1">
      <c r="D41288" s="199"/>
    </row>
    <row r="41290" spans="4:4" s="198" customFormat="1" ht="15.75" customHeight="1">
      <c r="D41290" s="199"/>
    </row>
    <row r="41292" spans="4:4" s="198" customFormat="1" ht="15.75" customHeight="1">
      <c r="D41292" s="199"/>
    </row>
    <row r="41294" spans="4:4" s="198" customFormat="1" ht="15.75" customHeight="1">
      <c r="D41294" s="199"/>
    </row>
    <row r="41296" spans="4:4" s="198" customFormat="1" ht="15.75" customHeight="1">
      <c r="D41296" s="199"/>
    </row>
    <row r="41298" spans="4:4" s="198" customFormat="1" ht="15.75" customHeight="1">
      <c r="D41298" s="199"/>
    </row>
    <row r="41300" spans="4:4" s="198" customFormat="1" ht="15.75" customHeight="1">
      <c r="D41300" s="199"/>
    </row>
    <row r="41302" spans="4:4" s="198" customFormat="1" ht="15.75" customHeight="1">
      <c r="D41302" s="199"/>
    </row>
    <row r="41304" spans="4:4" s="198" customFormat="1" ht="15.75" customHeight="1">
      <c r="D41304" s="199"/>
    </row>
    <row r="41306" spans="4:4" s="198" customFormat="1" ht="15.75" customHeight="1">
      <c r="D41306" s="199"/>
    </row>
    <row r="41308" spans="4:4" s="198" customFormat="1" ht="15.75" customHeight="1">
      <c r="D41308" s="199"/>
    </row>
    <row r="41310" spans="4:4" s="198" customFormat="1" ht="15.75" customHeight="1">
      <c r="D41310" s="199"/>
    </row>
    <row r="41312" spans="4:4" s="198" customFormat="1" ht="15.75" customHeight="1">
      <c r="D41312" s="199"/>
    </row>
    <row r="41314" spans="4:4" s="198" customFormat="1" ht="15.75" customHeight="1">
      <c r="D41314" s="199"/>
    </row>
    <row r="41316" spans="4:4" s="198" customFormat="1" ht="15.75" customHeight="1">
      <c r="D41316" s="199"/>
    </row>
    <row r="41318" spans="4:4" s="198" customFormat="1" ht="15.75" customHeight="1">
      <c r="D41318" s="199"/>
    </row>
    <row r="41320" spans="4:4" s="198" customFormat="1" ht="15.75" customHeight="1">
      <c r="D41320" s="199"/>
    </row>
    <row r="41322" spans="4:4" s="198" customFormat="1" ht="15.75" customHeight="1">
      <c r="D41322" s="199"/>
    </row>
    <row r="41324" spans="4:4" s="198" customFormat="1" ht="15.75" customHeight="1">
      <c r="D41324" s="199"/>
    </row>
    <row r="41326" spans="4:4" s="198" customFormat="1" ht="15.75" customHeight="1">
      <c r="D41326" s="199"/>
    </row>
    <row r="41328" spans="4:4" s="198" customFormat="1" ht="15.75" customHeight="1">
      <c r="D41328" s="199"/>
    </row>
    <row r="41330" spans="4:4" s="198" customFormat="1" ht="15.75" customHeight="1">
      <c r="D41330" s="199"/>
    </row>
    <row r="41332" spans="4:4" s="198" customFormat="1" ht="15.75" customHeight="1">
      <c r="D41332" s="199"/>
    </row>
    <row r="41334" spans="4:4" s="198" customFormat="1" ht="15.75" customHeight="1">
      <c r="D41334" s="199"/>
    </row>
    <row r="41336" spans="4:4" s="198" customFormat="1" ht="15.75" customHeight="1">
      <c r="D41336" s="199"/>
    </row>
    <row r="41338" spans="4:4" s="198" customFormat="1" ht="15.75" customHeight="1">
      <c r="D41338" s="199"/>
    </row>
    <row r="41340" spans="4:4" s="198" customFormat="1" ht="15.75" customHeight="1">
      <c r="D41340" s="199"/>
    </row>
    <row r="41342" spans="4:4" s="198" customFormat="1" ht="15.75" customHeight="1">
      <c r="D41342" s="199"/>
    </row>
    <row r="41344" spans="4:4" s="198" customFormat="1" ht="15.75" customHeight="1">
      <c r="D41344" s="199"/>
    </row>
    <row r="41346" spans="4:4" s="198" customFormat="1" ht="15.75" customHeight="1">
      <c r="D41346" s="199"/>
    </row>
    <row r="41348" spans="4:4" s="198" customFormat="1" ht="15.75" customHeight="1">
      <c r="D41348" s="199"/>
    </row>
    <row r="41350" spans="4:4" s="198" customFormat="1" ht="15.75" customHeight="1">
      <c r="D41350" s="199"/>
    </row>
    <row r="41352" spans="4:4" s="198" customFormat="1" ht="15.75" customHeight="1">
      <c r="D41352" s="199"/>
    </row>
    <row r="41354" spans="4:4" s="198" customFormat="1" ht="15.75" customHeight="1">
      <c r="D41354" s="199"/>
    </row>
    <row r="41356" spans="4:4" s="198" customFormat="1" ht="15.75" customHeight="1">
      <c r="D41356" s="199"/>
    </row>
    <row r="41358" spans="4:4" s="198" customFormat="1" ht="15.75" customHeight="1">
      <c r="D41358" s="199"/>
    </row>
    <row r="41360" spans="4:4" s="198" customFormat="1" ht="15.75" customHeight="1">
      <c r="D41360" s="199"/>
    </row>
    <row r="41362" spans="4:4" s="198" customFormat="1" ht="15.75" customHeight="1">
      <c r="D41362" s="199"/>
    </row>
    <row r="41364" spans="4:4" s="198" customFormat="1" ht="15.75" customHeight="1">
      <c r="D41364" s="199"/>
    </row>
    <row r="41366" spans="4:4" s="198" customFormat="1" ht="15.75" customHeight="1">
      <c r="D41366" s="199"/>
    </row>
    <row r="41368" spans="4:4" s="198" customFormat="1" ht="15.75" customHeight="1">
      <c r="D41368" s="199"/>
    </row>
    <row r="41370" spans="4:4" s="198" customFormat="1" ht="15.75" customHeight="1">
      <c r="D41370" s="199"/>
    </row>
    <row r="41372" spans="4:4" s="198" customFormat="1" ht="15.75" customHeight="1">
      <c r="D41372" s="199"/>
    </row>
    <row r="41374" spans="4:4" s="198" customFormat="1" ht="15.75" customHeight="1">
      <c r="D41374" s="199"/>
    </row>
    <row r="41376" spans="4:4" s="198" customFormat="1" ht="15.75" customHeight="1">
      <c r="D41376" s="199"/>
    </row>
    <row r="41378" spans="4:4" s="198" customFormat="1" ht="15.75" customHeight="1">
      <c r="D41378" s="199"/>
    </row>
    <row r="41380" spans="4:4" s="198" customFormat="1" ht="15.75" customHeight="1">
      <c r="D41380" s="199"/>
    </row>
    <row r="41382" spans="4:4" s="198" customFormat="1" ht="15.75" customHeight="1">
      <c r="D41382" s="199"/>
    </row>
    <row r="41384" spans="4:4" s="198" customFormat="1" ht="15.75" customHeight="1">
      <c r="D41384" s="199"/>
    </row>
    <row r="41386" spans="4:4" s="198" customFormat="1" ht="15.75" customHeight="1">
      <c r="D41386" s="199"/>
    </row>
    <row r="41388" spans="4:4" s="198" customFormat="1" ht="15.75" customHeight="1">
      <c r="D41388" s="199"/>
    </row>
    <row r="41390" spans="4:4" s="198" customFormat="1" ht="15.75" customHeight="1">
      <c r="D41390" s="199"/>
    </row>
    <row r="41392" spans="4:4" s="198" customFormat="1" ht="15.75" customHeight="1">
      <c r="D41392" s="199"/>
    </row>
    <row r="41394" spans="4:4" s="198" customFormat="1" ht="15.75" customHeight="1">
      <c r="D41394" s="199"/>
    </row>
    <row r="41396" spans="4:4" s="198" customFormat="1" ht="15.75" customHeight="1">
      <c r="D41396" s="199"/>
    </row>
    <row r="41398" spans="4:4" s="198" customFormat="1" ht="15.75" customHeight="1">
      <c r="D41398" s="199"/>
    </row>
    <row r="41400" spans="4:4" s="198" customFormat="1" ht="15.75" customHeight="1">
      <c r="D41400" s="199"/>
    </row>
    <row r="41402" spans="4:4" s="198" customFormat="1" ht="15.75" customHeight="1">
      <c r="D41402" s="199"/>
    </row>
    <row r="41404" spans="4:4" s="198" customFormat="1" ht="15.75" customHeight="1">
      <c r="D41404" s="199"/>
    </row>
    <row r="41406" spans="4:4" s="198" customFormat="1" ht="15.75" customHeight="1">
      <c r="D41406" s="199"/>
    </row>
    <row r="41408" spans="4:4" s="198" customFormat="1" ht="15.75" customHeight="1">
      <c r="D41408" s="199"/>
    </row>
    <row r="41410" spans="4:4" s="198" customFormat="1" ht="15.75" customHeight="1">
      <c r="D41410" s="199"/>
    </row>
    <row r="41412" spans="4:4" s="198" customFormat="1" ht="15.75" customHeight="1">
      <c r="D41412" s="199"/>
    </row>
    <row r="41414" spans="4:4" s="198" customFormat="1" ht="15.75" customHeight="1">
      <c r="D41414" s="199"/>
    </row>
    <row r="41416" spans="4:4" s="198" customFormat="1" ht="15.75" customHeight="1">
      <c r="D41416" s="199"/>
    </row>
    <row r="41418" spans="4:4" s="198" customFormat="1" ht="15.75" customHeight="1">
      <c r="D41418" s="199"/>
    </row>
    <row r="41420" spans="4:4" s="198" customFormat="1" ht="15.75" customHeight="1">
      <c r="D41420" s="199"/>
    </row>
    <row r="41422" spans="4:4" s="198" customFormat="1" ht="15.75" customHeight="1">
      <c r="D41422" s="199"/>
    </row>
    <row r="41424" spans="4:4" s="198" customFormat="1" ht="15.75" customHeight="1">
      <c r="D41424" s="199"/>
    </row>
    <row r="41426" spans="4:4" s="198" customFormat="1" ht="15.75" customHeight="1">
      <c r="D41426" s="199"/>
    </row>
    <row r="41428" spans="4:4" s="198" customFormat="1" ht="15.75" customHeight="1">
      <c r="D41428" s="199"/>
    </row>
    <row r="41430" spans="4:4" s="198" customFormat="1" ht="15.75" customHeight="1">
      <c r="D41430" s="199"/>
    </row>
    <row r="41432" spans="4:4" s="198" customFormat="1" ht="15.75" customHeight="1">
      <c r="D41432" s="199"/>
    </row>
    <row r="41434" spans="4:4" s="198" customFormat="1" ht="15.75" customHeight="1">
      <c r="D41434" s="199"/>
    </row>
    <row r="41436" spans="4:4" s="198" customFormat="1" ht="15.75" customHeight="1">
      <c r="D41436" s="199"/>
    </row>
    <row r="41438" spans="4:4" s="198" customFormat="1" ht="15.75" customHeight="1">
      <c r="D41438" s="199"/>
    </row>
    <row r="41440" spans="4:4" s="198" customFormat="1" ht="15.75" customHeight="1">
      <c r="D41440" s="199"/>
    </row>
    <row r="41442" spans="4:4" s="198" customFormat="1" ht="15.75" customHeight="1">
      <c r="D41442" s="199"/>
    </row>
    <row r="41444" spans="4:4" s="198" customFormat="1" ht="15.75" customHeight="1">
      <c r="D41444" s="199"/>
    </row>
    <row r="41446" spans="4:4" s="198" customFormat="1" ht="15.75" customHeight="1">
      <c r="D41446" s="199"/>
    </row>
    <row r="41448" spans="4:4" s="198" customFormat="1" ht="15.75" customHeight="1">
      <c r="D41448" s="199"/>
    </row>
    <row r="41450" spans="4:4" s="198" customFormat="1" ht="15.75" customHeight="1">
      <c r="D41450" s="199"/>
    </row>
    <row r="41452" spans="4:4" s="198" customFormat="1" ht="15.75" customHeight="1">
      <c r="D41452" s="199"/>
    </row>
    <row r="41454" spans="4:4" s="198" customFormat="1" ht="15.75" customHeight="1">
      <c r="D41454" s="199"/>
    </row>
    <row r="41456" spans="4:4" s="198" customFormat="1" ht="15.75" customHeight="1">
      <c r="D41456" s="199"/>
    </row>
    <row r="41458" spans="4:4" s="198" customFormat="1" ht="15.75" customHeight="1">
      <c r="D41458" s="199"/>
    </row>
    <row r="41460" spans="4:4" s="198" customFormat="1" ht="15.75" customHeight="1">
      <c r="D41460" s="199"/>
    </row>
    <row r="41462" spans="4:4" s="198" customFormat="1" ht="15.75" customHeight="1">
      <c r="D41462" s="199"/>
    </row>
    <row r="41464" spans="4:4" s="198" customFormat="1" ht="15.75" customHeight="1">
      <c r="D41464" s="199"/>
    </row>
    <row r="41466" spans="4:4" s="198" customFormat="1" ht="15.75" customHeight="1">
      <c r="D41466" s="199"/>
    </row>
    <row r="41468" spans="4:4" s="198" customFormat="1" ht="15.75" customHeight="1">
      <c r="D41468" s="199"/>
    </row>
    <row r="41470" spans="4:4" s="198" customFormat="1" ht="15.75" customHeight="1">
      <c r="D41470" s="199"/>
    </row>
    <row r="41472" spans="4:4" s="198" customFormat="1" ht="15.75" customHeight="1">
      <c r="D41472" s="199"/>
    </row>
    <row r="41474" spans="4:4" s="198" customFormat="1" ht="15.75" customHeight="1">
      <c r="D41474" s="199"/>
    </row>
    <row r="41476" spans="4:4" s="198" customFormat="1" ht="15.75" customHeight="1">
      <c r="D41476" s="199"/>
    </row>
    <row r="41478" spans="4:4" s="198" customFormat="1" ht="15.75" customHeight="1">
      <c r="D41478" s="199"/>
    </row>
    <row r="41480" spans="4:4" s="198" customFormat="1" ht="15.75" customHeight="1">
      <c r="D41480" s="199"/>
    </row>
    <row r="41482" spans="4:4" s="198" customFormat="1" ht="15.75" customHeight="1">
      <c r="D41482" s="199"/>
    </row>
    <row r="41484" spans="4:4" s="198" customFormat="1" ht="15.75" customHeight="1">
      <c r="D41484" s="199"/>
    </row>
    <row r="41486" spans="4:4" s="198" customFormat="1" ht="15.75" customHeight="1">
      <c r="D41486" s="199"/>
    </row>
    <row r="41488" spans="4:4" s="198" customFormat="1" ht="15.75" customHeight="1">
      <c r="D41488" s="199"/>
    </row>
    <row r="41490" spans="4:4" s="198" customFormat="1" ht="15.75" customHeight="1">
      <c r="D41490" s="199"/>
    </row>
    <row r="41492" spans="4:4" s="198" customFormat="1" ht="15.75" customHeight="1">
      <c r="D41492" s="199"/>
    </row>
    <row r="41494" spans="4:4" s="198" customFormat="1" ht="15.75" customHeight="1">
      <c r="D41494" s="199"/>
    </row>
    <row r="41496" spans="4:4" s="198" customFormat="1" ht="15.75" customHeight="1">
      <c r="D41496" s="199"/>
    </row>
    <row r="41498" spans="4:4" s="198" customFormat="1" ht="15.75" customHeight="1">
      <c r="D41498" s="199"/>
    </row>
    <row r="41500" spans="4:4" s="198" customFormat="1" ht="15.75" customHeight="1">
      <c r="D41500" s="199"/>
    </row>
    <row r="41502" spans="4:4" s="198" customFormat="1" ht="15.75" customHeight="1">
      <c r="D41502" s="199"/>
    </row>
    <row r="41504" spans="4:4" s="198" customFormat="1" ht="15.75" customHeight="1">
      <c r="D41504" s="199"/>
    </row>
    <row r="41506" spans="4:4" s="198" customFormat="1" ht="15.75" customHeight="1">
      <c r="D41506" s="199"/>
    </row>
    <row r="41508" spans="4:4" s="198" customFormat="1" ht="15.75" customHeight="1">
      <c r="D41508" s="199"/>
    </row>
    <row r="41510" spans="4:4" s="198" customFormat="1" ht="15.75" customHeight="1">
      <c r="D41510" s="199"/>
    </row>
    <row r="41512" spans="4:4" s="198" customFormat="1" ht="15.75" customHeight="1">
      <c r="D41512" s="199"/>
    </row>
    <row r="41514" spans="4:4" s="198" customFormat="1" ht="15.75" customHeight="1">
      <c r="D41514" s="199"/>
    </row>
    <row r="41516" spans="4:4" s="198" customFormat="1" ht="15.75" customHeight="1">
      <c r="D41516" s="199"/>
    </row>
    <row r="41518" spans="4:4" s="198" customFormat="1" ht="15.75" customHeight="1">
      <c r="D41518" s="199"/>
    </row>
    <row r="41520" spans="4:4" s="198" customFormat="1" ht="15.75" customHeight="1">
      <c r="D41520" s="199"/>
    </row>
    <row r="41522" spans="4:4" s="198" customFormat="1" ht="15.75" customHeight="1">
      <c r="D41522" s="199"/>
    </row>
    <row r="41524" spans="4:4" s="198" customFormat="1" ht="15.75" customHeight="1">
      <c r="D41524" s="199"/>
    </row>
    <row r="41526" spans="4:4" s="198" customFormat="1" ht="15.75" customHeight="1">
      <c r="D41526" s="199"/>
    </row>
    <row r="41528" spans="4:4" s="198" customFormat="1" ht="15.75" customHeight="1">
      <c r="D41528" s="199"/>
    </row>
    <row r="41530" spans="4:4" s="198" customFormat="1" ht="15.75" customHeight="1">
      <c r="D41530" s="199"/>
    </row>
    <row r="41532" spans="4:4" s="198" customFormat="1" ht="15.75" customHeight="1">
      <c r="D41532" s="199"/>
    </row>
    <row r="41534" spans="4:4" s="198" customFormat="1" ht="15.75" customHeight="1">
      <c r="D41534" s="199"/>
    </row>
    <row r="41536" spans="4:4" s="198" customFormat="1" ht="15.75" customHeight="1">
      <c r="D41536" s="199"/>
    </row>
    <row r="41538" spans="4:4" s="198" customFormat="1" ht="15.75" customHeight="1">
      <c r="D41538" s="199"/>
    </row>
    <row r="41540" spans="4:4" s="198" customFormat="1" ht="15.75" customHeight="1">
      <c r="D41540" s="199"/>
    </row>
    <row r="41542" spans="4:4" s="198" customFormat="1" ht="15.75" customHeight="1">
      <c r="D41542" s="199"/>
    </row>
    <row r="41544" spans="4:4" s="198" customFormat="1" ht="15.75" customHeight="1">
      <c r="D41544" s="199"/>
    </row>
    <row r="41546" spans="4:4" s="198" customFormat="1" ht="15.75" customHeight="1">
      <c r="D41546" s="199"/>
    </row>
    <row r="41548" spans="4:4" s="198" customFormat="1" ht="15.75" customHeight="1">
      <c r="D41548" s="199"/>
    </row>
    <row r="41550" spans="4:4" s="198" customFormat="1" ht="15.75" customHeight="1">
      <c r="D41550" s="199"/>
    </row>
    <row r="41552" spans="4:4" s="198" customFormat="1" ht="15.75" customHeight="1">
      <c r="D41552" s="199"/>
    </row>
    <row r="41554" spans="4:4" s="198" customFormat="1" ht="15.75" customHeight="1">
      <c r="D41554" s="199"/>
    </row>
    <row r="41556" spans="4:4" s="198" customFormat="1" ht="15.75" customHeight="1">
      <c r="D41556" s="199"/>
    </row>
    <row r="41558" spans="4:4" s="198" customFormat="1" ht="15.75" customHeight="1">
      <c r="D41558" s="199"/>
    </row>
    <row r="41560" spans="4:4" s="198" customFormat="1" ht="15.75" customHeight="1">
      <c r="D41560" s="199"/>
    </row>
    <row r="41562" spans="4:4" s="198" customFormat="1" ht="15.75" customHeight="1">
      <c r="D41562" s="199"/>
    </row>
    <row r="41564" spans="4:4" s="198" customFormat="1" ht="15.75" customHeight="1">
      <c r="D41564" s="199"/>
    </row>
    <row r="41566" spans="4:4" s="198" customFormat="1" ht="15.75" customHeight="1">
      <c r="D41566" s="199"/>
    </row>
    <row r="41568" spans="4:4" s="198" customFormat="1" ht="15.75" customHeight="1">
      <c r="D41568" s="199"/>
    </row>
    <row r="41570" spans="4:4" s="198" customFormat="1" ht="15.75" customHeight="1">
      <c r="D41570" s="199"/>
    </row>
    <row r="41572" spans="4:4" s="198" customFormat="1" ht="15.75" customHeight="1">
      <c r="D41572" s="199"/>
    </row>
    <row r="41574" spans="4:4" s="198" customFormat="1" ht="15.75" customHeight="1">
      <c r="D41574" s="199"/>
    </row>
    <row r="41576" spans="4:4" s="198" customFormat="1" ht="15.75" customHeight="1">
      <c r="D41576" s="199"/>
    </row>
    <row r="41578" spans="4:4" s="198" customFormat="1" ht="15.75" customHeight="1">
      <c r="D41578" s="199"/>
    </row>
    <row r="41580" spans="4:4" s="198" customFormat="1" ht="15.75" customHeight="1">
      <c r="D41580" s="199"/>
    </row>
    <row r="41582" spans="4:4" s="198" customFormat="1" ht="15.75" customHeight="1">
      <c r="D41582" s="199"/>
    </row>
    <row r="41584" spans="4:4" s="198" customFormat="1" ht="15.75" customHeight="1">
      <c r="D41584" s="199"/>
    </row>
    <row r="41586" spans="4:4" s="198" customFormat="1" ht="15.75" customHeight="1">
      <c r="D41586" s="199"/>
    </row>
    <row r="41588" spans="4:4" s="198" customFormat="1" ht="15.75" customHeight="1">
      <c r="D41588" s="199"/>
    </row>
    <row r="41590" spans="4:4" s="198" customFormat="1" ht="15.75" customHeight="1">
      <c r="D41590" s="199"/>
    </row>
    <row r="41592" spans="4:4" s="198" customFormat="1" ht="15.75" customHeight="1">
      <c r="D41592" s="199"/>
    </row>
    <row r="41594" spans="4:4" s="198" customFormat="1" ht="15.75" customHeight="1">
      <c r="D41594" s="199"/>
    </row>
    <row r="41596" spans="4:4" s="198" customFormat="1" ht="15.75" customHeight="1">
      <c r="D41596" s="199"/>
    </row>
    <row r="41598" spans="4:4" s="198" customFormat="1" ht="15.75" customHeight="1">
      <c r="D41598" s="199"/>
    </row>
    <row r="41600" spans="4:4" s="198" customFormat="1" ht="15.75" customHeight="1">
      <c r="D41600" s="199"/>
    </row>
    <row r="41602" spans="4:4" s="198" customFormat="1" ht="15.75" customHeight="1">
      <c r="D41602" s="199"/>
    </row>
    <row r="41604" spans="4:4" s="198" customFormat="1" ht="15.75" customHeight="1">
      <c r="D41604" s="199"/>
    </row>
    <row r="41606" spans="4:4" s="198" customFormat="1" ht="15.75" customHeight="1">
      <c r="D41606" s="199"/>
    </row>
    <row r="41608" spans="4:4" s="198" customFormat="1" ht="15.75" customHeight="1">
      <c r="D41608" s="199"/>
    </row>
    <row r="41610" spans="4:4" s="198" customFormat="1" ht="15.75" customHeight="1">
      <c r="D41610" s="199"/>
    </row>
    <row r="41612" spans="4:4" s="198" customFormat="1" ht="15.75" customHeight="1">
      <c r="D41612" s="199"/>
    </row>
    <row r="41614" spans="4:4" s="198" customFormat="1" ht="15.75" customHeight="1">
      <c r="D41614" s="199"/>
    </row>
    <row r="41616" spans="4:4" s="198" customFormat="1" ht="15.75" customHeight="1">
      <c r="D41616" s="199"/>
    </row>
    <row r="41618" spans="4:4" s="198" customFormat="1" ht="15.75" customHeight="1">
      <c r="D41618" s="199"/>
    </row>
    <row r="41620" spans="4:4" s="198" customFormat="1" ht="15.75" customHeight="1">
      <c r="D41620" s="199"/>
    </row>
    <row r="41622" spans="4:4" s="198" customFormat="1" ht="15.75" customHeight="1">
      <c r="D41622" s="199"/>
    </row>
    <row r="41624" spans="4:4" s="198" customFormat="1" ht="15.75" customHeight="1">
      <c r="D41624" s="199"/>
    </row>
    <row r="41626" spans="4:4" s="198" customFormat="1" ht="15.75" customHeight="1">
      <c r="D41626" s="199"/>
    </row>
    <row r="41628" spans="4:4" s="198" customFormat="1" ht="15.75" customHeight="1">
      <c r="D41628" s="199"/>
    </row>
    <row r="41630" spans="4:4" s="198" customFormat="1" ht="15.75" customHeight="1">
      <c r="D41630" s="199"/>
    </row>
    <row r="41632" spans="4:4" s="198" customFormat="1" ht="15.75" customHeight="1">
      <c r="D41632" s="199"/>
    </row>
    <row r="41634" spans="4:4" s="198" customFormat="1" ht="15.75" customHeight="1">
      <c r="D41634" s="199"/>
    </row>
    <row r="41636" spans="4:4" s="198" customFormat="1" ht="15.75" customHeight="1">
      <c r="D41636" s="199"/>
    </row>
    <row r="41638" spans="4:4" s="198" customFormat="1" ht="15.75" customHeight="1">
      <c r="D41638" s="199"/>
    </row>
    <row r="41640" spans="4:4" s="198" customFormat="1" ht="15.75" customHeight="1">
      <c r="D41640" s="199"/>
    </row>
    <row r="41642" spans="4:4" s="198" customFormat="1" ht="15.75" customHeight="1">
      <c r="D41642" s="199"/>
    </row>
    <row r="41644" spans="4:4" s="198" customFormat="1" ht="15.75" customHeight="1">
      <c r="D41644" s="199"/>
    </row>
    <row r="41646" spans="4:4" s="198" customFormat="1" ht="15.75" customHeight="1">
      <c r="D41646" s="199"/>
    </row>
    <row r="41648" spans="4:4" s="198" customFormat="1" ht="15.75" customHeight="1">
      <c r="D41648" s="199"/>
    </row>
    <row r="41650" spans="4:4" s="198" customFormat="1" ht="15.75" customHeight="1">
      <c r="D41650" s="199"/>
    </row>
    <row r="41652" spans="4:4" s="198" customFormat="1" ht="15.75" customHeight="1">
      <c r="D41652" s="199"/>
    </row>
    <row r="41654" spans="4:4" s="198" customFormat="1" ht="15.75" customHeight="1">
      <c r="D41654" s="199"/>
    </row>
    <row r="41656" spans="4:4" s="198" customFormat="1" ht="15.75" customHeight="1">
      <c r="D41656" s="199"/>
    </row>
    <row r="41658" spans="4:4" s="198" customFormat="1" ht="15.75" customHeight="1">
      <c r="D41658" s="199"/>
    </row>
    <row r="41660" spans="4:4" s="198" customFormat="1" ht="15.75" customHeight="1">
      <c r="D41660" s="199"/>
    </row>
    <row r="41662" spans="4:4" s="198" customFormat="1" ht="15.75" customHeight="1">
      <c r="D41662" s="199"/>
    </row>
    <row r="41664" spans="4:4" s="198" customFormat="1" ht="15.75" customHeight="1">
      <c r="D41664" s="199"/>
    </row>
    <row r="41666" spans="4:4" s="198" customFormat="1" ht="15.75" customHeight="1">
      <c r="D41666" s="199"/>
    </row>
    <row r="41668" spans="4:4" s="198" customFormat="1" ht="15.75" customHeight="1">
      <c r="D41668" s="199"/>
    </row>
    <row r="41670" spans="4:4" s="198" customFormat="1" ht="15.75" customHeight="1">
      <c r="D41670" s="199"/>
    </row>
    <row r="41672" spans="4:4" s="198" customFormat="1" ht="15.75" customHeight="1">
      <c r="D41672" s="199"/>
    </row>
    <row r="41674" spans="4:4" s="198" customFormat="1" ht="15.75" customHeight="1">
      <c r="D41674" s="199"/>
    </row>
    <row r="41676" spans="4:4" s="198" customFormat="1" ht="15.75" customHeight="1">
      <c r="D41676" s="199"/>
    </row>
    <row r="41678" spans="4:4" s="198" customFormat="1" ht="15.75" customHeight="1">
      <c r="D41678" s="199"/>
    </row>
    <row r="41680" spans="4:4" s="198" customFormat="1" ht="15.75" customHeight="1">
      <c r="D41680" s="199"/>
    </row>
    <row r="41682" spans="4:4" s="198" customFormat="1" ht="15.75" customHeight="1">
      <c r="D41682" s="199"/>
    </row>
    <row r="41684" spans="4:4" s="198" customFormat="1" ht="15.75" customHeight="1">
      <c r="D41684" s="199"/>
    </row>
    <row r="41686" spans="4:4" s="198" customFormat="1" ht="15.75" customHeight="1">
      <c r="D41686" s="199"/>
    </row>
    <row r="41688" spans="4:4" s="198" customFormat="1" ht="15.75" customHeight="1">
      <c r="D41688" s="199"/>
    </row>
    <row r="41690" spans="4:4" s="198" customFormat="1" ht="15.75" customHeight="1">
      <c r="D41690" s="199"/>
    </row>
    <row r="41692" spans="4:4" s="198" customFormat="1" ht="15.75" customHeight="1">
      <c r="D41692" s="199"/>
    </row>
    <row r="41694" spans="4:4" s="198" customFormat="1" ht="15.75" customHeight="1">
      <c r="D41694" s="199"/>
    </row>
    <row r="41696" spans="4:4" s="198" customFormat="1" ht="15.75" customHeight="1">
      <c r="D41696" s="199"/>
    </row>
    <row r="41698" spans="4:4" s="198" customFormat="1" ht="15.75" customHeight="1">
      <c r="D41698" s="199"/>
    </row>
    <row r="41700" spans="4:4" s="198" customFormat="1" ht="15.75" customHeight="1">
      <c r="D41700" s="199"/>
    </row>
    <row r="41702" spans="4:4" s="198" customFormat="1" ht="15.75" customHeight="1">
      <c r="D41702" s="199"/>
    </row>
    <row r="41704" spans="4:4" s="198" customFormat="1" ht="15.75" customHeight="1">
      <c r="D41704" s="199"/>
    </row>
    <row r="41706" spans="4:4" s="198" customFormat="1" ht="15.75" customHeight="1">
      <c r="D41706" s="199"/>
    </row>
    <row r="41708" spans="4:4" s="198" customFormat="1" ht="15.75" customHeight="1">
      <c r="D41708" s="199"/>
    </row>
    <row r="41710" spans="4:4" s="198" customFormat="1" ht="15.75" customHeight="1">
      <c r="D41710" s="199"/>
    </row>
    <row r="41712" spans="4:4" s="198" customFormat="1" ht="15.75" customHeight="1">
      <c r="D41712" s="199"/>
    </row>
    <row r="41714" spans="4:4" s="198" customFormat="1" ht="15.75" customHeight="1">
      <c r="D41714" s="199"/>
    </row>
    <row r="41716" spans="4:4" s="198" customFormat="1" ht="15.75" customHeight="1">
      <c r="D41716" s="199"/>
    </row>
    <row r="41718" spans="4:4" s="198" customFormat="1" ht="15.75" customHeight="1">
      <c r="D41718" s="199"/>
    </row>
    <row r="41720" spans="4:4" s="198" customFormat="1" ht="15.75" customHeight="1">
      <c r="D41720" s="199"/>
    </row>
    <row r="41722" spans="4:4" s="198" customFormat="1" ht="15.75" customHeight="1">
      <c r="D41722" s="199"/>
    </row>
    <row r="41724" spans="4:4" s="198" customFormat="1" ht="15.75" customHeight="1">
      <c r="D41724" s="199"/>
    </row>
    <row r="41726" spans="4:4" s="198" customFormat="1" ht="15.75" customHeight="1">
      <c r="D41726" s="199"/>
    </row>
    <row r="41728" spans="4:4" s="198" customFormat="1" ht="15.75" customHeight="1">
      <c r="D41728" s="199"/>
    </row>
    <row r="41730" spans="4:4" s="198" customFormat="1" ht="15.75" customHeight="1">
      <c r="D41730" s="199"/>
    </row>
    <row r="41732" spans="4:4" s="198" customFormat="1" ht="15.75" customHeight="1">
      <c r="D41732" s="199"/>
    </row>
    <row r="41734" spans="4:4" s="198" customFormat="1" ht="15.75" customHeight="1">
      <c r="D41734" s="199"/>
    </row>
    <row r="41736" spans="4:4" s="198" customFormat="1" ht="15.75" customHeight="1">
      <c r="D41736" s="199"/>
    </row>
    <row r="41738" spans="4:4" s="198" customFormat="1" ht="15.75" customHeight="1">
      <c r="D41738" s="199"/>
    </row>
    <row r="41740" spans="4:4" s="198" customFormat="1" ht="15.75" customHeight="1">
      <c r="D41740" s="199"/>
    </row>
    <row r="41742" spans="4:4" s="198" customFormat="1" ht="15.75" customHeight="1">
      <c r="D41742" s="199"/>
    </row>
    <row r="41744" spans="4:4" s="198" customFormat="1" ht="15.75" customHeight="1">
      <c r="D41744" s="199"/>
    </row>
    <row r="41746" spans="4:4" s="198" customFormat="1" ht="15.75" customHeight="1">
      <c r="D41746" s="199"/>
    </row>
    <row r="41748" spans="4:4" s="198" customFormat="1" ht="15.75" customHeight="1">
      <c r="D41748" s="199"/>
    </row>
    <row r="41750" spans="4:4" s="198" customFormat="1" ht="15.75" customHeight="1">
      <c r="D41750" s="199"/>
    </row>
    <row r="41752" spans="4:4" s="198" customFormat="1" ht="15.75" customHeight="1">
      <c r="D41752" s="199"/>
    </row>
    <row r="41754" spans="4:4" s="198" customFormat="1" ht="15.75" customHeight="1">
      <c r="D41754" s="199"/>
    </row>
    <row r="41756" spans="4:4" s="198" customFormat="1" ht="15.75" customHeight="1">
      <c r="D41756" s="199"/>
    </row>
    <row r="41758" spans="4:4" s="198" customFormat="1" ht="15.75" customHeight="1">
      <c r="D41758" s="199"/>
    </row>
    <row r="41760" spans="4:4" s="198" customFormat="1" ht="15.75" customHeight="1">
      <c r="D41760" s="199"/>
    </row>
    <row r="41762" spans="4:4" s="198" customFormat="1" ht="15.75" customHeight="1">
      <c r="D41762" s="199"/>
    </row>
    <row r="41764" spans="4:4" s="198" customFormat="1" ht="15.75" customHeight="1">
      <c r="D41764" s="199"/>
    </row>
    <row r="41766" spans="4:4" s="198" customFormat="1" ht="15.75" customHeight="1">
      <c r="D41766" s="199"/>
    </row>
    <row r="41768" spans="4:4" s="198" customFormat="1" ht="15.75" customHeight="1">
      <c r="D41768" s="199"/>
    </row>
    <row r="41770" spans="4:4" s="198" customFormat="1" ht="15.75" customHeight="1">
      <c r="D41770" s="199"/>
    </row>
    <row r="41772" spans="4:4" s="198" customFormat="1" ht="15.75" customHeight="1">
      <c r="D41772" s="199"/>
    </row>
    <row r="41774" spans="4:4" s="198" customFormat="1" ht="15.75" customHeight="1">
      <c r="D41774" s="199"/>
    </row>
    <row r="41776" spans="4:4" s="198" customFormat="1" ht="15.75" customHeight="1">
      <c r="D41776" s="199"/>
    </row>
    <row r="41778" spans="4:4" s="198" customFormat="1" ht="15.75" customHeight="1">
      <c r="D41778" s="199"/>
    </row>
    <row r="41780" spans="4:4" s="198" customFormat="1" ht="15.75" customHeight="1">
      <c r="D41780" s="199"/>
    </row>
    <row r="41782" spans="4:4" s="198" customFormat="1" ht="15.75" customHeight="1">
      <c r="D41782" s="199"/>
    </row>
    <row r="41784" spans="4:4" s="198" customFormat="1" ht="15.75" customHeight="1">
      <c r="D41784" s="199"/>
    </row>
    <row r="41786" spans="4:4" s="198" customFormat="1" ht="15.75" customHeight="1">
      <c r="D41786" s="199"/>
    </row>
    <row r="41788" spans="4:4" s="198" customFormat="1" ht="15.75" customHeight="1">
      <c r="D41788" s="199"/>
    </row>
    <row r="41790" spans="4:4" s="198" customFormat="1" ht="15.75" customHeight="1">
      <c r="D41790" s="199"/>
    </row>
    <row r="41792" spans="4:4" s="198" customFormat="1" ht="15.75" customHeight="1">
      <c r="D41792" s="199"/>
    </row>
    <row r="41794" spans="4:4" s="198" customFormat="1" ht="15.75" customHeight="1">
      <c r="D41794" s="199"/>
    </row>
    <row r="41796" spans="4:4" s="198" customFormat="1" ht="15.75" customHeight="1">
      <c r="D41796" s="199"/>
    </row>
    <row r="41798" spans="4:4" s="198" customFormat="1" ht="15.75" customHeight="1">
      <c r="D41798" s="199"/>
    </row>
    <row r="41800" spans="4:4" s="198" customFormat="1" ht="15.75" customHeight="1">
      <c r="D41800" s="199"/>
    </row>
    <row r="41802" spans="4:4" s="198" customFormat="1" ht="15.75" customHeight="1">
      <c r="D41802" s="199"/>
    </row>
    <row r="41804" spans="4:4" s="198" customFormat="1" ht="15.75" customHeight="1">
      <c r="D41804" s="199"/>
    </row>
    <row r="41806" spans="4:4" s="198" customFormat="1" ht="15.75" customHeight="1">
      <c r="D41806" s="199"/>
    </row>
    <row r="41808" spans="4:4" s="198" customFormat="1" ht="15.75" customHeight="1">
      <c r="D41808" s="199"/>
    </row>
    <row r="41810" spans="4:4" s="198" customFormat="1" ht="15.75" customHeight="1">
      <c r="D41810" s="199"/>
    </row>
    <row r="41812" spans="4:4" s="198" customFormat="1" ht="15.75" customHeight="1">
      <c r="D41812" s="199"/>
    </row>
    <row r="41814" spans="4:4" s="198" customFormat="1" ht="15.75" customHeight="1">
      <c r="D41814" s="199"/>
    </row>
    <row r="41816" spans="4:4" s="198" customFormat="1" ht="15.75" customHeight="1">
      <c r="D41816" s="199"/>
    </row>
    <row r="41818" spans="4:4" s="198" customFormat="1" ht="15.75" customHeight="1">
      <c r="D41818" s="199"/>
    </row>
    <row r="41820" spans="4:4" s="198" customFormat="1" ht="15.75" customHeight="1">
      <c r="D41820" s="199"/>
    </row>
    <row r="41822" spans="4:4" s="198" customFormat="1" ht="15.75" customHeight="1">
      <c r="D41822" s="199"/>
    </row>
    <row r="41824" spans="4:4" s="198" customFormat="1" ht="15.75" customHeight="1">
      <c r="D41824" s="199"/>
    </row>
    <row r="41826" spans="4:4" s="198" customFormat="1" ht="15.75" customHeight="1">
      <c r="D41826" s="199"/>
    </row>
    <row r="41828" spans="4:4" s="198" customFormat="1" ht="15.75" customHeight="1">
      <c r="D41828" s="199"/>
    </row>
    <row r="41830" spans="4:4" s="198" customFormat="1" ht="15.75" customHeight="1">
      <c r="D41830" s="199"/>
    </row>
    <row r="41832" spans="4:4" s="198" customFormat="1" ht="15.75" customHeight="1">
      <c r="D41832" s="199"/>
    </row>
    <row r="41834" spans="4:4" s="198" customFormat="1" ht="15.75" customHeight="1">
      <c r="D41834" s="199"/>
    </row>
    <row r="41836" spans="4:4" s="198" customFormat="1" ht="15.75" customHeight="1">
      <c r="D41836" s="199"/>
    </row>
    <row r="41838" spans="4:4" s="198" customFormat="1" ht="15.75" customHeight="1">
      <c r="D41838" s="199"/>
    </row>
    <row r="41840" spans="4:4" s="198" customFormat="1" ht="15.75" customHeight="1">
      <c r="D41840" s="199"/>
    </row>
    <row r="41842" spans="4:4" s="198" customFormat="1" ht="15.75" customHeight="1">
      <c r="D41842" s="199"/>
    </row>
    <row r="41844" spans="4:4" s="198" customFormat="1" ht="15.75" customHeight="1">
      <c r="D41844" s="199"/>
    </row>
    <row r="41846" spans="4:4" s="198" customFormat="1" ht="15.75" customHeight="1">
      <c r="D41846" s="199"/>
    </row>
    <row r="41848" spans="4:4" s="198" customFormat="1" ht="15.75" customHeight="1">
      <c r="D41848" s="199"/>
    </row>
    <row r="41850" spans="4:4" s="198" customFormat="1" ht="15.75" customHeight="1">
      <c r="D41850" s="199"/>
    </row>
    <row r="41852" spans="4:4" s="198" customFormat="1" ht="15.75" customHeight="1">
      <c r="D41852" s="199"/>
    </row>
    <row r="41854" spans="4:4" s="198" customFormat="1" ht="15.75" customHeight="1">
      <c r="D41854" s="199"/>
    </row>
    <row r="41856" spans="4:4" s="198" customFormat="1" ht="15.75" customHeight="1">
      <c r="D41856" s="199"/>
    </row>
    <row r="41858" spans="4:4" s="198" customFormat="1" ht="15.75" customHeight="1">
      <c r="D41858" s="199"/>
    </row>
    <row r="41860" spans="4:4" s="198" customFormat="1" ht="15.75" customHeight="1">
      <c r="D41860" s="199"/>
    </row>
    <row r="41862" spans="4:4" s="198" customFormat="1" ht="15.75" customHeight="1">
      <c r="D41862" s="199"/>
    </row>
    <row r="41864" spans="4:4" s="198" customFormat="1" ht="15.75" customHeight="1">
      <c r="D41864" s="199"/>
    </row>
    <row r="41866" spans="4:4" s="198" customFormat="1" ht="15.75" customHeight="1">
      <c r="D41866" s="199"/>
    </row>
    <row r="41868" spans="4:4" s="198" customFormat="1" ht="15.75" customHeight="1">
      <c r="D41868" s="199"/>
    </row>
    <row r="41870" spans="4:4" s="198" customFormat="1" ht="15.75" customHeight="1">
      <c r="D41870" s="199"/>
    </row>
    <row r="41872" spans="4:4" s="198" customFormat="1" ht="15.75" customHeight="1">
      <c r="D41872" s="199"/>
    </row>
    <row r="41874" spans="4:4" s="198" customFormat="1" ht="15.75" customHeight="1">
      <c r="D41874" s="199"/>
    </row>
    <row r="41876" spans="4:4" s="198" customFormat="1" ht="15.75" customHeight="1">
      <c r="D41876" s="199"/>
    </row>
    <row r="41878" spans="4:4" s="198" customFormat="1" ht="15.75" customHeight="1">
      <c r="D41878" s="199"/>
    </row>
    <row r="41880" spans="4:4" s="198" customFormat="1" ht="15.75" customHeight="1">
      <c r="D41880" s="199"/>
    </row>
    <row r="41882" spans="4:4" s="198" customFormat="1" ht="15.75" customHeight="1">
      <c r="D41882" s="199"/>
    </row>
    <row r="41884" spans="4:4" s="198" customFormat="1" ht="15.75" customHeight="1">
      <c r="D41884" s="199"/>
    </row>
    <row r="41886" spans="4:4" s="198" customFormat="1" ht="15.75" customHeight="1">
      <c r="D41886" s="199"/>
    </row>
    <row r="41888" spans="4:4" s="198" customFormat="1" ht="15.75" customHeight="1">
      <c r="D41888" s="199"/>
    </row>
    <row r="41890" spans="4:4" s="198" customFormat="1" ht="15.75" customHeight="1">
      <c r="D41890" s="199"/>
    </row>
    <row r="41892" spans="4:4" s="198" customFormat="1" ht="15.75" customHeight="1">
      <c r="D41892" s="199"/>
    </row>
    <row r="41894" spans="4:4" s="198" customFormat="1" ht="15.75" customHeight="1">
      <c r="D41894" s="199"/>
    </row>
    <row r="41896" spans="4:4" s="198" customFormat="1" ht="15.75" customHeight="1">
      <c r="D41896" s="199"/>
    </row>
    <row r="41898" spans="4:4" s="198" customFormat="1" ht="15.75" customHeight="1">
      <c r="D41898" s="199"/>
    </row>
    <row r="41900" spans="4:4" s="198" customFormat="1" ht="15.75" customHeight="1">
      <c r="D41900" s="199"/>
    </row>
    <row r="41902" spans="4:4" s="198" customFormat="1" ht="15.75" customHeight="1">
      <c r="D41902" s="199"/>
    </row>
    <row r="41904" spans="4:4" s="198" customFormat="1" ht="15.75" customHeight="1">
      <c r="D41904" s="199"/>
    </row>
    <row r="41906" spans="4:4" s="198" customFormat="1" ht="15.75" customHeight="1">
      <c r="D41906" s="199"/>
    </row>
    <row r="41908" spans="4:4" s="198" customFormat="1" ht="15.75" customHeight="1">
      <c r="D41908" s="199"/>
    </row>
    <row r="41910" spans="4:4" s="198" customFormat="1" ht="15.75" customHeight="1">
      <c r="D41910" s="199"/>
    </row>
    <row r="41912" spans="4:4" s="198" customFormat="1" ht="15.75" customHeight="1">
      <c r="D41912" s="199"/>
    </row>
    <row r="41914" spans="4:4" s="198" customFormat="1" ht="15.75" customHeight="1">
      <c r="D41914" s="199"/>
    </row>
    <row r="41916" spans="4:4" s="198" customFormat="1" ht="15.75" customHeight="1">
      <c r="D41916" s="199"/>
    </row>
    <row r="41918" spans="4:4" s="198" customFormat="1" ht="15.75" customHeight="1">
      <c r="D41918" s="199"/>
    </row>
    <row r="41920" spans="4:4" s="198" customFormat="1" ht="15.75" customHeight="1">
      <c r="D41920" s="199"/>
    </row>
    <row r="41922" spans="4:4" s="198" customFormat="1" ht="15.75" customHeight="1">
      <c r="D41922" s="199"/>
    </row>
    <row r="41924" spans="4:4" s="198" customFormat="1" ht="15.75" customHeight="1">
      <c r="D41924" s="199"/>
    </row>
    <row r="41926" spans="4:4" s="198" customFormat="1" ht="15.75" customHeight="1">
      <c r="D41926" s="199"/>
    </row>
    <row r="41928" spans="4:4" s="198" customFormat="1" ht="15.75" customHeight="1">
      <c r="D41928" s="199"/>
    </row>
    <row r="41930" spans="4:4" s="198" customFormat="1" ht="15.75" customHeight="1">
      <c r="D41930" s="199"/>
    </row>
    <row r="41932" spans="4:4" s="198" customFormat="1" ht="15.75" customHeight="1">
      <c r="D41932" s="199"/>
    </row>
    <row r="41934" spans="4:4" s="198" customFormat="1" ht="15.75" customHeight="1">
      <c r="D41934" s="199"/>
    </row>
    <row r="41936" spans="4:4" s="198" customFormat="1" ht="15.75" customHeight="1">
      <c r="D41936" s="199"/>
    </row>
    <row r="41938" spans="4:4" s="198" customFormat="1" ht="15.75" customHeight="1">
      <c r="D41938" s="199"/>
    </row>
    <row r="41940" spans="4:4" s="198" customFormat="1" ht="15.75" customHeight="1">
      <c r="D41940" s="199"/>
    </row>
    <row r="41942" spans="4:4" s="198" customFormat="1" ht="15.75" customHeight="1">
      <c r="D41942" s="199"/>
    </row>
    <row r="41944" spans="4:4" s="198" customFormat="1" ht="15.75" customHeight="1">
      <c r="D41944" s="199"/>
    </row>
    <row r="41946" spans="4:4" s="198" customFormat="1" ht="15.75" customHeight="1">
      <c r="D41946" s="199"/>
    </row>
    <row r="41948" spans="4:4" s="198" customFormat="1" ht="15.75" customHeight="1">
      <c r="D41948" s="199"/>
    </row>
    <row r="41950" spans="4:4" s="198" customFormat="1" ht="15.75" customHeight="1">
      <c r="D41950" s="199"/>
    </row>
    <row r="41952" spans="4:4" s="198" customFormat="1" ht="15.75" customHeight="1">
      <c r="D41952" s="199"/>
    </row>
    <row r="41954" spans="4:4" s="198" customFormat="1" ht="15.75" customHeight="1">
      <c r="D41954" s="199"/>
    </row>
    <row r="41956" spans="4:4" s="198" customFormat="1" ht="15.75" customHeight="1">
      <c r="D41956" s="199"/>
    </row>
    <row r="41958" spans="4:4" s="198" customFormat="1" ht="15.75" customHeight="1">
      <c r="D41958" s="199"/>
    </row>
    <row r="41960" spans="4:4" s="198" customFormat="1" ht="15.75" customHeight="1">
      <c r="D41960" s="199"/>
    </row>
    <row r="41962" spans="4:4" s="198" customFormat="1" ht="15.75" customHeight="1">
      <c r="D41962" s="199"/>
    </row>
    <row r="41964" spans="4:4" s="198" customFormat="1" ht="15.75" customHeight="1">
      <c r="D41964" s="199"/>
    </row>
    <row r="41966" spans="4:4" s="198" customFormat="1" ht="15.75" customHeight="1">
      <c r="D41966" s="199"/>
    </row>
    <row r="41968" spans="4:4" s="198" customFormat="1" ht="15.75" customHeight="1">
      <c r="D41968" s="199"/>
    </row>
    <row r="41970" spans="4:4" s="198" customFormat="1" ht="15.75" customHeight="1">
      <c r="D41970" s="199"/>
    </row>
    <row r="41972" spans="4:4" s="198" customFormat="1" ht="15.75" customHeight="1">
      <c r="D41972" s="199"/>
    </row>
    <row r="41974" spans="4:4" s="198" customFormat="1" ht="15.75" customHeight="1">
      <c r="D41974" s="199"/>
    </row>
    <row r="41976" spans="4:4" s="198" customFormat="1" ht="15.75" customHeight="1">
      <c r="D41976" s="199"/>
    </row>
    <row r="41978" spans="4:4" s="198" customFormat="1" ht="15.75" customHeight="1">
      <c r="D41978" s="199"/>
    </row>
    <row r="41980" spans="4:4" s="198" customFormat="1" ht="15.75" customHeight="1">
      <c r="D41980" s="199"/>
    </row>
    <row r="41982" spans="4:4" s="198" customFormat="1" ht="15.75" customHeight="1">
      <c r="D41982" s="199"/>
    </row>
    <row r="41984" spans="4:4" s="198" customFormat="1" ht="15.75" customHeight="1">
      <c r="D41984" s="199"/>
    </row>
    <row r="41986" spans="4:4" s="198" customFormat="1" ht="15.75" customHeight="1">
      <c r="D41986" s="199"/>
    </row>
    <row r="41988" spans="4:4" s="198" customFormat="1" ht="15.75" customHeight="1">
      <c r="D41988" s="199"/>
    </row>
    <row r="41990" spans="4:4" s="198" customFormat="1" ht="15.75" customHeight="1">
      <c r="D41990" s="199"/>
    </row>
    <row r="41992" spans="4:4" s="198" customFormat="1" ht="15.75" customHeight="1">
      <c r="D41992" s="199"/>
    </row>
    <row r="41994" spans="4:4" s="198" customFormat="1" ht="15.75" customHeight="1">
      <c r="D41994" s="199"/>
    </row>
    <row r="41996" spans="4:4" s="198" customFormat="1" ht="15.75" customHeight="1">
      <c r="D41996" s="199"/>
    </row>
    <row r="41998" spans="4:4" s="198" customFormat="1" ht="15.75" customHeight="1">
      <c r="D41998" s="199"/>
    </row>
    <row r="42000" spans="4:4" s="198" customFormat="1" ht="15.75" customHeight="1">
      <c r="D42000" s="199"/>
    </row>
    <row r="42002" spans="4:4" s="198" customFormat="1" ht="15.75" customHeight="1">
      <c r="D42002" s="199"/>
    </row>
    <row r="42004" spans="4:4" s="198" customFormat="1" ht="15.75" customHeight="1">
      <c r="D42004" s="199"/>
    </row>
    <row r="42006" spans="4:4" s="198" customFormat="1" ht="15.75" customHeight="1">
      <c r="D42006" s="199"/>
    </row>
    <row r="42008" spans="4:4" s="198" customFormat="1" ht="15.75" customHeight="1">
      <c r="D42008" s="199"/>
    </row>
    <row r="42010" spans="4:4" s="198" customFormat="1" ht="15.75" customHeight="1">
      <c r="D42010" s="199"/>
    </row>
    <row r="42012" spans="4:4" s="198" customFormat="1" ht="15.75" customHeight="1">
      <c r="D42012" s="199"/>
    </row>
    <row r="42014" spans="4:4" s="198" customFormat="1" ht="15.75" customHeight="1">
      <c r="D42014" s="199"/>
    </row>
    <row r="42016" spans="4:4" s="198" customFormat="1" ht="15.75" customHeight="1">
      <c r="D42016" s="199"/>
    </row>
    <row r="42018" spans="4:4" s="198" customFormat="1" ht="15.75" customHeight="1">
      <c r="D42018" s="199"/>
    </row>
    <row r="42020" spans="4:4" s="198" customFormat="1" ht="15.75" customHeight="1">
      <c r="D42020" s="199"/>
    </row>
    <row r="42022" spans="4:4" s="198" customFormat="1" ht="15.75" customHeight="1">
      <c r="D42022" s="199"/>
    </row>
    <row r="42024" spans="4:4" s="198" customFormat="1" ht="15.75" customHeight="1">
      <c r="D42024" s="199"/>
    </row>
    <row r="42026" spans="4:4" s="198" customFormat="1" ht="15.75" customHeight="1">
      <c r="D42026" s="199"/>
    </row>
    <row r="42028" spans="4:4" s="198" customFormat="1" ht="15.75" customHeight="1">
      <c r="D42028" s="199"/>
    </row>
    <row r="42030" spans="4:4" s="198" customFormat="1" ht="15.75" customHeight="1">
      <c r="D42030" s="199"/>
    </row>
    <row r="42032" spans="4:4" s="198" customFormat="1" ht="15.75" customHeight="1">
      <c r="D42032" s="199"/>
    </row>
    <row r="42034" spans="4:4" s="198" customFormat="1" ht="15.75" customHeight="1">
      <c r="D42034" s="199"/>
    </row>
    <row r="42036" spans="4:4" s="198" customFormat="1" ht="15.75" customHeight="1">
      <c r="D42036" s="199"/>
    </row>
    <row r="42038" spans="4:4" s="198" customFormat="1" ht="15.75" customHeight="1">
      <c r="D42038" s="199"/>
    </row>
    <row r="42040" spans="4:4" s="198" customFormat="1" ht="15.75" customHeight="1">
      <c r="D42040" s="199"/>
    </row>
    <row r="42042" spans="4:4" s="198" customFormat="1" ht="15.75" customHeight="1">
      <c r="D42042" s="199"/>
    </row>
    <row r="42044" spans="4:4" s="198" customFormat="1" ht="15.75" customHeight="1">
      <c r="D42044" s="199"/>
    </row>
    <row r="42046" spans="4:4" s="198" customFormat="1" ht="15.75" customHeight="1">
      <c r="D42046" s="199"/>
    </row>
    <row r="42048" spans="4:4" s="198" customFormat="1" ht="15.75" customHeight="1">
      <c r="D42048" s="199"/>
    </row>
    <row r="42050" spans="4:4" s="198" customFormat="1" ht="15.75" customHeight="1">
      <c r="D42050" s="199"/>
    </row>
    <row r="42052" spans="4:4" s="198" customFormat="1" ht="15.75" customHeight="1">
      <c r="D42052" s="199"/>
    </row>
    <row r="42054" spans="4:4" s="198" customFormat="1" ht="15.75" customHeight="1">
      <c r="D42054" s="199"/>
    </row>
    <row r="42056" spans="4:4" s="198" customFormat="1" ht="15.75" customHeight="1">
      <c r="D42056" s="199"/>
    </row>
    <row r="42058" spans="4:4" s="198" customFormat="1" ht="15.75" customHeight="1">
      <c r="D42058" s="199"/>
    </row>
    <row r="42060" spans="4:4" s="198" customFormat="1" ht="15.75" customHeight="1">
      <c r="D42060" s="199"/>
    </row>
    <row r="42062" spans="4:4" s="198" customFormat="1" ht="15.75" customHeight="1">
      <c r="D42062" s="199"/>
    </row>
    <row r="42064" spans="4:4" s="198" customFormat="1" ht="15.75" customHeight="1">
      <c r="D42064" s="199"/>
    </row>
    <row r="42066" spans="4:4" s="198" customFormat="1" ht="15.75" customHeight="1">
      <c r="D42066" s="199"/>
    </row>
    <row r="42068" spans="4:4" s="198" customFormat="1" ht="15.75" customHeight="1">
      <c r="D42068" s="199"/>
    </row>
    <row r="42070" spans="4:4" s="198" customFormat="1" ht="15.75" customHeight="1">
      <c r="D42070" s="199"/>
    </row>
    <row r="42072" spans="4:4" s="198" customFormat="1" ht="15.75" customHeight="1">
      <c r="D42072" s="199"/>
    </row>
    <row r="42074" spans="4:4" s="198" customFormat="1" ht="15.75" customHeight="1">
      <c r="D42074" s="199"/>
    </row>
    <row r="42076" spans="4:4" s="198" customFormat="1" ht="15.75" customHeight="1">
      <c r="D42076" s="199"/>
    </row>
    <row r="42078" spans="4:4" s="198" customFormat="1" ht="15.75" customHeight="1">
      <c r="D42078" s="199"/>
    </row>
    <row r="42080" spans="4:4" s="198" customFormat="1" ht="15.75" customHeight="1">
      <c r="D42080" s="199"/>
    </row>
    <row r="42082" spans="4:4" s="198" customFormat="1" ht="15.75" customHeight="1">
      <c r="D42082" s="199"/>
    </row>
    <row r="42084" spans="4:4" s="198" customFormat="1" ht="15.75" customHeight="1">
      <c r="D42084" s="199"/>
    </row>
    <row r="42086" spans="4:4" s="198" customFormat="1" ht="15.75" customHeight="1">
      <c r="D42086" s="199"/>
    </row>
    <row r="42088" spans="4:4" s="198" customFormat="1" ht="15.75" customHeight="1">
      <c r="D42088" s="199"/>
    </row>
    <row r="42090" spans="4:4" s="198" customFormat="1" ht="15.75" customHeight="1">
      <c r="D42090" s="199"/>
    </row>
    <row r="42092" spans="4:4" s="198" customFormat="1" ht="15.75" customHeight="1">
      <c r="D42092" s="199"/>
    </row>
    <row r="42094" spans="4:4" s="198" customFormat="1" ht="15.75" customHeight="1">
      <c r="D42094" s="199"/>
    </row>
    <row r="42096" spans="4:4" s="198" customFormat="1" ht="15.75" customHeight="1">
      <c r="D42096" s="199"/>
    </row>
    <row r="42098" spans="4:4" s="198" customFormat="1" ht="15.75" customHeight="1">
      <c r="D42098" s="199"/>
    </row>
    <row r="42100" spans="4:4" s="198" customFormat="1" ht="15.75" customHeight="1">
      <c r="D42100" s="199"/>
    </row>
    <row r="42102" spans="4:4" s="198" customFormat="1" ht="15.75" customHeight="1">
      <c r="D42102" s="199"/>
    </row>
    <row r="42104" spans="4:4" s="198" customFormat="1" ht="15.75" customHeight="1">
      <c r="D42104" s="199"/>
    </row>
    <row r="42106" spans="4:4" s="198" customFormat="1" ht="15.75" customHeight="1">
      <c r="D42106" s="199"/>
    </row>
    <row r="42108" spans="4:4" s="198" customFormat="1" ht="15.75" customHeight="1">
      <c r="D42108" s="199"/>
    </row>
    <row r="42110" spans="4:4" s="198" customFormat="1" ht="15.75" customHeight="1">
      <c r="D42110" s="199"/>
    </row>
    <row r="42112" spans="4:4" s="198" customFormat="1" ht="15.75" customHeight="1">
      <c r="D42112" s="199"/>
    </row>
    <row r="42114" spans="4:4" s="198" customFormat="1" ht="15.75" customHeight="1">
      <c r="D42114" s="199"/>
    </row>
    <row r="42116" spans="4:4" s="198" customFormat="1" ht="15.75" customHeight="1">
      <c r="D42116" s="199"/>
    </row>
    <row r="42118" spans="4:4" s="198" customFormat="1" ht="15.75" customHeight="1">
      <c r="D42118" s="199"/>
    </row>
    <row r="42120" spans="4:4" s="198" customFormat="1" ht="15.75" customHeight="1">
      <c r="D42120" s="199"/>
    </row>
    <row r="42122" spans="4:4" s="198" customFormat="1" ht="15.75" customHeight="1">
      <c r="D42122" s="199"/>
    </row>
    <row r="42124" spans="4:4" s="198" customFormat="1" ht="15.75" customHeight="1">
      <c r="D42124" s="199"/>
    </row>
    <row r="42126" spans="4:4" s="198" customFormat="1" ht="15.75" customHeight="1">
      <c r="D42126" s="199"/>
    </row>
    <row r="42128" spans="4:4" s="198" customFormat="1" ht="15.75" customHeight="1">
      <c r="D42128" s="199"/>
    </row>
    <row r="42130" spans="4:4" s="198" customFormat="1" ht="15.75" customHeight="1">
      <c r="D42130" s="199"/>
    </row>
    <row r="42132" spans="4:4" s="198" customFormat="1" ht="15.75" customHeight="1">
      <c r="D42132" s="199"/>
    </row>
    <row r="42134" spans="4:4" s="198" customFormat="1" ht="15.75" customHeight="1">
      <c r="D42134" s="199"/>
    </row>
    <row r="42136" spans="4:4" s="198" customFormat="1" ht="15.75" customHeight="1">
      <c r="D42136" s="199"/>
    </row>
    <row r="42138" spans="4:4" s="198" customFormat="1" ht="15.75" customHeight="1">
      <c r="D42138" s="199"/>
    </row>
    <row r="42140" spans="4:4" s="198" customFormat="1" ht="15.75" customHeight="1">
      <c r="D42140" s="199"/>
    </row>
    <row r="42142" spans="4:4" s="198" customFormat="1" ht="15.75" customHeight="1">
      <c r="D42142" s="199"/>
    </row>
    <row r="42144" spans="4:4" s="198" customFormat="1" ht="15.75" customHeight="1">
      <c r="D42144" s="199"/>
    </row>
    <row r="42146" spans="4:4" s="198" customFormat="1" ht="15.75" customHeight="1">
      <c r="D42146" s="199"/>
    </row>
    <row r="42148" spans="4:4" s="198" customFormat="1" ht="15.75" customHeight="1">
      <c r="D42148" s="199"/>
    </row>
    <row r="42150" spans="4:4" s="198" customFormat="1" ht="15.75" customHeight="1">
      <c r="D42150" s="199"/>
    </row>
    <row r="42152" spans="4:4" s="198" customFormat="1" ht="15.75" customHeight="1">
      <c r="D42152" s="199"/>
    </row>
    <row r="42154" spans="4:4" s="198" customFormat="1" ht="15.75" customHeight="1">
      <c r="D42154" s="199"/>
    </row>
    <row r="42156" spans="4:4" s="198" customFormat="1" ht="15.75" customHeight="1">
      <c r="D42156" s="199"/>
    </row>
    <row r="42158" spans="4:4" s="198" customFormat="1" ht="15.75" customHeight="1">
      <c r="D42158" s="199"/>
    </row>
    <row r="42160" spans="4:4" s="198" customFormat="1" ht="15.75" customHeight="1">
      <c r="D42160" s="199"/>
    </row>
    <row r="42162" spans="4:4" s="198" customFormat="1" ht="15.75" customHeight="1">
      <c r="D42162" s="199"/>
    </row>
    <row r="42164" spans="4:4" s="198" customFormat="1" ht="15.75" customHeight="1">
      <c r="D42164" s="199"/>
    </row>
    <row r="42166" spans="4:4" s="198" customFormat="1" ht="15.75" customHeight="1">
      <c r="D42166" s="199"/>
    </row>
    <row r="42168" spans="4:4" s="198" customFormat="1" ht="15.75" customHeight="1">
      <c r="D42168" s="199"/>
    </row>
    <row r="42170" spans="4:4" s="198" customFormat="1" ht="15.75" customHeight="1">
      <c r="D42170" s="199"/>
    </row>
    <row r="42172" spans="4:4" s="198" customFormat="1" ht="15.75" customHeight="1">
      <c r="D42172" s="199"/>
    </row>
    <row r="42174" spans="4:4" s="198" customFormat="1" ht="15.75" customHeight="1">
      <c r="D42174" s="199"/>
    </row>
    <row r="42176" spans="4:4" s="198" customFormat="1" ht="15.75" customHeight="1">
      <c r="D42176" s="199"/>
    </row>
    <row r="42178" spans="4:4" s="198" customFormat="1" ht="15.75" customHeight="1">
      <c r="D42178" s="199"/>
    </row>
    <row r="42180" spans="4:4" s="198" customFormat="1" ht="15.75" customHeight="1">
      <c r="D42180" s="199"/>
    </row>
    <row r="42182" spans="4:4" s="198" customFormat="1" ht="15.75" customHeight="1">
      <c r="D42182" s="199"/>
    </row>
    <row r="42184" spans="4:4" s="198" customFormat="1" ht="15.75" customHeight="1">
      <c r="D42184" s="199"/>
    </row>
    <row r="42186" spans="4:4" s="198" customFormat="1" ht="15.75" customHeight="1">
      <c r="D42186" s="199"/>
    </row>
    <row r="42188" spans="4:4" s="198" customFormat="1" ht="15.75" customHeight="1">
      <c r="D42188" s="199"/>
    </row>
    <row r="42190" spans="4:4" s="198" customFormat="1" ht="15.75" customHeight="1">
      <c r="D42190" s="199"/>
    </row>
    <row r="42192" spans="4:4" s="198" customFormat="1" ht="15.75" customHeight="1">
      <c r="D42192" s="199"/>
    </row>
    <row r="42194" spans="4:4" s="198" customFormat="1" ht="15.75" customHeight="1">
      <c r="D42194" s="199"/>
    </row>
    <row r="42196" spans="4:4" s="198" customFormat="1" ht="15.75" customHeight="1">
      <c r="D42196" s="199"/>
    </row>
    <row r="42198" spans="4:4" s="198" customFormat="1" ht="15.75" customHeight="1">
      <c r="D42198" s="199"/>
    </row>
    <row r="42200" spans="4:4" s="198" customFormat="1" ht="15.75" customHeight="1">
      <c r="D42200" s="199"/>
    </row>
    <row r="42202" spans="4:4" s="198" customFormat="1" ht="15.75" customHeight="1">
      <c r="D42202" s="199"/>
    </row>
    <row r="42204" spans="4:4" s="198" customFormat="1" ht="15.75" customHeight="1">
      <c r="D42204" s="199"/>
    </row>
    <row r="42206" spans="4:4" s="198" customFormat="1" ht="15.75" customHeight="1">
      <c r="D42206" s="199"/>
    </row>
    <row r="42208" spans="4:4" s="198" customFormat="1" ht="15.75" customHeight="1">
      <c r="D42208" s="199"/>
    </row>
    <row r="42210" spans="4:4" s="198" customFormat="1" ht="15.75" customHeight="1">
      <c r="D42210" s="199"/>
    </row>
    <row r="42212" spans="4:4" s="198" customFormat="1" ht="15.75" customHeight="1">
      <c r="D42212" s="199"/>
    </row>
    <row r="42214" spans="4:4" s="198" customFormat="1" ht="15.75" customHeight="1">
      <c r="D42214" s="199"/>
    </row>
    <row r="42216" spans="4:4" s="198" customFormat="1" ht="15.75" customHeight="1">
      <c r="D42216" s="199"/>
    </row>
    <row r="42218" spans="4:4" s="198" customFormat="1" ht="15.75" customHeight="1">
      <c r="D42218" s="199"/>
    </row>
    <row r="42220" spans="4:4" s="198" customFormat="1" ht="15.75" customHeight="1">
      <c r="D42220" s="199"/>
    </row>
    <row r="42222" spans="4:4" s="198" customFormat="1" ht="15.75" customHeight="1">
      <c r="D42222" s="199"/>
    </row>
    <row r="42224" spans="4:4" s="198" customFormat="1" ht="15.75" customHeight="1">
      <c r="D42224" s="199"/>
    </row>
    <row r="42226" spans="4:4" s="198" customFormat="1" ht="15.75" customHeight="1">
      <c r="D42226" s="199"/>
    </row>
    <row r="42228" spans="4:4" s="198" customFormat="1" ht="15.75" customHeight="1">
      <c r="D42228" s="199"/>
    </row>
    <row r="42230" spans="4:4" s="198" customFormat="1" ht="15.75" customHeight="1">
      <c r="D42230" s="199"/>
    </row>
    <row r="42232" spans="4:4" s="198" customFormat="1" ht="15.75" customHeight="1">
      <c r="D42232" s="199"/>
    </row>
    <row r="42234" spans="4:4" s="198" customFormat="1" ht="15.75" customHeight="1">
      <c r="D42234" s="199"/>
    </row>
    <row r="42236" spans="4:4" s="198" customFormat="1" ht="15.75" customHeight="1">
      <c r="D42236" s="199"/>
    </row>
    <row r="42238" spans="4:4" s="198" customFormat="1" ht="15.75" customHeight="1">
      <c r="D42238" s="199"/>
    </row>
    <row r="42240" spans="4:4" s="198" customFormat="1" ht="15.75" customHeight="1">
      <c r="D42240" s="199"/>
    </row>
    <row r="42242" spans="4:4" s="198" customFormat="1" ht="15.75" customHeight="1">
      <c r="D42242" s="199"/>
    </row>
    <row r="42244" spans="4:4" s="198" customFormat="1" ht="15.75" customHeight="1">
      <c r="D42244" s="199"/>
    </row>
    <row r="42246" spans="4:4" s="198" customFormat="1" ht="15.75" customHeight="1">
      <c r="D42246" s="199"/>
    </row>
    <row r="42248" spans="4:4" s="198" customFormat="1" ht="15.75" customHeight="1">
      <c r="D42248" s="199"/>
    </row>
    <row r="42250" spans="4:4" s="198" customFormat="1" ht="15.75" customHeight="1">
      <c r="D42250" s="199"/>
    </row>
    <row r="42252" spans="4:4" s="198" customFormat="1" ht="15.75" customHeight="1">
      <c r="D42252" s="199"/>
    </row>
    <row r="42254" spans="4:4" s="198" customFormat="1" ht="15.75" customHeight="1">
      <c r="D42254" s="199"/>
    </row>
    <row r="42256" spans="4:4" s="198" customFormat="1" ht="15.75" customHeight="1">
      <c r="D42256" s="199"/>
    </row>
    <row r="42258" spans="4:4" s="198" customFormat="1" ht="15.75" customHeight="1">
      <c r="D42258" s="199"/>
    </row>
    <row r="42260" spans="4:4" s="198" customFormat="1" ht="15.75" customHeight="1">
      <c r="D42260" s="199"/>
    </row>
    <row r="42262" spans="4:4" s="198" customFormat="1" ht="15.75" customHeight="1">
      <c r="D42262" s="199"/>
    </row>
    <row r="42264" spans="4:4" s="198" customFormat="1" ht="15.75" customHeight="1">
      <c r="D42264" s="199"/>
    </row>
    <row r="42266" spans="4:4" s="198" customFormat="1" ht="15.75" customHeight="1">
      <c r="D42266" s="199"/>
    </row>
    <row r="42268" spans="4:4" s="198" customFormat="1" ht="15.75" customHeight="1">
      <c r="D42268" s="199"/>
    </row>
    <row r="42270" spans="4:4" s="198" customFormat="1" ht="15.75" customHeight="1">
      <c r="D42270" s="199"/>
    </row>
    <row r="42272" spans="4:4" s="198" customFormat="1" ht="15.75" customHeight="1">
      <c r="D42272" s="199"/>
    </row>
    <row r="42274" spans="4:4" s="198" customFormat="1" ht="15.75" customHeight="1">
      <c r="D42274" s="199"/>
    </row>
    <row r="42276" spans="4:4" s="198" customFormat="1" ht="15.75" customHeight="1">
      <c r="D42276" s="199"/>
    </row>
    <row r="42278" spans="4:4" s="198" customFormat="1" ht="15.75" customHeight="1">
      <c r="D42278" s="199"/>
    </row>
    <row r="42280" spans="4:4" s="198" customFormat="1" ht="15.75" customHeight="1">
      <c r="D42280" s="199"/>
    </row>
    <row r="42282" spans="4:4" s="198" customFormat="1" ht="15.75" customHeight="1">
      <c r="D42282" s="199"/>
    </row>
    <row r="42284" spans="4:4" s="198" customFormat="1" ht="15.75" customHeight="1">
      <c r="D42284" s="199"/>
    </row>
    <row r="42286" spans="4:4" s="198" customFormat="1" ht="15.75" customHeight="1">
      <c r="D42286" s="199"/>
    </row>
    <row r="42288" spans="4:4" s="198" customFormat="1" ht="15.75" customHeight="1">
      <c r="D42288" s="199"/>
    </row>
    <row r="42290" spans="4:4" s="198" customFormat="1" ht="15.75" customHeight="1">
      <c r="D42290" s="199"/>
    </row>
    <row r="42292" spans="4:4" s="198" customFormat="1" ht="15.75" customHeight="1">
      <c r="D42292" s="199"/>
    </row>
    <row r="42294" spans="4:4" s="198" customFormat="1" ht="15.75" customHeight="1">
      <c r="D42294" s="199"/>
    </row>
    <row r="42296" spans="4:4" s="198" customFormat="1" ht="15.75" customHeight="1">
      <c r="D42296" s="199"/>
    </row>
    <row r="42298" spans="4:4" s="198" customFormat="1" ht="15.75" customHeight="1">
      <c r="D42298" s="199"/>
    </row>
    <row r="42300" spans="4:4" s="198" customFormat="1" ht="15.75" customHeight="1">
      <c r="D42300" s="199"/>
    </row>
    <row r="42302" spans="4:4" s="198" customFormat="1" ht="15.75" customHeight="1">
      <c r="D42302" s="199"/>
    </row>
    <row r="42304" spans="4:4" s="198" customFormat="1" ht="15.75" customHeight="1">
      <c r="D42304" s="199"/>
    </row>
    <row r="42306" spans="4:4" s="198" customFormat="1" ht="15.75" customHeight="1">
      <c r="D42306" s="199"/>
    </row>
    <row r="42308" spans="4:4" s="198" customFormat="1" ht="15.75" customHeight="1">
      <c r="D42308" s="199"/>
    </row>
    <row r="42310" spans="4:4" s="198" customFormat="1" ht="15.75" customHeight="1">
      <c r="D42310" s="199"/>
    </row>
    <row r="42312" spans="4:4" s="198" customFormat="1" ht="15.75" customHeight="1">
      <c r="D42312" s="199"/>
    </row>
    <row r="42314" spans="4:4" s="198" customFormat="1" ht="15.75" customHeight="1">
      <c r="D42314" s="199"/>
    </row>
    <row r="42316" spans="4:4" s="198" customFormat="1" ht="15.75" customHeight="1">
      <c r="D42316" s="199"/>
    </row>
    <row r="42318" spans="4:4" s="198" customFormat="1" ht="15.75" customHeight="1">
      <c r="D42318" s="199"/>
    </row>
    <row r="42320" spans="4:4" s="198" customFormat="1" ht="15.75" customHeight="1">
      <c r="D42320" s="199"/>
    </row>
    <row r="42322" spans="4:4" s="198" customFormat="1" ht="15.75" customHeight="1">
      <c r="D42322" s="199"/>
    </row>
    <row r="42324" spans="4:4" s="198" customFormat="1" ht="15.75" customHeight="1">
      <c r="D42324" s="199"/>
    </row>
    <row r="42326" spans="4:4" s="198" customFormat="1" ht="15.75" customHeight="1">
      <c r="D42326" s="199"/>
    </row>
    <row r="42328" spans="4:4" s="198" customFormat="1" ht="15.75" customHeight="1">
      <c r="D42328" s="199"/>
    </row>
    <row r="42330" spans="4:4" s="198" customFormat="1" ht="15.75" customHeight="1">
      <c r="D42330" s="199"/>
    </row>
    <row r="42332" spans="4:4" s="198" customFormat="1" ht="15.75" customHeight="1">
      <c r="D42332" s="199"/>
    </row>
    <row r="42334" spans="4:4" s="198" customFormat="1" ht="15.75" customHeight="1">
      <c r="D42334" s="199"/>
    </row>
    <row r="42336" spans="4:4" s="198" customFormat="1" ht="15.75" customHeight="1">
      <c r="D42336" s="199"/>
    </row>
    <row r="42338" spans="4:4" s="198" customFormat="1" ht="15.75" customHeight="1">
      <c r="D42338" s="199"/>
    </row>
    <row r="42340" spans="4:4" s="198" customFormat="1" ht="15.75" customHeight="1">
      <c r="D42340" s="199"/>
    </row>
    <row r="42342" spans="4:4" s="198" customFormat="1" ht="15.75" customHeight="1">
      <c r="D42342" s="199"/>
    </row>
    <row r="42344" spans="4:4" s="198" customFormat="1" ht="15.75" customHeight="1">
      <c r="D42344" s="199"/>
    </row>
    <row r="42346" spans="4:4" s="198" customFormat="1" ht="15.75" customHeight="1">
      <c r="D42346" s="199"/>
    </row>
    <row r="42348" spans="4:4" s="198" customFormat="1" ht="15.75" customHeight="1">
      <c r="D42348" s="199"/>
    </row>
    <row r="42350" spans="4:4" s="198" customFormat="1" ht="15.75" customHeight="1">
      <c r="D42350" s="199"/>
    </row>
    <row r="42352" spans="4:4" s="198" customFormat="1" ht="15.75" customHeight="1">
      <c r="D42352" s="199"/>
    </row>
    <row r="42354" spans="4:4" s="198" customFormat="1" ht="15.75" customHeight="1">
      <c r="D42354" s="199"/>
    </row>
    <row r="42356" spans="4:4" s="198" customFormat="1" ht="15.75" customHeight="1">
      <c r="D42356" s="199"/>
    </row>
    <row r="42358" spans="4:4" s="198" customFormat="1" ht="15.75" customHeight="1">
      <c r="D42358" s="199"/>
    </row>
    <row r="42360" spans="4:4" s="198" customFormat="1" ht="15.75" customHeight="1">
      <c r="D42360" s="199"/>
    </row>
    <row r="42362" spans="4:4" s="198" customFormat="1" ht="15.75" customHeight="1">
      <c r="D42362" s="199"/>
    </row>
    <row r="42364" spans="4:4" s="198" customFormat="1" ht="15.75" customHeight="1">
      <c r="D42364" s="199"/>
    </row>
    <row r="42366" spans="4:4" s="198" customFormat="1" ht="15.75" customHeight="1">
      <c r="D42366" s="199"/>
    </row>
    <row r="42368" spans="4:4" s="198" customFormat="1" ht="15.75" customHeight="1">
      <c r="D42368" s="199"/>
    </row>
    <row r="42370" spans="4:4" s="198" customFormat="1" ht="15.75" customHeight="1">
      <c r="D42370" s="199"/>
    </row>
    <row r="42372" spans="4:4" s="198" customFormat="1" ht="15.75" customHeight="1">
      <c r="D42372" s="199"/>
    </row>
    <row r="42374" spans="4:4" s="198" customFormat="1" ht="15.75" customHeight="1">
      <c r="D42374" s="199"/>
    </row>
    <row r="42376" spans="4:4" s="198" customFormat="1" ht="15.75" customHeight="1">
      <c r="D42376" s="199"/>
    </row>
    <row r="42378" spans="4:4" s="198" customFormat="1" ht="15.75" customHeight="1">
      <c r="D42378" s="199"/>
    </row>
    <row r="42380" spans="4:4" s="198" customFormat="1" ht="15.75" customHeight="1">
      <c r="D42380" s="199"/>
    </row>
    <row r="42382" spans="4:4" s="198" customFormat="1" ht="15.75" customHeight="1">
      <c r="D42382" s="199"/>
    </row>
    <row r="42384" spans="4:4" s="198" customFormat="1" ht="15.75" customHeight="1">
      <c r="D42384" s="199"/>
    </row>
    <row r="42386" spans="4:4" s="198" customFormat="1" ht="15.75" customHeight="1">
      <c r="D42386" s="199"/>
    </row>
    <row r="42388" spans="4:4" s="198" customFormat="1" ht="15.75" customHeight="1">
      <c r="D42388" s="199"/>
    </row>
    <row r="42390" spans="4:4" s="198" customFormat="1" ht="15.75" customHeight="1">
      <c r="D42390" s="199"/>
    </row>
    <row r="42392" spans="4:4" s="198" customFormat="1" ht="15.75" customHeight="1">
      <c r="D42392" s="199"/>
    </row>
    <row r="42394" spans="4:4" s="198" customFormat="1" ht="15.75" customHeight="1">
      <c r="D42394" s="199"/>
    </row>
    <row r="42396" spans="4:4" s="198" customFormat="1" ht="15.75" customHeight="1">
      <c r="D42396" s="199"/>
    </row>
    <row r="42398" spans="4:4" s="198" customFormat="1" ht="15.75" customHeight="1">
      <c r="D42398" s="199"/>
    </row>
    <row r="42400" spans="4:4" s="198" customFormat="1" ht="15.75" customHeight="1">
      <c r="D42400" s="199"/>
    </row>
    <row r="42402" spans="4:4" s="198" customFormat="1" ht="15.75" customHeight="1">
      <c r="D42402" s="199"/>
    </row>
    <row r="42404" spans="4:4" s="198" customFormat="1" ht="15.75" customHeight="1">
      <c r="D42404" s="199"/>
    </row>
    <row r="42406" spans="4:4" s="198" customFormat="1" ht="15.75" customHeight="1">
      <c r="D42406" s="199"/>
    </row>
    <row r="42408" spans="4:4" s="198" customFormat="1" ht="15.75" customHeight="1">
      <c r="D42408" s="199"/>
    </row>
    <row r="42410" spans="4:4" s="198" customFormat="1" ht="15.75" customHeight="1">
      <c r="D42410" s="199"/>
    </row>
    <row r="42412" spans="4:4" s="198" customFormat="1" ht="15.75" customHeight="1">
      <c r="D42412" s="199"/>
    </row>
    <row r="42414" spans="4:4" s="198" customFormat="1" ht="15.75" customHeight="1">
      <c r="D42414" s="199"/>
    </row>
    <row r="42416" spans="4:4" s="198" customFormat="1" ht="15.75" customHeight="1">
      <c r="D42416" s="199"/>
    </row>
    <row r="42418" spans="4:4" s="198" customFormat="1" ht="15.75" customHeight="1">
      <c r="D42418" s="199"/>
    </row>
    <row r="42420" spans="4:4" s="198" customFormat="1" ht="15.75" customHeight="1">
      <c r="D42420" s="199"/>
    </row>
    <row r="42422" spans="4:4" s="198" customFormat="1" ht="15.75" customHeight="1">
      <c r="D42422" s="199"/>
    </row>
    <row r="42424" spans="4:4" s="198" customFormat="1" ht="15.75" customHeight="1">
      <c r="D42424" s="199"/>
    </row>
    <row r="42426" spans="4:4" s="198" customFormat="1" ht="15.75" customHeight="1">
      <c r="D42426" s="199"/>
    </row>
    <row r="42428" spans="4:4" s="198" customFormat="1" ht="15.75" customHeight="1">
      <c r="D42428" s="199"/>
    </row>
    <row r="42430" spans="4:4" s="198" customFormat="1" ht="15.75" customHeight="1">
      <c r="D42430" s="199"/>
    </row>
    <row r="42432" spans="4:4" s="198" customFormat="1" ht="15.75" customHeight="1">
      <c r="D42432" s="199"/>
    </row>
    <row r="42434" spans="4:4" s="198" customFormat="1" ht="15.75" customHeight="1">
      <c r="D42434" s="199"/>
    </row>
    <row r="42436" spans="4:4" s="198" customFormat="1" ht="15.75" customHeight="1">
      <c r="D42436" s="199"/>
    </row>
    <row r="42438" spans="4:4" s="198" customFormat="1" ht="15.75" customHeight="1">
      <c r="D42438" s="199"/>
    </row>
    <row r="42440" spans="4:4" s="198" customFormat="1" ht="15.75" customHeight="1">
      <c r="D42440" s="199"/>
    </row>
    <row r="42442" spans="4:4" s="198" customFormat="1" ht="15.75" customHeight="1">
      <c r="D42442" s="199"/>
    </row>
    <row r="42444" spans="4:4" s="198" customFormat="1" ht="15.75" customHeight="1">
      <c r="D42444" s="199"/>
    </row>
    <row r="42446" spans="4:4" s="198" customFormat="1" ht="15.75" customHeight="1">
      <c r="D42446" s="199"/>
    </row>
    <row r="42448" spans="4:4" s="198" customFormat="1" ht="15.75" customHeight="1">
      <c r="D42448" s="199"/>
    </row>
    <row r="42450" spans="4:4" s="198" customFormat="1" ht="15.75" customHeight="1">
      <c r="D42450" s="199"/>
    </row>
    <row r="42452" spans="4:4" s="198" customFormat="1" ht="15.75" customHeight="1">
      <c r="D42452" s="199"/>
    </row>
    <row r="42454" spans="4:4" s="198" customFormat="1" ht="15.75" customHeight="1">
      <c r="D42454" s="199"/>
    </row>
    <row r="42456" spans="4:4" s="198" customFormat="1" ht="15.75" customHeight="1">
      <c r="D42456" s="199"/>
    </row>
    <row r="42458" spans="4:4" s="198" customFormat="1" ht="15.75" customHeight="1">
      <c r="D42458" s="199"/>
    </row>
    <row r="42460" spans="4:4" s="198" customFormat="1" ht="15.75" customHeight="1">
      <c r="D42460" s="199"/>
    </row>
    <row r="42462" spans="4:4" s="198" customFormat="1" ht="15.75" customHeight="1">
      <c r="D42462" s="199"/>
    </row>
    <row r="42464" spans="4:4" s="198" customFormat="1" ht="15.75" customHeight="1">
      <c r="D42464" s="199"/>
    </row>
    <row r="42466" spans="4:4" s="198" customFormat="1" ht="15.75" customHeight="1">
      <c r="D42466" s="199"/>
    </row>
    <row r="42468" spans="4:4" s="198" customFormat="1" ht="15.75" customHeight="1">
      <c r="D42468" s="199"/>
    </row>
    <row r="42470" spans="4:4" s="198" customFormat="1" ht="15.75" customHeight="1">
      <c r="D42470" s="199"/>
    </row>
    <row r="42472" spans="4:4" s="198" customFormat="1" ht="15.75" customHeight="1">
      <c r="D42472" s="199"/>
    </row>
    <row r="42474" spans="4:4" s="198" customFormat="1" ht="15.75" customHeight="1">
      <c r="D42474" s="199"/>
    </row>
    <row r="42476" spans="4:4" s="198" customFormat="1" ht="15.75" customHeight="1">
      <c r="D42476" s="199"/>
    </row>
    <row r="42478" spans="4:4" s="198" customFormat="1" ht="15.75" customHeight="1">
      <c r="D42478" s="199"/>
    </row>
    <row r="42480" spans="4:4" s="198" customFormat="1" ht="15.75" customHeight="1">
      <c r="D42480" s="199"/>
    </row>
    <row r="42482" spans="4:4" s="198" customFormat="1" ht="15.75" customHeight="1">
      <c r="D42482" s="199"/>
    </row>
    <row r="42484" spans="4:4" s="198" customFormat="1" ht="15.75" customHeight="1">
      <c r="D42484" s="199"/>
    </row>
    <row r="42486" spans="4:4" s="198" customFormat="1" ht="15.75" customHeight="1">
      <c r="D42486" s="199"/>
    </row>
    <row r="42488" spans="4:4" s="198" customFormat="1" ht="15.75" customHeight="1">
      <c r="D42488" s="199"/>
    </row>
    <row r="42490" spans="4:4" s="198" customFormat="1" ht="15.75" customHeight="1">
      <c r="D42490" s="199"/>
    </row>
    <row r="42492" spans="4:4" s="198" customFormat="1" ht="15.75" customHeight="1">
      <c r="D42492" s="199"/>
    </row>
    <row r="42494" spans="4:4" s="198" customFormat="1" ht="15.75" customHeight="1">
      <c r="D42494" s="199"/>
    </row>
    <row r="42496" spans="4:4" s="198" customFormat="1" ht="15.75" customHeight="1">
      <c r="D42496" s="199"/>
    </row>
    <row r="42498" spans="4:4" s="198" customFormat="1" ht="15.75" customHeight="1">
      <c r="D42498" s="199"/>
    </row>
    <row r="42500" spans="4:4" s="198" customFormat="1" ht="15.75" customHeight="1">
      <c r="D42500" s="199"/>
    </row>
    <row r="42502" spans="4:4" s="198" customFormat="1" ht="15.75" customHeight="1">
      <c r="D42502" s="199"/>
    </row>
    <row r="42504" spans="4:4" s="198" customFormat="1" ht="15.75" customHeight="1">
      <c r="D42504" s="199"/>
    </row>
    <row r="42506" spans="4:4" s="198" customFormat="1" ht="15.75" customHeight="1">
      <c r="D42506" s="199"/>
    </row>
    <row r="42508" spans="4:4" s="198" customFormat="1" ht="15.75" customHeight="1">
      <c r="D42508" s="199"/>
    </row>
    <row r="42510" spans="4:4" s="198" customFormat="1" ht="15.75" customHeight="1">
      <c r="D42510" s="199"/>
    </row>
    <row r="42512" spans="4:4" s="198" customFormat="1" ht="15.75" customHeight="1">
      <c r="D42512" s="199"/>
    </row>
    <row r="42514" spans="4:4" s="198" customFormat="1" ht="15.75" customHeight="1">
      <c r="D42514" s="199"/>
    </row>
    <row r="42516" spans="4:4" s="198" customFormat="1" ht="15.75" customHeight="1">
      <c r="D42516" s="199"/>
    </row>
    <row r="42518" spans="4:4" s="198" customFormat="1" ht="15.75" customHeight="1">
      <c r="D42518" s="199"/>
    </row>
    <row r="42520" spans="4:4" s="198" customFormat="1" ht="15.75" customHeight="1">
      <c r="D42520" s="199"/>
    </row>
    <row r="42522" spans="4:4" s="198" customFormat="1" ht="15.75" customHeight="1">
      <c r="D42522" s="199"/>
    </row>
    <row r="42524" spans="4:4" s="198" customFormat="1" ht="15.75" customHeight="1">
      <c r="D42524" s="199"/>
    </row>
    <row r="42526" spans="4:4" s="198" customFormat="1" ht="15.75" customHeight="1">
      <c r="D42526" s="199"/>
    </row>
    <row r="42528" spans="4:4" s="198" customFormat="1" ht="15.75" customHeight="1">
      <c r="D42528" s="199"/>
    </row>
    <row r="42530" spans="4:4" s="198" customFormat="1" ht="15.75" customHeight="1">
      <c r="D42530" s="199"/>
    </row>
    <row r="42532" spans="4:4" s="198" customFormat="1" ht="15.75" customHeight="1">
      <c r="D42532" s="199"/>
    </row>
    <row r="42534" spans="4:4" s="198" customFormat="1" ht="15.75" customHeight="1">
      <c r="D42534" s="199"/>
    </row>
    <row r="42536" spans="4:4" s="198" customFormat="1" ht="15.75" customHeight="1">
      <c r="D42536" s="199"/>
    </row>
    <row r="42538" spans="4:4" s="198" customFormat="1" ht="15.75" customHeight="1">
      <c r="D42538" s="199"/>
    </row>
    <row r="42540" spans="4:4" s="198" customFormat="1" ht="15.75" customHeight="1">
      <c r="D42540" s="199"/>
    </row>
    <row r="42542" spans="4:4" s="198" customFormat="1" ht="15.75" customHeight="1">
      <c r="D42542" s="199"/>
    </row>
    <row r="42544" spans="4:4" s="198" customFormat="1" ht="15.75" customHeight="1">
      <c r="D42544" s="199"/>
    </row>
    <row r="42546" spans="4:4" s="198" customFormat="1" ht="15.75" customHeight="1">
      <c r="D42546" s="199"/>
    </row>
    <row r="42548" spans="4:4" s="198" customFormat="1" ht="15.75" customHeight="1">
      <c r="D42548" s="199"/>
    </row>
    <row r="42550" spans="4:4" s="198" customFormat="1" ht="15.75" customHeight="1">
      <c r="D42550" s="199"/>
    </row>
    <row r="42552" spans="4:4" s="198" customFormat="1" ht="15.75" customHeight="1">
      <c r="D42552" s="199"/>
    </row>
    <row r="42554" spans="4:4" s="198" customFormat="1" ht="15.75" customHeight="1">
      <c r="D42554" s="199"/>
    </row>
    <row r="42556" spans="4:4" s="198" customFormat="1" ht="15.75" customHeight="1">
      <c r="D42556" s="199"/>
    </row>
    <row r="42558" spans="4:4" s="198" customFormat="1" ht="15.75" customHeight="1">
      <c r="D42558" s="199"/>
    </row>
    <row r="42560" spans="4:4" s="198" customFormat="1" ht="15.75" customHeight="1">
      <c r="D42560" s="199"/>
    </row>
    <row r="42562" spans="4:4" s="198" customFormat="1" ht="15.75" customHeight="1">
      <c r="D42562" s="199"/>
    </row>
    <row r="42564" spans="4:4" s="198" customFormat="1" ht="15.75" customHeight="1">
      <c r="D42564" s="199"/>
    </row>
    <row r="42566" spans="4:4" s="198" customFormat="1" ht="15.75" customHeight="1">
      <c r="D42566" s="199"/>
    </row>
    <row r="42568" spans="4:4" s="198" customFormat="1" ht="15.75" customHeight="1">
      <c r="D42568" s="199"/>
    </row>
    <row r="42570" spans="4:4" s="198" customFormat="1" ht="15.75" customHeight="1">
      <c r="D42570" s="199"/>
    </row>
    <row r="42572" spans="4:4" s="198" customFormat="1" ht="15.75" customHeight="1">
      <c r="D42572" s="199"/>
    </row>
    <row r="42574" spans="4:4" s="198" customFormat="1" ht="15.75" customHeight="1">
      <c r="D42574" s="199"/>
    </row>
    <row r="42576" spans="4:4" s="198" customFormat="1" ht="15.75" customHeight="1">
      <c r="D42576" s="199"/>
    </row>
    <row r="42578" spans="4:4" s="198" customFormat="1" ht="15.75" customHeight="1">
      <c r="D42578" s="199"/>
    </row>
    <row r="42580" spans="4:4" s="198" customFormat="1" ht="15.75" customHeight="1">
      <c r="D42580" s="199"/>
    </row>
    <row r="42582" spans="4:4" s="198" customFormat="1" ht="15.75" customHeight="1">
      <c r="D42582" s="199"/>
    </row>
    <row r="42584" spans="4:4" s="198" customFormat="1" ht="15.75" customHeight="1">
      <c r="D42584" s="199"/>
    </row>
    <row r="42586" spans="4:4" s="198" customFormat="1" ht="15.75" customHeight="1">
      <c r="D42586" s="199"/>
    </row>
    <row r="42588" spans="4:4" s="198" customFormat="1" ht="15.75" customHeight="1">
      <c r="D42588" s="199"/>
    </row>
    <row r="42590" spans="4:4" s="198" customFormat="1" ht="15.75" customHeight="1">
      <c r="D42590" s="199"/>
    </row>
    <row r="42592" spans="4:4" s="198" customFormat="1" ht="15.75" customHeight="1">
      <c r="D42592" s="199"/>
    </row>
    <row r="42594" spans="4:4" s="198" customFormat="1" ht="15.75" customHeight="1">
      <c r="D42594" s="199"/>
    </row>
    <row r="42596" spans="4:4" s="198" customFormat="1" ht="15.75" customHeight="1">
      <c r="D42596" s="199"/>
    </row>
    <row r="42598" spans="4:4" s="198" customFormat="1" ht="15.75" customHeight="1">
      <c r="D42598" s="199"/>
    </row>
    <row r="42600" spans="4:4" s="198" customFormat="1" ht="15.75" customHeight="1">
      <c r="D42600" s="199"/>
    </row>
    <row r="42602" spans="4:4" s="198" customFormat="1" ht="15.75" customHeight="1">
      <c r="D42602" s="199"/>
    </row>
    <row r="42604" spans="4:4" s="198" customFormat="1" ht="15.75" customHeight="1">
      <c r="D42604" s="199"/>
    </row>
    <row r="42606" spans="4:4" s="198" customFormat="1" ht="15.75" customHeight="1">
      <c r="D42606" s="199"/>
    </row>
    <row r="42608" spans="4:4" s="198" customFormat="1" ht="15.75" customHeight="1">
      <c r="D42608" s="199"/>
    </row>
    <row r="42610" spans="4:4" s="198" customFormat="1" ht="15.75" customHeight="1">
      <c r="D42610" s="199"/>
    </row>
    <row r="42612" spans="4:4" s="198" customFormat="1" ht="15.75" customHeight="1">
      <c r="D42612" s="199"/>
    </row>
    <row r="42614" spans="4:4" s="198" customFormat="1" ht="15.75" customHeight="1">
      <c r="D42614" s="199"/>
    </row>
    <row r="42616" spans="4:4" s="198" customFormat="1" ht="15.75" customHeight="1">
      <c r="D42616" s="199"/>
    </row>
    <row r="42618" spans="4:4" s="198" customFormat="1" ht="15.75" customHeight="1">
      <c r="D42618" s="199"/>
    </row>
    <row r="42620" spans="4:4" s="198" customFormat="1" ht="15.75" customHeight="1">
      <c r="D42620" s="199"/>
    </row>
    <row r="42622" spans="4:4" s="198" customFormat="1" ht="15.75" customHeight="1">
      <c r="D42622" s="199"/>
    </row>
    <row r="42624" spans="4:4" s="198" customFormat="1" ht="15.75" customHeight="1">
      <c r="D42624" s="199"/>
    </row>
    <row r="42626" spans="4:4" s="198" customFormat="1" ht="15.75" customHeight="1">
      <c r="D42626" s="199"/>
    </row>
    <row r="42628" spans="4:4" s="198" customFormat="1" ht="15.75" customHeight="1">
      <c r="D42628" s="199"/>
    </row>
    <row r="42630" spans="4:4" s="198" customFormat="1" ht="15.75" customHeight="1">
      <c r="D42630" s="199"/>
    </row>
    <row r="42632" spans="4:4" s="198" customFormat="1" ht="15.75" customHeight="1">
      <c r="D42632" s="199"/>
    </row>
    <row r="42634" spans="4:4" s="198" customFormat="1" ht="15.75" customHeight="1">
      <c r="D42634" s="199"/>
    </row>
    <row r="42636" spans="4:4" s="198" customFormat="1" ht="15.75" customHeight="1">
      <c r="D42636" s="199"/>
    </row>
    <row r="42638" spans="4:4" s="198" customFormat="1" ht="15.75" customHeight="1">
      <c r="D42638" s="199"/>
    </row>
    <row r="42640" spans="4:4" s="198" customFormat="1" ht="15.75" customHeight="1">
      <c r="D42640" s="199"/>
    </row>
    <row r="42642" spans="4:4" s="198" customFormat="1" ht="15.75" customHeight="1">
      <c r="D42642" s="199"/>
    </row>
    <row r="42644" spans="4:4" s="198" customFormat="1" ht="15.75" customHeight="1">
      <c r="D42644" s="199"/>
    </row>
    <row r="42646" spans="4:4" s="198" customFormat="1" ht="15.75" customHeight="1">
      <c r="D42646" s="199"/>
    </row>
    <row r="42648" spans="4:4" s="198" customFormat="1" ht="15.75" customHeight="1">
      <c r="D42648" s="199"/>
    </row>
    <row r="42650" spans="4:4" s="198" customFormat="1" ht="15.75" customHeight="1">
      <c r="D42650" s="199"/>
    </row>
    <row r="42652" spans="4:4" s="198" customFormat="1" ht="15.75" customHeight="1">
      <c r="D42652" s="199"/>
    </row>
    <row r="42654" spans="4:4" s="198" customFormat="1" ht="15.75" customHeight="1">
      <c r="D42654" s="199"/>
    </row>
    <row r="42656" spans="4:4" s="198" customFormat="1" ht="15.75" customHeight="1">
      <c r="D42656" s="199"/>
    </row>
    <row r="42658" spans="4:4" s="198" customFormat="1" ht="15.75" customHeight="1">
      <c r="D42658" s="199"/>
    </row>
    <row r="42660" spans="4:4" s="198" customFormat="1" ht="15.75" customHeight="1">
      <c r="D42660" s="199"/>
    </row>
    <row r="42662" spans="4:4" s="198" customFormat="1" ht="15.75" customHeight="1">
      <c r="D42662" s="199"/>
    </row>
    <row r="42664" spans="4:4" s="198" customFormat="1" ht="15.75" customHeight="1">
      <c r="D42664" s="199"/>
    </row>
    <row r="42666" spans="4:4" s="198" customFormat="1" ht="15.75" customHeight="1">
      <c r="D42666" s="199"/>
    </row>
    <row r="42668" spans="4:4" s="198" customFormat="1" ht="15.75" customHeight="1">
      <c r="D42668" s="199"/>
    </row>
    <row r="42670" spans="4:4" s="198" customFormat="1" ht="15.75" customHeight="1">
      <c r="D42670" s="199"/>
    </row>
    <row r="42672" spans="4:4" s="198" customFormat="1" ht="15.75" customHeight="1">
      <c r="D42672" s="199"/>
    </row>
    <row r="42674" spans="4:4" s="198" customFormat="1" ht="15.75" customHeight="1">
      <c r="D42674" s="199"/>
    </row>
    <row r="42676" spans="4:4" s="198" customFormat="1" ht="15.75" customHeight="1">
      <c r="D42676" s="199"/>
    </row>
    <row r="42678" spans="4:4" s="198" customFormat="1" ht="15.75" customHeight="1">
      <c r="D42678" s="199"/>
    </row>
    <row r="42680" spans="4:4" s="198" customFormat="1" ht="15.75" customHeight="1">
      <c r="D42680" s="199"/>
    </row>
    <row r="42682" spans="4:4" s="198" customFormat="1" ht="15.75" customHeight="1">
      <c r="D42682" s="199"/>
    </row>
    <row r="42684" spans="4:4" s="198" customFormat="1" ht="15.75" customHeight="1">
      <c r="D42684" s="199"/>
    </row>
    <row r="42686" spans="4:4" s="198" customFormat="1" ht="15.75" customHeight="1">
      <c r="D42686" s="199"/>
    </row>
    <row r="42688" spans="4:4" s="198" customFormat="1" ht="15.75" customHeight="1">
      <c r="D42688" s="199"/>
    </row>
    <row r="42690" spans="4:4" s="198" customFormat="1" ht="15.75" customHeight="1">
      <c r="D42690" s="199"/>
    </row>
    <row r="42692" spans="4:4" s="198" customFormat="1" ht="15.75" customHeight="1">
      <c r="D42692" s="199"/>
    </row>
    <row r="42694" spans="4:4" s="198" customFormat="1" ht="15.75" customHeight="1">
      <c r="D42694" s="199"/>
    </row>
    <row r="42696" spans="4:4" s="198" customFormat="1" ht="15.75" customHeight="1">
      <c r="D42696" s="199"/>
    </row>
    <row r="42698" spans="4:4" s="198" customFormat="1" ht="15.75" customHeight="1">
      <c r="D42698" s="199"/>
    </row>
    <row r="42700" spans="4:4" s="198" customFormat="1" ht="15.75" customHeight="1">
      <c r="D42700" s="199"/>
    </row>
    <row r="42702" spans="4:4" s="198" customFormat="1" ht="15.75" customHeight="1">
      <c r="D42702" s="199"/>
    </row>
    <row r="42704" spans="4:4" s="198" customFormat="1" ht="15.75" customHeight="1">
      <c r="D42704" s="199"/>
    </row>
    <row r="42706" spans="4:4" s="198" customFormat="1" ht="15.75" customHeight="1">
      <c r="D42706" s="199"/>
    </row>
    <row r="42708" spans="4:4" s="198" customFormat="1" ht="15.75" customHeight="1">
      <c r="D42708" s="199"/>
    </row>
    <row r="42710" spans="4:4" s="198" customFormat="1" ht="15.75" customHeight="1">
      <c r="D42710" s="199"/>
    </row>
    <row r="42712" spans="4:4" s="198" customFormat="1" ht="15.75" customHeight="1">
      <c r="D42712" s="199"/>
    </row>
    <row r="42714" spans="4:4" s="198" customFormat="1" ht="15.75" customHeight="1">
      <c r="D42714" s="199"/>
    </row>
    <row r="42716" spans="4:4" s="198" customFormat="1" ht="15.75" customHeight="1">
      <c r="D42716" s="199"/>
    </row>
    <row r="42718" spans="4:4" s="198" customFormat="1" ht="15.75" customHeight="1">
      <c r="D42718" s="199"/>
    </row>
    <row r="42720" spans="4:4" s="198" customFormat="1" ht="15.75" customHeight="1">
      <c r="D42720" s="199"/>
    </row>
    <row r="42722" spans="4:4" s="198" customFormat="1" ht="15.75" customHeight="1">
      <c r="D42722" s="199"/>
    </row>
    <row r="42724" spans="4:4" s="198" customFormat="1" ht="15.75" customHeight="1">
      <c r="D42724" s="199"/>
    </row>
    <row r="42726" spans="4:4" s="198" customFormat="1" ht="15.75" customHeight="1">
      <c r="D42726" s="199"/>
    </row>
    <row r="42728" spans="4:4" s="198" customFormat="1" ht="15.75" customHeight="1">
      <c r="D42728" s="199"/>
    </row>
    <row r="42730" spans="4:4" s="198" customFormat="1" ht="15.75" customHeight="1">
      <c r="D42730" s="199"/>
    </row>
    <row r="42732" spans="4:4" s="198" customFormat="1" ht="15.75" customHeight="1">
      <c r="D42732" s="199"/>
    </row>
    <row r="42734" spans="4:4" s="198" customFormat="1" ht="15.75" customHeight="1">
      <c r="D42734" s="199"/>
    </row>
    <row r="42736" spans="4:4" s="198" customFormat="1" ht="15.75" customHeight="1">
      <c r="D42736" s="199"/>
    </row>
    <row r="42738" spans="4:4" s="198" customFormat="1" ht="15.75" customHeight="1">
      <c r="D42738" s="199"/>
    </row>
    <row r="42740" spans="4:4" s="198" customFormat="1" ht="15.75" customHeight="1">
      <c r="D42740" s="199"/>
    </row>
    <row r="42742" spans="4:4" s="198" customFormat="1" ht="15.75" customHeight="1">
      <c r="D42742" s="199"/>
    </row>
    <row r="42744" spans="4:4" s="198" customFormat="1" ht="15.75" customHeight="1">
      <c r="D42744" s="199"/>
    </row>
    <row r="42746" spans="4:4" s="198" customFormat="1" ht="15.75" customHeight="1">
      <c r="D42746" s="199"/>
    </row>
    <row r="42748" spans="4:4" s="198" customFormat="1" ht="15.75" customHeight="1">
      <c r="D42748" s="199"/>
    </row>
    <row r="42750" spans="4:4" s="198" customFormat="1" ht="15.75" customHeight="1">
      <c r="D42750" s="199"/>
    </row>
    <row r="42752" spans="4:4" s="198" customFormat="1" ht="15.75" customHeight="1">
      <c r="D42752" s="199"/>
    </row>
    <row r="42754" spans="4:4" s="198" customFormat="1" ht="15.75" customHeight="1">
      <c r="D42754" s="199"/>
    </row>
    <row r="42756" spans="4:4" s="198" customFormat="1" ht="15.75" customHeight="1">
      <c r="D42756" s="199"/>
    </row>
    <row r="42758" spans="4:4" s="198" customFormat="1" ht="15.75" customHeight="1">
      <c r="D42758" s="199"/>
    </row>
    <row r="42760" spans="4:4" s="198" customFormat="1" ht="15.75" customHeight="1">
      <c r="D42760" s="199"/>
    </row>
    <row r="42762" spans="4:4" s="198" customFormat="1" ht="15.75" customHeight="1">
      <c r="D42762" s="199"/>
    </row>
    <row r="42764" spans="4:4" s="198" customFormat="1" ht="15.75" customHeight="1">
      <c r="D42764" s="199"/>
    </row>
    <row r="42766" spans="4:4" s="198" customFormat="1" ht="15.75" customHeight="1">
      <c r="D42766" s="199"/>
    </row>
    <row r="42768" spans="4:4" s="198" customFormat="1" ht="15.75" customHeight="1">
      <c r="D42768" s="199"/>
    </row>
    <row r="42770" spans="4:4" s="198" customFormat="1" ht="15.75" customHeight="1">
      <c r="D42770" s="199"/>
    </row>
    <row r="42772" spans="4:4" s="198" customFormat="1" ht="15.75" customHeight="1">
      <c r="D42772" s="199"/>
    </row>
    <row r="42774" spans="4:4" s="198" customFormat="1" ht="15.75" customHeight="1">
      <c r="D42774" s="199"/>
    </row>
    <row r="42776" spans="4:4" s="198" customFormat="1" ht="15.75" customHeight="1">
      <c r="D42776" s="199"/>
    </row>
    <row r="42778" spans="4:4" s="198" customFormat="1" ht="15.75" customHeight="1">
      <c r="D42778" s="199"/>
    </row>
    <row r="42780" spans="4:4" s="198" customFormat="1" ht="15.75" customHeight="1">
      <c r="D42780" s="199"/>
    </row>
    <row r="42782" spans="4:4" s="198" customFormat="1" ht="15.75" customHeight="1">
      <c r="D42782" s="199"/>
    </row>
    <row r="42784" spans="4:4" s="198" customFormat="1" ht="15.75" customHeight="1">
      <c r="D42784" s="199"/>
    </row>
    <row r="42786" spans="4:4" s="198" customFormat="1" ht="15.75" customHeight="1">
      <c r="D42786" s="199"/>
    </row>
    <row r="42788" spans="4:4" s="198" customFormat="1" ht="15.75" customHeight="1">
      <c r="D42788" s="199"/>
    </row>
    <row r="42790" spans="4:4" s="198" customFormat="1" ht="15.75" customHeight="1">
      <c r="D42790" s="199"/>
    </row>
    <row r="42792" spans="4:4" s="198" customFormat="1" ht="15.75" customHeight="1">
      <c r="D42792" s="199"/>
    </row>
    <row r="42794" spans="4:4" s="198" customFormat="1" ht="15.75" customHeight="1">
      <c r="D42794" s="199"/>
    </row>
    <row r="42796" spans="4:4" s="198" customFormat="1" ht="15.75" customHeight="1">
      <c r="D42796" s="199"/>
    </row>
    <row r="42798" spans="4:4" s="198" customFormat="1" ht="15.75" customHeight="1">
      <c r="D42798" s="199"/>
    </row>
    <row r="42800" spans="4:4" s="198" customFormat="1" ht="15.75" customHeight="1">
      <c r="D42800" s="199"/>
    </row>
    <row r="42802" spans="4:4" s="198" customFormat="1" ht="15.75" customHeight="1">
      <c r="D42802" s="199"/>
    </row>
    <row r="42804" spans="4:4" s="198" customFormat="1" ht="15.75" customHeight="1">
      <c r="D42804" s="199"/>
    </row>
    <row r="42806" spans="4:4" s="198" customFormat="1" ht="15.75" customHeight="1">
      <c r="D42806" s="199"/>
    </row>
    <row r="42808" spans="4:4" s="198" customFormat="1" ht="15.75" customHeight="1">
      <c r="D42808" s="199"/>
    </row>
    <row r="42810" spans="4:4" s="198" customFormat="1" ht="15.75" customHeight="1">
      <c r="D42810" s="199"/>
    </row>
    <row r="42812" spans="4:4" s="198" customFormat="1" ht="15.75" customHeight="1">
      <c r="D42812" s="199"/>
    </row>
    <row r="42814" spans="4:4" s="198" customFormat="1" ht="15.75" customHeight="1">
      <c r="D42814" s="199"/>
    </row>
    <row r="42816" spans="4:4" s="198" customFormat="1" ht="15.75" customHeight="1">
      <c r="D42816" s="199"/>
    </row>
    <row r="42818" spans="4:4" s="198" customFormat="1" ht="15.75" customHeight="1">
      <c r="D42818" s="199"/>
    </row>
    <row r="42820" spans="4:4" s="198" customFormat="1" ht="15.75" customHeight="1">
      <c r="D42820" s="199"/>
    </row>
    <row r="42822" spans="4:4" s="198" customFormat="1" ht="15.75" customHeight="1">
      <c r="D42822" s="199"/>
    </row>
    <row r="42824" spans="4:4" s="198" customFormat="1" ht="15.75" customHeight="1">
      <c r="D42824" s="199"/>
    </row>
    <row r="42826" spans="4:4" s="198" customFormat="1" ht="15.75" customHeight="1">
      <c r="D42826" s="199"/>
    </row>
    <row r="42828" spans="4:4" s="198" customFormat="1" ht="15.75" customHeight="1">
      <c r="D42828" s="199"/>
    </row>
    <row r="42830" spans="4:4" s="198" customFormat="1" ht="15.75" customHeight="1">
      <c r="D42830" s="199"/>
    </row>
    <row r="42832" spans="4:4" s="198" customFormat="1" ht="15.75" customHeight="1">
      <c r="D42832" s="199"/>
    </row>
    <row r="42834" spans="4:4" s="198" customFormat="1" ht="15.75" customHeight="1">
      <c r="D42834" s="199"/>
    </row>
    <row r="42836" spans="4:4" s="198" customFormat="1" ht="15.75" customHeight="1">
      <c r="D42836" s="199"/>
    </row>
    <row r="42838" spans="4:4" s="198" customFormat="1" ht="15.75" customHeight="1">
      <c r="D42838" s="199"/>
    </row>
    <row r="42840" spans="4:4" s="198" customFormat="1" ht="15.75" customHeight="1">
      <c r="D42840" s="199"/>
    </row>
    <row r="42842" spans="4:4" s="198" customFormat="1" ht="15.75" customHeight="1">
      <c r="D42842" s="199"/>
    </row>
    <row r="42844" spans="4:4" s="198" customFormat="1" ht="15.75" customHeight="1">
      <c r="D42844" s="199"/>
    </row>
    <row r="42846" spans="4:4" s="198" customFormat="1" ht="15.75" customHeight="1">
      <c r="D42846" s="199"/>
    </row>
    <row r="42848" spans="4:4" s="198" customFormat="1" ht="15.75" customHeight="1">
      <c r="D42848" s="199"/>
    </row>
    <row r="42850" spans="4:4" s="198" customFormat="1" ht="15.75" customHeight="1">
      <c r="D42850" s="199"/>
    </row>
    <row r="42852" spans="4:4" s="198" customFormat="1" ht="15.75" customHeight="1">
      <c r="D42852" s="199"/>
    </row>
    <row r="42854" spans="4:4" s="198" customFormat="1" ht="15.75" customHeight="1">
      <c r="D42854" s="199"/>
    </row>
    <row r="42856" spans="4:4" s="198" customFormat="1" ht="15.75" customHeight="1">
      <c r="D42856" s="199"/>
    </row>
    <row r="42858" spans="4:4" s="198" customFormat="1" ht="15.75" customHeight="1">
      <c r="D42858" s="199"/>
    </row>
    <row r="42860" spans="4:4" s="198" customFormat="1" ht="15.75" customHeight="1">
      <c r="D42860" s="199"/>
    </row>
    <row r="42862" spans="4:4" s="198" customFormat="1" ht="15.75" customHeight="1">
      <c r="D42862" s="199"/>
    </row>
    <row r="42864" spans="4:4" s="198" customFormat="1" ht="15.75" customHeight="1">
      <c r="D42864" s="199"/>
    </row>
    <row r="42866" spans="4:4" s="198" customFormat="1" ht="15.75" customHeight="1">
      <c r="D42866" s="199"/>
    </row>
    <row r="42868" spans="4:4" s="198" customFormat="1" ht="15.75" customHeight="1">
      <c r="D42868" s="199"/>
    </row>
    <row r="42870" spans="4:4" s="198" customFormat="1" ht="15.75" customHeight="1">
      <c r="D42870" s="199"/>
    </row>
    <row r="42872" spans="4:4" s="198" customFormat="1" ht="15.75" customHeight="1">
      <c r="D42872" s="199"/>
    </row>
    <row r="42874" spans="4:4" s="198" customFormat="1" ht="15.75" customHeight="1">
      <c r="D42874" s="199"/>
    </row>
    <row r="42876" spans="4:4" s="198" customFormat="1" ht="15.75" customHeight="1">
      <c r="D42876" s="199"/>
    </row>
    <row r="42878" spans="4:4" s="198" customFormat="1" ht="15.75" customHeight="1">
      <c r="D42878" s="199"/>
    </row>
    <row r="42880" spans="4:4" s="198" customFormat="1" ht="15.75" customHeight="1">
      <c r="D42880" s="199"/>
    </row>
    <row r="42882" spans="4:4" s="198" customFormat="1" ht="15.75" customHeight="1">
      <c r="D42882" s="199"/>
    </row>
    <row r="42884" spans="4:4" s="198" customFormat="1" ht="15.75" customHeight="1">
      <c r="D42884" s="199"/>
    </row>
    <row r="42886" spans="4:4" s="198" customFormat="1" ht="15.75" customHeight="1">
      <c r="D42886" s="199"/>
    </row>
    <row r="42888" spans="4:4" s="198" customFormat="1" ht="15.75" customHeight="1">
      <c r="D42888" s="199"/>
    </row>
    <row r="42890" spans="4:4" s="198" customFormat="1" ht="15.75" customHeight="1">
      <c r="D42890" s="199"/>
    </row>
    <row r="42892" spans="4:4" s="198" customFormat="1" ht="15.75" customHeight="1">
      <c r="D42892" s="199"/>
    </row>
    <row r="42894" spans="4:4" s="198" customFormat="1" ht="15.75" customHeight="1">
      <c r="D42894" s="199"/>
    </row>
    <row r="42896" spans="4:4" s="198" customFormat="1" ht="15.75" customHeight="1">
      <c r="D42896" s="199"/>
    </row>
    <row r="42898" spans="4:4" s="198" customFormat="1" ht="15.75" customHeight="1">
      <c r="D42898" s="199"/>
    </row>
    <row r="42900" spans="4:4" s="198" customFormat="1" ht="15.75" customHeight="1">
      <c r="D42900" s="199"/>
    </row>
    <row r="42902" spans="4:4" s="198" customFormat="1" ht="15.75" customHeight="1">
      <c r="D42902" s="199"/>
    </row>
    <row r="42904" spans="4:4" s="198" customFormat="1" ht="15.75" customHeight="1">
      <c r="D42904" s="199"/>
    </row>
    <row r="42906" spans="4:4" s="198" customFormat="1" ht="15.75" customHeight="1">
      <c r="D42906" s="199"/>
    </row>
    <row r="42908" spans="4:4" s="198" customFormat="1" ht="15.75" customHeight="1">
      <c r="D42908" s="199"/>
    </row>
    <row r="42910" spans="4:4" s="198" customFormat="1" ht="15.75" customHeight="1">
      <c r="D42910" s="199"/>
    </row>
    <row r="42912" spans="4:4" s="198" customFormat="1" ht="15.75" customHeight="1">
      <c r="D42912" s="199"/>
    </row>
    <row r="42914" spans="4:4" s="198" customFormat="1" ht="15.75" customHeight="1">
      <c r="D42914" s="199"/>
    </row>
    <row r="42916" spans="4:4" s="198" customFormat="1" ht="15.75" customHeight="1">
      <c r="D42916" s="199"/>
    </row>
    <row r="42918" spans="4:4" s="198" customFormat="1" ht="15.75" customHeight="1">
      <c r="D42918" s="199"/>
    </row>
    <row r="42920" spans="4:4" s="198" customFormat="1" ht="15.75" customHeight="1">
      <c r="D42920" s="199"/>
    </row>
    <row r="42922" spans="4:4" s="198" customFormat="1" ht="15.75" customHeight="1">
      <c r="D42922" s="199"/>
    </row>
    <row r="42924" spans="4:4" s="198" customFormat="1" ht="15.75" customHeight="1">
      <c r="D42924" s="199"/>
    </row>
    <row r="42926" spans="4:4" s="198" customFormat="1" ht="15.75" customHeight="1">
      <c r="D42926" s="199"/>
    </row>
    <row r="42928" spans="4:4" s="198" customFormat="1" ht="15.75" customHeight="1">
      <c r="D42928" s="199"/>
    </row>
    <row r="42930" spans="4:4" s="198" customFormat="1" ht="15.75" customHeight="1">
      <c r="D42930" s="199"/>
    </row>
    <row r="42932" spans="4:4" s="198" customFormat="1" ht="15.75" customHeight="1">
      <c r="D42932" s="199"/>
    </row>
    <row r="42934" spans="4:4" s="198" customFormat="1" ht="15.75" customHeight="1">
      <c r="D42934" s="199"/>
    </row>
    <row r="42936" spans="4:4" s="198" customFormat="1" ht="15.75" customHeight="1">
      <c r="D42936" s="199"/>
    </row>
    <row r="42938" spans="4:4" s="198" customFormat="1" ht="15.75" customHeight="1">
      <c r="D42938" s="199"/>
    </row>
    <row r="42940" spans="4:4" s="198" customFormat="1" ht="15.75" customHeight="1">
      <c r="D42940" s="199"/>
    </row>
    <row r="42942" spans="4:4" s="198" customFormat="1" ht="15.75" customHeight="1">
      <c r="D42942" s="199"/>
    </row>
    <row r="42944" spans="4:4" s="198" customFormat="1" ht="15.75" customHeight="1">
      <c r="D42944" s="199"/>
    </row>
    <row r="42946" spans="4:4" s="198" customFormat="1" ht="15.75" customHeight="1">
      <c r="D42946" s="199"/>
    </row>
    <row r="42948" spans="4:4" s="198" customFormat="1" ht="15.75" customHeight="1">
      <c r="D42948" s="199"/>
    </row>
    <row r="42950" spans="4:4" s="198" customFormat="1" ht="15.75" customHeight="1">
      <c r="D42950" s="199"/>
    </row>
    <row r="42952" spans="4:4" s="198" customFormat="1" ht="15.75" customHeight="1">
      <c r="D42952" s="199"/>
    </row>
    <row r="42954" spans="4:4" s="198" customFormat="1" ht="15.75" customHeight="1">
      <c r="D42954" s="199"/>
    </row>
    <row r="42956" spans="4:4" s="198" customFormat="1" ht="15.75" customHeight="1">
      <c r="D42956" s="199"/>
    </row>
    <row r="42958" spans="4:4" s="198" customFormat="1" ht="15.75" customHeight="1">
      <c r="D42958" s="199"/>
    </row>
    <row r="42960" spans="4:4" s="198" customFormat="1" ht="15.75" customHeight="1">
      <c r="D42960" s="199"/>
    </row>
    <row r="42962" spans="4:4" s="198" customFormat="1" ht="15.75" customHeight="1">
      <c r="D42962" s="199"/>
    </row>
    <row r="42964" spans="4:4" s="198" customFormat="1" ht="15.75" customHeight="1">
      <c r="D42964" s="199"/>
    </row>
    <row r="42966" spans="4:4" s="198" customFormat="1" ht="15.75" customHeight="1">
      <c r="D42966" s="199"/>
    </row>
    <row r="42968" spans="4:4" s="198" customFormat="1" ht="15.75" customHeight="1">
      <c r="D42968" s="199"/>
    </row>
    <row r="42970" spans="4:4" s="198" customFormat="1" ht="15.75" customHeight="1">
      <c r="D42970" s="199"/>
    </row>
    <row r="42972" spans="4:4" s="198" customFormat="1" ht="15.75" customHeight="1">
      <c r="D42972" s="199"/>
    </row>
    <row r="42974" spans="4:4" s="198" customFormat="1" ht="15.75" customHeight="1">
      <c r="D42974" s="199"/>
    </row>
    <row r="42976" spans="4:4" s="198" customFormat="1" ht="15.75" customHeight="1">
      <c r="D42976" s="199"/>
    </row>
    <row r="42978" spans="4:4" s="198" customFormat="1" ht="15.75" customHeight="1">
      <c r="D42978" s="199"/>
    </row>
    <row r="42980" spans="4:4" s="198" customFormat="1" ht="15.75" customHeight="1">
      <c r="D42980" s="199"/>
    </row>
    <row r="42982" spans="4:4" s="198" customFormat="1" ht="15.75" customHeight="1">
      <c r="D42982" s="199"/>
    </row>
    <row r="42984" spans="4:4" s="198" customFormat="1" ht="15.75" customHeight="1">
      <c r="D42984" s="199"/>
    </row>
    <row r="42986" spans="4:4" s="198" customFormat="1" ht="15.75" customHeight="1">
      <c r="D42986" s="199"/>
    </row>
    <row r="42988" spans="4:4" s="198" customFormat="1" ht="15.75" customHeight="1">
      <c r="D42988" s="199"/>
    </row>
    <row r="42990" spans="4:4" s="198" customFormat="1" ht="15.75" customHeight="1">
      <c r="D42990" s="199"/>
    </row>
    <row r="42992" spans="4:4" s="198" customFormat="1" ht="15.75" customHeight="1">
      <c r="D42992" s="199"/>
    </row>
    <row r="42994" spans="4:4" s="198" customFormat="1" ht="15.75" customHeight="1">
      <c r="D42994" s="199"/>
    </row>
    <row r="42996" spans="4:4" s="198" customFormat="1" ht="15.75" customHeight="1">
      <c r="D42996" s="199"/>
    </row>
    <row r="42998" spans="4:4" s="198" customFormat="1" ht="15.75" customHeight="1">
      <c r="D42998" s="199"/>
    </row>
    <row r="43000" spans="4:4" s="198" customFormat="1" ht="15.75" customHeight="1">
      <c r="D43000" s="199"/>
    </row>
    <row r="43002" spans="4:4" s="198" customFormat="1" ht="15.75" customHeight="1">
      <c r="D43002" s="199"/>
    </row>
    <row r="43004" spans="4:4" s="198" customFormat="1" ht="15.75" customHeight="1">
      <c r="D43004" s="199"/>
    </row>
    <row r="43006" spans="4:4" s="198" customFormat="1" ht="15.75" customHeight="1">
      <c r="D43006" s="199"/>
    </row>
    <row r="43008" spans="4:4" s="198" customFormat="1" ht="15.75" customHeight="1">
      <c r="D43008" s="199"/>
    </row>
    <row r="43010" spans="4:4" s="198" customFormat="1" ht="15.75" customHeight="1">
      <c r="D43010" s="199"/>
    </row>
    <row r="43012" spans="4:4" s="198" customFormat="1" ht="15.75" customHeight="1">
      <c r="D43012" s="199"/>
    </row>
    <row r="43014" spans="4:4" s="198" customFormat="1" ht="15.75" customHeight="1">
      <c r="D43014" s="199"/>
    </row>
    <row r="43016" spans="4:4" s="198" customFormat="1" ht="15.75" customHeight="1">
      <c r="D43016" s="199"/>
    </row>
    <row r="43018" spans="4:4" s="198" customFormat="1" ht="15.75" customHeight="1">
      <c r="D43018" s="199"/>
    </row>
    <row r="43020" spans="4:4" s="198" customFormat="1" ht="15.75" customHeight="1">
      <c r="D43020" s="199"/>
    </row>
    <row r="43022" spans="4:4" s="198" customFormat="1" ht="15.75" customHeight="1">
      <c r="D43022" s="199"/>
    </row>
    <row r="43024" spans="4:4" s="198" customFormat="1" ht="15.75" customHeight="1">
      <c r="D43024" s="199"/>
    </row>
    <row r="43026" spans="4:4" s="198" customFormat="1" ht="15.75" customHeight="1">
      <c r="D43026" s="199"/>
    </row>
    <row r="43028" spans="4:4" s="198" customFormat="1" ht="15.75" customHeight="1">
      <c r="D43028" s="199"/>
    </row>
    <row r="43030" spans="4:4" s="198" customFormat="1" ht="15.75" customHeight="1">
      <c r="D43030" s="199"/>
    </row>
    <row r="43032" spans="4:4" s="198" customFormat="1" ht="15.75" customHeight="1">
      <c r="D43032" s="199"/>
    </row>
    <row r="43034" spans="4:4" s="198" customFormat="1" ht="15.75" customHeight="1">
      <c r="D43034" s="199"/>
    </row>
    <row r="43036" spans="4:4" s="198" customFormat="1" ht="15.75" customHeight="1">
      <c r="D43036" s="199"/>
    </row>
    <row r="43038" spans="4:4" s="198" customFormat="1" ht="15.75" customHeight="1">
      <c r="D43038" s="199"/>
    </row>
    <row r="43040" spans="4:4" s="198" customFormat="1" ht="15.75" customHeight="1">
      <c r="D43040" s="199"/>
    </row>
    <row r="43042" spans="4:4" s="198" customFormat="1" ht="15.75" customHeight="1">
      <c r="D43042" s="199"/>
    </row>
    <row r="43044" spans="4:4" s="198" customFormat="1" ht="15.75" customHeight="1">
      <c r="D43044" s="199"/>
    </row>
    <row r="43046" spans="4:4" s="198" customFormat="1" ht="15.75" customHeight="1">
      <c r="D43046" s="199"/>
    </row>
    <row r="43048" spans="4:4" s="198" customFormat="1" ht="15.75" customHeight="1">
      <c r="D43048" s="199"/>
    </row>
    <row r="43050" spans="4:4" s="198" customFormat="1" ht="15.75" customHeight="1">
      <c r="D43050" s="199"/>
    </row>
    <row r="43052" spans="4:4" s="198" customFormat="1" ht="15.75" customHeight="1">
      <c r="D43052" s="199"/>
    </row>
    <row r="43054" spans="4:4" s="198" customFormat="1" ht="15.75" customHeight="1">
      <c r="D43054" s="199"/>
    </row>
    <row r="43056" spans="4:4" s="198" customFormat="1" ht="15.75" customHeight="1">
      <c r="D43056" s="199"/>
    </row>
    <row r="43058" spans="4:4" s="198" customFormat="1" ht="15.75" customHeight="1">
      <c r="D43058" s="199"/>
    </row>
    <row r="43060" spans="4:4" s="198" customFormat="1" ht="15.75" customHeight="1">
      <c r="D43060" s="199"/>
    </row>
    <row r="43062" spans="4:4" s="198" customFormat="1" ht="15.75" customHeight="1">
      <c r="D43062" s="199"/>
    </row>
    <row r="43064" spans="4:4" s="198" customFormat="1" ht="15.75" customHeight="1">
      <c r="D43064" s="199"/>
    </row>
    <row r="43066" spans="4:4" s="198" customFormat="1" ht="15.75" customHeight="1">
      <c r="D43066" s="199"/>
    </row>
    <row r="43068" spans="4:4" s="198" customFormat="1" ht="15.75" customHeight="1">
      <c r="D43068" s="199"/>
    </row>
    <row r="43070" spans="4:4" s="198" customFormat="1" ht="15.75" customHeight="1">
      <c r="D43070" s="199"/>
    </row>
    <row r="43072" spans="4:4" s="198" customFormat="1" ht="15.75" customHeight="1">
      <c r="D43072" s="199"/>
    </row>
    <row r="43074" spans="4:4" s="198" customFormat="1" ht="15.75" customHeight="1">
      <c r="D43074" s="199"/>
    </row>
    <row r="43076" spans="4:4" s="198" customFormat="1" ht="15.75" customHeight="1">
      <c r="D43076" s="199"/>
    </row>
    <row r="43078" spans="4:4" s="198" customFormat="1" ht="15.75" customHeight="1">
      <c r="D43078" s="199"/>
    </row>
    <row r="43080" spans="4:4" s="198" customFormat="1" ht="15.75" customHeight="1">
      <c r="D43080" s="199"/>
    </row>
    <row r="43082" spans="4:4" s="198" customFormat="1" ht="15.75" customHeight="1">
      <c r="D43082" s="199"/>
    </row>
    <row r="43084" spans="4:4" s="198" customFormat="1" ht="15.75" customHeight="1">
      <c r="D43084" s="199"/>
    </row>
    <row r="43086" spans="4:4" s="198" customFormat="1" ht="15.75" customHeight="1">
      <c r="D43086" s="199"/>
    </row>
    <row r="43088" spans="4:4" s="198" customFormat="1" ht="15.75" customHeight="1">
      <c r="D43088" s="199"/>
    </row>
    <row r="43090" spans="4:4" s="198" customFormat="1" ht="15.75" customHeight="1">
      <c r="D43090" s="199"/>
    </row>
    <row r="43092" spans="4:4" s="198" customFormat="1" ht="15.75" customHeight="1">
      <c r="D43092" s="199"/>
    </row>
    <row r="43094" spans="4:4" s="198" customFormat="1" ht="15.75" customHeight="1">
      <c r="D43094" s="199"/>
    </row>
    <row r="43096" spans="4:4" s="198" customFormat="1" ht="15.75" customHeight="1">
      <c r="D43096" s="199"/>
    </row>
    <row r="43098" spans="4:4" s="198" customFormat="1" ht="15.75" customHeight="1">
      <c r="D43098" s="199"/>
    </row>
    <row r="43100" spans="4:4" s="198" customFormat="1" ht="15.75" customHeight="1">
      <c r="D43100" s="199"/>
    </row>
    <row r="43102" spans="4:4" s="198" customFormat="1" ht="15.75" customHeight="1">
      <c r="D43102" s="199"/>
    </row>
    <row r="43104" spans="4:4" s="198" customFormat="1" ht="15.75" customHeight="1">
      <c r="D43104" s="199"/>
    </row>
    <row r="43106" spans="4:4" s="198" customFormat="1" ht="15.75" customHeight="1">
      <c r="D43106" s="199"/>
    </row>
    <row r="43108" spans="4:4" s="198" customFormat="1" ht="15.75" customHeight="1">
      <c r="D43108" s="199"/>
    </row>
    <row r="43110" spans="4:4" s="198" customFormat="1" ht="15.75" customHeight="1">
      <c r="D43110" s="199"/>
    </row>
    <row r="43112" spans="4:4" s="198" customFormat="1" ht="15.75" customHeight="1">
      <c r="D43112" s="199"/>
    </row>
    <row r="43114" spans="4:4" s="198" customFormat="1" ht="15.75" customHeight="1">
      <c r="D43114" s="199"/>
    </row>
    <row r="43116" spans="4:4" s="198" customFormat="1" ht="15.75" customHeight="1">
      <c r="D43116" s="199"/>
    </row>
    <row r="43118" spans="4:4" s="198" customFormat="1" ht="15.75" customHeight="1">
      <c r="D43118" s="199"/>
    </row>
    <row r="43120" spans="4:4" s="198" customFormat="1" ht="15.75" customHeight="1">
      <c r="D43120" s="199"/>
    </row>
    <row r="43122" spans="4:4" s="198" customFormat="1" ht="15.75" customHeight="1">
      <c r="D43122" s="199"/>
    </row>
    <row r="43124" spans="4:4" s="198" customFormat="1" ht="15.75" customHeight="1">
      <c r="D43124" s="199"/>
    </row>
    <row r="43126" spans="4:4" s="198" customFormat="1" ht="15.75" customHeight="1">
      <c r="D43126" s="199"/>
    </row>
    <row r="43128" spans="4:4" s="198" customFormat="1" ht="15.75" customHeight="1">
      <c r="D43128" s="199"/>
    </row>
    <row r="43130" spans="4:4" s="198" customFormat="1" ht="15.75" customHeight="1">
      <c r="D43130" s="199"/>
    </row>
    <row r="43132" spans="4:4" s="198" customFormat="1" ht="15.75" customHeight="1">
      <c r="D43132" s="199"/>
    </row>
    <row r="43134" spans="4:4" s="198" customFormat="1" ht="15.75" customHeight="1">
      <c r="D43134" s="199"/>
    </row>
    <row r="43136" spans="4:4" s="198" customFormat="1" ht="15.75" customHeight="1">
      <c r="D43136" s="199"/>
    </row>
    <row r="43138" spans="4:4" s="198" customFormat="1" ht="15.75" customHeight="1">
      <c r="D43138" s="199"/>
    </row>
    <row r="43140" spans="4:4" s="198" customFormat="1" ht="15.75" customHeight="1">
      <c r="D43140" s="199"/>
    </row>
    <row r="43142" spans="4:4" s="198" customFormat="1" ht="15.75" customHeight="1">
      <c r="D43142" s="199"/>
    </row>
    <row r="43144" spans="4:4" s="198" customFormat="1" ht="15.75" customHeight="1">
      <c r="D43144" s="199"/>
    </row>
    <row r="43146" spans="4:4" s="198" customFormat="1" ht="15.75" customHeight="1">
      <c r="D43146" s="199"/>
    </row>
    <row r="43148" spans="4:4" s="198" customFormat="1" ht="15.75" customHeight="1">
      <c r="D43148" s="199"/>
    </row>
    <row r="43150" spans="4:4" s="198" customFormat="1" ht="15.75" customHeight="1">
      <c r="D43150" s="199"/>
    </row>
    <row r="43152" spans="4:4" s="198" customFormat="1" ht="15.75" customHeight="1">
      <c r="D43152" s="199"/>
    </row>
    <row r="43154" spans="4:4" s="198" customFormat="1" ht="15.75" customHeight="1">
      <c r="D43154" s="199"/>
    </row>
    <row r="43156" spans="4:4" s="198" customFormat="1" ht="15.75" customHeight="1">
      <c r="D43156" s="199"/>
    </row>
    <row r="43158" spans="4:4" s="198" customFormat="1" ht="15.75" customHeight="1">
      <c r="D43158" s="199"/>
    </row>
    <row r="43160" spans="4:4" s="198" customFormat="1" ht="15.75" customHeight="1">
      <c r="D43160" s="199"/>
    </row>
    <row r="43162" spans="4:4" s="198" customFormat="1" ht="15.75" customHeight="1">
      <c r="D43162" s="199"/>
    </row>
    <row r="43164" spans="4:4" s="198" customFormat="1" ht="15.75" customHeight="1">
      <c r="D43164" s="199"/>
    </row>
    <row r="43166" spans="4:4" s="198" customFormat="1" ht="15.75" customHeight="1">
      <c r="D43166" s="199"/>
    </row>
    <row r="43168" spans="4:4" s="198" customFormat="1" ht="15.75" customHeight="1">
      <c r="D43168" s="199"/>
    </row>
    <row r="43170" spans="4:4" s="198" customFormat="1" ht="15.75" customHeight="1">
      <c r="D43170" s="199"/>
    </row>
    <row r="43172" spans="4:4" s="198" customFormat="1" ht="15.75" customHeight="1">
      <c r="D43172" s="199"/>
    </row>
    <row r="43174" spans="4:4" s="198" customFormat="1" ht="15.75" customHeight="1">
      <c r="D43174" s="199"/>
    </row>
    <row r="43176" spans="4:4" s="198" customFormat="1" ht="15.75" customHeight="1">
      <c r="D43176" s="199"/>
    </row>
    <row r="43178" spans="4:4" s="198" customFormat="1" ht="15.75" customHeight="1">
      <c r="D43178" s="199"/>
    </row>
    <row r="43180" spans="4:4" s="198" customFormat="1" ht="15.75" customHeight="1">
      <c r="D43180" s="199"/>
    </row>
    <row r="43182" spans="4:4" s="198" customFormat="1" ht="15.75" customHeight="1">
      <c r="D43182" s="199"/>
    </row>
    <row r="43184" spans="4:4" s="198" customFormat="1" ht="15.75" customHeight="1">
      <c r="D43184" s="199"/>
    </row>
    <row r="43186" spans="4:4" s="198" customFormat="1" ht="15.75" customHeight="1">
      <c r="D43186" s="199"/>
    </row>
    <row r="43188" spans="4:4" s="198" customFormat="1" ht="15.75" customHeight="1">
      <c r="D43188" s="199"/>
    </row>
    <row r="43190" spans="4:4" s="198" customFormat="1" ht="15.75" customHeight="1">
      <c r="D43190" s="199"/>
    </row>
    <row r="43192" spans="4:4" s="198" customFormat="1" ht="15.75" customHeight="1">
      <c r="D43192" s="199"/>
    </row>
    <row r="43194" spans="4:4" s="198" customFormat="1" ht="15.75" customHeight="1">
      <c r="D43194" s="199"/>
    </row>
    <row r="43196" spans="4:4" s="198" customFormat="1" ht="15.75" customHeight="1">
      <c r="D43196" s="199"/>
    </row>
    <row r="43198" spans="4:4" s="198" customFormat="1" ht="15.75" customHeight="1">
      <c r="D43198" s="199"/>
    </row>
    <row r="43200" spans="4:4" s="198" customFormat="1" ht="15.75" customHeight="1">
      <c r="D43200" s="199"/>
    </row>
    <row r="43202" spans="4:4" s="198" customFormat="1" ht="15.75" customHeight="1">
      <c r="D43202" s="199"/>
    </row>
    <row r="43204" spans="4:4" s="198" customFormat="1" ht="15.75" customHeight="1">
      <c r="D43204" s="199"/>
    </row>
    <row r="43206" spans="4:4" s="198" customFormat="1" ht="15.75" customHeight="1">
      <c r="D43206" s="199"/>
    </row>
    <row r="43208" spans="4:4" s="198" customFormat="1" ht="15.75" customHeight="1">
      <c r="D43208" s="199"/>
    </row>
    <row r="43210" spans="4:4" s="198" customFormat="1" ht="15.75" customHeight="1">
      <c r="D43210" s="199"/>
    </row>
    <row r="43212" spans="4:4" s="198" customFormat="1" ht="15.75" customHeight="1">
      <c r="D43212" s="199"/>
    </row>
    <row r="43214" spans="4:4" s="198" customFormat="1" ht="15.75" customHeight="1">
      <c r="D43214" s="199"/>
    </row>
    <row r="43216" spans="4:4" s="198" customFormat="1" ht="15.75" customHeight="1">
      <c r="D43216" s="199"/>
    </row>
    <row r="43218" spans="4:4" s="198" customFormat="1" ht="15.75" customHeight="1">
      <c r="D43218" s="199"/>
    </row>
    <row r="43220" spans="4:4" s="198" customFormat="1" ht="15.75" customHeight="1">
      <c r="D43220" s="199"/>
    </row>
    <row r="43222" spans="4:4" s="198" customFormat="1" ht="15.75" customHeight="1">
      <c r="D43222" s="199"/>
    </row>
    <row r="43224" spans="4:4" s="198" customFormat="1" ht="15.75" customHeight="1">
      <c r="D43224" s="199"/>
    </row>
    <row r="43226" spans="4:4" s="198" customFormat="1" ht="15.75" customHeight="1">
      <c r="D43226" s="199"/>
    </row>
    <row r="43228" spans="4:4" s="198" customFormat="1" ht="15.75" customHeight="1">
      <c r="D43228" s="199"/>
    </row>
    <row r="43230" spans="4:4" s="198" customFormat="1" ht="15.75" customHeight="1">
      <c r="D43230" s="199"/>
    </row>
    <row r="43232" spans="4:4" s="198" customFormat="1" ht="15.75" customHeight="1">
      <c r="D43232" s="199"/>
    </row>
    <row r="43234" spans="4:4" s="198" customFormat="1" ht="15.75" customHeight="1">
      <c r="D43234" s="199"/>
    </row>
    <row r="43236" spans="4:4" s="198" customFormat="1" ht="15.75" customHeight="1">
      <c r="D43236" s="199"/>
    </row>
    <row r="43238" spans="4:4" s="198" customFormat="1" ht="15.75" customHeight="1">
      <c r="D43238" s="199"/>
    </row>
    <row r="43240" spans="4:4" s="198" customFormat="1" ht="15.75" customHeight="1">
      <c r="D43240" s="199"/>
    </row>
    <row r="43242" spans="4:4" s="198" customFormat="1" ht="15.75" customHeight="1">
      <c r="D43242" s="199"/>
    </row>
    <row r="43244" spans="4:4" s="198" customFormat="1" ht="15.75" customHeight="1">
      <c r="D43244" s="199"/>
    </row>
    <row r="43246" spans="4:4" s="198" customFormat="1" ht="15.75" customHeight="1">
      <c r="D43246" s="199"/>
    </row>
    <row r="43248" spans="4:4" s="198" customFormat="1" ht="15.75" customHeight="1">
      <c r="D43248" s="199"/>
    </row>
    <row r="43250" spans="4:4" s="198" customFormat="1" ht="15.75" customHeight="1">
      <c r="D43250" s="199"/>
    </row>
    <row r="43252" spans="4:4" s="198" customFormat="1" ht="15.75" customHeight="1">
      <c r="D43252" s="199"/>
    </row>
    <row r="43254" spans="4:4" s="198" customFormat="1" ht="15.75" customHeight="1">
      <c r="D43254" s="199"/>
    </row>
    <row r="43256" spans="4:4" s="198" customFormat="1" ht="15.75" customHeight="1">
      <c r="D43256" s="199"/>
    </row>
    <row r="43258" spans="4:4" s="198" customFormat="1" ht="15.75" customHeight="1">
      <c r="D43258" s="199"/>
    </row>
    <row r="43260" spans="4:4" s="198" customFormat="1" ht="15.75" customHeight="1">
      <c r="D43260" s="199"/>
    </row>
    <row r="43262" spans="4:4" s="198" customFormat="1" ht="15.75" customHeight="1">
      <c r="D43262" s="199"/>
    </row>
    <row r="43264" spans="4:4" s="198" customFormat="1" ht="15.75" customHeight="1">
      <c r="D43264" s="199"/>
    </row>
    <row r="43266" spans="4:4" s="198" customFormat="1" ht="15.75" customHeight="1">
      <c r="D43266" s="199"/>
    </row>
    <row r="43268" spans="4:4" s="198" customFormat="1" ht="15.75" customHeight="1">
      <c r="D43268" s="199"/>
    </row>
    <row r="43270" spans="4:4" s="198" customFormat="1" ht="15.75" customHeight="1">
      <c r="D43270" s="199"/>
    </row>
    <row r="43272" spans="4:4" s="198" customFormat="1" ht="15.75" customHeight="1">
      <c r="D43272" s="199"/>
    </row>
    <row r="43274" spans="4:4" s="198" customFormat="1" ht="15.75" customHeight="1">
      <c r="D43274" s="199"/>
    </row>
    <row r="43276" spans="4:4" s="198" customFormat="1" ht="15.75" customHeight="1">
      <c r="D43276" s="199"/>
    </row>
    <row r="43278" spans="4:4" s="198" customFormat="1" ht="15.75" customHeight="1">
      <c r="D43278" s="199"/>
    </row>
    <row r="43280" spans="4:4" s="198" customFormat="1" ht="15.75" customHeight="1">
      <c r="D43280" s="199"/>
    </row>
    <row r="43282" spans="4:4" s="198" customFormat="1" ht="15.75" customHeight="1">
      <c r="D43282" s="199"/>
    </row>
    <row r="43284" spans="4:4" s="198" customFormat="1" ht="15.75" customHeight="1">
      <c r="D43284" s="199"/>
    </row>
    <row r="43286" spans="4:4" s="198" customFormat="1" ht="15.75" customHeight="1">
      <c r="D43286" s="199"/>
    </row>
    <row r="43288" spans="4:4" s="198" customFormat="1" ht="15.75" customHeight="1">
      <c r="D43288" s="199"/>
    </row>
    <row r="43290" spans="4:4" s="198" customFormat="1" ht="15.75" customHeight="1">
      <c r="D43290" s="199"/>
    </row>
    <row r="43292" spans="4:4" s="198" customFormat="1" ht="15.75" customHeight="1">
      <c r="D43292" s="199"/>
    </row>
    <row r="43294" spans="4:4" s="198" customFormat="1" ht="15.75" customHeight="1">
      <c r="D43294" s="199"/>
    </row>
    <row r="43296" spans="4:4" s="198" customFormat="1" ht="15.75" customHeight="1">
      <c r="D43296" s="199"/>
    </row>
    <row r="43298" spans="4:4" s="198" customFormat="1" ht="15.75" customHeight="1">
      <c r="D43298" s="199"/>
    </row>
    <row r="43300" spans="4:4" s="198" customFormat="1" ht="15.75" customHeight="1">
      <c r="D43300" s="199"/>
    </row>
    <row r="43302" spans="4:4" s="198" customFormat="1" ht="15.75" customHeight="1">
      <c r="D43302" s="199"/>
    </row>
    <row r="43304" spans="4:4" s="198" customFormat="1" ht="15.75" customHeight="1">
      <c r="D43304" s="199"/>
    </row>
    <row r="43306" spans="4:4" s="198" customFormat="1" ht="15.75" customHeight="1">
      <c r="D43306" s="199"/>
    </row>
    <row r="43308" spans="4:4" s="198" customFormat="1" ht="15.75" customHeight="1">
      <c r="D43308" s="199"/>
    </row>
    <row r="43310" spans="4:4" s="198" customFormat="1" ht="15.75" customHeight="1">
      <c r="D43310" s="199"/>
    </row>
    <row r="43312" spans="4:4" s="198" customFormat="1" ht="15.75" customHeight="1">
      <c r="D43312" s="199"/>
    </row>
    <row r="43314" spans="4:4" s="198" customFormat="1" ht="15.75" customHeight="1">
      <c r="D43314" s="199"/>
    </row>
    <row r="43316" spans="4:4" s="198" customFormat="1" ht="15.75" customHeight="1">
      <c r="D43316" s="199"/>
    </row>
    <row r="43318" spans="4:4" s="198" customFormat="1" ht="15.75" customHeight="1">
      <c r="D43318" s="199"/>
    </row>
    <row r="43320" spans="4:4" s="198" customFormat="1" ht="15.75" customHeight="1">
      <c r="D43320" s="199"/>
    </row>
    <row r="43322" spans="4:4" s="198" customFormat="1" ht="15.75" customHeight="1">
      <c r="D43322" s="199"/>
    </row>
    <row r="43324" spans="4:4" s="198" customFormat="1" ht="15.75" customHeight="1">
      <c r="D43324" s="199"/>
    </row>
    <row r="43326" spans="4:4" s="198" customFormat="1" ht="15.75" customHeight="1">
      <c r="D43326" s="199"/>
    </row>
    <row r="43328" spans="4:4" s="198" customFormat="1" ht="15.75" customHeight="1">
      <c r="D43328" s="199"/>
    </row>
    <row r="43330" spans="4:4" s="198" customFormat="1" ht="15.75" customHeight="1">
      <c r="D43330" s="199"/>
    </row>
    <row r="43332" spans="4:4" s="198" customFormat="1" ht="15.75" customHeight="1">
      <c r="D43332" s="199"/>
    </row>
    <row r="43334" spans="4:4" s="198" customFormat="1" ht="15.75" customHeight="1">
      <c r="D43334" s="199"/>
    </row>
    <row r="43336" spans="4:4" s="198" customFormat="1" ht="15.75" customHeight="1">
      <c r="D43336" s="199"/>
    </row>
    <row r="43338" spans="4:4" s="198" customFormat="1" ht="15.75" customHeight="1">
      <c r="D43338" s="199"/>
    </row>
    <row r="43340" spans="4:4" s="198" customFormat="1" ht="15.75" customHeight="1">
      <c r="D43340" s="199"/>
    </row>
    <row r="43342" spans="4:4" s="198" customFormat="1" ht="15.75" customHeight="1">
      <c r="D43342" s="199"/>
    </row>
    <row r="43344" spans="4:4" s="198" customFormat="1" ht="15.75" customHeight="1">
      <c r="D43344" s="199"/>
    </row>
    <row r="43346" spans="4:4" s="198" customFormat="1" ht="15.75" customHeight="1">
      <c r="D43346" s="199"/>
    </row>
    <row r="43348" spans="4:4" s="198" customFormat="1" ht="15.75" customHeight="1">
      <c r="D43348" s="199"/>
    </row>
    <row r="43350" spans="4:4" s="198" customFormat="1" ht="15.75" customHeight="1">
      <c r="D43350" s="199"/>
    </row>
    <row r="43352" spans="4:4" s="198" customFormat="1" ht="15.75" customHeight="1">
      <c r="D43352" s="199"/>
    </row>
    <row r="43354" spans="4:4" s="198" customFormat="1" ht="15.75" customHeight="1">
      <c r="D43354" s="199"/>
    </row>
    <row r="43356" spans="4:4" s="198" customFormat="1" ht="15.75" customHeight="1">
      <c r="D43356" s="199"/>
    </row>
    <row r="43358" spans="4:4" s="198" customFormat="1" ht="15.75" customHeight="1">
      <c r="D43358" s="199"/>
    </row>
    <row r="43360" spans="4:4" s="198" customFormat="1" ht="15.75" customHeight="1">
      <c r="D43360" s="199"/>
    </row>
    <row r="43362" spans="4:4" s="198" customFormat="1" ht="15.75" customHeight="1">
      <c r="D43362" s="199"/>
    </row>
    <row r="43364" spans="4:4" s="198" customFormat="1" ht="15.75" customHeight="1">
      <c r="D43364" s="199"/>
    </row>
    <row r="43366" spans="4:4" s="198" customFormat="1" ht="15.75" customHeight="1">
      <c r="D43366" s="199"/>
    </row>
    <row r="43368" spans="4:4" s="198" customFormat="1" ht="15.75" customHeight="1">
      <c r="D43368" s="199"/>
    </row>
    <row r="43370" spans="4:4" s="198" customFormat="1" ht="15.75" customHeight="1">
      <c r="D43370" s="199"/>
    </row>
    <row r="43372" spans="4:4" s="198" customFormat="1" ht="15.75" customHeight="1">
      <c r="D43372" s="199"/>
    </row>
    <row r="43374" spans="4:4" s="198" customFormat="1" ht="15.75" customHeight="1">
      <c r="D43374" s="199"/>
    </row>
    <row r="43376" spans="4:4" s="198" customFormat="1" ht="15.75" customHeight="1">
      <c r="D43376" s="199"/>
    </row>
    <row r="43378" spans="4:4" s="198" customFormat="1" ht="15.75" customHeight="1">
      <c r="D43378" s="199"/>
    </row>
    <row r="43380" spans="4:4" s="198" customFormat="1" ht="15.75" customHeight="1">
      <c r="D43380" s="199"/>
    </row>
    <row r="43382" spans="4:4" s="198" customFormat="1" ht="15.75" customHeight="1">
      <c r="D43382" s="199"/>
    </row>
    <row r="43384" spans="4:4" s="198" customFormat="1" ht="15.75" customHeight="1">
      <c r="D43384" s="199"/>
    </row>
    <row r="43386" spans="4:4" s="198" customFormat="1" ht="15.75" customHeight="1">
      <c r="D43386" s="199"/>
    </row>
    <row r="43388" spans="4:4" s="198" customFormat="1" ht="15.75" customHeight="1">
      <c r="D43388" s="199"/>
    </row>
    <row r="43390" spans="4:4" s="198" customFormat="1" ht="15.75" customHeight="1">
      <c r="D43390" s="199"/>
    </row>
    <row r="43392" spans="4:4" s="198" customFormat="1" ht="15.75" customHeight="1">
      <c r="D43392" s="199"/>
    </row>
    <row r="43394" spans="4:4" s="198" customFormat="1" ht="15.75" customHeight="1">
      <c r="D43394" s="199"/>
    </row>
    <row r="43396" spans="4:4" s="198" customFormat="1" ht="15.75" customHeight="1">
      <c r="D43396" s="199"/>
    </row>
    <row r="43398" spans="4:4" s="198" customFormat="1" ht="15.75" customHeight="1">
      <c r="D43398" s="199"/>
    </row>
    <row r="43400" spans="4:4" s="198" customFormat="1" ht="15.75" customHeight="1">
      <c r="D43400" s="199"/>
    </row>
    <row r="43402" spans="4:4" s="198" customFormat="1" ht="15.75" customHeight="1">
      <c r="D43402" s="199"/>
    </row>
    <row r="43404" spans="4:4" s="198" customFormat="1" ht="15.75" customHeight="1">
      <c r="D43404" s="199"/>
    </row>
    <row r="43406" spans="4:4" s="198" customFormat="1" ht="15.75" customHeight="1">
      <c r="D43406" s="199"/>
    </row>
    <row r="43408" spans="4:4" s="198" customFormat="1" ht="15.75" customHeight="1">
      <c r="D43408" s="199"/>
    </row>
    <row r="43410" spans="4:4" s="198" customFormat="1" ht="15.75" customHeight="1">
      <c r="D43410" s="199"/>
    </row>
    <row r="43412" spans="4:4" s="198" customFormat="1" ht="15.75" customHeight="1">
      <c r="D43412" s="199"/>
    </row>
    <row r="43414" spans="4:4" s="198" customFormat="1" ht="15.75" customHeight="1">
      <c r="D43414" s="199"/>
    </row>
    <row r="43416" spans="4:4" s="198" customFormat="1" ht="15.75" customHeight="1">
      <c r="D43416" s="199"/>
    </row>
    <row r="43418" spans="4:4" s="198" customFormat="1" ht="15.75" customHeight="1">
      <c r="D43418" s="199"/>
    </row>
    <row r="43420" spans="4:4" s="198" customFormat="1" ht="15.75" customHeight="1">
      <c r="D43420" s="199"/>
    </row>
    <row r="43422" spans="4:4" s="198" customFormat="1" ht="15.75" customHeight="1">
      <c r="D43422" s="199"/>
    </row>
    <row r="43424" spans="4:4" s="198" customFormat="1" ht="15.75" customHeight="1">
      <c r="D43424" s="199"/>
    </row>
    <row r="43426" spans="4:4" s="198" customFormat="1" ht="15.75" customHeight="1">
      <c r="D43426" s="199"/>
    </row>
    <row r="43428" spans="4:4" s="198" customFormat="1" ht="15.75" customHeight="1">
      <c r="D43428" s="199"/>
    </row>
    <row r="43430" spans="4:4" s="198" customFormat="1" ht="15.75" customHeight="1">
      <c r="D43430" s="199"/>
    </row>
    <row r="43432" spans="4:4" s="198" customFormat="1" ht="15.75" customHeight="1">
      <c r="D43432" s="199"/>
    </row>
    <row r="43434" spans="4:4" s="198" customFormat="1" ht="15.75" customHeight="1">
      <c r="D43434" s="199"/>
    </row>
    <row r="43436" spans="4:4" s="198" customFormat="1" ht="15.75" customHeight="1">
      <c r="D43436" s="199"/>
    </row>
    <row r="43438" spans="4:4" s="198" customFormat="1" ht="15.75" customHeight="1">
      <c r="D43438" s="199"/>
    </row>
    <row r="43440" spans="4:4" s="198" customFormat="1" ht="15.75" customHeight="1">
      <c r="D43440" s="199"/>
    </row>
    <row r="43442" spans="4:4" s="198" customFormat="1" ht="15.75" customHeight="1">
      <c r="D43442" s="199"/>
    </row>
    <row r="43444" spans="4:4" s="198" customFormat="1" ht="15.75" customHeight="1">
      <c r="D43444" s="199"/>
    </row>
    <row r="43446" spans="4:4" s="198" customFormat="1" ht="15.75" customHeight="1">
      <c r="D43446" s="199"/>
    </row>
    <row r="43448" spans="4:4" s="198" customFormat="1" ht="15.75" customHeight="1">
      <c r="D43448" s="199"/>
    </row>
    <row r="43450" spans="4:4" s="198" customFormat="1" ht="15.75" customHeight="1">
      <c r="D43450" s="199"/>
    </row>
    <row r="43452" spans="4:4" s="198" customFormat="1" ht="15.75" customHeight="1">
      <c r="D43452" s="199"/>
    </row>
    <row r="43454" spans="4:4" s="198" customFormat="1" ht="15.75" customHeight="1">
      <c r="D43454" s="199"/>
    </row>
    <row r="43456" spans="4:4" s="198" customFormat="1" ht="15.75" customHeight="1">
      <c r="D43456" s="199"/>
    </row>
    <row r="43458" spans="4:4" s="198" customFormat="1" ht="15.75" customHeight="1">
      <c r="D43458" s="199"/>
    </row>
    <row r="43460" spans="4:4" s="198" customFormat="1" ht="15.75" customHeight="1">
      <c r="D43460" s="199"/>
    </row>
    <row r="43462" spans="4:4" s="198" customFormat="1" ht="15.75" customHeight="1">
      <c r="D43462" s="199"/>
    </row>
    <row r="43464" spans="4:4" s="198" customFormat="1" ht="15.75" customHeight="1">
      <c r="D43464" s="199"/>
    </row>
    <row r="43466" spans="4:4" s="198" customFormat="1" ht="15.75" customHeight="1">
      <c r="D43466" s="199"/>
    </row>
    <row r="43468" spans="4:4" s="198" customFormat="1" ht="15.75" customHeight="1">
      <c r="D43468" s="199"/>
    </row>
    <row r="43470" spans="4:4" s="198" customFormat="1" ht="15.75" customHeight="1">
      <c r="D43470" s="199"/>
    </row>
    <row r="43472" spans="4:4" s="198" customFormat="1" ht="15.75" customHeight="1">
      <c r="D43472" s="199"/>
    </row>
    <row r="43474" spans="4:4" s="198" customFormat="1" ht="15.75" customHeight="1">
      <c r="D43474" s="199"/>
    </row>
    <row r="43476" spans="4:4" s="198" customFormat="1" ht="15.75" customHeight="1">
      <c r="D43476" s="199"/>
    </row>
    <row r="43478" spans="4:4" s="198" customFormat="1" ht="15.75" customHeight="1">
      <c r="D43478" s="199"/>
    </row>
    <row r="43480" spans="4:4" s="198" customFormat="1" ht="15.75" customHeight="1">
      <c r="D43480" s="199"/>
    </row>
    <row r="43482" spans="4:4" s="198" customFormat="1" ht="15.75" customHeight="1">
      <c r="D43482" s="199"/>
    </row>
    <row r="43484" spans="4:4" s="198" customFormat="1" ht="15.75" customHeight="1">
      <c r="D43484" s="199"/>
    </row>
    <row r="43486" spans="4:4" s="198" customFormat="1" ht="15.75" customHeight="1">
      <c r="D43486" s="199"/>
    </row>
    <row r="43488" spans="4:4" s="198" customFormat="1" ht="15.75" customHeight="1">
      <c r="D43488" s="199"/>
    </row>
    <row r="43490" spans="4:4" s="198" customFormat="1" ht="15.75" customHeight="1">
      <c r="D43490" s="199"/>
    </row>
    <row r="43492" spans="4:4" s="198" customFormat="1" ht="15.75" customHeight="1">
      <c r="D43492" s="199"/>
    </row>
    <row r="43494" spans="4:4" s="198" customFormat="1" ht="15.75" customHeight="1">
      <c r="D43494" s="199"/>
    </row>
    <row r="43496" spans="4:4" s="198" customFormat="1" ht="15.75" customHeight="1">
      <c r="D43496" s="199"/>
    </row>
    <row r="43498" spans="4:4" s="198" customFormat="1" ht="15.75" customHeight="1">
      <c r="D43498" s="199"/>
    </row>
    <row r="43500" spans="4:4" s="198" customFormat="1" ht="15.75" customHeight="1">
      <c r="D43500" s="199"/>
    </row>
    <row r="43502" spans="4:4" s="198" customFormat="1" ht="15.75" customHeight="1">
      <c r="D43502" s="199"/>
    </row>
    <row r="43504" spans="4:4" s="198" customFormat="1" ht="15.75" customHeight="1">
      <c r="D43504" s="199"/>
    </row>
    <row r="43506" spans="4:4" s="198" customFormat="1" ht="15.75" customHeight="1">
      <c r="D43506" s="199"/>
    </row>
    <row r="43508" spans="4:4" s="198" customFormat="1" ht="15.75" customHeight="1">
      <c r="D43508" s="199"/>
    </row>
    <row r="43510" spans="4:4" s="198" customFormat="1" ht="15.75" customHeight="1">
      <c r="D43510" s="199"/>
    </row>
    <row r="43512" spans="4:4" s="198" customFormat="1" ht="15.75" customHeight="1">
      <c r="D43512" s="199"/>
    </row>
    <row r="43514" spans="4:4" s="198" customFormat="1" ht="15.75" customHeight="1">
      <c r="D43514" s="199"/>
    </row>
    <row r="43516" spans="4:4" s="198" customFormat="1" ht="15.75" customHeight="1">
      <c r="D43516" s="199"/>
    </row>
    <row r="43518" spans="4:4" s="198" customFormat="1" ht="15.75" customHeight="1">
      <c r="D43518" s="199"/>
    </row>
    <row r="43520" spans="4:4" s="198" customFormat="1" ht="15.75" customHeight="1">
      <c r="D43520" s="199"/>
    </row>
    <row r="43522" spans="4:4" s="198" customFormat="1" ht="15.75" customHeight="1">
      <c r="D43522" s="199"/>
    </row>
    <row r="43524" spans="4:4" s="198" customFormat="1" ht="15.75" customHeight="1">
      <c r="D43524" s="199"/>
    </row>
    <row r="43526" spans="4:4" s="198" customFormat="1" ht="15.75" customHeight="1">
      <c r="D43526" s="199"/>
    </row>
    <row r="43528" spans="4:4" s="198" customFormat="1" ht="15.75" customHeight="1">
      <c r="D43528" s="199"/>
    </row>
    <row r="43530" spans="4:4" s="198" customFormat="1" ht="15.75" customHeight="1">
      <c r="D43530" s="199"/>
    </row>
    <row r="43532" spans="4:4" s="198" customFormat="1" ht="15.75" customHeight="1">
      <c r="D43532" s="199"/>
    </row>
    <row r="43534" spans="4:4" s="198" customFormat="1" ht="15.75" customHeight="1">
      <c r="D43534" s="199"/>
    </row>
    <row r="43536" spans="4:4" s="198" customFormat="1" ht="15.75" customHeight="1">
      <c r="D43536" s="199"/>
    </row>
    <row r="43538" spans="4:4" s="198" customFormat="1" ht="15.75" customHeight="1">
      <c r="D43538" s="199"/>
    </row>
    <row r="43540" spans="4:4" s="198" customFormat="1" ht="15.75" customHeight="1">
      <c r="D43540" s="199"/>
    </row>
    <row r="43542" spans="4:4" s="198" customFormat="1" ht="15.75" customHeight="1">
      <c r="D43542" s="199"/>
    </row>
    <row r="43544" spans="4:4" s="198" customFormat="1" ht="15.75" customHeight="1">
      <c r="D43544" s="199"/>
    </row>
    <row r="43546" spans="4:4" s="198" customFormat="1" ht="15.75" customHeight="1">
      <c r="D43546" s="199"/>
    </row>
    <row r="43548" spans="4:4" s="198" customFormat="1" ht="15.75" customHeight="1">
      <c r="D43548" s="199"/>
    </row>
    <row r="43550" spans="4:4" s="198" customFormat="1" ht="15.75" customHeight="1">
      <c r="D43550" s="199"/>
    </row>
    <row r="43552" spans="4:4" s="198" customFormat="1" ht="15.75" customHeight="1">
      <c r="D43552" s="199"/>
    </row>
    <row r="43554" spans="4:4" s="198" customFormat="1" ht="15.75" customHeight="1">
      <c r="D43554" s="199"/>
    </row>
    <row r="43556" spans="4:4" s="198" customFormat="1" ht="15.75" customHeight="1">
      <c r="D43556" s="199"/>
    </row>
    <row r="43558" spans="4:4" s="198" customFormat="1" ht="15.75" customHeight="1">
      <c r="D43558" s="199"/>
    </row>
    <row r="43560" spans="4:4" s="198" customFormat="1" ht="15.75" customHeight="1">
      <c r="D43560" s="199"/>
    </row>
    <row r="43562" spans="4:4" s="198" customFormat="1" ht="15.75" customHeight="1">
      <c r="D43562" s="199"/>
    </row>
    <row r="43564" spans="4:4" s="198" customFormat="1" ht="15.75" customHeight="1">
      <c r="D43564" s="199"/>
    </row>
    <row r="43566" spans="4:4" s="198" customFormat="1" ht="15.75" customHeight="1">
      <c r="D43566" s="199"/>
    </row>
    <row r="43568" spans="4:4" s="198" customFormat="1" ht="15.75" customHeight="1">
      <c r="D43568" s="199"/>
    </row>
    <row r="43570" spans="4:4" s="198" customFormat="1" ht="15.75" customHeight="1">
      <c r="D43570" s="199"/>
    </row>
    <row r="43572" spans="4:4" s="198" customFormat="1" ht="15.75" customHeight="1">
      <c r="D43572" s="199"/>
    </row>
    <row r="43574" spans="4:4" s="198" customFormat="1" ht="15.75" customHeight="1">
      <c r="D43574" s="199"/>
    </row>
    <row r="43576" spans="4:4" s="198" customFormat="1" ht="15.75" customHeight="1">
      <c r="D43576" s="199"/>
    </row>
    <row r="43578" spans="4:4" s="198" customFormat="1" ht="15.75" customHeight="1">
      <c r="D43578" s="199"/>
    </row>
    <row r="43580" spans="4:4" s="198" customFormat="1" ht="15.75" customHeight="1">
      <c r="D43580" s="199"/>
    </row>
    <row r="43582" spans="4:4" s="198" customFormat="1" ht="15.75" customHeight="1">
      <c r="D43582" s="199"/>
    </row>
    <row r="43584" spans="4:4" s="198" customFormat="1" ht="15.75" customHeight="1">
      <c r="D43584" s="199"/>
    </row>
    <row r="43586" spans="4:4" s="198" customFormat="1" ht="15.75" customHeight="1">
      <c r="D43586" s="199"/>
    </row>
    <row r="43588" spans="4:4" s="198" customFormat="1" ht="15.75" customHeight="1">
      <c r="D43588" s="199"/>
    </row>
    <row r="43590" spans="4:4" s="198" customFormat="1" ht="15.75" customHeight="1">
      <c r="D43590" s="199"/>
    </row>
    <row r="43592" spans="4:4" s="198" customFormat="1" ht="15.75" customHeight="1">
      <c r="D43592" s="199"/>
    </row>
    <row r="43594" spans="4:4" s="198" customFormat="1" ht="15.75" customHeight="1">
      <c r="D43594" s="199"/>
    </row>
    <row r="43596" spans="4:4" s="198" customFormat="1" ht="15.75" customHeight="1">
      <c r="D43596" s="199"/>
    </row>
    <row r="43598" spans="4:4" s="198" customFormat="1" ht="15.75" customHeight="1">
      <c r="D43598" s="199"/>
    </row>
    <row r="43600" spans="4:4" s="198" customFormat="1" ht="15.75" customHeight="1">
      <c r="D43600" s="199"/>
    </row>
    <row r="43602" spans="4:4" s="198" customFormat="1" ht="15.75" customHeight="1">
      <c r="D43602" s="199"/>
    </row>
    <row r="43604" spans="4:4" s="198" customFormat="1" ht="15.75" customHeight="1">
      <c r="D43604" s="199"/>
    </row>
    <row r="43606" spans="4:4" s="198" customFormat="1" ht="15.75" customHeight="1">
      <c r="D43606" s="199"/>
    </row>
    <row r="43608" spans="4:4" s="198" customFormat="1" ht="15.75" customHeight="1">
      <c r="D43608" s="199"/>
    </row>
    <row r="43610" spans="4:4" s="198" customFormat="1" ht="15.75" customHeight="1">
      <c r="D43610" s="199"/>
    </row>
    <row r="43612" spans="4:4" s="198" customFormat="1" ht="15.75" customHeight="1">
      <c r="D43612" s="199"/>
    </row>
    <row r="43614" spans="4:4" s="198" customFormat="1" ht="15.75" customHeight="1">
      <c r="D43614" s="199"/>
    </row>
    <row r="43616" spans="4:4" s="198" customFormat="1" ht="15.75" customHeight="1">
      <c r="D43616" s="199"/>
    </row>
    <row r="43618" spans="4:4" s="198" customFormat="1" ht="15.75" customHeight="1">
      <c r="D43618" s="199"/>
    </row>
    <row r="43620" spans="4:4" s="198" customFormat="1" ht="15.75" customHeight="1">
      <c r="D43620" s="199"/>
    </row>
    <row r="43622" spans="4:4" s="198" customFormat="1" ht="15.75" customHeight="1">
      <c r="D43622" s="199"/>
    </row>
    <row r="43624" spans="4:4" s="198" customFormat="1" ht="15.75" customHeight="1">
      <c r="D43624" s="199"/>
    </row>
    <row r="43626" spans="4:4" s="198" customFormat="1" ht="15.75" customHeight="1">
      <c r="D43626" s="199"/>
    </row>
    <row r="43628" spans="4:4" s="198" customFormat="1" ht="15.75" customHeight="1">
      <c r="D43628" s="199"/>
    </row>
    <row r="43630" spans="4:4" s="198" customFormat="1" ht="15.75" customHeight="1">
      <c r="D43630" s="199"/>
    </row>
    <row r="43632" spans="4:4" s="198" customFormat="1" ht="15.75" customHeight="1">
      <c r="D43632" s="199"/>
    </row>
    <row r="43634" spans="4:4" s="198" customFormat="1" ht="15.75" customHeight="1">
      <c r="D43634" s="199"/>
    </row>
    <row r="43636" spans="4:4" s="198" customFormat="1" ht="15.75" customHeight="1">
      <c r="D43636" s="199"/>
    </row>
    <row r="43638" spans="4:4" s="198" customFormat="1" ht="15.75" customHeight="1">
      <c r="D43638" s="199"/>
    </row>
    <row r="43640" spans="4:4" s="198" customFormat="1" ht="15.75" customHeight="1">
      <c r="D43640" s="199"/>
    </row>
    <row r="43642" spans="4:4" s="198" customFormat="1" ht="15.75" customHeight="1">
      <c r="D43642" s="199"/>
    </row>
    <row r="43644" spans="4:4" s="198" customFormat="1" ht="15.75" customHeight="1">
      <c r="D43644" s="199"/>
    </row>
    <row r="43646" spans="4:4" s="198" customFormat="1" ht="15.75" customHeight="1">
      <c r="D43646" s="199"/>
    </row>
    <row r="43648" spans="4:4" s="198" customFormat="1" ht="15.75" customHeight="1">
      <c r="D43648" s="199"/>
    </row>
    <row r="43650" spans="4:4" s="198" customFormat="1" ht="15.75" customHeight="1">
      <c r="D43650" s="199"/>
    </row>
    <row r="43652" spans="4:4" s="198" customFormat="1" ht="15.75" customHeight="1">
      <c r="D43652" s="199"/>
    </row>
    <row r="43654" spans="4:4" s="198" customFormat="1" ht="15.75" customHeight="1">
      <c r="D43654" s="199"/>
    </row>
    <row r="43656" spans="4:4" s="198" customFormat="1" ht="15.75" customHeight="1">
      <c r="D43656" s="199"/>
    </row>
    <row r="43658" spans="4:4" s="198" customFormat="1" ht="15.75" customHeight="1">
      <c r="D43658" s="199"/>
    </row>
    <row r="43660" spans="4:4" s="198" customFormat="1" ht="15.75" customHeight="1">
      <c r="D43660" s="199"/>
    </row>
    <row r="43662" spans="4:4" s="198" customFormat="1" ht="15.75" customHeight="1">
      <c r="D43662" s="199"/>
    </row>
    <row r="43664" spans="4:4" s="198" customFormat="1" ht="15.75" customHeight="1">
      <c r="D43664" s="199"/>
    </row>
    <row r="43666" spans="4:4" s="198" customFormat="1" ht="15.75" customHeight="1">
      <c r="D43666" s="199"/>
    </row>
    <row r="43668" spans="4:4" s="198" customFormat="1" ht="15.75" customHeight="1">
      <c r="D43668" s="199"/>
    </row>
    <row r="43670" spans="4:4" s="198" customFormat="1" ht="15.75" customHeight="1">
      <c r="D43670" s="199"/>
    </row>
    <row r="43672" spans="4:4" s="198" customFormat="1" ht="15.75" customHeight="1">
      <c r="D43672" s="199"/>
    </row>
    <row r="43674" spans="4:4" s="198" customFormat="1" ht="15.75" customHeight="1">
      <c r="D43674" s="199"/>
    </row>
    <row r="43676" spans="4:4" s="198" customFormat="1" ht="15.75" customHeight="1">
      <c r="D43676" s="199"/>
    </row>
    <row r="43678" spans="4:4" s="198" customFormat="1" ht="15.75" customHeight="1">
      <c r="D43678" s="199"/>
    </row>
    <row r="43680" spans="4:4" s="198" customFormat="1" ht="15.75" customHeight="1">
      <c r="D43680" s="199"/>
    </row>
    <row r="43682" spans="4:4" s="198" customFormat="1" ht="15.75" customHeight="1">
      <c r="D43682" s="199"/>
    </row>
    <row r="43684" spans="4:4" s="198" customFormat="1" ht="15.75" customHeight="1">
      <c r="D43684" s="199"/>
    </row>
    <row r="43686" spans="4:4" s="198" customFormat="1" ht="15.75" customHeight="1">
      <c r="D43686" s="199"/>
    </row>
    <row r="43688" spans="4:4" s="198" customFormat="1" ht="15.75" customHeight="1">
      <c r="D43688" s="199"/>
    </row>
    <row r="43690" spans="4:4" s="198" customFormat="1" ht="15.75" customHeight="1">
      <c r="D43690" s="199"/>
    </row>
    <row r="43692" spans="4:4" s="198" customFormat="1" ht="15.75" customHeight="1">
      <c r="D43692" s="199"/>
    </row>
    <row r="43694" spans="4:4" s="198" customFormat="1" ht="15.75" customHeight="1">
      <c r="D43694" s="199"/>
    </row>
    <row r="43696" spans="4:4" s="198" customFormat="1" ht="15.75" customHeight="1">
      <c r="D43696" s="199"/>
    </row>
    <row r="43698" spans="4:4" s="198" customFormat="1" ht="15.75" customHeight="1">
      <c r="D43698" s="199"/>
    </row>
    <row r="43700" spans="4:4" s="198" customFormat="1" ht="15.75" customHeight="1">
      <c r="D43700" s="199"/>
    </row>
    <row r="43702" spans="4:4" s="198" customFormat="1" ht="15.75" customHeight="1">
      <c r="D43702" s="199"/>
    </row>
    <row r="43704" spans="4:4" s="198" customFormat="1" ht="15.75" customHeight="1">
      <c r="D43704" s="199"/>
    </row>
    <row r="43706" spans="4:4" s="198" customFormat="1" ht="15.75" customHeight="1">
      <c r="D43706" s="199"/>
    </row>
    <row r="43708" spans="4:4" s="198" customFormat="1" ht="15.75" customHeight="1">
      <c r="D43708" s="199"/>
    </row>
    <row r="43710" spans="4:4" s="198" customFormat="1" ht="15.75" customHeight="1">
      <c r="D43710" s="199"/>
    </row>
    <row r="43712" spans="4:4" s="198" customFormat="1" ht="15.75" customHeight="1">
      <c r="D43712" s="199"/>
    </row>
    <row r="43714" spans="4:4" s="198" customFormat="1" ht="15.75" customHeight="1">
      <c r="D43714" s="199"/>
    </row>
    <row r="43716" spans="4:4" s="198" customFormat="1" ht="15.75" customHeight="1">
      <c r="D43716" s="199"/>
    </row>
    <row r="43718" spans="4:4" s="198" customFormat="1" ht="15.75" customHeight="1">
      <c r="D43718" s="199"/>
    </row>
    <row r="43720" spans="4:4" s="198" customFormat="1" ht="15.75" customHeight="1">
      <c r="D43720" s="199"/>
    </row>
    <row r="43722" spans="4:4" s="198" customFormat="1" ht="15.75" customHeight="1">
      <c r="D43722" s="199"/>
    </row>
    <row r="43724" spans="4:4" s="198" customFormat="1" ht="15.75" customHeight="1">
      <c r="D43724" s="199"/>
    </row>
    <row r="43726" spans="4:4" s="198" customFormat="1" ht="15.75" customHeight="1">
      <c r="D43726" s="199"/>
    </row>
    <row r="43728" spans="4:4" s="198" customFormat="1" ht="15.75" customHeight="1">
      <c r="D43728" s="199"/>
    </row>
    <row r="43730" spans="4:4" s="198" customFormat="1" ht="15.75" customHeight="1">
      <c r="D43730" s="199"/>
    </row>
    <row r="43732" spans="4:4" s="198" customFormat="1" ht="15.75" customHeight="1">
      <c r="D43732" s="199"/>
    </row>
    <row r="43734" spans="4:4" s="198" customFormat="1" ht="15.75" customHeight="1">
      <c r="D43734" s="199"/>
    </row>
    <row r="43736" spans="4:4" s="198" customFormat="1" ht="15.75" customHeight="1">
      <c r="D43736" s="199"/>
    </row>
    <row r="43738" spans="4:4" s="198" customFormat="1" ht="15.75" customHeight="1">
      <c r="D43738" s="199"/>
    </row>
    <row r="43740" spans="4:4" s="198" customFormat="1" ht="15.75" customHeight="1">
      <c r="D43740" s="199"/>
    </row>
    <row r="43742" spans="4:4" s="198" customFormat="1" ht="15.75" customHeight="1">
      <c r="D43742" s="199"/>
    </row>
    <row r="43744" spans="4:4" s="198" customFormat="1" ht="15.75" customHeight="1">
      <c r="D43744" s="199"/>
    </row>
    <row r="43746" spans="4:4" s="198" customFormat="1" ht="15.75" customHeight="1">
      <c r="D43746" s="199"/>
    </row>
    <row r="43748" spans="4:4" s="198" customFormat="1" ht="15.75" customHeight="1">
      <c r="D43748" s="199"/>
    </row>
    <row r="43750" spans="4:4" s="198" customFormat="1" ht="15.75" customHeight="1">
      <c r="D43750" s="199"/>
    </row>
    <row r="43752" spans="4:4" s="198" customFormat="1" ht="15.75" customHeight="1">
      <c r="D43752" s="199"/>
    </row>
    <row r="43754" spans="4:4" s="198" customFormat="1" ht="15.75" customHeight="1">
      <c r="D43754" s="199"/>
    </row>
    <row r="43756" spans="4:4" s="198" customFormat="1" ht="15.75" customHeight="1">
      <c r="D43756" s="199"/>
    </row>
    <row r="43758" spans="4:4" s="198" customFormat="1" ht="15.75" customHeight="1">
      <c r="D43758" s="199"/>
    </row>
    <row r="43760" spans="4:4" s="198" customFormat="1" ht="15.75" customHeight="1">
      <c r="D43760" s="199"/>
    </row>
    <row r="43762" spans="4:4" s="198" customFormat="1" ht="15.75" customHeight="1">
      <c r="D43762" s="199"/>
    </row>
    <row r="43764" spans="4:4" s="198" customFormat="1" ht="15.75" customHeight="1">
      <c r="D43764" s="199"/>
    </row>
    <row r="43766" spans="4:4" s="198" customFormat="1" ht="15.75" customHeight="1">
      <c r="D43766" s="199"/>
    </row>
    <row r="43768" spans="4:4" s="198" customFormat="1" ht="15.75" customHeight="1">
      <c r="D43768" s="199"/>
    </row>
    <row r="43770" spans="4:4" s="198" customFormat="1" ht="15.75" customHeight="1">
      <c r="D43770" s="199"/>
    </row>
    <row r="43772" spans="4:4" s="198" customFormat="1" ht="15.75" customHeight="1">
      <c r="D43772" s="199"/>
    </row>
    <row r="43774" spans="4:4" s="198" customFormat="1" ht="15.75" customHeight="1">
      <c r="D43774" s="199"/>
    </row>
    <row r="43776" spans="4:4" s="198" customFormat="1" ht="15.75" customHeight="1">
      <c r="D43776" s="199"/>
    </row>
    <row r="43778" spans="4:4" s="198" customFormat="1" ht="15.75" customHeight="1">
      <c r="D43778" s="199"/>
    </row>
    <row r="43780" spans="4:4" s="198" customFormat="1" ht="15.75" customHeight="1">
      <c r="D43780" s="199"/>
    </row>
    <row r="43782" spans="4:4" s="198" customFormat="1" ht="15.75" customHeight="1">
      <c r="D43782" s="199"/>
    </row>
    <row r="43784" spans="4:4" s="198" customFormat="1" ht="15.75" customHeight="1">
      <c r="D43784" s="199"/>
    </row>
    <row r="43786" spans="4:4" s="198" customFormat="1" ht="15.75" customHeight="1">
      <c r="D43786" s="199"/>
    </row>
    <row r="43788" spans="4:4" s="198" customFormat="1" ht="15.75" customHeight="1">
      <c r="D43788" s="199"/>
    </row>
    <row r="43790" spans="4:4" s="198" customFormat="1" ht="15.75" customHeight="1">
      <c r="D43790" s="199"/>
    </row>
    <row r="43792" spans="4:4" s="198" customFormat="1" ht="15.75" customHeight="1">
      <c r="D43792" s="199"/>
    </row>
    <row r="43794" spans="4:4" s="198" customFormat="1" ht="15.75" customHeight="1">
      <c r="D43794" s="199"/>
    </row>
    <row r="43796" spans="4:4" s="198" customFormat="1" ht="15.75" customHeight="1">
      <c r="D43796" s="199"/>
    </row>
    <row r="43798" spans="4:4" s="198" customFormat="1" ht="15.75" customHeight="1">
      <c r="D43798" s="199"/>
    </row>
    <row r="43800" spans="4:4" s="198" customFormat="1" ht="15.75" customHeight="1">
      <c r="D43800" s="199"/>
    </row>
    <row r="43802" spans="4:4" s="198" customFormat="1" ht="15.75" customHeight="1">
      <c r="D43802" s="199"/>
    </row>
    <row r="43804" spans="4:4" s="198" customFormat="1" ht="15.75" customHeight="1">
      <c r="D43804" s="199"/>
    </row>
    <row r="43806" spans="4:4" s="198" customFormat="1" ht="15.75" customHeight="1">
      <c r="D43806" s="199"/>
    </row>
    <row r="43808" spans="4:4" s="198" customFormat="1" ht="15.75" customHeight="1">
      <c r="D43808" s="199"/>
    </row>
    <row r="43810" spans="4:4" s="198" customFormat="1" ht="15.75" customHeight="1">
      <c r="D43810" s="199"/>
    </row>
    <row r="43812" spans="4:4" s="198" customFormat="1" ht="15.75" customHeight="1">
      <c r="D43812" s="199"/>
    </row>
    <row r="43814" spans="4:4" s="198" customFormat="1" ht="15.75" customHeight="1">
      <c r="D43814" s="199"/>
    </row>
    <row r="43816" spans="4:4" s="198" customFormat="1" ht="15.75" customHeight="1">
      <c r="D43816" s="199"/>
    </row>
    <row r="43818" spans="4:4" s="198" customFormat="1" ht="15.75" customHeight="1">
      <c r="D43818" s="199"/>
    </row>
    <row r="43820" spans="4:4" s="198" customFormat="1" ht="15.75" customHeight="1">
      <c r="D43820" s="199"/>
    </row>
    <row r="43822" spans="4:4" s="198" customFormat="1" ht="15.75" customHeight="1">
      <c r="D43822" s="199"/>
    </row>
    <row r="43824" spans="4:4" s="198" customFormat="1" ht="15.75" customHeight="1">
      <c r="D43824" s="199"/>
    </row>
    <row r="43826" spans="4:4" s="198" customFormat="1" ht="15.75" customHeight="1">
      <c r="D43826" s="199"/>
    </row>
    <row r="43828" spans="4:4" s="198" customFormat="1" ht="15.75" customHeight="1">
      <c r="D43828" s="199"/>
    </row>
    <row r="43830" spans="4:4" s="198" customFormat="1" ht="15.75" customHeight="1">
      <c r="D43830" s="199"/>
    </row>
    <row r="43832" spans="4:4" s="198" customFormat="1" ht="15.75" customHeight="1">
      <c r="D43832" s="199"/>
    </row>
    <row r="43834" spans="4:4" s="198" customFormat="1" ht="15.75" customHeight="1">
      <c r="D43834" s="199"/>
    </row>
    <row r="43836" spans="4:4" s="198" customFormat="1" ht="15.75" customHeight="1">
      <c r="D43836" s="199"/>
    </row>
    <row r="43838" spans="4:4" s="198" customFormat="1" ht="15.75" customHeight="1">
      <c r="D43838" s="199"/>
    </row>
    <row r="43840" spans="4:4" s="198" customFormat="1" ht="15.75" customHeight="1">
      <c r="D43840" s="199"/>
    </row>
    <row r="43842" spans="4:4" s="198" customFormat="1" ht="15.75" customHeight="1">
      <c r="D43842" s="199"/>
    </row>
    <row r="43844" spans="4:4" s="198" customFormat="1" ht="15.75" customHeight="1">
      <c r="D43844" s="199"/>
    </row>
    <row r="43846" spans="4:4" s="198" customFormat="1" ht="15.75" customHeight="1">
      <c r="D43846" s="199"/>
    </row>
    <row r="43848" spans="4:4" s="198" customFormat="1" ht="15.75" customHeight="1">
      <c r="D43848" s="199"/>
    </row>
    <row r="43850" spans="4:4" s="198" customFormat="1" ht="15.75" customHeight="1">
      <c r="D43850" s="199"/>
    </row>
    <row r="43852" spans="4:4" s="198" customFormat="1" ht="15.75" customHeight="1">
      <c r="D43852" s="199"/>
    </row>
    <row r="43854" spans="4:4" s="198" customFormat="1" ht="15.75" customHeight="1">
      <c r="D43854" s="199"/>
    </row>
    <row r="43856" spans="4:4" s="198" customFormat="1" ht="15.75" customHeight="1">
      <c r="D43856" s="199"/>
    </row>
    <row r="43858" spans="4:4" s="198" customFormat="1" ht="15.75" customHeight="1">
      <c r="D43858" s="199"/>
    </row>
    <row r="43860" spans="4:4" s="198" customFormat="1" ht="15.75" customHeight="1">
      <c r="D43860" s="199"/>
    </row>
    <row r="43862" spans="4:4" s="198" customFormat="1" ht="15.75" customHeight="1">
      <c r="D43862" s="199"/>
    </row>
    <row r="43864" spans="4:4" s="198" customFormat="1" ht="15.75" customHeight="1">
      <c r="D43864" s="199"/>
    </row>
    <row r="43866" spans="4:4" s="198" customFormat="1" ht="15.75" customHeight="1">
      <c r="D43866" s="199"/>
    </row>
    <row r="43868" spans="4:4" s="198" customFormat="1" ht="15.75" customHeight="1">
      <c r="D43868" s="199"/>
    </row>
    <row r="43870" spans="4:4" s="198" customFormat="1" ht="15.75" customHeight="1">
      <c r="D43870" s="199"/>
    </row>
    <row r="43872" spans="4:4" s="198" customFormat="1" ht="15.75" customHeight="1">
      <c r="D43872" s="199"/>
    </row>
    <row r="43874" spans="4:4" s="198" customFormat="1" ht="15.75" customHeight="1">
      <c r="D43874" s="199"/>
    </row>
    <row r="43876" spans="4:4" s="198" customFormat="1" ht="15.75" customHeight="1">
      <c r="D43876" s="199"/>
    </row>
    <row r="43878" spans="4:4" s="198" customFormat="1" ht="15.75" customHeight="1">
      <c r="D43878" s="199"/>
    </row>
    <row r="43880" spans="4:4" s="198" customFormat="1" ht="15.75" customHeight="1">
      <c r="D43880" s="199"/>
    </row>
    <row r="43882" spans="4:4" s="198" customFormat="1" ht="15.75" customHeight="1">
      <c r="D43882" s="199"/>
    </row>
    <row r="43884" spans="4:4" s="198" customFormat="1" ht="15.75" customHeight="1">
      <c r="D43884" s="199"/>
    </row>
    <row r="43886" spans="4:4" s="198" customFormat="1" ht="15.75" customHeight="1">
      <c r="D43886" s="199"/>
    </row>
    <row r="43888" spans="4:4" s="198" customFormat="1" ht="15.75" customHeight="1">
      <c r="D43888" s="199"/>
    </row>
    <row r="43890" spans="4:4" s="198" customFormat="1" ht="15.75" customHeight="1">
      <c r="D43890" s="199"/>
    </row>
    <row r="43892" spans="4:4" s="198" customFormat="1" ht="15.75" customHeight="1">
      <c r="D43892" s="199"/>
    </row>
    <row r="43894" spans="4:4" s="198" customFormat="1" ht="15.75" customHeight="1">
      <c r="D43894" s="199"/>
    </row>
    <row r="43896" spans="4:4" s="198" customFormat="1" ht="15.75" customHeight="1">
      <c r="D43896" s="199"/>
    </row>
    <row r="43898" spans="4:4" s="198" customFormat="1" ht="15.75" customHeight="1">
      <c r="D43898" s="199"/>
    </row>
    <row r="43900" spans="4:4" s="198" customFormat="1" ht="15.75" customHeight="1">
      <c r="D43900" s="199"/>
    </row>
    <row r="43902" spans="4:4" s="198" customFormat="1" ht="15.75" customHeight="1">
      <c r="D43902" s="199"/>
    </row>
    <row r="43904" spans="4:4" s="198" customFormat="1" ht="15.75" customHeight="1">
      <c r="D43904" s="199"/>
    </row>
    <row r="43906" spans="4:4" s="198" customFormat="1" ht="15.75" customHeight="1">
      <c r="D43906" s="199"/>
    </row>
    <row r="43908" spans="4:4" s="198" customFormat="1" ht="15.75" customHeight="1">
      <c r="D43908" s="199"/>
    </row>
    <row r="43910" spans="4:4" s="198" customFormat="1" ht="15.75" customHeight="1">
      <c r="D43910" s="199"/>
    </row>
    <row r="43912" spans="4:4" s="198" customFormat="1" ht="15.75" customHeight="1">
      <c r="D43912" s="199"/>
    </row>
    <row r="43914" spans="4:4" s="198" customFormat="1" ht="15.75" customHeight="1">
      <c r="D43914" s="199"/>
    </row>
    <row r="43916" spans="4:4" s="198" customFormat="1" ht="15.75" customHeight="1">
      <c r="D43916" s="199"/>
    </row>
    <row r="43918" spans="4:4" s="198" customFormat="1" ht="15.75" customHeight="1">
      <c r="D43918" s="199"/>
    </row>
    <row r="43920" spans="4:4" s="198" customFormat="1" ht="15.75" customHeight="1">
      <c r="D43920" s="199"/>
    </row>
    <row r="43922" spans="4:4" s="198" customFormat="1" ht="15.75" customHeight="1">
      <c r="D43922" s="199"/>
    </row>
    <row r="43924" spans="4:4" s="198" customFormat="1" ht="15.75" customHeight="1">
      <c r="D43924" s="199"/>
    </row>
    <row r="43926" spans="4:4" s="198" customFormat="1" ht="15.75" customHeight="1">
      <c r="D43926" s="199"/>
    </row>
    <row r="43928" spans="4:4" s="198" customFormat="1" ht="15.75" customHeight="1">
      <c r="D43928" s="199"/>
    </row>
    <row r="43930" spans="4:4" s="198" customFormat="1" ht="15.75" customHeight="1">
      <c r="D43930" s="199"/>
    </row>
    <row r="43932" spans="4:4" s="198" customFormat="1" ht="15.75" customHeight="1">
      <c r="D43932" s="199"/>
    </row>
    <row r="43934" spans="4:4" s="198" customFormat="1" ht="15.75" customHeight="1">
      <c r="D43934" s="199"/>
    </row>
    <row r="43936" spans="4:4" s="198" customFormat="1" ht="15.75" customHeight="1">
      <c r="D43936" s="199"/>
    </row>
    <row r="43938" spans="4:4" s="198" customFormat="1" ht="15.75" customHeight="1">
      <c r="D43938" s="199"/>
    </row>
    <row r="43940" spans="4:4" s="198" customFormat="1" ht="15.75" customHeight="1">
      <c r="D43940" s="199"/>
    </row>
    <row r="43942" spans="4:4" s="198" customFormat="1" ht="15.75" customHeight="1">
      <c r="D43942" s="199"/>
    </row>
    <row r="43944" spans="4:4" s="198" customFormat="1" ht="15.75" customHeight="1">
      <c r="D43944" s="199"/>
    </row>
    <row r="43946" spans="4:4" s="198" customFormat="1" ht="15.75" customHeight="1">
      <c r="D43946" s="199"/>
    </row>
    <row r="43948" spans="4:4" s="198" customFormat="1" ht="15.75" customHeight="1">
      <c r="D43948" s="199"/>
    </row>
    <row r="43950" spans="4:4" s="198" customFormat="1" ht="15.75" customHeight="1">
      <c r="D43950" s="199"/>
    </row>
    <row r="43952" spans="4:4" s="198" customFormat="1" ht="15.75" customHeight="1">
      <c r="D43952" s="199"/>
    </row>
    <row r="43954" spans="4:4" s="198" customFormat="1" ht="15.75" customHeight="1">
      <c r="D43954" s="199"/>
    </row>
    <row r="43956" spans="4:4" s="198" customFormat="1" ht="15.75" customHeight="1">
      <c r="D43956" s="199"/>
    </row>
    <row r="43958" spans="4:4" s="198" customFormat="1" ht="15.75" customHeight="1">
      <c r="D43958" s="199"/>
    </row>
    <row r="43960" spans="4:4" s="198" customFormat="1" ht="15.75" customHeight="1">
      <c r="D43960" s="199"/>
    </row>
    <row r="43962" spans="4:4" s="198" customFormat="1" ht="15.75" customHeight="1">
      <c r="D43962" s="199"/>
    </row>
    <row r="43964" spans="4:4" s="198" customFormat="1" ht="15.75" customHeight="1">
      <c r="D43964" s="199"/>
    </row>
    <row r="43966" spans="4:4" s="198" customFormat="1" ht="15.75" customHeight="1">
      <c r="D43966" s="199"/>
    </row>
    <row r="43968" spans="4:4" s="198" customFormat="1" ht="15.75" customHeight="1">
      <c r="D43968" s="199"/>
    </row>
    <row r="43970" spans="4:4" s="198" customFormat="1" ht="15.75" customHeight="1">
      <c r="D43970" s="199"/>
    </row>
    <row r="43972" spans="4:4" s="198" customFormat="1" ht="15.75" customHeight="1">
      <c r="D43972" s="199"/>
    </row>
    <row r="43974" spans="4:4" s="198" customFormat="1" ht="15.75" customHeight="1">
      <c r="D43974" s="199"/>
    </row>
    <row r="43976" spans="4:4" s="198" customFormat="1" ht="15.75" customHeight="1">
      <c r="D43976" s="199"/>
    </row>
    <row r="43978" spans="4:4" s="198" customFormat="1" ht="15.75" customHeight="1">
      <c r="D43978" s="199"/>
    </row>
    <row r="43980" spans="4:4" s="198" customFormat="1" ht="15.75" customHeight="1">
      <c r="D43980" s="199"/>
    </row>
    <row r="43982" spans="4:4" s="198" customFormat="1" ht="15.75" customHeight="1">
      <c r="D43982" s="199"/>
    </row>
    <row r="43984" spans="4:4" s="198" customFormat="1" ht="15.75" customHeight="1">
      <c r="D43984" s="199"/>
    </row>
    <row r="43986" spans="4:4" s="198" customFormat="1" ht="15.75" customHeight="1">
      <c r="D43986" s="199"/>
    </row>
    <row r="43988" spans="4:4" s="198" customFormat="1" ht="15.75" customHeight="1">
      <c r="D43988" s="199"/>
    </row>
    <row r="43990" spans="4:4" s="198" customFormat="1" ht="15.75" customHeight="1">
      <c r="D43990" s="199"/>
    </row>
    <row r="43992" spans="4:4" s="198" customFormat="1" ht="15.75" customHeight="1">
      <c r="D43992" s="199"/>
    </row>
    <row r="43994" spans="4:4" s="198" customFormat="1" ht="15.75" customHeight="1">
      <c r="D43994" s="199"/>
    </row>
    <row r="43996" spans="4:4" s="198" customFormat="1" ht="15.75" customHeight="1">
      <c r="D43996" s="199"/>
    </row>
    <row r="43998" spans="4:4" s="198" customFormat="1" ht="15.75" customHeight="1">
      <c r="D43998" s="199"/>
    </row>
    <row r="44000" spans="4:4" s="198" customFormat="1" ht="15.75" customHeight="1">
      <c r="D44000" s="199"/>
    </row>
    <row r="44002" spans="4:4" s="198" customFormat="1" ht="15.75" customHeight="1">
      <c r="D44002" s="199"/>
    </row>
    <row r="44004" spans="4:4" s="198" customFormat="1" ht="15.75" customHeight="1">
      <c r="D44004" s="199"/>
    </row>
    <row r="44006" spans="4:4" s="198" customFormat="1" ht="15.75" customHeight="1">
      <c r="D44006" s="199"/>
    </row>
    <row r="44008" spans="4:4" s="198" customFormat="1" ht="15.75" customHeight="1">
      <c r="D44008" s="199"/>
    </row>
    <row r="44010" spans="4:4" s="198" customFormat="1" ht="15.75" customHeight="1">
      <c r="D44010" s="199"/>
    </row>
    <row r="44012" spans="4:4" s="198" customFormat="1" ht="15.75" customHeight="1">
      <c r="D44012" s="199"/>
    </row>
    <row r="44014" spans="4:4" s="198" customFormat="1" ht="15.75" customHeight="1">
      <c r="D44014" s="199"/>
    </row>
    <row r="44016" spans="4:4" s="198" customFormat="1" ht="15.75" customHeight="1">
      <c r="D44016" s="199"/>
    </row>
    <row r="44018" spans="4:4" s="198" customFormat="1" ht="15.75" customHeight="1">
      <c r="D44018" s="199"/>
    </row>
    <row r="44020" spans="4:4" s="198" customFormat="1" ht="15.75" customHeight="1">
      <c r="D44020" s="199"/>
    </row>
    <row r="44022" spans="4:4" s="198" customFormat="1" ht="15.75" customHeight="1">
      <c r="D44022" s="199"/>
    </row>
    <row r="44024" spans="4:4" s="198" customFormat="1" ht="15.75" customHeight="1">
      <c r="D44024" s="199"/>
    </row>
    <row r="44026" spans="4:4" s="198" customFormat="1" ht="15.75" customHeight="1">
      <c r="D44026" s="199"/>
    </row>
    <row r="44028" spans="4:4" s="198" customFormat="1" ht="15.75" customHeight="1">
      <c r="D44028" s="199"/>
    </row>
    <row r="44030" spans="4:4" s="198" customFormat="1" ht="15.75" customHeight="1">
      <c r="D44030" s="199"/>
    </row>
    <row r="44032" spans="4:4" s="198" customFormat="1" ht="15.75" customHeight="1">
      <c r="D44032" s="199"/>
    </row>
    <row r="44034" spans="4:4" s="198" customFormat="1" ht="15.75" customHeight="1">
      <c r="D44034" s="199"/>
    </row>
    <row r="44036" spans="4:4" s="198" customFormat="1" ht="15.75" customHeight="1">
      <c r="D44036" s="199"/>
    </row>
    <row r="44038" spans="4:4" s="198" customFormat="1" ht="15.75" customHeight="1">
      <c r="D44038" s="199"/>
    </row>
    <row r="44040" spans="4:4" s="198" customFormat="1" ht="15.75" customHeight="1">
      <c r="D44040" s="199"/>
    </row>
    <row r="44042" spans="4:4" s="198" customFormat="1" ht="15.75" customHeight="1">
      <c r="D44042" s="199"/>
    </row>
    <row r="44044" spans="4:4" s="198" customFormat="1" ht="15.75" customHeight="1">
      <c r="D44044" s="199"/>
    </row>
    <row r="44046" spans="4:4" s="198" customFormat="1" ht="15.75" customHeight="1">
      <c r="D44046" s="199"/>
    </row>
    <row r="44048" spans="4:4" s="198" customFormat="1" ht="15.75" customHeight="1">
      <c r="D44048" s="199"/>
    </row>
    <row r="44050" spans="4:4" s="198" customFormat="1" ht="15.75" customHeight="1">
      <c r="D44050" s="199"/>
    </row>
    <row r="44052" spans="4:4" s="198" customFormat="1" ht="15.75" customHeight="1">
      <c r="D44052" s="199"/>
    </row>
    <row r="44054" spans="4:4" s="198" customFormat="1" ht="15.75" customHeight="1">
      <c r="D44054" s="199"/>
    </row>
    <row r="44056" spans="4:4" s="198" customFormat="1" ht="15.75" customHeight="1">
      <c r="D44056" s="199"/>
    </row>
    <row r="44058" spans="4:4" s="198" customFormat="1" ht="15.75" customHeight="1">
      <c r="D44058" s="199"/>
    </row>
    <row r="44060" spans="4:4" s="198" customFormat="1" ht="15.75" customHeight="1">
      <c r="D44060" s="199"/>
    </row>
    <row r="44062" spans="4:4" s="198" customFormat="1" ht="15.75" customHeight="1">
      <c r="D44062" s="199"/>
    </row>
    <row r="44064" spans="4:4" s="198" customFormat="1" ht="15.75" customHeight="1">
      <c r="D44064" s="199"/>
    </row>
    <row r="44066" spans="4:4" s="198" customFormat="1" ht="15.75" customHeight="1">
      <c r="D44066" s="199"/>
    </row>
    <row r="44068" spans="4:4" s="198" customFormat="1" ht="15.75" customHeight="1">
      <c r="D44068" s="199"/>
    </row>
    <row r="44070" spans="4:4" s="198" customFormat="1" ht="15.75" customHeight="1">
      <c r="D44070" s="199"/>
    </row>
    <row r="44072" spans="4:4" s="198" customFormat="1" ht="15.75" customHeight="1">
      <c r="D44072" s="199"/>
    </row>
    <row r="44074" spans="4:4" s="198" customFormat="1" ht="15.75" customHeight="1">
      <c r="D44074" s="199"/>
    </row>
    <row r="44076" spans="4:4" s="198" customFormat="1" ht="15.75" customHeight="1">
      <c r="D44076" s="199"/>
    </row>
    <row r="44078" spans="4:4" s="198" customFormat="1" ht="15.75" customHeight="1">
      <c r="D44078" s="199"/>
    </row>
    <row r="44080" spans="4:4" s="198" customFormat="1" ht="15.75" customHeight="1">
      <c r="D44080" s="199"/>
    </row>
    <row r="44082" spans="4:4" s="198" customFormat="1" ht="15.75" customHeight="1">
      <c r="D44082" s="199"/>
    </row>
    <row r="44084" spans="4:4" s="198" customFormat="1" ht="15.75" customHeight="1">
      <c r="D44084" s="199"/>
    </row>
    <row r="44086" spans="4:4" s="198" customFormat="1" ht="15.75" customHeight="1">
      <c r="D44086" s="199"/>
    </row>
    <row r="44088" spans="4:4" s="198" customFormat="1" ht="15.75" customHeight="1">
      <c r="D44088" s="199"/>
    </row>
    <row r="44090" spans="4:4" s="198" customFormat="1" ht="15.75" customHeight="1">
      <c r="D44090" s="199"/>
    </row>
    <row r="44092" spans="4:4" s="198" customFormat="1" ht="15.75" customHeight="1">
      <c r="D44092" s="199"/>
    </row>
    <row r="44094" spans="4:4" s="198" customFormat="1" ht="15.75" customHeight="1">
      <c r="D44094" s="199"/>
    </row>
    <row r="44096" spans="4:4" s="198" customFormat="1" ht="15.75" customHeight="1">
      <c r="D44096" s="199"/>
    </row>
    <row r="44098" spans="4:4" s="198" customFormat="1" ht="15.75" customHeight="1">
      <c r="D44098" s="199"/>
    </row>
    <row r="44100" spans="4:4" s="198" customFormat="1" ht="15.75" customHeight="1">
      <c r="D44100" s="199"/>
    </row>
    <row r="44102" spans="4:4" s="198" customFormat="1" ht="15.75" customHeight="1">
      <c r="D44102" s="199"/>
    </row>
    <row r="44104" spans="4:4" s="198" customFormat="1" ht="15.75" customHeight="1">
      <c r="D44104" s="199"/>
    </row>
    <row r="44106" spans="4:4" s="198" customFormat="1" ht="15.75" customHeight="1">
      <c r="D44106" s="199"/>
    </row>
    <row r="44108" spans="4:4" s="198" customFormat="1" ht="15.75" customHeight="1">
      <c r="D44108" s="199"/>
    </row>
    <row r="44110" spans="4:4" s="198" customFormat="1" ht="15.75" customHeight="1">
      <c r="D44110" s="199"/>
    </row>
    <row r="44112" spans="4:4" s="198" customFormat="1" ht="15.75" customHeight="1">
      <c r="D44112" s="199"/>
    </row>
    <row r="44114" spans="4:4" s="198" customFormat="1" ht="15.75" customHeight="1">
      <c r="D44114" s="199"/>
    </row>
    <row r="44116" spans="4:4" s="198" customFormat="1" ht="15.75" customHeight="1">
      <c r="D44116" s="199"/>
    </row>
    <row r="44118" spans="4:4" s="198" customFormat="1" ht="15.75" customHeight="1">
      <c r="D44118" s="199"/>
    </row>
    <row r="44120" spans="4:4" s="198" customFormat="1" ht="15.75" customHeight="1">
      <c r="D44120" s="199"/>
    </row>
    <row r="44122" spans="4:4" s="198" customFormat="1" ht="15.75" customHeight="1">
      <c r="D44122" s="199"/>
    </row>
    <row r="44124" spans="4:4" s="198" customFormat="1" ht="15.75" customHeight="1">
      <c r="D44124" s="199"/>
    </row>
    <row r="44126" spans="4:4" s="198" customFormat="1" ht="15.75" customHeight="1">
      <c r="D44126" s="199"/>
    </row>
    <row r="44128" spans="4:4" s="198" customFormat="1" ht="15.75" customHeight="1">
      <c r="D44128" s="199"/>
    </row>
    <row r="44130" spans="4:4" s="198" customFormat="1" ht="15.75" customHeight="1">
      <c r="D44130" s="199"/>
    </row>
    <row r="44132" spans="4:4" s="198" customFormat="1" ht="15.75" customHeight="1">
      <c r="D44132" s="199"/>
    </row>
    <row r="44134" spans="4:4" s="198" customFormat="1" ht="15.75" customHeight="1">
      <c r="D44134" s="199"/>
    </row>
    <row r="44136" spans="4:4" s="198" customFormat="1" ht="15.75" customHeight="1">
      <c r="D44136" s="199"/>
    </row>
    <row r="44138" spans="4:4" s="198" customFormat="1" ht="15.75" customHeight="1">
      <c r="D44138" s="199"/>
    </row>
    <row r="44140" spans="4:4" s="198" customFormat="1" ht="15.75" customHeight="1">
      <c r="D44140" s="199"/>
    </row>
    <row r="44142" spans="4:4" s="198" customFormat="1" ht="15.75" customHeight="1">
      <c r="D44142" s="199"/>
    </row>
    <row r="44144" spans="4:4" s="198" customFormat="1" ht="15.75" customHeight="1">
      <c r="D44144" s="199"/>
    </row>
    <row r="44146" spans="4:4" s="198" customFormat="1" ht="15.75" customHeight="1">
      <c r="D44146" s="199"/>
    </row>
    <row r="44148" spans="4:4" s="198" customFormat="1" ht="15.75" customHeight="1">
      <c r="D44148" s="199"/>
    </row>
    <row r="44150" spans="4:4" s="198" customFormat="1" ht="15.75" customHeight="1">
      <c r="D44150" s="199"/>
    </row>
    <row r="44152" spans="4:4" s="198" customFormat="1" ht="15.75" customHeight="1">
      <c r="D44152" s="199"/>
    </row>
    <row r="44154" spans="4:4" s="198" customFormat="1" ht="15.75" customHeight="1">
      <c r="D44154" s="199"/>
    </row>
    <row r="44156" spans="4:4" s="198" customFormat="1" ht="15.75" customHeight="1">
      <c r="D44156" s="199"/>
    </row>
    <row r="44158" spans="4:4" s="198" customFormat="1" ht="15.75" customHeight="1">
      <c r="D44158" s="199"/>
    </row>
    <row r="44160" spans="4:4" s="198" customFormat="1" ht="15.75" customHeight="1">
      <c r="D44160" s="199"/>
    </row>
    <row r="44162" spans="4:4" s="198" customFormat="1" ht="15.75" customHeight="1">
      <c r="D44162" s="199"/>
    </row>
    <row r="44164" spans="4:4" s="198" customFormat="1" ht="15.75" customHeight="1">
      <c r="D44164" s="199"/>
    </row>
    <row r="44166" spans="4:4" s="198" customFormat="1" ht="15.75" customHeight="1">
      <c r="D44166" s="199"/>
    </row>
    <row r="44168" spans="4:4" s="198" customFormat="1" ht="15.75" customHeight="1">
      <c r="D44168" s="199"/>
    </row>
    <row r="44170" spans="4:4" s="198" customFormat="1" ht="15.75" customHeight="1">
      <c r="D44170" s="199"/>
    </row>
    <row r="44172" spans="4:4" s="198" customFormat="1" ht="15.75" customHeight="1">
      <c r="D44172" s="199"/>
    </row>
    <row r="44174" spans="4:4" s="198" customFormat="1" ht="15.75" customHeight="1">
      <c r="D44174" s="199"/>
    </row>
    <row r="44176" spans="4:4" s="198" customFormat="1" ht="15.75" customHeight="1">
      <c r="D44176" s="199"/>
    </row>
    <row r="44178" spans="4:4" s="198" customFormat="1" ht="15.75" customHeight="1">
      <c r="D44178" s="199"/>
    </row>
    <row r="44180" spans="4:4" s="198" customFormat="1" ht="15.75" customHeight="1">
      <c r="D44180" s="199"/>
    </row>
    <row r="44182" spans="4:4" s="198" customFormat="1" ht="15.75" customHeight="1">
      <c r="D44182" s="199"/>
    </row>
    <row r="44184" spans="4:4" s="198" customFormat="1" ht="15.75" customHeight="1">
      <c r="D44184" s="199"/>
    </row>
    <row r="44186" spans="4:4" s="198" customFormat="1" ht="15.75" customHeight="1">
      <c r="D44186" s="199"/>
    </row>
    <row r="44188" spans="4:4" s="198" customFormat="1" ht="15.75" customHeight="1">
      <c r="D44188" s="199"/>
    </row>
    <row r="44190" spans="4:4" s="198" customFormat="1" ht="15.75" customHeight="1">
      <c r="D44190" s="199"/>
    </row>
    <row r="44192" spans="4:4" s="198" customFormat="1" ht="15.75" customHeight="1">
      <c r="D44192" s="199"/>
    </row>
    <row r="44194" spans="4:4" s="198" customFormat="1" ht="15.75" customHeight="1">
      <c r="D44194" s="199"/>
    </row>
    <row r="44196" spans="4:4" s="198" customFormat="1" ht="15.75" customHeight="1">
      <c r="D44196" s="199"/>
    </row>
    <row r="44198" spans="4:4" s="198" customFormat="1" ht="15.75" customHeight="1">
      <c r="D44198" s="199"/>
    </row>
    <row r="44200" spans="4:4" s="198" customFormat="1" ht="15.75" customHeight="1">
      <c r="D44200" s="199"/>
    </row>
    <row r="44202" spans="4:4" s="198" customFormat="1" ht="15.75" customHeight="1">
      <c r="D44202" s="199"/>
    </row>
    <row r="44204" spans="4:4" s="198" customFormat="1" ht="15.75" customHeight="1">
      <c r="D44204" s="199"/>
    </row>
    <row r="44206" spans="4:4" s="198" customFormat="1" ht="15.75" customHeight="1">
      <c r="D44206" s="199"/>
    </row>
    <row r="44208" spans="4:4" s="198" customFormat="1" ht="15.75" customHeight="1">
      <c r="D44208" s="199"/>
    </row>
    <row r="44210" spans="4:4" s="198" customFormat="1" ht="15.75" customHeight="1">
      <c r="D44210" s="199"/>
    </row>
    <row r="44212" spans="4:4" s="198" customFormat="1" ht="15.75" customHeight="1">
      <c r="D44212" s="199"/>
    </row>
    <row r="44214" spans="4:4" s="198" customFormat="1" ht="15.75" customHeight="1">
      <c r="D44214" s="199"/>
    </row>
    <row r="44216" spans="4:4" s="198" customFormat="1" ht="15.75" customHeight="1">
      <c r="D44216" s="199"/>
    </row>
    <row r="44218" spans="4:4" s="198" customFormat="1" ht="15.75" customHeight="1">
      <c r="D44218" s="199"/>
    </row>
    <row r="44220" spans="4:4" s="198" customFormat="1" ht="15.75" customHeight="1">
      <c r="D44220" s="199"/>
    </row>
    <row r="44222" spans="4:4" s="198" customFormat="1" ht="15.75" customHeight="1">
      <c r="D44222" s="199"/>
    </row>
    <row r="44224" spans="4:4" s="198" customFormat="1" ht="15.75" customHeight="1">
      <c r="D44224" s="199"/>
    </row>
    <row r="44226" spans="4:4" s="198" customFormat="1" ht="15.75" customHeight="1">
      <c r="D44226" s="199"/>
    </row>
    <row r="44228" spans="4:4" s="198" customFormat="1" ht="15.75" customHeight="1">
      <c r="D44228" s="199"/>
    </row>
    <row r="44230" spans="4:4" s="198" customFormat="1" ht="15.75" customHeight="1">
      <c r="D44230" s="199"/>
    </row>
    <row r="44232" spans="4:4" s="198" customFormat="1" ht="15.75" customHeight="1">
      <c r="D44232" s="199"/>
    </row>
    <row r="44234" spans="4:4" s="198" customFormat="1" ht="15.75" customHeight="1">
      <c r="D44234" s="199"/>
    </row>
    <row r="44236" spans="4:4" s="198" customFormat="1" ht="15.75" customHeight="1">
      <c r="D44236" s="199"/>
    </row>
    <row r="44238" spans="4:4" s="198" customFormat="1" ht="15.75" customHeight="1">
      <c r="D44238" s="199"/>
    </row>
    <row r="44240" spans="4:4" s="198" customFormat="1" ht="15.75" customHeight="1">
      <c r="D44240" s="199"/>
    </row>
    <row r="44242" spans="4:4" s="198" customFormat="1" ht="15.75" customHeight="1">
      <c r="D44242" s="199"/>
    </row>
    <row r="44244" spans="4:4" s="198" customFormat="1" ht="15.75" customHeight="1">
      <c r="D44244" s="199"/>
    </row>
    <row r="44246" spans="4:4" s="198" customFormat="1" ht="15.75" customHeight="1">
      <c r="D44246" s="199"/>
    </row>
    <row r="44248" spans="4:4" s="198" customFormat="1" ht="15.75" customHeight="1">
      <c r="D44248" s="199"/>
    </row>
    <row r="44250" spans="4:4" s="198" customFormat="1" ht="15.75" customHeight="1">
      <c r="D44250" s="199"/>
    </row>
    <row r="44252" spans="4:4" s="198" customFormat="1" ht="15.75" customHeight="1">
      <c r="D44252" s="199"/>
    </row>
    <row r="44254" spans="4:4" s="198" customFormat="1" ht="15.75" customHeight="1">
      <c r="D44254" s="199"/>
    </row>
    <row r="44256" spans="4:4" s="198" customFormat="1" ht="15.75" customHeight="1">
      <c r="D44256" s="199"/>
    </row>
    <row r="44258" spans="4:4" s="198" customFormat="1" ht="15.75" customHeight="1">
      <c r="D44258" s="199"/>
    </row>
    <row r="44260" spans="4:4" s="198" customFormat="1" ht="15.75" customHeight="1">
      <c r="D44260" s="199"/>
    </row>
    <row r="44262" spans="4:4" s="198" customFormat="1" ht="15.75" customHeight="1">
      <c r="D44262" s="199"/>
    </row>
    <row r="44264" spans="4:4" s="198" customFormat="1" ht="15.75" customHeight="1">
      <c r="D44264" s="199"/>
    </row>
    <row r="44266" spans="4:4" s="198" customFormat="1" ht="15.75" customHeight="1">
      <c r="D44266" s="199"/>
    </row>
    <row r="44268" spans="4:4" s="198" customFormat="1" ht="15.75" customHeight="1">
      <c r="D44268" s="199"/>
    </row>
    <row r="44270" spans="4:4" s="198" customFormat="1" ht="15.75" customHeight="1">
      <c r="D44270" s="199"/>
    </row>
    <row r="44272" spans="4:4" s="198" customFormat="1" ht="15.75" customHeight="1">
      <c r="D44272" s="199"/>
    </row>
    <row r="44274" spans="4:4" s="198" customFormat="1" ht="15.75" customHeight="1">
      <c r="D44274" s="199"/>
    </row>
    <row r="44276" spans="4:4" s="198" customFormat="1" ht="15.75" customHeight="1">
      <c r="D44276" s="199"/>
    </row>
    <row r="44278" spans="4:4" s="198" customFormat="1" ht="15.75" customHeight="1">
      <c r="D44278" s="199"/>
    </row>
    <row r="44280" spans="4:4" s="198" customFormat="1" ht="15.75" customHeight="1">
      <c r="D44280" s="199"/>
    </row>
    <row r="44282" spans="4:4" s="198" customFormat="1" ht="15.75" customHeight="1">
      <c r="D44282" s="199"/>
    </row>
    <row r="44284" spans="4:4" s="198" customFormat="1" ht="15.75" customHeight="1">
      <c r="D44284" s="199"/>
    </row>
    <row r="44286" spans="4:4" s="198" customFormat="1" ht="15.75" customHeight="1">
      <c r="D44286" s="199"/>
    </row>
    <row r="44288" spans="4:4" s="198" customFormat="1" ht="15.75" customHeight="1">
      <c r="D44288" s="199"/>
    </row>
    <row r="44290" spans="4:4" s="198" customFormat="1" ht="15.75" customHeight="1">
      <c r="D44290" s="199"/>
    </row>
    <row r="44292" spans="4:4" s="198" customFormat="1" ht="15.75" customHeight="1">
      <c r="D44292" s="199"/>
    </row>
    <row r="44294" spans="4:4" s="198" customFormat="1" ht="15.75" customHeight="1">
      <c r="D44294" s="199"/>
    </row>
    <row r="44296" spans="4:4" s="198" customFormat="1" ht="15.75" customHeight="1">
      <c r="D44296" s="199"/>
    </row>
    <row r="44298" spans="4:4" s="198" customFormat="1" ht="15.75" customHeight="1">
      <c r="D44298" s="199"/>
    </row>
    <row r="44300" spans="4:4" s="198" customFormat="1" ht="15.75" customHeight="1">
      <c r="D44300" s="199"/>
    </row>
    <row r="44302" spans="4:4" s="198" customFormat="1" ht="15.75" customHeight="1">
      <c r="D44302" s="199"/>
    </row>
    <row r="44304" spans="4:4" s="198" customFormat="1" ht="15.75" customHeight="1">
      <c r="D44304" s="199"/>
    </row>
    <row r="44306" spans="4:4" s="198" customFormat="1" ht="15.75" customHeight="1">
      <c r="D44306" s="199"/>
    </row>
    <row r="44308" spans="4:4" s="198" customFormat="1" ht="15.75" customHeight="1">
      <c r="D44308" s="199"/>
    </row>
    <row r="44310" spans="4:4" s="198" customFormat="1" ht="15.75" customHeight="1">
      <c r="D44310" s="199"/>
    </row>
    <row r="44312" spans="4:4" s="198" customFormat="1" ht="15.75" customHeight="1">
      <c r="D44312" s="199"/>
    </row>
    <row r="44314" spans="4:4" s="198" customFormat="1" ht="15.75" customHeight="1">
      <c r="D44314" s="199"/>
    </row>
    <row r="44316" spans="4:4" s="198" customFormat="1" ht="15.75" customHeight="1">
      <c r="D44316" s="199"/>
    </row>
    <row r="44318" spans="4:4" s="198" customFormat="1" ht="15.75" customHeight="1">
      <c r="D44318" s="199"/>
    </row>
    <row r="44320" spans="4:4" s="198" customFormat="1" ht="15.75" customHeight="1">
      <c r="D44320" s="199"/>
    </row>
    <row r="44322" spans="4:4" s="198" customFormat="1" ht="15.75" customHeight="1">
      <c r="D44322" s="199"/>
    </row>
    <row r="44324" spans="4:4" s="198" customFormat="1" ht="15.75" customHeight="1">
      <c r="D44324" s="199"/>
    </row>
    <row r="44326" spans="4:4" s="198" customFormat="1" ht="15.75" customHeight="1">
      <c r="D44326" s="199"/>
    </row>
    <row r="44328" spans="4:4" s="198" customFormat="1" ht="15.75" customHeight="1">
      <c r="D44328" s="199"/>
    </row>
    <row r="44330" spans="4:4" s="198" customFormat="1" ht="15.75" customHeight="1">
      <c r="D44330" s="199"/>
    </row>
    <row r="44332" spans="4:4" s="198" customFormat="1" ht="15.75" customHeight="1">
      <c r="D44332" s="199"/>
    </row>
    <row r="44334" spans="4:4" s="198" customFormat="1" ht="15.75" customHeight="1">
      <c r="D44334" s="199"/>
    </row>
    <row r="44336" spans="4:4" s="198" customFormat="1" ht="15.75" customHeight="1">
      <c r="D44336" s="199"/>
    </row>
    <row r="44338" spans="4:4" s="198" customFormat="1" ht="15.75" customHeight="1">
      <c r="D44338" s="199"/>
    </row>
    <row r="44340" spans="4:4" s="198" customFormat="1" ht="15.75" customHeight="1">
      <c r="D44340" s="199"/>
    </row>
    <row r="44342" spans="4:4" s="198" customFormat="1" ht="15.75" customHeight="1">
      <c r="D44342" s="199"/>
    </row>
    <row r="44344" spans="4:4" s="198" customFormat="1" ht="15.75" customHeight="1">
      <c r="D44344" s="199"/>
    </row>
    <row r="44346" spans="4:4" s="198" customFormat="1" ht="15.75" customHeight="1">
      <c r="D44346" s="199"/>
    </row>
    <row r="44348" spans="4:4" s="198" customFormat="1" ht="15.75" customHeight="1">
      <c r="D44348" s="199"/>
    </row>
    <row r="44350" spans="4:4" s="198" customFormat="1" ht="15.75" customHeight="1">
      <c r="D44350" s="199"/>
    </row>
    <row r="44352" spans="4:4" s="198" customFormat="1" ht="15.75" customHeight="1">
      <c r="D44352" s="199"/>
    </row>
    <row r="44354" spans="4:4" s="198" customFormat="1" ht="15.75" customHeight="1">
      <c r="D44354" s="199"/>
    </row>
    <row r="44356" spans="4:4" s="198" customFormat="1" ht="15.75" customHeight="1">
      <c r="D44356" s="199"/>
    </row>
    <row r="44358" spans="4:4" s="198" customFormat="1" ht="15.75" customHeight="1">
      <c r="D44358" s="199"/>
    </row>
    <row r="44360" spans="4:4" s="198" customFormat="1" ht="15.75" customHeight="1">
      <c r="D44360" s="199"/>
    </row>
    <row r="44362" spans="4:4" s="198" customFormat="1" ht="15.75" customHeight="1">
      <c r="D44362" s="199"/>
    </row>
    <row r="44364" spans="4:4" s="198" customFormat="1" ht="15.75" customHeight="1">
      <c r="D44364" s="199"/>
    </row>
    <row r="44366" spans="4:4" s="198" customFormat="1" ht="15.75" customHeight="1">
      <c r="D44366" s="199"/>
    </row>
    <row r="44368" spans="4:4" s="198" customFormat="1" ht="15.75" customHeight="1">
      <c r="D44368" s="199"/>
    </row>
    <row r="44370" spans="4:4" s="198" customFormat="1" ht="15.75" customHeight="1">
      <c r="D44370" s="199"/>
    </row>
    <row r="44372" spans="4:4" s="198" customFormat="1" ht="15.75" customHeight="1">
      <c r="D44372" s="199"/>
    </row>
    <row r="44374" spans="4:4" s="198" customFormat="1" ht="15.75" customHeight="1">
      <c r="D44374" s="199"/>
    </row>
    <row r="44376" spans="4:4" s="198" customFormat="1" ht="15.75" customHeight="1">
      <c r="D44376" s="199"/>
    </row>
    <row r="44378" spans="4:4" s="198" customFormat="1" ht="15.75" customHeight="1">
      <c r="D44378" s="199"/>
    </row>
    <row r="44380" spans="4:4" s="198" customFormat="1" ht="15.75" customHeight="1">
      <c r="D44380" s="199"/>
    </row>
    <row r="44382" spans="4:4" s="198" customFormat="1" ht="15.75" customHeight="1">
      <c r="D44382" s="199"/>
    </row>
    <row r="44384" spans="4:4" s="198" customFormat="1" ht="15.75" customHeight="1">
      <c r="D44384" s="199"/>
    </row>
    <row r="44386" spans="4:4" s="198" customFormat="1" ht="15.75" customHeight="1">
      <c r="D44386" s="199"/>
    </row>
    <row r="44388" spans="4:4" s="198" customFormat="1" ht="15.75" customHeight="1">
      <c r="D44388" s="199"/>
    </row>
    <row r="44390" spans="4:4" s="198" customFormat="1" ht="15.75" customHeight="1">
      <c r="D44390" s="199"/>
    </row>
    <row r="44392" spans="4:4" s="198" customFormat="1" ht="15.75" customHeight="1">
      <c r="D44392" s="199"/>
    </row>
    <row r="44394" spans="4:4" s="198" customFormat="1" ht="15.75" customHeight="1">
      <c r="D44394" s="199"/>
    </row>
    <row r="44396" spans="4:4" s="198" customFormat="1" ht="15.75" customHeight="1">
      <c r="D44396" s="199"/>
    </row>
    <row r="44398" spans="4:4" s="198" customFormat="1" ht="15.75" customHeight="1">
      <c r="D44398" s="199"/>
    </row>
    <row r="44400" spans="4:4" s="198" customFormat="1" ht="15.75" customHeight="1">
      <c r="D44400" s="199"/>
    </row>
    <row r="44402" spans="4:4" s="198" customFormat="1" ht="15.75" customHeight="1">
      <c r="D44402" s="199"/>
    </row>
    <row r="44404" spans="4:4" s="198" customFormat="1" ht="15.75" customHeight="1">
      <c r="D44404" s="199"/>
    </row>
    <row r="44406" spans="4:4" s="198" customFormat="1" ht="15.75" customHeight="1">
      <c r="D44406" s="199"/>
    </row>
    <row r="44408" spans="4:4" s="198" customFormat="1" ht="15.75" customHeight="1">
      <c r="D44408" s="199"/>
    </row>
    <row r="44410" spans="4:4" s="198" customFormat="1" ht="15.75" customHeight="1">
      <c r="D44410" s="199"/>
    </row>
    <row r="44412" spans="4:4" s="198" customFormat="1" ht="15.75" customHeight="1">
      <c r="D44412" s="199"/>
    </row>
    <row r="44414" spans="4:4" s="198" customFormat="1" ht="15.75" customHeight="1">
      <c r="D44414" s="199"/>
    </row>
    <row r="44416" spans="4:4" s="198" customFormat="1" ht="15.75" customHeight="1">
      <c r="D44416" s="199"/>
    </row>
    <row r="44418" spans="4:4" s="198" customFormat="1" ht="15.75" customHeight="1">
      <c r="D44418" s="199"/>
    </row>
    <row r="44420" spans="4:4" s="198" customFormat="1" ht="15.75" customHeight="1">
      <c r="D44420" s="199"/>
    </row>
    <row r="44422" spans="4:4" s="198" customFormat="1" ht="15.75" customHeight="1">
      <c r="D44422" s="199"/>
    </row>
    <row r="44424" spans="4:4" s="198" customFormat="1" ht="15.75" customHeight="1">
      <c r="D44424" s="199"/>
    </row>
    <row r="44426" spans="4:4" s="198" customFormat="1" ht="15.75" customHeight="1">
      <c r="D44426" s="199"/>
    </row>
    <row r="44428" spans="4:4" s="198" customFormat="1" ht="15.75" customHeight="1">
      <c r="D44428" s="199"/>
    </row>
    <row r="44430" spans="4:4" s="198" customFormat="1" ht="15.75" customHeight="1">
      <c r="D44430" s="199"/>
    </row>
    <row r="44432" spans="4:4" s="198" customFormat="1" ht="15.75" customHeight="1">
      <c r="D44432" s="199"/>
    </row>
    <row r="44434" spans="4:4" s="198" customFormat="1" ht="15.75" customHeight="1">
      <c r="D44434" s="199"/>
    </row>
    <row r="44436" spans="4:4" s="198" customFormat="1" ht="15.75" customHeight="1">
      <c r="D44436" s="199"/>
    </row>
    <row r="44438" spans="4:4" s="198" customFormat="1" ht="15.75" customHeight="1">
      <c r="D44438" s="199"/>
    </row>
    <row r="44440" spans="4:4" s="198" customFormat="1" ht="15.75" customHeight="1">
      <c r="D44440" s="199"/>
    </row>
    <row r="44442" spans="4:4" s="198" customFormat="1" ht="15.75" customHeight="1">
      <c r="D44442" s="199"/>
    </row>
    <row r="44444" spans="4:4" s="198" customFormat="1" ht="15.75" customHeight="1">
      <c r="D44444" s="199"/>
    </row>
    <row r="44446" spans="4:4" s="198" customFormat="1" ht="15.75" customHeight="1">
      <c r="D44446" s="199"/>
    </row>
    <row r="44448" spans="4:4" s="198" customFormat="1" ht="15.75" customHeight="1">
      <c r="D44448" s="199"/>
    </row>
    <row r="44450" spans="4:4" s="198" customFormat="1" ht="15.75" customHeight="1">
      <c r="D44450" s="199"/>
    </row>
    <row r="44452" spans="4:4" s="198" customFormat="1" ht="15.75" customHeight="1">
      <c r="D44452" s="199"/>
    </row>
    <row r="44454" spans="4:4" s="198" customFormat="1" ht="15.75" customHeight="1">
      <c r="D44454" s="199"/>
    </row>
    <row r="44456" spans="4:4" s="198" customFormat="1" ht="15.75" customHeight="1">
      <c r="D44456" s="199"/>
    </row>
    <row r="44458" spans="4:4" s="198" customFormat="1" ht="15.75" customHeight="1">
      <c r="D44458" s="199"/>
    </row>
    <row r="44460" spans="4:4" s="198" customFormat="1" ht="15.75" customHeight="1">
      <c r="D44460" s="199"/>
    </row>
    <row r="44462" spans="4:4" s="198" customFormat="1" ht="15.75" customHeight="1">
      <c r="D44462" s="199"/>
    </row>
    <row r="44464" spans="4:4" s="198" customFormat="1" ht="15.75" customHeight="1">
      <c r="D44464" s="199"/>
    </row>
    <row r="44466" spans="4:4" s="198" customFormat="1" ht="15.75" customHeight="1">
      <c r="D44466" s="199"/>
    </row>
    <row r="44468" spans="4:4" s="198" customFormat="1" ht="15.75" customHeight="1">
      <c r="D44468" s="199"/>
    </row>
    <row r="44470" spans="4:4" s="198" customFormat="1" ht="15.75" customHeight="1">
      <c r="D44470" s="199"/>
    </row>
    <row r="44472" spans="4:4" s="198" customFormat="1" ht="15.75" customHeight="1">
      <c r="D44472" s="199"/>
    </row>
    <row r="44474" spans="4:4" s="198" customFormat="1" ht="15.75" customHeight="1">
      <c r="D44474" s="199"/>
    </row>
    <row r="44476" spans="4:4" s="198" customFormat="1" ht="15.75" customHeight="1">
      <c r="D44476" s="199"/>
    </row>
    <row r="44478" spans="4:4" s="198" customFormat="1" ht="15.75" customHeight="1">
      <c r="D44478" s="199"/>
    </row>
    <row r="44480" spans="4:4" s="198" customFormat="1" ht="15.75" customHeight="1">
      <c r="D44480" s="199"/>
    </row>
    <row r="44482" spans="4:4" s="198" customFormat="1" ht="15.75" customHeight="1">
      <c r="D44482" s="199"/>
    </row>
    <row r="44484" spans="4:4" s="198" customFormat="1" ht="15.75" customHeight="1">
      <c r="D44484" s="199"/>
    </row>
    <row r="44486" spans="4:4" s="198" customFormat="1" ht="15.75" customHeight="1">
      <c r="D44486" s="199"/>
    </row>
    <row r="44488" spans="4:4" s="198" customFormat="1" ht="15.75" customHeight="1">
      <c r="D44488" s="199"/>
    </row>
    <row r="44490" spans="4:4" s="198" customFormat="1" ht="15.75" customHeight="1">
      <c r="D44490" s="199"/>
    </row>
    <row r="44492" spans="4:4" s="198" customFormat="1" ht="15.75" customHeight="1">
      <c r="D44492" s="199"/>
    </row>
    <row r="44494" spans="4:4" s="198" customFormat="1" ht="15.75" customHeight="1">
      <c r="D44494" s="199"/>
    </row>
    <row r="44496" spans="4:4" s="198" customFormat="1" ht="15.75" customHeight="1">
      <c r="D44496" s="199"/>
    </row>
    <row r="44498" spans="4:4" s="198" customFormat="1" ht="15.75" customHeight="1">
      <c r="D44498" s="199"/>
    </row>
    <row r="44500" spans="4:4" s="198" customFormat="1" ht="15.75" customHeight="1">
      <c r="D44500" s="199"/>
    </row>
    <row r="44502" spans="4:4" s="198" customFormat="1" ht="15.75" customHeight="1">
      <c r="D44502" s="199"/>
    </row>
    <row r="44504" spans="4:4" s="198" customFormat="1" ht="15.75" customHeight="1">
      <c r="D44504" s="199"/>
    </row>
    <row r="44506" spans="4:4" s="198" customFormat="1" ht="15.75" customHeight="1">
      <c r="D44506" s="199"/>
    </row>
    <row r="44508" spans="4:4" s="198" customFormat="1" ht="15.75" customHeight="1">
      <c r="D44508" s="199"/>
    </row>
    <row r="44510" spans="4:4" s="198" customFormat="1" ht="15.75" customHeight="1">
      <c r="D44510" s="199"/>
    </row>
    <row r="44512" spans="4:4" s="198" customFormat="1" ht="15.75" customHeight="1">
      <c r="D44512" s="199"/>
    </row>
    <row r="44514" spans="4:4" s="198" customFormat="1" ht="15.75" customHeight="1">
      <c r="D44514" s="199"/>
    </row>
    <row r="44516" spans="4:4" s="198" customFormat="1" ht="15.75" customHeight="1">
      <c r="D44516" s="199"/>
    </row>
    <row r="44518" spans="4:4" s="198" customFormat="1" ht="15.75" customHeight="1">
      <c r="D44518" s="199"/>
    </row>
    <row r="44520" spans="4:4" s="198" customFormat="1" ht="15.75" customHeight="1">
      <c r="D44520" s="199"/>
    </row>
    <row r="44522" spans="4:4" s="198" customFormat="1" ht="15.75" customHeight="1">
      <c r="D44522" s="199"/>
    </row>
    <row r="44524" spans="4:4" s="198" customFormat="1" ht="15.75" customHeight="1">
      <c r="D44524" s="199"/>
    </row>
    <row r="44526" spans="4:4" s="198" customFormat="1" ht="15.75" customHeight="1">
      <c r="D44526" s="199"/>
    </row>
    <row r="44528" spans="4:4" s="198" customFormat="1" ht="15.75" customHeight="1">
      <c r="D44528" s="199"/>
    </row>
    <row r="44530" spans="4:4" s="198" customFormat="1" ht="15.75" customHeight="1">
      <c r="D44530" s="199"/>
    </row>
    <row r="44532" spans="4:4" s="198" customFormat="1" ht="15.75" customHeight="1">
      <c r="D44532" s="199"/>
    </row>
    <row r="44534" spans="4:4" s="198" customFormat="1" ht="15.75" customHeight="1">
      <c r="D44534" s="199"/>
    </row>
    <row r="44536" spans="4:4" s="198" customFormat="1" ht="15.75" customHeight="1">
      <c r="D44536" s="199"/>
    </row>
    <row r="44538" spans="4:4" s="198" customFormat="1" ht="15.75" customHeight="1">
      <c r="D44538" s="199"/>
    </row>
    <row r="44540" spans="4:4" s="198" customFormat="1" ht="15.75" customHeight="1">
      <c r="D44540" s="199"/>
    </row>
    <row r="44542" spans="4:4" s="198" customFormat="1" ht="15.75" customHeight="1">
      <c r="D44542" s="199"/>
    </row>
    <row r="44544" spans="4:4" s="198" customFormat="1" ht="15.75" customHeight="1">
      <c r="D44544" s="199"/>
    </row>
    <row r="44546" spans="4:4" s="198" customFormat="1" ht="15.75" customHeight="1">
      <c r="D44546" s="199"/>
    </row>
    <row r="44548" spans="4:4" s="198" customFormat="1" ht="15.75" customHeight="1">
      <c r="D44548" s="199"/>
    </row>
    <row r="44550" spans="4:4" s="198" customFormat="1" ht="15.75" customHeight="1">
      <c r="D44550" s="199"/>
    </row>
    <row r="44552" spans="4:4" s="198" customFormat="1" ht="15.75" customHeight="1">
      <c r="D44552" s="199"/>
    </row>
    <row r="44554" spans="4:4" s="198" customFormat="1" ht="15.75" customHeight="1">
      <c r="D44554" s="199"/>
    </row>
    <row r="44556" spans="4:4" s="198" customFormat="1" ht="15.75" customHeight="1">
      <c r="D44556" s="199"/>
    </row>
    <row r="44558" spans="4:4" s="198" customFormat="1" ht="15.75" customHeight="1">
      <c r="D44558" s="199"/>
    </row>
    <row r="44560" spans="4:4" s="198" customFormat="1" ht="15.75" customHeight="1">
      <c r="D44560" s="199"/>
    </row>
    <row r="44562" spans="4:4" s="198" customFormat="1" ht="15.75" customHeight="1">
      <c r="D44562" s="199"/>
    </row>
    <row r="44564" spans="4:4" s="198" customFormat="1" ht="15.75" customHeight="1">
      <c r="D44564" s="199"/>
    </row>
    <row r="44566" spans="4:4" s="198" customFormat="1" ht="15.75" customHeight="1">
      <c r="D44566" s="199"/>
    </row>
    <row r="44568" spans="4:4" s="198" customFormat="1" ht="15.75" customHeight="1">
      <c r="D44568" s="199"/>
    </row>
    <row r="44570" spans="4:4" s="198" customFormat="1" ht="15.75" customHeight="1">
      <c r="D44570" s="199"/>
    </row>
    <row r="44572" spans="4:4" s="198" customFormat="1" ht="15.75" customHeight="1">
      <c r="D44572" s="199"/>
    </row>
    <row r="44574" spans="4:4" s="198" customFormat="1" ht="15.75" customHeight="1">
      <c r="D44574" s="199"/>
    </row>
    <row r="44576" spans="4:4" s="198" customFormat="1" ht="15.75" customHeight="1">
      <c r="D44576" s="199"/>
    </row>
    <row r="44578" spans="4:4" s="198" customFormat="1" ht="15.75" customHeight="1">
      <c r="D44578" s="199"/>
    </row>
    <row r="44580" spans="4:4" s="198" customFormat="1" ht="15.75" customHeight="1">
      <c r="D44580" s="199"/>
    </row>
    <row r="44582" spans="4:4" s="198" customFormat="1" ht="15.75" customHeight="1">
      <c r="D44582" s="199"/>
    </row>
    <row r="44584" spans="4:4" s="198" customFormat="1" ht="15.75" customHeight="1">
      <c r="D44584" s="199"/>
    </row>
    <row r="44586" spans="4:4" s="198" customFormat="1" ht="15.75" customHeight="1">
      <c r="D44586" s="199"/>
    </row>
    <row r="44588" spans="4:4" s="198" customFormat="1" ht="15.75" customHeight="1">
      <c r="D44588" s="199"/>
    </row>
    <row r="44590" spans="4:4" s="198" customFormat="1" ht="15.75" customHeight="1">
      <c r="D44590" s="199"/>
    </row>
    <row r="44592" spans="4:4" s="198" customFormat="1" ht="15.75" customHeight="1">
      <c r="D44592" s="199"/>
    </row>
    <row r="44594" spans="4:4" s="198" customFormat="1" ht="15.75" customHeight="1">
      <c r="D44594" s="199"/>
    </row>
    <row r="44596" spans="4:4" s="198" customFormat="1" ht="15.75" customHeight="1">
      <c r="D44596" s="199"/>
    </row>
    <row r="44598" spans="4:4" s="198" customFormat="1" ht="15.75" customHeight="1">
      <c r="D44598" s="199"/>
    </row>
    <row r="44600" spans="4:4" s="198" customFormat="1" ht="15.75" customHeight="1">
      <c r="D44600" s="199"/>
    </row>
    <row r="44602" spans="4:4" s="198" customFormat="1" ht="15.75" customHeight="1">
      <c r="D44602" s="199"/>
    </row>
    <row r="44604" spans="4:4" s="198" customFormat="1" ht="15.75" customHeight="1">
      <c r="D44604" s="199"/>
    </row>
    <row r="44606" spans="4:4" s="198" customFormat="1" ht="15.75" customHeight="1">
      <c r="D44606" s="199"/>
    </row>
    <row r="44608" spans="4:4" s="198" customFormat="1" ht="15.75" customHeight="1">
      <c r="D44608" s="199"/>
    </row>
    <row r="44610" spans="4:4" s="198" customFormat="1" ht="15.75" customHeight="1">
      <c r="D44610" s="199"/>
    </row>
    <row r="44612" spans="4:4" s="198" customFormat="1" ht="15.75" customHeight="1">
      <c r="D44612" s="199"/>
    </row>
    <row r="44614" spans="4:4" s="198" customFormat="1" ht="15.75" customHeight="1">
      <c r="D44614" s="199"/>
    </row>
    <row r="44616" spans="4:4" s="198" customFormat="1" ht="15.75" customHeight="1">
      <c r="D44616" s="199"/>
    </row>
    <row r="44618" spans="4:4" s="198" customFormat="1" ht="15.75" customHeight="1">
      <c r="D44618" s="199"/>
    </row>
    <row r="44620" spans="4:4" s="198" customFormat="1" ht="15.75" customHeight="1">
      <c r="D44620" s="199"/>
    </row>
    <row r="44622" spans="4:4" s="198" customFormat="1" ht="15.75" customHeight="1">
      <c r="D44622" s="199"/>
    </row>
    <row r="44624" spans="4:4" s="198" customFormat="1" ht="15.75" customHeight="1">
      <c r="D44624" s="199"/>
    </row>
    <row r="44626" spans="4:4" s="198" customFormat="1" ht="15.75" customHeight="1">
      <c r="D44626" s="199"/>
    </row>
    <row r="44628" spans="4:4" s="198" customFormat="1" ht="15.75" customHeight="1">
      <c r="D44628" s="199"/>
    </row>
    <row r="44630" spans="4:4" s="198" customFormat="1" ht="15.75" customHeight="1">
      <c r="D44630" s="199"/>
    </row>
    <row r="44632" spans="4:4" s="198" customFormat="1" ht="15.75" customHeight="1">
      <c r="D44632" s="199"/>
    </row>
    <row r="44634" spans="4:4" s="198" customFormat="1" ht="15.75" customHeight="1">
      <c r="D44634" s="199"/>
    </row>
    <row r="44636" spans="4:4" s="198" customFormat="1" ht="15.75" customHeight="1">
      <c r="D44636" s="199"/>
    </row>
    <row r="44638" spans="4:4" s="198" customFormat="1" ht="15.75" customHeight="1">
      <c r="D44638" s="199"/>
    </row>
    <row r="44640" spans="4:4" s="198" customFormat="1" ht="15.75" customHeight="1">
      <c r="D44640" s="199"/>
    </row>
    <row r="44642" spans="4:4" s="198" customFormat="1" ht="15.75" customHeight="1">
      <c r="D44642" s="199"/>
    </row>
    <row r="44644" spans="4:4" s="198" customFormat="1" ht="15.75" customHeight="1">
      <c r="D44644" s="199"/>
    </row>
    <row r="44646" spans="4:4" s="198" customFormat="1" ht="15.75" customHeight="1">
      <c r="D44646" s="199"/>
    </row>
    <row r="44648" spans="4:4" s="198" customFormat="1" ht="15.75" customHeight="1">
      <c r="D44648" s="199"/>
    </row>
    <row r="44650" spans="4:4" s="198" customFormat="1" ht="15.75" customHeight="1">
      <c r="D44650" s="199"/>
    </row>
    <row r="44652" spans="4:4" s="198" customFormat="1" ht="15.75" customHeight="1">
      <c r="D44652" s="199"/>
    </row>
    <row r="44654" spans="4:4" s="198" customFormat="1" ht="15.75" customHeight="1">
      <c r="D44654" s="199"/>
    </row>
    <row r="44656" spans="4:4" s="198" customFormat="1" ht="15.75" customHeight="1">
      <c r="D44656" s="199"/>
    </row>
    <row r="44658" spans="4:4" s="198" customFormat="1" ht="15.75" customHeight="1">
      <c r="D44658" s="199"/>
    </row>
    <row r="44660" spans="4:4" s="198" customFormat="1" ht="15.75" customHeight="1">
      <c r="D44660" s="199"/>
    </row>
    <row r="44662" spans="4:4" s="198" customFormat="1" ht="15.75" customHeight="1">
      <c r="D44662" s="199"/>
    </row>
    <row r="44664" spans="4:4" s="198" customFormat="1" ht="15.75" customHeight="1">
      <c r="D44664" s="199"/>
    </row>
    <row r="44666" spans="4:4" s="198" customFormat="1" ht="15.75" customHeight="1">
      <c r="D44666" s="199"/>
    </row>
    <row r="44668" spans="4:4" s="198" customFormat="1" ht="15.75" customHeight="1">
      <c r="D44668" s="199"/>
    </row>
    <row r="44670" spans="4:4" s="198" customFormat="1" ht="15.75" customHeight="1">
      <c r="D44670" s="199"/>
    </row>
    <row r="44672" spans="4:4" s="198" customFormat="1" ht="15.75" customHeight="1">
      <c r="D44672" s="199"/>
    </row>
    <row r="44674" spans="4:4" s="198" customFormat="1" ht="15.75" customHeight="1">
      <c r="D44674" s="199"/>
    </row>
    <row r="44676" spans="4:4" s="198" customFormat="1" ht="15.75" customHeight="1">
      <c r="D44676" s="199"/>
    </row>
    <row r="44678" spans="4:4" s="198" customFormat="1" ht="15.75" customHeight="1">
      <c r="D44678" s="199"/>
    </row>
    <row r="44680" spans="4:4" s="198" customFormat="1" ht="15.75" customHeight="1">
      <c r="D44680" s="199"/>
    </row>
    <row r="44682" spans="4:4" s="198" customFormat="1" ht="15.75" customHeight="1">
      <c r="D44682" s="199"/>
    </row>
    <row r="44684" spans="4:4" s="198" customFormat="1" ht="15.75" customHeight="1">
      <c r="D44684" s="199"/>
    </row>
    <row r="44686" spans="4:4" s="198" customFormat="1" ht="15.75" customHeight="1">
      <c r="D44686" s="199"/>
    </row>
    <row r="44688" spans="4:4" s="198" customFormat="1" ht="15.75" customHeight="1">
      <c r="D44688" s="199"/>
    </row>
    <row r="44690" spans="4:4" s="198" customFormat="1" ht="15.75" customHeight="1">
      <c r="D44690" s="199"/>
    </row>
    <row r="44692" spans="4:4" s="198" customFormat="1" ht="15.75" customHeight="1">
      <c r="D44692" s="199"/>
    </row>
    <row r="44694" spans="4:4" s="198" customFormat="1" ht="15.75" customHeight="1">
      <c r="D44694" s="199"/>
    </row>
    <row r="44696" spans="4:4" s="198" customFormat="1" ht="15.75" customHeight="1">
      <c r="D44696" s="199"/>
    </row>
    <row r="44698" spans="4:4" s="198" customFormat="1" ht="15.75" customHeight="1">
      <c r="D44698" s="199"/>
    </row>
    <row r="44700" spans="4:4" s="198" customFormat="1" ht="15.75" customHeight="1">
      <c r="D44700" s="199"/>
    </row>
    <row r="44702" spans="4:4" s="198" customFormat="1" ht="15.75" customHeight="1">
      <c r="D44702" s="199"/>
    </row>
    <row r="44704" spans="4:4" s="198" customFormat="1" ht="15.75" customHeight="1">
      <c r="D44704" s="199"/>
    </row>
    <row r="44706" spans="4:4" s="198" customFormat="1" ht="15.75" customHeight="1">
      <c r="D44706" s="199"/>
    </row>
    <row r="44708" spans="4:4" s="198" customFormat="1" ht="15.75" customHeight="1">
      <c r="D44708" s="199"/>
    </row>
    <row r="44710" spans="4:4" s="198" customFormat="1" ht="15.75" customHeight="1">
      <c r="D44710" s="199"/>
    </row>
    <row r="44712" spans="4:4" s="198" customFormat="1" ht="15.75" customHeight="1">
      <c r="D44712" s="199"/>
    </row>
    <row r="44714" spans="4:4" s="198" customFormat="1" ht="15.75" customHeight="1">
      <c r="D44714" s="199"/>
    </row>
    <row r="44716" spans="4:4" s="198" customFormat="1" ht="15.75" customHeight="1">
      <c r="D44716" s="199"/>
    </row>
    <row r="44718" spans="4:4" s="198" customFormat="1" ht="15.75" customHeight="1">
      <c r="D44718" s="199"/>
    </row>
    <row r="44720" spans="4:4" s="198" customFormat="1" ht="15.75" customHeight="1">
      <c r="D44720" s="199"/>
    </row>
    <row r="44722" spans="4:4" s="198" customFormat="1" ht="15.75" customHeight="1">
      <c r="D44722" s="199"/>
    </row>
    <row r="44724" spans="4:4" s="198" customFormat="1" ht="15.75" customHeight="1">
      <c r="D44724" s="199"/>
    </row>
    <row r="44726" spans="4:4" s="198" customFormat="1" ht="15.75" customHeight="1">
      <c r="D44726" s="199"/>
    </row>
    <row r="44728" spans="4:4" s="198" customFormat="1" ht="15.75" customHeight="1">
      <c r="D44728" s="199"/>
    </row>
    <row r="44730" spans="4:4" s="198" customFormat="1" ht="15.75" customHeight="1">
      <c r="D44730" s="199"/>
    </row>
    <row r="44732" spans="4:4" s="198" customFormat="1" ht="15.75" customHeight="1">
      <c r="D44732" s="199"/>
    </row>
    <row r="44734" spans="4:4" s="198" customFormat="1" ht="15.75" customHeight="1">
      <c r="D44734" s="199"/>
    </row>
    <row r="44736" spans="4:4" s="198" customFormat="1" ht="15.75" customHeight="1">
      <c r="D44736" s="199"/>
    </row>
    <row r="44738" spans="4:4" s="198" customFormat="1" ht="15.75" customHeight="1">
      <c r="D44738" s="199"/>
    </row>
    <row r="44740" spans="4:4" s="198" customFormat="1" ht="15.75" customHeight="1">
      <c r="D44740" s="199"/>
    </row>
    <row r="44742" spans="4:4" s="198" customFormat="1" ht="15.75" customHeight="1">
      <c r="D44742" s="199"/>
    </row>
    <row r="44744" spans="4:4" s="198" customFormat="1" ht="15.75" customHeight="1">
      <c r="D44744" s="199"/>
    </row>
    <row r="44746" spans="4:4" s="198" customFormat="1" ht="15.75" customHeight="1">
      <c r="D44746" s="199"/>
    </row>
    <row r="44748" spans="4:4" s="198" customFormat="1" ht="15.75" customHeight="1">
      <c r="D44748" s="199"/>
    </row>
    <row r="44750" spans="4:4" s="198" customFormat="1" ht="15.75" customHeight="1">
      <c r="D44750" s="199"/>
    </row>
    <row r="44752" spans="4:4" s="198" customFormat="1" ht="15.75" customHeight="1">
      <c r="D44752" s="199"/>
    </row>
    <row r="44754" spans="4:4" s="198" customFormat="1" ht="15.75" customHeight="1">
      <c r="D44754" s="199"/>
    </row>
    <row r="44756" spans="4:4" s="198" customFormat="1" ht="15.75" customHeight="1">
      <c r="D44756" s="199"/>
    </row>
    <row r="44758" spans="4:4" s="198" customFormat="1" ht="15.75" customHeight="1">
      <c r="D44758" s="199"/>
    </row>
    <row r="44760" spans="4:4" s="198" customFormat="1" ht="15.75" customHeight="1">
      <c r="D44760" s="199"/>
    </row>
    <row r="44762" spans="4:4" s="198" customFormat="1" ht="15.75" customHeight="1">
      <c r="D44762" s="199"/>
    </row>
    <row r="44764" spans="4:4" s="198" customFormat="1" ht="15.75" customHeight="1">
      <c r="D44764" s="199"/>
    </row>
    <row r="44766" spans="4:4" s="198" customFormat="1" ht="15.75" customHeight="1">
      <c r="D44766" s="199"/>
    </row>
    <row r="44768" spans="4:4" s="198" customFormat="1" ht="15.75" customHeight="1">
      <c r="D44768" s="199"/>
    </row>
    <row r="44770" spans="4:4" s="198" customFormat="1" ht="15.75" customHeight="1">
      <c r="D44770" s="199"/>
    </row>
    <row r="44772" spans="4:4" s="198" customFormat="1" ht="15.75" customHeight="1">
      <c r="D44772" s="199"/>
    </row>
    <row r="44774" spans="4:4" s="198" customFormat="1" ht="15.75" customHeight="1">
      <c r="D44774" s="199"/>
    </row>
    <row r="44776" spans="4:4" s="198" customFormat="1" ht="15.75" customHeight="1">
      <c r="D44776" s="199"/>
    </row>
    <row r="44778" spans="4:4" s="198" customFormat="1" ht="15.75" customHeight="1">
      <c r="D44778" s="199"/>
    </row>
    <row r="44780" spans="4:4" s="198" customFormat="1" ht="15.75" customHeight="1">
      <c r="D44780" s="199"/>
    </row>
    <row r="44782" spans="4:4" s="198" customFormat="1" ht="15.75" customHeight="1">
      <c r="D44782" s="199"/>
    </row>
    <row r="44784" spans="4:4" s="198" customFormat="1" ht="15.75" customHeight="1">
      <c r="D44784" s="199"/>
    </row>
    <row r="44786" spans="4:4" s="198" customFormat="1" ht="15.75" customHeight="1">
      <c r="D44786" s="199"/>
    </row>
    <row r="44788" spans="4:4" s="198" customFormat="1" ht="15.75" customHeight="1">
      <c r="D44788" s="199"/>
    </row>
    <row r="44790" spans="4:4" s="198" customFormat="1" ht="15.75" customHeight="1">
      <c r="D44790" s="199"/>
    </row>
    <row r="44792" spans="4:4" s="198" customFormat="1" ht="15.75" customHeight="1">
      <c r="D44792" s="199"/>
    </row>
    <row r="44794" spans="4:4" s="198" customFormat="1" ht="15.75" customHeight="1">
      <c r="D44794" s="199"/>
    </row>
    <row r="44796" spans="4:4" s="198" customFormat="1" ht="15.75" customHeight="1">
      <c r="D44796" s="199"/>
    </row>
    <row r="44798" spans="4:4" s="198" customFormat="1" ht="15.75" customHeight="1">
      <c r="D44798" s="199"/>
    </row>
    <row r="44800" spans="4:4" s="198" customFormat="1" ht="15.75" customHeight="1">
      <c r="D44800" s="199"/>
    </row>
    <row r="44802" spans="4:4" s="198" customFormat="1" ht="15.75" customHeight="1">
      <c r="D44802" s="199"/>
    </row>
    <row r="44804" spans="4:4" s="198" customFormat="1" ht="15.75" customHeight="1">
      <c r="D44804" s="199"/>
    </row>
    <row r="44806" spans="4:4" s="198" customFormat="1" ht="15.75" customHeight="1">
      <c r="D44806" s="199"/>
    </row>
    <row r="44808" spans="4:4" s="198" customFormat="1" ht="15.75" customHeight="1">
      <c r="D44808" s="199"/>
    </row>
    <row r="44810" spans="4:4" s="198" customFormat="1" ht="15.75" customHeight="1">
      <c r="D44810" s="199"/>
    </row>
    <row r="44812" spans="4:4" s="198" customFormat="1" ht="15.75" customHeight="1">
      <c r="D44812" s="199"/>
    </row>
    <row r="44814" spans="4:4" s="198" customFormat="1" ht="15.75" customHeight="1">
      <c r="D44814" s="199"/>
    </row>
    <row r="44816" spans="4:4" s="198" customFormat="1" ht="15.75" customHeight="1">
      <c r="D44816" s="199"/>
    </row>
    <row r="44818" spans="4:4" s="198" customFormat="1" ht="15.75" customHeight="1">
      <c r="D44818" s="199"/>
    </row>
    <row r="44820" spans="4:4" s="198" customFormat="1" ht="15.75" customHeight="1">
      <c r="D44820" s="199"/>
    </row>
    <row r="44822" spans="4:4" s="198" customFormat="1" ht="15.75" customHeight="1">
      <c r="D44822" s="199"/>
    </row>
    <row r="44824" spans="4:4" s="198" customFormat="1" ht="15.75" customHeight="1">
      <c r="D44824" s="199"/>
    </row>
    <row r="44826" spans="4:4" s="198" customFormat="1" ht="15.75" customHeight="1">
      <c r="D44826" s="199"/>
    </row>
    <row r="44828" spans="4:4" s="198" customFormat="1" ht="15.75" customHeight="1">
      <c r="D44828" s="199"/>
    </row>
    <row r="44830" spans="4:4" s="198" customFormat="1" ht="15.75" customHeight="1">
      <c r="D44830" s="199"/>
    </row>
    <row r="44832" spans="4:4" s="198" customFormat="1" ht="15.75" customHeight="1">
      <c r="D44832" s="199"/>
    </row>
    <row r="44834" spans="4:4" s="198" customFormat="1" ht="15.75" customHeight="1">
      <c r="D44834" s="199"/>
    </row>
    <row r="44836" spans="4:4" s="198" customFormat="1" ht="15.75" customHeight="1">
      <c r="D44836" s="199"/>
    </row>
    <row r="44838" spans="4:4" s="198" customFormat="1" ht="15.75" customHeight="1">
      <c r="D44838" s="199"/>
    </row>
    <row r="44840" spans="4:4" s="198" customFormat="1" ht="15.75" customHeight="1">
      <c r="D44840" s="199"/>
    </row>
    <row r="44842" spans="4:4" s="198" customFormat="1" ht="15.75" customHeight="1">
      <c r="D44842" s="199"/>
    </row>
    <row r="44844" spans="4:4" s="198" customFormat="1" ht="15.75" customHeight="1">
      <c r="D44844" s="199"/>
    </row>
    <row r="44846" spans="4:4" s="198" customFormat="1" ht="15.75" customHeight="1">
      <c r="D44846" s="199"/>
    </row>
    <row r="44848" spans="4:4" s="198" customFormat="1" ht="15.75" customHeight="1">
      <c r="D44848" s="199"/>
    </row>
    <row r="44850" spans="4:4" s="198" customFormat="1" ht="15.75" customHeight="1">
      <c r="D44850" s="199"/>
    </row>
    <row r="44852" spans="4:4" s="198" customFormat="1" ht="15.75" customHeight="1">
      <c r="D44852" s="199"/>
    </row>
    <row r="44854" spans="4:4" s="198" customFormat="1" ht="15.75" customHeight="1">
      <c r="D44854" s="199"/>
    </row>
    <row r="44856" spans="4:4" s="198" customFormat="1" ht="15.75" customHeight="1">
      <c r="D44856" s="199"/>
    </row>
    <row r="44858" spans="4:4" s="198" customFormat="1" ht="15.75" customHeight="1">
      <c r="D44858" s="199"/>
    </row>
    <row r="44860" spans="4:4" s="198" customFormat="1" ht="15.75" customHeight="1">
      <c r="D44860" s="199"/>
    </row>
    <row r="44862" spans="4:4" s="198" customFormat="1" ht="15.75" customHeight="1">
      <c r="D44862" s="199"/>
    </row>
    <row r="44864" spans="4:4" s="198" customFormat="1" ht="15.75" customHeight="1">
      <c r="D44864" s="199"/>
    </row>
    <row r="44866" spans="4:4" s="198" customFormat="1" ht="15.75" customHeight="1">
      <c r="D44866" s="199"/>
    </row>
    <row r="44868" spans="4:4" s="198" customFormat="1" ht="15.75" customHeight="1">
      <c r="D44868" s="199"/>
    </row>
    <row r="44870" spans="4:4" s="198" customFormat="1" ht="15.75" customHeight="1">
      <c r="D44870" s="199"/>
    </row>
    <row r="44872" spans="4:4" s="198" customFormat="1" ht="15.75" customHeight="1">
      <c r="D44872" s="199"/>
    </row>
    <row r="44874" spans="4:4" s="198" customFormat="1" ht="15.75" customHeight="1">
      <c r="D44874" s="199"/>
    </row>
    <row r="44876" spans="4:4" s="198" customFormat="1" ht="15.75" customHeight="1">
      <c r="D44876" s="199"/>
    </row>
    <row r="44878" spans="4:4" s="198" customFormat="1" ht="15.75" customHeight="1">
      <c r="D44878" s="199"/>
    </row>
    <row r="44880" spans="4:4" s="198" customFormat="1" ht="15.75" customHeight="1">
      <c r="D44880" s="199"/>
    </row>
    <row r="44882" spans="4:4" s="198" customFormat="1" ht="15.75" customHeight="1">
      <c r="D44882" s="199"/>
    </row>
    <row r="44884" spans="4:4" s="198" customFormat="1" ht="15.75" customHeight="1">
      <c r="D44884" s="199"/>
    </row>
    <row r="44886" spans="4:4" s="198" customFormat="1" ht="15.75" customHeight="1">
      <c r="D44886" s="199"/>
    </row>
    <row r="44888" spans="4:4" s="198" customFormat="1" ht="15.75" customHeight="1">
      <c r="D44888" s="199"/>
    </row>
    <row r="44890" spans="4:4" s="198" customFormat="1" ht="15.75" customHeight="1">
      <c r="D44890" s="199"/>
    </row>
    <row r="44892" spans="4:4" s="198" customFormat="1" ht="15.75" customHeight="1">
      <c r="D44892" s="199"/>
    </row>
    <row r="44894" spans="4:4" s="198" customFormat="1" ht="15.75" customHeight="1">
      <c r="D44894" s="199"/>
    </row>
    <row r="44896" spans="4:4" s="198" customFormat="1" ht="15.75" customHeight="1">
      <c r="D44896" s="199"/>
    </row>
    <row r="44898" spans="4:4" s="198" customFormat="1" ht="15.75" customHeight="1">
      <c r="D44898" s="199"/>
    </row>
    <row r="44900" spans="4:4" s="198" customFormat="1" ht="15.75" customHeight="1">
      <c r="D44900" s="199"/>
    </row>
    <row r="44902" spans="4:4" s="198" customFormat="1" ht="15.75" customHeight="1">
      <c r="D44902" s="199"/>
    </row>
    <row r="44904" spans="4:4" s="198" customFormat="1" ht="15.75" customHeight="1">
      <c r="D44904" s="199"/>
    </row>
    <row r="44906" spans="4:4" s="198" customFormat="1" ht="15.75" customHeight="1">
      <c r="D44906" s="199"/>
    </row>
    <row r="44908" spans="4:4" s="198" customFormat="1" ht="15.75" customHeight="1">
      <c r="D44908" s="199"/>
    </row>
    <row r="44910" spans="4:4" s="198" customFormat="1" ht="15.75" customHeight="1">
      <c r="D44910" s="199"/>
    </row>
    <row r="44912" spans="4:4" s="198" customFormat="1" ht="15.75" customHeight="1">
      <c r="D44912" s="199"/>
    </row>
    <row r="44914" spans="4:4" s="198" customFormat="1" ht="15.75" customHeight="1">
      <c r="D44914" s="199"/>
    </row>
    <row r="44916" spans="4:4" s="198" customFormat="1" ht="15.75" customHeight="1">
      <c r="D44916" s="199"/>
    </row>
    <row r="44918" spans="4:4" s="198" customFormat="1" ht="15.75" customHeight="1">
      <c r="D44918" s="199"/>
    </row>
    <row r="44920" spans="4:4" s="198" customFormat="1" ht="15.75" customHeight="1">
      <c r="D44920" s="199"/>
    </row>
    <row r="44922" spans="4:4" s="198" customFormat="1" ht="15.75" customHeight="1">
      <c r="D44922" s="199"/>
    </row>
    <row r="44924" spans="4:4" s="198" customFormat="1" ht="15.75" customHeight="1">
      <c r="D44924" s="199"/>
    </row>
    <row r="44926" spans="4:4" s="198" customFormat="1" ht="15.75" customHeight="1">
      <c r="D44926" s="199"/>
    </row>
    <row r="44928" spans="4:4" s="198" customFormat="1" ht="15.75" customHeight="1">
      <c r="D44928" s="199"/>
    </row>
    <row r="44930" spans="4:4" s="198" customFormat="1" ht="15.75" customHeight="1">
      <c r="D44930" s="199"/>
    </row>
    <row r="44932" spans="4:4" s="198" customFormat="1" ht="15.75" customHeight="1">
      <c r="D44932" s="199"/>
    </row>
    <row r="44934" spans="4:4" s="198" customFormat="1" ht="15.75" customHeight="1">
      <c r="D44934" s="199"/>
    </row>
    <row r="44936" spans="4:4" s="198" customFormat="1" ht="15.75" customHeight="1">
      <c r="D44936" s="199"/>
    </row>
    <row r="44938" spans="4:4" s="198" customFormat="1" ht="15.75" customHeight="1">
      <c r="D44938" s="199"/>
    </row>
    <row r="44940" spans="4:4" s="198" customFormat="1" ht="15.75" customHeight="1">
      <c r="D44940" s="199"/>
    </row>
    <row r="44942" spans="4:4" s="198" customFormat="1" ht="15.75" customHeight="1">
      <c r="D44942" s="199"/>
    </row>
    <row r="44944" spans="4:4" s="198" customFormat="1" ht="15.75" customHeight="1">
      <c r="D44944" s="199"/>
    </row>
    <row r="44946" spans="4:4" s="198" customFormat="1" ht="15.75" customHeight="1">
      <c r="D44946" s="199"/>
    </row>
    <row r="44948" spans="4:4" s="198" customFormat="1" ht="15.75" customHeight="1">
      <c r="D44948" s="199"/>
    </row>
    <row r="44950" spans="4:4" s="198" customFormat="1" ht="15.75" customHeight="1">
      <c r="D44950" s="199"/>
    </row>
    <row r="44952" spans="4:4" s="198" customFormat="1" ht="15.75" customHeight="1">
      <c r="D44952" s="199"/>
    </row>
    <row r="44954" spans="4:4" s="198" customFormat="1" ht="15.75" customHeight="1">
      <c r="D44954" s="199"/>
    </row>
    <row r="44956" spans="4:4" s="198" customFormat="1" ht="15.75" customHeight="1">
      <c r="D44956" s="199"/>
    </row>
    <row r="44958" spans="4:4" s="198" customFormat="1" ht="15.75" customHeight="1">
      <c r="D44958" s="199"/>
    </row>
    <row r="44960" spans="4:4" s="198" customFormat="1" ht="15.75" customHeight="1">
      <c r="D44960" s="199"/>
    </row>
    <row r="44962" spans="4:4" s="198" customFormat="1" ht="15.75" customHeight="1">
      <c r="D44962" s="199"/>
    </row>
    <row r="44964" spans="4:4" s="198" customFormat="1" ht="15.75" customHeight="1">
      <c r="D44964" s="199"/>
    </row>
    <row r="44966" spans="4:4" s="198" customFormat="1" ht="15.75" customHeight="1">
      <c r="D44966" s="199"/>
    </row>
    <row r="44968" spans="4:4" s="198" customFormat="1" ht="15.75" customHeight="1">
      <c r="D44968" s="199"/>
    </row>
    <row r="44970" spans="4:4" s="198" customFormat="1" ht="15.75" customHeight="1">
      <c r="D44970" s="199"/>
    </row>
    <row r="44972" spans="4:4" s="198" customFormat="1" ht="15.75" customHeight="1">
      <c r="D44972" s="199"/>
    </row>
    <row r="44974" spans="4:4" s="198" customFormat="1" ht="15.75" customHeight="1">
      <c r="D44974" s="199"/>
    </row>
    <row r="44976" spans="4:4" s="198" customFormat="1" ht="15.75" customHeight="1">
      <c r="D44976" s="199"/>
    </row>
    <row r="44978" spans="4:4" s="198" customFormat="1" ht="15.75" customHeight="1">
      <c r="D44978" s="199"/>
    </row>
    <row r="44980" spans="4:4" s="198" customFormat="1" ht="15.75" customHeight="1">
      <c r="D44980" s="199"/>
    </row>
    <row r="44982" spans="4:4" s="198" customFormat="1" ht="15.75" customHeight="1">
      <c r="D44982" s="199"/>
    </row>
    <row r="44984" spans="4:4" s="198" customFormat="1" ht="15.75" customHeight="1">
      <c r="D44984" s="199"/>
    </row>
    <row r="44986" spans="4:4" s="198" customFormat="1" ht="15.75" customHeight="1">
      <c r="D44986" s="199"/>
    </row>
    <row r="44988" spans="4:4" s="198" customFormat="1" ht="15.75" customHeight="1">
      <c r="D44988" s="199"/>
    </row>
    <row r="44990" spans="4:4" s="198" customFormat="1" ht="15.75" customHeight="1">
      <c r="D44990" s="199"/>
    </row>
    <row r="44992" spans="4:4" s="198" customFormat="1" ht="15.75" customHeight="1">
      <c r="D44992" s="199"/>
    </row>
    <row r="44994" spans="4:4" s="198" customFormat="1" ht="15.75" customHeight="1">
      <c r="D44994" s="199"/>
    </row>
    <row r="44996" spans="4:4" s="198" customFormat="1" ht="15.75" customHeight="1">
      <c r="D44996" s="199"/>
    </row>
    <row r="44998" spans="4:4" s="198" customFormat="1" ht="15.75" customHeight="1">
      <c r="D44998" s="199"/>
    </row>
    <row r="45000" spans="4:4" s="198" customFormat="1" ht="15.75" customHeight="1">
      <c r="D45000" s="199"/>
    </row>
    <row r="45002" spans="4:4" s="198" customFormat="1" ht="15.75" customHeight="1">
      <c r="D45002" s="199"/>
    </row>
    <row r="45004" spans="4:4" s="198" customFormat="1" ht="15.75" customHeight="1">
      <c r="D45004" s="199"/>
    </row>
    <row r="45006" spans="4:4" s="198" customFormat="1" ht="15.75" customHeight="1">
      <c r="D45006" s="199"/>
    </row>
    <row r="45008" spans="4:4" s="198" customFormat="1" ht="15.75" customHeight="1">
      <c r="D45008" s="199"/>
    </row>
    <row r="45010" spans="4:4" s="198" customFormat="1" ht="15.75" customHeight="1">
      <c r="D45010" s="199"/>
    </row>
    <row r="45012" spans="4:4" s="198" customFormat="1" ht="15.75" customHeight="1">
      <c r="D45012" s="199"/>
    </row>
    <row r="45014" spans="4:4" s="198" customFormat="1" ht="15.75" customHeight="1">
      <c r="D45014" s="199"/>
    </row>
    <row r="45016" spans="4:4" s="198" customFormat="1" ht="15.75" customHeight="1">
      <c r="D45016" s="199"/>
    </row>
    <row r="45018" spans="4:4" s="198" customFormat="1" ht="15.75" customHeight="1">
      <c r="D45018" s="199"/>
    </row>
    <row r="45020" spans="4:4" s="198" customFormat="1" ht="15.75" customHeight="1">
      <c r="D45020" s="199"/>
    </row>
    <row r="45022" spans="4:4" s="198" customFormat="1" ht="15.75" customHeight="1">
      <c r="D45022" s="199"/>
    </row>
    <row r="45024" spans="4:4" s="198" customFormat="1" ht="15.75" customHeight="1">
      <c r="D45024" s="199"/>
    </row>
    <row r="45026" spans="4:4" s="198" customFormat="1" ht="15.75" customHeight="1">
      <c r="D45026" s="199"/>
    </row>
    <row r="45028" spans="4:4" s="198" customFormat="1" ht="15.75" customHeight="1">
      <c r="D45028" s="199"/>
    </row>
    <row r="45030" spans="4:4" s="198" customFormat="1" ht="15.75" customHeight="1">
      <c r="D45030" s="199"/>
    </row>
    <row r="45032" spans="4:4" s="198" customFormat="1" ht="15.75" customHeight="1">
      <c r="D45032" s="199"/>
    </row>
    <row r="45034" spans="4:4" s="198" customFormat="1" ht="15.75" customHeight="1">
      <c r="D45034" s="199"/>
    </row>
    <row r="45036" spans="4:4" s="198" customFormat="1" ht="15.75" customHeight="1">
      <c r="D45036" s="199"/>
    </row>
    <row r="45038" spans="4:4" s="198" customFormat="1" ht="15.75" customHeight="1">
      <c r="D45038" s="199"/>
    </row>
    <row r="45040" spans="4:4" s="198" customFormat="1" ht="15.75" customHeight="1">
      <c r="D45040" s="199"/>
    </row>
    <row r="45042" spans="4:4" s="198" customFormat="1" ht="15.75" customHeight="1">
      <c r="D45042" s="199"/>
    </row>
    <row r="45044" spans="4:4" s="198" customFormat="1" ht="15.75" customHeight="1">
      <c r="D45044" s="199"/>
    </row>
    <row r="45046" spans="4:4" s="198" customFormat="1" ht="15.75" customHeight="1">
      <c r="D45046" s="199"/>
    </row>
    <row r="45048" spans="4:4" s="198" customFormat="1" ht="15.75" customHeight="1">
      <c r="D45048" s="199"/>
    </row>
    <row r="45050" spans="4:4" s="198" customFormat="1" ht="15.75" customHeight="1">
      <c r="D45050" s="199"/>
    </row>
    <row r="45052" spans="4:4" s="198" customFormat="1" ht="15.75" customHeight="1">
      <c r="D45052" s="199"/>
    </row>
    <row r="45054" spans="4:4" s="198" customFormat="1" ht="15.75" customHeight="1">
      <c r="D45054" s="199"/>
    </row>
    <row r="45056" spans="4:4" s="198" customFormat="1" ht="15.75" customHeight="1">
      <c r="D45056" s="199"/>
    </row>
    <row r="45058" spans="4:4" s="198" customFormat="1" ht="15.75" customHeight="1">
      <c r="D45058" s="199"/>
    </row>
    <row r="45060" spans="4:4" s="198" customFormat="1" ht="15.75" customHeight="1">
      <c r="D45060" s="199"/>
    </row>
    <row r="45062" spans="4:4" s="198" customFormat="1" ht="15.75" customHeight="1">
      <c r="D45062" s="199"/>
    </row>
    <row r="45064" spans="4:4" s="198" customFormat="1" ht="15.75" customHeight="1">
      <c r="D45064" s="199"/>
    </row>
    <row r="45066" spans="4:4" s="198" customFormat="1" ht="15.75" customHeight="1">
      <c r="D45066" s="199"/>
    </row>
    <row r="45068" spans="4:4" s="198" customFormat="1" ht="15.75" customHeight="1">
      <c r="D45068" s="199"/>
    </row>
    <row r="45070" spans="4:4" s="198" customFormat="1" ht="15.75" customHeight="1">
      <c r="D45070" s="199"/>
    </row>
    <row r="45072" spans="4:4" s="198" customFormat="1" ht="15.75" customHeight="1">
      <c r="D45072" s="199"/>
    </row>
    <row r="45074" spans="4:4" s="198" customFormat="1" ht="15.75" customHeight="1">
      <c r="D45074" s="199"/>
    </row>
    <row r="45076" spans="4:4" s="198" customFormat="1" ht="15.75" customHeight="1">
      <c r="D45076" s="199"/>
    </row>
    <row r="45078" spans="4:4" s="198" customFormat="1" ht="15.75" customHeight="1">
      <c r="D45078" s="199"/>
    </row>
    <row r="45080" spans="4:4" s="198" customFormat="1" ht="15.75" customHeight="1">
      <c r="D45080" s="199"/>
    </row>
    <row r="45082" spans="4:4" s="198" customFormat="1" ht="15.75" customHeight="1">
      <c r="D45082" s="199"/>
    </row>
    <row r="45084" spans="4:4" s="198" customFormat="1" ht="15.75" customHeight="1">
      <c r="D45084" s="199"/>
    </row>
    <row r="45086" spans="4:4" s="198" customFormat="1" ht="15.75" customHeight="1">
      <c r="D45086" s="199"/>
    </row>
    <row r="45088" spans="4:4" s="198" customFormat="1" ht="15.75" customHeight="1">
      <c r="D45088" s="199"/>
    </row>
    <row r="45090" spans="4:4" s="198" customFormat="1" ht="15.75" customHeight="1">
      <c r="D45090" s="199"/>
    </row>
    <row r="45092" spans="4:4" s="198" customFormat="1" ht="15.75" customHeight="1">
      <c r="D45092" s="199"/>
    </row>
    <row r="45094" spans="4:4" s="198" customFormat="1" ht="15.75" customHeight="1">
      <c r="D45094" s="199"/>
    </row>
    <row r="45096" spans="4:4" s="198" customFormat="1" ht="15.75" customHeight="1">
      <c r="D45096" s="199"/>
    </row>
    <row r="45098" spans="4:4" s="198" customFormat="1" ht="15.75" customHeight="1">
      <c r="D45098" s="199"/>
    </row>
    <row r="45100" spans="4:4" s="198" customFormat="1" ht="15.75" customHeight="1">
      <c r="D45100" s="199"/>
    </row>
    <row r="45102" spans="4:4" s="198" customFormat="1" ht="15.75" customHeight="1">
      <c r="D45102" s="199"/>
    </row>
    <row r="45104" spans="4:4" s="198" customFormat="1" ht="15.75" customHeight="1">
      <c r="D45104" s="199"/>
    </row>
    <row r="45106" spans="4:4" s="198" customFormat="1" ht="15.75" customHeight="1">
      <c r="D45106" s="199"/>
    </row>
    <row r="45108" spans="4:4" s="198" customFormat="1" ht="15.75" customHeight="1">
      <c r="D45108" s="199"/>
    </row>
    <row r="45110" spans="4:4" s="198" customFormat="1" ht="15.75" customHeight="1">
      <c r="D45110" s="199"/>
    </row>
    <row r="45112" spans="4:4" s="198" customFormat="1" ht="15.75" customHeight="1">
      <c r="D45112" s="199"/>
    </row>
    <row r="45114" spans="4:4" s="198" customFormat="1" ht="15.75" customHeight="1">
      <c r="D45114" s="199"/>
    </row>
    <row r="45116" spans="4:4" s="198" customFormat="1" ht="15.75" customHeight="1">
      <c r="D45116" s="199"/>
    </row>
    <row r="45118" spans="4:4" s="198" customFormat="1" ht="15.75" customHeight="1">
      <c r="D45118" s="199"/>
    </row>
    <row r="45120" spans="4:4" s="198" customFormat="1" ht="15.75" customHeight="1">
      <c r="D45120" s="199"/>
    </row>
    <row r="45122" spans="4:4" s="198" customFormat="1" ht="15.75" customHeight="1">
      <c r="D45122" s="199"/>
    </row>
    <row r="45124" spans="4:4" s="198" customFormat="1" ht="15.75" customHeight="1">
      <c r="D45124" s="199"/>
    </row>
    <row r="45126" spans="4:4" s="198" customFormat="1" ht="15.75" customHeight="1">
      <c r="D45126" s="199"/>
    </row>
    <row r="45128" spans="4:4" s="198" customFormat="1" ht="15.75" customHeight="1">
      <c r="D45128" s="199"/>
    </row>
    <row r="45130" spans="4:4" s="198" customFormat="1" ht="15.75" customHeight="1">
      <c r="D45130" s="199"/>
    </row>
    <row r="45132" spans="4:4" s="198" customFormat="1" ht="15.75" customHeight="1">
      <c r="D45132" s="199"/>
    </row>
    <row r="45134" spans="4:4" s="198" customFormat="1" ht="15.75" customHeight="1">
      <c r="D45134" s="199"/>
    </row>
    <row r="45136" spans="4:4" s="198" customFormat="1" ht="15.75" customHeight="1">
      <c r="D45136" s="199"/>
    </row>
    <row r="45138" spans="4:4" s="198" customFormat="1" ht="15.75" customHeight="1">
      <c r="D45138" s="199"/>
    </row>
    <row r="45140" spans="4:4" s="198" customFormat="1" ht="15.75" customHeight="1">
      <c r="D45140" s="199"/>
    </row>
    <row r="45142" spans="4:4" s="198" customFormat="1" ht="15.75" customHeight="1">
      <c r="D45142" s="199"/>
    </row>
    <row r="45144" spans="4:4" s="198" customFormat="1" ht="15.75" customHeight="1">
      <c r="D45144" s="199"/>
    </row>
    <row r="45146" spans="4:4" s="198" customFormat="1" ht="15.75" customHeight="1">
      <c r="D45146" s="199"/>
    </row>
    <row r="45148" spans="4:4" s="198" customFormat="1" ht="15.75" customHeight="1">
      <c r="D45148" s="199"/>
    </row>
    <row r="45150" spans="4:4" s="198" customFormat="1" ht="15.75" customHeight="1">
      <c r="D45150" s="199"/>
    </row>
    <row r="45152" spans="4:4" s="198" customFormat="1" ht="15.75" customHeight="1">
      <c r="D45152" s="199"/>
    </row>
    <row r="45154" spans="4:4" s="198" customFormat="1" ht="15.75" customHeight="1">
      <c r="D45154" s="199"/>
    </row>
    <row r="45156" spans="4:4" s="198" customFormat="1" ht="15.75" customHeight="1">
      <c r="D45156" s="199"/>
    </row>
    <row r="45158" spans="4:4" s="198" customFormat="1" ht="15.75" customHeight="1">
      <c r="D45158" s="199"/>
    </row>
    <row r="45160" spans="4:4" s="198" customFormat="1" ht="15.75" customHeight="1">
      <c r="D45160" s="199"/>
    </row>
    <row r="45162" spans="4:4" s="198" customFormat="1" ht="15.75" customHeight="1">
      <c r="D45162" s="199"/>
    </row>
    <row r="45164" spans="4:4" s="198" customFormat="1" ht="15.75" customHeight="1">
      <c r="D45164" s="199"/>
    </row>
    <row r="45166" spans="4:4" s="198" customFormat="1" ht="15.75" customHeight="1">
      <c r="D45166" s="199"/>
    </row>
    <row r="45168" spans="4:4" s="198" customFormat="1" ht="15.75" customHeight="1">
      <c r="D45168" s="199"/>
    </row>
    <row r="45170" spans="4:4" s="198" customFormat="1" ht="15.75" customHeight="1">
      <c r="D45170" s="199"/>
    </row>
    <row r="45172" spans="4:4" s="198" customFormat="1" ht="15.75" customHeight="1">
      <c r="D45172" s="199"/>
    </row>
    <row r="45174" spans="4:4" s="198" customFormat="1" ht="15.75" customHeight="1">
      <c r="D45174" s="199"/>
    </row>
    <row r="45176" spans="4:4" s="198" customFormat="1" ht="15.75" customHeight="1">
      <c r="D45176" s="199"/>
    </row>
    <row r="45178" spans="4:4" s="198" customFormat="1" ht="15.75" customHeight="1">
      <c r="D45178" s="199"/>
    </row>
    <row r="45180" spans="4:4" s="198" customFormat="1" ht="15.75" customHeight="1">
      <c r="D45180" s="199"/>
    </row>
    <row r="45182" spans="4:4" s="198" customFormat="1" ht="15.75" customHeight="1">
      <c r="D45182" s="199"/>
    </row>
    <row r="45184" spans="4:4" s="198" customFormat="1" ht="15.75" customHeight="1">
      <c r="D45184" s="199"/>
    </row>
    <row r="45186" spans="4:4" s="198" customFormat="1" ht="15.75" customHeight="1">
      <c r="D45186" s="199"/>
    </row>
    <row r="45188" spans="4:4" s="198" customFormat="1" ht="15.75" customHeight="1">
      <c r="D45188" s="199"/>
    </row>
    <row r="45190" spans="4:4" s="198" customFormat="1" ht="15.75" customHeight="1">
      <c r="D45190" s="199"/>
    </row>
    <row r="45192" spans="4:4" s="198" customFormat="1" ht="15.75" customHeight="1">
      <c r="D45192" s="199"/>
    </row>
    <row r="45194" spans="4:4" s="198" customFormat="1" ht="15.75" customHeight="1">
      <c r="D45194" s="199"/>
    </row>
    <row r="45196" spans="4:4" s="198" customFormat="1" ht="15.75" customHeight="1">
      <c r="D45196" s="199"/>
    </row>
    <row r="45198" spans="4:4" s="198" customFormat="1" ht="15.75" customHeight="1">
      <c r="D45198" s="199"/>
    </row>
    <row r="45200" spans="4:4" s="198" customFormat="1" ht="15.75" customHeight="1">
      <c r="D45200" s="199"/>
    </row>
    <row r="45202" spans="4:4" s="198" customFormat="1" ht="15.75" customHeight="1">
      <c r="D45202" s="199"/>
    </row>
    <row r="45204" spans="4:4" s="198" customFormat="1" ht="15.75" customHeight="1">
      <c r="D45204" s="199"/>
    </row>
    <row r="45206" spans="4:4" s="198" customFormat="1" ht="15.75" customHeight="1">
      <c r="D45206" s="199"/>
    </row>
    <row r="45208" spans="4:4" s="198" customFormat="1" ht="15.75" customHeight="1">
      <c r="D45208" s="199"/>
    </row>
    <row r="45210" spans="4:4" s="198" customFormat="1" ht="15.75" customHeight="1">
      <c r="D45210" s="199"/>
    </row>
    <row r="45212" spans="4:4" s="198" customFormat="1" ht="15.75" customHeight="1">
      <c r="D45212" s="199"/>
    </row>
    <row r="45214" spans="4:4" s="198" customFormat="1" ht="15.75" customHeight="1">
      <c r="D45214" s="199"/>
    </row>
    <row r="45216" spans="4:4" s="198" customFormat="1" ht="15.75" customHeight="1">
      <c r="D45216" s="199"/>
    </row>
    <row r="45218" spans="4:4" s="198" customFormat="1" ht="15.75" customHeight="1">
      <c r="D45218" s="199"/>
    </row>
    <row r="45220" spans="4:4" s="198" customFormat="1" ht="15.75" customHeight="1">
      <c r="D45220" s="199"/>
    </row>
    <row r="45222" spans="4:4" s="198" customFormat="1" ht="15.75" customHeight="1">
      <c r="D45222" s="199"/>
    </row>
    <row r="45224" spans="4:4" s="198" customFormat="1" ht="15.75" customHeight="1">
      <c r="D45224" s="199"/>
    </row>
    <row r="45226" spans="4:4" s="198" customFormat="1" ht="15.75" customHeight="1">
      <c r="D45226" s="199"/>
    </row>
    <row r="45228" spans="4:4" s="198" customFormat="1" ht="15.75" customHeight="1">
      <c r="D45228" s="199"/>
    </row>
    <row r="45230" spans="4:4" s="198" customFormat="1" ht="15.75" customHeight="1">
      <c r="D45230" s="199"/>
    </row>
    <row r="45232" spans="4:4" s="198" customFormat="1" ht="15.75" customHeight="1">
      <c r="D45232" s="199"/>
    </row>
    <row r="45234" spans="4:4" s="198" customFormat="1" ht="15.75" customHeight="1">
      <c r="D45234" s="199"/>
    </row>
    <row r="45236" spans="4:4" s="198" customFormat="1" ht="15.75" customHeight="1">
      <c r="D45236" s="199"/>
    </row>
    <row r="45238" spans="4:4" s="198" customFormat="1" ht="15.75" customHeight="1">
      <c r="D45238" s="199"/>
    </row>
    <row r="45240" spans="4:4" s="198" customFormat="1" ht="15.75" customHeight="1">
      <c r="D45240" s="199"/>
    </row>
    <row r="45242" spans="4:4" s="198" customFormat="1" ht="15.75" customHeight="1">
      <c r="D45242" s="199"/>
    </row>
    <row r="45244" spans="4:4" s="198" customFormat="1" ht="15.75" customHeight="1">
      <c r="D45244" s="199"/>
    </row>
    <row r="45246" spans="4:4" s="198" customFormat="1" ht="15.75" customHeight="1">
      <c r="D45246" s="199"/>
    </row>
    <row r="45248" spans="4:4" s="198" customFormat="1" ht="15.75" customHeight="1">
      <c r="D45248" s="199"/>
    </row>
    <row r="45250" spans="4:4" s="198" customFormat="1" ht="15.75" customHeight="1">
      <c r="D45250" s="199"/>
    </row>
    <row r="45252" spans="4:4" s="198" customFormat="1" ht="15.75" customHeight="1">
      <c r="D45252" s="199"/>
    </row>
    <row r="45254" spans="4:4" s="198" customFormat="1" ht="15.75" customHeight="1">
      <c r="D45254" s="199"/>
    </row>
    <row r="45256" spans="4:4" s="198" customFormat="1" ht="15.75" customHeight="1">
      <c r="D45256" s="199"/>
    </row>
    <row r="45258" spans="4:4" s="198" customFormat="1" ht="15.75" customHeight="1">
      <c r="D45258" s="199"/>
    </row>
    <row r="45260" spans="4:4" s="198" customFormat="1" ht="15.75" customHeight="1">
      <c r="D45260" s="199"/>
    </row>
    <row r="45262" spans="4:4" s="198" customFormat="1" ht="15.75" customHeight="1">
      <c r="D45262" s="199"/>
    </row>
    <row r="45264" spans="4:4" s="198" customFormat="1" ht="15.75" customHeight="1">
      <c r="D45264" s="199"/>
    </row>
    <row r="45266" spans="4:4" s="198" customFormat="1" ht="15.75" customHeight="1">
      <c r="D45266" s="199"/>
    </row>
    <row r="45268" spans="4:4" s="198" customFormat="1" ht="15.75" customHeight="1">
      <c r="D45268" s="199"/>
    </row>
    <row r="45270" spans="4:4" s="198" customFormat="1" ht="15.75" customHeight="1">
      <c r="D45270" s="199"/>
    </row>
    <row r="45272" spans="4:4" s="198" customFormat="1" ht="15.75" customHeight="1">
      <c r="D45272" s="199"/>
    </row>
    <row r="45274" spans="4:4" s="198" customFormat="1" ht="15.75" customHeight="1">
      <c r="D45274" s="199"/>
    </row>
    <row r="45276" spans="4:4" s="198" customFormat="1" ht="15.75" customHeight="1">
      <c r="D45276" s="199"/>
    </row>
    <row r="45278" spans="4:4" s="198" customFormat="1" ht="15.75" customHeight="1">
      <c r="D45278" s="199"/>
    </row>
    <row r="45280" spans="4:4" s="198" customFormat="1" ht="15.75" customHeight="1">
      <c r="D45280" s="199"/>
    </row>
    <row r="45282" spans="4:4" s="198" customFormat="1" ht="15.75" customHeight="1">
      <c r="D45282" s="199"/>
    </row>
    <row r="45284" spans="4:4" s="198" customFormat="1" ht="15.75" customHeight="1">
      <c r="D45284" s="199"/>
    </row>
    <row r="45286" spans="4:4" s="198" customFormat="1" ht="15.75" customHeight="1">
      <c r="D45286" s="199"/>
    </row>
    <row r="45288" spans="4:4" s="198" customFormat="1" ht="15.75" customHeight="1">
      <c r="D45288" s="199"/>
    </row>
    <row r="45290" spans="4:4" s="198" customFormat="1" ht="15.75" customHeight="1">
      <c r="D45290" s="199"/>
    </row>
    <row r="45292" spans="4:4" s="198" customFormat="1" ht="15.75" customHeight="1">
      <c r="D45292" s="199"/>
    </row>
    <row r="45294" spans="4:4" s="198" customFormat="1" ht="15.75" customHeight="1">
      <c r="D45294" s="199"/>
    </row>
    <row r="45296" spans="4:4" s="198" customFormat="1" ht="15.75" customHeight="1">
      <c r="D45296" s="199"/>
    </row>
    <row r="45298" spans="4:4" s="198" customFormat="1" ht="15.75" customHeight="1">
      <c r="D45298" s="199"/>
    </row>
    <row r="45300" spans="4:4" s="198" customFormat="1" ht="15.75" customHeight="1">
      <c r="D45300" s="199"/>
    </row>
    <row r="45302" spans="4:4" s="198" customFormat="1" ht="15.75" customHeight="1">
      <c r="D45302" s="199"/>
    </row>
    <row r="45304" spans="4:4" s="198" customFormat="1" ht="15.75" customHeight="1">
      <c r="D45304" s="199"/>
    </row>
    <row r="45306" spans="4:4" s="198" customFormat="1" ht="15.75" customHeight="1">
      <c r="D45306" s="199"/>
    </row>
    <row r="45308" spans="4:4" s="198" customFormat="1" ht="15.75" customHeight="1">
      <c r="D45308" s="199"/>
    </row>
    <row r="45310" spans="4:4" s="198" customFormat="1" ht="15.75" customHeight="1">
      <c r="D45310" s="199"/>
    </row>
    <row r="45312" spans="4:4" s="198" customFormat="1" ht="15.75" customHeight="1">
      <c r="D45312" s="199"/>
    </row>
    <row r="45314" spans="4:4" s="198" customFormat="1" ht="15.75" customHeight="1">
      <c r="D45314" s="199"/>
    </row>
    <row r="45316" spans="4:4" s="198" customFormat="1" ht="15.75" customHeight="1">
      <c r="D45316" s="199"/>
    </row>
    <row r="45318" spans="4:4" s="198" customFormat="1" ht="15.75" customHeight="1">
      <c r="D45318" s="199"/>
    </row>
    <row r="45320" spans="4:4" s="198" customFormat="1" ht="15.75" customHeight="1">
      <c r="D45320" s="199"/>
    </row>
    <row r="45322" spans="4:4" s="198" customFormat="1" ht="15.75" customHeight="1">
      <c r="D45322" s="199"/>
    </row>
    <row r="45324" spans="4:4" s="198" customFormat="1" ht="15.75" customHeight="1">
      <c r="D45324" s="199"/>
    </row>
    <row r="45326" spans="4:4" s="198" customFormat="1" ht="15.75" customHeight="1">
      <c r="D45326" s="199"/>
    </row>
    <row r="45328" spans="4:4" s="198" customFormat="1" ht="15.75" customHeight="1">
      <c r="D45328" s="199"/>
    </row>
    <row r="45330" spans="4:4" s="198" customFormat="1" ht="15.75" customHeight="1">
      <c r="D45330" s="199"/>
    </row>
    <row r="45332" spans="4:4" s="198" customFormat="1" ht="15.75" customHeight="1">
      <c r="D45332" s="199"/>
    </row>
    <row r="45334" spans="4:4" s="198" customFormat="1" ht="15.75" customHeight="1">
      <c r="D45334" s="199"/>
    </row>
    <row r="45336" spans="4:4" s="198" customFormat="1" ht="15.75" customHeight="1">
      <c r="D45336" s="199"/>
    </row>
    <row r="45338" spans="4:4" s="198" customFormat="1" ht="15.75" customHeight="1">
      <c r="D45338" s="199"/>
    </row>
    <row r="45340" spans="4:4" s="198" customFormat="1" ht="15.75" customHeight="1">
      <c r="D45340" s="199"/>
    </row>
    <row r="45342" spans="4:4" s="198" customFormat="1" ht="15.75" customHeight="1">
      <c r="D45342" s="199"/>
    </row>
    <row r="45344" spans="4:4" s="198" customFormat="1" ht="15.75" customHeight="1">
      <c r="D45344" s="199"/>
    </row>
    <row r="45346" spans="4:4" s="198" customFormat="1" ht="15.75" customHeight="1">
      <c r="D45346" s="199"/>
    </row>
    <row r="45348" spans="4:4" s="198" customFormat="1" ht="15.75" customHeight="1">
      <c r="D45348" s="199"/>
    </row>
    <row r="45350" spans="4:4" s="198" customFormat="1" ht="15.75" customHeight="1">
      <c r="D45350" s="199"/>
    </row>
    <row r="45352" spans="4:4" s="198" customFormat="1" ht="15.75" customHeight="1">
      <c r="D45352" s="199"/>
    </row>
    <row r="45354" spans="4:4" s="198" customFormat="1" ht="15.75" customHeight="1">
      <c r="D45354" s="199"/>
    </row>
    <row r="45356" spans="4:4" s="198" customFormat="1" ht="15.75" customHeight="1">
      <c r="D45356" s="199"/>
    </row>
    <row r="45358" spans="4:4" s="198" customFormat="1" ht="15.75" customHeight="1">
      <c r="D45358" s="199"/>
    </row>
    <row r="45360" spans="4:4" s="198" customFormat="1" ht="15.75" customHeight="1">
      <c r="D45360" s="199"/>
    </row>
    <row r="45362" spans="4:4" s="198" customFormat="1" ht="15.75" customHeight="1">
      <c r="D45362" s="199"/>
    </row>
    <row r="45364" spans="4:4" s="198" customFormat="1" ht="15.75" customHeight="1">
      <c r="D45364" s="199"/>
    </row>
    <row r="45366" spans="4:4" s="198" customFormat="1" ht="15.75" customHeight="1">
      <c r="D45366" s="199"/>
    </row>
    <row r="45368" spans="4:4" s="198" customFormat="1" ht="15.75" customHeight="1">
      <c r="D45368" s="199"/>
    </row>
    <row r="45370" spans="4:4" s="198" customFormat="1" ht="15.75" customHeight="1">
      <c r="D45370" s="199"/>
    </row>
    <row r="45372" spans="4:4" s="198" customFormat="1" ht="15.75" customHeight="1">
      <c r="D45372" s="199"/>
    </row>
    <row r="45374" spans="4:4" s="198" customFormat="1" ht="15.75" customHeight="1">
      <c r="D45374" s="199"/>
    </row>
    <row r="45376" spans="4:4" s="198" customFormat="1" ht="15.75" customHeight="1">
      <c r="D45376" s="199"/>
    </row>
    <row r="45378" spans="4:4" s="198" customFormat="1" ht="15.75" customHeight="1">
      <c r="D45378" s="199"/>
    </row>
    <row r="45380" spans="4:4" s="198" customFormat="1" ht="15.75" customHeight="1">
      <c r="D45380" s="199"/>
    </row>
    <row r="45382" spans="4:4" s="198" customFormat="1" ht="15.75" customHeight="1">
      <c r="D45382" s="199"/>
    </row>
    <row r="45384" spans="4:4" s="198" customFormat="1" ht="15.75" customHeight="1">
      <c r="D45384" s="199"/>
    </row>
    <row r="45386" spans="4:4" s="198" customFormat="1" ht="15.75" customHeight="1">
      <c r="D45386" s="199"/>
    </row>
    <row r="45388" spans="4:4" s="198" customFormat="1" ht="15.75" customHeight="1">
      <c r="D45388" s="199"/>
    </row>
    <row r="45390" spans="4:4" s="198" customFormat="1" ht="15.75" customHeight="1">
      <c r="D45390" s="199"/>
    </row>
    <row r="45392" spans="4:4" s="198" customFormat="1" ht="15.75" customHeight="1">
      <c r="D45392" s="199"/>
    </row>
    <row r="45394" spans="4:4" s="198" customFormat="1" ht="15.75" customHeight="1">
      <c r="D45394" s="199"/>
    </row>
    <row r="45396" spans="4:4" s="198" customFormat="1" ht="15.75" customHeight="1">
      <c r="D45396" s="199"/>
    </row>
    <row r="45398" spans="4:4" s="198" customFormat="1" ht="15.75" customHeight="1">
      <c r="D45398" s="199"/>
    </row>
    <row r="45400" spans="4:4" s="198" customFormat="1" ht="15.75" customHeight="1">
      <c r="D45400" s="199"/>
    </row>
    <row r="45402" spans="4:4" s="198" customFormat="1" ht="15.75" customHeight="1">
      <c r="D45402" s="199"/>
    </row>
    <row r="45404" spans="4:4" s="198" customFormat="1" ht="15.75" customHeight="1">
      <c r="D45404" s="199"/>
    </row>
    <row r="45406" spans="4:4" s="198" customFormat="1" ht="15.75" customHeight="1">
      <c r="D45406" s="199"/>
    </row>
    <row r="45408" spans="4:4" s="198" customFormat="1" ht="15.75" customHeight="1">
      <c r="D45408" s="199"/>
    </row>
    <row r="45410" spans="4:4" s="198" customFormat="1" ht="15.75" customHeight="1">
      <c r="D45410" s="199"/>
    </row>
    <row r="45412" spans="4:4" s="198" customFormat="1" ht="15.75" customHeight="1">
      <c r="D45412" s="199"/>
    </row>
    <row r="45414" spans="4:4" s="198" customFormat="1" ht="15.75" customHeight="1">
      <c r="D45414" s="199"/>
    </row>
    <row r="45416" spans="4:4" s="198" customFormat="1" ht="15.75" customHeight="1">
      <c r="D45416" s="199"/>
    </row>
    <row r="45418" spans="4:4" s="198" customFormat="1" ht="15.75" customHeight="1">
      <c r="D45418" s="199"/>
    </row>
    <row r="45420" spans="4:4" s="198" customFormat="1" ht="15.75" customHeight="1">
      <c r="D45420" s="199"/>
    </row>
    <row r="45422" spans="4:4" s="198" customFormat="1" ht="15.75" customHeight="1">
      <c r="D45422" s="199"/>
    </row>
    <row r="45424" spans="4:4" s="198" customFormat="1" ht="15.75" customHeight="1">
      <c r="D45424" s="199"/>
    </row>
    <row r="45426" spans="4:4" s="198" customFormat="1" ht="15.75" customHeight="1">
      <c r="D45426" s="199"/>
    </row>
    <row r="45428" spans="4:4" s="198" customFormat="1" ht="15.75" customHeight="1">
      <c r="D45428" s="199"/>
    </row>
    <row r="45430" spans="4:4" s="198" customFormat="1" ht="15.75" customHeight="1">
      <c r="D45430" s="199"/>
    </row>
    <row r="45432" spans="4:4" s="198" customFormat="1" ht="15.75" customHeight="1">
      <c r="D45432" s="199"/>
    </row>
    <row r="45434" spans="4:4" s="198" customFormat="1" ht="15.75" customHeight="1">
      <c r="D45434" s="199"/>
    </row>
    <row r="45436" spans="4:4" s="198" customFormat="1" ht="15.75" customHeight="1">
      <c r="D45436" s="199"/>
    </row>
    <row r="45438" spans="4:4" s="198" customFormat="1" ht="15.75" customHeight="1">
      <c r="D45438" s="199"/>
    </row>
    <row r="45440" spans="4:4" s="198" customFormat="1" ht="15.75" customHeight="1">
      <c r="D45440" s="199"/>
    </row>
    <row r="45442" spans="4:4" s="198" customFormat="1" ht="15.75" customHeight="1">
      <c r="D45442" s="199"/>
    </row>
    <row r="45444" spans="4:4" s="198" customFormat="1" ht="15.75" customHeight="1">
      <c r="D45444" s="199"/>
    </row>
    <row r="45446" spans="4:4" s="198" customFormat="1" ht="15.75" customHeight="1">
      <c r="D45446" s="199"/>
    </row>
    <row r="45448" spans="4:4" s="198" customFormat="1" ht="15.75" customHeight="1">
      <c r="D45448" s="199"/>
    </row>
    <row r="45450" spans="4:4" s="198" customFormat="1" ht="15.75" customHeight="1">
      <c r="D45450" s="199"/>
    </row>
    <row r="45452" spans="4:4" s="198" customFormat="1" ht="15.75" customHeight="1">
      <c r="D45452" s="199"/>
    </row>
    <row r="45454" spans="4:4" s="198" customFormat="1" ht="15.75" customHeight="1">
      <c r="D45454" s="199"/>
    </row>
    <row r="45456" spans="4:4" s="198" customFormat="1" ht="15.75" customHeight="1">
      <c r="D45456" s="199"/>
    </row>
    <row r="45458" spans="4:4" s="198" customFormat="1" ht="15.75" customHeight="1">
      <c r="D45458" s="199"/>
    </row>
    <row r="45460" spans="4:4" s="198" customFormat="1" ht="15.75" customHeight="1">
      <c r="D45460" s="199"/>
    </row>
    <row r="45462" spans="4:4" s="198" customFormat="1" ht="15.75" customHeight="1">
      <c r="D45462" s="199"/>
    </row>
    <row r="45464" spans="4:4" s="198" customFormat="1" ht="15.75" customHeight="1">
      <c r="D45464" s="199"/>
    </row>
    <row r="45466" spans="4:4" s="198" customFormat="1" ht="15.75" customHeight="1">
      <c r="D45466" s="199"/>
    </row>
    <row r="45468" spans="4:4" s="198" customFormat="1" ht="15.75" customHeight="1">
      <c r="D45468" s="199"/>
    </row>
    <row r="45470" spans="4:4" s="198" customFormat="1" ht="15.75" customHeight="1">
      <c r="D45470" s="199"/>
    </row>
    <row r="45472" spans="4:4" s="198" customFormat="1" ht="15.75" customHeight="1">
      <c r="D45472" s="199"/>
    </row>
    <row r="45474" spans="4:4" s="198" customFormat="1" ht="15.75" customHeight="1">
      <c r="D45474" s="199"/>
    </row>
    <row r="45476" spans="4:4" s="198" customFormat="1" ht="15.75" customHeight="1">
      <c r="D45476" s="199"/>
    </row>
    <row r="45478" spans="4:4" s="198" customFormat="1" ht="15.75" customHeight="1">
      <c r="D45478" s="199"/>
    </row>
    <row r="45480" spans="4:4" s="198" customFormat="1" ht="15.75" customHeight="1">
      <c r="D45480" s="199"/>
    </row>
    <row r="45482" spans="4:4" s="198" customFormat="1" ht="15.75" customHeight="1">
      <c r="D45482" s="199"/>
    </row>
    <row r="45484" spans="4:4" s="198" customFormat="1" ht="15.75" customHeight="1">
      <c r="D45484" s="199"/>
    </row>
    <row r="45486" spans="4:4" s="198" customFormat="1" ht="15.75" customHeight="1">
      <c r="D45486" s="199"/>
    </row>
    <row r="45488" spans="4:4" s="198" customFormat="1" ht="15.75" customHeight="1">
      <c r="D45488" s="199"/>
    </row>
    <row r="45490" spans="4:4" s="198" customFormat="1" ht="15.75" customHeight="1">
      <c r="D45490" s="199"/>
    </row>
    <row r="45492" spans="4:4" s="198" customFormat="1" ht="15.75" customHeight="1">
      <c r="D45492" s="199"/>
    </row>
    <row r="45494" spans="4:4" s="198" customFormat="1" ht="15.75" customHeight="1">
      <c r="D45494" s="199"/>
    </row>
    <row r="45496" spans="4:4" s="198" customFormat="1" ht="15.75" customHeight="1">
      <c r="D45496" s="199"/>
    </row>
    <row r="45498" spans="4:4" s="198" customFormat="1" ht="15.75" customHeight="1">
      <c r="D45498" s="199"/>
    </row>
    <row r="45500" spans="4:4" s="198" customFormat="1" ht="15.75" customHeight="1">
      <c r="D45500" s="199"/>
    </row>
    <row r="45502" spans="4:4" s="198" customFormat="1" ht="15.75" customHeight="1">
      <c r="D45502" s="199"/>
    </row>
    <row r="45504" spans="4:4" s="198" customFormat="1" ht="15.75" customHeight="1">
      <c r="D45504" s="199"/>
    </row>
    <row r="45506" spans="4:4" s="198" customFormat="1" ht="15.75" customHeight="1">
      <c r="D45506" s="199"/>
    </row>
    <row r="45508" spans="4:4" s="198" customFormat="1" ht="15.75" customHeight="1">
      <c r="D45508" s="199"/>
    </row>
    <row r="45510" spans="4:4" s="198" customFormat="1" ht="15.75" customHeight="1">
      <c r="D45510" s="199"/>
    </row>
    <row r="45512" spans="4:4" s="198" customFormat="1" ht="15.75" customHeight="1">
      <c r="D45512" s="199"/>
    </row>
    <row r="45514" spans="4:4" s="198" customFormat="1" ht="15.75" customHeight="1">
      <c r="D45514" s="199"/>
    </row>
    <row r="45516" spans="4:4" s="198" customFormat="1" ht="15.75" customHeight="1">
      <c r="D45516" s="199"/>
    </row>
    <row r="45518" spans="4:4" s="198" customFormat="1" ht="15.75" customHeight="1">
      <c r="D45518" s="199"/>
    </row>
    <row r="45520" spans="4:4" s="198" customFormat="1" ht="15.75" customHeight="1">
      <c r="D45520" s="199"/>
    </row>
    <row r="45522" spans="4:4" s="198" customFormat="1" ht="15.75" customHeight="1">
      <c r="D45522" s="199"/>
    </row>
    <row r="45524" spans="4:4" s="198" customFormat="1" ht="15.75" customHeight="1">
      <c r="D45524" s="199"/>
    </row>
    <row r="45526" spans="4:4" s="198" customFormat="1" ht="15.75" customHeight="1">
      <c r="D45526" s="199"/>
    </row>
    <row r="45528" spans="4:4" s="198" customFormat="1" ht="15.75" customHeight="1">
      <c r="D45528" s="199"/>
    </row>
    <row r="45530" spans="4:4" s="198" customFormat="1" ht="15.75" customHeight="1">
      <c r="D45530" s="199"/>
    </row>
    <row r="45532" spans="4:4" s="198" customFormat="1" ht="15.75" customHeight="1">
      <c r="D45532" s="199"/>
    </row>
    <row r="45534" spans="4:4" s="198" customFormat="1" ht="15.75" customHeight="1">
      <c r="D45534" s="199"/>
    </row>
    <row r="45536" spans="4:4" s="198" customFormat="1" ht="15.75" customHeight="1">
      <c r="D45536" s="199"/>
    </row>
    <row r="45538" spans="4:4" s="198" customFormat="1" ht="15.75" customHeight="1">
      <c r="D45538" s="199"/>
    </row>
    <row r="45540" spans="4:4" s="198" customFormat="1" ht="15.75" customHeight="1">
      <c r="D45540" s="199"/>
    </row>
    <row r="45542" spans="4:4" s="198" customFormat="1" ht="15.75" customHeight="1">
      <c r="D45542" s="199"/>
    </row>
    <row r="45544" spans="4:4" s="198" customFormat="1" ht="15.75" customHeight="1">
      <c r="D45544" s="199"/>
    </row>
    <row r="45546" spans="4:4" s="198" customFormat="1" ht="15.75" customHeight="1">
      <c r="D45546" s="199"/>
    </row>
    <row r="45548" spans="4:4" s="198" customFormat="1" ht="15.75" customHeight="1">
      <c r="D45548" s="199"/>
    </row>
    <row r="45550" spans="4:4" s="198" customFormat="1" ht="15.75" customHeight="1">
      <c r="D45550" s="199"/>
    </row>
    <row r="45552" spans="4:4" s="198" customFormat="1" ht="15.75" customHeight="1">
      <c r="D45552" s="199"/>
    </row>
    <row r="45554" spans="4:4" s="198" customFormat="1" ht="15.75" customHeight="1">
      <c r="D45554" s="199"/>
    </row>
    <row r="45556" spans="4:4" s="198" customFormat="1" ht="15.75" customHeight="1">
      <c r="D45556" s="199"/>
    </row>
    <row r="45558" spans="4:4" s="198" customFormat="1" ht="15.75" customHeight="1">
      <c r="D45558" s="199"/>
    </row>
    <row r="45560" spans="4:4" s="198" customFormat="1" ht="15.75" customHeight="1">
      <c r="D45560" s="199"/>
    </row>
    <row r="45562" spans="4:4" s="198" customFormat="1" ht="15.75" customHeight="1">
      <c r="D45562" s="199"/>
    </row>
    <row r="45564" spans="4:4" s="198" customFormat="1" ht="15.75" customHeight="1">
      <c r="D45564" s="199"/>
    </row>
    <row r="45566" spans="4:4" s="198" customFormat="1" ht="15.75" customHeight="1">
      <c r="D45566" s="199"/>
    </row>
    <row r="45568" spans="4:4" s="198" customFormat="1" ht="15.75" customHeight="1">
      <c r="D45568" s="199"/>
    </row>
    <row r="45570" spans="4:4" s="198" customFormat="1" ht="15.75" customHeight="1">
      <c r="D45570" s="199"/>
    </row>
    <row r="45572" spans="4:4" s="198" customFormat="1" ht="15.75" customHeight="1">
      <c r="D45572" s="199"/>
    </row>
    <row r="45574" spans="4:4" s="198" customFormat="1" ht="15.75" customHeight="1">
      <c r="D45574" s="199"/>
    </row>
    <row r="45576" spans="4:4" s="198" customFormat="1" ht="15.75" customHeight="1">
      <c r="D45576" s="199"/>
    </row>
    <row r="45578" spans="4:4" s="198" customFormat="1" ht="15.75" customHeight="1">
      <c r="D45578" s="199"/>
    </row>
    <row r="45580" spans="4:4" s="198" customFormat="1" ht="15.75" customHeight="1">
      <c r="D45580" s="199"/>
    </row>
    <row r="45582" spans="4:4" s="198" customFormat="1" ht="15.75" customHeight="1">
      <c r="D45582" s="199"/>
    </row>
    <row r="45584" spans="4:4" s="198" customFormat="1" ht="15.75" customHeight="1">
      <c r="D45584" s="199"/>
    </row>
    <row r="45586" spans="4:4" s="198" customFormat="1" ht="15.75" customHeight="1">
      <c r="D45586" s="199"/>
    </row>
    <row r="45588" spans="4:4" s="198" customFormat="1" ht="15.75" customHeight="1">
      <c r="D45588" s="199"/>
    </row>
    <row r="45590" spans="4:4" s="198" customFormat="1" ht="15.75" customHeight="1">
      <c r="D45590" s="199"/>
    </row>
    <row r="45592" spans="4:4" s="198" customFormat="1" ht="15.75" customHeight="1">
      <c r="D45592" s="199"/>
    </row>
    <row r="45594" spans="4:4" s="198" customFormat="1" ht="15.75" customHeight="1">
      <c r="D45594" s="199"/>
    </row>
    <row r="45596" spans="4:4" s="198" customFormat="1" ht="15.75" customHeight="1">
      <c r="D45596" s="199"/>
    </row>
    <row r="45598" spans="4:4" s="198" customFormat="1" ht="15.75" customHeight="1">
      <c r="D45598" s="199"/>
    </row>
    <row r="45600" spans="4:4" s="198" customFormat="1" ht="15.75" customHeight="1">
      <c r="D45600" s="199"/>
    </row>
    <row r="45602" spans="4:4" s="198" customFormat="1" ht="15.75" customHeight="1">
      <c r="D45602" s="199"/>
    </row>
    <row r="45604" spans="4:4" s="198" customFormat="1" ht="15.75" customHeight="1">
      <c r="D45604" s="199"/>
    </row>
    <row r="45606" spans="4:4" s="198" customFormat="1" ht="15.75" customHeight="1">
      <c r="D45606" s="199"/>
    </row>
    <row r="45608" spans="4:4" s="198" customFormat="1" ht="15.75" customHeight="1">
      <c r="D45608" s="199"/>
    </row>
    <row r="45610" spans="4:4" s="198" customFormat="1" ht="15.75" customHeight="1">
      <c r="D45610" s="199"/>
    </row>
    <row r="45612" spans="4:4" s="198" customFormat="1" ht="15.75" customHeight="1">
      <c r="D45612" s="199"/>
    </row>
    <row r="45614" spans="4:4" s="198" customFormat="1" ht="15.75" customHeight="1">
      <c r="D45614" s="199"/>
    </row>
    <row r="45616" spans="4:4" s="198" customFormat="1" ht="15.75" customHeight="1">
      <c r="D45616" s="199"/>
    </row>
    <row r="45618" spans="4:4" s="198" customFormat="1" ht="15.75" customHeight="1">
      <c r="D45618" s="199"/>
    </row>
    <row r="45620" spans="4:4" s="198" customFormat="1" ht="15.75" customHeight="1">
      <c r="D45620" s="199"/>
    </row>
    <row r="45622" spans="4:4" s="198" customFormat="1" ht="15.75" customHeight="1">
      <c r="D45622" s="199"/>
    </row>
    <row r="45624" spans="4:4" s="198" customFormat="1" ht="15.75" customHeight="1">
      <c r="D45624" s="199"/>
    </row>
    <row r="45626" spans="4:4" s="198" customFormat="1" ht="15.75" customHeight="1">
      <c r="D45626" s="199"/>
    </row>
    <row r="45628" spans="4:4" s="198" customFormat="1" ht="15.75" customHeight="1">
      <c r="D45628" s="199"/>
    </row>
    <row r="45630" spans="4:4" s="198" customFormat="1" ht="15.75" customHeight="1">
      <c r="D45630" s="199"/>
    </row>
    <row r="45632" spans="4:4" s="198" customFormat="1" ht="15.75" customHeight="1">
      <c r="D45632" s="199"/>
    </row>
    <row r="45634" spans="4:4" s="198" customFormat="1" ht="15.75" customHeight="1">
      <c r="D45634" s="199"/>
    </row>
    <row r="45636" spans="4:4" s="198" customFormat="1" ht="15.75" customHeight="1">
      <c r="D45636" s="199"/>
    </row>
    <row r="45638" spans="4:4" s="198" customFormat="1" ht="15.75" customHeight="1">
      <c r="D45638" s="199"/>
    </row>
    <row r="45640" spans="4:4" s="198" customFormat="1" ht="15.75" customHeight="1">
      <c r="D45640" s="199"/>
    </row>
    <row r="45642" spans="4:4" s="198" customFormat="1" ht="15.75" customHeight="1">
      <c r="D45642" s="199"/>
    </row>
    <row r="45644" spans="4:4" s="198" customFormat="1" ht="15.75" customHeight="1">
      <c r="D45644" s="199"/>
    </row>
    <row r="45646" spans="4:4" s="198" customFormat="1" ht="15.75" customHeight="1">
      <c r="D45646" s="199"/>
    </row>
    <row r="45648" spans="4:4" s="198" customFormat="1" ht="15.75" customHeight="1">
      <c r="D45648" s="199"/>
    </row>
    <row r="45650" spans="4:4" s="198" customFormat="1" ht="15.75" customHeight="1">
      <c r="D45650" s="199"/>
    </row>
    <row r="45652" spans="4:4" s="198" customFormat="1" ht="15.75" customHeight="1">
      <c r="D45652" s="199"/>
    </row>
    <row r="45654" spans="4:4" s="198" customFormat="1" ht="15.75" customHeight="1">
      <c r="D45654" s="199"/>
    </row>
    <row r="45656" spans="4:4" s="198" customFormat="1" ht="15.75" customHeight="1">
      <c r="D45656" s="199"/>
    </row>
    <row r="45658" spans="4:4" s="198" customFormat="1" ht="15.75" customHeight="1">
      <c r="D45658" s="199"/>
    </row>
    <row r="45660" spans="4:4" s="198" customFormat="1" ht="15.75" customHeight="1">
      <c r="D45660" s="199"/>
    </row>
    <row r="45662" spans="4:4" s="198" customFormat="1" ht="15.75" customHeight="1">
      <c r="D45662" s="199"/>
    </row>
    <row r="45664" spans="4:4" s="198" customFormat="1" ht="15.75" customHeight="1">
      <c r="D45664" s="199"/>
    </row>
    <row r="45666" spans="4:4" s="198" customFormat="1" ht="15.75" customHeight="1">
      <c r="D45666" s="199"/>
    </row>
    <row r="45668" spans="4:4" s="198" customFormat="1" ht="15.75" customHeight="1">
      <c r="D45668" s="199"/>
    </row>
    <row r="45670" spans="4:4" s="198" customFormat="1" ht="15.75" customHeight="1">
      <c r="D45670" s="199"/>
    </row>
    <row r="45672" spans="4:4" s="198" customFormat="1" ht="15.75" customHeight="1">
      <c r="D45672" s="199"/>
    </row>
    <row r="45674" spans="4:4" s="198" customFormat="1" ht="15.75" customHeight="1">
      <c r="D45674" s="199"/>
    </row>
    <row r="45676" spans="4:4" s="198" customFormat="1" ht="15.75" customHeight="1">
      <c r="D45676" s="199"/>
    </row>
    <row r="45678" spans="4:4" s="198" customFormat="1" ht="15.75" customHeight="1">
      <c r="D45678" s="199"/>
    </row>
    <row r="45680" spans="4:4" s="198" customFormat="1" ht="15.75" customHeight="1">
      <c r="D45680" s="199"/>
    </row>
    <row r="45682" spans="4:4" s="198" customFormat="1" ht="15.75" customHeight="1">
      <c r="D45682" s="199"/>
    </row>
    <row r="45684" spans="4:4" s="198" customFormat="1" ht="15.75" customHeight="1">
      <c r="D45684" s="199"/>
    </row>
    <row r="45686" spans="4:4" s="198" customFormat="1" ht="15.75" customHeight="1">
      <c r="D45686" s="199"/>
    </row>
    <row r="45688" spans="4:4" s="198" customFormat="1" ht="15.75" customHeight="1">
      <c r="D45688" s="199"/>
    </row>
    <row r="45690" spans="4:4" s="198" customFormat="1" ht="15.75" customHeight="1">
      <c r="D45690" s="199"/>
    </row>
    <row r="45692" spans="4:4" s="198" customFormat="1" ht="15.75" customHeight="1">
      <c r="D45692" s="199"/>
    </row>
    <row r="45694" spans="4:4" s="198" customFormat="1" ht="15.75" customHeight="1">
      <c r="D45694" s="199"/>
    </row>
    <row r="45696" spans="4:4" s="198" customFormat="1" ht="15.75" customHeight="1">
      <c r="D45696" s="199"/>
    </row>
    <row r="45698" spans="4:4" s="198" customFormat="1" ht="15.75" customHeight="1">
      <c r="D45698" s="199"/>
    </row>
    <row r="45700" spans="4:4" s="198" customFormat="1" ht="15.75" customHeight="1">
      <c r="D45700" s="199"/>
    </row>
    <row r="45702" spans="4:4" s="198" customFormat="1" ht="15.75" customHeight="1">
      <c r="D45702" s="199"/>
    </row>
    <row r="45704" spans="4:4" s="198" customFormat="1" ht="15.75" customHeight="1">
      <c r="D45704" s="199"/>
    </row>
    <row r="45706" spans="4:4" s="198" customFormat="1" ht="15.75" customHeight="1">
      <c r="D45706" s="199"/>
    </row>
    <row r="45708" spans="4:4" s="198" customFormat="1" ht="15.75" customHeight="1">
      <c r="D45708" s="199"/>
    </row>
    <row r="45710" spans="4:4" s="198" customFormat="1" ht="15.75" customHeight="1">
      <c r="D45710" s="199"/>
    </row>
    <row r="45712" spans="4:4" s="198" customFormat="1" ht="15.75" customHeight="1">
      <c r="D45712" s="199"/>
    </row>
    <row r="45714" spans="4:4" s="198" customFormat="1" ht="15.75" customHeight="1">
      <c r="D45714" s="199"/>
    </row>
    <row r="45716" spans="4:4" s="198" customFormat="1" ht="15.75" customHeight="1">
      <c r="D45716" s="199"/>
    </row>
    <row r="45718" spans="4:4" s="198" customFormat="1" ht="15.75" customHeight="1">
      <c r="D45718" s="199"/>
    </row>
    <row r="45720" spans="4:4" s="198" customFormat="1" ht="15.75" customHeight="1">
      <c r="D45720" s="199"/>
    </row>
    <row r="45722" spans="4:4" s="198" customFormat="1" ht="15.75" customHeight="1">
      <c r="D45722" s="199"/>
    </row>
    <row r="45724" spans="4:4" s="198" customFormat="1" ht="15.75" customHeight="1">
      <c r="D45724" s="199"/>
    </row>
    <row r="45726" spans="4:4" s="198" customFormat="1" ht="15.75" customHeight="1">
      <c r="D45726" s="199"/>
    </row>
    <row r="45728" spans="4:4" s="198" customFormat="1" ht="15.75" customHeight="1">
      <c r="D45728" s="199"/>
    </row>
    <row r="45730" spans="4:4" s="198" customFormat="1" ht="15.75" customHeight="1">
      <c r="D45730" s="199"/>
    </row>
    <row r="45732" spans="4:4" s="198" customFormat="1" ht="15.75" customHeight="1">
      <c r="D45732" s="199"/>
    </row>
    <row r="45734" spans="4:4" s="198" customFormat="1" ht="15.75" customHeight="1">
      <c r="D45734" s="199"/>
    </row>
    <row r="45736" spans="4:4" s="198" customFormat="1" ht="15.75" customHeight="1">
      <c r="D45736" s="199"/>
    </row>
    <row r="45738" spans="4:4" s="198" customFormat="1" ht="15.75" customHeight="1">
      <c r="D45738" s="199"/>
    </row>
    <row r="45740" spans="4:4" s="198" customFormat="1" ht="15.75" customHeight="1">
      <c r="D45740" s="199"/>
    </row>
    <row r="45742" spans="4:4" s="198" customFormat="1" ht="15.75" customHeight="1">
      <c r="D45742" s="199"/>
    </row>
    <row r="45744" spans="4:4" s="198" customFormat="1" ht="15.75" customHeight="1">
      <c r="D45744" s="199"/>
    </row>
    <row r="45746" spans="4:4" s="198" customFormat="1" ht="15.75" customHeight="1">
      <c r="D45746" s="199"/>
    </row>
    <row r="45748" spans="4:4" s="198" customFormat="1" ht="15.75" customHeight="1">
      <c r="D45748" s="199"/>
    </row>
    <row r="45750" spans="4:4" s="198" customFormat="1" ht="15.75" customHeight="1">
      <c r="D45750" s="199"/>
    </row>
    <row r="45752" spans="4:4" s="198" customFormat="1" ht="15.75" customHeight="1">
      <c r="D45752" s="199"/>
    </row>
    <row r="45754" spans="4:4" s="198" customFormat="1" ht="15.75" customHeight="1">
      <c r="D45754" s="199"/>
    </row>
    <row r="45756" spans="4:4" s="198" customFormat="1" ht="15.75" customHeight="1">
      <c r="D45756" s="199"/>
    </row>
    <row r="45758" spans="4:4" s="198" customFormat="1" ht="15.75" customHeight="1">
      <c r="D45758" s="199"/>
    </row>
    <row r="45760" spans="4:4" s="198" customFormat="1" ht="15.75" customHeight="1">
      <c r="D45760" s="199"/>
    </row>
    <row r="45762" spans="4:4" s="198" customFormat="1" ht="15.75" customHeight="1">
      <c r="D45762" s="199"/>
    </row>
    <row r="45764" spans="4:4" s="198" customFormat="1" ht="15.75" customHeight="1">
      <c r="D45764" s="199"/>
    </row>
    <row r="45766" spans="4:4" s="198" customFormat="1" ht="15.75" customHeight="1">
      <c r="D45766" s="199"/>
    </row>
    <row r="45768" spans="4:4" s="198" customFormat="1" ht="15.75" customHeight="1">
      <c r="D45768" s="199"/>
    </row>
    <row r="45770" spans="4:4" s="198" customFormat="1" ht="15.75" customHeight="1">
      <c r="D45770" s="199"/>
    </row>
    <row r="45772" spans="4:4" s="198" customFormat="1" ht="15.75" customHeight="1">
      <c r="D45772" s="199"/>
    </row>
    <row r="45774" spans="4:4" s="198" customFormat="1" ht="15.75" customHeight="1">
      <c r="D45774" s="199"/>
    </row>
    <row r="45776" spans="4:4" s="198" customFormat="1" ht="15.75" customHeight="1">
      <c r="D45776" s="199"/>
    </row>
    <row r="45778" spans="4:4" s="198" customFormat="1" ht="15.75" customHeight="1">
      <c r="D45778" s="199"/>
    </row>
    <row r="45780" spans="4:4" s="198" customFormat="1" ht="15.75" customHeight="1">
      <c r="D45780" s="199"/>
    </row>
    <row r="45782" spans="4:4" s="198" customFormat="1" ht="15.75" customHeight="1">
      <c r="D45782" s="199"/>
    </row>
    <row r="45784" spans="4:4" s="198" customFormat="1" ht="15.75" customHeight="1">
      <c r="D45784" s="199"/>
    </row>
    <row r="45786" spans="4:4" s="198" customFormat="1" ht="15.75" customHeight="1">
      <c r="D45786" s="199"/>
    </row>
    <row r="45788" spans="4:4" s="198" customFormat="1" ht="15.75" customHeight="1">
      <c r="D45788" s="199"/>
    </row>
    <row r="45790" spans="4:4" s="198" customFormat="1" ht="15.75" customHeight="1">
      <c r="D45790" s="199"/>
    </row>
    <row r="45792" spans="4:4" s="198" customFormat="1" ht="15.75" customHeight="1">
      <c r="D45792" s="199"/>
    </row>
    <row r="45794" spans="4:4" s="198" customFormat="1" ht="15.75" customHeight="1">
      <c r="D45794" s="199"/>
    </row>
    <row r="45796" spans="4:4" s="198" customFormat="1" ht="15.75" customHeight="1">
      <c r="D45796" s="199"/>
    </row>
    <row r="45798" spans="4:4" s="198" customFormat="1" ht="15.75" customHeight="1">
      <c r="D45798" s="199"/>
    </row>
    <row r="45800" spans="4:4" s="198" customFormat="1" ht="15.75" customHeight="1">
      <c r="D45800" s="199"/>
    </row>
    <row r="45802" spans="4:4" s="198" customFormat="1" ht="15.75" customHeight="1">
      <c r="D45802" s="199"/>
    </row>
    <row r="45804" spans="4:4" s="198" customFormat="1" ht="15.75" customHeight="1">
      <c r="D45804" s="199"/>
    </row>
    <row r="45806" spans="4:4" s="198" customFormat="1" ht="15.75" customHeight="1">
      <c r="D45806" s="199"/>
    </row>
    <row r="45808" spans="4:4" s="198" customFormat="1" ht="15.75" customHeight="1">
      <c r="D45808" s="199"/>
    </row>
    <row r="45810" spans="4:4" s="198" customFormat="1" ht="15.75" customHeight="1">
      <c r="D45810" s="199"/>
    </row>
    <row r="45812" spans="4:4" s="198" customFormat="1" ht="15.75" customHeight="1">
      <c r="D45812" s="199"/>
    </row>
    <row r="45814" spans="4:4" s="198" customFormat="1" ht="15.75" customHeight="1">
      <c r="D45814" s="199"/>
    </row>
    <row r="45816" spans="4:4" s="198" customFormat="1" ht="15.75" customHeight="1">
      <c r="D45816" s="199"/>
    </row>
    <row r="45818" spans="4:4" s="198" customFormat="1" ht="15.75" customHeight="1">
      <c r="D45818" s="199"/>
    </row>
    <row r="45820" spans="4:4" s="198" customFormat="1" ht="15.75" customHeight="1">
      <c r="D45820" s="199"/>
    </row>
    <row r="45822" spans="4:4" s="198" customFormat="1" ht="15.75" customHeight="1">
      <c r="D45822" s="199"/>
    </row>
    <row r="45824" spans="4:4" s="198" customFormat="1" ht="15.75" customHeight="1">
      <c r="D45824" s="199"/>
    </row>
    <row r="45826" spans="4:4" s="198" customFormat="1" ht="15.75" customHeight="1">
      <c r="D45826" s="199"/>
    </row>
    <row r="45828" spans="4:4" s="198" customFormat="1" ht="15.75" customHeight="1">
      <c r="D45828" s="199"/>
    </row>
    <row r="45830" spans="4:4" s="198" customFormat="1" ht="15.75" customHeight="1">
      <c r="D45830" s="199"/>
    </row>
    <row r="45832" spans="4:4" s="198" customFormat="1" ht="15.75" customHeight="1">
      <c r="D45832" s="199"/>
    </row>
    <row r="45834" spans="4:4" s="198" customFormat="1" ht="15.75" customHeight="1">
      <c r="D45834" s="199"/>
    </row>
    <row r="45836" spans="4:4" s="198" customFormat="1" ht="15.75" customHeight="1">
      <c r="D45836" s="199"/>
    </row>
    <row r="45838" spans="4:4" s="198" customFormat="1" ht="15.75" customHeight="1">
      <c r="D45838" s="199"/>
    </row>
    <row r="45840" spans="4:4" s="198" customFormat="1" ht="15.75" customHeight="1">
      <c r="D45840" s="199"/>
    </row>
    <row r="45842" spans="4:4" s="198" customFormat="1" ht="15.75" customHeight="1">
      <c r="D45842" s="199"/>
    </row>
    <row r="45844" spans="4:4" s="198" customFormat="1" ht="15.75" customHeight="1">
      <c r="D45844" s="199"/>
    </row>
    <row r="45846" spans="4:4" s="198" customFormat="1" ht="15.75" customHeight="1">
      <c r="D45846" s="199"/>
    </row>
    <row r="45848" spans="4:4" s="198" customFormat="1" ht="15.75" customHeight="1">
      <c r="D45848" s="199"/>
    </row>
    <row r="45850" spans="4:4" s="198" customFormat="1" ht="15.75" customHeight="1">
      <c r="D45850" s="199"/>
    </row>
    <row r="45852" spans="4:4" s="198" customFormat="1" ht="15.75" customHeight="1">
      <c r="D45852" s="199"/>
    </row>
    <row r="45854" spans="4:4" s="198" customFormat="1" ht="15.75" customHeight="1">
      <c r="D45854" s="199"/>
    </row>
    <row r="45856" spans="4:4" s="198" customFormat="1" ht="15.75" customHeight="1">
      <c r="D45856" s="199"/>
    </row>
    <row r="45858" spans="4:4" s="198" customFormat="1" ht="15.75" customHeight="1">
      <c r="D45858" s="199"/>
    </row>
    <row r="45860" spans="4:4" s="198" customFormat="1" ht="15.75" customHeight="1">
      <c r="D45860" s="199"/>
    </row>
    <row r="45862" spans="4:4" s="198" customFormat="1" ht="15.75" customHeight="1">
      <c r="D45862" s="199"/>
    </row>
    <row r="45864" spans="4:4" s="198" customFormat="1" ht="15.75" customHeight="1">
      <c r="D45864" s="199"/>
    </row>
    <row r="45866" spans="4:4" s="198" customFormat="1" ht="15.75" customHeight="1">
      <c r="D45866" s="199"/>
    </row>
    <row r="45868" spans="4:4" s="198" customFormat="1" ht="15.75" customHeight="1">
      <c r="D45868" s="199"/>
    </row>
    <row r="45870" spans="4:4" s="198" customFormat="1" ht="15.75" customHeight="1">
      <c r="D45870" s="199"/>
    </row>
    <row r="45872" spans="4:4" s="198" customFormat="1" ht="15.75" customHeight="1">
      <c r="D45872" s="199"/>
    </row>
    <row r="45874" spans="4:4" s="198" customFormat="1" ht="15.75" customHeight="1">
      <c r="D45874" s="199"/>
    </row>
    <row r="45876" spans="4:4" s="198" customFormat="1" ht="15.75" customHeight="1">
      <c r="D45876" s="199"/>
    </row>
    <row r="45878" spans="4:4" s="198" customFormat="1" ht="15.75" customHeight="1">
      <c r="D45878" s="199"/>
    </row>
    <row r="45880" spans="4:4" s="198" customFormat="1" ht="15.75" customHeight="1">
      <c r="D45880" s="199"/>
    </row>
    <row r="45882" spans="4:4" s="198" customFormat="1" ht="15.75" customHeight="1">
      <c r="D45882" s="199"/>
    </row>
    <row r="45884" spans="4:4" s="198" customFormat="1" ht="15.75" customHeight="1">
      <c r="D45884" s="199"/>
    </row>
    <row r="45886" spans="4:4" s="198" customFormat="1" ht="15.75" customHeight="1">
      <c r="D45886" s="199"/>
    </row>
    <row r="45888" spans="4:4" s="198" customFormat="1" ht="15.75" customHeight="1">
      <c r="D45888" s="199"/>
    </row>
    <row r="45890" spans="4:4" s="198" customFormat="1" ht="15.75" customHeight="1">
      <c r="D45890" s="199"/>
    </row>
    <row r="45892" spans="4:4" s="198" customFormat="1" ht="15.75" customHeight="1">
      <c r="D45892" s="199"/>
    </row>
    <row r="45894" spans="4:4" s="198" customFormat="1" ht="15.75" customHeight="1">
      <c r="D45894" s="199"/>
    </row>
    <row r="45896" spans="4:4" s="198" customFormat="1" ht="15.75" customHeight="1">
      <c r="D45896" s="199"/>
    </row>
    <row r="45898" spans="4:4" s="198" customFormat="1" ht="15.75" customHeight="1">
      <c r="D45898" s="199"/>
    </row>
    <row r="45900" spans="4:4" s="198" customFormat="1" ht="15.75" customHeight="1">
      <c r="D45900" s="199"/>
    </row>
    <row r="45902" spans="4:4" s="198" customFormat="1" ht="15.75" customHeight="1">
      <c r="D45902" s="199"/>
    </row>
    <row r="45904" spans="4:4" s="198" customFormat="1" ht="15.75" customHeight="1">
      <c r="D45904" s="199"/>
    </row>
    <row r="45906" spans="4:4" s="198" customFormat="1" ht="15.75" customHeight="1">
      <c r="D45906" s="199"/>
    </row>
    <row r="45908" spans="4:4" s="198" customFormat="1" ht="15.75" customHeight="1">
      <c r="D45908" s="199"/>
    </row>
    <row r="45910" spans="4:4" s="198" customFormat="1" ht="15.75" customHeight="1">
      <c r="D45910" s="199"/>
    </row>
    <row r="45912" spans="4:4" s="198" customFormat="1" ht="15.75" customHeight="1">
      <c r="D45912" s="199"/>
    </row>
    <row r="45914" spans="4:4" s="198" customFormat="1" ht="15.75" customHeight="1">
      <c r="D45914" s="199"/>
    </row>
    <row r="45916" spans="4:4" s="198" customFormat="1" ht="15.75" customHeight="1">
      <c r="D45916" s="199"/>
    </row>
    <row r="45918" spans="4:4" s="198" customFormat="1" ht="15.75" customHeight="1">
      <c r="D45918" s="199"/>
    </row>
    <row r="45920" spans="4:4" s="198" customFormat="1" ht="15.75" customHeight="1">
      <c r="D45920" s="199"/>
    </row>
    <row r="45922" spans="4:4" s="198" customFormat="1" ht="15.75" customHeight="1">
      <c r="D45922" s="199"/>
    </row>
    <row r="45924" spans="4:4" s="198" customFormat="1" ht="15.75" customHeight="1">
      <c r="D45924" s="199"/>
    </row>
    <row r="45926" spans="4:4" s="198" customFormat="1" ht="15.75" customHeight="1">
      <c r="D45926" s="199"/>
    </row>
    <row r="45928" spans="4:4" s="198" customFormat="1" ht="15.75" customHeight="1">
      <c r="D45928" s="199"/>
    </row>
    <row r="45930" spans="4:4" s="198" customFormat="1" ht="15.75" customHeight="1">
      <c r="D45930" s="199"/>
    </row>
    <row r="45932" spans="4:4" s="198" customFormat="1" ht="15.75" customHeight="1">
      <c r="D45932" s="199"/>
    </row>
    <row r="45934" spans="4:4" s="198" customFormat="1" ht="15.75" customHeight="1">
      <c r="D45934" s="199"/>
    </row>
    <row r="45936" spans="4:4" s="198" customFormat="1" ht="15.75" customHeight="1">
      <c r="D45936" s="199"/>
    </row>
    <row r="45938" spans="4:4" s="198" customFormat="1" ht="15.75" customHeight="1">
      <c r="D45938" s="199"/>
    </row>
    <row r="45940" spans="4:4" s="198" customFormat="1" ht="15.75" customHeight="1">
      <c r="D45940" s="199"/>
    </row>
    <row r="45942" spans="4:4" s="198" customFormat="1" ht="15.75" customHeight="1">
      <c r="D45942" s="199"/>
    </row>
    <row r="45944" spans="4:4" s="198" customFormat="1" ht="15.75" customHeight="1">
      <c r="D45944" s="199"/>
    </row>
    <row r="45946" spans="4:4" s="198" customFormat="1" ht="15.75" customHeight="1">
      <c r="D45946" s="199"/>
    </row>
    <row r="45948" spans="4:4" s="198" customFormat="1" ht="15.75" customHeight="1">
      <c r="D45948" s="199"/>
    </row>
    <row r="45950" spans="4:4" s="198" customFormat="1" ht="15.75" customHeight="1">
      <c r="D45950" s="199"/>
    </row>
    <row r="45952" spans="4:4" s="198" customFormat="1" ht="15.75" customHeight="1">
      <c r="D45952" s="199"/>
    </row>
    <row r="45954" spans="4:4" s="198" customFormat="1" ht="15.75" customHeight="1">
      <c r="D45954" s="199"/>
    </row>
    <row r="45956" spans="4:4" s="198" customFormat="1" ht="15.75" customHeight="1">
      <c r="D45956" s="199"/>
    </row>
    <row r="45958" spans="4:4" s="198" customFormat="1" ht="15.75" customHeight="1">
      <c r="D45958" s="199"/>
    </row>
    <row r="45960" spans="4:4" s="198" customFormat="1" ht="15.75" customHeight="1">
      <c r="D45960" s="199"/>
    </row>
    <row r="45962" spans="4:4" s="198" customFormat="1" ht="15.75" customHeight="1">
      <c r="D45962" s="199"/>
    </row>
    <row r="45964" spans="4:4" s="198" customFormat="1" ht="15.75" customHeight="1">
      <c r="D45964" s="199"/>
    </row>
    <row r="45966" spans="4:4" s="198" customFormat="1" ht="15.75" customHeight="1">
      <c r="D45966" s="199"/>
    </row>
    <row r="45968" spans="4:4" s="198" customFormat="1" ht="15.75" customHeight="1">
      <c r="D45968" s="199"/>
    </row>
    <row r="45970" spans="4:4" s="198" customFormat="1" ht="15.75" customHeight="1">
      <c r="D45970" s="199"/>
    </row>
    <row r="45972" spans="4:4" s="198" customFormat="1" ht="15.75" customHeight="1">
      <c r="D45972" s="199"/>
    </row>
    <row r="45974" spans="4:4" s="198" customFormat="1" ht="15.75" customHeight="1">
      <c r="D45974" s="199"/>
    </row>
    <row r="45976" spans="4:4" s="198" customFormat="1" ht="15.75" customHeight="1">
      <c r="D45976" s="199"/>
    </row>
    <row r="45978" spans="4:4" s="198" customFormat="1" ht="15.75" customHeight="1">
      <c r="D45978" s="199"/>
    </row>
    <row r="45980" spans="4:4" s="198" customFormat="1" ht="15.75" customHeight="1">
      <c r="D45980" s="199"/>
    </row>
    <row r="45982" spans="4:4" s="198" customFormat="1" ht="15.75" customHeight="1">
      <c r="D45982" s="199"/>
    </row>
    <row r="45984" spans="4:4" s="198" customFormat="1" ht="15.75" customHeight="1">
      <c r="D45984" s="199"/>
    </row>
    <row r="45986" spans="4:4" s="198" customFormat="1" ht="15.75" customHeight="1">
      <c r="D45986" s="199"/>
    </row>
    <row r="45988" spans="4:4" s="198" customFormat="1" ht="15.75" customHeight="1">
      <c r="D45988" s="199"/>
    </row>
    <row r="45990" spans="4:4" s="198" customFormat="1" ht="15.75" customHeight="1">
      <c r="D45990" s="199"/>
    </row>
    <row r="45992" spans="4:4" s="198" customFormat="1" ht="15.75" customHeight="1">
      <c r="D45992" s="199"/>
    </row>
    <row r="45994" spans="4:4" s="198" customFormat="1" ht="15.75" customHeight="1">
      <c r="D45994" s="199"/>
    </row>
    <row r="45996" spans="4:4" s="198" customFormat="1" ht="15.75" customHeight="1">
      <c r="D45996" s="199"/>
    </row>
    <row r="45998" spans="4:4" s="198" customFormat="1" ht="15.75" customHeight="1">
      <c r="D45998" s="199"/>
    </row>
    <row r="46000" spans="4:4" s="198" customFormat="1" ht="15.75" customHeight="1">
      <c r="D46000" s="199"/>
    </row>
    <row r="46002" spans="4:4" s="198" customFormat="1" ht="15.75" customHeight="1">
      <c r="D46002" s="199"/>
    </row>
    <row r="46004" spans="4:4" s="198" customFormat="1" ht="15.75" customHeight="1">
      <c r="D46004" s="199"/>
    </row>
    <row r="46006" spans="4:4" s="198" customFormat="1" ht="15.75" customHeight="1">
      <c r="D46006" s="199"/>
    </row>
    <row r="46008" spans="4:4" s="198" customFormat="1" ht="15.75" customHeight="1">
      <c r="D46008" s="199"/>
    </row>
    <row r="46010" spans="4:4" s="198" customFormat="1" ht="15.75" customHeight="1">
      <c r="D46010" s="199"/>
    </row>
    <row r="46012" spans="4:4" s="198" customFormat="1" ht="15.75" customHeight="1">
      <c r="D46012" s="199"/>
    </row>
    <row r="46014" spans="4:4" s="198" customFormat="1" ht="15.75" customHeight="1">
      <c r="D46014" s="199"/>
    </row>
    <row r="46016" spans="4:4" s="198" customFormat="1" ht="15.75" customHeight="1">
      <c r="D46016" s="199"/>
    </row>
    <row r="46018" spans="4:4" s="198" customFormat="1" ht="15.75" customHeight="1">
      <c r="D46018" s="199"/>
    </row>
    <row r="46020" spans="4:4" s="198" customFormat="1" ht="15.75" customHeight="1">
      <c r="D46020" s="199"/>
    </row>
    <row r="46022" spans="4:4" s="198" customFormat="1" ht="15.75" customHeight="1">
      <c r="D46022" s="199"/>
    </row>
    <row r="46024" spans="4:4" s="198" customFormat="1" ht="15.75" customHeight="1">
      <c r="D46024" s="199"/>
    </row>
    <row r="46026" spans="4:4" s="198" customFormat="1" ht="15.75" customHeight="1">
      <c r="D46026" s="199"/>
    </row>
    <row r="46028" spans="4:4" s="198" customFormat="1" ht="15.75" customHeight="1">
      <c r="D46028" s="199"/>
    </row>
    <row r="46030" spans="4:4" s="198" customFormat="1" ht="15.75" customHeight="1">
      <c r="D46030" s="199"/>
    </row>
    <row r="46032" spans="4:4" s="198" customFormat="1" ht="15.75" customHeight="1">
      <c r="D46032" s="199"/>
    </row>
    <row r="46034" spans="4:4" s="198" customFormat="1" ht="15.75" customHeight="1">
      <c r="D46034" s="199"/>
    </row>
    <row r="46036" spans="4:4" s="198" customFormat="1" ht="15.75" customHeight="1">
      <c r="D46036" s="199"/>
    </row>
    <row r="46038" spans="4:4" s="198" customFormat="1" ht="15.75" customHeight="1">
      <c r="D46038" s="199"/>
    </row>
    <row r="46040" spans="4:4" s="198" customFormat="1" ht="15.75" customHeight="1">
      <c r="D46040" s="199"/>
    </row>
    <row r="46042" spans="4:4" s="198" customFormat="1" ht="15.75" customHeight="1">
      <c r="D46042" s="199"/>
    </row>
    <row r="46044" spans="4:4" s="198" customFormat="1" ht="15.75" customHeight="1">
      <c r="D46044" s="199"/>
    </row>
    <row r="46046" spans="4:4" s="198" customFormat="1" ht="15.75" customHeight="1">
      <c r="D46046" s="199"/>
    </row>
    <row r="46048" spans="4:4" s="198" customFormat="1" ht="15.75" customHeight="1">
      <c r="D46048" s="199"/>
    </row>
    <row r="46050" spans="4:4" s="198" customFormat="1" ht="15.75" customHeight="1">
      <c r="D46050" s="199"/>
    </row>
    <row r="46052" spans="4:4" s="198" customFormat="1" ht="15.75" customHeight="1">
      <c r="D46052" s="199"/>
    </row>
    <row r="46054" spans="4:4" s="198" customFormat="1" ht="15.75" customHeight="1">
      <c r="D46054" s="199"/>
    </row>
    <row r="46056" spans="4:4" s="198" customFormat="1" ht="15.75" customHeight="1">
      <c r="D46056" s="199"/>
    </row>
    <row r="46058" spans="4:4" s="198" customFormat="1" ht="15.75" customHeight="1">
      <c r="D46058" s="199"/>
    </row>
    <row r="46060" spans="4:4" s="198" customFormat="1" ht="15.75" customHeight="1">
      <c r="D46060" s="199"/>
    </row>
    <row r="46062" spans="4:4" s="198" customFormat="1" ht="15.75" customHeight="1">
      <c r="D46062" s="199"/>
    </row>
    <row r="46064" spans="4:4" s="198" customFormat="1" ht="15.75" customHeight="1">
      <c r="D46064" s="199"/>
    </row>
    <row r="46066" spans="4:4" s="198" customFormat="1" ht="15.75" customHeight="1">
      <c r="D46066" s="199"/>
    </row>
    <row r="46068" spans="4:4" s="198" customFormat="1" ht="15.75" customHeight="1">
      <c r="D46068" s="199"/>
    </row>
    <row r="46070" spans="4:4" s="198" customFormat="1" ht="15.75" customHeight="1">
      <c r="D46070" s="199"/>
    </row>
    <row r="46072" spans="4:4" s="198" customFormat="1" ht="15.75" customHeight="1">
      <c r="D46072" s="199"/>
    </row>
    <row r="46074" spans="4:4" s="198" customFormat="1" ht="15.75" customHeight="1">
      <c r="D46074" s="199"/>
    </row>
    <row r="46076" spans="4:4" s="198" customFormat="1" ht="15.75" customHeight="1">
      <c r="D46076" s="199"/>
    </row>
    <row r="46078" spans="4:4" s="198" customFormat="1" ht="15.75" customHeight="1">
      <c r="D46078" s="199"/>
    </row>
    <row r="46080" spans="4:4" s="198" customFormat="1" ht="15.75" customHeight="1">
      <c r="D46080" s="199"/>
    </row>
    <row r="46082" spans="4:4" s="198" customFormat="1" ht="15.75" customHeight="1">
      <c r="D46082" s="199"/>
    </row>
    <row r="46084" spans="4:4" s="198" customFormat="1" ht="15.75" customHeight="1">
      <c r="D46084" s="199"/>
    </row>
    <row r="46086" spans="4:4" s="198" customFormat="1" ht="15.75" customHeight="1">
      <c r="D46086" s="199"/>
    </row>
    <row r="46088" spans="4:4" s="198" customFormat="1" ht="15.75" customHeight="1">
      <c r="D46088" s="199"/>
    </row>
    <row r="46090" spans="4:4" s="198" customFormat="1" ht="15.75" customHeight="1">
      <c r="D46090" s="199"/>
    </row>
    <row r="46092" spans="4:4" s="198" customFormat="1" ht="15.75" customHeight="1">
      <c r="D46092" s="199"/>
    </row>
    <row r="46094" spans="4:4" s="198" customFormat="1" ht="15.75" customHeight="1">
      <c r="D46094" s="199"/>
    </row>
    <row r="46096" spans="4:4" s="198" customFormat="1" ht="15.75" customHeight="1">
      <c r="D46096" s="199"/>
    </row>
    <row r="46098" spans="4:4" s="198" customFormat="1" ht="15.75" customHeight="1">
      <c r="D46098" s="199"/>
    </row>
    <row r="46100" spans="4:4" s="198" customFormat="1" ht="15.75" customHeight="1">
      <c r="D46100" s="199"/>
    </row>
    <row r="46102" spans="4:4" s="198" customFormat="1" ht="15.75" customHeight="1">
      <c r="D46102" s="199"/>
    </row>
    <row r="46104" spans="4:4" s="198" customFormat="1" ht="15.75" customHeight="1">
      <c r="D46104" s="199"/>
    </row>
    <row r="46106" spans="4:4" s="198" customFormat="1" ht="15.75" customHeight="1">
      <c r="D46106" s="199"/>
    </row>
    <row r="46108" spans="4:4" s="198" customFormat="1" ht="15.75" customHeight="1">
      <c r="D46108" s="199"/>
    </row>
    <row r="46110" spans="4:4" s="198" customFormat="1" ht="15.75" customHeight="1">
      <c r="D46110" s="199"/>
    </row>
    <row r="46112" spans="4:4" s="198" customFormat="1" ht="15.75" customHeight="1">
      <c r="D46112" s="199"/>
    </row>
    <row r="46114" spans="4:4" s="198" customFormat="1" ht="15.75" customHeight="1">
      <c r="D46114" s="199"/>
    </row>
    <row r="46116" spans="4:4" s="198" customFormat="1" ht="15.75" customHeight="1">
      <c r="D46116" s="199"/>
    </row>
    <row r="46118" spans="4:4" s="198" customFormat="1" ht="15.75" customHeight="1">
      <c r="D46118" s="199"/>
    </row>
    <row r="46120" spans="4:4" s="198" customFormat="1" ht="15.75" customHeight="1">
      <c r="D46120" s="199"/>
    </row>
    <row r="46122" spans="4:4" s="198" customFormat="1" ht="15.75" customHeight="1">
      <c r="D46122" s="199"/>
    </row>
    <row r="46124" spans="4:4" s="198" customFormat="1" ht="15.75" customHeight="1">
      <c r="D46124" s="199"/>
    </row>
    <row r="46126" spans="4:4" s="198" customFormat="1" ht="15.75" customHeight="1">
      <c r="D46126" s="199"/>
    </row>
    <row r="46128" spans="4:4" s="198" customFormat="1" ht="15.75" customHeight="1">
      <c r="D46128" s="199"/>
    </row>
    <row r="46130" spans="4:4" s="198" customFormat="1" ht="15.75" customHeight="1">
      <c r="D46130" s="199"/>
    </row>
    <row r="46132" spans="4:4" s="198" customFormat="1" ht="15.75" customHeight="1">
      <c r="D46132" s="199"/>
    </row>
    <row r="46134" spans="4:4" s="198" customFormat="1" ht="15.75" customHeight="1">
      <c r="D46134" s="199"/>
    </row>
    <row r="46136" spans="4:4" s="198" customFormat="1" ht="15.75" customHeight="1">
      <c r="D46136" s="199"/>
    </row>
    <row r="46138" spans="4:4" s="198" customFormat="1" ht="15.75" customHeight="1">
      <c r="D46138" s="199"/>
    </row>
    <row r="46140" spans="4:4" s="198" customFormat="1" ht="15.75" customHeight="1">
      <c r="D46140" s="199"/>
    </row>
    <row r="46142" spans="4:4" s="198" customFormat="1" ht="15.75" customHeight="1">
      <c r="D46142" s="199"/>
    </row>
    <row r="46144" spans="4:4" s="198" customFormat="1" ht="15.75" customHeight="1">
      <c r="D46144" s="199"/>
    </row>
    <row r="46146" spans="4:4" s="198" customFormat="1" ht="15.75" customHeight="1">
      <c r="D46146" s="199"/>
    </row>
    <row r="46148" spans="4:4" s="198" customFormat="1" ht="15.75" customHeight="1">
      <c r="D46148" s="199"/>
    </row>
    <row r="46150" spans="4:4" s="198" customFormat="1" ht="15.75" customHeight="1">
      <c r="D46150" s="199"/>
    </row>
    <row r="46152" spans="4:4" s="198" customFormat="1" ht="15.75" customHeight="1">
      <c r="D46152" s="199"/>
    </row>
    <row r="46154" spans="4:4" s="198" customFormat="1" ht="15.75" customHeight="1">
      <c r="D46154" s="199"/>
    </row>
    <row r="46156" spans="4:4" s="198" customFormat="1" ht="15.75" customHeight="1">
      <c r="D46156" s="199"/>
    </row>
    <row r="46158" spans="4:4" s="198" customFormat="1" ht="15.75" customHeight="1">
      <c r="D46158" s="199"/>
    </row>
    <row r="46160" spans="4:4" s="198" customFormat="1" ht="15.75" customHeight="1">
      <c r="D46160" s="199"/>
    </row>
    <row r="46162" spans="4:4" s="198" customFormat="1" ht="15.75" customHeight="1">
      <c r="D46162" s="199"/>
    </row>
    <row r="46164" spans="4:4" s="198" customFormat="1" ht="15.75" customHeight="1">
      <c r="D46164" s="199"/>
    </row>
    <row r="46166" spans="4:4" s="198" customFormat="1" ht="15.75" customHeight="1">
      <c r="D46166" s="199"/>
    </row>
    <row r="46168" spans="4:4" s="198" customFormat="1" ht="15.75" customHeight="1">
      <c r="D46168" s="199"/>
    </row>
    <row r="46170" spans="4:4" s="198" customFormat="1" ht="15.75" customHeight="1">
      <c r="D46170" s="199"/>
    </row>
    <row r="46172" spans="4:4" s="198" customFormat="1" ht="15.75" customHeight="1">
      <c r="D46172" s="199"/>
    </row>
    <row r="46174" spans="4:4" s="198" customFormat="1" ht="15.75" customHeight="1">
      <c r="D46174" s="199"/>
    </row>
    <row r="46176" spans="4:4" s="198" customFormat="1" ht="15.75" customHeight="1">
      <c r="D46176" s="199"/>
    </row>
    <row r="46178" spans="4:4" s="198" customFormat="1" ht="15.75" customHeight="1">
      <c r="D46178" s="199"/>
    </row>
    <row r="46180" spans="4:4" s="198" customFormat="1" ht="15.75" customHeight="1">
      <c r="D46180" s="199"/>
    </row>
    <row r="46182" spans="4:4" s="198" customFormat="1" ht="15.75" customHeight="1">
      <c r="D46182" s="199"/>
    </row>
    <row r="46184" spans="4:4" s="198" customFormat="1" ht="15.75" customHeight="1">
      <c r="D46184" s="199"/>
    </row>
    <row r="46186" spans="4:4" s="198" customFormat="1" ht="15.75" customHeight="1">
      <c r="D46186" s="199"/>
    </row>
    <row r="46188" spans="4:4" s="198" customFormat="1" ht="15.75" customHeight="1">
      <c r="D46188" s="199"/>
    </row>
    <row r="46190" spans="4:4" s="198" customFormat="1" ht="15.75" customHeight="1">
      <c r="D46190" s="199"/>
    </row>
    <row r="46192" spans="4:4" s="198" customFormat="1" ht="15.75" customHeight="1">
      <c r="D46192" s="199"/>
    </row>
    <row r="46194" spans="4:4" s="198" customFormat="1" ht="15.75" customHeight="1">
      <c r="D46194" s="199"/>
    </row>
    <row r="46196" spans="4:4" s="198" customFormat="1" ht="15.75" customHeight="1">
      <c r="D46196" s="199"/>
    </row>
    <row r="46198" spans="4:4" s="198" customFormat="1" ht="15.75" customHeight="1">
      <c r="D46198" s="199"/>
    </row>
    <row r="46200" spans="4:4" s="198" customFormat="1" ht="15.75" customHeight="1">
      <c r="D46200" s="199"/>
    </row>
    <row r="46202" spans="4:4" s="198" customFormat="1" ht="15.75" customHeight="1">
      <c r="D46202" s="199"/>
    </row>
    <row r="46204" spans="4:4" s="198" customFormat="1" ht="15.75" customHeight="1">
      <c r="D46204" s="199"/>
    </row>
    <row r="46206" spans="4:4" s="198" customFormat="1" ht="15.75" customHeight="1">
      <c r="D46206" s="199"/>
    </row>
    <row r="46208" spans="4:4" s="198" customFormat="1" ht="15.75" customHeight="1">
      <c r="D46208" s="199"/>
    </row>
    <row r="46210" spans="4:4" s="198" customFormat="1" ht="15.75" customHeight="1">
      <c r="D46210" s="199"/>
    </row>
    <row r="46212" spans="4:4" s="198" customFormat="1" ht="15.75" customHeight="1">
      <c r="D46212" s="199"/>
    </row>
    <row r="46214" spans="4:4" s="198" customFormat="1" ht="15.75" customHeight="1">
      <c r="D46214" s="199"/>
    </row>
    <row r="46216" spans="4:4" s="198" customFormat="1" ht="15.75" customHeight="1">
      <c r="D46216" s="199"/>
    </row>
    <row r="46218" spans="4:4" s="198" customFormat="1" ht="15.75" customHeight="1">
      <c r="D46218" s="199"/>
    </row>
    <row r="46220" spans="4:4" s="198" customFormat="1" ht="15.75" customHeight="1">
      <c r="D46220" s="199"/>
    </row>
    <row r="46222" spans="4:4" s="198" customFormat="1" ht="15.75" customHeight="1">
      <c r="D46222" s="199"/>
    </row>
    <row r="46224" spans="4:4" s="198" customFormat="1" ht="15.75" customHeight="1">
      <c r="D46224" s="199"/>
    </row>
    <row r="46226" spans="4:4" s="198" customFormat="1" ht="15.75" customHeight="1">
      <c r="D46226" s="199"/>
    </row>
    <row r="46228" spans="4:4" s="198" customFormat="1" ht="15.75" customHeight="1">
      <c r="D46228" s="199"/>
    </row>
    <row r="46230" spans="4:4" s="198" customFormat="1" ht="15.75" customHeight="1">
      <c r="D46230" s="199"/>
    </row>
    <row r="46232" spans="4:4" s="198" customFormat="1" ht="15.75" customHeight="1">
      <c r="D46232" s="199"/>
    </row>
    <row r="46234" spans="4:4" s="198" customFormat="1" ht="15.75" customHeight="1">
      <c r="D46234" s="199"/>
    </row>
    <row r="46236" spans="4:4" s="198" customFormat="1" ht="15.75" customHeight="1">
      <c r="D46236" s="199"/>
    </row>
    <row r="46238" spans="4:4" s="198" customFormat="1" ht="15.75" customHeight="1">
      <c r="D46238" s="199"/>
    </row>
    <row r="46240" spans="4:4" s="198" customFormat="1" ht="15.75" customHeight="1">
      <c r="D46240" s="199"/>
    </row>
    <row r="46242" spans="4:4" s="198" customFormat="1" ht="15.75" customHeight="1">
      <c r="D46242" s="199"/>
    </row>
    <row r="46244" spans="4:4" s="198" customFormat="1" ht="15.75" customHeight="1">
      <c r="D46244" s="199"/>
    </row>
    <row r="46246" spans="4:4" s="198" customFormat="1" ht="15.75" customHeight="1">
      <c r="D46246" s="199"/>
    </row>
    <row r="46248" spans="4:4" s="198" customFormat="1" ht="15.75" customHeight="1">
      <c r="D46248" s="199"/>
    </row>
    <row r="46250" spans="4:4" s="198" customFormat="1" ht="15.75" customHeight="1">
      <c r="D46250" s="199"/>
    </row>
    <row r="46252" spans="4:4" s="198" customFormat="1" ht="15.75" customHeight="1">
      <c r="D46252" s="199"/>
    </row>
    <row r="46254" spans="4:4" s="198" customFormat="1" ht="15.75" customHeight="1">
      <c r="D46254" s="199"/>
    </row>
    <row r="46256" spans="4:4" s="198" customFormat="1" ht="15.75" customHeight="1">
      <c r="D46256" s="199"/>
    </row>
    <row r="46258" spans="4:4" s="198" customFormat="1" ht="15.75" customHeight="1">
      <c r="D46258" s="199"/>
    </row>
    <row r="46260" spans="4:4" s="198" customFormat="1" ht="15.75" customHeight="1">
      <c r="D46260" s="199"/>
    </row>
    <row r="46262" spans="4:4" s="198" customFormat="1" ht="15.75" customHeight="1">
      <c r="D46262" s="199"/>
    </row>
    <row r="46264" spans="4:4" s="198" customFormat="1" ht="15.75" customHeight="1">
      <c r="D46264" s="199"/>
    </row>
    <row r="46266" spans="4:4" s="198" customFormat="1" ht="15.75" customHeight="1">
      <c r="D46266" s="199"/>
    </row>
    <row r="46268" spans="4:4" s="198" customFormat="1" ht="15.75" customHeight="1">
      <c r="D46268" s="199"/>
    </row>
    <row r="46270" spans="4:4" s="198" customFormat="1" ht="15.75" customHeight="1">
      <c r="D46270" s="199"/>
    </row>
    <row r="46272" spans="4:4" s="198" customFormat="1" ht="15.75" customHeight="1">
      <c r="D46272" s="199"/>
    </row>
    <row r="46274" spans="4:4" s="198" customFormat="1" ht="15.75" customHeight="1">
      <c r="D46274" s="199"/>
    </row>
    <row r="46276" spans="4:4" s="198" customFormat="1" ht="15.75" customHeight="1">
      <c r="D46276" s="199"/>
    </row>
    <row r="46278" spans="4:4" s="198" customFormat="1" ht="15.75" customHeight="1">
      <c r="D46278" s="199"/>
    </row>
    <row r="46280" spans="4:4" s="198" customFormat="1" ht="15.75" customHeight="1">
      <c r="D46280" s="199"/>
    </row>
    <row r="46282" spans="4:4" s="198" customFormat="1" ht="15.75" customHeight="1">
      <c r="D46282" s="199"/>
    </row>
    <row r="46284" spans="4:4" s="198" customFormat="1" ht="15.75" customHeight="1">
      <c r="D46284" s="199"/>
    </row>
    <row r="46286" spans="4:4" s="198" customFormat="1" ht="15.75" customHeight="1">
      <c r="D46286" s="199"/>
    </row>
    <row r="46288" spans="4:4" s="198" customFormat="1" ht="15.75" customHeight="1">
      <c r="D46288" s="199"/>
    </row>
    <row r="46290" spans="4:4" s="198" customFormat="1" ht="15.75" customHeight="1">
      <c r="D46290" s="199"/>
    </row>
    <row r="46292" spans="4:4" s="198" customFormat="1" ht="15.75" customHeight="1">
      <c r="D46292" s="199"/>
    </row>
    <row r="46294" spans="4:4" s="198" customFormat="1" ht="15.75" customHeight="1">
      <c r="D46294" s="199"/>
    </row>
    <row r="46296" spans="4:4" s="198" customFormat="1" ht="15.75" customHeight="1">
      <c r="D46296" s="199"/>
    </row>
    <row r="46298" spans="4:4" s="198" customFormat="1" ht="15.75" customHeight="1">
      <c r="D46298" s="199"/>
    </row>
    <row r="46300" spans="4:4" s="198" customFormat="1" ht="15.75" customHeight="1">
      <c r="D46300" s="199"/>
    </row>
    <row r="46302" spans="4:4" s="198" customFormat="1" ht="15.75" customHeight="1">
      <c r="D46302" s="199"/>
    </row>
    <row r="46304" spans="4:4" s="198" customFormat="1" ht="15.75" customHeight="1">
      <c r="D46304" s="199"/>
    </row>
    <row r="46306" spans="4:4" s="198" customFormat="1" ht="15.75" customHeight="1">
      <c r="D46306" s="199"/>
    </row>
    <row r="46308" spans="4:4" s="198" customFormat="1" ht="15.75" customHeight="1">
      <c r="D46308" s="199"/>
    </row>
    <row r="46310" spans="4:4" s="198" customFormat="1" ht="15.75" customHeight="1">
      <c r="D46310" s="199"/>
    </row>
    <row r="46312" spans="4:4" s="198" customFormat="1" ht="15.75" customHeight="1">
      <c r="D46312" s="199"/>
    </row>
    <row r="46314" spans="4:4" s="198" customFormat="1" ht="15.75" customHeight="1">
      <c r="D46314" s="199"/>
    </row>
    <row r="46316" spans="4:4" s="198" customFormat="1" ht="15.75" customHeight="1">
      <c r="D46316" s="199"/>
    </row>
    <row r="46318" spans="4:4" s="198" customFormat="1" ht="15.75" customHeight="1">
      <c r="D46318" s="199"/>
    </row>
    <row r="46320" spans="4:4" s="198" customFormat="1" ht="15.75" customHeight="1">
      <c r="D46320" s="199"/>
    </row>
    <row r="46322" spans="4:4" s="198" customFormat="1" ht="15.75" customHeight="1">
      <c r="D46322" s="199"/>
    </row>
    <row r="46324" spans="4:4" s="198" customFormat="1" ht="15.75" customHeight="1">
      <c r="D46324" s="199"/>
    </row>
    <row r="46326" spans="4:4" s="198" customFormat="1" ht="15.75" customHeight="1">
      <c r="D46326" s="199"/>
    </row>
    <row r="46328" spans="4:4" s="198" customFormat="1" ht="15.75" customHeight="1">
      <c r="D46328" s="199"/>
    </row>
    <row r="46330" spans="4:4" s="198" customFormat="1" ht="15.75" customHeight="1">
      <c r="D46330" s="199"/>
    </row>
    <row r="46332" spans="4:4" s="198" customFormat="1" ht="15.75" customHeight="1">
      <c r="D46332" s="199"/>
    </row>
    <row r="46334" spans="4:4" s="198" customFormat="1" ht="15.75" customHeight="1">
      <c r="D46334" s="199"/>
    </row>
    <row r="46336" spans="4:4" s="198" customFormat="1" ht="15.75" customHeight="1">
      <c r="D46336" s="199"/>
    </row>
    <row r="46338" spans="4:4" s="198" customFormat="1" ht="15.75" customHeight="1">
      <c r="D46338" s="199"/>
    </row>
    <row r="46340" spans="4:4" s="198" customFormat="1" ht="15.75" customHeight="1">
      <c r="D46340" s="199"/>
    </row>
    <row r="46342" spans="4:4" s="198" customFormat="1" ht="15.75" customHeight="1">
      <c r="D46342" s="199"/>
    </row>
    <row r="46344" spans="4:4" s="198" customFormat="1" ht="15.75" customHeight="1">
      <c r="D46344" s="199"/>
    </row>
    <row r="46346" spans="4:4" s="198" customFormat="1" ht="15.75" customHeight="1">
      <c r="D46346" s="199"/>
    </row>
    <row r="46348" spans="4:4" s="198" customFormat="1" ht="15.75" customHeight="1">
      <c r="D46348" s="199"/>
    </row>
    <row r="46350" spans="4:4" s="198" customFormat="1" ht="15.75" customHeight="1">
      <c r="D46350" s="199"/>
    </row>
    <row r="46352" spans="4:4" s="198" customFormat="1" ht="15.75" customHeight="1">
      <c r="D46352" s="199"/>
    </row>
    <row r="46354" spans="4:4" s="198" customFormat="1" ht="15.75" customHeight="1">
      <c r="D46354" s="199"/>
    </row>
    <row r="46356" spans="4:4" s="198" customFormat="1" ht="15.75" customHeight="1">
      <c r="D46356" s="199"/>
    </row>
    <row r="46358" spans="4:4" s="198" customFormat="1" ht="15.75" customHeight="1">
      <c r="D46358" s="199"/>
    </row>
    <row r="46360" spans="4:4" s="198" customFormat="1" ht="15.75" customHeight="1">
      <c r="D46360" s="199"/>
    </row>
    <row r="46362" spans="4:4" s="198" customFormat="1" ht="15.75" customHeight="1">
      <c r="D46362" s="199"/>
    </row>
    <row r="46364" spans="4:4" s="198" customFormat="1" ht="15.75" customHeight="1">
      <c r="D46364" s="199"/>
    </row>
    <row r="46366" spans="4:4" s="198" customFormat="1" ht="15.75" customHeight="1">
      <c r="D46366" s="199"/>
    </row>
    <row r="46368" spans="4:4" s="198" customFormat="1" ht="15.75" customHeight="1">
      <c r="D46368" s="199"/>
    </row>
    <row r="46370" spans="4:4" s="198" customFormat="1" ht="15.75" customHeight="1">
      <c r="D46370" s="199"/>
    </row>
    <row r="46372" spans="4:4" s="198" customFormat="1" ht="15.75" customHeight="1">
      <c r="D46372" s="199"/>
    </row>
    <row r="46374" spans="4:4" s="198" customFormat="1" ht="15.75" customHeight="1">
      <c r="D46374" s="199"/>
    </row>
    <row r="46376" spans="4:4" s="198" customFormat="1" ht="15.75" customHeight="1">
      <c r="D46376" s="199"/>
    </row>
    <row r="46378" spans="4:4" s="198" customFormat="1" ht="15.75" customHeight="1">
      <c r="D46378" s="199"/>
    </row>
    <row r="46380" spans="4:4" s="198" customFormat="1" ht="15.75" customHeight="1">
      <c r="D46380" s="199"/>
    </row>
    <row r="46382" spans="4:4" s="198" customFormat="1" ht="15.75" customHeight="1">
      <c r="D46382" s="199"/>
    </row>
    <row r="46384" spans="4:4" s="198" customFormat="1" ht="15.75" customHeight="1">
      <c r="D46384" s="199"/>
    </row>
    <row r="46386" spans="4:4" s="198" customFormat="1" ht="15.75" customHeight="1">
      <c r="D46386" s="199"/>
    </row>
    <row r="46388" spans="4:4" s="198" customFormat="1" ht="15.75" customHeight="1">
      <c r="D46388" s="199"/>
    </row>
    <row r="46390" spans="4:4" s="198" customFormat="1" ht="15.75" customHeight="1">
      <c r="D46390" s="199"/>
    </row>
    <row r="46392" spans="4:4" s="198" customFormat="1" ht="15.75" customHeight="1">
      <c r="D46392" s="199"/>
    </row>
    <row r="46394" spans="4:4" s="198" customFormat="1" ht="15.75" customHeight="1">
      <c r="D46394" s="199"/>
    </row>
    <row r="46396" spans="4:4" s="198" customFormat="1" ht="15.75" customHeight="1">
      <c r="D46396" s="199"/>
    </row>
    <row r="46398" spans="4:4" s="198" customFormat="1" ht="15.75" customHeight="1">
      <c r="D46398" s="199"/>
    </row>
    <row r="46400" spans="4:4" s="198" customFormat="1" ht="15.75" customHeight="1">
      <c r="D46400" s="199"/>
    </row>
    <row r="46402" spans="4:4" s="198" customFormat="1" ht="15.75" customHeight="1">
      <c r="D46402" s="199"/>
    </row>
    <row r="46404" spans="4:4" s="198" customFormat="1" ht="15.75" customHeight="1">
      <c r="D46404" s="199"/>
    </row>
    <row r="46406" spans="4:4" s="198" customFormat="1" ht="15.75" customHeight="1">
      <c r="D46406" s="199"/>
    </row>
    <row r="46408" spans="4:4" s="198" customFormat="1" ht="15.75" customHeight="1">
      <c r="D46408" s="199"/>
    </row>
    <row r="46410" spans="4:4" s="198" customFormat="1" ht="15.75" customHeight="1">
      <c r="D46410" s="199"/>
    </row>
    <row r="46412" spans="4:4" s="198" customFormat="1" ht="15.75" customHeight="1">
      <c r="D46412" s="199"/>
    </row>
    <row r="46414" spans="4:4" s="198" customFormat="1" ht="15.75" customHeight="1">
      <c r="D46414" s="199"/>
    </row>
    <row r="46416" spans="4:4" s="198" customFormat="1" ht="15.75" customHeight="1">
      <c r="D46416" s="199"/>
    </row>
    <row r="46418" spans="4:4" s="198" customFormat="1" ht="15.75" customHeight="1">
      <c r="D46418" s="199"/>
    </row>
    <row r="46420" spans="4:4" s="198" customFormat="1" ht="15.75" customHeight="1">
      <c r="D46420" s="199"/>
    </row>
    <row r="46422" spans="4:4" s="198" customFormat="1" ht="15.75" customHeight="1">
      <c r="D46422" s="199"/>
    </row>
    <row r="46424" spans="4:4" s="198" customFormat="1" ht="15.75" customHeight="1">
      <c r="D46424" s="199"/>
    </row>
    <row r="46426" spans="4:4" s="198" customFormat="1" ht="15.75" customHeight="1">
      <c r="D46426" s="199"/>
    </row>
    <row r="46428" spans="4:4" s="198" customFormat="1" ht="15.75" customHeight="1">
      <c r="D46428" s="199"/>
    </row>
    <row r="46430" spans="4:4" s="198" customFormat="1" ht="15.75" customHeight="1">
      <c r="D46430" s="199"/>
    </row>
    <row r="46432" spans="4:4" s="198" customFormat="1" ht="15.75" customHeight="1">
      <c r="D46432" s="199"/>
    </row>
    <row r="46434" spans="4:4" s="198" customFormat="1" ht="15.75" customHeight="1">
      <c r="D46434" s="199"/>
    </row>
    <row r="46436" spans="4:4" s="198" customFormat="1" ht="15.75" customHeight="1">
      <c r="D46436" s="199"/>
    </row>
    <row r="46438" spans="4:4" s="198" customFormat="1" ht="15.75" customHeight="1">
      <c r="D46438" s="199"/>
    </row>
    <row r="46440" spans="4:4" s="198" customFormat="1" ht="15.75" customHeight="1">
      <c r="D46440" s="199"/>
    </row>
    <row r="46442" spans="4:4" s="198" customFormat="1" ht="15.75" customHeight="1">
      <c r="D46442" s="199"/>
    </row>
    <row r="46444" spans="4:4" s="198" customFormat="1" ht="15.75" customHeight="1">
      <c r="D46444" s="199"/>
    </row>
    <row r="46446" spans="4:4" s="198" customFormat="1" ht="15.75" customHeight="1">
      <c r="D46446" s="199"/>
    </row>
    <row r="46448" spans="4:4" s="198" customFormat="1" ht="15.75" customHeight="1">
      <c r="D46448" s="199"/>
    </row>
    <row r="46450" spans="4:4" s="198" customFormat="1" ht="15.75" customHeight="1">
      <c r="D46450" s="199"/>
    </row>
    <row r="46452" spans="4:4" s="198" customFormat="1" ht="15.75" customHeight="1">
      <c r="D46452" s="199"/>
    </row>
    <row r="46454" spans="4:4" s="198" customFormat="1" ht="15.75" customHeight="1">
      <c r="D46454" s="199"/>
    </row>
    <row r="46456" spans="4:4" s="198" customFormat="1" ht="15.75" customHeight="1">
      <c r="D46456" s="199"/>
    </row>
    <row r="46458" spans="4:4" s="198" customFormat="1" ht="15.75" customHeight="1">
      <c r="D46458" s="199"/>
    </row>
    <row r="46460" spans="4:4" s="198" customFormat="1" ht="15.75" customHeight="1">
      <c r="D46460" s="199"/>
    </row>
    <row r="46462" spans="4:4" s="198" customFormat="1" ht="15.75" customHeight="1">
      <c r="D46462" s="199"/>
    </row>
    <row r="46464" spans="4:4" s="198" customFormat="1" ht="15.75" customHeight="1">
      <c r="D46464" s="199"/>
    </row>
    <row r="46466" spans="4:4" s="198" customFormat="1" ht="15.75" customHeight="1">
      <c r="D46466" s="199"/>
    </row>
    <row r="46468" spans="4:4" s="198" customFormat="1" ht="15.75" customHeight="1">
      <c r="D46468" s="199"/>
    </row>
    <row r="46470" spans="4:4" s="198" customFormat="1" ht="15.75" customHeight="1">
      <c r="D46470" s="199"/>
    </row>
    <row r="46472" spans="4:4" s="198" customFormat="1" ht="15.75" customHeight="1">
      <c r="D46472" s="199"/>
    </row>
    <row r="46474" spans="4:4" s="198" customFormat="1" ht="15.75" customHeight="1">
      <c r="D46474" s="199"/>
    </row>
    <row r="46476" spans="4:4" s="198" customFormat="1" ht="15.75" customHeight="1">
      <c r="D46476" s="199"/>
    </row>
    <row r="46478" spans="4:4" s="198" customFormat="1" ht="15.75" customHeight="1">
      <c r="D46478" s="199"/>
    </row>
    <row r="46480" spans="4:4" s="198" customFormat="1" ht="15.75" customHeight="1">
      <c r="D46480" s="199"/>
    </row>
    <row r="46482" spans="4:4" s="198" customFormat="1" ht="15.75" customHeight="1">
      <c r="D46482" s="199"/>
    </row>
    <row r="46484" spans="4:4" s="198" customFormat="1" ht="15.75" customHeight="1">
      <c r="D46484" s="199"/>
    </row>
    <row r="46486" spans="4:4" s="198" customFormat="1" ht="15.75" customHeight="1">
      <c r="D46486" s="199"/>
    </row>
    <row r="46488" spans="4:4" s="198" customFormat="1" ht="15.75" customHeight="1">
      <c r="D46488" s="199"/>
    </row>
    <row r="46490" spans="4:4" s="198" customFormat="1" ht="15.75" customHeight="1">
      <c r="D46490" s="199"/>
    </row>
    <row r="46492" spans="4:4" s="198" customFormat="1" ht="15.75" customHeight="1">
      <c r="D46492" s="199"/>
    </row>
    <row r="46494" spans="4:4" s="198" customFormat="1" ht="15.75" customHeight="1">
      <c r="D46494" s="199"/>
    </row>
    <row r="46496" spans="4:4" s="198" customFormat="1" ht="15.75" customHeight="1">
      <c r="D46496" s="199"/>
    </row>
    <row r="46498" spans="4:4" s="198" customFormat="1" ht="15.75" customHeight="1">
      <c r="D46498" s="199"/>
    </row>
    <row r="46500" spans="4:4" s="198" customFormat="1" ht="15.75" customHeight="1">
      <c r="D46500" s="199"/>
    </row>
    <row r="46502" spans="4:4" s="198" customFormat="1" ht="15.75" customHeight="1">
      <c r="D46502" s="199"/>
    </row>
    <row r="46504" spans="4:4" s="198" customFormat="1" ht="15.75" customHeight="1">
      <c r="D46504" s="199"/>
    </row>
    <row r="46506" spans="4:4" s="198" customFormat="1" ht="15.75" customHeight="1">
      <c r="D46506" s="199"/>
    </row>
    <row r="46508" spans="4:4" s="198" customFormat="1" ht="15.75" customHeight="1">
      <c r="D46508" s="199"/>
    </row>
    <row r="46510" spans="4:4" s="198" customFormat="1" ht="15.75" customHeight="1">
      <c r="D46510" s="199"/>
    </row>
    <row r="46512" spans="4:4" s="198" customFormat="1" ht="15.75" customHeight="1">
      <c r="D46512" s="199"/>
    </row>
    <row r="46514" spans="4:4" s="198" customFormat="1" ht="15.75" customHeight="1">
      <c r="D46514" s="199"/>
    </row>
    <row r="46516" spans="4:4" s="198" customFormat="1" ht="15.75" customHeight="1">
      <c r="D46516" s="199"/>
    </row>
    <row r="46518" spans="4:4" s="198" customFormat="1" ht="15.75" customHeight="1">
      <c r="D46518" s="199"/>
    </row>
    <row r="46520" spans="4:4" s="198" customFormat="1" ht="15.75" customHeight="1">
      <c r="D46520" s="199"/>
    </row>
    <row r="46522" spans="4:4" s="198" customFormat="1" ht="15.75" customHeight="1">
      <c r="D46522" s="199"/>
    </row>
    <row r="46524" spans="4:4" s="198" customFormat="1" ht="15.75" customHeight="1">
      <c r="D46524" s="199"/>
    </row>
    <row r="46526" spans="4:4" s="198" customFormat="1" ht="15.75" customHeight="1">
      <c r="D46526" s="199"/>
    </row>
    <row r="46528" spans="4:4" s="198" customFormat="1" ht="15.75" customHeight="1">
      <c r="D46528" s="199"/>
    </row>
    <row r="46530" spans="4:4" s="198" customFormat="1" ht="15.75" customHeight="1">
      <c r="D46530" s="199"/>
    </row>
    <row r="46532" spans="4:4" s="198" customFormat="1" ht="15.75" customHeight="1">
      <c r="D46532" s="199"/>
    </row>
    <row r="46534" spans="4:4" s="198" customFormat="1" ht="15.75" customHeight="1">
      <c r="D46534" s="199"/>
    </row>
    <row r="46536" spans="4:4" s="198" customFormat="1" ht="15.75" customHeight="1">
      <c r="D46536" s="199"/>
    </row>
    <row r="46538" spans="4:4" s="198" customFormat="1" ht="15.75" customHeight="1">
      <c r="D46538" s="199"/>
    </row>
    <row r="46540" spans="4:4" s="198" customFormat="1" ht="15.75" customHeight="1">
      <c r="D46540" s="199"/>
    </row>
    <row r="46542" spans="4:4" s="198" customFormat="1" ht="15.75" customHeight="1">
      <c r="D46542" s="199"/>
    </row>
    <row r="46544" spans="4:4" s="198" customFormat="1" ht="15.75" customHeight="1">
      <c r="D46544" s="199"/>
    </row>
    <row r="46546" spans="4:4" s="198" customFormat="1" ht="15.75" customHeight="1">
      <c r="D46546" s="199"/>
    </row>
    <row r="46548" spans="4:4" s="198" customFormat="1" ht="15.75" customHeight="1">
      <c r="D46548" s="199"/>
    </row>
    <row r="46550" spans="4:4" s="198" customFormat="1" ht="15.75" customHeight="1">
      <c r="D46550" s="199"/>
    </row>
    <row r="46552" spans="4:4" s="198" customFormat="1" ht="15.75" customHeight="1">
      <c r="D46552" s="199"/>
    </row>
    <row r="46554" spans="4:4" s="198" customFormat="1" ht="15.75" customHeight="1">
      <c r="D46554" s="199"/>
    </row>
    <row r="46556" spans="4:4" s="198" customFormat="1" ht="15.75" customHeight="1">
      <c r="D46556" s="199"/>
    </row>
    <row r="46558" spans="4:4" s="198" customFormat="1" ht="15.75" customHeight="1">
      <c r="D46558" s="199"/>
    </row>
    <row r="46560" spans="4:4" s="198" customFormat="1" ht="15.75" customHeight="1">
      <c r="D46560" s="199"/>
    </row>
    <row r="46562" spans="4:4" s="198" customFormat="1" ht="15.75" customHeight="1">
      <c r="D46562" s="199"/>
    </row>
    <row r="46564" spans="4:4" s="198" customFormat="1" ht="15.75" customHeight="1">
      <c r="D46564" s="199"/>
    </row>
    <row r="46566" spans="4:4" s="198" customFormat="1" ht="15.75" customHeight="1">
      <c r="D46566" s="199"/>
    </row>
    <row r="46568" spans="4:4" s="198" customFormat="1" ht="15.75" customHeight="1">
      <c r="D46568" s="199"/>
    </row>
    <row r="46570" spans="4:4" s="198" customFormat="1" ht="15.75" customHeight="1">
      <c r="D46570" s="199"/>
    </row>
    <row r="46572" spans="4:4" s="198" customFormat="1" ht="15.75" customHeight="1">
      <c r="D46572" s="199"/>
    </row>
    <row r="46574" spans="4:4" s="198" customFormat="1" ht="15.75" customHeight="1">
      <c r="D46574" s="199"/>
    </row>
    <row r="46576" spans="4:4" s="198" customFormat="1" ht="15.75" customHeight="1">
      <c r="D46576" s="199"/>
    </row>
    <row r="46578" spans="4:4" s="198" customFormat="1" ht="15.75" customHeight="1">
      <c r="D46578" s="199"/>
    </row>
    <row r="46580" spans="4:4" s="198" customFormat="1" ht="15.75" customHeight="1">
      <c r="D46580" s="199"/>
    </row>
    <row r="46582" spans="4:4" s="198" customFormat="1" ht="15.75" customHeight="1">
      <c r="D46582" s="199"/>
    </row>
    <row r="46584" spans="4:4" s="198" customFormat="1" ht="15.75" customHeight="1">
      <c r="D46584" s="199"/>
    </row>
    <row r="46586" spans="4:4" s="198" customFormat="1" ht="15.75" customHeight="1">
      <c r="D46586" s="199"/>
    </row>
    <row r="46588" spans="4:4" s="198" customFormat="1" ht="15.75" customHeight="1">
      <c r="D46588" s="199"/>
    </row>
    <row r="46590" spans="4:4" s="198" customFormat="1" ht="15.75" customHeight="1">
      <c r="D46590" s="199"/>
    </row>
    <row r="46592" spans="4:4" s="198" customFormat="1" ht="15.75" customHeight="1">
      <c r="D46592" s="199"/>
    </row>
    <row r="46594" spans="4:4" s="198" customFormat="1" ht="15.75" customHeight="1">
      <c r="D46594" s="199"/>
    </row>
    <row r="46596" spans="4:4" s="198" customFormat="1" ht="15.75" customHeight="1">
      <c r="D46596" s="199"/>
    </row>
    <row r="46598" spans="4:4" s="198" customFormat="1" ht="15.75" customHeight="1">
      <c r="D46598" s="199"/>
    </row>
    <row r="46600" spans="4:4" s="198" customFormat="1" ht="15.75" customHeight="1">
      <c r="D46600" s="199"/>
    </row>
    <row r="46602" spans="4:4" s="198" customFormat="1" ht="15.75" customHeight="1">
      <c r="D46602" s="199"/>
    </row>
    <row r="46604" spans="4:4" s="198" customFormat="1" ht="15.75" customHeight="1">
      <c r="D46604" s="199"/>
    </row>
    <row r="46606" spans="4:4" s="198" customFormat="1" ht="15.75" customHeight="1">
      <c r="D46606" s="199"/>
    </row>
    <row r="46608" spans="4:4" s="198" customFormat="1" ht="15.75" customHeight="1">
      <c r="D46608" s="199"/>
    </row>
    <row r="46610" spans="4:4" s="198" customFormat="1" ht="15.75" customHeight="1">
      <c r="D46610" s="199"/>
    </row>
    <row r="46612" spans="4:4" s="198" customFormat="1" ht="15.75" customHeight="1">
      <c r="D46612" s="199"/>
    </row>
    <row r="46614" spans="4:4" s="198" customFormat="1" ht="15.75" customHeight="1">
      <c r="D46614" s="199"/>
    </row>
    <row r="46616" spans="4:4" s="198" customFormat="1" ht="15.75" customHeight="1">
      <c r="D46616" s="199"/>
    </row>
    <row r="46618" spans="4:4" s="198" customFormat="1" ht="15.75" customHeight="1">
      <c r="D46618" s="199"/>
    </row>
    <row r="46620" spans="4:4" s="198" customFormat="1" ht="15.75" customHeight="1">
      <c r="D46620" s="199"/>
    </row>
    <row r="46622" spans="4:4" s="198" customFormat="1" ht="15.75" customHeight="1">
      <c r="D46622" s="199"/>
    </row>
    <row r="46624" spans="4:4" s="198" customFormat="1" ht="15.75" customHeight="1">
      <c r="D46624" s="199"/>
    </row>
    <row r="46626" spans="4:4" s="198" customFormat="1" ht="15.75" customHeight="1">
      <c r="D46626" s="199"/>
    </row>
    <row r="46628" spans="4:4" s="198" customFormat="1" ht="15.75" customHeight="1">
      <c r="D46628" s="199"/>
    </row>
    <row r="46630" spans="4:4" s="198" customFormat="1" ht="15.75" customHeight="1">
      <c r="D46630" s="199"/>
    </row>
    <row r="46632" spans="4:4" s="198" customFormat="1" ht="15.75" customHeight="1">
      <c r="D46632" s="199"/>
    </row>
    <row r="46634" spans="4:4" s="198" customFormat="1" ht="15.75" customHeight="1">
      <c r="D46634" s="199"/>
    </row>
    <row r="46636" spans="4:4" s="198" customFormat="1" ht="15.75" customHeight="1">
      <c r="D46636" s="199"/>
    </row>
    <row r="46638" spans="4:4" s="198" customFormat="1" ht="15.75" customHeight="1">
      <c r="D46638" s="199"/>
    </row>
    <row r="46640" spans="4:4" s="198" customFormat="1" ht="15.75" customHeight="1">
      <c r="D46640" s="199"/>
    </row>
    <row r="46642" spans="4:4" s="198" customFormat="1" ht="15.75" customHeight="1">
      <c r="D46642" s="199"/>
    </row>
    <row r="46644" spans="4:4" s="198" customFormat="1" ht="15.75" customHeight="1">
      <c r="D46644" s="199"/>
    </row>
    <row r="46646" spans="4:4" s="198" customFormat="1" ht="15.75" customHeight="1">
      <c r="D46646" s="199"/>
    </row>
    <row r="46648" spans="4:4" s="198" customFormat="1" ht="15.75" customHeight="1">
      <c r="D46648" s="199"/>
    </row>
    <row r="46650" spans="4:4" s="198" customFormat="1" ht="15.75" customHeight="1">
      <c r="D46650" s="199"/>
    </row>
    <row r="46652" spans="4:4" s="198" customFormat="1" ht="15.75" customHeight="1">
      <c r="D46652" s="199"/>
    </row>
    <row r="46654" spans="4:4" s="198" customFormat="1" ht="15.75" customHeight="1">
      <c r="D46654" s="199"/>
    </row>
    <row r="46656" spans="4:4" s="198" customFormat="1" ht="15.75" customHeight="1">
      <c r="D46656" s="199"/>
    </row>
    <row r="46658" spans="4:4" s="198" customFormat="1" ht="15.75" customHeight="1">
      <c r="D46658" s="199"/>
    </row>
    <row r="46660" spans="4:4" s="198" customFormat="1" ht="15.75" customHeight="1">
      <c r="D46660" s="199"/>
    </row>
    <row r="46662" spans="4:4" s="198" customFormat="1" ht="15.75" customHeight="1">
      <c r="D46662" s="199"/>
    </row>
    <row r="46664" spans="4:4" s="198" customFormat="1" ht="15.75" customHeight="1">
      <c r="D46664" s="199"/>
    </row>
    <row r="46666" spans="4:4" s="198" customFormat="1" ht="15.75" customHeight="1">
      <c r="D46666" s="199"/>
    </row>
    <row r="46668" spans="4:4" s="198" customFormat="1" ht="15.75" customHeight="1">
      <c r="D46668" s="199"/>
    </row>
    <row r="46670" spans="4:4" s="198" customFormat="1" ht="15.75" customHeight="1">
      <c r="D46670" s="199"/>
    </row>
    <row r="46672" spans="4:4" s="198" customFormat="1" ht="15.75" customHeight="1">
      <c r="D46672" s="199"/>
    </row>
    <row r="46674" spans="4:4" s="198" customFormat="1" ht="15.75" customHeight="1">
      <c r="D46674" s="199"/>
    </row>
    <row r="46676" spans="4:4" s="198" customFormat="1" ht="15.75" customHeight="1">
      <c r="D46676" s="199"/>
    </row>
    <row r="46678" spans="4:4" s="198" customFormat="1" ht="15.75" customHeight="1">
      <c r="D46678" s="199"/>
    </row>
    <row r="46680" spans="4:4" s="198" customFormat="1" ht="15.75" customHeight="1">
      <c r="D46680" s="199"/>
    </row>
    <row r="46682" spans="4:4" s="198" customFormat="1" ht="15.75" customHeight="1">
      <c r="D46682" s="199"/>
    </row>
    <row r="46684" spans="4:4" s="198" customFormat="1" ht="15.75" customHeight="1">
      <c r="D46684" s="199"/>
    </row>
    <row r="46686" spans="4:4" s="198" customFormat="1" ht="15.75" customHeight="1">
      <c r="D46686" s="199"/>
    </row>
    <row r="46688" spans="4:4" s="198" customFormat="1" ht="15.75" customHeight="1">
      <c r="D46688" s="199"/>
    </row>
    <row r="46690" spans="4:4" s="198" customFormat="1" ht="15.75" customHeight="1">
      <c r="D46690" s="199"/>
    </row>
    <row r="46692" spans="4:4" s="198" customFormat="1" ht="15.75" customHeight="1">
      <c r="D46692" s="199"/>
    </row>
    <row r="46694" spans="4:4" s="198" customFormat="1" ht="15.75" customHeight="1">
      <c r="D46694" s="199"/>
    </row>
    <row r="46696" spans="4:4" s="198" customFormat="1" ht="15.75" customHeight="1">
      <c r="D46696" s="199"/>
    </row>
    <row r="46698" spans="4:4" s="198" customFormat="1" ht="15.75" customHeight="1">
      <c r="D46698" s="199"/>
    </row>
    <row r="46700" spans="4:4" s="198" customFormat="1" ht="15.75" customHeight="1">
      <c r="D46700" s="199"/>
    </row>
    <row r="46702" spans="4:4" s="198" customFormat="1" ht="15.75" customHeight="1">
      <c r="D46702" s="199"/>
    </row>
    <row r="46704" spans="4:4" s="198" customFormat="1" ht="15.75" customHeight="1">
      <c r="D46704" s="199"/>
    </row>
    <row r="46706" spans="4:4" s="198" customFormat="1" ht="15.75" customHeight="1">
      <c r="D46706" s="199"/>
    </row>
    <row r="46708" spans="4:4" s="198" customFormat="1" ht="15.75" customHeight="1">
      <c r="D46708" s="199"/>
    </row>
    <row r="46710" spans="4:4" s="198" customFormat="1" ht="15.75" customHeight="1">
      <c r="D46710" s="199"/>
    </row>
    <row r="46712" spans="4:4" s="198" customFormat="1" ht="15.75" customHeight="1">
      <c r="D46712" s="199"/>
    </row>
    <row r="46714" spans="4:4" s="198" customFormat="1" ht="15.75" customHeight="1">
      <c r="D46714" s="199"/>
    </row>
    <row r="46716" spans="4:4" s="198" customFormat="1" ht="15.75" customHeight="1">
      <c r="D46716" s="199"/>
    </row>
    <row r="46718" spans="4:4" s="198" customFormat="1" ht="15.75" customHeight="1">
      <c r="D46718" s="199"/>
    </row>
    <row r="46720" spans="4:4" s="198" customFormat="1" ht="15.75" customHeight="1">
      <c r="D46720" s="199"/>
    </row>
    <row r="46722" spans="4:4" s="198" customFormat="1" ht="15.75" customHeight="1">
      <c r="D46722" s="199"/>
    </row>
    <row r="46724" spans="4:4" s="198" customFormat="1" ht="15.75" customHeight="1">
      <c r="D46724" s="199"/>
    </row>
    <row r="46726" spans="4:4" s="198" customFormat="1" ht="15.75" customHeight="1">
      <c r="D46726" s="199"/>
    </row>
    <row r="46728" spans="4:4" s="198" customFormat="1" ht="15.75" customHeight="1">
      <c r="D46728" s="199"/>
    </row>
    <row r="46730" spans="4:4" s="198" customFormat="1" ht="15.75" customHeight="1">
      <c r="D46730" s="199"/>
    </row>
    <row r="46732" spans="4:4" s="198" customFormat="1" ht="15.75" customHeight="1">
      <c r="D46732" s="199"/>
    </row>
    <row r="46734" spans="4:4" s="198" customFormat="1" ht="15.75" customHeight="1">
      <c r="D46734" s="199"/>
    </row>
    <row r="46736" spans="4:4" s="198" customFormat="1" ht="15.75" customHeight="1">
      <c r="D46736" s="199"/>
    </row>
    <row r="46738" spans="4:4" s="198" customFormat="1" ht="15.75" customHeight="1">
      <c r="D46738" s="199"/>
    </row>
    <row r="46740" spans="4:4" s="198" customFormat="1" ht="15.75" customHeight="1">
      <c r="D46740" s="199"/>
    </row>
    <row r="46742" spans="4:4" s="198" customFormat="1" ht="15.75" customHeight="1">
      <c r="D46742" s="199"/>
    </row>
    <row r="46744" spans="4:4" s="198" customFormat="1" ht="15.75" customHeight="1">
      <c r="D46744" s="199"/>
    </row>
    <row r="46746" spans="4:4" s="198" customFormat="1" ht="15.75" customHeight="1">
      <c r="D46746" s="199"/>
    </row>
    <row r="46748" spans="4:4" s="198" customFormat="1" ht="15.75" customHeight="1">
      <c r="D46748" s="199"/>
    </row>
    <row r="46750" spans="4:4" s="198" customFormat="1" ht="15.75" customHeight="1">
      <c r="D46750" s="199"/>
    </row>
    <row r="46752" spans="4:4" s="198" customFormat="1" ht="15.75" customHeight="1">
      <c r="D46752" s="199"/>
    </row>
    <row r="46754" spans="4:4" s="198" customFormat="1" ht="15.75" customHeight="1">
      <c r="D46754" s="199"/>
    </row>
    <row r="46756" spans="4:4" s="198" customFormat="1" ht="15.75" customHeight="1">
      <c r="D46756" s="199"/>
    </row>
    <row r="46758" spans="4:4" s="198" customFormat="1" ht="15.75" customHeight="1">
      <c r="D46758" s="199"/>
    </row>
    <row r="46760" spans="4:4" s="198" customFormat="1" ht="15.75" customHeight="1">
      <c r="D46760" s="199"/>
    </row>
    <row r="46762" spans="4:4" s="198" customFormat="1" ht="15.75" customHeight="1">
      <c r="D46762" s="199"/>
    </row>
    <row r="46764" spans="4:4" s="198" customFormat="1" ht="15.75" customHeight="1">
      <c r="D46764" s="199"/>
    </row>
    <row r="46766" spans="4:4" s="198" customFormat="1" ht="15.75" customHeight="1">
      <c r="D46766" s="199"/>
    </row>
    <row r="46768" spans="4:4" s="198" customFormat="1" ht="15.75" customHeight="1">
      <c r="D46768" s="199"/>
    </row>
    <row r="46770" spans="4:4" s="198" customFormat="1" ht="15.75" customHeight="1">
      <c r="D46770" s="199"/>
    </row>
    <row r="46772" spans="4:4" s="198" customFormat="1" ht="15.75" customHeight="1">
      <c r="D46772" s="199"/>
    </row>
    <row r="46774" spans="4:4" s="198" customFormat="1" ht="15.75" customHeight="1">
      <c r="D46774" s="199"/>
    </row>
    <row r="46776" spans="4:4" s="198" customFormat="1" ht="15.75" customHeight="1">
      <c r="D46776" s="199"/>
    </row>
    <row r="46778" spans="4:4" s="198" customFormat="1" ht="15.75" customHeight="1">
      <c r="D46778" s="199"/>
    </row>
    <row r="46780" spans="4:4" s="198" customFormat="1" ht="15.75" customHeight="1">
      <c r="D46780" s="199"/>
    </row>
    <row r="46782" spans="4:4" s="198" customFormat="1" ht="15.75" customHeight="1">
      <c r="D46782" s="199"/>
    </row>
    <row r="46784" spans="4:4" s="198" customFormat="1" ht="15.75" customHeight="1">
      <c r="D46784" s="199"/>
    </row>
    <row r="46786" spans="4:4" s="198" customFormat="1" ht="15.75" customHeight="1">
      <c r="D46786" s="199"/>
    </row>
    <row r="46788" spans="4:4" s="198" customFormat="1" ht="15.75" customHeight="1">
      <c r="D46788" s="199"/>
    </row>
    <row r="46790" spans="4:4" s="198" customFormat="1" ht="15.75" customHeight="1">
      <c r="D46790" s="199"/>
    </row>
    <row r="46792" spans="4:4" s="198" customFormat="1" ht="15.75" customHeight="1">
      <c r="D46792" s="199"/>
    </row>
    <row r="46794" spans="4:4" s="198" customFormat="1" ht="15.75" customHeight="1">
      <c r="D46794" s="199"/>
    </row>
    <row r="46796" spans="4:4" s="198" customFormat="1" ht="15.75" customHeight="1">
      <c r="D46796" s="199"/>
    </row>
    <row r="46798" spans="4:4" s="198" customFormat="1" ht="15.75" customHeight="1">
      <c r="D46798" s="199"/>
    </row>
    <row r="46800" spans="4:4" s="198" customFormat="1" ht="15.75" customHeight="1">
      <c r="D46800" s="199"/>
    </row>
    <row r="46802" spans="4:4" s="198" customFormat="1" ht="15.75" customHeight="1">
      <c r="D46802" s="199"/>
    </row>
    <row r="46804" spans="4:4" s="198" customFormat="1" ht="15.75" customHeight="1">
      <c r="D46804" s="199"/>
    </row>
    <row r="46806" spans="4:4" s="198" customFormat="1" ht="15.75" customHeight="1">
      <c r="D46806" s="199"/>
    </row>
    <row r="46808" spans="4:4" s="198" customFormat="1" ht="15.75" customHeight="1">
      <c r="D46808" s="199"/>
    </row>
    <row r="46810" spans="4:4" s="198" customFormat="1" ht="15.75" customHeight="1">
      <c r="D46810" s="199"/>
    </row>
    <row r="46812" spans="4:4" s="198" customFormat="1" ht="15.75" customHeight="1">
      <c r="D46812" s="199"/>
    </row>
    <row r="46814" spans="4:4" s="198" customFormat="1" ht="15.75" customHeight="1">
      <c r="D46814" s="199"/>
    </row>
    <row r="46816" spans="4:4" s="198" customFormat="1" ht="15.75" customHeight="1">
      <c r="D46816" s="199"/>
    </row>
    <row r="46818" spans="4:4" s="198" customFormat="1" ht="15.75" customHeight="1">
      <c r="D46818" s="199"/>
    </row>
    <row r="46820" spans="4:4" s="198" customFormat="1" ht="15.75" customHeight="1">
      <c r="D46820" s="199"/>
    </row>
    <row r="46822" spans="4:4" s="198" customFormat="1" ht="15.75" customHeight="1">
      <c r="D46822" s="199"/>
    </row>
    <row r="46824" spans="4:4" s="198" customFormat="1" ht="15.75" customHeight="1">
      <c r="D46824" s="199"/>
    </row>
    <row r="46826" spans="4:4" s="198" customFormat="1" ht="15.75" customHeight="1">
      <c r="D46826" s="199"/>
    </row>
    <row r="46828" spans="4:4" s="198" customFormat="1" ht="15.75" customHeight="1">
      <c r="D46828" s="199"/>
    </row>
    <row r="46830" spans="4:4" s="198" customFormat="1" ht="15.75" customHeight="1">
      <c r="D46830" s="199"/>
    </row>
    <row r="46832" spans="4:4" s="198" customFormat="1" ht="15.75" customHeight="1">
      <c r="D46832" s="199"/>
    </row>
    <row r="46834" spans="4:4" s="198" customFormat="1" ht="15.75" customHeight="1">
      <c r="D46834" s="199"/>
    </row>
    <row r="46836" spans="4:4" s="198" customFormat="1" ht="15.75" customHeight="1">
      <c r="D46836" s="199"/>
    </row>
    <row r="46838" spans="4:4" s="198" customFormat="1" ht="15.75" customHeight="1">
      <c r="D46838" s="199"/>
    </row>
    <row r="46840" spans="4:4" s="198" customFormat="1" ht="15.75" customHeight="1">
      <c r="D46840" s="199"/>
    </row>
    <row r="46842" spans="4:4" s="198" customFormat="1" ht="15.75" customHeight="1">
      <c r="D46842" s="199"/>
    </row>
    <row r="46844" spans="4:4" s="198" customFormat="1" ht="15.75" customHeight="1">
      <c r="D46844" s="199"/>
    </row>
    <row r="46846" spans="4:4" s="198" customFormat="1" ht="15.75" customHeight="1">
      <c r="D46846" s="199"/>
    </row>
    <row r="46848" spans="4:4" s="198" customFormat="1" ht="15.75" customHeight="1">
      <c r="D46848" s="199"/>
    </row>
    <row r="46850" spans="4:4" s="198" customFormat="1" ht="15.75" customHeight="1">
      <c r="D46850" s="199"/>
    </row>
    <row r="46852" spans="4:4" s="198" customFormat="1" ht="15.75" customHeight="1">
      <c r="D46852" s="199"/>
    </row>
    <row r="46854" spans="4:4" s="198" customFormat="1" ht="15.75" customHeight="1">
      <c r="D46854" s="199"/>
    </row>
    <row r="46856" spans="4:4" s="198" customFormat="1" ht="15.75" customHeight="1">
      <c r="D46856" s="199"/>
    </row>
    <row r="46858" spans="4:4" s="198" customFormat="1" ht="15.75" customHeight="1">
      <c r="D46858" s="199"/>
    </row>
    <row r="46860" spans="4:4" s="198" customFormat="1" ht="15.75" customHeight="1">
      <c r="D46860" s="199"/>
    </row>
    <row r="46862" spans="4:4" s="198" customFormat="1" ht="15.75" customHeight="1">
      <c r="D46862" s="199"/>
    </row>
    <row r="46864" spans="4:4" s="198" customFormat="1" ht="15.75" customHeight="1">
      <c r="D46864" s="199"/>
    </row>
    <row r="46866" spans="4:4" s="198" customFormat="1" ht="15.75" customHeight="1">
      <c r="D46866" s="199"/>
    </row>
    <row r="46868" spans="4:4" s="198" customFormat="1" ht="15.75" customHeight="1">
      <c r="D46868" s="199"/>
    </row>
    <row r="46870" spans="4:4" s="198" customFormat="1" ht="15.75" customHeight="1">
      <c r="D46870" s="199"/>
    </row>
    <row r="46872" spans="4:4" s="198" customFormat="1" ht="15.75" customHeight="1">
      <c r="D46872" s="199"/>
    </row>
    <row r="46874" spans="4:4" s="198" customFormat="1" ht="15.75" customHeight="1">
      <c r="D46874" s="199"/>
    </row>
    <row r="46876" spans="4:4" s="198" customFormat="1" ht="15.75" customHeight="1">
      <c r="D46876" s="199"/>
    </row>
    <row r="46878" spans="4:4" s="198" customFormat="1" ht="15.75" customHeight="1">
      <c r="D46878" s="199"/>
    </row>
    <row r="46880" spans="4:4" s="198" customFormat="1" ht="15.75" customHeight="1">
      <c r="D46880" s="199"/>
    </row>
    <row r="46882" spans="4:4" s="198" customFormat="1" ht="15.75" customHeight="1">
      <c r="D46882" s="199"/>
    </row>
    <row r="46884" spans="4:4" s="198" customFormat="1" ht="15.75" customHeight="1">
      <c r="D46884" s="199"/>
    </row>
    <row r="46886" spans="4:4" s="198" customFormat="1" ht="15.75" customHeight="1">
      <c r="D46886" s="199"/>
    </row>
    <row r="46888" spans="4:4" s="198" customFormat="1" ht="15.75" customHeight="1">
      <c r="D46888" s="199"/>
    </row>
    <row r="46890" spans="4:4" s="198" customFormat="1" ht="15.75" customHeight="1">
      <c r="D46890" s="199"/>
    </row>
    <row r="46892" spans="4:4" s="198" customFormat="1" ht="15.75" customHeight="1">
      <c r="D46892" s="199"/>
    </row>
    <row r="46894" spans="4:4" s="198" customFormat="1" ht="15.75" customHeight="1">
      <c r="D46894" s="199"/>
    </row>
    <row r="46896" spans="4:4" s="198" customFormat="1" ht="15.75" customHeight="1">
      <c r="D46896" s="199"/>
    </row>
    <row r="46898" spans="4:4" s="198" customFormat="1" ht="15.75" customHeight="1">
      <c r="D46898" s="199"/>
    </row>
    <row r="46900" spans="4:4" s="198" customFormat="1" ht="15.75" customHeight="1">
      <c r="D46900" s="199"/>
    </row>
    <row r="46902" spans="4:4" s="198" customFormat="1" ht="15.75" customHeight="1">
      <c r="D46902" s="199"/>
    </row>
    <row r="46904" spans="4:4" s="198" customFormat="1" ht="15.75" customHeight="1">
      <c r="D46904" s="199"/>
    </row>
    <row r="46906" spans="4:4" s="198" customFormat="1" ht="15.75" customHeight="1">
      <c r="D46906" s="199"/>
    </row>
    <row r="46908" spans="4:4" s="198" customFormat="1" ht="15.75" customHeight="1">
      <c r="D46908" s="199"/>
    </row>
    <row r="46910" spans="4:4" s="198" customFormat="1" ht="15.75" customHeight="1">
      <c r="D46910" s="199"/>
    </row>
    <row r="46912" spans="4:4" s="198" customFormat="1" ht="15.75" customHeight="1">
      <c r="D46912" s="199"/>
    </row>
    <row r="46914" spans="4:4" s="198" customFormat="1" ht="15.75" customHeight="1">
      <c r="D46914" s="199"/>
    </row>
    <row r="46916" spans="4:4" s="198" customFormat="1" ht="15.75" customHeight="1">
      <c r="D46916" s="199"/>
    </row>
    <row r="46918" spans="4:4" s="198" customFormat="1" ht="15.75" customHeight="1">
      <c r="D46918" s="199"/>
    </row>
    <row r="46920" spans="4:4" s="198" customFormat="1" ht="15.75" customHeight="1">
      <c r="D46920" s="199"/>
    </row>
    <row r="46922" spans="4:4" s="198" customFormat="1" ht="15.75" customHeight="1">
      <c r="D46922" s="199"/>
    </row>
    <row r="46924" spans="4:4" s="198" customFormat="1" ht="15.75" customHeight="1">
      <c r="D46924" s="199"/>
    </row>
    <row r="46926" spans="4:4" s="198" customFormat="1" ht="15.75" customHeight="1">
      <c r="D46926" s="199"/>
    </row>
    <row r="46928" spans="4:4" s="198" customFormat="1" ht="15.75" customHeight="1">
      <c r="D46928" s="199"/>
    </row>
    <row r="46930" spans="4:4" s="198" customFormat="1" ht="15.75" customHeight="1">
      <c r="D46930" s="199"/>
    </row>
    <row r="46932" spans="4:4" s="198" customFormat="1" ht="15.75" customHeight="1">
      <c r="D46932" s="199"/>
    </row>
    <row r="46934" spans="4:4" s="198" customFormat="1" ht="15.75" customHeight="1">
      <c r="D46934" s="199"/>
    </row>
    <row r="46936" spans="4:4" s="198" customFormat="1" ht="15.75" customHeight="1">
      <c r="D46936" s="199"/>
    </row>
    <row r="46938" spans="4:4" s="198" customFormat="1" ht="15.75" customHeight="1">
      <c r="D46938" s="199"/>
    </row>
    <row r="46940" spans="4:4" s="198" customFormat="1" ht="15.75" customHeight="1">
      <c r="D46940" s="199"/>
    </row>
    <row r="46942" spans="4:4" s="198" customFormat="1" ht="15.75" customHeight="1">
      <c r="D46942" s="199"/>
    </row>
    <row r="46944" spans="4:4" s="198" customFormat="1" ht="15.75" customHeight="1">
      <c r="D46944" s="199"/>
    </row>
    <row r="46946" spans="4:4" s="198" customFormat="1" ht="15.75" customHeight="1">
      <c r="D46946" s="199"/>
    </row>
    <row r="46948" spans="4:4" s="198" customFormat="1" ht="15.75" customHeight="1">
      <c r="D46948" s="199"/>
    </row>
    <row r="46950" spans="4:4" s="198" customFormat="1" ht="15.75" customHeight="1">
      <c r="D46950" s="199"/>
    </row>
    <row r="46952" spans="4:4" s="198" customFormat="1" ht="15.75" customHeight="1">
      <c r="D46952" s="199"/>
    </row>
    <row r="46954" spans="4:4" s="198" customFormat="1" ht="15.75" customHeight="1">
      <c r="D46954" s="199"/>
    </row>
    <row r="46956" spans="4:4" s="198" customFormat="1" ht="15.75" customHeight="1">
      <c r="D46956" s="199"/>
    </row>
    <row r="46958" spans="4:4" s="198" customFormat="1" ht="15.75" customHeight="1">
      <c r="D46958" s="199"/>
    </row>
    <row r="46960" spans="4:4" s="198" customFormat="1" ht="15.75" customHeight="1">
      <c r="D46960" s="199"/>
    </row>
    <row r="46962" spans="4:4" s="198" customFormat="1" ht="15.75" customHeight="1">
      <c r="D46962" s="199"/>
    </row>
    <row r="46964" spans="4:4" s="198" customFormat="1" ht="15.75" customHeight="1">
      <c r="D46964" s="199"/>
    </row>
    <row r="46966" spans="4:4" s="198" customFormat="1" ht="15.75" customHeight="1">
      <c r="D46966" s="199"/>
    </row>
    <row r="46968" spans="4:4" s="198" customFormat="1" ht="15.75" customHeight="1">
      <c r="D46968" s="199"/>
    </row>
    <row r="46970" spans="4:4" s="198" customFormat="1" ht="15.75" customHeight="1">
      <c r="D46970" s="199"/>
    </row>
    <row r="46972" spans="4:4" s="198" customFormat="1" ht="15.75" customHeight="1">
      <c r="D46972" s="199"/>
    </row>
    <row r="46974" spans="4:4" s="198" customFormat="1" ht="15.75" customHeight="1">
      <c r="D46974" s="199"/>
    </row>
    <row r="46976" spans="4:4" s="198" customFormat="1" ht="15.75" customHeight="1">
      <c r="D46976" s="199"/>
    </row>
    <row r="46978" spans="4:4" s="198" customFormat="1" ht="15.75" customHeight="1">
      <c r="D46978" s="199"/>
    </row>
    <row r="46980" spans="4:4" s="198" customFormat="1" ht="15.75" customHeight="1">
      <c r="D46980" s="199"/>
    </row>
    <row r="46982" spans="4:4" s="198" customFormat="1" ht="15.75" customHeight="1">
      <c r="D46982" s="199"/>
    </row>
    <row r="46984" spans="4:4" s="198" customFormat="1" ht="15.75" customHeight="1">
      <c r="D46984" s="199"/>
    </row>
    <row r="46986" spans="4:4" s="198" customFormat="1" ht="15.75" customHeight="1">
      <c r="D46986" s="199"/>
    </row>
    <row r="46988" spans="4:4" s="198" customFormat="1" ht="15.75" customHeight="1">
      <c r="D46988" s="199"/>
    </row>
    <row r="46990" spans="4:4" s="198" customFormat="1" ht="15.75" customHeight="1">
      <c r="D46990" s="199"/>
    </row>
    <row r="46992" spans="4:4" s="198" customFormat="1" ht="15.75" customHeight="1">
      <c r="D46992" s="199"/>
    </row>
    <row r="46994" spans="4:4" s="198" customFormat="1" ht="15.75" customHeight="1">
      <c r="D46994" s="199"/>
    </row>
    <row r="46996" spans="4:4" s="198" customFormat="1" ht="15.75" customHeight="1">
      <c r="D46996" s="199"/>
    </row>
    <row r="46998" spans="4:4" s="198" customFormat="1" ht="15.75" customHeight="1">
      <c r="D46998" s="199"/>
    </row>
    <row r="47000" spans="4:4" s="198" customFormat="1" ht="15.75" customHeight="1">
      <c r="D47000" s="199"/>
    </row>
    <row r="47002" spans="4:4" s="198" customFormat="1" ht="15.75" customHeight="1">
      <c r="D47002" s="199"/>
    </row>
    <row r="47004" spans="4:4" s="198" customFormat="1" ht="15.75" customHeight="1">
      <c r="D47004" s="199"/>
    </row>
    <row r="47006" spans="4:4" s="198" customFormat="1" ht="15.75" customHeight="1">
      <c r="D47006" s="199"/>
    </row>
    <row r="47008" spans="4:4" s="198" customFormat="1" ht="15.75" customHeight="1">
      <c r="D47008" s="199"/>
    </row>
    <row r="47010" spans="4:4" s="198" customFormat="1" ht="15.75" customHeight="1">
      <c r="D47010" s="199"/>
    </row>
    <row r="47012" spans="4:4" s="198" customFormat="1" ht="15.75" customHeight="1">
      <c r="D47012" s="199"/>
    </row>
    <row r="47014" spans="4:4" s="198" customFormat="1" ht="15.75" customHeight="1">
      <c r="D47014" s="199"/>
    </row>
    <row r="47016" spans="4:4" s="198" customFormat="1" ht="15.75" customHeight="1">
      <c r="D47016" s="199"/>
    </row>
    <row r="47018" spans="4:4" s="198" customFormat="1" ht="15.75" customHeight="1">
      <c r="D47018" s="199"/>
    </row>
    <row r="47020" spans="4:4" s="198" customFormat="1" ht="15.75" customHeight="1">
      <c r="D47020" s="199"/>
    </row>
    <row r="47022" spans="4:4" s="198" customFormat="1" ht="15.75" customHeight="1">
      <c r="D47022" s="199"/>
    </row>
    <row r="47024" spans="4:4" s="198" customFormat="1" ht="15.75" customHeight="1">
      <c r="D47024" s="199"/>
    </row>
    <row r="47026" spans="4:4" s="198" customFormat="1" ht="15.75" customHeight="1">
      <c r="D47026" s="199"/>
    </row>
    <row r="47028" spans="4:4" s="198" customFormat="1" ht="15.75" customHeight="1">
      <c r="D47028" s="199"/>
    </row>
    <row r="47030" spans="4:4" s="198" customFormat="1" ht="15.75" customHeight="1">
      <c r="D47030" s="199"/>
    </row>
    <row r="47032" spans="4:4" s="198" customFormat="1" ht="15.75" customHeight="1">
      <c r="D47032" s="199"/>
    </row>
    <row r="47034" spans="4:4" s="198" customFormat="1" ht="15.75" customHeight="1">
      <c r="D47034" s="199"/>
    </row>
    <row r="47036" spans="4:4" s="198" customFormat="1" ht="15.75" customHeight="1">
      <c r="D47036" s="199"/>
    </row>
    <row r="47038" spans="4:4" s="198" customFormat="1" ht="15.75" customHeight="1">
      <c r="D47038" s="199"/>
    </row>
    <row r="47040" spans="4:4" s="198" customFormat="1" ht="15.75" customHeight="1">
      <c r="D47040" s="199"/>
    </row>
    <row r="47042" spans="4:4" s="198" customFormat="1" ht="15.75" customHeight="1">
      <c r="D47042" s="199"/>
    </row>
    <row r="47044" spans="4:4" s="198" customFormat="1" ht="15.75" customHeight="1">
      <c r="D47044" s="199"/>
    </row>
    <row r="47046" spans="4:4" s="198" customFormat="1" ht="15.75" customHeight="1">
      <c r="D47046" s="199"/>
    </row>
    <row r="47048" spans="4:4" s="198" customFormat="1" ht="15.75" customHeight="1">
      <c r="D47048" s="199"/>
    </row>
    <row r="47050" spans="4:4" s="198" customFormat="1" ht="15.75" customHeight="1">
      <c r="D47050" s="199"/>
    </row>
    <row r="47052" spans="4:4" s="198" customFormat="1" ht="15.75" customHeight="1">
      <c r="D47052" s="199"/>
    </row>
    <row r="47054" spans="4:4" s="198" customFormat="1" ht="15.75" customHeight="1">
      <c r="D47054" s="199"/>
    </row>
    <row r="47056" spans="4:4" s="198" customFormat="1" ht="15.75" customHeight="1">
      <c r="D47056" s="199"/>
    </row>
    <row r="47058" spans="4:4" s="198" customFormat="1" ht="15.75" customHeight="1">
      <c r="D47058" s="199"/>
    </row>
    <row r="47060" spans="4:4" s="198" customFormat="1" ht="15.75" customHeight="1">
      <c r="D47060" s="199"/>
    </row>
    <row r="47062" spans="4:4" s="198" customFormat="1" ht="15.75" customHeight="1">
      <c r="D47062" s="199"/>
    </row>
    <row r="47064" spans="4:4" s="198" customFormat="1" ht="15.75" customHeight="1">
      <c r="D47064" s="199"/>
    </row>
    <row r="47066" spans="4:4" s="198" customFormat="1" ht="15.75" customHeight="1">
      <c r="D47066" s="199"/>
    </row>
    <row r="47068" spans="4:4" s="198" customFormat="1" ht="15.75" customHeight="1">
      <c r="D47068" s="199"/>
    </row>
    <row r="47070" spans="4:4" s="198" customFormat="1" ht="15.75" customHeight="1">
      <c r="D47070" s="199"/>
    </row>
    <row r="47072" spans="4:4" s="198" customFormat="1" ht="15.75" customHeight="1">
      <c r="D47072" s="199"/>
    </row>
    <row r="47074" spans="4:4" s="198" customFormat="1" ht="15.75" customHeight="1">
      <c r="D47074" s="199"/>
    </row>
    <row r="47076" spans="4:4" s="198" customFormat="1" ht="15.75" customHeight="1">
      <c r="D47076" s="199"/>
    </row>
    <row r="47078" spans="4:4" s="198" customFormat="1" ht="15.75" customHeight="1">
      <c r="D47078" s="199"/>
    </row>
    <row r="47080" spans="4:4" s="198" customFormat="1" ht="15.75" customHeight="1">
      <c r="D47080" s="199"/>
    </row>
    <row r="47082" spans="4:4" s="198" customFormat="1" ht="15.75" customHeight="1">
      <c r="D47082" s="199"/>
    </row>
    <row r="47084" spans="4:4" s="198" customFormat="1" ht="15.75" customHeight="1">
      <c r="D47084" s="199"/>
    </row>
    <row r="47086" spans="4:4" s="198" customFormat="1" ht="15.75" customHeight="1">
      <c r="D47086" s="199"/>
    </row>
    <row r="47088" spans="4:4" s="198" customFormat="1" ht="15.75" customHeight="1">
      <c r="D47088" s="199"/>
    </row>
    <row r="47090" spans="4:4" s="198" customFormat="1" ht="15.75" customHeight="1">
      <c r="D47090" s="199"/>
    </row>
    <row r="47092" spans="4:4" s="198" customFormat="1" ht="15.75" customHeight="1">
      <c r="D47092" s="199"/>
    </row>
    <row r="47094" spans="4:4" s="198" customFormat="1" ht="15.75" customHeight="1">
      <c r="D47094" s="199"/>
    </row>
    <row r="47096" spans="4:4" s="198" customFormat="1" ht="15.75" customHeight="1">
      <c r="D47096" s="199"/>
    </row>
    <row r="47098" spans="4:4" s="198" customFormat="1" ht="15.75" customHeight="1">
      <c r="D47098" s="199"/>
    </row>
    <row r="47100" spans="4:4" s="198" customFormat="1" ht="15.75" customHeight="1">
      <c r="D47100" s="199"/>
    </row>
    <row r="47102" spans="4:4" s="198" customFormat="1" ht="15.75" customHeight="1">
      <c r="D47102" s="199"/>
    </row>
    <row r="47104" spans="4:4" s="198" customFormat="1" ht="15.75" customHeight="1">
      <c r="D47104" s="199"/>
    </row>
    <row r="47106" spans="4:4" s="198" customFormat="1" ht="15.75" customHeight="1">
      <c r="D47106" s="199"/>
    </row>
    <row r="47108" spans="4:4" s="198" customFormat="1" ht="15.75" customHeight="1">
      <c r="D47108" s="199"/>
    </row>
    <row r="47110" spans="4:4" s="198" customFormat="1" ht="15.75" customHeight="1">
      <c r="D47110" s="199"/>
    </row>
    <row r="47112" spans="4:4" s="198" customFormat="1" ht="15.75" customHeight="1">
      <c r="D47112" s="199"/>
    </row>
    <row r="47114" spans="4:4" s="198" customFormat="1" ht="15.75" customHeight="1">
      <c r="D47114" s="199"/>
    </row>
    <row r="47116" spans="4:4" s="198" customFormat="1" ht="15.75" customHeight="1">
      <c r="D47116" s="199"/>
    </row>
    <row r="47118" spans="4:4" s="198" customFormat="1" ht="15.75" customHeight="1">
      <c r="D47118" s="199"/>
    </row>
    <row r="47120" spans="4:4" s="198" customFormat="1" ht="15.75" customHeight="1">
      <c r="D47120" s="199"/>
    </row>
    <row r="47122" spans="4:4" s="198" customFormat="1" ht="15.75" customHeight="1">
      <c r="D47122" s="199"/>
    </row>
    <row r="47124" spans="4:4" s="198" customFormat="1" ht="15.75" customHeight="1">
      <c r="D47124" s="199"/>
    </row>
    <row r="47126" spans="4:4" s="198" customFormat="1" ht="15.75" customHeight="1">
      <c r="D47126" s="199"/>
    </row>
    <row r="47128" spans="4:4" s="198" customFormat="1" ht="15.75" customHeight="1">
      <c r="D47128" s="199"/>
    </row>
    <row r="47130" spans="4:4" s="198" customFormat="1" ht="15.75" customHeight="1">
      <c r="D47130" s="199"/>
    </row>
    <row r="47132" spans="4:4" s="198" customFormat="1" ht="15.75" customHeight="1">
      <c r="D47132" s="199"/>
    </row>
    <row r="47134" spans="4:4" s="198" customFormat="1" ht="15.75" customHeight="1">
      <c r="D47134" s="199"/>
    </row>
    <row r="47136" spans="4:4" s="198" customFormat="1" ht="15.75" customHeight="1">
      <c r="D47136" s="199"/>
    </row>
    <row r="47138" spans="4:4" s="198" customFormat="1" ht="15.75" customHeight="1">
      <c r="D47138" s="199"/>
    </row>
    <row r="47140" spans="4:4" s="198" customFormat="1" ht="15.75" customHeight="1">
      <c r="D47140" s="199"/>
    </row>
    <row r="47142" spans="4:4" s="198" customFormat="1" ht="15.75" customHeight="1">
      <c r="D47142" s="199"/>
    </row>
    <row r="47144" spans="4:4" s="198" customFormat="1" ht="15.75" customHeight="1">
      <c r="D47144" s="199"/>
    </row>
    <row r="47146" spans="4:4" s="198" customFormat="1" ht="15.75" customHeight="1">
      <c r="D47146" s="199"/>
    </row>
    <row r="47148" spans="4:4" s="198" customFormat="1" ht="15.75" customHeight="1">
      <c r="D47148" s="199"/>
    </row>
    <row r="47150" spans="4:4" s="198" customFormat="1" ht="15.75" customHeight="1">
      <c r="D47150" s="199"/>
    </row>
    <row r="47152" spans="4:4" s="198" customFormat="1" ht="15.75" customHeight="1">
      <c r="D47152" s="199"/>
    </row>
    <row r="47154" spans="4:4" s="198" customFormat="1" ht="15.75" customHeight="1">
      <c r="D47154" s="199"/>
    </row>
    <row r="47156" spans="4:4" s="198" customFormat="1" ht="15.75" customHeight="1">
      <c r="D47156" s="199"/>
    </row>
    <row r="47158" spans="4:4" s="198" customFormat="1" ht="15.75" customHeight="1">
      <c r="D47158" s="199"/>
    </row>
    <row r="47160" spans="4:4" s="198" customFormat="1" ht="15.75" customHeight="1">
      <c r="D47160" s="199"/>
    </row>
    <row r="47162" spans="4:4" s="198" customFormat="1" ht="15.75" customHeight="1">
      <c r="D47162" s="199"/>
    </row>
    <row r="47164" spans="4:4" s="198" customFormat="1" ht="15.75" customHeight="1">
      <c r="D47164" s="199"/>
    </row>
    <row r="47166" spans="4:4" s="198" customFormat="1" ht="15.75" customHeight="1">
      <c r="D47166" s="199"/>
    </row>
    <row r="47168" spans="4:4" s="198" customFormat="1" ht="15.75" customHeight="1">
      <c r="D47168" s="199"/>
    </row>
    <row r="47170" spans="4:4" s="198" customFormat="1" ht="15.75" customHeight="1">
      <c r="D47170" s="199"/>
    </row>
    <row r="47172" spans="4:4" s="198" customFormat="1" ht="15.75" customHeight="1">
      <c r="D47172" s="199"/>
    </row>
    <row r="47174" spans="4:4" s="198" customFormat="1" ht="15.75" customHeight="1">
      <c r="D47174" s="199"/>
    </row>
    <row r="47176" spans="4:4" s="198" customFormat="1" ht="15.75" customHeight="1">
      <c r="D47176" s="199"/>
    </row>
    <row r="47178" spans="4:4" s="198" customFormat="1" ht="15.75" customHeight="1">
      <c r="D47178" s="199"/>
    </row>
    <row r="47180" spans="4:4" s="198" customFormat="1" ht="15.75" customHeight="1">
      <c r="D47180" s="199"/>
    </row>
    <row r="47182" spans="4:4" s="198" customFormat="1" ht="15.75" customHeight="1">
      <c r="D47182" s="199"/>
    </row>
    <row r="47184" spans="4:4" s="198" customFormat="1" ht="15.75" customHeight="1">
      <c r="D47184" s="199"/>
    </row>
    <row r="47186" spans="4:4" s="198" customFormat="1" ht="15.75" customHeight="1">
      <c r="D47186" s="199"/>
    </row>
    <row r="47188" spans="4:4" s="198" customFormat="1" ht="15.75" customHeight="1">
      <c r="D47188" s="199"/>
    </row>
    <row r="47190" spans="4:4" s="198" customFormat="1" ht="15.75" customHeight="1">
      <c r="D47190" s="199"/>
    </row>
    <row r="47192" spans="4:4" s="198" customFormat="1" ht="15.75" customHeight="1">
      <c r="D47192" s="199"/>
    </row>
    <row r="47194" spans="4:4" s="198" customFormat="1" ht="15.75" customHeight="1">
      <c r="D47194" s="199"/>
    </row>
    <row r="47196" spans="4:4" s="198" customFormat="1" ht="15.75" customHeight="1">
      <c r="D47196" s="199"/>
    </row>
    <row r="47198" spans="4:4" s="198" customFormat="1" ht="15.75" customHeight="1">
      <c r="D47198" s="199"/>
    </row>
    <row r="47200" spans="4:4" s="198" customFormat="1" ht="15.75" customHeight="1">
      <c r="D47200" s="199"/>
    </row>
    <row r="47202" spans="4:4" s="198" customFormat="1" ht="15.75" customHeight="1">
      <c r="D47202" s="199"/>
    </row>
    <row r="47204" spans="4:4" s="198" customFormat="1" ht="15.75" customHeight="1">
      <c r="D47204" s="199"/>
    </row>
    <row r="47206" spans="4:4" s="198" customFormat="1" ht="15.75" customHeight="1">
      <c r="D47206" s="199"/>
    </row>
    <row r="47208" spans="4:4" s="198" customFormat="1" ht="15.75" customHeight="1">
      <c r="D47208" s="199"/>
    </row>
    <row r="47210" spans="4:4" s="198" customFormat="1" ht="15.75" customHeight="1">
      <c r="D47210" s="199"/>
    </row>
    <row r="47212" spans="4:4" s="198" customFormat="1" ht="15.75" customHeight="1">
      <c r="D47212" s="199"/>
    </row>
    <row r="47214" spans="4:4" s="198" customFormat="1" ht="15.75" customHeight="1">
      <c r="D47214" s="199"/>
    </row>
    <row r="47216" spans="4:4" s="198" customFormat="1" ht="15.75" customHeight="1">
      <c r="D47216" s="199"/>
    </row>
    <row r="47218" spans="4:4" s="198" customFormat="1" ht="15.75" customHeight="1">
      <c r="D47218" s="199"/>
    </row>
    <row r="47220" spans="4:4" s="198" customFormat="1" ht="15.75" customHeight="1">
      <c r="D47220" s="199"/>
    </row>
    <row r="47222" spans="4:4" s="198" customFormat="1" ht="15.75" customHeight="1">
      <c r="D47222" s="199"/>
    </row>
    <row r="47224" spans="4:4" s="198" customFormat="1" ht="15.75" customHeight="1">
      <c r="D47224" s="199"/>
    </row>
    <row r="47226" spans="4:4" s="198" customFormat="1" ht="15.75" customHeight="1">
      <c r="D47226" s="199"/>
    </row>
    <row r="47228" spans="4:4" s="198" customFormat="1" ht="15.75" customHeight="1">
      <c r="D47228" s="199"/>
    </row>
    <row r="47230" spans="4:4" s="198" customFormat="1" ht="15.75" customHeight="1">
      <c r="D47230" s="199"/>
    </row>
    <row r="47232" spans="4:4" s="198" customFormat="1" ht="15.75" customHeight="1">
      <c r="D47232" s="199"/>
    </row>
    <row r="47234" spans="4:4" s="198" customFormat="1" ht="15.75" customHeight="1">
      <c r="D47234" s="199"/>
    </row>
    <row r="47236" spans="4:4" s="198" customFormat="1" ht="15.75" customHeight="1">
      <c r="D47236" s="199"/>
    </row>
    <row r="47238" spans="4:4" s="198" customFormat="1" ht="15.75" customHeight="1">
      <c r="D47238" s="199"/>
    </row>
    <row r="47240" spans="4:4" s="198" customFormat="1" ht="15.75" customHeight="1">
      <c r="D47240" s="199"/>
    </row>
    <row r="47242" spans="4:4" s="198" customFormat="1" ht="15.75" customHeight="1">
      <c r="D47242" s="199"/>
    </row>
    <row r="47244" spans="4:4" s="198" customFormat="1" ht="15.75" customHeight="1">
      <c r="D47244" s="199"/>
    </row>
    <row r="47246" spans="4:4" s="198" customFormat="1" ht="15.75" customHeight="1">
      <c r="D47246" s="199"/>
    </row>
    <row r="47248" spans="4:4" s="198" customFormat="1" ht="15.75" customHeight="1">
      <c r="D47248" s="199"/>
    </row>
    <row r="47250" spans="4:4" s="198" customFormat="1" ht="15.75" customHeight="1">
      <c r="D47250" s="199"/>
    </row>
    <row r="47252" spans="4:4" s="198" customFormat="1" ht="15.75" customHeight="1">
      <c r="D47252" s="199"/>
    </row>
    <row r="47254" spans="4:4" s="198" customFormat="1" ht="15.75" customHeight="1">
      <c r="D47254" s="199"/>
    </row>
    <row r="47256" spans="4:4" s="198" customFormat="1" ht="15.75" customHeight="1">
      <c r="D47256" s="199"/>
    </row>
    <row r="47258" spans="4:4" s="198" customFormat="1" ht="15.75" customHeight="1">
      <c r="D47258" s="199"/>
    </row>
    <row r="47260" spans="4:4" s="198" customFormat="1" ht="15.75" customHeight="1">
      <c r="D47260" s="199"/>
    </row>
    <row r="47262" spans="4:4" s="198" customFormat="1" ht="15.75" customHeight="1">
      <c r="D47262" s="199"/>
    </row>
    <row r="47264" spans="4:4" s="198" customFormat="1" ht="15.75" customHeight="1">
      <c r="D47264" s="199"/>
    </row>
    <row r="47266" spans="4:4" s="198" customFormat="1" ht="15.75" customHeight="1">
      <c r="D47266" s="199"/>
    </row>
    <row r="47268" spans="4:4" s="198" customFormat="1" ht="15.75" customHeight="1">
      <c r="D47268" s="199"/>
    </row>
    <row r="47270" spans="4:4" s="198" customFormat="1" ht="15.75" customHeight="1">
      <c r="D47270" s="199"/>
    </row>
    <row r="47272" spans="4:4" s="198" customFormat="1" ht="15.75" customHeight="1">
      <c r="D47272" s="199"/>
    </row>
    <row r="47274" spans="4:4" s="198" customFormat="1" ht="15.75" customHeight="1">
      <c r="D47274" s="199"/>
    </row>
    <row r="47276" spans="4:4" s="198" customFormat="1" ht="15.75" customHeight="1">
      <c r="D47276" s="199"/>
    </row>
    <row r="47278" spans="4:4" s="198" customFormat="1" ht="15.75" customHeight="1">
      <c r="D47278" s="199"/>
    </row>
    <row r="47280" spans="4:4" s="198" customFormat="1" ht="15.75" customHeight="1">
      <c r="D47280" s="199"/>
    </row>
    <row r="47282" spans="4:4" s="198" customFormat="1" ht="15.75" customHeight="1">
      <c r="D47282" s="199"/>
    </row>
    <row r="47284" spans="4:4" s="198" customFormat="1" ht="15.75" customHeight="1">
      <c r="D47284" s="199"/>
    </row>
    <row r="47286" spans="4:4" s="198" customFormat="1" ht="15.75" customHeight="1">
      <c r="D47286" s="199"/>
    </row>
    <row r="47288" spans="4:4" s="198" customFormat="1" ht="15.75" customHeight="1">
      <c r="D47288" s="199"/>
    </row>
    <row r="47290" spans="4:4" s="198" customFormat="1" ht="15.75" customHeight="1">
      <c r="D47290" s="199"/>
    </row>
    <row r="47292" spans="4:4" s="198" customFormat="1" ht="15.75" customHeight="1">
      <c r="D47292" s="199"/>
    </row>
    <row r="47294" spans="4:4" s="198" customFormat="1" ht="15.75" customHeight="1">
      <c r="D47294" s="199"/>
    </row>
    <row r="47296" spans="4:4" s="198" customFormat="1" ht="15.75" customHeight="1">
      <c r="D47296" s="199"/>
    </row>
    <row r="47298" spans="4:4" s="198" customFormat="1" ht="15.75" customHeight="1">
      <c r="D47298" s="199"/>
    </row>
    <row r="47300" spans="4:4" s="198" customFormat="1" ht="15.75" customHeight="1">
      <c r="D47300" s="199"/>
    </row>
    <row r="47302" spans="4:4" s="198" customFormat="1" ht="15.75" customHeight="1">
      <c r="D47302" s="199"/>
    </row>
    <row r="47304" spans="4:4" s="198" customFormat="1" ht="15.75" customHeight="1">
      <c r="D47304" s="199"/>
    </row>
    <row r="47306" spans="4:4" s="198" customFormat="1" ht="15.75" customHeight="1">
      <c r="D47306" s="199"/>
    </row>
    <row r="47308" spans="4:4" s="198" customFormat="1" ht="15.75" customHeight="1">
      <c r="D47308" s="199"/>
    </row>
    <row r="47310" spans="4:4" s="198" customFormat="1" ht="15.75" customHeight="1">
      <c r="D47310" s="199"/>
    </row>
    <row r="47312" spans="4:4" s="198" customFormat="1" ht="15.75" customHeight="1">
      <c r="D47312" s="199"/>
    </row>
    <row r="47314" spans="4:4" s="198" customFormat="1" ht="15.75" customHeight="1">
      <c r="D47314" s="199"/>
    </row>
    <row r="47316" spans="4:4" s="198" customFormat="1" ht="15.75" customHeight="1">
      <c r="D47316" s="199"/>
    </row>
    <row r="47318" spans="4:4" s="198" customFormat="1" ht="15.75" customHeight="1">
      <c r="D47318" s="199"/>
    </row>
    <row r="47320" spans="4:4" s="198" customFormat="1" ht="15.75" customHeight="1">
      <c r="D47320" s="199"/>
    </row>
    <row r="47322" spans="4:4" s="198" customFormat="1" ht="15.75" customHeight="1">
      <c r="D47322" s="199"/>
    </row>
    <row r="47324" spans="4:4" s="198" customFormat="1" ht="15.75" customHeight="1">
      <c r="D47324" s="199"/>
    </row>
    <row r="47326" spans="4:4" s="198" customFormat="1" ht="15.75" customHeight="1">
      <c r="D47326" s="199"/>
    </row>
    <row r="47328" spans="4:4" s="198" customFormat="1" ht="15.75" customHeight="1">
      <c r="D47328" s="199"/>
    </row>
    <row r="47330" spans="4:4" s="198" customFormat="1" ht="15.75" customHeight="1">
      <c r="D47330" s="199"/>
    </row>
    <row r="47332" spans="4:4" s="198" customFormat="1" ht="15.75" customHeight="1">
      <c r="D47332" s="199"/>
    </row>
    <row r="47334" spans="4:4" s="198" customFormat="1" ht="15.75" customHeight="1">
      <c r="D47334" s="199"/>
    </row>
    <row r="47336" spans="4:4" s="198" customFormat="1" ht="15.75" customHeight="1">
      <c r="D47336" s="199"/>
    </row>
    <row r="47338" spans="4:4" s="198" customFormat="1" ht="15.75" customHeight="1">
      <c r="D47338" s="199"/>
    </row>
    <row r="47340" spans="4:4" s="198" customFormat="1" ht="15.75" customHeight="1">
      <c r="D47340" s="199"/>
    </row>
    <row r="47342" spans="4:4" s="198" customFormat="1" ht="15.75" customHeight="1">
      <c r="D47342" s="199"/>
    </row>
    <row r="47344" spans="4:4" s="198" customFormat="1" ht="15.75" customHeight="1">
      <c r="D47344" s="199"/>
    </row>
    <row r="47346" spans="4:4" s="198" customFormat="1" ht="15.75" customHeight="1">
      <c r="D47346" s="199"/>
    </row>
    <row r="47348" spans="4:4" s="198" customFormat="1" ht="15.75" customHeight="1">
      <c r="D47348" s="199"/>
    </row>
    <row r="47350" spans="4:4" s="198" customFormat="1" ht="15.75" customHeight="1">
      <c r="D47350" s="199"/>
    </row>
    <row r="47352" spans="4:4" s="198" customFormat="1" ht="15.75" customHeight="1">
      <c r="D47352" s="199"/>
    </row>
    <row r="47354" spans="4:4" s="198" customFormat="1" ht="15.75" customHeight="1">
      <c r="D47354" s="199"/>
    </row>
    <row r="47356" spans="4:4" s="198" customFormat="1" ht="15.75" customHeight="1">
      <c r="D47356" s="199"/>
    </row>
    <row r="47358" spans="4:4" s="198" customFormat="1" ht="15.75" customHeight="1">
      <c r="D47358" s="199"/>
    </row>
    <row r="47360" spans="4:4" s="198" customFormat="1" ht="15.75" customHeight="1">
      <c r="D47360" s="199"/>
    </row>
    <row r="47362" spans="4:4" s="198" customFormat="1" ht="15.75" customHeight="1">
      <c r="D47362" s="199"/>
    </row>
    <row r="47364" spans="4:4" s="198" customFormat="1" ht="15.75" customHeight="1">
      <c r="D47364" s="199"/>
    </row>
    <row r="47366" spans="4:4" s="198" customFormat="1" ht="15.75" customHeight="1">
      <c r="D47366" s="199"/>
    </row>
    <row r="47368" spans="4:4" s="198" customFormat="1" ht="15.75" customHeight="1">
      <c r="D47368" s="199"/>
    </row>
    <row r="47370" spans="4:4" s="198" customFormat="1" ht="15.75" customHeight="1">
      <c r="D47370" s="199"/>
    </row>
    <row r="47372" spans="4:4" s="198" customFormat="1" ht="15.75" customHeight="1">
      <c r="D47372" s="199"/>
    </row>
    <row r="47374" spans="4:4" s="198" customFormat="1" ht="15.75" customHeight="1">
      <c r="D47374" s="199"/>
    </row>
    <row r="47376" spans="4:4" s="198" customFormat="1" ht="15.75" customHeight="1">
      <c r="D47376" s="199"/>
    </row>
    <row r="47378" spans="4:4" s="198" customFormat="1" ht="15.75" customHeight="1">
      <c r="D47378" s="199"/>
    </row>
    <row r="47380" spans="4:4" s="198" customFormat="1" ht="15.75" customHeight="1">
      <c r="D47380" s="199"/>
    </row>
    <row r="47382" spans="4:4" s="198" customFormat="1" ht="15.75" customHeight="1">
      <c r="D47382" s="199"/>
    </row>
    <row r="47384" spans="4:4" s="198" customFormat="1" ht="15.75" customHeight="1">
      <c r="D47384" s="199"/>
    </row>
    <row r="47386" spans="4:4" s="198" customFormat="1" ht="15.75" customHeight="1">
      <c r="D47386" s="199"/>
    </row>
    <row r="47388" spans="4:4" s="198" customFormat="1" ht="15.75" customHeight="1">
      <c r="D47388" s="199"/>
    </row>
    <row r="47390" spans="4:4" s="198" customFormat="1" ht="15.75" customHeight="1">
      <c r="D47390" s="199"/>
    </row>
    <row r="47392" spans="4:4" s="198" customFormat="1" ht="15.75" customHeight="1">
      <c r="D47392" s="199"/>
    </row>
    <row r="47394" spans="4:4" s="198" customFormat="1" ht="15.75" customHeight="1">
      <c r="D47394" s="199"/>
    </row>
    <row r="47396" spans="4:4" s="198" customFormat="1" ht="15.75" customHeight="1">
      <c r="D47396" s="199"/>
    </row>
    <row r="47398" spans="4:4" s="198" customFormat="1" ht="15.75" customHeight="1">
      <c r="D47398" s="199"/>
    </row>
    <row r="47400" spans="4:4" s="198" customFormat="1" ht="15.75" customHeight="1">
      <c r="D47400" s="199"/>
    </row>
    <row r="47402" spans="4:4" s="198" customFormat="1" ht="15.75" customHeight="1">
      <c r="D47402" s="199"/>
    </row>
    <row r="47404" spans="4:4" s="198" customFormat="1" ht="15.75" customHeight="1">
      <c r="D47404" s="199"/>
    </row>
    <row r="47406" spans="4:4" s="198" customFormat="1" ht="15.75" customHeight="1">
      <c r="D47406" s="199"/>
    </row>
    <row r="47408" spans="4:4" s="198" customFormat="1" ht="15.75" customHeight="1">
      <c r="D47408" s="199"/>
    </row>
    <row r="47410" spans="4:4" s="198" customFormat="1" ht="15.75" customHeight="1">
      <c r="D47410" s="199"/>
    </row>
    <row r="47412" spans="4:4" s="198" customFormat="1" ht="15.75" customHeight="1">
      <c r="D47412" s="199"/>
    </row>
    <row r="47414" spans="4:4" s="198" customFormat="1" ht="15.75" customHeight="1">
      <c r="D47414" s="199"/>
    </row>
    <row r="47416" spans="4:4" s="198" customFormat="1" ht="15.75" customHeight="1">
      <c r="D47416" s="199"/>
    </row>
    <row r="47418" spans="4:4" s="198" customFormat="1" ht="15.75" customHeight="1">
      <c r="D47418" s="199"/>
    </row>
    <row r="47420" spans="4:4" s="198" customFormat="1" ht="15.75" customHeight="1">
      <c r="D47420" s="199"/>
    </row>
    <row r="47422" spans="4:4" s="198" customFormat="1" ht="15.75" customHeight="1">
      <c r="D47422" s="199"/>
    </row>
    <row r="47424" spans="4:4" s="198" customFormat="1" ht="15.75" customHeight="1">
      <c r="D47424" s="199"/>
    </row>
    <row r="47426" spans="4:4" s="198" customFormat="1" ht="15.75" customHeight="1">
      <c r="D47426" s="199"/>
    </row>
    <row r="47428" spans="4:4" s="198" customFormat="1" ht="15.75" customHeight="1">
      <c r="D47428" s="199"/>
    </row>
    <row r="47430" spans="4:4" s="198" customFormat="1" ht="15.75" customHeight="1">
      <c r="D47430" s="199"/>
    </row>
    <row r="47432" spans="4:4" s="198" customFormat="1" ht="15.75" customHeight="1">
      <c r="D47432" s="199"/>
    </row>
    <row r="47434" spans="4:4" s="198" customFormat="1" ht="15.75" customHeight="1">
      <c r="D47434" s="199"/>
    </row>
    <row r="47436" spans="4:4" s="198" customFormat="1" ht="15.75" customHeight="1">
      <c r="D47436" s="199"/>
    </row>
    <row r="47438" spans="4:4" s="198" customFormat="1" ht="15.75" customHeight="1">
      <c r="D47438" s="199"/>
    </row>
    <row r="47440" spans="4:4" s="198" customFormat="1" ht="15.75" customHeight="1">
      <c r="D47440" s="199"/>
    </row>
    <row r="47442" spans="4:4" s="198" customFormat="1" ht="15.75" customHeight="1">
      <c r="D47442" s="199"/>
    </row>
    <row r="47444" spans="4:4" s="198" customFormat="1" ht="15.75" customHeight="1">
      <c r="D47444" s="199"/>
    </row>
    <row r="47446" spans="4:4" s="198" customFormat="1" ht="15.75" customHeight="1">
      <c r="D47446" s="199"/>
    </row>
    <row r="47448" spans="4:4" s="198" customFormat="1" ht="15.75" customHeight="1">
      <c r="D47448" s="199"/>
    </row>
    <row r="47450" spans="4:4" s="198" customFormat="1" ht="15.75" customHeight="1">
      <c r="D47450" s="199"/>
    </row>
    <row r="47452" spans="4:4" s="198" customFormat="1" ht="15.75" customHeight="1">
      <c r="D47452" s="199"/>
    </row>
    <row r="47454" spans="4:4" s="198" customFormat="1" ht="15.75" customHeight="1">
      <c r="D47454" s="199"/>
    </row>
    <row r="47456" spans="4:4" s="198" customFormat="1" ht="15.75" customHeight="1">
      <c r="D47456" s="199"/>
    </row>
    <row r="47458" spans="4:4" s="198" customFormat="1" ht="15.75" customHeight="1">
      <c r="D47458" s="199"/>
    </row>
    <row r="47460" spans="4:4" s="198" customFormat="1" ht="15.75" customHeight="1">
      <c r="D47460" s="199"/>
    </row>
    <row r="47462" spans="4:4" s="198" customFormat="1" ht="15.75" customHeight="1">
      <c r="D47462" s="199"/>
    </row>
    <row r="47464" spans="4:4" s="198" customFormat="1" ht="15.75" customHeight="1">
      <c r="D47464" s="199"/>
    </row>
    <row r="47466" spans="4:4" s="198" customFormat="1" ht="15.75" customHeight="1">
      <c r="D47466" s="199"/>
    </row>
    <row r="47468" spans="4:4" s="198" customFormat="1" ht="15.75" customHeight="1">
      <c r="D47468" s="199"/>
    </row>
    <row r="47470" spans="4:4" s="198" customFormat="1" ht="15.75" customHeight="1">
      <c r="D47470" s="199"/>
    </row>
    <row r="47472" spans="4:4" s="198" customFormat="1" ht="15.75" customHeight="1">
      <c r="D47472" s="199"/>
    </row>
    <row r="47474" spans="4:4" s="198" customFormat="1" ht="15.75" customHeight="1">
      <c r="D47474" s="199"/>
    </row>
    <row r="47476" spans="4:4" s="198" customFormat="1" ht="15.75" customHeight="1">
      <c r="D47476" s="199"/>
    </row>
    <row r="47478" spans="4:4" s="198" customFormat="1" ht="15.75" customHeight="1">
      <c r="D47478" s="199"/>
    </row>
    <row r="47480" spans="4:4" s="198" customFormat="1" ht="15.75" customHeight="1">
      <c r="D47480" s="199"/>
    </row>
    <row r="47482" spans="4:4" s="198" customFormat="1" ht="15.75" customHeight="1">
      <c r="D47482" s="199"/>
    </row>
    <row r="47484" spans="4:4" s="198" customFormat="1" ht="15.75" customHeight="1">
      <c r="D47484" s="199"/>
    </row>
    <row r="47486" spans="4:4" s="198" customFormat="1" ht="15.75" customHeight="1">
      <c r="D47486" s="199"/>
    </row>
    <row r="47488" spans="4:4" s="198" customFormat="1" ht="15.75" customHeight="1">
      <c r="D47488" s="199"/>
    </row>
    <row r="47490" spans="4:4" s="198" customFormat="1" ht="15.75" customHeight="1">
      <c r="D47490" s="199"/>
    </row>
    <row r="47492" spans="4:4" s="198" customFormat="1" ht="15.75" customHeight="1">
      <c r="D47492" s="199"/>
    </row>
    <row r="47494" spans="4:4" s="198" customFormat="1" ht="15.75" customHeight="1">
      <c r="D47494" s="199"/>
    </row>
    <row r="47496" spans="4:4" s="198" customFormat="1" ht="15.75" customHeight="1">
      <c r="D47496" s="199"/>
    </row>
    <row r="47498" spans="4:4" s="198" customFormat="1" ht="15.75" customHeight="1">
      <c r="D47498" s="199"/>
    </row>
    <row r="47500" spans="4:4" s="198" customFormat="1" ht="15.75" customHeight="1">
      <c r="D47500" s="199"/>
    </row>
    <row r="47502" spans="4:4" s="198" customFormat="1" ht="15.75" customHeight="1">
      <c r="D47502" s="199"/>
    </row>
    <row r="47504" spans="4:4" s="198" customFormat="1" ht="15.75" customHeight="1">
      <c r="D47504" s="199"/>
    </row>
    <row r="47506" spans="4:4" s="198" customFormat="1" ht="15.75" customHeight="1">
      <c r="D47506" s="199"/>
    </row>
    <row r="47508" spans="4:4" s="198" customFormat="1" ht="15.75" customHeight="1">
      <c r="D47508" s="199"/>
    </row>
    <row r="47510" spans="4:4" s="198" customFormat="1" ht="15.75" customHeight="1">
      <c r="D47510" s="199"/>
    </row>
    <row r="47512" spans="4:4" s="198" customFormat="1" ht="15.75" customHeight="1">
      <c r="D47512" s="199"/>
    </row>
    <row r="47514" spans="4:4" s="198" customFormat="1" ht="15.75" customHeight="1">
      <c r="D47514" s="199"/>
    </row>
    <row r="47516" spans="4:4" s="198" customFormat="1" ht="15.75" customHeight="1">
      <c r="D47516" s="199"/>
    </row>
    <row r="47518" spans="4:4" s="198" customFormat="1" ht="15.75" customHeight="1">
      <c r="D47518" s="199"/>
    </row>
    <row r="47520" spans="4:4" s="198" customFormat="1" ht="15.75" customHeight="1">
      <c r="D47520" s="199"/>
    </row>
    <row r="47522" spans="4:4" s="198" customFormat="1" ht="15.75" customHeight="1">
      <c r="D47522" s="199"/>
    </row>
    <row r="47524" spans="4:4" s="198" customFormat="1" ht="15.75" customHeight="1">
      <c r="D47524" s="199"/>
    </row>
    <row r="47526" spans="4:4" s="198" customFormat="1" ht="15.75" customHeight="1">
      <c r="D47526" s="199"/>
    </row>
    <row r="47528" spans="4:4" s="198" customFormat="1" ht="15.75" customHeight="1">
      <c r="D47528" s="199"/>
    </row>
    <row r="47530" spans="4:4" s="198" customFormat="1" ht="15.75" customHeight="1">
      <c r="D47530" s="199"/>
    </row>
    <row r="47532" spans="4:4" s="198" customFormat="1" ht="15.75" customHeight="1">
      <c r="D47532" s="199"/>
    </row>
    <row r="47534" spans="4:4" s="198" customFormat="1" ht="15.75" customHeight="1">
      <c r="D47534" s="199"/>
    </row>
    <row r="47536" spans="4:4" s="198" customFormat="1" ht="15.75" customHeight="1">
      <c r="D47536" s="199"/>
    </row>
    <row r="47538" spans="4:4" s="198" customFormat="1" ht="15.75" customHeight="1">
      <c r="D47538" s="199"/>
    </row>
    <row r="47540" spans="4:4" s="198" customFormat="1" ht="15.75" customHeight="1">
      <c r="D47540" s="199"/>
    </row>
    <row r="47542" spans="4:4" s="198" customFormat="1" ht="15.75" customHeight="1">
      <c r="D47542" s="199"/>
    </row>
    <row r="47544" spans="4:4" s="198" customFormat="1" ht="15.75" customHeight="1">
      <c r="D47544" s="199"/>
    </row>
    <row r="47546" spans="4:4" s="198" customFormat="1" ht="15.75" customHeight="1">
      <c r="D47546" s="199"/>
    </row>
    <row r="47548" spans="4:4" s="198" customFormat="1" ht="15.75" customHeight="1">
      <c r="D47548" s="199"/>
    </row>
    <row r="47550" spans="4:4" s="198" customFormat="1" ht="15.75" customHeight="1">
      <c r="D47550" s="199"/>
    </row>
    <row r="47552" spans="4:4" s="198" customFormat="1" ht="15.75" customHeight="1">
      <c r="D47552" s="199"/>
    </row>
    <row r="47554" spans="4:4" s="198" customFormat="1" ht="15.75" customHeight="1">
      <c r="D47554" s="199"/>
    </row>
    <row r="47556" spans="4:4" s="198" customFormat="1" ht="15.75" customHeight="1">
      <c r="D47556" s="199"/>
    </row>
    <row r="47558" spans="4:4" s="198" customFormat="1" ht="15.75" customHeight="1">
      <c r="D47558" s="199"/>
    </row>
    <row r="47560" spans="4:4" s="198" customFormat="1" ht="15.75" customHeight="1">
      <c r="D47560" s="199"/>
    </row>
    <row r="47562" spans="4:4" s="198" customFormat="1" ht="15.75" customHeight="1">
      <c r="D47562" s="199"/>
    </row>
    <row r="47564" spans="4:4" s="198" customFormat="1" ht="15.75" customHeight="1">
      <c r="D47564" s="199"/>
    </row>
    <row r="47566" spans="4:4" s="198" customFormat="1" ht="15.75" customHeight="1">
      <c r="D47566" s="199"/>
    </row>
    <row r="47568" spans="4:4" s="198" customFormat="1" ht="15.75" customHeight="1">
      <c r="D47568" s="199"/>
    </row>
    <row r="47570" spans="4:4" s="198" customFormat="1" ht="15.75" customHeight="1">
      <c r="D47570" s="199"/>
    </row>
    <row r="47572" spans="4:4" s="198" customFormat="1" ht="15.75" customHeight="1">
      <c r="D47572" s="199"/>
    </row>
    <row r="47574" spans="4:4" s="198" customFormat="1" ht="15.75" customHeight="1">
      <c r="D47574" s="199"/>
    </row>
    <row r="47576" spans="4:4" s="198" customFormat="1" ht="15.75" customHeight="1">
      <c r="D47576" s="199"/>
    </row>
    <row r="47578" spans="4:4" s="198" customFormat="1" ht="15.75" customHeight="1">
      <c r="D47578" s="199"/>
    </row>
    <row r="47580" spans="4:4" s="198" customFormat="1" ht="15.75" customHeight="1">
      <c r="D47580" s="199"/>
    </row>
    <row r="47582" spans="4:4" s="198" customFormat="1" ht="15.75" customHeight="1">
      <c r="D47582" s="199"/>
    </row>
    <row r="47584" spans="4:4" s="198" customFormat="1" ht="15.75" customHeight="1">
      <c r="D47584" s="199"/>
    </row>
    <row r="47586" spans="4:4" s="198" customFormat="1" ht="15.75" customHeight="1">
      <c r="D47586" s="199"/>
    </row>
    <row r="47588" spans="4:4" s="198" customFormat="1" ht="15.75" customHeight="1">
      <c r="D47588" s="199"/>
    </row>
    <row r="47590" spans="4:4" s="198" customFormat="1" ht="15.75" customHeight="1">
      <c r="D47590" s="199"/>
    </row>
    <row r="47592" spans="4:4" s="198" customFormat="1" ht="15.75" customHeight="1">
      <c r="D47592" s="199"/>
    </row>
    <row r="47594" spans="4:4" s="198" customFormat="1" ht="15.75" customHeight="1">
      <c r="D47594" s="199"/>
    </row>
    <row r="47596" spans="4:4" s="198" customFormat="1" ht="15.75" customHeight="1">
      <c r="D47596" s="199"/>
    </row>
    <row r="47598" spans="4:4" s="198" customFormat="1" ht="15.75" customHeight="1">
      <c r="D47598" s="199"/>
    </row>
    <row r="47600" spans="4:4" s="198" customFormat="1" ht="15.75" customHeight="1">
      <c r="D47600" s="199"/>
    </row>
    <row r="47602" spans="4:4" s="198" customFormat="1" ht="15.75" customHeight="1">
      <c r="D47602" s="199"/>
    </row>
    <row r="47604" spans="4:4" s="198" customFormat="1" ht="15.75" customHeight="1">
      <c r="D47604" s="199"/>
    </row>
    <row r="47606" spans="4:4" s="198" customFormat="1" ht="15.75" customHeight="1">
      <c r="D47606" s="199"/>
    </row>
    <row r="47608" spans="4:4" s="198" customFormat="1" ht="15.75" customHeight="1">
      <c r="D47608" s="199"/>
    </row>
    <row r="47610" spans="4:4" s="198" customFormat="1" ht="15.75" customHeight="1">
      <c r="D47610" s="199"/>
    </row>
    <row r="47612" spans="4:4" s="198" customFormat="1" ht="15.75" customHeight="1">
      <c r="D47612" s="199"/>
    </row>
    <row r="47614" spans="4:4" s="198" customFormat="1" ht="15.75" customHeight="1">
      <c r="D47614" s="199"/>
    </row>
    <row r="47616" spans="4:4" s="198" customFormat="1" ht="15.75" customHeight="1">
      <c r="D47616" s="199"/>
    </row>
    <row r="47618" spans="4:4" s="198" customFormat="1" ht="15.75" customHeight="1">
      <c r="D47618" s="199"/>
    </row>
    <row r="47620" spans="4:4" s="198" customFormat="1" ht="15.75" customHeight="1">
      <c r="D47620" s="199"/>
    </row>
    <row r="47622" spans="4:4" s="198" customFormat="1" ht="15.75" customHeight="1">
      <c r="D47622" s="199"/>
    </row>
    <row r="47624" spans="4:4" s="198" customFormat="1" ht="15.75" customHeight="1">
      <c r="D47624" s="199"/>
    </row>
    <row r="47626" spans="4:4" s="198" customFormat="1" ht="15.75" customHeight="1">
      <c r="D47626" s="199"/>
    </row>
    <row r="47628" spans="4:4" s="198" customFormat="1" ht="15.75" customHeight="1">
      <c r="D47628" s="199"/>
    </row>
    <row r="47630" spans="4:4" s="198" customFormat="1" ht="15.75" customHeight="1">
      <c r="D47630" s="199"/>
    </row>
    <row r="47632" spans="4:4" s="198" customFormat="1" ht="15.75" customHeight="1">
      <c r="D47632" s="199"/>
    </row>
    <row r="47634" spans="4:4" s="198" customFormat="1" ht="15.75" customHeight="1">
      <c r="D47634" s="199"/>
    </row>
    <row r="47636" spans="4:4" s="198" customFormat="1" ht="15.75" customHeight="1">
      <c r="D47636" s="199"/>
    </row>
    <row r="47638" spans="4:4" s="198" customFormat="1" ht="15.75" customHeight="1">
      <c r="D47638" s="199"/>
    </row>
    <row r="47640" spans="4:4" s="198" customFormat="1" ht="15.75" customHeight="1">
      <c r="D47640" s="199"/>
    </row>
    <row r="47642" spans="4:4" s="198" customFormat="1" ht="15.75" customHeight="1">
      <c r="D47642" s="199"/>
    </row>
    <row r="47644" spans="4:4" s="198" customFormat="1" ht="15.75" customHeight="1">
      <c r="D47644" s="199"/>
    </row>
    <row r="47646" spans="4:4" s="198" customFormat="1" ht="15.75" customHeight="1">
      <c r="D47646" s="199"/>
    </row>
    <row r="47648" spans="4:4" s="198" customFormat="1" ht="15.75" customHeight="1">
      <c r="D47648" s="199"/>
    </row>
    <row r="47650" spans="4:4" s="198" customFormat="1" ht="15.75" customHeight="1">
      <c r="D47650" s="199"/>
    </row>
    <row r="47652" spans="4:4" s="198" customFormat="1" ht="15.75" customHeight="1">
      <c r="D47652" s="199"/>
    </row>
    <row r="47654" spans="4:4" s="198" customFormat="1" ht="15.75" customHeight="1">
      <c r="D47654" s="199"/>
    </row>
    <row r="47656" spans="4:4" s="198" customFormat="1" ht="15.75" customHeight="1">
      <c r="D47656" s="199"/>
    </row>
    <row r="47658" spans="4:4" s="198" customFormat="1" ht="15.75" customHeight="1">
      <c r="D47658" s="199"/>
    </row>
    <row r="47660" spans="4:4" s="198" customFormat="1" ht="15.75" customHeight="1">
      <c r="D47660" s="199"/>
    </row>
    <row r="47662" spans="4:4" s="198" customFormat="1" ht="15.75" customHeight="1">
      <c r="D47662" s="199"/>
    </row>
    <row r="47664" spans="4:4" s="198" customFormat="1" ht="15.75" customHeight="1">
      <c r="D47664" s="199"/>
    </row>
    <row r="47666" spans="4:4" s="198" customFormat="1" ht="15.75" customHeight="1">
      <c r="D47666" s="199"/>
    </row>
    <row r="47668" spans="4:4" s="198" customFormat="1" ht="15.75" customHeight="1">
      <c r="D47668" s="199"/>
    </row>
    <row r="47670" spans="4:4" s="198" customFormat="1" ht="15.75" customHeight="1">
      <c r="D47670" s="199"/>
    </row>
    <row r="47672" spans="4:4" s="198" customFormat="1" ht="15.75" customHeight="1">
      <c r="D47672" s="199"/>
    </row>
    <row r="47674" spans="4:4" s="198" customFormat="1" ht="15.75" customHeight="1">
      <c r="D47674" s="199"/>
    </row>
    <row r="47676" spans="4:4" s="198" customFormat="1" ht="15.75" customHeight="1">
      <c r="D47676" s="199"/>
    </row>
    <row r="47678" spans="4:4" s="198" customFormat="1" ht="15.75" customHeight="1">
      <c r="D47678" s="199"/>
    </row>
    <row r="47680" spans="4:4" s="198" customFormat="1" ht="15.75" customHeight="1">
      <c r="D47680" s="199"/>
    </row>
    <row r="47682" spans="4:4" s="198" customFormat="1" ht="15.75" customHeight="1">
      <c r="D47682" s="199"/>
    </row>
    <row r="47684" spans="4:4" s="198" customFormat="1" ht="15.75" customHeight="1">
      <c r="D47684" s="199"/>
    </row>
    <row r="47686" spans="4:4" s="198" customFormat="1" ht="15.75" customHeight="1">
      <c r="D47686" s="199"/>
    </row>
    <row r="47688" spans="4:4" s="198" customFormat="1" ht="15.75" customHeight="1">
      <c r="D47688" s="199"/>
    </row>
    <row r="47690" spans="4:4" s="198" customFormat="1" ht="15.75" customHeight="1">
      <c r="D47690" s="199"/>
    </row>
    <row r="47692" spans="4:4" s="198" customFormat="1" ht="15.75" customHeight="1">
      <c r="D47692" s="199"/>
    </row>
    <row r="47694" spans="4:4" s="198" customFormat="1" ht="15.75" customHeight="1">
      <c r="D47694" s="199"/>
    </row>
    <row r="47696" spans="4:4" s="198" customFormat="1" ht="15.75" customHeight="1">
      <c r="D47696" s="199"/>
    </row>
    <row r="47698" spans="4:4" s="198" customFormat="1" ht="15.75" customHeight="1">
      <c r="D47698" s="199"/>
    </row>
    <row r="47700" spans="4:4" s="198" customFormat="1" ht="15.75" customHeight="1">
      <c r="D47700" s="199"/>
    </row>
    <row r="47702" spans="4:4" s="198" customFormat="1" ht="15.75" customHeight="1">
      <c r="D47702" s="199"/>
    </row>
    <row r="47704" spans="4:4" s="198" customFormat="1" ht="15.75" customHeight="1">
      <c r="D47704" s="199"/>
    </row>
    <row r="47706" spans="4:4" s="198" customFormat="1" ht="15.75" customHeight="1">
      <c r="D47706" s="199"/>
    </row>
    <row r="47708" spans="4:4" s="198" customFormat="1" ht="15.75" customHeight="1">
      <c r="D47708" s="199"/>
    </row>
    <row r="47710" spans="4:4" s="198" customFormat="1" ht="15.75" customHeight="1">
      <c r="D47710" s="199"/>
    </row>
    <row r="47712" spans="4:4" s="198" customFormat="1" ht="15.75" customHeight="1">
      <c r="D47712" s="199"/>
    </row>
    <row r="47714" spans="4:4" s="198" customFormat="1" ht="15.75" customHeight="1">
      <c r="D47714" s="199"/>
    </row>
    <row r="47716" spans="4:4" s="198" customFormat="1" ht="15.75" customHeight="1">
      <c r="D47716" s="199"/>
    </row>
    <row r="47718" spans="4:4" s="198" customFormat="1" ht="15.75" customHeight="1">
      <c r="D47718" s="199"/>
    </row>
    <row r="47720" spans="4:4" s="198" customFormat="1" ht="15.75" customHeight="1">
      <c r="D47720" s="199"/>
    </row>
    <row r="47722" spans="4:4" s="198" customFormat="1" ht="15.75" customHeight="1">
      <c r="D47722" s="199"/>
    </row>
    <row r="47724" spans="4:4" s="198" customFormat="1" ht="15.75" customHeight="1">
      <c r="D47724" s="199"/>
    </row>
    <row r="47726" spans="4:4" s="198" customFormat="1" ht="15.75" customHeight="1">
      <c r="D47726" s="199"/>
    </row>
    <row r="47728" spans="4:4" s="198" customFormat="1" ht="15.75" customHeight="1">
      <c r="D47728" s="199"/>
    </row>
    <row r="47730" spans="4:4" s="198" customFormat="1" ht="15.75" customHeight="1">
      <c r="D47730" s="199"/>
    </row>
    <row r="47732" spans="4:4" s="198" customFormat="1" ht="15.75" customHeight="1">
      <c r="D47732" s="199"/>
    </row>
    <row r="47734" spans="4:4" s="198" customFormat="1" ht="15.75" customHeight="1">
      <c r="D47734" s="199"/>
    </row>
    <row r="47736" spans="4:4" s="198" customFormat="1" ht="15.75" customHeight="1">
      <c r="D47736" s="199"/>
    </row>
    <row r="47738" spans="4:4" s="198" customFormat="1" ht="15.75" customHeight="1">
      <c r="D47738" s="199"/>
    </row>
    <row r="47740" spans="4:4" s="198" customFormat="1" ht="15.75" customHeight="1">
      <c r="D47740" s="199"/>
    </row>
    <row r="47742" spans="4:4" s="198" customFormat="1" ht="15.75" customHeight="1">
      <c r="D47742" s="199"/>
    </row>
    <row r="47744" spans="4:4" s="198" customFormat="1" ht="15.75" customHeight="1">
      <c r="D47744" s="199"/>
    </row>
    <row r="47746" spans="4:4" s="198" customFormat="1" ht="15.75" customHeight="1">
      <c r="D47746" s="199"/>
    </row>
    <row r="47748" spans="4:4" s="198" customFormat="1" ht="15.75" customHeight="1">
      <c r="D47748" s="199"/>
    </row>
    <row r="47750" spans="4:4" s="198" customFormat="1" ht="15.75" customHeight="1">
      <c r="D47750" s="199"/>
    </row>
    <row r="47752" spans="4:4" s="198" customFormat="1" ht="15.75" customHeight="1">
      <c r="D47752" s="199"/>
    </row>
    <row r="47754" spans="4:4" s="198" customFormat="1" ht="15.75" customHeight="1">
      <c r="D47754" s="199"/>
    </row>
    <row r="47756" spans="4:4" s="198" customFormat="1" ht="15.75" customHeight="1">
      <c r="D47756" s="199"/>
    </row>
    <row r="47758" spans="4:4" s="198" customFormat="1" ht="15.75" customHeight="1">
      <c r="D47758" s="199"/>
    </row>
    <row r="47760" spans="4:4" s="198" customFormat="1" ht="15.75" customHeight="1">
      <c r="D47760" s="199"/>
    </row>
    <row r="47762" spans="4:4" s="198" customFormat="1" ht="15.75" customHeight="1">
      <c r="D47762" s="199"/>
    </row>
    <row r="47764" spans="4:4" s="198" customFormat="1" ht="15.75" customHeight="1">
      <c r="D47764" s="199"/>
    </row>
    <row r="47766" spans="4:4" s="198" customFormat="1" ht="15.75" customHeight="1">
      <c r="D47766" s="199"/>
    </row>
    <row r="47768" spans="4:4" s="198" customFormat="1" ht="15.75" customHeight="1">
      <c r="D47768" s="199"/>
    </row>
    <row r="47770" spans="4:4" s="198" customFormat="1" ht="15.75" customHeight="1">
      <c r="D47770" s="199"/>
    </row>
    <row r="47772" spans="4:4" s="198" customFormat="1" ht="15.75" customHeight="1">
      <c r="D47772" s="199"/>
    </row>
    <row r="47774" spans="4:4" s="198" customFormat="1" ht="15.75" customHeight="1">
      <c r="D47774" s="199"/>
    </row>
    <row r="47776" spans="4:4" s="198" customFormat="1" ht="15.75" customHeight="1">
      <c r="D47776" s="199"/>
    </row>
    <row r="47778" spans="4:4" s="198" customFormat="1" ht="15.75" customHeight="1">
      <c r="D47778" s="199"/>
    </row>
    <row r="47780" spans="4:4" s="198" customFormat="1" ht="15.75" customHeight="1">
      <c r="D47780" s="199"/>
    </row>
    <row r="47782" spans="4:4" s="198" customFormat="1" ht="15.75" customHeight="1">
      <c r="D47782" s="199"/>
    </row>
    <row r="47784" spans="4:4" s="198" customFormat="1" ht="15.75" customHeight="1">
      <c r="D47784" s="199"/>
    </row>
    <row r="47786" spans="4:4" s="198" customFormat="1" ht="15.75" customHeight="1">
      <c r="D47786" s="199"/>
    </row>
    <row r="47788" spans="4:4" s="198" customFormat="1" ht="15.75" customHeight="1">
      <c r="D47788" s="199"/>
    </row>
    <row r="47790" spans="4:4" s="198" customFormat="1" ht="15.75" customHeight="1">
      <c r="D47790" s="199"/>
    </row>
    <row r="47792" spans="4:4" s="198" customFormat="1" ht="15.75" customHeight="1">
      <c r="D47792" s="199"/>
    </row>
    <row r="47794" spans="4:4" s="198" customFormat="1" ht="15.75" customHeight="1">
      <c r="D47794" s="199"/>
    </row>
    <row r="47796" spans="4:4" s="198" customFormat="1" ht="15.75" customHeight="1">
      <c r="D47796" s="199"/>
    </row>
    <row r="47798" spans="4:4" s="198" customFormat="1" ht="15.75" customHeight="1">
      <c r="D47798" s="199"/>
    </row>
    <row r="47800" spans="4:4" s="198" customFormat="1" ht="15.75" customHeight="1">
      <c r="D47800" s="199"/>
    </row>
    <row r="47802" spans="4:4" s="198" customFormat="1" ht="15.75" customHeight="1">
      <c r="D47802" s="199"/>
    </row>
    <row r="47804" spans="4:4" s="198" customFormat="1" ht="15.75" customHeight="1">
      <c r="D47804" s="199"/>
    </row>
    <row r="47806" spans="4:4" s="198" customFormat="1" ht="15.75" customHeight="1">
      <c r="D47806" s="199"/>
    </row>
    <row r="47808" spans="4:4" s="198" customFormat="1" ht="15.75" customHeight="1">
      <c r="D47808" s="199"/>
    </row>
    <row r="47810" spans="4:4" s="198" customFormat="1" ht="15.75" customHeight="1">
      <c r="D47810" s="199"/>
    </row>
    <row r="47812" spans="4:4" s="198" customFormat="1" ht="15.75" customHeight="1">
      <c r="D47812" s="199"/>
    </row>
    <row r="47814" spans="4:4" s="198" customFormat="1" ht="15.75" customHeight="1">
      <c r="D47814" s="199"/>
    </row>
    <row r="47816" spans="4:4" s="198" customFormat="1" ht="15.75" customHeight="1">
      <c r="D47816" s="199"/>
    </row>
    <row r="47818" spans="4:4" s="198" customFormat="1" ht="15.75" customHeight="1">
      <c r="D47818" s="199"/>
    </row>
    <row r="47820" spans="4:4" s="198" customFormat="1" ht="15.75" customHeight="1">
      <c r="D47820" s="199"/>
    </row>
    <row r="47822" spans="4:4" s="198" customFormat="1" ht="15.75" customHeight="1">
      <c r="D47822" s="199"/>
    </row>
    <row r="47824" spans="4:4" s="198" customFormat="1" ht="15.75" customHeight="1">
      <c r="D47824" s="199"/>
    </row>
    <row r="47826" spans="4:4" s="198" customFormat="1" ht="15.75" customHeight="1">
      <c r="D47826" s="199"/>
    </row>
    <row r="47828" spans="4:4" s="198" customFormat="1" ht="15.75" customHeight="1">
      <c r="D47828" s="199"/>
    </row>
    <row r="47830" spans="4:4" s="198" customFormat="1" ht="15.75" customHeight="1">
      <c r="D47830" s="199"/>
    </row>
    <row r="47832" spans="4:4" s="198" customFormat="1" ht="15.75" customHeight="1">
      <c r="D47832" s="199"/>
    </row>
    <row r="47834" spans="4:4" s="198" customFormat="1" ht="15.75" customHeight="1">
      <c r="D47834" s="199"/>
    </row>
    <row r="47836" spans="4:4" s="198" customFormat="1" ht="15.75" customHeight="1">
      <c r="D47836" s="199"/>
    </row>
    <row r="47838" spans="4:4" s="198" customFormat="1" ht="15.75" customHeight="1">
      <c r="D47838" s="199"/>
    </row>
    <row r="47840" spans="4:4" s="198" customFormat="1" ht="15.75" customHeight="1">
      <c r="D47840" s="199"/>
    </row>
    <row r="47842" spans="4:4" s="198" customFormat="1" ht="15.75" customHeight="1">
      <c r="D47842" s="199"/>
    </row>
    <row r="47844" spans="4:4" s="198" customFormat="1" ht="15.75" customHeight="1">
      <c r="D47844" s="199"/>
    </row>
    <row r="47846" spans="4:4" s="198" customFormat="1" ht="15.75" customHeight="1">
      <c r="D47846" s="199"/>
    </row>
    <row r="47848" spans="4:4" s="198" customFormat="1" ht="15.75" customHeight="1">
      <c r="D47848" s="199"/>
    </row>
    <row r="47850" spans="4:4" s="198" customFormat="1" ht="15.75" customHeight="1">
      <c r="D47850" s="199"/>
    </row>
    <row r="47852" spans="4:4" s="198" customFormat="1" ht="15.75" customHeight="1">
      <c r="D47852" s="199"/>
    </row>
    <row r="47854" spans="4:4" s="198" customFormat="1" ht="15.75" customHeight="1">
      <c r="D47854" s="199"/>
    </row>
    <row r="47856" spans="4:4" s="198" customFormat="1" ht="15.75" customHeight="1">
      <c r="D47856" s="199"/>
    </row>
    <row r="47858" spans="4:4" s="198" customFormat="1" ht="15.75" customHeight="1">
      <c r="D47858" s="199"/>
    </row>
    <row r="47860" spans="4:4" s="198" customFormat="1" ht="15.75" customHeight="1">
      <c r="D47860" s="199"/>
    </row>
    <row r="47862" spans="4:4" s="198" customFormat="1" ht="15.75" customHeight="1">
      <c r="D47862" s="199"/>
    </row>
    <row r="47864" spans="4:4" s="198" customFormat="1" ht="15.75" customHeight="1">
      <c r="D47864" s="199"/>
    </row>
    <row r="47866" spans="4:4" s="198" customFormat="1" ht="15.75" customHeight="1">
      <c r="D47866" s="199"/>
    </row>
    <row r="47868" spans="4:4" s="198" customFormat="1" ht="15.75" customHeight="1">
      <c r="D47868" s="199"/>
    </row>
    <row r="47870" spans="4:4" s="198" customFormat="1" ht="15.75" customHeight="1">
      <c r="D47870" s="199"/>
    </row>
    <row r="47872" spans="4:4" s="198" customFormat="1" ht="15.75" customHeight="1">
      <c r="D47872" s="199"/>
    </row>
    <row r="47874" spans="4:4" s="198" customFormat="1" ht="15.75" customHeight="1">
      <c r="D47874" s="199"/>
    </row>
    <row r="47876" spans="4:4" s="198" customFormat="1" ht="15.75" customHeight="1">
      <c r="D47876" s="199"/>
    </row>
    <row r="47878" spans="4:4" s="198" customFormat="1" ht="15.75" customHeight="1">
      <c r="D47878" s="199"/>
    </row>
    <row r="47880" spans="4:4" s="198" customFormat="1" ht="15.75" customHeight="1">
      <c r="D47880" s="199"/>
    </row>
    <row r="47882" spans="4:4" s="198" customFormat="1" ht="15.75" customHeight="1">
      <c r="D47882" s="199"/>
    </row>
    <row r="47884" spans="4:4" s="198" customFormat="1" ht="15.75" customHeight="1">
      <c r="D47884" s="199"/>
    </row>
    <row r="47886" spans="4:4" s="198" customFormat="1" ht="15.75" customHeight="1">
      <c r="D47886" s="199"/>
    </row>
    <row r="47888" spans="4:4" s="198" customFormat="1" ht="15.75" customHeight="1">
      <c r="D47888" s="199"/>
    </row>
    <row r="47890" spans="4:4" s="198" customFormat="1" ht="15.75" customHeight="1">
      <c r="D47890" s="199"/>
    </row>
    <row r="47892" spans="4:4" s="198" customFormat="1" ht="15.75" customHeight="1">
      <c r="D47892" s="199"/>
    </row>
    <row r="47894" spans="4:4" s="198" customFormat="1" ht="15.75" customHeight="1">
      <c r="D47894" s="199"/>
    </row>
    <row r="47896" spans="4:4" s="198" customFormat="1" ht="15.75" customHeight="1">
      <c r="D47896" s="199"/>
    </row>
    <row r="47898" spans="4:4" s="198" customFormat="1" ht="15.75" customHeight="1">
      <c r="D47898" s="199"/>
    </row>
    <row r="47900" spans="4:4" s="198" customFormat="1" ht="15.75" customHeight="1">
      <c r="D47900" s="199"/>
    </row>
    <row r="47902" spans="4:4" s="198" customFormat="1" ht="15.75" customHeight="1">
      <c r="D47902" s="199"/>
    </row>
    <row r="47904" spans="4:4" s="198" customFormat="1" ht="15.75" customHeight="1">
      <c r="D47904" s="199"/>
    </row>
    <row r="47906" spans="4:4" s="198" customFormat="1" ht="15.75" customHeight="1">
      <c r="D47906" s="199"/>
    </row>
    <row r="47908" spans="4:4" s="198" customFormat="1" ht="15.75" customHeight="1">
      <c r="D47908" s="199"/>
    </row>
    <row r="47910" spans="4:4" s="198" customFormat="1" ht="15.75" customHeight="1">
      <c r="D47910" s="199"/>
    </row>
    <row r="47912" spans="4:4" s="198" customFormat="1" ht="15.75" customHeight="1">
      <c r="D47912" s="199"/>
    </row>
    <row r="47914" spans="4:4" s="198" customFormat="1" ht="15.75" customHeight="1">
      <c r="D47914" s="199"/>
    </row>
    <row r="47916" spans="4:4" s="198" customFormat="1" ht="15.75" customHeight="1">
      <c r="D47916" s="199"/>
    </row>
    <row r="47918" spans="4:4" s="198" customFormat="1" ht="15.75" customHeight="1">
      <c r="D47918" s="199"/>
    </row>
    <row r="47920" spans="4:4" s="198" customFormat="1" ht="15.75" customHeight="1">
      <c r="D47920" s="199"/>
    </row>
    <row r="47922" spans="4:4" s="198" customFormat="1" ht="15.75" customHeight="1">
      <c r="D47922" s="199"/>
    </row>
    <row r="47924" spans="4:4" s="198" customFormat="1" ht="15.75" customHeight="1">
      <c r="D47924" s="199"/>
    </row>
    <row r="47926" spans="4:4" s="198" customFormat="1" ht="15.75" customHeight="1">
      <c r="D47926" s="199"/>
    </row>
    <row r="47928" spans="4:4" s="198" customFormat="1" ht="15.75" customHeight="1">
      <c r="D47928" s="199"/>
    </row>
    <row r="47930" spans="4:4" s="198" customFormat="1" ht="15.75" customHeight="1">
      <c r="D47930" s="199"/>
    </row>
    <row r="47932" spans="4:4" s="198" customFormat="1" ht="15.75" customHeight="1">
      <c r="D47932" s="199"/>
    </row>
    <row r="47934" spans="4:4" s="198" customFormat="1" ht="15.75" customHeight="1">
      <c r="D47934" s="199"/>
    </row>
    <row r="47936" spans="4:4" s="198" customFormat="1" ht="15.75" customHeight="1">
      <c r="D47936" s="199"/>
    </row>
    <row r="47938" spans="4:4" s="198" customFormat="1" ht="15.75" customHeight="1">
      <c r="D47938" s="199"/>
    </row>
    <row r="47940" spans="4:4" s="198" customFormat="1" ht="15.75" customHeight="1">
      <c r="D47940" s="199"/>
    </row>
    <row r="47942" spans="4:4" s="198" customFormat="1" ht="15.75" customHeight="1">
      <c r="D47942" s="199"/>
    </row>
    <row r="47944" spans="4:4" s="198" customFormat="1" ht="15.75" customHeight="1">
      <c r="D47944" s="199"/>
    </row>
    <row r="47946" spans="4:4" s="198" customFormat="1" ht="15.75" customHeight="1">
      <c r="D47946" s="199"/>
    </row>
    <row r="47948" spans="4:4" s="198" customFormat="1" ht="15.75" customHeight="1">
      <c r="D47948" s="199"/>
    </row>
    <row r="47950" spans="4:4" s="198" customFormat="1" ht="15.75" customHeight="1">
      <c r="D47950" s="199"/>
    </row>
    <row r="47952" spans="4:4" s="198" customFormat="1" ht="15.75" customHeight="1">
      <c r="D47952" s="199"/>
    </row>
    <row r="47954" spans="4:4" s="198" customFormat="1" ht="15.75" customHeight="1">
      <c r="D47954" s="199"/>
    </row>
    <row r="47956" spans="4:4" s="198" customFormat="1" ht="15.75" customHeight="1">
      <c r="D47956" s="199"/>
    </row>
    <row r="47958" spans="4:4" s="198" customFormat="1" ht="15.75" customHeight="1">
      <c r="D47958" s="199"/>
    </row>
    <row r="47960" spans="4:4" s="198" customFormat="1" ht="15.75" customHeight="1">
      <c r="D47960" s="199"/>
    </row>
    <row r="47962" spans="4:4" s="198" customFormat="1" ht="15.75" customHeight="1">
      <c r="D47962" s="199"/>
    </row>
    <row r="47964" spans="4:4" s="198" customFormat="1" ht="15.75" customHeight="1">
      <c r="D47964" s="199"/>
    </row>
    <row r="47966" spans="4:4" s="198" customFormat="1" ht="15.75" customHeight="1">
      <c r="D47966" s="199"/>
    </row>
    <row r="47968" spans="4:4" s="198" customFormat="1" ht="15.75" customHeight="1">
      <c r="D47968" s="199"/>
    </row>
    <row r="47970" spans="4:4" s="198" customFormat="1" ht="15.75" customHeight="1">
      <c r="D47970" s="199"/>
    </row>
    <row r="47972" spans="4:4" s="198" customFormat="1" ht="15.75" customHeight="1">
      <c r="D47972" s="199"/>
    </row>
    <row r="47974" spans="4:4" s="198" customFormat="1" ht="15.75" customHeight="1">
      <c r="D47974" s="199"/>
    </row>
    <row r="47976" spans="4:4" s="198" customFormat="1" ht="15.75" customHeight="1">
      <c r="D47976" s="199"/>
    </row>
    <row r="47978" spans="4:4" s="198" customFormat="1" ht="15.75" customHeight="1">
      <c r="D47978" s="199"/>
    </row>
    <row r="47980" spans="4:4" s="198" customFormat="1" ht="15.75" customHeight="1">
      <c r="D47980" s="199"/>
    </row>
    <row r="47982" spans="4:4" s="198" customFormat="1" ht="15.75" customHeight="1">
      <c r="D47982" s="199"/>
    </row>
    <row r="47984" spans="4:4" s="198" customFormat="1" ht="15.75" customHeight="1">
      <c r="D47984" s="199"/>
    </row>
    <row r="47986" spans="4:4" s="198" customFormat="1" ht="15.75" customHeight="1">
      <c r="D47986" s="199"/>
    </row>
    <row r="47988" spans="4:4" s="198" customFormat="1" ht="15.75" customHeight="1">
      <c r="D47988" s="199"/>
    </row>
    <row r="47990" spans="4:4" s="198" customFormat="1" ht="15.75" customHeight="1">
      <c r="D47990" s="199"/>
    </row>
    <row r="47992" spans="4:4" s="198" customFormat="1" ht="15.75" customHeight="1">
      <c r="D47992" s="199"/>
    </row>
    <row r="47994" spans="4:4" s="198" customFormat="1" ht="15.75" customHeight="1">
      <c r="D47994" s="199"/>
    </row>
    <row r="47996" spans="4:4" s="198" customFormat="1" ht="15.75" customHeight="1">
      <c r="D47996" s="199"/>
    </row>
    <row r="47998" spans="4:4" s="198" customFormat="1" ht="15.75" customHeight="1">
      <c r="D47998" s="199"/>
    </row>
    <row r="48000" spans="4:4" s="198" customFormat="1" ht="15.75" customHeight="1">
      <c r="D48000" s="199"/>
    </row>
    <row r="48002" spans="4:4" s="198" customFormat="1" ht="15.75" customHeight="1">
      <c r="D48002" s="199"/>
    </row>
    <row r="48004" spans="4:4" s="198" customFormat="1" ht="15.75" customHeight="1">
      <c r="D48004" s="199"/>
    </row>
    <row r="48006" spans="4:4" s="198" customFormat="1" ht="15.75" customHeight="1">
      <c r="D48006" s="199"/>
    </row>
    <row r="48008" spans="4:4" s="198" customFormat="1" ht="15.75" customHeight="1">
      <c r="D48008" s="199"/>
    </row>
    <row r="48010" spans="4:4" s="198" customFormat="1" ht="15.75" customHeight="1">
      <c r="D48010" s="199"/>
    </row>
    <row r="48012" spans="4:4" s="198" customFormat="1" ht="15.75" customHeight="1">
      <c r="D48012" s="199"/>
    </row>
    <row r="48014" spans="4:4" s="198" customFormat="1" ht="15.75" customHeight="1">
      <c r="D48014" s="199"/>
    </row>
    <row r="48016" spans="4:4" s="198" customFormat="1" ht="15.75" customHeight="1">
      <c r="D48016" s="199"/>
    </row>
    <row r="48018" spans="4:4" s="198" customFormat="1" ht="15.75" customHeight="1">
      <c r="D48018" s="199"/>
    </row>
    <row r="48020" spans="4:4" s="198" customFormat="1" ht="15.75" customHeight="1">
      <c r="D48020" s="199"/>
    </row>
    <row r="48022" spans="4:4" s="198" customFormat="1" ht="15.75" customHeight="1">
      <c r="D48022" s="199"/>
    </row>
    <row r="48024" spans="4:4" s="198" customFormat="1" ht="15.75" customHeight="1">
      <c r="D48024" s="199"/>
    </row>
    <row r="48026" spans="4:4" s="198" customFormat="1" ht="15.75" customHeight="1">
      <c r="D48026" s="199"/>
    </row>
    <row r="48028" spans="4:4" s="198" customFormat="1" ht="15.75" customHeight="1">
      <c r="D48028" s="199"/>
    </row>
    <row r="48030" spans="4:4" s="198" customFormat="1" ht="15.75" customHeight="1">
      <c r="D48030" s="199"/>
    </row>
    <row r="48032" spans="4:4" s="198" customFormat="1" ht="15.75" customHeight="1">
      <c r="D48032" s="199"/>
    </row>
    <row r="48034" spans="4:4" s="198" customFormat="1" ht="15.75" customHeight="1">
      <c r="D48034" s="199"/>
    </row>
    <row r="48036" spans="4:4" s="198" customFormat="1" ht="15.75" customHeight="1">
      <c r="D48036" s="199"/>
    </row>
    <row r="48038" spans="4:4" s="198" customFormat="1" ht="15.75" customHeight="1">
      <c r="D48038" s="199"/>
    </row>
    <row r="48040" spans="4:4" s="198" customFormat="1" ht="15.75" customHeight="1">
      <c r="D48040" s="199"/>
    </row>
    <row r="48042" spans="4:4" s="198" customFormat="1" ht="15.75" customHeight="1">
      <c r="D48042" s="199"/>
    </row>
    <row r="48044" spans="4:4" s="198" customFormat="1" ht="15.75" customHeight="1">
      <c r="D48044" s="199"/>
    </row>
    <row r="48046" spans="4:4" s="198" customFormat="1" ht="15.75" customHeight="1">
      <c r="D48046" s="199"/>
    </row>
    <row r="48048" spans="4:4" s="198" customFormat="1" ht="15.75" customHeight="1">
      <c r="D48048" s="199"/>
    </row>
    <row r="48050" spans="4:4" s="198" customFormat="1" ht="15.75" customHeight="1">
      <c r="D48050" s="199"/>
    </row>
    <row r="48052" spans="4:4" s="198" customFormat="1" ht="15.75" customHeight="1">
      <c r="D48052" s="199"/>
    </row>
    <row r="48054" spans="4:4" s="198" customFormat="1" ht="15.75" customHeight="1">
      <c r="D48054" s="199"/>
    </row>
    <row r="48056" spans="4:4" s="198" customFormat="1" ht="15.75" customHeight="1">
      <c r="D48056" s="199"/>
    </row>
    <row r="48058" spans="4:4" s="198" customFormat="1" ht="15.75" customHeight="1">
      <c r="D48058" s="199"/>
    </row>
    <row r="48060" spans="4:4" s="198" customFormat="1" ht="15.75" customHeight="1">
      <c r="D48060" s="199"/>
    </row>
    <row r="48062" spans="4:4" s="198" customFormat="1" ht="15.75" customHeight="1">
      <c r="D48062" s="199"/>
    </row>
    <row r="48064" spans="4:4" s="198" customFormat="1" ht="15.75" customHeight="1">
      <c r="D48064" s="199"/>
    </row>
    <row r="48066" spans="4:4" s="198" customFormat="1" ht="15.75" customHeight="1">
      <c r="D48066" s="199"/>
    </row>
    <row r="48068" spans="4:4" s="198" customFormat="1" ht="15.75" customHeight="1">
      <c r="D48068" s="199"/>
    </row>
    <row r="48070" spans="4:4" s="198" customFormat="1" ht="15.75" customHeight="1">
      <c r="D48070" s="199"/>
    </row>
    <row r="48072" spans="4:4" s="198" customFormat="1" ht="15.75" customHeight="1">
      <c r="D48072" s="199"/>
    </row>
    <row r="48074" spans="4:4" s="198" customFormat="1" ht="15.75" customHeight="1">
      <c r="D48074" s="199"/>
    </row>
    <row r="48076" spans="4:4" s="198" customFormat="1" ht="15.75" customHeight="1">
      <c r="D48076" s="199"/>
    </row>
    <row r="48078" spans="4:4" s="198" customFormat="1" ht="15.75" customHeight="1">
      <c r="D48078" s="199"/>
    </row>
    <row r="48080" spans="4:4" s="198" customFormat="1" ht="15.75" customHeight="1">
      <c r="D48080" s="199"/>
    </row>
    <row r="48082" spans="4:4" s="198" customFormat="1" ht="15.75" customHeight="1">
      <c r="D48082" s="199"/>
    </row>
    <row r="48084" spans="4:4" s="198" customFormat="1" ht="15.75" customHeight="1">
      <c r="D48084" s="199"/>
    </row>
    <row r="48086" spans="4:4" s="198" customFormat="1" ht="15.75" customHeight="1">
      <c r="D48086" s="199"/>
    </row>
    <row r="48088" spans="4:4" s="198" customFormat="1" ht="15.75" customHeight="1">
      <c r="D48088" s="199"/>
    </row>
    <row r="48090" spans="4:4" s="198" customFormat="1" ht="15.75" customHeight="1">
      <c r="D48090" s="199"/>
    </row>
    <row r="48092" spans="4:4" s="198" customFormat="1" ht="15.75" customHeight="1">
      <c r="D48092" s="199"/>
    </row>
    <row r="48094" spans="4:4" s="198" customFormat="1" ht="15.75" customHeight="1">
      <c r="D48094" s="199"/>
    </row>
    <row r="48096" spans="4:4" s="198" customFormat="1" ht="15.75" customHeight="1">
      <c r="D48096" s="199"/>
    </row>
    <row r="48098" spans="4:4" s="198" customFormat="1" ht="15.75" customHeight="1">
      <c r="D48098" s="199"/>
    </row>
    <row r="48100" spans="4:4" s="198" customFormat="1" ht="15.75" customHeight="1">
      <c r="D48100" s="199"/>
    </row>
    <row r="48102" spans="4:4" s="198" customFormat="1" ht="15.75" customHeight="1">
      <c r="D48102" s="199"/>
    </row>
    <row r="48104" spans="4:4" s="198" customFormat="1" ht="15.75" customHeight="1">
      <c r="D48104" s="199"/>
    </row>
    <row r="48106" spans="4:4" s="198" customFormat="1" ht="15.75" customHeight="1">
      <c r="D48106" s="199"/>
    </row>
    <row r="48108" spans="4:4" s="198" customFormat="1" ht="15.75" customHeight="1">
      <c r="D48108" s="199"/>
    </row>
    <row r="48110" spans="4:4" s="198" customFormat="1" ht="15.75" customHeight="1">
      <c r="D48110" s="199"/>
    </row>
    <row r="48112" spans="4:4" s="198" customFormat="1" ht="15.75" customHeight="1">
      <c r="D48112" s="199"/>
    </row>
    <row r="48114" spans="4:4" s="198" customFormat="1" ht="15.75" customHeight="1">
      <c r="D48114" s="199"/>
    </row>
    <row r="48116" spans="4:4" s="198" customFormat="1" ht="15.75" customHeight="1">
      <c r="D48116" s="199"/>
    </row>
    <row r="48118" spans="4:4" s="198" customFormat="1" ht="15.75" customHeight="1">
      <c r="D48118" s="199"/>
    </row>
    <row r="48120" spans="4:4" s="198" customFormat="1" ht="15.75" customHeight="1">
      <c r="D48120" s="199"/>
    </row>
    <row r="48122" spans="4:4" s="198" customFormat="1" ht="15.75" customHeight="1">
      <c r="D48122" s="199"/>
    </row>
    <row r="48124" spans="4:4" s="198" customFormat="1" ht="15.75" customHeight="1">
      <c r="D48124" s="199"/>
    </row>
    <row r="48126" spans="4:4" s="198" customFormat="1" ht="15.75" customHeight="1">
      <c r="D48126" s="199"/>
    </row>
    <row r="48128" spans="4:4" s="198" customFormat="1" ht="15.75" customHeight="1">
      <c r="D48128" s="199"/>
    </row>
    <row r="48130" spans="4:4" s="198" customFormat="1" ht="15.75" customHeight="1">
      <c r="D48130" s="199"/>
    </row>
    <row r="48132" spans="4:4" s="198" customFormat="1" ht="15.75" customHeight="1">
      <c r="D48132" s="199"/>
    </row>
    <row r="48134" spans="4:4" s="198" customFormat="1" ht="15.75" customHeight="1">
      <c r="D48134" s="199"/>
    </row>
    <row r="48136" spans="4:4" s="198" customFormat="1" ht="15.75" customHeight="1">
      <c r="D48136" s="199"/>
    </row>
    <row r="48138" spans="4:4" s="198" customFormat="1" ht="15.75" customHeight="1">
      <c r="D48138" s="199"/>
    </row>
    <row r="48140" spans="4:4" s="198" customFormat="1" ht="15.75" customHeight="1">
      <c r="D48140" s="199"/>
    </row>
    <row r="48142" spans="4:4" s="198" customFormat="1" ht="15.75" customHeight="1">
      <c r="D48142" s="199"/>
    </row>
    <row r="48144" spans="4:4" s="198" customFormat="1" ht="15.75" customHeight="1">
      <c r="D48144" s="199"/>
    </row>
    <row r="48146" spans="4:4" s="198" customFormat="1" ht="15.75" customHeight="1">
      <c r="D48146" s="199"/>
    </row>
    <row r="48148" spans="4:4" s="198" customFormat="1" ht="15.75" customHeight="1">
      <c r="D48148" s="199"/>
    </row>
    <row r="48150" spans="4:4" s="198" customFormat="1" ht="15.75" customHeight="1">
      <c r="D48150" s="199"/>
    </row>
    <row r="48152" spans="4:4" s="198" customFormat="1" ht="15.75" customHeight="1">
      <c r="D48152" s="199"/>
    </row>
    <row r="48154" spans="4:4" s="198" customFormat="1" ht="15.75" customHeight="1">
      <c r="D48154" s="199"/>
    </row>
    <row r="48156" spans="4:4" s="198" customFormat="1" ht="15.75" customHeight="1">
      <c r="D48156" s="199"/>
    </row>
    <row r="48158" spans="4:4" s="198" customFormat="1" ht="15.75" customHeight="1">
      <c r="D48158" s="199"/>
    </row>
    <row r="48160" spans="4:4" s="198" customFormat="1" ht="15.75" customHeight="1">
      <c r="D48160" s="199"/>
    </row>
    <row r="48162" spans="4:4" s="198" customFormat="1" ht="15.75" customHeight="1">
      <c r="D48162" s="199"/>
    </row>
    <row r="48164" spans="4:4" s="198" customFormat="1" ht="15.75" customHeight="1">
      <c r="D48164" s="199"/>
    </row>
    <row r="48166" spans="4:4" s="198" customFormat="1" ht="15.75" customHeight="1">
      <c r="D48166" s="199"/>
    </row>
    <row r="48168" spans="4:4" s="198" customFormat="1" ht="15.75" customHeight="1">
      <c r="D48168" s="199"/>
    </row>
    <row r="48170" spans="4:4" s="198" customFormat="1" ht="15.75" customHeight="1">
      <c r="D48170" s="199"/>
    </row>
    <row r="48172" spans="4:4" s="198" customFormat="1" ht="15.75" customHeight="1">
      <c r="D48172" s="199"/>
    </row>
    <row r="48174" spans="4:4" s="198" customFormat="1" ht="15.75" customHeight="1">
      <c r="D48174" s="199"/>
    </row>
    <row r="48176" spans="4:4" s="198" customFormat="1" ht="15.75" customHeight="1">
      <c r="D48176" s="199"/>
    </row>
    <row r="48178" spans="4:4" s="198" customFormat="1" ht="15.75" customHeight="1">
      <c r="D48178" s="199"/>
    </row>
    <row r="48180" spans="4:4" s="198" customFormat="1" ht="15.75" customHeight="1">
      <c r="D48180" s="199"/>
    </row>
    <row r="48182" spans="4:4" s="198" customFormat="1" ht="15.75" customHeight="1">
      <c r="D48182" s="199"/>
    </row>
    <row r="48184" spans="4:4" s="198" customFormat="1" ht="15.75" customHeight="1">
      <c r="D48184" s="199"/>
    </row>
    <row r="48186" spans="4:4" s="198" customFormat="1" ht="15.75" customHeight="1">
      <c r="D48186" s="199"/>
    </row>
    <row r="48188" spans="4:4" s="198" customFormat="1" ht="15.75" customHeight="1">
      <c r="D48188" s="199"/>
    </row>
    <row r="48190" spans="4:4" s="198" customFormat="1" ht="15.75" customHeight="1">
      <c r="D48190" s="199"/>
    </row>
    <row r="48192" spans="4:4" s="198" customFormat="1" ht="15.75" customHeight="1">
      <c r="D48192" s="199"/>
    </row>
    <row r="48194" spans="4:4" s="198" customFormat="1" ht="15.75" customHeight="1">
      <c r="D48194" s="199"/>
    </row>
    <row r="48196" spans="4:4" s="198" customFormat="1" ht="15.75" customHeight="1">
      <c r="D48196" s="199"/>
    </row>
    <row r="48198" spans="4:4" s="198" customFormat="1" ht="15.75" customHeight="1">
      <c r="D48198" s="199"/>
    </row>
    <row r="48200" spans="4:4" s="198" customFormat="1" ht="15.75" customHeight="1">
      <c r="D48200" s="199"/>
    </row>
    <row r="48202" spans="4:4" s="198" customFormat="1" ht="15.75" customHeight="1">
      <c r="D48202" s="199"/>
    </row>
    <row r="48204" spans="4:4" s="198" customFormat="1" ht="15.75" customHeight="1">
      <c r="D48204" s="199"/>
    </row>
    <row r="48206" spans="4:4" s="198" customFormat="1" ht="15.75" customHeight="1">
      <c r="D48206" s="199"/>
    </row>
    <row r="48208" spans="4:4" s="198" customFormat="1" ht="15.75" customHeight="1">
      <c r="D48208" s="199"/>
    </row>
    <row r="48210" spans="4:4" s="198" customFormat="1" ht="15.75" customHeight="1">
      <c r="D48210" s="199"/>
    </row>
    <row r="48212" spans="4:4" s="198" customFormat="1" ht="15.75" customHeight="1">
      <c r="D48212" s="199"/>
    </row>
    <row r="48214" spans="4:4" s="198" customFormat="1" ht="15.75" customHeight="1">
      <c r="D48214" s="199"/>
    </row>
    <row r="48216" spans="4:4" s="198" customFormat="1" ht="15.75" customHeight="1">
      <c r="D48216" s="199"/>
    </row>
    <row r="48218" spans="4:4" s="198" customFormat="1" ht="15.75" customHeight="1">
      <c r="D48218" s="199"/>
    </row>
    <row r="48220" spans="4:4" s="198" customFormat="1" ht="15.75" customHeight="1">
      <c r="D48220" s="199"/>
    </row>
    <row r="48222" spans="4:4" s="198" customFormat="1" ht="15.75" customHeight="1">
      <c r="D48222" s="199"/>
    </row>
    <row r="48224" spans="4:4" s="198" customFormat="1" ht="15.75" customHeight="1">
      <c r="D48224" s="199"/>
    </row>
    <row r="48226" spans="4:4" s="198" customFormat="1" ht="15.75" customHeight="1">
      <c r="D48226" s="199"/>
    </row>
    <row r="48228" spans="4:4" s="198" customFormat="1" ht="15.75" customHeight="1">
      <c r="D48228" s="199"/>
    </row>
    <row r="48230" spans="4:4" s="198" customFormat="1" ht="15.75" customHeight="1">
      <c r="D48230" s="199"/>
    </row>
    <row r="48232" spans="4:4" s="198" customFormat="1" ht="15.75" customHeight="1">
      <c r="D48232" s="199"/>
    </row>
    <row r="48234" spans="4:4" s="198" customFormat="1" ht="15.75" customHeight="1">
      <c r="D48234" s="199"/>
    </row>
    <row r="48236" spans="4:4" s="198" customFormat="1" ht="15.75" customHeight="1">
      <c r="D48236" s="199"/>
    </row>
    <row r="48238" spans="4:4" s="198" customFormat="1" ht="15.75" customHeight="1">
      <c r="D48238" s="199"/>
    </row>
    <row r="48240" spans="4:4" s="198" customFormat="1" ht="15.75" customHeight="1">
      <c r="D48240" s="199"/>
    </row>
    <row r="48242" spans="4:4" s="198" customFormat="1" ht="15.75" customHeight="1">
      <c r="D48242" s="199"/>
    </row>
    <row r="48244" spans="4:4" s="198" customFormat="1" ht="15.75" customHeight="1">
      <c r="D48244" s="199"/>
    </row>
    <row r="48246" spans="4:4" s="198" customFormat="1" ht="15.75" customHeight="1">
      <c r="D48246" s="199"/>
    </row>
    <row r="48248" spans="4:4" s="198" customFormat="1" ht="15.75" customHeight="1">
      <c r="D48248" s="199"/>
    </row>
    <row r="48250" spans="4:4" s="198" customFormat="1" ht="15.75" customHeight="1">
      <c r="D48250" s="199"/>
    </row>
    <row r="48252" spans="4:4" s="198" customFormat="1" ht="15.75" customHeight="1">
      <c r="D48252" s="199"/>
    </row>
    <row r="48254" spans="4:4" s="198" customFormat="1" ht="15.75" customHeight="1">
      <c r="D48254" s="199"/>
    </row>
    <row r="48256" spans="4:4" s="198" customFormat="1" ht="15.75" customHeight="1">
      <c r="D48256" s="199"/>
    </row>
    <row r="48258" spans="4:4" s="198" customFormat="1" ht="15.75" customHeight="1">
      <c r="D48258" s="199"/>
    </row>
    <row r="48260" spans="4:4" s="198" customFormat="1" ht="15.75" customHeight="1">
      <c r="D48260" s="199"/>
    </row>
    <row r="48262" spans="4:4" s="198" customFormat="1" ht="15.75" customHeight="1">
      <c r="D48262" s="199"/>
    </row>
    <row r="48264" spans="4:4" s="198" customFormat="1" ht="15.75" customHeight="1">
      <c r="D48264" s="199"/>
    </row>
    <row r="48266" spans="4:4" s="198" customFormat="1" ht="15.75" customHeight="1">
      <c r="D48266" s="199"/>
    </row>
    <row r="48268" spans="4:4" s="198" customFormat="1" ht="15.75" customHeight="1">
      <c r="D48268" s="199"/>
    </row>
    <row r="48270" spans="4:4" s="198" customFormat="1" ht="15.75" customHeight="1">
      <c r="D48270" s="199"/>
    </row>
    <row r="48272" spans="4:4" s="198" customFormat="1" ht="15.75" customHeight="1">
      <c r="D48272" s="199"/>
    </row>
    <row r="48274" spans="4:4" s="198" customFormat="1" ht="15.75" customHeight="1">
      <c r="D48274" s="199"/>
    </row>
    <row r="48276" spans="4:4" s="198" customFormat="1" ht="15.75" customHeight="1">
      <c r="D48276" s="199"/>
    </row>
    <row r="48278" spans="4:4" s="198" customFormat="1" ht="15.75" customHeight="1">
      <c r="D48278" s="199"/>
    </row>
    <row r="48280" spans="4:4" s="198" customFormat="1" ht="15.75" customHeight="1">
      <c r="D48280" s="199"/>
    </row>
    <row r="48282" spans="4:4" s="198" customFormat="1" ht="15.75" customHeight="1">
      <c r="D48282" s="199"/>
    </row>
    <row r="48284" spans="4:4" s="198" customFormat="1" ht="15.75" customHeight="1">
      <c r="D48284" s="199"/>
    </row>
    <row r="48286" spans="4:4" s="198" customFormat="1" ht="15.75" customHeight="1">
      <c r="D48286" s="199"/>
    </row>
    <row r="48288" spans="4:4" s="198" customFormat="1" ht="15.75" customHeight="1">
      <c r="D48288" s="199"/>
    </row>
    <row r="48290" spans="4:4" s="198" customFormat="1" ht="15.75" customHeight="1">
      <c r="D48290" s="199"/>
    </row>
    <row r="48292" spans="4:4" s="198" customFormat="1" ht="15.75" customHeight="1">
      <c r="D48292" s="199"/>
    </row>
    <row r="48294" spans="4:4" s="198" customFormat="1" ht="15.75" customHeight="1">
      <c r="D48294" s="199"/>
    </row>
    <row r="48296" spans="4:4" s="198" customFormat="1" ht="15.75" customHeight="1">
      <c r="D48296" s="199"/>
    </row>
    <row r="48298" spans="4:4" s="198" customFormat="1" ht="15.75" customHeight="1">
      <c r="D48298" s="199"/>
    </row>
    <row r="48300" spans="4:4" s="198" customFormat="1" ht="15.75" customHeight="1">
      <c r="D48300" s="199"/>
    </row>
    <row r="48302" spans="4:4" s="198" customFormat="1" ht="15.75" customHeight="1">
      <c r="D48302" s="199"/>
    </row>
    <row r="48304" spans="4:4" s="198" customFormat="1" ht="15.75" customHeight="1">
      <c r="D48304" s="199"/>
    </row>
    <row r="48306" spans="4:4" s="198" customFormat="1" ht="15.75" customHeight="1">
      <c r="D48306" s="199"/>
    </row>
    <row r="48308" spans="4:4" s="198" customFormat="1" ht="15.75" customHeight="1">
      <c r="D48308" s="199"/>
    </row>
    <row r="48310" spans="4:4" s="198" customFormat="1" ht="15.75" customHeight="1">
      <c r="D48310" s="199"/>
    </row>
    <row r="48312" spans="4:4" s="198" customFormat="1" ht="15.75" customHeight="1">
      <c r="D48312" s="199"/>
    </row>
    <row r="48314" spans="4:4" s="198" customFormat="1" ht="15.75" customHeight="1">
      <c r="D48314" s="199"/>
    </row>
    <row r="48316" spans="4:4" s="198" customFormat="1" ht="15.75" customHeight="1">
      <c r="D48316" s="199"/>
    </row>
    <row r="48318" spans="4:4" s="198" customFormat="1" ht="15.75" customHeight="1">
      <c r="D48318" s="199"/>
    </row>
    <row r="48320" spans="4:4" s="198" customFormat="1" ht="15.75" customHeight="1">
      <c r="D48320" s="199"/>
    </row>
    <row r="48322" spans="4:4" s="198" customFormat="1" ht="15.75" customHeight="1">
      <c r="D48322" s="199"/>
    </row>
    <row r="48324" spans="4:4" s="198" customFormat="1" ht="15.75" customHeight="1">
      <c r="D48324" s="199"/>
    </row>
    <row r="48326" spans="4:4" s="198" customFormat="1" ht="15.75" customHeight="1">
      <c r="D48326" s="199"/>
    </row>
    <row r="48328" spans="4:4" s="198" customFormat="1" ht="15.75" customHeight="1">
      <c r="D48328" s="199"/>
    </row>
    <row r="48330" spans="4:4" s="198" customFormat="1" ht="15.75" customHeight="1">
      <c r="D48330" s="199"/>
    </row>
    <row r="48332" spans="4:4" s="198" customFormat="1" ht="15.75" customHeight="1">
      <c r="D48332" s="199"/>
    </row>
    <row r="48334" spans="4:4" s="198" customFormat="1" ht="15.75" customHeight="1">
      <c r="D48334" s="199"/>
    </row>
    <row r="48336" spans="4:4" s="198" customFormat="1" ht="15.75" customHeight="1">
      <c r="D48336" s="199"/>
    </row>
    <row r="48338" spans="4:4" s="198" customFormat="1" ht="15.75" customHeight="1">
      <c r="D48338" s="199"/>
    </row>
    <row r="48340" spans="4:4" s="198" customFormat="1" ht="15.75" customHeight="1">
      <c r="D48340" s="199"/>
    </row>
    <row r="48342" spans="4:4" s="198" customFormat="1" ht="15.75" customHeight="1">
      <c r="D48342" s="199"/>
    </row>
    <row r="48344" spans="4:4" s="198" customFormat="1" ht="15.75" customHeight="1">
      <c r="D48344" s="199"/>
    </row>
    <row r="48346" spans="4:4" s="198" customFormat="1" ht="15.75" customHeight="1">
      <c r="D48346" s="199"/>
    </row>
    <row r="48348" spans="4:4" s="198" customFormat="1" ht="15.75" customHeight="1">
      <c r="D48348" s="199"/>
    </row>
    <row r="48350" spans="4:4" s="198" customFormat="1" ht="15.75" customHeight="1">
      <c r="D48350" s="199"/>
    </row>
    <row r="48352" spans="4:4" s="198" customFormat="1" ht="15.75" customHeight="1">
      <c r="D48352" s="199"/>
    </row>
    <row r="48354" spans="4:4" s="198" customFormat="1" ht="15.75" customHeight="1">
      <c r="D48354" s="199"/>
    </row>
    <row r="48356" spans="4:4" s="198" customFormat="1" ht="15.75" customHeight="1">
      <c r="D48356" s="199"/>
    </row>
    <row r="48358" spans="4:4" s="198" customFormat="1" ht="15.75" customHeight="1">
      <c r="D48358" s="199"/>
    </row>
    <row r="48360" spans="4:4" s="198" customFormat="1" ht="15.75" customHeight="1">
      <c r="D48360" s="199"/>
    </row>
    <row r="48362" spans="4:4" s="198" customFormat="1" ht="15.75" customHeight="1">
      <c r="D48362" s="199"/>
    </row>
    <row r="48364" spans="4:4" s="198" customFormat="1" ht="15.75" customHeight="1">
      <c r="D48364" s="199"/>
    </row>
    <row r="48366" spans="4:4" s="198" customFormat="1" ht="15.75" customHeight="1">
      <c r="D48366" s="199"/>
    </row>
    <row r="48368" spans="4:4" s="198" customFormat="1" ht="15.75" customHeight="1">
      <c r="D48368" s="199"/>
    </row>
    <row r="48370" spans="4:4" s="198" customFormat="1" ht="15.75" customHeight="1">
      <c r="D48370" s="199"/>
    </row>
    <row r="48372" spans="4:4" s="198" customFormat="1" ht="15.75" customHeight="1">
      <c r="D48372" s="199"/>
    </row>
    <row r="48374" spans="4:4" s="198" customFormat="1" ht="15.75" customHeight="1">
      <c r="D48374" s="199"/>
    </row>
    <row r="48376" spans="4:4" s="198" customFormat="1" ht="15.75" customHeight="1">
      <c r="D48376" s="199"/>
    </row>
    <row r="48378" spans="4:4" s="198" customFormat="1" ht="15.75" customHeight="1">
      <c r="D48378" s="199"/>
    </row>
    <row r="48380" spans="4:4" s="198" customFormat="1" ht="15.75" customHeight="1">
      <c r="D48380" s="199"/>
    </row>
    <row r="48382" spans="4:4" s="198" customFormat="1" ht="15.75" customHeight="1">
      <c r="D48382" s="199"/>
    </row>
    <row r="48384" spans="4:4" s="198" customFormat="1" ht="15.75" customHeight="1">
      <c r="D48384" s="199"/>
    </row>
    <row r="48386" spans="4:4" s="198" customFormat="1" ht="15.75" customHeight="1">
      <c r="D48386" s="199"/>
    </row>
    <row r="48388" spans="4:4" s="198" customFormat="1" ht="15.75" customHeight="1">
      <c r="D48388" s="199"/>
    </row>
    <row r="48390" spans="4:4" s="198" customFormat="1" ht="15.75" customHeight="1">
      <c r="D48390" s="199"/>
    </row>
    <row r="48392" spans="4:4" s="198" customFormat="1" ht="15.75" customHeight="1">
      <c r="D48392" s="199"/>
    </row>
    <row r="48394" spans="4:4" s="198" customFormat="1" ht="15.75" customHeight="1">
      <c r="D48394" s="199"/>
    </row>
    <row r="48396" spans="4:4" s="198" customFormat="1" ht="15.75" customHeight="1">
      <c r="D48396" s="199"/>
    </row>
    <row r="48398" spans="4:4" s="198" customFormat="1" ht="15.75" customHeight="1">
      <c r="D48398" s="199"/>
    </row>
    <row r="48400" spans="4:4" s="198" customFormat="1" ht="15.75" customHeight="1">
      <c r="D48400" s="199"/>
    </row>
    <row r="48402" spans="4:4" s="198" customFormat="1" ht="15.75" customHeight="1">
      <c r="D48402" s="199"/>
    </row>
    <row r="48404" spans="4:4" s="198" customFormat="1" ht="15.75" customHeight="1">
      <c r="D48404" s="199"/>
    </row>
    <row r="48406" spans="4:4" s="198" customFormat="1" ht="15.75" customHeight="1">
      <c r="D48406" s="199"/>
    </row>
    <row r="48408" spans="4:4" s="198" customFormat="1" ht="15.75" customHeight="1">
      <c r="D48408" s="199"/>
    </row>
    <row r="48410" spans="4:4" s="198" customFormat="1" ht="15.75" customHeight="1">
      <c r="D48410" s="199"/>
    </row>
    <row r="48412" spans="4:4" s="198" customFormat="1" ht="15.75" customHeight="1">
      <c r="D48412" s="199"/>
    </row>
    <row r="48414" spans="4:4" s="198" customFormat="1" ht="15.75" customHeight="1">
      <c r="D48414" s="199"/>
    </row>
    <row r="48416" spans="4:4" s="198" customFormat="1" ht="15.75" customHeight="1">
      <c r="D48416" s="199"/>
    </row>
    <row r="48418" spans="4:4" s="198" customFormat="1" ht="15.75" customHeight="1">
      <c r="D48418" s="199"/>
    </row>
    <row r="48420" spans="4:4" s="198" customFormat="1" ht="15.75" customHeight="1">
      <c r="D48420" s="199"/>
    </row>
    <row r="48422" spans="4:4" s="198" customFormat="1" ht="15.75" customHeight="1">
      <c r="D48422" s="199"/>
    </row>
    <row r="48424" spans="4:4" s="198" customFormat="1" ht="15.75" customHeight="1">
      <c r="D48424" s="199"/>
    </row>
    <row r="48426" spans="4:4" s="198" customFormat="1" ht="15.75" customHeight="1">
      <c r="D48426" s="199"/>
    </row>
    <row r="48428" spans="4:4" s="198" customFormat="1" ht="15.75" customHeight="1">
      <c r="D48428" s="199"/>
    </row>
    <row r="48430" spans="4:4" s="198" customFormat="1" ht="15.75" customHeight="1">
      <c r="D48430" s="199"/>
    </row>
    <row r="48432" spans="4:4" s="198" customFormat="1" ht="15.75" customHeight="1">
      <c r="D48432" s="199"/>
    </row>
    <row r="48434" spans="4:4" s="198" customFormat="1" ht="15.75" customHeight="1">
      <c r="D48434" s="199"/>
    </row>
    <row r="48436" spans="4:4" s="198" customFormat="1" ht="15.75" customHeight="1">
      <c r="D48436" s="199"/>
    </row>
    <row r="48438" spans="4:4" s="198" customFormat="1" ht="15.75" customHeight="1">
      <c r="D48438" s="199"/>
    </row>
    <row r="48440" spans="4:4" s="198" customFormat="1" ht="15.75" customHeight="1">
      <c r="D48440" s="199"/>
    </row>
    <row r="48442" spans="4:4" s="198" customFormat="1" ht="15.75" customHeight="1">
      <c r="D48442" s="199"/>
    </row>
    <row r="48444" spans="4:4" s="198" customFormat="1" ht="15.75" customHeight="1">
      <c r="D48444" s="199"/>
    </row>
    <row r="48446" spans="4:4" s="198" customFormat="1" ht="15.75" customHeight="1">
      <c r="D48446" s="199"/>
    </row>
    <row r="48448" spans="4:4" s="198" customFormat="1" ht="15.75" customHeight="1">
      <c r="D48448" s="199"/>
    </row>
    <row r="48450" spans="4:4" s="198" customFormat="1" ht="15.75" customHeight="1">
      <c r="D48450" s="199"/>
    </row>
    <row r="48452" spans="4:4" s="198" customFormat="1" ht="15.75" customHeight="1">
      <c r="D48452" s="199"/>
    </row>
    <row r="48454" spans="4:4" s="198" customFormat="1" ht="15.75" customHeight="1">
      <c r="D48454" s="199"/>
    </row>
    <row r="48456" spans="4:4" s="198" customFormat="1" ht="15.75" customHeight="1">
      <c r="D48456" s="199"/>
    </row>
    <row r="48458" spans="4:4" s="198" customFormat="1" ht="15.75" customHeight="1">
      <c r="D48458" s="199"/>
    </row>
    <row r="48460" spans="4:4" s="198" customFormat="1" ht="15.75" customHeight="1">
      <c r="D48460" s="199"/>
    </row>
    <row r="48462" spans="4:4" s="198" customFormat="1" ht="15.75" customHeight="1">
      <c r="D48462" s="199"/>
    </row>
    <row r="48464" spans="4:4" s="198" customFormat="1" ht="15.75" customHeight="1">
      <c r="D48464" s="199"/>
    </row>
    <row r="48466" spans="4:4" s="198" customFormat="1" ht="15.75" customHeight="1">
      <c r="D48466" s="199"/>
    </row>
    <row r="48468" spans="4:4" s="198" customFormat="1" ht="15.75" customHeight="1">
      <c r="D48468" s="199"/>
    </row>
    <row r="48470" spans="4:4" s="198" customFormat="1" ht="15.75" customHeight="1">
      <c r="D48470" s="199"/>
    </row>
    <row r="48472" spans="4:4" s="198" customFormat="1" ht="15.75" customHeight="1">
      <c r="D48472" s="199"/>
    </row>
    <row r="48474" spans="4:4" s="198" customFormat="1" ht="15.75" customHeight="1">
      <c r="D48474" s="199"/>
    </row>
    <row r="48476" spans="4:4" s="198" customFormat="1" ht="15.75" customHeight="1">
      <c r="D48476" s="199"/>
    </row>
    <row r="48478" spans="4:4" s="198" customFormat="1" ht="15.75" customHeight="1">
      <c r="D48478" s="199"/>
    </row>
    <row r="48480" spans="4:4" s="198" customFormat="1" ht="15.75" customHeight="1">
      <c r="D48480" s="199"/>
    </row>
    <row r="48482" spans="4:4" s="198" customFormat="1" ht="15.75" customHeight="1">
      <c r="D48482" s="199"/>
    </row>
    <row r="48484" spans="4:4" s="198" customFormat="1" ht="15.75" customHeight="1">
      <c r="D48484" s="199"/>
    </row>
    <row r="48486" spans="4:4" s="198" customFormat="1" ht="15.75" customHeight="1">
      <c r="D48486" s="199"/>
    </row>
    <row r="48488" spans="4:4" s="198" customFormat="1" ht="15.75" customHeight="1">
      <c r="D48488" s="199"/>
    </row>
    <row r="48490" spans="4:4" s="198" customFormat="1" ht="15.75" customHeight="1">
      <c r="D48490" s="199"/>
    </row>
    <row r="48492" spans="4:4" s="198" customFormat="1" ht="15.75" customHeight="1">
      <c r="D48492" s="199"/>
    </row>
    <row r="48494" spans="4:4" s="198" customFormat="1" ht="15.75" customHeight="1">
      <c r="D48494" s="199"/>
    </row>
    <row r="48496" spans="4:4" s="198" customFormat="1" ht="15.75" customHeight="1">
      <c r="D48496" s="199"/>
    </row>
    <row r="48498" spans="4:4" s="198" customFormat="1" ht="15.75" customHeight="1">
      <c r="D48498" s="199"/>
    </row>
    <row r="48500" spans="4:4" s="198" customFormat="1" ht="15.75" customHeight="1">
      <c r="D48500" s="199"/>
    </row>
    <row r="48502" spans="4:4" s="198" customFormat="1" ht="15.75" customHeight="1">
      <c r="D48502" s="199"/>
    </row>
    <row r="48504" spans="4:4" s="198" customFormat="1" ht="15.75" customHeight="1">
      <c r="D48504" s="199"/>
    </row>
    <row r="48506" spans="4:4" s="198" customFormat="1" ht="15.75" customHeight="1">
      <c r="D48506" s="199"/>
    </row>
    <row r="48508" spans="4:4" s="198" customFormat="1" ht="15.75" customHeight="1">
      <c r="D48508" s="199"/>
    </row>
    <row r="48510" spans="4:4" s="198" customFormat="1" ht="15.75" customHeight="1">
      <c r="D48510" s="199"/>
    </row>
    <row r="48512" spans="4:4" s="198" customFormat="1" ht="15.75" customHeight="1">
      <c r="D48512" s="199"/>
    </row>
    <row r="48514" spans="4:4" s="198" customFormat="1" ht="15.75" customHeight="1">
      <c r="D48514" s="199"/>
    </row>
    <row r="48516" spans="4:4" s="198" customFormat="1" ht="15.75" customHeight="1">
      <c r="D48516" s="199"/>
    </row>
    <row r="48518" spans="4:4" s="198" customFormat="1" ht="15.75" customHeight="1">
      <c r="D48518" s="199"/>
    </row>
    <row r="48520" spans="4:4" s="198" customFormat="1" ht="15.75" customHeight="1">
      <c r="D48520" s="199"/>
    </row>
    <row r="48522" spans="4:4" s="198" customFormat="1" ht="15.75" customHeight="1">
      <c r="D48522" s="199"/>
    </row>
    <row r="48524" spans="4:4" s="198" customFormat="1" ht="15.75" customHeight="1">
      <c r="D48524" s="199"/>
    </row>
    <row r="48526" spans="4:4" s="198" customFormat="1" ht="15.75" customHeight="1">
      <c r="D48526" s="199"/>
    </row>
    <row r="48528" spans="4:4" s="198" customFormat="1" ht="15.75" customHeight="1">
      <c r="D48528" s="199"/>
    </row>
    <row r="48530" spans="4:4" s="198" customFormat="1" ht="15.75" customHeight="1">
      <c r="D48530" s="199"/>
    </row>
    <row r="48532" spans="4:4" s="198" customFormat="1" ht="15.75" customHeight="1">
      <c r="D48532" s="199"/>
    </row>
    <row r="48534" spans="4:4" s="198" customFormat="1" ht="15.75" customHeight="1">
      <c r="D48534" s="199"/>
    </row>
    <row r="48536" spans="4:4" s="198" customFormat="1" ht="15.75" customHeight="1">
      <c r="D48536" s="199"/>
    </row>
    <row r="48538" spans="4:4" s="198" customFormat="1" ht="15.75" customHeight="1">
      <c r="D48538" s="199"/>
    </row>
    <row r="48540" spans="4:4" s="198" customFormat="1" ht="15.75" customHeight="1">
      <c r="D48540" s="199"/>
    </row>
    <row r="48542" spans="4:4" s="198" customFormat="1" ht="15.75" customHeight="1">
      <c r="D48542" s="199"/>
    </row>
    <row r="48544" spans="4:4" s="198" customFormat="1" ht="15.75" customHeight="1">
      <c r="D48544" s="199"/>
    </row>
    <row r="48546" spans="4:4" s="198" customFormat="1" ht="15.75" customHeight="1">
      <c r="D48546" s="199"/>
    </row>
    <row r="48548" spans="4:4" s="198" customFormat="1" ht="15.75" customHeight="1">
      <c r="D48548" s="199"/>
    </row>
    <row r="48550" spans="4:4" s="198" customFormat="1" ht="15.75" customHeight="1">
      <c r="D48550" s="199"/>
    </row>
    <row r="48552" spans="4:4" s="198" customFormat="1" ht="15.75" customHeight="1">
      <c r="D48552" s="199"/>
    </row>
    <row r="48554" spans="4:4" s="198" customFormat="1" ht="15.75" customHeight="1">
      <c r="D48554" s="199"/>
    </row>
    <row r="48556" spans="4:4" s="198" customFormat="1" ht="15.75" customHeight="1">
      <c r="D48556" s="199"/>
    </row>
    <row r="48558" spans="4:4" s="198" customFormat="1" ht="15.75" customHeight="1">
      <c r="D48558" s="199"/>
    </row>
    <row r="48560" spans="4:4" s="198" customFormat="1" ht="15.75" customHeight="1">
      <c r="D48560" s="199"/>
    </row>
    <row r="48562" spans="4:4" s="198" customFormat="1" ht="15.75" customHeight="1">
      <c r="D48562" s="199"/>
    </row>
    <row r="48564" spans="4:4" s="198" customFormat="1" ht="15.75" customHeight="1">
      <c r="D48564" s="199"/>
    </row>
    <row r="48566" spans="4:4" s="198" customFormat="1" ht="15.75" customHeight="1">
      <c r="D48566" s="199"/>
    </row>
    <row r="48568" spans="4:4" s="198" customFormat="1" ht="15.75" customHeight="1">
      <c r="D48568" s="199"/>
    </row>
    <row r="48570" spans="4:4" s="198" customFormat="1" ht="15.75" customHeight="1">
      <c r="D48570" s="199"/>
    </row>
    <row r="48572" spans="4:4" s="198" customFormat="1" ht="15.75" customHeight="1">
      <c r="D48572" s="199"/>
    </row>
    <row r="48574" spans="4:4" s="198" customFormat="1" ht="15.75" customHeight="1">
      <c r="D48574" s="199"/>
    </row>
    <row r="48576" spans="4:4" s="198" customFormat="1" ht="15.75" customHeight="1">
      <c r="D48576" s="199"/>
    </row>
    <row r="48578" spans="4:4" s="198" customFormat="1" ht="15.75" customHeight="1">
      <c r="D48578" s="199"/>
    </row>
    <row r="48580" spans="4:4" s="198" customFormat="1" ht="15.75" customHeight="1">
      <c r="D48580" s="199"/>
    </row>
    <row r="48582" spans="4:4" s="198" customFormat="1" ht="15.75" customHeight="1">
      <c r="D48582" s="199"/>
    </row>
    <row r="48584" spans="4:4" s="198" customFormat="1" ht="15.75" customHeight="1">
      <c r="D48584" s="199"/>
    </row>
    <row r="48586" spans="4:4" s="198" customFormat="1" ht="15.75" customHeight="1">
      <c r="D48586" s="199"/>
    </row>
    <row r="48588" spans="4:4" s="198" customFormat="1" ht="15.75" customHeight="1">
      <c r="D48588" s="199"/>
    </row>
    <row r="48590" spans="4:4" s="198" customFormat="1" ht="15.75" customHeight="1">
      <c r="D48590" s="199"/>
    </row>
    <row r="48592" spans="4:4" s="198" customFormat="1" ht="15.75" customHeight="1">
      <c r="D48592" s="199"/>
    </row>
    <row r="48594" spans="4:4" s="198" customFormat="1" ht="15.75" customHeight="1">
      <c r="D48594" s="199"/>
    </row>
    <row r="48596" spans="4:4" s="198" customFormat="1" ht="15.75" customHeight="1">
      <c r="D48596" s="199"/>
    </row>
    <row r="48598" spans="4:4" s="198" customFormat="1" ht="15.75" customHeight="1">
      <c r="D48598" s="199"/>
    </row>
    <row r="48600" spans="4:4" s="198" customFormat="1" ht="15.75" customHeight="1">
      <c r="D48600" s="199"/>
    </row>
    <row r="48602" spans="4:4" s="198" customFormat="1" ht="15.75" customHeight="1">
      <c r="D48602" s="199"/>
    </row>
    <row r="48604" spans="4:4" s="198" customFormat="1" ht="15.75" customHeight="1">
      <c r="D48604" s="199"/>
    </row>
    <row r="48606" spans="4:4" s="198" customFormat="1" ht="15.75" customHeight="1">
      <c r="D48606" s="199"/>
    </row>
    <row r="48608" spans="4:4" s="198" customFormat="1" ht="15.75" customHeight="1">
      <c r="D48608" s="199"/>
    </row>
    <row r="48610" spans="4:4" s="198" customFormat="1" ht="15.75" customHeight="1">
      <c r="D48610" s="199"/>
    </row>
    <row r="48612" spans="4:4" s="198" customFormat="1" ht="15.75" customHeight="1">
      <c r="D48612" s="199"/>
    </row>
    <row r="48614" spans="4:4" s="198" customFormat="1" ht="15.75" customHeight="1">
      <c r="D48614" s="199"/>
    </row>
    <row r="48616" spans="4:4" s="198" customFormat="1" ht="15.75" customHeight="1">
      <c r="D48616" s="199"/>
    </row>
    <row r="48618" spans="4:4" s="198" customFormat="1" ht="15.75" customHeight="1">
      <c r="D48618" s="199"/>
    </row>
    <row r="48620" spans="4:4" s="198" customFormat="1" ht="15.75" customHeight="1">
      <c r="D48620" s="199"/>
    </row>
    <row r="48622" spans="4:4" s="198" customFormat="1" ht="15.75" customHeight="1">
      <c r="D48622" s="199"/>
    </row>
    <row r="48624" spans="4:4" s="198" customFormat="1" ht="15.75" customHeight="1">
      <c r="D48624" s="199"/>
    </row>
    <row r="48626" spans="4:4" s="198" customFormat="1" ht="15.75" customHeight="1">
      <c r="D48626" s="199"/>
    </row>
    <row r="48628" spans="4:4" s="198" customFormat="1" ht="15.75" customHeight="1">
      <c r="D48628" s="199"/>
    </row>
    <row r="48630" spans="4:4" s="198" customFormat="1" ht="15.75" customHeight="1">
      <c r="D48630" s="199"/>
    </row>
    <row r="48632" spans="4:4" s="198" customFormat="1" ht="15.75" customHeight="1">
      <c r="D48632" s="199"/>
    </row>
    <row r="48634" spans="4:4" s="198" customFormat="1" ht="15.75" customHeight="1">
      <c r="D48634" s="199"/>
    </row>
    <row r="48636" spans="4:4" s="198" customFormat="1" ht="15.75" customHeight="1">
      <c r="D48636" s="199"/>
    </row>
    <row r="48638" spans="4:4" s="198" customFormat="1" ht="15.75" customHeight="1">
      <c r="D48638" s="199"/>
    </row>
    <row r="48640" spans="4:4" s="198" customFormat="1" ht="15.75" customHeight="1">
      <c r="D48640" s="199"/>
    </row>
    <row r="48642" spans="4:4" s="198" customFormat="1" ht="15.75" customHeight="1">
      <c r="D48642" s="199"/>
    </row>
    <row r="48644" spans="4:4" s="198" customFormat="1" ht="15.75" customHeight="1">
      <c r="D48644" s="199"/>
    </row>
    <row r="48646" spans="4:4" s="198" customFormat="1" ht="15.75" customHeight="1">
      <c r="D48646" s="199"/>
    </row>
    <row r="48648" spans="4:4" s="198" customFormat="1" ht="15.75" customHeight="1">
      <c r="D48648" s="199"/>
    </row>
    <row r="48650" spans="4:4" s="198" customFormat="1" ht="15.75" customHeight="1">
      <c r="D48650" s="199"/>
    </row>
    <row r="48652" spans="4:4" s="198" customFormat="1" ht="15.75" customHeight="1">
      <c r="D48652" s="199"/>
    </row>
    <row r="48654" spans="4:4" s="198" customFormat="1" ht="15.75" customHeight="1">
      <c r="D48654" s="199"/>
    </row>
    <row r="48656" spans="4:4" s="198" customFormat="1" ht="15.75" customHeight="1">
      <c r="D48656" s="199"/>
    </row>
    <row r="48658" spans="4:4" s="198" customFormat="1" ht="15.75" customHeight="1">
      <c r="D48658" s="199"/>
    </row>
    <row r="48660" spans="4:4" s="198" customFormat="1" ht="15.75" customHeight="1">
      <c r="D48660" s="199"/>
    </row>
    <row r="48662" spans="4:4" s="198" customFormat="1" ht="15.75" customHeight="1">
      <c r="D48662" s="199"/>
    </row>
    <row r="48664" spans="4:4" s="198" customFormat="1" ht="15.75" customHeight="1">
      <c r="D48664" s="199"/>
    </row>
    <row r="48666" spans="4:4" s="198" customFormat="1" ht="15.75" customHeight="1">
      <c r="D48666" s="199"/>
    </row>
    <row r="48668" spans="4:4" s="198" customFormat="1" ht="15.75" customHeight="1">
      <c r="D48668" s="199"/>
    </row>
    <row r="48670" spans="4:4" s="198" customFormat="1" ht="15.75" customHeight="1">
      <c r="D48670" s="199"/>
    </row>
    <row r="48672" spans="4:4" s="198" customFormat="1" ht="15.75" customHeight="1">
      <c r="D48672" s="199"/>
    </row>
    <row r="48674" spans="4:4" s="198" customFormat="1" ht="15.75" customHeight="1">
      <c r="D48674" s="199"/>
    </row>
    <row r="48676" spans="4:4" s="198" customFormat="1" ht="15.75" customHeight="1">
      <c r="D48676" s="199"/>
    </row>
    <row r="48678" spans="4:4" s="198" customFormat="1" ht="15.75" customHeight="1">
      <c r="D48678" s="199"/>
    </row>
    <row r="48680" spans="4:4" s="198" customFormat="1" ht="15.75" customHeight="1">
      <c r="D48680" s="199"/>
    </row>
    <row r="48682" spans="4:4" s="198" customFormat="1" ht="15.75" customHeight="1">
      <c r="D48682" s="199"/>
    </row>
    <row r="48684" spans="4:4" s="198" customFormat="1" ht="15.75" customHeight="1">
      <c r="D48684" s="199"/>
    </row>
    <row r="48686" spans="4:4" s="198" customFormat="1" ht="15.75" customHeight="1">
      <c r="D48686" s="199"/>
    </row>
    <row r="48688" spans="4:4" s="198" customFormat="1" ht="15.75" customHeight="1">
      <c r="D48688" s="199"/>
    </row>
    <row r="48690" spans="4:4" s="198" customFormat="1" ht="15.75" customHeight="1">
      <c r="D48690" s="199"/>
    </row>
    <row r="48692" spans="4:4" s="198" customFormat="1" ht="15.75" customHeight="1">
      <c r="D48692" s="199"/>
    </row>
    <row r="48694" spans="4:4" s="198" customFormat="1" ht="15.75" customHeight="1">
      <c r="D48694" s="199"/>
    </row>
    <row r="48696" spans="4:4" s="198" customFormat="1" ht="15.75" customHeight="1">
      <c r="D48696" s="199"/>
    </row>
    <row r="48698" spans="4:4" s="198" customFormat="1" ht="15.75" customHeight="1">
      <c r="D48698" s="199"/>
    </row>
    <row r="48700" spans="4:4" s="198" customFormat="1" ht="15.75" customHeight="1">
      <c r="D48700" s="199"/>
    </row>
    <row r="48702" spans="4:4" s="198" customFormat="1" ht="15.75" customHeight="1">
      <c r="D48702" s="199"/>
    </row>
    <row r="48704" spans="4:4" s="198" customFormat="1" ht="15.75" customHeight="1">
      <c r="D48704" s="199"/>
    </row>
    <row r="48706" spans="4:4" s="198" customFormat="1" ht="15.75" customHeight="1">
      <c r="D48706" s="199"/>
    </row>
    <row r="48708" spans="4:4" s="198" customFormat="1" ht="15.75" customHeight="1">
      <c r="D48708" s="199"/>
    </row>
    <row r="48710" spans="4:4" s="198" customFormat="1" ht="15.75" customHeight="1">
      <c r="D48710" s="199"/>
    </row>
    <row r="48712" spans="4:4" s="198" customFormat="1" ht="15.75" customHeight="1">
      <c r="D48712" s="199"/>
    </row>
    <row r="48714" spans="4:4" s="198" customFormat="1" ht="15.75" customHeight="1">
      <c r="D48714" s="199"/>
    </row>
    <row r="48716" spans="4:4" s="198" customFormat="1" ht="15.75" customHeight="1">
      <c r="D48716" s="199"/>
    </row>
    <row r="48718" spans="4:4" s="198" customFormat="1" ht="15.75" customHeight="1">
      <c r="D48718" s="199"/>
    </row>
    <row r="48720" spans="4:4" s="198" customFormat="1" ht="15.75" customHeight="1">
      <c r="D48720" s="199"/>
    </row>
    <row r="48722" spans="4:4" s="198" customFormat="1" ht="15.75" customHeight="1">
      <c r="D48722" s="199"/>
    </row>
    <row r="48724" spans="4:4" s="198" customFormat="1" ht="15.75" customHeight="1">
      <c r="D48724" s="199"/>
    </row>
    <row r="48726" spans="4:4" s="198" customFormat="1" ht="15.75" customHeight="1">
      <c r="D48726" s="199"/>
    </row>
    <row r="48728" spans="4:4" s="198" customFormat="1" ht="15.75" customHeight="1">
      <c r="D48728" s="199"/>
    </row>
    <row r="48730" spans="4:4" s="198" customFormat="1" ht="15.75" customHeight="1">
      <c r="D48730" s="199"/>
    </row>
    <row r="48732" spans="4:4" s="198" customFormat="1" ht="15.75" customHeight="1">
      <c r="D48732" s="199"/>
    </row>
    <row r="48734" spans="4:4" s="198" customFormat="1" ht="15.75" customHeight="1">
      <c r="D48734" s="199"/>
    </row>
    <row r="48736" spans="4:4" s="198" customFormat="1" ht="15.75" customHeight="1">
      <c r="D48736" s="199"/>
    </row>
    <row r="48738" spans="4:4" s="198" customFormat="1" ht="15.75" customHeight="1">
      <c r="D48738" s="199"/>
    </row>
    <row r="48740" spans="4:4" s="198" customFormat="1" ht="15.75" customHeight="1">
      <c r="D48740" s="199"/>
    </row>
    <row r="48742" spans="4:4" s="198" customFormat="1" ht="15.75" customHeight="1">
      <c r="D48742" s="199"/>
    </row>
    <row r="48744" spans="4:4" s="198" customFormat="1" ht="15.75" customHeight="1">
      <c r="D48744" s="199"/>
    </row>
    <row r="48746" spans="4:4" s="198" customFormat="1" ht="15.75" customHeight="1">
      <c r="D48746" s="199"/>
    </row>
    <row r="48748" spans="4:4" s="198" customFormat="1" ht="15.75" customHeight="1">
      <c r="D48748" s="199"/>
    </row>
    <row r="48750" spans="4:4" s="198" customFormat="1" ht="15.75" customHeight="1">
      <c r="D48750" s="199"/>
    </row>
    <row r="48752" spans="4:4" s="198" customFormat="1" ht="15.75" customHeight="1">
      <c r="D48752" s="199"/>
    </row>
    <row r="48754" spans="4:4" s="198" customFormat="1" ht="15.75" customHeight="1">
      <c r="D48754" s="199"/>
    </row>
    <row r="48756" spans="4:4" s="198" customFormat="1" ht="15.75" customHeight="1">
      <c r="D48756" s="199"/>
    </row>
    <row r="48758" spans="4:4" s="198" customFormat="1" ht="15.75" customHeight="1">
      <c r="D48758" s="199"/>
    </row>
    <row r="48760" spans="4:4" s="198" customFormat="1" ht="15.75" customHeight="1">
      <c r="D48760" s="199"/>
    </row>
    <row r="48762" spans="4:4" s="198" customFormat="1" ht="15.75" customHeight="1">
      <c r="D48762" s="199"/>
    </row>
    <row r="48764" spans="4:4" s="198" customFormat="1" ht="15.75" customHeight="1">
      <c r="D48764" s="199"/>
    </row>
    <row r="48766" spans="4:4" s="198" customFormat="1" ht="15.75" customHeight="1">
      <c r="D48766" s="199"/>
    </row>
    <row r="48768" spans="4:4" s="198" customFormat="1" ht="15.75" customHeight="1">
      <c r="D48768" s="199"/>
    </row>
    <row r="48770" spans="4:4" s="198" customFormat="1" ht="15.75" customHeight="1">
      <c r="D48770" s="199"/>
    </row>
    <row r="48772" spans="4:4" s="198" customFormat="1" ht="15.75" customHeight="1">
      <c r="D48772" s="199"/>
    </row>
    <row r="48774" spans="4:4" s="198" customFormat="1" ht="15.75" customHeight="1">
      <c r="D48774" s="199"/>
    </row>
    <row r="48776" spans="4:4" s="198" customFormat="1" ht="15.75" customHeight="1">
      <c r="D48776" s="199"/>
    </row>
    <row r="48778" spans="4:4" s="198" customFormat="1" ht="15.75" customHeight="1">
      <c r="D48778" s="199"/>
    </row>
    <row r="48780" spans="4:4" s="198" customFormat="1" ht="15.75" customHeight="1">
      <c r="D48780" s="199"/>
    </row>
    <row r="48782" spans="4:4" s="198" customFormat="1" ht="15.75" customHeight="1">
      <c r="D48782" s="199"/>
    </row>
    <row r="48784" spans="4:4" s="198" customFormat="1" ht="15.75" customHeight="1">
      <c r="D48784" s="199"/>
    </row>
    <row r="48786" spans="4:4" s="198" customFormat="1" ht="15.75" customHeight="1">
      <c r="D48786" s="199"/>
    </row>
    <row r="48788" spans="4:4" s="198" customFormat="1" ht="15.75" customHeight="1">
      <c r="D48788" s="199"/>
    </row>
    <row r="48790" spans="4:4" s="198" customFormat="1" ht="15.75" customHeight="1">
      <c r="D48790" s="199"/>
    </row>
    <row r="48792" spans="4:4" s="198" customFormat="1" ht="15.75" customHeight="1">
      <c r="D48792" s="199"/>
    </row>
    <row r="48794" spans="4:4" s="198" customFormat="1" ht="15.75" customHeight="1">
      <c r="D48794" s="199"/>
    </row>
    <row r="48796" spans="4:4" s="198" customFormat="1" ht="15.75" customHeight="1">
      <c r="D48796" s="199"/>
    </row>
    <row r="48798" spans="4:4" s="198" customFormat="1" ht="15.75" customHeight="1">
      <c r="D48798" s="199"/>
    </row>
    <row r="48800" spans="4:4" s="198" customFormat="1" ht="15.75" customHeight="1">
      <c r="D48800" s="199"/>
    </row>
    <row r="48802" spans="4:4" s="198" customFormat="1" ht="15.75" customHeight="1">
      <c r="D48802" s="199"/>
    </row>
    <row r="48804" spans="4:4" s="198" customFormat="1" ht="15.75" customHeight="1">
      <c r="D48804" s="199"/>
    </row>
    <row r="48806" spans="4:4" s="198" customFormat="1" ht="15.75" customHeight="1">
      <c r="D48806" s="199"/>
    </row>
    <row r="48808" spans="4:4" s="198" customFormat="1" ht="15.75" customHeight="1">
      <c r="D48808" s="199"/>
    </row>
    <row r="48810" spans="4:4" s="198" customFormat="1" ht="15.75" customHeight="1">
      <c r="D48810" s="199"/>
    </row>
    <row r="48812" spans="4:4" s="198" customFormat="1" ht="15.75" customHeight="1">
      <c r="D48812" s="199"/>
    </row>
    <row r="48814" spans="4:4" s="198" customFormat="1" ht="15.75" customHeight="1">
      <c r="D48814" s="199"/>
    </row>
    <row r="48816" spans="4:4" s="198" customFormat="1" ht="15.75" customHeight="1">
      <c r="D48816" s="199"/>
    </row>
    <row r="48818" spans="4:4" s="198" customFormat="1" ht="15.75" customHeight="1">
      <c r="D48818" s="199"/>
    </row>
    <row r="48820" spans="4:4" s="198" customFormat="1" ht="15.75" customHeight="1">
      <c r="D48820" s="199"/>
    </row>
    <row r="48822" spans="4:4" s="198" customFormat="1" ht="15.75" customHeight="1">
      <c r="D48822" s="199"/>
    </row>
    <row r="48824" spans="4:4" s="198" customFormat="1" ht="15.75" customHeight="1">
      <c r="D48824" s="199"/>
    </row>
    <row r="48826" spans="4:4" s="198" customFormat="1" ht="15.75" customHeight="1">
      <c r="D48826" s="199"/>
    </row>
    <row r="48828" spans="4:4" s="198" customFormat="1" ht="15.75" customHeight="1">
      <c r="D48828" s="199"/>
    </row>
    <row r="48830" spans="4:4" s="198" customFormat="1" ht="15.75" customHeight="1">
      <c r="D48830" s="199"/>
    </row>
    <row r="48832" spans="4:4" s="198" customFormat="1" ht="15.75" customHeight="1">
      <c r="D48832" s="199"/>
    </row>
    <row r="48834" spans="4:4" s="198" customFormat="1" ht="15.75" customHeight="1">
      <c r="D48834" s="199"/>
    </row>
    <row r="48836" spans="4:4" s="198" customFormat="1" ht="15.75" customHeight="1">
      <c r="D48836" s="199"/>
    </row>
    <row r="48838" spans="4:4" s="198" customFormat="1" ht="15.75" customHeight="1">
      <c r="D48838" s="199"/>
    </row>
    <row r="48840" spans="4:4" s="198" customFormat="1" ht="15.75" customHeight="1">
      <c r="D48840" s="199"/>
    </row>
    <row r="48842" spans="4:4" s="198" customFormat="1" ht="15.75" customHeight="1">
      <c r="D48842" s="199"/>
    </row>
    <row r="48844" spans="4:4" s="198" customFormat="1" ht="15.75" customHeight="1">
      <c r="D48844" s="199"/>
    </row>
    <row r="48846" spans="4:4" s="198" customFormat="1" ht="15.75" customHeight="1">
      <c r="D48846" s="199"/>
    </row>
    <row r="48848" spans="4:4" s="198" customFormat="1" ht="15.75" customHeight="1">
      <c r="D48848" s="199"/>
    </row>
    <row r="48850" spans="4:4" s="198" customFormat="1" ht="15.75" customHeight="1">
      <c r="D48850" s="199"/>
    </row>
    <row r="48852" spans="4:4" s="198" customFormat="1" ht="15.75" customHeight="1">
      <c r="D48852" s="199"/>
    </row>
    <row r="48854" spans="4:4" s="198" customFormat="1" ht="15.75" customHeight="1">
      <c r="D48854" s="199"/>
    </row>
    <row r="48856" spans="4:4" s="198" customFormat="1" ht="15.75" customHeight="1">
      <c r="D48856" s="199"/>
    </row>
    <row r="48858" spans="4:4" s="198" customFormat="1" ht="15.75" customHeight="1">
      <c r="D48858" s="199"/>
    </row>
    <row r="48860" spans="4:4" s="198" customFormat="1" ht="15.75" customHeight="1">
      <c r="D48860" s="199"/>
    </row>
    <row r="48862" spans="4:4" s="198" customFormat="1" ht="15.75" customHeight="1">
      <c r="D48862" s="199"/>
    </row>
    <row r="48864" spans="4:4" s="198" customFormat="1" ht="15.75" customHeight="1">
      <c r="D48864" s="199"/>
    </row>
    <row r="48866" spans="4:4" s="198" customFormat="1" ht="15.75" customHeight="1">
      <c r="D48866" s="199"/>
    </row>
    <row r="48868" spans="4:4" s="198" customFormat="1" ht="15.75" customHeight="1">
      <c r="D48868" s="199"/>
    </row>
    <row r="48870" spans="4:4" s="198" customFormat="1" ht="15.75" customHeight="1">
      <c r="D48870" s="199"/>
    </row>
    <row r="48872" spans="4:4" s="198" customFormat="1" ht="15.75" customHeight="1">
      <c r="D48872" s="199"/>
    </row>
    <row r="48874" spans="4:4" s="198" customFormat="1" ht="15.75" customHeight="1">
      <c r="D48874" s="199"/>
    </row>
    <row r="48876" spans="4:4" s="198" customFormat="1" ht="15.75" customHeight="1">
      <c r="D48876" s="199"/>
    </row>
    <row r="48878" spans="4:4" s="198" customFormat="1" ht="15.75" customHeight="1">
      <c r="D48878" s="199"/>
    </row>
    <row r="48880" spans="4:4" s="198" customFormat="1" ht="15.75" customHeight="1">
      <c r="D48880" s="199"/>
    </row>
    <row r="48882" spans="4:4" s="198" customFormat="1" ht="15.75" customHeight="1">
      <c r="D48882" s="199"/>
    </row>
    <row r="48884" spans="4:4" s="198" customFormat="1" ht="15.75" customHeight="1">
      <c r="D48884" s="199"/>
    </row>
    <row r="48886" spans="4:4" s="198" customFormat="1" ht="15.75" customHeight="1">
      <c r="D48886" s="199"/>
    </row>
    <row r="48888" spans="4:4" s="198" customFormat="1" ht="15.75" customHeight="1">
      <c r="D48888" s="199"/>
    </row>
    <row r="48890" spans="4:4" s="198" customFormat="1" ht="15.75" customHeight="1">
      <c r="D48890" s="199"/>
    </row>
    <row r="48892" spans="4:4" s="198" customFormat="1" ht="15.75" customHeight="1">
      <c r="D48892" s="199"/>
    </row>
    <row r="48894" spans="4:4" s="198" customFormat="1" ht="15.75" customHeight="1">
      <c r="D48894" s="199"/>
    </row>
    <row r="48896" spans="4:4" s="198" customFormat="1" ht="15.75" customHeight="1">
      <c r="D48896" s="199"/>
    </row>
    <row r="48898" spans="4:4" s="198" customFormat="1" ht="15.75" customHeight="1">
      <c r="D48898" s="199"/>
    </row>
    <row r="48900" spans="4:4" s="198" customFormat="1" ht="15.75" customHeight="1">
      <c r="D48900" s="199"/>
    </row>
    <row r="48902" spans="4:4" s="198" customFormat="1" ht="15.75" customHeight="1">
      <c r="D48902" s="199"/>
    </row>
    <row r="48904" spans="4:4" s="198" customFormat="1" ht="15.75" customHeight="1">
      <c r="D48904" s="199"/>
    </row>
    <row r="48906" spans="4:4" s="198" customFormat="1" ht="15.75" customHeight="1">
      <c r="D48906" s="199"/>
    </row>
    <row r="48908" spans="4:4" s="198" customFormat="1" ht="15.75" customHeight="1">
      <c r="D48908" s="199"/>
    </row>
    <row r="48910" spans="4:4" s="198" customFormat="1" ht="15.75" customHeight="1">
      <c r="D48910" s="199"/>
    </row>
    <row r="48912" spans="4:4" s="198" customFormat="1" ht="15.75" customHeight="1">
      <c r="D48912" s="199"/>
    </row>
    <row r="48914" spans="4:4" s="198" customFormat="1" ht="15.75" customHeight="1">
      <c r="D48914" s="199"/>
    </row>
    <row r="48916" spans="4:4" s="198" customFormat="1" ht="15.75" customHeight="1">
      <c r="D48916" s="199"/>
    </row>
    <row r="48918" spans="4:4" s="198" customFormat="1" ht="15.75" customHeight="1">
      <c r="D48918" s="199"/>
    </row>
    <row r="48920" spans="4:4" s="198" customFormat="1" ht="15.75" customHeight="1">
      <c r="D48920" s="199"/>
    </row>
    <row r="48922" spans="4:4" s="198" customFormat="1" ht="15.75" customHeight="1">
      <c r="D48922" s="199"/>
    </row>
    <row r="48924" spans="4:4" s="198" customFormat="1" ht="15.75" customHeight="1">
      <c r="D48924" s="199"/>
    </row>
    <row r="48926" spans="4:4" s="198" customFormat="1" ht="15.75" customHeight="1">
      <c r="D48926" s="199"/>
    </row>
    <row r="48928" spans="4:4" s="198" customFormat="1" ht="15.75" customHeight="1">
      <c r="D48928" s="199"/>
    </row>
    <row r="48930" spans="4:4" s="198" customFormat="1" ht="15.75" customHeight="1">
      <c r="D48930" s="199"/>
    </row>
    <row r="48932" spans="4:4" s="198" customFormat="1" ht="15.75" customHeight="1">
      <c r="D48932" s="199"/>
    </row>
    <row r="48934" spans="4:4" s="198" customFormat="1" ht="15.75" customHeight="1">
      <c r="D48934" s="199"/>
    </row>
    <row r="48936" spans="4:4" s="198" customFormat="1" ht="15.75" customHeight="1">
      <c r="D48936" s="199"/>
    </row>
    <row r="48938" spans="4:4" s="198" customFormat="1" ht="15.75" customHeight="1">
      <c r="D48938" s="199"/>
    </row>
    <row r="48940" spans="4:4" s="198" customFormat="1" ht="15.75" customHeight="1">
      <c r="D48940" s="199"/>
    </row>
    <row r="48942" spans="4:4" s="198" customFormat="1" ht="15.75" customHeight="1">
      <c r="D48942" s="199"/>
    </row>
    <row r="48944" spans="4:4" s="198" customFormat="1" ht="15.75" customHeight="1">
      <c r="D48944" s="199"/>
    </row>
    <row r="48946" spans="4:4" s="198" customFormat="1" ht="15.75" customHeight="1">
      <c r="D48946" s="199"/>
    </row>
    <row r="48948" spans="4:4" s="198" customFormat="1" ht="15.75" customHeight="1">
      <c r="D48948" s="199"/>
    </row>
    <row r="48950" spans="4:4" s="198" customFormat="1" ht="15.75" customHeight="1">
      <c r="D48950" s="199"/>
    </row>
    <row r="48952" spans="4:4" s="198" customFormat="1" ht="15.75" customHeight="1">
      <c r="D48952" s="199"/>
    </row>
    <row r="48954" spans="4:4" s="198" customFormat="1" ht="15.75" customHeight="1">
      <c r="D48954" s="199"/>
    </row>
    <row r="48956" spans="4:4" s="198" customFormat="1" ht="15.75" customHeight="1">
      <c r="D48956" s="199"/>
    </row>
    <row r="48958" spans="4:4" s="198" customFormat="1" ht="15.75" customHeight="1">
      <c r="D48958" s="199"/>
    </row>
    <row r="48960" spans="4:4" s="198" customFormat="1" ht="15.75" customHeight="1">
      <c r="D48960" s="199"/>
    </row>
    <row r="48962" spans="4:4" s="198" customFormat="1" ht="15.75" customHeight="1">
      <c r="D48962" s="199"/>
    </row>
    <row r="48964" spans="4:4" s="198" customFormat="1" ht="15.75" customHeight="1">
      <c r="D48964" s="199"/>
    </row>
    <row r="48966" spans="4:4" s="198" customFormat="1" ht="15.75" customHeight="1">
      <c r="D48966" s="199"/>
    </row>
    <row r="48968" spans="4:4" s="198" customFormat="1" ht="15.75" customHeight="1">
      <c r="D48968" s="199"/>
    </row>
    <row r="48970" spans="4:4" s="198" customFormat="1" ht="15.75" customHeight="1">
      <c r="D48970" s="199"/>
    </row>
    <row r="48972" spans="4:4" s="198" customFormat="1" ht="15.75" customHeight="1">
      <c r="D48972" s="199"/>
    </row>
    <row r="48974" spans="4:4" s="198" customFormat="1" ht="15.75" customHeight="1">
      <c r="D48974" s="199"/>
    </row>
    <row r="48976" spans="4:4" s="198" customFormat="1" ht="15.75" customHeight="1">
      <c r="D48976" s="199"/>
    </row>
    <row r="48978" spans="4:4" s="198" customFormat="1" ht="15.75" customHeight="1">
      <c r="D48978" s="199"/>
    </row>
    <row r="48980" spans="4:4" s="198" customFormat="1" ht="15.75" customHeight="1">
      <c r="D48980" s="199"/>
    </row>
    <row r="48982" spans="4:4" s="198" customFormat="1" ht="15.75" customHeight="1">
      <c r="D48982" s="199"/>
    </row>
    <row r="48984" spans="4:4" s="198" customFormat="1" ht="15.75" customHeight="1">
      <c r="D48984" s="199"/>
    </row>
    <row r="48986" spans="4:4" s="198" customFormat="1" ht="15.75" customHeight="1">
      <c r="D48986" s="199"/>
    </row>
    <row r="48988" spans="4:4" s="198" customFormat="1" ht="15.75" customHeight="1">
      <c r="D48988" s="199"/>
    </row>
    <row r="48990" spans="4:4" s="198" customFormat="1" ht="15.75" customHeight="1">
      <c r="D48990" s="199"/>
    </row>
    <row r="48992" spans="4:4" s="198" customFormat="1" ht="15.75" customHeight="1">
      <c r="D48992" s="199"/>
    </row>
    <row r="48994" spans="4:4" s="198" customFormat="1" ht="15.75" customHeight="1">
      <c r="D48994" s="199"/>
    </row>
    <row r="48996" spans="4:4" s="198" customFormat="1" ht="15.75" customHeight="1">
      <c r="D48996" s="199"/>
    </row>
    <row r="48998" spans="4:4" s="198" customFormat="1" ht="15.75" customHeight="1">
      <c r="D48998" s="199"/>
    </row>
    <row r="49000" spans="4:4" s="198" customFormat="1" ht="15.75" customHeight="1">
      <c r="D49000" s="199"/>
    </row>
    <row r="49002" spans="4:4" s="198" customFormat="1" ht="15.75" customHeight="1">
      <c r="D49002" s="199"/>
    </row>
    <row r="49004" spans="4:4" s="198" customFormat="1" ht="15.75" customHeight="1">
      <c r="D49004" s="199"/>
    </row>
    <row r="49006" spans="4:4" s="198" customFormat="1" ht="15.75" customHeight="1">
      <c r="D49006" s="199"/>
    </row>
    <row r="49008" spans="4:4" s="198" customFormat="1" ht="15.75" customHeight="1">
      <c r="D49008" s="199"/>
    </row>
    <row r="49010" spans="4:4" s="198" customFormat="1" ht="15.75" customHeight="1">
      <c r="D49010" s="199"/>
    </row>
    <row r="49012" spans="4:4" s="198" customFormat="1" ht="15.75" customHeight="1">
      <c r="D49012" s="199"/>
    </row>
    <row r="49014" spans="4:4" s="198" customFormat="1" ht="15.75" customHeight="1">
      <c r="D49014" s="199"/>
    </row>
    <row r="49016" spans="4:4" s="198" customFormat="1" ht="15.75" customHeight="1">
      <c r="D49016" s="199"/>
    </row>
    <row r="49018" spans="4:4" s="198" customFormat="1" ht="15.75" customHeight="1">
      <c r="D49018" s="199"/>
    </row>
    <row r="49020" spans="4:4" s="198" customFormat="1" ht="15.75" customHeight="1">
      <c r="D49020" s="199"/>
    </row>
    <row r="49022" spans="4:4" s="198" customFormat="1" ht="15.75" customHeight="1">
      <c r="D49022" s="199"/>
    </row>
    <row r="49024" spans="4:4" s="198" customFormat="1" ht="15.75" customHeight="1">
      <c r="D49024" s="199"/>
    </row>
    <row r="49026" spans="4:4" s="198" customFormat="1" ht="15.75" customHeight="1">
      <c r="D49026" s="199"/>
    </row>
    <row r="49028" spans="4:4" s="198" customFormat="1" ht="15.75" customHeight="1">
      <c r="D49028" s="199"/>
    </row>
    <row r="49030" spans="4:4" s="198" customFormat="1" ht="15.75" customHeight="1">
      <c r="D49030" s="199"/>
    </row>
    <row r="49032" spans="4:4" s="198" customFormat="1" ht="15.75" customHeight="1">
      <c r="D49032" s="199"/>
    </row>
    <row r="49034" spans="4:4" s="198" customFormat="1" ht="15.75" customHeight="1">
      <c r="D49034" s="199"/>
    </row>
    <row r="49036" spans="4:4" s="198" customFormat="1" ht="15.75" customHeight="1">
      <c r="D49036" s="199"/>
    </row>
    <row r="49038" spans="4:4" s="198" customFormat="1" ht="15.75" customHeight="1">
      <c r="D49038" s="199"/>
    </row>
    <row r="49040" spans="4:4" s="198" customFormat="1" ht="15.75" customHeight="1">
      <c r="D49040" s="199"/>
    </row>
    <row r="49042" spans="4:4" s="198" customFormat="1" ht="15.75" customHeight="1">
      <c r="D49042" s="199"/>
    </row>
    <row r="49044" spans="4:4" s="198" customFormat="1" ht="15.75" customHeight="1">
      <c r="D49044" s="199"/>
    </row>
    <row r="49046" spans="4:4" s="198" customFormat="1" ht="15.75" customHeight="1">
      <c r="D49046" s="199"/>
    </row>
    <row r="49048" spans="4:4" s="198" customFormat="1" ht="15.75" customHeight="1">
      <c r="D49048" s="199"/>
    </row>
    <row r="49050" spans="4:4" s="198" customFormat="1" ht="15.75" customHeight="1">
      <c r="D49050" s="199"/>
    </row>
    <row r="49052" spans="4:4" s="198" customFormat="1" ht="15.75" customHeight="1">
      <c r="D49052" s="199"/>
    </row>
    <row r="49054" spans="4:4" s="198" customFormat="1" ht="15.75" customHeight="1">
      <c r="D49054" s="199"/>
    </row>
    <row r="49056" spans="4:4" s="198" customFormat="1" ht="15.75" customHeight="1">
      <c r="D49056" s="199"/>
    </row>
    <row r="49058" spans="4:4" s="198" customFormat="1" ht="15.75" customHeight="1">
      <c r="D49058" s="199"/>
    </row>
    <row r="49060" spans="4:4" s="198" customFormat="1" ht="15.75" customHeight="1">
      <c r="D49060" s="199"/>
    </row>
    <row r="49062" spans="4:4" s="198" customFormat="1" ht="15.75" customHeight="1">
      <c r="D49062" s="199"/>
    </row>
    <row r="49064" spans="4:4" s="198" customFormat="1" ht="15.75" customHeight="1">
      <c r="D49064" s="199"/>
    </row>
    <row r="49066" spans="4:4" s="198" customFormat="1" ht="15.75" customHeight="1">
      <c r="D49066" s="199"/>
    </row>
    <row r="49068" spans="4:4" s="198" customFormat="1" ht="15.75" customHeight="1">
      <c r="D49068" s="199"/>
    </row>
    <row r="49070" spans="4:4" s="198" customFormat="1" ht="15.75" customHeight="1">
      <c r="D49070" s="199"/>
    </row>
    <row r="49072" spans="4:4" s="198" customFormat="1" ht="15.75" customHeight="1">
      <c r="D49072" s="199"/>
    </row>
    <row r="49074" spans="4:4" s="198" customFormat="1" ht="15.75" customHeight="1">
      <c r="D49074" s="199"/>
    </row>
    <row r="49076" spans="4:4" s="198" customFormat="1" ht="15.75" customHeight="1">
      <c r="D49076" s="199"/>
    </row>
    <row r="49078" spans="4:4" s="198" customFormat="1" ht="15.75" customHeight="1">
      <c r="D49078" s="199"/>
    </row>
    <row r="49080" spans="4:4" s="198" customFormat="1" ht="15.75" customHeight="1">
      <c r="D49080" s="199"/>
    </row>
    <row r="49082" spans="4:4" s="198" customFormat="1" ht="15.75" customHeight="1">
      <c r="D49082" s="199"/>
    </row>
    <row r="49084" spans="4:4" s="198" customFormat="1" ht="15.75" customHeight="1">
      <c r="D49084" s="199"/>
    </row>
    <row r="49086" spans="4:4" s="198" customFormat="1" ht="15.75" customHeight="1">
      <c r="D49086" s="199"/>
    </row>
    <row r="49088" spans="4:4" s="198" customFormat="1" ht="15.75" customHeight="1">
      <c r="D49088" s="199"/>
    </row>
    <row r="49090" spans="4:4" s="198" customFormat="1" ht="15.75" customHeight="1">
      <c r="D49090" s="199"/>
    </row>
    <row r="49092" spans="4:4" s="198" customFormat="1" ht="15.75" customHeight="1">
      <c r="D49092" s="199"/>
    </row>
    <row r="49094" spans="4:4" s="198" customFormat="1" ht="15.75" customHeight="1">
      <c r="D49094" s="199"/>
    </row>
    <row r="49096" spans="4:4" s="198" customFormat="1" ht="15.75" customHeight="1">
      <c r="D49096" s="199"/>
    </row>
    <row r="49098" spans="4:4" s="198" customFormat="1" ht="15.75" customHeight="1">
      <c r="D49098" s="199"/>
    </row>
    <row r="49100" spans="4:4" s="198" customFormat="1" ht="15.75" customHeight="1">
      <c r="D49100" s="199"/>
    </row>
    <row r="49102" spans="4:4" s="198" customFormat="1" ht="15.75" customHeight="1">
      <c r="D49102" s="199"/>
    </row>
    <row r="49104" spans="4:4" s="198" customFormat="1" ht="15.75" customHeight="1">
      <c r="D49104" s="199"/>
    </row>
    <row r="49106" spans="4:4" s="198" customFormat="1" ht="15.75" customHeight="1">
      <c r="D49106" s="199"/>
    </row>
    <row r="49108" spans="4:4" s="198" customFormat="1" ht="15.75" customHeight="1">
      <c r="D49108" s="199"/>
    </row>
    <row r="49110" spans="4:4" s="198" customFormat="1" ht="15.75" customHeight="1">
      <c r="D49110" s="199"/>
    </row>
    <row r="49112" spans="4:4" s="198" customFormat="1" ht="15.75" customHeight="1">
      <c r="D49112" s="199"/>
    </row>
    <row r="49114" spans="4:4" s="198" customFormat="1" ht="15.75" customHeight="1">
      <c r="D49114" s="199"/>
    </row>
    <row r="49116" spans="4:4" s="198" customFormat="1" ht="15.75" customHeight="1">
      <c r="D49116" s="199"/>
    </row>
    <row r="49118" spans="4:4" s="198" customFormat="1" ht="15.75" customHeight="1">
      <c r="D49118" s="199"/>
    </row>
    <row r="49120" spans="4:4" s="198" customFormat="1" ht="15.75" customHeight="1">
      <c r="D49120" s="199"/>
    </row>
    <row r="49122" spans="4:4" s="198" customFormat="1" ht="15.75" customHeight="1">
      <c r="D49122" s="199"/>
    </row>
    <row r="49124" spans="4:4" s="198" customFormat="1" ht="15.75" customHeight="1">
      <c r="D49124" s="199"/>
    </row>
    <row r="49126" spans="4:4" s="198" customFormat="1" ht="15.75" customHeight="1">
      <c r="D49126" s="199"/>
    </row>
    <row r="49128" spans="4:4" s="198" customFormat="1" ht="15.75" customHeight="1">
      <c r="D49128" s="199"/>
    </row>
    <row r="49130" spans="4:4" s="198" customFormat="1" ht="15.75" customHeight="1">
      <c r="D49130" s="199"/>
    </row>
    <row r="49132" spans="4:4" s="198" customFormat="1" ht="15.75" customHeight="1">
      <c r="D49132" s="199"/>
    </row>
    <row r="49134" spans="4:4" s="198" customFormat="1" ht="15.75" customHeight="1">
      <c r="D49134" s="199"/>
    </row>
    <row r="49136" spans="4:4" s="198" customFormat="1" ht="15.75" customHeight="1">
      <c r="D49136" s="199"/>
    </row>
    <row r="49138" spans="4:4" s="198" customFormat="1" ht="15.75" customHeight="1">
      <c r="D49138" s="199"/>
    </row>
    <row r="49140" spans="4:4" s="198" customFormat="1" ht="15.75" customHeight="1">
      <c r="D49140" s="199"/>
    </row>
    <row r="49142" spans="4:4" s="198" customFormat="1" ht="15.75" customHeight="1">
      <c r="D49142" s="199"/>
    </row>
    <row r="49144" spans="4:4" s="198" customFormat="1" ht="15.75" customHeight="1">
      <c r="D49144" s="199"/>
    </row>
    <row r="49146" spans="4:4" s="198" customFormat="1" ht="15.75" customHeight="1">
      <c r="D49146" s="199"/>
    </row>
    <row r="49148" spans="4:4" s="198" customFormat="1" ht="15.75" customHeight="1">
      <c r="D49148" s="199"/>
    </row>
    <row r="49150" spans="4:4" s="198" customFormat="1" ht="15.75" customHeight="1">
      <c r="D49150" s="199"/>
    </row>
    <row r="49152" spans="4:4" s="198" customFormat="1" ht="15.75" customHeight="1">
      <c r="D49152" s="199"/>
    </row>
    <row r="49154" spans="4:4" s="198" customFormat="1" ht="15.75" customHeight="1">
      <c r="D49154" s="199"/>
    </row>
    <row r="49156" spans="4:4" s="198" customFormat="1" ht="15.75" customHeight="1">
      <c r="D49156" s="199"/>
    </row>
    <row r="49158" spans="4:4" s="198" customFormat="1" ht="15.75" customHeight="1">
      <c r="D49158" s="199"/>
    </row>
    <row r="49160" spans="4:4" s="198" customFormat="1" ht="15.75" customHeight="1">
      <c r="D49160" s="199"/>
    </row>
    <row r="49162" spans="4:4" s="198" customFormat="1" ht="15.75" customHeight="1">
      <c r="D49162" s="199"/>
    </row>
    <row r="49164" spans="4:4" s="198" customFormat="1" ht="15.75" customHeight="1">
      <c r="D49164" s="199"/>
    </row>
    <row r="49166" spans="4:4" s="198" customFormat="1" ht="15.75" customHeight="1">
      <c r="D49166" s="199"/>
    </row>
    <row r="49168" spans="4:4" s="198" customFormat="1" ht="15.75" customHeight="1">
      <c r="D49168" s="199"/>
    </row>
    <row r="49170" spans="4:4" s="198" customFormat="1" ht="15.75" customHeight="1">
      <c r="D49170" s="199"/>
    </row>
    <row r="49172" spans="4:4" s="198" customFormat="1" ht="15.75" customHeight="1">
      <c r="D49172" s="199"/>
    </row>
    <row r="49174" spans="4:4" s="198" customFormat="1" ht="15.75" customHeight="1">
      <c r="D49174" s="199"/>
    </row>
    <row r="49176" spans="4:4" s="198" customFormat="1" ht="15.75" customHeight="1">
      <c r="D49176" s="199"/>
    </row>
    <row r="49178" spans="4:4" s="198" customFormat="1" ht="15.75" customHeight="1">
      <c r="D49178" s="199"/>
    </row>
    <row r="49180" spans="4:4" s="198" customFormat="1" ht="15.75" customHeight="1">
      <c r="D49180" s="199"/>
    </row>
    <row r="49182" spans="4:4" s="198" customFormat="1" ht="15.75" customHeight="1">
      <c r="D49182" s="199"/>
    </row>
    <row r="49184" spans="4:4" s="198" customFormat="1" ht="15.75" customHeight="1">
      <c r="D49184" s="199"/>
    </row>
    <row r="49186" spans="4:4" s="198" customFormat="1" ht="15.75" customHeight="1">
      <c r="D49186" s="199"/>
    </row>
    <row r="49188" spans="4:4" s="198" customFormat="1" ht="15.75" customHeight="1">
      <c r="D49188" s="199"/>
    </row>
    <row r="49190" spans="4:4" s="198" customFormat="1" ht="15.75" customHeight="1">
      <c r="D49190" s="199"/>
    </row>
    <row r="49192" spans="4:4" s="198" customFormat="1" ht="15.75" customHeight="1">
      <c r="D49192" s="199"/>
    </row>
    <row r="49194" spans="4:4" s="198" customFormat="1" ht="15.75" customHeight="1">
      <c r="D49194" s="199"/>
    </row>
    <row r="49196" spans="4:4" s="198" customFormat="1" ht="15.75" customHeight="1">
      <c r="D49196" s="199"/>
    </row>
    <row r="49198" spans="4:4" s="198" customFormat="1" ht="15.75" customHeight="1">
      <c r="D49198" s="199"/>
    </row>
    <row r="49200" spans="4:4" s="198" customFormat="1" ht="15.75" customHeight="1">
      <c r="D49200" s="199"/>
    </row>
    <row r="49202" spans="4:4" s="198" customFormat="1" ht="15.75" customHeight="1">
      <c r="D49202" s="199"/>
    </row>
    <row r="49204" spans="4:4" s="198" customFormat="1" ht="15.75" customHeight="1">
      <c r="D49204" s="199"/>
    </row>
    <row r="49206" spans="4:4" s="198" customFormat="1" ht="15.75" customHeight="1">
      <c r="D49206" s="199"/>
    </row>
    <row r="49208" spans="4:4" s="198" customFormat="1" ht="15.75" customHeight="1">
      <c r="D49208" s="199"/>
    </row>
    <row r="49210" spans="4:4" s="198" customFormat="1" ht="15.75" customHeight="1">
      <c r="D49210" s="199"/>
    </row>
    <row r="49212" spans="4:4" s="198" customFormat="1" ht="15.75" customHeight="1">
      <c r="D49212" s="199"/>
    </row>
    <row r="49214" spans="4:4" s="198" customFormat="1" ht="15.75" customHeight="1">
      <c r="D49214" s="199"/>
    </row>
    <row r="49216" spans="4:4" s="198" customFormat="1" ht="15.75" customHeight="1">
      <c r="D49216" s="199"/>
    </row>
    <row r="49218" spans="4:4" s="198" customFormat="1" ht="15.75" customHeight="1">
      <c r="D49218" s="199"/>
    </row>
    <row r="49220" spans="4:4" s="198" customFormat="1" ht="15.75" customHeight="1">
      <c r="D49220" s="199"/>
    </row>
    <row r="49222" spans="4:4" s="198" customFormat="1" ht="15.75" customHeight="1">
      <c r="D49222" s="199"/>
    </row>
    <row r="49224" spans="4:4" s="198" customFormat="1" ht="15.75" customHeight="1">
      <c r="D49224" s="199"/>
    </row>
    <row r="49226" spans="4:4" s="198" customFormat="1" ht="15.75" customHeight="1">
      <c r="D49226" s="199"/>
    </row>
    <row r="49228" spans="4:4" s="198" customFormat="1" ht="15.75" customHeight="1">
      <c r="D49228" s="199"/>
    </row>
    <row r="49230" spans="4:4" s="198" customFormat="1" ht="15.75" customHeight="1">
      <c r="D49230" s="199"/>
    </row>
    <row r="49232" spans="4:4" s="198" customFormat="1" ht="15.75" customHeight="1">
      <c r="D49232" s="199"/>
    </row>
    <row r="49234" spans="4:4" s="198" customFormat="1" ht="15.75" customHeight="1">
      <c r="D49234" s="199"/>
    </row>
    <row r="49236" spans="4:4" s="198" customFormat="1" ht="15.75" customHeight="1">
      <c r="D49236" s="199"/>
    </row>
    <row r="49238" spans="4:4" s="198" customFormat="1" ht="15.75" customHeight="1">
      <c r="D49238" s="199"/>
    </row>
    <row r="49240" spans="4:4" s="198" customFormat="1" ht="15.75" customHeight="1">
      <c r="D49240" s="199"/>
    </row>
    <row r="49242" spans="4:4" s="198" customFormat="1" ht="15.75" customHeight="1">
      <c r="D49242" s="199"/>
    </row>
    <row r="49244" spans="4:4" s="198" customFormat="1" ht="15.75" customHeight="1">
      <c r="D49244" s="199"/>
    </row>
    <row r="49246" spans="4:4" s="198" customFormat="1" ht="15.75" customHeight="1">
      <c r="D49246" s="199"/>
    </row>
    <row r="49248" spans="4:4" s="198" customFormat="1" ht="15.75" customHeight="1">
      <c r="D49248" s="199"/>
    </row>
    <row r="49250" spans="4:4" s="198" customFormat="1" ht="15.75" customHeight="1">
      <c r="D49250" s="199"/>
    </row>
    <row r="49252" spans="4:4" s="198" customFormat="1" ht="15.75" customHeight="1">
      <c r="D49252" s="199"/>
    </row>
    <row r="49254" spans="4:4" s="198" customFormat="1" ht="15.75" customHeight="1">
      <c r="D49254" s="199"/>
    </row>
    <row r="49256" spans="4:4" s="198" customFormat="1" ht="15.75" customHeight="1">
      <c r="D49256" s="199"/>
    </row>
    <row r="49258" spans="4:4" s="198" customFormat="1" ht="15.75" customHeight="1">
      <c r="D49258" s="199"/>
    </row>
    <row r="49260" spans="4:4" s="198" customFormat="1" ht="15.75" customHeight="1">
      <c r="D49260" s="199"/>
    </row>
    <row r="49262" spans="4:4" s="198" customFormat="1" ht="15.75" customHeight="1">
      <c r="D49262" s="199"/>
    </row>
    <row r="49264" spans="4:4" s="198" customFormat="1" ht="15.75" customHeight="1">
      <c r="D49264" s="199"/>
    </row>
    <row r="49266" spans="4:4" s="198" customFormat="1" ht="15.75" customHeight="1">
      <c r="D49266" s="199"/>
    </row>
    <row r="49268" spans="4:4" s="198" customFormat="1" ht="15.75" customHeight="1">
      <c r="D49268" s="199"/>
    </row>
    <row r="49270" spans="4:4" s="198" customFormat="1" ht="15.75" customHeight="1">
      <c r="D49270" s="199"/>
    </row>
    <row r="49272" spans="4:4" s="198" customFormat="1" ht="15.75" customHeight="1">
      <c r="D49272" s="199"/>
    </row>
    <row r="49274" spans="4:4" s="198" customFormat="1" ht="15.75" customHeight="1">
      <c r="D49274" s="199"/>
    </row>
    <row r="49276" spans="4:4" s="198" customFormat="1" ht="15.75" customHeight="1">
      <c r="D49276" s="199"/>
    </row>
    <row r="49278" spans="4:4" s="198" customFormat="1" ht="15.75" customHeight="1">
      <c r="D49278" s="199"/>
    </row>
    <row r="49280" spans="4:4" s="198" customFormat="1" ht="15.75" customHeight="1">
      <c r="D49280" s="199"/>
    </row>
    <row r="49282" spans="4:4" s="198" customFormat="1" ht="15.75" customHeight="1">
      <c r="D49282" s="199"/>
    </row>
    <row r="49284" spans="4:4" s="198" customFormat="1" ht="15.75" customHeight="1">
      <c r="D49284" s="199"/>
    </row>
    <row r="49286" spans="4:4" s="198" customFormat="1" ht="15.75" customHeight="1">
      <c r="D49286" s="199"/>
    </row>
    <row r="49288" spans="4:4" s="198" customFormat="1" ht="15.75" customHeight="1">
      <c r="D49288" s="199"/>
    </row>
    <row r="49290" spans="4:4" s="198" customFormat="1" ht="15.75" customHeight="1">
      <c r="D49290" s="199"/>
    </row>
    <row r="49292" spans="4:4" s="198" customFormat="1" ht="15.75" customHeight="1">
      <c r="D49292" s="199"/>
    </row>
    <row r="49294" spans="4:4" s="198" customFormat="1" ht="15.75" customHeight="1">
      <c r="D49294" s="199"/>
    </row>
    <row r="49296" spans="4:4" s="198" customFormat="1" ht="15.75" customHeight="1">
      <c r="D49296" s="199"/>
    </row>
    <row r="49298" spans="4:4" s="198" customFormat="1" ht="15.75" customHeight="1">
      <c r="D49298" s="199"/>
    </row>
    <row r="49300" spans="4:4" s="198" customFormat="1" ht="15.75" customHeight="1">
      <c r="D49300" s="199"/>
    </row>
    <row r="49302" spans="4:4" s="198" customFormat="1" ht="15.75" customHeight="1">
      <c r="D49302" s="199"/>
    </row>
    <row r="49304" spans="4:4" s="198" customFormat="1" ht="15.75" customHeight="1">
      <c r="D49304" s="199"/>
    </row>
    <row r="49306" spans="4:4" s="198" customFormat="1" ht="15.75" customHeight="1">
      <c r="D49306" s="199"/>
    </row>
    <row r="49308" spans="4:4" s="198" customFormat="1" ht="15.75" customHeight="1">
      <c r="D49308" s="199"/>
    </row>
    <row r="49310" spans="4:4" s="198" customFormat="1" ht="15.75" customHeight="1">
      <c r="D49310" s="199"/>
    </row>
    <row r="49312" spans="4:4" s="198" customFormat="1" ht="15.75" customHeight="1">
      <c r="D49312" s="199"/>
    </row>
    <row r="49314" spans="4:4" s="198" customFormat="1" ht="15.75" customHeight="1">
      <c r="D49314" s="199"/>
    </row>
    <row r="49316" spans="4:4" s="198" customFormat="1" ht="15.75" customHeight="1">
      <c r="D49316" s="199"/>
    </row>
    <row r="49318" spans="4:4" s="198" customFormat="1" ht="15.75" customHeight="1">
      <c r="D49318" s="199"/>
    </row>
    <row r="49320" spans="4:4" s="198" customFormat="1" ht="15.75" customHeight="1">
      <c r="D49320" s="199"/>
    </row>
    <row r="49322" spans="4:4" s="198" customFormat="1" ht="15.75" customHeight="1">
      <c r="D49322" s="199"/>
    </row>
    <row r="49324" spans="4:4" s="198" customFormat="1" ht="15.75" customHeight="1">
      <c r="D49324" s="199"/>
    </row>
    <row r="49326" spans="4:4" s="198" customFormat="1" ht="15.75" customHeight="1">
      <c r="D49326" s="199"/>
    </row>
    <row r="49328" spans="4:4" s="198" customFormat="1" ht="15.75" customHeight="1">
      <c r="D49328" s="199"/>
    </row>
    <row r="49330" spans="4:4" s="198" customFormat="1" ht="15.75" customHeight="1">
      <c r="D49330" s="199"/>
    </row>
    <row r="49332" spans="4:4" s="198" customFormat="1" ht="15.75" customHeight="1">
      <c r="D49332" s="199"/>
    </row>
    <row r="49334" spans="4:4" s="198" customFormat="1" ht="15.75" customHeight="1">
      <c r="D49334" s="199"/>
    </row>
    <row r="49336" spans="4:4" s="198" customFormat="1" ht="15.75" customHeight="1">
      <c r="D49336" s="199"/>
    </row>
    <row r="49338" spans="4:4" s="198" customFormat="1" ht="15.75" customHeight="1">
      <c r="D49338" s="199"/>
    </row>
    <row r="49340" spans="4:4" s="198" customFormat="1" ht="15.75" customHeight="1">
      <c r="D49340" s="199"/>
    </row>
    <row r="49342" spans="4:4" s="198" customFormat="1" ht="15.75" customHeight="1">
      <c r="D49342" s="199"/>
    </row>
    <row r="49344" spans="4:4" s="198" customFormat="1" ht="15.75" customHeight="1">
      <c r="D49344" s="199"/>
    </row>
    <row r="49346" spans="4:4" s="198" customFormat="1" ht="15.75" customHeight="1">
      <c r="D49346" s="199"/>
    </row>
    <row r="49348" spans="4:4" s="198" customFormat="1" ht="15.75" customHeight="1">
      <c r="D49348" s="199"/>
    </row>
    <row r="49350" spans="4:4" s="198" customFormat="1" ht="15.75" customHeight="1">
      <c r="D49350" s="199"/>
    </row>
    <row r="49352" spans="4:4" s="198" customFormat="1" ht="15.75" customHeight="1">
      <c r="D49352" s="199"/>
    </row>
    <row r="49354" spans="4:4" s="198" customFormat="1" ht="15.75" customHeight="1">
      <c r="D49354" s="199"/>
    </row>
    <row r="49356" spans="4:4" s="198" customFormat="1" ht="15.75" customHeight="1">
      <c r="D49356" s="199"/>
    </row>
    <row r="49358" spans="4:4" s="198" customFormat="1" ht="15.75" customHeight="1">
      <c r="D49358" s="199"/>
    </row>
    <row r="49360" spans="4:4" s="198" customFormat="1" ht="15.75" customHeight="1">
      <c r="D49360" s="199"/>
    </row>
    <row r="49362" spans="4:4" s="198" customFormat="1" ht="15.75" customHeight="1">
      <c r="D49362" s="199"/>
    </row>
    <row r="49364" spans="4:4" s="198" customFormat="1" ht="15.75" customHeight="1">
      <c r="D49364" s="199"/>
    </row>
    <row r="49366" spans="4:4" s="198" customFormat="1" ht="15.75" customHeight="1">
      <c r="D49366" s="199"/>
    </row>
    <row r="49368" spans="4:4" s="198" customFormat="1" ht="15.75" customHeight="1">
      <c r="D49368" s="199"/>
    </row>
    <row r="49370" spans="4:4" s="198" customFormat="1" ht="15.75" customHeight="1">
      <c r="D49370" s="199"/>
    </row>
    <row r="49372" spans="4:4" s="198" customFormat="1" ht="15.75" customHeight="1">
      <c r="D49372" s="199"/>
    </row>
    <row r="49374" spans="4:4" s="198" customFormat="1" ht="15.75" customHeight="1">
      <c r="D49374" s="199"/>
    </row>
    <row r="49376" spans="4:4" s="198" customFormat="1" ht="15.75" customHeight="1">
      <c r="D49376" s="199"/>
    </row>
    <row r="49378" spans="4:4" s="198" customFormat="1" ht="15.75" customHeight="1">
      <c r="D49378" s="199"/>
    </row>
    <row r="49380" spans="4:4" s="198" customFormat="1" ht="15.75" customHeight="1">
      <c r="D49380" s="199"/>
    </row>
    <row r="49382" spans="4:4" s="198" customFormat="1" ht="15.75" customHeight="1">
      <c r="D49382" s="199"/>
    </row>
    <row r="49384" spans="4:4" s="198" customFormat="1" ht="15.75" customHeight="1">
      <c r="D49384" s="199"/>
    </row>
    <row r="49386" spans="4:4" s="198" customFormat="1" ht="15.75" customHeight="1">
      <c r="D49386" s="199"/>
    </row>
    <row r="49388" spans="4:4" s="198" customFormat="1" ht="15.75" customHeight="1">
      <c r="D49388" s="199"/>
    </row>
    <row r="49390" spans="4:4" s="198" customFormat="1" ht="15.75" customHeight="1">
      <c r="D49390" s="199"/>
    </row>
    <row r="49392" spans="4:4" s="198" customFormat="1" ht="15.75" customHeight="1">
      <c r="D49392" s="199"/>
    </row>
    <row r="49394" spans="4:4" s="198" customFormat="1" ht="15.75" customHeight="1">
      <c r="D49394" s="199"/>
    </row>
    <row r="49396" spans="4:4" s="198" customFormat="1" ht="15.75" customHeight="1">
      <c r="D49396" s="199"/>
    </row>
    <row r="49398" spans="4:4" s="198" customFormat="1" ht="15.75" customHeight="1">
      <c r="D49398" s="199"/>
    </row>
    <row r="49400" spans="4:4" s="198" customFormat="1" ht="15.75" customHeight="1">
      <c r="D49400" s="199"/>
    </row>
    <row r="49402" spans="4:4" s="198" customFormat="1" ht="15.75" customHeight="1">
      <c r="D49402" s="199"/>
    </row>
    <row r="49404" spans="4:4" s="198" customFormat="1" ht="15.75" customHeight="1">
      <c r="D49404" s="199"/>
    </row>
    <row r="49406" spans="4:4" s="198" customFormat="1" ht="15.75" customHeight="1">
      <c r="D49406" s="199"/>
    </row>
    <row r="49408" spans="4:4" s="198" customFormat="1" ht="15.75" customHeight="1">
      <c r="D49408" s="199"/>
    </row>
    <row r="49410" spans="4:4" s="198" customFormat="1" ht="15.75" customHeight="1">
      <c r="D49410" s="199"/>
    </row>
    <row r="49412" spans="4:4" s="198" customFormat="1" ht="15.75" customHeight="1">
      <c r="D49412" s="199"/>
    </row>
    <row r="49414" spans="4:4" s="198" customFormat="1" ht="15.75" customHeight="1">
      <c r="D49414" s="199"/>
    </row>
    <row r="49416" spans="4:4" s="198" customFormat="1" ht="15.75" customHeight="1">
      <c r="D49416" s="199"/>
    </row>
    <row r="49418" spans="4:4" s="198" customFormat="1" ht="15.75" customHeight="1">
      <c r="D49418" s="199"/>
    </row>
    <row r="49420" spans="4:4" s="198" customFormat="1" ht="15.75" customHeight="1">
      <c r="D49420" s="199"/>
    </row>
    <row r="49422" spans="4:4" s="198" customFormat="1" ht="15.75" customHeight="1">
      <c r="D49422" s="199"/>
    </row>
    <row r="49424" spans="4:4" s="198" customFormat="1" ht="15.75" customHeight="1">
      <c r="D49424" s="199"/>
    </row>
    <row r="49426" spans="4:4" s="198" customFormat="1" ht="15.75" customHeight="1">
      <c r="D49426" s="199"/>
    </row>
    <row r="49428" spans="4:4" s="198" customFormat="1" ht="15.75" customHeight="1">
      <c r="D49428" s="199"/>
    </row>
    <row r="49430" spans="4:4" s="198" customFormat="1" ht="15.75" customHeight="1">
      <c r="D49430" s="199"/>
    </row>
    <row r="49432" spans="4:4" s="198" customFormat="1" ht="15.75" customHeight="1">
      <c r="D49432" s="199"/>
    </row>
    <row r="49434" spans="4:4" s="198" customFormat="1" ht="15.75" customHeight="1">
      <c r="D49434" s="199"/>
    </row>
    <row r="49436" spans="4:4" s="198" customFormat="1" ht="15.75" customHeight="1">
      <c r="D49436" s="199"/>
    </row>
    <row r="49438" spans="4:4" s="198" customFormat="1" ht="15.75" customHeight="1">
      <c r="D49438" s="199"/>
    </row>
    <row r="49440" spans="4:4" s="198" customFormat="1" ht="15.75" customHeight="1">
      <c r="D49440" s="199"/>
    </row>
    <row r="49442" spans="4:4" s="198" customFormat="1" ht="15.75" customHeight="1">
      <c r="D49442" s="199"/>
    </row>
    <row r="49444" spans="4:4" s="198" customFormat="1" ht="15.75" customHeight="1">
      <c r="D49444" s="199"/>
    </row>
    <row r="49446" spans="4:4" s="198" customFormat="1" ht="15.75" customHeight="1">
      <c r="D49446" s="199"/>
    </row>
    <row r="49448" spans="4:4" s="198" customFormat="1" ht="15.75" customHeight="1">
      <c r="D49448" s="199"/>
    </row>
    <row r="49450" spans="4:4" s="198" customFormat="1" ht="15.75" customHeight="1">
      <c r="D49450" s="199"/>
    </row>
    <row r="49452" spans="4:4" s="198" customFormat="1" ht="15.75" customHeight="1">
      <c r="D49452" s="199"/>
    </row>
    <row r="49454" spans="4:4" s="198" customFormat="1" ht="15.75" customHeight="1">
      <c r="D49454" s="199"/>
    </row>
    <row r="49456" spans="4:4" s="198" customFormat="1" ht="15.75" customHeight="1">
      <c r="D49456" s="199"/>
    </row>
    <row r="49458" spans="4:4" s="198" customFormat="1" ht="15.75" customHeight="1">
      <c r="D49458" s="199"/>
    </row>
    <row r="49460" spans="4:4" s="198" customFormat="1" ht="15.75" customHeight="1">
      <c r="D49460" s="199"/>
    </row>
    <row r="49462" spans="4:4" s="198" customFormat="1" ht="15.75" customHeight="1">
      <c r="D49462" s="199"/>
    </row>
    <row r="49464" spans="4:4" s="198" customFormat="1" ht="15.75" customHeight="1">
      <c r="D49464" s="199"/>
    </row>
    <row r="49466" spans="4:4" s="198" customFormat="1" ht="15.75" customHeight="1">
      <c r="D49466" s="199"/>
    </row>
    <row r="49468" spans="4:4" s="198" customFormat="1" ht="15.75" customHeight="1">
      <c r="D49468" s="199"/>
    </row>
    <row r="49470" spans="4:4" s="198" customFormat="1" ht="15.75" customHeight="1">
      <c r="D49470" s="199"/>
    </row>
    <row r="49472" spans="4:4" s="198" customFormat="1" ht="15.75" customHeight="1">
      <c r="D49472" s="199"/>
    </row>
    <row r="49474" spans="4:4" s="198" customFormat="1" ht="15.75" customHeight="1">
      <c r="D49474" s="199"/>
    </row>
    <row r="49476" spans="4:4" s="198" customFormat="1" ht="15.75" customHeight="1">
      <c r="D49476" s="199"/>
    </row>
    <row r="49478" spans="4:4" s="198" customFormat="1" ht="15.75" customHeight="1">
      <c r="D49478" s="199"/>
    </row>
    <row r="49480" spans="4:4" s="198" customFormat="1" ht="15.75" customHeight="1">
      <c r="D49480" s="199"/>
    </row>
    <row r="49482" spans="4:4" s="198" customFormat="1" ht="15.75" customHeight="1">
      <c r="D49482" s="199"/>
    </row>
    <row r="49484" spans="4:4" s="198" customFormat="1" ht="15.75" customHeight="1">
      <c r="D49484" s="199"/>
    </row>
    <row r="49486" spans="4:4" s="198" customFormat="1" ht="15.75" customHeight="1">
      <c r="D49486" s="199"/>
    </row>
    <row r="49488" spans="4:4" s="198" customFormat="1" ht="15.75" customHeight="1">
      <c r="D49488" s="199"/>
    </row>
    <row r="49490" spans="4:4" s="198" customFormat="1" ht="15.75" customHeight="1">
      <c r="D49490" s="199"/>
    </row>
    <row r="49492" spans="4:4" s="198" customFormat="1" ht="15.75" customHeight="1">
      <c r="D49492" s="199"/>
    </row>
    <row r="49494" spans="4:4" s="198" customFormat="1" ht="15.75" customHeight="1">
      <c r="D49494" s="199"/>
    </row>
    <row r="49496" spans="4:4" s="198" customFormat="1" ht="15.75" customHeight="1">
      <c r="D49496" s="199"/>
    </row>
    <row r="49498" spans="4:4" s="198" customFormat="1" ht="15.75" customHeight="1">
      <c r="D49498" s="199"/>
    </row>
    <row r="49500" spans="4:4" s="198" customFormat="1" ht="15.75" customHeight="1">
      <c r="D49500" s="199"/>
    </row>
    <row r="49502" spans="4:4" s="198" customFormat="1" ht="15.75" customHeight="1">
      <c r="D49502" s="199"/>
    </row>
    <row r="49504" spans="4:4" s="198" customFormat="1" ht="15.75" customHeight="1">
      <c r="D49504" s="199"/>
    </row>
    <row r="49506" spans="4:4" s="198" customFormat="1" ht="15.75" customHeight="1">
      <c r="D49506" s="199"/>
    </row>
    <row r="49508" spans="4:4" s="198" customFormat="1" ht="15.75" customHeight="1">
      <c r="D49508" s="199"/>
    </row>
    <row r="49510" spans="4:4" s="198" customFormat="1" ht="15.75" customHeight="1">
      <c r="D49510" s="199"/>
    </row>
    <row r="49512" spans="4:4" s="198" customFormat="1" ht="15.75" customHeight="1">
      <c r="D49512" s="199"/>
    </row>
    <row r="49514" spans="4:4" s="198" customFormat="1" ht="15.75" customHeight="1">
      <c r="D49514" s="199"/>
    </row>
    <row r="49516" spans="4:4" s="198" customFormat="1" ht="15.75" customHeight="1">
      <c r="D49516" s="199"/>
    </row>
    <row r="49518" spans="4:4" s="198" customFormat="1" ht="15.75" customHeight="1">
      <c r="D49518" s="199"/>
    </row>
    <row r="49520" spans="4:4" s="198" customFormat="1" ht="15.75" customHeight="1">
      <c r="D49520" s="199"/>
    </row>
    <row r="49522" spans="4:4" s="198" customFormat="1" ht="15.75" customHeight="1">
      <c r="D49522" s="199"/>
    </row>
    <row r="49524" spans="4:4" s="198" customFormat="1" ht="15.75" customHeight="1">
      <c r="D49524" s="199"/>
    </row>
    <row r="49526" spans="4:4" s="198" customFormat="1" ht="15.75" customHeight="1">
      <c r="D49526" s="199"/>
    </row>
    <row r="49528" spans="4:4" s="198" customFormat="1" ht="15.75" customHeight="1">
      <c r="D49528" s="199"/>
    </row>
    <row r="49530" spans="4:4" s="198" customFormat="1" ht="15.75" customHeight="1">
      <c r="D49530" s="199"/>
    </row>
    <row r="49532" spans="4:4" s="198" customFormat="1" ht="15.75" customHeight="1">
      <c r="D49532" s="199"/>
    </row>
    <row r="49534" spans="4:4" s="198" customFormat="1" ht="15.75" customHeight="1">
      <c r="D49534" s="199"/>
    </row>
    <row r="49536" spans="4:4" s="198" customFormat="1" ht="15.75" customHeight="1">
      <c r="D49536" s="199"/>
    </row>
    <row r="49538" spans="4:4" s="198" customFormat="1" ht="15.75" customHeight="1">
      <c r="D49538" s="199"/>
    </row>
    <row r="49540" spans="4:4" s="198" customFormat="1" ht="15.75" customHeight="1">
      <c r="D49540" s="199"/>
    </row>
    <row r="49542" spans="4:4" s="198" customFormat="1" ht="15.75" customHeight="1">
      <c r="D49542" s="199"/>
    </row>
    <row r="49544" spans="4:4" s="198" customFormat="1" ht="15.75" customHeight="1">
      <c r="D49544" s="199"/>
    </row>
    <row r="49546" spans="4:4" s="198" customFormat="1" ht="15.75" customHeight="1">
      <c r="D49546" s="199"/>
    </row>
    <row r="49548" spans="4:4" s="198" customFormat="1" ht="15.75" customHeight="1">
      <c r="D49548" s="199"/>
    </row>
    <row r="49550" spans="4:4" s="198" customFormat="1" ht="15.75" customHeight="1">
      <c r="D49550" s="199"/>
    </row>
    <row r="49552" spans="4:4" s="198" customFormat="1" ht="15.75" customHeight="1">
      <c r="D49552" s="199"/>
    </row>
    <row r="49554" spans="4:4" s="198" customFormat="1" ht="15.75" customHeight="1">
      <c r="D49554" s="199"/>
    </row>
    <row r="49556" spans="4:4" s="198" customFormat="1" ht="15.75" customHeight="1">
      <c r="D49556" s="199"/>
    </row>
    <row r="49558" spans="4:4" s="198" customFormat="1" ht="15.75" customHeight="1">
      <c r="D49558" s="199"/>
    </row>
    <row r="49560" spans="4:4" s="198" customFormat="1" ht="15.75" customHeight="1">
      <c r="D49560" s="199"/>
    </row>
    <row r="49562" spans="4:4" s="198" customFormat="1" ht="15.75" customHeight="1">
      <c r="D49562" s="199"/>
    </row>
    <row r="49564" spans="4:4" s="198" customFormat="1" ht="15.75" customHeight="1">
      <c r="D49564" s="199"/>
    </row>
    <row r="49566" spans="4:4" s="198" customFormat="1" ht="15.75" customHeight="1">
      <c r="D49566" s="199"/>
    </row>
    <row r="49568" spans="4:4" s="198" customFormat="1" ht="15.75" customHeight="1">
      <c r="D49568" s="199"/>
    </row>
    <row r="49570" spans="4:4" s="198" customFormat="1" ht="15.75" customHeight="1">
      <c r="D49570" s="199"/>
    </row>
    <row r="49572" spans="4:4" s="198" customFormat="1" ht="15.75" customHeight="1">
      <c r="D49572" s="199"/>
    </row>
    <row r="49574" spans="4:4" s="198" customFormat="1" ht="15.75" customHeight="1">
      <c r="D49574" s="199"/>
    </row>
    <row r="49576" spans="4:4" s="198" customFormat="1" ht="15.75" customHeight="1">
      <c r="D49576" s="199"/>
    </row>
    <row r="49578" spans="4:4" s="198" customFormat="1" ht="15.75" customHeight="1">
      <c r="D49578" s="199"/>
    </row>
    <row r="49580" spans="4:4" s="198" customFormat="1" ht="15.75" customHeight="1">
      <c r="D49580" s="199"/>
    </row>
    <row r="49582" spans="4:4" s="198" customFormat="1" ht="15.75" customHeight="1">
      <c r="D49582" s="199"/>
    </row>
    <row r="49584" spans="4:4" s="198" customFormat="1" ht="15.75" customHeight="1">
      <c r="D49584" s="199"/>
    </row>
    <row r="49586" spans="4:4" s="198" customFormat="1" ht="15.75" customHeight="1">
      <c r="D49586" s="199"/>
    </row>
    <row r="49588" spans="4:4" s="198" customFormat="1" ht="15.75" customHeight="1">
      <c r="D49588" s="199"/>
    </row>
    <row r="49590" spans="4:4" s="198" customFormat="1" ht="15.75" customHeight="1">
      <c r="D49590" s="199"/>
    </row>
    <row r="49592" spans="4:4" s="198" customFormat="1" ht="15.75" customHeight="1">
      <c r="D49592" s="199"/>
    </row>
    <row r="49594" spans="4:4" s="198" customFormat="1" ht="15.75" customHeight="1">
      <c r="D49594" s="199"/>
    </row>
    <row r="49596" spans="4:4" s="198" customFormat="1" ht="15.75" customHeight="1">
      <c r="D49596" s="199"/>
    </row>
    <row r="49598" spans="4:4" s="198" customFormat="1" ht="15.75" customHeight="1">
      <c r="D49598" s="199"/>
    </row>
    <row r="49600" spans="4:4" s="198" customFormat="1" ht="15.75" customHeight="1">
      <c r="D49600" s="199"/>
    </row>
    <row r="49602" spans="4:4" s="198" customFormat="1" ht="15.75" customHeight="1">
      <c r="D49602" s="199"/>
    </row>
    <row r="49604" spans="4:4" s="198" customFormat="1" ht="15.75" customHeight="1">
      <c r="D49604" s="199"/>
    </row>
    <row r="49606" spans="4:4" s="198" customFormat="1" ht="15.75" customHeight="1">
      <c r="D49606" s="199"/>
    </row>
    <row r="49608" spans="4:4" s="198" customFormat="1" ht="15.75" customHeight="1">
      <c r="D49608" s="199"/>
    </row>
    <row r="49610" spans="4:4" s="198" customFormat="1" ht="15.75" customHeight="1">
      <c r="D49610" s="199"/>
    </row>
    <row r="49612" spans="4:4" s="198" customFormat="1" ht="15.75" customHeight="1">
      <c r="D49612" s="199"/>
    </row>
    <row r="49614" spans="4:4" s="198" customFormat="1" ht="15.75" customHeight="1">
      <c r="D49614" s="199"/>
    </row>
    <row r="49616" spans="4:4" s="198" customFormat="1" ht="15.75" customHeight="1">
      <c r="D49616" s="199"/>
    </row>
    <row r="49618" spans="4:4" s="198" customFormat="1" ht="15.75" customHeight="1">
      <c r="D49618" s="199"/>
    </row>
    <row r="49620" spans="4:4" s="198" customFormat="1" ht="15.75" customHeight="1">
      <c r="D49620" s="199"/>
    </row>
    <row r="49622" spans="4:4" s="198" customFormat="1" ht="15.75" customHeight="1">
      <c r="D49622" s="199"/>
    </row>
    <row r="49624" spans="4:4" s="198" customFormat="1" ht="15.75" customHeight="1">
      <c r="D49624" s="199"/>
    </row>
    <row r="49626" spans="4:4" s="198" customFormat="1" ht="15.75" customHeight="1">
      <c r="D49626" s="199"/>
    </row>
    <row r="49628" spans="4:4" s="198" customFormat="1" ht="15.75" customHeight="1">
      <c r="D49628" s="199"/>
    </row>
    <row r="49630" spans="4:4" s="198" customFormat="1" ht="15.75" customHeight="1">
      <c r="D49630" s="199"/>
    </row>
    <row r="49632" spans="4:4" s="198" customFormat="1" ht="15.75" customHeight="1">
      <c r="D49632" s="199"/>
    </row>
    <row r="49634" spans="4:4" s="198" customFormat="1" ht="15.75" customHeight="1">
      <c r="D49634" s="199"/>
    </row>
    <row r="49636" spans="4:4" s="198" customFormat="1" ht="15.75" customHeight="1">
      <c r="D49636" s="199"/>
    </row>
    <row r="49638" spans="4:4" s="198" customFormat="1" ht="15.75" customHeight="1">
      <c r="D49638" s="199"/>
    </row>
    <row r="49640" spans="4:4" s="198" customFormat="1" ht="15.75" customHeight="1">
      <c r="D49640" s="199"/>
    </row>
    <row r="49642" spans="4:4" s="198" customFormat="1" ht="15.75" customHeight="1">
      <c r="D49642" s="199"/>
    </row>
    <row r="49644" spans="4:4" s="198" customFormat="1" ht="15.75" customHeight="1">
      <c r="D49644" s="199"/>
    </row>
    <row r="49646" spans="4:4" s="198" customFormat="1" ht="15.75" customHeight="1">
      <c r="D49646" s="199"/>
    </row>
    <row r="49648" spans="4:4" s="198" customFormat="1" ht="15.75" customHeight="1">
      <c r="D49648" s="199"/>
    </row>
    <row r="49650" spans="4:4" s="198" customFormat="1" ht="15.75" customHeight="1">
      <c r="D49650" s="199"/>
    </row>
    <row r="49652" spans="4:4" s="198" customFormat="1" ht="15.75" customHeight="1">
      <c r="D49652" s="199"/>
    </row>
    <row r="49654" spans="4:4" s="198" customFormat="1" ht="15.75" customHeight="1">
      <c r="D49654" s="199"/>
    </row>
    <row r="49656" spans="4:4" s="198" customFormat="1" ht="15.75" customHeight="1">
      <c r="D49656" s="199"/>
    </row>
    <row r="49658" spans="4:4" s="198" customFormat="1" ht="15.75" customHeight="1">
      <c r="D49658" s="199"/>
    </row>
    <row r="49660" spans="4:4" s="198" customFormat="1" ht="15.75" customHeight="1">
      <c r="D49660" s="199"/>
    </row>
    <row r="49662" spans="4:4" s="198" customFormat="1" ht="15.75" customHeight="1">
      <c r="D49662" s="199"/>
    </row>
    <row r="49664" spans="4:4" s="198" customFormat="1" ht="15.75" customHeight="1">
      <c r="D49664" s="199"/>
    </row>
    <row r="49666" spans="4:4" s="198" customFormat="1" ht="15.75" customHeight="1">
      <c r="D49666" s="199"/>
    </row>
    <row r="49668" spans="4:4" s="198" customFormat="1" ht="15.75" customHeight="1">
      <c r="D49668" s="199"/>
    </row>
    <row r="49670" spans="4:4" s="198" customFormat="1" ht="15.75" customHeight="1">
      <c r="D49670" s="199"/>
    </row>
    <row r="49672" spans="4:4" s="198" customFormat="1" ht="15.75" customHeight="1">
      <c r="D49672" s="199"/>
    </row>
    <row r="49674" spans="4:4" s="198" customFormat="1" ht="15.75" customHeight="1">
      <c r="D49674" s="199"/>
    </row>
    <row r="49676" spans="4:4" s="198" customFormat="1" ht="15.75" customHeight="1">
      <c r="D49676" s="199"/>
    </row>
    <row r="49678" spans="4:4" s="198" customFormat="1" ht="15.75" customHeight="1">
      <c r="D49678" s="199"/>
    </row>
    <row r="49680" spans="4:4" s="198" customFormat="1" ht="15.75" customHeight="1">
      <c r="D49680" s="199"/>
    </row>
    <row r="49682" spans="4:4" s="198" customFormat="1" ht="15.75" customHeight="1">
      <c r="D49682" s="199"/>
    </row>
    <row r="49684" spans="4:4" s="198" customFormat="1" ht="15.75" customHeight="1">
      <c r="D49684" s="199"/>
    </row>
    <row r="49686" spans="4:4" s="198" customFormat="1" ht="15.75" customHeight="1">
      <c r="D49686" s="199"/>
    </row>
    <row r="49688" spans="4:4" s="198" customFormat="1" ht="15.75" customHeight="1">
      <c r="D49688" s="199"/>
    </row>
    <row r="49690" spans="4:4" s="198" customFormat="1" ht="15.75" customHeight="1">
      <c r="D49690" s="199"/>
    </row>
    <row r="49692" spans="4:4" s="198" customFormat="1" ht="15.75" customHeight="1">
      <c r="D49692" s="199"/>
    </row>
    <row r="49694" spans="4:4" s="198" customFormat="1" ht="15.75" customHeight="1">
      <c r="D49694" s="199"/>
    </row>
    <row r="49696" spans="4:4" s="198" customFormat="1" ht="15.75" customHeight="1">
      <c r="D49696" s="199"/>
    </row>
    <row r="49698" spans="4:4" s="198" customFormat="1" ht="15.75" customHeight="1">
      <c r="D49698" s="199"/>
    </row>
    <row r="49700" spans="4:4" s="198" customFormat="1" ht="15.75" customHeight="1">
      <c r="D49700" s="199"/>
    </row>
    <row r="49702" spans="4:4" s="198" customFormat="1" ht="15.75" customHeight="1">
      <c r="D49702" s="199"/>
    </row>
    <row r="49704" spans="4:4" s="198" customFormat="1" ht="15.75" customHeight="1">
      <c r="D49704" s="199"/>
    </row>
    <row r="49706" spans="4:4" s="198" customFormat="1" ht="15.75" customHeight="1">
      <c r="D49706" s="199"/>
    </row>
    <row r="49708" spans="4:4" s="198" customFormat="1" ht="15.75" customHeight="1">
      <c r="D49708" s="199"/>
    </row>
    <row r="49710" spans="4:4" s="198" customFormat="1" ht="15.75" customHeight="1">
      <c r="D49710" s="199"/>
    </row>
    <row r="49712" spans="4:4" s="198" customFormat="1" ht="15.75" customHeight="1">
      <c r="D49712" s="199"/>
    </row>
    <row r="49714" spans="4:4" s="198" customFormat="1" ht="15.75" customHeight="1">
      <c r="D49714" s="199"/>
    </row>
    <row r="49716" spans="4:4" s="198" customFormat="1" ht="15.75" customHeight="1">
      <c r="D49716" s="199"/>
    </row>
    <row r="49718" spans="4:4" s="198" customFormat="1" ht="15.75" customHeight="1">
      <c r="D49718" s="199"/>
    </row>
    <row r="49720" spans="4:4" s="198" customFormat="1" ht="15.75" customHeight="1">
      <c r="D49720" s="199"/>
    </row>
    <row r="49722" spans="4:4" s="198" customFormat="1" ht="15.75" customHeight="1">
      <c r="D49722" s="199"/>
    </row>
    <row r="49724" spans="4:4" s="198" customFormat="1" ht="15.75" customHeight="1">
      <c r="D49724" s="199"/>
    </row>
    <row r="49726" spans="4:4" s="198" customFormat="1" ht="15.75" customHeight="1">
      <c r="D49726" s="199"/>
    </row>
    <row r="49728" spans="4:4" s="198" customFormat="1" ht="15.75" customHeight="1">
      <c r="D49728" s="199"/>
    </row>
    <row r="49730" spans="4:4" s="198" customFormat="1" ht="15.75" customHeight="1">
      <c r="D49730" s="199"/>
    </row>
    <row r="49732" spans="4:4" s="198" customFormat="1" ht="15.75" customHeight="1">
      <c r="D49732" s="199"/>
    </row>
    <row r="49734" spans="4:4" s="198" customFormat="1" ht="15.75" customHeight="1">
      <c r="D49734" s="199"/>
    </row>
    <row r="49736" spans="4:4" s="198" customFormat="1" ht="15.75" customHeight="1">
      <c r="D49736" s="199"/>
    </row>
    <row r="49738" spans="4:4" s="198" customFormat="1" ht="15.75" customHeight="1">
      <c r="D49738" s="199"/>
    </row>
    <row r="49740" spans="4:4" s="198" customFormat="1" ht="15.75" customHeight="1">
      <c r="D49740" s="199"/>
    </row>
    <row r="49742" spans="4:4" s="198" customFormat="1" ht="15.75" customHeight="1">
      <c r="D49742" s="199"/>
    </row>
    <row r="49744" spans="4:4" s="198" customFormat="1" ht="15.75" customHeight="1">
      <c r="D49744" s="199"/>
    </row>
    <row r="49746" spans="4:4" s="198" customFormat="1" ht="15.75" customHeight="1">
      <c r="D49746" s="199"/>
    </row>
    <row r="49748" spans="4:4" s="198" customFormat="1" ht="15.75" customHeight="1">
      <c r="D49748" s="199"/>
    </row>
    <row r="49750" spans="4:4" s="198" customFormat="1" ht="15.75" customHeight="1">
      <c r="D49750" s="199"/>
    </row>
    <row r="49752" spans="4:4" s="198" customFormat="1" ht="15.75" customHeight="1">
      <c r="D49752" s="199"/>
    </row>
    <row r="49754" spans="4:4" s="198" customFormat="1" ht="15.75" customHeight="1">
      <c r="D49754" s="199"/>
    </row>
    <row r="49756" spans="4:4" s="198" customFormat="1" ht="15.75" customHeight="1">
      <c r="D49756" s="199"/>
    </row>
    <row r="49758" spans="4:4" s="198" customFormat="1" ht="15.75" customHeight="1">
      <c r="D49758" s="199"/>
    </row>
    <row r="49760" spans="4:4" s="198" customFormat="1" ht="15.75" customHeight="1">
      <c r="D49760" s="199"/>
    </row>
    <row r="49762" spans="4:4" s="198" customFormat="1" ht="15.75" customHeight="1">
      <c r="D49762" s="199"/>
    </row>
    <row r="49764" spans="4:4" s="198" customFormat="1" ht="15.75" customHeight="1">
      <c r="D49764" s="199"/>
    </row>
    <row r="49766" spans="4:4" s="198" customFormat="1" ht="15.75" customHeight="1">
      <c r="D49766" s="199"/>
    </row>
    <row r="49768" spans="4:4" s="198" customFormat="1" ht="15.75" customHeight="1">
      <c r="D49768" s="199"/>
    </row>
    <row r="49770" spans="4:4" s="198" customFormat="1" ht="15.75" customHeight="1">
      <c r="D49770" s="199"/>
    </row>
    <row r="49772" spans="4:4" s="198" customFormat="1" ht="15.75" customHeight="1">
      <c r="D49772" s="199"/>
    </row>
    <row r="49774" spans="4:4" s="198" customFormat="1" ht="15.75" customHeight="1">
      <c r="D49774" s="199"/>
    </row>
    <row r="49776" spans="4:4" s="198" customFormat="1" ht="15.75" customHeight="1">
      <c r="D49776" s="199"/>
    </row>
    <row r="49778" spans="4:4" s="198" customFormat="1" ht="15.75" customHeight="1">
      <c r="D49778" s="199"/>
    </row>
    <row r="49780" spans="4:4" s="198" customFormat="1" ht="15.75" customHeight="1">
      <c r="D49780" s="199"/>
    </row>
    <row r="49782" spans="4:4" s="198" customFormat="1" ht="15.75" customHeight="1">
      <c r="D49782" s="199"/>
    </row>
    <row r="49784" spans="4:4" s="198" customFormat="1" ht="15.75" customHeight="1">
      <c r="D49784" s="199"/>
    </row>
    <row r="49786" spans="4:4" s="198" customFormat="1" ht="15.75" customHeight="1">
      <c r="D49786" s="199"/>
    </row>
    <row r="49788" spans="4:4" s="198" customFormat="1" ht="15.75" customHeight="1">
      <c r="D49788" s="199"/>
    </row>
    <row r="49790" spans="4:4" s="198" customFormat="1" ht="15.75" customHeight="1">
      <c r="D49790" s="199"/>
    </row>
    <row r="49792" spans="4:4" s="198" customFormat="1" ht="15.75" customHeight="1">
      <c r="D49792" s="199"/>
    </row>
    <row r="49794" spans="4:4" s="198" customFormat="1" ht="15.75" customHeight="1">
      <c r="D49794" s="199"/>
    </row>
    <row r="49796" spans="4:4" s="198" customFormat="1" ht="15.75" customHeight="1">
      <c r="D49796" s="199"/>
    </row>
    <row r="49798" spans="4:4" s="198" customFormat="1" ht="15.75" customHeight="1">
      <c r="D49798" s="199"/>
    </row>
    <row r="49800" spans="4:4" s="198" customFormat="1" ht="15.75" customHeight="1">
      <c r="D49800" s="199"/>
    </row>
    <row r="49802" spans="4:4" s="198" customFormat="1" ht="15.75" customHeight="1">
      <c r="D49802" s="199"/>
    </row>
    <row r="49804" spans="4:4" s="198" customFormat="1" ht="15.75" customHeight="1">
      <c r="D49804" s="199"/>
    </row>
    <row r="49806" spans="4:4" s="198" customFormat="1" ht="15.75" customHeight="1">
      <c r="D49806" s="199"/>
    </row>
    <row r="49808" spans="4:4" s="198" customFormat="1" ht="15.75" customHeight="1">
      <c r="D49808" s="199"/>
    </row>
    <row r="49810" spans="4:4" s="198" customFormat="1" ht="15.75" customHeight="1">
      <c r="D49810" s="199"/>
    </row>
    <row r="49812" spans="4:4" s="198" customFormat="1" ht="15.75" customHeight="1">
      <c r="D49812" s="199"/>
    </row>
    <row r="49814" spans="4:4" s="198" customFormat="1" ht="15.75" customHeight="1">
      <c r="D49814" s="199"/>
    </row>
    <row r="49816" spans="4:4" s="198" customFormat="1" ht="15.75" customHeight="1">
      <c r="D49816" s="199"/>
    </row>
    <row r="49818" spans="4:4" s="198" customFormat="1" ht="15.75" customHeight="1">
      <c r="D49818" s="199"/>
    </row>
    <row r="49820" spans="4:4" s="198" customFormat="1" ht="15.75" customHeight="1">
      <c r="D49820" s="199"/>
    </row>
    <row r="49822" spans="4:4" s="198" customFormat="1" ht="15.75" customHeight="1">
      <c r="D49822" s="199"/>
    </row>
    <row r="49824" spans="4:4" s="198" customFormat="1" ht="15.75" customHeight="1">
      <c r="D49824" s="199"/>
    </row>
    <row r="49826" spans="4:4" s="198" customFormat="1" ht="15.75" customHeight="1">
      <c r="D49826" s="199"/>
    </row>
    <row r="49828" spans="4:4" s="198" customFormat="1" ht="15.75" customHeight="1">
      <c r="D49828" s="199"/>
    </row>
    <row r="49830" spans="4:4" s="198" customFormat="1" ht="15.75" customHeight="1">
      <c r="D49830" s="199"/>
    </row>
    <row r="49832" spans="4:4" s="198" customFormat="1" ht="15.75" customHeight="1">
      <c r="D49832" s="199"/>
    </row>
    <row r="49834" spans="4:4" s="198" customFormat="1" ht="15.75" customHeight="1">
      <c r="D49834" s="199"/>
    </row>
    <row r="49836" spans="4:4" s="198" customFormat="1" ht="15.75" customHeight="1">
      <c r="D49836" s="199"/>
    </row>
    <row r="49838" spans="4:4" s="198" customFormat="1" ht="15.75" customHeight="1">
      <c r="D49838" s="199"/>
    </row>
    <row r="49840" spans="4:4" s="198" customFormat="1" ht="15.75" customHeight="1">
      <c r="D49840" s="199"/>
    </row>
    <row r="49842" spans="4:4" s="198" customFormat="1" ht="15.75" customHeight="1">
      <c r="D49842" s="199"/>
    </row>
    <row r="49844" spans="4:4" s="198" customFormat="1" ht="15.75" customHeight="1">
      <c r="D49844" s="199"/>
    </row>
    <row r="49846" spans="4:4" s="198" customFormat="1" ht="15.75" customHeight="1">
      <c r="D49846" s="199"/>
    </row>
    <row r="49848" spans="4:4" s="198" customFormat="1" ht="15.75" customHeight="1">
      <c r="D49848" s="199"/>
    </row>
    <row r="49850" spans="4:4" s="198" customFormat="1" ht="15.75" customHeight="1">
      <c r="D49850" s="199"/>
    </row>
    <row r="49852" spans="4:4" s="198" customFormat="1" ht="15.75" customHeight="1">
      <c r="D49852" s="199"/>
    </row>
    <row r="49854" spans="4:4" s="198" customFormat="1" ht="15.75" customHeight="1">
      <c r="D49854" s="199"/>
    </row>
    <row r="49856" spans="4:4" s="198" customFormat="1" ht="15.75" customHeight="1">
      <c r="D49856" s="199"/>
    </row>
    <row r="49858" spans="4:4" s="198" customFormat="1" ht="15.75" customHeight="1">
      <c r="D49858" s="199"/>
    </row>
    <row r="49860" spans="4:4" s="198" customFormat="1" ht="15.75" customHeight="1">
      <c r="D49860" s="199"/>
    </row>
    <row r="49862" spans="4:4" s="198" customFormat="1" ht="15.75" customHeight="1">
      <c r="D49862" s="199"/>
    </row>
    <row r="49864" spans="4:4" s="198" customFormat="1" ht="15.75" customHeight="1">
      <c r="D49864" s="199"/>
    </row>
    <row r="49866" spans="4:4" s="198" customFormat="1" ht="15.75" customHeight="1">
      <c r="D49866" s="199"/>
    </row>
    <row r="49868" spans="4:4" s="198" customFormat="1" ht="15.75" customHeight="1">
      <c r="D49868" s="199"/>
    </row>
    <row r="49870" spans="4:4" s="198" customFormat="1" ht="15.75" customHeight="1">
      <c r="D49870" s="199"/>
    </row>
    <row r="49872" spans="4:4" s="198" customFormat="1" ht="15.75" customHeight="1">
      <c r="D49872" s="199"/>
    </row>
    <row r="49874" spans="4:4" s="198" customFormat="1" ht="15.75" customHeight="1">
      <c r="D49874" s="199"/>
    </row>
    <row r="49876" spans="4:4" s="198" customFormat="1" ht="15.75" customHeight="1">
      <c r="D49876" s="199"/>
    </row>
    <row r="49878" spans="4:4" s="198" customFormat="1" ht="15.75" customHeight="1">
      <c r="D49878" s="199"/>
    </row>
    <row r="49880" spans="4:4" s="198" customFormat="1" ht="15.75" customHeight="1">
      <c r="D49880" s="199"/>
    </row>
    <row r="49882" spans="4:4" s="198" customFormat="1" ht="15.75" customHeight="1">
      <c r="D49882" s="199"/>
    </row>
    <row r="49884" spans="4:4" s="198" customFormat="1" ht="15.75" customHeight="1">
      <c r="D49884" s="199"/>
    </row>
    <row r="49886" spans="4:4" s="198" customFormat="1" ht="15.75" customHeight="1">
      <c r="D49886" s="199"/>
    </row>
    <row r="49888" spans="4:4" s="198" customFormat="1" ht="15.75" customHeight="1">
      <c r="D49888" s="199"/>
    </row>
    <row r="49890" spans="4:4" s="198" customFormat="1" ht="15.75" customHeight="1">
      <c r="D49890" s="199"/>
    </row>
    <row r="49892" spans="4:4" s="198" customFormat="1" ht="15.75" customHeight="1">
      <c r="D49892" s="199"/>
    </row>
    <row r="49894" spans="4:4" s="198" customFormat="1" ht="15.75" customHeight="1">
      <c r="D49894" s="199"/>
    </row>
    <row r="49896" spans="4:4" s="198" customFormat="1" ht="15.75" customHeight="1">
      <c r="D49896" s="199"/>
    </row>
    <row r="49898" spans="4:4" s="198" customFormat="1" ht="15.75" customHeight="1">
      <c r="D49898" s="199"/>
    </row>
    <row r="49900" spans="4:4" s="198" customFormat="1" ht="15.75" customHeight="1">
      <c r="D49900" s="199"/>
    </row>
    <row r="49902" spans="4:4" s="198" customFormat="1" ht="15.75" customHeight="1">
      <c r="D49902" s="199"/>
    </row>
    <row r="49904" spans="4:4" s="198" customFormat="1" ht="15.75" customHeight="1">
      <c r="D49904" s="199"/>
    </row>
    <row r="49906" spans="4:4" s="198" customFormat="1" ht="15.75" customHeight="1">
      <c r="D49906" s="199"/>
    </row>
    <row r="49908" spans="4:4" s="198" customFormat="1" ht="15.75" customHeight="1">
      <c r="D49908" s="199"/>
    </row>
    <row r="49910" spans="4:4" s="198" customFormat="1" ht="15.75" customHeight="1">
      <c r="D49910" s="199"/>
    </row>
    <row r="49912" spans="4:4" s="198" customFormat="1" ht="15.75" customHeight="1">
      <c r="D49912" s="199"/>
    </row>
    <row r="49914" spans="4:4" s="198" customFormat="1" ht="15.75" customHeight="1">
      <c r="D49914" s="199"/>
    </row>
    <row r="49916" spans="4:4" s="198" customFormat="1" ht="15.75" customHeight="1">
      <c r="D49916" s="199"/>
    </row>
    <row r="49918" spans="4:4" s="198" customFormat="1" ht="15.75" customHeight="1">
      <c r="D49918" s="199"/>
    </row>
    <row r="49920" spans="4:4" s="198" customFormat="1" ht="15.75" customHeight="1">
      <c r="D49920" s="199"/>
    </row>
    <row r="49922" spans="4:4" s="198" customFormat="1" ht="15.75" customHeight="1">
      <c r="D49922" s="199"/>
    </row>
    <row r="49924" spans="4:4" s="198" customFormat="1" ht="15.75" customHeight="1">
      <c r="D49924" s="199"/>
    </row>
    <row r="49926" spans="4:4" s="198" customFormat="1" ht="15.75" customHeight="1">
      <c r="D49926" s="199"/>
    </row>
    <row r="49928" spans="4:4" s="198" customFormat="1" ht="15.75" customHeight="1">
      <c r="D49928" s="199"/>
    </row>
    <row r="49930" spans="4:4" s="198" customFormat="1" ht="15.75" customHeight="1">
      <c r="D49930" s="199"/>
    </row>
    <row r="49932" spans="4:4" s="198" customFormat="1" ht="15.75" customHeight="1">
      <c r="D49932" s="199"/>
    </row>
    <row r="49934" spans="4:4" s="198" customFormat="1" ht="15.75" customHeight="1">
      <c r="D49934" s="199"/>
    </row>
    <row r="49936" spans="4:4" s="198" customFormat="1" ht="15.75" customHeight="1">
      <c r="D49936" s="199"/>
    </row>
    <row r="49938" spans="4:4" s="198" customFormat="1" ht="15.75" customHeight="1">
      <c r="D49938" s="199"/>
    </row>
    <row r="49940" spans="4:4" s="198" customFormat="1" ht="15.75" customHeight="1">
      <c r="D49940" s="199"/>
    </row>
    <row r="49942" spans="4:4" s="198" customFormat="1" ht="15.75" customHeight="1">
      <c r="D49942" s="199"/>
    </row>
    <row r="49944" spans="4:4" s="198" customFormat="1" ht="15.75" customHeight="1">
      <c r="D49944" s="199"/>
    </row>
    <row r="49946" spans="4:4" s="198" customFormat="1" ht="15.75" customHeight="1">
      <c r="D49946" s="199"/>
    </row>
    <row r="49948" spans="4:4" s="198" customFormat="1" ht="15.75" customHeight="1">
      <c r="D49948" s="199"/>
    </row>
    <row r="49950" spans="4:4" s="198" customFormat="1" ht="15.75" customHeight="1">
      <c r="D49950" s="199"/>
    </row>
    <row r="49952" spans="4:4" s="198" customFormat="1" ht="15.75" customHeight="1">
      <c r="D49952" s="199"/>
    </row>
    <row r="49954" spans="4:4" s="198" customFormat="1" ht="15.75" customHeight="1">
      <c r="D49954" s="199"/>
    </row>
    <row r="49956" spans="4:4" s="198" customFormat="1" ht="15.75" customHeight="1">
      <c r="D49956" s="199"/>
    </row>
    <row r="49958" spans="4:4" s="198" customFormat="1" ht="15.75" customHeight="1">
      <c r="D49958" s="199"/>
    </row>
    <row r="49960" spans="4:4" s="198" customFormat="1" ht="15.75" customHeight="1">
      <c r="D49960" s="199"/>
    </row>
    <row r="49962" spans="4:4" s="198" customFormat="1" ht="15.75" customHeight="1">
      <c r="D49962" s="199"/>
    </row>
    <row r="49964" spans="4:4" s="198" customFormat="1" ht="15.75" customHeight="1">
      <c r="D49964" s="199"/>
    </row>
    <row r="49966" spans="4:4" s="198" customFormat="1" ht="15.75" customHeight="1">
      <c r="D49966" s="199"/>
    </row>
    <row r="49968" spans="4:4" s="198" customFormat="1" ht="15.75" customHeight="1">
      <c r="D49968" s="199"/>
    </row>
    <row r="49970" spans="4:4" s="198" customFormat="1" ht="15.75" customHeight="1">
      <c r="D49970" s="199"/>
    </row>
    <row r="49972" spans="4:4" s="198" customFormat="1" ht="15.75" customHeight="1">
      <c r="D49972" s="199"/>
    </row>
    <row r="49974" spans="4:4" s="198" customFormat="1" ht="15.75" customHeight="1">
      <c r="D49974" s="199"/>
    </row>
    <row r="49976" spans="4:4" s="198" customFormat="1" ht="15.75" customHeight="1">
      <c r="D49976" s="199"/>
    </row>
    <row r="49978" spans="4:4" s="198" customFormat="1" ht="15.75" customHeight="1">
      <c r="D49978" s="199"/>
    </row>
    <row r="49980" spans="4:4" s="198" customFormat="1" ht="15.75" customHeight="1">
      <c r="D49980" s="199"/>
    </row>
    <row r="49982" spans="4:4" s="198" customFormat="1" ht="15.75" customHeight="1">
      <c r="D49982" s="199"/>
    </row>
    <row r="49984" spans="4:4" s="198" customFormat="1" ht="15.75" customHeight="1">
      <c r="D49984" s="199"/>
    </row>
    <row r="49986" spans="4:4" s="198" customFormat="1" ht="15.75" customHeight="1">
      <c r="D49986" s="199"/>
    </row>
    <row r="49988" spans="4:4" s="198" customFormat="1" ht="15.75" customHeight="1">
      <c r="D49988" s="199"/>
    </row>
    <row r="49990" spans="4:4" s="198" customFormat="1" ht="15.75" customHeight="1">
      <c r="D49990" s="199"/>
    </row>
    <row r="49992" spans="4:4" s="198" customFormat="1" ht="15.75" customHeight="1">
      <c r="D49992" s="199"/>
    </row>
    <row r="49994" spans="4:4" s="198" customFormat="1" ht="15.75" customHeight="1">
      <c r="D49994" s="199"/>
    </row>
    <row r="49996" spans="4:4" s="198" customFormat="1" ht="15.75" customHeight="1">
      <c r="D49996" s="199"/>
    </row>
    <row r="49998" spans="4:4" s="198" customFormat="1" ht="15.75" customHeight="1">
      <c r="D49998" s="199"/>
    </row>
    <row r="50000" spans="4:4" s="198" customFormat="1" ht="15.75" customHeight="1">
      <c r="D50000" s="199"/>
    </row>
    <row r="50002" spans="4:4" s="198" customFormat="1" ht="15.75" customHeight="1">
      <c r="D50002" s="199"/>
    </row>
    <row r="50004" spans="4:4" s="198" customFormat="1" ht="15.75" customHeight="1">
      <c r="D50004" s="199"/>
    </row>
    <row r="50006" spans="4:4" s="198" customFormat="1" ht="15.75" customHeight="1">
      <c r="D50006" s="199"/>
    </row>
    <row r="50008" spans="4:4" s="198" customFormat="1" ht="15.75" customHeight="1">
      <c r="D50008" s="199"/>
    </row>
    <row r="50010" spans="4:4" s="198" customFormat="1" ht="15.75" customHeight="1">
      <c r="D50010" s="199"/>
    </row>
    <row r="50012" spans="4:4" s="198" customFormat="1" ht="15.75" customHeight="1">
      <c r="D50012" s="199"/>
    </row>
    <row r="50014" spans="4:4" s="198" customFormat="1" ht="15.75" customHeight="1">
      <c r="D50014" s="199"/>
    </row>
    <row r="50016" spans="4:4" s="198" customFormat="1" ht="15.75" customHeight="1">
      <c r="D50016" s="199"/>
    </row>
    <row r="50018" spans="4:4" s="198" customFormat="1" ht="15.75" customHeight="1">
      <c r="D50018" s="199"/>
    </row>
    <row r="50020" spans="4:4" s="198" customFormat="1" ht="15.75" customHeight="1">
      <c r="D50020" s="199"/>
    </row>
    <row r="50022" spans="4:4" s="198" customFormat="1" ht="15.75" customHeight="1">
      <c r="D50022" s="199"/>
    </row>
    <row r="50024" spans="4:4" s="198" customFormat="1" ht="15.75" customHeight="1">
      <c r="D50024" s="199"/>
    </row>
    <row r="50026" spans="4:4" s="198" customFormat="1" ht="15.75" customHeight="1">
      <c r="D50026" s="199"/>
    </row>
    <row r="50028" spans="4:4" s="198" customFormat="1" ht="15.75" customHeight="1">
      <c r="D50028" s="199"/>
    </row>
    <row r="50030" spans="4:4" s="198" customFormat="1" ht="15.75" customHeight="1">
      <c r="D50030" s="199"/>
    </row>
    <row r="50032" spans="4:4" s="198" customFormat="1" ht="15.75" customHeight="1">
      <c r="D50032" s="199"/>
    </row>
    <row r="50034" spans="4:4" s="198" customFormat="1" ht="15.75" customHeight="1">
      <c r="D50034" s="199"/>
    </row>
    <row r="50036" spans="4:4" s="198" customFormat="1" ht="15.75" customHeight="1">
      <c r="D50036" s="199"/>
    </row>
    <row r="50038" spans="4:4" s="198" customFormat="1" ht="15.75" customHeight="1">
      <c r="D50038" s="199"/>
    </row>
    <row r="50040" spans="4:4" s="198" customFormat="1" ht="15.75" customHeight="1">
      <c r="D50040" s="199"/>
    </row>
    <row r="50042" spans="4:4" s="198" customFormat="1" ht="15.75" customHeight="1">
      <c r="D50042" s="199"/>
    </row>
    <row r="50044" spans="4:4" s="198" customFormat="1" ht="15.75" customHeight="1">
      <c r="D50044" s="199"/>
    </row>
    <row r="50046" spans="4:4" s="198" customFormat="1" ht="15.75" customHeight="1">
      <c r="D50046" s="199"/>
    </row>
    <row r="50048" spans="4:4" s="198" customFormat="1" ht="15.75" customHeight="1">
      <c r="D50048" s="199"/>
    </row>
    <row r="50050" spans="4:4" s="198" customFormat="1" ht="15.75" customHeight="1">
      <c r="D50050" s="199"/>
    </row>
    <row r="50052" spans="4:4" s="198" customFormat="1" ht="15.75" customHeight="1">
      <c r="D50052" s="199"/>
    </row>
    <row r="50054" spans="4:4" s="198" customFormat="1" ht="15.75" customHeight="1">
      <c r="D50054" s="199"/>
    </row>
    <row r="50056" spans="4:4" s="198" customFormat="1" ht="15.75" customHeight="1">
      <c r="D50056" s="199"/>
    </row>
    <row r="50058" spans="4:4" s="198" customFormat="1" ht="15.75" customHeight="1">
      <c r="D50058" s="199"/>
    </row>
    <row r="50060" spans="4:4" s="198" customFormat="1" ht="15.75" customHeight="1">
      <c r="D50060" s="199"/>
    </row>
    <row r="50062" spans="4:4" s="198" customFormat="1" ht="15.75" customHeight="1">
      <c r="D50062" s="199"/>
    </row>
    <row r="50064" spans="4:4" s="198" customFormat="1" ht="15.75" customHeight="1">
      <c r="D50064" s="199"/>
    </row>
    <row r="50066" spans="4:4" s="198" customFormat="1" ht="15.75" customHeight="1">
      <c r="D50066" s="199"/>
    </row>
    <row r="50068" spans="4:4" s="198" customFormat="1" ht="15.75" customHeight="1">
      <c r="D50068" s="199"/>
    </row>
    <row r="50070" spans="4:4" s="198" customFormat="1" ht="15.75" customHeight="1">
      <c r="D50070" s="199"/>
    </row>
    <row r="50072" spans="4:4" s="198" customFormat="1" ht="15.75" customHeight="1">
      <c r="D50072" s="199"/>
    </row>
    <row r="50074" spans="4:4" s="198" customFormat="1" ht="15.75" customHeight="1">
      <c r="D50074" s="199"/>
    </row>
    <row r="50076" spans="4:4" s="198" customFormat="1" ht="15.75" customHeight="1">
      <c r="D50076" s="199"/>
    </row>
    <row r="50078" spans="4:4" s="198" customFormat="1" ht="15.75" customHeight="1">
      <c r="D50078" s="199"/>
    </row>
    <row r="50080" spans="4:4" s="198" customFormat="1" ht="15.75" customHeight="1">
      <c r="D50080" s="199"/>
    </row>
    <row r="50082" spans="4:4" s="198" customFormat="1" ht="15.75" customHeight="1">
      <c r="D50082" s="199"/>
    </row>
    <row r="50084" spans="4:4" s="198" customFormat="1" ht="15.75" customHeight="1">
      <c r="D50084" s="199"/>
    </row>
    <row r="50086" spans="4:4" s="198" customFormat="1" ht="15.75" customHeight="1">
      <c r="D50086" s="199"/>
    </row>
    <row r="50088" spans="4:4" s="198" customFormat="1" ht="15.75" customHeight="1">
      <c r="D50088" s="199"/>
    </row>
    <row r="50090" spans="4:4" s="198" customFormat="1" ht="15.75" customHeight="1">
      <c r="D50090" s="199"/>
    </row>
    <row r="50092" spans="4:4" s="198" customFormat="1" ht="15.75" customHeight="1">
      <c r="D50092" s="199"/>
    </row>
    <row r="50094" spans="4:4" s="198" customFormat="1" ht="15.75" customHeight="1">
      <c r="D50094" s="199"/>
    </row>
    <row r="50096" spans="4:4" s="198" customFormat="1" ht="15.75" customHeight="1">
      <c r="D50096" s="199"/>
    </row>
    <row r="50098" spans="4:4" s="198" customFormat="1" ht="15.75" customHeight="1">
      <c r="D50098" s="199"/>
    </row>
    <row r="50100" spans="4:4" s="198" customFormat="1" ht="15.75" customHeight="1">
      <c r="D50100" s="199"/>
    </row>
    <row r="50102" spans="4:4" s="198" customFormat="1" ht="15.75" customHeight="1">
      <c r="D50102" s="199"/>
    </row>
    <row r="50104" spans="4:4" s="198" customFormat="1" ht="15.75" customHeight="1">
      <c r="D50104" s="199"/>
    </row>
    <row r="50106" spans="4:4" s="198" customFormat="1" ht="15.75" customHeight="1">
      <c r="D50106" s="199"/>
    </row>
    <row r="50108" spans="4:4" s="198" customFormat="1" ht="15.75" customHeight="1">
      <c r="D50108" s="199"/>
    </row>
    <row r="50110" spans="4:4" s="198" customFormat="1" ht="15.75" customHeight="1">
      <c r="D50110" s="199"/>
    </row>
    <row r="50112" spans="4:4" s="198" customFormat="1" ht="15.75" customHeight="1">
      <c r="D50112" s="199"/>
    </row>
    <row r="50114" spans="4:4" s="198" customFormat="1" ht="15.75" customHeight="1">
      <c r="D50114" s="199"/>
    </row>
    <row r="50116" spans="4:4" s="198" customFormat="1" ht="15.75" customHeight="1">
      <c r="D50116" s="199"/>
    </row>
    <row r="50118" spans="4:4" s="198" customFormat="1" ht="15.75" customHeight="1">
      <c r="D50118" s="199"/>
    </row>
    <row r="50120" spans="4:4" s="198" customFormat="1" ht="15.75" customHeight="1">
      <c r="D50120" s="199"/>
    </row>
    <row r="50122" spans="4:4" s="198" customFormat="1" ht="15.75" customHeight="1">
      <c r="D50122" s="199"/>
    </row>
    <row r="50124" spans="4:4" s="198" customFormat="1" ht="15.75" customHeight="1">
      <c r="D50124" s="199"/>
    </row>
    <row r="50126" spans="4:4" s="198" customFormat="1" ht="15.75" customHeight="1">
      <c r="D50126" s="199"/>
    </row>
    <row r="50128" spans="4:4" s="198" customFormat="1" ht="15.75" customHeight="1">
      <c r="D50128" s="199"/>
    </row>
    <row r="50130" spans="4:4" s="198" customFormat="1" ht="15.75" customHeight="1">
      <c r="D50130" s="199"/>
    </row>
    <row r="50132" spans="4:4" s="198" customFormat="1" ht="15.75" customHeight="1">
      <c r="D50132" s="199"/>
    </row>
    <row r="50134" spans="4:4" s="198" customFormat="1" ht="15.75" customHeight="1">
      <c r="D50134" s="199"/>
    </row>
    <row r="50136" spans="4:4" s="198" customFormat="1" ht="15.75" customHeight="1">
      <c r="D50136" s="199"/>
    </row>
    <row r="50138" spans="4:4" s="198" customFormat="1" ht="15.75" customHeight="1">
      <c r="D50138" s="199"/>
    </row>
    <row r="50140" spans="4:4" s="198" customFormat="1" ht="15.75" customHeight="1">
      <c r="D50140" s="199"/>
    </row>
    <row r="50142" spans="4:4" s="198" customFormat="1" ht="15.75" customHeight="1">
      <c r="D50142" s="199"/>
    </row>
    <row r="50144" spans="4:4" s="198" customFormat="1" ht="15.75" customHeight="1">
      <c r="D50144" s="199"/>
    </row>
    <row r="50146" spans="4:4" s="198" customFormat="1" ht="15.75" customHeight="1">
      <c r="D50146" s="199"/>
    </row>
    <row r="50148" spans="4:4" s="198" customFormat="1" ht="15.75" customHeight="1">
      <c r="D50148" s="199"/>
    </row>
    <row r="50150" spans="4:4" s="198" customFormat="1" ht="15.75" customHeight="1">
      <c r="D50150" s="199"/>
    </row>
    <row r="50152" spans="4:4" s="198" customFormat="1" ht="15.75" customHeight="1">
      <c r="D50152" s="199"/>
    </row>
    <row r="50154" spans="4:4" s="198" customFormat="1" ht="15.75" customHeight="1">
      <c r="D50154" s="199"/>
    </row>
    <row r="50156" spans="4:4" s="198" customFormat="1" ht="15.75" customHeight="1">
      <c r="D50156" s="199"/>
    </row>
    <row r="50158" spans="4:4" s="198" customFormat="1" ht="15.75" customHeight="1">
      <c r="D50158" s="199"/>
    </row>
    <row r="50160" spans="4:4" s="198" customFormat="1" ht="15.75" customHeight="1">
      <c r="D50160" s="199"/>
    </row>
    <row r="50162" spans="4:4" s="198" customFormat="1" ht="15.75" customHeight="1">
      <c r="D50162" s="199"/>
    </row>
    <row r="50164" spans="4:4" s="198" customFormat="1" ht="15.75" customHeight="1">
      <c r="D50164" s="199"/>
    </row>
    <row r="50166" spans="4:4" s="198" customFormat="1" ht="15.75" customHeight="1">
      <c r="D50166" s="199"/>
    </row>
    <row r="50168" spans="4:4" s="198" customFormat="1" ht="15.75" customHeight="1">
      <c r="D50168" s="199"/>
    </row>
    <row r="50170" spans="4:4" s="198" customFormat="1" ht="15.75" customHeight="1">
      <c r="D50170" s="199"/>
    </row>
    <row r="50172" spans="4:4" s="198" customFormat="1" ht="15.75" customHeight="1">
      <c r="D50172" s="199"/>
    </row>
    <row r="50174" spans="4:4" s="198" customFormat="1" ht="15.75" customHeight="1">
      <c r="D50174" s="199"/>
    </row>
    <row r="50176" spans="4:4" s="198" customFormat="1" ht="15.75" customHeight="1">
      <c r="D50176" s="199"/>
    </row>
    <row r="50178" spans="4:4" s="198" customFormat="1" ht="15.75" customHeight="1">
      <c r="D50178" s="199"/>
    </row>
    <row r="50180" spans="4:4" s="198" customFormat="1" ht="15.75" customHeight="1">
      <c r="D50180" s="199"/>
    </row>
    <row r="50182" spans="4:4" s="198" customFormat="1" ht="15.75" customHeight="1">
      <c r="D50182" s="199"/>
    </row>
    <row r="50184" spans="4:4" s="198" customFormat="1" ht="15.75" customHeight="1">
      <c r="D50184" s="199"/>
    </row>
    <row r="50186" spans="4:4" s="198" customFormat="1" ht="15.75" customHeight="1">
      <c r="D50186" s="199"/>
    </row>
    <row r="50188" spans="4:4" s="198" customFormat="1" ht="15.75" customHeight="1">
      <c r="D50188" s="199"/>
    </row>
    <row r="50190" spans="4:4" s="198" customFormat="1" ht="15.75" customHeight="1">
      <c r="D50190" s="199"/>
    </row>
    <row r="50192" spans="4:4" s="198" customFormat="1" ht="15.75" customHeight="1">
      <c r="D50192" s="199"/>
    </row>
    <row r="50194" spans="4:4" s="198" customFormat="1" ht="15.75" customHeight="1">
      <c r="D50194" s="199"/>
    </row>
    <row r="50196" spans="4:4" s="198" customFormat="1" ht="15.75" customHeight="1">
      <c r="D50196" s="199"/>
    </row>
    <row r="50198" spans="4:4" s="198" customFormat="1" ht="15.75" customHeight="1">
      <c r="D50198" s="199"/>
    </row>
    <row r="50200" spans="4:4" s="198" customFormat="1" ht="15.75" customHeight="1">
      <c r="D50200" s="199"/>
    </row>
    <row r="50202" spans="4:4" s="198" customFormat="1" ht="15.75" customHeight="1">
      <c r="D50202" s="199"/>
    </row>
    <row r="50204" spans="4:4" s="198" customFormat="1" ht="15.75" customHeight="1">
      <c r="D50204" s="199"/>
    </row>
    <row r="50206" spans="4:4" s="198" customFormat="1" ht="15.75" customHeight="1">
      <c r="D50206" s="199"/>
    </row>
    <row r="50208" spans="4:4" s="198" customFormat="1" ht="15.75" customHeight="1">
      <c r="D50208" s="199"/>
    </row>
    <row r="50210" spans="4:4" s="198" customFormat="1" ht="15.75" customHeight="1">
      <c r="D50210" s="199"/>
    </row>
    <row r="50212" spans="4:4" s="198" customFormat="1" ht="15.75" customHeight="1">
      <c r="D50212" s="199"/>
    </row>
    <row r="50214" spans="4:4" s="198" customFormat="1" ht="15.75" customHeight="1">
      <c r="D50214" s="199"/>
    </row>
    <row r="50216" spans="4:4" s="198" customFormat="1" ht="15.75" customHeight="1">
      <c r="D50216" s="199"/>
    </row>
    <row r="50218" spans="4:4" s="198" customFormat="1" ht="15.75" customHeight="1">
      <c r="D50218" s="199"/>
    </row>
    <row r="50220" spans="4:4" s="198" customFormat="1" ht="15.75" customHeight="1">
      <c r="D50220" s="199"/>
    </row>
    <row r="50222" spans="4:4" s="198" customFormat="1" ht="15.75" customHeight="1">
      <c r="D50222" s="199"/>
    </row>
    <row r="50224" spans="4:4" s="198" customFormat="1" ht="15.75" customHeight="1">
      <c r="D50224" s="199"/>
    </row>
    <row r="50226" spans="4:4" s="198" customFormat="1" ht="15.75" customHeight="1">
      <c r="D50226" s="199"/>
    </row>
    <row r="50228" spans="4:4" s="198" customFormat="1" ht="15.75" customHeight="1">
      <c r="D50228" s="199"/>
    </row>
    <row r="50230" spans="4:4" s="198" customFormat="1" ht="15.75" customHeight="1">
      <c r="D50230" s="199"/>
    </row>
    <row r="50232" spans="4:4" s="198" customFormat="1" ht="15.75" customHeight="1">
      <c r="D50232" s="199"/>
    </row>
    <row r="50234" spans="4:4" s="198" customFormat="1" ht="15.75" customHeight="1">
      <c r="D50234" s="199"/>
    </row>
    <row r="50236" spans="4:4" s="198" customFormat="1" ht="15.75" customHeight="1">
      <c r="D50236" s="199"/>
    </row>
    <row r="50238" spans="4:4" s="198" customFormat="1" ht="15.75" customHeight="1">
      <c r="D50238" s="199"/>
    </row>
    <row r="50240" spans="4:4" s="198" customFormat="1" ht="15.75" customHeight="1">
      <c r="D50240" s="199"/>
    </row>
    <row r="50242" spans="4:4" s="198" customFormat="1" ht="15.75" customHeight="1">
      <c r="D50242" s="199"/>
    </row>
    <row r="50244" spans="4:4" s="198" customFormat="1" ht="15.75" customHeight="1">
      <c r="D50244" s="199"/>
    </row>
    <row r="50246" spans="4:4" s="198" customFormat="1" ht="15.75" customHeight="1">
      <c r="D50246" s="199"/>
    </row>
    <row r="50248" spans="4:4" s="198" customFormat="1" ht="15.75" customHeight="1">
      <c r="D50248" s="199"/>
    </row>
    <row r="50250" spans="4:4" s="198" customFormat="1" ht="15.75" customHeight="1">
      <c r="D50250" s="199"/>
    </row>
    <row r="50252" spans="4:4" s="198" customFormat="1" ht="15.75" customHeight="1">
      <c r="D50252" s="199"/>
    </row>
    <row r="50254" spans="4:4" s="198" customFormat="1" ht="15.75" customHeight="1">
      <c r="D50254" s="199"/>
    </row>
    <row r="50256" spans="4:4" s="198" customFormat="1" ht="15.75" customHeight="1">
      <c r="D50256" s="199"/>
    </row>
    <row r="50258" spans="4:4" s="198" customFormat="1" ht="15.75" customHeight="1">
      <c r="D50258" s="199"/>
    </row>
    <row r="50260" spans="4:4" s="198" customFormat="1" ht="15.75" customHeight="1">
      <c r="D50260" s="199"/>
    </row>
    <row r="50262" spans="4:4" s="198" customFormat="1" ht="15.75" customHeight="1">
      <c r="D50262" s="199"/>
    </row>
    <row r="50264" spans="4:4" s="198" customFormat="1" ht="15.75" customHeight="1">
      <c r="D50264" s="199"/>
    </row>
    <row r="50266" spans="4:4" s="198" customFormat="1" ht="15.75" customHeight="1">
      <c r="D50266" s="199"/>
    </row>
    <row r="50268" spans="4:4" s="198" customFormat="1" ht="15.75" customHeight="1">
      <c r="D50268" s="199"/>
    </row>
    <row r="50270" spans="4:4" s="198" customFormat="1" ht="15.75" customHeight="1">
      <c r="D50270" s="199"/>
    </row>
    <row r="50272" spans="4:4" s="198" customFormat="1" ht="15.75" customHeight="1">
      <c r="D50272" s="199"/>
    </row>
    <row r="50274" spans="4:4" s="198" customFormat="1" ht="15.75" customHeight="1">
      <c r="D50274" s="199"/>
    </row>
    <row r="50276" spans="4:4" s="198" customFormat="1" ht="15.75" customHeight="1">
      <c r="D50276" s="199"/>
    </row>
    <row r="50278" spans="4:4" s="198" customFormat="1" ht="15.75" customHeight="1">
      <c r="D50278" s="199"/>
    </row>
    <row r="50280" spans="4:4" s="198" customFormat="1" ht="15.75" customHeight="1">
      <c r="D50280" s="199"/>
    </row>
    <row r="50282" spans="4:4" s="198" customFormat="1" ht="15.75" customHeight="1">
      <c r="D50282" s="199"/>
    </row>
    <row r="50284" spans="4:4" s="198" customFormat="1" ht="15.75" customHeight="1">
      <c r="D50284" s="199"/>
    </row>
    <row r="50286" spans="4:4" s="198" customFormat="1" ht="15.75" customHeight="1">
      <c r="D50286" s="199"/>
    </row>
    <row r="50288" spans="4:4" s="198" customFormat="1" ht="15.75" customHeight="1">
      <c r="D50288" s="199"/>
    </row>
    <row r="50290" spans="4:4" s="198" customFormat="1" ht="15.75" customHeight="1">
      <c r="D50290" s="199"/>
    </row>
    <row r="50292" spans="4:4" s="198" customFormat="1" ht="15.75" customHeight="1">
      <c r="D50292" s="199"/>
    </row>
    <row r="50294" spans="4:4" s="198" customFormat="1" ht="15.75" customHeight="1">
      <c r="D50294" s="199"/>
    </row>
    <row r="50296" spans="4:4" s="198" customFormat="1" ht="15.75" customHeight="1">
      <c r="D50296" s="199"/>
    </row>
    <row r="50298" spans="4:4" s="198" customFormat="1" ht="15.75" customHeight="1">
      <c r="D50298" s="199"/>
    </row>
    <row r="50300" spans="4:4" s="198" customFormat="1" ht="15.75" customHeight="1">
      <c r="D50300" s="199"/>
    </row>
    <row r="50302" spans="4:4" s="198" customFormat="1" ht="15.75" customHeight="1">
      <c r="D50302" s="199"/>
    </row>
    <row r="50304" spans="4:4" s="198" customFormat="1" ht="15.75" customHeight="1">
      <c r="D50304" s="199"/>
    </row>
    <row r="50306" spans="4:4" s="198" customFormat="1" ht="15.75" customHeight="1">
      <c r="D50306" s="199"/>
    </row>
    <row r="50308" spans="4:4" s="198" customFormat="1" ht="15.75" customHeight="1">
      <c r="D50308" s="199"/>
    </row>
    <row r="50310" spans="4:4" s="198" customFormat="1" ht="15.75" customHeight="1">
      <c r="D50310" s="199"/>
    </row>
    <row r="50312" spans="4:4" s="198" customFormat="1" ht="15.75" customHeight="1">
      <c r="D50312" s="199"/>
    </row>
    <row r="50314" spans="4:4" s="198" customFormat="1" ht="15.75" customHeight="1">
      <c r="D50314" s="199"/>
    </row>
    <row r="50316" spans="4:4" s="198" customFormat="1" ht="15.75" customHeight="1">
      <c r="D50316" s="199"/>
    </row>
    <row r="50318" spans="4:4" s="198" customFormat="1" ht="15.75" customHeight="1">
      <c r="D50318" s="199"/>
    </row>
    <row r="50320" spans="4:4" s="198" customFormat="1" ht="15.75" customHeight="1">
      <c r="D50320" s="199"/>
    </row>
    <row r="50322" spans="4:4" s="198" customFormat="1" ht="15.75" customHeight="1">
      <c r="D50322" s="199"/>
    </row>
    <row r="50324" spans="4:4" s="198" customFormat="1" ht="15.75" customHeight="1">
      <c r="D50324" s="199"/>
    </row>
    <row r="50326" spans="4:4" s="198" customFormat="1" ht="15.75" customHeight="1">
      <c r="D50326" s="199"/>
    </row>
    <row r="50328" spans="4:4" s="198" customFormat="1" ht="15.75" customHeight="1">
      <c r="D50328" s="199"/>
    </row>
    <row r="50330" spans="4:4" s="198" customFormat="1" ht="15.75" customHeight="1">
      <c r="D50330" s="199"/>
    </row>
    <row r="50332" spans="4:4" s="198" customFormat="1" ht="15.75" customHeight="1">
      <c r="D50332" s="199"/>
    </row>
    <row r="50334" spans="4:4" s="198" customFormat="1" ht="15.75" customHeight="1">
      <c r="D50334" s="199"/>
    </row>
    <row r="50336" spans="4:4" s="198" customFormat="1" ht="15.75" customHeight="1">
      <c r="D50336" s="199"/>
    </row>
    <row r="50338" spans="4:4" s="198" customFormat="1" ht="15.75" customHeight="1">
      <c r="D50338" s="199"/>
    </row>
    <row r="50340" spans="4:4" s="198" customFormat="1" ht="15.75" customHeight="1">
      <c r="D50340" s="199"/>
    </row>
    <row r="50342" spans="4:4" s="198" customFormat="1" ht="15.75" customHeight="1">
      <c r="D50342" s="199"/>
    </row>
    <row r="50344" spans="4:4" s="198" customFormat="1" ht="15.75" customHeight="1">
      <c r="D50344" s="199"/>
    </row>
    <row r="50346" spans="4:4" s="198" customFormat="1" ht="15.75" customHeight="1">
      <c r="D50346" s="199"/>
    </row>
    <row r="50348" spans="4:4" s="198" customFormat="1" ht="15.75" customHeight="1">
      <c r="D50348" s="199"/>
    </row>
    <row r="50350" spans="4:4" s="198" customFormat="1" ht="15.75" customHeight="1">
      <c r="D50350" s="199"/>
    </row>
    <row r="50352" spans="4:4" s="198" customFormat="1" ht="15.75" customHeight="1">
      <c r="D50352" s="199"/>
    </row>
    <row r="50354" spans="4:4" s="198" customFormat="1" ht="15.75" customHeight="1">
      <c r="D50354" s="199"/>
    </row>
    <row r="50356" spans="4:4" s="198" customFormat="1" ht="15.75" customHeight="1">
      <c r="D50356" s="199"/>
    </row>
    <row r="50358" spans="4:4" s="198" customFormat="1" ht="15.75" customHeight="1">
      <c r="D50358" s="199"/>
    </row>
    <row r="50360" spans="4:4" s="198" customFormat="1" ht="15.75" customHeight="1">
      <c r="D50360" s="199"/>
    </row>
    <row r="50362" spans="4:4" s="198" customFormat="1" ht="15.75" customHeight="1">
      <c r="D50362" s="199"/>
    </row>
    <row r="50364" spans="4:4" s="198" customFormat="1" ht="15.75" customHeight="1">
      <c r="D50364" s="199"/>
    </row>
    <row r="50366" spans="4:4" s="198" customFormat="1" ht="15.75" customHeight="1">
      <c r="D50366" s="199"/>
    </row>
    <row r="50368" spans="4:4" s="198" customFormat="1" ht="15.75" customHeight="1">
      <c r="D50368" s="199"/>
    </row>
    <row r="50370" spans="4:4" s="198" customFormat="1" ht="15.75" customHeight="1">
      <c r="D50370" s="199"/>
    </row>
    <row r="50372" spans="4:4" s="198" customFormat="1" ht="15.75" customHeight="1">
      <c r="D50372" s="199"/>
    </row>
    <row r="50374" spans="4:4" s="198" customFormat="1" ht="15.75" customHeight="1">
      <c r="D50374" s="199"/>
    </row>
    <row r="50376" spans="4:4" s="198" customFormat="1" ht="15.75" customHeight="1">
      <c r="D50376" s="199"/>
    </row>
    <row r="50378" spans="4:4" s="198" customFormat="1" ht="15.75" customHeight="1">
      <c r="D50378" s="199"/>
    </row>
    <row r="50380" spans="4:4" s="198" customFormat="1" ht="15.75" customHeight="1">
      <c r="D50380" s="199"/>
    </row>
    <row r="50382" spans="4:4" s="198" customFormat="1" ht="15.75" customHeight="1">
      <c r="D50382" s="199"/>
    </row>
    <row r="50384" spans="4:4" s="198" customFormat="1" ht="15.75" customHeight="1">
      <c r="D50384" s="199"/>
    </row>
    <row r="50386" spans="4:4" s="198" customFormat="1" ht="15.75" customHeight="1">
      <c r="D50386" s="199"/>
    </row>
    <row r="50388" spans="4:4" s="198" customFormat="1" ht="15.75" customHeight="1">
      <c r="D50388" s="199"/>
    </row>
    <row r="50390" spans="4:4" s="198" customFormat="1" ht="15.75" customHeight="1">
      <c r="D50390" s="199"/>
    </row>
    <row r="50392" spans="4:4" s="198" customFormat="1" ht="15.75" customHeight="1">
      <c r="D50392" s="199"/>
    </row>
    <row r="50394" spans="4:4" s="198" customFormat="1" ht="15.75" customHeight="1">
      <c r="D50394" s="199"/>
    </row>
    <row r="50396" spans="4:4" s="198" customFormat="1" ht="15.75" customHeight="1">
      <c r="D50396" s="199"/>
    </row>
    <row r="50398" spans="4:4" s="198" customFormat="1" ht="15.75" customHeight="1">
      <c r="D50398" s="199"/>
    </row>
    <row r="50400" spans="4:4" s="198" customFormat="1" ht="15.75" customHeight="1">
      <c r="D50400" s="199"/>
    </row>
    <row r="50402" spans="4:4" s="198" customFormat="1" ht="15.75" customHeight="1">
      <c r="D50402" s="199"/>
    </row>
    <row r="50404" spans="4:4" s="198" customFormat="1" ht="15.75" customHeight="1">
      <c r="D50404" s="199"/>
    </row>
    <row r="50406" spans="4:4" s="198" customFormat="1" ht="15.75" customHeight="1">
      <c r="D50406" s="199"/>
    </row>
    <row r="50408" spans="4:4" s="198" customFormat="1" ht="15.75" customHeight="1">
      <c r="D50408" s="199"/>
    </row>
    <row r="50410" spans="4:4" s="198" customFormat="1" ht="15.75" customHeight="1">
      <c r="D50410" s="199"/>
    </row>
    <row r="50412" spans="4:4" s="198" customFormat="1" ht="15.75" customHeight="1">
      <c r="D50412" s="199"/>
    </row>
    <row r="50414" spans="4:4" s="198" customFormat="1" ht="15.75" customHeight="1">
      <c r="D50414" s="199"/>
    </row>
    <row r="50416" spans="4:4" s="198" customFormat="1" ht="15.75" customHeight="1">
      <c r="D50416" s="199"/>
    </row>
    <row r="50418" spans="4:4" s="198" customFormat="1" ht="15.75" customHeight="1">
      <c r="D50418" s="199"/>
    </row>
    <row r="50420" spans="4:4" s="198" customFormat="1" ht="15.75" customHeight="1">
      <c r="D50420" s="199"/>
    </row>
    <row r="50422" spans="4:4" s="198" customFormat="1" ht="15.75" customHeight="1">
      <c r="D50422" s="199"/>
    </row>
    <row r="50424" spans="4:4" s="198" customFormat="1" ht="15.75" customHeight="1">
      <c r="D50424" s="199"/>
    </row>
    <row r="50426" spans="4:4" s="198" customFormat="1" ht="15.75" customHeight="1">
      <c r="D50426" s="199"/>
    </row>
    <row r="50428" spans="4:4" s="198" customFormat="1" ht="15.75" customHeight="1">
      <c r="D50428" s="199"/>
    </row>
    <row r="50430" spans="4:4" s="198" customFormat="1" ht="15.75" customHeight="1">
      <c r="D50430" s="199"/>
    </row>
    <row r="50432" spans="4:4" s="198" customFormat="1" ht="15.75" customHeight="1">
      <c r="D50432" s="199"/>
    </row>
    <row r="50434" spans="4:4" s="198" customFormat="1" ht="15.75" customHeight="1">
      <c r="D50434" s="199"/>
    </row>
    <row r="50436" spans="4:4" s="198" customFormat="1" ht="15.75" customHeight="1">
      <c r="D50436" s="199"/>
    </row>
    <row r="50438" spans="4:4" s="198" customFormat="1" ht="15.75" customHeight="1">
      <c r="D50438" s="199"/>
    </row>
    <row r="50440" spans="4:4" s="198" customFormat="1" ht="15.75" customHeight="1">
      <c r="D50440" s="199"/>
    </row>
    <row r="50442" spans="4:4" s="198" customFormat="1" ht="15.75" customHeight="1">
      <c r="D50442" s="199"/>
    </row>
    <row r="50444" spans="4:4" s="198" customFormat="1" ht="15.75" customHeight="1">
      <c r="D50444" s="199"/>
    </row>
    <row r="50446" spans="4:4" s="198" customFormat="1" ht="15.75" customHeight="1">
      <c r="D50446" s="199"/>
    </row>
    <row r="50448" spans="4:4" s="198" customFormat="1" ht="15.75" customHeight="1">
      <c r="D50448" s="199"/>
    </row>
    <row r="50450" spans="4:4" s="198" customFormat="1" ht="15.75" customHeight="1">
      <c r="D50450" s="199"/>
    </row>
    <row r="50452" spans="4:4" s="198" customFormat="1" ht="15.75" customHeight="1">
      <c r="D50452" s="199"/>
    </row>
    <row r="50454" spans="4:4" s="198" customFormat="1" ht="15.75" customHeight="1">
      <c r="D50454" s="199"/>
    </row>
    <row r="50456" spans="4:4" s="198" customFormat="1" ht="15.75" customHeight="1">
      <c r="D50456" s="199"/>
    </row>
    <row r="50458" spans="4:4" s="198" customFormat="1" ht="15.75" customHeight="1">
      <c r="D50458" s="199"/>
    </row>
    <row r="50460" spans="4:4" s="198" customFormat="1" ht="15.75" customHeight="1">
      <c r="D50460" s="199"/>
    </row>
    <row r="50462" spans="4:4" s="198" customFormat="1" ht="15.75" customHeight="1">
      <c r="D50462" s="199"/>
    </row>
    <row r="50464" spans="4:4" s="198" customFormat="1" ht="15.75" customHeight="1">
      <c r="D50464" s="199"/>
    </row>
    <row r="50466" spans="4:4" s="198" customFormat="1" ht="15.75" customHeight="1">
      <c r="D50466" s="199"/>
    </row>
    <row r="50468" spans="4:4" s="198" customFormat="1" ht="15.75" customHeight="1">
      <c r="D50468" s="199"/>
    </row>
    <row r="50470" spans="4:4" s="198" customFormat="1" ht="15.75" customHeight="1">
      <c r="D50470" s="199"/>
    </row>
    <row r="50472" spans="4:4" s="198" customFormat="1" ht="15.75" customHeight="1">
      <c r="D50472" s="199"/>
    </row>
    <row r="50474" spans="4:4" s="198" customFormat="1" ht="15.75" customHeight="1">
      <c r="D50474" s="199"/>
    </row>
    <row r="50476" spans="4:4" s="198" customFormat="1" ht="15.75" customHeight="1">
      <c r="D50476" s="199"/>
    </row>
    <row r="50478" spans="4:4" s="198" customFormat="1" ht="15.75" customHeight="1">
      <c r="D50478" s="199"/>
    </row>
    <row r="50480" spans="4:4" s="198" customFormat="1" ht="15.75" customHeight="1">
      <c r="D50480" s="199"/>
    </row>
    <row r="50482" spans="4:4" s="198" customFormat="1" ht="15.75" customHeight="1">
      <c r="D50482" s="199"/>
    </row>
    <row r="50484" spans="4:4" s="198" customFormat="1" ht="15.75" customHeight="1">
      <c r="D50484" s="199"/>
    </row>
    <row r="50486" spans="4:4" s="198" customFormat="1" ht="15.75" customHeight="1">
      <c r="D50486" s="199"/>
    </row>
    <row r="50488" spans="4:4" s="198" customFormat="1" ht="15.75" customHeight="1">
      <c r="D50488" s="199"/>
    </row>
    <row r="50490" spans="4:4" s="198" customFormat="1" ht="15.75" customHeight="1">
      <c r="D50490" s="199"/>
    </row>
    <row r="50492" spans="4:4" s="198" customFormat="1" ht="15.75" customHeight="1">
      <c r="D50492" s="199"/>
    </row>
    <row r="50494" spans="4:4" s="198" customFormat="1" ht="15.75" customHeight="1">
      <c r="D50494" s="199"/>
    </row>
    <row r="50496" spans="4:4" s="198" customFormat="1" ht="15.75" customHeight="1">
      <c r="D50496" s="199"/>
    </row>
    <row r="50498" spans="4:4" s="198" customFormat="1" ht="15.75" customHeight="1">
      <c r="D50498" s="199"/>
    </row>
    <row r="50500" spans="4:4" s="198" customFormat="1" ht="15.75" customHeight="1">
      <c r="D50500" s="199"/>
    </row>
    <row r="50502" spans="4:4" s="198" customFormat="1" ht="15.75" customHeight="1">
      <c r="D50502" s="199"/>
    </row>
    <row r="50504" spans="4:4" s="198" customFormat="1" ht="15.75" customHeight="1">
      <c r="D50504" s="199"/>
    </row>
    <row r="50506" spans="4:4" s="198" customFormat="1" ht="15.75" customHeight="1">
      <c r="D50506" s="199"/>
    </row>
    <row r="50508" spans="4:4" s="198" customFormat="1" ht="15.75" customHeight="1">
      <c r="D50508" s="199"/>
    </row>
    <row r="50510" spans="4:4" s="198" customFormat="1" ht="15.75" customHeight="1">
      <c r="D50510" s="199"/>
    </row>
    <row r="50512" spans="4:4" s="198" customFormat="1" ht="15.75" customHeight="1">
      <c r="D50512" s="199"/>
    </row>
    <row r="50514" spans="4:4" s="198" customFormat="1" ht="15.75" customHeight="1">
      <c r="D50514" s="199"/>
    </row>
    <row r="50516" spans="4:4" s="198" customFormat="1" ht="15.75" customHeight="1">
      <c r="D50516" s="199"/>
    </row>
    <row r="50518" spans="4:4" s="198" customFormat="1" ht="15.75" customHeight="1">
      <c r="D50518" s="199"/>
    </row>
    <row r="50520" spans="4:4" s="198" customFormat="1" ht="15.75" customHeight="1">
      <c r="D50520" s="199"/>
    </row>
    <row r="50522" spans="4:4" s="198" customFormat="1" ht="15.75" customHeight="1">
      <c r="D50522" s="199"/>
    </row>
    <row r="50524" spans="4:4" s="198" customFormat="1" ht="15.75" customHeight="1">
      <c r="D50524" s="199"/>
    </row>
    <row r="50526" spans="4:4" s="198" customFormat="1" ht="15.75" customHeight="1">
      <c r="D50526" s="199"/>
    </row>
    <row r="50528" spans="4:4" s="198" customFormat="1" ht="15.75" customHeight="1">
      <c r="D50528" s="199"/>
    </row>
    <row r="50530" spans="4:4" s="198" customFormat="1" ht="15.75" customHeight="1">
      <c r="D50530" s="199"/>
    </row>
    <row r="50532" spans="4:4" s="198" customFormat="1" ht="15.75" customHeight="1">
      <c r="D50532" s="199"/>
    </row>
    <row r="50534" spans="4:4" s="198" customFormat="1" ht="15.75" customHeight="1">
      <c r="D50534" s="199"/>
    </row>
    <row r="50536" spans="4:4" s="198" customFormat="1" ht="15.75" customHeight="1">
      <c r="D50536" s="199"/>
    </row>
    <row r="50538" spans="4:4" s="198" customFormat="1" ht="15.75" customHeight="1">
      <c r="D50538" s="199"/>
    </row>
    <row r="50540" spans="4:4" s="198" customFormat="1" ht="15.75" customHeight="1">
      <c r="D50540" s="199"/>
    </row>
    <row r="50542" spans="4:4" s="198" customFormat="1" ht="15.75" customHeight="1">
      <c r="D50542" s="199"/>
    </row>
    <row r="50544" spans="4:4" s="198" customFormat="1" ht="15.75" customHeight="1">
      <c r="D50544" s="199"/>
    </row>
    <row r="50546" spans="4:4" s="198" customFormat="1" ht="15.75" customHeight="1">
      <c r="D50546" s="199"/>
    </row>
    <row r="50548" spans="4:4" s="198" customFormat="1" ht="15.75" customHeight="1">
      <c r="D50548" s="199"/>
    </row>
    <row r="50550" spans="4:4" s="198" customFormat="1" ht="15.75" customHeight="1">
      <c r="D50550" s="199"/>
    </row>
    <row r="50552" spans="4:4" s="198" customFormat="1" ht="15.75" customHeight="1">
      <c r="D50552" s="199"/>
    </row>
    <row r="50554" spans="4:4" s="198" customFormat="1" ht="15.75" customHeight="1">
      <c r="D50554" s="199"/>
    </row>
    <row r="50556" spans="4:4" s="198" customFormat="1" ht="15.75" customHeight="1">
      <c r="D50556" s="199"/>
    </row>
    <row r="50558" spans="4:4" s="198" customFormat="1" ht="15.75" customHeight="1">
      <c r="D50558" s="199"/>
    </row>
    <row r="50560" spans="4:4" s="198" customFormat="1" ht="15.75" customHeight="1">
      <c r="D50560" s="199"/>
    </row>
    <row r="50562" spans="4:4" s="198" customFormat="1" ht="15.75" customHeight="1">
      <c r="D50562" s="199"/>
    </row>
    <row r="50564" spans="4:4" s="198" customFormat="1" ht="15.75" customHeight="1">
      <c r="D50564" s="199"/>
    </row>
    <row r="50566" spans="4:4" s="198" customFormat="1" ht="15.75" customHeight="1">
      <c r="D50566" s="199"/>
    </row>
    <row r="50568" spans="4:4" s="198" customFormat="1" ht="15.75" customHeight="1">
      <c r="D50568" s="199"/>
    </row>
    <row r="50570" spans="4:4" s="198" customFormat="1" ht="15.75" customHeight="1">
      <c r="D50570" s="199"/>
    </row>
    <row r="50572" spans="4:4" s="198" customFormat="1" ht="15.75" customHeight="1">
      <c r="D50572" s="199"/>
    </row>
    <row r="50574" spans="4:4" s="198" customFormat="1" ht="15.75" customHeight="1">
      <c r="D50574" s="199"/>
    </row>
    <row r="50576" spans="4:4" s="198" customFormat="1" ht="15.75" customHeight="1">
      <c r="D50576" s="199"/>
    </row>
    <row r="50578" spans="4:4" s="198" customFormat="1" ht="15.75" customHeight="1">
      <c r="D50578" s="199"/>
    </row>
    <row r="50580" spans="4:4" s="198" customFormat="1" ht="15.75" customHeight="1">
      <c r="D50580" s="199"/>
    </row>
    <row r="50582" spans="4:4" s="198" customFormat="1" ht="15.75" customHeight="1">
      <c r="D50582" s="199"/>
    </row>
    <row r="50584" spans="4:4" s="198" customFormat="1" ht="15.75" customHeight="1">
      <c r="D50584" s="199"/>
    </row>
    <row r="50586" spans="4:4" s="198" customFormat="1" ht="15.75" customHeight="1">
      <c r="D50586" s="199"/>
    </row>
    <row r="50588" spans="4:4" s="198" customFormat="1" ht="15.75" customHeight="1">
      <c r="D50588" s="199"/>
    </row>
    <row r="50590" spans="4:4" s="198" customFormat="1" ht="15.75" customHeight="1">
      <c r="D50590" s="199"/>
    </row>
    <row r="50592" spans="4:4" s="198" customFormat="1" ht="15.75" customHeight="1">
      <c r="D50592" s="199"/>
    </row>
    <row r="50594" spans="4:4" s="198" customFormat="1" ht="15.75" customHeight="1">
      <c r="D50594" s="199"/>
    </row>
    <row r="50596" spans="4:4" s="198" customFormat="1" ht="15.75" customHeight="1">
      <c r="D50596" s="199"/>
    </row>
    <row r="50598" spans="4:4" s="198" customFormat="1" ht="15.75" customHeight="1">
      <c r="D50598" s="199"/>
    </row>
    <row r="50600" spans="4:4" s="198" customFormat="1" ht="15.75" customHeight="1">
      <c r="D50600" s="199"/>
    </row>
    <row r="50602" spans="4:4" s="198" customFormat="1" ht="15.75" customHeight="1">
      <c r="D50602" s="199"/>
    </row>
    <row r="50604" spans="4:4" s="198" customFormat="1" ht="15.75" customHeight="1">
      <c r="D50604" s="199"/>
    </row>
    <row r="50606" spans="4:4" s="198" customFormat="1" ht="15.75" customHeight="1">
      <c r="D50606" s="199"/>
    </row>
    <row r="50608" spans="4:4" s="198" customFormat="1" ht="15.75" customHeight="1">
      <c r="D50608" s="199"/>
    </row>
    <row r="50610" spans="4:4" s="198" customFormat="1" ht="15.75" customHeight="1">
      <c r="D50610" s="199"/>
    </row>
    <row r="50612" spans="4:4" s="198" customFormat="1" ht="15.75" customHeight="1">
      <c r="D50612" s="199"/>
    </row>
    <row r="50614" spans="4:4" s="198" customFormat="1" ht="15.75" customHeight="1">
      <c r="D50614" s="199"/>
    </row>
    <row r="50616" spans="4:4" s="198" customFormat="1" ht="15.75" customHeight="1">
      <c r="D50616" s="199"/>
    </row>
    <row r="50618" spans="4:4" s="198" customFormat="1" ht="15.75" customHeight="1">
      <c r="D50618" s="199"/>
    </row>
    <row r="50620" spans="4:4" s="198" customFormat="1" ht="15.75" customHeight="1">
      <c r="D50620" s="199"/>
    </row>
    <row r="50622" spans="4:4" s="198" customFormat="1" ht="15.75" customHeight="1">
      <c r="D50622" s="199"/>
    </row>
    <row r="50624" spans="4:4" s="198" customFormat="1" ht="15.75" customHeight="1">
      <c r="D50624" s="199"/>
    </row>
    <row r="50626" spans="4:4" s="198" customFormat="1" ht="15.75" customHeight="1">
      <c r="D50626" s="199"/>
    </row>
    <row r="50628" spans="4:4" s="198" customFormat="1" ht="15.75" customHeight="1">
      <c r="D50628" s="199"/>
    </row>
    <row r="50630" spans="4:4" s="198" customFormat="1" ht="15.75" customHeight="1">
      <c r="D50630" s="199"/>
    </row>
    <row r="50632" spans="4:4" s="198" customFormat="1" ht="15.75" customHeight="1">
      <c r="D50632" s="199"/>
    </row>
    <row r="50634" spans="4:4" s="198" customFormat="1" ht="15.75" customHeight="1">
      <c r="D50634" s="199"/>
    </row>
    <row r="50636" spans="4:4" s="198" customFormat="1" ht="15.75" customHeight="1">
      <c r="D50636" s="199"/>
    </row>
    <row r="50638" spans="4:4" s="198" customFormat="1" ht="15.75" customHeight="1">
      <c r="D50638" s="199"/>
    </row>
    <row r="50640" spans="4:4" s="198" customFormat="1" ht="15.75" customHeight="1">
      <c r="D50640" s="199"/>
    </row>
    <row r="50642" spans="4:4" s="198" customFormat="1" ht="15.75" customHeight="1">
      <c r="D50642" s="199"/>
    </row>
    <row r="50644" spans="4:4" s="198" customFormat="1" ht="15.75" customHeight="1">
      <c r="D50644" s="199"/>
    </row>
    <row r="50646" spans="4:4" s="198" customFormat="1" ht="15.75" customHeight="1">
      <c r="D50646" s="199"/>
    </row>
    <row r="50648" spans="4:4" s="198" customFormat="1" ht="15.75" customHeight="1">
      <c r="D50648" s="199"/>
    </row>
    <row r="50650" spans="4:4" s="198" customFormat="1" ht="15.75" customHeight="1">
      <c r="D50650" s="199"/>
    </row>
    <row r="50652" spans="4:4" s="198" customFormat="1" ht="15.75" customHeight="1">
      <c r="D50652" s="199"/>
    </row>
    <row r="50654" spans="4:4" s="198" customFormat="1" ht="15.75" customHeight="1">
      <c r="D50654" s="199"/>
    </row>
    <row r="50656" spans="4:4" s="198" customFormat="1" ht="15.75" customHeight="1">
      <c r="D50656" s="199"/>
    </row>
    <row r="50658" spans="4:4" s="198" customFormat="1" ht="15.75" customHeight="1">
      <c r="D50658" s="199"/>
    </row>
    <row r="50660" spans="4:4" s="198" customFormat="1" ht="15.75" customHeight="1">
      <c r="D50660" s="199"/>
    </row>
    <row r="50662" spans="4:4" s="198" customFormat="1" ht="15.75" customHeight="1">
      <c r="D50662" s="199"/>
    </row>
    <row r="50664" spans="4:4" s="198" customFormat="1" ht="15.75" customHeight="1">
      <c r="D50664" s="199"/>
    </row>
    <row r="50666" spans="4:4" s="198" customFormat="1" ht="15.75" customHeight="1">
      <c r="D50666" s="199"/>
    </row>
    <row r="50668" spans="4:4" s="198" customFormat="1" ht="15.75" customHeight="1">
      <c r="D50668" s="199"/>
    </row>
    <row r="50670" spans="4:4" s="198" customFormat="1" ht="15.75" customHeight="1">
      <c r="D50670" s="199"/>
    </row>
    <row r="50672" spans="4:4" s="198" customFormat="1" ht="15.75" customHeight="1">
      <c r="D50672" s="199"/>
    </row>
    <row r="50674" spans="4:4" s="198" customFormat="1" ht="15.75" customHeight="1">
      <c r="D50674" s="199"/>
    </row>
    <row r="50676" spans="4:4" s="198" customFormat="1" ht="15.75" customHeight="1">
      <c r="D50676" s="199"/>
    </row>
    <row r="50678" spans="4:4" s="198" customFormat="1" ht="15.75" customHeight="1">
      <c r="D50678" s="199"/>
    </row>
    <row r="50680" spans="4:4" s="198" customFormat="1" ht="15.75" customHeight="1">
      <c r="D50680" s="199"/>
    </row>
    <row r="50682" spans="4:4" s="198" customFormat="1" ht="15.75" customHeight="1">
      <c r="D50682" s="199"/>
    </row>
    <row r="50684" spans="4:4" s="198" customFormat="1" ht="15.75" customHeight="1">
      <c r="D50684" s="199"/>
    </row>
    <row r="50686" spans="4:4" s="198" customFormat="1" ht="15.75" customHeight="1">
      <c r="D50686" s="199"/>
    </row>
    <row r="50688" spans="4:4" s="198" customFormat="1" ht="15.75" customHeight="1">
      <c r="D50688" s="199"/>
    </row>
    <row r="50690" spans="4:4" s="198" customFormat="1" ht="15.75" customHeight="1">
      <c r="D50690" s="199"/>
    </row>
    <row r="50692" spans="4:4" s="198" customFormat="1" ht="15.75" customHeight="1">
      <c r="D50692" s="199"/>
    </row>
    <row r="50694" spans="4:4" s="198" customFormat="1" ht="15.75" customHeight="1">
      <c r="D50694" s="199"/>
    </row>
    <row r="50696" spans="4:4" s="198" customFormat="1" ht="15.75" customHeight="1">
      <c r="D50696" s="199"/>
    </row>
    <row r="50698" spans="4:4" s="198" customFormat="1" ht="15.75" customHeight="1">
      <c r="D50698" s="199"/>
    </row>
    <row r="50700" spans="4:4" s="198" customFormat="1" ht="15.75" customHeight="1">
      <c r="D50700" s="199"/>
    </row>
    <row r="50702" spans="4:4" s="198" customFormat="1" ht="15.75" customHeight="1">
      <c r="D50702" s="199"/>
    </row>
    <row r="50704" spans="4:4" s="198" customFormat="1" ht="15.75" customHeight="1">
      <c r="D50704" s="199"/>
    </row>
    <row r="50706" spans="4:4" s="198" customFormat="1" ht="15.75" customHeight="1">
      <c r="D50706" s="199"/>
    </row>
    <row r="50708" spans="4:4" s="198" customFormat="1" ht="15.75" customHeight="1">
      <c r="D50708" s="199"/>
    </row>
    <row r="50710" spans="4:4" s="198" customFormat="1" ht="15.75" customHeight="1">
      <c r="D50710" s="199"/>
    </row>
    <row r="50712" spans="4:4" s="198" customFormat="1" ht="15.75" customHeight="1">
      <c r="D50712" s="199"/>
    </row>
    <row r="50714" spans="4:4" s="198" customFormat="1" ht="15.75" customHeight="1">
      <c r="D50714" s="199"/>
    </row>
    <row r="50716" spans="4:4" s="198" customFormat="1" ht="15.75" customHeight="1">
      <c r="D50716" s="199"/>
    </row>
    <row r="50718" spans="4:4" s="198" customFormat="1" ht="15.75" customHeight="1">
      <c r="D50718" s="199"/>
    </row>
    <row r="50720" spans="4:4" s="198" customFormat="1" ht="15.75" customHeight="1">
      <c r="D50720" s="199"/>
    </row>
    <row r="50722" spans="4:4" s="198" customFormat="1" ht="15.75" customHeight="1">
      <c r="D50722" s="199"/>
    </row>
    <row r="50724" spans="4:4" s="198" customFormat="1" ht="15.75" customHeight="1">
      <c r="D50724" s="199"/>
    </row>
    <row r="50726" spans="4:4" s="198" customFormat="1" ht="15.75" customHeight="1">
      <c r="D50726" s="199"/>
    </row>
    <row r="50728" spans="4:4" s="198" customFormat="1" ht="15.75" customHeight="1">
      <c r="D50728" s="199"/>
    </row>
    <row r="50730" spans="4:4" s="198" customFormat="1" ht="15.75" customHeight="1">
      <c r="D50730" s="199"/>
    </row>
    <row r="50732" spans="4:4" s="198" customFormat="1" ht="15.75" customHeight="1">
      <c r="D50732" s="199"/>
    </row>
    <row r="50734" spans="4:4" s="198" customFormat="1" ht="15.75" customHeight="1">
      <c r="D50734" s="199"/>
    </row>
    <row r="50736" spans="4:4" s="198" customFormat="1" ht="15.75" customHeight="1">
      <c r="D50736" s="199"/>
    </row>
    <row r="50738" spans="4:4" s="198" customFormat="1" ht="15.75" customHeight="1">
      <c r="D50738" s="199"/>
    </row>
    <row r="50740" spans="4:4" s="198" customFormat="1" ht="15.75" customHeight="1">
      <c r="D50740" s="199"/>
    </row>
    <row r="50742" spans="4:4" s="198" customFormat="1" ht="15.75" customHeight="1">
      <c r="D50742" s="199"/>
    </row>
    <row r="50744" spans="4:4" s="198" customFormat="1" ht="15.75" customHeight="1">
      <c r="D50744" s="199"/>
    </row>
    <row r="50746" spans="4:4" s="198" customFormat="1" ht="15.75" customHeight="1">
      <c r="D50746" s="199"/>
    </row>
    <row r="50748" spans="4:4" s="198" customFormat="1" ht="15.75" customHeight="1">
      <c r="D50748" s="199"/>
    </row>
    <row r="50750" spans="4:4" s="198" customFormat="1" ht="15.75" customHeight="1">
      <c r="D50750" s="199"/>
    </row>
    <row r="50752" spans="4:4" s="198" customFormat="1" ht="15.75" customHeight="1">
      <c r="D50752" s="199"/>
    </row>
    <row r="50754" spans="4:4" s="198" customFormat="1" ht="15.75" customHeight="1">
      <c r="D50754" s="199"/>
    </row>
    <row r="50756" spans="4:4" s="198" customFormat="1" ht="15.75" customHeight="1">
      <c r="D50756" s="199"/>
    </row>
    <row r="50758" spans="4:4" s="198" customFormat="1" ht="15.75" customHeight="1">
      <c r="D50758" s="199"/>
    </row>
    <row r="50760" spans="4:4" s="198" customFormat="1" ht="15.75" customHeight="1">
      <c r="D50760" s="199"/>
    </row>
    <row r="50762" spans="4:4" s="198" customFormat="1" ht="15.75" customHeight="1">
      <c r="D50762" s="199"/>
    </row>
    <row r="50764" spans="4:4" s="198" customFormat="1" ht="15.75" customHeight="1">
      <c r="D50764" s="199"/>
    </row>
    <row r="50766" spans="4:4" s="198" customFormat="1" ht="15.75" customHeight="1">
      <c r="D50766" s="199"/>
    </row>
    <row r="50768" spans="4:4" s="198" customFormat="1" ht="15.75" customHeight="1">
      <c r="D50768" s="199"/>
    </row>
    <row r="50770" spans="4:4" s="198" customFormat="1" ht="15.75" customHeight="1">
      <c r="D50770" s="199"/>
    </row>
    <row r="50772" spans="4:4" s="198" customFormat="1" ht="15.75" customHeight="1">
      <c r="D50772" s="199"/>
    </row>
    <row r="50774" spans="4:4" s="198" customFormat="1" ht="15.75" customHeight="1">
      <c r="D50774" s="199"/>
    </row>
    <row r="50776" spans="4:4" s="198" customFormat="1" ht="15.75" customHeight="1">
      <c r="D50776" s="199"/>
    </row>
    <row r="50778" spans="4:4" s="198" customFormat="1" ht="15.75" customHeight="1">
      <c r="D50778" s="199"/>
    </row>
    <row r="50780" spans="4:4" s="198" customFormat="1" ht="15.75" customHeight="1">
      <c r="D50780" s="199"/>
    </row>
    <row r="50782" spans="4:4" s="198" customFormat="1" ht="15.75" customHeight="1">
      <c r="D50782" s="199"/>
    </row>
    <row r="50784" spans="4:4" s="198" customFormat="1" ht="15.75" customHeight="1">
      <c r="D50784" s="199"/>
    </row>
    <row r="50786" spans="4:4" s="198" customFormat="1" ht="15.75" customHeight="1">
      <c r="D50786" s="199"/>
    </row>
    <row r="50788" spans="4:4" s="198" customFormat="1" ht="15.75" customHeight="1">
      <c r="D50788" s="199"/>
    </row>
    <row r="50790" spans="4:4" s="198" customFormat="1" ht="15.75" customHeight="1">
      <c r="D50790" s="199"/>
    </row>
    <row r="50792" spans="4:4" s="198" customFormat="1" ht="15.75" customHeight="1">
      <c r="D50792" s="199"/>
    </row>
    <row r="50794" spans="4:4" s="198" customFormat="1" ht="15.75" customHeight="1">
      <c r="D50794" s="199"/>
    </row>
    <row r="50796" spans="4:4" s="198" customFormat="1" ht="15.75" customHeight="1">
      <c r="D50796" s="199"/>
    </row>
    <row r="50798" spans="4:4" s="198" customFormat="1" ht="15.75" customHeight="1">
      <c r="D50798" s="199"/>
    </row>
    <row r="50800" spans="4:4" s="198" customFormat="1" ht="15.75" customHeight="1">
      <c r="D50800" s="199"/>
    </row>
    <row r="50802" spans="4:4" s="198" customFormat="1" ht="15.75" customHeight="1">
      <c r="D50802" s="199"/>
    </row>
    <row r="50804" spans="4:4" s="198" customFormat="1" ht="15.75" customHeight="1">
      <c r="D50804" s="199"/>
    </row>
    <row r="50806" spans="4:4" s="198" customFormat="1" ht="15.75" customHeight="1">
      <c r="D50806" s="199"/>
    </row>
    <row r="50808" spans="4:4" s="198" customFormat="1" ht="15.75" customHeight="1">
      <c r="D50808" s="199"/>
    </row>
    <row r="50810" spans="4:4" s="198" customFormat="1" ht="15.75" customHeight="1">
      <c r="D50810" s="199"/>
    </row>
    <row r="50812" spans="4:4" s="198" customFormat="1" ht="15.75" customHeight="1">
      <c r="D50812" s="199"/>
    </row>
    <row r="50814" spans="4:4" s="198" customFormat="1" ht="15.75" customHeight="1">
      <c r="D50814" s="199"/>
    </row>
    <row r="50816" spans="4:4" s="198" customFormat="1" ht="15.75" customHeight="1">
      <c r="D50816" s="199"/>
    </row>
    <row r="50818" spans="4:4" s="198" customFormat="1" ht="15.75" customHeight="1">
      <c r="D50818" s="199"/>
    </row>
    <row r="50820" spans="4:4" s="198" customFormat="1" ht="15.75" customHeight="1">
      <c r="D50820" s="199"/>
    </row>
    <row r="50822" spans="4:4" s="198" customFormat="1" ht="15.75" customHeight="1">
      <c r="D50822" s="199"/>
    </row>
    <row r="50824" spans="4:4" s="198" customFormat="1" ht="15.75" customHeight="1">
      <c r="D50824" s="199"/>
    </row>
    <row r="50826" spans="4:4" s="198" customFormat="1" ht="15.75" customHeight="1">
      <c r="D50826" s="199"/>
    </row>
    <row r="50828" spans="4:4" s="198" customFormat="1" ht="15.75" customHeight="1">
      <c r="D50828" s="199"/>
    </row>
    <row r="50830" spans="4:4" s="198" customFormat="1" ht="15.75" customHeight="1">
      <c r="D50830" s="199"/>
    </row>
    <row r="50832" spans="4:4" s="198" customFormat="1" ht="15.75" customHeight="1">
      <c r="D50832" s="199"/>
    </row>
    <row r="50834" spans="4:4" s="198" customFormat="1" ht="15.75" customHeight="1">
      <c r="D50834" s="199"/>
    </row>
    <row r="50836" spans="4:4" s="198" customFormat="1" ht="15.75" customHeight="1">
      <c r="D50836" s="199"/>
    </row>
    <row r="50838" spans="4:4" s="198" customFormat="1" ht="15.75" customHeight="1">
      <c r="D50838" s="199"/>
    </row>
    <row r="50840" spans="4:4" s="198" customFormat="1" ht="15.75" customHeight="1">
      <c r="D50840" s="199"/>
    </row>
    <row r="50842" spans="4:4" s="198" customFormat="1" ht="15.75" customHeight="1">
      <c r="D50842" s="199"/>
    </row>
    <row r="50844" spans="4:4" s="198" customFormat="1" ht="15.75" customHeight="1">
      <c r="D50844" s="199"/>
    </row>
    <row r="50846" spans="4:4" s="198" customFormat="1" ht="15.75" customHeight="1">
      <c r="D50846" s="199"/>
    </row>
    <row r="50848" spans="4:4" s="198" customFormat="1" ht="15.75" customHeight="1">
      <c r="D50848" s="199"/>
    </row>
    <row r="50850" spans="4:4" s="198" customFormat="1" ht="15.75" customHeight="1">
      <c r="D50850" s="199"/>
    </row>
    <row r="50852" spans="4:4" s="198" customFormat="1" ht="15.75" customHeight="1">
      <c r="D50852" s="199"/>
    </row>
    <row r="50854" spans="4:4" s="198" customFormat="1" ht="15.75" customHeight="1">
      <c r="D50854" s="199"/>
    </row>
    <row r="50856" spans="4:4" s="198" customFormat="1" ht="15.75" customHeight="1">
      <c r="D50856" s="199"/>
    </row>
    <row r="50858" spans="4:4" s="198" customFormat="1" ht="15.75" customHeight="1">
      <c r="D50858" s="199"/>
    </row>
    <row r="50860" spans="4:4" s="198" customFormat="1" ht="15.75" customHeight="1">
      <c r="D50860" s="199"/>
    </row>
    <row r="50862" spans="4:4" s="198" customFormat="1" ht="15.75" customHeight="1">
      <c r="D50862" s="199"/>
    </row>
    <row r="50864" spans="4:4" s="198" customFormat="1" ht="15.75" customHeight="1">
      <c r="D50864" s="199"/>
    </row>
    <row r="50866" spans="4:4" s="198" customFormat="1" ht="15.75" customHeight="1">
      <c r="D50866" s="199"/>
    </row>
    <row r="50868" spans="4:4" s="198" customFormat="1" ht="15.75" customHeight="1">
      <c r="D50868" s="199"/>
    </row>
    <row r="50870" spans="4:4" s="198" customFormat="1" ht="15.75" customHeight="1">
      <c r="D50870" s="199"/>
    </row>
    <row r="50872" spans="4:4" s="198" customFormat="1" ht="15.75" customHeight="1">
      <c r="D50872" s="199"/>
    </row>
    <row r="50874" spans="4:4" s="198" customFormat="1" ht="15.75" customHeight="1">
      <c r="D50874" s="199"/>
    </row>
    <row r="50876" spans="4:4" s="198" customFormat="1" ht="15.75" customHeight="1">
      <c r="D50876" s="199"/>
    </row>
    <row r="50878" spans="4:4" s="198" customFormat="1" ht="15.75" customHeight="1">
      <c r="D50878" s="199"/>
    </row>
    <row r="50880" spans="4:4" s="198" customFormat="1" ht="15.75" customHeight="1">
      <c r="D50880" s="199"/>
    </row>
    <row r="50882" spans="4:4" s="198" customFormat="1" ht="15.75" customHeight="1">
      <c r="D50882" s="199"/>
    </row>
    <row r="50884" spans="4:4" s="198" customFormat="1" ht="15.75" customHeight="1">
      <c r="D50884" s="199"/>
    </row>
    <row r="50886" spans="4:4" s="198" customFormat="1" ht="15.75" customHeight="1">
      <c r="D50886" s="199"/>
    </row>
    <row r="50888" spans="4:4" s="198" customFormat="1" ht="15.75" customHeight="1">
      <c r="D50888" s="199"/>
    </row>
    <row r="50890" spans="4:4" s="198" customFormat="1" ht="15.75" customHeight="1">
      <c r="D50890" s="199"/>
    </row>
    <row r="50892" spans="4:4" s="198" customFormat="1" ht="15.75" customHeight="1">
      <c r="D50892" s="199"/>
    </row>
    <row r="50894" spans="4:4" s="198" customFormat="1" ht="15.75" customHeight="1">
      <c r="D50894" s="199"/>
    </row>
    <row r="50896" spans="4:4" s="198" customFormat="1" ht="15.75" customHeight="1">
      <c r="D50896" s="199"/>
    </row>
    <row r="50898" spans="4:4" s="198" customFormat="1" ht="15.75" customHeight="1">
      <c r="D50898" s="199"/>
    </row>
    <row r="50900" spans="4:4" s="198" customFormat="1" ht="15.75" customHeight="1">
      <c r="D50900" s="199"/>
    </row>
    <row r="50902" spans="4:4" s="198" customFormat="1" ht="15.75" customHeight="1">
      <c r="D50902" s="199"/>
    </row>
    <row r="50904" spans="4:4" s="198" customFormat="1" ht="15.75" customHeight="1">
      <c r="D50904" s="199"/>
    </row>
    <row r="50906" spans="4:4" s="198" customFormat="1" ht="15.75" customHeight="1">
      <c r="D50906" s="199"/>
    </row>
    <row r="50908" spans="4:4" s="198" customFormat="1" ht="15.75" customHeight="1">
      <c r="D50908" s="199"/>
    </row>
    <row r="50910" spans="4:4" s="198" customFormat="1" ht="15.75" customHeight="1">
      <c r="D50910" s="199"/>
    </row>
    <row r="50912" spans="4:4" s="198" customFormat="1" ht="15.75" customHeight="1">
      <c r="D50912" s="199"/>
    </row>
    <row r="50914" spans="4:4" s="198" customFormat="1" ht="15.75" customHeight="1">
      <c r="D50914" s="199"/>
    </row>
    <row r="50916" spans="4:4" s="198" customFormat="1" ht="15.75" customHeight="1">
      <c r="D50916" s="199"/>
    </row>
    <row r="50918" spans="4:4" s="198" customFormat="1" ht="15.75" customHeight="1">
      <c r="D50918" s="199"/>
    </row>
    <row r="50920" spans="4:4" s="198" customFormat="1" ht="15.75" customHeight="1">
      <c r="D50920" s="199"/>
    </row>
    <row r="50922" spans="4:4" s="198" customFormat="1" ht="15.75" customHeight="1">
      <c r="D50922" s="199"/>
    </row>
    <row r="50924" spans="4:4" s="198" customFormat="1" ht="15.75" customHeight="1">
      <c r="D50924" s="199"/>
    </row>
    <row r="50926" spans="4:4" s="198" customFormat="1" ht="15.75" customHeight="1">
      <c r="D50926" s="199"/>
    </row>
    <row r="50928" spans="4:4" s="198" customFormat="1" ht="15.75" customHeight="1">
      <c r="D50928" s="199"/>
    </row>
    <row r="50930" spans="4:4" s="198" customFormat="1" ht="15.75" customHeight="1">
      <c r="D50930" s="199"/>
    </row>
    <row r="50932" spans="4:4" s="198" customFormat="1" ht="15.75" customHeight="1">
      <c r="D50932" s="199"/>
    </row>
    <row r="50934" spans="4:4" s="198" customFormat="1" ht="15.75" customHeight="1">
      <c r="D50934" s="199"/>
    </row>
    <row r="50936" spans="4:4" s="198" customFormat="1" ht="15.75" customHeight="1">
      <c r="D50936" s="199"/>
    </row>
    <row r="50938" spans="4:4" s="198" customFormat="1" ht="15.75" customHeight="1">
      <c r="D50938" s="199"/>
    </row>
    <row r="50940" spans="4:4" s="198" customFormat="1" ht="15.75" customHeight="1">
      <c r="D50940" s="199"/>
    </row>
    <row r="50942" spans="4:4" s="198" customFormat="1" ht="15.75" customHeight="1">
      <c r="D50942" s="199"/>
    </row>
    <row r="50944" spans="4:4" s="198" customFormat="1" ht="15.75" customHeight="1">
      <c r="D50944" s="199"/>
    </row>
    <row r="50946" spans="4:4" s="198" customFormat="1" ht="15.75" customHeight="1">
      <c r="D50946" s="199"/>
    </row>
    <row r="50948" spans="4:4" s="198" customFormat="1" ht="15.75" customHeight="1">
      <c r="D50948" s="199"/>
    </row>
    <row r="50950" spans="4:4" s="198" customFormat="1" ht="15.75" customHeight="1">
      <c r="D50950" s="199"/>
    </row>
    <row r="50952" spans="4:4" s="198" customFormat="1" ht="15.75" customHeight="1">
      <c r="D50952" s="199"/>
    </row>
    <row r="50954" spans="4:4" s="198" customFormat="1" ht="15.75" customHeight="1">
      <c r="D50954" s="199"/>
    </row>
    <row r="50956" spans="4:4" s="198" customFormat="1" ht="15.75" customHeight="1">
      <c r="D50956" s="199"/>
    </row>
    <row r="50958" spans="4:4" s="198" customFormat="1" ht="15.75" customHeight="1">
      <c r="D50958" s="199"/>
    </row>
    <row r="50960" spans="4:4" s="198" customFormat="1" ht="15.75" customHeight="1">
      <c r="D50960" s="199"/>
    </row>
    <row r="50962" spans="4:4" s="198" customFormat="1" ht="15.75" customHeight="1">
      <c r="D50962" s="199"/>
    </row>
    <row r="50964" spans="4:4" s="198" customFormat="1" ht="15.75" customHeight="1">
      <c r="D50964" s="199"/>
    </row>
    <row r="50966" spans="4:4" s="198" customFormat="1" ht="15.75" customHeight="1">
      <c r="D50966" s="199"/>
    </row>
    <row r="50968" spans="4:4" s="198" customFormat="1" ht="15.75" customHeight="1">
      <c r="D50968" s="199"/>
    </row>
    <row r="50970" spans="4:4" s="198" customFormat="1" ht="15.75" customHeight="1">
      <c r="D50970" s="199"/>
    </row>
    <row r="50972" spans="4:4" s="198" customFormat="1" ht="15.75" customHeight="1">
      <c r="D50972" s="199"/>
    </row>
    <row r="50974" spans="4:4" s="198" customFormat="1" ht="15.75" customHeight="1">
      <c r="D50974" s="199"/>
    </row>
    <row r="50976" spans="4:4" s="198" customFormat="1" ht="15.75" customHeight="1">
      <c r="D50976" s="199"/>
    </row>
    <row r="50978" spans="4:4" s="198" customFormat="1" ht="15.75" customHeight="1">
      <c r="D50978" s="199"/>
    </row>
    <row r="50980" spans="4:4" s="198" customFormat="1" ht="15.75" customHeight="1">
      <c r="D50980" s="199"/>
    </row>
    <row r="50982" spans="4:4" s="198" customFormat="1" ht="15.75" customHeight="1">
      <c r="D50982" s="199"/>
    </row>
    <row r="50984" spans="4:4" s="198" customFormat="1" ht="15.75" customHeight="1">
      <c r="D50984" s="199"/>
    </row>
    <row r="50986" spans="4:4" s="198" customFormat="1" ht="15.75" customHeight="1">
      <c r="D50986" s="199"/>
    </row>
    <row r="50988" spans="4:4" s="198" customFormat="1" ht="15.75" customHeight="1">
      <c r="D50988" s="199"/>
    </row>
    <row r="50990" spans="4:4" s="198" customFormat="1" ht="15.75" customHeight="1">
      <c r="D50990" s="199"/>
    </row>
    <row r="50992" spans="4:4" s="198" customFormat="1" ht="15.75" customHeight="1">
      <c r="D50992" s="199"/>
    </row>
    <row r="50994" spans="4:4" s="198" customFormat="1" ht="15.75" customHeight="1">
      <c r="D50994" s="199"/>
    </row>
    <row r="50996" spans="4:4" s="198" customFormat="1" ht="15.75" customHeight="1">
      <c r="D50996" s="199"/>
    </row>
    <row r="50998" spans="4:4" s="198" customFormat="1" ht="15.75" customHeight="1">
      <c r="D50998" s="199"/>
    </row>
    <row r="51000" spans="4:4" s="198" customFormat="1" ht="15.75" customHeight="1">
      <c r="D51000" s="199"/>
    </row>
    <row r="51002" spans="4:4" s="198" customFormat="1" ht="15.75" customHeight="1">
      <c r="D51002" s="199"/>
    </row>
    <row r="51004" spans="4:4" s="198" customFormat="1" ht="15.75" customHeight="1">
      <c r="D51004" s="199"/>
    </row>
    <row r="51006" spans="4:4" s="198" customFormat="1" ht="15.75" customHeight="1">
      <c r="D51006" s="199"/>
    </row>
    <row r="51008" spans="4:4" s="198" customFormat="1" ht="15.75" customHeight="1">
      <c r="D51008" s="199"/>
    </row>
    <row r="51010" spans="4:4" s="198" customFormat="1" ht="15.75" customHeight="1">
      <c r="D51010" s="199"/>
    </row>
    <row r="51012" spans="4:4" s="198" customFormat="1" ht="15.75" customHeight="1">
      <c r="D51012" s="199"/>
    </row>
    <row r="51014" spans="4:4" s="198" customFormat="1" ht="15.75" customHeight="1">
      <c r="D51014" s="199"/>
    </row>
    <row r="51016" spans="4:4" s="198" customFormat="1" ht="15.75" customHeight="1">
      <c r="D51016" s="199"/>
    </row>
    <row r="51018" spans="4:4" s="198" customFormat="1" ht="15.75" customHeight="1">
      <c r="D51018" s="199"/>
    </row>
    <row r="51020" spans="4:4" s="198" customFormat="1" ht="15.75" customHeight="1">
      <c r="D51020" s="199"/>
    </row>
    <row r="51022" spans="4:4" s="198" customFormat="1" ht="15.75" customHeight="1">
      <c r="D51022" s="199"/>
    </row>
    <row r="51024" spans="4:4" s="198" customFormat="1" ht="15.75" customHeight="1">
      <c r="D51024" s="199"/>
    </row>
    <row r="51026" spans="4:4" s="198" customFormat="1" ht="15.75" customHeight="1">
      <c r="D51026" s="199"/>
    </row>
    <row r="51028" spans="4:4" s="198" customFormat="1" ht="15.75" customHeight="1">
      <c r="D51028" s="199"/>
    </row>
    <row r="51030" spans="4:4" s="198" customFormat="1" ht="15.75" customHeight="1">
      <c r="D51030" s="199"/>
    </row>
    <row r="51032" spans="4:4" s="198" customFormat="1" ht="15.75" customHeight="1">
      <c r="D51032" s="199"/>
    </row>
    <row r="51034" spans="4:4" s="198" customFormat="1" ht="15.75" customHeight="1">
      <c r="D51034" s="199"/>
    </row>
    <row r="51036" spans="4:4" s="198" customFormat="1" ht="15.75" customHeight="1">
      <c r="D51036" s="199"/>
    </row>
    <row r="51038" spans="4:4" s="198" customFormat="1" ht="15.75" customHeight="1">
      <c r="D51038" s="199"/>
    </row>
    <row r="51040" spans="4:4" s="198" customFormat="1" ht="15.75" customHeight="1">
      <c r="D51040" s="199"/>
    </row>
    <row r="51042" spans="4:4" s="198" customFormat="1" ht="15.75" customHeight="1">
      <c r="D51042" s="199"/>
    </row>
    <row r="51044" spans="4:4" s="198" customFormat="1" ht="15.75" customHeight="1">
      <c r="D51044" s="199"/>
    </row>
    <row r="51046" spans="4:4" s="198" customFormat="1" ht="15.75" customHeight="1">
      <c r="D51046" s="199"/>
    </row>
    <row r="51048" spans="4:4" s="198" customFormat="1" ht="15.75" customHeight="1">
      <c r="D51048" s="199"/>
    </row>
    <row r="51050" spans="4:4" s="198" customFormat="1" ht="15.75" customHeight="1">
      <c r="D51050" s="199"/>
    </row>
    <row r="51052" spans="4:4" s="198" customFormat="1" ht="15.75" customHeight="1">
      <c r="D51052" s="199"/>
    </row>
    <row r="51054" spans="4:4" s="198" customFormat="1" ht="15.75" customHeight="1">
      <c r="D51054" s="199"/>
    </row>
    <row r="51056" spans="4:4" s="198" customFormat="1" ht="15.75" customHeight="1">
      <c r="D51056" s="199"/>
    </row>
    <row r="51058" spans="4:4" s="198" customFormat="1" ht="15.75" customHeight="1">
      <c r="D51058" s="199"/>
    </row>
    <row r="51060" spans="4:4" s="198" customFormat="1" ht="15.75" customHeight="1">
      <c r="D51060" s="199"/>
    </row>
    <row r="51062" spans="4:4" s="198" customFormat="1" ht="15.75" customHeight="1">
      <c r="D51062" s="199"/>
    </row>
    <row r="51064" spans="4:4" s="198" customFormat="1" ht="15.75" customHeight="1">
      <c r="D51064" s="199"/>
    </row>
    <row r="51066" spans="4:4" s="198" customFormat="1" ht="15.75" customHeight="1">
      <c r="D51066" s="199"/>
    </row>
    <row r="51068" spans="4:4" s="198" customFormat="1" ht="15.75" customHeight="1">
      <c r="D51068" s="199"/>
    </row>
    <row r="51070" spans="4:4" s="198" customFormat="1" ht="15.75" customHeight="1">
      <c r="D51070" s="199"/>
    </row>
    <row r="51072" spans="4:4" s="198" customFormat="1" ht="15.75" customHeight="1">
      <c r="D51072" s="199"/>
    </row>
    <row r="51074" spans="4:4" s="198" customFormat="1" ht="15.75" customHeight="1">
      <c r="D51074" s="199"/>
    </row>
    <row r="51076" spans="4:4" s="198" customFormat="1" ht="15.75" customHeight="1">
      <c r="D51076" s="199"/>
    </row>
    <row r="51078" spans="4:4" s="198" customFormat="1" ht="15.75" customHeight="1">
      <c r="D51078" s="199"/>
    </row>
    <row r="51080" spans="4:4" s="198" customFormat="1" ht="15.75" customHeight="1">
      <c r="D51080" s="199"/>
    </row>
    <row r="51082" spans="4:4" s="198" customFormat="1" ht="15.75" customHeight="1">
      <c r="D51082" s="199"/>
    </row>
    <row r="51084" spans="4:4" s="198" customFormat="1" ht="15.75" customHeight="1">
      <c r="D51084" s="199"/>
    </row>
    <row r="51086" spans="4:4" s="198" customFormat="1" ht="15.75" customHeight="1">
      <c r="D51086" s="199"/>
    </row>
    <row r="51088" spans="4:4" s="198" customFormat="1" ht="15.75" customHeight="1">
      <c r="D51088" s="199"/>
    </row>
    <row r="51090" spans="4:4" s="198" customFormat="1" ht="15.75" customHeight="1">
      <c r="D51090" s="199"/>
    </row>
    <row r="51092" spans="4:4" s="198" customFormat="1" ht="15.75" customHeight="1">
      <c r="D51092" s="199"/>
    </row>
    <row r="51094" spans="4:4" s="198" customFormat="1" ht="15.75" customHeight="1">
      <c r="D51094" s="199"/>
    </row>
    <row r="51096" spans="4:4" s="198" customFormat="1" ht="15.75" customHeight="1">
      <c r="D51096" s="199"/>
    </row>
    <row r="51098" spans="4:4" s="198" customFormat="1" ht="15.75" customHeight="1">
      <c r="D51098" s="199"/>
    </row>
    <row r="51100" spans="4:4" s="198" customFormat="1" ht="15.75" customHeight="1">
      <c r="D51100" s="199"/>
    </row>
    <row r="51102" spans="4:4" s="198" customFormat="1" ht="15.75" customHeight="1">
      <c r="D51102" s="199"/>
    </row>
    <row r="51104" spans="4:4" s="198" customFormat="1" ht="15.75" customHeight="1">
      <c r="D51104" s="199"/>
    </row>
    <row r="51106" spans="4:4" s="198" customFormat="1" ht="15.75" customHeight="1">
      <c r="D51106" s="199"/>
    </row>
    <row r="51108" spans="4:4" s="198" customFormat="1" ht="15.75" customHeight="1">
      <c r="D51108" s="199"/>
    </row>
    <row r="51110" spans="4:4" s="198" customFormat="1" ht="15.75" customHeight="1">
      <c r="D51110" s="199"/>
    </row>
    <row r="51112" spans="4:4" s="198" customFormat="1" ht="15.75" customHeight="1">
      <c r="D51112" s="199"/>
    </row>
    <row r="51114" spans="4:4" s="198" customFormat="1" ht="15.75" customHeight="1">
      <c r="D51114" s="199"/>
    </row>
    <row r="51116" spans="4:4" s="198" customFormat="1" ht="15.75" customHeight="1">
      <c r="D51116" s="199"/>
    </row>
    <row r="51118" spans="4:4" s="198" customFormat="1" ht="15.75" customHeight="1">
      <c r="D51118" s="199"/>
    </row>
    <row r="51120" spans="4:4" s="198" customFormat="1" ht="15.75" customHeight="1">
      <c r="D51120" s="199"/>
    </row>
    <row r="51122" spans="4:4" s="198" customFormat="1" ht="15.75" customHeight="1">
      <c r="D51122" s="199"/>
    </row>
    <row r="51124" spans="4:4" s="198" customFormat="1" ht="15.75" customHeight="1">
      <c r="D51124" s="199"/>
    </row>
    <row r="51126" spans="4:4" s="198" customFormat="1" ht="15.75" customHeight="1">
      <c r="D51126" s="199"/>
    </row>
    <row r="51128" spans="4:4" s="198" customFormat="1" ht="15.75" customHeight="1">
      <c r="D51128" s="199"/>
    </row>
    <row r="51130" spans="4:4" s="198" customFormat="1" ht="15.75" customHeight="1">
      <c r="D51130" s="199"/>
    </row>
    <row r="51132" spans="4:4" s="198" customFormat="1" ht="15.75" customHeight="1">
      <c r="D51132" s="199"/>
    </row>
    <row r="51134" spans="4:4" s="198" customFormat="1" ht="15.75" customHeight="1">
      <c r="D51134" s="199"/>
    </row>
    <row r="51136" spans="4:4" s="198" customFormat="1" ht="15.75" customHeight="1">
      <c r="D51136" s="199"/>
    </row>
    <row r="51138" spans="4:4" s="198" customFormat="1" ht="15.75" customHeight="1">
      <c r="D51138" s="199"/>
    </row>
    <row r="51140" spans="4:4" s="198" customFormat="1" ht="15.75" customHeight="1">
      <c r="D51140" s="199"/>
    </row>
    <row r="51142" spans="4:4" s="198" customFormat="1" ht="15.75" customHeight="1">
      <c r="D51142" s="199"/>
    </row>
    <row r="51144" spans="4:4" s="198" customFormat="1" ht="15.75" customHeight="1">
      <c r="D51144" s="199"/>
    </row>
    <row r="51146" spans="4:4" s="198" customFormat="1" ht="15.75" customHeight="1">
      <c r="D51146" s="199"/>
    </row>
    <row r="51148" spans="4:4" s="198" customFormat="1" ht="15.75" customHeight="1">
      <c r="D51148" s="199"/>
    </row>
    <row r="51150" spans="4:4" s="198" customFormat="1" ht="15.75" customHeight="1">
      <c r="D51150" s="199"/>
    </row>
    <row r="51152" spans="4:4" s="198" customFormat="1" ht="15.75" customHeight="1">
      <c r="D51152" s="199"/>
    </row>
    <row r="51154" spans="4:4" s="198" customFormat="1" ht="15.75" customHeight="1">
      <c r="D51154" s="199"/>
    </row>
    <row r="51156" spans="4:4" s="198" customFormat="1" ht="15.75" customHeight="1">
      <c r="D51156" s="199"/>
    </row>
    <row r="51158" spans="4:4" s="198" customFormat="1" ht="15.75" customHeight="1">
      <c r="D51158" s="199"/>
    </row>
    <row r="51160" spans="4:4" s="198" customFormat="1" ht="15.75" customHeight="1">
      <c r="D51160" s="199"/>
    </row>
    <row r="51162" spans="4:4" s="198" customFormat="1" ht="15.75" customHeight="1">
      <c r="D51162" s="199"/>
    </row>
    <row r="51164" spans="4:4" s="198" customFormat="1" ht="15.75" customHeight="1">
      <c r="D51164" s="199"/>
    </row>
    <row r="51166" spans="4:4" s="198" customFormat="1" ht="15.75" customHeight="1">
      <c r="D51166" s="199"/>
    </row>
    <row r="51168" spans="4:4" s="198" customFormat="1" ht="15.75" customHeight="1">
      <c r="D51168" s="199"/>
    </row>
    <row r="51170" spans="4:4" s="198" customFormat="1" ht="15.75" customHeight="1">
      <c r="D51170" s="199"/>
    </row>
    <row r="51172" spans="4:4" s="198" customFormat="1" ht="15.75" customHeight="1">
      <c r="D51172" s="199"/>
    </row>
    <row r="51174" spans="4:4" s="198" customFormat="1" ht="15.75" customHeight="1">
      <c r="D51174" s="199"/>
    </row>
    <row r="51176" spans="4:4" s="198" customFormat="1" ht="15.75" customHeight="1">
      <c r="D51176" s="199"/>
    </row>
    <row r="51178" spans="4:4" s="198" customFormat="1" ht="15.75" customHeight="1">
      <c r="D51178" s="199"/>
    </row>
    <row r="51180" spans="4:4" s="198" customFormat="1" ht="15.75" customHeight="1">
      <c r="D51180" s="199"/>
    </row>
    <row r="51182" spans="4:4" s="198" customFormat="1" ht="15.75" customHeight="1">
      <c r="D51182" s="199"/>
    </row>
    <row r="51184" spans="4:4" s="198" customFormat="1" ht="15.75" customHeight="1">
      <c r="D51184" s="199"/>
    </row>
    <row r="51186" spans="4:4" s="198" customFormat="1" ht="15.75" customHeight="1">
      <c r="D51186" s="199"/>
    </row>
    <row r="51188" spans="4:4" s="198" customFormat="1" ht="15.75" customHeight="1">
      <c r="D51188" s="199"/>
    </row>
    <row r="51190" spans="4:4" s="198" customFormat="1" ht="15.75" customHeight="1">
      <c r="D51190" s="199"/>
    </row>
    <row r="51192" spans="4:4" s="198" customFormat="1" ht="15.75" customHeight="1">
      <c r="D51192" s="199"/>
    </row>
    <row r="51194" spans="4:4" s="198" customFormat="1" ht="15.75" customHeight="1">
      <c r="D51194" s="199"/>
    </row>
    <row r="51196" spans="4:4" s="198" customFormat="1" ht="15.75" customHeight="1">
      <c r="D51196" s="199"/>
    </row>
    <row r="51198" spans="4:4" s="198" customFormat="1" ht="15.75" customHeight="1">
      <c r="D51198" s="199"/>
    </row>
    <row r="51200" spans="4:4" s="198" customFormat="1" ht="15.75" customHeight="1">
      <c r="D51200" s="199"/>
    </row>
    <row r="51202" spans="4:4" s="198" customFormat="1" ht="15.75" customHeight="1">
      <c r="D51202" s="199"/>
    </row>
    <row r="51204" spans="4:4" s="198" customFormat="1" ht="15.75" customHeight="1">
      <c r="D51204" s="199"/>
    </row>
    <row r="51206" spans="4:4" s="198" customFormat="1" ht="15.75" customHeight="1">
      <c r="D51206" s="199"/>
    </row>
    <row r="51208" spans="4:4" s="198" customFormat="1" ht="15.75" customHeight="1">
      <c r="D51208" s="199"/>
    </row>
    <row r="51210" spans="4:4" s="198" customFormat="1" ht="15.75" customHeight="1">
      <c r="D51210" s="199"/>
    </row>
    <row r="51212" spans="4:4" s="198" customFormat="1" ht="15.75" customHeight="1">
      <c r="D51212" s="199"/>
    </row>
    <row r="51214" spans="4:4" s="198" customFormat="1" ht="15.75" customHeight="1">
      <c r="D51214" s="199"/>
    </row>
    <row r="51216" spans="4:4" s="198" customFormat="1" ht="15.75" customHeight="1">
      <c r="D51216" s="199"/>
    </row>
    <row r="51218" spans="4:4" s="198" customFormat="1" ht="15.75" customHeight="1">
      <c r="D51218" s="199"/>
    </row>
    <row r="51220" spans="4:4" s="198" customFormat="1" ht="15.75" customHeight="1">
      <c r="D51220" s="199"/>
    </row>
    <row r="51222" spans="4:4" s="198" customFormat="1" ht="15.75" customHeight="1">
      <c r="D51222" s="199"/>
    </row>
    <row r="51224" spans="4:4" s="198" customFormat="1" ht="15.75" customHeight="1">
      <c r="D51224" s="199"/>
    </row>
    <row r="51226" spans="4:4" s="198" customFormat="1" ht="15.75" customHeight="1">
      <c r="D51226" s="199"/>
    </row>
    <row r="51228" spans="4:4" s="198" customFormat="1" ht="15.75" customHeight="1">
      <c r="D51228" s="199"/>
    </row>
    <row r="51230" spans="4:4" s="198" customFormat="1" ht="15.75" customHeight="1">
      <c r="D51230" s="199"/>
    </row>
    <row r="51232" spans="4:4" s="198" customFormat="1" ht="15.75" customHeight="1">
      <c r="D51232" s="199"/>
    </row>
    <row r="51234" spans="4:4" s="198" customFormat="1" ht="15.75" customHeight="1">
      <c r="D51234" s="199"/>
    </row>
    <row r="51236" spans="4:4" s="198" customFormat="1" ht="15.75" customHeight="1">
      <c r="D51236" s="199"/>
    </row>
    <row r="51238" spans="4:4" s="198" customFormat="1" ht="15.75" customHeight="1">
      <c r="D51238" s="199"/>
    </row>
    <row r="51240" spans="4:4" s="198" customFormat="1" ht="15.75" customHeight="1">
      <c r="D51240" s="199"/>
    </row>
    <row r="51242" spans="4:4" s="198" customFormat="1" ht="15.75" customHeight="1">
      <c r="D51242" s="199"/>
    </row>
    <row r="51244" spans="4:4" s="198" customFormat="1" ht="15.75" customHeight="1">
      <c r="D51244" s="199"/>
    </row>
    <row r="51246" spans="4:4" s="198" customFormat="1" ht="15.75" customHeight="1">
      <c r="D51246" s="199"/>
    </row>
    <row r="51248" spans="4:4" s="198" customFormat="1" ht="15.75" customHeight="1">
      <c r="D51248" s="199"/>
    </row>
    <row r="51250" spans="4:4" s="198" customFormat="1" ht="15.75" customHeight="1">
      <c r="D51250" s="199"/>
    </row>
    <row r="51252" spans="4:4" s="198" customFormat="1" ht="15.75" customHeight="1">
      <c r="D51252" s="199"/>
    </row>
    <row r="51254" spans="4:4" s="198" customFormat="1" ht="15.75" customHeight="1">
      <c r="D51254" s="199"/>
    </row>
    <row r="51256" spans="4:4" s="198" customFormat="1" ht="15.75" customHeight="1">
      <c r="D51256" s="199"/>
    </row>
    <row r="51258" spans="4:4" s="198" customFormat="1" ht="15.75" customHeight="1">
      <c r="D51258" s="199"/>
    </row>
    <row r="51260" spans="4:4" s="198" customFormat="1" ht="15.75" customHeight="1">
      <c r="D51260" s="199"/>
    </row>
    <row r="51262" spans="4:4" s="198" customFormat="1" ht="15.75" customHeight="1">
      <c r="D51262" s="199"/>
    </row>
    <row r="51264" spans="4:4" s="198" customFormat="1" ht="15.75" customHeight="1">
      <c r="D51264" s="199"/>
    </row>
    <row r="51266" spans="4:4" s="198" customFormat="1" ht="15.75" customHeight="1">
      <c r="D51266" s="199"/>
    </row>
    <row r="51268" spans="4:4" s="198" customFormat="1" ht="15.75" customHeight="1">
      <c r="D51268" s="199"/>
    </row>
    <row r="51270" spans="4:4" s="198" customFormat="1" ht="15.75" customHeight="1">
      <c r="D51270" s="199"/>
    </row>
    <row r="51272" spans="4:4" s="198" customFormat="1" ht="15.75" customHeight="1">
      <c r="D51272" s="199"/>
    </row>
    <row r="51274" spans="4:4" s="198" customFormat="1" ht="15.75" customHeight="1">
      <c r="D51274" s="199"/>
    </row>
    <row r="51276" spans="4:4" s="198" customFormat="1" ht="15.75" customHeight="1">
      <c r="D51276" s="199"/>
    </row>
    <row r="51278" spans="4:4" s="198" customFormat="1" ht="15.75" customHeight="1">
      <c r="D51278" s="199"/>
    </row>
    <row r="51280" spans="4:4" s="198" customFormat="1" ht="15.75" customHeight="1">
      <c r="D51280" s="199"/>
    </row>
    <row r="51282" spans="4:4" s="198" customFormat="1" ht="15.75" customHeight="1">
      <c r="D51282" s="199"/>
    </row>
    <row r="51284" spans="4:4" s="198" customFormat="1" ht="15.75" customHeight="1">
      <c r="D51284" s="199"/>
    </row>
    <row r="51286" spans="4:4" s="198" customFormat="1" ht="15.75" customHeight="1">
      <c r="D51286" s="199"/>
    </row>
    <row r="51288" spans="4:4" s="198" customFormat="1" ht="15.75" customHeight="1">
      <c r="D51288" s="199"/>
    </row>
    <row r="51290" spans="4:4" s="198" customFormat="1" ht="15.75" customHeight="1">
      <c r="D51290" s="199"/>
    </row>
    <row r="51292" spans="4:4" s="198" customFormat="1" ht="15.75" customHeight="1">
      <c r="D51292" s="199"/>
    </row>
    <row r="51294" spans="4:4" s="198" customFormat="1" ht="15.75" customHeight="1">
      <c r="D51294" s="199"/>
    </row>
    <row r="51296" spans="4:4" s="198" customFormat="1" ht="15.75" customHeight="1">
      <c r="D51296" s="199"/>
    </row>
    <row r="51298" spans="4:4" s="198" customFormat="1" ht="15.75" customHeight="1">
      <c r="D51298" s="199"/>
    </row>
    <row r="51300" spans="4:4" s="198" customFormat="1" ht="15.75" customHeight="1">
      <c r="D51300" s="199"/>
    </row>
    <row r="51302" spans="4:4" s="198" customFormat="1" ht="15.75" customHeight="1">
      <c r="D51302" s="199"/>
    </row>
    <row r="51304" spans="4:4" s="198" customFormat="1" ht="15.75" customHeight="1">
      <c r="D51304" s="199"/>
    </row>
    <row r="51306" spans="4:4" s="198" customFormat="1" ht="15.75" customHeight="1">
      <c r="D51306" s="199"/>
    </row>
    <row r="51308" spans="4:4" s="198" customFormat="1" ht="15.75" customHeight="1">
      <c r="D51308" s="199"/>
    </row>
    <row r="51310" spans="4:4" s="198" customFormat="1" ht="15.75" customHeight="1">
      <c r="D51310" s="199"/>
    </row>
    <row r="51312" spans="4:4" s="198" customFormat="1" ht="15.75" customHeight="1">
      <c r="D51312" s="199"/>
    </row>
    <row r="51314" spans="4:4" s="198" customFormat="1" ht="15.75" customHeight="1">
      <c r="D51314" s="199"/>
    </row>
    <row r="51316" spans="4:4" s="198" customFormat="1" ht="15.75" customHeight="1">
      <c r="D51316" s="199"/>
    </row>
    <row r="51318" spans="4:4" s="198" customFormat="1" ht="15.75" customHeight="1">
      <c r="D51318" s="199"/>
    </row>
    <row r="51320" spans="4:4" s="198" customFormat="1" ht="15.75" customHeight="1">
      <c r="D51320" s="199"/>
    </row>
    <row r="51322" spans="4:4" s="198" customFormat="1" ht="15.75" customHeight="1">
      <c r="D51322" s="199"/>
    </row>
    <row r="51324" spans="4:4" s="198" customFormat="1" ht="15.75" customHeight="1">
      <c r="D51324" s="199"/>
    </row>
    <row r="51326" spans="4:4" s="198" customFormat="1" ht="15.75" customHeight="1">
      <c r="D51326" s="199"/>
    </row>
    <row r="51328" spans="4:4" s="198" customFormat="1" ht="15.75" customHeight="1">
      <c r="D51328" s="199"/>
    </row>
    <row r="51330" spans="4:4" s="198" customFormat="1" ht="15.75" customHeight="1">
      <c r="D51330" s="199"/>
    </row>
    <row r="51332" spans="4:4" s="198" customFormat="1" ht="15.75" customHeight="1">
      <c r="D51332" s="199"/>
    </row>
    <row r="51334" spans="4:4" s="198" customFormat="1" ht="15.75" customHeight="1">
      <c r="D51334" s="199"/>
    </row>
    <row r="51336" spans="4:4" s="198" customFormat="1" ht="15.75" customHeight="1">
      <c r="D51336" s="199"/>
    </row>
    <row r="51338" spans="4:4" s="198" customFormat="1" ht="15.75" customHeight="1">
      <c r="D51338" s="199"/>
    </row>
    <row r="51340" spans="4:4" s="198" customFormat="1" ht="15.75" customHeight="1">
      <c r="D51340" s="199"/>
    </row>
    <row r="51342" spans="4:4" s="198" customFormat="1" ht="15.75" customHeight="1">
      <c r="D51342" s="199"/>
    </row>
    <row r="51344" spans="4:4" s="198" customFormat="1" ht="15.75" customHeight="1">
      <c r="D51344" s="199"/>
    </row>
    <row r="51346" spans="4:4" s="198" customFormat="1" ht="15.75" customHeight="1">
      <c r="D51346" s="199"/>
    </row>
    <row r="51348" spans="4:4" s="198" customFormat="1" ht="15.75" customHeight="1">
      <c r="D51348" s="199"/>
    </row>
    <row r="51350" spans="4:4" s="198" customFormat="1" ht="15.75" customHeight="1">
      <c r="D51350" s="199"/>
    </row>
    <row r="51352" spans="4:4" s="198" customFormat="1" ht="15.75" customHeight="1">
      <c r="D51352" s="199"/>
    </row>
    <row r="51354" spans="4:4" s="198" customFormat="1" ht="15.75" customHeight="1">
      <c r="D51354" s="199"/>
    </row>
    <row r="51356" spans="4:4" s="198" customFormat="1" ht="15.75" customHeight="1">
      <c r="D51356" s="199"/>
    </row>
    <row r="51358" spans="4:4" s="198" customFormat="1" ht="15.75" customHeight="1">
      <c r="D51358" s="199"/>
    </row>
    <row r="51360" spans="4:4" s="198" customFormat="1" ht="15.75" customHeight="1">
      <c r="D51360" s="199"/>
    </row>
    <row r="51362" spans="4:4" s="198" customFormat="1" ht="15.75" customHeight="1">
      <c r="D51362" s="199"/>
    </row>
    <row r="51364" spans="4:4" s="198" customFormat="1" ht="15.75" customHeight="1">
      <c r="D51364" s="199"/>
    </row>
    <row r="51366" spans="4:4" s="198" customFormat="1" ht="15.75" customHeight="1">
      <c r="D51366" s="199"/>
    </row>
    <row r="51368" spans="4:4" s="198" customFormat="1" ht="15.75" customHeight="1">
      <c r="D51368" s="199"/>
    </row>
    <row r="51370" spans="4:4" s="198" customFormat="1" ht="15.75" customHeight="1">
      <c r="D51370" s="199"/>
    </row>
    <row r="51372" spans="4:4" s="198" customFormat="1" ht="15.75" customHeight="1">
      <c r="D51372" s="199"/>
    </row>
    <row r="51374" spans="4:4" s="198" customFormat="1" ht="15.75" customHeight="1">
      <c r="D51374" s="199"/>
    </row>
    <row r="51376" spans="4:4" s="198" customFormat="1" ht="15.75" customHeight="1">
      <c r="D51376" s="199"/>
    </row>
    <row r="51378" spans="4:4" s="198" customFormat="1" ht="15.75" customHeight="1">
      <c r="D51378" s="199"/>
    </row>
    <row r="51380" spans="4:4" s="198" customFormat="1" ht="15.75" customHeight="1">
      <c r="D51380" s="199"/>
    </row>
    <row r="51382" spans="4:4" s="198" customFormat="1" ht="15.75" customHeight="1">
      <c r="D51382" s="199"/>
    </row>
    <row r="51384" spans="4:4" s="198" customFormat="1" ht="15.75" customHeight="1">
      <c r="D51384" s="199"/>
    </row>
    <row r="51386" spans="4:4" s="198" customFormat="1" ht="15.75" customHeight="1">
      <c r="D51386" s="199"/>
    </row>
    <row r="51388" spans="4:4" s="198" customFormat="1" ht="15.75" customHeight="1">
      <c r="D51388" s="199"/>
    </row>
    <row r="51390" spans="4:4" s="198" customFormat="1" ht="15.75" customHeight="1">
      <c r="D51390" s="199"/>
    </row>
    <row r="51392" spans="4:4" s="198" customFormat="1" ht="15.75" customHeight="1">
      <c r="D51392" s="199"/>
    </row>
    <row r="51394" spans="4:4" s="198" customFormat="1" ht="15.75" customHeight="1">
      <c r="D51394" s="199"/>
    </row>
    <row r="51396" spans="4:4" s="198" customFormat="1" ht="15.75" customHeight="1">
      <c r="D51396" s="199"/>
    </row>
    <row r="51398" spans="4:4" s="198" customFormat="1" ht="15.75" customHeight="1">
      <c r="D51398" s="199"/>
    </row>
    <row r="51400" spans="4:4" s="198" customFormat="1" ht="15.75" customHeight="1">
      <c r="D51400" s="199"/>
    </row>
    <row r="51402" spans="4:4" s="198" customFormat="1" ht="15.75" customHeight="1">
      <c r="D51402" s="199"/>
    </row>
    <row r="51404" spans="4:4" s="198" customFormat="1" ht="15.75" customHeight="1">
      <c r="D51404" s="199"/>
    </row>
    <row r="51406" spans="4:4" s="198" customFormat="1" ht="15.75" customHeight="1">
      <c r="D51406" s="199"/>
    </row>
    <row r="51408" spans="4:4" s="198" customFormat="1" ht="15.75" customHeight="1">
      <c r="D51408" s="199"/>
    </row>
    <row r="51410" spans="4:4" s="198" customFormat="1" ht="15.75" customHeight="1">
      <c r="D51410" s="199"/>
    </row>
    <row r="51412" spans="4:4" s="198" customFormat="1" ht="15.75" customHeight="1">
      <c r="D51412" s="199"/>
    </row>
    <row r="51414" spans="4:4" s="198" customFormat="1" ht="15.75" customHeight="1">
      <c r="D51414" s="199"/>
    </row>
    <row r="51416" spans="4:4" s="198" customFormat="1" ht="15.75" customHeight="1">
      <c r="D51416" s="199"/>
    </row>
    <row r="51418" spans="4:4" s="198" customFormat="1" ht="15.75" customHeight="1">
      <c r="D51418" s="199"/>
    </row>
    <row r="51420" spans="4:4" s="198" customFormat="1" ht="15.75" customHeight="1">
      <c r="D51420" s="199"/>
    </row>
    <row r="51422" spans="4:4" s="198" customFormat="1" ht="15.75" customHeight="1">
      <c r="D51422" s="199"/>
    </row>
    <row r="51424" spans="4:4" s="198" customFormat="1" ht="15.75" customHeight="1">
      <c r="D51424" s="199"/>
    </row>
    <row r="51426" spans="4:4" s="198" customFormat="1" ht="15.75" customHeight="1">
      <c r="D51426" s="199"/>
    </row>
    <row r="51428" spans="4:4" s="198" customFormat="1" ht="15.75" customHeight="1">
      <c r="D51428" s="199"/>
    </row>
    <row r="51430" spans="4:4" s="198" customFormat="1" ht="15.75" customHeight="1">
      <c r="D51430" s="199"/>
    </row>
    <row r="51432" spans="4:4" s="198" customFormat="1" ht="15.75" customHeight="1">
      <c r="D51432" s="199"/>
    </row>
    <row r="51434" spans="4:4" s="198" customFormat="1" ht="15.75" customHeight="1">
      <c r="D51434" s="199"/>
    </row>
    <row r="51436" spans="4:4" s="198" customFormat="1" ht="15.75" customHeight="1">
      <c r="D51436" s="199"/>
    </row>
    <row r="51438" spans="4:4" s="198" customFormat="1" ht="15.75" customHeight="1">
      <c r="D51438" s="199"/>
    </row>
    <row r="51440" spans="4:4" s="198" customFormat="1" ht="15.75" customHeight="1">
      <c r="D51440" s="199"/>
    </row>
    <row r="51442" spans="4:4" s="198" customFormat="1" ht="15.75" customHeight="1">
      <c r="D51442" s="199"/>
    </row>
    <row r="51444" spans="4:4" s="198" customFormat="1" ht="15.75" customHeight="1">
      <c r="D51444" s="199"/>
    </row>
    <row r="51446" spans="4:4" s="198" customFormat="1" ht="15.75" customHeight="1">
      <c r="D51446" s="199"/>
    </row>
    <row r="51448" spans="4:4" s="198" customFormat="1" ht="15.75" customHeight="1">
      <c r="D51448" s="199"/>
    </row>
    <row r="51450" spans="4:4" s="198" customFormat="1" ht="15.75" customHeight="1">
      <c r="D51450" s="199"/>
    </row>
    <row r="51452" spans="4:4" s="198" customFormat="1" ht="15.75" customHeight="1">
      <c r="D51452" s="199"/>
    </row>
    <row r="51454" spans="4:4" s="198" customFormat="1" ht="15.75" customHeight="1">
      <c r="D51454" s="199"/>
    </row>
    <row r="51456" spans="4:4" s="198" customFormat="1" ht="15.75" customHeight="1">
      <c r="D51456" s="199"/>
    </row>
    <row r="51458" spans="4:4" s="198" customFormat="1" ht="15.75" customHeight="1">
      <c r="D51458" s="199"/>
    </row>
    <row r="51460" spans="4:4" s="198" customFormat="1" ht="15.75" customHeight="1">
      <c r="D51460" s="199"/>
    </row>
    <row r="51462" spans="4:4" s="198" customFormat="1" ht="15.75" customHeight="1">
      <c r="D51462" s="199"/>
    </row>
    <row r="51464" spans="4:4" s="198" customFormat="1" ht="15.75" customHeight="1">
      <c r="D51464" s="199"/>
    </row>
    <row r="51466" spans="4:4" s="198" customFormat="1" ht="15.75" customHeight="1">
      <c r="D51466" s="199"/>
    </row>
    <row r="51468" spans="4:4" s="198" customFormat="1" ht="15.75" customHeight="1">
      <c r="D51468" s="199"/>
    </row>
    <row r="51470" spans="4:4" s="198" customFormat="1" ht="15.75" customHeight="1">
      <c r="D51470" s="199"/>
    </row>
    <row r="51472" spans="4:4" s="198" customFormat="1" ht="15.75" customHeight="1">
      <c r="D51472" s="199"/>
    </row>
    <row r="51474" spans="4:4" s="198" customFormat="1" ht="15.75" customHeight="1">
      <c r="D51474" s="199"/>
    </row>
    <row r="51476" spans="4:4" s="198" customFormat="1" ht="15.75" customHeight="1">
      <c r="D51476" s="199"/>
    </row>
    <row r="51478" spans="4:4" s="198" customFormat="1" ht="15.75" customHeight="1">
      <c r="D51478" s="199"/>
    </row>
    <row r="51480" spans="4:4" s="198" customFormat="1" ht="15.75" customHeight="1">
      <c r="D51480" s="199"/>
    </row>
    <row r="51482" spans="4:4" s="198" customFormat="1" ht="15.75" customHeight="1">
      <c r="D51482" s="199"/>
    </row>
    <row r="51484" spans="4:4" s="198" customFormat="1" ht="15.75" customHeight="1">
      <c r="D51484" s="199"/>
    </row>
    <row r="51486" spans="4:4" s="198" customFormat="1" ht="15.75" customHeight="1">
      <c r="D51486" s="199"/>
    </row>
    <row r="51488" spans="4:4" s="198" customFormat="1" ht="15.75" customHeight="1">
      <c r="D51488" s="199"/>
    </row>
    <row r="51490" spans="4:4" s="198" customFormat="1" ht="15.75" customHeight="1">
      <c r="D51490" s="199"/>
    </row>
    <row r="51492" spans="4:4" s="198" customFormat="1" ht="15.75" customHeight="1">
      <c r="D51492" s="199"/>
    </row>
    <row r="51494" spans="4:4" s="198" customFormat="1" ht="15.75" customHeight="1">
      <c r="D51494" s="199"/>
    </row>
    <row r="51496" spans="4:4" s="198" customFormat="1" ht="15.75" customHeight="1">
      <c r="D51496" s="199"/>
    </row>
    <row r="51498" spans="4:4" s="198" customFormat="1" ht="15.75" customHeight="1">
      <c r="D51498" s="199"/>
    </row>
    <row r="51500" spans="4:4" s="198" customFormat="1" ht="15.75" customHeight="1">
      <c r="D51500" s="199"/>
    </row>
    <row r="51502" spans="4:4" s="198" customFormat="1" ht="15.75" customHeight="1">
      <c r="D51502" s="199"/>
    </row>
    <row r="51504" spans="4:4" s="198" customFormat="1" ht="15.75" customHeight="1">
      <c r="D51504" s="199"/>
    </row>
    <row r="51506" spans="4:4" s="198" customFormat="1" ht="15.75" customHeight="1">
      <c r="D51506" s="199"/>
    </row>
    <row r="51508" spans="4:4" s="198" customFormat="1" ht="15.75" customHeight="1">
      <c r="D51508" s="199"/>
    </row>
    <row r="51510" spans="4:4" s="198" customFormat="1" ht="15.75" customHeight="1">
      <c r="D51510" s="199"/>
    </row>
    <row r="51512" spans="4:4" s="198" customFormat="1" ht="15.75" customHeight="1">
      <c r="D51512" s="199"/>
    </row>
    <row r="51514" spans="4:4" s="198" customFormat="1" ht="15.75" customHeight="1">
      <c r="D51514" s="199"/>
    </row>
    <row r="51516" spans="4:4" s="198" customFormat="1" ht="15.75" customHeight="1">
      <c r="D51516" s="199"/>
    </row>
    <row r="51518" spans="4:4" s="198" customFormat="1" ht="15.75" customHeight="1">
      <c r="D51518" s="199"/>
    </row>
    <row r="51520" spans="4:4" s="198" customFormat="1" ht="15.75" customHeight="1">
      <c r="D51520" s="199"/>
    </row>
    <row r="51522" spans="4:4" s="198" customFormat="1" ht="15.75" customHeight="1">
      <c r="D51522" s="199"/>
    </row>
    <row r="51524" spans="4:4" s="198" customFormat="1" ht="15.75" customHeight="1">
      <c r="D51524" s="199"/>
    </row>
    <row r="51526" spans="4:4" s="198" customFormat="1" ht="15.75" customHeight="1">
      <c r="D51526" s="199"/>
    </row>
    <row r="51528" spans="4:4" s="198" customFormat="1" ht="15.75" customHeight="1">
      <c r="D51528" s="199"/>
    </row>
    <row r="51530" spans="4:4" s="198" customFormat="1" ht="15.75" customHeight="1">
      <c r="D51530" s="199"/>
    </row>
    <row r="51532" spans="4:4" s="198" customFormat="1" ht="15.75" customHeight="1">
      <c r="D51532" s="199"/>
    </row>
    <row r="51534" spans="4:4" s="198" customFormat="1" ht="15.75" customHeight="1">
      <c r="D51534" s="199"/>
    </row>
    <row r="51536" spans="4:4" s="198" customFormat="1" ht="15.75" customHeight="1">
      <c r="D51536" s="199"/>
    </row>
    <row r="51538" spans="4:4" s="198" customFormat="1" ht="15.75" customHeight="1">
      <c r="D51538" s="199"/>
    </row>
    <row r="51540" spans="4:4" s="198" customFormat="1" ht="15.75" customHeight="1">
      <c r="D51540" s="199"/>
    </row>
    <row r="51542" spans="4:4" s="198" customFormat="1" ht="15.75" customHeight="1">
      <c r="D51542" s="199"/>
    </row>
    <row r="51544" spans="4:4" s="198" customFormat="1" ht="15.75" customHeight="1">
      <c r="D51544" s="199"/>
    </row>
    <row r="51546" spans="4:4" s="198" customFormat="1" ht="15.75" customHeight="1">
      <c r="D51546" s="199"/>
    </row>
    <row r="51548" spans="4:4" s="198" customFormat="1" ht="15.75" customHeight="1">
      <c r="D51548" s="199"/>
    </row>
    <row r="51550" spans="4:4" s="198" customFormat="1" ht="15.75" customHeight="1">
      <c r="D51550" s="199"/>
    </row>
    <row r="51552" spans="4:4" s="198" customFormat="1" ht="15.75" customHeight="1">
      <c r="D51552" s="199"/>
    </row>
    <row r="51554" spans="4:4" s="198" customFormat="1" ht="15.75" customHeight="1">
      <c r="D51554" s="199"/>
    </row>
    <row r="51556" spans="4:4" s="198" customFormat="1" ht="15.75" customHeight="1">
      <c r="D51556" s="199"/>
    </row>
    <row r="51558" spans="4:4" s="198" customFormat="1" ht="15.75" customHeight="1">
      <c r="D51558" s="199"/>
    </row>
    <row r="51560" spans="4:4" s="198" customFormat="1" ht="15.75" customHeight="1">
      <c r="D51560" s="199"/>
    </row>
    <row r="51562" spans="4:4" s="198" customFormat="1" ht="15.75" customHeight="1">
      <c r="D51562" s="199"/>
    </row>
    <row r="51564" spans="4:4" s="198" customFormat="1" ht="15.75" customHeight="1">
      <c r="D51564" s="199"/>
    </row>
    <row r="51566" spans="4:4" s="198" customFormat="1" ht="15.75" customHeight="1">
      <c r="D51566" s="199"/>
    </row>
    <row r="51568" spans="4:4" s="198" customFormat="1" ht="15.75" customHeight="1">
      <c r="D51568" s="199"/>
    </row>
    <row r="51570" spans="4:4" s="198" customFormat="1" ht="15.75" customHeight="1">
      <c r="D51570" s="199"/>
    </row>
    <row r="51572" spans="4:4" s="198" customFormat="1" ht="15.75" customHeight="1">
      <c r="D51572" s="199"/>
    </row>
    <row r="51574" spans="4:4" s="198" customFormat="1" ht="15.75" customHeight="1">
      <c r="D51574" s="199"/>
    </row>
    <row r="51576" spans="4:4" s="198" customFormat="1" ht="15.75" customHeight="1">
      <c r="D51576" s="199"/>
    </row>
    <row r="51578" spans="4:4" s="198" customFormat="1" ht="15.75" customHeight="1">
      <c r="D51578" s="199"/>
    </row>
    <row r="51580" spans="4:4" s="198" customFormat="1" ht="15.75" customHeight="1">
      <c r="D51580" s="199"/>
    </row>
    <row r="51582" spans="4:4" s="198" customFormat="1" ht="15.75" customHeight="1">
      <c r="D51582" s="199"/>
    </row>
    <row r="51584" spans="4:4" s="198" customFormat="1" ht="15.75" customHeight="1">
      <c r="D51584" s="199"/>
    </row>
    <row r="51586" spans="4:4" s="198" customFormat="1" ht="15.75" customHeight="1">
      <c r="D51586" s="199"/>
    </row>
    <row r="51588" spans="4:4" s="198" customFormat="1" ht="15.75" customHeight="1">
      <c r="D51588" s="199"/>
    </row>
    <row r="51590" spans="4:4" s="198" customFormat="1" ht="15.75" customHeight="1">
      <c r="D51590" s="199"/>
    </row>
    <row r="51592" spans="4:4" s="198" customFormat="1" ht="15.75" customHeight="1">
      <c r="D51592" s="199"/>
    </row>
    <row r="51594" spans="4:4" s="198" customFormat="1" ht="15.75" customHeight="1">
      <c r="D51594" s="199"/>
    </row>
    <row r="51596" spans="4:4" s="198" customFormat="1" ht="15.75" customHeight="1">
      <c r="D51596" s="199"/>
    </row>
    <row r="51598" spans="4:4" s="198" customFormat="1" ht="15.75" customHeight="1">
      <c r="D51598" s="199"/>
    </row>
    <row r="51600" spans="4:4" s="198" customFormat="1" ht="15.75" customHeight="1">
      <c r="D51600" s="199"/>
    </row>
    <row r="51602" spans="4:4" s="198" customFormat="1" ht="15.75" customHeight="1">
      <c r="D51602" s="199"/>
    </row>
    <row r="51604" spans="4:4" s="198" customFormat="1" ht="15.75" customHeight="1">
      <c r="D51604" s="199"/>
    </row>
    <row r="51606" spans="4:4" s="198" customFormat="1" ht="15.75" customHeight="1">
      <c r="D51606" s="199"/>
    </row>
    <row r="51608" spans="4:4" s="198" customFormat="1" ht="15.75" customHeight="1">
      <c r="D51608" s="199"/>
    </row>
    <row r="51610" spans="4:4" s="198" customFormat="1" ht="15.75" customHeight="1">
      <c r="D51610" s="199"/>
    </row>
    <row r="51612" spans="4:4" s="198" customFormat="1" ht="15.75" customHeight="1">
      <c r="D51612" s="199"/>
    </row>
    <row r="51614" spans="4:4" s="198" customFormat="1" ht="15.75" customHeight="1">
      <c r="D51614" s="199"/>
    </row>
    <row r="51616" spans="4:4" s="198" customFormat="1" ht="15.75" customHeight="1">
      <c r="D51616" s="199"/>
    </row>
    <row r="51618" spans="4:4" s="198" customFormat="1" ht="15.75" customHeight="1">
      <c r="D51618" s="199"/>
    </row>
    <row r="51620" spans="4:4" s="198" customFormat="1" ht="15.75" customHeight="1">
      <c r="D51620" s="199"/>
    </row>
    <row r="51622" spans="4:4" s="198" customFormat="1" ht="15.75" customHeight="1">
      <c r="D51622" s="199"/>
    </row>
    <row r="51624" spans="4:4" s="198" customFormat="1" ht="15.75" customHeight="1">
      <c r="D51624" s="199"/>
    </row>
    <row r="51626" spans="4:4" s="198" customFormat="1" ht="15.75" customHeight="1">
      <c r="D51626" s="199"/>
    </row>
    <row r="51628" spans="4:4" s="198" customFormat="1" ht="15.75" customHeight="1">
      <c r="D51628" s="199"/>
    </row>
    <row r="51630" spans="4:4" s="198" customFormat="1" ht="15.75" customHeight="1">
      <c r="D51630" s="199"/>
    </row>
    <row r="51632" spans="4:4" s="198" customFormat="1" ht="15.75" customHeight="1">
      <c r="D51632" s="199"/>
    </row>
    <row r="51634" spans="4:4" s="198" customFormat="1" ht="15.75" customHeight="1">
      <c r="D51634" s="199"/>
    </row>
    <row r="51636" spans="4:4" s="198" customFormat="1" ht="15.75" customHeight="1">
      <c r="D51636" s="199"/>
    </row>
    <row r="51638" spans="4:4" s="198" customFormat="1" ht="15.75" customHeight="1">
      <c r="D51638" s="199"/>
    </row>
    <row r="51640" spans="4:4" s="198" customFormat="1" ht="15.75" customHeight="1">
      <c r="D51640" s="199"/>
    </row>
    <row r="51642" spans="4:4" s="198" customFormat="1" ht="15.75" customHeight="1">
      <c r="D51642" s="199"/>
    </row>
    <row r="51644" spans="4:4" s="198" customFormat="1" ht="15.75" customHeight="1">
      <c r="D51644" s="199"/>
    </row>
    <row r="51646" spans="4:4" s="198" customFormat="1" ht="15.75" customHeight="1">
      <c r="D51646" s="199"/>
    </row>
    <row r="51648" spans="4:4" s="198" customFormat="1" ht="15.75" customHeight="1">
      <c r="D51648" s="199"/>
    </row>
    <row r="51650" spans="4:4" s="198" customFormat="1" ht="15.75" customHeight="1">
      <c r="D51650" s="199"/>
    </row>
    <row r="51652" spans="4:4" s="198" customFormat="1" ht="15.75" customHeight="1">
      <c r="D51652" s="199"/>
    </row>
    <row r="51654" spans="4:4" s="198" customFormat="1" ht="15.75" customHeight="1">
      <c r="D51654" s="199"/>
    </row>
    <row r="51656" spans="4:4" s="198" customFormat="1" ht="15.75" customHeight="1">
      <c r="D51656" s="199"/>
    </row>
    <row r="51658" spans="4:4" s="198" customFormat="1" ht="15.75" customHeight="1">
      <c r="D51658" s="199"/>
    </row>
    <row r="51660" spans="4:4" s="198" customFormat="1" ht="15.75" customHeight="1">
      <c r="D51660" s="199"/>
    </row>
    <row r="51662" spans="4:4" s="198" customFormat="1" ht="15.75" customHeight="1">
      <c r="D51662" s="199"/>
    </row>
    <row r="51664" spans="4:4" s="198" customFormat="1" ht="15.75" customHeight="1">
      <c r="D51664" s="199"/>
    </row>
    <row r="51666" spans="4:4" s="198" customFormat="1" ht="15.75" customHeight="1">
      <c r="D51666" s="199"/>
    </row>
    <row r="51668" spans="4:4" s="198" customFormat="1" ht="15.75" customHeight="1">
      <c r="D51668" s="199"/>
    </row>
    <row r="51670" spans="4:4" s="198" customFormat="1" ht="15.75" customHeight="1">
      <c r="D51670" s="199"/>
    </row>
    <row r="51672" spans="4:4" s="198" customFormat="1" ht="15.75" customHeight="1">
      <c r="D51672" s="199"/>
    </row>
    <row r="51674" spans="4:4" s="198" customFormat="1" ht="15.75" customHeight="1">
      <c r="D51674" s="199"/>
    </row>
    <row r="51676" spans="4:4" s="198" customFormat="1" ht="15.75" customHeight="1">
      <c r="D51676" s="199"/>
    </row>
    <row r="51678" spans="4:4" s="198" customFormat="1" ht="15.75" customHeight="1">
      <c r="D51678" s="199"/>
    </row>
    <row r="51680" spans="4:4" s="198" customFormat="1" ht="15.75" customHeight="1">
      <c r="D51680" s="199"/>
    </row>
    <row r="51682" spans="4:4" s="198" customFormat="1" ht="15.75" customHeight="1">
      <c r="D51682" s="199"/>
    </row>
    <row r="51684" spans="4:4" s="198" customFormat="1" ht="15.75" customHeight="1">
      <c r="D51684" s="199"/>
    </row>
    <row r="51686" spans="4:4" s="198" customFormat="1" ht="15.75" customHeight="1">
      <c r="D51686" s="199"/>
    </row>
    <row r="51688" spans="4:4" s="198" customFormat="1" ht="15.75" customHeight="1">
      <c r="D51688" s="199"/>
    </row>
    <row r="51690" spans="4:4" s="198" customFormat="1" ht="15.75" customHeight="1">
      <c r="D51690" s="199"/>
    </row>
    <row r="51692" spans="4:4" s="198" customFormat="1" ht="15.75" customHeight="1">
      <c r="D51692" s="199"/>
    </row>
    <row r="51694" spans="4:4" s="198" customFormat="1" ht="15.75" customHeight="1">
      <c r="D51694" s="199"/>
    </row>
    <row r="51696" spans="4:4" s="198" customFormat="1" ht="15.75" customHeight="1">
      <c r="D51696" s="199"/>
    </row>
    <row r="51698" spans="4:4" s="198" customFormat="1" ht="15.75" customHeight="1">
      <c r="D51698" s="199"/>
    </row>
    <row r="51700" spans="4:4" s="198" customFormat="1" ht="15.75" customHeight="1">
      <c r="D51700" s="199"/>
    </row>
    <row r="51702" spans="4:4" s="198" customFormat="1" ht="15.75" customHeight="1">
      <c r="D51702" s="199"/>
    </row>
    <row r="51704" spans="4:4" s="198" customFormat="1" ht="15.75" customHeight="1">
      <c r="D51704" s="199"/>
    </row>
    <row r="51706" spans="4:4" s="198" customFormat="1" ht="15.75" customHeight="1">
      <c r="D51706" s="199"/>
    </row>
    <row r="51708" spans="4:4" s="198" customFormat="1" ht="15.75" customHeight="1">
      <c r="D51708" s="199"/>
    </row>
    <row r="51710" spans="4:4" s="198" customFormat="1" ht="15.75" customHeight="1">
      <c r="D51710" s="199"/>
    </row>
    <row r="51712" spans="4:4" s="198" customFormat="1" ht="15.75" customHeight="1">
      <c r="D51712" s="199"/>
    </row>
    <row r="51714" spans="4:4" s="198" customFormat="1" ht="15.75" customHeight="1">
      <c r="D51714" s="199"/>
    </row>
    <row r="51716" spans="4:4" s="198" customFormat="1" ht="15.75" customHeight="1">
      <c r="D51716" s="199"/>
    </row>
    <row r="51718" spans="4:4" s="198" customFormat="1" ht="15.75" customHeight="1">
      <c r="D51718" s="199"/>
    </row>
    <row r="51720" spans="4:4" s="198" customFormat="1" ht="15.75" customHeight="1">
      <c r="D51720" s="199"/>
    </row>
    <row r="51722" spans="4:4" s="198" customFormat="1" ht="15.75" customHeight="1">
      <c r="D51722" s="199"/>
    </row>
    <row r="51724" spans="4:4" s="198" customFormat="1" ht="15.75" customHeight="1">
      <c r="D51724" s="199"/>
    </row>
    <row r="51726" spans="4:4" s="198" customFormat="1" ht="15.75" customHeight="1">
      <c r="D51726" s="199"/>
    </row>
    <row r="51728" spans="4:4" s="198" customFormat="1" ht="15.75" customHeight="1">
      <c r="D51728" s="199"/>
    </row>
    <row r="51730" spans="4:4" s="198" customFormat="1" ht="15.75" customHeight="1">
      <c r="D51730" s="199"/>
    </row>
    <row r="51732" spans="4:4" s="198" customFormat="1" ht="15.75" customHeight="1">
      <c r="D51732" s="199"/>
    </row>
    <row r="51734" spans="4:4" s="198" customFormat="1" ht="15.75" customHeight="1">
      <c r="D51734" s="199"/>
    </row>
    <row r="51736" spans="4:4" s="198" customFormat="1" ht="15.75" customHeight="1">
      <c r="D51736" s="199"/>
    </row>
    <row r="51738" spans="4:4" s="198" customFormat="1" ht="15.75" customHeight="1">
      <c r="D51738" s="199"/>
    </row>
    <row r="51740" spans="4:4" s="198" customFormat="1" ht="15.75" customHeight="1">
      <c r="D51740" s="199"/>
    </row>
    <row r="51742" spans="4:4" s="198" customFormat="1" ht="15.75" customHeight="1">
      <c r="D51742" s="199"/>
    </row>
    <row r="51744" spans="4:4" s="198" customFormat="1" ht="15.75" customHeight="1">
      <c r="D51744" s="199"/>
    </row>
    <row r="51746" spans="4:4" s="198" customFormat="1" ht="15.75" customHeight="1">
      <c r="D51746" s="199"/>
    </row>
    <row r="51748" spans="4:4" s="198" customFormat="1" ht="15.75" customHeight="1">
      <c r="D51748" s="199"/>
    </row>
    <row r="51750" spans="4:4" s="198" customFormat="1" ht="15.75" customHeight="1">
      <c r="D51750" s="199"/>
    </row>
    <row r="51752" spans="4:4" s="198" customFormat="1" ht="15.75" customHeight="1">
      <c r="D51752" s="199"/>
    </row>
    <row r="51754" spans="4:4" s="198" customFormat="1" ht="15.75" customHeight="1">
      <c r="D51754" s="199"/>
    </row>
    <row r="51756" spans="4:4" s="198" customFormat="1" ht="15.75" customHeight="1">
      <c r="D51756" s="199"/>
    </row>
    <row r="51758" spans="4:4" s="198" customFormat="1" ht="15.75" customHeight="1">
      <c r="D51758" s="199"/>
    </row>
    <row r="51760" spans="4:4" s="198" customFormat="1" ht="15.75" customHeight="1">
      <c r="D51760" s="199"/>
    </row>
    <row r="51762" spans="4:4" s="198" customFormat="1" ht="15.75" customHeight="1">
      <c r="D51762" s="199"/>
    </row>
    <row r="51764" spans="4:4" s="198" customFormat="1" ht="15.75" customHeight="1">
      <c r="D51764" s="199"/>
    </row>
    <row r="51766" spans="4:4" s="198" customFormat="1" ht="15.75" customHeight="1">
      <c r="D51766" s="199"/>
    </row>
    <row r="51768" spans="4:4" s="198" customFormat="1" ht="15.75" customHeight="1">
      <c r="D51768" s="199"/>
    </row>
    <row r="51770" spans="4:4" s="198" customFormat="1" ht="15.75" customHeight="1">
      <c r="D51770" s="199"/>
    </row>
    <row r="51772" spans="4:4" s="198" customFormat="1" ht="15.75" customHeight="1">
      <c r="D51772" s="199"/>
    </row>
    <row r="51774" spans="4:4" s="198" customFormat="1" ht="15.75" customHeight="1">
      <c r="D51774" s="199"/>
    </row>
    <row r="51776" spans="4:4" s="198" customFormat="1" ht="15.75" customHeight="1">
      <c r="D51776" s="199"/>
    </row>
    <row r="51778" spans="4:4" s="198" customFormat="1" ht="15.75" customHeight="1">
      <c r="D51778" s="199"/>
    </row>
    <row r="51780" spans="4:4" s="198" customFormat="1" ht="15.75" customHeight="1">
      <c r="D51780" s="199"/>
    </row>
    <row r="51782" spans="4:4" s="198" customFormat="1" ht="15.75" customHeight="1">
      <c r="D51782" s="199"/>
    </row>
    <row r="51784" spans="4:4" s="198" customFormat="1" ht="15.75" customHeight="1">
      <c r="D51784" s="199"/>
    </row>
    <row r="51786" spans="4:4" s="198" customFormat="1" ht="15.75" customHeight="1">
      <c r="D51786" s="199"/>
    </row>
    <row r="51788" spans="4:4" s="198" customFormat="1" ht="15.75" customHeight="1">
      <c r="D51788" s="199"/>
    </row>
    <row r="51790" spans="4:4" s="198" customFormat="1" ht="15.75" customHeight="1">
      <c r="D51790" s="199"/>
    </row>
    <row r="51792" spans="4:4" s="198" customFormat="1" ht="15.75" customHeight="1">
      <c r="D51792" s="199"/>
    </row>
    <row r="51794" spans="4:4" s="198" customFormat="1" ht="15.75" customHeight="1">
      <c r="D51794" s="199"/>
    </row>
    <row r="51796" spans="4:4" s="198" customFormat="1" ht="15.75" customHeight="1">
      <c r="D51796" s="199"/>
    </row>
    <row r="51798" spans="4:4" s="198" customFormat="1" ht="15.75" customHeight="1">
      <c r="D51798" s="199"/>
    </row>
    <row r="51800" spans="4:4" s="198" customFormat="1" ht="15.75" customHeight="1">
      <c r="D51800" s="199"/>
    </row>
    <row r="51802" spans="4:4" s="198" customFormat="1" ht="15.75" customHeight="1">
      <c r="D51802" s="199"/>
    </row>
    <row r="51804" spans="4:4" s="198" customFormat="1" ht="15.75" customHeight="1">
      <c r="D51804" s="199"/>
    </row>
    <row r="51806" spans="4:4" s="198" customFormat="1" ht="15.75" customHeight="1">
      <c r="D51806" s="199"/>
    </row>
    <row r="51808" spans="4:4" s="198" customFormat="1" ht="15.75" customHeight="1">
      <c r="D51808" s="199"/>
    </row>
    <row r="51810" spans="4:4" s="198" customFormat="1" ht="15.75" customHeight="1">
      <c r="D51810" s="199"/>
    </row>
    <row r="51812" spans="4:4" s="198" customFormat="1" ht="15.75" customHeight="1">
      <c r="D51812" s="199"/>
    </row>
    <row r="51814" spans="4:4" s="198" customFormat="1" ht="15.75" customHeight="1">
      <c r="D51814" s="199"/>
    </row>
    <row r="51816" spans="4:4" s="198" customFormat="1" ht="15.75" customHeight="1">
      <c r="D51816" s="199"/>
    </row>
    <row r="51818" spans="4:4" s="198" customFormat="1" ht="15.75" customHeight="1">
      <c r="D51818" s="199"/>
    </row>
    <row r="51820" spans="4:4" s="198" customFormat="1" ht="15.75" customHeight="1">
      <c r="D51820" s="199"/>
    </row>
    <row r="51822" spans="4:4" s="198" customFormat="1" ht="15.75" customHeight="1">
      <c r="D51822" s="199"/>
    </row>
    <row r="51824" spans="4:4" s="198" customFormat="1" ht="15.75" customHeight="1">
      <c r="D51824" s="199"/>
    </row>
    <row r="51826" spans="4:4" s="198" customFormat="1" ht="15.75" customHeight="1">
      <c r="D51826" s="199"/>
    </row>
    <row r="51828" spans="4:4" s="198" customFormat="1" ht="15.75" customHeight="1">
      <c r="D51828" s="199"/>
    </row>
    <row r="51830" spans="4:4" s="198" customFormat="1" ht="15.75" customHeight="1">
      <c r="D51830" s="199"/>
    </row>
    <row r="51832" spans="4:4" s="198" customFormat="1" ht="15.75" customHeight="1">
      <c r="D51832" s="199"/>
    </row>
    <row r="51834" spans="4:4" s="198" customFormat="1" ht="15.75" customHeight="1">
      <c r="D51834" s="199"/>
    </row>
    <row r="51836" spans="4:4" s="198" customFormat="1" ht="15.75" customHeight="1">
      <c r="D51836" s="199"/>
    </row>
    <row r="51838" spans="4:4" s="198" customFormat="1" ht="15.75" customHeight="1">
      <c r="D51838" s="199"/>
    </row>
    <row r="51840" spans="4:4" s="198" customFormat="1" ht="15.75" customHeight="1">
      <c r="D51840" s="199"/>
    </row>
    <row r="51842" spans="4:4" s="198" customFormat="1" ht="15.75" customHeight="1">
      <c r="D51842" s="199"/>
    </row>
    <row r="51844" spans="4:4" s="198" customFormat="1" ht="15.75" customHeight="1">
      <c r="D51844" s="199"/>
    </row>
    <row r="51846" spans="4:4" s="198" customFormat="1" ht="15.75" customHeight="1">
      <c r="D51846" s="199"/>
    </row>
    <row r="51848" spans="4:4" s="198" customFormat="1" ht="15.75" customHeight="1">
      <c r="D51848" s="199"/>
    </row>
    <row r="51850" spans="4:4" s="198" customFormat="1" ht="15.75" customHeight="1">
      <c r="D51850" s="199"/>
    </row>
    <row r="51852" spans="4:4" s="198" customFormat="1" ht="15.75" customHeight="1">
      <c r="D51852" s="199"/>
    </row>
    <row r="51854" spans="4:4" s="198" customFormat="1" ht="15.75" customHeight="1">
      <c r="D51854" s="199"/>
    </row>
    <row r="51856" spans="4:4" s="198" customFormat="1" ht="15.75" customHeight="1">
      <c r="D51856" s="199"/>
    </row>
    <row r="51858" spans="4:4" s="198" customFormat="1" ht="15.75" customHeight="1">
      <c r="D51858" s="199"/>
    </row>
    <row r="51860" spans="4:4" s="198" customFormat="1" ht="15.75" customHeight="1">
      <c r="D51860" s="199"/>
    </row>
    <row r="51862" spans="4:4" s="198" customFormat="1" ht="15.75" customHeight="1">
      <c r="D51862" s="199"/>
    </row>
    <row r="51864" spans="4:4" s="198" customFormat="1" ht="15.75" customHeight="1">
      <c r="D51864" s="199"/>
    </row>
    <row r="51866" spans="4:4" s="198" customFormat="1" ht="15.75" customHeight="1">
      <c r="D51866" s="199"/>
    </row>
    <row r="51868" spans="4:4" s="198" customFormat="1" ht="15.75" customHeight="1">
      <c r="D51868" s="199"/>
    </row>
    <row r="51870" spans="4:4" s="198" customFormat="1" ht="15.75" customHeight="1">
      <c r="D51870" s="199"/>
    </row>
    <row r="51872" spans="4:4" s="198" customFormat="1" ht="15.75" customHeight="1">
      <c r="D51872" s="199"/>
    </row>
    <row r="51874" spans="4:4" s="198" customFormat="1" ht="15.75" customHeight="1">
      <c r="D51874" s="199"/>
    </row>
    <row r="51876" spans="4:4" s="198" customFormat="1" ht="15.75" customHeight="1">
      <c r="D51876" s="199"/>
    </row>
    <row r="51878" spans="4:4" s="198" customFormat="1" ht="15.75" customHeight="1">
      <c r="D51878" s="199"/>
    </row>
    <row r="51880" spans="4:4" s="198" customFormat="1" ht="15.75" customHeight="1">
      <c r="D51880" s="199"/>
    </row>
    <row r="51882" spans="4:4" s="198" customFormat="1" ht="15.75" customHeight="1">
      <c r="D51882" s="199"/>
    </row>
    <row r="51884" spans="4:4" s="198" customFormat="1" ht="15.75" customHeight="1">
      <c r="D51884" s="199"/>
    </row>
    <row r="51886" spans="4:4" s="198" customFormat="1" ht="15.75" customHeight="1">
      <c r="D51886" s="199"/>
    </row>
    <row r="51888" spans="4:4" s="198" customFormat="1" ht="15.75" customHeight="1">
      <c r="D51888" s="199"/>
    </row>
    <row r="51890" spans="4:4" s="198" customFormat="1" ht="15.75" customHeight="1">
      <c r="D51890" s="199"/>
    </row>
    <row r="51892" spans="4:4" s="198" customFormat="1" ht="15.75" customHeight="1">
      <c r="D51892" s="199"/>
    </row>
    <row r="51894" spans="4:4" s="198" customFormat="1" ht="15.75" customHeight="1">
      <c r="D51894" s="199"/>
    </row>
    <row r="51896" spans="4:4" s="198" customFormat="1" ht="15.75" customHeight="1">
      <c r="D51896" s="199"/>
    </row>
    <row r="51898" spans="4:4" s="198" customFormat="1" ht="15.75" customHeight="1">
      <c r="D51898" s="199"/>
    </row>
    <row r="51900" spans="4:4" s="198" customFormat="1" ht="15.75" customHeight="1">
      <c r="D51900" s="199"/>
    </row>
    <row r="51902" spans="4:4" s="198" customFormat="1" ht="15.75" customHeight="1">
      <c r="D51902" s="199"/>
    </row>
    <row r="51904" spans="4:4" s="198" customFormat="1" ht="15.75" customHeight="1">
      <c r="D51904" s="199"/>
    </row>
    <row r="51906" spans="4:4" s="198" customFormat="1" ht="15.75" customHeight="1">
      <c r="D51906" s="199"/>
    </row>
    <row r="51908" spans="4:4" s="198" customFormat="1" ht="15.75" customHeight="1">
      <c r="D51908" s="199"/>
    </row>
    <row r="51910" spans="4:4" s="198" customFormat="1" ht="15.75" customHeight="1">
      <c r="D51910" s="199"/>
    </row>
    <row r="51912" spans="4:4" s="198" customFormat="1" ht="15.75" customHeight="1">
      <c r="D51912" s="199"/>
    </row>
    <row r="51914" spans="4:4" s="198" customFormat="1" ht="15.75" customHeight="1">
      <c r="D51914" s="199"/>
    </row>
    <row r="51916" spans="4:4" s="198" customFormat="1" ht="15.75" customHeight="1">
      <c r="D51916" s="199"/>
    </row>
    <row r="51918" spans="4:4" s="198" customFormat="1" ht="15.75" customHeight="1">
      <c r="D51918" s="199"/>
    </row>
    <row r="51920" spans="4:4" s="198" customFormat="1" ht="15.75" customHeight="1">
      <c r="D51920" s="199"/>
    </row>
    <row r="51922" spans="4:4" s="198" customFormat="1" ht="15.75" customHeight="1">
      <c r="D51922" s="199"/>
    </row>
    <row r="51924" spans="4:4" s="198" customFormat="1" ht="15.75" customHeight="1">
      <c r="D51924" s="199"/>
    </row>
    <row r="51926" spans="4:4" s="198" customFormat="1" ht="15.75" customHeight="1">
      <c r="D51926" s="199"/>
    </row>
    <row r="51928" spans="4:4" s="198" customFormat="1" ht="15.75" customHeight="1">
      <c r="D51928" s="199"/>
    </row>
    <row r="51930" spans="4:4" s="198" customFormat="1" ht="15.75" customHeight="1">
      <c r="D51930" s="199"/>
    </row>
    <row r="51932" spans="4:4" s="198" customFormat="1" ht="15.75" customHeight="1">
      <c r="D51932" s="199"/>
    </row>
    <row r="51934" spans="4:4" s="198" customFormat="1" ht="15.75" customHeight="1">
      <c r="D51934" s="199"/>
    </row>
    <row r="51936" spans="4:4" s="198" customFormat="1" ht="15.75" customHeight="1">
      <c r="D51936" s="199"/>
    </row>
    <row r="51938" spans="4:4" s="198" customFormat="1" ht="15.75" customHeight="1">
      <c r="D51938" s="199"/>
    </row>
    <row r="51940" spans="4:4" s="198" customFormat="1" ht="15.75" customHeight="1">
      <c r="D51940" s="199"/>
    </row>
    <row r="51942" spans="4:4" s="198" customFormat="1" ht="15.75" customHeight="1">
      <c r="D51942" s="199"/>
    </row>
    <row r="51944" spans="4:4" s="198" customFormat="1" ht="15.75" customHeight="1">
      <c r="D51944" s="199"/>
    </row>
    <row r="51946" spans="4:4" s="198" customFormat="1" ht="15.75" customHeight="1">
      <c r="D51946" s="199"/>
    </row>
    <row r="51948" spans="4:4" s="198" customFormat="1" ht="15.75" customHeight="1">
      <c r="D51948" s="199"/>
    </row>
    <row r="51950" spans="4:4" s="198" customFormat="1" ht="15.75" customHeight="1">
      <c r="D51950" s="199"/>
    </row>
    <row r="51952" spans="4:4" s="198" customFormat="1" ht="15.75" customHeight="1">
      <c r="D51952" s="199"/>
    </row>
    <row r="51954" spans="4:4" s="198" customFormat="1" ht="15.75" customHeight="1">
      <c r="D51954" s="199"/>
    </row>
    <row r="51956" spans="4:4" s="198" customFormat="1" ht="15.75" customHeight="1">
      <c r="D51956" s="199"/>
    </row>
    <row r="51958" spans="4:4" s="198" customFormat="1" ht="15.75" customHeight="1">
      <c r="D51958" s="199"/>
    </row>
    <row r="51960" spans="4:4" s="198" customFormat="1" ht="15.75" customHeight="1">
      <c r="D51960" s="199"/>
    </row>
    <row r="51962" spans="4:4" s="198" customFormat="1" ht="15.75" customHeight="1">
      <c r="D51962" s="199"/>
    </row>
    <row r="51964" spans="4:4" s="198" customFormat="1" ht="15.75" customHeight="1">
      <c r="D51964" s="199"/>
    </row>
    <row r="51966" spans="4:4" s="198" customFormat="1" ht="15.75" customHeight="1">
      <c r="D51966" s="199"/>
    </row>
    <row r="51968" spans="4:4" s="198" customFormat="1" ht="15.75" customHeight="1">
      <c r="D51968" s="199"/>
    </row>
    <row r="51970" spans="4:4" s="198" customFormat="1" ht="15.75" customHeight="1">
      <c r="D51970" s="199"/>
    </row>
    <row r="51972" spans="4:4" s="198" customFormat="1" ht="15.75" customHeight="1">
      <c r="D51972" s="199"/>
    </row>
    <row r="51974" spans="4:4" s="198" customFormat="1" ht="15.75" customHeight="1">
      <c r="D51974" s="199"/>
    </row>
    <row r="51976" spans="4:4" s="198" customFormat="1" ht="15.75" customHeight="1">
      <c r="D51976" s="199"/>
    </row>
    <row r="51978" spans="4:4" s="198" customFormat="1" ht="15.75" customHeight="1">
      <c r="D51978" s="199"/>
    </row>
    <row r="51980" spans="4:4" s="198" customFormat="1" ht="15.75" customHeight="1">
      <c r="D51980" s="199"/>
    </row>
    <row r="51982" spans="4:4" s="198" customFormat="1" ht="15.75" customHeight="1">
      <c r="D51982" s="199"/>
    </row>
    <row r="51984" spans="4:4" s="198" customFormat="1" ht="15.75" customHeight="1">
      <c r="D51984" s="199"/>
    </row>
    <row r="51986" spans="4:4" s="198" customFormat="1" ht="15.75" customHeight="1">
      <c r="D51986" s="199"/>
    </row>
    <row r="51988" spans="4:4" s="198" customFormat="1" ht="15.75" customHeight="1">
      <c r="D51988" s="199"/>
    </row>
    <row r="51990" spans="4:4" s="198" customFormat="1" ht="15.75" customHeight="1">
      <c r="D51990" s="199"/>
    </row>
    <row r="51992" spans="4:4" s="198" customFormat="1" ht="15.75" customHeight="1">
      <c r="D51992" s="199"/>
    </row>
    <row r="51994" spans="4:4" s="198" customFormat="1" ht="15.75" customHeight="1">
      <c r="D51994" s="199"/>
    </row>
    <row r="51996" spans="4:4" s="198" customFormat="1" ht="15.75" customHeight="1">
      <c r="D51996" s="199"/>
    </row>
    <row r="51998" spans="4:4" s="198" customFormat="1" ht="15.75" customHeight="1">
      <c r="D51998" s="199"/>
    </row>
    <row r="52000" spans="4:4" s="198" customFormat="1" ht="15.75" customHeight="1">
      <c r="D52000" s="199"/>
    </row>
    <row r="52002" spans="4:4" s="198" customFormat="1" ht="15.75" customHeight="1">
      <c r="D52002" s="199"/>
    </row>
    <row r="52004" spans="4:4" s="198" customFormat="1" ht="15.75" customHeight="1">
      <c r="D52004" s="199"/>
    </row>
    <row r="52006" spans="4:4" s="198" customFormat="1" ht="15.75" customHeight="1">
      <c r="D52006" s="199"/>
    </row>
    <row r="52008" spans="4:4" s="198" customFormat="1" ht="15.75" customHeight="1">
      <c r="D52008" s="199"/>
    </row>
    <row r="52010" spans="4:4" s="198" customFormat="1" ht="15.75" customHeight="1">
      <c r="D52010" s="199"/>
    </row>
    <row r="52012" spans="4:4" s="198" customFormat="1" ht="15.75" customHeight="1">
      <c r="D52012" s="199"/>
    </row>
    <row r="52014" spans="4:4" s="198" customFormat="1" ht="15.75" customHeight="1">
      <c r="D52014" s="199"/>
    </row>
    <row r="52016" spans="4:4" s="198" customFormat="1" ht="15.75" customHeight="1">
      <c r="D52016" s="199"/>
    </row>
    <row r="52018" spans="4:4" s="198" customFormat="1" ht="15.75" customHeight="1">
      <c r="D52018" s="199"/>
    </row>
    <row r="52020" spans="4:4" s="198" customFormat="1" ht="15.75" customHeight="1">
      <c r="D52020" s="199"/>
    </row>
    <row r="52022" spans="4:4" s="198" customFormat="1" ht="15.75" customHeight="1">
      <c r="D52022" s="199"/>
    </row>
    <row r="52024" spans="4:4" s="198" customFormat="1" ht="15.75" customHeight="1">
      <c r="D52024" s="199"/>
    </row>
    <row r="52026" spans="4:4" s="198" customFormat="1" ht="15.75" customHeight="1">
      <c r="D52026" s="199"/>
    </row>
    <row r="52028" spans="4:4" s="198" customFormat="1" ht="15.75" customHeight="1">
      <c r="D52028" s="199"/>
    </row>
    <row r="52030" spans="4:4" s="198" customFormat="1" ht="15.75" customHeight="1">
      <c r="D52030" s="199"/>
    </row>
    <row r="52032" spans="4:4" s="198" customFormat="1" ht="15.75" customHeight="1">
      <c r="D52032" s="199"/>
    </row>
    <row r="52034" spans="4:4" s="198" customFormat="1" ht="15.75" customHeight="1">
      <c r="D52034" s="199"/>
    </row>
    <row r="52036" spans="4:4" s="198" customFormat="1" ht="15.75" customHeight="1">
      <c r="D52036" s="199"/>
    </row>
    <row r="52038" spans="4:4" s="198" customFormat="1" ht="15.75" customHeight="1">
      <c r="D52038" s="199"/>
    </row>
    <row r="52040" spans="4:4" s="198" customFormat="1" ht="15.75" customHeight="1">
      <c r="D52040" s="199"/>
    </row>
    <row r="52042" spans="4:4" s="198" customFormat="1" ht="15.75" customHeight="1">
      <c r="D52042" s="199"/>
    </row>
    <row r="52044" spans="4:4" s="198" customFormat="1" ht="15.75" customHeight="1">
      <c r="D52044" s="199"/>
    </row>
    <row r="52046" spans="4:4" s="198" customFormat="1" ht="15.75" customHeight="1">
      <c r="D52046" s="199"/>
    </row>
    <row r="52048" spans="4:4" s="198" customFormat="1" ht="15.75" customHeight="1">
      <c r="D52048" s="199"/>
    </row>
    <row r="52050" spans="4:4" s="198" customFormat="1" ht="15.75" customHeight="1">
      <c r="D52050" s="199"/>
    </row>
    <row r="52052" spans="4:4" s="198" customFormat="1" ht="15.75" customHeight="1">
      <c r="D52052" s="199"/>
    </row>
    <row r="52054" spans="4:4" s="198" customFormat="1" ht="15.75" customHeight="1">
      <c r="D52054" s="199"/>
    </row>
    <row r="52056" spans="4:4" s="198" customFormat="1" ht="15.75" customHeight="1">
      <c r="D52056" s="199"/>
    </row>
    <row r="52058" spans="4:4" s="198" customFormat="1" ht="15.75" customHeight="1">
      <c r="D52058" s="199"/>
    </row>
    <row r="52060" spans="4:4" s="198" customFormat="1" ht="15.75" customHeight="1">
      <c r="D52060" s="199"/>
    </row>
    <row r="52062" spans="4:4" s="198" customFormat="1" ht="15.75" customHeight="1">
      <c r="D52062" s="199"/>
    </row>
    <row r="52064" spans="4:4" s="198" customFormat="1" ht="15.75" customHeight="1">
      <c r="D52064" s="199"/>
    </row>
    <row r="52066" spans="4:4" s="198" customFormat="1" ht="15.75" customHeight="1">
      <c r="D52066" s="199"/>
    </row>
    <row r="52068" spans="4:4" s="198" customFormat="1" ht="15.75" customHeight="1">
      <c r="D52068" s="199"/>
    </row>
    <row r="52070" spans="4:4" s="198" customFormat="1" ht="15.75" customHeight="1">
      <c r="D52070" s="199"/>
    </row>
    <row r="52072" spans="4:4" s="198" customFormat="1" ht="15.75" customHeight="1">
      <c r="D52072" s="199"/>
    </row>
    <row r="52074" spans="4:4" s="198" customFormat="1" ht="15.75" customHeight="1">
      <c r="D52074" s="199"/>
    </row>
    <row r="52076" spans="4:4" s="198" customFormat="1" ht="15.75" customHeight="1">
      <c r="D52076" s="199"/>
    </row>
    <row r="52078" spans="4:4" s="198" customFormat="1" ht="15.75" customHeight="1">
      <c r="D52078" s="199"/>
    </row>
    <row r="52080" spans="4:4" s="198" customFormat="1" ht="15.75" customHeight="1">
      <c r="D52080" s="199"/>
    </row>
    <row r="52082" spans="4:4" s="198" customFormat="1" ht="15.75" customHeight="1">
      <c r="D52082" s="199"/>
    </row>
    <row r="52084" spans="4:4" s="198" customFormat="1" ht="15.75" customHeight="1">
      <c r="D52084" s="199"/>
    </row>
    <row r="52086" spans="4:4" s="198" customFormat="1" ht="15.75" customHeight="1">
      <c r="D52086" s="199"/>
    </row>
    <row r="52088" spans="4:4" s="198" customFormat="1" ht="15.75" customHeight="1">
      <c r="D52088" s="199"/>
    </row>
    <row r="52090" spans="4:4" s="198" customFormat="1" ht="15.75" customHeight="1">
      <c r="D52090" s="199"/>
    </row>
    <row r="52092" spans="4:4" s="198" customFormat="1" ht="15.75" customHeight="1">
      <c r="D52092" s="199"/>
    </row>
    <row r="52094" spans="4:4" s="198" customFormat="1" ht="15.75" customHeight="1">
      <c r="D52094" s="199"/>
    </row>
    <row r="52096" spans="4:4" s="198" customFormat="1" ht="15.75" customHeight="1">
      <c r="D52096" s="199"/>
    </row>
    <row r="52098" spans="4:4" s="198" customFormat="1" ht="15.75" customHeight="1">
      <c r="D52098" s="199"/>
    </row>
    <row r="52100" spans="4:4" s="198" customFormat="1" ht="15.75" customHeight="1">
      <c r="D52100" s="199"/>
    </row>
    <row r="52102" spans="4:4" s="198" customFormat="1" ht="15.75" customHeight="1">
      <c r="D52102" s="199"/>
    </row>
    <row r="52104" spans="4:4" s="198" customFormat="1" ht="15.75" customHeight="1">
      <c r="D52104" s="199"/>
    </row>
    <row r="52106" spans="4:4" s="198" customFormat="1" ht="15.75" customHeight="1">
      <c r="D52106" s="199"/>
    </row>
    <row r="52108" spans="4:4" s="198" customFormat="1" ht="15.75" customHeight="1">
      <c r="D52108" s="199"/>
    </row>
    <row r="52110" spans="4:4" s="198" customFormat="1" ht="15.75" customHeight="1">
      <c r="D52110" s="199"/>
    </row>
    <row r="52112" spans="4:4" s="198" customFormat="1" ht="15.75" customHeight="1">
      <c r="D52112" s="199"/>
    </row>
    <row r="52114" spans="4:4" s="198" customFormat="1" ht="15.75" customHeight="1">
      <c r="D52114" s="199"/>
    </row>
    <row r="52116" spans="4:4" s="198" customFormat="1" ht="15.75" customHeight="1">
      <c r="D52116" s="199"/>
    </row>
    <row r="52118" spans="4:4" s="198" customFormat="1" ht="15.75" customHeight="1">
      <c r="D52118" s="199"/>
    </row>
    <row r="52120" spans="4:4" s="198" customFormat="1" ht="15.75" customHeight="1">
      <c r="D52120" s="199"/>
    </row>
    <row r="52122" spans="4:4" s="198" customFormat="1" ht="15.75" customHeight="1">
      <c r="D52122" s="199"/>
    </row>
    <row r="52124" spans="4:4" s="198" customFormat="1" ht="15.75" customHeight="1">
      <c r="D52124" s="199"/>
    </row>
    <row r="52126" spans="4:4" s="198" customFormat="1" ht="15.75" customHeight="1">
      <c r="D52126" s="199"/>
    </row>
    <row r="52128" spans="4:4" s="198" customFormat="1" ht="15.75" customHeight="1">
      <c r="D52128" s="199"/>
    </row>
    <row r="52130" spans="4:4" s="198" customFormat="1" ht="15.75" customHeight="1">
      <c r="D52130" s="199"/>
    </row>
    <row r="52132" spans="4:4" s="198" customFormat="1" ht="15.75" customHeight="1">
      <c r="D52132" s="199"/>
    </row>
    <row r="52134" spans="4:4" s="198" customFormat="1" ht="15.75" customHeight="1">
      <c r="D52134" s="199"/>
    </row>
    <row r="52136" spans="4:4" s="198" customFormat="1" ht="15.75" customHeight="1">
      <c r="D52136" s="199"/>
    </row>
    <row r="52138" spans="4:4" s="198" customFormat="1" ht="15.75" customHeight="1">
      <c r="D52138" s="199"/>
    </row>
    <row r="52140" spans="4:4" s="198" customFormat="1" ht="15.75" customHeight="1">
      <c r="D52140" s="199"/>
    </row>
    <row r="52142" spans="4:4" s="198" customFormat="1" ht="15.75" customHeight="1">
      <c r="D52142" s="199"/>
    </row>
    <row r="52144" spans="4:4" s="198" customFormat="1" ht="15.75" customHeight="1">
      <c r="D52144" s="199"/>
    </row>
    <row r="52146" spans="4:4" s="198" customFormat="1" ht="15.75" customHeight="1">
      <c r="D52146" s="199"/>
    </row>
    <row r="52148" spans="4:4" s="198" customFormat="1" ht="15.75" customHeight="1">
      <c r="D52148" s="199"/>
    </row>
    <row r="52150" spans="4:4" s="198" customFormat="1" ht="15.75" customHeight="1">
      <c r="D52150" s="199"/>
    </row>
    <row r="52152" spans="4:4" s="198" customFormat="1" ht="15.75" customHeight="1">
      <c r="D52152" s="199"/>
    </row>
    <row r="52154" spans="4:4" s="198" customFormat="1" ht="15.75" customHeight="1">
      <c r="D52154" s="199"/>
    </row>
    <row r="52156" spans="4:4" s="198" customFormat="1" ht="15.75" customHeight="1">
      <c r="D52156" s="199"/>
    </row>
    <row r="52158" spans="4:4" s="198" customFormat="1" ht="15.75" customHeight="1">
      <c r="D52158" s="199"/>
    </row>
    <row r="52160" spans="4:4" s="198" customFormat="1" ht="15.75" customHeight="1">
      <c r="D52160" s="199"/>
    </row>
    <row r="52162" spans="4:4" s="198" customFormat="1" ht="15.75" customHeight="1">
      <c r="D52162" s="199"/>
    </row>
    <row r="52164" spans="4:4" s="198" customFormat="1" ht="15.75" customHeight="1">
      <c r="D52164" s="199"/>
    </row>
    <row r="52166" spans="4:4" s="198" customFormat="1" ht="15.75" customHeight="1">
      <c r="D52166" s="199"/>
    </row>
    <row r="52168" spans="4:4" s="198" customFormat="1" ht="15.75" customHeight="1">
      <c r="D52168" s="199"/>
    </row>
    <row r="52170" spans="4:4" s="198" customFormat="1" ht="15.75" customHeight="1">
      <c r="D52170" s="199"/>
    </row>
    <row r="52172" spans="4:4" s="198" customFormat="1" ht="15.75" customHeight="1">
      <c r="D52172" s="199"/>
    </row>
    <row r="52174" spans="4:4" s="198" customFormat="1" ht="15.75" customHeight="1">
      <c r="D52174" s="199"/>
    </row>
    <row r="52176" spans="4:4" s="198" customFormat="1" ht="15.75" customHeight="1">
      <c r="D52176" s="199"/>
    </row>
    <row r="52178" spans="4:4" s="198" customFormat="1" ht="15.75" customHeight="1">
      <c r="D52178" s="199"/>
    </row>
    <row r="52180" spans="4:4" s="198" customFormat="1" ht="15.75" customHeight="1">
      <c r="D52180" s="199"/>
    </row>
    <row r="52182" spans="4:4" s="198" customFormat="1" ht="15.75" customHeight="1">
      <c r="D52182" s="199"/>
    </row>
    <row r="52184" spans="4:4" s="198" customFormat="1" ht="15.75" customHeight="1">
      <c r="D52184" s="199"/>
    </row>
    <row r="52186" spans="4:4" s="198" customFormat="1" ht="15.75" customHeight="1">
      <c r="D52186" s="199"/>
    </row>
    <row r="52188" spans="4:4" s="198" customFormat="1" ht="15.75" customHeight="1">
      <c r="D52188" s="199"/>
    </row>
    <row r="52190" spans="4:4" s="198" customFormat="1" ht="15.75" customHeight="1">
      <c r="D52190" s="199"/>
    </row>
    <row r="52192" spans="4:4" s="198" customFormat="1" ht="15.75" customHeight="1">
      <c r="D52192" s="199"/>
    </row>
    <row r="52194" spans="4:4" s="198" customFormat="1" ht="15.75" customHeight="1">
      <c r="D52194" s="199"/>
    </row>
    <row r="52196" spans="4:4" s="198" customFormat="1" ht="15.75" customHeight="1">
      <c r="D52196" s="199"/>
    </row>
    <row r="52198" spans="4:4" s="198" customFormat="1" ht="15.75" customHeight="1">
      <c r="D52198" s="199"/>
    </row>
    <row r="52200" spans="4:4" s="198" customFormat="1" ht="15.75" customHeight="1">
      <c r="D52200" s="199"/>
    </row>
    <row r="52202" spans="4:4" s="198" customFormat="1" ht="15.75" customHeight="1">
      <c r="D52202" s="199"/>
    </row>
    <row r="52204" spans="4:4" s="198" customFormat="1" ht="15.75" customHeight="1">
      <c r="D52204" s="199"/>
    </row>
    <row r="52206" spans="4:4" s="198" customFormat="1" ht="15.75" customHeight="1">
      <c r="D52206" s="199"/>
    </row>
    <row r="52208" spans="4:4" s="198" customFormat="1" ht="15.75" customHeight="1">
      <c r="D52208" s="199"/>
    </row>
    <row r="52210" spans="4:4" s="198" customFormat="1" ht="15.75" customHeight="1">
      <c r="D52210" s="199"/>
    </row>
    <row r="52212" spans="4:4" s="198" customFormat="1" ht="15.75" customHeight="1">
      <c r="D52212" s="199"/>
    </row>
    <row r="52214" spans="4:4" s="198" customFormat="1" ht="15.75" customHeight="1">
      <c r="D52214" s="199"/>
    </row>
    <row r="52216" spans="4:4" s="198" customFormat="1" ht="15.75" customHeight="1">
      <c r="D52216" s="199"/>
    </row>
    <row r="52218" spans="4:4" s="198" customFormat="1" ht="15.75" customHeight="1">
      <c r="D52218" s="199"/>
    </row>
    <row r="52220" spans="4:4" s="198" customFormat="1" ht="15.75" customHeight="1">
      <c r="D52220" s="199"/>
    </row>
    <row r="52222" spans="4:4" s="198" customFormat="1" ht="15.75" customHeight="1">
      <c r="D52222" s="199"/>
    </row>
    <row r="52224" spans="4:4" s="198" customFormat="1" ht="15.75" customHeight="1">
      <c r="D52224" s="199"/>
    </row>
    <row r="52226" spans="4:4" s="198" customFormat="1" ht="15.75" customHeight="1">
      <c r="D52226" s="199"/>
    </row>
    <row r="52228" spans="4:4" s="198" customFormat="1" ht="15.75" customHeight="1">
      <c r="D52228" s="199"/>
    </row>
    <row r="52230" spans="4:4" s="198" customFormat="1" ht="15.75" customHeight="1">
      <c r="D52230" s="199"/>
    </row>
    <row r="52232" spans="4:4" s="198" customFormat="1" ht="15.75" customHeight="1">
      <c r="D52232" s="199"/>
    </row>
    <row r="52234" spans="4:4" s="198" customFormat="1" ht="15.75" customHeight="1">
      <c r="D52234" s="199"/>
    </row>
    <row r="52236" spans="4:4" s="198" customFormat="1" ht="15.75" customHeight="1">
      <c r="D52236" s="199"/>
    </row>
    <row r="52238" spans="4:4" s="198" customFormat="1" ht="15.75" customHeight="1">
      <c r="D52238" s="199"/>
    </row>
    <row r="52240" spans="4:4" s="198" customFormat="1" ht="15.75" customHeight="1">
      <c r="D52240" s="199"/>
    </row>
    <row r="52242" spans="4:4" s="198" customFormat="1" ht="15.75" customHeight="1">
      <c r="D52242" s="199"/>
    </row>
    <row r="52244" spans="4:4" s="198" customFormat="1" ht="15.75" customHeight="1">
      <c r="D52244" s="199"/>
    </row>
    <row r="52246" spans="4:4" s="198" customFormat="1" ht="15.75" customHeight="1">
      <c r="D52246" s="199"/>
    </row>
    <row r="52248" spans="4:4" s="198" customFormat="1" ht="15.75" customHeight="1">
      <c r="D52248" s="199"/>
    </row>
    <row r="52250" spans="4:4" s="198" customFormat="1" ht="15.75" customHeight="1">
      <c r="D52250" s="199"/>
    </row>
    <row r="52252" spans="4:4" s="198" customFormat="1" ht="15.75" customHeight="1">
      <c r="D52252" s="199"/>
    </row>
    <row r="52254" spans="4:4" s="198" customFormat="1" ht="15.75" customHeight="1">
      <c r="D52254" s="199"/>
    </row>
    <row r="52256" spans="4:4" s="198" customFormat="1" ht="15.75" customHeight="1">
      <c r="D52256" s="199"/>
    </row>
    <row r="52258" spans="4:4" s="198" customFormat="1" ht="15.75" customHeight="1">
      <c r="D52258" s="199"/>
    </row>
    <row r="52260" spans="4:4" s="198" customFormat="1" ht="15.75" customHeight="1">
      <c r="D52260" s="199"/>
    </row>
    <row r="52262" spans="4:4" s="198" customFormat="1" ht="15.75" customHeight="1">
      <c r="D52262" s="199"/>
    </row>
    <row r="52264" spans="4:4" s="198" customFormat="1" ht="15.75" customHeight="1">
      <c r="D52264" s="199"/>
    </row>
    <row r="52266" spans="4:4" s="198" customFormat="1" ht="15.75" customHeight="1">
      <c r="D52266" s="199"/>
    </row>
    <row r="52268" spans="4:4" s="198" customFormat="1" ht="15.75" customHeight="1">
      <c r="D52268" s="199"/>
    </row>
    <row r="52270" spans="4:4" s="198" customFormat="1" ht="15.75" customHeight="1">
      <c r="D52270" s="199"/>
    </row>
    <row r="52272" spans="4:4" s="198" customFormat="1" ht="15.75" customHeight="1">
      <c r="D52272" s="199"/>
    </row>
    <row r="52274" spans="4:4" s="198" customFormat="1" ht="15.75" customHeight="1">
      <c r="D52274" s="199"/>
    </row>
    <row r="52276" spans="4:4" s="198" customFormat="1" ht="15.75" customHeight="1">
      <c r="D52276" s="199"/>
    </row>
    <row r="52278" spans="4:4" s="198" customFormat="1" ht="15.75" customHeight="1">
      <c r="D52278" s="199"/>
    </row>
    <row r="52280" spans="4:4" s="198" customFormat="1" ht="15.75" customHeight="1">
      <c r="D52280" s="199"/>
    </row>
    <row r="52282" spans="4:4" s="198" customFormat="1" ht="15.75" customHeight="1">
      <c r="D52282" s="199"/>
    </row>
    <row r="52284" spans="4:4" s="198" customFormat="1" ht="15.75" customHeight="1">
      <c r="D52284" s="199"/>
    </row>
    <row r="52286" spans="4:4" s="198" customFormat="1" ht="15.75" customHeight="1">
      <c r="D52286" s="199"/>
    </row>
    <row r="52288" spans="4:4" s="198" customFormat="1" ht="15.75" customHeight="1">
      <c r="D52288" s="199"/>
    </row>
    <row r="52290" spans="4:4" s="198" customFormat="1" ht="15.75" customHeight="1">
      <c r="D52290" s="199"/>
    </row>
    <row r="52292" spans="4:4" s="198" customFormat="1" ht="15.75" customHeight="1">
      <c r="D52292" s="199"/>
    </row>
    <row r="52294" spans="4:4" s="198" customFormat="1" ht="15.75" customHeight="1">
      <c r="D52294" s="199"/>
    </row>
    <row r="52296" spans="4:4" s="198" customFormat="1" ht="15.75" customHeight="1">
      <c r="D52296" s="199"/>
    </row>
    <row r="52298" spans="4:4" s="198" customFormat="1" ht="15.75" customHeight="1">
      <c r="D52298" s="199"/>
    </row>
    <row r="52300" spans="4:4" s="198" customFormat="1" ht="15.75" customHeight="1">
      <c r="D52300" s="199"/>
    </row>
    <row r="52302" spans="4:4" s="198" customFormat="1" ht="15.75" customHeight="1">
      <c r="D52302" s="199"/>
    </row>
    <row r="52304" spans="4:4" s="198" customFormat="1" ht="15.75" customHeight="1">
      <c r="D52304" s="199"/>
    </row>
    <row r="52306" spans="4:4" s="198" customFormat="1" ht="15.75" customHeight="1">
      <c r="D52306" s="199"/>
    </row>
    <row r="52308" spans="4:4" s="198" customFormat="1" ht="15.75" customHeight="1">
      <c r="D52308" s="199"/>
    </row>
    <row r="52310" spans="4:4" s="198" customFormat="1" ht="15.75" customHeight="1">
      <c r="D52310" s="199"/>
    </row>
    <row r="52312" spans="4:4" s="198" customFormat="1" ht="15.75" customHeight="1">
      <c r="D52312" s="199"/>
    </row>
    <row r="52314" spans="4:4" s="198" customFormat="1" ht="15.75" customHeight="1">
      <c r="D52314" s="199"/>
    </row>
    <row r="52316" spans="4:4" s="198" customFormat="1" ht="15.75" customHeight="1">
      <c r="D52316" s="199"/>
    </row>
    <row r="52318" spans="4:4" s="198" customFormat="1" ht="15.75" customHeight="1">
      <c r="D52318" s="199"/>
    </row>
    <row r="52320" spans="4:4" s="198" customFormat="1" ht="15.75" customHeight="1">
      <c r="D52320" s="199"/>
    </row>
    <row r="52322" spans="4:4" s="198" customFormat="1" ht="15.75" customHeight="1">
      <c r="D52322" s="199"/>
    </row>
    <row r="52324" spans="4:4" s="198" customFormat="1" ht="15.75" customHeight="1">
      <c r="D52324" s="199"/>
    </row>
    <row r="52326" spans="4:4" s="198" customFormat="1" ht="15.75" customHeight="1">
      <c r="D52326" s="199"/>
    </row>
    <row r="52328" spans="4:4" s="198" customFormat="1" ht="15.75" customHeight="1">
      <c r="D52328" s="199"/>
    </row>
    <row r="52330" spans="4:4" s="198" customFormat="1" ht="15.75" customHeight="1">
      <c r="D52330" s="199"/>
    </row>
    <row r="52332" spans="4:4" s="198" customFormat="1" ht="15.75" customHeight="1">
      <c r="D52332" s="199"/>
    </row>
    <row r="52334" spans="4:4" s="198" customFormat="1" ht="15.75" customHeight="1">
      <c r="D52334" s="199"/>
    </row>
    <row r="52336" spans="4:4" s="198" customFormat="1" ht="15.75" customHeight="1">
      <c r="D52336" s="199"/>
    </row>
    <row r="52338" spans="4:4" s="198" customFormat="1" ht="15.75" customHeight="1">
      <c r="D52338" s="199"/>
    </row>
    <row r="52340" spans="4:4" s="198" customFormat="1" ht="15.75" customHeight="1">
      <c r="D52340" s="199"/>
    </row>
    <row r="52342" spans="4:4" s="198" customFormat="1" ht="15.75" customHeight="1">
      <c r="D52342" s="199"/>
    </row>
    <row r="52344" spans="4:4" s="198" customFormat="1" ht="15.75" customHeight="1">
      <c r="D52344" s="199"/>
    </row>
    <row r="52346" spans="4:4" s="198" customFormat="1" ht="15.75" customHeight="1">
      <c r="D52346" s="199"/>
    </row>
    <row r="52348" spans="4:4" s="198" customFormat="1" ht="15.75" customHeight="1">
      <c r="D52348" s="199"/>
    </row>
    <row r="52350" spans="4:4" s="198" customFormat="1" ht="15.75" customHeight="1">
      <c r="D52350" s="199"/>
    </row>
    <row r="52352" spans="4:4" s="198" customFormat="1" ht="15.75" customHeight="1">
      <c r="D52352" s="199"/>
    </row>
    <row r="52354" spans="4:4" s="198" customFormat="1" ht="15.75" customHeight="1">
      <c r="D52354" s="199"/>
    </row>
    <row r="52356" spans="4:4" s="198" customFormat="1" ht="15.75" customHeight="1">
      <c r="D52356" s="199"/>
    </row>
    <row r="52358" spans="4:4" s="198" customFormat="1" ht="15.75" customHeight="1">
      <c r="D52358" s="199"/>
    </row>
    <row r="52360" spans="4:4" s="198" customFormat="1" ht="15.75" customHeight="1">
      <c r="D52360" s="199"/>
    </row>
    <row r="52362" spans="4:4" s="198" customFormat="1" ht="15.75" customHeight="1">
      <c r="D52362" s="199"/>
    </row>
    <row r="52364" spans="4:4" s="198" customFormat="1" ht="15.75" customHeight="1">
      <c r="D52364" s="199"/>
    </row>
    <row r="52366" spans="4:4" s="198" customFormat="1" ht="15.75" customHeight="1">
      <c r="D52366" s="199"/>
    </row>
    <row r="52368" spans="4:4" s="198" customFormat="1" ht="15.75" customHeight="1">
      <c r="D52368" s="199"/>
    </row>
    <row r="52370" spans="4:4" s="198" customFormat="1" ht="15.75" customHeight="1">
      <c r="D52370" s="199"/>
    </row>
    <row r="52372" spans="4:4" s="198" customFormat="1" ht="15.75" customHeight="1">
      <c r="D52372" s="199"/>
    </row>
    <row r="52374" spans="4:4" s="198" customFormat="1" ht="15.75" customHeight="1">
      <c r="D52374" s="199"/>
    </row>
    <row r="52376" spans="4:4" s="198" customFormat="1" ht="15.75" customHeight="1">
      <c r="D52376" s="199"/>
    </row>
    <row r="52378" spans="4:4" s="198" customFormat="1" ht="15.75" customHeight="1">
      <c r="D52378" s="199"/>
    </row>
    <row r="52380" spans="4:4" s="198" customFormat="1" ht="15.75" customHeight="1">
      <c r="D52380" s="199"/>
    </row>
    <row r="52382" spans="4:4" s="198" customFormat="1" ht="15.75" customHeight="1">
      <c r="D52382" s="199"/>
    </row>
    <row r="52384" spans="4:4" s="198" customFormat="1" ht="15.75" customHeight="1">
      <c r="D52384" s="199"/>
    </row>
    <row r="52386" spans="4:4" s="198" customFormat="1" ht="15.75" customHeight="1">
      <c r="D52386" s="199"/>
    </row>
    <row r="52388" spans="4:4" s="198" customFormat="1" ht="15.75" customHeight="1">
      <c r="D52388" s="199"/>
    </row>
    <row r="52390" spans="4:4" s="198" customFormat="1" ht="15.75" customHeight="1">
      <c r="D52390" s="199"/>
    </row>
    <row r="52392" spans="4:4" s="198" customFormat="1" ht="15.75" customHeight="1">
      <c r="D52392" s="199"/>
    </row>
    <row r="52394" spans="4:4" s="198" customFormat="1" ht="15.75" customHeight="1">
      <c r="D52394" s="199"/>
    </row>
    <row r="52396" spans="4:4" s="198" customFormat="1" ht="15.75" customHeight="1">
      <c r="D52396" s="199"/>
    </row>
    <row r="52398" spans="4:4" s="198" customFormat="1" ht="15.75" customHeight="1">
      <c r="D52398" s="199"/>
    </row>
    <row r="52400" spans="4:4" s="198" customFormat="1" ht="15.75" customHeight="1">
      <c r="D52400" s="199"/>
    </row>
    <row r="52402" spans="4:4" s="198" customFormat="1" ht="15.75" customHeight="1">
      <c r="D52402" s="199"/>
    </row>
    <row r="52404" spans="4:4" s="198" customFormat="1" ht="15.75" customHeight="1">
      <c r="D52404" s="199"/>
    </row>
    <row r="52406" spans="4:4" s="198" customFormat="1" ht="15.75" customHeight="1">
      <c r="D52406" s="199"/>
    </row>
    <row r="52408" spans="4:4" s="198" customFormat="1" ht="15.75" customHeight="1">
      <c r="D52408" s="199"/>
    </row>
    <row r="52410" spans="4:4" s="198" customFormat="1" ht="15.75" customHeight="1">
      <c r="D52410" s="199"/>
    </row>
    <row r="52412" spans="4:4" s="198" customFormat="1" ht="15.75" customHeight="1">
      <c r="D52412" s="199"/>
    </row>
    <row r="52414" spans="4:4" s="198" customFormat="1" ht="15.75" customHeight="1">
      <c r="D52414" s="199"/>
    </row>
    <row r="52416" spans="4:4" s="198" customFormat="1" ht="15.75" customHeight="1">
      <c r="D52416" s="199"/>
    </row>
    <row r="52418" spans="4:4" s="198" customFormat="1" ht="15.75" customHeight="1">
      <c r="D52418" s="199"/>
    </row>
    <row r="52420" spans="4:4" s="198" customFormat="1" ht="15.75" customHeight="1">
      <c r="D52420" s="199"/>
    </row>
    <row r="52422" spans="4:4" s="198" customFormat="1" ht="15.75" customHeight="1">
      <c r="D52422" s="199"/>
    </row>
    <row r="52424" spans="4:4" s="198" customFormat="1" ht="15.75" customHeight="1">
      <c r="D52424" s="199"/>
    </row>
    <row r="52426" spans="4:4" s="198" customFormat="1" ht="15.75" customHeight="1">
      <c r="D52426" s="199"/>
    </row>
    <row r="52428" spans="4:4" s="198" customFormat="1" ht="15.75" customHeight="1">
      <c r="D52428" s="199"/>
    </row>
    <row r="52430" spans="4:4" s="198" customFormat="1" ht="15.75" customHeight="1">
      <c r="D52430" s="199"/>
    </row>
    <row r="52432" spans="4:4" s="198" customFormat="1" ht="15.75" customHeight="1">
      <c r="D52432" s="199"/>
    </row>
    <row r="52434" spans="4:4" s="198" customFormat="1" ht="15.75" customHeight="1">
      <c r="D52434" s="199"/>
    </row>
    <row r="52436" spans="4:4" s="198" customFormat="1" ht="15.75" customHeight="1">
      <c r="D52436" s="199"/>
    </row>
    <row r="52438" spans="4:4" s="198" customFormat="1" ht="15.75" customHeight="1">
      <c r="D52438" s="199"/>
    </row>
    <row r="52440" spans="4:4" s="198" customFormat="1" ht="15.75" customHeight="1">
      <c r="D52440" s="199"/>
    </row>
    <row r="52442" spans="4:4" s="198" customFormat="1" ht="15.75" customHeight="1">
      <c r="D52442" s="199"/>
    </row>
    <row r="52444" spans="4:4" s="198" customFormat="1" ht="15.75" customHeight="1">
      <c r="D52444" s="199"/>
    </row>
    <row r="52446" spans="4:4" s="198" customFormat="1" ht="15.75" customHeight="1">
      <c r="D52446" s="199"/>
    </row>
    <row r="52448" spans="4:4" s="198" customFormat="1" ht="15.75" customHeight="1">
      <c r="D52448" s="199"/>
    </row>
    <row r="52450" spans="4:4" s="198" customFormat="1" ht="15.75" customHeight="1">
      <c r="D52450" s="199"/>
    </row>
    <row r="52452" spans="4:4" s="198" customFormat="1" ht="15.75" customHeight="1">
      <c r="D52452" s="199"/>
    </row>
    <row r="52454" spans="4:4" s="198" customFormat="1" ht="15.75" customHeight="1">
      <c r="D52454" s="199"/>
    </row>
    <row r="52456" spans="4:4" s="198" customFormat="1" ht="15.75" customHeight="1">
      <c r="D52456" s="199"/>
    </row>
    <row r="52458" spans="4:4" s="198" customFormat="1" ht="15.75" customHeight="1">
      <c r="D52458" s="199"/>
    </row>
    <row r="52460" spans="4:4" s="198" customFormat="1" ht="15.75" customHeight="1">
      <c r="D52460" s="199"/>
    </row>
    <row r="52462" spans="4:4" s="198" customFormat="1" ht="15.75" customHeight="1">
      <c r="D52462" s="199"/>
    </row>
    <row r="52464" spans="4:4" s="198" customFormat="1" ht="15.75" customHeight="1">
      <c r="D52464" s="199"/>
    </row>
    <row r="52466" spans="4:4" s="198" customFormat="1" ht="15.75" customHeight="1">
      <c r="D52466" s="199"/>
    </row>
    <row r="52468" spans="4:4" s="198" customFormat="1" ht="15.75" customHeight="1">
      <c r="D52468" s="199"/>
    </row>
    <row r="52470" spans="4:4" s="198" customFormat="1" ht="15.75" customHeight="1">
      <c r="D52470" s="199"/>
    </row>
    <row r="52472" spans="4:4" s="198" customFormat="1" ht="15.75" customHeight="1">
      <c r="D52472" s="199"/>
    </row>
    <row r="52474" spans="4:4" s="198" customFormat="1" ht="15.75" customHeight="1">
      <c r="D52474" s="199"/>
    </row>
    <row r="52476" spans="4:4" s="198" customFormat="1" ht="15.75" customHeight="1">
      <c r="D52476" s="199"/>
    </row>
    <row r="52478" spans="4:4" s="198" customFormat="1" ht="15.75" customHeight="1">
      <c r="D52478" s="199"/>
    </row>
    <row r="52480" spans="4:4" s="198" customFormat="1" ht="15.75" customHeight="1">
      <c r="D52480" s="199"/>
    </row>
    <row r="52482" spans="4:4" s="198" customFormat="1" ht="15.75" customHeight="1">
      <c r="D52482" s="199"/>
    </row>
    <row r="52484" spans="4:4" s="198" customFormat="1" ht="15.75" customHeight="1">
      <c r="D52484" s="199"/>
    </row>
    <row r="52486" spans="4:4" s="198" customFormat="1" ht="15.75" customHeight="1">
      <c r="D52486" s="199"/>
    </row>
    <row r="52488" spans="4:4" s="198" customFormat="1" ht="15.75" customHeight="1">
      <c r="D52488" s="199"/>
    </row>
    <row r="52490" spans="4:4" s="198" customFormat="1" ht="15.75" customHeight="1">
      <c r="D52490" s="199"/>
    </row>
    <row r="52492" spans="4:4" s="198" customFormat="1" ht="15.75" customHeight="1">
      <c r="D52492" s="199"/>
    </row>
    <row r="52494" spans="4:4" s="198" customFormat="1" ht="15.75" customHeight="1">
      <c r="D52494" s="199"/>
    </row>
    <row r="52496" spans="4:4" s="198" customFormat="1" ht="15.75" customHeight="1">
      <c r="D52496" s="199"/>
    </row>
    <row r="52498" spans="4:4" s="198" customFormat="1" ht="15.75" customHeight="1">
      <c r="D52498" s="199"/>
    </row>
    <row r="52500" spans="4:4" s="198" customFormat="1" ht="15.75" customHeight="1">
      <c r="D52500" s="199"/>
    </row>
    <row r="52502" spans="4:4" s="198" customFormat="1" ht="15.75" customHeight="1">
      <c r="D52502" s="199"/>
    </row>
    <row r="52504" spans="4:4" s="198" customFormat="1" ht="15.75" customHeight="1">
      <c r="D52504" s="199"/>
    </row>
    <row r="52506" spans="4:4" s="198" customFormat="1" ht="15.75" customHeight="1">
      <c r="D52506" s="199"/>
    </row>
    <row r="52508" spans="4:4" s="198" customFormat="1" ht="15.75" customHeight="1">
      <c r="D52508" s="199"/>
    </row>
    <row r="52510" spans="4:4" s="198" customFormat="1" ht="15.75" customHeight="1">
      <c r="D52510" s="199"/>
    </row>
    <row r="52512" spans="4:4" s="198" customFormat="1" ht="15.75" customHeight="1">
      <c r="D52512" s="199"/>
    </row>
    <row r="52514" spans="4:4" s="198" customFormat="1" ht="15.75" customHeight="1">
      <c r="D52514" s="199"/>
    </row>
    <row r="52516" spans="4:4" s="198" customFormat="1" ht="15.75" customHeight="1">
      <c r="D52516" s="199"/>
    </row>
    <row r="52518" spans="4:4" s="198" customFormat="1" ht="15.75" customHeight="1">
      <c r="D52518" s="199"/>
    </row>
    <row r="52520" spans="4:4" s="198" customFormat="1" ht="15.75" customHeight="1">
      <c r="D52520" s="199"/>
    </row>
    <row r="52522" spans="4:4" s="198" customFormat="1" ht="15.75" customHeight="1">
      <c r="D52522" s="199"/>
    </row>
    <row r="52524" spans="4:4" s="198" customFormat="1" ht="15.75" customHeight="1">
      <c r="D52524" s="199"/>
    </row>
    <row r="52526" spans="4:4" s="198" customFormat="1" ht="15.75" customHeight="1">
      <c r="D52526" s="199"/>
    </row>
    <row r="52528" spans="4:4" s="198" customFormat="1" ht="15.75" customHeight="1">
      <c r="D52528" s="199"/>
    </row>
    <row r="52530" spans="4:4" s="198" customFormat="1" ht="15.75" customHeight="1">
      <c r="D52530" s="199"/>
    </row>
    <row r="52532" spans="4:4" s="198" customFormat="1" ht="15.75" customHeight="1">
      <c r="D52532" s="199"/>
    </row>
    <row r="52534" spans="4:4" s="198" customFormat="1" ht="15.75" customHeight="1">
      <c r="D52534" s="199"/>
    </row>
    <row r="52536" spans="4:4" s="198" customFormat="1" ht="15.75" customHeight="1">
      <c r="D52536" s="199"/>
    </row>
    <row r="52538" spans="4:4" s="198" customFormat="1" ht="15.75" customHeight="1">
      <c r="D52538" s="199"/>
    </row>
    <row r="52540" spans="4:4" s="198" customFormat="1" ht="15.75" customHeight="1">
      <c r="D52540" s="199"/>
    </row>
    <row r="52542" spans="4:4" s="198" customFormat="1" ht="15.75" customHeight="1">
      <c r="D52542" s="199"/>
    </row>
    <row r="52544" spans="4:4" s="198" customFormat="1" ht="15.75" customHeight="1">
      <c r="D52544" s="199"/>
    </row>
    <row r="52546" spans="4:4" s="198" customFormat="1" ht="15.75" customHeight="1">
      <c r="D52546" s="199"/>
    </row>
    <row r="52548" spans="4:4" s="198" customFormat="1" ht="15.75" customHeight="1">
      <c r="D52548" s="199"/>
    </row>
    <row r="52550" spans="4:4" s="198" customFormat="1" ht="15.75" customHeight="1">
      <c r="D52550" s="199"/>
    </row>
    <row r="52552" spans="4:4" s="198" customFormat="1" ht="15.75" customHeight="1">
      <c r="D52552" s="199"/>
    </row>
    <row r="52554" spans="4:4" s="198" customFormat="1" ht="15.75" customHeight="1">
      <c r="D52554" s="199"/>
    </row>
    <row r="52556" spans="4:4" s="198" customFormat="1" ht="15.75" customHeight="1">
      <c r="D52556" s="199"/>
    </row>
    <row r="52558" spans="4:4" s="198" customFormat="1" ht="15.75" customHeight="1">
      <c r="D52558" s="199"/>
    </row>
    <row r="52560" spans="4:4" s="198" customFormat="1" ht="15.75" customHeight="1">
      <c r="D52560" s="199"/>
    </row>
    <row r="52562" spans="4:4" s="198" customFormat="1" ht="15.75" customHeight="1">
      <c r="D52562" s="199"/>
    </row>
    <row r="52564" spans="4:4" s="198" customFormat="1" ht="15.75" customHeight="1">
      <c r="D52564" s="199"/>
    </row>
    <row r="52566" spans="4:4" s="198" customFormat="1" ht="15.75" customHeight="1">
      <c r="D52566" s="199"/>
    </row>
    <row r="52568" spans="4:4" s="198" customFormat="1" ht="15.75" customHeight="1">
      <c r="D52568" s="199"/>
    </row>
    <row r="52570" spans="4:4" s="198" customFormat="1" ht="15.75" customHeight="1">
      <c r="D52570" s="199"/>
    </row>
    <row r="52572" spans="4:4" s="198" customFormat="1" ht="15.75" customHeight="1">
      <c r="D52572" s="199"/>
    </row>
    <row r="52574" spans="4:4" s="198" customFormat="1" ht="15.75" customHeight="1">
      <c r="D52574" s="199"/>
    </row>
    <row r="52576" spans="4:4" s="198" customFormat="1" ht="15.75" customHeight="1">
      <c r="D52576" s="199"/>
    </row>
    <row r="52578" spans="4:4" s="198" customFormat="1" ht="15.75" customHeight="1">
      <c r="D52578" s="199"/>
    </row>
    <row r="52580" spans="4:4" s="198" customFormat="1" ht="15.75" customHeight="1">
      <c r="D52580" s="199"/>
    </row>
    <row r="52582" spans="4:4" s="198" customFormat="1" ht="15.75" customHeight="1">
      <c r="D52582" s="199"/>
    </row>
    <row r="52584" spans="4:4" s="198" customFormat="1" ht="15.75" customHeight="1">
      <c r="D52584" s="199"/>
    </row>
    <row r="52586" spans="4:4" s="198" customFormat="1" ht="15.75" customHeight="1">
      <c r="D52586" s="199"/>
    </row>
    <row r="52588" spans="4:4" s="198" customFormat="1" ht="15.75" customHeight="1">
      <c r="D52588" s="199"/>
    </row>
    <row r="52590" spans="4:4" s="198" customFormat="1" ht="15.75" customHeight="1">
      <c r="D52590" s="199"/>
    </row>
    <row r="52592" spans="4:4" s="198" customFormat="1" ht="15.75" customHeight="1">
      <c r="D52592" s="199"/>
    </row>
    <row r="52594" spans="4:4" s="198" customFormat="1" ht="15.75" customHeight="1">
      <c r="D52594" s="199"/>
    </row>
    <row r="52596" spans="4:4" s="198" customFormat="1" ht="15.75" customHeight="1">
      <c r="D52596" s="199"/>
    </row>
    <row r="52598" spans="4:4" s="198" customFormat="1" ht="15.75" customHeight="1">
      <c r="D52598" s="199"/>
    </row>
    <row r="52600" spans="4:4" s="198" customFormat="1" ht="15.75" customHeight="1">
      <c r="D52600" s="199"/>
    </row>
    <row r="52602" spans="4:4" s="198" customFormat="1" ht="15.75" customHeight="1">
      <c r="D52602" s="199"/>
    </row>
    <row r="52604" spans="4:4" s="198" customFormat="1" ht="15.75" customHeight="1">
      <c r="D52604" s="199"/>
    </row>
    <row r="52606" spans="4:4" s="198" customFormat="1" ht="15.75" customHeight="1">
      <c r="D52606" s="199"/>
    </row>
    <row r="52608" spans="4:4" s="198" customFormat="1" ht="15.75" customHeight="1">
      <c r="D52608" s="199"/>
    </row>
    <row r="52610" spans="4:4" s="198" customFormat="1" ht="15.75" customHeight="1">
      <c r="D52610" s="199"/>
    </row>
    <row r="52612" spans="4:4" s="198" customFormat="1" ht="15.75" customHeight="1">
      <c r="D52612" s="199"/>
    </row>
    <row r="52614" spans="4:4" s="198" customFormat="1" ht="15.75" customHeight="1">
      <c r="D52614" s="199"/>
    </row>
    <row r="52616" spans="4:4" s="198" customFormat="1" ht="15.75" customHeight="1">
      <c r="D52616" s="199"/>
    </row>
    <row r="52618" spans="4:4" s="198" customFormat="1" ht="15.75" customHeight="1">
      <c r="D52618" s="199"/>
    </row>
    <row r="52620" spans="4:4" s="198" customFormat="1" ht="15.75" customHeight="1">
      <c r="D52620" s="199"/>
    </row>
    <row r="52622" spans="4:4" s="198" customFormat="1" ht="15.75" customHeight="1">
      <c r="D52622" s="199"/>
    </row>
    <row r="52624" spans="4:4" s="198" customFormat="1" ht="15.75" customHeight="1">
      <c r="D52624" s="199"/>
    </row>
    <row r="52626" spans="4:4" s="198" customFormat="1" ht="15.75" customHeight="1">
      <c r="D52626" s="199"/>
    </row>
    <row r="52628" spans="4:4" s="198" customFormat="1" ht="15.75" customHeight="1">
      <c r="D52628" s="199"/>
    </row>
    <row r="52630" spans="4:4" s="198" customFormat="1" ht="15.75" customHeight="1">
      <c r="D52630" s="199"/>
    </row>
    <row r="52632" spans="4:4" s="198" customFormat="1" ht="15.75" customHeight="1">
      <c r="D52632" s="199"/>
    </row>
    <row r="52634" spans="4:4" s="198" customFormat="1" ht="15.75" customHeight="1">
      <c r="D52634" s="199"/>
    </row>
    <row r="52636" spans="4:4" s="198" customFormat="1" ht="15.75" customHeight="1">
      <c r="D52636" s="199"/>
    </row>
    <row r="52638" spans="4:4" s="198" customFormat="1" ht="15.75" customHeight="1">
      <c r="D52638" s="199"/>
    </row>
    <row r="52640" spans="4:4" s="198" customFormat="1" ht="15.75" customHeight="1">
      <c r="D52640" s="199"/>
    </row>
    <row r="52642" spans="4:4" s="198" customFormat="1" ht="15.75" customHeight="1">
      <c r="D52642" s="199"/>
    </row>
    <row r="52644" spans="4:4" s="198" customFormat="1" ht="15.75" customHeight="1">
      <c r="D52644" s="199"/>
    </row>
    <row r="52646" spans="4:4" s="198" customFormat="1" ht="15.75" customHeight="1">
      <c r="D52646" s="199"/>
    </row>
    <row r="52648" spans="4:4" s="198" customFormat="1" ht="15.75" customHeight="1">
      <c r="D52648" s="199"/>
    </row>
    <row r="52650" spans="4:4" s="198" customFormat="1" ht="15.75" customHeight="1">
      <c r="D52650" s="199"/>
    </row>
    <row r="52652" spans="4:4" s="198" customFormat="1" ht="15.75" customHeight="1">
      <c r="D52652" s="199"/>
    </row>
    <row r="52654" spans="4:4" s="198" customFormat="1" ht="15.75" customHeight="1">
      <c r="D52654" s="199"/>
    </row>
    <row r="52656" spans="4:4" s="198" customFormat="1" ht="15.75" customHeight="1">
      <c r="D52656" s="199"/>
    </row>
    <row r="52658" spans="4:4" s="198" customFormat="1" ht="15.75" customHeight="1">
      <c r="D52658" s="199"/>
    </row>
    <row r="52660" spans="4:4" s="198" customFormat="1" ht="15.75" customHeight="1">
      <c r="D52660" s="199"/>
    </row>
    <row r="52662" spans="4:4" s="198" customFormat="1" ht="15.75" customHeight="1">
      <c r="D52662" s="199"/>
    </row>
    <row r="52664" spans="4:4" s="198" customFormat="1" ht="15.75" customHeight="1">
      <c r="D52664" s="199"/>
    </row>
    <row r="52666" spans="4:4" s="198" customFormat="1" ht="15.75" customHeight="1">
      <c r="D52666" s="199"/>
    </row>
    <row r="52668" spans="4:4" s="198" customFormat="1" ht="15.75" customHeight="1">
      <c r="D52668" s="199"/>
    </row>
    <row r="52670" spans="4:4" s="198" customFormat="1" ht="15.75" customHeight="1">
      <c r="D52670" s="199"/>
    </row>
    <row r="52672" spans="4:4" s="198" customFormat="1" ht="15.75" customHeight="1">
      <c r="D52672" s="199"/>
    </row>
    <row r="52674" spans="4:4" s="198" customFormat="1" ht="15.75" customHeight="1">
      <c r="D52674" s="199"/>
    </row>
    <row r="52676" spans="4:4" s="198" customFormat="1" ht="15.75" customHeight="1">
      <c r="D52676" s="199"/>
    </row>
    <row r="52678" spans="4:4" s="198" customFormat="1" ht="15.75" customHeight="1">
      <c r="D52678" s="199"/>
    </row>
    <row r="52680" spans="4:4" s="198" customFormat="1" ht="15.75" customHeight="1">
      <c r="D52680" s="199"/>
    </row>
    <row r="52682" spans="4:4" s="198" customFormat="1" ht="15.75" customHeight="1">
      <c r="D52682" s="199"/>
    </row>
    <row r="52684" spans="4:4" s="198" customFormat="1" ht="15.75" customHeight="1">
      <c r="D52684" s="199"/>
    </row>
    <row r="52686" spans="4:4" s="198" customFormat="1" ht="15.75" customHeight="1">
      <c r="D52686" s="199"/>
    </row>
    <row r="52688" spans="4:4" s="198" customFormat="1" ht="15.75" customHeight="1">
      <c r="D52688" s="199"/>
    </row>
    <row r="52690" spans="4:4" s="198" customFormat="1" ht="15.75" customHeight="1">
      <c r="D52690" s="199"/>
    </row>
    <row r="52692" spans="4:4" s="198" customFormat="1" ht="15.75" customHeight="1">
      <c r="D52692" s="199"/>
    </row>
    <row r="52694" spans="4:4" s="198" customFormat="1" ht="15.75" customHeight="1">
      <c r="D52694" s="199"/>
    </row>
    <row r="52696" spans="4:4" s="198" customFormat="1" ht="15.75" customHeight="1">
      <c r="D52696" s="199"/>
    </row>
    <row r="52698" spans="4:4" s="198" customFormat="1" ht="15.75" customHeight="1">
      <c r="D52698" s="199"/>
    </row>
    <row r="52700" spans="4:4" s="198" customFormat="1" ht="15.75" customHeight="1">
      <c r="D52700" s="199"/>
    </row>
    <row r="52702" spans="4:4" s="198" customFormat="1" ht="15.75" customHeight="1">
      <c r="D52702" s="199"/>
    </row>
    <row r="52704" spans="4:4" s="198" customFormat="1" ht="15.75" customHeight="1">
      <c r="D52704" s="199"/>
    </row>
    <row r="52706" spans="4:4" s="198" customFormat="1" ht="15.75" customHeight="1">
      <c r="D52706" s="199"/>
    </row>
    <row r="52708" spans="4:4" s="198" customFormat="1" ht="15.75" customHeight="1">
      <c r="D52708" s="199"/>
    </row>
    <row r="52710" spans="4:4" s="198" customFormat="1" ht="15.75" customHeight="1">
      <c r="D52710" s="199"/>
    </row>
    <row r="52712" spans="4:4" s="198" customFormat="1" ht="15.75" customHeight="1">
      <c r="D52712" s="199"/>
    </row>
    <row r="52714" spans="4:4" s="198" customFormat="1" ht="15.75" customHeight="1">
      <c r="D52714" s="199"/>
    </row>
    <row r="52716" spans="4:4" s="198" customFormat="1" ht="15.75" customHeight="1">
      <c r="D52716" s="199"/>
    </row>
    <row r="52718" spans="4:4" s="198" customFormat="1" ht="15.75" customHeight="1">
      <c r="D52718" s="199"/>
    </row>
    <row r="52720" spans="4:4" s="198" customFormat="1" ht="15.75" customHeight="1">
      <c r="D52720" s="199"/>
    </row>
    <row r="52722" spans="4:4" s="198" customFormat="1" ht="15.75" customHeight="1">
      <c r="D52722" s="199"/>
    </row>
    <row r="52724" spans="4:4" s="198" customFormat="1" ht="15.75" customHeight="1">
      <c r="D52724" s="199"/>
    </row>
    <row r="52726" spans="4:4" s="198" customFormat="1" ht="15.75" customHeight="1">
      <c r="D52726" s="199"/>
    </row>
    <row r="52728" spans="4:4" s="198" customFormat="1" ht="15.75" customHeight="1">
      <c r="D52728" s="199"/>
    </row>
    <row r="52730" spans="4:4" s="198" customFormat="1" ht="15.75" customHeight="1">
      <c r="D52730" s="199"/>
    </row>
    <row r="52732" spans="4:4" s="198" customFormat="1" ht="15.75" customHeight="1">
      <c r="D52732" s="199"/>
    </row>
    <row r="52734" spans="4:4" s="198" customFormat="1" ht="15.75" customHeight="1">
      <c r="D52734" s="199"/>
    </row>
    <row r="52736" spans="4:4" s="198" customFormat="1" ht="15.75" customHeight="1">
      <c r="D52736" s="199"/>
    </row>
    <row r="52738" spans="4:4" s="198" customFormat="1" ht="15.75" customHeight="1">
      <c r="D52738" s="199"/>
    </row>
    <row r="52740" spans="4:4" s="198" customFormat="1" ht="15.75" customHeight="1">
      <c r="D52740" s="199"/>
    </row>
    <row r="52742" spans="4:4" s="198" customFormat="1" ht="15.75" customHeight="1">
      <c r="D52742" s="199"/>
    </row>
    <row r="52744" spans="4:4" s="198" customFormat="1" ht="15.75" customHeight="1">
      <c r="D52744" s="199"/>
    </row>
    <row r="52746" spans="4:4" s="198" customFormat="1" ht="15.75" customHeight="1">
      <c r="D52746" s="199"/>
    </row>
    <row r="52748" spans="4:4" s="198" customFormat="1" ht="15.75" customHeight="1">
      <c r="D52748" s="199"/>
    </row>
    <row r="52750" spans="4:4" s="198" customFormat="1" ht="15.75" customHeight="1">
      <c r="D52750" s="199"/>
    </row>
    <row r="52752" spans="4:4" s="198" customFormat="1" ht="15.75" customHeight="1">
      <c r="D52752" s="199"/>
    </row>
    <row r="52754" spans="4:4" s="198" customFormat="1" ht="15.75" customHeight="1">
      <c r="D52754" s="199"/>
    </row>
    <row r="52756" spans="4:4" s="198" customFormat="1" ht="15.75" customHeight="1">
      <c r="D52756" s="199"/>
    </row>
    <row r="52758" spans="4:4" s="198" customFormat="1" ht="15.75" customHeight="1">
      <c r="D52758" s="199"/>
    </row>
    <row r="52760" spans="4:4" s="198" customFormat="1" ht="15.75" customHeight="1">
      <c r="D52760" s="199"/>
    </row>
    <row r="52762" spans="4:4" s="198" customFormat="1" ht="15.75" customHeight="1">
      <c r="D52762" s="199"/>
    </row>
    <row r="52764" spans="4:4" s="198" customFormat="1" ht="15.75" customHeight="1">
      <c r="D52764" s="199"/>
    </row>
    <row r="52766" spans="4:4" s="198" customFormat="1" ht="15.75" customHeight="1">
      <c r="D52766" s="199"/>
    </row>
    <row r="52768" spans="4:4" s="198" customFormat="1" ht="15.75" customHeight="1">
      <c r="D52768" s="199"/>
    </row>
    <row r="52770" spans="4:4" s="198" customFormat="1" ht="15.75" customHeight="1">
      <c r="D52770" s="199"/>
    </row>
    <row r="52772" spans="4:4" s="198" customFormat="1" ht="15.75" customHeight="1">
      <c r="D52772" s="199"/>
    </row>
    <row r="52774" spans="4:4" s="198" customFormat="1" ht="15.75" customHeight="1">
      <c r="D52774" s="199"/>
    </row>
    <row r="52776" spans="4:4" s="198" customFormat="1" ht="15.75" customHeight="1">
      <c r="D52776" s="199"/>
    </row>
    <row r="52778" spans="4:4" s="198" customFormat="1" ht="15.75" customHeight="1">
      <c r="D52778" s="199"/>
    </row>
    <row r="52780" spans="4:4" s="198" customFormat="1" ht="15.75" customHeight="1">
      <c r="D52780" s="199"/>
    </row>
    <row r="52782" spans="4:4" s="198" customFormat="1" ht="15.75" customHeight="1">
      <c r="D52782" s="199"/>
    </row>
    <row r="52784" spans="4:4" s="198" customFormat="1" ht="15.75" customHeight="1">
      <c r="D52784" s="199"/>
    </row>
    <row r="52786" spans="4:4" s="198" customFormat="1" ht="15.75" customHeight="1">
      <c r="D52786" s="199"/>
    </row>
    <row r="52788" spans="4:4" s="198" customFormat="1" ht="15.75" customHeight="1">
      <c r="D52788" s="199"/>
    </row>
    <row r="52790" spans="4:4" s="198" customFormat="1" ht="15.75" customHeight="1">
      <c r="D52790" s="199"/>
    </row>
    <row r="52792" spans="4:4" s="198" customFormat="1" ht="15.75" customHeight="1">
      <c r="D52792" s="199"/>
    </row>
    <row r="52794" spans="4:4" s="198" customFormat="1" ht="15.75" customHeight="1">
      <c r="D52794" s="199"/>
    </row>
    <row r="52796" spans="4:4" s="198" customFormat="1" ht="15.75" customHeight="1">
      <c r="D52796" s="199"/>
    </row>
    <row r="52798" spans="4:4" s="198" customFormat="1" ht="15.75" customHeight="1">
      <c r="D52798" s="199"/>
    </row>
    <row r="52800" spans="4:4" s="198" customFormat="1" ht="15.75" customHeight="1">
      <c r="D52800" s="199"/>
    </row>
    <row r="52802" spans="4:4" s="198" customFormat="1" ht="15.75" customHeight="1">
      <c r="D52802" s="199"/>
    </row>
    <row r="52804" spans="4:4" s="198" customFormat="1" ht="15.75" customHeight="1">
      <c r="D52804" s="199"/>
    </row>
    <row r="52806" spans="4:4" s="198" customFormat="1" ht="15.75" customHeight="1">
      <c r="D52806" s="199"/>
    </row>
    <row r="52808" spans="4:4" s="198" customFormat="1" ht="15.75" customHeight="1">
      <c r="D52808" s="199"/>
    </row>
    <row r="52810" spans="4:4" s="198" customFormat="1" ht="15.75" customHeight="1">
      <c r="D52810" s="199"/>
    </row>
    <row r="52812" spans="4:4" s="198" customFormat="1" ht="15.75" customHeight="1">
      <c r="D52812" s="199"/>
    </row>
    <row r="52814" spans="4:4" s="198" customFormat="1" ht="15.75" customHeight="1">
      <c r="D52814" s="199"/>
    </row>
    <row r="52816" spans="4:4" s="198" customFormat="1" ht="15.75" customHeight="1">
      <c r="D52816" s="199"/>
    </row>
    <row r="52818" spans="4:4" s="198" customFormat="1" ht="15.75" customHeight="1">
      <c r="D52818" s="199"/>
    </row>
    <row r="52820" spans="4:4" s="198" customFormat="1" ht="15.75" customHeight="1">
      <c r="D52820" s="199"/>
    </row>
    <row r="52822" spans="4:4" s="198" customFormat="1" ht="15.75" customHeight="1">
      <c r="D52822" s="199"/>
    </row>
    <row r="52824" spans="4:4" s="198" customFormat="1" ht="15.75" customHeight="1">
      <c r="D52824" s="199"/>
    </row>
    <row r="52826" spans="4:4" s="198" customFormat="1" ht="15.75" customHeight="1">
      <c r="D52826" s="199"/>
    </row>
    <row r="52828" spans="4:4" s="198" customFormat="1" ht="15.75" customHeight="1">
      <c r="D52828" s="199"/>
    </row>
    <row r="52830" spans="4:4" s="198" customFormat="1" ht="15.75" customHeight="1">
      <c r="D52830" s="199"/>
    </row>
    <row r="52832" spans="4:4" s="198" customFormat="1" ht="15.75" customHeight="1">
      <c r="D52832" s="199"/>
    </row>
    <row r="52834" spans="4:4" s="198" customFormat="1" ht="15.75" customHeight="1">
      <c r="D52834" s="199"/>
    </row>
    <row r="52836" spans="4:4" s="198" customFormat="1" ht="15.75" customHeight="1">
      <c r="D52836" s="199"/>
    </row>
    <row r="52838" spans="4:4" s="198" customFormat="1" ht="15.75" customHeight="1">
      <c r="D52838" s="199"/>
    </row>
    <row r="52840" spans="4:4" s="198" customFormat="1" ht="15.75" customHeight="1">
      <c r="D52840" s="199"/>
    </row>
    <row r="52842" spans="4:4" s="198" customFormat="1" ht="15.75" customHeight="1">
      <c r="D52842" s="199"/>
    </row>
    <row r="52844" spans="4:4" s="198" customFormat="1" ht="15.75" customHeight="1">
      <c r="D52844" s="199"/>
    </row>
    <row r="52846" spans="4:4" s="198" customFormat="1" ht="15.75" customHeight="1">
      <c r="D52846" s="199"/>
    </row>
    <row r="52848" spans="4:4" s="198" customFormat="1" ht="15.75" customHeight="1">
      <c r="D52848" s="199"/>
    </row>
    <row r="52850" spans="4:4" s="198" customFormat="1" ht="15.75" customHeight="1">
      <c r="D52850" s="199"/>
    </row>
    <row r="52852" spans="4:4" s="198" customFormat="1" ht="15.75" customHeight="1">
      <c r="D52852" s="199"/>
    </row>
    <row r="52854" spans="4:4" s="198" customFormat="1" ht="15.75" customHeight="1">
      <c r="D52854" s="199"/>
    </row>
    <row r="52856" spans="4:4" s="198" customFormat="1" ht="15.75" customHeight="1">
      <c r="D52856" s="199"/>
    </row>
    <row r="52858" spans="4:4" s="198" customFormat="1" ht="15.75" customHeight="1">
      <c r="D52858" s="199"/>
    </row>
    <row r="52860" spans="4:4" s="198" customFormat="1" ht="15.75" customHeight="1">
      <c r="D52860" s="199"/>
    </row>
    <row r="52862" spans="4:4" s="198" customFormat="1" ht="15.75" customHeight="1">
      <c r="D52862" s="199"/>
    </row>
    <row r="52864" spans="4:4" s="198" customFormat="1" ht="15.75" customHeight="1">
      <c r="D52864" s="199"/>
    </row>
    <row r="52866" spans="4:4" s="198" customFormat="1" ht="15.75" customHeight="1">
      <c r="D52866" s="199"/>
    </row>
    <row r="52868" spans="4:4" s="198" customFormat="1" ht="15.75" customHeight="1">
      <c r="D52868" s="199"/>
    </row>
    <row r="52870" spans="4:4" s="198" customFormat="1" ht="15.75" customHeight="1">
      <c r="D52870" s="199"/>
    </row>
    <row r="52872" spans="4:4" s="198" customFormat="1" ht="15.75" customHeight="1">
      <c r="D52872" s="199"/>
    </row>
    <row r="52874" spans="4:4" s="198" customFormat="1" ht="15.75" customHeight="1">
      <c r="D52874" s="199"/>
    </row>
    <row r="52876" spans="4:4" s="198" customFormat="1" ht="15.75" customHeight="1">
      <c r="D52876" s="199"/>
    </row>
    <row r="52878" spans="4:4" s="198" customFormat="1" ht="15.75" customHeight="1">
      <c r="D52878" s="199"/>
    </row>
    <row r="52880" spans="4:4" s="198" customFormat="1" ht="15.75" customHeight="1">
      <c r="D52880" s="199"/>
    </row>
    <row r="52882" spans="4:4" s="198" customFormat="1" ht="15.75" customHeight="1">
      <c r="D52882" s="199"/>
    </row>
    <row r="52884" spans="4:4" s="198" customFormat="1" ht="15.75" customHeight="1">
      <c r="D52884" s="199"/>
    </row>
    <row r="52886" spans="4:4" s="198" customFormat="1" ht="15.75" customHeight="1">
      <c r="D52886" s="199"/>
    </row>
    <row r="52888" spans="4:4" s="198" customFormat="1" ht="15.75" customHeight="1">
      <c r="D52888" s="199"/>
    </row>
    <row r="52890" spans="4:4" s="198" customFormat="1" ht="15.75" customHeight="1">
      <c r="D52890" s="199"/>
    </row>
    <row r="52892" spans="4:4" s="198" customFormat="1" ht="15.75" customHeight="1">
      <c r="D52892" s="199"/>
    </row>
    <row r="52894" spans="4:4" s="198" customFormat="1" ht="15.75" customHeight="1">
      <c r="D52894" s="199"/>
    </row>
    <row r="52896" spans="4:4" s="198" customFormat="1" ht="15.75" customHeight="1">
      <c r="D52896" s="199"/>
    </row>
    <row r="52898" spans="4:4" s="198" customFormat="1" ht="15.75" customHeight="1">
      <c r="D52898" s="199"/>
    </row>
    <row r="52900" spans="4:4" s="198" customFormat="1" ht="15.75" customHeight="1">
      <c r="D52900" s="199"/>
    </row>
    <row r="52902" spans="4:4" s="198" customFormat="1" ht="15.75" customHeight="1">
      <c r="D52902" s="199"/>
    </row>
    <row r="52904" spans="4:4" s="198" customFormat="1" ht="15.75" customHeight="1">
      <c r="D52904" s="199"/>
    </row>
    <row r="52906" spans="4:4" s="198" customFormat="1" ht="15.75" customHeight="1">
      <c r="D52906" s="199"/>
    </row>
    <row r="52908" spans="4:4" s="198" customFormat="1" ht="15.75" customHeight="1">
      <c r="D52908" s="199"/>
    </row>
    <row r="52910" spans="4:4" s="198" customFormat="1" ht="15.75" customHeight="1">
      <c r="D52910" s="199"/>
    </row>
    <row r="52912" spans="4:4" s="198" customFormat="1" ht="15.75" customHeight="1">
      <c r="D52912" s="199"/>
    </row>
    <row r="52914" spans="4:4" s="198" customFormat="1" ht="15.75" customHeight="1">
      <c r="D52914" s="199"/>
    </row>
    <row r="52916" spans="4:4" s="198" customFormat="1" ht="15.75" customHeight="1">
      <c r="D52916" s="199"/>
    </row>
    <row r="52918" spans="4:4" s="198" customFormat="1" ht="15.75" customHeight="1">
      <c r="D52918" s="199"/>
    </row>
    <row r="52920" spans="4:4" s="198" customFormat="1" ht="15.75" customHeight="1">
      <c r="D52920" s="199"/>
    </row>
    <row r="52922" spans="4:4" s="198" customFormat="1" ht="15.75" customHeight="1">
      <c r="D52922" s="199"/>
    </row>
    <row r="52924" spans="4:4" s="198" customFormat="1" ht="15.75" customHeight="1">
      <c r="D52924" s="199"/>
    </row>
    <row r="52926" spans="4:4" s="198" customFormat="1" ht="15.75" customHeight="1">
      <c r="D52926" s="199"/>
    </row>
    <row r="52928" spans="4:4" s="198" customFormat="1" ht="15.75" customHeight="1">
      <c r="D52928" s="199"/>
    </row>
    <row r="52930" spans="4:4" s="198" customFormat="1" ht="15.75" customHeight="1">
      <c r="D52930" s="199"/>
    </row>
    <row r="52932" spans="4:4" s="198" customFormat="1" ht="15.75" customHeight="1">
      <c r="D52932" s="199"/>
    </row>
    <row r="52934" spans="4:4" s="198" customFormat="1" ht="15.75" customHeight="1">
      <c r="D52934" s="199"/>
    </row>
    <row r="52936" spans="4:4" s="198" customFormat="1" ht="15.75" customHeight="1">
      <c r="D52936" s="199"/>
    </row>
    <row r="52938" spans="4:4" s="198" customFormat="1" ht="15.75" customHeight="1">
      <c r="D52938" s="199"/>
    </row>
    <row r="52940" spans="4:4" s="198" customFormat="1" ht="15.75" customHeight="1">
      <c r="D52940" s="199"/>
    </row>
    <row r="52942" spans="4:4" s="198" customFormat="1" ht="15.75" customHeight="1">
      <c r="D52942" s="199"/>
    </row>
    <row r="52944" spans="4:4" s="198" customFormat="1" ht="15.75" customHeight="1">
      <c r="D52944" s="199"/>
    </row>
    <row r="52946" spans="4:4" s="198" customFormat="1" ht="15.75" customHeight="1">
      <c r="D52946" s="199"/>
    </row>
    <row r="52948" spans="4:4" s="198" customFormat="1" ht="15.75" customHeight="1">
      <c r="D52948" s="199"/>
    </row>
    <row r="52950" spans="4:4" s="198" customFormat="1" ht="15.75" customHeight="1">
      <c r="D52950" s="199"/>
    </row>
    <row r="52952" spans="4:4" s="198" customFormat="1" ht="15.75" customHeight="1">
      <c r="D52952" s="199"/>
    </row>
    <row r="52954" spans="4:4" s="198" customFormat="1" ht="15.75" customHeight="1">
      <c r="D52954" s="199"/>
    </row>
    <row r="52956" spans="4:4" s="198" customFormat="1" ht="15.75" customHeight="1">
      <c r="D52956" s="199"/>
    </row>
    <row r="52958" spans="4:4" s="198" customFormat="1" ht="15.75" customHeight="1">
      <c r="D52958" s="199"/>
    </row>
    <row r="52960" spans="4:4" s="198" customFormat="1" ht="15.75" customHeight="1">
      <c r="D52960" s="199"/>
    </row>
    <row r="52962" spans="4:4" s="198" customFormat="1" ht="15.75" customHeight="1">
      <c r="D52962" s="199"/>
    </row>
    <row r="52964" spans="4:4" s="198" customFormat="1" ht="15.75" customHeight="1">
      <c r="D52964" s="199"/>
    </row>
    <row r="52966" spans="4:4" s="198" customFormat="1" ht="15.75" customHeight="1">
      <c r="D52966" s="199"/>
    </row>
    <row r="52968" spans="4:4" s="198" customFormat="1" ht="15.75" customHeight="1">
      <c r="D52968" s="199"/>
    </row>
    <row r="52970" spans="4:4" s="198" customFormat="1" ht="15.75" customHeight="1">
      <c r="D52970" s="199"/>
    </row>
    <row r="52972" spans="4:4" s="198" customFormat="1" ht="15.75" customHeight="1">
      <c r="D52972" s="199"/>
    </row>
    <row r="52974" spans="4:4" s="198" customFormat="1" ht="15.75" customHeight="1">
      <c r="D52974" s="199"/>
    </row>
    <row r="52976" spans="4:4" s="198" customFormat="1" ht="15.75" customHeight="1">
      <c r="D52976" s="199"/>
    </row>
    <row r="52978" spans="4:4" s="198" customFormat="1" ht="15.75" customHeight="1">
      <c r="D52978" s="199"/>
    </row>
    <row r="52980" spans="4:4" s="198" customFormat="1" ht="15.75" customHeight="1">
      <c r="D52980" s="199"/>
    </row>
    <row r="52982" spans="4:4" s="198" customFormat="1" ht="15.75" customHeight="1">
      <c r="D52982" s="199"/>
    </row>
    <row r="52984" spans="4:4" s="198" customFormat="1" ht="15.75" customHeight="1">
      <c r="D52984" s="199"/>
    </row>
    <row r="52986" spans="4:4" s="198" customFormat="1" ht="15.75" customHeight="1">
      <c r="D52986" s="199"/>
    </row>
    <row r="52988" spans="4:4" s="198" customFormat="1" ht="15.75" customHeight="1">
      <c r="D52988" s="199"/>
    </row>
    <row r="52990" spans="4:4" s="198" customFormat="1" ht="15.75" customHeight="1">
      <c r="D52990" s="199"/>
    </row>
    <row r="52992" spans="4:4" s="198" customFormat="1" ht="15.75" customHeight="1">
      <c r="D52992" s="199"/>
    </row>
    <row r="52994" spans="4:4" s="198" customFormat="1" ht="15.75" customHeight="1">
      <c r="D52994" s="199"/>
    </row>
    <row r="52996" spans="4:4" s="198" customFormat="1" ht="15.75" customHeight="1">
      <c r="D52996" s="199"/>
    </row>
    <row r="52998" spans="4:4" s="198" customFormat="1" ht="15.75" customHeight="1">
      <c r="D52998" s="199"/>
    </row>
    <row r="53000" spans="4:4" s="198" customFormat="1" ht="15.75" customHeight="1">
      <c r="D53000" s="199"/>
    </row>
    <row r="53002" spans="4:4" s="198" customFormat="1" ht="15.75" customHeight="1">
      <c r="D53002" s="199"/>
    </row>
    <row r="53004" spans="4:4" s="198" customFormat="1" ht="15.75" customHeight="1">
      <c r="D53004" s="199"/>
    </row>
    <row r="53006" spans="4:4" s="198" customFormat="1" ht="15.75" customHeight="1">
      <c r="D53006" s="199"/>
    </row>
    <row r="53008" spans="4:4" s="198" customFormat="1" ht="15.75" customHeight="1">
      <c r="D53008" s="199"/>
    </row>
    <row r="53010" spans="4:4" s="198" customFormat="1" ht="15.75" customHeight="1">
      <c r="D53010" s="199"/>
    </row>
    <row r="53012" spans="4:4" s="198" customFormat="1" ht="15.75" customHeight="1">
      <c r="D53012" s="199"/>
    </row>
    <row r="53014" spans="4:4" s="198" customFormat="1" ht="15.75" customHeight="1">
      <c r="D53014" s="199"/>
    </row>
    <row r="53016" spans="4:4" s="198" customFormat="1" ht="15.75" customHeight="1">
      <c r="D53016" s="199"/>
    </row>
    <row r="53018" spans="4:4" s="198" customFormat="1" ht="15.75" customHeight="1">
      <c r="D53018" s="199"/>
    </row>
    <row r="53020" spans="4:4" s="198" customFormat="1" ht="15.75" customHeight="1">
      <c r="D53020" s="199"/>
    </row>
    <row r="53022" spans="4:4" s="198" customFormat="1" ht="15.75" customHeight="1">
      <c r="D53022" s="199"/>
    </row>
    <row r="53024" spans="4:4" s="198" customFormat="1" ht="15.75" customHeight="1">
      <c r="D53024" s="199"/>
    </row>
    <row r="53026" spans="4:4" s="198" customFormat="1" ht="15.75" customHeight="1">
      <c r="D53026" s="199"/>
    </row>
    <row r="53028" spans="4:4" s="198" customFormat="1" ht="15.75" customHeight="1">
      <c r="D53028" s="199"/>
    </row>
    <row r="53030" spans="4:4" s="198" customFormat="1" ht="15.75" customHeight="1">
      <c r="D53030" s="199"/>
    </row>
    <row r="53032" spans="4:4" s="198" customFormat="1" ht="15.75" customHeight="1">
      <c r="D53032" s="199"/>
    </row>
    <row r="53034" spans="4:4" s="198" customFormat="1" ht="15.75" customHeight="1">
      <c r="D53034" s="199"/>
    </row>
    <row r="53036" spans="4:4" s="198" customFormat="1" ht="15.75" customHeight="1">
      <c r="D53036" s="199"/>
    </row>
    <row r="53038" spans="4:4" s="198" customFormat="1" ht="15.75" customHeight="1">
      <c r="D53038" s="199"/>
    </row>
    <row r="53040" spans="4:4" s="198" customFormat="1" ht="15.75" customHeight="1">
      <c r="D53040" s="199"/>
    </row>
    <row r="53042" spans="4:4" s="198" customFormat="1" ht="15.75" customHeight="1">
      <c r="D53042" s="199"/>
    </row>
    <row r="53044" spans="4:4" s="198" customFormat="1" ht="15.75" customHeight="1">
      <c r="D53044" s="199"/>
    </row>
    <row r="53046" spans="4:4" s="198" customFormat="1" ht="15.75" customHeight="1">
      <c r="D53046" s="199"/>
    </row>
    <row r="53048" spans="4:4" s="198" customFormat="1" ht="15.75" customHeight="1">
      <c r="D53048" s="199"/>
    </row>
    <row r="53050" spans="4:4" s="198" customFormat="1" ht="15.75" customHeight="1">
      <c r="D53050" s="199"/>
    </row>
    <row r="53052" spans="4:4" s="198" customFormat="1" ht="15.75" customHeight="1">
      <c r="D53052" s="199"/>
    </row>
    <row r="53054" spans="4:4" s="198" customFormat="1" ht="15.75" customHeight="1">
      <c r="D53054" s="199"/>
    </row>
    <row r="53056" spans="4:4" s="198" customFormat="1" ht="15.75" customHeight="1">
      <c r="D53056" s="199"/>
    </row>
    <row r="53058" spans="4:4" s="198" customFormat="1" ht="15.75" customHeight="1">
      <c r="D53058" s="199"/>
    </row>
    <row r="53060" spans="4:4" s="198" customFormat="1" ht="15.75" customHeight="1">
      <c r="D53060" s="199"/>
    </row>
    <row r="53062" spans="4:4" s="198" customFormat="1" ht="15.75" customHeight="1">
      <c r="D53062" s="199"/>
    </row>
    <row r="53064" spans="4:4" s="198" customFormat="1" ht="15.75" customHeight="1">
      <c r="D53064" s="199"/>
    </row>
    <row r="53066" spans="4:4" s="198" customFormat="1" ht="15.75" customHeight="1">
      <c r="D53066" s="199"/>
    </row>
    <row r="53068" spans="4:4" s="198" customFormat="1" ht="15.75" customHeight="1">
      <c r="D53068" s="199"/>
    </row>
    <row r="53070" spans="4:4" s="198" customFormat="1" ht="15.75" customHeight="1">
      <c r="D53070" s="199"/>
    </row>
    <row r="53072" spans="4:4" s="198" customFormat="1" ht="15.75" customHeight="1">
      <c r="D53072" s="199"/>
    </row>
    <row r="53074" spans="4:4" s="198" customFormat="1" ht="15.75" customHeight="1">
      <c r="D53074" s="199"/>
    </row>
    <row r="53076" spans="4:4" s="198" customFormat="1" ht="15.75" customHeight="1">
      <c r="D53076" s="199"/>
    </row>
    <row r="53078" spans="4:4" s="198" customFormat="1" ht="15.75" customHeight="1">
      <c r="D53078" s="199"/>
    </row>
    <row r="53080" spans="4:4" s="198" customFormat="1" ht="15.75" customHeight="1">
      <c r="D53080" s="199"/>
    </row>
    <row r="53082" spans="4:4" s="198" customFormat="1" ht="15.75" customHeight="1">
      <c r="D53082" s="199"/>
    </row>
    <row r="53084" spans="4:4" s="198" customFormat="1" ht="15.75" customHeight="1">
      <c r="D53084" s="199"/>
    </row>
    <row r="53086" spans="4:4" s="198" customFormat="1" ht="15.75" customHeight="1">
      <c r="D53086" s="199"/>
    </row>
    <row r="53088" spans="4:4" s="198" customFormat="1" ht="15.75" customHeight="1">
      <c r="D53088" s="199"/>
    </row>
    <row r="53090" spans="4:4" s="198" customFormat="1" ht="15.75" customHeight="1">
      <c r="D53090" s="199"/>
    </row>
    <row r="53092" spans="4:4" s="198" customFormat="1" ht="15.75" customHeight="1">
      <c r="D53092" s="199"/>
    </row>
    <row r="53094" spans="4:4" s="198" customFormat="1" ht="15.75" customHeight="1">
      <c r="D53094" s="199"/>
    </row>
    <row r="53096" spans="4:4" s="198" customFormat="1" ht="15.75" customHeight="1">
      <c r="D53096" s="199"/>
    </row>
    <row r="53098" spans="4:4" s="198" customFormat="1" ht="15.75" customHeight="1">
      <c r="D53098" s="199"/>
    </row>
    <row r="53100" spans="4:4" s="198" customFormat="1" ht="15.75" customHeight="1">
      <c r="D53100" s="199"/>
    </row>
    <row r="53102" spans="4:4" s="198" customFormat="1" ht="15.75" customHeight="1">
      <c r="D53102" s="199"/>
    </row>
    <row r="53104" spans="4:4" s="198" customFormat="1" ht="15.75" customHeight="1">
      <c r="D53104" s="199"/>
    </row>
    <row r="53106" spans="4:4" s="198" customFormat="1" ht="15.75" customHeight="1">
      <c r="D53106" s="199"/>
    </row>
    <row r="53108" spans="4:4" s="198" customFormat="1" ht="15.75" customHeight="1">
      <c r="D53108" s="199"/>
    </row>
    <row r="53110" spans="4:4" s="198" customFormat="1" ht="15.75" customHeight="1">
      <c r="D53110" s="199"/>
    </row>
    <row r="53112" spans="4:4" s="198" customFormat="1" ht="15.75" customHeight="1">
      <c r="D53112" s="199"/>
    </row>
    <row r="53114" spans="4:4" s="198" customFormat="1" ht="15.75" customHeight="1">
      <c r="D53114" s="199"/>
    </row>
    <row r="53116" spans="4:4" s="198" customFormat="1" ht="15.75" customHeight="1">
      <c r="D53116" s="199"/>
    </row>
    <row r="53118" spans="4:4" s="198" customFormat="1" ht="15.75" customHeight="1">
      <c r="D53118" s="199"/>
    </row>
    <row r="53120" spans="4:4" s="198" customFormat="1" ht="15.75" customHeight="1">
      <c r="D53120" s="199"/>
    </row>
    <row r="53122" spans="4:4" s="198" customFormat="1" ht="15.75" customHeight="1">
      <c r="D53122" s="199"/>
    </row>
    <row r="53124" spans="4:4" s="198" customFormat="1" ht="15.75" customHeight="1">
      <c r="D53124" s="199"/>
    </row>
    <row r="53126" spans="4:4" s="198" customFormat="1" ht="15.75" customHeight="1">
      <c r="D53126" s="199"/>
    </row>
    <row r="53128" spans="4:4" s="198" customFormat="1" ht="15.75" customHeight="1">
      <c r="D53128" s="199"/>
    </row>
    <row r="53130" spans="4:4" s="198" customFormat="1" ht="15.75" customHeight="1">
      <c r="D53130" s="199"/>
    </row>
    <row r="53132" spans="4:4" s="198" customFormat="1" ht="15.75" customHeight="1">
      <c r="D53132" s="199"/>
    </row>
    <row r="53134" spans="4:4" s="198" customFormat="1" ht="15.75" customHeight="1">
      <c r="D53134" s="199"/>
    </row>
    <row r="53136" spans="4:4" s="198" customFormat="1" ht="15.75" customHeight="1">
      <c r="D53136" s="199"/>
    </row>
    <row r="53138" spans="4:4" s="198" customFormat="1" ht="15.75" customHeight="1">
      <c r="D53138" s="199"/>
    </row>
    <row r="53140" spans="4:4" s="198" customFormat="1" ht="15.75" customHeight="1">
      <c r="D53140" s="199"/>
    </row>
    <row r="53142" spans="4:4" s="198" customFormat="1" ht="15.75" customHeight="1">
      <c r="D53142" s="199"/>
    </row>
    <row r="53144" spans="4:4" s="198" customFormat="1" ht="15.75" customHeight="1">
      <c r="D53144" s="199"/>
    </row>
    <row r="53146" spans="4:4" s="198" customFormat="1" ht="15.75" customHeight="1">
      <c r="D53146" s="199"/>
    </row>
    <row r="53148" spans="4:4" s="198" customFormat="1" ht="15.75" customHeight="1">
      <c r="D53148" s="199"/>
    </row>
    <row r="53150" spans="4:4" s="198" customFormat="1" ht="15.75" customHeight="1">
      <c r="D53150" s="199"/>
    </row>
    <row r="53152" spans="4:4" s="198" customFormat="1" ht="15.75" customHeight="1">
      <c r="D53152" s="199"/>
    </row>
    <row r="53154" spans="4:4" s="198" customFormat="1" ht="15.75" customHeight="1">
      <c r="D53154" s="199"/>
    </row>
    <row r="53156" spans="4:4" s="198" customFormat="1" ht="15.75" customHeight="1">
      <c r="D53156" s="199"/>
    </row>
    <row r="53158" spans="4:4" s="198" customFormat="1" ht="15.75" customHeight="1">
      <c r="D53158" s="199"/>
    </row>
    <row r="53160" spans="4:4" s="198" customFormat="1" ht="15.75" customHeight="1">
      <c r="D53160" s="199"/>
    </row>
    <row r="53162" spans="4:4" s="198" customFormat="1" ht="15.75" customHeight="1">
      <c r="D53162" s="199"/>
    </row>
    <row r="53164" spans="4:4" s="198" customFormat="1" ht="15.75" customHeight="1">
      <c r="D53164" s="199"/>
    </row>
    <row r="53166" spans="4:4" s="198" customFormat="1" ht="15.75" customHeight="1">
      <c r="D53166" s="199"/>
    </row>
    <row r="53168" spans="4:4" s="198" customFormat="1" ht="15.75" customHeight="1">
      <c r="D53168" s="199"/>
    </row>
    <row r="53170" spans="4:4" s="198" customFormat="1" ht="15.75" customHeight="1">
      <c r="D53170" s="199"/>
    </row>
    <row r="53172" spans="4:4" s="198" customFormat="1" ht="15.75" customHeight="1">
      <c r="D53172" s="199"/>
    </row>
    <row r="53174" spans="4:4" s="198" customFormat="1" ht="15.75" customHeight="1">
      <c r="D53174" s="199"/>
    </row>
    <row r="53176" spans="4:4" s="198" customFormat="1" ht="15.75" customHeight="1">
      <c r="D53176" s="199"/>
    </row>
    <row r="53178" spans="4:4" s="198" customFormat="1" ht="15.75" customHeight="1">
      <c r="D53178" s="199"/>
    </row>
    <row r="53180" spans="4:4" s="198" customFormat="1" ht="15.75" customHeight="1">
      <c r="D53180" s="199"/>
    </row>
    <row r="53182" spans="4:4" s="198" customFormat="1" ht="15.75" customHeight="1">
      <c r="D53182" s="199"/>
    </row>
    <row r="53184" spans="4:4" s="198" customFormat="1" ht="15.75" customHeight="1">
      <c r="D53184" s="199"/>
    </row>
    <row r="53186" spans="4:4" s="198" customFormat="1" ht="15.75" customHeight="1">
      <c r="D53186" s="199"/>
    </row>
    <row r="53188" spans="4:4" s="198" customFormat="1" ht="15.75" customHeight="1">
      <c r="D53188" s="199"/>
    </row>
    <row r="53190" spans="4:4" s="198" customFormat="1" ht="15.75" customHeight="1">
      <c r="D53190" s="199"/>
    </row>
    <row r="53192" spans="4:4" s="198" customFormat="1" ht="15.75" customHeight="1">
      <c r="D53192" s="199"/>
    </row>
    <row r="53194" spans="4:4" s="198" customFormat="1" ht="15.75" customHeight="1">
      <c r="D53194" s="199"/>
    </row>
    <row r="53196" spans="4:4" s="198" customFormat="1" ht="15.75" customHeight="1">
      <c r="D53196" s="199"/>
    </row>
    <row r="53198" spans="4:4" s="198" customFormat="1" ht="15.75" customHeight="1">
      <c r="D53198" s="199"/>
    </row>
    <row r="53200" spans="4:4" s="198" customFormat="1" ht="15.75" customHeight="1">
      <c r="D53200" s="199"/>
    </row>
    <row r="53202" spans="4:4" s="198" customFormat="1" ht="15.75" customHeight="1">
      <c r="D53202" s="199"/>
    </row>
    <row r="53204" spans="4:4" s="198" customFormat="1" ht="15.75" customHeight="1">
      <c r="D53204" s="199"/>
    </row>
    <row r="53206" spans="4:4" s="198" customFormat="1" ht="15.75" customHeight="1">
      <c r="D53206" s="199"/>
    </row>
    <row r="53208" spans="4:4" s="198" customFormat="1" ht="15.75" customHeight="1">
      <c r="D53208" s="199"/>
    </row>
    <row r="53210" spans="4:4" s="198" customFormat="1" ht="15.75" customHeight="1">
      <c r="D53210" s="199"/>
    </row>
    <row r="53212" spans="4:4" s="198" customFormat="1" ht="15.75" customHeight="1">
      <c r="D53212" s="199"/>
    </row>
    <row r="53214" spans="4:4" s="198" customFormat="1" ht="15.75" customHeight="1">
      <c r="D53214" s="199"/>
    </row>
    <row r="53216" spans="4:4" s="198" customFormat="1" ht="15.75" customHeight="1">
      <c r="D53216" s="199"/>
    </row>
    <row r="53218" spans="4:4" s="198" customFormat="1" ht="15.75" customHeight="1">
      <c r="D53218" s="199"/>
    </row>
    <row r="53220" spans="4:4" s="198" customFormat="1" ht="15.75" customHeight="1">
      <c r="D53220" s="199"/>
    </row>
    <row r="53222" spans="4:4" s="198" customFormat="1" ht="15.75" customHeight="1">
      <c r="D53222" s="199"/>
    </row>
    <row r="53224" spans="4:4" s="198" customFormat="1" ht="15.75" customHeight="1">
      <c r="D53224" s="199"/>
    </row>
    <row r="53226" spans="4:4" s="198" customFormat="1" ht="15.75" customHeight="1">
      <c r="D53226" s="199"/>
    </row>
    <row r="53228" spans="4:4" s="198" customFormat="1" ht="15.75" customHeight="1">
      <c r="D53228" s="199"/>
    </row>
    <row r="53230" spans="4:4" s="198" customFormat="1" ht="15.75" customHeight="1">
      <c r="D53230" s="199"/>
    </row>
    <row r="53232" spans="4:4" s="198" customFormat="1" ht="15.75" customHeight="1">
      <c r="D53232" s="199"/>
    </row>
    <row r="53234" spans="4:4" s="198" customFormat="1" ht="15.75" customHeight="1">
      <c r="D53234" s="199"/>
    </row>
    <row r="53236" spans="4:4" s="198" customFormat="1" ht="15.75" customHeight="1">
      <c r="D53236" s="199"/>
    </row>
    <row r="53238" spans="4:4" s="198" customFormat="1" ht="15.75" customHeight="1">
      <c r="D53238" s="199"/>
    </row>
    <row r="53240" spans="4:4" s="198" customFormat="1" ht="15.75" customHeight="1">
      <c r="D53240" s="199"/>
    </row>
    <row r="53242" spans="4:4" s="198" customFormat="1" ht="15.75" customHeight="1">
      <c r="D53242" s="199"/>
    </row>
    <row r="53244" spans="4:4" s="198" customFormat="1" ht="15.75" customHeight="1">
      <c r="D53244" s="199"/>
    </row>
    <row r="53246" spans="4:4" s="198" customFormat="1" ht="15.75" customHeight="1">
      <c r="D53246" s="199"/>
    </row>
    <row r="53248" spans="4:4" s="198" customFormat="1" ht="15.75" customHeight="1">
      <c r="D53248" s="199"/>
    </row>
    <row r="53250" spans="4:4" s="198" customFormat="1" ht="15.75" customHeight="1">
      <c r="D53250" s="199"/>
    </row>
    <row r="53252" spans="4:4" s="198" customFormat="1" ht="15.75" customHeight="1">
      <c r="D53252" s="199"/>
    </row>
    <row r="53254" spans="4:4" s="198" customFormat="1" ht="15.75" customHeight="1">
      <c r="D53254" s="199"/>
    </row>
    <row r="53256" spans="4:4" s="198" customFormat="1" ht="15.75" customHeight="1">
      <c r="D53256" s="199"/>
    </row>
    <row r="53258" spans="4:4" s="198" customFormat="1" ht="15.75" customHeight="1">
      <c r="D53258" s="199"/>
    </row>
    <row r="53260" spans="4:4" s="198" customFormat="1" ht="15.75" customHeight="1">
      <c r="D53260" s="199"/>
    </row>
    <row r="53262" spans="4:4" s="198" customFormat="1" ht="15.75" customHeight="1">
      <c r="D53262" s="199"/>
    </row>
    <row r="53264" spans="4:4" s="198" customFormat="1" ht="15.75" customHeight="1">
      <c r="D53264" s="199"/>
    </row>
    <row r="53266" spans="4:4" s="198" customFormat="1" ht="15.75" customHeight="1">
      <c r="D53266" s="199"/>
    </row>
    <row r="53268" spans="4:4" s="198" customFormat="1" ht="15.75" customHeight="1">
      <c r="D53268" s="199"/>
    </row>
    <row r="53270" spans="4:4" s="198" customFormat="1" ht="15.75" customHeight="1">
      <c r="D53270" s="199"/>
    </row>
    <row r="53272" spans="4:4" s="198" customFormat="1" ht="15.75" customHeight="1">
      <c r="D53272" s="199"/>
    </row>
    <row r="53274" spans="4:4" s="198" customFormat="1" ht="15.75" customHeight="1">
      <c r="D53274" s="199"/>
    </row>
    <row r="53276" spans="4:4" s="198" customFormat="1" ht="15.75" customHeight="1">
      <c r="D53276" s="199"/>
    </row>
    <row r="53278" spans="4:4" s="198" customFormat="1" ht="15.75" customHeight="1">
      <c r="D53278" s="199"/>
    </row>
    <row r="53280" spans="4:4" s="198" customFormat="1" ht="15.75" customHeight="1">
      <c r="D53280" s="199"/>
    </row>
    <row r="53282" spans="4:4" s="198" customFormat="1" ht="15.75" customHeight="1">
      <c r="D53282" s="199"/>
    </row>
    <row r="53284" spans="4:4" s="198" customFormat="1" ht="15.75" customHeight="1">
      <c r="D53284" s="199"/>
    </row>
    <row r="53286" spans="4:4" s="198" customFormat="1" ht="15.75" customHeight="1">
      <c r="D53286" s="199"/>
    </row>
    <row r="53288" spans="4:4" s="198" customFormat="1" ht="15.75" customHeight="1">
      <c r="D53288" s="199"/>
    </row>
    <row r="53290" spans="4:4" s="198" customFormat="1" ht="15.75" customHeight="1">
      <c r="D53290" s="199"/>
    </row>
    <row r="53292" spans="4:4" s="198" customFormat="1" ht="15.75" customHeight="1">
      <c r="D53292" s="199"/>
    </row>
    <row r="53294" spans="4:4" s="198" customFormat="1" ht="15.75" customHeight="1">
      <c r="D53294" s="199"/>
    </row>
    <row r="53296" spans="4:4" s="198" customFormat="1" ht="15.75" customHeight="1">
      <c r="D53296" s="199"/>
    </row>
    <row r="53298" spans="4:4" s="198" customFormat="1" ht="15.75" customHeight="1">
      <c r="D53298" s="199"/>
    </row>
    <row r="53300" spans="4:4" s="198" customFormat="1" ht="15.75" customHeight="1">
      <c r="D53300" s="199"/>
    </row>
    <row r="53302" spans="4:4" s="198" customFormat="1" ht="15.75" customHeight="1">
      <c r="D53302" s="199"/>
    </row>
    <row r="53304" spans="4:4" s="198" customFormat="1" ht="15.75" customHeight="1">
      <c r="D53304" s="199"/>
    </row>
    <row r="53306" spans="4:4" s="198" customFormat="1" ht="15.75" customHeight="1">
      <c r="D53306" s="199"/>
    </row>
    <row r="53308" spans="4:4" s="198" customFormat="1" ht="15.75" customHeight="1">
      <c r="D53308" s="199"/>
    </row>
    <row r="53310" spans="4:4" s="198" customFormat="1" ht="15.75" customHeight="1">
      <c r="D53310" s="199"/>
    </row>
    <row r="53312" spans="4:4" s="198" customFormat="1" ht="15.75" customHeight="1">
      <c r="D53312" s="199"/>
    </row>
    <row r="53314" spans="4:4" s="198" customFormat="1" ht="15.75" customHeight="1">
      <c r="D53314" s="199"/>
    </row>
    <row r="53316" spans="4:4" s="198" customFormat="1" ht="15.75" customHeight="1">
      <c r="D53316" s="199"/>
    </row>
    <row r="53318" spans="4:4" s="198" customFormat="1" ht="15.75" customHeight="1">
      <c r="D53318" s="199"/>
    </row>
    <row r="53320" spans="4:4" s="198" customFormat="1" ht="15.75" customHeight="1">
      <c r="D53320" s="199"/>
    </row>
    <row r="53322" spans="4:4" s="198" customFormat="1" ht="15.75" customHeight="1">
      <c r="D53322" s="199"/>
    </row>
    <row r="53324" spans="4:4" s="198" customFormat="1" ht="15.75" customHeight="1">
      <c r="D53324" s="199"/>
    </row>
    <row r="53326" spans="4:4" s="198" customFormat="1" ht="15.75" customHeight="1">
      <c r="D53326" s="199"/>
    </row>
    <row r="53328" spans="4:4" s="198" customFormat="1" ht="15.75" customHeight="1">
      <c r="D53328" s="199"/>
    </row>
    <row r="53330" spans="4:4" s="198" customFormat="1" ht="15.75" customHeight="1">
      <c r="D53330" s="199"/>
    </row>
    <row r="53332" spans="4:4" s="198" customFormat="1" ht="15.75" customHeight="1">
      <c r="D53332" s="199"/>
    </row>
    <row r="53334" spans="4:4" s="198" customFormat="1" ht="15.75" customHeight="1">
      <c r="D53334" s="199"/>
    </row>
    <row r="53336" spans="4:4" s="198" customFormat="1" ht="15.75" customHeight="1">
      <c r="D53336" s="199"/>
    </row>
    <row r="53338" spans="4:4" s="198" customFormat="1" ht="15.75" customHeight="1">
      <c r="D53338" s="199"/>
    </row>
    <row r="53340" spans="4:4" s="198" customFormat="1" ht="15.75" customHeight="1">
      <c r="D53340" s="199"/>
    </row>
    <row r="53342" spans="4:4" s="198" customFormat="1" ht="15.75" customHeight="1">
      <c r="D53342" s="199"/>
    </row>
    <row r="53344" spans="4:4" s="198" customFormat="1" ht="15.75" customHeight="1">
      <c r="D53344" s="199"/>
    </row>
    <row r="53346" spans="4:4" s="198" customFormat="1" ht="15.75" customHeight="1">
      <c r="D53346" s="199"/>
    </row>
    <row r="53348" spans="4:4" s="198" customFormat="1" ht="15.75" customHeight="1">
      <c r="D53348" s="199"/>
    </row>
    <row r="53350" spans="4:4" s="198" customFormat="1" ht="15.75" customHeight="1">
      <c r="D53350" s="199"/>
    </row>
    <row r="53352" spans="4:4" s="198" customFormat="1" ht="15.75" customHeight="1">
      <c r="D53352" s="199"/>
    </row>
    <row r="53354" spans="4:4" s="198" customFormat="1" ht="15.75" customHeight="1">
      <c r="D53354" s="199"/>
    </row>
    <row r="53356" spans="4:4" s="198" customFormat="1" ht="15.75" customHeight="1">
      <c r="D53356" s="199"/>
    </row>
    <row r="53358" spans="4:4" s="198" customFormat="1" ht="15.75" customHeight="1">
      <c r="D53358" s="199"/>
    </row>
    <row r="53360" spans="4:4" s="198" customFormat="1" ht="15.75" customHeight="1">
      <c r="D53360" s="199"/>
    </row>
    <row r="53362" spans="4:4" s="198" customFormat="1" ht="15.75" customHeight="1">
      <c r="D53362" s="199"/>
    </row>
    <row r="53364" spans="4:4" s="198" customFormat="1" ht="15.75" customHeight="1">
      <c r="D53364" s="199"/>
    </row>
    <row r="53366" spans="4:4" s="198" customFormat="1" ht="15.75" customHeight="1">
      <c r="D53366" s="199"/>
    </row>
    <row r="53368" spans="4:4" s="198" customFormat="1" ht="15.75" customHeight="1">
      <c r="D53368" s="199"/>
    </row>
    <row r="53370" spans="4:4" s="198" customFormat="1" ht="15.75" customHeight="1">
      <c r="D53370" s="199"/>
    </row>
    <row r="53372" spans="4:4" s="198" customFormat="1" ht="15.75" customHeight="1">
      <c r="D53372" s="199"/>
    </row>
    <row r="53374" spans="4:4" s="198" customFormat="1" ht="15.75" customHeight="1">
      <c r="D53374" s="199"/>
    </row>
    <row r="53376" spans="4:4" s="198" customFormat="1" ht="15.75" customHeight="1">
      <c r="D53376" s="199"/>
    </row>
    <row r="53378" spans="4:4" s="198" customFormat="1" ht="15.75" customHeight="1">
      <c r="D53378" s="199"/>
    </row>
    <row r="53380" spans="4:4" s="198" customFormat="1" ht="15.75" customHeight="1">
      <c r="D53380" s="199"/>
    </row>
    <row r="53382" spans="4:4" s="198" customFormat="1" ht="15.75" customHeight="1">
      <c r="D53382" s="199"/>
    </row>
    <row r="53384" spans="4:4" s="198" customFormat="1" ht="15.75" customHeight="1">
      <c r="D53384" s="199"/>
    </row>
    <row r="53386" spans="4:4" s="198" customFormat="1" ht="15.75" customHeight="1">
      <c r="D53386" s="199"/>
    </row>
    <row r="53388" spans="4:4" s="198" customFormat="1" ht="15.75" customHeight="1">
      <c r="D53388" s="199"/>
    </row>
    <row r="53390" spans="4:4" s="198" customFormat="1" ht="15.75" customHeight="1">
      <c r="D53390" s="199"/>
    </row>
    <row r="53392" spans="4:4" s="198" customFormat="1" ht="15.75" customHeight="1">
      <c r="D53392" s="199"/>
    </row>
    <row r="53394" spans="4:4" s="198" customFormat="1" ht="15.75" customHeight="1">
      <c r="D53394" s="199"/>
    </row>
    <row r="53396" spans="4:4" s="198" customFormat="1" ht="15.75" customHeight="1">
      <c r="D53396" s="199"/>
    </row>
    <row r="53398" spans="4:4" s="198" customFormat="1" ht="15.75" customHeight="1">
      <c r="D53398" s="199"/>
    </row>
    <row r="53400" spans="4:4" s="198" customFormat="1" ht="15.75" customHeight="1">
      <c r="D53400" s="199"/>
    </row>
    <row r="53402" spans="4:4" s="198" customFormat="1" ht="15.75" customHeight="1">
      <c r="D53402" s="199"/>
    </row>
    <row r="53404" spans="4:4" s="198" customFormat="1" ht="15.75" customHeight="1">
      <c r="D53404" s="199"/>
    </row>
    <row r="53406" spans="4:4" s="198" customFormat="1" ht="15.75" customHeight="1">
      <c r="D53406" s="199"/>
    </row>
    <row r="53408" spans="4:4" s="198" customFormat="1" ht="15.75" customHeight="1">
      <c r="D53408" s="199"/>
    </row>
    <row r="53410" spans="4:4" s="198" customFormat="1" ht="15.75" customHeight="1">
      <c r="D53410" s="199"/>
    </row>
    <row r="53412" spans="4:4" s="198" customFormat="1" ht="15.75" customHeight="1">
      <c r="D53412" s="199"/>
    </row>
    <row r="53414" spans="4:4" s="198" customFormat="1" ht="15.75" customHeight="1">
      <c r="D53414" s="199"/>
    </row>
    <row r="53416" spans="4:4" s="198" customFormat="1" ht="15.75" customHeight="1">
      <c r="D53416" s="199"/>
    </row>
    <row r="53418" spans="4:4" s="198" customFormat="1" ht="15.75" customHeight="1">
      <c r="D53418" s="199"/>
    </row>
    <row r="53420" spans="4:4" s="198" customFormat="1" ht="15.75" customHeight="1">
      <c r="D53420" s="199"/>
    </row>
    <row r="53422" spans="4:4" s="198" customFormat="1" ht="15.75" customHeight="1">
      <c r="D53422" s="199"/>
    </row>
    <row r="53424" spans="4:4" s="198" customFormat="1" ht="15.75" customHeight="1">
      <c r="D53424" s="199"/>
    </row>
    <row r="53426" spans="4:4" s="198" customFormat="1" ht="15.75" customHeight="1">
      <c r="D53426" s="199"/>
    </row>
    <row r="53428" spans="4:4" s="198" customFormat="1" ht="15.75" customHeight="1">
      <c r="D53428" s="199"/>
    </row>
    <row r="53430" spans="4:4" s="198" customFormat="1" ht="15.75" customHeight="1">
      <c r="D53430" s="199"/>
    </row>
    <row r="53432" spans="4:4" s="198" customFormat="1" ht="15.75" customHeight="1">
      <c r="D53432" s="199"/>
    </row>
    <row r="53434" spans="4:4" s="198" customFormat="1" ht="15.75" customHeight="1">
      <c r="D53434" s="199"/>
    </row>
    <row r="53436" spans="4:4" s="198" customFormat="1" ht="15.75" customHeight="1">
      <c r="D53436" s="199"/>
    </row>
    <row r="53438" spans="4:4" s="198" customFormat="1" ht="15.75" customHeight="1">
      <c r="D53438" s="199"/>
    </row>
    <row r="53440" spans="4:4" s="198" customFormat="1" ht="15.75" customHeight="1">
      <c r="D53440" s="199"/>
    </row>
    <row r="53442" spans="4:4" s="198" customFormat="1" ht="15.75" customHeight="1">
      <c r="D53442" s="199"/>
    </row>
    <row r="53444" spans="4:4" s="198" customFormat="1" ht="15.75" customHeight="1">
      <c r="D53444" s="199"/>
    </row>
    <row r="53446" spans="4:4" s="198" customFormat="1" ht="15.75" customHeight="1">
      <c r="D53446" s="199"/>
    </row>
    <row r="53448" spans="4:4" s="198" customFormat="1" ht="15.75" customHeight="1">
      <c r="D53448" s="199"/>
    </row>
    <row r="53450" spans="4:4" s="198" customFormat="1" ht="15.75" customHeight="1">
      <c r="D53450" s="199"/>
    </row>
    <row r="53452" spans="4:4" s="198" customFormat="1" ht="15.75" customHeight="1">
      <c r="D53452" s="199"/>
    </row>
    <row r="53454" spans="4:4" s="198" customFormat="1" ht="15.75" customHeight="1">
      <c r="D53454" s="199"/>
    </row>
    <row r="53456" spans="4:4" s="198" customFormat="1" ht="15.75" customHeight="1">
      <c r="D53456" s="199"/>
    </row>
    <row r="53458" spans="4:4" s="198" customFormat="1" ht="15.75" customHeight="1">
      <c r="D53458" s="199"/>
    </row>
    <row r="53460" spans="4:4" s="198" customFormat="1" ht="15.75" customHeight="1">
      <c r="D53460" s="199"/>
    </row>
    <row r="53462" spans="4:4" s="198" customFormat="1" ht="15.75" customHeight="1">
      <c r="D53462" s="199"/>
    </row>
    <row r="53464" spans="4:4" s="198" customFormat="1" ht="15.75" customHeight="1">
      <c r="D53464" s="199"/>
    </row>
    <row r="53466" spans="4:4" s="198" customFormat="1" ht="15.75" customHeight="1">
      <c r="D53466" s="199"/>
    </row>
    <row r="53468" spans="4:4" s="198" customFormat="1" ht="15.75" customHeight="1">
      <c r="D53468" s="199"/>
    </row>
    <row r="53470" spans="4:4" s="198" customFormat="1" ht="15.75" customHeight="1">
      <c r="D53470" s="199"/>
    </row>
    <row r="53472" spans="4:4" s="198" customFormat="1" ht="15.75" customHeight="1">
      <c r="D53472" s="199"/>
    </row>
    <row r="53474" spans="4:4" s="198" customFormat="1" ht="15.75" customHeight="1">
      <c r="D53474" s="199"/>
    </row>
    <row r="53476" spans="4:4" s="198" customFormat="1" ht="15.75" customHeight="1">
      <c r="D53476" s="199"/>
    </row>
    <row r="53478" spans="4:4" s="198" customFormat="1" ht="15.75" customHeight="1">
      <c r="D53478" s="199"/>
    </row>
    <row r="53480" spans="4:4" s="198" customFormat="1" ht="15.75" customHeight="1">
      <c r="D53480" s="199"/>
    </row>
    <row r="53482" spans="4:4" s="198" customFormat="1" ht="15.75" customHeight="1">
      <c r="D53482" s="199"/>
    </row>
    <row r="53484" spans="4:4" s="198" customFormat="1" ht="15.75" customHeight="1">
      <c r="D53484" s="199"/>
    </row>
    <row r="53486" spans="4:4" s="198" customFormat="1" ht="15.75" customHeight="1">
      <c r="D53486" s="199"/>
    </row>
    <row r="53488" spans="4:4" s="198" customFormat="1" ht="15.75" customHeight="1">
      <c r="D53488" s="199"/>
    </row>
    <row r="53490" spans="4:4" s="198" customFormat="1" ht="15.75" customHeight="1">
      <c r="D53490" s="199"/>
    </row>
    <row r="53492" spans="4:4" s="198" customFormat="1" ht="15.75" customHeight="1">
      <c r="D53492" s="199"/>
    </row>
    <row r="53494" spans="4:4" s="198" customFormat="1" ht="15.75" customHeight="1">
      <c r="D53494" s="199"/>
    </row>
    <row r="53496" spans="4:4" s="198" customFormat="1" ht="15.75" customHeight="1">
      <c r="D53496" s="199"/>
    </row>
    <row r="53498" spans="4:4" s="198" customFormat="1" ht="15.75" customHeight="1">
      <c r="D53498" s="199"/>
    </row>
    <row r="53500" spans="4:4" s="198" customFormat="1" ht="15.75" customHeight="1">
      <c r="D53500" s="199"/>
    </row>
    <row r="53502" spans="4:4" s="198" customFormat="1" ht="15.75" customHeight="1">
      <c r="D53502" s="199"/>
    </row>
    <row r="53504" spans="4:4" s="198" customFormat="1" ht="15.75" customHeight="1">
      <c r="D53504" s="199"/>
    </row>
    <row r="53506" spans="4:4" s="198" customFormat="1" ht="15.75" customHeight="1">
      <c r="D53506" s="199"/>
    </row>
    <row r="53508" spans="4:4" s="198" customFormat="1" ht="15.75" customHeight="1">
      <c r="D53508" s="199"/>
    </row>
    <row r="53510" spans="4:4" s="198" customFormat="1" ht="15.75" customHeight="1">
      <c r="D53510" s="199"/>
    </row>
    <row r="53512" spans="4:4" s="198" customFormat="1" ht="15.75" customHeight="1">
      <c r="D53512" s="199"/>
    </row>
    <row r="53514" spans="4:4" s="198" customFormat="1" ht="15.75" customHeight="1">
      <c r="D53514" s="199"/>
    </row>
    <row r="53516" spans="4:4" s="198" customFormat="1" ht="15.75" customHeight="1">
      <c r="D53516" s="199"/>
    </row>
    <row r="53518" spans="4:4" s="198" customFormat="1" ht="15.75" customHeight="1">
      <c r="D53518" s="199"/>
    </row>
    <row r="53520" spans="4:4" s="198" customFormat="1" ht="15.75" customHeight="1">
      <c r="D53520" s="199"/>
    </row>
    <row r="53522" spans="4:4" s="198" customFormat="1" ht="15.75" customHeight="1">
      <c r="D53522" s="199"/>
    </row>
    <row r="53524" spans="4:4" s="198" customFormat="1" ht="15.75" customHeight="1">
      <c r="D53524" s="199"/>
    </row>
    <row r="53526" spans="4:4" s="198" customFormat="1" ht="15.75" customHeight="1">
      <c r="D53526" s="199"/>
    </row>
    <row r="53528" spans="4:4" s="198" customFormat="1" ht="15.75" customHeight="1">
      <c r="D53528" s="199"/>
    </row>
    <row r="53530" spans="4:4" s="198" customFormat="1" ht="15.75" customHeight="1">
      <c r="D53530" s="199"/>
    </row>
    <row r="53532" spans="4:4" s="198" customFormat="1" ht="15.75" customHeight="1">
      <c r="D53532" s="199"/>
    </row>
    <row r="53534" spans="4:4" s="198" customFormat="1" ht="15.75" customHeight="1">
      <c r="D53534" s="199"/>
    </row>
    <row r="53536" spans="4:4" s="198" customFormat="1" ht="15.75" customHeight="1">
      <c r="D53536" s="199"/>
    </row>
    <row r="53538" spans="4:4" s="198" customFormat="1" ht="15.75" customHeight="1">
      <c r="D53538" s="199"/>
    </row>
    <row r="53540" spans="4:4" s="198" customFormat="1" ht="15.75" customHeight="1">
      <c r="D53540" s="199"/>
    </row>
    <row r="53542" spans="4:4" s="198" customFormat="1" ht="15.75" customHeight="1">
      <c r="D53542" s="199"/>
    </row>
    <row r="53544" spans="4:4" s="198" customFormat="1" ht="15.75" customHeight="1">
      <c r="D53544" s="199"/>
    </row>
    <row r="53546" spans="4:4" s="198" customFormat="1" ht="15.75" customHeight="1">
      <c r="D53546" s="199"/>
    </row>
    <row r="53548" spans="4:4" s="198" customFormat="1" ht="15.75" customHeight="1">
      <c r="D53548" s="199"/>
    </row>
    <row r="53550" spans="4:4" s="198" customFormat="1" ht="15.75" customHeight="1">
      <c r="D53550" s="199"/>
    </row>
    <row r="53552" spans="4:4" s="198" customFormat="1" ht="15.75" customHeight="1">
      <c r="D53552" s="199"/>
    </row>
    <row r="53554" spans="4:4" s="198" customFormat="1" ht="15.75" customHeight="1">
      <c r="D53554" s="199"/>
    </row>
    <row r="53556" spans="4:4" s="198" customFormat="1" ht="15.75" customHeight="1">
      <c r="D53556" s="199"/>
    </row>
    <row r="53558" spans="4:4" s="198" customFormat="1" ht="15.75" customHeight="1">
      <c r="D53558" s="199"/>
    </row>
    <row r="53560" spans="4:4" s="198" customFormat="1" ht="15.75" customHeight="1">
      <c r="D53560" s="199"/>
    </row>
    <row r="53562" spans="4:4" s="198" customFormat="1" ht="15.75" customHeight="1">
      <c r="D53562" s="199"/>
    </row>
    <row r="53564" spans="4:4" s="198" customFormat="1" ht="15.75" customHeight="1">
      <c r="D53564" s="199"/>
    </row>
    <row r="53566" spans="4:4" s="198" customFormat="1" ht="15.75" customHeight="1">
      <c r="D53566" s="199"/>
    </row>
    <row r="53568" spans="4:4" s="198" customFormat="1" ht="15.75" customHeight="1">
      <c r="D53568" s="199"/>
    </row>
    <row r="53570" spans="4:4" s="198" customFormat="1" ht="15.75" customHeight="1">
      <c r="D53570" s="199"/>
    </row>
    <row r="53572" spans="4:4" s="198" customFormat="1" ht="15.75" customHeight="1">
      <c r="D53572" s="199"/>
    </row>
    <row r="53574" spans="4:4" s="198" customFormat="1" ht="15.75" customHeight="1">
      <c r="D53574" s="199"/>
    </row>
    <row r="53576" spans="4:4" s="198" customFormat="1" ht="15.75" customHeight="1">
      <c r="D53576" s="199"/>
    </row>
    <row r="53578" spans="4:4" s="198" customFormat="1" ht="15.75" customHeight="1">
      <c r="D53578" s="199"/>
    </row>
    <row r="53580" spans="4:4" s="198" customFormat="1" ht="15.75" customHeight="1">
      <c r="D53580" s="199"/>
    </row>
    <row r="53582" spans="4:4" s="198" customFormat="1" ht="15.75" customHeight="1">
      <c r="D53582" s="199"/>
    </row>
    <row r="53584" spans="4:4" s="198" customFormat="1" ht="15.75" customHeight="1">
      <c r="D53584" s="199"/>
    </row>
    <row r="53586" spans="4:4" s="198" customFormat="1" ht="15.75" customHeight="1">
      <c r="D53586" s="199"/>
    </row>
    <row r="53588" spans="4:4" s="198" customFormat="1" ht="15.75" customHeight="1">
      <c r="D53588" s="199"/>
    </row>
    <row r="53590" spans="4:4" s="198" customFormat="1" ht="15.75" customHeight="1">
      <c r="D53590" s="199"/>
    </row>
    <row r="53592" spans="4:4" s="198" customFormat="1" ht="15.75" customHeight="1">
      <c r="D53592" s="199"/>
    </row>
    <row r="53594" spans="4:4" s="198" customFormat="1" ht="15.75" customHeight="1">
      <c r="D53594" s="199"/>
    </row>
    <row r="53596" spans="4:4" s="198" customFormat="1" ht="15.75" customHeight="1">
      <c r="D53596" s="199"/>
    </row>
    <row r="53598" spans="4:4" s="198" customFormat="1" ht="15.75" customHeight="1">
      <c r="D53598" s="199"/>
    </row>
    <row r="53600" spans="4:4" s="198" customFormat="1" ht="15.75" customHeight="1">
      <c r="D53600" s="199"/>
    </row>
    <row r="53602" spans="4:4" s="198" customFormat="1" ht="15.75" customHeight="1">
      <c r="D53602" s="199"/>
    </row>
    <row r="53604" spans="4:4" s="198" customFormat="1" ht="15.75" customHeight="1">
      <c r="D53604" s="199"/>
    </row>
    <row r="53606" spans="4:4" s="198" customFormat="1" ht="15.75" customHeight="1">
      <c r="D53606" s="199"/>
    </row>
    <row r="53608" spans="4:4" s="198" customFormat="1" ht="15.75" customHeight="1">
      <c r="D53608" s="199"/>
    </row>
    <row r="53610" spans="4:4" s="198" customFormat="1" ht="15.75" customHeight="1">
      <c r="D53610" s="199"/>
    </row>
    <row r="53612" spans="4:4" s="198" customFormat="1" ht="15.75" customHeight="1">
      <c r="D53612" s="199"/>
    </row>
    <row r="53614" spans="4:4" s="198" customFormat="1" ht="15.75" customHeight="1">
      <c r="D53614" s="199"/>
    </row>
    <row r="53616" spans="4:4" s="198" customFormat="1" ht="15.75" customHeight="1">
      <c r="D53616" s="199"/>
    </row>
    <row r="53618" spans="4:4" s="198" customFormat="1" ht="15.75" customHeight="1">
      <c r="D53618" s="199"/>
    </row>
    <row r="53620" spans="4:4" s="198" customFormat="1" ht="15.75" customHeight="1">
      <c r="D53620" s="199"/>
    </row>
    <row r="53622" spans="4:4" s="198" customFormat="1" ht="15.75" customHeight="1">
      <c r="D53622" s="199"/>
    </row>
    <row r="53624" spans="4:4" s="198" customFormat="1" ht="15.75" customHeight="1">
      <c r="D53624" s="199"/>
    </row>
    <row r="53626" spans="4:4" s="198" customFormat="1" ht="15.75" customHeight="1">
      <c r="D53626" s="199"/>
    </row>
    <row r="53628" spans="4:4" s="198" customFormat="1" ht="15.75" customHeight="1">
      <c r="D53628" s="199"/>
    </row>
    <row r="53630" spans="4:4" s="198" customFormat="1" ht="15.75" customHeight="1">
      <c r="D53630" s="199"/>
    </row>
    <row r="53632" spans="4:4" s="198" customFormat="1" ht="15.75" customHeight="1">
      <c r="D53632" s="199"/>
    </row>
    <row r="53634" spans="4:4" s="198" customFormat="1" ht="15.75" customHeight="1">
      <c r="D53634" s="199"/>
    </row>
    <row r="53636" spans="4:4" s="198" customFormat="1" ht="15.75" customHeight="1">
      <c r="D53636" s="199"/>
    </row>
    <row r="53638" spans="4:4" s="198" customFormat="1" ht="15.75" customHeight="1">
      <c r="D53638" s="199"/>
    </row>
    <row r="53640" spans="4:4" s="198" customFormat="1" ht="15.75" customHeight="1">
      <c r="D53640" s="199"/>
    </row>
    <row r="53642" spans="4:4" s="198" customFormat="1" ht="15.75" customHeight="1">
      <c r="D53642" s="199"/>
    </row>
    <row r="53644" spans="4:4" s="198" customFormat="1" ht="15.75" customHeight="1">
      <c r="D53644" s="199"/>
    </row>
    <row r="53646" spans="4:4" s="198" customFormat="1" ht="15.75" customHeight="1">
      <c r="D53646" s="199"/>
    </row>
    <row r="53648" spans="4:4" s="198" customFormat="1" ht="15.75" customHeight="1">
      <c r="D53648" s="199"/>
    </row>
    <row r="53650" spans="4:4" s="198" customFormat="1" ht="15.75" customHeight="1">
      <c r="D53650" s="199"/>
    </row>
    <row r="53652" spans="4:4" s="198" customFormat="1" ht="15.75" customHeight="1">
      <c r="D53652" s="199"/>
    </row>
    <row r="53654" spans="4:4" s="198" customFormat="1" ht="15.75" customHeight="1">
      <c r="D53654" s="199"/>
    </row>
    <row r="53656" spans="4:4" s="198" customFormat="1" ht="15.75" customHeight="1">
      <c r="D53656" s="199"/>
    </row>
    <row r="53658" spans="4:4" s="198" customFormat="1" ht="15.75" customHeight="1">
      <c r="D53658" s="199"/>
    </row>
    <row r="53660" spans="4:4" s="198" customFormat="1" ht="15.75" customHeight="1">
      <c r="D53660" s="199"/>
    </row>
    <row r="53662" spans="4:4" s="198" customFormat="1" ht="15.75" customHeight="1">
      <c r="D53662" s="199"/>
    </row>
    <row r="53664" spans="4:4" s="198" customFormat="1" ht="15.75" customHeight="1">
      <c r="D53664" s="199"/>
    </row>
    <row r="53666" spans="4:4" s="198" customFormat="1" ht="15.75" customHeight="1">
      <c r="D53666" s="199"/>
    </row>
    <row r="53668" spans="4:4" s="198" customFormat="1" ht="15.75" customHeight="1">
      <c r="D53668" s="199"/>
    </row>
    <row r="53670" spans="4:4" s="198" customFormat="1" ht="15.75" customHeight="1">
      <c r="D53670" s="199"/>
    </row>
    <row r="53672" spans="4:4" s="198" customFormat="1" ht="15.75" customHeight="1">
      <c r="D53672" s="199"/>
    </row>
    <row r="53674" spans="4:4" s="198" customFormat="1" ht="15.75" customHeight="1">
      <c r="D53674" s="199"/>
    </row>
    <row r="53676" spans="4:4" s="198" customFormat="1" ht="15.75" customHeight="1">
      <c r="D53676" s="199"/>
    </row>
    <row r="53678" spans="4:4" s="198" customFormat="1" ht="15.75" customHeight="1">
      <c r="D53678" s="199"/>
    </row>
    <row r="53680" spans="4:4" s="198" customFormat="1" ht="15.75" customHeight="1">
      <c r="D53680" s="199"/>
    </row>
    <row r="53682" spans="4:4" s="198" customFormat="1" ht="15.75" customHeight="1">
      <c r="D53682" s="199"/>
    </row>
    <row r="53684" spans="4:4" s="198" customFormat="1" ht="15.75" customHeight="1">
      <c r="D53684" s="199"/>
    </row>
    <row r="53686" spans="4:4" s="198" customFormat="1" ht="15.75" customHeight="1">
      <c r="D53686" s="199"/>
    </row>
    <row r="53688" spans="4:4" s="198" customFormat="1" ht="15.75" customHeight="1">
      <c r="D53688" s="199"/>
    </row>
    <row r="53690" spans="4:4" s="198" customFormat="1" ht="15.75" customHeight="1">
      <c r="D53690" s="199"/>
    </row>
    <row r="53692" spans="4:4" s="198" customFormat="1" ht="15.75" customHeight="1">
      <c r="D53692" s="199"/>
    </row>
    <row r="53694" spans="4:4" s="198" customFormat="1" ht="15.75" customHeight="1">
      <c r="D53694" s="199"/>
    </row>
    <row r="53696" spans="4:4" s="198" customFormat="1" ht="15.75" customHeight="1">
      <c r="D53696" s="199"/>
    </row>
    <row r="53698" spans="4:4" s="198" customFormat="1" ht="15.75" customHeight="1">
      <c r="D53698" s="199"/>
    </row>
    <row r="53700" spans="4:4" s="198" customFormat="1" ht="15.75" customHeight="1">
      <c r="D53700" s="199"/>
    </row>
    <row r="53702" spans="4:4" s="198" customFormat="1" ht="15.75" customHeight="1">
      <c r="D53702" s="199"/>
    </row>
    <row r="53704" spans="4:4" s="198" customFormat="1" ht="15.75" customHeight="1">
      <c r="D53704" s="199"/>
    </row>
    <row r="53706" spans="4:4" s="198" customFormat="1" ht="15.75" customHeight="1">
      <c r="D53706" s="199"/>
    </row>
    <row r="53708" spans="4:4" s="198" customFormat="1" ht="15.75" customHeight="1">
      <c r="D53708" s="199"/>
    </row>
    <row r="53710" spans="4:4" s="198" customFormat="1" ht="15.75" customHeight="1">
      <c r="D53710" s="199"/>
    </row>
    <row r="53712" spans="4:4" s="198" customFormat="1" ht="15.75" customHeight="1">
      <c r="D53712" s="199"/>
    </row>
    <row r="53714" spans="4:4" s="198" customFormat="1" ht="15.75" customHeight="1">
      <c r="D53714" s="199"/>
    </row>
    <row r="53716" spans="4:4" s="198" customFormat="1" ht="15.75" customHeight="1">
      <c r="D53716" s="199"/>
    </row>
    <row r="53718" spans="4:4" s="198" customFormat="1" ht="15.75" customHeight="1">
      <c r="D53718" s="199"/>
    </row>
    <row r="53720" spans="4:4" s="198" customFormat="1" ht="15.75" customHeight="1">
      <c r="D53720" s="199"/>
    </row>
    <row r="53722" spans="4:4" s="198" customFormat="1" ht="15.75" customHeight="1">
      <c r="D53722" s="199"/>
    </row>
    <row r="53724" spans="4:4" s="198" customFormat="1" ht="15.75" customHeight="1">
      <c r="D53724" s="199"/>
    </row>
    <row r="53726" spans="4:4" s="198" customFormat="1" ht="15.75" customHeight="1">
      <c r="D53726" s="199"/>
    </row>
    <row r="53728" spans="4:4" s="198" customFormat="1" ht="15.75" customHeight="1">
      <c r="D53728" s="199"/>
    </row>
    <row r="53730" spans="4:4" s="198" customFormat="1" ht="15.75" customHeight="1">
      <c r="D53730" s="199"/>
    </row>
    <row r="53732" spans="4:4" s="198" customFormat="1" ht="15.75" customHeight="1">
      <c r="D53732" s="199"/>
    </row>
    <row r="53734" spans="4:4" s="198" customFormat="1" ht="15.75" customHeight="1">
      <c r="D53734" s="199"/>
    </row>
    <row r="53736" spans="4:4" s="198" customFormat="1" ht="15.75" customHeight="1">
      <c r="D53736" s="199"/>
    </row>
    <row r="53738" spans="4:4" s="198" customFormat="1" ht="15.75" customHeight="1">
      <c r="D53738" s="199"/>
    </row>
    <row r="53740" spans="4:4" s="198" customFormat="1" ht="15.75" customHeight="1">
      <c r="D53740" s="199"/>
    </row>
    <row r="53742" spans="4:4" s="198" customFormat="1" ht="15.75" customHeight="1">
      <c r="D53742" s="199"/>
    </row>
    <row r="53744" spans="4:4" s="198" customFormat="1" ht="15.75" customHeight="1">
      <c r="D53744" s="199"/>
    </row>
    <row r="53746" spans="4:4" s="198" customFormat="1" ht="15.75" customHeight="1">
      <c r="D53746" s="199"/>
    </row>
    <row r="53748" spans="4:4" s="198" customFormat="1" ht="15.75" customHeight="1">
      <c r="D53748" s="199"/>
    </row>
    <row r="53750" spans="4:4" s="198" customFormat="1" ht="15.75" customHeight="1">
      <c r="D53750" s="199"/>
    </row>
    <row r="53752" spans="4:4" s="198" customFormat="1" ht="15.75" customHeight="1">
      <c r="D53752" s="199"/>
    </row>
    <row r="53754" spans="4:4" s="198" customFormat="1" ht="15.75" customHeight="1">
      <c r="D53754" s="199"/>
    </row>
    <row r="53756" spans="4:4" s="198" customFormat="1" ht="15.75" customHeight="1">
      <c r="D53756" s="199"/>
    </row>
    <row r="53758" spans="4:4" s="198" customFormat="1" ht="15.75" customHeight="1">
      <c r="D53758" s="199"/>
    </row>
    <row r="53760" spans="4:4" s="198" customFormat="1" ht="15.75" customHeight="1">
      <c r="D53760" s="199"/>
    </row>
    <row r="53762" spans="4:4" s="198" customFormat="1" ht="15.75" customHeight="1">
      <c r="D53762" s="199"/>
    </row>
    <row r="53764" spans="4:4" s="198" customFormat="1" ht="15.75" customHeight="1">
      <c r="D53764" s="199"/>
    </row>
    <row r="53766" spans="4:4" s="198" customFormat="1" ht="15.75" customHeight="1">
      <c r="D53766" s="199"/>
    </row>
    <row r="53768" spans="4:4" s="198" customFormat="1" ht="15.75" customHeight="1">
      <c r="D53768" s="199"/>
    </row>
    <row r="53770" spans="4:4" s="198" customFormat="1" ht="15.75" customHeight="1">
      <c r="D53770" s="199"/>
    </row>
    <row r="53772" spans="4:4" s="198" customFormat="1" ht="15.75" customHeight="1">
      <c r="D53772" s="199"/>
    </row>
    <row r="53774" spans="4:4" s="198" customFormat="1" ht="15.75" customHeight="1">
      <c r="D53774" s="199"/>
    </row>
    <row r="53776" spans="4:4" s="198" customFormat="1" ht="15.75" customHeight="1">
      <c r="D53776" s="199"/>
    </row>
    <row r="53778" spans="4:4" s="198" customFormat="1" ht="15.75" customHeight="1">
      <c r="D53778" s="199"/>
    </row>
    <row r="53780" spans="4:4" s="198" customFormat="1" ht="15.75" customHeight="1">
      <c r="D53780" s="199"/>
    </row>
    <row r="53782" spans="4:4" s="198" customFormat="1" ht="15.75" customHeight="1">
      <c r="D53782" s="199"/>
    </row>
    <row r="53784" spans="4:4" s="198" customFormat="1" ht="15.75" customHeight="1">
      <c r="D53784" s="199"/>
    </row>
    <row r="53786" spans="4:4" s="198" customFormat="1" ht="15.75" customHeight="1">
      <c r="D53786" s="199"/>
    </row>
    <row r="53788" spans="4:4" s="198" customFormat="1" ht="15.75" customHeight="1">
      <c r="D53788" s="199"/>
    </row>
    <row r="53790" spans="4:4" s="198" customFormat="1" ht="15.75" customHeight="1">
      <c r="D53790" s="199"/>
    </row>
    <row r="53792" spans="4:4" s="198" customFormat="1" ht="15.75" customHeight="1">
      <c r="D53792" s="199"/>
    </row>
    <row r="53794" spans="4:4" s="198" customFormat="1" ht="15.75" customHeight="1">
      <c r="D53794" s="199"/>
    </row>
    <row r="53796" spans="4:4" s="198" customFormat="1" ht="15.75" customHeight="1">
      <c r="D53796" s="199"/>
    </row>
    <row r="53798" spans="4:4" s="198" customFormat="1" ht="15.75" customHeight="1">
      <c r="D53798" s="199"/>
    </row>
    <row r="53800" spans="4:4" s="198" customFormat="1" ht="15.75" customHeight="1">
      <c r="D53800" s="199"/>
    </row>
    <row r="53802" spans="4:4" s="198" customFormat="1" ht="15.75" customHeight="1">
      <c r="D53802" s="199"/>
    </row>
    <row r="53804" spans="4:4" s="198" customFormat="1" ht="15.75" customHeight="1">
      <c r="D53804" s="199"/>
    </row>
    <row r="53806" spans="4:4" s="198" customFormat="1" ht="15.75" customHeight="1">
      <c r="D53806" s="199"/>
    </row>
    <row r="53808" spans="4:4" s="198" customFormat="1" ht="15.75" customHeight="1">
      <c r="D53808" s="199"/>
    </row>
    <row r="53810" spans="4:4" s="198" customFormat="1" ht="15.75" customHeight="1">
      <c r="D53810" s="199"/>
    </row>
    <row r="53812" spans="4:4" s="198" customFormat="1" ht="15.75" customHeight="1">
      <c r="D53812" s="199"/>
    </row>
    <row r="53814" spans="4:4" s="198" customFormat="1" ht="15.75" customHeight="1">
      <c r="D53814" s="199"/>
    </row>
    <row r="53816" spans="4:4" s="198" customFormat="1" ht="15.75" customHeight="1">
      <c r="D53816" s="199"/>
    </row>
    <row r="53818" spans="4:4" s="198" customFormat="1" ht="15.75" customHeight="1">
      <c r="D53818" s="199"/>
    </row>
    <row r="53820" spans="4:4" s="198" customFormat="1" ht="15.75" customHeight="1">
      <c r="D53820" s="199"/>
    </row>
    <row r="53822" spans="4:4" s="198" customFormat="1" ht="15.75" customHeight="1">
      <c r="D53822" s="199"/>
    </row>
    <row r="53824" spans="4:4" s="198" customFormat="1" ht="15.75" customHeight="1">
      <c r="D53824" s="199"/>
    </row>
    <row r="53826" spans="4:4" s="198" customFormat="1" ht="15.75" customHeight="1">
      <c r="D53826" s="199"/>
    </row>
    <row r="53828" spans="4:4" s="198" customFormat="1" ht="15.75" customHeight="1">
      <c r="D53828" s="199"/>
    </row>
    <row r="53830" spans="4:4" s="198" customFormat="1" ht="15.75" customHeight="1">
      <c r="D53830" s="199"/>
    </row>
    <row r="53832" spans="4:4" s="198" customFormat="1" ht="15.75" customHeight="1">
      <c r="D53832" s="199"/>
    </row>
    <row r="53834" spans="4:4" s="198" customFormat="1" ht="15.75" customHeight="1">
      <c r="D53834" s="199"/>
    </row>
    <row r="53836" spans="4:4" s="198" customFormat="1" ht="15.75" customHeight="1">
      <c r="D53836" s="199"/>
    </row>
    <row r="53838" spans="4:4" s="198" customFormat="1" ht="15.75" customHeight="1">
      <c r="D53838" s="199"/>
    </row>
    <row r="53840" spans="4:4" s="198" customFormat="1" ht="15.75" customHeight="1">
      <c r="D53840" s="199"/>
    </row>
    <row r="53842" spans="4:4" s="198" customFormat="1" ht="15.75" customHeight="1">
      <c r="D53842" s="199"/>
    </row>
    <row r="53844" spans="4:4" s="198" customFormat="1" ht="15.75" customHeight="1">
      <c r="D53844" s="199"/>
    </row>
    <row r="53846" spans="4:4" s="198" customFormat="1" ht="15.75" customHeight="1">
      <c r="D53846" s="199"/>
    </row>
    <row r="53848" spans="4:4" s="198" customFormat="1" ht="15.75" customHeight="1">
      <c r="D53848" s="199"/>
    </row>
    <row r="53850" spans="4:4" s="198" customFormat="1" ht="15.75" customHeight="1">
      <c r="D53850" s="199"/>
    </row>
    <row r="53852" spans="4:4" s="198" customFormat="1" ht="15.75" customHeight="1">
      <c r="D53852" s="199"/>
    </row>
    <row r="53854" spans="4:4" s="198" customFormat="1" ht="15.75" customHeight="1">
      <c r="D53854" s="199"/>
    </row>
    <row r="53856" spans="4:4" s="198" customFormat="1" ht="15.75" customHeight="1">
      <c r="D53856" s="199"/>
    </row>
    <row r="53858" spans="4:4" s="198" customFormat="1" ht="15.75" customHeight="1">
      <c r="D53858" s="199"/>
    </row>
    <row r="53860" spans="4:4" s="198" customFormat="1" ht="15.75" customHeight="1">
      <c r="D53860" s="199"/>
    </row>
    <row r="53862" spans="4:4" s="198" customFormat="1" ht="15.75" customHeight="1">
      <c r="D53862" s="199"/>
    </row>
    <row r="53864" spans="4:4" s="198" customFormat="1" ht="15.75" customHeight="1">
      <c r="D53864" s="199"/>
    </row>
    <row r="53866" spans="4:4" s="198" customFormat="1" ht="15.75" customHeight="1">
      <c r="D53866" s="199"/>
    </row>
    <row r="53868" spans="4:4" s="198" customFormat="1" ht="15.75" customHeight="1">
      <c r="D53868" s="199"/>
    </row>
    <row r="53870" spans="4:4" s="198" customFormat="1" ht="15.75" customHeight="1">
      <c r="D53870" s="199"/>
    </row>
    <row r="53872" spans="4:4" s="198" customFormat="1" ht="15.75" customHeight="1">
      <c r="D53872" s="199"/>
    </row>
    <row r="53874" spans="4:4" s="198" customFormat="1" ht="15.75" customHeight="1">
      <c r="D53874" s="199"/>
    </row>
    <row r="53876" spans="4:4" s="198" customFormat="1" ht="15.75" customHeight="1">
      <c r="D53876" s="199"/>
    </row>
    <row r="53878" spans="4:4" s="198" customFormat="1" ht="15.75" customHeight="1">
      <c r="D53878" s="199"/>
    </row>
    <row r="53880" spans="4:4" s="198" customFormat="1" ht="15.75" customHeight="1">
      <c r="D53880" s="199"/>
    </row>
    <row r="53882" spans="4:4" s="198" customFormat="1" ht="15.75" customHeight="1">
      <c r="D53882" s="199"/>
    </row>
    <row r="53884" spans="4:4" s="198" customFormat="1" ht="15.75" customHeight="1">
      <c r="D53884" s="199"/>
    </row>
    <row r="53886" spans="4:4" s="198" customFormat="1" ht="15.75" customHeight="1">
      <c r="D53886" s="199"/>
    </row>
    <row r="53888" spans="4:4" s="198" customFormat="1" ht="15.75" customHeight="1">
      <c r="D53888" s="199"/>
    </row>
    <row r="53890" spans="4:4" s="198" customFormat="1" ht="15.75" customHeight="1">
      <c r="D53890" s="199"/>
    </row>
    <row r="53892" spans="4:4" s="198" customFormat="1" ht="15.75" customHeight="1">
      <c r="D53892" s="199"/>
    </row>
    <row r="53894" spans="4:4" s="198" customFormat="1" ht="15.75" customHeight="1">
      <c r="D53894" s="199"/>
    </row>
    <row r="53896" spans="4:4" s="198" customFormat="1" ht="15.75" customHeight="1">
      <c r="D53896" s="199"/>
    </row>
    <row r="53898" spans="4:4" s="198" customFormat="1" ht="15.75" customHeight="1">
      <c r="D53898" s="199"/>
    </row>
    <row r="53900" spans="4:4" s="198" customFormat="1" ht="15.75" customHeight="1">
      <c r="D53900" s="199"/>
    </row>
    <row r="53902" spans="4:4" s="198" customFormat="1" ht="15.75" customHeight="1">
      <c r="D53902" s="199"/>
    </row>
    <row r="53904" spans="4:4" s="198" customFormat="1" ht="15.75" customHeight="1">
      <c r="D53904" s="199"/>
    </row>
    <row r="53906" spans="4:4" s="198" customFormat="1" ht="15.75" customHeight="1">
      <c r="D53906" s="199"/>
    </row>
    <row r="53908" spans="4:4" s="198" customFormat="1" ht="15.75" customHeight="1">
      <c r="D53908" s="199"/>
    </row>
    <row r="53910" spans="4:4" s="198" customFormat="1" ht="15.75" customHeight="1">
      <c r="D53910" s="199"/>
    </row>
    <row r="53912" spans="4:4" s="198" customFormat="1" ht="15.75" customHeight="1">
      <c r="D53912" s="199"/>
    </row>
    <row r="53914" spans="4:4" s="198" customFormat="1" ht="15.75" customHeight="1">
      <c r="D53914" s="199"/>
    </row>
    <row r="53916" spans="4:4" s="198" customFormat="1" ht="15.75" customHeight="1">
      <c r="D53916" s="199"/>
    </row>
    <row r="53918" spans="4:4" s="198" customFormat="1" ht="15.75" customHeight="1">
      <c r="D53918" s="199"/>
    </row>
    <row r="53920" spans="4:4" s="198" customFormat="1" ht="15.75" customHeight="1">
      <c r="D53920" s="199"/>
    </row>
    <row r="53922" spans="4:4" s="198" customFormat="1" ht="15.75" customHeight="1">
      <c r="D53922" s="199"/>
    </row>
    <row r="53924" spans="4:4" s="198" customFormat="1" ht="15.75" customHeight="1">
      <c r="D53924" s="199"/>
    </row>
    <row r="53926" spans="4:4" s="198" customFormat="1" ht="15.75" customHeight="1">
      <c r="D53926" s="199"/>
    </row>
    <row r="53928" spans="4:4" s="198" customFormat="1" ht="15.75" customHeight="1">
      <c r="D53928" s="199"/>
    </row>
    <row r="53930" spans="4:4" s="198" customFormat="1" ht="15.75" customHeight="1">
      <c r="D53930" s="199"/>
    </row>
    <row r="53932" spans="4:4" s="198" customFormat="1" ht="15.75" customHeight="1">
      <c r="D53932" s="199"/>
    </row>
    <row r="53934" spans="4:4" s="198" customFormat="1" ht="15.75" customHeight="1">
      <c r="D53934" s="199"/>
    </row>
    <row r="53936" spans="4:4" s="198" customFormat="1" ht="15.75" customHeight="1">
      <c r="D53936" s="199"/>
    </row>
    <row r="53938" spans="4:4" s="198" customFormat="1" ht="15.75" customHeight="1">
      <c r="D53938" s="199"/>
    </row>
    <row r="53940" spans="4:4" s="198" customFormat="1" ht="15.75" customHeight="1">
      <c r="D53940" s="199"/>
    </row>
    <row r="53942" spans="4:4" s="198" customFormat="1" ht="15.75" customHeight="1">
      <c r="D53942" s="199"/>
    </row>
    <row r="53944" spans="4:4" s="198" customFormat="1" ht="15.75" customHeight="1">
      <c r="D53944" s="199"/>
    </row>
    <row r="53946" spans="4:4" s="198" customFormat="1" ht="15.75" customHeight="1">
      <c r="D53946" s="199"/>
    </row>
    <row r="53948" spans="4:4" s="198" customFormat="1" ht="15.75" customHeight="1">
      <c r="D53948" s="199"/>
    </row>
    <row r="53950" spans="4:4" s="198" customFormat="1" ht="15.75" customHeight="1">
      <c r="D53950" s="199"/>
    </row>
    <row r="53952" spans="4:4" s="198" customFormat="1" ht="15.75" customHeight="1">
      <c r="D53952" s="199"/>
    </row>
    <row r="53954" spans="4:4" s="198" customFormat="1" ht="15.75" customHeight="1">
      <c r="D53954" s="199"/>
    </row>
    <row r="53956" spans="4:4" s="198" customFormat="1" ht="15.75" customHeight="1">
      <c r="D53956" s="199"/>
    </row>
    <row r="53958" spans="4:4" s="198" customFormat="1" ht="15.75" customHeight="1">
      <c r="D53958" s="199"/>
    </row>
    <row r="53960" spans="4:4" s="198" customFormat="1" ht="15.75" customHeight="1">
      <c r="D53960" s="199"/>
    </row>
    <row r="53962" spans="4:4" s="198" customFormat="1" ht="15.75" customHeight="1">
      <c r="D53962" s="199"/>
    </row>
    <row r="53964" spans="4:4" s="198" customFormat="1" ht="15.75" customHeight="1">
      <c r="D53964" s="199"/>
    </row>
    <row r="53966" spans="4:4" s="198" customFormat="1" ht="15.75" customHeight="1">
      <c r="D53966" s="199"/>
    </row>
    <row r="53968" spans="4:4" s="198" customFormat="1" ht="15.75" customHeight="1">
      <c r="D53968" s="199"/>
    </row>
    <row r="53970" spans="4:4" s="198" customFormat="1" ht="15.75" customHeight="1">
      <c r="D53970" s="199"/>
    </row>
    <row r="53972" spans="4:4" s="198" customFormat="1" ht="15.75" customHeight="1">
      <c r="D53972" s="199"/>
    </row>
    <row r="53974" spans="4:4" s="198" customFormat="1" ht="15.75" customHeight="1">
      <c r="D53974" s="199"/>
    </row>
    <row r="53976" spans="4:4" s="198" customFormat="1" ht="15.75" customHeight="1">
      <c r="D53976" s="199"/>
    </row>
    <row r="53978" spans="4:4" s="198" customFormat="1" ht="15.75" customHeight="1">
      <c r="D53978" s="199"/>
    </row>
    <row r="53980" spans="4:4" s="198" customFormat="1" ht="15.75" customHeight="1">
      <c r="D53980" s="199"/>
    </row>
    <row r="53982" spans="4:4" s="198" customFormat="1" ht="15.75" customHeight="1">
      <c r="D53982" s="199"/>
    </row>
    <row r="53984" spans="4:4" s="198" customFormat="1" ht="15.75" customHeight="1">
      <c r="D53984" s="199"/>
    </row>
    <row r="53986" spans="4:4" s="198" customFormat="1" ht="15.75" customHeight="1">
      <c r="D53986" s="199"/>
    </row>
    <row r="53988" spans="4:4" s="198" customFormat="1" ht="15.75" customHeight="1">
      <c r="D53988" s="199"/>
    </row>
    <row r="53990" spans="4:4" s="198" customFormat="1" ht="15.75" customHeight="1">
      <c r="D53990" s="199"/>
    </row>
    <row r="53992" spans="4:4" s="198" customFormat="1" ht="15.75" customHeight="1">
      <c r="D53992" s="199"/>
    </row>
    <row r="53994" spans="4:4" s="198" customFormat="1" ht="15.75" customHeight="1">
      <c r="D53994" s="199"/>
    </row>
    <row r="53996" spans="4:4" s="198" customFormat="1" ht="15.75" customHeight="1">
      <c r="D53996" s="199"/>
    </row>
    <row r="53998" spans="4:4" s="198" customFormat="1" ht="15.75" customHeight="1">
      <c r="D53998" s="199"/>
    </row>
    <row r="54000" spans="4:4" s="198" customFormat="1" ht="15.75" customHeight="1">
      <c r="D54000" s="199"/>
    </row>
    <row r="54002" spans="4:4" s="198" customFormat="1" ht="15.75" customHeight="1">
      <c r="D54002" s="199"/>
    </row>
    <row r="54004" spans="4:4" s="198" customFormat="1" ht="15.75" customHeight="1">
      <c r="D54004" s="199"/>
    </row>
    <row r="54006" spans="4:4" s="198" customFormat="1" ht="15.75" customHeight="1">
      <c r="D54006" s="199"/>
    </row>
    <row r="54008" spans="4:4" s="198" customFormat="1" ht="15.75" customHeight="1">
      <c r="D54008" s="199"/>
    </row>
    <row r="54010" spans="4:4" s="198" customFormat="1" ht="15.75" customHeight="1">
      <c r="D54010" s="199"/>
    </row>
    <row r="54012" spans="4:4" s="198" customFormat="1" ht="15.75" customHeight="1">
      <c r="D54012" s="199"/>
    </row>
    <row r="54014" spans="4:4" s="198" customFormat="1" ht="15.75" customHeight="1">
      <c r="D54014" s="199"/>
    </row>
    <row r="54016" spans="4:4" s="198" customFormat="1" ht="15.75" customHeight="1">
      <c r="D54016" s="199"/>
    </row>
    <row r="54018" spans="4:4" s="198" customFormat="1" ht="15.75" customHeight="1">
      <c r="D54018" s="199"/>
    </row>
    <row r="54020" spans="4:4" s="198" customFormat="1" ht="15.75" customHeight="1">
      <c r="D54020" s="199"/>
    </row>
    <row r="54022" spans="4:4" s="198" customFormat="1" ht="15.75" customHeight="1">
      <c r="D54022" s="199"/>
    </row>
    <row r="54024" spans="4:4" s="198" customFormat="1" ht="15.75" customHeight="1">
      <c r="D54024" s="199"/>
    </row>
    <row r="54026" spans="4:4" s="198" customFormat="1" ht="15.75" customHeight="1">
      <c r="D54026" s="199"/>
    </row>
    <row r="54028" spans="4:4" s="198" customFormat="1" ht="15.75" customHeight="1">
      <c r="D54028" s="199"/>
    </row>
    <row r="54030" spans="4:4" s="198" customFormat="1" ht="15.75" customHeight="1">
      <c r="D54030" s="199"/>
    </row>
    <row r="54032" spans="4:4" s="198" customFormat="1" ht="15.75" customHeight="1">
      <c r="D54032" s="199"/>
    </row>
    <row r="54034" spans="4:4" s="198" customFormat="1" ht="15.75" customHeight="1">
      <c r="D54034" s="199"/>
    </row>
    <row r="54036" spans="4:4" s="198" customFormat="1" ht="15.75" customHeight="1">
      <c r="D54036" s="199"/>
    </row>
    <row r="54038" spans="4:4" s="198" customFormat="1" ht="15.75" customHeight="1">
      <c r="D54038" s="199"/>
    </row>
    <row r="54040" spans="4:4" s="198" customFormat="1" ht="15.75" customHeight="1">
      <c r="D54040" s="199"/>
    </row>
    <row r="54042" spans="4:4" s="198" customFormat="1" ht="15.75" customHeight="1">
      <c r="D54042" s="199"/>
    </row>
    <row r="54044" spans="4:4" s="198" customFormat="1" ht="15.75" customHeight="1">
      <c r="D54044" s="199"/>
    </row>
    <row r="54046" spans="4:4" s="198" customFormat="1" ht="15.75" customHeight="1">
      <c r="D54046" s="199"/>
    </row>
    <row r="54048" spans="4:4" s="198" customFormat="1" ht="15.75" customHeight="1">
      <c r="D54048" s="199"/>
    </row>
    <row r="54050" spans="4:4" s="198" customFormat="1" ht="15.75" customHeight="1">
      <c r="D54050" s="199"/>
    </row>
    <row r="54052" spans="4:4" s="198" customFormat="1" ht="15.75" customHeight="1">
      <c r="D54052" s="199"/>
    </row>
    <row r="54054" spans="4:4" s="198" customFormat="1" ht="15.75" customHeight="1">
      <c r="D54054" s="199"/>
    </row>
    <row r="54056" spans="4:4" s="198" customFormat="1" ht="15.75" customHeight="1">
      <c r="D54056" s="199"/>
    </row>
    <row r="54058" spans="4:4" s="198" customFormat="1" ht="15.75" customHeight="1">
      <c r="D54058" s="199"/>
    </row>
    <row r="54060" spans="4:4" s="198" customFormat="1" ht="15.75" customHeight="1">
      <c r="D54060" s="199"/>
    </row>
    <row r="54062" spans="4:4" s="198" customFormat="1" ht="15.75" customHeight="1">
      <c r="D54062" s="199"/>
    </row>
    <row r="54064" spans="4:4" s="198" customFormat="1" ht="15.75" customHeight="1">
      <c r="D54064" s="199"/>
    </row>
    <row r="54066" spans="4:4" s="198" customFormat="1" ht="15.75" customHeight="1">
      <c r="D54066" s="199"/>
    </row>
    <row r="54068" spans="4:4" s="198" customFormat="1" ht="15.75" customHeight="1">
      <c r="D54068" s="199"/>
    </row>
    <row r="54070" spans="4:4" s="198" customFormat="1" ht="15.75" customHeight="1">
      <c r="D54070" s="199"/>
    </row>
    <row r="54072" spans="4:4" s="198" customFormat="1" ht="15.75" customHeight="1">
      <c r="D54072" s="199"/>
    </row>
    <row r="54074" spans="4:4" s="198" customFormat="1" ht="15.75" customHeight="1">
      <c r="D54074" s="199"/>
    </row>
    <row r="54076" spans="4:4" s="198" customFormat="1" ht="15.75" customHeight="1">
      <c r="D54076" s="199"/>
    </row>
    <row r="54078" spans="4:4" s="198" customFormat="1" ht="15.75" customHeight="1">
      <c r="D54078" s="199"/>
    </row>
    <row r="54080" spans="4:4" s="198" customFormat="1" ht="15.75" customHeight="1">
      <c r="D54080" s="199"/>
    </row>
    <row r="54082" spans="4:4" s="198" customFormat="1" ht="15.75" customHeight="1">
      <c r="D54082" s="199"/>
    </row>
    <row r="54084" spans="4:4" s="198" customFormat="1" ht="15.75" customHeight="1">
      <c r="D54084" s="199"/>
    </row>
    <row r="54086" spans="4:4" s="198" customFormat="1" ht="15.75" customHeight="1">
      <c r="D54086" s="199"/>
    </row>
    <row r="54088" spans="4:4" s="198" customFormat="1" ht="15.75" customHeight="1">
      <c r="D54088" s="199"/>
    </row>
    <row r="54090" spans="4:4" s="198" customFormat="1" ht="15.75" customHeight="1">
      <c r="D54090" s="199"/>
    </row>
    <row r="54092" spans="4:4" s="198" customFormat="1" ht="15.75" customHeight="1">
      <c r="D54092" s="199"/>
    </row>
    <row r="54094" spans="4:4" s="198" customFormat="1" ht="15.75" customHeight="1">
      <c r="D54094" s="199"/>
    </row>
    <row r="54096" spans="4:4" s="198" customFormat="1" ht="15.75" customHeight="1">
      <c r="D54096" s="199"/>
    </row>
    <row r="54098" spans="4:4" s="198" customFormat="1" ht="15.75" customHeight="1">
      <c r="D54098" s="199"/>
    </row>
    <row r="54100" spans="4:4" s="198" customFormat="1" ht="15.75" customHeight="1">
      <c r="D54100" s="199"/>
    </row>
    <row r="54102" spans="4:4" s="198" customFormat="1" ht="15.75" customHeight="1">
      <c r="D54102" s="199"/>
    </row>
    <row r="54104" spans="4:4" s="198" customFormat="1" ht="15.75" customHeight="1">
      <c r="D54104" s="199"/>
    </row>
    <row r="54106" spans="4:4" s="198" customFormat="1" ht="15.75" customHeight="1">
      <c r="D54106" s="199"/>
    </row>
    <row r="54108" spans="4:4" s="198" customFormat="1" ht="15.75" customHeight="1">
      <c r="D54108" s="199"/>
    </row>
    <row r="54110" spans="4:4" s="198" customFormat="1" ht="15.75" customHeight="1">
      <c r="D54110" s="199"/>
    </row>
    <row r="54112" spans="4:4" s="198" customFormat="1" ht="15.75" customHeight="1">
      <c r="D54112" s="199"/>
    </row>
    <row r="54114" spans="4:4" s="198" customFormat="1" ht="15.75" customHeight="1">
      <c r="D54114" s="199"/>
    </row>
    <row r="54116" spans="4:4" s="198" customFormat="1" ht="15.75" customHeight="1">
      <c r="D54116" s="199"/>
    </row>
    <row r="54118" spans="4:4" s="198" customFormat="1" ht="15.75" customHeight="1">
      <c r="D54118" s="199"/>
    </row>
    <row r="54120" spans="4:4" s="198" customFormat="1" ht="15.75" customHeight="1">
      <c r="D54120" s="199"/>
    </row>
    <row r="54122" spans="4:4" s="198" customFormat="1" ht="15.75" customHeight="1">
      <c r="D54122" s="199"/>
    </row>
    <row r="54124" spans="4:4" s="198" customFormat="1" ht="15.75" customHeight="1">
      <c r="D54124" s="199"/>
    </row>
    <row r="54126" spans="4:4" s="198" customFormat="1" ht="15.75" customHeight="1">
      <c r="D54126" s="199"/>
    </row>
    <row r="54128" spans="4:4" s="198" customFormat="1" ht="15.75" customHeight="1">
      <c r="D54128" s="199"/>
    </row>
    <row r="54130" spans="4:4" s="198" customFormat="1" ht="15.75" customHeight="1">
      <c r="D54130" s="199"/>
    </row>
    <row r="54132" spans="4:4" s="198" customFormat="1" ht="15.75" customHeight="1">
      <c r="D54132" s="199"/>
    </row>
    <row r="54134" spans="4:4" s="198" customFormat="1" ht="15.75" customHeight="1">
      <c r="D54134" s="199"/>
    </row>
    <row r="54136" spans="4:4" s="198" customFormat="1" ht="15.75" customHeight="1">
      <c r="D54136" s="199"/>
    </row>
    <row r="54138" spans="4:4" s="198" customFormat="1" ht="15.75" customHeight="1">
      <c r="D54138" s="199"/>
    </row>
    <row r="54140" spans="4:4" s="198" customFormat="1" ht="15.75" customHeight="1">
      <c r="D54140" s="199"/>
    </row>
    <row r="54142" spans="4:4" s="198" customFormat="1" ht="15.75" customHeight="1">
      <c r="D54142" s="199"/>
    </row>
    <row r="54144" spans="4:4" s="198" customFormat="1" ht="15.75" customHeight="1">
      <c r="D54144" s="199"/>
    </row>
    <row r="54146" spans="4:4" s="198" customFormat="1" ht="15.75" customHeight="1">
      <c r="D54146" s="199"/>
    </row>
    <row r="54148" spans="4:4" s="198" customFormat="1" ht="15.75" customHeight="1">
      <c r="D54148" s="199"/>
    </row>
    <row r="54150" spans="4:4" s="198" customFormat="1" ht="15.75" customHeight="1">
      <c r="D54150" s="199"/>
    </row>
    <row r="54152" spans="4:4" s="198" customFormat="1" ht="15.75" customHeight="1">
      <c r="D54152" s="199"/>
    </row>
    <row r="54154" spans="4:4" s="198" customFormat="1" ht="15.75" customHeight="1">
      <c r="D54154" s="199"/>
    </row>
    <row r="54156" spans="4:4" s="198" customFormat="1" ht="15.75" customHeight="1">
      <c r="D54156" s="199"/>
    </row>
    <row r="54158" spans="4:4" s="198" customFormat="1" ht="15.75" customHeight="1">
      <c r="D54158" s="199"/>
    </row>
    <row r="54160" spans="4:4" s="198" customFormat="1" ht="15.75" customHeight="1">
      <c r="D54160" s="199"/>
    </row>
    <row r="54162" spans="4:4" s="198" customFormat="1" ht="15.75" customHeight="1">
      <c r="D54162" s="199"/>
    </row>
    <row r="54164" spans="4:4" s="198" customFormat="1" ht="15.75" customHeight="1">
      <c r="D54164" s="199"/>
    </row>
    <row r="54166" spans="4:4" s="198" customFormat="1" ht="15.75" customHeight="1">
      <c r="D54166" s="199"/>
    </row>
    <row r="54168" spans="4:4" s="198" customFormat="1" ht="15.75" customHeight="1">
      <c r="D54168" s="199"/>
    </row>
    <row r="54170" spans="4:4" s="198" customFormat="1" ht="15.75" customHeight="1">
      <c r="D54170" s="199"/>
    </row>
    <row r="54172" spans="4:4" s="198" customFormat="1" ht="15.75" customHeight="1">
      <c r="D54172" s="199"/>
    </row>
    <row r="54174" spans="4:4" s="198" customFormat="1" ht="15.75" customHeight="1">
      <c r="D54174" s="199"/>
    </row>
    <row r="54176" spans="4:4" s="198" customFormat="1" ht="15.75" customHeight="1">
      <c r="D54176" s="199"/>
    </row>
    <row r="54178" spans="4:4" s="198" customFormat="1" ht="15.75" customHeight="1">
      <c r="D54178" s="199"/>
    </row>
    <row r="54180" spans="4:4" s="198" customFormat="1" ht="15.75" customHeight="1">
      <c r="D54180" s="199"/>
    </row>
    <row r="54182" spans="4:4" s="198" customFormat="1" ht="15.75" customHeight="1">
      <c r="D54182" s="199"/>
    </row>
    <row r="54184" spans="4:4" s="198" customFormat="1" ht="15.75" customHeight="1">
      <c r="D54184" s="199"/>
    </row>
    <row r="54186" spans="4:4" s="198" customFormat="1" ht="15.75" customHeight="1">
      <c r="D54186" s="199"/>
    </row>
    <row r="54188" spans="4:4" s="198" customFormat="1" ht="15.75" customHeight="1">
      <c r="D54188" s="199"/>
    </row>
    <row r="54190" spans="4:4" s="198" customFormat="1" ht="15.75" customHeight="1">
      <c r="D54190" s="199"/>
    </row>
    <row r="54192" spans="4:4" s="198" customFormat="1" ht="15.75" customHeight="1">
      <c r="D54192" s="199"/>
    </row>
    <row r="54194" spans="4:4" s="198" customFormat="1" ht="15.75" customHeight="1">
      <c r="D54194" s="199"/>
    </row>
    <row r="54196" spans="4:4" s="198" customFormat="1" ht="15.75" customHeight="1">
      <c r="D54196" s="199"/>
    </row>
    <row r="54198" spans="4:4" s="198" customFormat="1" ht="15.75" customHeight="1">
      <c r="D54198" s="199"/>
    </row>
    <row r="54200" spans="4:4" s="198" customFormat="1" ht="15.75" customHeight="1">
      <c r="D54200" s="199"/>
    </row>
    <row r="54202" spans="4:4" s="198" customFormat="1" ht="15.75" customHeight="1">
      <c r="D54202" s="199"/>
    </row>
    <row r="54204" spans="4:4" s="198" customFormat="1" ht="15.75" customHeight="1">
      <c r="D54204" s="199"/>
    </row>
    <row r="54206" spans="4:4" s="198" customFormat="1" ht="15.75" customHeight="1">
      <c r="D54206" s="199"/>
    </row>
    <row r="54208" spans="4:4" s="198" customFormat="1" ht="15.75" customHeight="1">
      <c r="D54208" s="199"/>
    </row>
    <row r="54210" spans="4:4" s="198" customFormat="1" ht="15.75" customHeight="1">
      <c r="D54210" s="199"/>
    </row>
    <row r="54212" spans="4:4" s="198" customFormat="1" ht="15.75" customHeight="1">
      <c r="D54212" s="199"/>
    </row>
    <row r="54214" spans="4:4" s="198" customFormat="1" ht="15.75" customHeight="1">
      <c r="D54214" s="199"/>
    </row>
    <row r="54216" spans="4:4" s="198" customFormat="1" ht="15.75" customHeight="1">
      <c r="D54216" s="199"/>
    </row>
    <row r="54218" spans="4:4" s="198" customFormat="1" ht="15.75" customHeight="1">
      <c r="D54218" s="199"/>
    </row>
    <row r="54220" spans="4:4" s="198" customFormat="1" ht="15.75" customHeight="1">
      <c r="D54220" s="199"/>
    </row>
    <row r="54222" spans="4:4" s="198" customFormat="1" ht="15.75" customHeight="1">
      <c r="D54222" s="199"/>
    </row>
    <row r="54224" spans="4:4" s="198" customFormat="1" ht="15.75" customHeight="1">
      <c r="D54224" s="199"/>
    </row>
    <row r="54226" spans="4:4" s="198" customFormat="1" ht="15.75" customHeight="1">
      <c r="D54226" s="199"/>
    </row>
    <row r="54228" spans="4:4" s="198" customFormat="1" ht="15.75" customHeight="1">
      <c r="D54228" s="199"/>
    </row>
    <row r="54230" spans="4:4" s="198" customFormat="1" ht="15.75" customHeight="1">
      <c r="D54230" s="199"/>
    </row>
    <row r="54232" spans="4:4" s="198" customFormat="1" ht="15.75" customHeight="1">
      <c r="D54232" s="199"/>
    </row>
    <row r="54234" spans="4:4" s="198" customFormat="1" ht="15.75" customHeight="1">
      <c r="D54234" s="199"/>
    </row>
    <row r="54236" spans="4:4" s="198" customFormat="1" ht="15.75" customHeight="1">
      <c r="D54236" s="199"/>
    </row>
    <row r="54238" spans="4:4" s="198" customFormat="1" ht="15.75" customHeight="1">
      <c r="D54238" s="199"/>
    </row>
    <row r="54240" spans="4:4" s="198" customFormat="1" ht="15.75" customHeight="1">
      <c r="D54240" s="199"/>
    </row>
    <row r="54242" spans="4:4" s="198" customFormat="1" ht="15.75" customHeight="1">
      <c r="D54242" s="199"/>
    </row>
    <row r="54244" spans="4:4" s="198" customFormat="1" ht="15.75" customHeight="1">
      <c r="D54244" s="199"/>
    </row>
    <row r="54246" spans="4:4" s="198" customFormat="1" ht="15.75" customHeight="1">
      <c r="D54246" s="199"/>
    </row>
    <row r="54248" spans="4:4" s="198" customFormat="1" ht="15.75" customHeight="1">
      <c r="D54248" s="199"/>
    </row>
    <row r="54250" spans="4:4" s="198" customFormat="1" ht="15.75" customHeight="1">
      <c r="D54250" s="199"/>
    </row>
    <row r="54252" spans="4:4" s="198" customFormat="1" ht="15.75" customHeight="1">
      <c r="D54252" s="199"/>
    </row>
    <row r="54254" spans="4:4" s="198" customFormat="1" ht="15.75" customHeight="1">
      <c r="D54254" s="199"/>
    </row>
    <row r="54256" spans="4:4" s="198" customFormat="1" ht="15.75" customHeight="1">
      <c r="D54256" s="199"/>
    </row>
    <row r="54258" spans="4:4" s="198" customFormat="1" ht="15.75" customHeight="1">
      <c r="D54258" s="199"/>
    </row>
    <row r="54260" spans="4:4" s="198" customFormat="1" ht="15.75" customHeight="1">
      <c r="D54260" s="199"/>
    </row>
    <row r="54262" spans="4:4" s="198" customFormat="1" ht="15.75" customHeight="1">
      <c r="D54262" s="199"/>
    </row>
    <row r="54264" spans="4:4" s="198" customFormat="1" ht="15.75" customHeight="1">
      <c r="D54264" s="199"/>
    </row>
    <row r="54266" spans="4:4" s="198" customFormat="1" ht="15.75" customHeight="1">
      <c r="D54266" s="199"/>
    </row>
    <row r="54268" spans="4:4" s="198" customFormat="1" ht="15.75" customHeight="1">
      <c r="D54268" s="199"/>
    </row>
    <row r="54270" spans="4:4" s="198" customFormat="1" ht="15.75" customHeight="1">
      <c r="D54270" s="199"/>
    </row>
    <row r="54272" spans="4:4" s="198" customFormat="1" ht="15.75" customHeight="1">
      <c r="D54272" s="199"/>
    </row>
    <row r="54274" spans="4:4" s="198" customFormat="1" ht="15.75" customHeight="1">
      <c r="D54274" s="199"/>
    </row>
    <row r="54276" spans="4:4" s="198" customFormat="1" ht="15.75" customHeight="1">
      <c r="D54276" s="199"/>
    </row>
    <row r="54278" spans="4:4" s="198" customFormat="1" ht="15.75" customHeight="1">
      <c r="D54278" s="199"/>
    </row>
    <row r="54280" spans="4:4" s="198" customFormat="1" ht="15.75" customHeight="1">
      <c r="D54280" s="199"/>
    </row>
    <row r="54282" spans="4:4" s="198" customFormat="1" ht="15.75" customHeight="1">
      <c r="D54282" s="199"/>
    </row>
    <row r="54284" spans="4:4" s="198" customFormat="1" ht="15.75" customHeight="1">
      <c r="D54284" s="199"/>
    </row>
    <row r="54286" spans="4:4" s="198" customFormat="1" ht="15.75" customHeight="1">
      <c r="D54286" s="199"/>
    </row>
    <row r="54288" spans="4:4" s="198" customFormat="1" ht="15.75" customHeight="1">
      <c r="D54288" s="199"/>
    </row>
    <row r="54290" spans="4:4" s="198" customFormat="1" ht="15.75" customHeight="1">
      <c r="D54290" s="199"/>
    </row>
    <row r="54292" spans="4:4" s="198" customFormat="1" ht="15.75" customHeight="1">
      <c r="D54292" s="199"/>
    </row>
    <row r="54294" spans="4:4" s="198" customFormat="1" ht="15.75" customHeight="1">
      <c r="D54294" s="199"/>
    </row>
    <row r="54296" spans="4:4" s="198" customFormat="1" ht="15.75" customHeight="1">
      <c r="D54296" s="199"/>
    </row>
    <row r="54298" spans="4:4" s="198" customFormat="1" ht="15.75" customHeight="1">
      <c r="D54298" s="199"/>
    </row>
    <row r="54300" spans="4:4" s="198" customFormat="1" ht="15.75" customHeight="1">
      <c r="D54300" s="199"/>
    </row>
    <row r="54302" spans="4:4" s="198" customFormat="1" ht="15.75" customHeight="1">
      <c r="D54302" s="199"/>
    </row>
    <row r="54304" spans="4:4" s="198" customFormat="1" ht="15.75" customHeight="1">
      <c r="D54304" s="199"/>
    </row>
    <row r="54306" spans="4:4" s="198" customFormat="1" ht="15.75" customHeight="1">
      <c r="D54306" s="199"/>
    </row>
    <row r="54308" spans="4:4" s="198" customFormat="1" ht="15.75" customHeight="1">
      <c r="D54308" s="199"/>
    </row>
    <row r="54310" spans="4:4" s="198" customFormat="1" ht="15.75" customHeight="1">
      <c r="D54310" s="199"/>
    </row>
    <row r="54312" spans="4:4" s="198" customFormat="1" ht="15.75" customHeight="1">
      <c r="D54312" s="199"/>
    </row>
    <row r="54314" spans="4:4" s="198" customFormat="1" ht="15.75" customHeight="1">
      <c r="D54314" s="199"/>
    </row>
    <row r="54316" spans="4:4" s="198" customFormat="1" ht="15.75" customHeight="1">
      <c r="D54316" s="199"/>
    </row>
    <row r="54318" spans="4:4" s="198" customFormat="1" ht="15.75" customHeight="1">
      <c r="D54318" s="199"/>
    </row>
    <row r="54320" spans="4:4" s="198" customFormat="1" ht="15.75" customHeight="1">
      <c r="D54320" s="199"/>
    </row>
    <row r="54322" spans="4:4" s="198" customFormat="1" ht="15.75" customHeight="1">
      <c r="D54322" s="199"/>
    </row>
    <row r="54324" spans="4:4" s="198" customFormat="1" ht="15.75" customHeight="1">
      <c r="D54324" s="199"/>
    </row>
    <row r="54326" spans="4:4" s="198" customFormat="1" ht="15.75" customHeight="1">
      <c r="D54326" s="199"/>
    </row>
    <row r="54328" spans="4:4" s="198" customFormat="1" ht="15.75" customHeight="1">
      <c r="D54328" s="199"/>
    </row>
    <row r="54330" spans="4:4" s="198" customFormat="1" ht="15.75" customHeight="1">
      <c r="D54330" s="199"/>
    </row>
    <row r="54332" spans="4:4" s="198" customFormat="1" ht="15.75" customHeight="1">
      <c r="D54332" s="199"/>
    </row>
    <row r="54334" spans="4:4" s="198" customFormat="1" ht="15.75" customHeight="1">
      <c r="D54334" s="199"/>
    </row>
    <row r="54336" spans="4:4" s="198" customFormat="1" ht="15.75" customHeight="1">
      <c r="D54336" s="199"/>
    </row>
    <row r="54338" spans="4:4" s="198" customFormat="1" ht="15.75" customHeight="1">
      <c r="D54338" s="199"/>
    </row>
    <row r="54340" spans="4:4" s="198" customFormat="1" ht="15.75" customHeight="1">
      <c r="D54340" s="199"/>
    </row>
    <row r="54342" spans="4:4" s="198" customFormat="1" ht="15.75" customHeight="1">
      <c r="D54342" s="199"/>
    </row>
    <row r="54344" spans="4:4" s="198" customFormat="1" ht="15.75" customHeight="1">
      <c r="D54344" s="199"/>
    </row>
    <row r="54346" spans="4:4" s="198" customFormat="1" ht="15.75" customHeight="1">
      <c r="D54346" s="199"/>
    </row>
    <row r="54348" spans="4:4" s="198" customFormat="1" ht="15.75" customHeight="1">
      <c r="D54348" s="199"/>
    </row>
    <row r="54350" spans="4:4" s="198" customFormat="1" ht="15.75" customHeight="1">
      <c r="D54350" s="199"/>
    </row>
    <row r="54352" spans="4:4" s="198" customFormat="1" ht="15.75" customHeight="1">
      <c r="D54352" s="199"/>
    </row>
    <row r="54354" spans="4:4" s="198" customFormat="1" ht="15.75" customHeight="1">
      <c r="D54354" s="199"/>
    </row>
    <row r="54356" spans="4:4" s="198" customFormat="1" ht="15.75" customHeight="1">
      <c r="D54356" s="199"/>
    </row>
    <row r="54358" spans="4:4" s="198" customFormat="1" ht="15.75" customHeight="1">
      <c r="D54358" s="199"/>
    </row>
    <row r="54360" spans="4:4" s="198" customFormat="1" ht="15.75" customHeight="1">
      <c r="D54360" s="199"/>
    </row>
    <row r="54362" spans="4:4" s="198" customFormat="1" ht="15.75" customHeight="1">
      <c r="D54362" s="199"/>
    </row>
    <row r="54364" spans="4:4" s="198" customFormat="1" ht="15.75" customHeight="1">
      <c r="D54364" s="199"/>
    </row>
    <row r="54366" spans="4:4" s="198" customFormat="1" ht="15.75" customHeight="1">
      <c r="D54366" s="199"/>
    </row>
    <row r="54368" spans="4:4" s="198" customFormat="1" ht="15.75" customHeight="1">
      <c r="D54368" s="199"/>
    </row>
    <row r="54370" spans="4:4" s="198" customFormat="1" ht="15.75" customHeight="1">
      <c r="D54370" s="199"/>
    </row>
    <row r="54372" spans="4:4" s="198" customFormat="1" ht="15.75" customHeight="1">
      <c r="D54372" s="199"/>
    </row>
    <row r="54374" spans="4:4" s="198" customFormat="1" ht="15.75" customHeight="1">
      <c r="D54374" s="199"/>
    </row>
    <row r="54376" spans="4:4" s="198" customFormat="1" ht="15.75" customHeight="1">
      <c r="D54376" s="199"/>
    </row>
    <row r="54378" spans="4:4" s="198" customFormat="1" ht="15.75" customHeight="1">
      <c r="D54378" s="199"/>
    </row>
    <row r="54380" spans="4:4" s="198" customFormat="1" ht="15.75" customHeight="1">
      <c r="D54380" s="199"/>
    </row>
    <row r="54382" spans="4:4" s="198" customFormat="1" ht="15.75" customHeight="1">
      <c r="D54382" s="199"/>
    </row>
    <row r="54384" spans="4:4" s="198" customFormat="1" ht="15.75" customHeight="1">
      <c r="D54384" s="199"/>
    </row>
    <row r="54386" spans="4:4" s="198" customFormat="1" ht="15.75" customHeight="1">
      <c r="D54386" s="199"/>
    </row>
    <row r="54388" spans="4:4" s="198" customFormat="1" ht="15.75" customHeight="1">
      <c r="D54388" s="199"/>
    </row>
    <row r="54390" spans="4:4" s="198" customFormat="1" ht="15.75" customHeight="1">
      <c r="D54390" s="199"/>
    </row>
    <row r="54392" spans="4:4" s="198" customFormat="1" ht="15.75" customHeight="1">
      <c r="D54392" s="199"/>
    </row>
    <row r="54394" spans="4:4" s="198" customFormat="1" ht="15.75" customHeight="1">
      <c r="D54394" s="199"/>
    </row>
    <row r="54396" spans="4:4" s="198" customFormat="1" ht="15.75" customHeight="1">
      <c r="D54396" s="199"/>
    </row>
    <row r="54398" spans="4:4" s="198" customFormat="1" ht="15.75" customHeight="1">
      <c r="D54398" s="199"/>
    </row>
    <row r="54400" spans="4:4" s="198" customFormat="1" ht="15.75" customHeight="1">
      <c r="D54400" s="199"/>
    </row>
    <row r="54402" spans="4:4" s="198" customFormat="1" ht="15.75" customHeight="1">
      <c r="D54402" s="199"/>
    </row>
    <row r="54404" spans="4:4" s="198" customFormat="1" ht="15.75" customHeight="1">
      <c r="D54404" s="199"/>
    </row>
    <row r="54406" spans="4:4" s="198" customFormat="1" ht="15.75" customHeight="1">
      <c r="D54406" s="199"/>
    </row>
    <row r="54408" spans="4:4" s="198" customFormat="1" ht="15.75" customHeight="1">
      <c r="D54408" s="199"/>
    </row>
    <row r="54410" spans="4:4" s="198" customFormat="1" ht="15.75" customHeight="1">
      <c r="D54410" s="199"/>
    </row>
    <row r="54412" spans="4:4" s="198" customFormat="1" ht="15.75" customHeight="1">
      <c r="D54412" s="199"/>
    </row>
    <row r="54414" spans="4:4" s="198" customFormat="1" ht="15.75" customHeight="1">
      <c r="D54414" s="199"/>
    </row>
    <row r="54416" spans="4:4" s="198" customFormat="1" ht="15.75" customHeight="1">
      <c r="D54416" s="199"/>
    </row>
    <row r="54418" spans="4:4" s="198" customFormat="1" ht="15.75" customHeight="1">
      <c r="D54418" s="199"/>
    </row>
    <row r="54420" spans="4:4" s="198" customFormat="1" ht="15.75" customHeight="1">
      <c r="D54420" s="199"/>
    </row>
    <row r="54422" spans="4:4" s="198" customFormat="1" ht="15.75" customHeight="1">
      <c r="D54422" s="199"/>
    </row>
    <row r="54424" spans="4:4" s="198" customFormat="1" ht="15.75" customHeight="1">
      <c r="D54424" s="199"/>
    </row>
    <row r="54426" spans="4:4" s="198" customFormat="1" ht="15.75" customHeight="1">
      <c r="D54426" s="199"/>
    </row>
    <row r="54428" spans="4:4" s="198" customFormat="1" ht="15.75" customHeight="1">
      <c r="D54428" s="199"/>
    </row>
    <row r="54430" spans="4:4" s="198" customFormat="1" ht="15.75" customHeight="1">
      <c r="D54430" s="199"/>
    </row>
    <row r="54432" spans="4:4" s="198" customFormat="1" ht="15.75" customHeight="1">
      <c r="D54432" s="199"/>
    </row>
    <row r="54434" spans="4:4" s="198" customFormat="1" ht="15.75" customHeight="1">
      <c r="D54434" s="199"/>
    </row>
    <row r="54436" spans="4:4" s="198" customFormat="1" ht="15.75" customHeight="1">
      <c r="D54436" s="199"/>
    </row>
    <row r="54438" spans="4:4" s="198" customFormat="1" ht="15.75" customHeight="1">
      <c r="D54438" s="199"/>
    </row>
    <row r="54440" spans="4:4" s="198" customFormat="1" ht="15.75" customHeight="1">
      <c r="D54440" s="199"/>
    </row>
    <row r="54442" spans="4:4" s="198" customFormat="1" ht="15.75" customHeight="1">
      <c r="D54442" s="199"/>
    </row>
    <row r="54444" spans="4:4" s="198" customFormat="1" ht="15.75" customHeight="1">
      <c r="D54444" s="199"/>
    </row>
    <row r="54446" spans="4:4" s="198" customFormat="1" ht="15.75" customHeight="1">
      <c r="D54446" s="199"/>
    </row>
    <row r="54448" spans="4:4" s="198" customFormat="1" ht="15.75" customHeight="1">
      <c r="D54448" s="199"/>
    </row>
    <row r="54450" spans="4:4" s="198" customFormat="1" ht="15.75" customHeight="1">
      <c r="D54450" s="199"/>
    </row>
    <row r="54452" spans="4:4" s="198" customFormat="1" ht="15.75" customHeight="1">
      <c r="D54452" s="199"/>
    </row>
    <row r="54454" spans="4:4" s="198" customFormat="1" ht="15.75" customHeight="1">
      <c r="D54454" s="199"/>
    </row>
    <row r="54456" spans="4:4" s="198" customFormat="1" ht="15.75" customHeight="1">
      <c r="D54456" s="199"/>
    </row>
    <row r="54458" spans="4:4" s="198" customFormat="1" ht="15.75" customHeight="1">
      <c r="D54458" s="199"/>
    </row>
    <row r="54460" spans="4:4" s="198" customFormat="1" ht="15.75" customHeight="1">
      <c r="D54460" s="199"/>
    </row>
    <row r="54462" spans="4:4" s="198" customFormat="1" ht="15.75" customHeight="1">
      <c r="D54462" s="199"/>
    </row>
    <row r="54464" spans="4:4" s="198" customFormat="1" ht="15.75" customHeight="1">
      <c r="D54464" s="199"/>
    </row>
    <row r="54466" spans="4:4" s="198" customFormat="1" ht="15.75" customHeight="1">
      <c r="D54466" s="199"/>
    </row>
    <row r="54468" spans="4:4" s="198" customFormat="1" ht="15.75" customHeight="1">
      <c r="D54468" s="199"/>
    </row>
    <row r="54470" spans="4:4" s="198" customFormat="1" ht="15.75" customHeight="1">
      <c r="D54470" s="199"/>
    </row>
    <row r="54472" spans="4:4" s="198" customFormat="1" ht="15.75" customHeight="1">
      <c r="D54472" s="199"/>
    </row>
    <row r="54474" spans="4:4" s="198" customFormat="1" ht="15.75" customHeight="1">
      <c r="D54474" s="199"/>
    </row>
    <row r="54476" spans="4:4" s="198" customFormat="1" ht="15.75" customHeight="1">
      <c r="D54476" s="199"/>
    </row>
    <row r="54478" spans="4:4" s="198" customFormat="1" ht="15.75" customHeight="1">
      <c r="D54478" s="199"/>
    </row>
    <row r="54480" spans="4:4" s="198" customFormat="1" ht="15.75" customHeight="1">
      <c r="D54480" s="199"/>
    </row>
    <row r="54482" spans="4:4" s="198" customFormat="1" ht="15.75" customHeight="1">
      <c r="D54482" s="199"/>
    </row>
    <row r="54484" spans="4:4" s="198" customFormat="1" ht="15.75" customHeight="1">
      <c r="D54484" s="199"/>
    </row>
    <row r="54486" spans="4:4" s="198" customFormat="1" ht="15.75" customHeight="1">
      <c r="D54486" s="199"/>
    </row>
    <row r="54488" spans="4:4" s="198" customFormat="1" ht="15.75" customHeight="1">
      <c r="D54488" s="199"/>
    </row>
    <row r="54490" spans="4:4" s="198" customFormat="1" ht="15.75" customHeight="1">
      <c r="D54490" s="199"/>
    </row>
    <row r="54492" spans="4:4" s="198" customFormat="1" ht="15.75" customHeight="1">
      <c r="D54492" s="199"/>
    </row>
    <row r="54494" spans="4:4" s="198" customFormat="1" ht="15.75" customHeight="1">
      <c r="D54494" s="199"/>
    </row>
    <row r="54496" spans="4:4" s="198" customFormat="1" ht="15.75" customHeight="1">
      <c r="D54496" s="199"/>
    </row>
    <row r="54498" spans="4:4" s="198" customFormat="1" ht="15.75" customHeight="1">
      <c r="D54498" s="199"/>
    </row>
    <row r="54500" spans="4:4" s="198" customFormat="1" ht="15.75" customHeight="1">
      <c r="D54500" s="199"/>
    </row>
    <row r="54502" spans="4:4" s="198" customFormat="1" ht="15.75" customHeight="1">
      <c r="D54502" s="199"/>
    </row>
    <row r="54504" spans="4:4" s="198" customFormat="1" ht="15.75" customHeight="1">
      <c r="D54504" s="199"/>
    </row>
    <row r="54506" spans="4:4" s="198" customFormat="1" ht="15.75" customHeight="1">
      <c r="D54506" s="199"/>
    </row>
    <row r="54508" spans="4:4" s="198" customFormat="1" ht="15.75" customHeight="1">
      <c r="D54508" s="199"/>
    </row>
    <row r="54510" spans="4:4" s="198" customFormat="1" ht="15.75" customHeight="1">
      <c r="D54510" s="199"/>
    </row>
    <row r="54512" spans="4:4" s="198" customFormat="1" ht="15.75" customHeight="1">
      <c r="D54512" s="199"/>
    </row>
    <row r="54514" spans="4:4" s="198" customFormat="1" ht="15.75" customHeight="1">
      <c r="D54514" s="199"/>
    </row>
    <row r="54516" spans="4:4" s="198" customFormat="1" ht="15.75" customHeight="1">
      <c r="D54516" s="199"/>
    </row>
    <row r="54518" spans="4:4" s="198" customFormat="1" ht="15.75" customHeight="1">
      <c r="D54518" s="199"/>
    </row>
    <row r="54520" spans="4:4" s="198" customFormat="1" ht="15.75" customHeight="1">
      <c r="D54520" s="199"/>
    </row>
    <row r="54522" spans="4:4" s="198" customFormat="1" ht="15.75" customHeight="1">
      <c r="D54522" s="199"/>
    </row>
    <row r="54524" spans="4:4" s="198" customFormat="1" ht="15.75" customHeight="1">
      <c r="D54524" s="199"/>
    </row>
    <row r="54526" spans="4:4" s="198" customFormat="1" ht="15.75" customHeight="1">
      <c r="D54526" s="199"/>
    </row>
    <row r="54528" spans="4:4" s="198" customFormat="1" ht="15.75" customHeight="1">
      <c r="D54528" s="199"/>
    </row>
    <row r="54530" spans="4:4" s="198" customFormat="1" ht="15.75" customHeight="1">
      <c r="D54530" s="199"/>
    </row>
    <row r="54532" spans="4:4" s="198" customFormat="1" ht="15.75" customHeight="1">
      <c r="D54532" s="199"/>
    </row>
    <row r="54534" spans="4:4" s="198" customFormat="1" ht="15.75" customHeight="1">
      <c r="D54534" s="199"/>
    </row>
    <row r="54536" spans="4:4" s="198" customFormat="1" ht="15.75" customHeight="1">
      <c r="D54536" s="199"/>
    </row>
    <row r="54538" spans="4:4" s="198" customFormat="1" ht="15.75" customHeight="1">
      <c r="D54538" s="199"/>
    </row>
    <row r="54540" spans="4:4" s="198" customFormat="1" ht="15.75" customHeight="1">
      <c r="D54540" s="199"/>
    </row>
    <row r="54542" spans="4:4" s="198" customFormat="1" ht="15.75" customHeight="1">
      <c r="D54542" s="199"/>
    </row>
    <row r="54544" spans="4:4" s="198" customFormat="1" ht="15.75" customHeight="1">
      <c r="D54544" s="199"/>
    </row>
    <row r="54546" spans="4:4" s="198" customFormat="1" ht="15.75" customHeight="1">
      <c r="D54546" s="199"/>
    </row>
    <row r="54548" spans="4:4" s="198" customFormat="1" ht="15.75" customHeight="1">
      <c r="D54548" s="199"/>
    </row>
    <row r="54550" spans="4:4" s="198" customFormat="1" ht="15.75" customHeight="1">
      <c r="D54550" s="199"/>
    </row>
    <row r="54552" spans="4:4" s="198" customFormat="1" ht="15.75" customHeight="1">
      <c r="D54552" s="199"/>
    </row>
    <row r="54554" spans="4:4" s="198" customFormat="1" ht="15.75" customHeight="1">
      <c r="D54554" s="199"/>
    </row>
    <row r="54556" spans="4:4" s="198" customFormat="1" ht="15.75" customHeight="1">
      <c r="D54556" s="199"/>
    </row>
    <row r="54558" spans="4:4" s="198" customFormat="1" ht="15.75" customHeight="1">
      <c r="D54558" s="199"/>
    </row>
    <row r="54560" spans="4:4" s="198" customFormat="1" ht="15.75" customHeight="1">
      <c r="D54560" s="199"/>
    </row>
    <row r="54562" spans="4:4" s="198" customFormat="1" ht="15.75" customHeight="1">
      <c r="D54562" s="199"/>
    </row>
    <row r="54564" spans="4:4" s="198" customFormat="1" ht="15.75" customHeight="1">
      <c r="D54564" s="199"/>
    </row>
    <row r="54566" spans="4:4" s="198" customFormat="1" ht="15.75" customHeight="1">
      <c r="D54566" s="199"/>
    </row>
    <row r="54568" spans="4:4" s="198" customFormat="1" ht="15.75" customHeight="1">
      <c r="D54568" s="199"/>
    </row>
    <row r="54570" spans="4:4" s="198" customFormat="1" ht="15.75" customHeight="1">
      <c r="D54570" s="199"/>
    </row>
    <row r="54572" spans="4:4" s="198" customFormat="1" ht="15.75" customHeight="1">
      <c r="D54572" s="199"/>
    </row>
    <row r="54574" spans="4:4" s="198" customFormat="1" ht="15.75" customHeight="1">
      <c r="D54574" s="199"/>
    </row>
    <row r="54576" spans="4:4" s="198" customFormat="1" ht="15.75" customHeight="1">
      <c r="D54576" s="199"/>
    </row>
    <row r="54578" spans="4:4" s="198" customFormat="1" ht="15.75" customHeight="1">
      <c r="D54578" s="199"/>
    </row>
    <row r="54580" spans="4:4" s="198" customFormat="1" ht="15.75" customHeight="1">
      <c r="D54580" s="199"/>
    </row>
    <row r="54582" spans="4:4" s="198" customFormat="1" ht="15.75" customHeight="1">
      <c r="D54582" s="199"/>
    </row>
    <row r="54584" spans="4:4" s="198" customFormat="1" ht="15.75" customHeight="1">
      <c r="D54584" s="199"/>
    </row>
    <row r="54586" spans="4:4" s="198" customFormat="1" ht="15.75" customHeight="1">
      <c r="D54586" s="199"/>
    </row>
    <row r="54588" spans="4:4" s="198" customFormat="1" ht="15.75" customHeight="1">
      <c r="D54588" s="199"/>
    </row>
    <row r="54590" spans="4:4" s="198" customFormat="1" ht="15.75" customHeight="1">
      <c r="D54590" s="199"/>
    </row>
    <row r="54592" spans="4:4" s="198" customFormat="1" ht="15.75" customHeight="1">
      <c r="D54592" s="199"/>
    </row>
    <row r="54594" spans="4:4" s="198" customFormat="1" ht="15.75" customHeight="1">
      <c r="D54594" s="199"/>
    </row>
    <row r="54596" spans="4:4" s="198" customFormat="1" ht="15.75" customHeight="1">
      <c r="D54596" s="199"/>
    </row>
    <row r="54598" spans="4:4" s="198" customFormat="1" ht="15.75" customHeight="1">
      <c r="D54598" s="199"/>
    </row>
    <row r="54600" spans="4:4" s="198" customFormat="1" ht="15.75" customHeight="1">
      <c r="D54600" s="199"/>
    </row>
    <row r="54602" spans="4:4" s="198" customFormat="1" ht="15.75" customHeight="1">
      <c r="D54602" s="199"/>
    </row>
    <row r="54604" spans="4:4" s="198" customFormat="1" ht="15.75" customHeight="1">
      <c r="D54604" s="199"/>
    </row>
    <row r="54606" spans="4:4" s="198" customFormat="1" ht="15.75" customHeight="1">
      <c r="D54606" s="199"/>
    </row>
    <row r="54608" spans="4:4" s="198" customFormat="1" ht="15.75" customHeight="1">
      <c r="D54608" s="199"/>
    </row>
    <row r="54610" spans="4:4" s="198" customFormat="1" ht="15.75" customHeight="1">
      <c r="D54610" s="199"/>
    </row>
    <row r="54612" spans="4:4" s="198" customFormat="1" ht="15.75" customHeight="1">
      <c r="D54612" s="199"/>
    </row>
    <row r="54614" spans="4:4" s="198" customFormat="1" ht="15.75" customHeight="1">
      <c r="D54614" s="199"/>
    </row>
    <row r="54616" spans="4:4" s="198" customFormat="1" ht="15.75" customHeight="1">
      <c r="D54616" s="199"/>
    </row>
    <row r="54618" spans="4:4" s="198" customFormat="1" ht="15.75" customHeight="1">
      <c r="D54618" s="199"/>
    </row>
    <row r="54620" spans="4:4" s="198" customFormat="1" ht="15.75" customHeight="1">
      <c r="D54620" s="199"/>
    </row>
    <row r="54622" spans="4:4" s="198" customFormat="1" ht="15.75" customHeight="1">
      <c r="D54622" s="199"/>
    </row>
    <row r="54624" spans="4:4" s="198" customFormat="1" ht="15.75" customHeight="1">
      <c r="D54624" s="199"/>
    </row>
    <row r="54626" spans="4:4" s="198" customFormat="1" ht="15.75" customHeight="1">
      <c r="D54626" s="199"/>
    </row>
    <row r="54628" spans="4:4" s="198" customFormat="1" ht="15.75" customHeight="1">
      <c r="D54628" s="199"/>
    </row>
    <row r="54630" spans="4:4" s="198" customFormat="1" ht="15.75" customHeight="1">
      <c r="D54630" s="199"/>
    </row>
    <row r="54632" spans="4:4" s="198" customFormat="1" ht="15.75" customHeight="1">
      <c r="D54632" s="199"/>
    </row>
    <row r="54634" spans="4:4" s="198" customFormat="1" ht="15.75" customHeight="1">
      <c r="D54634" s="199"/>
    </row>
    <row r="54636" spans="4:4" s="198" customFormat="1" ht="15.75" customHeight="1">
      <c r="D54636" s="199"/>
    </row>
    <row r="54638" spans="4:4" s="198" customFormat="1" ht="15.75" customHeight="1">
      <c r="D54638" s="199"/>
    </row>
    <row r="54640" spans="4:4" s="198" customFormat="1" ht="15.75" customHeight="1">
      <c r="D54640" s="199"/>
    </row>
    <row r="54642" spans="4:4" s="198" customFormat="1" ht="15.75" customHeight="1">
      <c r="D54642" s="199"/>
    </row>
    <row r="54644" spans="4:4" s="198" customFormat="1" ht="15.75" customHeight="1">
      <c r="D54644" s="199"/>
    </row>
    <row r="54646" spans="4:4" s="198" customFormat="1" ht="15.75" customHeight="1">
      <c r="D54646" s="199"/>
    </row>
    <row r="54648" spans="4:4" s="198" customFormat="1" ht="15.75" customHeight="1">
      <c r="D54648" s="199"/>
    </row>
    <row r="54650" spans="4:4" s="198" customFormat="1" ht="15.75" customHeight="1">
      <c r="D54650" s="199"/>
    </row>
    <row r="54652" spans="4:4" s="198" customFormat="1" ht="15.75" customHeight="1">
      <c r="D54652" s="199"/>
    </row>
    <row r="54654" spans="4:4" s="198" customFormat="1" ht="15.75" customHeight="1">
      <c r="D54654" s="199"/>
    </row>
    <row r="54656" spans="4:4" s="198" customFormat="1" ht="15.75" customHeight="1">
      <c r="D54656" s="199"/>
    </row>
    <row r="54658" spans="4:4" s="198" customFormat="1" ht="15.75" customHeight="1">
      <c r="D54658" s="199"/>
    </row>
    <row r="54660" spans="4:4" s="198" customFormat="1" ht="15.75" customHeight="1">
      <c r="D54660" s="199"/>
    </row>
    <row r="54662" spans="4:4" s="198" customFormat="1" ht="15.75" customHeight="1">
      <c r="D54662" s="199"/>
    </row>
    <row r="54664" spans="4:4" s="198" customFormat="1" ht="15.75" customHeight="1">
      <c r="D54664" s="199"/>
    </row>
    <row r="54666" spans="4:4" s="198" customFormat="1" ht="15.75" customHeight="1">
      <c r="D54666" s="199"/>
    </row>
    <row r="54668" spans="4:4" s="198" customFormat="1" ht="15.75" customHeight="1">
      <c r="D54668" s="199"/>
    </row>
    <row r="54670" spans="4:4" s="198" customFormat="1" ht="15.75" customHeight="1">
      <c r="D54670" s="199"/>
    </row>
    <row r="54672" spans="4:4" s="198" customFormat="1" ht="15.75" customHeight="1">
      <c r="D54672" s="199"/>
    </row>
    <row r="54674" spans="4:4" s="198" customFormat="1" ht="15.75" customHeight="1">
      <c r="D54674" s="199"/>
    </row>
    <row r="54676" spans="4:4" s="198" customFormat="1" ht="15.75" customHeight="1">
      <c r="D54676" s="199"/>
    </row>
    <row r="54678" spans="4:4" s="198" customFormat="1" ht="15.75" customHeight="1">
      <c r="D54678" s="199"/>
    </row>
    <row r="54680" spans="4:4" s="198" customFormat="1" ht="15.75" customHeight="1">
      <c r="D54680" s="199"/>
    </row>
    <row r="54682" spans="4:4" s="198" customFormat="1" ht="15.75" customHeight="1">
      <c r="D54682" s="199"/>
    </row>
    <row r="54684" spans="4:4" s="198" customFormat="1" ht="15.75" customHeight="1">
      <c r="D54684" s="199"/>
    </row>
    <row r="54686" spans="4:4" s="198" customFormat="1" ht="15.75" customHeight="1">
      <c r="D54686" s="199"/>
    </row>
    <row r="54688" spans="4:4" s="198" customFormat="1" ht="15.75" customHeight="1">
      <c r="D54688" s="199"/>
    </row>
    <row r="54690" spans="4:4" s="198" customFormat="1" ht="15.75" customHeight="1">
      <c r="D54690" s="199"/>
    </row>
    <row r="54692" spans="4:4" s="198" customFormat="1" ht="15.75" customHeight="1">
      <c r="D54692" s="199"/>
    </row>
    <row r="54694" spans="4:4" s="198" customFormat="1" ht="15.75" customHeight="1">
      <c r="D54694" s="199"/>
    </row>
    <row r="54696" spans="4:4" s="198" customFormat="1" ht="15.75" customHeight="1">
      <c r="D54696" s="199"/>
    </row>
    <row r="54698" spans="4:4" s="198" customFormat="1" ht="15.75" customHeight="1">
      <c r="D54698" s="199"/>
    </row>
    <row r="54700" spans="4:4" s="198" customFormat="1" ht="15.75" customHeight="1">
      <c r="D54700" s="199"/>
    </row>
    <row r="54702" spans="4:4" s="198" customFormat="1" ht="15.75" customHeight="1">
      <c r="D54702" s="199"/>
    </row>
    <row r="54704" spans="4:4" s="198" customFormat="1" ht="15.75" customHeight="1">
      <c r="D54704" s="199"/>
    </row>
    <row r="54706" spans="4:4" s="198" customFormat="1" ht="15.75" customHeight="1">
      <c r="D54706" s="199"/>
    </row>
    <row r="54708" spans="4:4" s="198" customFormat="1" ht="15.75" customHeight="1">
      <c r="D54708" s="199"/>
    </row>
    <row r="54710" spans="4:4" s="198" customFormat="1" ht="15.75" customHeight="1">
      <c r="D54710" s="199"/>
    </row>
    <row r="54712" spans="4:4" s="198" customFormat="1" ht="15.75" customHeight="1">
      <c r="D54712" s="199"/>
    </row>
    <row r="54714" spans="4:4" s="198" customFormat="1" ht="15.75" customHeight="1">
      <c r="D54714" s="199"/>
    </row>
    <row r="54716" spans="4:4" s="198" customFormat="1" ht="15.75" customHeight="1">
      <c r="D54716" s="199"/>
    </row>
    <row r="54718" spans="4:4" s="198" customFormat="1" ht="15.75" customHeight="1">
      <c r="D54718" s="199"/>
    </row>
    <row r="54720" spans="4:4" s="198" customFormat="1" ht="15.75" customHeight="1">
      <c r="D54720" s="199"/>
    </row>
    <row r="54722" spans="4:4" s="198" customFormat="1" ht="15.75" customHeight="1">
      <c r="D54722" s="199"/>
    </row>
    <row r="54724" spans="4:4" s="198" customFormat="1" ht="15.75" customHeight="1">
      <c r="D54724" s="199"/>
    </row>
    <row r="54726" spans="4:4" s="198" customFormat="1" ht="15.75" customHeight="1">
      <c r="D54726" s="199"/>
    </row>
    <row r="54728" spans="4:4" s="198" customFormat="1" ht="15.75" customHeight="1">
      <c r="D54728" s="199"/>
    </row>
    <row r="54730" spans="4:4" s="198" customFormat="1" ht="15.75" customHeight="1">
      <c r="D54730" s="199"/>
    </row>
    <row r="54732" spans="4:4" s="198" customFormat="1" ht="15.75" customHeight="1">
      <c r="D54732" s="199"/>
    </row>
    <row r="54734" spans="4:4" s="198" customFormat="1" ht="15.75" customHeight="1">
      <c r="D54734" s="199"/>
    </row>
    <row r="54736" spans="4:4" s="198" customFormat="1" ht="15.75" customHeight="1">
      <c r="D54736" s="199"/>
    </row>
    <row r="54738" spans="4:4" s="198" customFormat="1" ht="15.75" customHeight="1">
      <c r="D54738" s="199"/>
    </row>
    <row r="54740" spans="4:4" s="198" customFormat="1" ht="15.75" customHeight="1">
      <c r="D54740" s="199"/>
    </row>
    <row r="54742" spans="4:4" s="198" customFormat="1" ht="15.75" customHeight="1">
      <c r="D54742" s="199"/>
    </row>
    <row r="54744" spans="4:4" s="198" customFormat="1" ht="15.75" customHeight="1">
      <c r="D54744" s="199"/>
    </row>
    <row r="54746" spans="4:4" s="198" customFormat="1" ht="15.75" customHeight="1">
      <c r="D54746" s="199"/>
    </row>
    <row r="54748" spans="4:4" s="198" customFormat="1" ht="15.75" customHeight="1">
      <c r="D54748" s="199"/>
    </row>
    <row r="54750" spans="4:4" s="198" customFormat="1" ht="15.75" customHeight="1">
      <c r="D54750" s="199"/>
    </row>
    <row r="54752" spans="4:4" s="198" customFormat="1" ht="15.75" customHeight="1">
      <c r="D54752" s="199"/>
    </row>
    <row r="54754" spans="4:4" s="198" customFormat="1" ht="15.75" customHeight="1">
      <c r="D54754" s="199"/>
    </row>
    <row r="54756" spans="4:4" s="198" customFormat="1" ht="15.75" customHeight="1">
      <c r="D54756" s="199"/>
    </row>
    <row r="54758" spans="4:4" s="198" customFormat="1" ht="15.75" customHeight="1">
      <c r="D54758" s="199"/>
    </row>
    <row r="54760" spans="4:4" s="198" customFormat="1" ht="15.75" customHeight="1">
      <c r="D54760" s="199"/>
    </row>
    <row r="54762" spans="4:4" s="198" customFormat="1" ht="15.75" customHeight="1">
      <c r="D54762" s="199"/>
    </row>
    <row r="54764" spans="4:4" s="198" customFormat="1" ht="15.75" customHeight="1">
      <c r="D54764" s="199"/>
    </row>
    <row r="54766" spans="4:4" s="198" customFormat="1" ht="15.75" customHeight="1">
      <c r="D54766" s="199"/>
    </row>
    <row r="54768" spans="4:4" s="198" customFormat="1" ht="15.75" customHeight="1">
      <c r="D54768" s="199"/>
    </row>
    <row r="54770" spans="4:4" s="198" customFormat="1" ht="15.75" customHeight="1">
      <c r="D54770" s="199"/>
    </row>
    <row r="54772" spans="4:4" s="198" customFormat="1" ht="15.75" customHeight="1">
      <c r="D54772" s="199"/>
    </row>
    <row r="54774" spans="4:4" s="198" customFormat="1" ht="15.75" customHeight="1">
      <c r="D54774" s="199"/>
    </row>
    <row r="54776" spans="4:4" s="198" customFormat="1" ht="15.75" customHeight="1">
      <c r="D54776" s="199"/>
    </row>
    <row r="54778" spans="4:4" s="198" customFormat="1" ht="15.75" customHeight="1">
      <c r="D54778" s="199"/>
    </row>
    <row r="54780" spans="4:4" s="198" customFormat="1" ht="15.75" customHeight="1">
      <c r="D54780" s="199"/>
    </row>
    <row r="54782" spans="4:4" s="198" customFormat="1" ht="15.75" customHeight="1">
      <c r="D54782" s="199"/>
    </row>
    <row r="54784" spans="4:4" s="198" customFormat="1" ht="15.75" customHeight="1">
      <c r="D54784" s="199"/>
    </row>
    <row r="54786" spans="4:4" s="198" customFormat="1" ht="15.75" customHeight="1">
      <c r="D54786" s="199"/>
    </row>
    <row r="54788" spans="4:4" s="198" customFormat="1" ht="15.75" customHeight="1">
      <c r="D54788" s="199"/>
    </row>
    <row r="54790" spans="4:4" s="198" customFormat="1" ht="15.75" customHeight="1">
      <c r="D54790" s="199"/>
    </row>
    <row r="54792" spans="4:4" s="198" customFormat="1" ht="15.75" customHeight="1">
      <c r="D54792" s="199"/>
    </row>
    <row r="54794" spans="4:4" s="198" customFormat="1" ht="15.75" customHeight="1">
      <c r="D54794" s="199"/>
    </row>
    <row r="54796" spans="4:4" s="198" customFormat="1" ht="15.75" customHeight="1">
      <c r="D54796" s="199"/>
    </row>
    <row r="54798" spans="4:4" s="198" customFormat="1" ht="15.75" customHeight="1">
      <c r="D54798" s="199"/>
    </row>
    <row r="54800" spans="4:4" s="198" customFormat="1" ht="15.75" customHeight="1">
      <c r="D54800" s="199"/>
    </row>
    <row r="54802" spans="4:4" s="198" customFormat="1" ht="15.75" customHeight="1">
      <c r="D54802" s="199"/>
    </row>
    <row r="54804" spans="4:4" s="198" customFormat="1" ht="15.75" customHeight="1">
      <c r="D54804" s="199"/>
    </row>
    <row r="54806" spans="4:4" s="198" customFormat="1" ht="15.75" customHeight="1">
      <c r="D54806" s="199"/>
    </row>
    <row r="54808" spans="4:4" s="198" customFormat="1" ht="15.75" customHeight="1">
      <c r="D54808" s="199"/>
    </row>
    <row r="54810" spans="4:4" s="198" customFormat="1" ht="15.75" customHeight="1">
      <c r="D54810" s="199"/>
    </row>
    <row r="54812" spans="4:4" s="198" customFormat="1" ht="15.75" customHeight="1">
      <c r="D54812" s="199"/>
    </row>
    <row r="54814" spans="4:4" s="198" customFormat="1" ht="15.75" customHeight="1">
      <c r="D54814" s="199"/>
    </row>
    <row r="54816" spans="4:4" s="198" customFormat="1" ht="15.75" customHeight="1">
      <c r="D54816" s="199"/>
    </row>
    <row r="54818" spans="4:4" s="198" customFormat="1" ht="15.75" customHeight="1">
      <c r="D54818" s="199"/>
    </row>
    <row r="54820" spans="4:4" s="198" customFormat="1" ht="15.75" customHeight="1">
      <c r="D54820" s="199"/>
    </row>
    <row r="54822" spans="4:4" s="198" customFormat="1" ht="15.75" customHeight="1">
      <c r="D54822" s="199"/>
    </row>
    <row r="54824" spans="4:4" s="198" customFormat="1" ht="15.75" customHeight="1">
      <c r="D54824" s="199"/>
    </row>
    <row r="54826" spans="4:4" s="198" customFormat="1" ht="15.75" customHeight="1">
      <c r="D54826" s="199"/>
    </row>
    <row r="54828" spans="4:4" s="198" customFormat="1" ht="15.75" customHeight="1">
      <c r="D54828" s="199"/>
    </row>
    <row r="54830" spans="4:4" s="198" customFormat="1" ht="15.75" customHeight="1">
      <c r="D54830" s="199"/>
    </row>
    <row r="54832" spans="4:4" s="198" customFormat="1" ht="15.75" customHeight="1">
      <c r="D54832" s="199"/>
    </row>
    <row r="54834" spans="4:4" s="198" customFormat="1" ht="15.75" customHeight="1">
      <c r="D54834" s="199"/>
    </row>
    <row r="54836" spans="4:4" s="198" customFormat="1" ht="15.75" customHeight="1">
      <c r="D54836" s="199"/>
    </row>
    <row r="54838" spans="4:4" s="198" customFormat="1" ht="15.75" customHeight="1">
      <c r="D54838" s="199"/>
    </row>
    <row r="54840" spans="4:4" s="198" customFormat="1" ht="15.75" customHeight="1">
      <c r="D54840" s="199"/>
    </row>
    <row r="54842" spans="4:4" s="198" customFormat="1" ht="15.75" customHeight="1">
      <c r="D54842" s="199"/>
    </row>
    <row r="54844" spans="4:4" s="198" customFormat="1" ht="15.75" customHeight="1">
      <c r="D54844" s="199"/>
    </row>
    <row r="54846" spans="4:4" s="198" customFormat="1" ht="15.75" customHeight="1">
      <c r="D54846" s="199"/>
    </row>
    <row r="54848" spans="4:4" s="198" customFormat="1" ht="15.75" customHeight="1">
      <c r="D54848" s="199"/>
    </row>
    <row r="54850" spans="4:4" s="198" customFormat="1" ht="15.75" customHeight="1">
      <c r="D54850" s="199"/>
    </row>
    <row r="54852" spans="4:4" s="198" customFormat="1" ht="15.75" customHeight="1">
      <c r="D54852" s="199"/>
    </row>
    <row r="54854" spans="4:4" s="198" customFormat="1" ht="15.75" customHeight="1">
      <c r="D54854" s="199"/>
    </row>
    <row r="54856" spans="4:4" s="198" customFormat="1" ht="15.75" customHeight="1">
      <c r="D54856" s="199"/>
    </row>
    <row r="54858" spans="4:4" s="198" customFormat="1" ht="15.75" customHeight="1">
      <c r="D54858" s="199"/>
    </row>
    <row r="54860" spans="4:4" s="198" customFormat="1" ht="15.75" customHeight="1">
      <c r="D54860" s="199"/>
    </row>
    <row r="54862" spans="4:4" s="198" customFormat="1" ht="15.75" customHeight="1">
      <c r="D54862" s="199"/>
    </row>
    <row r="54864" spans="4:4" s="198" customFormat="1" ht="15.75" customHeight="1">
      <c r="D54864" s="199"/>
    </row>
    <row r="54866" spans="4:4" s="198" customFormat="1" ht="15.75" customHeight="1">
      <c r="D54866" s="199"/>
    </row>
    <row r="54868" spans="4:4" s="198" customFormat="1" ht="15.75" customHeight="1">
      <c r="D54868" s="199"/>
    </row>
    <row r="54870" spans="4:4" s="198" customFormat="1" ht="15.75" customHeight="1">
      <c r="D54870" s="199"/>
    </row>
    <row r="54872" spans="4:4" s="198" customFormat="1" ht="15.75" customHeight="1">
      <c r="D54872" s="199"/>
    </row>
    <row r="54874" spans="4:4" s="198" customFormat="1" ht="15.75" customHeight="1">
      <c r="D54874" s="199"/>
    </row>
    <row r="54876" spans="4:4" s="198" customFormat="1" ht="15.75" customHeight="1">
      <c r="D54876" s="199"/>
    </row>
    <row r="54878" spans="4:4" s="198" customFormat="1" ht="15.75" customHeight="1">
      <c r="D54878" s="199"/>
    </row>
    <row r="54880" spans="4:4" s="198" customFormat="1" ht="15.75" customHeight="1">
      <c r="D54880" s="199"/>
    </row>
    <row r="54882" spans="4:4" s="198" customFormat="1" ht="15.75" customHeight="1">
      <c r="D54882" s="199"/>
    </row>
    <row r="54884" spans="4:4" s="198" customFormat="1" ht="15.75" customHeight="1">
      <c r="D54884" s="199"/>
    </row>
    <row r="54886" spans="4:4" s="198" customFormat="1" ht="15.75" customHeight="1">
      <c r="D54886" s="199"/>
    </row>
    <row r="54888" spans="4:4" s="198" customFormat="1" ht="15.75" customHeight="1">
      <c r="D54888" s="199"/>
    </row>
    <row r="54890" spans="4:4" s="198" customFormat="1" ht="15.75" customHeight="1">
      <c r="D54890" s="199"/>
    </row>
    <row r="54892" spans="4:4" s="198" customFormat="1" ht="15.75" customHeight="1">
      <c r="D54892" s="199"/>
    </row>
    <row r="54894" spans="4:4" s="198" customFormat="1" ht="15.75" customHeight="1">
      <c r="D54894" s="199"/>
    </row>
    <row r="54896" spans="4:4" s="198" customFormat="1" ht="15.75" customHeight="1">
      <c r="D54896" s="199"/>
    </row>
    <row r="54898" spans="4:4" s="198" customFormat="1" ht="15.75" customHeight="1">
      <c r="D54898" s="199"/>
    </row>
    <row r="54900" spans="4:4" s="198" customFormat="1" ht="15.75" customHeight="1">
      <c r="D54900" s="199"/>
    </row>
    <row r="54902" spans="4:4" s="198" customFormat="1" ht="15.75" customHeight="1">
      <c r="D54902" s="199"/>
    </row>
    <row r="54904" spans="4:4" s="198" customFormat="1" ht="15.75" customHeight="1">
      <c r="D54904" s="199"/>
    </row>
    <row r="54906" spans="4:4" s="198" customFormat="1" ht="15.75" customHeight="1">
      <c r="D54906" s="199"/>
    </row>
    <row r="54908" spans="4:4" s="198" customFormat="1" ht="15.75" customHeight="1">
      <c r="D54908" s="199"/>
    </row>
    <row r="54910" spans="4:4" s="198" customFormat="1" ht="15.75" customHeight="1">
      <c r="D54910" s="199"/>
    </row>
    <row r="54912" spans="4:4" s="198" customFormat="1" ht="15.75" customHeight="1">
      <c r="D54912" s="199"/>
    </row>
    <row r="54914" spans="4:4" s="198" customFormat="1" ht="15.75" customHeight="1">
      <c r="D54914" s="199"/>
    </row>
    <row r="54916" spans="4:4" s="198" customFormat="1" ht="15.75" customHeight="1">
      <c r="D54916" s="199"/>
    </row>
    <row r="54918" spans="4:4" s="198" customFormat="1" ht="15.75" customHeight="1">
      <c r="D54918" s="199"/>
    </row>
    <row r="54920" spans="4:4" s="198" customFormat="1" ht="15.75" customHeight="1">
      <c r="D54920" s="199"/>
    </row>
    <row r="54922" spans="4:4" s="198" customFormat="1" ht="15.75" customHeight="1">
      <c r="D54922" s="199"/>
    </row>
    <row r="54924" spans="4:4" s="198" customFormat="1" ht="15.75" customHeight="1">
      <c r="D54924" s="199"/>
    </row>
    <row r="54926" spans="4:4" s="198" customFormat="1" ht="15.75" customHeight="1">
      <c r="D54926" s="199"/>
    </row>
    <row r="54928" spans="4:4" s="198" customFormat="1" ht="15.75" customHeight="1">
      <c r="D54928" s="199"/>
    </row>
    <row r="54930" spans="4:4" s="198" customFormat="1" ht="15.75" customHeight="1">
      <c r="D54930" s="199"/>
    </row>
    <row r="54932" spans="4:4" s="198" customFormat="1" ht="15.75" customHeight="1">
      <c r="D54932" s="199"/>
    </row>
    <row r="54934" spans="4:4" s="198" customFormat="1" ht="15.75" customHeight="1">
      <c r="D54934" s="199"/>
    </row>
    <row r="54936" spans="4:4" s="198" customFormat="1" ht="15.75" customHeight="1">
      <c r="D54936" s="199"/>
    </row>
    <row r="54938" spans="4:4" s="198" customFormat="1" ht="15.75" customHeight="1">
      <c r="D54938" s="199"/>
    </row>
    <row r="54940" spans="4:4" s="198" customFormat="1" ht="15.75" customHeight="1">
      <c r="D54940" s="199"/>
    </row>
    <row r="54942" spans="4:4" s="198" customFormat="1" ht="15.75" customHeight="1">
      <c r="D54942" s="199"/>
    </row>
    <row r="54944" spans="4:4" s="198" customFormat="1" ht="15.75" customHeight="1">
      <c r="D54944" s="199"/>
    </row>
    <row r="54946" spans="4:4" s="198" customFormat="1" ht="15.75" customHeight="1">
      <c r="D54946" s="199"/>
    </row>
    <row r="54948" spans="4:4" s="198" customFormat="1" ht="15.75" customHeight="1">
      <c r="D54948" s="199"/>
    </row>
    <row r="54950" spans="4:4" s="198" customFormat="1" ht="15.75" customHeight="1">
      <c r="D54950" s="199"/>
    </row>
    <row r="54952" spans="4:4" s="198" customFormat="1" ht="15.75" customHeight="1">
      <c r="D54952" s="199"/>
    </row>
    <row r="54954" spans="4:4" s="198" customFormat="1" ht="15.75" customHeight="1">
      <c r="D54954" s="199"/>
    </row>
    <row r="54956" spans="4:4" s="198" customFormat="1" ht="15.75" customHeight="1">
      <c r="D54956" s="199"/>
    </row>
    <row r="54958" spans="4:4" s="198" customFormat="1" ht="15.75" customHeight="1">
      <c r="D54958" s="199"/>
    </row>
    <row r="54960" spans="4:4" s="198" customFormat="1" ht="15.75" customHeight="1">
      <c r="D54960" s="199"/>
    </row>
    <row r="54962" spans="4:4" s="198" customFormat="1" ht="15.75" customHeight="1">
      <c r="D54962" s="199"/>
    </row>
    <row r="54964" spans="4:4" s="198" customFormat="1" ht="15.75" customHeight="1">
      <c r="D54964" s="199"/>
    </row>
    <row r="54966" spans="4:4" s="198" customFormat="1" ht="15.75" customHeight="1">
      <c r="D54966" s="199"/>
    </row>
    <row r="54968" spans="4:4" s="198" customFormat="1" ht="15.75" customHeight="1">
      <c r="D54968" s="199"/>
    </row>
    <row r="54970" spans="4:4" s="198" customFormat="1" ht="15.75" customHeight="1">
      <c r="D54970" s="199"/>
    </row>
    <row r="54972" spans="4:4" s="198" customFormat="1" ht="15.75" customHeight="1">
      <c r="D54972" s="199"/>
    </row>
    <row r="54974" spans="4:4" s="198" customFormat="1" ht="15.75" customHeight="1">
      <c r="D54974" s="199"/>
    </row>
    <row r="54976" spans="4:4" s="198" customFormat="1" ht="15.75" customHeight="1">
      <c r="D54976" s="199"/>
    </row>
    <row r="54978" spans="4:4" s="198" customFormat="1" ht="15.75" customHeight="1">
      <c r="D54978" s="199"/>
    </row>
    <row r="54980" spans="4:4" s="198" customFormat="1" ht="15.75" customHeight="1">
      <c r="D54980" s="199"/>
    </row>
    <row r="54982" spans="4:4" s="198" customFormat="1" ht="15.75" customHeight="1">
      <c r="D54982" s="199"/>
    </row>
    <row r="54984" spans="4:4" s="198" customFormat="1" ht="15.75" customHeight="1">
      <c r="D54984" s="199"/>
    </row>
    <row r="54986" spans="4:4" s="198" customFormat="1" ht="15.75" customHeight="1">
      <c r="D54986" s="199"/>
    </row>
    <row r="54988" spans="4:4" s="198" customFormat="1" ht="15.75" customHeight="1">
      <c r="D54988" s="199"/>
    </row>
    <row r="54990" spans="4:4" s="198" customFormat="1" ht="15.75" customHeight="1">
      <c r="D54990" s="199"/>
    </row>
    <row r="54992" spans="4:4" s="198" customFormat="1" ht="15.75" customHeight="1">
      <c r="D54992" s="199"/>
    </row>
    <row r="54994" spans="4:4" s="198" customFormat="1" ht="15.75" customHeight="1">
      <c r="D54994" s="199"/>
    </row>
    <row r="54996" spans="4:4" s="198" customFormat="1" ht="15.75" customHeight="1">
      <c r="D54996" s="199"/>
    </row>
    <row r="54998" spans="4:4" s="198" customFormat="1" ht="15.75" customHeight="1">
      <c r="D54998" s="199"/>
    </row>
    <row r="55000" spans="4:4" s="198" customFormat="1" ht="15.75" customHeight="1">
      <c r="D55000" s="199"/>
    </row>
    <row r="55002" spans="4:4" s="198" customFormat="1" ht="15.75" customHeight="1">
      <c r="D55002" s="199"/>
    </row>
    <row r="55004" spans="4:4" s="198" customFormat="1" ht="15.75" customHeight="1">
      <c r="D55004" s="199"/>
    </row>
    <row r="55006" spans="4:4" s="198" customFormat="1" ht="15.75" customHeight="1">
      <c r="D55006" s="199"/>
    </row>
    <row r="55008" spans="4:4" s="198" customFormat="1" ht="15.75" customHeight="1">
      <c r="D55008" s="199"/>
    </row>
    <row r="55010" spans="4:4" s="198" customFormat="1" ht="15.75" customHeight="1">
      <c r="D55010" s="199"/>
    </row>
    <row r="55012" spans="4:4" s="198" customFormat="1" ht="15.75" customHeight="1">
      <c r="D55012" s="199"/>
    </row>
    <row r="55014" spans="4:4" s="198" customFormat="1" ht="15.75" customHeight="1">
      <c r="D55014" s="199"/>
    </row>
    <row r="55016" spans="4:4" s="198" customFormat="1" ht="15.75" customHeight="1">
      <c r="D55016" s="199"/>
    </row>
    <row r="55018" spans="4:4" s="198" customFormat="1" ht="15.75" customHeight="1">
      <c r="D55018" s="199"/>
    </row>
    <row r="55020" spans="4:4" s="198" customFormat="1" ht="15.75" customHeight="1">
      <c r="D55020" s="199"/>
    </row>
    <row r="55022" spans="4:4" s="198" customFormat="1" ht="15.75" customHeight="1">
      <c r="D55022" s="199"/>
    </row>
    <row r="55024" spans="4:4" s="198" customFormat="1" ht="15.75" customHeight="1">
      <c r="D55024" s="199"/>
    </row>
    <row r="55026" spans="4:4" s="198" customFormat="1" ht="15.75" customHeight="1">
      <c r="D55026" s="199"/>
    </row>
    <row r="55028" spans="4:4" s="198" customFormat="1" ht="15.75" customHeight="1">
      <c r="D55028" s="199"/>
    </row>
    <row r="55030" spans="4:4" s="198" customFormat="1" ht="15.75" customHeight="1">
      <c r="D55030" s="199"/>
    </row>
    <row r="55032" spans="4:4" s="198" customFormat="1" ht="15.75" customHeight="1">
      <c r="D55032" s="199"/>
    </row>
    <row r="55034" spans="4:4" s="198" customFormat="1" ht="15.75" customHeight="1">
      <c r="D55034" s="199"/>
    </row>
    <row r="55036" spans="4:4" s="198" customFormat="1" ht="15.75" customHeight="1">
      <c r="D55036" s="199"/>
    </row>
    <row r="55038" spans="4:4" s="198" customFormat="1" ht="15.75" customHeight="1">
      <c r="D55038" s="199"/>
    </row>
    <row r="55040" spans="4:4" s="198" customFormat="1" ht="15.75" customHeight="1">
      <c r="D55040" s="199"/>
    </row>
    <row r="55042" spans="4:4" s="198" customFormat="1" ht="15.75" customHeight="1">
      <c r="D55042" s="199"/>
    </row>
    <row r="55044" spans="4:4" s="198" customFormat="1" ht="15.75" customHeight="1">
      <c r="D55044" s="199"/>
    </row>
    <row r="55046" spans="4:4" s="198" customFormat="1" ht="15.75" customHeight="1">
      <c r="D55046" s="199"/>
    </row>
    <row r="55048" spans="4:4" s="198" customFormat="1" ht="15.75" customHeight="1">
      <c r="D55048" s="199"/>
    </row>
    <row r="55050" spans="4:4" s="198" customFormat="1" ht="15.75" customHeight="1">
      <c r="D55050" s="199"/>
    </row>
    <row r="55052" spans="4:4" s="198" customFormat="1" ht="15.75" customHeight="1">
      <c r="D55052" s="199"/>
    </row>
    <row r="55054" spans="4:4" s="198" customFormat="1" ht="15.75" customHeight="1">
      <c r="D55054" s="199"/>
    </row>
    <row r="55056" spans="4:4" s="198" customFormat="1" ht="15.75" customHeight="1">
      <c r="D55056" s="199"/>
    </row>
    <row r="55058" spans="4:4" s="198" customFormat="1" ht="15.75" customHeight="1">
      <c r="D55058" s="199"/>
    </row>
    <row r="55060" spans="4:4" s="198" customFormat="1" ht="15.75" customHeight="1">
      <c r="D55060" s="199"/>
    </row>
    <row r="55062" spans="4:4" s="198" customFormat="1" ht="15.75" customHeight="1">
      <c r="D55062" s="199"/>
    </row>
    <row r="55064" spans="4:4" s="198" customFormat="1" ht="15.75" customHeight="1">
      <c r="D55064" s="199"/>
    </row>
    <row r="55066" spans="4:4" s="198" customFormat="1" ht="15.75" customHeight="1">
      <c r="D55066" s="199"/>
    </row>
    <row r="55068" spans="4:4" s="198" customFormat="1" ht="15.75" customHeight="1">
      <c r="D55068" s="199"/>
    </row>
    <row r="55070" spans="4:4" s="198" customFormat="1" ht="15.75" customHeight="1">
      <c r="D55070" s="199"/>
    </row>
    <row r="55072" spans="4:4" s="198" customFormat="1" ht="15.75" customHeight="1">
      <c r="D55072" s="199"/>
    </row>
    <row r="55074" spans="4:4" s="198" customFormat="1" ht="15.75" customHeight="1">
      <c r="D55074" s="199"/>
    </row>
    <row r="55076" spans="4:4" s="198" customFormat="1" ht="15.75" customHeight="1">
      <c r="D55076" s="199"/>
    </row>
    <row r="55078" spans="4:4" s="198" customFormat="1" ht="15.75" customHeight="1">
      <c r="D55078" s="199"/>
    </row>
    <row r="55080" spans="4:4" s="198" customFormat="1" ht="15.75" customHeight="1">
      <c r="D55080" s="199"/>
    </row>
    <row r="55082" spans="4:4" s="198" customFormat="1" ht="15.75" customHeight="1">
      <c r="D55082" s="199"/>
    </row>
    <row r="55084" spans="4:4" s="198" customFormat="1" ht="15.75" customHeight="1">
      <c r="D55084" s="199"/>
    </row>
    <row r="55086" spans="4:4" s="198" customFormat="1" ht="15.75" customHeight="1">
      <c r="D55086" s="199"/>
    </row>
    <row r="55088" spans="4:4" s="198" customFormat="1" ht="15.75" customHeight="1">
      <c r="D55088" s="199"/>
    </row>
    <row r="55090" spans="4:4" s="198" customFormat="1" ht="15.75" customHeight="1">
      <c r="D55090" s="199"/>
    </row>
    <row r="55092" spans="4:4" s="198" customFormat="1" ht="15.75" customHeight="1">
      <c r="D55092" s="199"/>
    </row>
    <row r="55094" spans="4:4" s="198" customFormat="1" ht="15.75" customHeight="1">
      <c r="D55094" s="199"/>
    </row>
    <row r="55096" spans="4:4" s="198" customFormat="1" ht="15.75" customHeight="1">
      <c r="D55096" s="199"/>
    </row>
    <row r="55098" spans="4:4" s="198" customFormat="1" ht="15.75" customHeight="1">
      <c r="D55098" s="199"/>
    </row>
    <row r="55100" spans="4:4" s="198" customFormat="1" ht="15.75" customHeight="1">
      <c r="D55100" s="199"/>
    </row>
    <row r="55102" spans="4:4" s="198" customFormat="1" ht="15.75" customHeight="1">
      <c r="D55102" s="199"/>
    </row>
    <row r="55104" spans="4:4" s="198" customFormat="1" ht="15.75" customHeight="1">
      <c r="D55104" s="199"/>
    </row>
    <row r="55106" spans="4:4" s="198" customFormat="1" ht="15.75" customHeight="1">
      <c r="D55106" s="199"/>
    </row>
    <row r="55108" spans="4:4" s="198" customFormat="1" ht="15.75" customHeight="1">
      <c r="D55108" s="199"/>
    </row>
    <row r="55110" spans="4:4" s="198" customFormat="1" ht="15.75" customHeight="1">
      <c r="D55110" s="199"/>
    </row>
    <row r="55112" spans="4:4" s="198" customFormat="1" ht="15.75" customHeight="1">
      <c r="D55112" s="199"/>
    </row>
    <row r="55114" spans="4:4" s="198" customFormat="1" ht="15.75" customHeight="1">
      <c r="D55114" s="199"/>
    </row>
    <row r="55116" spans="4:4" s="198" customFormat="1" ht="15.75" customHeight="1">
      <c r="D55116" s="199"/>
    </row>
    <row r="55118" spans="4:4" s="198" customFormat="1" ht="15.75" customHeight="1">
      <c r="D55118" s="199"/>
    </row>
    <row r="55120" spans="4:4" s="198" customFormat="1" ht="15.75" customHeight="1">
      <c r="D55120" s="199"/>
    </row>
    <row r="55122" spans="4:4" s="198" customFormat="1" ht="15.75" customHeight="1">
      <c r="D55122" s="199"/>
    </row>
    <row r="55124" spans="4:4" s="198" customFormat="1" ht="15.75" customHeight="1">
      <c r="D55124" s="199"/>
    </row>
    <row r="55126" spans="4:4" s="198" customFormat="1" ht="15.75" customHeight="1">
      <c r="D55126" s="199"/>
    </row>
    <row r="55128" spans="4:4" s="198" customFormat="1" ht="15.75" customHeight="1">
      <c r="D55128" s="199"/>
    </row>
    <row r="55130" spans="4:4" s="198" customFormat="1" ht="15.75" customHeight="1">
      <c r="D55130" s="199"/>
    </row>
    <row r="55132" spans="4:4" s="198" customFormat="1" ht="15.75" customHeight="1">
      <c r="D55132" s="199"/>
    </row>
    <row r="55134" spans="4:4" s="198" customFormat="1" ht="15.75" customHeight="1">
      <c r="D55134" s="199"/>
    </row>
    <row r="55136" spans="4:4" s="198" customFormat="1" ht="15.75" customHeight="1">
      <c r="D55136" s="199"/>
    </row>
    <row r="55138" spans="4:4" s="198" customFormat="1" ht="15.75" customHeight="1">
      <c r="D55138" s="199"/>
    </row>
    <row r="55140" spans="4:4" s="198" customFormat="1" ht="15.75" customHeight="1">
      <c r="D55140" s="199"/>
    </row>
    <row r="55142" spans="4:4" s="198" customFormat="1" ht="15.75" customHeight="1">
      <c r="D55142" s="199"/>
    </row>
    <row r="55144" spans="4:4" s="198" customFormat="1" ht="15.75" customHeight="1">
      <c r="D55144" s="199"/>
    </row>
    <row r="55146" spans="4:4" s="198" customFormat="1" ht="15.75" customHeight="1">
      <c r="D55146" s="199"/>
    </row>
    <row r="55148" spans="4:4" s="198" customFormat="1" ht="15.75" customHeight="1">
      <c r="D55148" s="199"/>
    </row>
    <row r="55150" spans="4:4" s="198" customFormat="1" ht="15.75" customHeight="1">
      <c r="D55150" s="199"/>
    </row>
    <row r="55152" spans="4:4" s="198" customFormat="1" ht="15.75" customHeight="1">
      <c r="D55152" s="199"/>
    </row>
    <row r="55154" spans="4:4" s="198" customFormat="1" ht="15.75" customHeight="1">
      <c r="D55154" s="199"/>
    </row>
    <row r="55156" spans="4:4" s="198" customFormat="1" ht="15.75" customHeight="1">
      <c r="D55156" s="199"/>
    </row>
    <row r="55158" spans="4:4" s="198" customFormat="1" ht="15.75" customHeight="1">
      <c r="D55158" s="199"/>
    </row>
    <row r="55160" spans="4:4" s="198" customFormat="1" ht="15.75" customHeight="1">
      <c r="D55160" s="199"/>
    </row>
    <row r="55162" spans="4:4" s="198" customFormat="1" ht="15.75" customHeight="1">
      <c r="D55162" s="199"/>
    </row>
    <row r="55164" spans="4:4" s="198" customFormat="1" ht="15.75" customHeight="1">
      <c r="D55164" s="199"/>
    </row>
    <row r="55166" spans="4:4" s="198" customFormat="1" ht="15.75" customHeight="1">
      <c r="D55166" s="199"/>
    </row>
    <row r="55168" spans="4:4" s="198" customFormat="1" ht="15.75" customHeight="1">
      <c r="D55168" s="199"/>
    </row>
    <row r="55170" spans="4:4" s="198" customFormat="1" ht="15.75" customHeight="1">
      <c r="D55170" s="199"/>
    </row>
    <row r="55172" spans="4:4" s="198" customFormat="1" ht="15.75" customHeight="1">
      <c r="D55172" s="199"/>
    </row>
    <row r="55174" spans="4:4" s="198" customFormat="1" ht="15.75" customHeight="1">
      <c r="D55174" s="199"/>
    </row>
    <row r="55176" spans="4:4" s="198" customFormat="1" ht="15.75" customHeight="1">
      <c r="D55176" s="199"/>
    </row>
    <row r="55178" spans="4:4" s="198" customFormat="1" ht="15.75" customHeight="1">
      <c r="D55178" s="199"/>
    </row>
    <row r="55180" spans="4:4" s="198" customFormat="1" ht="15.75" customHeight="1">
      <c r="D55180" s="199"/>
    </row>
    <row r="55182" spans="4:4" s="198" customFormat="1" ht="15.75" customHeight="1">
      <c r="D55182" s="199"/>
    </row>
    <row r="55184" spans="4:4" s="198" customFormat="1" ht="15.75" customHeight="1">
      <c r="D55184" s="199"/>
    </row>
    <row r="55186" spans="4:4" s="198" customFormat="1" ht="15.75" customHeight="1">
      <c r="D55186" s="199"/>
    </row>
    <row r="55188" spans="4:4" s="198" customFormat="1" ht="15.75" customHeight="1">
      <c r="D55188" s="199"/>
    </row>
    <row r="55190" spans="4:4" s="198" customFormat="1" ht="15.75" customHeight="1">
      <c r="D55190" s="199"/>
    </row>
    <row r="55192" spans="4:4" s="198" customFormat="1" ht="15.75" customHeight="1">
      <c r="D55192" s="199"/>
    </row>
    <row r="55194" spans="4:4" s="198" customFormat="1" ht="15.75" customHeight="1">
      <c r="D55194" s="199"/>
    </row>
    <row r="55196" spans="4:4" s="198" customFormat="1" ht="15.75" customHeight="1">
      <c r="D55196" s="199"/>
    </row>
    <row r="55198" spans="4:4" s="198" customFormat="1" ht="15.75" customHeight="1">
      <c r="D55198" s="199"/>
    </row>
    <row r="55200" spans="4:4" s="198" customFormat="1" ht="15.75" customHeight="1">
      <c r="D55200" s="199"/>
    </row>
    <row r="55202" spans="4:4" s="198" customFormat="1" ht="15.75" customHeight="1">
      <c r="D55202" s="199"/>
    </row>
    <row r="55204" spans="4:4" s="198" customFormat="1" ht="15.75" customHeight="1">
      <c r="D55204" s="199"/>
    </row>
    <row r="55206" spans="4:4" s="198" customFormat="1" ht="15.75" customHeight="1">
      <c r="D55206" s="199"/>
    </row>
    <row r="55208" spans="4:4" s="198" customFormat="1" ht="15.75" customHeight="1">
      <c r="D55208" s="199"/>
    </row>
    <row r="55210" spans="4:4" s="198" customFormat="1" ht="15.75" customHeight="1">
      <c r="D55210" s="199"/>
    </row>
    <row r="55212" spans="4:4" s="198" customFormat="1" ht="15.75" customHeight="1">
      <c r="D55212" s="199"/>
    </row>
    <row r="55214" spans="4:4" s="198" customFormat="1" ht="15.75" customHeight="1">
      <c r="D55214" s="199"/>
    </row>
    <row r="55216" spans="4:4" s="198" customFormat="1" ht="15.75" customHeight="1">
      <c r="D55216" s="199"/>
    </row>
    <row r="55218" spans="4:4" s="198" customFormat="1" ht="15.75" customHeight="1">
      <c r="D55218" s="199"/>
    </row>
    <row r="55220" spans="4:4" s="198" customFormat="1" ht="15.75" customHeight="1">
      <c r="D55220" s="199"/>
    </row>
    <row r="55222" spans="4:4" s="198" customFormat="1" ht="15.75" customHeight="1">
      <c r="D55222" s="199"/>
    </row>
    <row r="55224" spans="4:4" s="198" customFormat="1" ht="15.75" customHeight="1">
      <c r="D55224" s="199"/>
    </row>
    <row r="55226" spans="4:4" s="198" customFormat="1" ht="15.75" customHeight="1">
      <c r="D55226" s="199"/>
    </row>
    <row r="55228" spans="4:4" s="198" customFormat="1" ht="15.75" customHeight="1">
      <c r="D55228" s="199"/>
    </row>
    <row r="55230" spans="4:4" s="198" customFormat="1" ht="15.75" customHeight="1">
      <c r="D55230" s="199"/>
    </row>
    <row r="55232" spans="4:4" s="198" customFormat="1" ht="15.75" customHeight="1">
      <c r="D55232" s="199"/>
    </row>
    <row r="55234" spans="4:4" s="198" customFormat="1" ht="15.75" customHeight="1">
      <c r="D55234" s="199"/>
    </row>
    <row r="55236" spans="4:4" s="198" customFormat="1" ht="15.75" customHeight="1">
      <c r="D55236" s="199"/>
    </row>
    <row r="55238" spans="4:4" s="198" customFormat="1" ht="15.75" customHeight="1">
      <c r="D55238" s="199"/>
    </row>
    <row r="55240" spans="4:4" s="198" customFormat="1" ht="15.75" customHeight="1">
      <c r="D55240" s="199"/>
    </row>
    <row r="55242" spans="4:4" s="198" customFormat="1" ht="15.75" customHeight="1">
      <c r="D55242" s="199"/>
    </row>
    <row r="55244" spans="4:4" s="198" customFormat="1" ht="15.75" customHeight="1">
      <c r="D55244" s="199"/>
    </row>
    <row r="55246" spans="4:4" s="198" customFormat="1" ht="15.75" customHeight="1">
      <c r="D55246" s="199"/>
    </row>
    <row r="55248" spans="4:4" s="198" customFormat="1" ht="15.75" customHeight="1">
      <c r="D55248" s="199"/>
    </row>
    <row r="55250" spans="4:4" s="198" customFormat="1" ht="15.75" customHeight="1">
      <c r="D55250" s="199"/>
    </row>
    <row r="55252" spans="4:4" s="198" customFormat="1" ht="15.75" customHeight="1">
      <c r="D55252" s="199"/>
    </row>
    <row r="55254" spans="4:4" s="198" customFormat="1" ht="15.75" customHeight="1">
      <c r="D55254" s="199"/>
    </row>
    <row r="55256" spans="4:4" s="198" customFormat="1" ht="15.75" customHeight="1">
      <c r="D55256" s="199"/>
    </row>
    <row r="55258" spans="4:4" s="198" customFormat="1" ht="15.75" customHeight="1">
      <c r="D55258" s="199"/>
    </row>
    <row r="55260" spans="4:4" s="198" customFormat="1" ht="15.75" customHeight="1">
      <c r="D55260" s="199"/>
    </row>
    <row r="55262" spans="4:4" s="198" customFormat="1" ht="15.75" customHeight="1">
      <c r="D55262" s="199"/>
    </row>
    <row r="55264" spans="4:4" s="198" customFormat="1" ht="15.75" customHeight="1">
      <c r="D55264" s="199"/>
    </row>
    <row r="55266" spans="4:4" s="198" customFormat="1" ht="15.75" customHeight="1">
      <c r="D55266" s="199"/>
    </row>
    <row r="55268" spans="4:4" s="198" customFormat="1" ht="15.75" customHeight="1">
      <c r="D55268" s="199"/>
    </row>
    <row r="55270" spans="4:4" s="198" customFormat="1" ht="15.75" customHeight="1">
      <c r="D55270" s="199"/>
    </row>
    <row r="55272" spans="4:4" s="198" customFormat="1" ht="15.75" customHeight="1">
      <c r="D55272" s="199"/>
    </row>
    <row r="55274" spans="4:4" s="198" customFormat="1" ht="15.75" customHeight="1">
      <c r="D55274" s="199"/>
    </row>
    <row r="55276" spans="4:4" s="198" customFormat="1" ht="15.75" customHeight="1">
      <c r="D55276" s="199"/>
    </row>
    <row r="55278" spans="4:4" s="198" customFormat="1" ht="15.75" customHeight="1">
      <c r="D55278" s="199"/>
    </row>
    <row r="55280" spans="4:4" s="198" customFormat="1" ht="15.75" customHeight="1">
      <c r="D55280" s="199"/>
    </row>
    <row r="55282" spans="4:4" s="198" customFormat="1" ht="15.75" customHeight="1">
      <c r="D55282" s="199"/>
    </row>
    <row r="55284" spans="4:4" s="198" customFormat="1" ht="15.75" customHeight="1">
      <c r="D55284" s="199"/>
    </row>
    <row r="55286" spans="4:4" s="198" customFormat="1" ht="15.75" customHeight="1">
      <c r="D55286" s="199"/>
    </row>
    <row r="55288" spans="4:4" s="198" customFormat="1" ht="15.75" customHeight="1">
      <c r="D55288" s="199"/>
    </row>
    <row r="55290" spans="4:4" s="198" customFormat="1" ht="15.75" customHeight="1">
      <c r="D55290" s="199"/>
    </row>
    <row r="55292" spans="4:4" s="198" customFormat="1" ht="15.75" customHeight="1">
      <c r="D55292" s="199"/>
    </row>
    <row r="55294" spans="4:4" s="198" customFormat="1" ht="15.75" customHeight="1">
      <c r="D55294" s="199"/>
    </row>
    <row r="55296" spans="4:4" s="198" customFormat="1" ht="15.75" customHeight="1">
      <c r="D55296" s="199"/>
    </row>
    <row r="55298" spans="4:4" s="198" customFormat="1" ht="15.75" customHeight="1">
      <c r="D55298" s="199"/>
    </row>
    <row r="55300" spans="4:4" s="198" customFormat="1" ht="15.75" customHeight="1">
      <c r="D55300" s="199"/>
    </row>
    <row r="55302" spans="4:4" s="198" customFormat="1" ht="15.75" customHeight="1">
      <c r="D55302" s="199"/>
    </row>
    <row r="55304" spans="4:4" s="198" customFormat="1" ht="15.75" customHeight="1">
      <c r="D55304" s="199"/>
    </row>
    <row r="55306" spans="4:4" s="198" customFormat="1" ht="15.75" customHeight="1">
      <c r="D55306" s="199"/>
    </row>
    <row r="55308" spans="4:4" s="198" customFormat="1" ht="15.75" customHeight="1">
      <c r="D55308" s="199"/>
    </row>
    <row r="55310" spans="4:4" s="198" customFormat="1" ht="15.75" customHeight="1">
      <c r="D55310" s="199"/>
    </row>
    <row r="55312" spans="4:4" s="198" customFormat="1" ht="15.75" customHeight="1">
      <c r="D55312" s="199"/>
    </row>
    <row r="55314" spans="4:4" s="198" customFormat="1" ht="15.75" customHeight="1">
      <c r="D55314" s="199"/>
    </row>
    <row r="55316" spans="4:4" s="198" customFormat="1" ht="15.75" customHeight="1">
      <c r="D55316" s="199"/>
    </row>
    <row r="55318" spans="4:4" s="198" customFormat="1" ht="15.75" customHeight="1">
      <c r="D55318" s="199"/>
    </row>
    <row r="55320" spans="4:4" s="198" customFormat="1" ht="15.75" customHeight="1">
      <c r="D55320" s="199"/>
    </row>
    <row r="55322" spans="4:4" s="198" customFormat="1" ht="15.75" customHeight="1">
      <c r="D55322" s="199"/>
    </row>
    <row r="55324" spans="4:4" s="198" customFormat="1" ht="15.75" customHeight="1">
      <c r="D55324" s="199"/>
    </row>
    <row r="55326" spans="4:4" s="198" customFormat="1" ht="15.75" customHeight="1">
      <c r="D55326" s="199"/>
    </row>
    <row r="55328" spans="4:4" s="198" customFormat="1" ht="15.75" customHeight="1">
      <c r="D55328" s="199"/>
    </row>
    <row r="55330" spans="4:4" s="198" customFormat="1" ht="15.75" customHeight="1">
      <c r="D55330" s="199"/>
    </row>
    <row r="55332" spans="4:4" s="198" customFormat="1" ht="15.75" customHeight="1">
      <c r="D55332" s="199"/>
    </row>
    <row r="55334" spans="4:4" s="198" customFormat="1" ht="15.75" customHeight="1">
      <c r="D55334" s="199"/>
    </row>
    <row r="55336" spans="4:4" s="198" customFormat="1" ht="15.75" customHeight="1">
      <c r="D55336" s="199"/>
    </row>
    <row r="55338" spans="4:4" s="198" customFormat="1" ht="15.75" customHeight="1">
      <c r="D55338" s="199"/>
    </row>
    <row r="55340" spans="4:4" s="198" customFormat="1" ht="15.75" customHeight="1">
      <c r="D55340" s="199"/>
    </row>
    <row r="55342" spans="4:4" s="198" customFormat="1" ht="15.75" customHeight="1">
      <c r="D55342" s="199"/>
    </row>
    <row r="55344" spans="4:4" s="198" customFormat="1" ht="15.75" customHeight="1">
      <c r="D55344" s="199"/>
    </row>
    <row r="55346" spans="4:4" s="198" customFormat="1" ht="15.75" customHeight="1">
      <c r="D55346" s="199"/>
    </row>
    <row r="55348" spans="4:4" s="198" customFormat="1" ht="15.75" customHeight="1">
      <c r="D55348" s="199"/>
    </row>
    <row r="55350" spans="4:4" s="198" customFormat="1" ht="15.75" customHeight="1">
      <c r="D55350" s="199"/>
    </row>
    <row r="55352" spans="4:4" s="198" customFormat="1" ht="15.75" customHeight="1">
      <c r="D55352" s="199"/>
    </row>
    <row r="55354" spans="4:4" s="198" customFormat="1" ht="15.75" customHeight="1">
      <c r="D55354" s="199"/>
    </row>
    <row r="55356" spans="4:4" s="198" customFormat="1" ht="15.75" customHeight="1">
      <c r="D55356" s="199"/>
    </row>
    <row r="55358" spans="4:4" s="198" customFormat="1" ht="15.75" customHeight="1">
      <c r="D55358" s="199"/>
    </row>
    <row r="55360" spans="4:4" s="198" customFormat="1" ht="15.75" customHeight="1">
      <c r="D55360" s="199"/>
    </row>
    <row r="55362" spans="4:4" s="198" customFormat="1" ht="15.75" customHeight="1">
      <c r="D55362" s="199"/>
    </row>
    <row r="55364" spans="4:4" s="198" customFormat="1" ht="15.75" customHeight="1">
      <c r="D55364" s="199"/>
    </row>
    <row r="55366" spans="4:4" s="198" customFormat="1" ht="15.75" customHeight="1">
      <c r="D55366" s="199"/>
    </row>
    <row r="55368" spans="4:4" s="198" customFormat="1" ht="15.75" customHeight="1">
      <c r="D55368" s="199"/>
    </row>
    <row r="55370" spans="4:4" s="198" customFormat="1" ht="15.75" customHeight="1">
      <c r="D55370" s="199"/>
    </row>
    <row r="55372" spans="4:4" s="198" customFormat="1" ht="15.75" customHeight="1">
      <c r="D55372" s="199"/>
    </row>
    <row r="55374" spans="4:4" s="198" customFormat="1" ht="15.75" customHeight="1">
      <c r="D55374" s="199"/>
    </row>
    <row r="55376" spans="4:4" s="198" customFormat="1" ht="15.75" customHeight="1">
      <c r="D55376" s="199"/>
    </row>
    <row r="55378" spans="4:4" s="198" customFormat="1" ht="15.75" customHeight="1">
      <c r="D55378" s="199"/>
    </row>
    <row r="55380" spans="4:4" s="198" customFormat="1" ht="15.75" customHeight="1">
      <c r="D55380" s="199"/>
    </row>
    <row r="55382" spans="4:4" s="198" customFormat="1" ht="15.75" customHeight="1">
      <c r="D55382" s="199"/>
    </row>
    <row r="55384" spans="4:4" s="198" customFormat="1" ht="15.75" customHeight="1">
      <c r="D55384" s="199"/>
    </row>
    <row r="55386" spans="4:4" s="198" customFormat="1" ht="15.75" customHeight="1">
      <c r="D55386" s="199"/>
    </row>
    <row r="55388" spans="4:4" s="198" customFormat="1" ht="15.75" customHeight="1">
      <c r="D55388" s="199"/>
    </row>
    <row r="55390" spans="4:4" s="198" customFormat="1" ht="15.75" customHeight="1">
      <c r="D55390" s="199"/>
    </row>
    <row r="55392" spans="4:4" s="198" customFormat="1" ht="15.75" customHeight="1">
      <c r="D55392" s="199"/>
    </row>
    <row r="55394" spans="4:4" s="198" customFormat="1" ht="15.75" customHeight="1">
      <c r="D55394" s="199"/>
    </row>
    <row r="55396" spans="4:4" s="198" customFormat="1" ht="15.75" customHeight="1">
      <c r="D55396" s="199"/>
    </row>
    <row r="55398" spans="4:4" s="198" customFormat="1" ht="15.75" customHeight="1">
      <c r="D55398" s="199"/>
    </row>
    <row r="55400" spans="4:4" s="198" customFormat="1" ht="15.75" customHeight="1">
      <c r="D55400" s="199"/>
    </row>
    <row r="55402" spans="4:4" s="198" customFormat="1" ht="15.75" customHeight="1">
      <c r="D55402" s="199"/>
    </row>
    <row r="55404" spans="4:4" s="198" customFormat="1" ht="15.75" customHeight="1">
      <c r="D55404" s="199"/>
    </row>
    <row r="55406" spans="4:4" s="198" customFormat="1" ht="15.75" customHeight="1">
      <c r="D55406" s="199"/>
    </row>
    <row r="55408" spans="4:4" s="198" customFormat="1" ht="15.75" customHeight="1">
      <c r="D55408" s="199"/>
    </row>
    <row r="55410" spans="4:4" s="198" customFormat="1" ht="15.75" customHeight="1">
      <c r="D55410" s="199"/>
    </row>
    <row r="55412" spans="4:4" s="198" customFormat="1" ht="15.75" customHeight="1">
      <c r="D55412" s="199"/>
    </row>
    <row r="55414" spans="4:4" s="198" customFormat="1" ht="15.75" customHeight="1">
      <c r="D55414" s="199"/>
    </row>
    <row r="55416" spans="4:4" s="198" customFormat="1" ht="15.75" customHeight="1">
      <c r="D55416" s="199"/>
    </row>
    <row r="55418" spans="4:4" s="198" customFormat="1" ht="15.75" customHeight="1">
      <c r="D55418" s="199"/>
    </row>
    <row r="55420" spans="4:4" s="198" customFormat="1" ht="15.75" customHeight="1">
      <c r="D55420" s="199"/>
    </row>
    <row r="55422" spans="4:4" s="198" customFormat="1" ht="15.75" customHeight="1">
      <c r="D55422" s="199"/>
    </row>
    <row r="55424" spans="4:4" s="198" customFormat="1" ht="15.75" customHeight="1">
      <c r="D55424" s="199"/>
    </row>
    <row r="55426" spans="4:4" s="198" customFormat="1" ht="15.75" customHeight="1">
      <c r="D55426" s="199"/>
    </row>
    <row r="55428" spans="4:4" s="198" customFormat="1" ht="15.75" customHeight="1">
      <c r="D55428" s="199"/>
    </row>
    <row r="55430" spans="4:4" s="198" customFormat="1" ht="15.75" customHeight="1">
      <c r="D55430" s="199"/>
    </row>
    <row r="55432" spans="4:4" s="198" customFormat="1" ht="15.75" customHeight="1">
      <c r="D55432" s="199"/>
    </row>
    <row r="55434" spans="4:4" s="198" customFormat="1" ht="15.75" customHeight="1">
      <c r="D55434" s="199"/>
    </row>
    <row r="55436" spans="4:4" s="198" customFormat="1" ht="15.75" customHeight="1">
      <c r="D55436" s="199"/>
    </row>
    <row r="55438" spans="4:4" s="198" customFormat="1" ht="15.75" customHeight="1">
      <c r="D55438" s="199"/>
    </row>
    <row r="55440" spans="4:4" s="198" customFormat="1" ht="15.75" customHeight="1">
      <c r="D55440" s="199"/>
    </row>
    <row r="55442" spans="4:4" s="198" customFormat="1" ht="15.75" customHeight="1">
      <c r="D55442" s="199"/>
    </row>
    <row r="55444" spans="4:4" s="198" customFormat="1" ht="15.75" customHeight="1">
      <c r="D55444" s="199"/>
    </row>
    <row r="55446" spans="4:4" s="198" customFormat="1" ht="15.75" customHeight="1">
      <c r="D55446" s="199"/>
    </row>
    <row r="55448" spans="4:4" s="198" customFormat="1" ht="15.75" customHeight="1">
      <c r="D55448" s="199"/>
    </row>
    <row r="55450" spans="4:4" s="198" customFormat="1" ht="15.75" customHeight="1">
      <c r="D55450" s="199"/>
    </row>
    <row r="55452" spans="4:4" s="198" customFormat="1" ht="15.75" customHeight="1">
      <c r="D55452" s="199"/>
    </row>
    <row r="55454" spans="4:4" s="198" customFormat="1" ht="15.75" customHeight="1">
      <c r="D55454" s="199"/>
    </row>
    <row r="55456" spans="4:4" s="198" customFormat="1" ht="15.75" customHeight="1">
      <c r="D55456" s="199"/>
    </row>
    <row r="55458" spans="4:4" s="198" customFormat="1" ht="15.75" customHeight="1">
      <c r="D55458" s="199"/>
    </row>
    <row r="55460" spans="4:4" s="198" customFormat="1" ht="15.75" customHeight="1">
      <c r="D55460" s="199"/>
    </row>
    <row r="55462" spans="4:4" s="198" customFormat="1" ht="15.75" customHeight="1">
      <c r="D55462" s="199"/>
    </row>
    <row r="55464" spans="4:4" s="198" customFormat="1" ht="15.75" customHeight="1">
      <c r="D55464" s="199"/>
    </row>
    <row r="55466" spans="4:4" s="198" customFormat="1" ht="15.75" customHeight="1">
      <c r="D55466" s="199"/>
    </row>
    <row r="55468" spans="4:4" s="198" customFormat="1" ht="15.75" customHeight="1">
      <c r="D55468" s="199"/>
    </row>
    <row r="55470" spans="4:4" s="198" customFormat="1" ht="15.75" customHeight="1">
      <c r="D55470" s="199"/>
    </row>
    <row r="55472" spans="4:4" s="198" customFormat="1" ht="15.75" customHeight="1">
      <c r="D55472" s="199"/>
    </row>
    <row r="55474" spans="4:4" s="198" customFormat="1" ht="15.75" customHeight="1">
      <c r="D55474" s="199"/>
    </row>
    <row r="55476" spans="4:4" s="198" customFormat="1" ht="15.75" customHeight="1">
      <c r="D55476" s="199"/>
    </row>
    <row r="55478" spans="4:4" s="198" customFormat="1" ht="15.75" customHeight="1">
      <c r="D55478" s="199"/>
    </row>
    <row r="55480" spans="4:4" s="198" customFormat="1" ht="15.75" customHeight="1">
      <c r="D55480" s="199"/>
    </row>
    <row r="55482" spans="4:4" s="198" customFormat="1" ht="15.75" customHeight="1">
      <c r="D55482" s="199"/>
    </row>
    <row r="55484" spans="4:4" s="198" customFormat="1" ht="15.75" customHeight="1">
      <c r="D55484" s="199"/>
    </row>
    <row r="55486" spans="4:4" s="198" customFormat="1" ht="15.75" customHeight="1">
      <c r="D55486" s="199"/>
    </row>
    <row r="55488" spans="4:4" s="198" customFormat="1" ht="15.75" customHeight="1">
      <c r="D55488" s="199"/>
    </row>
    <row r="55490" spans="4:4" s="198" customFormat="1" ht="15.75" customHeight="1">
      <c r="D55490" s="199"/>
    </row>
    <row r="55492" spans="4:4" s="198" customFormat="1" ht="15.75" customHeight="1">
      <c r="D55492" s="199"/>
    </row>
    <row r="55494" spans="4:4" s="198" customFormat="1" ht="15.75" customHeight="1">
      <c r="D55494" s="199"/>
    </row>
    <row r="55496" spans="4:4" s="198" customFormat="1" ht="15.75" customHeight="1">
      <c r="D55496" s="199"/>
    </row>
    <row r="55498" spans="4:4" s="198" customFormat="1" ht="15.75" customHeight="1">
      <c r="D55498" s="199"/>
    </row>
    <row r="55500" spans="4:4" s="198" customFormat="1" ht="15.75" customHeight="1">
      <c r="D55500" s="199"/>
    </row>
    <row r="55502" spans="4:4" s="198" customFormat="1" ht="15.75" customHeight="1">
      <c r="D55502" s="199"/>
    </row>
    <row r="55504" spans="4:4" s="198" customFormat="1" ht="15.75" customHeight="1">
      <c r="D55504" s="199"/>
    </row>
    <row r="55506" spans="4:4" s="198" customFormat="1" ht="15.75" customHeight="1">
      <c r="D55506" s="199"/>
    </row>
    <row r="55508" spans="4:4" s="198" customFormat="1" ht="15.75" customHeight="1">
      <c r="D55508" s="199"/>
    </row>
    <row r="55510" spans="4:4" s="198" customFormat="1" ht="15.75" customHeight="1">
      <c r="D55510" s="199"/>
    </row>
    <row r="55512" spans="4:4" s="198" customFormat="1" ht="15.75" customHeight="1">
      <c r="D55512" s="199"/>
    </row>
    <row r="55514" spans="4:4" s="198" customFormat="1" ht="15.75" customHeight="1">
      <c r="D55514" s="199"/>
    </row>
    <row r="55516" spans="4:4" s="198" customFormat="1" ht="15.75" customHeight="1">
      <c r="D55516" s="199"/>
    </row>
    <row r="55518" spans="4:4" s="198" customFormat="1" ht="15.75" customHeight="1">
      <c r="D55518" s="199"/>
    </row>
    <row r="55520" spans="4:4" s="198" customFormat="1" ht="15.75" customHeight="1">
      <c r="D55520" s="199"/>
    </row>
    <row r="55522" spans="4:4" s="198" customFormat="1" ht="15.75" customHeight="1">
      <c r="D55522" s="199"/>
    </row>
    <row r="55524" spans="4:4" s="198" customFormat="1" ht="15.75" customHeight="1">
      <c r="D55524" s="199"/>
    </row>
    <row r="55526" spans="4:4" s="198" customFormat="1" ht="15.75" customHeight="1">
      <c r="D55526" s="199"/>
    </row>
    <row r="55528" spans="4:4" s="198" customFormat="1" ht="15.75" customHeight="1">
      <c r="D55528" s="199"/>
    </row>
    <row r="55530" spans="4:4" s="198" customFormat="1" ht="15.75" customHeight="1">
      <c r="D55530" s="199"/>
    </row>
    <row r="55532" spans="4:4" s="198" customFormat="1" ht="15.75" customHeight="1">
      <c r="D55532" s="199"/>
    </row>
    <row r="55534" spans="4:4" s="198" customFormat="1" ht="15.75" customHeight="1">
      <c r="D55534" s="199"/>
    </row>
    <row r="55536" spans="4:4" s="198" customFormat="1" ht="15.75" customHeight="1">
      <c r="D55536" s="199"/>
    </row>
    <row r="55538" spans="4:4" s="198" customFormat="1" ht="15.75" customHeight="1">
      <c r="D55538" s="199"/>
    </row>
    <row r="55540" spans="4:4" s="198" customFormat="1" ht="15.75" customHeight="1">
      <c r="D55540" s="199"/>
    </row>
    <row r="55542" spans="4:4" s="198" customFormat="1" ht="15.75" customHeight="1">
      <c r="D55542" s="199"/>
    </row>
    <row r="55544" spans="4:4" s="198" customFormat="1" ht="15.75" customHeight="1">
      <c r="D55544" s="199"/>
    </row>
    <row r="55546" spans="4:4" s="198" customFormat="1" ht="15.75" customHeight="1">
      <c r="D55546" s="199"/>
    </row>
    <row r="55548" spans="4:4" s="198" customFormat="1" ht="15.75" customHeight="1">
      <c r="D55548" s="199"/>
    </row>
    <row r="55550" spans="4:4" s="198" customFormat="1" ht="15.75" customHeight="1">
      <c r="D55550" s="199"/>
    </row>
    <row r="55552" spans="4:4" s="198" customFormat="1" ht="15.75" customHeight="1">
      <c r="D55552" s="199"/>
    </row>
    <row r="55554" spans="4:4" s="198" customFormat="1" ht="15.75" customHeight="1">
      <c r="D55554" s="199"/>
    </row>
    <row r="55556" spans="4:4" s="198" customFormat="1" ht="15.75" customHeight="1">
      <c r="D55556" s="199"/>
    </row>
    <row r="55558" spans="4:4" s="198" customFormat="1" ht="15.75" customHeight="1">
      <c r="D55558" s="199"/>
    </row>
    <row r="55560" spans="4:4" s="198" customFormat="1" ht="15.75" customHeight="1">
      <c r="D55560" s="199"/>
    </row>
    <row r="55562" spans="4:4" s="198" customFormat="1" ht="15.75" customHeight="1">
      <c r="D55562" s="199"/>
    </row>
    <row r="55564" spans="4:4" s="198" customFormat="1" ht="15.75" customHeight="1">
      <c r="D55564" s="199"/>
    </row>
    <row r="55566" spans="4:4" s="198" customFormat="1" ht="15.75" customHeight="1">
      <c r="D55566" s="199"/>
    </row>
    <row r="55568" spans="4:4" s="198" customFormat="1" ht="15.75" customHeight="1">
      <c r="D55568" s="199"/>
    </row>
    <row r="55570" spans="4:4" s="198" customFormat="1" ht="15.75" customHeight="1">
      <c r="D55570" s="199"/>
    </row>
    <row r="55572" spans="4:4" s="198" customFormat="1" ht="15.75" customHeight="1">
      <c r="D55572" s="199"/>
    </row>
    <row r="55574" spans="4:4" s="198" customFormat="1" ht="15.75" customHeight="1">
      <c r="D55574" s="199"/>
    </row>
    <row r="55576" spans="4:4" s="198" customFormat="1" ht="15.75" customHeight="1">
      <c r="D55576" s="199"/>
    </row>
    <row r="55578" spans="4:4" s="198" customFormat="1" ht="15.75" customHeight="1">
      <c r="D55578" s="199"/>
    </row>
    <row r="55580" spans="4:4" s="198" customFormat="1" ht="15.75" customHeight="1">
      <c r="D55580" s="199"/>
    </row>
    <row r="55582" spans="4:4" s="198" customFormat="1" ht="15.75" customHeight="1">
      <c r="D55582" s="199"/>
    </row>
    <row r="55584" spans="4:4" s="198" customFormat="1" ht="15.75" customHeight="1">
      <c r="D55584" s="199"/>
    </row>
    <row r="55586" spans="4:4" s="198" customFormat="1" ht="15.75" customHeight="1">
      <c r="D55586" s="199"/>
    </row>
    <row r="55588" spans="4:4" s="198" customFormat="1" ht="15.75" customHeight="1">
      <c r="D55588" s="199"/>
    </row>
    <row r="55590" spans="4:4" s="198" customFormat="1" ht="15.75" customHeight="1">
      <c r="D55590" s="199"/>
    </row>
    <row r="55592" spans="4:4" s="198" customFormat="1" ht="15.75" customHeight="1">
      <c r="D55592" s="199"/>
    </row>
    <row r="55594" spans="4:4" s="198" customFormat="1" ht="15.75" customHeight="1">
      <c r="D55594" s="199"/>
    </row>
    <row r="55596" spans="4:4" s="198" customFormat="1" ht="15.75" customHeight="1">
      <c r="D55596" s="199"/>
    </row>
    <row r="55598" spans="4:4" s="198" customFormat="1" ht="15.75" customHeight="1">
      <c r="D55598" s="199"/>
    </row>
    <row r="55600" spans="4:4" s="198" customFormat="1" ht="15.75" customHeight="1">
      <c r="D55600" s="199"/>
    </row>
    <row r="55602" spans="4:4" s="198" customFormat="1" ht="15.75" customHeight="1">
      <c r="D55602" s="199"/>
    </row>
    <row r="55604" spans="4:4" s="198" customFormat="1" ht="15.75" customHeight="1">
      <c r="D55604" s="199"/>
    </row>
    <row r="55606" spans="4:4" s="198" customFormat="1" ht="15.75" customHeight="1">
      <c r="D55606" s="199"/>
    </row>
    <row r="55608" spans="4:4" s="198" customFormat="1" ht="15.75" customHeight="1">
      <c r="D55608" s="199"/>
    </row>
    <row r="55610" spans="4:4" s="198" customFormat="1" ht="15.75" customHeight="1">
      <c r="D55610" s="199"/>
    </row>
    <row r="55612" spans="4:4" s="198" customFormat="1" ht="15.75" customHeight="1">
      <c r="D55612" s="199"/>
    </row>
    <row r="55614" spans="4:4" s="198" customFormat="1" ht="15.75" customHeight="1">
      <c r="D55614" s="199"/>
    </row>
    <row r="55616" spans="4:4" s="198" customFormat="1" ht="15.75" customHeight="1">
      <c r="D55616" s="199"/>
    </row>
    <row r="55618" spans="4:4" s="198" customFormat="1" ht="15.75" customHeight="1">
      <c r="D55618" s="199"/>
    </row>
    <row r="55620" spans="4:4" s="198" customFormat="1" ht="15.75" customHeight="1">
      <c r="D55620" s="199"/>
    </row>
    <row r="55622" spans="4:4" s="198" customFormat="1" ht="15.75" customHeight="1">
      <c r="D55622" s="199"/>
    </row>
    <row r="55624" spans="4:4" s="198" customFormat="1" ht="15.75" customHeight="1">
      <c r="D55624" s="199"/>
    </row>
    <row r="55626" spans="4:4" s="198" customFormat="1" ht="15.75" customHeight="1">
      <c r="D55626" s="199"/>
    </row>
    <row r="55628" spans="4:4" s="198" customFormat="1" ht="15.75" customHeight="1">
      <c r="D55628" s="199"/>
    </row>
    <row r="55630" spans="4:4" s="198" customFormat="1" ht="15.75" customHeight="1">
      <c r="D55630" s="199"/>
    </row>
    <row r="55632" spans="4:4" s="198" customFormat="1" ht="15.75" customHeight="1">
      <c r="D55632" s="199"/>
    </row>
    <row r="55634" spans="4:4" s="198" customFormat="1" ht="15.75" customHeight="1">
      <c r="D55634" s="199"/>
    </row>
    <row r="55636" spans="4:4" s="198" customFormat="1" ht="15.75" customHeight="1">
      <c r="D55636" s="199"/>
    </row>
    <row r="55638" spans="4:4" s="198" customFormat="1" ht="15.75" customHeight="1">
      <c r="D55638" s="199"/>
    </row>
    <row r="55640" spans="4:4" s="198" customFormat="1" ht="15.75" customHeight="1">
      <c r="D55640" s="199"/>
    </row>
    <row r="55642" spans="4:4" s="198" customFormat="1" ht="15.75" customHeight="1">
      <c r="D55642" s="199"/>
    </row>
    <row r="55644" spans="4:4" s="198" customFormat="1" ht="15.75" customHeight="1">
      <c r="D55644" s="199"/>
    </row>
    <row r="55646" spans="4:4" s="198" customFormat="1" ht="15.75" customHeight="1">
      <c r="D55646" s="199"/>
    </row>
    <row r="55648" spans="4:4" s="198" customFormat="1" ht="15.75" customHeight="1">
      <c r="D55648" s="199"/>
    </row>
    <row r="55650" spans="4:4" s="198" customFormat="1" ht="15.75" customHeight="1">
      <c r="D55650" s="199"/>
    </row>
    <row r="55652" spans="4:4" s="198" customFormat="1" ht="15.75" customHeight="1">
      <c r="D55652" s="199"/>
    </row>
    <row r="55654" spans="4:4" s="198" customFormat="1" ht="15.75" customHeight="1">
      <c r="D55654" s="199"/>
    </row>
    <row r="55656" spans="4:4" s="198" customFormat="1" ht="15.75" customHeight="1">
      <c r="D55656" s="199"/>
    </row>
    <row r="55658" spans="4:4" s="198" customFormat="1" ht="15.75" customHeight="1">
      <c r="D55658" s="199"/>
    </row>
    <row r="55660" spans="4:4" s="198" customFormat="1" ht="15.75" customHeight="1">
      <c r="D55660" s="199"/>
    </row>
    <row r="55662" spans="4:4" s="198" customFormat="1" ht="15.75" customHeight="1">
      <c r="D55662" s="199"/>
    </row>
    <row r="55664" spans="4:4" s="198" customFormat="1" ht="15.75" customHeight="1">
      <c r="D55664" s="199"/>
    </row>
    <row r="55666" spans="4:4" s="198" customFormat="1" ht="15.75" customHeight="1">
      <c r="D55666" s="199"/>
    </row>
    <row r="55668" spans="4:4" s="198" customFormat="1" ht="15.75" customHeight="1">
      <c r="D55668" s="199"/>
    </row>
    <row r="55670" spans="4:4" s="198" customFormat="1" ht="15.75" customHeight="1">
      <c r="D55670" s="199"/>
    </row>
    <row r="55672" spans="4:4" s="198" customFormat="1" ht="15.75" customHeight="1">
      <c r="D55672" s="199"/>
    </row>
    <row r="55674" spans="4:4" s="198" customFormat="1" ht="15.75" customHeight="1">
      <c r="D55674" s="199"/>
    </row>
    <row r="55676" spans="4:4" s="198" customFormat="1" ht="15.75" customHeight="1">
      <c r="D55676" s="199"/>
    </row>
    <row r="55678" spans="4:4" s="198" customFormat="1" ht="15.75" customHeight="1">
      <c r="D55678" s="199"/>
    </row>
    <row r="55680" spans="4:4" s="198" customFormat="1" ht="15.75" customHeight="1">
      <c r="D55680" s="199"/>
    </row>
    <row r="55682" spans="4:4" s="198" customFormat="1" ht="15.75" customHeight="1">
      <c r="D55682" s="199"/>
    </row>
    <row r="55684" spans="4:4" s="198" customFormat="1" ht="15.75" customHeight="1">
      <c r="D55684" s="199"/>
    </row>
    <row r="55686" spans="4:4" s="198" customFormat="1" ht="15.75" customHeight="1">
      <c r="D55686" s="199"/>
    </row>
    <row r="55688" spans="4:4" s="198" customFormat="1" ht="15.75" customHeight="1">
      <c r="D55688" s="199"/>
    </row>
    <row r="55690" spans="4:4" s="198" customFormat="1" ht="15.75" customHeight="1">
      <c r="D55690" s="199"/>
    </row>
    <row r="55692" spans="4:4" s="198" customFormat="1" ht="15.75" customHeight="1">
      <c r="D55692" s="199"/>
    </row>
    <row r="55694" spans="4:4" s="198" customFormat="1" ht="15.75" customHeight="1">
      <c r="D55694" s="199"/>
    </row>
    <row r="55696" spans="4:4" s="198" customFormat="1" ht="15.75" customHeight="1">
      <c r="D55696" s="199"/>
    </row>
    <row r="55698" spans="4:4" s="198" customFormat="1" ht="15.75" customHeight="1">
      <c r="D55698" s="199"/>
    </row>
    <row r="55700" spans="4:4" s="198" customFormat="1" ht="15.75" customHeight="1">
      <c r="D55700" s="199"/>
    </row>
    <row r="55702" spans="4:4" s="198" customFormat="1" ht="15.75" customHeight="1">
      <c r="D55702" s="199"/>
    </row>
    <row r="55704" spans="4:4" s="198" customFormat="1" ht="15.75" customHeight="1">
      <c r="D55704" s="199"/>
    </row>
    <row r="55706" spans="4:4" s="198" customFormat="1" ht="15.75" customHeight="1">
      <c r="D55706" s="199"/>
    </row>
    <row r="55708" spans="4:4" s="198" customFormat="1" ht="15.75" customHeight="1">
      <c r="D55708" s="199"/>
    </row>
    <row r="55710" spans="4:4" s="198" customFormat="1" ht="15.75" customHeight="1">
      <c r="D55710" s="199"/>
    </row>
    <row r="55712" spans="4:4" s="198" customFormat="1" ht="15.75" customHeight="1">
      <c r="D55712" s="199"/>
    </row>
    <row r="55714" spans="4:4" s="198" customFormat="1" ht="15.75" customHeight="1">
      <c r="D55714" s="199"/>
    </row>
    <row r="55716" spans="4:4" s="198" customFormat="1" ht="15.75" customHeight="1">
      <c r="D55716" s="199"/>
    </row>
    <row r="55718" spans="4:4" s="198" customFormat="1" ht="15.75" customHeight="1">
      <c r="D55718" s="199"/>
    </row>
    <row r="55720" spans="4:4" s="198" customFormat="1" ht="15.75" customHeight="1">
      <c r="D55720" s="199"/>
    </row>
    <row r="55722" spans="4:4" s="198" customFormat="1" ht="15.75" customHeight="1">
      <c r="D55722" s="199"/>
    </row>
    <row r="55724" spans="4:4" s="198" customFormat="1" ht="15.75" customHeight="1">
      <c r="D55724" s="199"/>
    </row>
    <row r="55726" spans="4:4" s="198" customFormat="1" ht="15.75" customHeight="1">
      <c r="D55726" s="199"/>
    </row>
    <row r="55728" spans="4:4" s="198" customFormat="1" ht="15.75" customHeight="1">
      <c r="D55728" s="199"/>
    </row>
    <row r="55730" spans="4:4" s="198" customFormat="1" ht="15.75" customHeight="1">
      <c r="D55730" s="199"/>
    </row>
    <row r="55732" spans="4:4" s="198" customFormat="1" ht="15.75" customHeight="1">
      <c r="D55732" s="199"/>
    </row>
    <row r="55734" spans="4:4" s="198" customFormat="1" ht="15.75" customHeight="1">
      <c r="D55734" s="199"/>
    </row>
    <row r="55736" spans="4:4" s="198" customFormat="1" ht="15.75" customHeight="1">
      <c r="D55736" s="199"/>
    </row>
    <row r="55738" spans="4:4" s="198" customFormat="1" ht="15.75" customHeight="1">
      <c r="D55738" s="199"/>
    </row>
    <row r="55740" spans="4:4" s="198" customFormat="1" ht="15.75" customHeight="1">
      <c r="D55740" s="199"/>
    </row>
    <row r="55742" spans="4:4" s="198" customFormat="1" ht="15.75" customHeight="1">
      <c r="D55742" s="199"/>
    </row>
    <row r="55744" spans="4:4" s="198" customFormat="1" ht="15.75" customHeight="1">
      <c r="D55744" s="199"/>
    </row>
    <row r="55746" spans="4:4" s="198" customFormat="1" ht="15.75" customHeight="1">
      <c r="D55746" s="199"/>
    </row>
    <row r="55748" spans="4:4" s="198" customFormat="1" ht="15.75" customHeight="1">
      <c r="D55748" s="199"/>
    </row>
    <row r="55750" spans="4:4" s="198" customFormat="1" ht="15.75" customHeight="1">
      <c r="D55750" s="199"/>
    </row>
    <row r="55752" spans="4:4" s="198" customFormat="1" ht="15.75" customHeight="1">
      <c r="D55752" s="199"/>
    </row>
    <row r="55754" spans="4:4" s="198" customFormat="1" ht="15.75" customHeight="1">
      <c r="D55754" s="199"/>
    </row>
    <row r="55756" spans="4:4" s="198" customFormat="1" ht="15.75" customHeight="1">
      <c r="D55756" s="199"/>
    </row>
    <row r="55758" spans="4:4" s="198" customFormat="1" ht="15.75" customHeight="1">
      <c r="D55758" s="199"/>
    </row>
    <row r="55760" spans="4:4" s="198" customFormat="1" ht="15.75" customHeight="1">
      <c r="D55760" s="199"/>
    </row>
    <row r="55762" spans="4:4" s="198" customFormat="1" ht="15.75" customHeight="1">
      <c r="D55762" s="199"/>
    </row>
    <row r="55764" spans="4:4" s="198" customFormat="1" ht="15.75" customHeight="1">
      <c r="D55764" s="199"/>
    </row>
    <row r="55766" spans="4:4" s="198" customFormat="1" ht="15.75" customHeight="1">
      <c r="D55766" s="199"/>
    </row>
    <row r="55768" spans="4:4" s="198" customFormat="1" ht="15.75" customHeight="1">
      <c r="D55768" s="199"/>
    </row>
    <row r="55770" spans="4:4" s="198" customFormat="1" ht="15.75" customHeight="1">
      <c r="D55770" s="199"/>
    </row>
    <row r="55772" spans="4:4" s="198" customFormat="1" ht="15.75" customHeight="1">
      <c r="D55772" s="199"/>
    </row>
    <row r="55774" spans="4:4" s="198" customFormat="1" ht="15.75" customHeight="1">
      <c r="D55774" s="199"/>
    </row>
    <row r="55776" spans="4:4" s="198" customFormat="1" ht="15.75" customHeight="1">
      <c r="D55776" s="199"/>
    </row>
    <row r="55778" spans="4:4" s="198" customFormat="1" ht="15.75" customHeight="1">
      <c r="D55778" s="199"/>
    </row>
    <row r="55780" spans="4:4" s="198" customFormat="1" ht="15.75" customHeight="1">
      <c r="D55780" s="199"/>
    </row>
    <row r="55782" spans="4:4" s="198" customFormat="1" ht="15.75" customHeight="1">
      <c r="D55782" s="199"/>
    </row>
    <row r="55784" spans="4:4" s="198" customFormat="1" ht="15.75" customHeight="1">
      <c r="D55784" s="199"/>
    </row>
    <row r="55786" spans="4:4" s="198" customFormat="1" ht="15.75" customHeight="1">
      <c r="D55786" s="199"/>
    </row>
    <row r="55788" spans="4:4" s="198" customFormat="1" ht="15.75" customHeight="1">
      <c r="D55788" s="199"/>
    </row>
    <row r="55790" spans="4:4" s="198" customFormat="1" ht="15.75" customHeight="1">
      <c r="D55790" s="199"/>
    </row>
    <row r="55792" spans="4:4" s="198" customFormat="1" ht="15.75" customHeight="1">
      <c r="D55792" s="199"/>
    </row>
    <row r="55794" spans="4:4" s="198" customFormat="1" ht="15.75" customHeight="1">
      <c r="D55794" s="199"/>
    </row>
    <row r="55796" spans="4:4" s="198" customFormat="1" ht="15.75" customHeight="1">
      <c r="D55796" s="199"/>
    </row>
    <row r="55798" spans="4:4" s="198" customFormat="1" ht="15.75" customHeight="1">
      <c r="D55798" s="199"/>
    </row>
    <row r="55800" spans="4:4" s="198" customFormat="1" ht="15.75" customHeight="1">
      <c r="D55800" s="199"/>
    </row>
    <row r="55802" spans="4:4" s="198" customFormat="1" ht="15.75" customHeight="1">
      <c r="D55802" s="199"/>
    </row>
    <row r="55804" spans="4:4" s="198" customFormat="1" ht="15.75" customHeight="1">
      <c r="D55804" s="199"/>
    </row>
    <row r="55806" spans="4:4" s="198" customFormat="1" ht="15.75" customHeight="1">
      <c r="D55806" s="199"/>
    </row>
    <row r="55808" spans="4:4" s="198" customFormat="1" ht="15.75" customHeight="1">
      <c r="D55808" s="199"/>
    </row>
    <row r="55810" spans="4:4" s="198" customFormat="1" ht="15.75" customHeight="1">
      <c r="D55810" s="199"/>
    </row>
    <row r="55812" spans="4:4" s="198" customFormat="1" ht="15.75" customHeight="1">
      <c r="D55812" s="199"/>
    </row>
    <row r="55814" spans="4:4" s="198" customFormat="1" ht="15.75" customHeight="1">
      <c r="D55814" s="199"/>
    </row>
    <row r="55816" spans="4:4" s="198" customFormat="1" ht="15.75" customHeight="1">
      <c r="D55816" s="199"/>
    </row>
    <row r="55818" spans="4:4" s="198" customFormat="1" ht="15.75" customHeight="1">
      <c r="D55818" s="199"/>
    </row>
    <row r="55820" spans="4:4" s="198" customFormat="1" ht="15.75" customHeight="1">
      <c r="D55820" s="199"/>
    </row>
    <row r="55822" spans="4:4" s="198" customFormat="1" ht="15.75" customHeight="1">
      <c r="D55822" s="199"/>
    </row>
    <row r="55824" spans="4:4" s="198" customFormat="1" ht="15.75" customHeight="1">
      <c r="D55824" s="199"/>
    </row>
    <row r="55826" spans="4:4" s="198" customFormat="1" ht="15.75" customHeight="1">
      <c r="D55826" s="199"/>
    </row>
    <row r="55828" spans="4:4" s="198" customFormat="1" ht="15.75" customHeight="1">
      <c r="D55828" s="199"/>
    </row>
    <row r="55830" spans="4:4" s="198" customFormat="1" ht="15.75" customHeight="1">
      <c r="D55830" s="199"/>
    </row>
    <row r="55832" spans="4:4" s="198" customFormat="1" ht="15.75" customHeight="1">
      <c r="D55832" s="199"/>
    </row>
    <row r="55834" spans="4:4" s="198" customFormat="1" ht="15.75" customHeight="1">
      <c r="D55834" s="199"/>
    </row>
    <row r="55836" spans="4:4" s="198" customFormat="1" ht="15.75" customHeight="1">
      <c r="D55836" s="199"/>
    </row>
    <row r="55838" spans="4:4" s="198" customFormat="1" ht="15.75" customHeight="1">
      <c r="D55838" s="199"/>
    </row>
    <row r="55840" spans="4:4" s="198" customFormat="1" ht="15.75" customHeight="1">
      <c r="D55840" s="199"/>
    </row>
    <row r="55842" spans="4:4" s="198" customFormat="1" ht="15.75" customHeight="1">
      <c r="D55842" s="199"/>
    </row>
    <row r="55844" spans="4:4" s="198" customFormat="1" ht="15.75" customHeight="1">
      <c r="D55844" s="199"/>
    </row>
    <row r="55846" spans="4:4" s="198" customFormat="1" ht="15.75" customHeight="1">
      <c r="D55846" s="199"/>
    </row>
    <row r="55848" spans="4:4" s="198" customFormat="1" ht="15.75" customHeight="1">
      <c r="D55848" s="199"/>
    </row>
    <row r="55850" spans="4:4" s="198" customFormat="1" ht="15.75" customHeight="1">
      <c r="D55850" s="199"/>
    </row>
    <row r="55852" spans="4:4" s="198" customFormat="1" ht="15.75" customHeight="1">
      <c r="D55852" s="199"/>
    </row>
    <row r="55854" spans="4:4" s="198" customFormat="1" ht="15.75" customHeight="1">
      <c r="D55854" s="199"/>
    </row>
    <row r="55856" spans="4:4" s="198" customFormat="1" ht="15.75" customHeight="1">
      <c r="D55856" s="199"/>
    </row>
    <row r="55858" spans="4:4" s="198" customFormat="1" ht="15.75" customHeight="1">
      <c r="D55858" s="199"/>
    </row>
    <row r="55860" spans="4:4" s="198" customFormat="1" ht="15.75" customHeight="1">
      <c r="D55860" s="199"/>
    </row>
    <row r="55862" spans="4:4" s="198" customFormat="1" ht="15.75" customHeight="1">
      <c r="D55862" s="199"/>
    </row>
    <row r="55864" spans="4:4" s="198" customFormat="1" ht="15.75" customHeight="1">
      <c r="D55864" s="199"/>
    </row>
    <row r="55866" spans="4:4" s="198" customFormat="1" ht="15.75" customHeight="1">
      <c r="D55866" s="199"/>
    </row>
    <row r="55868" spans="4:4" s="198" customFormat="1" ht="15.75" customHeight="1">
      <c r="D55868" s="199"/>
    </row>
    <row r="55870" spans="4:4" s="198" customFormat="1" ht="15.75" customHeight="1">
      <c r="D55870" s="199"/>
    </row>
    <row r="55872" spans="4:4" s="198" customFormat="1" ht="15.75" customHeight="1">
      <c r="D55872" s="199"/>
    </row>
    <row r="55874" spans="4:4" s="198" customFormat="1" ht="15.75" customHeight="1">
      <c r="D55874" s="199"/>
    </row>
    <row r="55876" spans="4:4" s="198" customFormat="1" ht="15.75" customHeight="1">
      <c r="D55876" s="199"/>
    </row>
    <row r="55878" spans="4:4" s="198" customFormat="1" ht="15.75" customHeight="1">
      <c r="D55878" s="199"/>
    </row>
    <row r="55880" spans="4:4" s="198" customFormat="1" ht="15.75" customHeight="1">
      <c r="D55880" s="199"/>
    </row>
    <row r="55882" spans="4:4" s="198" customFormat="1" ht="15.75" customHeight="1">
      <c r="D55882" s="199"/>
    </row>
    <row r="55884" spans="4:4" s="198" customFormat="1" ht="15.75" customHeight="1">
      <c r="D55884" s="199"/>
    </row>
    <row r="55886" spans="4:4" s="198" customFormat="1" ht="15.75" customHeight="1">
      <c r="D55886" s="199"/>
    </row>
    <row r="55888" spans="4:4" s="198" customFormat="1" ht="15.75" customHeight="1">
      <c r="D55888" s="199"/>
    </row>
    <row r="55890" spans="4:4" s="198" customFormat="1" ht="15.75" customHeight="1">
      <c r="D55890" s="199"/>
    </row>
    <row r="55892" spans="4:4" s="198" customFormat="1" ht="15.75" customHeight="1">
      <c r="D55892" s="199"/>
    </row>
    <row r="55894" spans="4:4" s="198" customFormat="1" ht="15.75" customHeight="1">
      <c r="D55894" s="199"/>
    </row>
    <row r="55896" spans="4:4" s="198" customFormat="1" ht="15.75" customHeight="1">
      <c r="D55896" s="199"/>
    </row>
    <row r="55898" spans="4:4" s="198" customFormat="1" ht="15.75" customHeight="1">
      <c r="D55898" s="199"/>
    </row>
    <row r="55900" spans="4:4" s="198" customFormat="1" ht="15.75" customHeight="1">
      <c r="D55900" s="199"/>
    </row>
    <row r="55902" spans="4:4" s="198" customFormat="1" ht="15.75" customHeight="1">
      <c r="D55902" s="199"/>
    </row>
    <row r="55904" spans="4:4" s="198" customFormat="1" ht="15.75" customHeight="1">
      <c r="D55904" s="199"/>
    </row>
    <row r="55906" spans="4:4" s="198" customFormat="1" ht="15.75" customHeight="1">
      <c r="D55906" s="199"/>
    </row>
    <row r="55908" spans="4:4" s="198" customFormat="1" ht="15.75" customHeight="1">
      <c r="D55908" s="199"/>
    </row>
    <row r="55910" spans="4:4" s="198" customFormat="1" ht="15.75" customHeight="1">
      <c r="D55910" s="199"/>
    </row>
    <row r="55912" spans="4:4" s="198" customFormat="1" ht="15.75" customHeight="1">
      <c r="D55912" s="199"/>
    </row>
    <row r="55914" spans="4:4" s="198" customFormat="1" ht="15.75" customHeight="1">
      <c r="D55914" s="199"/>
    </row>
    <row r="55916" spans="4:4" s="198" customFormat="1" ht="15.75" customHeight="1">
      <c r="D55916" s="199"/>
    </row>
    <row r="55918" spans="4:4" s="198" customFormat="1" ht="15.75" customHeight="1">
      <c r="D55918" s="199"/>
    </row>
    <row r="55920" spans="4:4" s="198" customFormat="1" ht="15.75" customHeight="1">
      <c r="D55920" s="199"/>
    </row>
    <row r="55922" spans="4:4" s="198" customFormat="1" ht="15.75" customHeight="1">
      <c r="D55922" s="199"/>
    </row>
    <row r="55924" spans="4:4" s="198" customFormat="1" ht="15.75" customHeight="1">
      <c r="D55924" s="199"/>
    </row>
    <row r="55926" spans="4:4" s="198" customFormat="1" ht="15.75" customHeight="1">
      <c r="D55926" s="199"/>
    </row>
    <row r="55928" spans="4:4" s="198" customFormat="1" ht="15.75" customHeight="1">
      <c r="D55928" s="199"/>
    </row>
    <row r="55930" spans="4:4" s="198" customFormat="1" ht="15.75" customHeight="1">
      <c r="D55930" s="199"/>
    </row>
    <row r="55932" spans="4:4" s="198" customFormat="1" ht="15.75" customHeight="1">
      <c r="D55932" s="199"/>
    </row>
    <row r="55934" spans="4:4" s="198" customFormat="1" ht="15.75" customHeight="1">
      <c r="D55934" s="199"/>
    </row>
    <row r="55936" spans="4:4" s="198" customFormat="1" ht="15.75" customHeight="1">
      <c r="D55936" s="199"/>
    </row>
    <row r="55938" spans="4:4" s="198" customFormat="1" ht="15.75" customHeight="1">
      <c r="D55938" s="199"/>
    </row>
    <row r="55940" spans="4:4" s="198" customFormat="1" ht="15.75" customHeight="1">
      <c r="D55940" s="199"/>
    </row>
    <row r="55942" spans="4:4" s="198" customFormat="1" ht="15.75" customHeight="1">
      <c r="D55942" s="199"/>
    </row>
    <row r="55944" spans="4:4" s="198" customFormat="1" ht="15.75" customHeight="1">
      <c r="D55944" s="199"/>
    </row>
    <row r="55946" spans="4:4" s="198" customFormat="1" ht="15.75" customHeight="1">
      <c r="D55946" s="199"/>
    </row>
    <row r="55948" spans="4:4" s="198" customFormat="1" ht="15.75" customHeight="1">
      <c r="D55948" s="199"/>
    </row>
    <row r="55950" spans="4:4" s="198" customFormat="1" ht="15.75" customHeight="1">
      <c r="D55950" s="199"/>
    </row>
    <row r="55952" spans="4:4" s="198" customFormat="1" ht="15.75" customHeight="1">
      <c r="D55952" s="199"/>
    </row>
    <row r="55954" spans="4:4" s="198" customFormat="1" ht="15.75" customHeight="1">
      <c r="D55954" s="199"/>
    </row>
    <row r="55956" spans="4:4" s="198" customFormat="1" ht="15.75" customHeight="1">
      <c r="D55956" s="199"/>
    </row>
    <row r="55958" spans="4:4" s="198" customFormat="1" ht="15.75" customHeight="1">
      <c r="D55958" s="199"/>
    </row>
    <row r="55960" spans="4:4" s="198" customFormat="1" ht="15.75" customHeight="1">
      <c r="D55960" s="199"/>
    </row>
    <row r="55962" spans="4:4" s="198" customFormat="1" ht="15.75" customHeight="1">
      <c r="D55962" s="199"/>
    </row>
    <row r="55964" spans="4:4" s="198" customFormat="1" ht="15.75" customHeight="1">
      <c r="D55964" s="199"/>
    </row>
    <row r="55966" spans="4:4" s="198" customFormat="1" ht="15.75" customHeight="1">
      <c r="D55966" s="199"/>
    </row>
    <row r="55968" spans="4:4" s="198" customFormat="1" ht="15.75" customHeight="1">
      <c r="D55968" s="199"/>
    </row>
    <row r="55970" spans="4:4" s="198" customFormat="1" ht="15.75" customHeight="1">
      <c r="D55970" s="199"/>
    </row>
    <row r="55972" spans="4:4" s="198" customFormat="1" ht="15.75" customHeight="1">
      <c r="D55972" s="199"/>
    </row>
    <row r="55974" spans="4:4" s="198" customFormat="1" ht="15.75" customHeight="1">
      <c r="D55974" s="199"/>
    </row>
    <row r="55976" spans="4:4" s="198" customFormat="1" ht="15.75" customHeight="1">
      <c r="D55976" s="199"/>
    </row>
    <row r="55978" spans="4:4" s="198" customFormat="1" ht="15.75" customHeight="1">
      <c r="D55978" s="199"/>
    </row>
    <row r="55980" spans="4:4" s="198" customFormat="1" ht="15.75" customHeight="1">
      <c r="D55980" s="199"/>
    </row>
    <row r="55982" spans="4:4" s="198" customFormat="1" ht="15.75" customHeight="1">
      <c r="D55982" s="199"/>
    </row>
    <row r="55984" spans="4:4" s="198" customFormat="1" ht="15.75" customHeight="1">
      <c r="D55984" s="199"/>
    </row>
    <row r="55986" spans="4:4" s="198" customFormat="1" ht="15.75" customHeight="1">
      <c r="D55986" s="199"/>
    </row>
    <row r="55988" spans="4:4" s="198" customFormat="1" ht="15.75" customHeight="1">
      <c r="D55988" s="199"/>
    </row>
    <row r="55990" spans="4:4" s="198" customFormat="1" ht="15.75" customHeight="1">
      <c r="D55990" s="199"/>
    </row>
    <row r="55992" spans="4:4" s="198" customFormat="1" ht="15.75" customHeight="1">
      <c r="D55992" s="199"/>
    </row>
    <row r="55994" spans="4:4" s="198" customFormat="1" ht="15.75" customHeight="1">
      <c r="D55994" s="199"/>
    </row>
    <row r="55996" spans="4:4" s="198" customFormat="1" ht="15.75" customHeight="1">
      <c r="D55996" s="199"/>
    </row>
    <row r="55998" spans="4:4" s="198" customFormat="1" ht="15.75" customHeight="1">
      <c r="D55998" s="199"/>
    </row>
    <row r="56000" spans="4:4" s="198" customFormat="1" ht="15.75" customHeight="1">
      <c r="D56000" s="199"/>
    </row>
    <row r="56002" spans="4:4" s="198" customFormat="1" ht="15.75" customHeight="1">
      <c r="D56002" s="199"/>
    </row>
    <row r="56004" spans="4:4" s="198" customFormat="1" ht="15.75" customHeight="1">
      <c r="D56004" s="199"/>
    </row>
    <row r="56006" spans="4:4" s="198" customFormat="1" ht="15.75" customHeight="1">
      <c r="D56006" s="199"/>
    </row>
    <row r="56008" spans="4:4" s="198" customFormat="1" ht="15.75" customHeight="1">
      <c r="D56008" s="199"/>
    </row>
    <row r="56010" spans="4:4" s="198" customFormat="1" ht="15.75" customHeight="1">
      <c r="D56010" s="199"/>
    </row>
    <row r="56012" spans="4:4" s="198" customFormat="1" ht="15.75" customHeight="1">
      <c r="D56012" s="199"/>
    </row>
    <row r="56014" spans="4:4" s="198" customFormat="1" ht="15.75" customHeight="1">
      <c r="D56014" s="199"/>
    </row>
    <row r="56016" spans="4:4" s="198" customFormat="1" ht="15.75" customHeight="1">
      <c r="D56016" s="199"/>
    </row>
    <row r="56018" spans="4:4" s="198" customFormat="1" ht="15.75" customHeight="1">
      <c r="D56018" s="199"/>
    </row>
    <row r="56020" spans="4:4" s="198" customFormat="1" ht="15.75" customHeight="1">
      <c r="D56020" s="199"/>
    </row>
    <row r="56022" spans="4:4" s="198" customFormat="1" ht="15.75" customHeight="1">
      <c r="D56022" s="199"/>
    </row>
    <row r="56024" spans="4:4" s="198" customFormat="1" ht="15.75" customHeight="1">
      <c r="D56024" s="199"/>
    </row>
    <row r="56026" spans="4:4" s="198" customFormat="1" ht="15.75" customHeight="1">
      <c r="D56026" s="199"/>
    </row>
    <row r="56028" spans="4:4" s="198" customFormat="1" ht="15.75" customHeight="1">
      <c r="D56028" s="199"/>
    </row>
    <row r="56030" spans="4:4" s="198" customFormat="1" ht="15.75" customHeight="1">
      <c r="D56030" s="199"/>
    </row>
    <row r="56032" spans="4:4" s="198" customFormat="1" ht="15.75" customHeight="1">
      <c r="D56032" s="199"/>
    </row>
    <row r="56034" spans="4:4" s="198" customFormat="1" ht="15.75" customHeight="1">
      <c r="D56034" s="199"/>
    </row>
    <row r="56036" spans="4:4" s="198" customFormat="1" ht="15.75" customHeight="1">
      <c r="D56036" s="199"/>
    </row>
    <row r="56038" spans="4:4" s="198" customFormat="1" ht="15.75" customHeight="1">
      <c r="D56038" s="199"/>
    </row>
    <row r="56040" spans="4:4" s="198" customFormat="1" ht="15.75" customHeight="1">
      <c r="D56040" s="199"/>
    </row>
    <row r="56042" spans="4:4" s="198" customFormat="1" ht="15.75" customHeight="1">
      <c r="D56042" s="199"/>
    </row>
    <row r="56044" spans="4:4" s="198" customFormat="1" ht="15.75" customHeight="1">
      <c r="D56044" s="199"/>
    </row>
    <row r="56046" spans="4:4" s="198" customFormat="1" ht="15.75" customHeight="1">
      <c r="D56046" s="199"/>
    </row>
    <row r="56048" spans="4:4" s="198" customFormat="1" ht="15.75" customHeight="1">
      <c r="D56048" s="199"/>
    </row>
    <row r="56050" spans="4:4" s="198" customFormat="1" ht="15.75" customHeight="1">
      <c r="D56050" s="199"/>
    </row>
    <row r="56052" spans="4:4" s="198" customFormat="1" ht="15.75" customHeight="1">
      <c r="D56052" s="199"/>
    </row>
    <row r="56054" spans="4:4" s="198" customFormat="1" ht="15.75" customHeight="1">
      <c r="D56054" s="199"/>
    </row>
    <row r="56056" spans="4:4" s="198" customFormat="1" ht="15.75" customHeight="1">
      <c r="D56056" s="199"/>
    </row>
    <row r="56058" spans="4:4" s="198" customFormat="1" ht="15.75" customHeight="1">
      <c r="D56058" s="199"/>
    </row>
    <row r="56060" spans="4:4" s="198" customFormat="1" ht="15.75" customHeight="1">
      <c r="D56060" s="199"/>
    </row>
    <row r="56062" spans="4:4" s="198" customFormat="1" ht="15.75" customHeight="1">
      <c r="D56062" s="199"/>
    </row>
    <row r="56064" spans="4:4" s="198" customFormat="1" ht="15.75" customHeight="1">
      <c r="D56064" s="199"/>
    </row>
    <row r="56066" spans="4:4" s="198" customFormat="1" ht="15.75" customHeight="1">
      <c r="D56066" s="199"/>
    </row>
    <row r="56068" spans="4:4" s="198" customFormat="1" ht="15.75" customHeight="1">
      <c r="D56068" s="199"/>
    </row>
    <row r="56070" spans="4:4" s="198" customFormat="1" ht="15.75" customHeight="1">
      <c r="D56070" s="199"/>
    </row>
    <row r="56072" spans="4:4" s="198" customFormat="1" ht="15.75" customHeight="1">
      <c r="D56072" s="199"/>
    </row>
    <row r="56074" spans="4:4" s="198" customFormat="1" ht="15.75" customHeight="1">
      <c r="D56074" s="199"/>
    </row>
    <row r="56076" spans="4:4" s="198" customFormat="1" ht="15.75" customHeight="1">
      <c r="D56076" s="199"/>
    </row>
    <row r="56078" spans="4:4" s="198" customFormat="1" ht="15.75" customHeight="1">
      <c r="D56078" s="199"/>
    </row>
    <row r="56080" spans="4:4" s="198" customFormat="1" ht="15.75" customHeight="1">
      <c r="D56080" s="199"/>
    </row>
    <row r="56082" spans="4:4" s="198" customFormat="1" ht="15.75" customHeight="1">
      <c r="D56082" s="199"/>
    </row>
    <row r="56084" spans="4:4" s="198" customFormat="1" ht="15.75" customHeight="1">
      <c r="D56084" s="199"/>
    </row>
    <row r="56086" spans="4:4" s="198" customFormat="1" ht="15.75" customHeight="1">
      <c r="D56086" s="199"/>
    </row>
    <row r="56088" spans="4:4" s="198" customFormat="1" ht="15.75" customHeight="1">
      <c r="D56088" s="199"/>
    </row>
    <row r="56090" spans="4:4" s="198" customFormat="1" ht="15.75" customHeight="1">
      <c r="D56090" s="199"/>
    </row>
    <row r="56092" spans="4:4" s="198" customFormat="1" ht="15.75" customHeight="1">
      <c r="D56092" s="199"/>
    </row>
    <row r="56094" spans="4:4" s="198" customFormat="1" ht="15.75" customHeight="1">
      <c r="D56094" s="199"/>
    </row>
    <row r="56096" spans="4:4" s="198" customFormat="1" ht="15.75" customHeight="1">
      <c r="D56096" s="199"/>
    </row>
    <row r="56098" spans="4:4" s="198" customFormat="1" ht="15.75" customHeight="1">
      <c r="D56098" s="199"/>
    </row>
    <row r="56100" spans="4:4" s="198" customFormat="1" ht="15.75" customHeight="1">
      <c r="D56100" s="199"/>
    </row>
    <row r="56102" spans="4:4" s="198" customFormat="1" ht="15.75" customHeight="1">
      <c r="D56102" s="199"/>
    </row>
    <row r="56104" spans="4:4" s="198" customFormat="1" ht="15.75" customHeight="1">
      <c r="D56104" s="199"/>
    </row>
    <row r="56106" spans="4:4" s="198" customFormat="1" ht="15.75" customHeight="1">
      <c r="D56106" s="199"/>
    </row>
    <row r="56108" spans="4:4" s="198" customFormat="1" ht="15.75" customHeight="1">
      <c r="D56108" s="199"/>
    </row>
    <row r="56110" spans="4:4" s="198" customFormat="1" ht="15.75" customHeight="1">
      <c r="D56110" s="199"/>
    </row>
    <row r="56112" spans="4:4" s="198" customFormat="1" ht="15.75" customHeight="1">
      <c r="D56112" s="199"/>
    </row>
    <row r="56114" spans="4:4" s="198" customFormat="1" ht="15.75" customHeight="1">
      <c r="D56114" s="199"/>
    </row>
    <row r="56116" spans="4:4" s="198" customFormat="1" ht="15.75" customHeight="1">
      <c r="D56116" s="199"/>
    </row>
    <row r="56118" spans="4:4" s="198" customFormat="1" ht="15.75" customHeight="1">
      <c r="D56118" s="199"/>
    </row>
    <row r="56120" spans="4:4" s="198" customFormat="1" ht="15.75" customHeight="1">
      <c r="D56120" s="199"/>
    </row>
    <row r="56122" spans="4:4" s="198" customFormat="1" ht="15.75" customHeight="1">
      <c r="D56122" s="199"/>
    </row>
    <row r="56124" spans="4:4" s="198" customFormat="1" ht="15.75" customHeight="1">
      <c r="D56124" s="199"/>
    </row>
    <row r="56126" spans="4:4" s="198" customFormat="1" ht="15.75" customHeight="1">
      <c r="D56126" s="199"/>
    </row>
    <row r="56128" spans="4:4" s="198" customFormat="1" ht="15.75" customHeight="1">
      <c r="D56128" s="199"/>
    </row>
    <row r="56130" spans="4:4" s="198" customFormat="1" ht="15.75" customHeight="1">
      <c r="D56130" s="199"/>
    </row>
    <row r="56132" spans="4:4" s="198" customFormat="1" ht="15.75" customHeight="1">
      <c r="D56132" s="199"/>
    </row>
    <row r="56134" spans="4:4" s="198" customFormat="1" ht="15.75" customHeight="1">
      <c r="D56134" s="199"/>
    </row>
    <row r="56136" spans="4:4" s="198" customFormat="1" ht="15.75" customHeight="1">
      <c r="D56136" s="199"/>
    </row>
    <row r="56138" spans="4:4" s="198" customFormat="1" ht="15.75" customHeight="1">
      <c r="D56138" s="199"/>
    </row>
    <row r="56140" spans="4:4" s="198" customFormat="1" ht="15.75" customHeight="1">
      <c r="D56140" s="199"/>
    </row>
    <row r="56142" spans="4:4" s="198" customFormat="1" ht="15.75" customHeight="1">
      <c r="D56142" s="199"/>
    </row>
    <row r="56144" spans="4:4" s="198" customFormat="1" ht="15.75" customHeight="1">
      <c r="D56144" s="199"/>
    </row>
    <row r="56146" spans="4:4" s="198" customFormat="1" ht="15.75" customHeight="1">
      <c r="D56146" s="199"/>
    </row>
    <row r="56148" spans="4:4" s="198" customFormat="1" ht="15.75" customHeight="1">
      <c r="D56148" s="199"/>
    </row>
    <row r="56150" spans="4:4" s="198" customFormat="1" ht="15.75" customHeight="1">
      <c r="D56150" s="199"/>
    </row>
    <row r="56152" spans="4:4" s="198" customFormat="1" ht="15.75" customHeight="1">
      <c r="D56152" s="199"/>
    </row>
    <row r="56154" spans="4:4" s="198" customFormat="1" ht="15.75" customHeight="1">
      <c r="D56154" s="199"/>
    </row>
    <row r="56156" spans="4:4" s="198" customFormat="1" ht="15.75" customHeight="1">
      <c r="D56156" s="199"/>
    </row>
    <row r="56158" spans="4:4" s="198" customFormat="1" ht="15.75" customHeight="1">
      <c r="D56158" s="199"/>
    </row>
    <row r="56160" spans="4:4" s="198" customFormat="1" ht="15.75" customHeight="1">
      <c r="D56160" s="199"/>
    </row>
    <row r="56162" spans="4:4" s="198" customFormat="1" ht="15.75" customHeight="1">
      <c r="D56162" s="199"/>
    </row>
    <row r="56164" spans="4:4" s="198" customFormat="1" ht="15.75" customHeight="1">
      <c r="D56164" s="199"/>
    </row>
    <row r="56166" spans="4:4" s="198" customFormat="1" ht="15.75" customHeight="1">
      <c r="D56166" s="199"/>
    </row>
    <row r="56168" spans="4:4" s="198" customFormat="1" ht="15.75" customHeight="1">
      <c r="D56168" s="199"/>
    </row>
    <row r="56170" spans="4:4" s="198" customFormat="1" ht="15.75" customHeight="1">
      <c r="D56170" s="199"/>
    </row>
    <row r="56172" spans="4:4" s="198" customFormat="1" ht="15.75" customHeight="1">
      <c r="D56172" s="199"/>
    </row>
    <row r="56174" spans="4:4" s="198" customFormat="1" ht="15.75" customHeight="1">
      <c r="D56174" s="199"/>
    </row>
    <row r="56176" spans="4:4" s="198" customFormat="1" ht="15.75" customHeight="1">
      <c r="D56176" s="199"/>
    </row>
    <row r="56178" spans="4:4" s="198" customFormat="1" ht="15.75" customHeight="1">
      <c r="D56178" s="199"/>
    </row>
    <row r="56180" spans="4:4" s="198" customFormat="1" ht="15.75" customHeight="1">
      <c r="D56180" s="199"/>
    </row>
    <row r="56182" spans="4:4" s="198" customFormat="1" ht="15.75" customHeight="1">
      <c r="D56182" s="199"/>
    </row>
    <row r="56184" spans="4:4" s="198" customFormat="1" ht="15.75" customHeight="1">
      <c r="D56184" s="199"/>
    </row>
    <row r="56186" spans="4:4" s="198" customFormat="1" ht="15.75" customHeight="1">
      <c r="D56186" s="199"/>
    </row>
    <row r="56188" spans="4:4" s="198" customFormat="1" ht="15.75" customHeight="1">
      <c r="D56188" s="199"/>
    </row>
    <row r="56190" spans="4:4" s="198" customFormat="1" ht="15.75" customHeight="1">
      <c r="D56190" s="199"/>
    </row>
    <row r="56192" spans="4:4" s="198" customFormat="1" ht="15.75" customHeight="1">
      <c r="D56192" s="199"/>
    </row>
    <row r="56194" spans="4:4" s="198" customFormat="1" ht="15.75" customHeight="1">
      <c r="D56194" s="199"/>
    </row>
    <row r="56196" spans="4:4" s="198" customFormat="1" ht="15.75" customHeight="1">
      <c r="D56196" s="199"/>
    </row>
    <row r="56198" spans="4:4" s="198" customFormat="1" ht="15.75" customHeight="1">
      <c r="D56198" s="199"/>
    </row>
    <row r="56200" spans="4:4" s="198" customFormat="1" ht="15.75" customHeight="1">
      <c r="D56200" s="199"/>
    </row>
    <row r="56202" spans="4:4" s="198" customFormat="1" ht="15.75" customHeight="1">
      <c r="D56202" s="199"/>
    </row>
    <row r="56204" spans="4:4" s="198" customFormat="1" ht="15.75" customHeight="1">
      <c r="D56204" s="199"/>
    </row>
    <row r="56206" spans="4:4" s="198" customFormat="1" ht="15.75" customHeight="1">
      <c r="D56206" s="199"/>
    </row>
    <row r="56208" spans="4:4" s="198" customFormat="1" ht="15.75" customHeight="1">
      <c r="D56208" s="199"/>
    </row>
    <row r="56210" spans="4:4" s="198" customFormat="1" ht="15.75" customHeight="1">
      <c r="D56210" s="199"/>
    </row>
    <row r="56212" spans="4:4" s="198" customFormat="1" ht="15.75" customHeight="1">
      <c r="D56212" s="199"/>
    </row>
    <row r="56214" spans="4:4" s="198" customFormat="1" ht="15.75" customHeight="1">
      <c r="D56214" s="199"/>
    </row>
    <row r="56216" spans="4:4" s="198" customFormat="1" ht="15.75" customHeight="1">
      <c r="D56216" s="199"/>
    </row>
    <row r="56218" spans="4:4" s="198" customFormat="1" ht="15.75" customHeight="1">
      <c r="D56218" s="199"/>
    </row>
    <row r="56220" spans="4:4" s="198" customFormat="1" ht="15.75" customHeight="1">
      <c r="D56220" s="199"/>
    </row>
    <row r="56222" spans="4:4" s="198" customFormat="1" ht="15.75" customHeight="1">
      <c r="D56222" s="199"/>
    </row>
    <row r="56224" spans="4:4" s="198" customFormat="1" ht="15.75" customHeight="1">
      <c r="D56224" s="199"/>
    </row>
    <row r="56226" spans="4:4" s="198" customFormat="1" ht="15.75" customHeight="1">
      <c r="D56226" s="199"/>
    </row>
    <row r="56228" spans="4:4" s="198" customFormat="1" ht="15.75" customHeight="1">
      <c r="D56228" s="199"/>
    </row>
    <row r="56230" spans="4:4" s="198" customFormat="1" ht="15.75" customHeight="1">
      <c r="D56230" s="199"/>
    </row>
    <row r="56232" spans="4:4" s="198" customFormat="1" ht="15.75" customHeight="1">
      <c r="D56232" s="199"/>
    </row>
    <row r="56234" spans="4:4" s="198" customFormat="1" ht="15.75" customHeight="1">
      <c r="D56234" s="199"/>
    </row>
    <row r="56236" spans="4:4" s="198" customFormat="1" ht="15.75" customHeight="1">
      <c r="D56236" s="199"/>
    </row>
    <row r="56238" spans="4:4" s="198" customFormat="1" ht="15.75" customHeight="1">
      <c r="D56238" s="199"/>
    </row>
    <row r="56240" spans="4:4" s="198" customFormat="1" ht="15.75" customHeight="1">
      <c r="D56240" s="199"/>
    </row>
    <row r="56242" spans="4:4" s="198" customFormat="1" ht="15.75" customHeight="1">
      <c r="D56242" s="199"/>
    </row>
    <row r="56244" spans="4:4" s="198" customFormat="1" ht="15.75" customHeight="1">
      <c r="D56244" s="199"/>
    </row>
    <row r="56246" spans="4:4" s="198" customFormat="1" ht="15.75" customHeight="1">
      <c r="D56246" s="199"/>
    </row>
    <row r="56248" spans="4:4" s="198" customFormat="1" ht="15.75" customHeight="1">
      <c r="D56248" s="199"/>
    </row>
    <row r="56250" spans="4:4" s="198" customFormat="1" ht="15.75" customHeight="1">
      <c r="D56250" s="199"/>
    </row>
    <row r="56252" spans="4:4" s="198" customFormat="1" ht="15.75" customHeight="1">
      <c r="D56252" s="199"/>
    </row>
    <row r="56254" spans="4:4" s="198" customFormat="1" ht="15.75" customHeight="1">
      <c r="D56254" s="199"/>
    </row>
    <row r="56256" spans="4:4" s="198" customFormat="1" ht="15.75" customHeight="1">
      <c r="D56256" s="199"/>
    </row>
    <row r="56258" spans="4:4" s="198" customFormat="1" ht="15.75" customHeight="1">
      <c r="D56258" s="199"/>
    </row>
    <row r="56260" spans="4:4" s="198" customFormat="1" ht="15.75" customHeight="1">
      <c r="D56260" s="199"/>
    </row>
    <row r="56262" spans="4:4" s="198" customFormat="1" ht="15.75" customHeight="1">
      <c r="D56262" s="199"/>
    </row>
    <row r="56264" spans="4:4" s="198" customFormat="1" ht="15.75" customHeight="1">
      <c r="D56264" s="199"/>
    </row>
    <row r="56266" spans="4:4" s="198" customFormat="1" ht="15.75" customHeight="1">
      <c r="D56266" s="199"/>
    </row>
    <row r="56268" spans="4:4" s="198" customFormat="1" ht="15.75" customHeight="1">
      <c r="D56268" s="199"/>
    </row>
    <row r="56270" spans="4:4" s="198" customFormat="1" ht="15.75" customHeight="1">
      <c r="D56270" s="199"/>
    </row>
    <row r="56272" spans="4:4" s="198" customFormat="1" ht="15.75" customHeight="1">
      <c r="D56272" s="199"/>
    </row>
    <row r="56274" spans="4:4" s="198" customFormat="1" ht="15.75" customHeight="1">
      <c r="D56274" s="199"/>
    </row>
    <row r="56276" spans="4:4" s="198" customFormat="1" ht="15.75" customHeight="1">
      <c r="D56276" s="199"/>
    </row>
    <row r="56278" spans="4:4" s="198" customFormat="1" ht="15.75" customHeight="1">
      <c r="D56278" s="199"/>
    </row>
    <row r="56280" spans="4:4" s="198" customFormat="1" ht="15.75" customHeight="1">
      <c r="D56280" s="199"/>
    </row>
    <row r="56282" spans="4:4" s="198" customFormat="1" ht="15.75" customHeight="1">
      <c r="D56282" s="199"/>
    </row>
    <row r="56284" spans="4:4" s="198" customFormat="1" ht="15.75" customHeight="1">
      <c r="D56284" s="199"/>
    </row>
    <row r="56286" spans="4:4" s="198" customFormat="1" ht="15.75" customHeight="1">
      <c r="D56286" s="199"/>
    </row>
    <row r="56288" spans="4:4" s="198" customFormat="1" ht="15.75" customHeight="1">
      <c r="D56288" s="199"/>
    </row>
    <row r="56290" spans="4:4" s="198" customFormat="1" ht="15.75" customHeight="1">
      <c r="D56290" s="199"/>
    </row>
    <row r="56292" spans="4:4" s="198" customFormat="1" ht="15.75" customHeight="1">
      <c r="D56292" s="199"/>
    </row>
    <row r="56294" spans="4:4" s="198" customFormat="1" ht="15.75" customHeight="1">
      <c r="D56294" s="199"/>
    </row>
    <row r="56296" spans="4:4" s="198" customFormat="1" ht="15.75" customHeight="1">
      <c r="D56296" s="199"/>
    </row>
    <row r="56298" spans="4:4" s="198" customFormat="1" ht="15.75" customHeight="1">
      <c r="D56298" s="199"/>
    </row>
    <row r="56300" spans="4:4" s="198" customFormat="1" ht="15.75" customHeight="1">
      <c r="D56300" s="199"/>
    </row>
    <row r="56302" spans="4:4" s="198" customFormat="1" ht="15.75" customHeight="1">
      <c r="D56302" s="199"/>
    </row>
    <row r="56304" spans="4:4" s="198" customFormat="1" ht="15.75" customHeight="1">
      <c r="D56304" s="199"/>
    </row>
    <row r="56306" spans="4:4" s="198" customFormat="1" ht="15.75" customHeight="1">
      <c r="D56306" s="199"/>
    </row>
    <row r="56308" spans="4:4" s="198" customFormat="1" ht="15.75" customHeight="1">
      <c r="D56308" s="199"/>
    </row>
    <row r="56310" spans="4:4" s="198" customFormat="1" ht="15.75" customHeight="1">
      <c r="D56310" s="199"/>
    </row>
    <row r="56312" spans="4:4" s="198" customFormat="1" ht="15.75" customHeight="1">
      <c r="D56312" s="199"/>
    </row>
    <row r="56314" spans="4:4" s="198" customFormat="1" ht="15.75" customHeight="1">
      <c r="D56314" s="199"/>
    </row>
    <row r="56316" spans="4:4" s="198" customFormat="1" ht="15.75" customHeight="1">
      <c r="D56316" s="199"/>
    </row>
    <row r="56318" spans="4:4" s="198" customFormat="1" ht="15.75" customHeight="1">
      <c r="D56318" s="199"/>
    </row>
    <row r="56320" spans="4:4" s="198" customFormat="1" ht="15.75" customHeight="1">
      <c r="D56320" s="199"/>
    </row>
    <row r="56322" spans="4:4" s="198" customFormat="1" ht="15.75" customHeight="1">
      <c r="D56322" s="199"/>
    </row>
    <row r="56324" spans="4:4" s="198" customFormat="1" ht="15.75" customHeight="1">
      <c r="D56324" s="199"/>
    </row>
    <row r="56326" spans="4:4" s="198" customFormat="1" ht="15.75" customHeight="1">
      <c r="D56326" s="199"/>
    </row>
    <row r="56328" spans="4:4" s="198" customFormat="1" ht="15.75" customHeight="1">
      <c r="D56328" s="199"/>
    </row>
    <row r="56330" spans="4:4" s="198" customFormat="1" ht="15.75" customHeight="1">
      <c r="D56330" s="199"/>
    </row>
    <row r="56332" spans="4:4" s="198" customFormat="1" ht="15.75" customHeight="1">
      <c r="D56332" s="199"/>
    </row>
    <row r="56334" spans="4:4" s="198" customFormat="1" ht="15.75" customHeight="1">
      <c r="D56334" s="199"/>
    </row>
    <row r="56336" spans="4:4" s="198" customFormat="1" ht="15.75" customHeight="1">
      <c r="D56336" s="199"/>
    </row>
    <row r="56338" spans="4:4" s="198" customFormat="1" ht="15.75" customHeight="1">
      <c r="D56338" s="199"/>
    </row>
    <row r="56340" spans="4:4" s="198" customFormat="1" ht="15.75" customHeight="1">
      <c r="D56340" s="199"/>
    </row>
    <row r="56342" spans="4:4" s="198" customFormat="1" ht="15.75" customHeight="1">
      <c r="D56342" s="199"/>
    </row>
    <row r="56344" spans="4:4" s="198" customFormat="1" ht="15.75" customHeight="1">
      <c r="D56344" s="199"/>
    </row>
    <row r="56346" spans="4:4" s="198" customFormat="1" ht="15.75" customHeight="1">
      <c r="D56346" s="199"/>
    </row>
    <row r="56348" spans="4:4" s="198" customFormat="1" ht="15.75" customHeight="1">
      <c r="D56348" s="199"/>
    </row>
    <row r="56350" spans="4:4" s="198" customFormat="1" ht="15.75" customHeight="1">
      <c r="D56350" s="199"/>
    </row>
    <row r="56352" spans="4:4" s="198" customFormat="1" ht="15.75" customHeight="1">
      <c r="D56352" s="199"/>
    </row>
    <row r="56354" spans="4:4" s="198" customFormat="1" ht="15.75" customHeight="1">
      <c r="D56354" s="199"/>
    </row>
    <row r="56356" spans="4:4" s="198" customFormat="1" ht="15.75" customHeight="1">
      <c r="D56356" s="199"/>
    </row>
    <row r="56358" spans="4:4" s="198" customFormat="1" ht="15.75" customHeight="1">
      <c r="D56358" s="199"/>
    </row>
    <row r="56360" spans="4:4" s="198" customFormat="1" ht="15.75" customHeight="1">
      <c r="D56360" s="199"/>
    </row>
    <row r="56362" spans="4:4" s="198" customFormat="1" ht="15.75" customHeight="1">
      <c r="D56362" s="199"/>
    </row>
    <row r="56364" spans="4:4" s="198" customFormat="1" ht="15.75" customHeight="1">
      <c r="D56364" s="199"/>
    </row>
    <row r="56366" spans="4:4" s="198" customFormat="1" ht="15.75" customHeight="1">
      <c r="D56366" s="199"/>
    </row>
    <row r="56368" spans="4:4" s="198" customFormat="1" ht="15.75" customHeight="1">
      <c r="D56368" s="199"/>
    </row>
    <row r="56370" spans="4:4" s="198" customFormat="1" ht="15.75" customHeight="1">
      <c r="D56370" s="199"/>
    </row>
    <row r="56372" spans="4:4" s="198" customFormat="1" ht="15.75" customHeight="1">
      <c r="D56372" s="199"/>
    </row>
    <row r="56374" spans="4:4" s="198" customFormat="1" ht="15.75" customHeight="1">
      <c r="D56374" s="199"/>
    </row>
    <row r="56376" spans="4:4" s="198" customFormat="1" ht="15.75" customHeight="1">
      <c r="D56376" s="199"/>
    </row>
    <row r="56378" spans="4:4" s="198" customFormat="1" ht="15.75" customHeight="1">
      <c r="D56378" s="199"/>
    </row>
    <row r="56380" spans="4:4" s="198" customFormat="1" ht="15.75" customHeight="1">
      <c r="D56380" s="199"/>
    </row>
    <row r="56382" spans="4:4" s="198" customFormat="1" ht="15.75" customHeight="1">
      <c r="D56382" s="199"/>
    </row>
    <row r="56384" spans="4:4" s="198" customFormat="1" ht="15.75" customHeight="1">
      <c r="D56384" s="199"/>
    </row>
    <row r="56386" spans="4:4" s="198" customFormat="1" ht="15.75" customHeight="1">
      <c r="D56386" s="199"/>
    </row>
    <row r="56388" spans="4:4" s="198" customFormat="1" ht="15.75" customHeight="1">
      <c r="D56388" s="199"/>
    </row>
    <row r="56390" spans="4:4" s="198" customFormat="1" ht="15.75" customHeight="1">
      <c r="D56390" s="199"/>
    </row>
    <row r="56392" spans="4:4" s="198" customFormat="1" ht="15.75" customHeight="1">
      <c r="D56392" s="199"/>
    </row>
    <row r="56394" spans="4:4" s="198" customFormat="1" ht="15.75" customHeight="1">
      <c r="D56394" s="199"/>
    </row>
    <row r="56396" spans="4:4" s="198" customFormat="1" ht="15.75" customHeight="1">
      <c r="D56396" s="199"/>
    </row>
    <row r="56398" spans="4:4" s="198" customFormat="1" ht="15.75" customHeight="1">
      <c r="D56398" s="199"/>
    </row>
    <row r="56400" spans="4:4" s="198" customFormat="1" ht="15.75" customHeight="1">
      <c r="D56400" s="199"/>
    </row>
    <row r="56402" spans="4:4" s="198" customFormat="1" ht="15.75" customHeight="1">
      <c r="D56402" s="199"/>
    </row>
    <row r="56404" spans="4:4" s="198" customFormat="1" ht="15.75" customHeight="1">
      <c r="D56404" s="199"/>
    </row>
    <row r="56406" spans="4:4" s="198" customFormat="1" ht="15.75" customHeight="1">
      <c r="D56406" s="199"/>
    </row>
    <row r="56408" spans="4:4" s="198" customFormat="1" ht="15.75" customHeight="1">
      <c r="D56408" s="199"/>
    </row>
    <row r="56410" spans="4:4" s="198" customFormat="1" ht="15.75" customHeight="1">
      <c r="D56410" s="199"/>
    </row>
    <row r="56412" spans="4:4" s="198" customFormat="1" ht="15.75" customHeight="1">
      <c r="D56412" s="199"/>
    </row>
    <row r="56414" spans="4:4" s="198" customFormat="1" ht="15.75" customHeight="1">
      <c r="D56414" s="199"/>
    </row>
    <row r="56416" spans="4:4" s="198" customFormat="1" ht="15.75" customHeight="1">
      <c r="D56416" s="199"/>
    </row>
    <row r="56418" spans="4:4" s="198" customFormat="1" ht="15.75" customHeight="1">
      <c r="D56418" s="199"/>
    </row>
    <row r="56420" spans="4:4" s="198" customFormat="1" ht="15.75" customHeight="1">
      <c r="D56420" s="199"/>
    </row>
    <row r="56422" spans="4:4" s="198" customFormat="1" ht="15.75" customHeight="1">
      <c r="D56422" s="199"/>
    </row>
    <row r="56424" spans="4:4" s="198" customFormat="1" ht="15.75" customHeight="1">
      <c r="D56424" s="199"/>
    </row>
    <row r="56426" spans="4:4" s="198" customFormat="1" ht="15.75" customHeight="1">
      <c r="D56426" s="199"/>
    </row>
    <row r="56428" spans="4:4" s="198" customFormat="1" ht="15.75" customHeight="1">
      <c r="D56428" s="199"/>
    </row>
    <row r="56430" spans="4:4" s="198" customFormat="1" ht="15.75" customHeight="1">
      <c r="D56430" s="199"/>
    </row>
    <row r="56432" spans="4:4" s="198" customFormat="1" ht="15.75" customHeight="1">
      <c r="D56432" s="199"/>
    </row>
    <row r="56434" spans="4:4" s="198" customFormat="1" ht="15.75" customHeight="1">
      <c r="D56434" s="199"/>
    </row>
    <row r="56436" spans="4:4" s="198" customFormat="1" ht="15.75" customHeight="1">
      <c r="D56436" s="199"/>
    </row>
    <row r="56438" spans="4:4" s="198" customFormat="1" ht="15.75" customHeight="1">
      <c r="D56438" s="199"/>
    </row>
    <row r="56440" spans="4:4" s="198" customFormat="1" ht="15.75" customHeight="1">
      <c r="D56440" s="199"/>
    </row>
    <row r="56442" spans="4:4" s="198" customFormat="1" ht="15.75" customHeight="1">
      <c r="D56442" s="199"/>
    </row>
    <row r="56444" spans="4:4" s="198" customFormat="1" ht="15.75" customHeight="1">
      <c r="D56444" s="199"/>
    </row>
    <row r="56446" spans="4:4" s="198" customFormat="1" ht="15.75" customHeight="1">
      <c r="D56446" s="199"/>
    </row>
    <row r="56448" spans="4:4" s="198" customFormat="1" ht="15.75" customHeight="1">
      <c r="D56448" s="199"/>
    </row>
    <row r="56450" spans="4:4" s="198" customFormat="1" ht="15.75" customHeight="1">
      <c r="D56450" s="199"/>
    </row>
    <row r="56452" spans="4:4" s="198" customFormat="1" ht="15.75" customHeight="1">
      <c r="D56452" s="199"/>
    </row>
    <row r="56454" spans="4:4" s="198" customFormat="1" ht="15.75" customHeight="1">
      <c r="D56454" s="199"/>
    </row>
    <row r="56456" spans="4:4" s="198" customFormat="1" ht="15.75" customHeight="1">
      <c r="D56456" s="199"/>
    </row>
    <row r="56458" spans="4:4" s="198" customFormat="1" ht="15.75" customHeight="1">
      <c r="D56458" s="199"/>
    </row>
    <row r="56460" spans="4:4" s="198" customFormat="1" ht="15.75" customHeight="1">
      <c r="D56460" s="199"/>
    </row>
    <row r="56462" spans="4:4" s="198" customFormat="1" ht="15.75" customHeight="1">
      <c r="D56462" s="199"/>
    </row>
    <row r="56464" spans="4:4" s="198" customFormat="1" ht="15.75" customHeight="1">
      <c r="D56464" s="199"/>
    </row>
    <row r="56466" spans="4:4" s="198" customFormat="1" ht="15.75" customHeight="1">
      <c r="D56466" s="199"/>
    </row>
    <row r="56468" spans="4:4" s="198" customFormat="1" ht="15.75" customHeight="1">
      <c r="D56468" s="199"/>
    </row>
    <row r="56470" spans="4:4" s="198" customFormat="1" ht="15.75" customHeight="1">
      <c r="D56470" s="199"/>
    </row>
    <row r="56472" spans="4:4" s="198" customFormat="1" ht="15.75" customHeight="1">
      <c r="D56472" s="199"/>
    </row>
    <row r="56474" spans="4:4" s="198" customFormat="1" ht="15.75" customHeight="1">
      <c r="D56474" s="199"/>
    </row>
    <row r="56476" spans="4:4" s="198" customFormat="1" ht="15.75" customHeight="1">
      <c r="D56476" s="199"/>
    </row>
    <row r="56478" spans="4:4" s="198" customFormat="1" ht="15.75" customHeight="1">
      <c r="D56478" s="199"/>
    </row>
    <row r="56480" spans="4:4" s="198" customFormat="1" ht="15.75" customHeight="1">
      <c r="D56480" s="199"/>
    </row>
    <row r="56482" spans="4:4" s="198" customFormat="1" ht="15.75" customHeight="1">
      <c r="D56482" s="199"/>
    </row>
    <row r="56484" spans="4:4" s="198" customFormat="1" ht="15.75" customHeight="1">
      <c r="D56484" s="199"/>
    </row>
    <row r="56486" spans="4:4" s="198" customFormat="1" ht="15.75" customHeight="1">
      <c r="D56486" s="199"/>
    </row>
    <row r="56488" spans="4:4" s="198" customFormat="1" ht="15.75" customHeight="1">
      <c r="D56488" s="199"/>
    </row>
    <row r="56490" spans="4:4" s="198" customFormat="1" ht="15.75" customHeight="1">
      <c r="D56490" s="199"/>
    </row>
    <row r="56492" spans="4:4" s="198" customFormat="1" ht="15.75" customHeight="1">
      <c r="D56492" s="199"/>
    </row>
    <row r="56494" spans="4:4" s="198" customFormat="1" ht="15.75" customHeight="1">
      <c r="D56494" s="199"/>
    </row>
    <row r="56496" spans="4:4" s="198" customFormat="1" ht="15.75" customHeight="1">
      <c r="D56496" s="199"/>
    </row>
    <row r="56498" spans="4:4" s="198" customFormat="1" ht="15.75" customHeight="1">
      <c r="D56498" s="199"/>
    </row>
    <row r="56500" spans="4:4" s="198" customFormat="1" ht="15.75" customHeight="1">
      <c r="D56500" s="199"/>
    </row>
    <row r="56502" spans="4:4" s="198" customFormat="1" ht="15.75" customHeight="1">
      <c r="D56502" s="199"/>
    </row>
    <row r="56504" spans="4:4" s="198" customFormat="1" ht="15.75" customHeight="1">
      <c r="D56504" s="199"/>
    </row>
    <row r="56506" spans="4:4" s="198" customFormat="1" ht="15.75" customHeight="1">
      <c r="D56506" s="199"/>
    </row>
    <row r="56508" spans="4:4" s="198" customFormat="1" ht="15.75" customHeight="1">
      <c r="D56508" s="199"/>
    </row>
    <row r="56510" spans="4:4" s="198" customFormat="1" ht="15.75" customHeight="1">
      <c r="D56510" s="199"/>
    </row>
    <row r="56512" spans="4:4" s="198" customFormat="1" ht="15.75" customHeight="1">
      <c r="D56512" s="199"/>
    </row>
    <row r="56514" spans="4:4" s="198" customFormat="1" ht="15.75" customHeight="1">
      <c r="D56514" s="199"/>
    </row>
    <row r="56516" spans="4:4" s="198" customFormat="1" ht="15.75" customHeight="1">
      <c r="D56516" s="199"/>
    </row>
    <row r="56518" spans="4:4" s="198" customFormat="1" ht="15.75" customHeight="1">
      <c r="D56518" s="199"/>
    </row>
    <row r="56520" spans="4:4" s="198" customFormat="1" ht="15.75" customHeight="1">
      <c r="D56520" s="199"/>
    </row>
    <row r="56522" spans="4:4" s="198" customFormat="1" ht="15.75" customHeight="1">
      <c r="D56522" s="199"/>
    </row>
    <row r="56524" spans="4:4" s="198" customFormat="1" ht="15.75" customHeight="1">
      <c r="D56524" s="199"/>
    </row>
    <row r="56526" spans="4:4" s="198" customFormat="1" ht="15.75" customHeight="1">
      <c r="D56526" s="199"/>
    </row>
    <row r="56528" spans="4:4" s="198" customFormat="1" ht="15.75" customHeight="1">
      <c r="D56528" s="199"/>
    </row>
    <row r="56530" spans="4:4" s="198" customFormat="1" ht="15.75" customHeight="1">
      <c r="D56530" s="199"/>
    </row>
    <row r="56532" spans="4:4" s="198" customFormat="1" ht="15.75" customHeight="1">
      <c r="D56532" s="199"/>
    </row>
    <row r="56534" spans="4:4" s="198" customFormat="1" ht="15.75" customHeight="1">
      <c r="D56534" s="199"/>
    </row>
    <row r="56536" spans="4:4" s="198" customFormat="1" ht="15.75" customHeight="1">
      <c r="D56536" s="199"/>
    </row>
    <row r="56538" spans="4:4" s="198" customFormat="1" ht="15.75" customHeight="1">
      <c r="D56538" s="199"/>
    </row>
    <row r="56540" spans="4:4" s="198" customFormat="1" ht="15.75" customHeight="1">
      <c r="D56540" s="199"/>
    </row>
    <row r="56542" spans="4:4" s="198" customFormat="1" ht="15.75" customHeight="1">
      <c r="D56542" s="199"/>
    </row>
    <row r="56544" spans="4:4" s="198" customFormat="1" ht="15.75" customHeight="1">
      <c r="D56544" s="199"/>
    </row>
    <row r="56546" spans="4:4" s="198" customFormat="1" ht="15.75" customHeight="1">
      <c r="D56546" s="199"/>
    </row>
    <row r="56548" spans="4:4" s="198" customFormat="1" ht="15.75" customHeight="1">
      <c r="D56548" s="199"/>
    </row>
    <row r="56550" spans="4:4" s="198" customFormat="1" ht="15.75" customHeight="1">
      <c r="D56550" s="199"/>
    </row>
    <row r="56552" spans="4:4" s="198" customFormat="1" ht="15.75" customHeight="1">
      <c r="D56552" s="199"/>
    </row>
    <row r="56554" spans="4:4" s="198" customFormat="1" ht="15.75" customHeight="1">
      <c r="D56554" s="199"/>
    </row>
    <row r="56556" spans="4:4" s="198" customFormat="1" ht="15.75" customHeight="1">
      <c r="D56556" s="199"/>
    </row>
    <row r="56558" spans="4:4" s="198" customFormat="1" ht="15.75" customHeight="1">
      <c r="D56558" s="199"/>
    </row>
    <row r="56560" spans="4:4" s="198" customFormat="1" ht="15.75" customHeight="1">
      <c r="D56560" s="199"/>
    </row>
    <row r="56562" spans="4:4" s="198" customFormat="1" ht="15.75" customHeight="1">
      <c r="D56562" s="199"/>
    </row>
    <row r="56564" spans="4:4" s="198" customFormat="1" ht="15.75" customHeight="1">
      <c r="D56564" s="199"/>
    </row>
    <row r="56566" spans="4:4" s="198" customFormat="1" ht="15.75" customHeight="1">
      <c r="D56566" s="199"/>
    </row>
    <row r="56568" spans="4:4" s="198" customFormat="1" ht="15.75" customHeight="1">
      <c r="D56568" s="199"/>
    </row>
    <row r="56570" spans="4:4" s="198" customFormat="1" ht="15.75" customHeight="1">
      <c r="D56570" s="199"/>
    </row>
    <row r="56572" spans="4:4" s="198" customFormat="1" ht="15.75" customHeight="1">
      <c r="D56572" s="199"/>
    </row>
    <row r="56574" spans="4:4" s="198" customFormat="1" ht="15.75" customHeight="1">
      <c r="D56574" s="199"/>
    </row>
    <row r="56576" spans="4:4" s="198" customFormat="1" ht="15.75" customHeight="1">
      <c r="D56576" s="199"/>
    </row>
    <row r="56578" spans="4:4" s="198" customFormat="1" ht="15.75" customHeight="1">
      <c r="D56578" s="199"/>
    </row>
    <row r="56580" spans="4:4" s="198" customFormat="1" ht="15.75" customHeight="1">
      <c r="D56580" s="199"/>
    </row>
    <row r="56582" spans="4:4" s="198" customFormat="1" ht="15.75" customHeight="1">
      <c r="D56582" s="199"/>
    </row>
    <row r="56584" spans="4:4" s="198" customFormat="1" ht="15.75" customHeight="1">
      <c r="D56584" s="199"/>
    </row>
    <row r="56586" spans="4:4" s="198" customFormat="1" ht="15.75" customHeight="1">
      <c r="D56586" s="199"/>
    </row>
    <row r="56588" spans="4:4" s="198" customFormat="1" ht="15.75" customHeight="1">
      <c r="D56588" s="199"/>
    </row>
    <row r="56590" spans="4:4" s="198" customFormat="1" ht="15.75" customHeight="1">
      <c r="D56590" s="199"/>
    </row>
    <row r="56592" spans="4:4" s="198" customFormat="1" ht="15.75" customHeight="1">
      <c r="D56592" s="199"/>
    </row>
    <row r="56594" spans="4:4" s="198" customFormat="1" ht="15.75" customHeight="1">
      <c r="D56594" s="199"/>
    </row>
    <row r="56596" spans="4:4" s="198" customFormat="1" ht="15.75" customHeight="1">
      <c r="D56596" s="199"/>
    </row>
    <row r="56598" spans="4:4" s="198" customFormat="1" ht="15.75" customHeight="1">
      <c r="D56598" s="199"/>
    </row>
    <row r="56600" spans="4:4" s="198" customFormat="1" ht="15.75" customHeight="1">
      <c r="D56600" s="199"/>
    </row>
    <row r="56602" spans="4:4" s="198" customFormat="1" ht="15.75" customHeight="1">
      <c r="D56602" s="199"/>
    </row>
    <row r="56604" spans="4:4" s="198" customFormat="1" ht="15.75" customHeight="1">
      <c r="D56604" s="199"/>
    </row>
    <row r="56606" spans="4:4" s="198" customFormat="1" ht="15.75" customHeight="1">
      <c r="D56606" s="199"/>
    </row>
    <row r="56608" spans="4:4" s="198" customFormat="1" ht="15.75" customHeight="1">
      <c r="D56608" s="199"/>
    </row>
    <row r="56610" spans="4:4" s="198" customFormat="1" ht="15.75" customHeight="1">
      <c r="D56610" s="199"/>
    </row>
    <row r="56612" spans="4:4" s="198" customFormat="1" ht="15.75" customHeight="1">
      <c r="D56612" s="199"/>
    </row>
    <row r="56614" spans="4:4" s="198" customFormat="1" ht="15.75" customHeight="1">
      <c r="D56614" s="199"/>
    </row>
    <row r="56616" spans="4:4" s="198" customFormat="1" ht="15.75" customHeight="1">
      <c r="D56616" s="199"/>
    </row>
    <row r="56618" spans="4:4" s="198" customFormat="1" ht="15.75" customHeight="1">
      <c r="D56618" s="199"/>
    </row>
    <row r="56620" spans="4:4" s="198" customFormat="1" ht="15.75" customHeight="1">
      <c r="D56620" s="199"/>
    </row>
    <row r="56622" spans="4:4" s="198" customFormat="1" ht="15.75" customHeight="1">
      <c r="D56622" s="199"/>
    </row>
    <row r="56624" spans="4:4" s="198" customFormat="1" ht="15.75" customHeight="1">
      <c r="D56624" s="199"/>
    </row>
    <row r="56626" spans="4:4" s="198" customFormat="1" ht="15.75" customHeight="1">
      <c r="D56626" s="199"/>
    </row>
    <row r="56628" spans="4:4" s="198" customFormat="1" ht="15.75" customHeight="1">
      <c r="D56628" s="199"/>
    </row>
    <row r="56630" spans="4:4" s="198" customFormat="1" ht="15.75" customHeight="1">
      <c r="D56630" s="199"/>
    </row>
    <row r="56632" spans="4:4" s="198" customFormat="1" ht="15.75" customHeight="1">
      <c r="D56632" s="199"/>
    </row>
    <row r="56634" spans="4:4" s="198" customFormat="1" ht="15.75" customHeight="1">
      <c r="D56634" s="199"/>
    </row>
    <row r="56636" spans="4:4" s="198" customFormat="1" ht="15.75" customHeight="1">
      <c r="D56636" s="199"/>
    </row>
    <row r="56638" spans="4:4" s="198" customFormat="1" ht="15.75" customHeight="1">
      <c r="D56638" s="199"/>
    </row>
    <row r="56640" spans="4:4" s="198" customFormat="1" ht="15.75" customHeight="1">
      <c r="D56640" s="199"/>
    </row>
    <row r="56642" spans="4:4" s="198" customFormat="1" ht="15.75" customHeight="1">
      <c r="D56642" s="199"/>
    </row>
    <row r="56644" spans="4:4" s="198" customFormat="1" ht="15.75" customHeight="1">
      <c r="D56644" s="199"/>
    </row>
    <row r="56646" spans="4:4" s="198" customFormat="1" ht="15.75" customHeight="1">
      <c r="D56646" s="199"/>
    </row>
    <row r="56648" spans="4:4" s="198" customFormat="1" ht="15.75" customHeight="1">
      <c r="D56648" s="199"/>
    </row>
    <row r="56650" spans="4:4" s="198" customFormat="1" ht="15.75" customHeight="1">
      <c r="D56650" s="199"/>
    </row>
    <row r="56652" spans="4:4" s="198" customFormat="1" ht="15.75" customHeight="1">
      <c r="D56652" s="199"/>
    </row>
    <row r="56654" spans="4:4" s="198" customFormat="1" ht="15.75" customHeight="1">
      <c r="D56654" s="199"/>
    </row>
    <row r="56656" spans="4:4" s="198" customFormat="1" ht="15.75" customHeight="1">
      <c r="D56656" s="199"/>
    </row>
    <row r="56658" spans="4:4" s="198" customFormat="1" ht="15.75" customHeight="1">
      <c r="D56658" s="199"/>
    </row>
    <row r="56660" spans="4:4" s="198" customFormat="1" ht="15.75" customHeight="1">
      <c r="D56660" s="199"/>
    </row>
    <row r="56662" spans="4:4" s="198" customFormat="1" ht="15.75" customHeight="1">
      <c r="D56662" s="199"/>
    </row>
    <row r="56664" spans="4:4" s="198" customFormat="1" ht="15.75" customHeight="1">
      <c r="D56664" s="199"/>
    </row>
    <row r="56666" spans="4:4" s="198" customFormat="1" ht="15.75" customHeight="1">
      <c r="D56666" s="199"/>
    </row>
    <row r="56668" spans="4:4" s="198" customFormat="1" ht="15.75" customHeight="1">
      <c r="D56668" s="199"/>
    </row>
    <row r="56670" spans="4:4" s="198" customFormat="1" ht="15.75" customHeight="1">
      <c r="D56670" s="199"/>
    </row>
    <row r="56672" spans="4:4" s="198" customFormat="1" ht="15.75" customHeight="1">
      <c r="D56672" s="199"/>
    </row>
    <row r="56674" spans="4:4" s="198" customFormat="1" ht="15.75" customHeight="1">
      <c r="D56674" s="199"/>
    </row>
    <row r="56676" spans="4:4" s="198" customFormat="1" ht="15.75" customHeight="1">
      <c r="D56676" s="199"/>
    </row>
    <row r="56678" spans="4:4" s="198" customFormat="1" ht="15.75" customHeight="1">
      <c r="D56678" s="199"/>
    </row>
    <row r="56680" spans="4:4" s="198" customFormat="1" ht="15.75" customHeight="1">
      <c r="D56680" s="199"/>
    </row>
    <row r="56682" spans="4:4" s="198" customFormat="1" ht="15.75" customHeight="1">
      <c r="D56682" s="199"/>
    </row>
    <row r="56684" spans="4:4" s="198" customFormat="1" ht="15.75" customHeight="1">
      <c r="D56684" s="199"/>
    </row>
    <row r="56686" spans="4:4" s="198" customFormat="1" ht="15.75" customHeight="1">
      <c r="D56686" s="199"/>
    </row>
    <row r="56688" spans="4:4" s="198" customFormat="1" ht="15.75" customHeight="1">
      <c r="D56688" s="199"/>
    </row>
    <row r="56690" spans="4:4" s="198" customFormat="1" ht="15.75" customHeight="1">
      <c r="D56690" s="199"/>
    </row>
    <row r="56692" spans="4:4" s="198" customFormat="1" ht="15.75" customHeight="1">
      <c r="D56692" s="199"/>
    </row>
    <row r="56694" spans="4:4" s="198" customFormat="1" ht="15.75" customHeight="1">
      <c r="D56694" s="199"/>
    </row>
    <row r="56696" spans="4:4" s="198" customFormat="1" ht="15.75" customHeight="1">
      <c r="D56696" s="199"/>
    </row>
    <row r="56698" spans="4:4" s="198" customFormat="1" ht="15.75" customHeight="1">
      <c r="D56698" s="199"/>
    </row>
    <row r="56700" spans="4:4" s="198" customFormat="1" ht="15.75" customHeight="1">
      <c r="D56700" s="199"/>
    </row>
    <row r="56702" spans="4:4" s="198" customFormat="1" ht="15.75" customHeight="1">
      <c r="D56702" s="199"/>
    </row>
    <row r="56704" spans="4:4" s="198" customFormat="1" ht="15.75" customHeight="1">
      <c r="D56704" s="199"/>
    </row>
    <row r="56706" spans="4:4" s="198" customFormat="1" ht="15.75" customHeight="1">
      <c r="D56706" s="199"/>
    </row>
    <row r="56708" spans="4:4" s="198" customFormat="1" ht="15.75" customHeight="1">
      <c r="D56708" s="199"/>
    </row>
    <row r="56710" spans="4:4" s="198" customFormat="1" ht="15.75" customHeight="1">
      <c r="D56710" s="199"/>
    </row>
    <row r="56712" spans="4:4" s="198" customFormat="1" ht="15.75" customHeight="1">
      <c r="D56712" s="199"/>
    </row>
    <row r="56714" spans="4:4" s="198" customFormat="1" ht="15.75" customHeight="1">
      <c r="D56714" s="199"/>
    </row>
    <row r="56716" spans="4:4" s="198" customFormat="1" ht="15.75" customHeight="1">
      <c r="D56716" s="199"/>
    </row>
    <row r="56718" spans="4:4" s="198" customFormat="1" ht="15.75" customHeight="1">
      <c r="D56718" s="199"/>
    </row>
    <row r="56720" spans="4:4" s="198" customFormat="1" ht="15.75" customHeight="1">
      <c r="D56720" s="199"/>
    </row>
    <row r="56722" spans="4:4" s="198" customFormat="1" ht="15.75" customHeight="1">
      <c r="D56722" s="199"/>
    </row>
    <row r="56724" spans="4:4" s="198" customFormat="1" ht="15.75" customHeight="1">
      <c r="D56724" s="199"/>
    </row>
    <row r="56726" spans="4:4" s="198" customFormat="1" ht="15.75" customHeight="1">
      <c r="D56726" s="199"/>
    </row>
    <row r="56728" spans="4:4" s="198" customFormat="1" ht="15.75" customHeight="1">
      <c r="D56728" s="199"/>
    </row>
    <row r="56730" spans="4:4" s="198" customFormat="1" ht="15.75" customHeight="1">
      <c r="D56730" s="199"/>
    </row>
    <row r="56732" spans="4:4" s="198" customFormat="1" ht="15.75" customHeight="1">
      <c r="D56732" s="199"/>
    </row>
    <row r="56734" spans="4:4" s="198" customFormat="1" ht="15.75" customHeight="1">
      <c r="D56734" s="199"/>
    </row>
    <row r="56736" spans="4:4" s="198" customFormat="1" ht="15.75" customHeight="1">
      <c r="D56736" s="199"/>
    </row>
    <row r="56738" spans="4:4" s="198" customFormat="1" ht="15.75" customHeight="1">
      <c r="D56738" s="199"/>
    </row>
    <row r="56740" spans="4:4" s="198" customFormat="1" ht="15.75" customHeight="1">
      <c r="D56740" s="199"/>
    </row>
    <row r="56742" spans="4:4" s="198" customFormat="1" ht="15.75" customHeight="1">
      <c r="D56742" s="199"/>
    </row>
    <row r="56744" spans="4:4" s="198" customFormat="1" ht="15.75" customHeight="1">
      <c r="D56744" s="199"/>
    </row>
    <row r="56746" spans="4:4" s="198" customFormat="1" ht="15.75" customHeight="1">
      <c r="D56746" s="199"/>
    </row>
    <row r="56748" spans="4:4" s="198" customFormat="1" ht="15.75" customHeight="1">
      <c r="D56748" s="199"/>
    </row>
    <row r="56750" spans="4:4" s="198" customFormat="1" ht="15.75" customHeight="1">
      <c r="D56750" s="199"/>
    </row>
    <row r="56752" spans="4:4" s="198" customFormat="1" ht="15.75" customHeight="1">
      <c r="D56752" s="199"/>
    </row>
    <row r="56754" spans="4:4" s="198" customFormat="1" ht="15.75" customHeight="1">
      <c r="D56754" s="199"/>
    </row>
    <row r="56756" spans="4:4" s="198" customFormat="1" ht="15.75" customHeight="1">
      <c r="D56756" s="199"/>
    </row>
    <row r="56758" spans="4:4" s="198" customFormat="1" ht="15.75" customHeight="1">
      <c r="D56758" s="199"/>
    </row>
    <row r="56760" spans="4:4" s="198" customFormat="1" ht="15.75" customHeight="1">
      <c r="D56760" s="199"/>
    </row>
    <row r="56762" spans="4:4" s="198" customFormat="1" ht="15.75" customHeight="1">
      <c r="D56762" s="199"/>
    </row>
    <row r="56764" spans="4:4" s="198" customFormat="1" ht="15.75" customHeight="1">
      <c r="D56764" s="199"/>
    </row>
    <row r="56766" spans="4:4" s="198" customFormat="1" ht="15.75" customHeight="1">
      <c r="D56766" s="199"/>
    </row>
    <row r="56768" spans="4:4" s="198" customFormat="1" ht="15.75" customHeight="1">
      <c r="D56768" s="199"/>
    </row>
    <row r="56770" spans="4:4" s="198" customFormat="1" ht="15.75" customHeight="1">
      <c r="D56770" s="199"/>
    </row>
    <row r="56772" spans="4:4" s="198" customFormat="1" ht="15.75" customHeight="1">
      <c r="D56772" s="199"/>
    </row>
    <row r="56774" spans="4:4" s="198" customFormat="1" ht="15.75" customHeight="1">
      <c r="D56774" s="199"/>
    </row>
    <row r="56776" spans="4:4" s="198" customFormat="1" ht="15.75" customHeight="1">
      <c r="D56776" s="199"/>
    </row>
    <row r="56778" spans="4:4" s="198" customFormat="1" ht="15.75" customHeight="1">
      <c r="D56778" s="199"/>
    </row>
    <row r="56780" spans="4:4" s="198" customFormat="1" ht="15.75" customHeight="1">
      <c r="D56780" s="199"/>
    </row>
    <row r="56782" spans="4:4" s="198" customFormat="1" ht="15.75" customHeight="1">
      <c r="D56782" s="199"/>
    </row>
    <row r="56784" spans="4:4" s="198" customFormat="1" ht="15.75" customHeight="1">
      <c r="D56784" s="199"/>
    </row>
    <row r="56786" spans="4:4" s="198" customFormat="1" ht="15.75" customHeight="1">
      <c r="D56786" s="199"/>
    </row>
    <row r="56788" spans="4:4" s="198" customFormat="1" ht="15.75" customHeight="1">
      <c r="D56788" s="199"/>
    </row>
    <row r="56790" spans="4:4" s="198" customFormat="1" ht="15.75" customHeight="1">
      <c r="D56790" s="199"/>
    </row>
    <row r="56792" spans="4:4" s="198" customFormat="1" ht="15.75" customHeight="1">
      <c r="D56792" s="199"/>
    </row>
    <row r="56794" spans="4:4" s="198" customFormat="1" ht="15.75" customHeight="1">
      <c r="D56794" s="199"/>
    </row>
    <row r="56796" spans="4:4" s="198" customFormat="1" ht="15.75" customHeight="1">
      <c r="D56796" s="199"/>
    </row>
    <row r="56798" spans="4:4" s="198" customFormat="1" ht="15.75" customHeight="1">
      <c r="D56798" s="199"/>
    </row>
    <row r="56800" spans="4:4" s="198" customFormat="1" ht="15.75" customHeight="1">
      <c r="D56800" s="199"/>
    </row>
    <row r="56802" spans="4:4" s="198" customFormat="1" ht="15.75" customHeight="1">
      <c r="D56802" s="199"/>
    </row>
    <row r="56804" spans="4:4" s="198" customFormat="1" ht="15.75" customHeight="1">
      <c r="D56804" s="199"/>
    </row>
    <row r="56806" spans="4:4" s="198" customFormat="1" ht="15.75" customHeight="1">
      <c r="D56806" s="199"/>
    </row>
    <row r="56808" spans="4:4" s="198" customFormat="1" ht="15.75" customHeight="1">
      <c r="D56808" s="199"/>
    </row>
    <row r="56810" spans="4:4" s="198" customFormat="1" ht="15.75" customHeight="1">
      <c r="D56810" s="199"/>
    </row>
    <row r="56812" spans="4:4" s="198" customFormat="1" ht="15.75" customHeight="1">
      <c r="D56812" s="199"/>
    </row>
    <row r="56814" spans="4:4" s="198" customFormat="1" ht="15.75" customHeight="1">
      <c r="D56814" s="199"/>
    </row>
    <row r="56816" spans="4:4" s="198" customFormat="1" ht="15.75" customHeight="1">
      <c r="D56816" s="199"/>
    </row>
    <row r="56818" spans="4:4" s="198" customFormat="1" ht="15.75" customHeight="1">
      <c r="D56818" s="199"/>
    </row>
    <row r="56820" spans="4:4" s="198" customFormat="1" ht="15.75" customHeight="1">
      <c r="D56820" s="199"/>
    </row>
    <row r="56822" spans="4:4" s="198" customFormat="1" ht="15.75" customHeight="1">
      <c r="D56822" s="199"/>
    </row>
    <row r="56824" spans="4:4" s="198" customFormat="1" ht="15.75" customHeight="1">
      <c r="D56824" s="199"/>
    </row>
    <row r="56826" spans="4:4" s="198" customFormat="1" ht="15.75" customHeight="1">
      <c r="D56826" s="199"/>
    </row>
    <row r="56828" spans="4:4" s="198" customFormat="1" ht="15.75" customHeight="1">
      <c r="D56828" s="199"/>
    </row>
    <row r="56830" spans="4:4" s="198" customFormat="1" ht="15.75" customHeight="1">
      <c r="D56830" s="199"/>
    </row>
    <row r="56832" spans="4:4" s="198" customFormat="1" ht="15.75" customHeight="1">
      <c r="D56832" s="199"/>
    </row>
    <row r="56834" spans="4:4" s="198" customFormat="1" ht="15.75" customHeight="1">
      <c r="D56834" s="199"/>
    </row>
    <row r="56836" spans="4:4" s="198" customFormat="1" ht="15.75" customHeight="1">
      <c r="D56836" s="199"/>
    </row>
    <row r="56838" spans="4:4" s="198" customFormat="1" ht="15.75" customHeight="1">
      <c r="D56838" s="199"/>
    </row>
    <row r="56840" spans="4:4" s="198" customFormat="1" ht="15.75" customHeight="1">
      <c r="D56840" s="199"/>
    </row>
    <row r="56842" spans="4:4" s="198" customFormat="1" ht="15.75" customHeight="1">
      <c r="D56842" s="199"/>
    </row>
    <row r="56844" spans="4:4" s="198" customFormat="1" ht="15.75" customHeight="1">
      <c r="D56844" s="199"/>
    </row>
    <row r="56846" spans="4:4" s="198" customFormat="1" ht="15.75" customHeight="1">
      <c r="D56846" s="199"/>
    </row>
    <row r="56848" spans="4:4" s="198" customFormat="1" ht="15.75" customHeight="1">
      <c r="D56848" s="199"/>
    </row>
    <row r="56850" spans="4:4" s="198" customFormat="1" ht="15.75" customHeight="1">
      <c r="D56850" s="199"/>
    </row>
    <row r="56852" spans="4:4" s="198" customFormat="1" ht="15.75" customHeight="1">
      <c r="D56852" s="199"/>
    </row>
    <row r="56854" spans="4:4" s="198" customFormat="1" ht="15.75" customHeight="1">
      <c r="D56854" s="199"/>
    </row>
    <row r="56856" spans="4:4" s="198" customFormat="1" ht="15.75" customHeight="1">
      <c r="D56856" s="199"/>
    </row>
    <row r="56858" spans="4:4" s="198" customFormat="1" ht="15.75" customHeight="1">
      <c r="D56858" s="199"/>
    </row>
    <row r="56860" spans="4:4" s="198" customFormat="1" ht="15.75" customHeight="1">
      <c r="D56860" s="199"/>
    </row>
    <row r="56862" spans="4:4" s="198" customFormat="1" ht="15.75" customHeight="1">
      <c r="D56862" s="199"/>
    </row>
    <row r="56864" spans="4:4" s="198" customFormat="1" ht="15.75" customHeight="1">
      <c r="D56864" s="199"/>
    </row>
    <row r="56866" spans="4:4" s="198" customFormat="1" ht="15.75" customHeight="1">
      <c r="D56866" s="199"/>
    </row>
    <row r="56868" spans="4:4" s="198" customFormat="1" ht="15.75" customHeight="1">
      <c r="D56868" s="199"/>
    </row>
    <row r="56870" spans="4:4" s="198" customFormat="1" ht="15.75" customHeight="1">
      <c r="D56870" s="199"/>
    </row>
    <row r="56872" spans="4:4" s="198" customFormat="1" ht="15.75" customHeight="1">
      <c r="D56872" s="199"/>
    </row>
    <row r="56874" spans="4:4" s="198" customFormat="1" ht="15.75" customHeight="1">
      <c r="D56874" s="199"/>
    </row>
    <row r="56876" spans="4:4" s="198" customFormat="1" ht="15.75" customHeight="1">
      <c r="D56876" s="199"/>
    </row>
    <row r="56878" spans="4:4" s="198" customFormat="1" ht="15.75" customHeight="1">
      <c r="D56878" s="199"/>
    </row>
    <row r="56880" spans="4:4" s="198" customFormat="1" ht="15.75" customHeight="1">
      <c r="D56880" s="199"/>
    </row>
    <row r="56882" spans="4:4" s="198" customFormat="1" ht="15.75" customHeight="1">
      <c r="D56882" s="199"/>
    </row>
    <row r="56884" spans="4:4" s="198" customFormat="1" ht="15.75" customHeight="1">
      <c r="D56884" s="199"/>
    </row>
    <row r="56886" spans="4:4" s="198" customFormat="1" ht="15.75" customHeight="1">
      <c r="D56886" s="199"/>
    </row>
    <row r="56888" spans="4:4" s="198" customFormat="1" ht="15.75" customHeight="1">
      <c r="D56888" s="199"/>
    </row>
    <row r="56890" spans="4:4" s="198" customFormat="1" ht="15.75" customHeight="1">
      <c r="D56890" s="199"/>
    </row>
    <row r="56892" spans="4:4" s="198" customFormat="1" ht="15.75" customHeight="1">
      <c r="D56892" s="199"/>
    </row>
    <row r="56894" spans="4:4" s="198" customFormat="1" ht="15.75" customHeight="1">
      <c r="D56894" s="199"/>
    </row>
    <row r="56896" spans="4:4" s="198" customFormat="1" ht="15.75" customHeight="1">
      <c r="D56896" s="199"/>
    </row>
    <row r="56898" spans="4:4" s="198" customFormat="1" ht="15.75" customHeight="1">
      <c r="D56898" s="199"/>
    </row>
    <row r="56900" spans="4:4" s="198" customFormat="1" ht="15.75" customHeight="1">
      <c r="D56900" s="199"/>
    </row>
    <row r="56902" spans="4:4" s="198" customFormat="1" ht="15.75" customHeight="1">
      <c r="D56902" s="199"/>
    </row>
    <row r="56904" spans="4:4" s="198" customFormat="1" ht="15.75" customHeight="1">
      <c r="D56904" s="199"/>
    </row>
    <row r="56906" spans="4:4" s="198" customFormat="1" ht="15.75" customHeight="1">
      <c r="D56906" s="199"/>
    </row>
    <row r="56908" spans="4:4" s="198" customFormat="1" ht="15.75" customHeight="1">
      <c r="D56908" s="199"/>
    </row>
    <row r="56910" spans="4:4" s="198" customFormat="1" ht="15.75" customHeight="1">
      <c r="D56910" s="199"/>
    </row>
    <row r="56912" spans="4:4" s="198" customFormat="1" ht="15.75" customHeight="1">
      <c r="D56912" s="199"/>
    </row>
    <row r="56914" spans="4:4" s="198" customFormat="1" ht="15.75" customHeight="1">
      <c r="D56914" s="199"/>
    </row>
    <row r="56916" spans="4:4" s="198" customFormat="1" ht="15.75" customHeight="1">
      <c r="D56916" s="199"/>
    </row>
    <row r="56918" spans="4:4" s="198" customFormat="1" ht="15.75" customHeight="1">
      <c r="D56918" s="199"/>
    </row>
    <row r="56920" spans="4:4" s="198" customFormat="1" ht="15.75" customHeight="1">
      <c r="D56920" s="199"/>
    </row>
    <row r="56922" spans="4:4" s="198" customFormat="1" ht="15.75" customHeight="1">
      <c r="D56922" s="199"/>
    </row>
    <row r="56924" spans="4:4" s="198" customFormat="1" ht="15.75" customHeight="1">
      <c r="D56924" s="199"/>
    </row>
    <row r="56926" spans="4:4" s="198" customFormat="1" ht="15.75" customHeight="1">
      <c r="D56926" s="199"/>
    </row>
    <row r="56928" spans="4:4" s="198" customFormat="1" ht="15.75" customHeight="1">
      <c r="D56928" s="199"/>
    </row>
    <row r="56930" spans="4:4" s="198" customFormat="1" ht="15.75" customHeight="1">
      <c r="D56930" s="199"/>
    </row>
    <row r="56932" spans="4:4" s="198" customFormat="1" ht="15.75" customHeight="1">
      <c r="D56932" s="199"/>
    </row>
    <row r="56934" spans="4:4" s="198" customFormat="1" ht="15.75" customHeight="1">
      <c r="D56934" s="199"/>
    </row>
    <row r="56936" spans="4:4" s="198" customFormat="1" ht="15.75" customHeight="1">
      <c r="D56936" s="199"/>
    </row>
    <row r="56938" spans="4:4" s="198" customFormat="1" ht="15.75" customHeight="1">
      <c r="D56938" s="199"/>
    </row>
    <row r="56940" spans="4:4" s="198" customFormat="1" ht="15.75" customHeight="1">
      <c r="D56940" s="199"/>
    </row>
    <row r="56942" spans="4:4" s="198" customFormat="1" ht="15.75" customHeight="1">
      <c r="D56942" s="199"/>
    </row>
    <row r="56944" spans="4:4" s="198" customFormat="1" ht="15.75" customHeight="1">
      <c r="D56944" s="199"/>
    </row>
    <row r="56946" spans="4:4" s="198" customFormat="1" ht="15.75" customHeight="1">
      <c r="D56946" s="199"/>
    </row>
    <row r="56948" spans="4:4" s="198" customFormat="1" ht="15.75" customHeight="1">
      <c r="D56948" s="199"/>
    </row>
    <row r="56950" spans="4:4" s="198" customFormat="1" ht="15.75" customHeight="1">
      <c r="D56950" s="199"/>
    </row>
    <row r="56952" spans="4:4" s="198" customFormat="1" ht="15.75" customHeight="1">
      <c r="D56952" s="199"/>
    </row>
    <row r="56954" spans="4:4" s="198" customFormat="1" ht="15.75" customHeight="1">
      <c r="D56954" s="199"/>
    </row>
    <row r="56956" spans="4:4" s="198" customFormat="1" ht="15.75" customHeight="1">
      <c r="D56956" s="199"/>
    </row>
    <row r="56958" spans="4:4" s="198" customFormat="1" ht="15.75" customHeight="1">
      <c r="D56958" s="199"/>
    </row>
    <row r="56960" spans="4:4" s="198" customFormat="1" ht="15.75" customHeight="1">
      <c r="D56960" s="199"/>
    </row>
    <row r="56962" spans="4:4" s="198" customFormat="1" ht="15.75" customHeight="1">
      <c r="D56962" s="199"/>
    </row>
    <row r="56964" spans="4:4" s="198" customFormat="1" ht="15.75" customHeight="1">
      <c r="D56964" s="199"/>
    </row>
    <row r="56966" spans="4:4" s="198" customFormat="1" ht="15.75" customHeight="1">
      <c r="D56966" s="199"/>
    </row>
    <row r="56968" spans="4:4" s="198" customFormat="1" ht="15.75" customHeight="1">
      <c r="D56968" s="199"/>
    </row>
    <row r="56970" spans="4:4" s="198" customFormat="1" ht="15.75" customHeight="1">
      <c r="D56970" s="199"/>
    </row>
    <row r="56972" spans="4:4" s="198" customFormat="1" ht="15.75" customHeight="1">
      <c r="D56972" s="199"/>
    </row>
    <row r="56974" spans="4:4" s="198" customFormat="1" ht="15.75" customHeight="1">
      <c r="D56974" s="199"/>
    </row>
    <row r="56976" spans="4:4" s="198" customFormat="1" ht="15.75" customHeight="1">
      <c r="D56976" s="199"/>
    </row>
    <row r="56978" spans="4:4" s="198" customFormat="1" ht="15.75" customHeight="1">
      <c r="D56978" s="199"/>
    </row>
    <row r="56980" spans="4:4" s="198" customFormat="1" ht="15.75" customHeight="1">
      <c r="D56980" s="199"/>
    </row>
    <row r="56982" spans="4:4" s="198" customFormat="1" ht="15.75" customHeight="1">
      <c r="D56982" s="199"/>
    </row>
    <row r="56984" spans="4:4" s="198" customFormat="1" ht="15.75" customHeight="1">
      <c r="D56984" s="199"/>
    </row>
    <row r="56986" spans="4:4" s="198" customFormat="1" ht="15.75" customHeight="1">
      <c r="D56986" s="199"/>
    </row>
    <row r="56988" spans="4:4" s="198" customFormat="1" ht="15.75" customHeight="1">
      <c r="D56988" s="199"/>
    </row>
    <row r="56990" spans="4:4" s="198" customFormat="1" ht="15.75" customHeight="1">
      <c r="D56990" s="199"/>
    </row>
    <row r="56992" spans="4:4" s="198" customFormat="1" ht="15.75" customHeight="1">
      <c r="D56992" s="199"/>
    </row>
    <row r="56994" spans="4:4" s="198" customFormat="1" ht="15.75" customHeight="1">
      <c r="D56994" s="199"/>
    </row>
    <row r="56996" spans="4:4" s="198" customFormat="1" ht="15.75" customHeight="1">
      <c r="D56996" s="199"/>
    </row>
    <row r="56998" spans="4:4" s="198" customFormat="1" ht="15.75" customHeight="1">
      <c r="D56998" s="199"/>
    </row>
    <row r="57000" spans="4:4" s="198" customFormat="1" ht="15.75" customHeight="1">
      <c r="D57000" s="199"/>
    </row>
    <row r="57002" spans="4:4" s="198" customFormat="1" ht="15.75" customHeight="1">
      <c r="D57002" s="199"/>
    </row>
    <row r="57004" spans="4:4" s="198" customFormat="1" ht="15.75" customHeight="1">
      <c r="D57004" s="199"/>
    </row>
    <row r="57006" spans="4:4" s="198" customFormat="1" ht="15.75" customHeight="1">
      <c r="D57006" s="199"/>
    </row>
    <row r="57008" spans="4:4" s="198" customFormat="1" ht="15.75" customHeight="1">
      <c r="D57008" s="199"/>
    </row>
    <row r="57010" spans="4:4" s="198" customFormat="1" ht="15.75" customHeight="1">
      <c r="D57010" s="199"/>
    </row>
    <row r="57012" spans="4:4" s="198" customFormat="1" ht="15.75" customHeight="1">
      <c r="D57012" s="199"/>
    </row>
    <row r="57014" spans="4:4" s="198" customFormat="1" ht="15.75" customHeight="1">
      <c r="D57014" s="199"/>
    </row>
    <row r="57016" spans="4:4" s="198" customFormat="1" ht="15.75" customHeight="1">
      <c r="D57016" s="199"/>
    </row>
    <row r="57018" spans="4:4" s="198" customFormat="1" ht="15.75" customHeight="1">
      <c r="D57018" s="199"/>
    </row>
    <row r="57020" spans="4:4" s="198" customFormat="1" ht="15.75" customHeight="1">
      <c r="D57020" s="199"/>
    </row>
    <row r="57022" spans="4:4" s="198" customFormat="1" ht="15.75" customHeight="1">
      <c r="D57022" s="199"/>
    </row>
    <row r="57024" spans="4:4" s="198" customFormat="1" ht="15.75" customHeight="1">
      <c r="D57024" s="199"/>
    </row>
    <row r="57026" spans="4:4" s="198" customFormat="1" ht="15.75" customHeight="1">
      <c r="D57026" s="199"/>
    </row>
    <row r="57028" spans="4:4" s="198" customFormat="1" ht="15.75" customHeight="1">
      <c r="D57028" s="199"/>
    </row>
    <row r="57030" spans="4:4" s="198" customFormat="1" ht="15.75" customHeight="1">
      <c r="D57030" s="199"/>
    </row>
    <row r="57032" spans="4:4" s="198" customFormat="1" ht="15.75" customHeight="1">
      <c r="D57032" s="199"/>
    </row>
    <row r="57034" spans="4:4" s="198" customFormat="1" ht="15.75" customHeight="1">
      <c r="D57034" s="199"/>
    </row>
    <row r="57036" spans="4:4" s="198" customFormat="1" ht="15.75" customHeight="1">
      <c r="D57036" s="199"/>
    </row>
    <row r="57038" spans="4:4" s="198" customFormat="1" ht="15.75" customHeight="1">
      <c r="D57038" s="199"/>
    </row>
    <row r="57040" spans="4:4" s="198" customFormat="1" ht="15.75" customHeight="1">
      <c r="D57040" s="199"/>
    </row>
    <row r="57042" spans="4:4" s="198" customFormat="1" ht="15.75" customHeight="1">
      <c r="D57042" s="199"/>
    </row>
    <row r="57044" spans="4:4" s="198" customFormat="1" ht="15.75" customHeight="1">
      <c r="D57044" s="199"/>
    </row>
    <row r="57046" spans="4:4" s="198" customFormat="1" ht="15.75" customHeight="1">
      <c r="D57046" s="199"/>
    </row>
    <row r="57048" spans="4:4" s="198" customFormat="1" ht="15.75" customHeight="1">
      <c r="D57048" s="199"/>
    </row>
    <row r="57050" spans="4:4" s="198" customFormat="1" ht="15.75" customHeight="1">
      <c r="D57050" s="199"/>
    </row>
    <row r="57052" spans="4:4" s="198" customFormat="1" ht="15.75" customHeight="1">
      <c r="D57052" s="199"/>
    </row>
    <row r="57054" spans="4:4" s="198" customFormat="1" ht="15.75" customHeight="1">
      <c r="D57054" s="199"/>
    </row>
    <row r="57056" spans="4:4" s="198" customFormat="1" ht="15.75" customHeight="1">
      <c r="D57056" s="199"/>
    </row>
    <row r="57058" spans="4:4" s="198" customFormat="1" ht="15.75" customHeight="1">
      <c r="D57058" s="199"/>
    </row>
    <row r="57060" spans="4:4" s="198" customFormat="1" ht="15.75" customHeight="1">
      <c r="D57060" s="199"/>
    </row>
    <row r="57062" spans="4:4" s="198" customFormat="1" ht="15.75" customHeight="1">
      <c r="D57062" s="199"/>
    </row>
    <row r="57064" spans="4:4" s="198" customFormat="1" ht="15.75" customHeight="1">
      <c r="D57064" s="199"/>
    </row>
    <row r="57066" spans="4:4" s="198" customFormat="1" ht="15.75" customHeight="1">
      <c r="D57066" s="199"/>
    </row>
    <row r="57068" spans="4:4" s="198" customFormat="1" ht="15.75" customHeight="1">
      <c r="D57068" s="199"/>
    </row>
    <row r="57070" spans="4:4" s="198" customFormat="1" ht="15.75" customHeight="1">
      <c r="D57070" s="199"/>
    </row>
    <row r="57072" spans="4:4" s="198" customFormat="1" ht="15.75" customHeight="1">
      <c r="D57072" s="199"/>
    </row>
    <row r="57074" spans="4:4" s="198" customFormat="1" ht="15.75" customHeight="1">
      <c r="D57074" s="199"/>
    </row>
    <row r="57076" spans="4:4" s="198" customFormat="1" ht="15.75" customHeight="1">
      <c r="D57076" s="199"/>
    </row>
    <row r="57078" spans="4:4" s="198" customFormat="1" ht="15.75" customHeight="1">
      <c r="D57078" s="199"/>
    </row>
    <row r="57080" spans="4:4" s="198" customFormat="1" ht="15.75" customHeight="1">
      <c r="D57080" s="199"/>
    </row>
    <row r="57082" spans="4:4" s="198" customFormat="1" ht="15.75" customHeight="1">
      <c r="D57082" s="199"/>
    </row>
    <row r="57084" spans="4:4" s="198" customFormat="1" ht="15.75" customHeight="1">
      <c r="D57084" s="199"/>
    </row>
    <row r="57086" spans="4:4" s="198" customFormat="1" ht="15.75" customHeight="1">
      <c r="D57086" s="199"/>
    </row>
    <row r="57088" spans="4:4" s="198" customFormat="1" ht="15.75" customHeight="1">
      <c r="D57088" s="199"/>
    </row>
    <row r="57090" spans="4:4" s="198" customFormat="1" ht="15.75" customHeight="1">
      <c r="D57090" s="199"/>
    </row>
    <row r="57092" spans="4:4" s="198" customFormat="1" ht="15.75" customHeight="1">
      <c r="D57092" s="199"/>
    </row>
    <row r="57094" spans="4:4" s="198" customFormat="1" ht="15.75" customHeight="1">
      <c r="D57094" s="199"/>
    </row>
    <row r="57096" spans="4:4" s="198" customFormat="1" ht="15.75" customHeight="1">
      <c r="D57096" s="199"/>
    </row>
    <row r="57098" spans="4:4" s="198" customFormat="1" ht="15.75" customHeight="1">
      <c r="D57098" s="199"/>
    </row>
    <row r="57100" spans="4:4" s="198" customFormat="1" ht="15.75" customHeight="1">
      <c r="D57100" s="199"/>
    </row>
    <row r="57102" spans="4:4" s="198" customFormat="1" ht="15.75" customHeight="1">
      <c r="D57102" s="199"/>
    </row>
    <row r="57104" spans="4:4" s="198" customFormat="1" ht="15.75" customHeight="1">
      <c r="D57104" s="199"/>
    </row>
    <row r="57106" spans="4:4" s="198" customFormat="1" ht="15.75" customHeight="1">
      <c r="D57106" s="199"/>
    </row>
    <row r="57108" spans="4:4" s="198" customFormat="1" ht="15.75" customHeight="1">
      <c r="D57108" s="199"/>
    </row>
    <row r="57110" spans="4:4" s="198" customFormat="1" ht="15.75" customHeight="1">
      <c r="D57110" s="199"/>
    </row>
    <row r="57112" spans="4:4" s="198" customFormat="1" ht="15.75" customHeight="1">
      <c r="D57112" s="199"/>
    </row>
    <row r="57114" spans="4:4" s="198" customFormat="1" ht="15.75" customHeight="1">
      <c r="D57114" s="199"/>
    </row>
    <row r="57116" spans="4:4" s="198" customFormat="1" ht="15.75" customHeight="1">
      <c r="D57116" s="199"/>
    </row>
    <row r="57118" spans="4:4" s="198" customFormat="1" ht="15.75" customHeight="1">
      <c r="D57118" s="199"/>
    </row>
    <row r="57120" spans="4:4" s="198" customFormat="1" ht="15.75" customHeight="1">
      <c r="D57120" s="199"/>
    </row>
    <row r="57122" spans="4:4" s="198" customFormat="1" ht="15.75" customHeight="1">
      <c r="D57122" s="199"/>
    </row>
    <row r="57124" spans="4:4" s="198" customFormat="1" ht="15.75" customHeight="1">
      <c r="D57124" s="199"/>
    </row>
    <row r="57126" spans="4:4" s="198" customFormat="1" ht="15.75" customHeight="1">
      <c r="D57126" s="199"/>
    </row>
    <row r="57128" spans="4:4" s="198" customFormat="1" ht="15.75" customHeight="1">
      <c r="D57128" s="199"/>
    </row>
    <row r="57130" spans="4:4" s="198" customFormat="1" ht="15.75" customHeight="1">
      <c r="D57130" s="199"/>
    </row>
    <row r="57132" spans="4:4" s="198" customFormat="1" ht="15.75" customHeight="1">
      <c r="D57132" s="199"/>
    </row>
    <row r="57134" spans="4:4" s="198" customFormat="1" ht="15.75" customHeight="1">
      <c r="D57134" s="199"/>
    </row>
    <row r="57136" spans="4:4" s="198" customFormat="1" ht="15.75" customHeight="1">
      <c r="D57136" s="199"/>
    </row>
    <row r="57138" spans="4:4" s="198" customFormat="1" ht="15.75" customHeight="1">
      <c r="D57138" s="199"/>
    </row>
    <row r="57140" spans="4:4" s="198" customFormat="1" ht="15.75" customHeight="1">
      <c r="D57140" s="199"/>
    </row>
    <row r="57142" spans="4:4" s="198" customFormat="1" ht="15.75" customHeight="1">
      <c r="D57142" s="199"/>
    </row>
    <row r="57144" spans="4:4" s="198" customFormat="1" ht="15.75" customHeight="1">
      <c r="D57144" s="199"/>
    </row>
    <row r="57146" spans="4:4" s="198" customFormat="1" ht="15.75" customHeight="1">
      <c r="D57146" s="199"/>
    </row>
    <row r="57148" spans="4:4" s="198" customFormat="1" ht="15.75" customHeight="1">
      <c r="D57148" s="199"/>
    </row>
    <row r="57150" spans="4:4" s="198" customFormat="1" ht="15.75" customHeight="1">
      <c r="D57150" s="199"/>
    </row>
    <row r="57152" spans="4:4" s="198" customFormat="1" ht="15.75" customHeight="1">
      <c r="D57152" s="199"/>
    </row>
    <row r="57154" spans="4:4" s="198" customFormat="1" ht="15.75" customHeight="1">
      <c r="D57154" s="199"/>
    </row>
    <row r="57156" spans="4:4" s="198" customFormat="1" ht="15.75" customHeight="1">
      <c r="D57156" s="199"/>
    </row>
    <row r="57158" spans="4:4" s="198" customFormat="1" ht="15.75" customHeight="1">
      <c r="D57158" s="199"/>
    </row>
    <row r="57160" spans="4:4" s="198" customFormat="1" ht="15.75" customHeight="1">
      <c r="D57160" s="199"/>
    </row>
    <row r="57162" spans="4:4" s="198" customFormat="1" ht="15.75" customHeight="1">
      <c r="D57162" s="199"/>
    </row>
    <row r="57164" spans="4:4" s="198" customFormat="1" ht="15.75" customHeight="1">
      <c r="D57164" s="199"/>
    </row>
    <row r="57166" spans="4:4" s="198" customFormat="1" ht="15.75" customHeight="1">
      <c r="D57166" s="199"/>
    </row>
    <row r="57168" spans="4:4" s="198" customFormat="1" ht="15.75" customHeight="1">
      <c r="D57168" s="199"/>
    </row>
    <row r="57170" spans="4:4" s="198" customFormat="1" ht="15.75" customHeight="1">
      <c r="D57170" s="199"/>
    </row>
    <row r="57172" spans="4:4" s="198" customFormat="1" ht="15.75" customHeight="1">
      <c r="D57172" s="199"/>
    </row>
    <row r="57174" spans="4:4" s="198" customFormat="1" ht="15.75" customHeight="1">
      <c r="D57174" s="199"/>
    </row>
    <row r="57176" spans="4:4" s="198" customFormat="1" ht="15.75" customHeight="1">
      <c r="D57176" s="199"/>
    </row>
    <row r="57178" spans="4:4" s="198" customFormat="1" ht="15.75" customHeight="1">
      <c r="D57178" s="199"/>
    </row>
    <row r="57180" spans="4:4" s="198" customFormat="1" ht="15.75" customHeight="1">
      <c r="D57180" s="199"/>
    </row>
    <row r="57182" spans="4:4" s="198" customFormat="1" ht="15.75" customHeight="1">
      <c r="D57182" s="199"/>
    </row>
    <row r="57184" spans="4:4" s="198" customFormat="1" ht="15.75" customHeight="1">
      <c r="D57184" s="199"/>
    </row>
    <row r="57186" spans="4:4" s="198" customFormat="1" ht="15.75" customHeight="1">
      <c r="D57186" s="199"/>
    </row>
    <row r="57188" spans="4:4" s="198" customFormat="1" ht="15.75" customHeight="1">
      <c r="D57188" s="199"/>
    </row>
    <row r="57190" spans="4:4" s="198" customFormat="1" ht="15.75" customHeight="1">
      <c r="D57190" s="199"/>
    </row>
    <row r="57192" spans="4:4" s="198" customFormat="1" ht="15.75" customHeight="1">
      <c r="D57192" s="199"/>
    </row>
    <row r="57194" spans="4:4" s="198" customFormat="1" ht="15.75" customHeight="1">
      <c r="D57194" s="199"/>
    </row>
    <row r="57196" spans="4:4" s="198" customFormat="1" ht="15.75" customHeight="1">
      <c r="D57196" s="199"/>
    </row>
    <row r="57198" spans="4:4" s="198" customFormat="1" ht="15.75" customHeight="1">
      <c r="D57198" s="199"/>
    </row>
    <row r="57200" spans="4:4" s="198" customFormat="1" ht="15.75" customHeight="1">
      <c r="D57200" s="199"/>
    </row>
    <row r="57202" spans="4:4" s="198" customFormat="1" ht="15.75" customHeight="1">
      <c r="D57202" s="199"/>
    </row>
    <row r="57204" spans="4:4" s="198" customFormat="1" ht="15.75" customHeight="1">
      <c r="D57204" s="199"/>
    </row>
    <row r="57206" spans="4:4" s="198" customFormat="1" ht="15.75" customHeight="1">
      <c r="D57206" s="199"/>
    </row>
    <row r="57208" spans="4:4" s="198" customFormat="1" ht="15.75" customHeight="1">
      <c r="D57208" s="199"/>
    </row>
    <row r="57210" spans="4:4" s="198" customFormat="1" ht="15.75" customHeight="1">
      <c r="D57210" s="199"/>
    </row>
    <row r="57212" spans="4:4" s="198" customFormat="1" ht="15.75" customHeight="1">
      <c r="D57212" s="199"/>
    </row>
    <row r="57214" spans="4:4" s="198" customFormat="1" ht="15.75" customHeight="1">
      <c r="D57214" s="199"/>
    </row>
    <row r="57216" spans="4:4" s="198" customFormat="1" ht="15.75" customHeight="1">
      <c r="D57216" s="199"/>
    </row>
    <row r="57218" spans="4:4" s="198" customFormat="1" ht="15.75" customHeight="1">
      <c r="D57218" s="199"/>
    </row>
    <row r="57220" spans="4:4" s="198" customFormat="1" ht="15.75" customHeight="1">
      <c r="D57220" s="199"/>
    </row>
    <row r="57222" spans="4:4" s="198" customFormat="1" ht="15.75" customHeight="1">
      <c r="D57222" s="199"/>
    </row>
    <row r="57224" spans="4:4" s="198" customFormat="1" ht="15.75" customHeight="1">
      <c r="D57224" s="199"/>
    </row>
    <row r="57226" spans="4:4" s="198" customFormat="1" ht="15.75" customHeight="1">
      <c r="D57226" s="199"/>
    </row>
    <row r="57228" spans="4:4" s="198" customFormat="1" ht="15.75" customHeight="1">
      <c r="D57228" s="199"/>
    </row>
    <row r="57230" spans="4:4" s="198" customFormat="1" ht="15.75" customHeight="1">
      <c r="D57230" s="199"/>
    </row>
    <row r="57232" spans="4:4" s="198" customFormat="1" ht="15.75" customHeight="1">
      <c r="D57232" s="199"/>
    </row>
    <row r="57234" spans="4:4" s="198" customFormat="1" ht="15.75" customHeight="1">
      <c r="D57234" s="199"/>
    </row>
    <row r="57236" spans="4:4" s="198" customFormat="1" ht="15.75" customHeight="1">
      <c r="D57236" s="199"/>
    </row>
    <row r="57238" spans="4:4" s="198" customFormat="1" ht="15.75" customHeight="1">
      <c r="D57238" s="199"/>
    </row>
    <row r="57240" spans="4:4" s="198" customFormat="1" ht="15.75" customHeight="1">
      <c r="D57240" s="199"/>
    </row>
    <row r="57242" spans="4:4" s="198" customFormat="1" ht="15.75" customHeight="1">
      <c r="D57242" s="199"/>
    </row>
    <row r="57244" spans="4:4" s="198" customFormat="1" ht="15.75" customHeight="1">
      <c r="D57244" s="199"/>
    </row>
    <row r="57246" spans="4:4" s="198" customFormat="1" ht="15.75" customHeight="1">
      <c r="D57246" s="199"/>
    </row>
    <row r="57248" spans="4:4" s="198" customFormat="1" ht="15.75" customHeight="1">
      <c r="D57248" s="199"/>
    </row>
    <row r="57250" spans="4:4" s="198" customFormat="1" ht="15.75" customHeight="1">
      <c r="D57250" s="199"/>
    </row>
    <row r="57252" spans="4:4" s="198" customFormat="1" ht="15.75" customHeight="1">
      <c r="D57252" s="199"/>
    </row>
    <row r="57254" spans="4:4" s="198" customFormat="1" ht="15.75" customHeight="1">
      <c r="D57254" s="199"/>
    </row>
    <row r="57256" spans="4:4" s="198" customFormat="1" ht="15.75" customHeight="1">
      <c r="D57256" s="199"/>
    </row>
    <row r="57258" spans="4:4" s="198" customFormat="1" ht="15.75" customHeight="1">
      <c r="D57258" s="199"/>
    </row>
    <row r="57260" spans="4:4" s="198" customFormat="1" ht="15.75" customHeight="1">
      <c r="D57260" s="199"/>
    </row>
    <row r="57262" spans="4:4" s="198" customFormat="1" ht="15.75" customHeight="1">
      <c r="D57262" s="199"/>
    </row>
    <row r="57264" spans="4:4" s="198" customFormat="1" ht="15.75" customHeight="1">
      <c r="D57264" s="199"/>
    </row>
    <row r="57266" spans="4:4" s="198" customFormat="1" ht="15.75" customHeight="1">
      <c r="D57266" s="199"/>
    </row>
    <row r="57268" spans="4:4" s="198" customFormat="1" ht="15.75" customHeight="1">
      <c r="D57268" s="199"/>
    </row>
    <row r="57270" spans="4:4" s="198" customFormat="1" ht="15.75" customHeight="1">
      <c r="D57270" s="199"/>
    </row>
    <row r="57272" spans="4:4" s="198" customFormat="1" ht="15.75" customHeight="1">
      <c r="D57272" s="199"/>
    </row>
    <row r="57274" spans="4:4" s="198" customFormat="1" ht="15.75" customHeight="1">
      <c r="D57274" s="199"/>
    </row>
    <row r="57276" spans="4:4" s="198" customFormat="1" ht="15.75" customHeight="1">
      <c r="D57276" s="199"/>
    </row>
    <row r="57278" spans="4:4" s="198" customFormat="1" ht="15.75" customHeight="1">
      <c r="D57278" s="199"/>
    </row>
    <row r="57280" spans="4:4" s="198" customFormat="1" ht="15.75" customHeight="1">
      <c r="D57280" s="199"/>
    </row>
    <row r="57282" spans="4:4" s="198" customFormat="1" ht="15.75" customHeight="1">
      <c r="D57282" s="199"/>
    </row>
    <row r="57284" spans="4:4" s="198" customFormat="1" ht="15.75" customHeight="1">
      <c r="D57284" s="199"/>
    </row>
    <row r="57286" spans="4:4" s="198" customFormat="1" ht="15.75" customHeight="1">
      <c r="D57286" s="199"/>
    </row>
    <row r="57288" spans="4:4" s="198" customFormat="1" ht="15.75" customHeight="1">
      <c r="D57288" s="199"/>
    </row>
    <row r="57290" spans="4:4" s="198" customFormat="1" ht="15.75" customHeight="1">
      <c r="D57290" s="199"/>
    </row>
    <row r="57292" spans="4:4" s="198" customFormat="1" ht="15.75" customHeight="1">
      <c r="D57292" s="199"/>
    </row>
    <row r="57294" spans="4:4" s="198" customFormat="1" ht="15.75" customHeight="1">
      <c r="D57294" s="199"/>
    </row>
    <row r="57296" spans="4:4" s="198" customFormat="1" ht="15.75" customHeight="1">
      <c r="D57296" s="199"/>
    </row>
    <row r="57298" spans="4:4" s="198" customFormat="1" ht="15.75" customHeight="1">
      <c r="D57298" s="199"/>
    </row>
    <row r="57300" spans="4:4" s="198" customFormat="1" ht="15.75" customHeight="1">
      <c r="D57300" s="199"/>
    </row>
    <row r="57302" spans="4:4" s="198" customFormat="1" ht="15.75" customHeight="1">
      <c r="D57302" s="199"/>
    </row>
    <row r="57304" spans="4:4" s="198" customFormat="1" ht="15.75" customHeight="1">
      <c r="D57304" s="199"/>
    </row>
    <row r="57306" spans="4:4" s="198" customFormat="1" ht="15.75" customHeight="1">
      <c r="D57306" s="199"/>
    </row>
    <row r="57308" spans="4:4" s="198" customFormat="1" ht="15.75" customHeight="1">
      <c r="D57308" s="199"/>
    </row>
    <row r="57310" spans="4:4" s="198" customFormat="1" ht="15.75" customHeight="1">
      <c r="D57310" s="199"/>
    </row>
    <row r="57312" spans="4:4" s="198" customFormat="1" ht="15.75" customHeight="1">
      <c r="D57312" s="199"/>
    </row>
    <row r="57314" spans="4:4" s="198" customFormat="1" ht="15.75" customHeight="1">
      <c r="D57314" s="199"/>
    </row>
    <row r="57316" spans="4:4" s="198" customFormat="1" ht="15.75" customHeight="1">
      <c r="D57316" s="199"/>
    </row>
    <row r="57318" spans="4:4" s="198" customFormat="1" ht="15.75" customHeight="1">
      <c r="D57318" s="199"/>
    </row>
    <row r="57320" spans="4:4" s="198" customFormat="1" ht="15.75" customHeight="1">
      <c r="D57320" s="199"/>
    </row>
    <row r="57322" spans="4:4" s="198" customFormat="1" ht="15.75" customHeight="1">
      <c r="D57322" s="199"/>
    </row>
    <row r="57324" spans="4:4" s="198" customFormat="1" ht="15.75" customHeight="1">
      <c r="D57324" s="199"/>
    </row>
    <row r="57326" spans="4:4" s="198" customFormat="1" ht="15.75" customHeight="1">
      <c r="D57326" s="199"/>
    </row>
    <row r="57328" spans="4:4" s="198" customFormat="1" ht="15.75" customHeight="1">
      <c r="D57328" s="199"/>
    </row>
    <row r="57330" spans="4:4" s="198" customFormat="1" ht="15.75" customHeight="1">
      <c r="D57330" s="199"/>
    </row>
    <row r="57332" spans="4:4" s="198" customFormat="1" ht="15.75" customHeight="1">
      <c r="D57332" s="199"/>
    </row>
    <row r="57334" spans="4:4" s="198" customFormat="1" ht="15.75" customHeight="1">
      <c r="D57334" s="199"/>
    </row>
    <row r="57336" spans="4:4" s="198" customFormat="1" ht="15.75" customHeight="1">
      <c r="D57336" s="199"/>
    </row>
    <row r="57338" spans="4:4" s="198" customFormat="1" ht="15.75" customHeight="1">
      <c r="D57338" s="199"/>
    </row>
    <row r="57340" spans="4:4" s="198" customFormat="1" ht="15.75" customHeight="1">
      <c r="D57340" s="199"/>
    </row>
    <row r="57342" spans="4:4" s="198" customFormat="1" ht="15.75" customHeight="1">
      <c r="D57342" s="199"/>
    </row>
    <row r="57344" spans="4:4" s="198" customFormat="1" ht="15.75" customHeight="1">
      <c r="D57344" s="199"/>
    </row>
    <row r="57346" spans="4:4" s="198" customFormat="1" ht="15.75" customHeight="1">
      <c r="D57346" s="199"/>
    </row>
    <row r="57348" spans="4:4" s="198" customFormat="1" ht="15.75" customHeight="1">
      <c r="D57348" s="199"/>
    </row>
    <row r="57350" spans="4:4" s="198" customFormat="1" ht="15.75" customHeight="1">
      <c r="D57350" s="199"/>
    </row>
    <row r="57352" spans="4:4" s="198" customFormat="1" ht="15.75" customHeight="1">
      <c r="D57352" s="199"/>
    </row>
    <row r="57354" spans="4:4" s="198" customFormat="1" ht="15.75" customHeight="1">
      <c r="D57354" s="199"/>
    </row>
    <row r="57356" spans="4:4" s="198" customFormat="1" ht="15.75" customHeight="1">
      <c r="D57356" s="199"/>
    </row>
    <row r="57358" spans="4:4" s="198" customFormat="1" ht="15.75" customHeight="1">
      <c r="D57358" s="199"/>
    </row>
    <row r="57360" spans="4:4" s="198" customFormat="1" ht="15.75" customHeight="1">
      <c r="D57360" s="199"/>
    </row>
    <row r="57362" spans="4:4" s="198" customFormat="1" ht="15.75" customHeight="1">
      <c r="D57362" s="199"/>
    </row>
    <row r="57364" spans="4:4" s="198" customFormat="1" ht="15.75" customHeight="1">
      <c r="D57364" s="199"/>
    </row>
    <row r="57366" spans="4:4" s="198" customFormat="1" ht="15.75" customHeight="1">
      <c r="D57366" s="199"/>
    </row>
    <row r="57368" spans="4:4" s="198" customFormat="1" ht="15.75" customHeight="1">
      <c r="D57368" s="199"/>
    </row>
    <row r="57370" spans="4:4" s="198" customFormat="1" ht="15.75" customHeight="1">
      <c r="D57370" s="199"/>
    </row>
    <row r="57372" spans="4:4" s="198" customFormat="1" ht="15.75" customHeight="1">
      <c r="D57372" s="199"/>
    </row>
    <row r="57374" spans="4:4" s="198" customFormat="1" ht="15.75" customHeight="1">
      <c r="D57374" s="199"/>
    </row>
    <row r="57376" spans="4:4" s="198" customFormat="1" ht="15.75" customHeight="1">
      <c r="D57376" s="199"/>
    </row>
    <row r="57378" spans="4:4" s="198" customFormat="1" ht="15.75" customHeight="1">
      <c r="D57378" s="199"/>
    </row>
    <row r="57380" spans="4:4" s="198" customFormat="1" ht="15.75" customHeight="1">
      <c r="D57380" s="199"/>
    </row>
    <row r="57382" spans="4:4" s="198" customFormat="1" ht="15.75" customHeight="1">
      <c r="D57382" s="199"/>
    </row>
    <row r="57384" spans="4:4" s="198" customFormat="1" ht="15.75" customHeight="1">
      <c r="D57384" s="199"/>
    </row>
    <row r="57386" spans="4:4" s="198" customFormat="1" ht="15.75" customHeight="1">
      <c r="D57386" s="199"/>
    </row>
    <row r="57388" spans="4:4" s="198" customFormat="1" ht="15.75" customHeight="1">
      <c r="D57388" s="199"/>
    </row>
    <row r="57390" spans="4:4" s="198" customFormat="1" ht="15.75" customHeight="1">
      <c r="D57390" s="199"/>
    </row>
    <row r="57392" spans="4:4" s="198" customFormat="1" ht="15.75" customHeight="1">
      <c r="D57392" s="199"/>
    </row>
    <row r="57394" spans="4:4" s="198" customFormat="1" ht="15.75" customHeight="1">
      <c r="D57394" s="199"/>
    </row>
    <row r="57396" spans="4:4" s="198" customFormat="1" ht="15.75" customHeight="1">
      <c r="D57396" s="199"/>
    </row>
    <row r="57398" spans="4:4" s="198" customFormat="1" ht="15.75" customHeight="1">
      <c r="D57398" s="199"/>
    </row>
    <row r="57400" spans="4:4" s="198" customFormat="1" ht="15.75" customHeight="1">
      <c r="D57400" s="199"/>
    </row>
    <row r="57402" spans="4:4" s="198" customFormat="1" ht="15.75" customHeight="1">
      <c r="D57402" s="199"/>
    </row>
    <row r="57404" spans="4:4" s="198" customFormat="1" ht="15.75" customHeight="1">
      <c r="D57404" s="199"/>
    </row>
    <row r="57406" spans="4:4" s="198" customFormat="1" ht="15.75" customHeight="1">
      <c r="D57406" s="199"/>
    </row>
    <row r="57408" spans="4:4" s="198" customFormat="1" ht="15.75" customHeight="1">
      <c r="D57408" s="199"/>
    </row>
    <row r="57410" spans="4:4" s="198" customFormat="1" ht="15.75" customHeight="1">
      <c r="D57410" s="199"/>
    </row>
    <row r="57412" spans="4:4" s="198" customFormat="1" ht="15.75" customHeight="1">
      <c r="D57412" s="199"/>
    </row>
    <row r="57414" spans="4:4" s="198" customFormat="1" ht="15.75" customHeight="1">
      <c r="D57414" s="199"/>
    </row>
    <row r="57416" spans="4:4" s="198" customFormat="1" ht="15.75" customHeight="1">
      <c r="D57416" s="199"/>
    </row>
    <row r="57418" spans="4:4" s="198" customFormat="1" ht="15.75" customHeight="1">
      <c r="D57418" s="199"/>
    </row>
    <row r="57420" spans="4:4" s="198" customFormat="1" ht="15.75" customHeight="1">
      <c r="D57420" s="199"/>
    </row>
    <row r="57422" spans="4:4" s="198" customFormat="1" ht="15.75" customHeight="1">
      <c r="D57422" s="199"/>
    </row>
    <row r="57424" spans="4:4" s="198" customFormat="1" ht="15.75" customHeight="1">
      <c r="D57424" s="199"/>
    </row>
    <row r="57426" spans="4:4" s="198" customFormat="1" ht="15.75" customHeight="1">
      <c r="D57426" s="199"/>
    </row>
    <row r="57428" spans="4:4" s="198" customFormat="1" ht="15.75" customHeight="1">
      <c r="D57428" s="199"/>
    </row>
    <row r="57430" spans="4:4" s="198" customFormat="1" ht="15.75" customHeight="1">
      <c r="D57430" s="199"/>
    </row>
    <row r="57432" spans="4:4" s="198" customFormat="1" ht="15.75" customHeight="1">
      <c r="D57432" s="199"/>
    </row>
    <row r="57434" spans="4:4" s="198" customFormat="1" ht="15.75" customHeight="1">
      <c r="D57434" s="199"/>
    </row>
    <row r="57436" spans="4:4" s="198" customFormat="1" ht="15.75" customHeight="1">
      <c r="D57436" s="199"/>
    </row>
    <row r="57438" spans="4:4" s="198" customFormat="1" ht="15.75" customHeight="1">
      <c r="D57438" s="199"/>
    </row>
    <row r="57440" spans="4:4" s="198" customFormat="1" ht="15.75" customHeight="1">
      <c r="D57440" s="199"/>
    </row>
    <row r="57442" spans="4:4" s="198" customFormat="1" ht="15.75" customHeight="1">
      <c r="D57442" s="199"/>
    </row>
    <row r="57444" spans="4:4" s="198" customFormat="1" ht="15.75" customHeight="1">
      <c r="D57444" s="199"/>
    </row>
    <row r="57446" spans="4:4" s="198" customFormat="1" ht="15.75" customHeight="1">
      <c r="D57446" s="199"/>
    </row>
    <row r="57448" spans="4:4" s="198" customFormat="1" ht="15.75" customHeight="1">
      <c r="D57448" s="199"/>
    </row>
    <row r="57450" spans="4:4" s="198" customFormat="1" ht="15.75" customHeight="1">
      <c r="D57450" s="199"/>
    </row>
    <row r="57452" spans="4:4" s="198" customFormat="1" ht="15.75" customHeight="1">
      <c r="D57452" s="199"/>
    </row>
    <row r="57454" spans="4:4" s="198" customFormat="1" ht="15.75" customHeight="1">
      <c r="D57454" s="199"/>
    </row>
    <row r="57456" spans="4:4" s="198" customFormat="1" ht="15.75" customHeight="1">
      <c r="D57456" s="199"/>
    </row>
    <row r="57458" spans="4:4" s="198" customFormat="1" ht="15.75" customHeight="1">
      <c r="D57458" s="199"/>
    </row>
    <row r="57460" spans="4:4" s="198" customFormat="1" ht="15.75" customHeight="1">
      <c r="D57460" s="199"/>
    </row>
    <row r="57462" spans="4:4" s="198" customFormat="1" ht="15.75" customHeight="1">
      <c r="D57462" s="199"/>
    </row>
    <row r="57464" spans="4:4" s="198" customFormat="1" ht="15.75" customHeight="1">
      <c r="D57464" s="199"/>
    </row>
    <row r="57466" spans="4:4" s="198" customFormat="1" ht="15.75" customHeight="1">
      <c r="D57466" s="199"/>
    </row>
    <row r="57468" spans="4:4" s="198" customFormat="1" ht="15.75" customHeight="1">
      <c r="D57468" s="199"/>
    </row>
    <row r="57470" spans="4:4" s="198" customFormat="1" ht="15.75" customHeight="1">
      <c r="D57470" s="199"/>
    </row>
    <row r="57472" spans="4:4" s="198" customFormat="1" ht="15.75" customHeight="1">
      <c r="D57472" s="199"/>
    </row>
    <row r="57474" spans="4:4" s="198" customFormat="1" ht="15.75" customHeight="1">
      <c r="D57474" s="199"/>
    </row>
    <row r="57476" spans="4:4" s="198" customFormat="1" ht="15.75" customHeight="1">
      <c r="D57476" s="199"/>
    </row>
    <row r="57478" spans="4:4" s="198" customFormat="1" ht="15.75" customHeight="1">
      <c r="D57478" s="199"/>
    </row>
    <row r="57480" spans="4:4" s="198" customFormat="1" ht="15.75" customHeight="1">
      <c r="D57480" s="199"/>
    </row>
    <row r="57482" spans="4:4" s="198" customFormat="1" ht="15.75" customHeight="1">
      <c r="D57482" s="199"/>
    </row>
    <row r="57484" spans="4:4" s="198" customFormat="1" ht="15.75" customHeight="1">
      <c r="D57484" s="199"/>
    </row>
    <row r="57486" spans="4:4" s="198" customFormat="1" ht="15.75" customHeight="1">
      <c r="D57486" s="199"/>
    </row>
    <row r="57488" spans="4:4" s="198" customFormat="1" ht="15.75" customHeight="1">
      <c r="D57488" s="199"/>
    </row>
    <row r="57490" spans="4:4" s="198" customFormat="1" ht="15.75" customHeight="1">
      <c r="D57490" s="199"/>
    </row>
    <row r="57492" spans="4:4" s="198" customFormat="1" ht="15.75" customHeight="1">
      <c r="D57492" s="199"/>
    </row>
    <row r="57494" spans="4:4" s="198" customFormat="1" ht="15.75" customHeight="1">
      <c r="D57494" s="199"/>
    </row>
    <row r="57496" spans="4:4" s="198" customFormat="1" ht="15.75" customHeight="1">
      <c r="D57496" s="199"/>
    </row>
    <row r="57498" spans="4:4" s="198" customFormat="1" ht="15.75" customHeight="1">
      <c r="D57498" s="199"/>
    </row>
    <row r="57500" spans="4:4" s="198" customFormat="1" ht="15.75" customHeight="1">
      <c r="D57500" s="199"/>
    </row>
    <row r="57502" spans="4:4" s="198" customFormat="1" ht="15.75" customHeight="1">
      <c r="D57502" s="199"/>
    </row>
    <row r="57504" spans="4:4" s="198" customFormat="1" ht="15.75" customHeight="1">
      <c r="D57504" s="199"/>
    </row>
    <row r="57506" spans="4:4" s="198" customFormat="1" ht="15.75" customHeight="1">
      <c r="D57506" s="199"/>
    </row>
    <row r="57508" spans="4:4" s="198" customFormat="1" ht="15.75" customHeight="1">
      <c r="D57508" s="199"/>
    </row>
    <row r="57510" spans="4:4" s="198" customFormat="1" ht="15.75" customHeight="1">
      <c r="D57510" s="199"/>
    </row>
    <row r="57512" spans="4:4" s="198" customFormat="1" ht="15.75" customHeight="1">
      <c r="D57512" s="199"/>
    </row>
    <row r="57514" spans="4:4" s="198" customFormat="1" ht="15.75" customHeight="1">
      <c r="D57514" s="199"/>
    </row>
    <row r="57516" spans="4:4" s="198" customFormat="1" ht="15.75" customHeight="1">
      <c r="D57516" s="199"/>
    </row>
    <row r="57518" spans="4:4" s="198" customFormat="1" ht="15.75" customHeight="1">
      <c r="D57518" s="199"/>
    </row>
    <row r="57520" spans="4:4" s="198" customFormat="1" ht="15.75" customHeight="1">
      <c r="D57520" s="199"/>
    </row>
    <row r="57522" spans="4:4" s="198" customFormat="1" ht="15.75" customHeight="1">
      <c r="D57522" s="199"/>
    </row>
    <row r="57524" spans="4:4" s="198" customFormat="1" ht="15.75" customHeight="1">
      <c r="D57524" s="199"/>
    </row>
    <row r="57526" spans="4:4" s="198" customFormat="1" ht="15.75" customHeight="1">
      <c r="D57526" s="199"/>
    </row>
    <row r="57528" spans="4:4" s="198" customFormat="1" ht="15.75" customHeight="1">
      <c r="D57528" s="199"/>
    </row>
    <row r="57530" spans="4:4" s="198" customFormat="1" ht="15.75" customHeight="1">
      <c r="D57530" s="199"/>
    </row>
    <row r="57532" spans="4:4" s="198" customFormat="1" ht="15.75" customHeight="1">
      <c r="D57532" s="199"/>
    </row>
    <row r="57534" spans="4:4" s="198" customFormat="1" ht="15.75" customHeight="1">
      <c r="D57534" s="199"/>
    </row>
    <row r="57536" spans="4:4" s="198" customFormat="1" ht="15.75" customHeight="1">
      <c r="D57536" s="199"/>
    </row>
    <row r="57538" spans="4:4" s="198" customFormat="1" ht="15.75" customHeight="1">
      <c r="D57538" s="199"/>
    </row>
    <row r="57540" spans="4:4" s="198" customFormat="1" ht="15.75" customHeight="1">
      <c r="D57540" s="199"/>
    </row>
    <row r="57542" spans="4:4" s="198" customFormat="1" ht="15.75" customHeight="1">
      <c r="D57542" s="199"/>
    </row>
    <row r="57544" spans="4:4" s="198" customFormat="1" ht="15.75" customHeight="1">
      <c r="D57544" s="199"/>
    </row>
    <row r="57546" spans="4:4" s="198" customFormat="1" ht="15.75" customHeight="1">
      <c r="D57546" s="199"/>
    </row>
    <row r="57548" spans="4:4" s="198" customFormat="1" ht="15.75" customHeight="1">
      <c r="D57548" s="199"/>
    </row>
    <row r="57550" spans="4:4" s="198" customFormat="1" ht="15.75" customHeight="1">
      <c r="D57550" s="199"/>
    </row>
    <row r="57552" spans="4:4" s="198" customFormat="1" ht="15.75" customHeight="1">
      <c r="D57552" s="199"/>
    </row>
    <row r="57554" spans="4:4" s="198" customFormat="1" ht="15.75" customHeight="1">
      <c r="D57554" s="199"/>
    </row>
    <row r="57556" spans="4:4" s="198" customFormat="1" ht="15.75" customHeight="1">
      <c r="D57556" s="199"/>
    </row>
    <row r="57558" spans="4:4" s="198" customFormat="1" ht="15.75" customHeight="1">
      <c r="D57558" s="199"/>
    </row>
    <row r="57560" spans="4:4" s="198" customFormat="1" ht="15.75" customHeight="1">
      <c r="D57560" s="199"/>
    </row>
    <row r="57562" spans="4:4" s="198" customFormat="1" ht="15.75" customHeight="1">
      <c r="D57562" s="199"/>
    </row>
    <row r="57564" spans="4:4" s="198" customFormat="1" ht="15.75" customHeight="1">
      <c r="D57564" s="199"/>
    </row>
    <row r="57566" spans="4:4" s="198" customFormat="1" ht="15.75" customHeight="1">
      <c r="D57566" s="199"/>
    </row>
    <row r="57568" spans="4:4" s="198" customFormat="1" ht="15.75" customHeight="1">
      <c r="D57568" s="199"/>
    </row>
    <row r="57570" spans="4:4" s="198" customFormat="1" ht="15.75" customHeight="1">
      <c r="D57570" s="199"/>
    </row>
    <row r="57572" spans="4:4" s="198" customFormat="1" ht="15.75" customHeight="1">
      <c r="D57572" s="199"/>
    </row>
    <row r="57574" spans="4:4" s="198" customFormat="1" ht="15.75" customHeight="1">
      <c r="D57574" s="199"/>
    </row>
    <row r="57576" spans="4:4" s="198" customFormat="1" ht="15.75" customHeight="1">
      <c r="D57576" s="199"/>
    </row>
    <row r="57578" spans="4:4" s="198" customFormat="1" ht="15.75" customHeight="1">
      <c r="D57578" s="199"/>
    </row>
    <row r="57580" spans="4:4" s="198" customFormat="1" ht="15.75" customHeight="1">
      <c r="D57580" s="199"/>
    </row>
    <row r="57582" spans="4:4" s="198" customFormat="1" ht="15.75" customHeight="1">
      <c r="D57582" s="199"/>
    </row>
    <row r="57584" spans="4:4" s="198" customFormat="1" ht="15.75" customHeight="1">
      <c r="D57584" s="199"/>
    </row>
    <row r="57586" spans="4:4" s="198" customFormat="1" ht="15.75" customHeight="1">
      <c r="D57586" s="199"/>
    </row>
    <row r="57588" spans="4:4" s="198" customFormat="1" ht="15.75" customHeight="1">
      <c r="D57588" s="199"/>
    </row>
    <row r="57590" spans="4:4" s="198" customFormat="1" ht="15.75" customHeight="1">
      <c r="D57590" s="199"/>
    </row>
    <row r="57592" spans="4:4" s="198" customFormat="1" ht="15.75" customHeight="1">
      <c r="D57592" s="199"/>
    </row>
    <row r="57594" spans="4:4" s="198" customFormat="1" ht="15.75" customHeight="1">
      <c r="D57594" s="199"/>
    </row>
    <row r="57596" spans="4:4" s="198" customFormat="1" ht="15.75" customHeight="1">
      <c r="D57596" s="199"/>
    </row>
    <row r="57598" spans="4:4" s="198" customFormat="1" ht="15.75" customHeight="1">
      <c r="D57598" s="199"/>
    </row>
    <row r="57600" spans="4:4" s="198" customFormat="1" ht="15.75" customHeight="1">
      <c r="D57600" s="199"/>
    </row>
    <row r="57602" spans="4:4" s="198" customFormat="1" ht="15.75" customHeight="1">
      <c r="D57602" s="199"/>
    </row>
    <row r="57604" spans="4:4" s="198" customFormat="1" ht="15.75" customHeight="1">
      <c r="D57604" s="199"/>
    </row>
    <row r="57606" spans="4:4" s="198" customFormat="1" ht="15.75" customHeight="1">
      <c r="D57606" s="199"/>
    </row>
    <row r="57608" spans="4:4" s="198" customFormat="1" ht="15.75" customHeight="1">
      <c r="D57608" s="199"/>
    </row>
    <row r="57610" spans="4:4" s="198" customFormat="1" ht="15.75" customHeight="1">
      <c r="D57610" s="199"/>
    </row>
    <row r="57612" spans="4:4" s="198" customFormat="1" ht="15.75" customHeight="1">
      <c r="D57612" s="199"/>
    </row>
    <row r="57614" spans="4:4" s="198" customFormat="1" ht="15.75" customHeight="1">
      <c r="D57614" s="199"/>
    </row>
    <row r="57616" spans="4:4" s="198" customFormat="1" ht="15.75" customHeight="1">
      <c r="D57616" s="199"/>
    </row>
    <row r="57618" spans="4:4" s="198" customFormat="1" ht="15.75" customHeight="1">
      <c r="D57618" s="199"/>
    </row>
    <row r="57620" spans="4:4" s="198" customFormat="1" ht="15.75" customHeight="1">
      <c r="D57620" s="199"/>
    </row>
    <row r="57622" spans="4:4" s="198" customFormat="1" ht="15.75" customHeight="1">
      <c r="D57622" s="199"/>
    </row>
    <row r="57624" spans="4:4" s="198" customFormat="1" ht="15.75" customHeight="1">
      <c r="D57624" s="199"/>
    </row>
    <row r="57626" spans="4:4" s="198" customFormat="1" ht="15.75" customHeight="1">
      <c r="D57626" s="199"/>
    </row>
    <row r="57628" spans="4:4" s="198" customFormat="1" ht="15.75" customHeight="1">
      <c r="D57628" s="199"/>
    </row>
    <row r="57630" spans="4:4" s="198" customFormat="1" ht="15.75" customHeight="1">
      <c r="D57630" s="199"/>
    </row>
    <row r="57632" spans="4:4" s="198" customFormat="1" ht="15.75" customHeight="1">
      <c r="D57632" s="199"/>
    </row>
    <row r="57634" spans="4:4" s="198" customFormat="1" ht="15.75" customHeight="1">
      <c r="D57634" s="199"/>
    </row>
    <row r="57636" spans="4:4" s="198" customFormat="1" ht="15.75" customHeight="1">
      <c r="D57636" s="199"/>
    </row>
    <row r="57638" spans="4:4" s="198" customFormat="1" ht="15.75" customHeight="1">
      <c r="D57638" s="199"/>
    </row>
    <row r="57640" spans="4:4" s="198" customFormat="1" ht="15.75" customHeight="1">
      <c r="D57640" s="199"/>
    </row>
    <row r="57642" spans="4:4" s="198" customFormat="1" ht="15.75" customHeight="1">
      <c r="D57642" s="199"/>
    </row>
    <row r="57644" spans="4:4" s="198" customFormat="1" ht="15.75" customHeight="1">
      <c r="D57644" s="199"/>
    </row>
    <row r="57646" spans="4:4" s="198" customFormat="1" ht="15.75" customHeight="1">
      <c r="D57646" s="199"/>
    </row>
    <row r="57648" spans="4:4" s="198" customFormat="1" ht="15.75" customHeight="1">
      <c r="D57648" s="199"/>
    </row>
    <row r="57650" spans="4:4" s="198" customFormat="1" ht="15.75" customHeight="1">
      <c r="D57650" s="199"/>
    </row>
    <row r="57652" spans="4:4" s="198" customFormat="1" ht="15.75" customHeight="1">
      <c r="D57652" s="199"/>
    </row>
    <row r="57654" spans="4:4" s="198" customFormat="1" ht="15.75" customHeight="1">
      <c r="D57654" s="199"/>
    </row>
    <row r="57656" spans="4:4" s="198" customFormat="1" ht="15.75" customHeight="1">
      <c r="D57656" s="199"/>
    </row>
    <row r="57658" spans="4:4" s="198" customFormat="1" ht="15.75" customHeight="1">
      <c r="D57658" s="199"/>
    </row>
    <row r="57660" spans="4:4" s="198" customFormat="1" ht="15.75" customHeight="1">
      <c r="D57660" s="199"/>
    </row>
    <row r="57662" spans="4:4" s="198" customFormat="1" ht="15.75" customHeight="1">
      <c r="D57662" s="199"/>
    </row>
    <row r="57664" spans="4:4" s="198" customFormat="1" ht="15.75" customHeight="1">
      <c r="D57664" s="199"/>
    </row>
    <row r="57666" spans="4:4" s="198" customFormat="1" ht="15.75" customHeight="1">
      <c r="D57666" s="199"/>
    </row>
    <row r="57668" spans="4:4" s="198" customFormat="1" ht="15.75" customHeight="1">
      <c r="D57668" s="199"/>
    </row>
    <row r="57670" spans="4:4" s="198" customFormat="1" ht="15.75" customHeight="1">
      <c r="D57670" s="199"/>
    </row>
    <row r="57672" spans="4:4" s="198" customFormat="1" ht="15.75" customHeight="1">
      <c r="D57672" s="199"/>
    </row>
    <row r="57674" spans="4:4" s="198" customFormat="1" ht="15.75" customHeight="1">
      <c r="D57674" s="199"/>
    </row>
    <row r="57676" spans="4:4" s="198" customFormat="1" ht="15.75" customHeight="1">
      <c r="D57676" s="199"/>
    </row>
    <row r="57678" spans="4:4" s="198" customFormat="1" ht="15.75" customHeight="1">
      <c r="D57678" s="199"/>
    </row>
    <row r="57680" spans="4:4" s="198" customFormat="1" ht="15.75" customHeight="1">
      <c r="D57680" s="199"/>
    </row>
    <row r="57682" spans="4:4" s="198" customFormat="1" ht="15.75" customHeight="1">
      <c r="D57682" s="199"/>
    </row>
    <row r="57684" spans="4:4" s="198" customFormat="1" ht="15.75" customHeight="1">
      <c r="D57684" s="199"/>
    </row>
    <row r="57686" spans="4:4" s="198" customFormat="1" ht="15.75" customHeight="1">
      <c r="D57686" s="199"/>
    </row>
    <row r="57688" spans="4:4" s="198" customFormat="1" ht="15.75" customHeight="1">
      <c r="D57688" s="199"/>
    </row>
    <row r="57690" spans="4:4" s="198" customFormat="1" ht="15.75" customHeight="1">
      <c r="D57690" s="199"/>
    </row>
    <row r="57692" spans="4:4" s="198" customFormat="1" ht="15.75" customHeight="1">
      <c r="D57692" s="199"/>
    </row>
    <row r="57694" spans="4:4" s="198" customFormat="1" ht="15.75" customHeight="1">
      <c r="D57694" s="199"/>
    </row>
    <row r="57696" spans="4:4" s="198" customFormat="1" ht="15.75" customHeight="1">
      <c r="D57696" s="199"/>
    </row>
    <row r="57698" spans="4:4" s="198" customFormat="1" ht="15.75" customHeight="1">
      <c r="D57698" s="199"/>
    </row>
    <row r="57700" spans="4:4" s="198" customFormat="1" ht="15.75" customHeight="1">
      <c r="D57700" s="199"/>
    </row>
    <row r="57702" spans="4:4" s="198" customFormat="1" ht="15.75" customHeight="1">
      <c r="D57702" s="199"/>
    </row>
    <row r="57704" spans="4:4" s="198" customFormat="1" ht="15.75" customHeight="1">
      <c r="D57704" s="199"/>
    </row>
    <row r="57706" spans="4:4" s="198" customFormat="1" ht="15.75" customHeight="1">
      <c r="D57706" s="199"/>
    </row>
    <row r="57708" spans="4:4" s="198" customFormat="1" ht="15.75" customHeight="1">
      <c r="D57708" s="199"/>
    </row>
    <row r="57710" spans="4:4" s="198" customFormat="1" ht="15.75" customHeight="1">
      <c r="D57710" s="199"/>
    </row>
    <row r="57712" spans="4:4" s="198" customFormat="1" ht="15.75" customHeight="1">
      <c r="D57712" s="199"/>
    </row>
    <row r="57714" spans="4:4" s="198" customFormat="1" ht="15.75" customHeight="1">
      <c r="D57714" s="199"/>
    </row>
    <row r="57716" spans="4:4" s="198" customFormat="1" ht="15.75" customHeight="1">
      <c r="D57716" s="199"/>
    </row>
    <row r="57718" spans="4:4" s="198" customFormat="1" ht="15.75" customHeight="1">
      <c r="D57718" s="199"/>
    </row>
    <row r="57720" spans="4:4" s="198" customFormat="1" ht="15.75" customHeight="1">
      <c r="D57720" s="199"/>
    </row>
    <row r="57722" spans="4:4" s="198" customFormat="1" ht="15.75" customHeight="1">
      <c r="D57722" s="199"/>
    </row>
    <row r="57724" spans="4:4" s="198" customFormat="1" ht="15.75" customHeight="1">
      <c r="D57724" s="199"/>
    </row>
    <row r="57726" spans="4:4" s="198" customFormat="1" ht="15.75" customHeight="1">
      <c r="D57726" s="199"/>
    </row>
    <row r="57728" spans="4:4" s="198" customFormat="1" ht="15.75" customHeight="1">
      <c r="D57728" s="199"/>
    </row>
    <row r="57730" spans="4:4" s="198" customFormat="1" ht="15.75" customHeight="1">
      <c r="D57730" s="199"/>
    </row>
    <row r="57732" spans="4:4" s="198" customFormat="1" ht="15.75" customHeight="1">
      <c r="D57732" s="199"/>
    </row>
    <row r="57734" spans="4:4" s="198" customFormat="1" ht="15.75" customHeight="1">
      <c r="D57734" s="199"/>
    </row>
    <row r="57736" spans="4:4" s="198" customFormat="1" ht="15.75" customHeight="1">
      <c r="D57736" s="199"/>
    </row>
    <row r="57738" spans="4:4" s="198" customFormat="1" ht="15.75" customHeight="1">
      <c r="D57738" s="199"/>
    </row>
    <row r="57740" spans="4:4" s="198" customFormat="1" ht="15.75" customHeight="1">
      <c r="D57740" s="199"/>
    </row>
    <row r="57742" spans="4:4" s="198" customFormat="1" ht="15.75" customHeight="1">
      <c r="D57742" s="199"/>
    </row>
    <row r="57744" spans="4:4" s="198" customFormat="1" ht="15.75" customHeight="1">
      <c r="D57744" s="199"/>
    </row>
    <row r="57746" spans="4:4" s="198" customFormat="1" ht="15.75" customHeight="1">
      <c r="D57746" s="199"/>
    </row>
    <row r="57748" spans="4:4" s="198" customFormat="1" ht="15.75" customHeight="1">
      <c r="D57748" s="199"/>
    </row>
    <row r="57750" spans="4:4" s="198" customFormat="1" ht="15.75" customHeight="1">
      <c r="D57750" s="199"/>
    </row>
    <row r="57752" spans="4:4" s="198" customFormat="1" ht="15.75" customHeight="1">
      <c r="D57752" s="199"/>
    </row>
    <row r="57754" spans="4:4" s="198" customFormat="1" ht="15.75" customHeight="1">
      <c r="D57754" s="199"/>
    </row>
    <row r="57756" spans="4:4" s="198" customFormat="1" ht="15.75" customHeight="1">
      <c r="D57756" s="199"/>
    </row>
    <row r="57758" spans="4:4" s="198" customFormat="1" ht="15.75" customHeight="1">
      <c r="D57758" s="199"/>
    </row>
    <row r="57760" spans="4:4" s="198" customFormat="1" ht="15.75" customHeight="1">
      <c r="D57760" s="199"/>
    </row>
    <row r="57762" spans="4:4" s="198" customFormat="1" ht="15.75" customHeight="1">
      <c r="D57762" s="199"/>
    </row>
    <row r="57764" spans="4:4" s="198" customFormat="1" ht="15.75" customHeight="1">
      <c r="D57764" s="199"/>
    </row>
    <row r="57766" spans="4:4" s="198" customFormat="1" ht="15.75" customHeight="1">
      <c r="D57766" s="199"/>
    </row>
    <row r="57768" spans="4:4" s="198" customFormat="1" ht="15.75" customHeight="1">
      <c r="D57768" s="199"/>
    </row>
    <row r="57770" spans="4:4" s="198" customFormat="1" ht="15.75" customHeight="1">
      <c r="D57770" s="199"/>
    </row>
    <row r="57772" spans="4:4" s="198" customFormat="1" ht="15.75" customHeight="1">
      <c r="D57772" s="199"/>
    </row>
    <row r="57774" spans="4:4" s="198" customFormat="1" ht="15.75" customHeight="1">
      <c r="D57774" s="199"/>
    </row>
    <row r="57776" spans="4:4" s="198" customFormat="1" ht="15.75" customHeight="1">
      <c r="D57776" s="199"/>
    </row>
    <row r="57778" spans="4:4" s="198" customFormat="1" ht="15.75" customHeight="1">
      <c r="D57778" s="199"/>
    </row>
    <row r="57780" spans="4:4" s="198" customFormat="1" ht="15.75" customHeight="1">
      <c r="D57780" s="199"/>
    </row>
    <row r="57782" spans="4:4" s="198" customFormat="1" ht="15.75" customHeight="1">
      <c r="D57782" s="199"/>
    </row>
    <row r="57784" spans="4:4" s="198" customFormat="1" ht="15.75" customHeight="1">
      <c r="D57784" s="199"/>
    </row>
    <row r="57786" spans="4:4" s="198" customFormat="1" ht="15.75" customHeight="1">
      <c r="D57786" s="199"/>
    </row>
    <row r="57788" spans="4:4" s="198" customFormat="1" ht="15.75" customHeight="1">
      <c r="D57788" s="199"/>
    </row>
    <row r="57790" spans="4:4" s="198" customFormat="1" ht="15.75" customHeight="1">
      <c r="D57790" s="199"/>
    </row>
    <row r="57792" spans="4:4" s="198" customFormat="1" ht="15.75" customHeight="1">
      <c r="D57792" s="199"/>
    </row>
    <row r="57794" spans="4:4" s="198" customFormat="1" ht="15.75" customHeight="1">
      <c r="D57794" s="199"/>
    </row>
    <row r="57796" spans="4:4" s="198" customFormat="1" ht="15.75" customHeight="1">
      <c r="D57796" s="199"/>
    </row>
    <row r="57798" spans="4:4" s="198" customFormat="1" ht="15.75" customHeight="1">
      <c r="D57798" s="199"/>
    </row>
    <row r="57800" spans="4:4" s="198" customFormat="1" ht="15.75" customHeight="1">
      <c r="D57800" s="199"/>
    </row>
    <row r="57802" spans="4:4" s="198" customFormat="1" ht="15.75" customHeight="1">
      <c r="D57802" s="199"/>
    </row>
    <row r="57804" spans="4:4" s="198" customFormat="1" ht="15.75" customHeight="1">
      <c r="D57804" s="199"/>
    </row>
    <row r="57806" spans="4:4" s="198" customFormat="1" ht="15.75" customHeight="1">
      <c r="D57806" s="199"/>
    </row>
    <row r="57808" spans="4:4" s="198" customFormat="1" ht="15.75" customHeight="1">
      <c r="D57808" s="199"/>
    </row>
    <row r="57810" spans="4:4" s="198" customFormat="1" ht="15.75" customHeight="1">
      <c r="D57810" s="199"/>
    </row>
    <row r="57812" spans="4:4" s="198" customFormat="1" ht="15.75" customHeight="1">
      <c r="D57812" s="199"/>
    </row>
    <row r="57814" spans="4:4" s="198" customFormat="1" ht="15.75" customHeight="1">
      <c r="D57814" s="199"/>
    </row>
    <row r="57816" spans="4:4" s="198" customFormat="1" ht="15.75" customHeight="1">
      <c r="D57816" s="199"/>
    </row>
    <row r="57818" spans="4:4" s="198" customFormat="1" ht="15.75" customHeight="1">
      <c r="D57818" s="199"/>
    </row>
    <row r="57820" spans="4:4" s="198" customFormat="1" ht="15.75" customHeight="1">
      <c r="D57820" s="199"/>
    </row>
    <row r="57822" spans="4:4" s="198" customFormat="1" ht="15.75" customHeight="1">
      <c r="D57822" s="199"/>
    </row>
    <row r="57824" spans="4:4" s="198" customFormat="1" ht="15.75" customHeight="1">
      <c r="D57824" s="199"/>
    </row>
    <row r="57826" spans="4:4" s="198" customFormat="1" ht="15.75" customHeight="1">
      <c r="D57826" s="199"/>
    </row>
    <row r="57828" spans="4:4" s="198" customFormat="1" ht="15.75" customHeight="1">
      <c r="D57828" s="199"/>
    </row>
    <row r="57830" spans="4:4" s="198" customFormat="1" ht="15.75" customHeight="1">
      <c r="D57830" s="199"/>
    </row>
    <row r="57832" spans="4:4" s="198" customFormat="1" ht="15.75" customHeight="1">
      <c r="D57832" s="199"/>
    </row>
    <row r="57834" spans="4:4" s="198" customFormat="1" ht="15.75" customHeight="1">
      <c r="D57834" s="199"/>
    </row>
    <row r="57836" spans="4:4" s="198" customFormat="1" ht="15.75" customHeight="1">
      <c r="D57836" s="199"/>
    </row>
    <row r="57838" spans="4:4" s="198" customFormat="1" ht="15.75" customHeight="1">
      <c r="D57838" s="199"/>
    </row>
    <row r="57840" spans="4:4" s="198" customFormat="1" ht="15.75" customHeight="1">
      <c r="D57840" s="199"/>
    </row>
    <row r="57842" spans="4:4" s="198" customFormat="1" ht="15.75" customHeight="1">
      <c r="D57842" s="199"/>
    </row>
    <row r="57844" spans="4:4" s="198" customFormat="1" ht="15.75" customHeight="1">
      <c r="D57844" s="199"/>
    </row>
    <row r="57846" spans="4:4" s="198" customFormat="1" ht="15.75" customHeight="1">
      <c r="D57846" s="199"/>
    </row>
    <row r="57848" spans="4:4" s="198" customFormat="1" ht="15.75" customHeight="1">
      <c r="D57848" s="199"/>
    </row>
    <row r="57850" spans="4:4" s="198" customFormat="1" ht="15.75" customHeight="1">
      <c r="D57850" s="199"/>
    </row>
    <row r="57852" spans="4:4" s="198" customFormat="1" ht="15.75" customHeight="1">
      <c r="D57852" s="199"/>
    </row>
    <row r="57854" spans="4:4" s="198" customFormat="1" ht="15.75" customHeight="1">
      <c r="D57854" s="199"/>
    </row>
    <row r="57856" spans="4:4" s="198" customFormat="1" ht="15.75" customHeight="1">
      <c r="D57856" s="199"/>
    </row>
    <row r="57858" spans="4:4" s="198" customFormat="1" ht="15.75" customHeight="1">
      <c r="D57858" s="199"/>
    </row>
    <row r="57860" spans="4:4" s="198" customFormat="1" ht="15.75" customHeight="1">
      <c r="D57860" s="199"/>
    </row>
    <row r="57862" spans="4:4" s="198" customFormat="1" ht="15.75" customHeight="1">
      <c r="D57862" s="199"/>
    </row>
    <row r="57864" spans="4:4" s="198" customFormat="1" ht="15.75" customHeight="1">
      <c r="D57864" s="199"/>
    </row>
    <row r="57866" spans="4:4" s="198" customFormat="1" ht="15.75" customHeight="1">
      <c r="D57866" s="199"/>
    </row>
    <row r="57868" spans="4:4" s="198" customFormat="1" ht="15.75" customHeight="1">
      <c r="D57868" s="199"/>
    </row>
    <row r="57870" spans="4:4" s="198" customFormat="1" ht="15.75" customHeight="1">
      <c r="D57870" s="199"/>
    </row>
    <row r="57872" spans="4:4" s="198" customFormat="1" ht="15.75" customHeight="1">
      <c r="D57872" s="199"/>
    </row>
    <row r="57874" spans="4:4" s="198" customFormat="1" ht="15.75" customHeight="1">
      <c r="D57874" s="199"/>
    </row>
    <row r="57876" spans="4:4" s="198" customFormat="1" ht="15.75" customHeight="1">
      <c r="D57876" s="199"/>
    </row>
    <row r="57878" spans="4:4" s="198" customFormat="1" ht="15.75" customHeight="1">
      <c r="D57878" s="199"/>
    </row>
    <row r="57880" spans="4:4" s="198" customFormat="1" ht="15.75" customHeight="1">
      <c r="D57880" s="199"/>
    </row>
    <row r="57882" spans="4:4" s="198" customFormat="1" ht="15.75" customHeight="1">
      <c r="D57882" s="199"/>
    </row>
    <row r="57884" spans="4:4" s="198" customFormat="1" ht="15.75" customHeight="1">
      <c r="D57884" s="199"/>
    </row>
    <row r="57886" spans="4:4" s="198" customFormat="1" ht="15.75" customHeight="1">
      <c r="D57886" s="199"/>
    </row>
    <row r="57888" spans="4:4" s="198" customFormat="1" ht="15.75" customHeight="1">
      <c r="D57888" s="199"/>
    </row>
    <row r="57890" spans="4:4" s="198" customFormat="1" ht="15.75" customHeight="1">
      <c r="D57890" s="199"/>
    </row>
    <row r="57892" spans="4:4" s="198" customFormat="1" ht="15.75" customHeight="1">
      <c r="D57892" s="199"/>
    </row>
    <row r="57894" spans="4:4" s="198" customFormat="1" ht="15.75" customHeight="1">
      <c r="D57894" s="199"/>
    </row>
    <row r="57896" spans="4:4" s="198" customFormat="1" ht="15.75" customHeight="1">
      <c r="D57896" s="199"/>
    </row>
    <row r="57898" spans="4:4" s="198" customFormat="1" ht="15.75" customHeight="1">
      <c r="D57898" s="199"/>
    </row>
    <row r="57900" spans="4:4" s="198" customFormat="1" ht="15.75" customHeight="1">
      <c r="D57900" s="199"/>
    </row>
    <row r="57902" spans="4:4" s="198" customFormat="1" ht="15.75" customHeight="1">
      <c r="D57902" s="199"/>
    </row>
    <row r="57904" spans="4:4" s="198" customFormat="1" ht="15.75" customHeight="1">
      <c r="D57904" s="199"/>
    </row>
    <row r="57906" spans="4:4" s="198" customFormat="1" ht="15.75" customHeight="1">
      <c r="D57906" s="199"/>
    </row>
    <row r="57908" spans="4:4" s="198" customFormat="1" ht="15.75" customHeight="1">
      <c r="D57908" s="199"/>
    </row>
    <row r="57910" spans="4:4" s="198" customFormat="1" ht="15.75" customHeight="1">
      <c r="D57910" s="199"/>
    </row>
    <row r="57912" spans="4:4" s="198" customFormat="1" ht="15.75" customHeight="1">
      <c r="D57912" s="199"/>
    </row>
    <row r="57914" spans="4:4" s="198" customFormat="1" ht="15.75" customHeight="1">
      <c r="D57914" s="199"/>
    </row>
    <row r="57916" spans="4:4" s="198" customFormat="1" ht="15.75" customHeight="1">
      <c r="D57916" s="199"/>
    </row>
    <row r="57918" spans="4:4" s="198" customFormat="1" ht="15.75" customHeight="1">
      <c r="D57918" s="199"/>
    </row>
    <row r="57920" spans="4:4" s="198" customFormat="1" ht="15.75" customHeight="1">
      <c r="D57920" s="199"/>
    </row>
    <row r="57922" spans="4:4" s="198" customFormat="1" ht="15.75" customHeight="1">
      <c r="D57922" s="199"/>
    </row>
    <row r="57924" spans="4:4" s="198" customFormat="1" ht="15.75" customHeight="1">
      <c r="D57924" s="199"/>
    </row>
    <row r="57926" spans="4:4" s="198" customFormat="1" ht="15.75" customHeight="1">
      <c r="D57926" s="199"/>
    </row>
    <row r="57928" spans="4:4" s="198" customFormat="1" ht="15.75" customHeight="1">
      <c r="D57928" s="199"/>
    </row>
    <row r="57930" spans="4:4" s="198" customFormat="1" ht="15.75" customHeight="1">
      <c r="D57930" s="199"/>
    </row>
    <row r="57932" spans="4:4" s="198" customFormat="1" ht="15.75" customHeight="1">
      <c r="D57932" s="199"/>
    </row>
    <row r="57934" spans="4:4" s="198" customFormat="1" ht="15.75" customHeight="1">
      <c r="D57934" s="199"/>
    </row>
    <row r="57936" spans="4:4" s="198" customFormat="1" ht="15.75" customHeight="1">
      <c r="D57936" s="199"/>
    </row>
    <row r="57938" spans="4:4" s="198" customFormat="1" ht="15.75" customHeight="1">
      <c r="D57938" s="199"/>
    </row>
    <row r="57940" spans="4:4" s="198" customFormat="1" ht="15.75" customHeight="1">
      <c r="D57940" s="199"/>
    </row>
    <row r="57942" spans="4:4" s="198" customFormat="1" ht="15.75" customHeight="1">
      <c r="D57942" s="199"/>
    </row>
    <row r="57944" spans="4:4" s="198" customFormat="1" ht="15.75" customHeight="1">
      <c r="D57944" s="199"/>
    </row>
    <row r="57946" spans="4:4" s="198" customFormat="1" ht="15.75" customHeight="1">
      <c r="D57946" s="199"/>
    </row>
    <row r="57948" spans="4:4" s="198" customFormat="1" ht="15.75" customHeight="1">
      <c r="D57948" s="199"/>
    </row>
    <row r="57950" spans="4:4" s="198" customFormat="1" ht="15.75" customHeight="1">
      <c r="D57950" s="199"/>
    </row>
    <row r="57952" spans="4:4" s="198" customFormat="1" ht="15.75" customHeight="1">
      <c r="D57952" s="199"/>
    </row>
    <row r="57954" spans="4:4" s="198" customFormat="1" ht="15.75" customHeight="1">
      <c r="D57954" s="199"/>
    </row>
    <row r="57956" spans="4:4" s="198" customFormat="1" ht="15.75" customHeight="1">
      <c r="D57956" s="199"/>
    </row>
    <row r="57958" spans="4:4" s="198" customFormat="1" ht="15.75" customHeight="1">
      <c r="D57958" s="199"/>
    </row>
    <row r="57960" spans="4:4" s="198" customFormat="1" ht="15.75" customHeight="1">
      <c r="D57960" s="199"/>
    </row>
    <row r="57962" spans="4:4" s="198" customFormat="1" ht="15.75" customHeight="1">
      <c r="D57962" s="199"/>
    </row>
    <row r="57964" spans="4:4" s="198" customFormat="1" ht="15.75" customHeight="1">
      <c r="D57964" s="199"/>
    </row>
    <row r="57966" spans="4:4" s="198" customFormat="1" ht="15.75" customHeight="1">
      <c r="D57966" s="199"/>
    </row>
    <row r="57968" spans="4:4" s="198" customFormat="1" ht="15.75" customHeight="1">
      <c r="D57968" s="199"/>
    </row>
    <row r="57970" spans="4:4" s="198" customFormat="1" ht="15.75" customHeight="1">
      <c r="D57970" s="199"/>
    </row>
    <row r="57972" spans="4:4" s="198" customFormat="1" ht="15.75" customHeight="1">
      <c r="D57972" s="199"/>
    </row>
    <row r="57974" spans="4:4" s="198" customFormat="1" ht="15.75" customHeight="1">
      <c r="D57974" s="199"/>
    </row>
    <row r="57976" spans="4:4" s="198" customFormat="1" ht="15.75" customHeight="1">
      <c r="D57976" s="199"/>
    </row>
    <row r="57978" spans="4:4" s="198" customFormat="1" ht="15.75" customHeight="1">
      <c r="D57978" s="199"/>
    </row>
    <row r="57980" spans="4:4" s="198" customFormat="1" ht="15.75" customHeight="1">
      <c r="D57980" s="199"/>
    </row>
    <row r="57982" spans="4:4" s="198" customFormat="1" ht="15.75" customHeight="1">
      <c r="D57982" s="199"/>
    </row>
    <row r="57984" spans="4:4" s="198" customFormat="1" ht="15.75" customHeight="1">
      <c r="D57984" s="199"/>
    </row>
    <row r="57986" spans="4:4" s="198" customFormat="1" ht="15.75" customHeight="1">
      <c r="D57986" s="199"/>
    </row>
    <row r="57988" spans="4:4" s="198" customFormat="1" ht="15.75" customHeight="1">
      <c r="D57988" s="199"/>
    </row>
    <row r="57990" spans="4:4" s="198" customFormat="1" ht="15.75" customHeight="1">
      <c r="D57990" s="199"/>
    </row>
    <row r="57992" spans="4:4" s="198" customFormat="1" ht="15.75" customHeight="1">
      <c r="D57992" s="199"/>
    </row>
    <row r="57994" spans="4:4" s="198" customFormat="1" ht="15.75" customHeight="1">
      <c r="D57994" s="199"/>
    </row>
    <row r="57996" spans="4:4" s="198" customFormat="1" ht="15.75" customHeight="1">
      <c r="D57996" s="199"/>
    </row>
    <row r="57998" spans="4:4" s="198" customFormat="1" ht="15.75" customHeight="1">
      <c r="D57998" s="199"/>
    </row>
    <row r="58000" spans="4:4" s="198" customFormat="1" ht="15.75" customHeight="1">
      <c r="D58000" s="199"/>
    </row>
    <row r="58002" spans="4:4" s="198" customFormat="1" ht="15.75" customHeight="1">
      <c r="D58002" s="199"/>
    </row>
    <row r="58004" spans="4:4" s="198" customFormat="1" ht="15.75" customHeight="1">
      <c r="D58004" s="199"/>
    </row>
    <row r="58006" spans="4:4" s="198" customFormat="1" ht="15.75" customHeight="1">
      <c r="D58006" s="199"/>
    </row>
    <row r="58008" spans="4:4" s="198" customFormat="1" ht="15.75" customHeight="1">
      <c r="D58008" s="199"/>
    </row>
    <row r="58010" spans="4:4" s="198" customFormat="1" ht="15.75" customHeight="1">
      <c r="D58010" s="199"/>
    </row>
    <row r="58012" spans="4:4" s="198" customFormat="1" ht="15.75" customHeight="1">
      <c r="D58012" s="199"/>
    </row>
    <row r="58014" spans="4:4" s="198" customFormat="1" ht="15.75" customHeight="1">
      <c r="D58014" s="199"/>
    </row>
    <row r="58016" spans="4:4" s="198" customFormat="1" ht="15.75" customHeight="1">
      <c r="D58016" s="199"/>
    </row>
    <row r="58018" spans="4:4" s="198" customFormat="1" ht="15.75" customHeight="1">
      <c r="D58018" s="199"/>
    </row>
    <row r="58020" spans="4:4" s="198" customFormat="1" ht="15.75" customHeight="1">
      <c r="D58020" s="199"/>
    </row>
    <row r="58022" spans="4:4" s="198" customFormat="1" ht="15.75" customHeight="1">
      <c r="D58022" s="199"/>
    </row>
    <row r="58024" spans="4:4" s="198" customFormat="1" ht="15.75" customHeight="1">
      <c r="D58024" s="199"/>
    </row>
    <row r="58026" spans="4:4" s="198" customFormat="1" ht="15.75" customHeight="1">
      <c r="D58026" s="199"/>
    </row>
    <row r="58028" spans="4:4" s="198" customFormat="1" ht="15.75" customHeight="1">
      <c r="D58028" s="199"/>
    </row>
    <row r="58030" spans="4:4" s="198" customFormat="1" ht="15.75" customHeight="1">
      <c r="D58030" s="199"/>
    </row>
    <row r="58032" spans="4:4" s="198" customFormat="1" ht="15.75" customHeight="1">
      <c r="D58032" s="199"/>
    </row>
    <row r="58034" spans="4:4" s="198" customFormat="1" ht="15.75" customHeight="1">
      <c r="D58034" s="199"/>
    </row>
    <row r="58036" spans="4:4" s="198" customFormat="1" ht="15.75" customHeight="1">
      <c r="D58036" s="199"/>
    </row>
    <row r="58038" spans="4:4" s="198" customFormat="1" ht="15.75" customHeight="1">
      <c r="D58038" s="199"/>
    </row>
    <row r="58040" spans="4:4" s="198" customFormat="1" ht="15.75" customHeight="1">
      <c r="D58040" s="199"/>
    </row>
    <row r="58042" spans="4:4" s="198" customFormat="1" ht="15.75" customHeight="1">
      <c r="D58042" s="199"/>
    </row>
    <row r="58044" spans="4:4" s="198" customFormat="1" ht="15.75" customHeight="1">
      <c r="D58044" s="199"/>
    </row>
    <row r="58046" spans="4:4" s="198" customFormat="1" ht="15.75" customHeight="1">
      <c r="D58046" s="199"/>
    </row>
    <row r="58048" spans="4:4" s="198" customFormat="1" ht="15.75" customHeight="1">
      <c r="D58048" s="199"/>
    </row>
    <row r="58050" spans="4:4" s="198" customFormat="1" ht="15.75" customHeight="1">
      <c r="D58050" s="199"/>
    </row>
    <row r="58052" spans="4:4" s="198" customFormat="1" ht="15.75" customHeight="1">
      <c r="D58052" s="199"/>
    </row>
    <row r="58054" spans="4:4" s="198" customFormat="1" ht="15.75" customHeight="1">
      <c r="D58054" s="199"/>
    </row>
    <row r="58056" spans="4:4" s="198" customFormat="1" ht="15.75" customHeight="1">
      <c r="D58056" s="199"/>
    </row>
    <row r="58058" spans="4:4" s="198" customFormat="1" ht="15.75" customHeight="1">
      <c r="D58058" s="199"/>
    </row>
    <row r="58060" spans="4:4" s="198" customFormat="1" ht="15.75" customHeight="1">
      <c r="D58060" s="199"/>
    </row>
    <row r="58062" spans="4:4" s="198" customFormat="1" ht="15.75" customHeight="1">
      <c r="D58062" s="199"/>
    </row>
    <row r="58064" spans="4:4" s="198" customFormat="1" ht="15.75" customHeight="1">
      <c r="D58064" s="199"/>
    </row>
    <row r="58066" spans="4:4" s="198" customFormat="1" ht="15.75" customHeight="1">
      <c r="D58066" s="199"/>
    </row>
    <row r="58068" spans="4:4" s="198" customFormat="1" ht="15.75" customHeight="1">
      <c r="D58068" s="199"/>
    </row>
    <row r="58070" spans="4:4" s="198" customFormat="1" ht="15.75" customHeight="1">
      <c r="D58070" s="199"/>
    </row>
    <row r="58072" spans="4:4" s="198" customFormat="1" ht="15.75" customHeight="1">
      <c r="D58072" s="199"/>
    </row>
    <row r="58074" spans="4:4" s="198" customFormat="1" ht="15.75" customHeight="1">
      <c r="D58074" s="199"/>
    </row>
    <row r="58076" spans="4:4" s="198" customFormat="1" ht="15.75" customHeight="1">
      <c r="D58076" s="199"/>
    </row>
    <row r="58078" spans="4:4" s="198" customFormat="1" ht="15.75" customHeight="1">
      <c r="D58078" s="199"/>
    </row>
    <row r="58080" spans="4:4" s="198" customFormat="1" ht="15.75" customHeight="1">
      <c r="D58080" s="199"/>
    </row>
    <row r="58082" spans="4:4" s="198" customFormat="1" ht="15.75" customHeight="1">
      <c r="D58082" s="199"/>
    </row>
    <row r="58084" spans="4:4" s="198" customFormat="1" ht="15.75" customHeight="1">
      <c r="D58084" s="199"/>
    </row>
    <row r="58086" spans="4:4" s="198" customFormat="1" ht="15.75" customHeight="1">
      <c r="D58086" s="199"/>
    </row>
    <row r="58088" spans="4:4" s="198" customFormat="1" ht="15.75" customHeight="1">
      <c r="D58088" s="199"/>
    </row>
    <row r="58090" spans="4:4" s="198" customFormat="1" ht="15.75" customHeight="1">
      <c r="D58090" s="199"/>
    </row>
    <row r="58092" spans="4:4" s="198" customFormat="1" ht="15.75" customHeight="1">
      <c r="D58092" s="199"/>
    </row>
    <row r="58094" spans="4:4" s="198" customFormat="1" ht="15.75" customHeight="1">
      <c r="D58094" s="199"/>
    </row>
    <row r="58096" spans="4:4" s="198" customFormat="1" ht="15.75" customHeight="1">
      <c r="D58096" s="199"/>
    </row>
    <row r="58098" spans="4:4" s="198" customFormat="1" ht="15.75" customHeight="1">
      <c r="D58098" s="199"/>
    </row>
    <row r="58100" spans="4:4" s="198" customFormat="1" ht="15.75" customHeight="1">
      <c r="D58100" s="199"/>
    </row>
    <row r="58102" spans="4:4" s="198" customFormat="1" ht="15.75" customHeight="1">
      <c r="D58102" s="199"/>
    </row>
    <row r="58104" spans="4:4" s="198" customFormat="1" ht="15.75" customHeight="1">
      <c r="D58104" s="199"/>
    </row>
    <row r="58106" spans="4:4" s="198" customFormat="1" ht="15.75" customHeight="1">
      <c r="D58106" s="199"/>
    </row>
    <row r="58108" spans="4:4" s="198" customFormat="1" ht="15.75" customHeight="1">
      <c r="D58108" s="199"/>
    </row>
    <row r="58110" spans="4:4" s="198" customFormat="1" ht="15.75" customHeight="1">
      <c r="D58110" s="199"/>
    </row>
    <row r="58112" spans="4:4" s="198" customFormat="1" ht="15.75" customHeight="1">
      <c r="D58112" s="199"/>
    </row>
    <row r="58114" spans="4:4" s="198" customFormat="1" ht="15.75" customHeight="1">
      <c r="D58114" s="199"/>
    </row>
    <row r="58116" spans="4:4" s="198" customFormat="1" ht="15.75" customHeight="1">
      <c r="D58116" s="199"/>
    </row>
    <row r="58118" spans="4:4" s="198" customFormat="1" ht="15.75" customHeight="1">
      <c r="D58118" s="199"/>
    </row>
    <row r="58120" spans="4:4" s="198" customFormat="1" ht="15.75" customHeight="1">
      <c r="D58120" s="199"/>
    </row>
    <row r="58122" spans="4:4" s="198" customFormat="1" ht="15.75" customHeight="1">
      <c r="D58122" s="199"/>
    </row>
    <row r="58124" spans="4:4" s="198" customFormat="1" ht="15.75" customHeight="1">
      <c r="D58124" s="199"/>
    </row>
    <row r="58126" spans="4:4" s="198" customFormat="1" ht="15.75" customHeight="1">
      <c r="D58126" s="199"/>
    </row>
    <row r="58128" spans="4:4" s="198" customFormat="1" ht="15.75" customHeight="1">
      <c r="D58128" s="199"/>
    </row>
    <row r="58130" spans="4:4" s="198" customFormat="1" ht="15.75" customHeight="1">
      <c r="D58130" s="199"/>
    </row>
    <row r="58132" spans="4:4" s="198" customFormat="1" ht="15.75" customHeight="1">
      <c r="D58132" s="199"/>
    </row>
    <row r="58134" spans="4:4" s="198" customFormat="1" ht="15.75" customHeight="1">
      <c r="D58134" s="199"/>
    </row>
    <row r="58136" spans="4:4" s="198" customFormat="1" ht="15.75" customHeight="1">
      <c r="D58136" s="199"/>
    </row>
    <row r="58138" spans="4:4" s="198" customFormat="1" ht="15.75" customHeight="1">
      <c r="D58138" s="199"/>
    </row>
    <row r="58140" spans="4:4" s="198" customFormat="1" ht="15.75" customHeight="1">
      <c r="D58140" s="199"/>
    </row>
    <row r="58142" spans="4:4" s="198" customFormat="1" ht="15.75" customHeight="1">
      <c r="D58142" s="199"/>
    </row>
    <row r="58144" spans="4:4" s="198" customFormat="1" ht="15.75" customHeight="1">
      <c r="D58144" s="199"/>
    </row>
    <row r="58146" spans="4:4" s="198" customFormat="1" ht="15.75" customHeight="1">
      <c r="D58146" s="199"/>
    </row>
    <row r="58148" spans="4:4" s="198" customFormat="1" ht="15.75" customHeight="1">
      <c r="D58148" s="199"/>
    </row>
    <row r="58150" spans="4:4" s="198" customFormat="1" ht="15.75" customHeight="1">
      <c r="D58150" s="199"/>
    </row>
    <row r="58152" spans="4:4" s="198" customFormat="1" ht="15.75" customHeight="1">
      <c r="D58152" s="199"/>
    </row>
    <row r="58154" spans="4:4" s="198" customFormat="1" ht="15.75" customHeight="1">
      <c r="D58154" s="199"/>
    </row>
    <row r="58156" spans="4:4" s="198" customFormat="1" ht="15.75" customHeight="1">
      <c r="D58156" s="199"/>
    </row>
    <row r="58158" spans="4:4" s="198" customFormat="1" ht="15.75" customHeight="1">
      <c r="D58158" s="199"/>
    </row>
    <row r="58160" spans="4:4" s="198" customFormat="1" ht="15.75" customHeight="1">
      <c r="D58160" s="199"/>
    </row>
    <row r="58162" spans="4:4" s="198" customFormat="1" ht="15.75" customHeight="1">
      <c r="D58162" s="199"/>
    </row>
    <row r="58164" spans="4:4" s="198" customFormat="1" ht="15.75" customHeight="1">
      <c r="D58164" s="199"/>
    </row>
    <row r="58166" spans="4:4" s="198" customFormat="1" ht="15.75" customHeight="1">
      <c r="D58166" s="199"/>
    </row>
    <row r="58168" spans="4:4" s="198" customFormat="1" ht="15.75" customHeight="1">
      <c r="D58168" s="199"/>
    </row>
    <row r="58170" spans="4:4" s="198" customFormat="1" ht="15.75" customHeight="1">
      <c r="D58170" s="199"/>
    </row>
    <row r="58172" spans="4:4" s="198" customFormat="1" ht="15.75" customHeight="1">
      <c r="D58172" s="199"/>
    </row>
    <row r="58174" spans="4:4" s="198" customFormat="1" ht="15.75" customHeight="1">
      <c r="D58174" s="199"/>
    </row>
    <row r="58176" spans="4:4" s="198" customFormat="1" ht="15.75" customHeight="1">
      <c r="D58176" s="199"/>
    </row>
    <row r="58178" spans="4:4" s="198" customFormat="1" ht="15.75" customHeight="1">
      <c r="D58178" s="199"/>
    </row>
    <row r="58180" spans="4:4" s="198" customFormat="1" ht="15.75" customHeight="1">
      <c r="D58180" s="199"/>
    </row>
    <row r="58182" spans="4:4" s="198" customFormat="1" ht="15.75" customHeight="1">
      <c r="D58182" s="199"/>
    </row>
    <row r="58184" spans="4:4" s="198" customFormat="1" ht="15.75" customHeight="1">
      <c r="D58184" s="199"/>
    </row>
    <row r="58186" spans="4:4" s="198" customFormat="1" ht="15.75" customHeight="1">
      <c r="D58186" s="199"/>
    </row>
    <row r="58188" spans="4:4" s="198" customFormat="1" ht="15.75" customHeight="1">
      <c r="D58188" s="199"/>
    </row>
    <row r="58190" spans="4:4" s="198" customFormat="1" ht="15.75" customHeight="1">
      <c r="D58190" s="199"/>
    </row>
    <row r="58192" spans="4:4" s="198" customFormat="1" ht="15.75" customHeight="1">
      <c r="D58192" s="199"/>
    </row>
    <row r="58194" spans="4:4" s="198" customFormat="1" ht="15.75" customHeight="1">
      <c r="D58194" s="199"/>
    </row>
    <row r="58196" spans="4:4" s="198" customFormat="1" ht="15.75" customHeight="1">
      <c r="D58196" s="199"/>
    </row>
    <row r="58198" spans="4:4" s="198" customFormat="1" ht="15.75" customHeight="1">
      <c r="D58198" s="199"/>
    </row>
    <row r="58200" spans="4:4" s="198" customFormat="1" ht="15.75" customHeight="1">
      <c r="D58200" s="199"/>
    </row>
    <row r="58202" spans="4:4" s="198" customFormat="1" ht="15.75" customHeight="1">
      <c r="D58202" s="199"/>
    </row>
    <row r="58204" spans="4:4" s="198" customFormat="1" ht="15.75" customHeight="1">
      <c r="D58204" s="199"/>
    </row>
    <row r="58206" spans="4:4" s="198" customFormat="1" ht="15.75" customHeight="1">
      <c r="D58206" s="199"/>
    </row>
    <row r="58208" spans="4:4" s="198" customFormat="1" ht="15.75" customHeight="1">
      <c r="D58208" s="199"/>
    </row>
    <row r="58210" spans="4:4" s="198" customFormat="1" ht="15.75" customHeight="1">
      <c r="D58210" s="199"/>
    </row>
    <row r="58212" spans="4:4" s="198" customFormat="1" ht="15.75" customHeight="1">
      <c r="D58212" s="199"/>
    </row>
    <row r="58214" spans="4:4" s="198" customFormat="1" ht="15.75" customHeight="1">
      <c r="D58214" s="199"/>
    </row>
    <row r="58216" spans="4:4" s="198" customFormat="1" ht="15.75" customHeight="1">
      <c r="D58216" s="199"/>
    </row>
    <row r="58218" spans="4:4" s="198" customFormat="1" ht="15.75" customHeight="1">
      <c r="D58218" s="199"/>
    </row>
    <row r="58220" spans="4:4" s="198" customFormat="1" ht="15.75" customHeight="1">
      <c r="D58220" s="199"/>
    </row>
    <row r="58222" spans="4:4" s="198" customFormat="1" ht="15.75" customHeight="1">
      <c r="D58222" s="199"/>
    </row>
    <row r="58224" spans="4:4" s="198" customFormat="1" ht="15.75" customHeight="1">
      <c r="D58224" s="199"/>
    </row>
    <row r="58226" spans="4:4" s="198" customFormat="1" ht="15.75" customHeight="1">
      <c r="D58226" s="199"/>
    </row>
    <row r="58228" spans="4:4" s="198" customFormat="1" ht="15.75" customHeight="1">
      <c r="D58228" s="199"/>
    </row>
    <row r="58230" spans="4:4" s="198" customFormat="1" ht="15.75" customHeight="1">
      <c r="D58230" s="199"/>
    </row>
    <row r="58232" spans="4:4" s="198" customFormat="1" ht="15.75" customHeight="1">
      <c r="D58232" s="199"/>
    </row>
    <row r="58234" spans="4:4" s="198" customFormat="1" ht="15.75" customHeight="1">
      <c r="D58234" s="199"/>
    </row>
    <row r="58236" spans="4:4" s="198" customFormat="1" ht="15.75" customHeight="1">
      <c r="D58236" s="199"/>
    </row>
    <row r="58238" spans="4:4" s="198" customFormat="1" ht="15.75" customHeight="1">
      <c r="D58238" s="199"/>
    </row>
    <row r="58240" spans="4:4" s="198" customFormat="1" ht="15.75" customHeight="1">
      <c r="D58240" s="199"/>
    </row>
    <row r="58242" spans="4:4" s="198" customFormat="1" ht="15.75" customHeight="1">
      <c r="D58242" s="199"/>
    </row>
    <row r="58244" spans="4:4" s="198" customFormat="1" ht="15.75" customHeight="1">
      <c r="D58244" s="199"/>
    </row>
    <row r="58246" spans="4:4" s="198" customFormat="1" ht="15.75" customHeight="1">
      <c r="D58246" s="199"/>
    </row>
    <row r="58248" spans="4:4" s="198" customFormat="1" ht="15.75" customHeight="1">
      <c r="D58248" s="199"/>
    </row>
    <row r="58250" spans="4:4" s="198" customFormat="1" ht="15.75" customHeight="1">
      <c r="D58250" s="199"/>
    </row>
    <row r="58252" spans="4:4" s="198" customFormat="1" ht="15.75" customHeight="1">
      <c r="D58252" s="199"/>
    </row>
    <row r="58254" spans="4:4" s="198" customFormat="1" ht="15.75" customHeight="1">
      <c r="D58254" s="199"/>
    </row>
    <row r="58256" spans="4:4" s="198" customFormat="1" ht="15.75" customHeight="1">
      <c r="D58256" s="199"/>
    </row>
    <row r="58258" spans="4:4" s="198" customFormat="1" ht="15.75" customHeight="1">
      <c r="D58258" s="199"/>
    </row>
    <row r="58260" spans="4:4" s="198" customFormat="1" ht="15.75" customHeight="1">
      <c r="D58260" s="199"/>
    </row>
    <row r="58262" spans="4:4" s="198" customFormat="1" ht="15.75" customHeight="1">
      <c r="D58262" s="199"/>
    </row>
    <row r="58264" spans="4:4" s="198" customFormat="1" ht="15.75" customHeight="1">
      <c r="D58264" s="199"/>
    </row>
    <row r="58266" spans="4:4" s="198" customFormat="1" ht="15.75" customHeight="1">
      <c r="D58266" s="199"/>
    </row>
    <row r="58268" spans="4:4" s="198" customFormat="1" ht="15.75" customHeight="1">
      <c r="D58268" s="199"/>
    </row>
    <row r="58270" spans="4:4" s="198" customFormat="1" ht="15.75" customHeight="1">
      <c r="D58270" s="199"/>
    </row>
    <row r="58272" spans="4:4" s="198" customFormat="1" ht="15.75" customHeight="1">
      <c r="D58272" s="199"/>
    </row>
    <row r="58274" spans="4:4" s="198" customFormat="1" ht="15.75" customHeight="1">
      <c r="D58274" s="199"/>
    </row>
    <row r="58276" spans="4:4" s="198" customFormat="1" ht="15.75" customHeight="1">
      <c r="D58276" s="199"/>
    </row>
    <row r="58278" spans="4:4" s="198" customFormat="1" ht="15.75" customHeight="1">
      <c r="D58278" s="199"/>
    </row>
    <row r="58280" spans="4:4" s="198" customFormat="1" ht="15.75" customHeight="1">
      <c r="D58280" s="199"/>
    </row>
    <row r="58282" spans="4:4" s="198" customFormat="1" ht="15.75" customHeight="1">
      <c r="D58282" s="199"/>
    </row>
    <row r="58284" spans="4:4" s="198" customFormat="1" ht="15.75" customHeight="1">
      <c r="D58284" s="199"/>
    </row>
    <row r="58286" spans="4:4" s="198" customFormat="1" ht="15.75" customHeight="1">
      <c r="D58286" s="199"/>
    </row>
    <row r="58288" spans="4:4" s="198" customFormat="1" ht="15.75" customHeight="1">
      <c r="D58288" s="199"/>
    </row>
    <row r="58290" spans="4:4" s="198" customFormat="1" ht="15.75" customHeight="1">
      <c r="D58290" s="199"/>
    </row>
    <row r="58292" spans="4:4" s="198" customFormat="1" ht="15.75" customHeight="1">
      <c r="D58292" s="199"/>
    </row>
    <row r="58294" spans="4:4" s="198" customFormat="1" ht="15.75" customHeight="1">
      <c r="D58294" s="199"/>
    </row>
    <row r="58296" spans="4:4" s="198" customFormat="1" ht="15.75" customHeight="1">
      <c r="D58296" s="199"/>
    </row>
    <row r="58298" spans="4:4" s="198" customFormat="1" ht="15.75" customHeight="1">
      <c r="D58298" s="199"/>
    </row>
    <row r="58300" spans="4:4" s="198" customFormat="1" ht="15.75" customHeight="1">
      <c r="D58300" s="199"/>
    </row>
    <row r="58302" spans="4:4" s="198" customFormat="1" ht="15.75" customHeight="1">
      <c r="D58302" s="199"/>
    </row>
    <row r="58304" spans="4:4" s="198" customFormat="1" ht="15.75" customHeight="1">
      <c r="D58304" s="199"/>
    </row>
    <row r="58306" spans="4:4" s="198" customFormat="1" ht="15.75" customHeight="1">
      <c r="D58306" s="199"/>
    </row>
    <row r="58308" spans="4:4" s="198" customFormat="1" ht="15.75" customHeight="1">
      <c r="D58308" s="199"/>
    </row>
    <row r="58310" spans="4:4" s="198" customFormat="1" ht="15.75" customHeight="1">
      <c r="D58310" s="199"/>
    </row>
    <row r="58312" spans="4:4" s="198" customFormat="1" ht="15.75" customHeight="1">
      <c r="D58312" s="199"/>
    </row>
    <row r="58314" spans="4:4" s="198" customFormat="1" ht="15.75" customHeight="1">
      <c r="D58314" s="199"/>
    </row>
    <row r="58316" spans="4:4" s="198" customFormat="1" ht="15.75" customHeight="1">
      <c r="D58316" s="199"/>
    </row>
    <row r="58318" spans="4:4" s="198" customFormat="1" ht="15.75" customHeight="1">
      <c r="D58318" s="199"/>
    </row>
    <row r="58320" spans="4:4" s="198" customFormat="1" ht="15.75" customHeight="1">
      <c r="D58320" s="199"/>
    </row>
    <row r="58322" spans="4:4" s="198" customFormat="1" ht="15.75" customHeight="1">
      <c r="D58322" s="199"/>
    </row>
    <row r="58324" spans="4:4" s="198" customFormat="1" ht="15.75" customHeight="1">
      <c r="D58324" s="199"/>
    </row>
    <row r="58326" spans="4:4" s="198" customFormat="1" ht="15.75" customHeight="1">
      <c r="D58326" s="199"/>
    </row>
    <row r="58328" spans="4:4" s="198" customFormat="1" ht="15.75" customHeight="1">
      <c r="D58328" s="199"/>
    </row>
    <row r="58330" spans="4:4" s="198" customFormat="1" ht="15.75" customHeight="1">
      <c r="D58330" s="199"/>
    </row>
    <row r="58332" spans="4:4" s="198" customFormat="1" ht="15.75" customHeight="1">
      <c r="D58332" s="199"/>
    </row>
    <row r="58334" spans="4:4" s="198" customFormat="1" ht="15.75" customHeight="1">
      <c r="D58334" s="199"/>
    </row>
    <row r="58336" spans="4:4" s="198" customFormat="1" ht="15.75" customHeight="1">
      <c r="D58336" s="199"/>
    </row>
    <row r="58338" spans="4:4" s="198" customFormat="1" ht="15.75" customHeight="1">
      <c r="D58338" s="199"/>
    </row>
    <row r="58340" spans="4:4" s="198" customFormat="1" ht="15.75" customHeight="1">
      <c r="D58340" s="199"/>
    </row>
    <row r="58342" spans="4:4" s="198" customFormat="1" ht="15.75" customHeight="1">
      <c r="D58342" s="199"/>
    </row>
    <row r="58344" spans="4:4" s="198" customFormat="1" ht="15.75" customHeight="1">
      <c r="D58344" s="199"/>
    </row>
    <row r="58346" spans="4:4" s="198" customFormat="1" ht="15.75" customHeight="1">
      <c r="D58346" s="199"/>
    </row>
    <row r="58348" spans="4:4" s="198" customFormat="1" ht="15.75" customHeight="1">
      <c r="D58348" s="199"/>
    </row>
    <row r="58350" spans="4:4" s="198" customFormat="1" ht="15.75" customHeight="1">
      <c r="D58350" s="199"/>
    </row>
    <row r="58352" spans="4:4" s="198" customFormat="1" ht="15.75" customHeight="1">
      <c r="D58352" s="199"/>
    </row>
    <row r="58354" spans="4:4" s="198" customFormat="1" ht="15.75" customHeight="1">
      <c r="D58354" s="199"/>
    </row>
    <row r="58356" spans="4:4" s="198" customFormat="1" ht="15.75" customHeight="1">
      <c r="D58356" s="199"/>
    </row>
    <row r="58358" spans="4:4" s="198" customFormat="1" ht="15.75" customHeight="1">
      <c r="D58358" s="199"/>
    </row>
    <row r="58360" spans="4:4" s="198" customFormat="1" ht="15.75" customHeight="1">
      <c r="D58360" s="199"/>
    </row>
    <row r="58362" spans="4:4" s="198" customFormat="1" ht="15.75" customHeight="1">
      <c r="D58362" s="199"/>
    </row>
    <row r="58364" spans="4:4" s="198" customFormat="1" ht="15.75" customHeight="1">
      <c r="D58364" s="199"/>
    </row>
    <row r="58366" spans="4:4" s="198" customFormat="1" ht="15.75" customHeight="1">
      <c r="D58366" s="199"/>
    </row>
    <row r="58368" spans="4:4" s="198" customFormat="1" ht="15.75" customHeight="1">
      <c r="D58368" s="199"/>
    </row>
    <row r="58370" spans="4:4" s="198" customFormat="1" ht="15.75" customHeight="1">
      <c r="D58370" s="199"/>
    </row>
    <row r="58372" spans="4:4" s="198" customFormat="1" ht="15.75" customHeight="1">
      <c r="D58372" s="199"/>
    </row>
    <row r="58374" spans="4:4" s="198" customFormat="1" ht="15.75" customHeight="1">
      <c r="D58374" s="199"/>
    </row>
    <row r="58376" spans="4:4" s="198" customFormat="1" ht="15.75" customHeight="1">
      <c r="D58376" s="199"/>
    </row>
    <row r="58378" spans="4:4" s="198" customFormat="1" ht="15.75" customHeight="1">
      <c r="D58378" s="199"/>
    </row>
    <row r="58380" spans="4:4" s="198" customFormat="1" ht="15.75" customHeight="1">
      <c r="D58380" s="199"/>
    </row>
    <row r="58382" spans="4:4" s="198" customFormat="1" ht="15.75" customHeight="1">
      <c r="D58382" s="199"/>
    </row>
    <row r="58384" spans="4:4" s="198" customFormat="1" ht="15.75" customHeight="1">
      <c r="D58384" s="199"/>
    </row>
    <row r="58386" spans="4:4" s="198" customFormat="1" ht="15.75" customHeight="1">
      <c r="D58386" s="199"/>
    </row>
    <row r="58388" spans="4:4" s="198" customFormat="1" ht="15.75" customHeight="1">
      <c r="D58388" s="199"/>
    </row>
    <row r="58390" spans="4:4" s="198" customFormat="1" ht="15.75" customHeight="1">
      <c r="D58390" s="199"/>
    </row>
    <row r="58392" spans="4:4" s="198" customFormat="1" ht="15.75" customHeight="1">
      <c r="D58392" s="199"/>
    </row>
    <row r="58394" spans="4:4" s="198" customFormat="1" ht="15.75" customHeight="1">
      <c r="D58394" s="199"/>
    </row>
    <row r="58396" spans="4:4" s="198" customFormat="1" ht="15.75" customHeight="1">
      <c r="D58396" s="199"/>
    </row>
    <row r="58398" spans="4:4" s="198" customFormat="1" ht="15.75" customHeight="1">
      <c r="D58398" s="199"/>
    </row>
    <row r="58400" spans="4:4" s="198" customFormat="1" ht="15.75" customHeight="1">
      <c r="D58400" s="199"/>
    </row>
    <row r="58402" spans="4:4" s="198" customFormat="1" ht="15.75" customHeight="1">
      <c r="D58402" s="199"/>
    </row>
    <row r="58404" spans="4:4" s="198" customFormat="1" ht="15.75" customHeight="1">
      <c r="D58404" s="199"/>
    </row>
    <row r="58406" spans="4:4" s="198" customFormat="1" ht="15.75" customHeight="1">
      <c r="D58406" s="199"/>
    </row>
    <row r="58408" spans="4:4" s="198" customFormat="1" ht="15.75" customHeight="1">
      <c r="D58408" s="199"/>
    </row>
    <row r="58410" spans="4:4" s="198" customFormat="1" ht="15.75" customHeight="1">
      <c r="D58410" s="199"/>
    </row>
    <row r="58412" spans="4:4" s="198" customFormat="1" ht="15.75" customHeight="1">
      <c r="D58412" s="199"/>
    </row>
    <row r="58414" spans="4:4" s="198" customFormat="1" ht="15.75" customHeight="1">
      <c r="D58414" s="199"/>
    </row>
    <row r="58416" spans="4:4" s="198" customFormat="1" ht="15.75" customHeight="1">
      <c r="D58416" s="199"/>
    </row>
    <row r="58418" spans="4:4" s="198" customFormat="1" ht="15.75" customHeight="1">
      <c r="D58418" s="199"/>
    </row>
    <row r="58420" spans="4:4" s="198" customFormat="1" ht="15.75" customHeight="1">
      <c r="D58420" s="199"/>
    </row>
    <row r="58422" spans="4:4" s="198" customFormat="1" ht="15.75" customHeight="1">
      <c r="D58422" s="199"/>
    </row>
    <row r="58424" spans="4:4" s="198" customFormat="1" ht="15.75" customHeight="1">
      <c r="D58424" s="199"/>
    </row>
    <row r="58426" spans="4:4" s="198" customFormat="1" ht="15.75" customHeight="1">
      <c r="D58426" s="199"/>
    </row>
    <row r="58428" spans="4:4" s="198" customFormat="1" ht="15.75" customHeight="1">
      <c r="D58428" s="199"/>
    </row>
    <row r="58430" spans="4:4" s="198" customFormat="1" ht="15.75" customHeight="1">
      <c r="D58430" s="199"/>
    </row>
    <row r="58432" spans="4:4" s="198" customFormat="1" ht="15.75" customHeight="1">
      <c r="D58432" s="199"/>
    </row>
    <row r="58434" spans="4:4" s="198" customFormat="1" ht="15.75" customHeight="1">
      <c r="D58434" s="199"/>
    </row>
    <row r="58436" spans="4:4" s="198" customFormat="1" ht="15.75" customHeight="1">
      <c r="D58436" s="199"/>
    </row>
    <row r="58438" spans="4:4" s="198" customFormat="1" ht="15.75" customHeight="1">
      <c r="D58438" s="199"/>
    </row>
    <row r="58440" spans="4:4" s="198" customFormat="1" ht="15.75" customHeight="1">
      <c r="D58440" s="199"/>
    </row>
    <row r="58442" spans="4:4" s="198" customFormat="1" ht="15.75" customHeight="1">
      <c r="D58442" s="199"/>
    </row>
    <row r="58444" spans="4:4" s="198" customFormat="1" ht="15.75" customHeight="1">
      <c r="D58444" s="199"/>
    </row>
    <row r="58446" spans="4:4" s="198" customFormat="1" ht="15.75" customHeight="1">
      <c r="D58446" s="199"/>
    </row>
    <row r="58448" spans="4:4" s="198" customFormat="1" ht="15.75" customHeight="1">
      <c r="D58448" s="199"/>
    </row>
    <row r="58450" spans="4:4" s="198" customFormat="1" ht="15.75" customHeight="1">
      <c r="D58450" s="199"/>
    </row>
    <row r="58452" spans="4:4" s="198" customFormat="1" ht="15.75" customHeight="1">
      <c r="D58452" s="199"/>
    </row>
    <row r="58454" spans="4:4" s="198" customFormat="1" ht="15.75" customHeight="1">
      <c r="D58454" s="199"/>
    </row>
    <row r="58456" spans="4:4" s="198" customFormat="1" ht="15.75" customHeight="1">
      <c r="D58456" s="199"/>
    </row>
    <row r="58458" spans="4:4" s="198" customFormat="1" ht="15.75" customHeight="1">
      <c r="D58458" s="199"/>
    </row>
    <row r="58460" spans="4:4" s="198" customFormat="1" ht="15.75" customHeight="1">
      <c r="D58460" s="199"/>
    </row>
    <row r="58462" spans="4:4" s="198" customFormat="1" ht="15.75" customHeight="1">
      <c r="D58462" s="199"/>
    </row>
    <row r="58464" spans="4:4" s="198" customFormat="1" ht="15.75" customHeight="1">
      <c r="D58464" s="199"/>
    </row>
    <row r="58466" spans="4:4" s="198" customFormat="1" ht="15.75" customHeight="1">
      <c r="D58466" s="199"/>
    </row>
    <row r="58468" spans="4:4" s="198" customFormat="1" ht="15.75" customHeight="1">
      <c r="D58468" s="199"/>
    </row>
    <row r="58470" spans="4:4" s="198" customFormat="1" ht="15.75" customHeight="1">
      <c r="D58470" s="199"/>
    </row>
    <row r="58472" spans="4:4" s="198" customFormat="1" ht="15.75" customHeight="1">
      <c r="D58472" s="199"/>
    </row>
    <row r="58474" spans="4:4" s="198" customFormat="1" ht="15.75" customHeight="1">
      <c r="D58474" s="199"/>
    </row>
    <row r="58476" spans="4:4" s="198" customFormat="1" ht="15.75" customHeight="1">
      <c r="D58476" s="199"/>
    </row>
    <row r="58478" spans="4:4" s="198" customFormat="1" ht="15.75" customHeight="1">
      <c r="D58478" s="199"/>
    </row>
    <row r="58480" spans="4:4" s="198" customFormat="1" ht="15.75" customHeight="1">
      <c r="D58480" s="199"/>
    </row>
    <row r="58482" spans="4:4" s="198" customFormat="1" ht="15.75" customHeight="1">
      <c r="D58482" s="199"/>
    </row>
    <row r="58484" spans="4:4" s="198" customFormat="1" ht="15.75" customHeight="1">
      <c r="D58484" s="199"/>
    </row>
    <row r="58486" spans="4:4" s="198" customFormat="1" ht="15.75" customHeight="1">
      <c r="D58486" s="199"/>
    </row>
    <row r="58488" spans="4:4" s="198" customFormat="1" ht="15.75" customHeight="1">
      <c r="D58488" s="199"/>
    </row>
    <row r="58490" spans="4:4" s="198" customFormat="1" ht="15.75" customHeight="1">
      <c r="D58490" s="199"/>
    </row>
    <row r="58492" spans="4:4" s="198" customFormat="1" ht="15.75" customHeight="1">
      <c r="D58492" s="199"/>
    </row>
    <row r="58494" spans="4:4" s="198" customFormat="1" ht="15.75" customHeight="1">
      <c r="D58494" s="199"/>
    </row>
    <row r="58496" spans="4:4" s="198" customFormat="1" ht="15.75" customHeight="1">
      <c r="D58496" s="199"/>
    </row>
    <row r="58498" spans="4:4" s="198" customFormat="1" ht="15.75" customHeight="1">
      <c r="D58498" s="199"/>
    </row>
    <row r="58500" spans="4:4" s="198" customFormat="1" ht="15.75" customHeight="1">
      <c r="D58500" s="199"/>
    </row>
    <row r="58502" spans="4:4" s="198" customFormat="1" ht="15.75" customHeight="1">
      <c r="D58502" s="199"/>
    </row>
    <row r="58504" spans="4:4" s="198" customFormat="1" ht="15.75" customHeight="1">
      <c r="D58504" s="199"/>
    </row>
    <row r="58506" spans="4:4" s="198" customFormat="1" ht="15.75" customHeight="1">
      <c r="D58506" s="199"/>
    </row>
    <row r="58508" spans="4:4" s="198" customFormat="1" ht="15.75" customHeight="1">
      <c r="D58508" s="199"/>
    </row>
    <row r="58510" spans="4:4" s="198" customFormat="1" ht="15.75" customHeight="1">
      <c r="D58510" s="199"/>
    </row>
    <row r="58512" spans="4:4" s="198" customFormat="1" ht="15.75" customHeight="1">
      <c r="D58512" s="199"/>
    </row>
    <row r="58514" spans="4:4" s="198" customFormat="1" ht="15.75" customHeight="1">
      <c r="D58514" s="199"/>
    </row>
    <row r="58516" spans="4:4" s="198" customFormat="1" ht="15.75" customHeight="1">
      <c r="D58516" s="199"/>
    </row>
    <row r="58518" spans="4:4" s="198" customFormat="1" ht="15.75" customHeight="1">
      <c r="D58518" s="199"/>
    </row>
    <row r="58520" spans="4:4" s="198" customFormat="1" ht="15.75" customHeight="1">
      <c r="D58520" s="199"/>
    </row>
    <row r="58522" spans="4:4" s="198" customFormat="1" ht="15.75" customHeight="1">
      <c r="D58522" s="199"/>
    </row>
    <row r="58524" spans="4:4" s="198" customFormat="1" ht="15.75" customHeight="1">
      <c r="D58524" s="199"/>
    </row>
    <row r="58526" spans="4:4" s="198" customFormat="1" ht="15.75" customHeight="1">
      <c r="D58526" s="199"/>
    </row>
    <row r="58528" spans="4:4" s="198" customFormat="1" ht="15.75" customHeight="1">
      <c r="D58528" s="199"/>
    </row>
    <row r="58530" spans="4:4" s="198" customFormat="1" ht="15.75" customHeight="1">
      <c r="D58530" s="199"/>
    </row>
    <row r="58532" spans="4:4" s="198" customFormat="1" ht="15.75" customHeight="1">
      <c r="D58532" s="199"/>
    </row>
    <row r="58534" spans="4:4" s="198" customFormat="1" ht="15.75" customHeight="1">
      <c r="D58534" s="199"/>
    </row>
    <row r="58536" spans="4:4" s="198" customFormat="1" ht="15.75" customHeight="1">
      <c r="D58536" s="199"/>
    </row>
    <row r="58538" spans="4:4" s="198" customFormat="1" ht="15.75" customHeight="1">
      <c r="D58538" s="199"/>
    </row>
    <row r="58540" spans="4:4" s="198" customFormat="1" ht="15.75" customHeight="1">
      <c r="D58540" s="199"/>
    </row>
    <row r="58542" spans="4:4" s="198" customFormat="1" ht="15.75" customHeight="1">
      <c r="D58542" s="199"/>
    </row>
    <row r="58544" spans="4:4" s="198" customFormat="1" ht="15.75" customHeight="1">
      <c r="D58544" s="199"/>
    </row>
    <row r="58546" spans="4:4" s="198" customFormat="1" ht="15.75" customHeight="1">
      <c r="D58546" s="199"/>
    </row>
    <row r="58548" spans="4:4" s="198" customFormat="1" ht="15.75" customHeight="1">
      <c r="D58548" s="199"/>
    </row>
    <row r="58550" spans="4:4" s="198" customFormat="1" ht="15.75" customHeight="1">
      <c r="D58550" s="199"/>
    </row>
    <row r="58552" spans="4:4" s="198" customFormat="1" ht="15.75" customHeight="1">
      <c r="D58552" s="199"/>
    </row>
    <row r="58554" spans="4:4" s="198" customFormat="1" ht="15.75" customHeight="1">
      <c r="D58554" s="199"/>
    </row>
    <row r="58556" spans="4:4" s="198" customFormat="1" ht="15.75" customHeight="1">
      <c r="D58556" s="199"/>
    </row>
    <row r="58558" spans="4:4" s="198" customFormat="1" ht="15.75" customHeight="1">
      <c r="D58558" s="199"/>
    </row>
    <row r="58560" spans="4:4" s="198" customFormat="1" ht="15.75" customHeight="1">
      <c r="D58560" s="199"/>
    </row>
    <row r="58562" spans="4:4" s="198" customFormat="1" ht="15.75" customHeight="1">
      <c r="D58562" s="199"/>
    </row>
    <row r="58564" spans="4:4" s="198" customFormat="1" ht="15.75" customHeight="1">
      <c r="D58564" s="199"/>
    </row>
    <row r="58566" spans="4:4" s="198" customFormat="1" ht="15.75" customHeight="1">
      <c r="D58566" s="199"/>
    </row>
    <row r="58568" spans="4:4" s="198" customFormat="1" ht="15.75" customHeight="1">
      <c r="D58568" s="199"/>
    </row>
    <row r="58570" spans="4:4" s="198" customFormat="1" ht="15.75" customHeight="1">
      <c r="D58570" s="199"/>
    </row>
    <row r="58572" spans="4:4" s="198" customFormat="1" ht="15.75" customHeight="1">
      <c r="D58572" s="199"/>
    </row>
    <row r="58574" spans="4:4" s="198" customFormat="1" ht="15.75" customHeight="1">
      <c r="D58574" s="199"/>
    </row>
    <row r="58576" spans="4:4" s="198" customFormat="1" ht="15.75" customHeight="1">
      <c r="D58576" s="199"/>
    </row>
    <row r="58578" spans="4:4" s="198" customFormat="1" ht="15.75" customHeight="1">
      <c r="D58578" s="199"/>
    </row>
    <row r="58580" spans="4:4" s="198" customFormat="1" ht="15.75" customHeight="1">
      <c r="D58580" s="199"/>
    </row>
    <row r="58582" spans="4:4" s="198" customFormat="1" ht="15.75" customHeight="1">
      <c r="D58582" s="199"/>
    </row>
    <row r="58584" spans="4:4" s="198" customFormat="1" ht="15.75" customHeight="1">
      <c r="D58584" s="199"/>
    </row>
    <row r="58586" spans="4:4" s="198" customFormat="1" ht="15.75" customHeight="1">
      <c r="D58586" s="199"/>
    </row>
    <row r="58588" spans="4:4" s="198" customFormat="1" ht="15.75" customHeight="1">
      <c r="D58588" s="199"/>
    </row>
    <row r="58590" spans="4:4" s="198" customFormat="1" ht="15.75" customHeight="1">
      <c r="D58590" s="199"/>
    </row>
    <row r="58592" spans="4:4" s="198" customFormat="1" ht="15.75" customHeight="1">
      <c r="D58592" s="199"/>
    </row>
    <row r="58594" spans="4:4" s="198" customFormat="1" ht="15.75" customHeight="1">
      <c r="D58594" s="199"/>
    </row>
    <row r="58596" spans="4:4" s="198" customFormat="1" ht="15.75" customHeight="1">
      <c r="D58596" s="199"/>
    </row>
    <row r="58598" spans="4:4" s="198" customFormat="1" ht="15.75" customHeight="1">
      <c r="D58598" s="199"/>
    </row>
    <row r="58600" spans="4:4" s="198" customFormat="1" ht="15.75" customHeight="1">
      <c r="D58600" s="199"/>
    </row>
    <row r="58602" spans="4:4" s="198" customFormat="1" ht="15.75" customHeight="1">
      <c r="D58602" s="199"/>
    </row>
    <row r="58604" spans="4:4" s="198" customFormat="1" ht="15.75" customHeight="1">
      <c r="D58604" s="199"/>
    </row>
    <row r="58606" spans="4:4" s="198" customFormat="1" ht="15.75" customHeight="1">
      <c r="D58606" s="199"/>
    </row>
    <row r="58608" spans="4:4" s="198" customFormat="1" ht="15.75" customHeight="1">
      <c r="D58608" s="199"/>
    </row>
    <row r="58610" spans="4:4" s="198" customFormat="1" ht="15.75" customHeight="1">
      <c r="D58610" s="199"/>
    </row>
    <row r="58612" spans="4:4" s="198" customFormat="1" ht="15.75" customHeight="1">
      <c r="D58612" s="199"/>
    </row>
    <row r="58614" spans="4:4" s="198" customFormat="1" ht="15.75" customHeight="1">
      <c r="D58614" s="199"/>
    </row>
    <row r="58616" spans="4:4" s="198" customFormat="1" ht="15.75" customHeight="1">
      <c r="D58616" s="199"/>
    </row>
    <row r="58618" spans="4:4" s="198" customFormat="1" ht="15.75" customHeight="1">
      <c r="D58618" s="199"/>
    </row>
    <row r="58620" spans="4:4" s="198" customFormat="1" ht="15.75" customHeight="1">
      <c r="D58620" s="199"/>
    </row>
    <row r="58622" spans="4:4" s="198" customFormat="1" ht="15.75" customHeight="1">
      <c r="D58622" s="199"/>
    </row>
    <row r="58624" spans="4:4" s="198" customFormat="1" ht="15.75" customHeight="1">
      <c r="D58624" s="199"/>
    </row>
    <row r="58626" spans="4:4" s="198" customFormat="1" ht="15.75" customHeight="1">
      <c r="D58626" s="199"/>
    </row>
    <row r="58628" spans="4:4" s="198" customFormat="1" ht="15.75" customHeight="1">
      <c r="D58628" s="199"/>
    </row>
    <row r="58630" spans="4:4" s="198" customFormat="1" ht="15.75" customHeight="1">
      <c r="D58630" s="199"/>
    </row>
    <row r="58632" spans="4:4" s="198" customFormat="1" ht="15.75" customHeight="1">
      <c r="D58632" s="199"/>
    </row>
    <row r="58634" spans="4:4" s="198" customFormat="1" ht="15.75" customHeight="1">
      <c r="D58634" s="199"/>
    </row>
    <row r="58636" spans="4:4" s="198" customFormat="1" ht="15.75" customHeight="1">
      <c r="D58636" s="199"/>
    </row>
    <row r="58638" spans="4:4" s="198" customFormat="1" ht="15.75" customHeight="1">
      <c r="D58638" s="199"/>
    </row>
    <row r="58640" spans="4:4" s="198" customFormat="1" ht="15.75" customHeight="1">
      <c r="D58640" s="199"/>
    </row>
    <row r="58642" spans="4:4" s="198" customFormat="1" ht="15.75" customHeight="1">
      <c r="D58642" s="199"/>
    </row>
    <row r="58644" spans="4:4" s="198" customFormat="1" ht="15.75" customHeight="1">
      <c r="D58644" s="199"/>
    </row>
    <row r="58646" spans="4:4" s="198" customFormat="1" ht="15.75" customHeight="1">
      <c r="D58646" s="199"/>
    </row>
    <row r="58648" spans="4:4" s="198" customFormat="1" ht="15.75" customHeight="1">
      <c r="D58648" s="199"/>
    </row>
    <row r="58650" spans="4:4" s="198" customFormat="1" ht="15.75" customHeight="1">
      <c r="D58650" s="199"/>
    </row>
    <row r="58652" spans="4:4" s="198" customFormat="1" ht="15.75" customHeight="1">
      <c r="D58652" s="199"/>
    </row>
    <row r="58654" spans="4:4" s="198" customFormat="1" ht="15.75" customHeight="1">
      <c r="D58654" s="199"/>
    </row>
    <row r="58656" spans="4:4" s="198" customFormat="1" ht="15.75" customHeight="1">
      <c r="D58656" s="199"/>
    </row>
    <row r="58658" spans="4:4" s="198" customFormat="1" ht="15.75" customHeight="1">
      <c r="D58658" s="199"/>
    </row>
    <row r="58660" spans="4:4" s="198" customFormat="1" ht="15.75" customHeight="1">
      <c r="D58660" s="199"/>
    </row>
    <row r="58662" spans="4:4" s="198" customFormat="1" ht="15.75" customHeight="1">
      <c r="D58662" s="199"/>
    </row>
    <row r="58664" spans="4:4" s="198" customFormat="1" ht="15.75" customHeight="1">
      <c r="D58664" s="199"/>
    </row>
    <row r="58666" spans="4:4" s="198" customFormat="1" ht="15.75" customHeight="1">
      <c r="D58666" s="199"/>
    </row>
    <row r="58668" spans="4:4" s="198" customFormat="1" ht="15.75" customHeight="1">
      <c r="D58668" s="199"/>
    </row>
    <row r="58670" spans="4:4" s="198" customFormat="1" ht="15.75" customHeight="1">
      <c r="D58670" s="199"/>
    </row>
    <row r="58672" spans="4:4" s="198" customFormat="1" ht="15.75" customHeight="1">
      <c r="D58672" s="199"/>
    </row>
    <row r="58674" spans="4:4" s="198" customFormat="1" ht="15.75" customHeight="1">
      <c r="D58674" s="199"/>
    </row>
    <row r="58676" spans="4:4" s="198" customFormat="1" ht="15.75" customHeight="1">
      <c r="D58676" s="199"/>
    </row>
    <row r="58678" spans="4:4" s="198" customFormat="1" ht="15.75" customHeight="1">
      <c r="D58678" s="199"/>
    </row>
    <row r="58680" spans="4:4" s="198" customFormat="1" ht="15.75" customHeight="1">
      <c r="D58680" s="199"/>
    </row>
    <row r="58682" spans="4:4" s="198" customFormat="1" ht="15.75" customHeight="1">
      <c r="D58682" s="199"/>
    </row>
    <row r="58684" spans="4:4" s="198" customFormat="1" ht="15.75" customHeight="1">
      <c r="D58684" s="199"/>
    </row>
    <row r="58686" spans="4:4" s="198" customFormat="1" ht="15.75" customHeight="1">
      <c r="D58686" s="199"/>
    </row>
    <row r="58688" spans="4:4" s="198" customFormat="1" ht="15.75" customHeight="1">
      <c r="D58688" s="199"/>
    </row>
    <row r="58690" spans="4:4" s="198" customFormat="1" ht="15.75" customHeight="1">
      <c r="D58690" s="199"/>
    </row>
    <row r="58692" spans="4:4" s="198" customFormat="1" ht="15.75" customHeight="1">
      <c r="D58692" s="199"/>
    </row>
    <row r="58694" spans="4:4" s="198" customFormat="1" ht="15.75" customHeight="1">
      <c r="D58694" s="199"/>
    </row>
    <row r="58696" spans="4:4" s="198" customFormat="1" ht="15.75" customHeight="1">
      <c r="D58696" s="199"/>
    </row>
    <row r="58698" spans="4:4" s="198" customFormat="1" ht="15.75" customHeight="1">
      <c r="D58698" s="199"/>
    </row>
    <row r="58700" spans="4:4" s="198" customFormat="1" ht="15.75" customHeight="1">
      <c r="D58700" s="199"/>
    </row>
    <row r="58702" spans="4:4" s="198" customFormat="1" ht="15.75" customHeight="1">
      <c r="D58702" s="199"/>
    </row>
    <row r="58704" spans="4:4" s="198" customFormat="1" ht="15.75" customHeight="1">
      <c r="D58704" s="199"/>
    </row>
    <row r="58706" spans="4:4" s="198" customFormat="1" ht="15.75" customHeight="1">
      <c r="D58706" s="199"/>
    </row>
    <row r="58708" spans="4:4" s="198" customFormat="1" ht="15.75" customHeight="1">
      <c r="D58708" s="199"/>
    </row>
    <row r="58710" spans="4:4" s="198" customFormat="1" ht="15.75" customHeight="1">
      <c r="D58710" s="199"/>
    </row>
    <row r="58712" spans="4:4" s="198" customFormat="1" ht="15.75" customHeight="1">
      <c r="D58712" s="199"/>
    </row>
    <row r="58714" spans="4:4" s="198" customFormat="1" ht="15.75" customHeight="1">
      <c r="D58714" s="199"/>
    </row>
    <row r="58716" spans="4:4" s="198" customFormat="1" ht="15.75" customHeight="1">
      <c r="D58716" s="199"/>
    </row>
    <row r="58718" spans="4:4" s="198" customFormat="1" ht="15.75" customHeight="1">
      <c r="D58718" s="199"/>
    </row>
    <row r="58720" spans="4:4" s="198" customFormat="1" ht="15.75" customHeight="1">
      <c r="D58720" s="199"/>
    </row>
    <row r="58722" spans="4:4" s="198" customFormat="1" ht="15.75" customHeight="1">
      <c r="D58722" s="199"/>
    </row>
    <row r="58724" spans="4:4" s="198" customFormat="1" ht="15.75" customHeight="1">
      <c r="D58724" s="199"/>
    </row>
    <row r="58726" spans="4:4" s="198" customFormat="1" ht="15.75" customHeight="1">
      <c r="D58726" s="199"/>
    </row>
    <row r="58728" spans="4:4" s="198" customFormat="1" ht="15.75" customHeight="1">
      <c r="D58728" s="199"/>
    </row>
    <row r="58730" spans="4:4" s="198" customFormat="1" ht="15.75" customHeight="1">
      <c r="D58730" s="199"/>
    </row>
    <row r="58732" spans="4:4" s="198" customFormat="1" ht="15.75" customHeight="1">
      <c r="D58732" s="199"/>
    </row>
    <row r="58734" spans="4:4" s="198" customFormat="1" ht="15.75" customHeight="1">
      <c r="D58734" s="199"/>
    </row>
    <row r="58736" spans="4:4" s="198" customFormat="1" ht="15.75" customHeight="1">
      <c r="D58736" s="199"/>
    </row>
    <row r="58738" spans="4:4" s="198" customFormat="1" ht="15.75" customHeight="1">
      <c r="D58738" s="199"/>
    </row>
    <row r="58740" spans="4:4" s="198" customFormat="1" ht="15.75" customHeight="1">
      <c r="D58740" s="199"/>
    </row>
    <row r="58742" spans="4:4" s="198" customFormat="1" ht="15.75" customHeight="1">
      <c r="D58742" s="199"/>
    </row>
    <row r="58744" spans="4:4" s="198" customFormat="1" ht="15.75" customHeight="1">
      <c r="D58744" s="199"/>
    </row>
    <row r="58746" spans="4:4" s="198" customFormat="1" ht="15.75" customHeight="1">
      <c r="D58746" s="199"/>
    </row>
    <row r="58748" spans="4:4" s="198" customFormat="1" ht="15.75" customHeight="1">
      <c r="D58748" s="199"/>
    </row>
    <row r="58750" spans="4:4" s="198" customFormat="1" ht="15.75" customHeight="1">
      <c r="D58750" s="199"/>
    </row>
    <row r="58752" spans="4:4" s="198" customFormat="1" ht="15.75" customHeight="1">
      <c r="D58752" s="199"/>
    </row>
    <row r="58754" spans="4:4" s="198" customFormat="1" ht="15.75" customHeight="1">
      <c r="D58754" s="199"/>
    </row>
    <row r="58756" spans="4:4" s="198" customFormat="1" ht="15.75" customHeight="1">
      <c r="D58756" s="199"/>
    </row>
    <row r="58758" spans="4:4" s="198" customFormat="1" ht="15.75" customHeight="1">
      <c r="D58758" s="199"/>
    </row>
    <row r="58760" spans="4:4" s="198" customFormat="1" ht="15.75" customHeight="1">
      <c r="D58760" s="199"/>
    </row>
    <row r="58762" spans="4:4" s="198" customFormat="1" ht="15.75" customHeight="1">
      <c r="D58762" s="199"/>
    </row>
    <row r="58764" spans="4:4" s="198" customFormat="1" ht="15.75" customHeight="1">
      <c r="D58764" s="199"/>
    </row>
    <row r="58766" spans="4:4" s="198" customFormat="1" ht="15.75" customHeight="1">
      <c r="D58766" s="199"/>
    </row>
    <row r="58768" spans="4:4" s="198" customFormat="1" ht="15.75" customHeight="1">
      <c r="D58768" s="199"/>
    </row>
    <row r="58770" spans="4:4" s="198" customFormat="1" ht="15.75" customHeight="1">
      <c r="D58770" s="199"/>
    </row>
    <row r="58772" spans="4:4" s="198" customFormat="1" ht="15.75" customHeight="1">
      <c r="D58772" s="199"/>
    </row>
    <row r="58774" spans="4:4" s="198" customFormat="1" ht="15.75" customHeight="1">
      <c r="D58774" s="199"/>
    </row>
    <row r="58776" spans="4:4" s="198" customFormat="1" ht="15.75" customHeight="1">
      <c r="D58776" s="199"/>
    </row>
    <row r="58778" spans="4:4" s="198" customFormat="1" ht="15.75" customHeight="1">
      <c r="D58778" s="199"/>
    </row>
    <row r="58780" spans="4:4" s="198" customFormat="1" ht="15.75" customHeight="1">
      <c r="D58780" s="199"/>
    </row>
    <row r="58782" spans="4:4" s="198" customFormat="1" ht="15.75" customHeight="1">
      <c r="D58782" s="199"/>
    </row>
    <row r="58784" spans="4:4" s="198" customFormat="1" ht="15.75" customHeight="1">
      <c r="D58784" s="199"/>
    </row>
    <row r="58786" spans="4:4" s="198" customFormat="1" ht="15.75" customHeight="1">
      <c r="D58786" s="199"/>
    </row>
    <row r="58788" spans="4:4" s="198" customFormat="1" ht="15.75" customHeight="1">
      <c r="D58788" s="199"/>
    </row>
    <row r="58790" spans="4:4" s="198" customFormat="1" ht="15.75" customHeight="1">
      <c r="D58790" s="199"/>
    </row>
    <row r="58792" spans="4:4" s="198" customFormat="1" ht="15.75" customHeight="1">
      <c r="D58792" s="199"/>
    </row>
    <row r="58794" spans="4:4" s="198" customFormat="1" ht="15.75" customHeight="1">
      <c r="D58794" s="199"/>
    </row>
    <row r="58796" spans="4:4" s="198" customFormat="1" ht="15.75" customHeight="1">
      <c r="D58796" s="199"/>
    </row>
    <row r="58798" spans="4:4" s="198" customFormat="1" ht="15.75" customHeight="1">
      <c r="D58798" s="199"/>
    </row>
    <row r="58800" spans="4:4" s="198" customFormat="1" ht="15.75" customHeight="1">
      <c r="D58800" s="199"/>
    </row>
    <row r="58802" spans="4:4" s="198" customFormat="1" ht="15.75" customHeight="1">
      <c r="D58802" s="199"/>
    </row>
    <row r="58804" spans="4:4" s="198" customFormat="1" ht="15.75" customHeight="1">
      <c r="D58804" s="199"/>
    </row>
    <row r="58806" spans="4:4" s="198" customFormat="1" ht="15.75" customHeight="1">
      <c r="D58806" s="199"/>
    </row>
    <row r="58808" spans="4:4" s="198" customFormat="1" ht="15.75" customHeight="1">
      <c r="D58808" s="199"/>
    </row>
    <row r="58810" spans="4:4" s="198" customFormat="1" ht="15.75" customHeight="1">
      <c r="D58810" s="199"/>
    </row>
    <row r="58812" spans="4:4" s="198" customFormat="1" ht="15.75" customHeight="1">
      <c r="D58812" s="199"/>
    </row>
    <row r="58814" spans="4:4" s="198" customFormat="1" ht="15.75" customHeight="1">
      <c r="D58814" s="199"/>
    </row>
    <row r="58816" spans="4:4" s="198" customFormat="1" ht="15.75" customHeight="1">
      <c r="D58816" s="199"/>
    </row>
    <row r="58818" spans="4:4" s="198" customFormat="1" ht="15.75" customHeight="1">
      <c r="D58818" s="199"/>
    </row>
    <row r="58820" spans="4:4" s="198" customFormat="1" ht="15.75" customHeight="1">
      <c r="D58820" s="199"/>
    </row>
    <row r="58822" spans="4:4" s="198" customFormat="1" ht="15.75" customHeight="1">
      <c r="D58822" s="199"/>
    </row>
    <row r="58824" spans="4:4" s="198" customFormat="1" ht="15.75" customHeight="1">
      <c r="D58824" s="199"/>
    </row>
    <row r="58826" spans="4:4" s="198" customFormat="1" ht="15.75" customHeight="1">
      <c r="D58826" s="199"/>
    </row>
    <row r="58828" spans="4:4" s="198" customFormat="1" ht="15.75" customHeight="1">
      <c r="D58828" s="199"/>
    </row>
    <row r="58830" spans="4:4" s="198" customFormat="1" ht="15.75" customHeight="1">
      <c r="D58830" s="199"/>
    </row>
    <row r="58832" spans="4:4" s="198" customFormat="1" ht="15.75" customHeight="1">
      <c r="D58832" s="199"/>
    </row>
    <row r="58834" spans="4:4" s="198" customFormat="1" ht="15.75" customHeight="1">
      <c r="D58834" s="199"/>
    </row>
    <row r="58836" spans="4:4" s="198" customFormat="1" ht="15.75" customHeight="1">
      <c r="D58836" s="199"/>
    </row>
    <row r="58838" spans="4:4" s="198" customFormat="1" ht="15.75" customHeight="1">
      <c r="D58838" s="199"/>
    </row>
    <row r="58840" spans="4:4" s="198" customFormat="1" ht="15.75" customHeight="1">
      <c r="D58840" s="199"/>
    </row>
    <row r="58842" spans="4:4" s="198" customFormat="1" ht="15.75" customHeight="1">
      <c r="D58842" s="199"/>
    </row>
    <row r="58844" spans="4:4" s="198" customFormat="1" ht="15.75" customHeight="1">
      <c r="D58844" s="199"/>
    </row>
    <row r="58846" spans="4:4" s="198" customFormat="1" ht="15.75" customHeight="1">
      <c r="D58846" s="199"/>
    </row>
    <row r="58848" spans="4:4" s="198" customFormat="1" ht="15.75" customHeight="1">
      <c r="D58848" s="199"/>
    </row>
    <row r="58850" spans="4:4" s="198" customFormat="1" ht="15.75" customHeight="1">
      <c r="D58850" s="199"/>
    </row>
    <row r="58852" spans="4:4" s="198" customFormat="1" ht="15.75" customHeight="1">
      <c r="D58852" s="199"/>
    </row>
    <row r="58854" spans="4:4" s="198" customFormat="1" ht="15.75" customHeight="1">
      <c r="D58854" s="199"/>
    </row>
    <row r="58856" spans="4:4" s="198" customFormat="1" ht="15.75" customHeight="1">
      <c r="D58856" s="199"/>
    </row>
    <row r="58858" spans="4:4" s="198" customFormat="1" ht="15.75" customHeight="1">
      <c r="D58858" s="199"/>
    </row>
    <row r="58860" spans="4:4" s="198" customFormat="1" ht="15.75" customHeight="1">
      <c r="D58860" s="199"/>
    </row>
    <row r="58862" spans="4:4" s="198" customFormat="1" ht="15.75" customHeight="1">
      <c r="D58862" s="199"/>
    </row>
    <row r="58864" spans="4:4" s="198" customFormat="1" ht="15.75" customHeight="1">
      <c r="D58864" s="199"/>
    </row>
    <row r="58866" spans="4:4" s="198" customFormat="1" ht="15.75" customHeight="1">
      <c r="D58866" s="199"/>
    </row>
    <row r="58868" spans="4:4" s="198" customFormat="1" ht="15.75" customHeight="1">
      <c r="D58868" s="199"/>
    </row>
    <row r="58870" spans="4:4" s="198" customFormat="1" ht="15.75" customHeight="1">
      <c r="D58870" s="199"/>
    </row>
    <row r="58872" spans="4:4" s="198" customFormat="1" ht="15.75" customHeight="1">
      <c r="D58872" s="199"/>
    </row>
    <row r="58874" spans="4:4" s="198" customFormat="1" ht="15.75" customHeight="1">
      <c r="D58874" s="199"/>
    </row>
    <row r="58876" spans="4:4" s="198" customFormat="1" ht="15.75" customHeight="1">
      <c r="D58876" s="199"/>
    </row>
    <row r="58878" spans="4:4" s="198" customFormat="1" ht="15.75" customHeight="1">
      <c r="D58878" s="199"/>
    </row>
    <row r="58880" spans="4:4" s="198" customFormat="1" ht="15.75" customHeight="1">
      <c r="D58880" s="199"/>
    </row>
    <row r="58882" spans="4:4" s="198" customFormat="1" ht="15.75" customHeight="1">
      <c r="D58882" s="199"/>
    </row>
    <row r="58884" spans="4:4" s="198" customFormat="1" ht="15.75" customHeight="1">
      <c r="D58884" s="199"/>
    </row>
    <row r="58886" spans="4:4" s="198" customFormat="1" ht="15.75" customHeight="1">
      <c r="D58886" s="199"/>
    </row>
    <row r="58888" spans="4:4" s="198" customFormat="1" ht="15.75" customHeight="1">
      <c r="D58888" s="199"/>
    </row>
    <row r="58890" spans="4:4" s="198" customFormat="1" ht="15.75" customHeight="1">
      <c r="D58890" s="199"/>
    </row>
    <row r="58892" spans="4:4" s="198" customFormat="1" ht="15.75" customHeight="1">
      <c r="D58892" s="199"/>
    </row>
    <row r="58894" spans="4:4" s="198" customFormat="1" ht="15.75" customHeight="1">
      <c r="D58894" s="199"/>
    </row>
    <row r="58896" spans="4:4" s="198" customFormat="1" ht="15.75" customHeight="1">
      <c r="D58896" s="199"/>
    </row>
    <row r="58898" spans="4:4" s="198" customFormat="1" ht="15.75" customHeight="1">
      <c r="D58898" s="199"/>
    </row>
    <row r="58900" spans="4:4" s="198" customFormat="1" ht="15.75" customHeight="1">
      <c r="D58900" s="199"/>
    </row>
    <row r="58902" spans="4:4" s="198" customFormat="1" ht="15.75" customHeight="1">
      <c r="D58902" s="199"/>
    </row>
    <row r="58904" spans="4:4" s="198" customFormat="1" ht="15.75" customHeight="1">
      <c r="D58904" s="199"/>
    </row>
    <row r="58906" spans="4:4" s="198" customFormat="1" ht="15.75" customHeight="1">
      <c r="D58906" s="199"/>
    </row>
    <row r="58908" spans="4:4" s="198" customFormat="1" ht="15.75" customHeight="1">
      <c r="D58908" s="199"/>
    </row>
    <row r="58910" spans="4:4" s="198" customFormat="1" ht="15.75" customHeight="1">
      <c r="D58910" s="199"/>
    </row>
    <row r="58912" spans="4:4" s="198" customFormat="1" ht="15.75" customHeight="1">
      <c r="D58912" s="199"/>
    </row>
    <row r="58914" spans="4:4" s="198" customFormat="1" ht="15.75" customHeight="1">
      <c r="D58914" s="199"/>
    </row>
    <row r="58916" spans="4:4" s="198" customFormat="1" ht="15.75" customHeight="1">
      <c r="D58916" s="199"/>
    </row>
    <row r="58918" spans="4:4" s="198" customFormat="1" ht="15.75" customHeight="1">
      <c r="D58918" s="199"/>
    </row>
    <row r="58920" spans="4:4" s="198" customFormat="1" ht="15.75" customHeight="1">
      <c r="D58920" s="199"/>
    </row>
    <row r="58922" spans="4:4" s="198" customFormat="1" ht="15.75" customHeight="1">
      <c r="D58922" s="199"/>
    </row>
    <row r="58924" spans="4:4" s="198" customFormat="1" ht="15.75" customHeight="1">
      <c r="D58924" s="199"/>
    </row>
    <row r="58926" spans="4:4" s="198" customFormat="1" ht="15.75" customHeight="1">
      <c r="D58926" s="199"/>
    </row>
    <row r="58928" spans="4:4" s="198" customFormat="1" ht="15.75" customHeight="1">
      <c r="D58928" s="199"/>
    </row>
    <row r="58930" spans="4:4" s="198" customFormat="1" ht="15.75" customHeight="1">
      <c r="D58930" s="199"/>
    </row>
    <row r="58932" spans="4:4" s="198" customFormat="1" ht="15.75" customHeight="1">
      <c r="D58932" s="199"/>
    </row>
    <row r="58934" spans="4:4" s="198" customFormat="1" ht="15.75" customHeight="1">
      <c r="D58934" s="199"/>
    </row>
    <row r="58936" spans="4:4" s="198" customFormat="1" ht="15.75" customHeight="1">
      <c r="D58936" s="199"/>
    </row>
    <row r="58938" spans="4:4" s="198" customFormat="1" ht="15.75" customHeight="1">
      <c r="D58938" s="199"/>
    </row>
    <row r="58940" spans="4:4" s="198" customFormat="1" ht="15.75" customHeight="1">
      <c r="D58940" s="199"/>
    </row>
    <row r="58942" spans="4:4" s="198" customFormat="1" ht="15.75" customHeight="1">
      <c r="D58942" s="199"/>
    </row>
    <row r="58944" spans="4:4" s="198" customFormat="1" ht="15.75" customHeight="1">
      <c r="D58944" s="199"/>
    </row>
    <row r="58946" spans="4:4" s="198" customFormat="1" ht="15.75" customHeight="1">
      <c r="D58946" s="199"/>
    </row>
    <row r="58948" spans="4:4" s="198" customFormat="1" ht="15.75" customHeight="1">
      <c r="D58948" s="199"/>
    </row>
    <row r="58950" spans="4:4" s="198" customFormat="1" ht="15.75" customHeight="1">
      <c r="D58950" s="199"/>
    </row>
    <row r="58952" spans="4:4" s="198" customFormat="1" ht="15.75" customHeight="1">
      <c r="D58952" s="199"/>
    </row>
    <row r="58954" spans="4:4" s="198" customFormat="1" ht="15.75" customHeight="1">
      <c r="D58954" s="199"/>
    </row>
    <row r="58956" spans="4:4" s="198" customFormat="1" ht="15.75" customHeight="1">
      <c r="D58956" s="199"/>
    </row>
    <row r="58958" spans="4:4" s="198" customFormat="1" ht="15.75" customHeight="1">
      <c r="D58958" s="199"/>
    </row>
    <row r="58960" spans="4:4" s="198" customFormat="1" ht="15.75" customHeight="1">
      <c r="D58960" s="199"/>
    </row>
    <row r="58962" spans="4:4" s="198" customFormat="1" ht="15.75" customHeight="1">
      <c r="D58962" s="199"/>
    </row>
    <row r="58964" spans="4:4" s="198" customFormat="1" ht="15.75" customHeight="1">
      <c r="D58964" s="199"/>
    </row>
    <row r="58966" spans="4:4" s="198" customFormat="1" ht="15.75" customHeight="1">
      <c r="D58966" s="199"/>
    </row>
    <row r="58968" spans="4:4" s="198" customFormat="1" ht="15.75" customHeight="1">
      <c r="D58968" s="199"/>
    </row>
    <row r="58970" spans="4:4" s="198" customFormat="1" ht="15.75" customHeight="1">
      <c r="D58970" s="199"/>
    </row>
    <row r="58972" spans="4:4" s="198" customFormat="1" ht="15.75" customHeight="1">
      <c r="D58972" s="199"/>
    </row>
    <row r="58974" spans="4:4" s="198" customFormat="1" ht="15.75" customHeight="1">
      <c r="D58974" s="199"/>
    </row>
    <row r="58976" spans="4:4" s="198" customFormat="1" ht="15.75" customHeight="1">
      <c r="D58976" s="199"/>
    </row>
    <row r="58978" spans="4:4" s="198" customFormat="1" ht="15.75" customHeight="1">
      <c r="D58978" s="199"/>
    </row>
    <row r="58980" spans="4:4" s="198" customFormat="1" ht="15.75" customHeight="1">
      <c r="D58980" s="199"/>
    </row>
    <row r="58982" spans="4:4" s="198" customFormat="1" ht="15.75" customHeight="1">
      <c r="D58982" s="199"/>
    </row>
    <row r="58984" spans="4:4" s="198" customFormat="1" ht="15.75" customHeight="1">
      <c r="D58984" s="199"/>
    </row>
    <row r="58986" spans="4:4" s="198" customFormat="1" ht="15.75" customHeight="1">
      <c r="D58986" s="199"/>
    </row>
    <row r="58988" spans="4:4" s="198" customFormat="1" ht="15.75" customHeight="1">
      <c r="D58988" s="199"/>
    </row>
    <row r="58990" spans="4:4" s="198" customFormat="1" ht="15.75" customHeight="1">
      <c r="D58990" s="199"/>
    </row>
    <row r="58992" spans="4:4" s="198" customFormat="1" ht="15.75" customHeight="1">
      <c r="D58992" s="199"/>
    </row>
    <row r="58994" spans="4:4" s="198" customFormat="1" ht="15.75" customHeight="1">
      <c r="D58994" s="199"/>
    </row>
    <row r="58996" spans="4:4" s="198" customFormat="1" ht="15.75" customHeight="1">
      <c r="D58996" s="199"/>
    </row>
    <row r="58998" spans="4:4" s="198" customFormat="1" ht="15.75" customHeight="1">
      <c r="D58998" s="199"/>
    </row>
    <row r="59000" spans="4:4" s="198" customFormat="1" ht="15.75" customHeight="1">
      <c r="D59000" s="199"/>
    </row>
    <row r="59002" spans="4:4" s="198" customFormat="1" ht="15.75" customHeight="1">
      <c r="D59002" s="199"/>
    </row>
    <row r="59004" spans="4:4" s="198" customFormat="1" ht="15.75" customHeight="1">
      <c r="D59004" s="199"/>
    </row>
    <row r="59006" spans="4:4" s="198" customFormat="1" ht="15.75" customHeight="1">
      <c r="D59006" s="199"/>
    </row>
    <row r="59008" spans="4:4" s="198" customFormat="1" ht="15.75" customHeight="1">
      <c r="D59008" s="199"/>
    </row>
    <row r="59010" spans="4:4" s="198" customFormat="1" ht="15.75" customHeight="1">
      <c r="D59010" s="199"/>
    </row>
    <row r="59012" spans="4:4" s="198" customFormat="1" ht="15.75" customHeight="1">
      <c r="D59012" s="199"/>
    </row>
    <row r="59014" spans="4:4" s="198" customFormat="1" ht="15.75" customHeight="1">
      <c r="D59014" s="199"/>
    </row>
    <row r="59016" spans="4:4" s="198" customFormat="1" ht="15.75" customHeight="1">
      <c r="D59016" s="199"/>
    </row>
    <row r="59018" spans="4:4" s="198" customFormat="1" ht="15.75" customHeight="1">
      <c r="D59018" s="199"/>
    </row>
    <row r="59020" spans="4:4" s="198" customFormat="1" ht="15.75" customHeight="1">
      <c r="D59020" s="199"/>
    </row>
    <row r="59022" spans="4:4" s="198" customFormat="1" ht="15.75" customHeight="1">
      <c r="D59022" s="199"/>
    </row>
    <row r="59024" spans="4:4" s="198" customFormat="1" ht="15.75" customHeight="1">
      <c r="D59024" s="199"/>
    </row>
    <row r="59026" spans="4:4" s="198" customFormat="1" ht="15.75" customHeight="1">
      <c r="D59026" s="199"/>
    </row>
    <row r="59028" spans="4:4" s="198" customFormat="1" ht="15.75" customHeight="1">
      <c r="D59028" s="199"/>
    </row>
    <row r="59030" spans="4:4" s="198" customFormat="1" ht="15.75" customHeight="1">
      <c r="D59030" s="199"/>
    </row>
    <row r="59032" spans="4:4" s="198" customFormat="1" ht="15.75" customHeight="1">
      <c r="D59032" s="199"/>
    </row>
    <row r="59034" spans="4:4" s="198" customFormat="1" ht="15.75" customHeight="1">
      <c r="D59034" s="199"/>
    </row>
    <row r="59036" spans="4:4" s="198" customFormat="1" ht="15.75" customHeight="1">
      <c r="D59036" s="199"/>
    </row>
    <row r="59038" spans="4:4" s="198" customFormat="1" ht="15.75" customHeight="1">
      <c r="D59038" s="199"/>
    </row>
    <row r="59040" spans="4:4" s="198" customFormat="1" ht="15.75" customHeight="1">
      <c r="D59040" s="199"/>
    </row>
    <row r="59042" spans="4:4" s="198" customFormat="1" ht="15.75" customHeight="1">
      <c r="D59042" s="199"/>
    </row>
    <row r="59044" spans="4:4" s="198" customFormat="1" ht="15.75" customHeight="1">
      <c r="D59044" s="199"/>
    </row>
    <row r="59046" spans="4:4" s="198" customFormat="1" ht="15.75" customHeight="1">
      <c r="D59046" s="199"/>
    </row>
    <row r="59048" spans="4:4" s="198" customFormat="1" ht="15.75" customHeight="1">
      <c r="D59048" s="199"/>
    </row>
    <row r="59050" spans="4:4" s="198" customFormat="1" ht="15.75" customHeight="1">
      <c r="D59050" s="199"/>
    </row>
    <row r="59052" spans="4:4" s="198" customFormat="1" ht="15.75" customHeight="1">
      <c r="D59052" s="199"/>
    </row>
    <row r="59054" spans="4:4" s="198" customFormat="1" ht="15.75" customHeight="1">
      <c r="D59054" s="199"/>
    </row>
    <row r="59056" spans="4:4" s="198" customFormat="1" ht="15.75" customHeight="1">
      <c r="D59056" s="199"/>
    </row>
    <row r="59058" spans="4:4" s="198" customFormat="1" ht="15.75" customHeight="1">
      <c r="D59058" s="199"/>
    </row>
    <row r="59060" spans="4:4" s="198" customFormat="1" ht="15.75" customHeight="1">
      <c r="D59060" s="199"/>
    </row>
    <row r="59062" spans="4:4" s="198" customFormat="1" ht="15.75" customHeight="1">
      <c r="D59062" s="199"/>
    </row>
    <row r="59064" spans="4:4" s="198" customFormat="1" ht="15.75" customHeight="1">
      <c r="D59064" s="199"/>
    </row>
    <row r="59066" spans="4:4" s="198" customFormat="1" ht="15.75" customHeight="1">
      <c r="D59066" s="199"/>
    </row>
    <row r="59068" spans="4:4" s="198" customFormat="1" ht="15.75" customHeight="1">
      <c r="D59068" s="199"/>
    </row>
    <row r="59070" spans="4:4" s="198" customFormat="1" ht="15.75" customHeight="1">
      <c r="D59070" s="199"/>
    </row>
    <row r="59072" spans="4:4" s="198" customFormat="1" ht="15.75" customHeight="1">
      <c r="D59072" s="199"/>
    </row>
    <row r="59074" spans="4:4" s="198" customFormat="1" ht="15.75" customHeight="1">
      <c r="D59074" s="199"/>
    </row>
    <row r="59076" spans="4:4" s="198" customFormat="1" ht="15.75" customHeight="1">
      <c r="D59076" s="199"/>
    </row>
    <row r="59078" spans="4:4" s="198" customFormat="1" ht="15.75" customHeight="1">
      <c r="D59078" s="199"/>
    </row>
    <row r="59080" spans="4:4" s="198" customFormat="1" ht="15.75" customHeight="1">
      <c r="D59080" s="199"/>
    </row>
    <row r="59082" spans="4:4" s="198" customFormat="1" ht="15.75" customHeight="1">
      <c r="D59082" s="199"/>
    </row>
    <row r="59084" spans="4:4" s="198" customFormat="1" ht="15.75" customHeight="1">
      <c r="D59084" s="199"/>
    </row>
    <row r="59086" spans="4:4" s="198" customFormat="1" ht="15.75" customHeight="1">
      <c r="D59086" s="199"/>
    </row>
    <row r="59088" spans="4:4" s="198" customFormat="1" ht="15.75" customHeight="1">
      <c r="D59088" s="199"/>
    </row>
    <row r="59090" spans="4:4" s="198" customFormat="1" ht="15.75" customHeight="1">
      <c r="D59090" s="199"/>
    </row>
    <row r="59092" spans="4:4" s="198" customFormat="1" ht="15.75" customHeight="1">
      <c r="D59092" s="199"/>
    </row>
    <row r="59094" spans="4:4" s="198" customFormat="1" ht="15.75" customHeight="1">
      <c r="D59094" s="199"/>
    </row>
    <row r="59096" spans="4:4" s="198" customFormat="1" ht="15.75" customHeight="1">
      <c r="D59096" s="199"/>
    </row>
    <row r="59098" spans="4:4" s="198" customFormat="1" ht="15.75" customHeight="1">
      <c r="D59098" s="199"/>
    </row>
    <row r="59100" spans="4:4" s="198" customFormat="1" ht="15.75" customHeight="1">
      <c r="D59100" s="199"/>
    </row>
    <row r="59102" spans="4:4" s="198" customFormat="1" ht="15.75" customHeight="1">
      <c r="D59102" s="199"/>
    </row>
    <row r="59104" spans="4:4" s="198" customFormat="1" ht="15.75" customHeight="1">
      <c r="D59104" s="199"/>
    </row>
    <row r="59106" spans="4:4" s="198" customFormat="1" ht="15.75" customHeight="1">
      <c r="D59106" s="199"/>
    </row>
    <row r="59108" spans="4:4" s="198" customFormat="1" ht="15.75" customHeight="1">
      <c r="D59108" s="199"/>
    </row>
    <row r="59110" spans="4:4" s="198" customFormat="1" ht="15.75" customHeight="1">
      <c r="D59110" s="199"/>
    </row>
    <row r="59112" spans="4:4" s="198" customFormat="1" ht="15.75" customHeight="1">
      <c r="D59112" s="199"/>
    </row>
    <row r="59114" spans="4:4" s="198" customFormat="1" ht="15.75" customHeight="1">
      <c r="D59114" s="199"/>
    </row>
    <row r="59116" spans="4:4" s="198" customFormat="1" ht="15.75" customHeight="1">
      <c r="D59116" s="199"/>
    </row>
    <row r="59118" spans="4:4" s="198" customFormat="1" ht="15.75" customHeight="1">
      <c r="D59118" s="199"/>
    </row>
    <row r="59120" spans="4:4" s="198" customFormat="1" ht="15.75" customHeight="1">
      <c r="D59120" s="199"/>
    </row>
    <row r="59122" spans="4:4" s="198" customFormat="1" ht="15.75" customHeight="1">
      <c r="D59122" s="199"/>
    </row>
    <row r="59124" spans="4:4" s="198" customFormat="1" ht="15.75" customHeight="1">
      <c r="D59124" s="199"/>
    </row>
    <row r="59126" spans="4:4" s="198" customFormat="1" ht="15.75" customHeight="1">
      <c r="D59126" s="199"/>
    </row>
    <row r="59128" spans="4:4" s="198" customFormat="1" ht="15.75" customHeight="1">
      <c r="D59128" s="199"/>
    </row>
    <row r="59130" spans="4:4" s="198" customFormat="1" ht="15.75" customHeight="1">
      <c r="D59130" s="199"/>
    </row>
    <row r="59132" spans="4:4" s="198" customFormat="1" ht="15.75" customHeight="1">
      <c r="D59132" s="199"/>
    </row>
    <row r="59134" spans="4:4" s="198" customFormat="1" ht="15.75" customHeight="1">
      <c r="D59134" s="199"/>
    </row>
    <row r="59136" spans="4:4" s="198" customFormat="1" ht="15.75" customHeight="1">
      <c r="D59136" s="199"/>
    </row>
    <row r="59138" spans="4:4" s="198" customFormat="1" ht="15.75" customHeight="1">
      <c r="D59138" s="199"/>
    </row>
    <row r="59140" spans="4:4" s="198" customFormat="1" ht="15.75" customHeight="1">
      <c r="D59140" s="199"/>
    </row>
    <row r="59142" spans="4:4" s="198" customFormat="1" ht="15.75" customHeight="1">
      <c r="D59142" s="199"/>
    </row>
    <row r="59144" spans="4:4" s="198" customFormat="1" ht="15.75" customHeight="1">
      <c r="D59144" s="199"/>
    </row>
    <row r="59146" spans="4:4" s="198" customFormat="1" ht="15.75" customHeight="1">
      <c r="D59146" s="199"/>
    </row>
    <row r="59148" spans="4:4" s="198" customFormat="1" ht="15.75" customHeight="1">
      <c r="D59148" s="199"/>
    </row>
    <row r="59150" spans="4:4" s="198" customFormat="1" ht="15.75" customHeight="1">
      <c r="D59150" s="199"/>
    </row>
    <row r="59152" spans="4:4" s="198" customFormat="1" ht="15.75" customHeight="1">
      <c r="D59152" s="199"/>
    </row>
    <row r="59154" spans="4:4" s="198" customFormat="1" ht="15.75" customHeight="1">
      <c r="D59154" s="199"/>
    </row>
    <row r="59156" spans="4:4" s="198" customFormat="1" ht="15.75" customHeight="1">
      <c r="D59156" s="199"/>
    </row>
    <row r="59158" spans="4:4" s="198" customFormat="1" ht="15.75" customHeight="1">
      <c r="D59158" s="199"/>
    </row>
    <row r="59160" spans="4:4" s="198" customFormat="1" ht="15.75" customHeight="1">
      <c r="D59160" s="199"/>
    </row>
    <row r="59162" spans="4:4" s="198" customFormat="1" ht="15.75" customHeight="1">
      <c r="D59162" s="199"/>
    </row>
    <row r="59164" spans="4:4" s="198" customFormat="1" ht="15.75" customHeight="1">
      <c r="D59164" s="199"/>
    </row>
    <row r="59166" spans="4:4" s="198" customFormat="1" ht="15.75" customHeight="1">
      <c r="D59166" s="199"/>
    </row>
    <row r="59168" spans="4:4" s="198" customFormat="1" ht="15.75" customHeight="1">
      <c r="D59168" s="199"/>
    </row>
    <row r="59170" spans="4:4" s="198" customFormat="1" ht="15.75" customHeight="1">
      <c r="D59170" s="199"/>
    </row>
    <row r="59172" spans="4:4" s="198" customFormat="1" ht="15.75" customHeight="1">
      <c r="D59172" s="199"/>
    </row>
    <row r="59174" spans="4:4" s="198" customFormat="1" ht="15.75" customHeight="1">
      <c r="D59174" s="199"/>
    </row>
    <row r="59176" spans="4:4" s="198" customFormat="1" ht="15.75" customHeight="1">
      <c r="D59176" s="199"/>
    </row>
    <row r="59178" spans="4:4" s="198" customFormat="1" ht="15.75" customHeight="1">
      <c r="D59178" s="199"/>
    </row>
    <row r="59180" spans="4:4" s="198" customFormat="1" ht="15.75" customHeight="1">
      <c r="D59180" s="199"/>
    </row>
    <row r="59182" spans="4:4" s="198" customFormat="1" ht="15.75" customHeight="1">
      <c r="D59182" s="199"/>
    </row>
    <row r="59184" spans="4:4" s="198" customFormat="1" ht="15.75" customHeight="1">
      <c r="D59184" s="199"/>
    </row>
    <row r="59186" spans="4:4" s="198" customFormat="1" ht="15.75" customHeight="1">
      <c r="D59186" s="199"/>
    </row>
    <row r="59188" spans="4:4" s="198" customFormat="1" ht="15.75" customHeight="1">
      <c r="D59188" s="199"/>
    </row>
    <row r="59190" spans="4:4" s="198" customFormat="1" ht="15.75" customHeight="1">
      <c r="D59190" s="199"/>
    </row>
    <row r="59192" spans="4:4" s="198" customFormat="1" ht="15.75" customHeight="1">
      <c r="D59192" s="199"/>
    </row>
    <row r="59194" spans="4:4" s="198" customFormat="1" ht="15.75" customHeight="1">
      <c r="D59194" s="199"/>
    </row>
    <row r="59196" spans="4:4" s="198" customFormat="1" ht="15.75" customHeight="1">
      <c r="D59196" s="199"/>
    </row>
    <row r="59198" spans="4:4" s="198" customFormat="1" ht="15.75" customHeight="1">
      <c r="D59198" s="199"/>
    </row>
    <row r="59200" spans="4:4" s="198" customFormat="1" ht="15.75" customHeight="1">
      <c r="D59200" s="199"/>
    </row>
    <row r="59202" spans="4:4" s="198" customFormat="1" ht="15.75" customHeight="1">
      <c r="D59202" s="199"/>
    </row>
    <row r="59204" spans="4:4" s="198" customFormat="1" ht="15.75" customHeight="1">
      <c r="D59204" s="199"/>
    </row>
    <row r="59206" spans="4:4" s="198" customFormat="1" ht="15.75" customHeight="1">
      <c r="D59206" s="199"/>
    </row>
    <row r="59208" spans="4:4" s="198" customFormat="1" ht="15.75" customHeight="1">
      <c r="D59208" s="199"/>
    </row>
    <row r="59210" spans="4:4" s="198" customFormat="1" ht="15.75" customHeight="1">
      <c r="D59210" s="199"/>
    </row>
    <row r="59212" spans="4:4" s="198" customFormat="1" ht="15.75" customHeight="1">
      <c r="D59212" s="199"/>
    </row>
    <row r="59214" spans="4:4" s="198" customFormat="1" ht="15.75" customHeight="1">
      <c r="D59214" s="199"/>
    </row>
    <row r="59216" spans="4:4" s="198" customFormat="1" ht="15.75" customHeight="1">
      <c r="D59216" s="199"/>
    </row>
    <row r="59218" spans="4:4" s="198" customFormat="1" ht="15.75" customHeight="1">
      <c r="D59218" s="199"/>
    </row>
    <row r="59220" spans="4:4" s="198" customFormat="1" ht="15.75" customHeight="1">
      <c r="D59220" s="199"/>
    </row>
    <row r="59222" spans="4:4" s="198" customFormat="1" ht="15.75" customHeight="1">
      <c r="D59222" s="199"/>
    </row>
    <row r="59224" spans="4:4" s="198" customFormat="1" ht="15.75" customHeight="1">
      <c r="D59224" s="199"/>
    </row>
    <row r="59226" spans="4:4" s="198" customFormat="1" ht="15.75" customHeight="1">
      <c r="D59226" s="199"/>
    </row>
    <row r="59228" spans="4:4" s="198" customFormat="1" ht="15.75" customHeight="1">
      <c r="D59228" s="199"/>
    </row>
    <row r="59230" spans="4:4" s="198" customFormat="1" ht="15.75" customHeight="1">
      <c r="D59230" s="199"/>
    </row>
    <row r="59232" spans="4:4" s="198" customFormat="1" ht="15.75" customHeight="1">
      <c r="D59232" s="199"/>
    </row>
    <row r="59234" spans="4:4" s="198" customFormat="1" ht="15.75" customHeight="1">
      <c r="D59234" s="199"/>
    </row>
    <row r="59236" spans="4:4" s="198" customFormat="1" ht="15.75" customHeight="1">
      <c r="D59236" s="199"/>
    </row>
    <row r="59238" spans="4:4" s="198" customFormat="1" ht="15.75" customHeight="1">
      <c r="D59238" s="199"/>
    </row>
    <row r="59240" spans="4:4" s="198" customFormat="1" ht="15.75" customHeight="1">
      <c r="D59240" s="199"/>
    </row>
    <row r="59242" spans="4:4" s="198" customFormat="1" ht="15.75" customHeight="1">
      <c r="D59242" s="199"/>
    </row>
    <row r="59244" spans="4:4" s="198" customFormat="1" ht="15.75" customHeight="1">
      <c r="D59244" s="199"/>
    </row>
    <row r="59246" spans="4:4" s="198" customFormat="1" ht="15.75" customHeight="1">
      <c r="D59246" s="199"/>
    </row>
    <row r="59248" spans="4:4" s="198" customFormat="1" ht="15.75" customHeight="1">
      <c r="D59248" s="199"/>
    </row>
    <row r="59250" spans="4:4" s="198" customFormat="1" ht="15.75" customHeight="1">
      <c r="D59250" s="199"/>
    </row>
    <row r="59252" spans="4:4" s="198" customFormat="1" ht="15.75" customHeight="1">
      <c r="D59252" s="199"/>
    </row>
    <row r="59254" spans="4:4" s="198" customFormat="1" ht="15.75" customHeight="1">
      <c r="D59254" s="199"/>
    </row>
    <row r="59256" spans="4:4" s="198" customFormat="1" ht="15.75" customHeight="1">
      <c r="D59256" s="199"/>
    </row>
    <row r="59258" spans="4:4" s="198" customFormat="1" ht="15.75" customHeight="1">
      <c r="D59258" s="199"/>
    </row>
    <row r="59260" spans="4:4" s="198" customFormat="1" ht="15.75" customHeight="1">
      <c r="D59260" s="199"/>
    </row>
    <row r="59262" spans="4:4" s="198" customFormat="1" ht="15.75" customHeight="1">
      <c r="D59262" s="199"/>
    </row>
    <row r="59264" spans="4:4" s="198" customFormat="1" ht="15.75" customHeight="1">
      <c r="D59264" s="199"/>
    </row>
    <row r="59266" spans="4:4" s="198" customFormat="1" ht="15.75" customHeight="1">
      <c r="D59266" s="199"/>
    </row>
    <row r="59268" spans="4:4" s="198" customFormat="1" ht="15.75" customHeight="1">
      <c r="D59268" s="199"/>
    </row>
    <row r="59270" spans="4:4" s="198" customFormat="1" ht="15.75" customHeight="1">
      <c r="D59270" s="199"/>
    </row>
    <row r="59272" spans="4:4" s="198" customFormat="1" ht="15.75" customHeight="1">
      <c r="D59272" s="199"/>
    </row>
    <row r="59274" spans="4:4" s="198" customFormat="1" ht="15.75" customHeight="1">
      <c r="D59274" s="199"/>
    </row>
    <row r="59276" spans="4:4" s="198" customFormat="1" ht="15.75" customHeight="1">
      <c r="D59276" s="199"/>
    </row>
    <row r="59278" spans="4:4" s="198" customFormat="1" ht="15.75" customHeight="1">
      <c r="D59278" s="199"/>
    </row>
    <row r="59280" spans="4:4" s="198" customFormat="1" ht="15.75" customHeight="1">
      <c r="D59280" s="199"/>
    </row>
    <row r="59282" spans="4:4" s="198" customFormat="1" ht="15.75" customHeight="1">
      <c r="D59282" s="199"/>
    </row>
    <row r="59284" spans="4:4" s="198" customFormat="1" ht="15.75" customHeight="1">
      <c r="D59284" s="199"/>
    </row>
    <row r="59286" spans="4:4" s="198" customFormat="1" ht="15.75" customHeight="1">
      <c r="D59286" s="199"/>
    </row>
    <row r="59288" spans="4:4" s="198" customFormat="1" ht="15.75" customHeight="1">
      <c r="D59288" s="199"/>
    </row>
    <row r="59290" spans="4:4" s="198" customFormat="1" ht="15.75" customHeight="1">
      <c r="D59290" s="199"/>
    </row>
    <row r="59292" spans="4:4" s="198" customFormat="1" ht="15.75" customHeight="1">
      <c r="D59292" s="199"/>
    </row>
    <row r="59294" spans="4:4" s="198" customFormat="1" ht="15.75" customHeight="1">
      <c r="D59294" s="199"/>
    </row>
    <row r="59296" spans="4:4" s="198" customFormat="1" ht="15.75" customHeight="1">
      <c r="D59296" s="199"/>
    </row>
    <row r="59298" spans="4:4" s="198" customFormat="1" ht="15.75" customHeight="1">
      <c r="D59298" s="199"/>
    </row>
    <row r="59300" spans="4:4" s="198" customFormat="1" ht="15.75" customHeight="1">
      <c r="D59300" s="199"/>
    </row>
    <row r="59302" spans="4:4" s="198" customFormat="1" ht="15.75" customHeight="1">
      <c r="D59302" s="199"/>
    </row>
    <row r="59304" spans="4:4" s="198" customFormat="1" ht="15.75" customHeight="1">
      <c r="D59304" s="199"/>
    </row>
    <row r="59306" spans="4:4" s="198" customFormat="1" ht="15.75" customHeight="1">
      <c r="D59306" s="199"/>
    </row>
    <row r="59308" spans="4:4" s="198" customFormat="1" ht="15.75" customHeight="1">
      <c r="D59308" s="199"/>
    </row>
    <row r="59310" spans="4:4" s="198" customFormat="1" ht="15.75" customHeight="1">
      <c r="D59310" s="199"/>
    </row>
    <row r="59312" spans="4:4" s="198" customFormat="1" ht="15.75" customHeight="1">
      <c r="D59312" s="199"/>
    </row>
    <row r="59314" spans="4:4" s="198" customFormat="1" ht="15.75" customHeight="1">
      <c r="D59314" s="199"/>
    </row>
    <row r="59316" spans="4:4" s="198" customFormat="1" ht="15.75" customHeight="1">
      <c r="D59316" s="199"/>
    </row>
    <row r="59318" spans="4:4" s="198" customFormat="1" ht="15.75" customHeight="1">
      <c r="D59318" s="199"/>
    </row>
    <row r="59320" spans="4:4" s="198" customFormat="1" ht="15.75" customHeight="1">
      <c r="D59320" s="199"/>
    </row>
    <row r="59322" spans="4:4" s="198" customFormat="1" ht="15.75" customHeight="1">
      <c r="D59322" s="199"/>
    </row>
    <row r="59324" spans="4:4" s="198" customFormat="1" ht="15.75" customHeight="1">
      <c r="D59324" s="199"/>
    </row>
    <row r="59326" spans="4:4" s="198" customFormat="1" ht="15.75" customHeight="1">
      <c r="D59326" s="199"/>
    </row>
    <row r="59328" spans="4:4" s="198" customFormat="1" ht="15.75" customHeight="1">
      <c r="D59328" s="199"/>
    </row>
    <row r="59330" spans="4:4" s="198" customFormat="1" ht="15.75" customHeight="1">
      <c r="D59330" s="199"/>
    </row>
    <row r="59332" spans="4:4" s="198" customFormat="1" ht="15.75" customHeight="1">
      <c r="D59332" s="199"/>
    </row>
    <row r="59334" spans="4:4" s="198" customFormat="1" ht="15.75" customHeight="1">
      <c r="D59334" s="199"/>
    </row>
    <row r="59336" spans="4:4" s="198" customFormat="1" ht="15.75" customHeight="1">
      <c r="D59336" s="199"/>
    </row>
    <row r="59338" spans="4:4" s="198" customFormat="1" ht="15.75" customHeight="1">
      <c r="D59338" s="199"/>
    </row>
    <row r="59340" spans="4:4" s="198" customFormat="1" ht="15.75" customHeight="1">
      <c r="D59340" s="199"/>
    </row>
    <row r="59342" spans="4:4" s="198" customFormat="1" ht="15.75" customHeight="1">
      <c r="D59342" s="199"/>
    </row>
    <row r="59344" spans="4:4" s="198" customFormat="1" ht="15.75" customHeight="1">
      <c r="D59344" s="199"/>
    </row>
    <row r="59346" spans="4:4" s="198" customFormat="1" ht="15.75" customHeight="1">
      <c r="D59346" s="199"/>
    </row>
    <row r="59348" spans="4:4" s="198" customFormat="1" ht="15.75" customHeight="1">
      <c r="D59348" s="199"/>
    </row>
    <row r="59350" spans="4:4" s="198" customFormat="1" ht="15.75" customHeight="1">
      <c r="D59350" s="199"/>
    </row>
    <row r="59352" spans="4:4" s="198" customFormat="1" ht="15.75" customHeight="1">
      <c r="D59352" s="199"/>
    </row>
    <row r="59354" spans="4:4" s="198" customFormat="1" ht="15.75" customHeight="1">
      <c r="D59354" s="199"/>
    </row>
    <row r="59356" spans="4:4" s="198" customFormat="1" ht="15.75" customHeight="1">
      <c r="D59356" s="199"/>
    </row>
    <row r="59358" spans="4:4" s="198" customFormat="1" ht="15.75" customHeight="1">
      <c r="D59358" s="199"/>
    </row>
    <row r="59360" spans="4:4" s="198" customFormat="1" ht="15.75" customHeight="1">
      <c r="D59360" s="199"/>
    </row>
    <row r="59362" spans="4:4" s="198" customFormat="1" ht="15.75" customHeight="1">
      <c r="D59362" s="199"/>
    </row>
    <row r="59364" spans="4:4" s="198" customFormat="1" ht="15.75" customHeight="1">
      <c r="D59364" s="199"/>
    </row>
    <row r="59366" spans="4:4" s="198" customFormat="1" ht="15.75" customHeight="1">
      <c r="D59366" s="199"/>
    </row>
    <row r="59368" spans="4:4" s="198" customFormat="1" ht="15.75" customHeight="1">
      <c r="D59368" s="199"/>
    </row>
    <row r="59370" spans="4:4" s="198" customFormat="1" ht="15.75" customHeight="1">
      <c r="D59370" s="199"/>
    </row>
    <row r="59372" spans="4:4" s="198" customFormat="1" ht="15.75" customHeight="1">
      <c r="D59372" s="199"/>
    </row>
    <row r="59374" spans="4:4" s="198" customFormat="1" ht="15.75" customHeight="1">
      <c r="D59374" s="199"/>
    </row>
    <row r="59376" spans="4:4" s="198" customFormat="1" ht="15.75" customHeight="1">
      <c r="D59376" s="199"/>
    </row>
    <row r="59378" spans="4:4" s="198" customFormat="1" ht="15.75" customHeight="1">
      <c r="D59378" s="199"/>
    </row>
    <row r="59380" spans="4:4" s="198" customFormat="1" ht="15.75" customHeight="1">
      <c r="D59380" s="199"/>
    </row>
    <row r="59382" spans="4:4" s="198" customFormat="1" ht="15.75" customHeight="1">
      <c r="D59382" s="199"/>
    </row>
    <row r="59384" spans="4:4" s="198" customFormat="1" ht="15.75" customHeight="1">
      <c r="D59384" s="199"/>
    </row>
    <row r="59386" spans="4:4" s="198" customFormat="1" ht="15.75" customHeight="1">
      <c r="D59386" s="199"/>
    </row>
    <row r="59388" spans="4:4" s="198" customFormat="1" ht="15.75" customHeight="1">
      <c r="D59388" s="199"/>
    </row>
    <row r="59390" spans="4:4" s="198" customFormat="1" ht="15.75" customHeight="1">
      <c r="D59390" s="199"/>
    </row>
    <row r="59392" spans="4:4" s="198" customFormat="1" ht="15.75" customHeight="1">
      <c r="D59392" s="199"/>
    </row>
    <row r="59394" spans="4:4" s="198" customFormat="1" ht="15.75" customHeight="1">
      <c r="D59394" s="199"/>
    </row>
    <row r="59396" spans="4:4" s="198" customFormat="1" ht="15.75" customHeight="1">
      <c r="D59396" s="199"/>
    </row>
    <row r="59398" spans="4:4" s="198" customFormat="1" ht="15.75" customHeight="1">
      <c r="D59398" s="199"/>
    </row>
    <row r="59400" spans="4:4" s="198" customFormat="1" ht="15.75" customHeight="1">
      <c r="D59400" s="199"/>
    </row>
    <row r="59402" spans="4:4" s="198" customFormat="1" ht="15.75" customHeight="1">
      <c r="D59402" s="199"/>
    </row>
    <row r="59404" spans="4:4" s="198" customFormat="1" ht="15.75" customHeight="1">
      <c r="D59404" s="199"/>
    </row>
    <row r="59406" spans="4:4" s="198" customFormat="1" ht="15.75" customHeight="1">
      <c r="D59406" s="199"/>
    </row>
    <row r="59408" spans="4:4" s="198" customFormat="1" ht="15.75" customHeight="1">
      <c r="D59408" s="199"/>
    </row>
    <row r="59410" spans="4:4" s="198" customFormat="1" ht="15.75" customHeight="1">
      <c r="D59410" s="199"/>
    </row>
    <row r="59412" spans="4:4" s="198" customFormat="1" ht="15.75" customHeight="1">
      <c r="D59412" s="199"/>
    </row>
    <row r="59414" spans="4:4" s="198" customFormat="1" ht="15.75" customHeight="1">
      <c r="D59414" s="199"/>
    </row>
    <row r="59416" spans="4:4" s="198" customFormat="1" ht="15.75" customHeight="1">
      <c r="D59416" s="199"/>
    </row>
    <row r="59418" spans="4:4" s="198" customFormat="1" ht="15.75" customHeight="1">
      <c r="D59418" s="199"/>
    </row>
    <row r="59420" spans="4:4" s="198" customFormat="1" ht="15.75" customHeight="1">
      <c r="D59420" s="199"/>
    </row>
    <row r="59422" spans="4:4" s="198" customFormat="1" ht="15.75" customHeight="1">
      <c r="D59422" s="199"/>
    </row>
    <row r="59424" spans="4:4" s="198" customFormat="1" ht="15.75" customHeight="1">
      <c r="D59424" s="199"/>
    </row>
    <row r="59426" spans="4:4" s="198" customFormat="1" ht="15.75" customHeight="1">
      <c r="D59426" s="199"/>
    </row>
    <row r="59428" spans="4:4" s="198" customFormat="1" ht="15.75" customHeight="1">
      <c r="D59428" s="199"/>
    </row>
    <row r="59430" spans="4:4" s="198" customFormat="1" ht="15.75" customHeight="1">
      <c r="D59430" s="199"/>
    </row>
    <row r="59432" spans="4:4" s="198" customFormat="1" ht="15.75" customHeight="1">
      <c r="D59432" s="199"/>
    </row>
    <row r="59434" spans="4:4" s="198" customFormat="1" ht="15.75" customHeight="1">
      <c r="D59434" s="199"/>
    </row>
    <row r="59436" spans="4:4" s="198" customFormat="1" ht="15.75" customHeight="1">
      <c r="D59436" s="199"/>
    </row>
    <row r="59438" spans="4:4" s="198" customFormat="1" ht="15.75" customHeight="1">
      <c r="D59438" s="199"/>
    </row>
    <row r="59440" spans="4:4" s="198" customFormat="1" ht="15.75" customHeight="1">
      <c r="D59440" s="199"/>
    </row>
    <row r="59442" spans="4:4" s="198" customFormat="1" ht="15.75" customHeight="1">
      <c r="D59442" s="199"/>
    </row>
    <row r="59444" spans="4:4" s="198" customFormat="1" ht="15.75" customHeight="1">
      <c r="D59444" s="199"/>
    </row>
    <row r="59446" spans="4:4" s="198" customFormat="1" ht="15.75" customHeight="1">
      <c r="D59446" s="199"/>
    </row>
    <row r="59448" spans="4:4" s="198" customFormat="1" ht="15.75" customHeight="1">
      <c r="D59448" s="199"/>
    </row>
    <row r="59450" spans="4:4" s="198" customFormat="1" ht="15.75" customHeight="1">
      <c r="D59450" s="199"/>
    </row>
    <row r="59452" spans="4:4" s="198" customFormat="1" ht="15.75" customHeight="1">
      <c r="D59452" s="199"/>
    </row>
    <row r="59454" spans="4:4" s="198" customFormat="1" ht="15.75" customHeight="1">
      <c r="D59454" s="199"/>
    </row>
    <row r="59456" spans="4:4" s="198" customFormat="1" ht="15.75" customHeight="1">
      <c r="D59456" s="199"/>
    </row>
    <row r="59458" spans="4:4" s="198" customFormat="1" ht="15.75" customHeight="1">
      <c r="D59458" s="199"/>
    </row>
    <row r="59460" spans="4:4" s="198" customFormat="1" ht="15.75" customHeight="1">
      <c r="D59460" s="199"/>
    </row>
    <row r="59462" spans="4:4" s="198" customFormat="1" ht="15.75" customHeight="1">
      <c r="D59462" s="199"/>
    </row>
    <row r="59464" spans="4:4" s="198" customFormat="1" ht="15.75" customHeight="1">
      <c r="D59464" s="199"/>
    </row>
    <row r="59466" spans="4:4" s="198" customFormat="1" ht="15.75" customHeight="1">
      <c r="D59466" s="199"/>
    </row>
    <row r="59468" spans="4:4" s="198" customFormat="1" ht="15.75" customHeight="1">
      <c r="D59468" s="199"/>
    </row>
    <row r="59470" spans="4:4" s="198" customFormat="1" ht="15.75" customHeight="1">
      <c r="D59470" s="199"/>
    </row>
    <row r="59472" spans="4:4" s="198" customFormat="1" ht="15.75" customHeight="1">
      <c r="D59472" s="199"/>
    </row>
    <row r="59474" spans="4:4" s="198" customFormat="1" ht="15.75" customHeight="1">
      <c r="D59474" s="199"/>
    </row>
    <row r="59476" spans="4:4" s="198" customFormat="1" ht="15.75" customHeight="1">
      <c r="D59476" s="199"/>
    </row>
    <row r="59478" spans="4:4" s="198" customFormat="1" ht="15.75" customHeight="1">
      <c r="D59478" s="199"/>
    </row>
    <row r="59480" spans="4:4" s="198" customFormat="1" ht="15.75" customHeight="1">
      <c r="D59480" s="199"/>
    </row>
    <row r="59482" spans="4:4" s="198" customFormat="1" ht="15.75" customHeight="1">
      <c r="D59482" s="199"/>
    </row>
    <row r="59484" spans="4:4" s="198" customFormat="1" ht="15.75" customHeight="1">
      <c r="D59484" s="199"/>
    </row>
    <row r="59486" spans="4:4" s="198" customFormat="1" ht="15.75" customHeight="1">
      <c r="D59486" s="199"/>
    </row>
    <row r="59488" spans="4:4" s="198" customFormat="1" ht="15.75" customHeight="1">
      <c r="D59488" s="199"/>
    </row>
    <row r="59490" spans="4:4" s="198" customFormat="1" ht="15.75" customHeight="1">
      <c r="D59490" s="199"/>
    </row>
    <row r="59492" spans="4:4" s="198" customFormat="1" ht="15.75" customHeight="1">
      <c r="D59492" s="199"/>
    </row>
    <row r="59494" spans="4:4" s="198" customFormat="1" ht="15.75" customHeight="1">
      <c r="D59494" s="199"/>
    </row>
    <row r="59496" spans="4:4" s="198" customFormat="1" ht="15.75" customHeight="1">
      <c r="D59496" s="199"/>
    </row>
    <row r="59498" spans="4:4" s="198" customFormat="1" ht="15.75" customHeight="1">
      <c r="D59498" s="199"/>
    </row>
    <row r="59500" spans="4:4" s="198" customFormat="1" ht="15.75" customHeight="1">
      <c r="D59500" s="199"/>
    </row>
    <row r="59502" spans="4:4" s="198" customFormat="1" ht="15.75" customHeight="1">
      <c r="D59502" s="199"/>
    </row>
    <row r="59504" spans="4:4" s="198" customFormat="1" ht="15.75" customHeight="1">
      <c r="D59504" s="199"/>
    </row>
    <row r="59506" spans="4:4" s="198" customFormat="1" ht="15.75" customHeight="1">
      <c r="D59506" s="199"/>
    </row>
    <row r="59508" spans="4:4" s="198" customFormat="1" ht="15.75" customHeight="1">
      <c r="D59508" s="199"/>
    </row>
    <row r="59510" spans="4:4" s="198" customFormat="1" ht="15.75" customHeight="1">
      <c r="D59510" s="199"/>
    </row>
    <row r="59512" spans="4:4" s="198" customFormat="1" ht="15.75" customHeight="1">
      <c r="D59512" s="199"/>
    </row>
    <row r="59514" spans="4:4" s="198" customFormat="1" ht="15.75" customHeight="1">
      <c r="D59514" s="199"/>
    </row>
    <row r="59516" spans="4:4" s="198" customFormat="1" ht="15.75" customHeight="1">
      <c r="D59516" s="199"/>
    </row>
    <row r="59518" spans="4:4" s="198" customFormat="1" ht="15.75" customHeight="1">
      <c r="D59518" s="199"/>
    </row>
    <row r="59520" spans="4:4" s="198" customFormat="1" ht="15.75" customHeight="1">
      <c r="D59520" s="199"/>
    </row>
    <row r="59522" spans="4:4" s="198" customFormat="1" ht="15.75" customHeight="1">
      <c r="D59522" s="199"/>
    </row>
    <row r="59524" spans="4:4" s="198" customFormat="1" ht="15.75" customHeight="1">
      <c r="D59524" s="199"/>
    </row>
    <row r="59526" spans="4:4" s="198" customFormat="1" ht="15.75" customHeight="1">
      <c r="D59526" s="199"/>
    </row>
    <row r="59528" spans="4:4" s="198" customFormat="1" ht="15.75" customHeight="1">
      <c r="D59528" s="199"/>
    </row>
    <row r="59530" spans="4:4" s="198" customFormat="1" ht="15.75" customHeight="1">
      <c r="D59530" s="199"/>
    </row>
    <row r="59532" spans="4:4" s="198" customFormat="1" ht="15.75" customHeight="1">
      <c r="D59532" s="199"/>
    </row>
    <row r="59534" spans="4:4" s="198" customFormat="1" ht="15.75" customHeight="1">
      <c r="D59534" s="199"/>
    </row>
    <row r="59536" spans="4:4" s="198" customFormat="1" ht="15.75" customHeight="1">
      <c r="D59536" s="199"/>
    </row>
    <row r="59538" spans="4:4" s="198" customFormat="1" ht="15.75" customHeight="1">
      <c r="D59538" s="199"/>
    </row>
    <row r="59540" spans="4:4" s="198" customFormat="1" ht="15.75" customHeight="1">
      <c r="D59540" s="199"/>
    </row>
    <row r="59542" spans="4:4" s="198" customFormat="1" ht="15.75" customHeight="1">
      <c r="D59542" s="199"/>
    </row>
    <row r="59544" spans="4:4" s="198" customFormat="1" ht="15.75" customHeight="1">
      <c r="D59544" s="199"/>
    </row>
    <row r="59546" spans="4:4" s="198" customFormat="1" ht="15.75" customHeight="1">
      <c r="D59546" s="199"/>
    </row>
    <row r="59548" spans="4:4" s="198" customFormat="1" ht="15.75" customHeight="1">
      <c r="D59548" s="199"/>
    </row>
    <row r="59550" spans="4:4" s="198" customFormat="1" ht="15.75" customHeight="1">
      <c r="D59550" s="199"/>
    </row>
    <row r="59552" spans="4:4" s="198" customFormat="1" ht="15.75" customHeight="1">
      <c r="D59552" s="199"/>
    </row>
    <row r="59554" spans="4:4" s="198" customFormat="1" ht="15.75" customHeight="1">
      <c r="D59554" s="199"/>
    </row>
    <row r="59556" spans="4:4" s="198" customFormat="1" ht="15.75" customHeight="1">
      <c r="D59556" s="199"/>
    </row>
    <row r="59558" spans="4:4" s="198" customFormat="1" ht="15.75" customHeight="1">
      <c r="D59558" s="199"/>
    </row>
    <row r="59560" spans="4:4" s="198" customFormat="1" ht="15.75" customHeight="1">
      <c r="D59560" s="199"/>
    </row>
    <row r="59562" spans="4:4" s="198" customFormat="1" ht="15.75" customHeight="1">
      <c r="D59562" s="199"/>
    </row>
    <row r="59564" spans="4:4" s="198" customFormat="1" ht="15.75" customHeight="1">
      <c r="D59564" s="199"/>
    </row>
    <row r="59566" spans="4:4" s="198" customFormat="1" ht="15.75" customHeight="1">
      <c r="D59566" s="199"/>
    </row>
    <row r="59568" spans="4:4" s="198" customFormat="1" ht="15.75" customHeight="1">
      <c r="D59568" s="199"/>
    </row>
    <row r="59570" spans="4:4" s="198" customFormat="1" ht="15.75" customHeight="1">
      <c r="D59570" s="199"/>
    </row>
    <row r="59572" spans="4:4" s="198" customFormat="1" ht="15.75" customHeight="1">
      <c r="D59572" s="199"/>
    </row>
    <row r="59574" spans="4:4" s="198" customFormat="1" ht="15.75" customHeight="1">
      <c r="D59574" s="199"/>
    </row>
    <row r="59576" spans="4:4" s="198" customFormat="1" ht="15.75" customHeight="1">
      <c r="D59576" s="199"/>
    </row>
    <row r="59578" spans="4:4" s="198" customFormat="1" ht="15.75" customHeight="1">
      <c r="D59578" s="199"/>
    </row>
    <row r="59580" spans="4:4" s="198" customFormat="1" ht="15.75" customHeight="1">
      <c r="D59580" s="199"/>
    </row>
    <row r="59582" spans="4:4" s="198" customFormat="1" ht="15.75" customHeight="1">
      <c r="D59582" s="199"/>
    </row>
    <row r="59584" spans="4:4" s="198" customFormat="1" ht="15.75" customHeight="1">
      <c r="D59584" s="199"/>
    </row>
    <row r="59586" spans="4:4" s="198" customFormat="1" ht="15.75" customHeight="1">
      <c r="D59586" s="199"/>
    </row>
    <row r="59588" spans="4:4" s="198" customFormat="1" ht="15.75" customHeight="1">
      <c r="D59588" s="199"/>
    </row>
    <row r="59590" spans="4:4" s="198" customFormat="1" ht="15.75" customHeight="1">
      <c r="D59590" s="199"/>
    </row>
    <row r="59592" spans="4:4" s="198" customFormat="1" ht="15.75" customHeight="1">
      <c r="D59592" s="199"/>
    </row>
    <row r="59594" spans="4:4" s="198" customFormat="1" ht="15.75" customHeight="1">
      <c r="D59594" s="199"/>
    </row>
    <row r="59596" spans="4:4" s="198" customFormat="1" ht="15.75" customHeight="1">
      <c r="D59596" s="199"/>
    </row>
    <row r="59598" spans="4:4" s="198" customFormat="1" ht="15.75" customHeight="1">
      <c r="D59598" s="199"/>
    </row>
    <row r="59600" spans="4:4" s="198" customFormat="1" ht="15.75" customHeight="1">
      <c r="D59600" s="199"/>
    </row>
    <row r="59602" spans="4:4" s="198" customFormat="1" ht="15.75" customHeight="1">
      <c r="D59602" s="199"/>
    </row>
    <row r="59604" spans="4:4" s="198" customFormat="1" ht="15.75" customHeight="1">
      <c r="D59604" s="199"/>
    </row>
    <row r="59606" spans="4:4" s="198" customFormat="1" ht="15.75" customHeight="1">
      <c r="D59606" s="199"/>
    </row>
    <row r="59608" spans="4:4" s="198" customFormat="1" ht="15.75" customHeight="1">
      <c r="D59608" s="199"/>
    </row>
    <row r="59610" spans="4:4" s="198" customFormat="1" ht="15.75" customHeight="1">
      <c r="D59610" s="199"/>
    </row>
    <row r="59612" spans="4:4" s="198" customFormat="1" ht="15.75" customHeight="1">
      <c r="D59612" s="199"/>
    </row>
    <row r="59614" spans="4:4" s="198" customFormat="1" ht="15.75" customHeight="1">
      <c r="D59614" s="199"/>
    </row>
    <row r="59616" spans="4:4" s="198" customFormat="1" ht="15.75" customHeight="1">
      <c r="D59616" s="199"/>
    </row>
    <row r="59618" spans="4:4" s="198" customFormat="1" ht="15.75" customHeight="1">
      <c r="D59618" s="199"/>
    </row>
    <row r="59620" spans="4:4" s="198" customFormat="1" ht="15.75" customHeight="1">
      <c r="D59620" s="199"/>
    </row>
    <row r="59622" spans="4:4" s="198" customFormat="1" ht="15.75" customHeight="1">
      <c r="D59622" s="199"/>
    </row>
    <row r="59624" spans="4:4" s="198" customFormat="1" ht="15.75" customHeight="1">
      <c r="D59624" s="199"/>
    </row>
    <row r="59626" spans="4:4" s="198" customFormat="1" ht="15.75" customHeight="1">
      <c r="D59626" s="199"/>
    </row>
    <row r="59628" spans="4:4" s="198" customFormat="1" ht="15.75" customHeight="1">
      <c r="D59628" s="199"/>
    </row>
    <row r="59630" spans="4:4" s="198" customFormat="1" ht="15.75" customHeight="1">
      <c r="D59630" s="199"/>
    </row>
    <row r="59632" spans="4:4" s="198" customFormat="1" ht="15.75" customHeight="1">
      <c r="D59632" s="199"/>
    </row>
    <row r="59634" spans="4:4" s="198" customFormat="1" ht="15.75" customHeight="1">
      <c r="D59634" s="199"/>
    </row>
    <row r="59636" spans="4:4" s="198" customFormat="1" ht="15.75" customHeight="1">
      <c r="D59636" s="199"/>
    </row>
    <row r="59638" spans="4:4" s="198" customFormat="1" ht="15.75" customHeight="1">
      <c r="D59638" s="199"/>
    </row>
    <row r="59640" spans="4:4" s="198" customFormat="1" ht="15.75" customHeight="1">
      <c r="D59640" s="199"/>
    </row>
    <row r="59642" spans="4:4" s="198" customFormat="1" ht="15.75" customHeight="1">
      <c r="D59642" s="199"/>
    </row>
    <row r="59644" spans="4:4" s="198" customFormat="1" ht="15.75" customHeight="1">
      <c r="D59644" s="199"/>
    </row>
    <row r="59646" spans="4:4" s="198" customFormat="1" ht="15.75" customHeight="1">
      <c r="D59646" s="199"/>
    </row>
    <row r="59648" spans="4:4" s="198" customFormat="1" ht="15.75" customHeight="1">
      <c r="D59648" s="199"/>
    </row>
    <row r="59650" spans="4:4" s="198" customFormat="1" ht="15.75" customHeight="1">
      <c r="D59650" s="199"/>
    </row>
    <row r="59652" spans="4:4" s="198" customFormat="1" ht="15.75" customHeight="1">
      <c r="D59652" s="199"/>
    </row>
    <row r="59654" spans="4:4" s="198" customFormat="1" ht="15.75" customHeight="1">
      <c r="D59654" s="199"/>
    </row>
    <row r="59656" spans="4:4" s="198" customFormat="1" ht="15.75" customHeight="1">
      <c r="D59656" s="199"/>
    </row>
    <row r="59658" spans="4:4" s="198" customFormat="1" ht="15.75" customHeight="1">
      <c r="D59658" s="199"/>
    </row>
    <row r="59660" spans="4:4" s="198" customFormat="1" ht="15.75" customHeight="1">
      <c r="D59660" s="199"/>
    </row>
    <row r="59662" spans="4:4" s="198" customFormat="1" ht="15.75" customHeight="1">
      <c r="D59662" s="199"/>
    </row>
    <row r="59664" spans="4:4" s="198" customFormat="1" ht="15.75" customHeight="1">
      <c r="D59664" s="199"/>
    </row>
    <row r="59666" spans="4:4" s="198" customFormat="1" ht="15.75" customHeight="1">
      <c r="D59666" s="199"/>
    </row>
    <row r="59668" spans="4:4" s="198" customFormat="1" ht="15.75" customHeight="1">
      <c r="D59668" s="199"/>
    </row>
    <row r="59670" spans="4:4" s="198" customFormat="1" ht="15.75" customHeight="1">
      <c r="D59670" s="199"/>
    </row>
    <row r="59672" spans="4:4" s="198" customFormat="1" ht="15.75" customHeight="1">
      <c r="D59672" s="199"/>
    </row>
    <row r="59674" spans="4:4" s="198" customFormat="1" ht="15.75" customHeight="1">
      <c r="D59674" s="199"/>
    </row>
    <row r="59676" spans="4:4" s="198" customFormat="1" ht="15.75" customHeight="1">
      <c r="D59676" s="199"/>
    </row>
    <row r="59678" spans="4:4" s="198" customFormat="1" ht="15.75" customHeight="1">
      <c r="D59678" s="199"/>
    </row>
    <row r="59680" spans="4:4" s="198" customFormat="1" ht="15.75" customHeight="1">
      <c r="D59680" s="199"/>
    </row>
    <row r="59682" spans="4:4" s="198" customFormat="1" ht="15.75" customHeight="1">
      <c r="D59682" s="199"/>
    </row>
    <row r="59684" spans="4:4" s="198" customFormat="1" ht="15.75" customHeight="1">
      <c r="D59684" s="199"/>
    </row>
    <row r="59686" spans="4:4" s="198" customFormat="1" ht="15.75" customHeight="1">
      <c r="D59686" s="199"/>
    </row>
    <row r="59688" spans="4:4" s="198" customFormat="1" ht="15.75" customHeight="1">
      <c r="D59688" s="199"/>
    </row>
    <row r="59690" spans="4:4" s="198" customFormat="1" ht="15.75" customHeight="1">
      <c r="D59690" s="199"/>
    </row>
    <row r="59692" spans="4:4" s="198" customFormat="1" ht="15.75" customHeight="1">
      <c r="D59692" s="199"/>
    </row>
    <row r="59694" spans="4:4" s="198" customFormat="1" ht="15.75" customHeight="1">
      <c r="D59694" s="199"/>
    </row>
    <row r="59696" spans="4:4" s="198" customFormat="1" ht="15.75" customHeight="1">
      <c r="D59696" s="199"/>
    </row>
    <row r="59698" spans="4:4" s="198" customFormat="1" ht="15.75" customHeight="1">
      <c r="D59698" s="199"/>
    </row>
    <row r="59700" spans="4:4" s="198" customFormat="1" ht="15.75" customHeight="1">
      <c r="D59700" s="199"/>
    </row>
    <row r="59702" spans="4:4" s="198" customFormat="1" ht="15.75" customHeight="1">
      <c r="D59702" s="199"/>
    </row>
    <row r="59704" spans="4:4" s="198" customFormat="1" ht="15.75" customHeight="1">
      <c r="D59704" s="199"/>
    </row>
    <row r="59706" spans="4:4" s="198" customFormat="1" ht="15.75" customHeight="1">
      <c r="D59706" s="199"/>
    </row>
    <row r="59708" spans="4:4" s="198" customFormat="1" ht="15.75" customHeight="1">
      <c r="D59708" s="199"/>
    </row>
    <row r="59710" spans="4:4" s="198" customFormat="1" ht="15.75" customHeight="1">
      <c r="D59710" s="199"/>
    </row>
    <row r="59712" spans="4:4" s="198" customFormat="1" ht="15.75" customHeight="1">
      <c r="D59712" s="199"/>
    </row>
    <row r="59714" spans="4:4" s="198" customFormat="1" ht="15.75" customHeight="1">
      <c r="D59714" s="199"/>
    </row>
    <row r="59716" spans="4:4" s="198" customFormat="1" ht="15.75" customHeight="1">
      <c r="D59716" s="199"/>
    </row>
    <row r="59718" spans="4:4" s="198" customFormat="1" ht="15.75" customHeight="1">
      <c r="D59718" s="199"/>
    </row>
    <row r="59720" spans="4:4" s="198" customFormat="1" ht="15.75" customHeight="1">
      <c r="D59720" s="199"/>
    </row>
    <row r="59722" spans="4:4" s="198" customFormat="1" ht="15.75" customHeight="1">
      <c r="D59722" s="199"/>
    </row>
    <row r="59724" spans="4:4" s="198" customFormat="1" ht="15.75" customHeight="1">
      <c r="D59724" s="199"/>
    </row>
    <row r="59726" spans="4:4" s="198" customFormat="1" ht="15.75" customHeight="1">
      <c r="D59726" s="199"/>
    </row>
    <row r="59728" spans="4:4" s="198" customFormat="1" ht="15.75" customHeight="1">
      <c r="D59728" s="199"/>
    </row>
    <row r="59730" spans="4:4" s="198" customFormat="1" ht="15.75" customHeight="1">
      <c r="D59730" s="199"/>
    </row>
    <row r="59732" spans="4:4" s="198" customFormat="1" ht="15.75" customHeight="1">
      <c r="D59732" s="199"/>
    </row>
    <row r="59734" spans="4:4" s="198" customFormat="1" ht="15.75" customHeight="1">
      <c r="D59734" s="199"/>
    </row>
    <row r="59736" spans="4:4" s="198" customFormat="1" ht="15.75" customHeight="1">
      <c r="D59736" s="199"/>
    </row>
    <row r="59738" spans="4:4" s="198" customFormat="1" ht="15.75" customHeight="1">
      <c r="D59738" s="199"/>
    </row>
    <row r="59740" spans="4:4" s="198" customFormat="1" ht="15.75" customHeight="1">
      <c r="D59740" s="199"/>
    </row>
    <row r="59742" spans="4:4" s="198" customFormat="1" ht="15.75" customHeight="1">
      <c r="D59742" s="199"/>
    </row>
    <row r="59744" spans="4:4" s="198" customFormat="1" ht="15.75" customHeight="1">
      <c r="D59744" s="199"/>
    </row>
    <row r="59746" spans="4:4" s="198" customFormat="1" ht="15.75" customHeight="1">
      <c r="D59746" s="199"/>
    </row>
    <row r="59748" spans="4:4" s="198" customFormat="1" ht="15.75" customHeight="1">
      <c r="D59748" s="199"/>
    </row>
    <row r="59750" spans="4:4" s="198" customFormat="1" ht="15.75" customHeight="1">
      <c r="D59750" s="199"/>
    </row>
    <row r="59752" spans="4:4" s="198" customFormat="1" ht="15.75" customHeight="1">
      <c r="D59752" s="199"/>
    </row>
    <row r="59754" spans="4:4" s="198" customFormat="1" ht="15.75" customHeight="1">
      <c r="D59754" s="199"/>
    </row>
    <row r="59756" spans="4:4" s="198" customFormat="1" ht="15.75" customHeight="1">
      <c r="D59756" s="199"/>
    </row>
    <row r="59758" spans="4:4" s="198" customFormat="1" ht="15.75" customHeight="1">
      <c r="D59758" s="199"/>
    </row>
    <row r="59760" spans="4:4" s="198" customFormat="1" ht="15.75" customHeight="1">
      <c r="D59760" s="199"/>
    </row>
    <row r="59762" spans="4:4" s="198" customFormat="1" ht="15.75" customHeight="1">
      <c r="D59762" s="199"/>
    </row>
    <row r="59764" spans="4:4" s="198" customFormat="1" ht="15.75" customHeight="1">
      <c r="D59764" s="199"/>
    </row>
    <row r="59766" spans="4:4" s="198" customFormat="1" ht="15.75" customHeight="1">
      <c r="D59766" s="199"/>
    </row>
    <row r="59768" spans="4:4" s="198" customFormat="1" ht="15.75" customHeight="1">
      <c r="D59768" s="199"/>
    </row>
    <row r="59770" spans="4:4" s="198" customFormat="1" ht="15.75" customHeight="1">
      <c r="D59770" s="199"/>
    </row>
    <row r="59772" spans="4:4" s="198" customFormat="1" ht="15.75" customHeight="1">
      <c r="D59772" s="199"/>
    </row>
    <row r="59774" spans="4:4" s="198" customFormat="1" ht="15.75" customHeight="1">
      <c r="D59774" s="199"/>
    </row>
    <row r="59776" spans="4:4" s="198" customFormat="1" ht="15.75" customHeight="1">
      <c r="D59776" s="199"/>
    </row>
    <row r="59778" spans="4:4" s="198" customFormat="1" ht="15.75" customHeight="1">
      <c r="D59778" s="199"/>
    </row>
    <row r="59780" spans="4:4" s="198" customFormat="1" ht="15.75" customHeight="1">
      <c r="D59780" s="199"/>
    </row>
    <row r="59782" spans="4:4" s="198" customFormat="1" ht="15.75" customHeight="1">
      <c r="D59782" s="199"/>
    </row>
    <row r="59784" spans="4:4" s="198" customFormat="1" ht="15.75" customHeight="1">
      <c r="D59784" s="199"/>
    </row>
    <row r="59786" spans="4:4" s="198" customFormat="1" ht="15.75" customHeight="1">
      <c r="D59786" s="199"/>
    </row>
    <row r="59788" spans="4:4" s="198" customFormat="1" ht="15.75" customHeight="1">
      <c r="D59788" s="199"/>
    </row>
    <row r="59790" spans="4:4" s="198" customFormat="1" ht="15.75" customHeight="1">
      <c r="D59790" s="199"/>
    </row>
    <row r="59792" spans="4:4" s="198" customFormat="1" ht="15.75" customHeight="1">
      <c r="D59792" s="199"/>
    </row>
    <row r="59794" spans="4:4" s="198" customFormat="1" ht="15.75" customHeight="1">
      <c r="D59794" s="199"/>
    </row>
    <row r="59796" spans="4:4" s="198" customFormat="1" ht="15.75" customHeight="1">
      <c r="D59796" s="199"/>
    </row>
    <row r="59798" spans="4:4" s="198" customFormat="1" ht="15.75" customHeight="1">
      <c r="D59798" s="199"/>
    </row>
    <row r="59800" spans="4:4" s="198" customFormat="1" ht="15.75" customHeight="1">
      <c r="D59800" s="199"/>
    </row>
    <row r="59802" spans="4:4" s="198" customFormat="1" ht="15.75" customHeight="1">
      <c r="D59802" s="199"/>
    </row>
    <row r="59804" spans="4:4" s="198" customFormat="1" ht="15.75" customHeight="1">
      <c r="D59804" s="199"/>
    </row>
    <row r="59806" spans="4:4" s="198" customFormat="1" ht="15.75" customHeight="1">
      <c r="D59806" s="199"/>
    </row>
    <row r="59808" spans="4:4" s="198" customFormat="1" ht="15.75" customHeight="1">
      <c r="D59808" s="199"/>
    </row>
    <row r="59810" spans="4:4" s="198" customFormat="1" ht="15.75" customHeight="1">
      <c r="D59810" s="199"/>
    </row>
    <row r="59812" spans="4:4" s="198" customFormat="1" ht="15.75" customHeight="1">
      <c r="D59812" s="199"/>
    </row>
    <row r="59814" spans="4:4" s="198" customFormat="1" ht="15.75" customHeight="1">
      <c r="D59814" s="199"/>
    </row>
    <row r="59816" spans="4:4" s="198" customFormat="1" ht="15.75" customHeight="1">
      <c r="D59816" s="199"/>
    </row>
    <row r="59818" spans="4:4" s="198" customFormat="1" ht="15.75" customHeight="1">
      <c r="D59818" s="199"/>
    </row>
    <row r="59820" spans="4:4" s="198" customFormat="1" ht="15.75" customHeight="1">
      <c r="D59820" s="199"/>
    </row>
    <row r="59822" spans="4:4" s="198" customFormat="1" ht="15.75" customHeight="1">
      <c r="D59822" s="199"/>
    </row>
    <row r="59824" spans="4:4" s="198" customFormat="1" ht="15.75" customHeight="1">
      <c r="D59824" s="199"/>
    </row>
    <row r="59826" spans="4:4" s="198" customFormat="1" ht="15.75" customHeight="1">
      <c r="D59826" s="199"/>
    </row>
    <row r="59828" spans="4:4" s="198" customFormat="1" ht="15.75" customHeight="1">
      <c r="D59828" s="199"/>
    </row>
    <row r="59830" spans="4:4" s="198" customFormat="1" ht="15.75" customHeight="1">
      <c r="D59830" s="199"/>
    </row>
    <row r="59832" spans="4:4" s="198" customFormat="1" ht="15.75" customHeight="1">
      <c r="D59832" s="199"/>
    </row>
    <row r="59834" spans="4:4" s="198" customFormat="1" ht="15.75" customHeight="1">
      <c r="D59834" s="199"/>
    </row>
    <row r="59836" spans="4:4" s="198" customFormat="1" ht="15.75" customHeight="1">
      <c r="D59836" s="199"/>
    </row>
    <row r="59838" spans="4:4" s="198" customFormat="1" ht="15.75" customHeight="1">
      <c r="D59838" s="199"/>
    </row>
    <row r="59840" spans="4:4" s="198" customFormat="1" ht="15.75" customHeight="1">
      <c r="D59840" s="199"/>
    </row>
    <row r="59842" spans="4:4" s="198" customFormat="1" ht="15.75" customHeight="1">
      <c r="D59842" s="199"/>
    </row>
    <row r="59844" spans="4:4" s="198" customFormat="1" ht="15.75" customHeight="1">
      <c r="D59844" s="199"/>
    </row>
    <row r="59846" spans="4:4" s="198" customFormat="1" ht="15.75" customHeight="1">
      <c r="D59846" s="199"/>
    </row>
    <row r="59848" spans="4:4" s="198" customFormat="1" ht="15.75" customHeight="1">
      <c r="D59848" s="199"/>
    </row>
    <row r="59850" spans="4:4" s="198" customFormat="1" ht="15.75" customHeight="1">
      <c r="D59850" s="199"/>
    </row>
    <row r="59852" spans="4:4" s="198" customFormat="1" ht="15.75" customHeight="1">
      <c r="D59852" s="199"/>
    </row>
    <row r="59854" spans="4:4" s="198" customFormat="1" ht="15.75" customHeight="1">
      <c r="D59854" s="199"/>
    </row>
    <row r="59856" spans="4:4" s="198" customFormat="1" ht="15.75" customHeight="1">
      <c r="D59856" s="199"/>
    </row>
    <row r="59858" spans="4:4" s="198" customFormat="1" ht="15.75" customHeight="1">
      <c r="D59858" s="199"/>
    </row>
    <row r="59860" spans="4:4" s="198" customFormat="1" ht="15.75" customHeight="1">
      <c r="D59860" s="199"/>
    </row>
    <row r="59862" spans="4:4" s="198" customFormat="1" ht="15.75" customHeight="1">
      <c r="D59862" s="199"/>
    </row>
    <row r="59864" spans="4:4" s="198" customFormat="1" ht="15.75" customHeight="1">
      <c r="D59864" s="199"/>
    </row>
    <row r="59866" spans="4:4" s="198" customFormat="1" ht="15.75" customHeight="1">
      <c r="D59866" s="199"/>
    </row>
    <row r="59868" spans="4:4" s="198" customFormat="1" ht="15.75" customHeight="1">
      <c r="D59868" s="199"/>
    </row>
    <row r="59870" spans="4:4" s="198" customFormat="1" ht="15.75" customHeight="1">
      <c r="D59870" s="199"/>
    </row>
    <row r="59872" spans="4:4" s="198" customFormat="1" ht="15.75" customHeight="1">
      <c r="D59872" s="199"/>
    </row>
    <row r="59874" spans="4:4" s="198" customFormat="1" ht="15.75" customHeight="1">
      <c r="D59874" s="199"/>
    </row>
    <row r="59876" spans="4:4" s="198" customFormat="1" ht="15.75" customHeight="1">
      <c r="D59876" s="199"/>
    </row>
    <row r="59878" spans="4:4" s="198" customFormat="1" ht="15.75" customHeight="1">
      <c r="D59878" s="199"/>
    </row>
    <row r="59880" spans="4:4" s="198" customFormat="1" ht="15.75" customHeight="1">
      <c r="D59880" s="199"/>
    </row>
    <row r="59882" spans="4:4" s="198" customFormat="1" ht="15.75" customHeight="1">
      <c r="D59882" s="199"/>
    </row>
    <row r="59884" spans="4:4" s="198" customFormat="1" ht="15.75" customHeight="1">
      <c r="D59884" s="199"/>
    </row>
    <row r="59886" spans="4:4" s="198" customFormat="1" ht="15.75" customHeight="1">
      <c r="D59886" s="199"/>
    </row>
    <row r="59888" spans="4:4" s="198" customFormat="1" ht="15.75" customHeight="1">
      <c r="D59888" s="199"/>
    </row>
    <row r="59890" spans="4:4" s="198" customFormat="1" ht="15.75" customHeight="1">
      <c r="D59890" s="199"/>
    </row>
    <row r="59892" spans="4:4" s="198" customFormat="1" ht="15.75" customHeight="1">
      <c r="D59892" s="199"/>
    </row>
    <row r="59894" spans="4:4" s="198" customFormat="1" ht="15.75" customHeight="1">
      <c r="D59894" s="199"/>
    </row>
    <row r="59896" spans="4:4" s="198" customFormat="1" ht="15.75" customHeight="1">
      <c r="D59896" s="199"/>
    </row>
    <row r="59898" spans="4:4" s="198" customFormat="1" ht="15.75" customHeight="1">
      <c r="D59898" s="199"/>
    </row>
    <row r="59900" spans="4:4" s="198" customFormat="1" ht="15.75" customHeight="1">
      <c r="D59900" s="199"/>
    </row>
    <row r="59902" spans="4:4" s="198" customFormat="1" ht="15.75" customHeight="1">
      <c r="D59902" s="199"/>
    </row>
    <row r="59904" spans="4:4" s="198" customFormat="1" ht="15.75" customHeight="1">
      <c r="D59904" s="199"/>
    </row>
    <row r="59906" spans="4:4" s="198" customFormat="1" ht="15.75" customHeight="1">
      <c r="D59906" s="199"/>
    </row>
    <row r="59908" spans="4:4" s="198" customFormat="1" ht="15.75" customHeight="1">
      <c r="D59908" s="199"/>
    </row>
    <row r="59910" spans="4:4" s="198" customFormat="1" ht="15.75" customHeight="1">
      <c r="D59910" s="199"/>
    </row>
    <row r="59912" spans="4:4" s="198" customFormat="1" ht="15.75" customHeight="1">
      <c r="D59912" s="199"/>
    </row>
    <row r="59914" spans="4:4" s="198" customFormat="1" ht="15.75" customHeight="1">
      <c r="D59914" s="199"/>
    </row>
    <row r="59916" spans="4:4" s="198" customFormat="1" ht="15.75" customHeight="1">
      <c r="D59916" s="199"/>
    </row>
    <row r="59918" spans="4:4" s="198" customFormat="1" ht="15.75" customHeight="1">
      <c r="D59918" s="199"/>
    </row>
    <row r="59920" spans="4:4" s="198" customFormat="1" ht="15.75" customHeight="1">
      <c r="D59920" s="199"/>
    </row>
    <row r="59922" spans="4:4" s="198" customFormat="1" ht="15.75" customHeight="1">
      <c r="D59922" s="199"/>
    </row>
    <row r="59924" spans="4:4" s="198" customFormat="1" ht="15.75" customHeight="1">
      <c r="D59924" s="199"/>
    </row>
    <row r="59926" spans="4:4" s="198" customFormat="1" ht="15.75" customHeight="1">
      <c r="D59926" s="199"/>
    </row>
    <row r="59928" spans="4:4" s="198" customFormat="1" ht="15.75" customHeight="1">
      <c r="D59928" s="199"/>
    </row>
    <row r="59930" spans="4:4" s="198" customFormat="1" ht="15.75" customHeight="1">
      <c r="D59930" s="199"/>
    </row>
    <row r="59932" spans="4:4" s="198" customFormat="1" ht="15.75" customHeight="1">
      <c r="D59932" s="199"/>
    </row>
    <row r="59934" spans="4:4" s="198" customFormat="1" ht="15.75" customHeight="1">
      <c r="D59934" s="199"/>
    </row>
    <row r="59936" spans="4:4" s="198" customFormat="1" ht="15.75" customHeight="1">
      <c r="D59936" s="199"/>
    </row>
    <row r="59938" spans="4:4" s="198" customFormat="1" ht="15.75" customHeight="1">
      <c r="D59938" s="199"/>
    </row>
    <row r="59940" spans="4:4" s="198" customFormat="1" ht="15.75" customHeight="1">
      <c r="D59940" s="199"/>
    </row>
    <row r="59942" spans="4:4" s="198" customFormat="1" ht="15.75" customHeight="1">
      <c r="D59942" s="199"/>
    </row>
    <row r="59944" spans="4:4" s="198" customFormat="1" ht="15.75" customHeight="1">
      <c r="D59944" s="199"/>
    </row>
    <row r="59946" spans="4:4" s="198" customFormat="1" ht="15.75" customHeight="1">
      <c r="D59946" s="199"/>
    </row>
    <row r="59948" spans="4:4" s="198" customFormat="1" ht="15.75" customHeight="1">
      <c r="D59948" s="199"/>
    </row>
    <row r="59950" spans="4:4" s="198" customFormat="1" ht="15.75" customHeight="1">
      <c r="D59950" s="199"/>
    </row>
    <row r="59952" spans="4:4" s="198" customFormat="1" ht="15.75" customHeight="1">
      <c r="D59952" s="199"/>
    </row>
    <row r="59954" spans="4:4" s="198" customFormat="1" ht="15.75" customHeight="1">
      <c r="D59954" s="199"/>
    </row>
    <row r="59956" spans="4:4" s="198" customFormat="1" ht="15.75" customHeight="1">
      <c r="D59956" s="199"/>
    </row>
    <row r="59958" spans="4:4" s="198" customFormat="1" ht="15.75" customHeight="1">
      <c r="D59958" s="199"/>
    </row>
    <row r="59960" spans="4:4" s="198" customFormat="1" ht="15.75" customHeight="1">
      <c r="D59960" s="199"/>
    </row>
    <row r="59962" spans="4:4" s="198" customFormat="1" ht="15.75" customHeight="1">
      <c r="D59962" s="199"/>
    </row>
    <row r="59964" spans="4:4" s="198" customFormat="1" ht="15.75" customHeight="1">
      <c r="D59964" s="199"/>
    </row>
    <row r="59966" spans="4:4" s="198" customFormat="1" ht="15.75" customHeight="1">
      <c r="D59966" s="199"/>
    </row>
    <row r="59968" spans="4:4" s="198" customFormat="1" ht="15.75" customHeight="1">
      <c r="D59968" s="199"/>
    </row>
    <row r="59970" spans="4:4" s="198" customFormat="1" ht="15.75" customHeight="1">
      <c r="D59970" s="199"/>
    </row>
    <row r="59972" spans="4:4" s="198" customFormat="1" ht="15.75" customHeight="1">
      <c r="D59972" s="199"/>
    </row>
    <row r="59974" spans="4:4" s="198" customFormat="1" ht="15.75" customHeight="1">
      <c r="D59974" s="199"/>
    </row>
    <row r="59976" spans="4:4" s="198" customFormat="1" ht="15.75" customHeight="1">
      <c r="D59976" s="199"/>
    </row>
    <row r="59978" spans="4:4" s="198" customFormat="1" ht="15.75" customHeight="1">
      <c r="D59978" s="199"/>
    </row>
    <row r="59980" spans="4:4" s="198" customFormat="1" ht="15.75" customHeight="1">
      <c r="D59980" s="199"/>
    </row>
    <row r="59982" spans="4:4" s="198" customFormat="1" ht="15.75" customHeight="1">
      <c r="D59982" s="199"/>
    </row>
    <row r="59984" spans="4:4" s="198" customFormat="1" ht="15.75" customHeight="1">
      <c r="D59984" s="199"/>
    </row>
    <row r="59986" spans="4:4" s="198" customFormat="1" ht="15.75" customHeight="1">
      <c r="D59986" s="199"/>
    </row>
    <row r="59988" spans="4:4" s="198" customFormat="1" ht="15.75" customHeight="1">
      <c r="D59988" s="199"/>
    </row>
    <row r="59990" spans="4:4" s="198" customFormat="1" ht="15.75" customHeight="1">
      <c r="D59990" s="199"/>
    </row>
    <row r="59992" spans="4:4" s="198" customFormat="1" ht="15.75" customHeight="1">
      <c r="D59992" s="199"/>
    </row>
    <row r="59994" spans="4:4" s="198" customFormat="1" ht="15.75" customHeight="1">
      <c r="D59994" s="199"/>
    </row>
    <row r="59996" spans="4:4" s="198" customFormat="1" ht="15.75" customHeight="1">
      <c r="D59996" s="199"/>
    </row>
    <row r="59998" spans="4:4" s="198" customFormat="1" ht="15.75" customHeight="1">
      <c r="D59998" s="199"/>
    </row>
    <row r="60000" spans="4:4" s="198" customFormat="1" ht="15.75" customHeight="1">
      <c r="D60000" s="199"/>
    </row>
    <row r="60002" spans="4:4" s="198" customFormat="1" ht="15.75" customHeight="1">
      <c r="D60002" s="199"/>
    </row>
    <row r="60004" spans="4:4" s="198" customFormat="1" ht="15.75" customHeight="1">
      <c r="D60004" s="199"/>
    </row>
    <row r="60006" spans="4:4" s="198" customFormat="1" ht="15.75" customHeight="1">
      <c r="D60006" s="199"/>
    </row>
    <row r="60008" spans="4:4" s="198" customFormat="1" ht="15.75" customHeight="1">
      <c r="D60008" s="199"/>
    </row>
    <row r="60010" spans="4:4" s="198" customFormat="1" ht="15.75" customHeight="1">
      <c r="D60010" s="199"/>
    </row>
    <row r="60012" spans="4:4" s="198" customFormat="1" ht="15.75" customHeight="1">
      <c r="D60012" s="199"/>
    </row>
    <row r="60014" spans="4:4" s="198" customFormat="1" ht="15.75" customHeight="1">
      <c r="D60014" s="199"/>
    </row>
    <row r="60016" spans="4:4" s="198" customFormat="1" ht="15.75" customHeight="1">
      <c r="D60016" s="199"/>
    </row>
    <row r="60018" spans="4:4" s="198" customFormat="1" ht="15.75" customHeight="1">
      <c r="D60018" s="199"/>
    </row>
    <row r="60020" spans="4:4" s="198" customFormat="1" ht="15.75" customHeight="1">
      <c r="D60020" s="199"/>
    </row>
    <row r="60022" spans="4:4" s="198" customFormat="1" ht="15.75" customHeight="1">
      <c r="D60022" s="199"/>
    </row>
    <row r="60024" spans="4:4" s="198" customFormat="1" ht="15.75" customHeight="1">
      <c r="D60024" s="199"/>
    </row>
    <row r="60026" spans="4:4" s="198" customFormat="1" ht="15.75" customHeight="1">
      <c r="D60026" s="199"/>
    </row>
    <row r="60028" spans="4:4" s="198" customFormat="1" ht="15.75" customHeight="1">
      <c r="D60028" s="199"/>
    </row>
    <row r="60030" spans="4:4" s="198" customFormat="1" ht="15.75" customHeight="1">
      <c r="D60030" s="199"/>
    </row>
    <row r="60032" spans="4:4" s="198" customFormat="1" ht="15.75" customHeight="1">
      <c r="D60032" s="199"/>
    </row>
    <row r="60034" spans="4:4" s="198" customFormat="1" ht="15.75" customHeight="1">
      <c r="D60034" s="199"/>
    </row>
    <row r="60036" spans="4:4" s="198" customFormat="1" ht="15.75" customHeight="1">
      <c r="D60036" s="199"/>
    </row>
    <row r="60038" spans="4:4" s="198" customFormat="1" ht="15.75" customHeight="1">
      <c r="D60038" s="199"/>
    </row>
    <row r="60040" spans="4:4" s="198" customFormat="1" ht="15.75" customHeight="1">
      <c r="D60040" s="199"/>
    </row>
    <row r="60042" spans="4:4" s="198" customFormat="1" ht="15.75" customHeight="1">
      <c r="D60042" s="199"/>
    </row>
    <row r="60044" spans="4:4" s="198" customFormat="1" ht="15.75" customHeight="1">
      <c r="D60044" s="199"/>
    </row>
    <row r="60046" spans="4:4" s="198" customFormat="1" ht="15.75" customHeight="1">
      <c r="D60046" s="199"/>
    </row>
    <row r="60048" spans="4:4" s="198" customFormat="1" ht="15.75" customHeight="1">
      <c r="D60048" s="199"/>
    </row>
    <row r="60050" spans="4:4" s="198" customFormat="1" ht="15.75" customHeight="1">
      <c r="D60050" s="199"/>
    </row>
    <row r="60052" spans="4:4" s="198" customFormat="1" ht="15.75" customHeight="1">
      <c r="D60052" s="199"/>
    </row>
    <row r="60054" spans="4:4" s="198" customFormat="1" ht="15.75" customHeight="1">
      <c r="D60054" s="199"/>
    </row>
    <row r="60056" spans="4:4" s="198" customFormat="1" ht="15.75" customHeight="1">
      <c r="D60056" s="199"/>
    </row>
    <row r="60058" spans="4:4" s="198" customFormat="1" ht="15.75" customHeight="1">
      <c r="D60058" s="199"/>
    </row>
    <row r="60060" spans="4:4" s="198" customFormat="1" ht="15.75" customHeight="1">
      <c r="D60060" s="199"/>
    </row>
    <row r="60062" spans="4:4" s="198" customFormat="1" ht="15.75" customHeight="1">
      <c r="D60062" s="199"/>
    </row>
    <row r="60064" spans="4:4" s="198" customFormat="1" ht="15.75" customHeight="1">
      <c r="D60064" s="199"/>
    </row>
    <row r="60066" spans="4:4" s="198" customFormat="1" ht="15.75" customHeight="1">
      <c r="D60066" s="199"/>
    </row>
    <row r="60068" spans="4:4" s="198" customFormat="1" ht="15.75" customHeight="1">
      <c r="D60068" s="199"/>
    </row>
    <row r="60070" spans="4:4" s="198" customFormat="1" ht="15.75" customHeight="1">
      <c r="D60070" s="199"/>
    </row>
    <row r="60072" spans="4:4" s="198" customFormat="1" ht="15.75" customHeight="1">
      <c r="D60072" s="199"/>
    </row>
    <row r="60074" spans="4:4" s="198" customFormat="1" ht="15.75" customHeight="1">
      <c r="D60074" s="199"/>
    </row>
    <row r="60076" spans="4:4" s="198" customFormat="1" ht="15.75" customHeight="1">
      <c r="D60076" s="199"/>
    </row>
    <row r="60078" spans="4:4" s="198" customFormat="1" ht="15.75" customHeight="1">
      <c r="D60078" s="199"/>
    </row>
    <row r="60080" spans="4:4" s="198" customFormat="1" ht="15.75" customHeight="1">
      <c r="D60080" s="199"/>
    </row>
    <row r="60082" spans="4:4" s="198" customFormat="1" ht="15.75" customHeight="1">
      <c r="D60082" s="199"/>
    </row>
    <row r="60084" spans="4:4" s="198" customFormat="1" ht="15.75" customHeight="1">
      <c r="D60084" s="199"/>
    </row>
    <row r="60086" spans="4:4" s="198" customFormat="1" ht="15.75" customHeight="1">
      <c r="D60086" s="199"/>
    </row>
    <row r="60088" spans="4:4" s="198" customFormat="1" ht="15.75" customHeight="1">
      <c r="D60088" s="199"/>
    </row>
    <row r="60090" spans="4:4" s="198" customFormat="1" ht="15.75" customHeight="1">
      <c r="D60090" s="199"/>
    </row>
    <row r="60092" spans="4:4" s="198" customFormat="1" ht="15.75" customHeight="1">
      <c r="D60092" s="199"/>
    </row>
    <row r="60094" spans="4:4" s="198" customFormat="1" ht="15.75" customHeight="1">
      <c r="D60094" s="199"/>
    </row>
    <row r="60096" spans="4:4" s="198" customFormat="1" ht="15.75" customHeight="1">
      <c r="D60096" s="199"/>
    </row>
    <row r="60098" spans="4:4" s="198" customFormat="1" ht="15.75" customHeight="1">
      <c r="D60098" s="199"/>
    </row>
    <row r="60100" spans="4:4" s="198" customFormat="1" ht="15.75" customHeight="1">
      <c r="D60100" s="199"/>
    </row>
    <row r="60102" spans="4:4" s="198" customFormat="1" ht="15.75" customHeight="1">
      <c r="D60102" s="199"/>
    </row>
    <row r="60104" spans="4:4" s="198" customFormat="1" ht="15.75" customHeight="1">
      <c r="D60104" s="199"/>
    </row>
    <row r="60106" spans="4:4" s="198" customFormat="1" ht="15.75" customHeight="1">
      <c r="D60106" s="199"/>
    </row>
    <row r="60108" spans="4:4" s="198" customFormat="1" ht="15.75" customHeight="1">
      <c r="D60108" s="199"/>
    </row>
    <row r="60110" spans="4:4" s="198" customFormat="1" ht="15.75" customHeight="1">
      <c r="D60110" s="199"/>
    </row>
    <row r="60112" spans="4:4" s="198" customFormat="1" ht="15.75" customHeight="1">
      <c r="D60112" s="199"/>
    </row>
    <row r="60114" spans="4:4" s="198" customFormat="1" ht="15.75" customHeight="1">
      <c r="D60114" s="199"/>
    </row>
    <row r="60116" spans="4:4" s="198" customFormat="1" ht="15.75" customHeight="1">
      <c r="D60116" s="199"/>
    </row>
    <row r="60118" spans="4:4" s="198" customFormat="1" ht="15.75" customHeight="1">
      <c r="D60118" s="199"/>
    </row>
    <row r="60120" spans="4:4" s="198" customFormat="1" ht="15.75" customHeight="1">
      <c r="D60120" s="199"/>
    </row>
    <row r="60122" spans="4:4" s="198" customFormat="1" ht="15.75" customHeight="1">
      <c r="D60122" s="199"/>
    </row>
    <row r="60124" spans="4:4" s="198" customFormat="1" ht="15.75" customHeight="1">
      <c r="D60124" s="199"/>
    </row>
    <row r="60126" spans="4:4" s="198" customFormat="1" ht="15.75" customHeight="1">
      <c r="D60126" s="199"/>
    </row>
    <row r="60128" spans="4:4" s="198" customFormat="1" ht="15.75" customHeight="1">
      <c r="D60128" s="199"/>
    </row>
    <row r="60130" spans="4:4" s="198" customFormat="1" ht="15.75" customHeight="1">
      <c r="D60130" s="199"/>
    </row>
    <row r="60132" spans="4:4" s="198" customFormat="1" ht="15.75" customHeight="1">
      <c r="D60132" s="199"/>
    </row>
    <row r="60134" spans="4:4" s="198" customFormat="1" ht="15.75" customHeight="1">
      <c r="D60134" s="199"/>
    </row>
    <row r="60136" spans="4:4" s="198" customFormat="1" ht="15.75" customHeight="1">
      <c r="D60136" s="199"/>
    </row>
    <row r="60138" spans="4:4" s="198" customFormat="1" ht="15.75" customHeight="1">
      <c r="D60138" s="199"/>
    </row>
    <row r="60140" spans="4:4" s="198" customFormat="1" ht="15.75" customHeight="1">
      <c r="D60140" s="199"/>
    </row>
    <row r="60142" spans="4:4" s="198" customFormat="1" ht="15.75" customHeight="1">
      <c r="D60142" s="199"/>
    </row>
    <row r="60144" spans="4:4" s="198" customFormat="1" ht="15.75" customHeight="1">
      <c r="D60144" s="199"/>
    </row>
    <row r="60146" spans="4:4" s="198" customFormat="1" ht="15.75" customHeight="1">
      <c r="D60146" s="199"/>
    </row>
    <row r="60148" spans="4:4" s="198" customFormat="1" ht="15.75" customHeight="1">
      <c r="D60148" s="199"/>
    </row>
    <row r="60150" spans="4:4" s="198" customFormat="1" ht="15.75" customHeight="1">
      <c r="D60150" s="199"/>
    </row>
    <row r="60152" spans="4:4" s="198" customFormat="1" ht="15.75" customHeight="1">
      <c r="D60152" s="199"/>
    </row>
    <row r="60154" spans="4:4" s="198" customFormat="1" ht="15.75" customHeight="1">
      <c r="D60154" s="199"/>
    </row>
    <row r="60156" spans="4:4" s="198" customFormat="1" ht="15.75" customHeight="1">
      <c r="D60156" s="199"/>
    </row>
    <row r="60158" spans="4:4" s="198" customFormat="1" ht="15.75" customHeight="1">
      <c r="D60158" s="199"/>
    </row>
    <row r="60160" spans="4:4" s="198" customFormat="1" ht="15.75" customHeight="1">
      <c r="D60160" s="199"/>
    </row>
    <row r="60162" spans="4:4" s="198" customFormat="1" ht="15.75" customHeight="1">
      <c r="D60162" s="199"/>
    </row>
    <row r="60164" spans="4:4" s="198" customFormat="1" ht="15.75" customHeight="1">
      <c r="D60164" s="199"/>
    </row>
    <row r="60166" spans="4:4" s="198" customFormat="1" ht="15.75" customHeight="1">
      <c r="D60166" s="199"/>
    </row>
    <row r="60168" spans="4:4" s="198" customFormat="1" ht="15.75" customHeight="1">
      <c r="D60168" s="199"/>
    </row>
    <row r="60170" spans="4:4" s="198" customFormat="1" ht="15.75" customHeight="1">
      <c r="D60170" s="199"/>
    </row>
    <row r="60172" spans="4:4" s="198" customFormat="1" ht="15.75" customHeight="1">
      <c r="D60172" s="199"/>
    </row>
    <row r="60174" spans="4:4" s="198" customFormat="1" ht="15.75" customHeight="1">
      <c r="D60174" s="199"/>
    </row>
    <row r="60176" spans="4:4" s="198" customFormat="1" ht="15.75" customHeight="1">
      <c r="D60176" s="199"/>
    </row>
    <row r="60178" spans="4:4" s="198" customFormat="1" ht="15.75" customHeight="1">
      <c r="D60178" s="199"/>
    </row>
    <row r="60180" spans="4:4" s="198" customFormat="1" ht="15.75" customHeight="1">
      <c r="D60180" s="199"/>
    </row>
    <row r="60182" spans="4:4" s="198" customFormat="1" ht="15.75" customHeight="1">
      <c r="D60182" s="199"/>
    </row>
    <row r="60184" spans="4:4" s="198" customFormat="1" ht="15.75" customHeight="1">
      <c r="D60184" s="199"/>
    </row>
    <row r="60186" spans="4:4" s="198" customFormat="1" ht="15.75" customHeight="1">
      <c r="D60186" s="199"/>
    </row>
    <row r="60188" spans="4:4" s="198" customFormat="1" ht="15.75" customHeight="1">
      <c r="D60188" s="199"/>
    </row>
    <row r="60190" spans="4:4" s="198" customFormat="1" ht="15.75" customHeight="1">
      <c r="D60190" s="199"/>
    </row>
    <row r="60192" spans="4:4" s="198" customFormat="1" ht="15.75" customHeight="1">
      <c r="D60192" s="199"/>
    </row>
    <row r="60194" spans="4:4" s="198" customFormat="1" ht="15.75" customHeight="1">
      <c r="D60194" s="199"/>
    </row>
    <row r="60196" spans="4:4" s="198" customFormat="1" ht="15.75" customHeight="1">
      <c r="D60196" s="199"/>
    </row>
    <row r="60198" spans="4:4" s="198" customFormat="1" ht="15.75" customHeight="1">
      <c r="D60198" s="199"/>
    </row>
    <row r="60200" spans="4:4" s="198" customFormat="1" ht="15.75" customHeight="1">
      <c r="D60200" s="199"/>
    </row>
    <row r="60202" spans="4:4" s="198" customFormat="1" ht="15.75" customHeight="1">
      <c r="D60202" s="199"/>
    </row>
    <row r="60204" spans="4:4" s="198" customFormat="1" ht="15.75" customHeight="1">
      <c r="D60204" s="199"/>
    </row>
    <row r="60206" spans="4:4" s="198" customFormat="1" ht="15.75" customHeight="1">
      <c r="D60206" s="199"/>
    </row>
    <row r="60208" spans="4:4" s="198" customFormat="1" ht="15.75" customHeight="1">
      <c r="D60208" s="199"/>
    </row>
    <row r="60210" spans="4:4" s="198" customFormat="1" ht="15.75" customHeight="1">
      <c r="D60210" s="199"/>
    </row>
    <row r="60212" spans="4:4" s="198" customFormat="1" ht="15.75" customHeight="1">
      <c r="D60212" s="199"/>
    </row>
    <row r="60214" spans="4:4" s="198" customFormat="1" ht="15.75" customHeight="1">
      <c r="D60214" s="199"/>
    </row>
    <row r="60216" spans="4:4" s="198" customFormat="1" ht="15.75" customHeight="1">
      <c r="D60216" s="199"/>
    </row>
    <row r="60218" spans="4:4" s="198" customFormat="1" ht="15.75" customHeight="1">
      <c r="D60218" s="199"/>
    </row>
    <row r="60220" spans="4:4" s="198" customFormat="1" ht="15.75" customHeight="1">
      <c r="D60220" s="199"/>
    </row>
    <row r="60222" spans="4:4" s="198" customFormat="1" ht="15.75" customHeight="1">
      <c r="D60222" s="199"/>
    </row>
    <row r="60224" spans="4:4" s="198" customFormat="1" ht="15.75" customHeight="1">
      <c r="D60224" s="199"/>
    </row>
    <row r="60226" spans="4:4" s="198" customFormat="1" ht="15.75" customHeight="1">
      <c r="D60226" s="199"/>
    </row>
    <row r="60228" spans="4:4" s="198" customFormat="1" ht="15.75" customHeight="1">
      <c r="D60228" s="199"/>
    </row>
    <row r="60230" spans="4:4" s="198" customFormat="1" ht="15.75" customHeight="1">
      <c r="D60230" s="199"/>
    </row>
    <row r="60232" spans="4:4" s="198" customFormat="1" ht="15.75" customHeight="1">
      <c r="D60232" s="199"/>
    </row>
    <row r="60234" spans="4:4" s="198" customFormat="1" ht="15.75" customHeight="1">
      <c r="D60234" s="199"/>
    </row>
    <row r="60236" spans="4:4" s="198" customFormat="1" ht="15.75" customHeight="1">
      <c r="D60236" s="199"/>
    </row>
    <row r="60238" spans="4:4" s="198" customFormat="1" ht="15.75" customHeight="1">
      <c r="D60238" s="199"/>
    </row>
    <row r="60240" spans="4:4" s="198" customFormat="1" ht="15.75" customHeight="1">
      <c r="D60240" s="199"/>
    </row>
    <row r="60242" spans="4:4" s="198" customFormat="1" ht="15.75" customHeight="1">
      <c r="D60242" s="199"/>
    </row>
    <row r="60244" spans="4:4" s="198" customFormat="1" ht="15.75" customHeight="1">
      <c r="D60244" s="199"/>
    </row>
    <row r="60246" spans="4:4" s="198" customFormat="1" ht="15.75" customHeight="1">
      <c r="D60246" s="199"/>
    </row>
    <row r="60248" spans="4:4" s="198" customFormat="1" ht="15.75" customHeight="1">
      <c r="D60248" s="199"/>
    </row>
    <row r="60250" spans="4:4" s="198" customFormat="1" ht="15.75" customHeight="1">
      <c r="D60250" s="199"/>
    </row>
    <row r="60252" spans="4:4" s="198" customFormat="1" ht="15.75" customHeight="1">
      <c r="D60252" s="199"/>
    </row>
    <row r="60254" spans="4:4" s="198" customFormat="1" ht="15.75" customHeight="1">
      <c r="D60254" s="199"/>
    </row>
    <row r="60256" spans="4:4" s="198" customFormat="1" ht="15.75" customHeight="1">
      <c r="D60256" s="199"/>
    </row>
    <row r="60258" spans="4:4" s="198" customFormat="1" ht="15.75" customHeight="1">
      <c r="D60258" s="199"/>
    </row>
    <row r="60260" spans="4:4" s="198" customFormat="1" ht="15.75" customHeight="1">
      <c r="D60260" s="199"/>
    </row>
    <row r="60262" spans="4:4" s="198" customFormat="1" ht="15.75" customHeight="1">
      <c r="D60262" s="199"/>
    </row>
    <row r="60264" spans="4:4" s="198" customFormat="1" ht="15.75" customHeight="1">
      <c r="D60264" s="199"/>
    </row>
    <row r="60266" spans="4:4" s="198" customFormat="1" ht="15.75" customHeight="1">
      <c r="D60266" s="199"/>
    </row>
    <row r="60268" spans="4:4" s="198" customFormat="1" ht="15.75" customHeight="1">
      <c r="D60268" s="199"/>
    </row>
    <row r="60270" spans="4:4" s="198" customFormat="1" ht="15.75" customHeight="1">
      <c r="D60270" s="199"/>
    </row>
    <row r="60272" spans="4:4" s="198" customFormat="1" ht="15.75" customHeight="1">
      <c r="D60272" s="199"/>
    </row>
    <row r="60274" spans="4:4" s="198" customFormat="1" ht="15.75" customHeight="1">
      <c r="D60274" s="199"/>
    </row>
    <row r="60276" spans="4:4" s="198" customFormat="1" ht="15.75" customHeight="1">
      <c r="D60276" s="199"/>
    </row>
    <row r="60278" spans="4:4" s="198" customFormat="1" ht="15.75" customHeight="1">
      <c r="D60278" s="199"/>
    </row>
    <row r="60280" spans="4:4" s="198" customFormat="1" ht="15.75" customHeight="1">
      <c r="D60280" s="199"/>
    </row>
    <row r="60282" spans="4:4" s="198" customFormat="1" ht="15.75" customHeight="1">
      <c r="D60282" s="199"/>
    </row>
    <row r="60284" spans="4:4" s="198" customFormat="1" ht="15.75" customHeight="1">
      <c r="D60284" s="199"/>
    </row>
    <row r="60286" spans="4:4" s="198" customFormat="1" ht="15.75" customHeight="1">
      <c r="D60286" s="199"/>
    </row>
    <row r="60288" spans="4:4" s="198" customFormat="1" ht="15.75" customHeight="1">
      <c r="D60288" s="199"/>
    </row>
    <row r="60290" spans="4:4" s="198" customFormat="1" ht="15.75" customHeight="1">
      <c r="D60290" s="199"/>
    </row>
    <row r="60292" spans="4:4" s="198" customFormat="1" ht="15.75" customHeight="1">
      <c r="D60292" s="199"/>
    </row>
    <row r="60294" spans="4:4" s="198" customFormat="1" ht="15.75" customHeight="1">
      <c r="D60294" s="199"/>
    </row>
    <row r="60296" spans="4:4" s="198" customFormat="1" ht="15.75" customHeight="1">
      <c r="D60296" s="199"/>
    </row>
    <row r="60298" spans="4:4" s="198" customFormat="1" ht="15.75" customHeight="1">
      <c r="D60298" s="199"/>
    </row>
    <row r="60300" spans="4:4" s="198" customFormat="1" ht="15.75" customHeight="1">
      <c r="D60300" s="199"/>
    </row>
    <row r="60302" spans="4:4" s="198" customFormat="1" ht="15.75" customHeight="1">
      <c r="D60302" s="199"/>
    </row>
    <row r="60304" spans="4:4" s="198" customFormat="1" ht="15.75" customHeight="1">
      <c r="D60304" s="199"/>
    </row>
    <row r="60306" spans="4:4" s="198" customFormat="1" ht="15.75" customHeight="1">
      <c r="D60306" s="199"/>
    </row>
    <row r="60308" spans="4:4" s="198" customFormat="1" ht="15.75" customHeight="1">
      <c r="D60308" s="199"/>
    </row>
    <row r="60310" spans="4:4" s="198" customFormat="1" ht="15.75" customHeight="1">
      <c r="D60310" s="199"/>
    </row>
    <row r="60312" spans="4:4" s="198" customFormat="1" ht="15.75" customHeight="1">
      <c r="D60312" s="199"/>
    </row>
    <row r="60314" spans="4:4" s="198" customFormat="1" ht="15.75" customHeight="1">
      <c r="D60314" s="199"/>
    </row>
    <row r="60316" spans="4:4" s="198" customFormat="1" ht="15.75" customHeight="1">
      <c r="D60316" s="199"/>
    </row>
    <row r="60318" spans="4:4" s="198" customFormat="1" ht="15.75" customHeight="1">
      <c r="D60318" s="199"/>
    </row>
    <row r="60320" spans="4:4" s="198" customFormat="1" ht="15.75" customHeight="1">
      <c r="D60320" s="199"/>
    </row>
    <row r="60322" spans="4:4" s="198" customFormat="1" ht="15.75" customHeight="1">
      <c r="D60322" s="199"/>
    </row>
    <row r="60324" spans="4:4" s="198" customFormat="1" ht="15.75" customHeight="1">
      <c r="D60324" s="199"/>
    </row>
    <row r="60326" spans="4:4" s="198" customFormat="1" ht="15.75" customHeight="1">
      <c r="D60326" s="199"/>
    </row>
    <row r="60328" spans="4:4" s="198" customFormat="1" ht="15.75" customHeight="1">
      <c r="D60328" s="199"/>
    </row>
    <row r="60330" spans="4:4" s="198" customFormat="1" ht="15.75" customHeight="1">
      <c r="D60330" s="199"/>
    </row>
    <row r="60332" spans="4:4" s="198" customFormat="1" ht="15.75" customHeight="1">
      <c r="D60332" s="199"/>
    </row>
    <row r="60334" spans="4:4" s="198" customFormat="1" ht="15.75" customHeight="1">
      <c r="D60334" s="199"/>
    </row>
    <row r="60336" spans="4:4" s="198" customFormat="1" ht="15.75" customHeight="1">
      <c r="D60336" s="199"/>
    </row>
    <row r="60338" spans="4:4" s="198" customFormat="1" ht="15.75" customHeight="1">
      <c r="D60338" s="199"/>
    </row>
    <row r="60340" spans="4:4" s="198" customFormat="1" ht="15.75" customHeight="1">
      <c r="D60340" s="199"/>
    </row>
    <row r="60342" spans="4:4" s="198" customFormat="1" ht="15.75" customHeight="1">
      <c r="D60342" s="199"/>
    </row>
    <row r="60344" spans="4:4" s="198" customFormat="1" ht="15.75" customHeight="1">
      <c r="D60344" s="199"/>
    </row>
    <row r="60346" spans="4:4" s="198" customFormat="1" ht="15.75" customHeight="1">
      <c r="D60346" s="199"/>
    </row>
    <row r="60348" spans="4:4" s="198" customFormat="1" ht="15.75" customHeight="1">
      <c r="D60348" s="199"/>
    </row>
    <row r="60350" spans="4:4" s="198" customFormat="1" ht="15.75" customHeight="1">
      <c r="D60350" s="199"/>
    </row>
    <row r="60352" spans="4:4" s="198" customFormat="1" ht="15.75" customHeight="1">
      <c r="D60352" s="199"/>
    </row>
    <row r="60354" spans="4:4" s="198" customFormat="1" ht="15.75" customHeight="1">
      <c r="D60354" s="199"/>
    </row>
    <row r="60356" spans="4:4" s="198" customFormat="1" ht="15.75" customHeight="1">
      <c r="D60356" s="199"/>
    </row>
    <row r="60358" spans="4:4" s="198" customFormat="1" ht="15.75" customHeight="1">
      <c r="D60358" s="199"/>
    </row>
    <row r="60360" spans="4:4" s="198" customFormat="1" ht="15.75" customHeight="1">
      <c r="D60360" s="199"/>
    </row>
    <row r="60362" spans="4:4" s="198" customFormat="1" ht="15.75" customHeight="1">
      <c r="D60362" s="199"/>
    </row>
    <row r="60364" spans="4:4" s="198" customFormat="1" ht="15.75" customHeight="1">
      <c r="D60364" s="199"/>
    </row>
    <row r="60366" spans="4:4" s="198" customFormat="1" ht="15.75" customHeight="1">
      <c r="D60366" s="199"/>
    </row>
    <row r="60368" spans="4:4" s="198" customFormat="1" ht="15.75" customHeight="1">
      <c r="D60368" s="199"/>
    </row>
    <row r="60370" spans="4:4" s="198" customFormat="1" ht="15.75" customHeight="1">
      <c r="D60370" s="199"/>
    </row>
    <row r="60372" spans="4:4" s="198" customFormat="1" ht="15.75" customHeight="1">
      <c r="D60372" s="199"/>
    </row>
    <row r="60374" spans="4:4" s="198" customFormat="1" ht="15.75" customHeight="1">
      <c r="D60374" s="199"/>
    </row>
    <row r="60376" spans="4:4" s="198" customFormat="1" ht="15.75" customHeight="1">
      <c r="D60376" s="199"/>
    </row>
    <row r="60378" spans="4:4" s="198" customFormat="1" ht="15.75" customHeight="1">
      <c r="D60378" s="199"/>
    </row>
    <row r="60380" spans="4:4" s="198" customFormat="1" ht="15.75" customHeight="1">
      <c r="D60380" s="199"/>
    </row>
    <row r="60382" spans="4:4" s="198" customFormat="1" ht="15.75" customHeight="1">
      <c r="D60382" s="199"/>
    </row>
    <row r="60384" spans="4:4" s="198" customFormat="1" ht="15.75" customHeight="1">
      <c r="D60384" s="199"/>
    </row>
    <row r="60386" spans="4:4" s="198" customFormat="1" ht="15.75" customHeight="1">
      <c r="D60386" s="199"/>
    </row>
    <row r="60388" spans="4:4" s="198" customFormat="1" ht="15.75" customHeight="1">
      <c r="D60388" s="199"/>
    </row>
    <row r="60390" spans="4:4" s="198" customFormat="1" ht="15.75" customHeight="1">
      <c r="D60390" s="199"/>
    </row>
    <row r="60392" spans="4:4" s="198" customFormat="1" ht="15.75" customHeight="1">
      <c r="D60392" s="199"/>
    </row>
    <row r="60394" spans="4:4" s="198" customFormat="1" ht="15.75" customHeight="1">
      <c r="D60394" s="199"/>
    </row>
    <row r="60396" spans="4:4" s="198" customFormat="1" ht="15.75" customHeight="1">
      <c r="D60396" s="199"/>
    </row>
    <row r="60398" spans="4:4" s="198" customFormat="1" ht="15.75" customHeight="1">
      <c r="D60398" s="199"/>
    </row>
    <row r="60400" spans="4:4" s="198" customFormat="1" ht="15.75" customHeight="1">
      <c r="D60400" s="199"/>
    </row>
    <row r="60402" spans="4:4" s="198" customFormat="1" ht="15.75" customHeight="1">
      <c r="D60402" s="199"/>
    </row>
    <row r="60404" spans="4:4" s="198" customFormat="1" ht="15.75" customHeight="1">
      <c r="D60404" s="199"/>
    </row>
    <row r="60406" spans="4:4" s="198" customFormat="1" ht="15.75" customHeight="1">
      <c r="D60406" s="199"/>
    </row>
    <row r="60408" spans="4:4" s="198" customFormat="1" ht="15.75" customHeight="1">
      <c r="D60408" s="199"/>
    </row>
    <row r="60410" spans="4:4" s="198" customFormat="1" ht="15.75" customHeight="1">
      <c r="D60410" s="199"/>
    </row>
    <row r="60412" spans="4:4" s="198" customFormat="1" ht="15.75" customHeight="1">
      <c r="D60412" s="199"/>
    </row>
    <row r="60414" spans="4:4" s="198" customFormat="1" ht="15.75" customHeight="1">
      <c r="D60414" s="199"/>
    </row>
    <row r="60416" spans="4:4" s="198" customFormat="1" ht="15.75" customHeight="1">
      <c r="D60416" s="199"/>
    </row>
    <row r="60418" spans="4:4" s="198" customFormat="1" ht="15.75" customHeight="1">
      <c r="D60418" s="199"/>
    </row>
    <row r="60420" spans="4:4" s="198" customFormat="1" ht="15.75" customHeight="1">
      <c r="D60420" s="199"/>
    </row>
    <row r="60422" spans="4:4" s="198" customFormat="1" ht="15.75" customHeight="1">
      <c r="D60422" s="199"/>
    </row>
    <row r="60424" spans="4:4" s="198" customFormat="1" ht="15.75" customHeight="1">
      <c r="D60424" s="199"/>
    </row>
    <row r="60426" spans="4:4" s="198" customFormat="1" ht="15.75" customHeight="1">
      <c r="D60426" s="199"/>
    </row>
    <row r="60428" spans="4:4" s="198" customFormat="1" ht="15.75" customHeight="1">
      <c r="D60428" s="199"/>
    </row>
    <row r="60430" spans="4:4" s="198" customFormat="1" ht="15.75" customHeight="1">
      <c r="D60430" s="199"/>
    </row>
    <row r="60432" spans="4:4" s="198" customFormat="1" ht="15.75" customHeight="1">
      <c r="D60432" s="199"/>
    </row>
    <row r="60434" spans="4:4" s="198" customFormat="1" ht="15.75" customHeight="1">
      <c r="D60434" s="199"/>
    </row>
    <row r="60436" spans="4:4" s="198" customFormat="1" ht="15.75" customHeight="1">
      <c r="D60436" s="199"/>
    </row>
    <row r="60438" spans="4:4" s="198" customFormat="1" ht="15.75" customHeight="1">
      <c r="D60438" s="199"/>
    </row>
    <row r="60440" spans="4:4" s="198" customFormat="1" ht="15.75" customHeight="1">
      <c r="D60440" s="199"/>
    </row>
    <row r="60442" spans="4:4" s="198" customFormat="1" ht="15.75" customHeight="1">
      <c r="D60442" s="199"/>
    </row>
    <row r="60444" spans="4:4" s="198" customFormat="1" ht="15.75" customHeight="1">
      <c r="D60444" s="199"/>
    </row>
    <row r="60446" spans="4:4" s="198" customFormat="1" ht="15.75" customHeight="1">
      <c r="D60446" s="199"/>
    </row>
    <row r="60448" spans="4:4" s="198" customFormat="1" ht="15.75" customHeight="1">
      <c r="D60448" s="199"/>
    </row>
    <row r="60450" spans="4:4" s="198" customFormat="1" ht="15.75" customHeight="1">
      <c r="D60450" s="199"/>
    </row>
    <row r="60452" spans="4:4" s="198" customFormat="1" ht="15.75" customHeight="1">
      <c r="D60452" s="199"/>
    </row>
    <row r="60454" spans="4:4" s="198" customFormat="1" ht="15.75" customHeight="1">
      <c r="D60454" s="199"/>
    </row>
    <row r="60456" spans="4:4" s="198" customFormat="1" ht="15.75" customHeight="1">
      <c r="D60456" s="199"/>
    </row>
    <row r="60458" spans="4:4" s="198" customFormat="1" ht="15.75" customHeight="1">
      <c r="D60458" s="199"/>
    </row>
    <row r="60460" spans="4:4" s="198" customFormat="1" ht="15.75" customHeight="1">
      <c r="D60460" s="199"/>
    </row>
    <row r="60462" spans="4:4" s="198" customFormat="1" ht="15.75" customHeight="1">
      <c r="D60462" s="199"/>
    </row>
    <row r="60464" spans="4:4" s="198" customFormat="1" ht="15.75" customHeight="1">
      <c r="D60464" s="199"/>
    </row>
    <row r="60466" spans="4:4" s="198" customFormat="1" ht="15.75" customHeight="1">
      <c r="D60466" s="199"/>
    </row>
    <row r="60468" spans="4:4" s="198" customFormat="1" ht="15.75" customHeight="1">
      <c r="D60468" s="199"/>
    </row>
    <row r="60470" spans="4:4" s="198" customFormat="1" ht="15.75" customHeight="1">
      <c r="D60470" s="199"/>
    </row>
    <row r="60472" spans="4:4" s="198" customFormat="1" ht="15.75" customHeight="1">
      <c r="D60472" s="199"/>
    </row>
    <row r="60474" spans="4:4" s="198" customFormat="1" ht="15.75" customHeight="1">
      <c r="D60474" s="199"/>
    </row>
    <row r="60476" spans="4:4" s="198" customFormat="1" ht="15.75" customHeight="1">
      <c r="D60476" s="199"/>
    </row>
    <row r="60478" spans="4:4" s="198" customFormat="1" ht="15.75" customHeight="1">
      <c r="D60478" s="199"/>
    </row>
    <row r="60480" spans="4:4" s="198" customFormat="1" ht="15.75" customHeight="1">
      <c r="D60480" s="199"/>
    </row>
    <row r="60482" spans="4:4" s="198" customFormat="1" ht="15.75" customHeight="1">
      <c r="D60482" s="199"/>
    </row>
    <row r="60484" spans="4:4" s="198" customFormat="1" ht="15.75" customHeight="1">
      <c r="D60484" s="199"/>
    </row>
    <row r="60486" spans="4:4" s="198" customFormat="1" ht="15.75" customHeight="1">
      <c r="D60486" s="199"/>
    </row>
    <row r="60488" spans="4:4" s="198" customFormat="1" ht="15.75" customHeight="1">
      <c r="D60488" s="199"/>
    </row>
    <row r="60490" spans="4:4" s="198" customFormat="1" ht="15.75" customHeight="1">
      <c r="D60490" s="199"/>
    </row>
    <row r="60492" spans="4:4" s="198" customFormat="1" ht="15.75" customHeight="1">
      <c r="D60492" s="199"/>
    </row>
    <row r="60494" spans="4:4" s="198" customFormat="1" ht="15.75" customHeight="1">
      <c r="D60494" s="199"/>
    </row>
    <row r="60496" spans="4:4" s="198" customFormat="1" ht="15.75" customHeight="1">
      <c r="D60496" s="199"/>
    </row>
    <row r="60498" spans="4:4" s="198" customFormat="1" ht="15.75" customHeight="1">
      <c r="D60498" s="199"/>
    </row>
    <row r="60500" spans="4:4" s="198" customFormat="1" ht="15.75" customHeight="1">
      <c r="D60500" s="199"/>
    </row>
    <row r="60502" spans="4:4" s="198" customFormat="1" ht="15.75" customHeight="1">
      <c r="D60502" s="199"/>
    </row>
    <row r="60504" spans="4:4" s="198" customFormat="1" ht="15.75" customHeight="1">
      <c r="D60504" s="199"/>
    </row>
    <row r="60506" spans="4:4" s="198" customFormat="1" ht="15.75" customHeight="1">
      <c r="D60506" s="199"/>
    </row>
    <row r="60508" spans="4:4" s="198" customFormat="1" ht="15.75" customHeight="1">
      <c r="D60508" s="199"/>
    </row>
    <row r="60510" spans="4:4" s="198" customFormat="1" ht="15.75" customHeight="1">
      <c r="D60510" s="199"/>
    </row>
    <row r="60512" spans="4:4" s="198" customFormat="1" ht="15.75" customHeight="1">
      <c r="D60512" s="199"/>
    </row>
    <row r="60514" spans="4:4" s="198" customFormat="1" ht="15.75" customHeight="1">
      <c r="D60514" s="199"/>
    </row>
    <row r="60516" spans="4:4" s="198" customFormat="1" ht="15.75" customHeight="1">
      <c r="D60516" s="199"/>
    </row>
    <row r="60518" spans="4:4" s="198" customFormat="1" ht="15.75" customHeight="1">
      <c r="D60518" s="199"/>
    </row>
    <row r="60520" spans="4:4" s="198" customFormat="1" ht="15.75" customHeight="1">
      <c r="D60520" s="199"/>
    </row>
    <row r="60522" spans="4:4" s="198" customFormat="1" ht="15.75" customHeight="1">
      <c r="D60522" s="199"/>
    </row>
    <row r="60524" spans="4:4" s="198" customFormat="1" ht="15.75" customHeight="1">
      <c r="D60524" s="199"/>
    </row>
    <row r="60526" spans="4:4" s="198" customFormat="1" ht="15.75" customHeight="1">
      <c r="D60526" s="199"/>
    </row>
    <row r="60528" spans="4:4" s="198" customFormat="1" ht="15.75" customHeight="1">
      <c r="D60528" s="199"/>
    </row>
    <row r="60530" spans="4:4" s="198" customFormat="1" ht="15.75" customHeight="1">
      <c r="D60530" s="199"/>
    </row>
    <row r="60532" spans="4:4" s="198" customFormat="1" ht="15.75" customHeight="1">
      <c r="D60532" s="199"/>
    </row>
    <row r="60534" spans="4:4" s="198" customFormat="1" ht="15.75" customHeight="1">
      <c r="D60534" s="199"/>
    </row>
    <row r="60536" spans="4:4" s="198" customFormat="1" ht="15.75" customHeight="1">
      <c r="D60536" s="199"/>
    </row>
    <row r="60538" spans="4:4" s="198" customFormat="1" ht="15.75" customHeight="1">
      <c r="D60538" s="199"/>
    </row>
    <row r="60540" spans="4:4" s="198" customFormat="1" ht="15.75" customHeight="1">
      <c r="D60540" s="199"/>
    </row>
    <row r="60542" spans="4:4" s="198" customFormat="1" ht="15.75" customHeight="1">
      <c r="D60542" s="199"/>
    </row>
    <row r="60544" spans="4:4" s="198" customFormat="1" ht="15.75" customHeight="1">
      <c r="D60544" s="199"/>
    </row>
    <row r="60546" spans="4:4" s="198" customFormat="1" ht="15.75" customHeight="1">
      <c r="D60546" s="199"/>
    </row>
    <row r="60548" spans="4:4" s="198" customFormat="1" ht="15.75" customHeight="1">
      <c r="D60548" s="199"/>
    </row>
    <row r="60550" spans="4:4" s="198" customFormat="1" ht="15.75" customHeight="1">
      <c r="D60550" s="199"/>
    </row>
    <row r="60552" spans="4:4" s="198" customFormat="1" ht="15.75" customHeight="1">
      <c r="D60552" s="199"/>
    </row>
    <row r="60554" spans="4:4" s="198" customFormat="1" ht="15.75" customHeight="1">
      <c r="D60554" s="199"/>
    </row>
    <row r="60556" spans="4:4" s="198" customFormat="1" ht="15.75" customHeight="1">
      <c r="D60556" s="199"/>
    </row>
    <row r="60558" spans="4:4" s="198" customFormat="1" ht="15.75" customHeight="1">
      <c r="D60558" s="199"/>
    </row>
    <row r="60560" spans="4:4" s="198" customFormat="1" ht="15.75" customHeight="1">
      <c r="D60560" s="199"/>
    </row>
    <row r="60562" spans="4:4" s="198" customFormat="1" ht="15.75" customHeight="1">
      <c r="D60562" s="199"/>
    </row>
    <row r="60564" spans="4:4" s="198" customFormat="1" ht="15.75" customHeight="1">
      <c r="D60564" s="199"/>
    </row>
    <row r="60566" spans="4:4" s="198" customFormat="1" ht="15.75" customHeight="1">
      <c r="D60566" s="199"/>
    </row>
    <row r="60568" spans="4:4" s="198" customFormat="1" ht="15.75" customHeight="1">
      <c r="D60568" s="199"/>
    </row>
    <row r="60570" spans="4:4" s="198" customFormat="1" ht="15.75" customHeight="1">
      <c r="D60570" s="199"/>
    </row>
    <row r="60572" spans="4:4" s="198" customFormat="1" ht="15.75" customHeight="1">
      <c r="D60572" s="199"/>
    </row>
    <row r="60574" spans="4:4" s="198" customFormat="1" ht="15.75" customHeight="1">
      <c r="D60574" s="199"/>
    </row>
    <row r="60576" spans="4:4" s="198" customFormat="1" ht="15.75" customHeight="1">
      <c r="D60576" s="199"/>
    </row>
    <row r="60578" spans="4:4" s="198" customFormat="1" ht="15.75" customHeight="1">
      <c r="D60578" s="199"/>
    </row>
    <row r="60580" spans="4:4" s="198" customFormat="1" ht="15.75" customHeight="1">
      <c r="D60580" s="199"/>
    </row>
    <row r="60582" spans="4:4" s="198" customFormat="1" ht="15.75" customHeight="1">
      <c r="D60582" s="199"/>
    </row>
    <row r="60584" spans="4:4" s="198" customFormat="1" ht="15.75" customHeight="1">
      <c r="D60584" s="199"/>
    </row>
    <row r="60586" spans="4:4" s="198" customFormat="1" ht="15.75" customHeight="1">
      <c r="D60586" s="199"/>
    </row>
    <row r="60588" spans="4:4" s="198" customFormat="1" ht="15.75" customHeight="1">
      <c r="D60588" s="199"/>
    </row>
    <row r="60590" spans="4:4" s="198" customFormat="1" ht="15.75" customHeight="1">
      <c r="D60590" s="199"/>
    </row>
    <row r="60592" spans="4:4" s="198" customFormat="1" ht="15.75" customHeight="1">
      <c r="D60592" s="199"/>
    </row>
    <row r="60594" spans="4:4" s="198" customFormat="1" ht="15.75" customHeight="1">
      <c r="D60594" s="199"/>
    </row>
    <row r="60596" spans="4:4" s="198" customFormat="1" ht="15.75" customHeight="1">
      <c r="D60596" s="199"/>
    </row>
    <row r="60598" spans="4:4" s="198" customFormat="1" ht="15.75" customHeight="1">
      <c r="D60598" s="199"/>
    </row>
    <row r="60600" spans="4:4" s="198" customFormat="1" ht="15.75" customHeight="1">
      <c r="D60600" s="199"/>
    </row>
    <row r="60602" spans="4:4" s="198" customFormat="1" ht="15.75" customHeight="1">
      <c r="D60602" s="199"/>
    </row>
    <row r="60604" spans="4:4" s="198" customFormat="1" ht="15.75" customHeight="1">
      <c r="D60604" s="199"/>
    </row>
    <row r="60606" spans="4:4" s="198" customFormat="1" ht="15.75" customHeight="1">
      <c r="D60606" s="199"/>
    </row>
    <row r="60608" spans="4:4" s="198" customFormat="1" ht="15.75" customHeight="1">
      <c r="D60608" s="199"/>
    </row>
    <row r="60610" spans="4:4" s="198" customFormat="1" ht="15.75" customHeight="1">
      <c r="D60610" s="199"/>
    </row>
    <row r="60612" spans="4:4" s="198" customFormat="1" ht="15.75" customHeight="1">
      <c r="D60612" s="199"/>
    </row>
    <row r="60614" spans="4:4" s="198" customFormat="1" ht="15.75" customHeight="1">
      <c r="D60614" s="199"/>
    </row>
    <row r="60616" spans="4:4" s="198" customFormat="1" ht="15.75" customHeight="1">
      <c r="D60616" s="199"/>
    </row>
    <row r="60618" spans="4:4" s="198" customFormat="1" ht="15.75" customHeight="1">
      <c r="D60618" s="199"/>
    </row>
    <row r="60620" spans="4:4" s="198" customFormat="1" ht="15.75" customHeight="1">
      <c r="D60620" s="199"/>
    </row>
    <row r="60622" spans="4:4" s="198" customFormat="1" ht="15.75" customHeight="1">
      <c r="D60622" s="199"/>
    </row>
    <row r="60624" spans="4:4" s="198" customFormat="1" ht="15.75" customHeight="1">
      <c r="D60624" s="199"/>
    </row>
    <row r="60626" spans="4:4" s="198" customFormat="1" ht="15.75" customHeight="1">
      <c r="D60626" s="199"/>
    </row>
    <row r="60628" spans="4:4" s="198" customFormat="1" ht="15.75" customHeight="1">
      <c r="D60628" s="199"/>
    </row>
    <row r="60630" spans="4:4" s="198" customFormat="1" ht="15.75" customHeight="1">
      <c r="D60630" s="199"/>
    </row>
    <row r="60632" spans="4:4" s="198" customFormat="1" ht="15.75" customHeight="1">
      <c r="D60632" s="199"/>
    </row>
    <row r="60634" spans="4:4" s="198" customFormat="1" ht="15.75" customHeight="1">
      <c r="D60634" s="199"/>
    </row>
    <row r="60636" spans="4:4" s="198" customFormat="1" ht="15.75" customHeight="1">
      <c r="D60636" s="199"/>
    </row>
    <row r="60638" spans="4:4" s="198" customFormat="1" ht="15.75" customHeight="1">
      <c r="D60638" s="199"/>
    </row>
    <row r="60640" spans="4:4" s="198" customFormat="1" ht="15.75" customHeight="1">
      <c r="D60640" s="199"/>
    </row>
    <row r="60642" spans="4:4" s="198" customFormat="1" ht="15.75" customHeight="1">
      <c r="D60642" s="199"/>
    </row>
    <row r="60644" spans="4:4" s="198" customFormat="1" ht="15.75" customHeight="1">
      <c r="D60644" s="199"/>
    </row>
    <row r="60646" spans="4:4" s="198" customFormat="1" ht="15.75" customHeight="1">
      <c r="D60646" s="199"/>
    </row>
    <row r="60648" spans="4:4" s="198" customFormat="1" ht="15.75" customHeight="1">
      <c r="D60648" s="199"/>
    </row>
    <row r="60650" spans="4:4" s="198" customFormat="1" ht="15.75" customHeight="1">
      <c r="D60650" s="199"/>
    </row>
    <row r="60652" spans="4:4" s="198" customFormat="1" ht="15.75" customHeight="1">
      <c r="D60652" s="199"/>
    </row>
    <row r="60654" spans="4:4" s="198" customFormat="1" ht="15.75" customHeight="1">
      <c r="D60654" s="199"/>
    </row>
    <row r="60656" spans="4:4" s="198" customFormat="1" ht="15.75" customHeight="1">
      <c r="D60656" s="199"/>
    </row>
    <row r="60658" spans="4:4" s="198" customFormat="1" ht="15.75" customHeight="1">
      <c r="D60658" s="199"/>
    </row>
    <row r="60660" spans="4:4" s="198" customFormat="1" ht="15.75" customHeight="1">
      <c r="D60660" s="199"/>
    </row>
    <row r="60662" spans="4:4" s="198" customFormat="1" ht="15.75" customHeight="1">
      <c r="D60662" s="199"/>
    </row>
    <row r="60664" spans="4:4" s="198" customFormat="1" ht="15.75" customHeight="1">
      <c r="D60664" s="199"/>
    </row>
    <row r="60666" spans="4:4" s="198" customFormat="1" ht="15.75" customHeight="1">
      <c r="D60666" s="199"/>
    </row>
    <row r="60668" spans="4:4" s="198" customFormat="1" ht="15.75" customHeight="1">
      <c r="D60668" s="199"/>
    </row>
    <row r="60670" spans="4:4" s="198" customFormat="1" ht="15.75" customHeight="1">
      <c r="D60670" s="199"/>
    </row>
    <row r="60672" spans="4:4" s="198" customFormat="1" ht="15.75" customHeight="1">
      <c r="D60672" s="199"/>
    </row>
    <row r="60674" spans="4:4" s="198" customFormat="1" ht="15.75" customHeight="1">
      <c r="D60674" s="199"/>
    </row>
    <row r="60676" spans="4:4" s="198" customFormat="1" ht="15.75" customHeight="1">
      <c r="D60676" s="199"/>
    </row>
    <row r="60678" spans="4:4" s="198" customFormat="1" ht="15.75" customHeight="1">
      <c r="D60678" s="199"/>
    </row>
    <row r="60680" spans="4:4" s="198" customFormat="1" ht="15.75" customHeight="1">
      <c r="D60680" s="199"/>
    </row>
    <row r="60682" spans="4:4" s="198" customFormat="1" ht="15.75" customHeight="1">
      <c r="D60682" s="199"/>
    </row>
    <row r="60684" spans="4:4" s="198" customFormat="1" ht="15.75" customHeight="1">
      <c r="D60684" s="199"/>
    </row>
    <row r="60686" spans="4:4" s="198" customFormat="1" ht="15.75" customHeight="1">
      <c r="D60686" s="199"/>
    </row>
    <row r="60688" spans="4:4" s="198" customFormat="1" ht="15.75" customHeight="1">
      <c r="D60688" s="199"/>
    </row>
    <row r="60690" spans="4:4" s="198" customFormat="1" ht="15.75" customHeight="1">
      <c r="D60690" s="199"/>
    </row>
    <row r="60692" spans="4:4" s="198" customFormat="1" ht="15.75" customHeight="1">
      <c r="D60692" s="199"/>
    </row>
    <row r="60694" spans="4:4" s="198" customFormat="1" ht="15.75" customHeight="1">
      <c r="D60694" s="199"/>
    </row>
    <row r="60696" spans="4:4" s="198" customFormat="1" ht="15.75" customHeight="1">
      <c r="D60696" s="199"/>
    </row>
    <row r="60698" spans="4:4" s="198" customFormat="1" ht="15.75" customHeight="1">
      <c r="D60698" s="199"/>
    </row>
    <row r="60700" spans="4:4" s="198" customFormat="1" ht="15.75" customHeight="1">
      <c r="D60700" s="199"/>
    </row>
    <row r="60702" spans="4:4" s="198" customFormat="1" ht="15.75" customHeight="1">
      <c r="D60702" s="199"/>
    </row>
    <row r="60704" spans="4:4" s="198" customFormat="1" ht="15.75" customHeight="1">
      <c r="D60704" s="199"/>
    </row>
    <row r="60706" spans="4:4" s="198" customFormat="1" ht="15.75" customHeight="1">
      <c r="D60706" s="199"/>
    </row>
    <row r="60708" spans="4:4" s="198" customFormat="1" ht="15.75" customHeight="1">
      <c r="D60708" s="199"/>
    </row>
    <row r="60710" spans="4:4" s="198" customFormat="1" ht="15.75" customHeight="1">
      <c r="D60710" s="199"/>
    </row>
    <row r="60712" spans="4:4" s="198" customFormat="1" ht="15.75" customHeight="1">
      <c r="D60712" s="199"/>
    </row>
    <row r="60714" spans="4:4" s="198" customFormat="1" ht="15.75" customHeight="1">
      <c r="D60714" s="199"/>
    </row>
    <row r="60716" spans="4:4" s="198" customFormat="1" ht="15.75" customHeight="1">
      <c r="D60716" s="199"/>
    </row>
    <row r="60718" spans="4:4" s="198" customFormat="1" ht="15.75" customHeight="1">
      <c r="D60718" s="199"/>
    </row>
    <row r="60720" spans="4:4" s="198" customFormat="1" ht="15.75" customHeight="1">
      <c r="D60720" s="199"/>
    </row>
    <row r="60722" spans="4:4" s="198" customFormat="1" ht="15.75" customHeight="1">
      <c r="D60722" s="199"/>
    </row>
    <row r="60724" spans="4:4" s="198" customFormat="1" ht="15.75" customHeight="1">
      <c r="D60724" s="199"/>
    </row>
    <row r="60726" spans="4:4" s="198" customFormat="1" ht="15.75" customHeight="1">
      <c r="D60726" s="199"/>
    </row>
    <row r="60728" spans="4:4" s="198" customFormat="1" ht="15.75" customHeight="1">
      <c r="D60728" s="199"/>
    </row>
    <row r="60730" spans="4:4" s="198" customFormat="1" ht="15.75" customHeight="1">
      <c r="D60730" s="199"/>
    </row>
    <row r="60732" spans="4:4" s="198" customFormat="1" ht="15.75" customHeight="1">
      <c r="D60732" s="199"/>
    </row>
    <row r="60734" spans="4:4" s="198" customFormat="1" ht="15.75" customHeight="1">
      <c r="D60734" s="199"/>
    </row>
    <row r="60736" spans="4:4" s="198" customFormat="1" ht="15.75" customHeight="1">
      <c r="D60736" s="199"/>
    </row>
    <row r="60738" spans="4:4" s="198" customFormat="1" ht="15.75" customHeight="1">
      <c r="D60738" s="199"/>
    </row>
    <row r="60740" spans="4:4" s="198" customFormat="1" ht="15.75" customHeight="1">
      <c r="D60740" s="199"/>
    </row>
    <row r="60742" spans="4:4" s="198" customFormat="1" ht="15.75" customHeight="1">
      <c r="D60742" s="199"/>
    </row>
    <row r="60744" spans="4:4" s="198" customFormat="1" ht="15.75" customHeight="1">
      <c r="D60744" s="199"/>
    </row>
    <row r="60746" spans="4:4" s="198" customFormat="1" ht="15.75" customHeight="1">
      <c r="D60746" s="199"/>
    </row>
    <row r="60748" spans="4:4" s="198" customFormat="1" ht="15.75" customHeight="1">
      <c r="D60748" s="199"/>
    </row>
    <row r="60750" spans="4:4" s="198" customFormat="1" ht="15.75" customHeight="1">
      <c r="D60750" s="199"/>
    </row>
    <row r="60752" spans="4:4" s="198" customFormat="1" ht="15.75" customHeight="1">
      <c r="D60752" s="199"/>
    </row>
    <row r="60754" spans="4:4" s="198" customFormat="1" ht="15.75" customHeight="1">
      <c r="D60754" s="199"/>
    </row>
    <row r="60756" spans="4:4" s="198" customFormat="1" ht="15.75" customHeight="1">
      <c r="D60756" s="199"/>
    </row>
    <row r="60758" spans="4:4" s="198" customFormat="1" ht="15.75" customHeight="1">
      <c r="D60758" s="199"/>
    </row>
    <row r="60760" spans="4:4" s="198" customFormat="1" ht="15.75" customHeight="1">
      <c r="D60760" s="199"/>
    </row>
    <row r="60762" spans="4:4" s="198" customFormat="1" ht="15.75" customHeight="1">
      <c r="D60762" s="199"/>
    </row>
    <row r="60764" spans="4:4" s="198" customFormat="1" ht="15.75" customHeight="1">
      <c r="D60764" s="199"/>
    </row>
    <row r="60766" spans="4:4" s="198" customFormat="1" ht="15.75" customHeight="1">
      <c r="D60766" s="199"/>
    </row>
    <row r="60768" spans="4:4" s="198" customFormat="1" ht="15.75" customHeight="1">
      <c r="D60768" s="199"/>
    </row>
    <row r="60770" spans="4:4" s="198" customFormat="1" ht="15.75" customHeight="1">
      <c r="D60770" s="199"/>
    </row>
    <row r="60772" spans="4:4" s="198" customFormat="1" ht="15.75" customHeight="1">
      <c r="D60772" s="199"/>
    </row>
    <row r="60774" spans="4:4" s="198" customFormat="1" ht="15.75" customHeight="1">
      <c r="D60774" s="199"/>
    </row>
    <row r="60776" spans="4:4" s="198" customFormat="1" ht="15.75" customHeight="1">
      <c r="D60776" s="199"/>
    </row>
    <row r="60778" spans="4:4" s="198" customFormat="1" ht="15.75" customHeight="1">
      <c r="D60778" s="199"/>
    </row>
    <row r="60780" spans="4:4" s="198" customFormat="1" ht="15.75" customHeight="1">
      <c r="D60780" s="199"/>
    </row>
    <row r="60782" spans="4:4" s="198" customFormat="1" ht="15.75" customHeight="1">
      <c r="D60782" s="199"/>
    </row>
    <row r="60784" spans="4:4" s="198" customFormat="1" ht="15.75" customHeight="1">
      <c r="D60784" s="199"/>
    </row>
    <row r="60786" spans="4:4" s="198" customFormat="1" ht="15.75" customHeight="1">
      <c r="D60786" s="199"/>
    </row>
    <row r="60788" spans="4:4" s="198" customFormat="1" ht="15.75" customHeight="1">
      <c r="D60788" s="199"/>
    </row>
    <row r="60790" spans="4:4" s="198" customFormat="1" ht="15.75" customHeight="1">
      <c r="D60790" s="199"/>
    </row>
    <row r="60792" spans="4:4" s="198" customFormat="1" ht="15.75" customHeight="1">
      <c r="D60792" s="199"/>
    </row>
    <row r="60794" spans="4:4" s="198" customFormat="1" ht="15.75" customHeight="1">
      <c r="D60794" s="199"/>
    </row>
    <row r="60796" spans="4:4" s="198" customFormat="1" ht="15.75" customHeight="1">
      <c r="D60796" s="199"/>
    </row>
    <row r="60798" spans="4:4" s="198" customFormat="1" ht="15.75" customHeight="1">
      <c r="D60798" s="199"/>
    </row>
    <row r="60800" spans="4:4" s="198" customFormat="1" ht="15.75" customHeight="1">
      <c r="D60800" s="199"/>
    </row>
    <row r="60802" spans="4:4" s="198" customFormat="1" ht="15.75" customHeight="1">
      <c r="D60802" s="199"/>
    </row>
    <row r="60804" spans="4:4" s="198" customFormat="1" ht="15.75" customHeight="1">
      <c r="D60804" s="199"/>
    </row>
    <row r="60806" spans="4:4" s="198" customFormat="1" ht="15.75" customHeight="1">
      <c r="D60806" s="199"/>
    </row>
    <row r="60808" spans="4:4" s="198" customFormat="1" ht="15.75" customHeight="1">
      <c r="D60808" s="199"/>
    </row>
    <row r="60810" spans="4:4" s="198" customFormat="1" ht="15.75" customHeight="1">
      <c r="D60810" s="199"/>
    </row>
    <row r="60812" spans="4:4" s="198" customFormat="1" ht="15.75" customHeight="1">
      <c r="D60812" s="199"/>
    </row>
    <row r="60814" spans="4:4" s="198" customFormat="1" ht="15.75" customHeight="1">
      <c r="D60814" s="199"/>
    </row>
    <row r="60816" spans="4:4" s="198" customFormat="1" ht="15.75" customHeight="1">
      <c r="D60816" s="199"/>
    </row>
    <row r="60818" spans="4:4" s="198" customFormat="1" ht="15.75" customHeight="1">
      <c r="D60818" s="199"/>
    </row>
    <row r="60820" spans="4:4" s="198" customFormat="1" ht="15.75" customHeight="1">
      <c r="D60820" s="199"/>
    </row>
    <row r="60822" spans="4:4" s="198" customFormat="1" ht="15.75" customHeight="1">
      <c r="D60822" s="199"/>
    </row>
    <row r="60824" spans="4:4" s="198" customFormat="1" ht="15.75" customHeight="1">
      <c r="D60824" s="199"/>
    </row>
    <row r="60826" spans="4:4" s="198" customFormat="1" ht="15.75" customHeight="1">
      <c r="D60826" s="199"/>
    </row>
    <row r="60828" spans="4:4" s="198" customFormat="1" ht="15.75" customHeight="1">
      <c r="D60828" s="199"/>
    </row>
    <row r="60830" spans="4:4" s="198" customFormat="1" ht="15.75" customHeight="1">
      <c r="D60830" s="199"/>
    </row>
    <row r="60832" spans="4:4" s="198" customFormat="1" ht="15.75" customHeight="1">
      <c r="D60832" s="199"/>
    </row>
    <row r="60834" spans="4:4" s="198" customFormat="1" ht="15.75" customHeight="1">
      <c r="D60834" s="199"/>
    </row>
    <row r="60836" spans="4:4" s="198" customFormat="1" ht="15.75" customHeight="1">
      <c r="D60836" s="199"/>
    </row>
    <row r="60838" spans="4:4" s="198" customFormat="1" ht="15.75" customHeight="1">
      <c r="D60838" s="199"/>
    </row>
    <row r="60840" spans="4:4" s="198" customFormat="1" ht="15.75" customHeight="1">
      <c r="D60840" s="199"/>
    </row>
    <row r="60842" spans="4:4" s="198" customFormat="1" ht="15.75" customHeight="1">
      <c r="D60842" s="199"/>
    </row>
    <row r="60844" spans="4:4" s="198" customFormat="1" ht="15.75" customHeight="1">
      <c r="D60844" s="199"/>
    </row>
    <row r="60846" spans="4:4" s="198" customFormat="1" ht="15.75" customHeight="1">
      <c r="D60846" s="199"/>
    </row>
    <row r="60848" spans="4:4" s="198" customFormat="1" ht="15.75" customHeight="1">
      <c r="D60848" s="199"/>
    </row>
    <row r="60850" spans="4:4" s="198" customFormat="1" ht="15.75" customHeight="1">
      <c r="D60850" s="199"/>
    </row>
    <row r="60852" spans="4:4" s="198" customFormat="1" ht="15.75" customHeight="1">
      <c r="D60852" s="199"/>
    </row>
    <row r="60854" spans="4:4" s="198" customFormat="1" ht="15.75" customHeight="1">
      <c r="D60854" s="199"/>
    </row>
    <row r="60856" spans="4:4" s="198" customFormat="1" ht="15.75" customHeight="1">
      <c r="D60856" s="199"/>
    </row>
    <row r="60858" spans="4:4" s="198" customFormat="1" ht="15.75" customHeight="1">
      <c r="D60858" s="199"/>
    </row>
    <row r="60860" spans="4:4" s="198" customFormat="1" ht="15.75" customHeight="1">
      <c r="D60860" s="199"/>
    </row>
    <row r="60862" spans="4:4" s="198" customFormat="1" ht="15.75" customHeight="1">
      <c r="D60862" s="199"/>
    </row>
    <row r="60864" spans="4:4" s="198" customFormat="1" ht="15.75" customHeight="1">
      <c r="D60864" s="199"/>
    </row>
    <row r="60866" spans="4:4" s="198" customFormat="1" ht="15.75" customHeight="1">
      <c r="D60866" s="199"/>
    </row>
    <row r="60868" spans="4:4" s="198" customFormat="1" ht="15.75" customHeight="1">
      <c r="D60868" s="199"/>
    </row>
    <row r="60870" spans="4:4" s="198" customFormat="1" ht="15.75" customHeight="1">
      <c r="D60870" s="199"/>
    </row>
    <row r="60872" spans="4:4" s="198" customFormat="1" ht="15.75" customHeight="1">
      <c r="D60872" s="199"/>
    </row>
    <row r="60874" spans="4:4" s="198" customFormat="1" ht="15.75" customHeight="1">
      <c r="D60874" s="199"/>
    </row>
    <row r="60876" spans="4:4" s="198" customFormat="1" ht="15.75" customHeight="1">
      <c r="D60876" s="199"/>
    </row>
    <row r="60878" spans="4:4" s="198" customFormat="1" ht="15.75" customHeight="1">
      <c r="D60878" s="199"/>
    </row>
    <row r="60880" spans="4:4" s="198" customFormat="1" ht="15.75" customHeight="1">
      <c r="D60880" s="199"/>
    </row>
    <row r="60882" spans="4:4" s="198" customFormat="1" ht="15.75" customHeight="1">
      <c r="D60882" s="199"/>
    </row>
    <row r="60884" spans="4:4" s="198" customFormat="1" ht="15.75" customHeight="1">
      <c r="D60884" s="199"/>
    </row>
    <row r="60886" spans="4:4" s="198" customFormat="1" ht="15.75" customHeight="1">
      <c r="D60886" s="199"/>
    </row>
    <row r="60888" spans="4:4" s="198" customFormat="1" ht="15.75" customHeight="1">
      <c r="D60888" s="199"/>
    </row>
    <row r="60890" spans="4:4" s="198" customFormat="1" ht="15.75" customHeight="1">
      <c r="D60890" s="199"/>
    </row>
    <row r="60892" spans="4:4" s="198" customFormat="1" ht="15.75" customHeight="1">
      <c r="D60892" s="199"/>
    </row>
    <row r="60894" spans="4:4" s="198" customFormat="1" ht="15.75" customHeight="1">
      <c r="D60894" s="199"/>
    </row>
    <row r="60896" spans="4:4" s="198" customFormat="1" ht="15.75" customHeight="1">
      <c r="D60896" s="199"/>
    </row>
    <row r="60898" spans="4:4" s="198" customFormat="1" ht="15.75" customHeight="1">
      <c r="D60898" s="199"/>
    </row>
    <row r="60900" spans="4:4" s="198" customFormat="1" ht="15.75" customHeight="1">
      <c r="D60900" s="199"/>
    </row>
    <row r="60902" spans="4:4" s="198" customFormat="1" ht="15.75" customHeight="1">
      <c r="D60902" s="199"/>
    </row>
    <row r="60904" spans="4:4" s="198" customFormat="1" ht="15.75" customHeight="1">
      <c r="D60904" s="199"/>
    </row>
    <row r="60906" spans="4:4" s="198" customFormat="1" ht="15.75" customHeight="1">
      <c r="D60906" s="199"/>
    </row>
    <row r="60908" spans="4:4" s="198" customFormat="1" ht="15.75" customHeight="1">
      <c r="D60908" s="199"/>
    </row>
    <row r="60910" spans="4:4" s="198" customFormat="1" ht="15.75" customHeight="1">
      <c r="D60910" s="199"/>
    </row>
    <row r="60912" spans="4:4" s="198" customFormat="1" ht="15.75" customHeight="1">
      <c r="D60912" s="199"/>
    </row>
    <row r="60914" spans="4:4" s="198" customFormat="1" ht="15.75" customHeight="1">
      <c r="D60914" s="199"/>
    </row>
    <row r="60916" spans="4:4" s="198" customFormat="1" ht="15.75" customHeight="1">
      <c r="D60916" s="199"/>
    </row>
    <row r="60918" spans="4:4" s="198" customFormat="1" ht="15.75" customHeight="1">
      <c r="D60918" s="199"/>
    </row>
    <row r="60920" spans="4:4" s="198" customFormat="1" ht="15.75" customHeight="1">
      <c r="D60920" s="199"/>
    </row>
    <row r="60922" spans="4:4" s="198" customFormat="1" ht="15.75" customHeight="1">
      <c r="D60922" s="199"/>
    </row>
    <row r="60924" spans="4:4" s="198" customFormat="1" ht="15.75" customHeight="1">
      <c r="D60924" s="199"/>
    </row>
    <row r="60926" spans="4:4" s="198" customFormat="1" ht="15.75" customHeight="1">
      <c r="D60926" s="199"/>
    </row>
    <row r="60928" spans="4:4" s="198" customFormat="1" ht="15.75" customHeight="1">
      <c r="D60928" s="199"/>
    </row>
    <row r="60930" spans="4:4" s="198" customFormat="1" ht="15.75" customHeight="1">
      <c r="D60930" s="199"/>
    </row>
    <row r="60932" spans="4:4" s="198" customFormat="1" ht="15.75" customHeight="1">
      <c r="D60932" s="199"/>
    </row>
    <row r="60934" spans="4:4" s="198" customFormat="1" ht="15.75" customHeight="1">
      <c r="D60934" s="199"/>
    </row>
    <row r="60936" spans="4:4" s="198" customFormat="1" ht="15.75" customHeight="1">
      <c r="D60936" s="199"/>
    </row>
    <row r="60938" spans="4:4" s="198" customFormat="1" ht="15.75" customHeight="1">
      <c r="D60938" s="199"/>
    </row>
    <row r="60940" spans="4:4" s="198" customFormat="1" ht="15.75" customHeight="1">
      <c r="D60940" s="199"/>
    </row>
    <row r="60942" spans="4:4" s="198" customFormat="1" ht="15.75" customHeight="1">
      <c r="D60942" s="199"/>
    </row>
    <row r="60944" spans="4:4" s="198" customFormat="1" ht="15.75" customHeight="1">
      <c r="D60944" s="199"/>
    </row>
    <row r="60946" spans="4:4" s="198" customFormat="1" ht="15.75" customHeight="1">
      <c r="D60946" s="199"/>
    </row>
    <row r="60948" spans="4:4" s="198" customFormat="1" ht="15.75" customHeight="1">
      <c r="D60948" s="199"/>
    </row>
    <row r="60950" spans="4:4" s="198" customFormat="1" ht="15.75" customHeight="1">
      <c r="D60950" s="199"/>
    </row>
    <row r="60952" spans="4:4" s="198" customFormat="1" ht="15.75" customHeight="1">
      <c r="D60952" s="199"/>
    </row>
    <row r="60954" spans="4:4" s="198" customFormat="1" ht="15.75" customHeight="1">
      <c r="D60954" s="199"/>
    </row>
    <row r="60956" spans="4:4" s="198" customFormat="1" ht="15.75" customHeight="1">
      <c r="D60956" s="199"/>
    </row>
    <row r="60958" spans="4:4" s="198" customFormat="1" ht="15.75" customHeight="1">
      <c r="D60958" s="199"/>
    </row>
    <row r="60960" spans="4:4" s="198" customFormat="1" ht="15.75" customHeight="1">
      <c r="D60960" s="199"/>
    </row>
    <row r="60962" spans="4:4" s="198" customFormat="1" ht="15.75" customHeight="1">
      <c r="D60962" s="199"/>
    </row>
    <row r="60964" spans="4:4" s="198" customFormat="1" ht="15.75" customHeight="1">
      <c r="D60964" s="199"/>
    </row>
    <row r="60966" spans="4:4" s="198" customFormat="1" ht="15.75" customHeight="1">
      <c r="D60966" s="199"/>
    </row>
    <row r="60968" spans="4:4" s="198" customFormat="1" ht="15.75" customHeight="1">
      <c r="D60968" s="199"/>
    </row>
    <row r="60970" spans="4:4" s="198" customFormat="1" ht="15.75" customHeight="1">
      <c r="D60970" s="199"/>
    </row>
    <row r="60972" spans="4:4" s="198" customFormat="1" ht="15.75" customHeight="1">
      <c r="D60972" s="199"/>
    </row>
    <row r="60974" spans="4:4" s="198" customFormat="1" ht="15.75" customHeight="1">
      <c r="D60974" s="199"/>
    </row>
    <row r="60976" spans="4:4" s="198" customFormat="1" ht="15.75" customHeight="1">
      <c r="D60976" s="199"/>
    </row>
    <row r="60978" spans="4:4" s="198" customFormat="1" ht="15.75" customHeight="1">
      <c r="D60978" s="199"/>
    </row>
    <row r="60980" spans="4:4" s="198" customFormat="1" ht="15.75" customHeight="1">
      <c r="D60980" s="199"/>
    </row>
    <row r="60982" spans="4:4" s="198" customFormat="1" ht="15.75" customHeight="1">
      <c r="D60982" s="199"/>
    </row>
    <row r="60984" spans="4:4" s="198" customFormat="1" ht="15.75" customHeight="1">
      <c r="D60984" s="199"/>
    </row>
    <row r="60986" spans="4:4" s="198" customFormat="1" ht="15.75" customHeight="1">
      <c r="D60986" s="199"/>
    </row>
    <row r="60988" spans="4:4" s="198" customFormat="1" ht="15.75" customHeight="1">
      <c r="D60988" s="199"/>
    </row>
    <row r="60990" spans="4:4" s="198" customFormat="1" ht="15.75" customHeight="1">
      <c r="D60990" s="199"/>
    </row>
    <row r="60992" spans="4:4" s="198" customFormat="1" ht="15.75" customHeight="1">
      <c r="D60992" s="199"/>
    </row>
    <row r="60994" spans="4:4" s="198" customFormat="1" ht="15.75" customHeight="1">
      <c r="D60994" s="199"/>
    </row>
    <row r="60996" spans="4:4" s="198" customFormat="1" ht="15.75" customHeight="1">
      <c r="D60996" s="199"/>
    </row>
    <row r="60998" spans="4:4" s="198" customFormat="1" ht="15.75" customHeight="1">
      <c r="D60998" s="199"/>
    </row>
    <row r="61000" spans="4:4" s="198" customFormat="1" ht="15.75" customHeight="1">
      <c r="D61000" s="199"/>
    </row>
    <row r="61002" spans="4:4" s="198" customFormat="1" ht="15.75" customHeight="1">
      <c r="D61002" s="199"/>
    </row>
    <row r="61004" spans="4:4" s="198" customFormat="1" ht="15.75" customHeight="1">
      <c r="D61004" s="199"/>
    </row>
    <row r="61006" spans="4:4" s="198" customFormat="1" ht="15.75" customHeight="1">
      <c r="D61006" s="199"/>
    </row>
    <row r="61008" spans="4:4" s="198" customFormat="1" ht="15.75" customHeight="1">
      <c r="D61008" s="199"/>
    </row>
    <row r="61010" spans="4:4" s="198" customFormat="1" ht="15.75" customHeight="1">
      <c r="D61010" s="199"/>
    </row>
    <row r="61012" spans="4:4" s="198" customFormat="1" ht="15.75" customHeight="1">
      <c r="D61012" s="199"/>
    </row>
    <row r="61014" spans="4:4" s="198" customFormat="1" ht="15.75" customHeight="1">
      <c r="D61014" s="199"/>
    </row>
    <row r="61016" spans="4:4" s="198" customFormat="1" ht="15.75" customHeight="1">
      <c r="D61016" s="199"/>
    </row>
    <row r="61018" spans="4:4" s="198" customFormat="1" ht="15.75" customHeight="1">
      <c r="D61018" s="199"/>
    </row>
    <row r="61020" spans="4:4" s="198" customFormat="1" ht="15.75" customHeight="1">
      <c r="D61020" s="199"/>
    </row>
    <row r="61022" spans="4:4" s="198" customFormat="1" ht="15.75" customHeight="1">
      <c r="D61022" s="199"/>
    </row>
    <row r="61024" spans="4:4" s="198" customFormat="1" ht="15.75" customHeight="1">
      <c r="D61024" s="199"/>
    </row>
    <row r="61026" spans="4:4" s="198" customFormat="1" ht="15.75" customHeight="1">
      <c r="D61026" s="199"/>
    </row>
    <row r="61028" spans="4:4" s="198" customFormat="1" ht="15.75" customHeight="1">
      <c r="D61028" s="199"/>
    </row>
    <row r="61030" spans="4:4" s="198" customFormat="1" ht="15.75" customHeight="1">
      <c r="D61030" s="199"/>
    </row>
    <row r="61032" spans="4:4" s="198" customFormat="1" ht="15.75" customHeight="1">
      <c r="D61032" s="199"/>
    </row>
    <row r="61034" spans="4:4" s="198" customFormat="1" ht="15.75" customHeight="1">
      <c r="D61034" s="199"/>
    </row>
    <row r="61036" spans="4:4" s="198" customFormat="1" ht="15.75" customHeight="1">
      <c r="D61036" s="199"/>
    </row>
    <row r="61038" spans="4:4" s="198" customFormat="1" ht="15.75" customHeight="1">
      <c r="D61038" s="199"/>
    </row>
    <row r="61040" spans="4:4" s="198" customFormat="1" ht="15.75" customHeight="1">
      <c r="D61040" s="199"/>
    </row>
    <row r="61042" spans="4:4" s="198" customFormat="1" ht="15.75" customHeight="1">
      <c r="D61042" s="199"/>
    </row>
    <row r="61044" spans="4:4" s="198" customFormat="1" ht="15.75" customHeight="1">
      <c r="D61044" s="199"/>
    </row>
    <row r="61046" spans="4:4" s="198" customFormat="1" ht="15.75" customHeight="1">
      <c r="D61046" s="199"/>
    </row>
    <row r="61048" spans="4:4" s="198" customFormat="1" ht="15.75" customHeight="1">
      <c r="D61048" s="199"/>
    </row>
    <row r="61050" spans="4:4" s="198" customFormat="1" ht="15.75" customHeight="1">
      <c r="D61050" s="199"/>
    </row>
    <row r="61052" spans="4:4" s="198" customFormat="1" ht="15.75" customHeight="1">
      <c r="D61052" s="199"/>
    </row>
    <row r="61054" spans="4:4" s="198" customFormat="1" ht="15.75" customHeight="1">
      <c r="D61054" s="199"/>
    </row>
    <row r="61056" spans="4:4" s="198" customFormat="1" ht="15.75" customHeight="1">
      <c r="D61056" s="199"/>
    </row>
    <row r="61058" spans="4:4" s="198" customFormat="1" ht="15.75" customHeight="1">
      <c r="D61058" s="199"/>
    </row>
    <row r="61060" spans="4:4" s="198" customFormat="1" ht="15.75" customHeight="1">
      <c r="D61060" s="199"/>
    </row>
    <row r="61062" spans="4:4" s="198" customFormat="1" ht="15.75" customHeight="1">
      <c r="D61062" s="199"/>
    </row>
    <row r="61064" spans="4:4" s="198" customFormat="1" ht="15.75" customHeight="1">
      <c r="D61064" s="199"/>
    </row>
    <row r="61066" spans="4:4" s="198" customFormat="1" ht="15.75" customHeight="1">
      <c r="D61066" s="199"/>
    </row>
    <row r="61068" spans="4:4" s="198" customFormat="1" ht="15.75" customHeight="1">
      <c r="D61068" s="199"/>
    </row>
    <row r="61070" spans="4:4" s="198" customFormat="1" ht="15.75" customHeight="1">
      <c r="D61070" s="199"/>
    </row>
    <row r="61072" spans="4:4" s="198" customFormat="1" ht="15.75" customHeight="1">
      <c r="D61072" s="199"/>
    </row>
    <row r="61074" spans="4:4" s="198" customFormat="1" ht="15.75" customHeight="1">
      <c r="D61074" s="199"/>
    </row>
    <row r="61076" spans="4:4" s="198" customFormat="1" ht="15.75" customHeight="1">
      <c r="D61076" s="199"/>
    </row>
    <row r="61078" spans="4:4" s="198" customFormat="1" ht="15.75" customHeight="1">
      <c r="D61078" s="199"/>
    </row>
    <row r="61080" spans="4:4" s="198" customFormat="1" ht="15.75" customHeight="1">
      <c r="D61080" s="199"/>
    </row>
    <row r="61082" spans="4:4" s="198" customFormat="1" ht="15.75" customHeight="1">
      <c r="D61082" s="199"/>
    </row>
    <row r="61084" spans="4:4" s="198" customFormat="1" ht="15.75" customHeight="1">
      <c r="D61084" s="199"/>
    </row>
    <row r="61086" spans="4:4" s="198" customFormat="1" ht="15.75" customHeight="1">
      <c r="D61086" s="199"/>
    </row>
    <row r="61088" spans="4:4" s="198" customFormat="1" ht="15.75" customHeight="1">
      <c r="D61088" s="199"/>
    </row>
    <row r="61090" spans="4:4" s="198" customFormat="1" ht="15.75" customHeight="1">
      <c r="D61090" s="199"/>
    </row>
    <row r="61092" spans="4:4" s="198" customFormat="1" ht="15.75" customHeight="1">
      <c r="D61092" s="199"/>
    </row>
    <row r="61094" spans="4:4" s="198" customFormat="1" ht="15.75" customHeight="1">
      <c r="D61094" s="199"/>
    </row>
    <row r="61096" spans="4:4" s="198" customFormat="1" ht="15.75" customHeight="1">
      <c r="D61096" s="199"/>
    </row>
    <row r="61098" spans="4:4" s="198" customFormat="1" ht="15.75" customHeight="1">
      <c r="D61098" s="199"/>
    </row>
    <row r="61100" spans="4:4" s="198" customFormat="1" ht="15.75" customHeight="1">
      <c r="D61100" s="199"/>
    </row>
    <row r="61102" spans="4:4" s="198" customFormat="1" ht="15.75" customHeight="1">
      <c r="D61102" s="199"/>
    </row>
    <row r="61104" spans="4:4" s="198" customFormat="1" ht="15.75" customHeight="1">
      <c r="D61104" s="199"/>
    </row>
    <row r="61106" spans="4:4" s="198" customFormat="1" ht="15.75" customHeight="1">
      <c r="D61106" s="199"/>
    </row>
    <row r="61108" spans="4:4" s="198" customFormat="1" ht="15.75" customHeight="1">
      <c r="D61108" s="199"/>
    </row>
    <row r="61110" spans="4:4" s="198" customFormat="1" ht="15.75" customHeight="1">
      <c r="D61110" s="199"/>
    </row>
    <row r="61112" spans="4:4" s="198" customFormat="1" ht="15.75" customHeight="1">
      <c r="D61112" s="199"/>
    </row>
    <row r="61114" spans="4:4" s="198" customFormat="1" ht="15.75" customHeight="1">
      <c r="D61114" s="199"/>
    </row>
    <row r="61116" spans="4:4" s="198" customFormat="1" ht="15.75" customHeight="1">
      <c r="D61116" s="199"/>
    </row>
    <row r="61118" spans="4:4" s="198" customFormat="1" ht="15.75" customHeight="1">
      <c r="D61118" s="199"/>
    </row>
    <row r="61120" spans="4:4" s="198" customFormat="1" ht="15.75" customHeight="1">
      <c r="D61120" s="199"/>
    </row>
    <row r="61122" spans="4:4" s="198" customFormat="1" ht="15.75" customHeight="1">
      <c r="D61122" s="199"/>
    </row>
    <row r="61124" spans="4:4" s="198" customFormat="1" ht="15.75" customHeight="1">
      <c r="D61124" s="199"/>
    </row>
    <row r="61126" spans="4:4" s="198" customFormat="1" ht="15.75" customHeight="1">
      <c r="D61126" s="199"/>
    </row>
    <row r="61128" spans="4:4" s="198" customFormat="1" ht="15.75" customHeight="1">
      <c r="D61128" s="199"/>
    </row>
    <row r="61130" spans="4:4" s="198" customFormat="1" ht="15.75" customHeight="1">
      <c r="D61130" s="199"/>
    </row>
    <row r="61132" spans="4:4" s="198" customFormat="1" ht="15.75" customHeight="1">
      <c r="D61132" s="199"/>
    </row>
    <row r="61134" spans="4:4" s="198" customFormat="1" ht="15.75" customHeight="1">
      <c r="D61134" s="199"/>
    </row>
    <row r="61136" spans="4:4" s="198" customFormat="1" ht="15.75" customHeight="1">
      <c r="D61136" s="199"/>
    </row>
    <row r="61138" spans="4:4" s="198" customFormat="1" ht="15.75" customHeight="1">
      <c r="D61138" s="199"/>
    </row>
    <row r="61140" spans="4:4" s="198" customFormat="1" ht="15.75" customHeight="1">
      <c r="D61140" s="199"/>
    </row>
    <row r="61142" spans="4:4" s="198" customFormat="1" ht="15.75" customHeight="1">
      <c r="D61142" s="199"/>
    </row>
    <row r="61144" spans="4:4" s="198" customFormat="1" ht="15.75" customHeight="1">
      <c r="D61144" s="199"/>
    </row>
    <row r="61146" spans="4:4" s="198" customFormat="1" ht="15.75" customHeight="1">
      <c r="D61146" s="199"/>
    </row>
    <row r="61148" spans="4:4" s="198" customFormat="1" ht="15.75" customHeight="1">
      <c r="D61148" s="199"/>
    </row>
    <row r="61150" spans="4:4" s="198" customFormat="1" ht="15.75" customHeight="1">
      <c r="D61150" s="199"/>
    </row>
    <row r="61152" spans="4:4" s="198" customFormat="1" ht="15.75" customHeight="1">
      <c r="D61152" s="199"/>
    </row>
    <row r="61154" spans="4:4" s="198" customFormat="1" ht="15.75" customHeight="1">
      <c r="D61154" s="199"/>
    </row>
    <row r="61156" spans="4:4" s="198" customFormat="1" ht="15.75" customHeight="1">
      <c r="D61156" s="199"/>
    </row>
    <row r="61158" spans="4:4" s="198" customFormat="1" ht="15.75" customHeight="1">
      <c r="D61158" s="199"/>
    </row>
    <row r="61160" spans="4:4" s="198" customFormat="1" ht="15.75" customHeight="1">
      <c r="D61160" s="199"/>
    </row>
    <row r="61162" spans="4:4" s="198" customFormat="1" ht="15.75" customHeight="1">
      <c r="D61162" s="199"/>
    </row>
    <row r="61164" spans="4:4" s="198" customFormat="1" ht="15.75" customHeight="1">
      <c r="D61164" s="199"/>
    </row>
    <row r="61166" spans="4:4" s="198" customFormat="1" ht="15.75" customHeight="1">
      <c r="D61166" s="199"/>
    </row>
    <row r="61168" spans="4:4" s="198" customFormat="1" ht="15.75" customHeight="1">
      <c r="D61168" s="199"/>
    </row>
    <row r="61170" spans="4:4" s="198" customFormat="1" ht="15.75" customHeight="1">
      <c r="D61170" s="199"/>
    </row>
    <row r="61172" spans="4:4" s="198" customFormat="1" ht="15.75" customHeight="1">
      <c r="D61172" s="199"/>
    </row>
    <row r="61174" spans="4:4" s="198" customFormat="1" ht="15.75" customHeight="1">
      <c r="D61174" s="199"/>
    </row>
    <row r="61176" spans="4:4" s="198" customFormat="1" ht="15.75" customHeight="1">
      <c r="D61176" s="199"/>
    </row>
    <row r="61178" spans="4:4" s="198" customFormat="1" ht="15.75" customHeight="1">
      <c r="D61178" s="199"/>
    </row>
    <row r="61180" spans="4:4" s="198" customFormat="1" ht="15.75" customHeight="1">
      <c r="D61180" s="199"/>
    </row>
    <row r="61182" spans="4:4" s="198" customFormat="1" ht="15.75" customHeight="1">
      <c r="D61182" s="199"/>
    </row>
    <row r="61184" spans="4:4" s="198" customFormat="1" ht="15.75" customHeight="1">
      <c r="D61184" s="199"/>
    </row>
    <row r="61186" spans="4:4" s="198" customFormat="1" ht="15.75" customHeight="1">
      <c r="D61186" s="199"/>
    </row>
    <row r="61188" spans="4:4" s="198" customFormat="1" ht="15.75" customHeight="1">
      <c r="D61188" s="199"/>
    </row>
    <row r="61190" spans="4:4" s="198" customFormat="1" ht="15.75" customHeight="1">
      <c r="D61190" s="199"/>
    </row>
    <row r="61192" spans="4:4" s="198" customFormat="1" ht="15.75" customHeight="1">
      <c r="D61192" s="199"/>
    </row>
    <row r="61194" spans="4:4" s="198" customFormat="1" ht="15.75" customHeight="1">
      <c r="D61194" s="199"/>
    </row>
    <row r="61196" spans="4:4" s="198" customFormat="1" ht="15.75" customHeight="1">
      <c r="D61196" s="199"/>
    </row>
    <row r="61198" spans="4:4" s="198" customFormat="1" ht="15.75" customHeight="1">
      <c r="D61198" s="199"/>
    </row>
    <row r="61200" spans="4:4" s="198" customFormat="1" ht="15.75" customHeight="1">
      <c r="D61200" s="199"/>
    </row>
    <row r="61202" spans="4:4" s="198" customFormat="1" ht="15.75" customHeight="1">
      <c r="D61202" s="199"/>
    </row>
    <row r="61204" spans="4:4" s="198" customFormat="1" ht="15.75" customHeight="1">
      <c r="D61204" s="199"/>
    </row>
    <row r="61206" spans="4:4" s="198" customFormat="1" ht="15.75" customHeight="1">
      <c r="D61206" s="199"/>
    </row>
    <row r="61208" spans="4:4" s="198" customFormat="1" ht="15.75" customHeight="1">
      <c r="D61208" s="199"/>
    </row>
    <row r="61210" spans="4:4" s="198" customFormat="1" ht="15.75" customHeight="1">
      <c r="D61210" s="199"/>
    </row>
    <row r="61212" spans="4:4" s="198" customFormat="1" ht="15.75" customHeight="1">
      <c r="D61212" s="199"/>
    </row>
    <row r="61214" spans="4:4" s="198" customFormat="1" ht="15.75" customHeight="1">
      <c r="D61214" s="199"/>
    </row>
    <row r="61216" spans="4:4" s="198" customFormat="1" ht="15.75" customHeight="1">
      <c r="D61216" s="199"/>
    </row>
    <row r="61218" spans="4:4" s="198" customFormat="1" ht="15.75" customHeight="1">
      <c r="D61218" s="199"/>
    </row>
    <row r="61220" spans="4:4" s="198" customFormat="1" ht="15.75" customHeight="1">
      <c r="D61220" s="199"/>
    </row>
    <row r="61222" spans="4:4" s="198" customFormat="1" ht="15.75" customHeight="1">
      <c r="D61222" s="199"/>
    </row>
    <row r="61224" spans="4:4" s="198" customFormat="1" ht="15.75" customHeight="1">
      <c r="D61224" s="199"/>
    </row>
    <row r="61226" spans="4:4" s="198" customFormat="1" ht="15.75" customHeight="1">
      <c r="D61226" s="199"/>
    </row>
    <row r="61228" spans="4:4" s="198" customFormat="1" ht="15.75" customHeight="1">
      <c r="D61228" s="199"/>
    </row>
    <row r="61230" spans="4:4" s="198" customFormat="1" ht="15.75" customHeight="1">
      <c r="D61230" s="199"/>
    </row>
    <row r="61232" spans="4:4" s="198" customFormat="1" ht="15.75" customHeight="1">
      <c r="D61232" s="199"/>
    </row>
    <row r="61234" spans="4:4" s="198" customFormat="1" ht="15.75" customHeight="1">
      <c r="D61234" s="199"/>
    </row>
    <row r="61236" spans="4:4" s="198" customFormat="1" ht="15.75" customHeight="1">
      <c r="D61236" s="199"/>
    </row>
    <row r="61238" spans="4:4" s="198" customFormat="1" ht="15.75" customHeight="1">
      <c r="D61238" s="199"/>
    </row>
    <row r="61240" spans="4:4" s="198" customFormat="1" ht="15.75" customHeight="1">
      <c r="D61240" s="199"/>
    </row>
    <row r="61242" spans="4:4" s="198" customFormat="1" ht="15.75" customHeight="1">
      <c r="D61242" s="199"/>
    </row>
    <row r="61244" spans="4:4" s="198" customFormat="1" ht="15.75" customHeight="1">
      <c r="D61244" s="199"/>
    </row>
    <row r="61246" spans="4:4" s="198" customFormat="1" ht="15.75" customHeight="1">
      <c r="D61246" s="199"/>
    </row>
    <row r="61248" spans="4:4" s="198" customFormat="1" ht="15.75" customHeight="1">
      <c r="D61248" s="199"/>
    </row>
    <row r="61250" spans="4:4" s="198" customFormat="1" ht="15.75" customHeight="1">
      <c r="D61250" s="199"/>
    </row>
    <row r="61252" spans="4:4" s="198" customFormat="1" ht="15.75" customHeight="1">
      <c r="D61252" s="199"/>
    </row>
    <row r="61254" spans="4:4" s="198" customFormat="1" ht="15.75" customHeight="1">
      <c r="D61254" s="199"/>
    </row>
    <row r="61256" spans="4:4" s="198" customFormat="1" ht="15.75" customHeight="1">
      <c r="D61256" s="199"/>
    </row>
    <row r="61258" spans="4:4" s="198" customFormat="1" ht="15.75" customHeight="1">
      <c r="D61258" s="199"/>
    </row>
    <row r="61260" spans="4:4" s="198" customFormat="1" ht="15.75" customHeight="1">
      <c r="D61260" s="199"/>
    </row>
    <row r="61262" spans="4:4" s="198" customFormat="1" ht="15.75" customHeight="1">
      <c r="D61262" s="199"/>
    </row>
    <row r="61264" spans="4:4" s="198" customFormat="1" ht="15.75" customHeight="1">
      <c r="D61264" s="199"/>
    </row>
    <row r="61266" spans="4:4" s="198" customFormat="1" ht="15.75" customHeight="1">
      <c r="D61266" s="199"/>
    </row>
    <row r="61268" spans="4:4" s="198" customFormat="1" ht="15.75" customHeight="1">
      <c r="D61268" s="199"/>
    </row>
    <row r="61270" spans="4:4" s="198" customFormat="1" ht="15.75" customHeight="1">
      <c r="D61270" s="199"/>
    </row>
    <row r="61272" spans="4:4" s="198" customFormat="1" ht="15.75" customHeight="1">
      <c r="D61272" s="199"/>
    </row>
    <row r="61274" spans="4:4" s="198" customFormat="1" ht="15.75" customHeight="1">
      <c r="D61274" s="199"/>
    </row>
    <row r="61276" spans="4:4" s="198" customFormat="1" ht="15.75" customHeight="1">
      <c r="D61276" s="199"/>
    </row>
    <row r="61278" spans="4:4" s="198" customFormat="1" ht="15.75" customHeight="1">
      <c r="D61278" s="199"/>
    </row>
    <row r="61280" spans="4:4" s="198" customFormat="1" ht="15.75" customHeight="1">
      <c r="D61280" s="199"/>
    </row>
    <row r="61282" spans="4:4" s="198" customFormat="1" ht="15.75" customHeight="1">
      <c r="D61282" s="199"/>
    </row>
    <row r="61284" spans="4:4" s="198" customFormat="1" ht="15.75" customHeight="1">
      <c r="D61284" s="199"/>
    </row>
    <row r="61286" spans="4:4" s="198" customFormat="1" ht="15.75" customHeight="1">
      <c r="D61286" s="199"/>
    </row>
    <row r="61288" spans="4:4" s="198" customFormat="1" ht="15.75" customHeight="1">
      <c r="D61288" s="199"/>
    </row>
    <row r="61290" spans="4:4" s="198" customFormat="1" ht="15.75" customHeight="1">
      <c r="D61290" s="199"/>
    </row>
    <row r="61292" spans="4:4" s="198" customFormat="1" ht="15.75" customHeight="1">
      <c r="D61292" s="199"/>
    </row>
    <row r="61294" spans="4:4" s="198" customFormat="1" ht="15.75" customHeight="1">
      <c r="D61294" s="199"/>
    </row>
    <row r="61296" spans="4:4" s="198" customFormat="1" ht="15.75" customHeight="1">
      <c r="D61296" s="199"/>
    </row>
    <row r="61298" spans="4:4" s="198" customFormat="1" ht="15.75" customHeight="1">
      <c r="D61298" s="199"/>
    </row>
    <row r="61300" spans="4:4" s="198" customFormat="1" ht="15.75" customHeight="1">
      <c r="D61300" s="199"/>
    </row>
    <row r="61302" spans="4:4" s="198" customFormat="1" ht="15.75" customHeight="1">
      <c r="D61302" s="199"/>
    </row>
    <row r="61304" spans="4:4" s="198" customFormat="1" ht="15.75" customHeight="1">
      <c r="D61304" s="199"/>
    </row>
    <row r="61306" spans="4:4" s="198" customFormat="1" ht="15.75" customHeight="1">
      <c r="D61306" s="199"/>
    </row>
    <row r="61308" spans="4:4" s="198" customFormat="1" ht="15.75" customHeight="1">
      <c r="D61308" s="199"/>
    </row>
    <row r="61310" spans="4:4" s="198" customFormat="1" ht="15.75" customHeight="1">
      <c r="D61310" s="199"/>
    </row>
    <row r="61312" spans="4:4" s="198" customFormat="1" ht="15.75" customHeight="1">
      <c r="D61312" s="199"/>
    </row>
    <row r="61314" spans="4:4" s="198" customFormat="1" ht="15.75" customHeight="1">
      <c r="D61314" s="199"/>
    </row>
    <row r="61316" spans="4:4" s="198" customFormat="1" ht="15.75" customHeight="1">
      <c r="D61316" s="199"/>
    </row>
    <row r="61318" spans="4:4" s="198" customFormat="1" ht="15.75" customHeight="1">
      <c r="D61318" s="199"/>
    </row>
    <row r="61320" spans="4:4" s="198" customFormat="1" ht="15.75" customHeight="1">
      <c r="D61320" s="199"/>
    </row>
    <row r="61322" spans="4:4" s="198" customFormat="1" ht="15.75" customHeight="1">
      <c r="D61322" s="199"/>
    </row>
    <row r="61324" spans="4:4" s="198" customFormat="1" ht="15.75" customHeight="1">
      <c r="D61324" s="199"/>
    </row>
    <row r="61326" spans="4:4" s="198" customFormat="1" ht="15.75" customHeight="1">
      <c r="D61326" s="199"/>
    </row>
    <row r="61328" spans="4:4" s="198" customFormat="1" ht="15.75" customHeight="1">
      <c r="D61328" s="199"/>
    </row>
    <row r="61330" spans="4:4" s="198" customFormat="1" ht="15.75" customHeight="1">
      <c r="D61330" s="199"/>
    </row>
    <row r="61332" spans="4:4" s="198" customFormat="1" ht="15.75" customHeight="1">
      <c r="D61332" s="199"/>
    </row>
    <row r="61334" spans="4:4" s="198" customFormat="1" ht="15.75" customHeight="1">
      <c r="D61334" s="199"/>
    </row>
    <row r="61336" spans="4:4" s="198" customFormat="1" ht="15.75" customHeight="1">
      <c r="D61336" s="199"/>
    </row>
    <row r="61338" spans="4:4" s="198" customFormat="1" ht="15.75" customHeight="1">
      <c r="D61338" s="199"/>
    </row>
    <row r="61340" spans="4:4" s="198" customFormat="1" ht="15.75" customHeight="1">
      <c r="D61340" s="199"/>
    </row>
    <row r="61342" spans="4:4" s="198" customFormat="1" ht="15.75" customHeight="1">
      <c r="D61342" s="199"/>
    </row>
    <row r="61344" spans="4:4" s="198" customFormat="1" ht="15.75" customHeight="1">
      <c r="D61344" s="199"/>
    </row>
    <row r="61346" spans="4:4" s="198" customFormat="1" ht="15.75" customHeight="1">
      <c r="D61346" s="199"/>
    </row>
    <row r="61348" spans="4:4" s="198" customFormat="1" ht="15.75" customHeight="1">
      <c r="D61348" s="199"/>
    </row>
    <row r="61350" spans="4:4" s="198" customFormat="1" ht="15.75" customHeight="1">
      <c r="D61350" s="199"/>
    </row>
    <row r="61352" spans="4:4" s="198" customFormat="1" ht="15.75" customHeight="1">
      <c r="D61352" s="199"/>
    </row>
    <row r="61354" spans="4:4" s="198" customFormat="1" ht="15.75" customHeight="1">
      <c r="D61354" s="199"/>
    </row>
    <row r="61356" spans="4:4" s="198" customFormat="1" ht="15.75" customHeight="1">
      <c r="D61356" s="199"/>
    </row>
    <row r="61358" spans="4:4" s="198" customFormat="1" ht="15.75" customHeight="1">
      <c r="D61358" s="199"/>
    </row>
    <row r="61360" spans="4:4" s="198" customFormat="1" ht="15.75" customHeight="1">
      <c r="D61360" s="199"/>
    </row>
    <row r="61362" spans="4:4" s="198" customFormat="1" ht="15.75" customHeight="1">
      <c r="D61362" s="199"/>
    </row>
    <row r="61364" spans="4:4" s="198" customFormat="1" ht="15.75" customHeight="1">
      <c r="D61364" s="199"/>
    </row>
    <row r="61366" spans="4:4" s="198" customFormat="1" ht="15.75" customHeight="1">
      <c r="D61366" s="199"/>
    </row>
    <row r="61368" spans="4:4" s="198" customFormat="1" ht="15.75" customHeight="1">
      <c r="D61368" s="199"/>
    </row>
    <row r="61370" spans="4:4" s="198" customFormat="1" ht="15.75" customHeight="1">
      <c r="D61370" s="199"/>
    </row>
    <row r="61372" spans="4:4" s="198" customFormat="1" ht="15.75" customHeight="1">
      <c r="D61372" s="199"/>
    </row>
    <row r="61374" spans="4:4" s="198" customFormat="1" ht="15.75" customHeight="1">
      <c r="D61374" s="199"/>
    </row>
    <row r="61376" spans="4:4" s="198" customFormat="1" ht="15.75" customHeight="1">
      <c r="D61376" s="199"/>
    </row>
    <row r="61378" spans="4:4" s="198" customFormat="1" ht="15.75" customHeight="1">
      <c r="D61378" s="199"/>
    </row>
    <row r="61380" spans="4:4" s="198" customFormat="1" ht="15.75" customHeight="1">
      <c r="D61380" s="199"/>
    </row>
    <row r="61382" spans="4:4" s="198" customFormat="1" ht="15.75" customHeight="1">
      <c r="D61382" s="199"/>
    </row>
    <row r="61384" spans="4:4" s="198" customFormat="1" ht="15.75" customHeight="1">
      <c r="D61384" s="199"/>
    </row>
    <row r="61386" spans="4:4" s="198" customFormat="1" ht="15.75" customHeight="1">
      <c r="D61386" s="199"/>
    </row>
    <row r="61388" spans="4:4" s="198" customFormat="1" ht="15.75" customHeight="1">
      <c r="D61388" s="199"/>
    </row>
    <row r="61390" spans="4:4" s="198" customFormat="1" ht="15.75" customHeight="1">
      <c r="D61390" s="199"/>
    </row>
    <row r="61392" spans="4:4" s="198" customFormat="1" ht="15.75" customHeight="1">
      <c r="D61392" s="199"/>
    </row>
    <row r="61394" spans="4:4" s="198" customFormat="1" ht="15.75" customHeight="1">
      <c r="D61394" s="199"/>
    </row>
    <row r="61396" spans="4:4" s="198" customFormat="1" ht="15.75" customHeight="1">
      <c r="D61396" s="199"/>
    </row>
    <row r="61398" spans="4:4" s="198" customFormat="1" ht="15.75" customHeight="1">
      <c r="D61398" s="199"/>
    </row>
    <row r="61400" spans="4:4" s="198" customFormat="1" ht="15.75" customHeight="1">
      <c r="D61400" s="199"/>
    </row>
    <row r="61402" spans="4:4" s="198" customFormat="1" ht="15.75" customHeight="1">
      <c r="D61402" s="199"/>
    </row>
    <row r="61404" spans="4:4" s="198" customFormat="1" ht="15.75" customHeight="1">
      <c r="D61404" s="199"/>
    </row>
    <row r="61406" spans="4:4" s="198" customFormat="1" ht="15.75" customHeight="1">
      <c r="D61406" s="199"/>
    </row>
    <row r="61408" spans="4:4" s="198" customFormat="1" ht="15.75" customHeight="1">
      <c r="D61408" s="199"/>
    </row>
    <row r="61410" spans="4:4" s="198" customFormat="1" ht="15.75" customHeight="1">
      <c r="D61410" s="199"/>
    </row>
    <row r="61412" spans="4:4" s="198" customFormat="1" ht="15.75" customHeight="1">
      <c r="D61412" s="199"/>
    </row>
    <row r="61414" spans="4:4" s="198" customFormat="1" ht="15.75" customHeight="1">
      <c r="D61414" s="199"/>
    </row>
    <row r="61416" spans="4:4" s="198" customFormat="1" ht="15.75" customHeight="1">
      <c r="D61416" s="199"/>
    </row>
    <row r="61418" spans="4:4" s="198" customFormat="1" ht="15.75" customHeight="1">
      <c r="D61418" s="199"/>
    </row>
    <row r="61420" spans="4:4" s="198" customFormat="1" ht="15.75" customHeight="1">
      <c r="D61420" s="199"/>
    </row>
    <row r="61422" spans="4:4" s="198" customFormat="1" ht="15.75" customHeight="1">
      <c r="D61422" s="199"/>
    </row>
    <row r="61424" spans="4:4" s="198" customFormat="1" ht="15.75" customHeight="1">
      <c r="D61424" s="199"/>
    </row>
    <row r="61426" spans="4:4" s="198" customFormat="1" ht="15.75" customHeight="1">
      <c r="D61426" s="199"/>
    </row>
    <row r="61428" spans="4:4" s="198" customFormat="1" ht="15.75" customHeight="1">
      <c r="D61428" s="199"/>
    </row>
    <row r="61430" spans="4:4" s="198" customFormat="1" ht="15.75" customHeight="1">
      <c r="D61430" s="199"/>
    </row>
    <row r="61432" spans="4:4" s="198" customFormat="1" ht="15.75" customHeight="1">
      <c r="D61432" s="199"/>
    </row>
    <row r="61434" spans="4:4" s="198" customFormat="1" ht="15.75" customHeight="1">
      <c r="D61434" s="199"/>
    </row>
    <row r="61436" spans="4:4" s="198" customFormat="1" ht="15.75" customHeight="1">
      <c r="D61436" s="199"/>
    </row>
    <row r="61438" spans="4:4" s="198" customFormat="1" ht="15.75" customHeight="1">
      <c r="D61438" s="199"/>
    </row>
    <row r="61440" spans="4:4" s="198" customFormat="1" ht="15.75" customHeight="1">
      <c r="D61440" s="199"/>
    </row>
    <row r="61442" spans="4:4" s="198" customFormat="1" ht="15.75" customHeight="1">
      <c r="D61442" s="199"/>
    </row>
    <row r="61444" spans="4:4" s="198" customFormat="1" ht="15.75" customHeight="1">
      <c r="D61444" s="199"/>
    </row>
    <row r="61446" spans="4:4" s="198" customFormat="1" ht="15.75" customHeight="1">
      <c r="D61446" s="199"/>
    </row>
    <row r="61448" spans="4:4" s="198" customFormat="1" ht="15.75" customHeight="1">
      <c r="D61448" s="199"/>
    </row>
    <row r="61450" spans="4:4" s="198" customFormat="1" ht="15.75" customHeight="1">
      <c r="D61450" s="199"/>
    </row>
    <row r="61452" spans="4:4" s="198" customFormat="1" ht="15.75" customHeight="1">
      <c r="D61452" s="199"/>
    </row>
    <row r="61454" spans="4:4" s="198" customFormat="1" ht="15.75" customHeight="1">
      <c r="D61454" s="199"/>
    </row>
    <row r="61456" spans="4:4" s="198" customFormat="1" ht="15.75" customHeight="1">
      <c r="D61456" s="199"/>
    </row>
    <row r="61458" spans="4:4" s="198" customFormat="1" ht="15.75" customHeight="1">
      <c r="D61458" s="199"/>
    </row>
    <row r="61460" spans="4:4" s="198" customFormat="1" ht="15.75" customHeight="1">
      <c r="D61460" s="199"/>
    </row>
    <row r="61462" spans="4:4" s="198" customFormat="1" ht="15.75" customHeight="1">
      <c r="D61462" s="199"/>
    </row>
    <row r="61464" spans="4:4" s="198" customFormat="1" ht="15.75" customHeight="1">
      <c r="D61464" s="199"/>
    </row>
    <row r="61466" spans="4:4" s="198" customFormat="1" ht="15.75" customHeight="1">
      <c r="D61466" s="199"/>
    </row>
    <row r="61468" spans="4:4" s="198" customFormat="1" ht="15.75" customHeight="1">
      <c r="D61468" s="199"/>
    </row>
    <row r="61470" spans="4:4" s="198" customFormat="1" ht="15.75" customHeight="1">
      <c r="D61470" s="199"/>
    </row>
    <row r="61472" spans="4:4" s="198" customFormat="1" ht="15.75" customHeight="1">
      <c r="D61472" s="199"/>
    </row>
    <row r="61474" spans="4:4" s="198" customFormat="1" ht="15.75" customHeight="1">
      <c r="D61474" s="199"/>
    </row>
    <row r="61476" spans="4:4" s="198" customFormat="1" ht="15.75" customHeight="1">
      <c r="D61476" s="199"/>
    </row>
    <row r="61478" spans="4:4" s="198" customFormat="1" ht="15.75" customHeight="1">
      <c r="D61478" s="199"/>
    </row>
    <row r="61480" spans="4:4" s="198" customFormat="1" ht="15.75" customHeight="1">
      <c r="D61480" s="199"/>
    </row>
    <row r="61482" spans="4:4" s="198" customFormat="1" ht="15.75" customHeight="1">
      <c r="D61482" s="199"/>
    </row>
    <row r="61484" spans="4:4" s="198" customFormat="1" ht="15.75" customHeight="1">
      <c r="D61484" s="199"/>
    </row>
    <row r="61486" spans="4:4" s="198" customFormat="1" ht="15.75" customHeight="1">
      <c r="D61486" s="199"/>
    </row>
    <row r="61488" spans="4:4" s="198" customFormat="1" ht="15.75" customHeight="1">
      <c r="D61488" s="199"/>
    </row>
    <row r="61490" spans="4:4" s="198" customFormat="1" ht="15.75" customHeight="1">
      <c r="D61490" s="199"/>
    </row>
    <row r="61492" spans="4:4" s="198" customFormat="1" ht="15.75" customHeight="1">
      <c r="D61492" s="199"/>
    </row>
    <row r="61494" spans="4:4" s="198" customFormat="1" ht="15.75" customHeight="1">
      <c r="D61494" s="199"/>
    </row>
    <row r="61496" spans="4:4" s="198" customFormat="1" ht="15.75" customHeight="1">
      <c r="D61496" s="199"/>
    </row>
    <row r="61498" spans="4:4" s="198" customFormat="1" ht="15.75" customHeight="1">
      <c r="D61498" s="199"/>
    </row>
    <row r="61500" spans="4:4" s="198" customFormat="1" ht="15.75" customHeight="1">
      <c r="D61500" s="199"/>
    </row>
    <row r="61502" spans="4:4" s="198" customFormat="1" ht="15.75" customHeight="1">
      <c r="D61502" s="199"/>
    </row>
    <row r="61504" spans="4:4" s="198" customFormat="1" ht="15.75" customHeight="1">
      <c r="D61504" s="199"/>
    </row>
    <row r="61506" spans="4:4" s="198" customFormat="1" ht="15.75" customHeight="1">
      <c r="D61506" s="199"/>
    </row>
    <row r="61508" spans="4:4" s="198" customFormat="1" ht="15.75" customHeight="1">
      <c r="D61508" s="199"/>
    </row>
    <row r="61510" spans="4:4" s="198" customFormat="1" ht="15.75" customHeight="1">
      <c r="D61510" s="199"/>
    </row>
    <row r="61512" spans="4:4" s="198" customFormat="1" ht="15.75" customHeight="1">
      <c r="D61512" s="199"/>
    </row>
    <row r="61514" spans="4:4" s="198" customFormat="1" ht="15.75" customHeight="1">
      <c r="D61514" s="199"/>
    </row>
    <row r="61516" spans="4:4" s="198" customFormat="1" ht="15.75" customHeight="1">
      <c r="D61516" s="199"/>
    </row>
    <row r="61518" spans="4:4" s="198" customFormat="1" ht="15.75" customHeight="1">
      <c r="D61518" s="199"/>
    </row>
    <row r="61520" spans="4:4" s="198" customFormat="1" ht="15.75" customHeight="1">
      <c r="D61520" s="199"/>
    </row>
    <row r="61522" spans="4:4" s="198" customFormat="1" ht="15.75" customHeight="1">
      <c r="D61522" s="199"/>
    </row>
    <row r="61524" spans="4:4" s="198" customFormat="1" ht="15.75" customHeight="1">
      <c r="D61524" s="199"/>
    </row>
    <row r="61526" spans="4:4" s="198" customFormat="1" ht="15.75" customHeight="1">
      <c r="D61526" s="199"/>
    </row>
    <row r="61528" spans="4:4" s="198" customFormat="1" ht="15.75" customHeight="1">
      <c r="D61528" s="199"/>
    </row>
    <row r="61530" spans="4:4" s="198" customFormat="1" ht="15.75" customHeight="1">
      <c r="D61530" s="199"/>
    </row>
    <row r="61532" spans="4:4" s="198" customFormat="1" ht="15.75" customHeight="1">
      <c r="D61532" s="199"/>
    </row>
    <row r="61534" spans="4:4" s="198" customFormat="1" ht="15.75" customHeight="1">
      <c r="D61534" s="199"/>
    </row>
    <row r="61536" spans="4:4" s="198" customFormat="1" ht="15.75" customHeight="1">
      <c r="D61536" s="199"/>
    </row>
    <row r="61538" spans="4:4" s="198" customFormat="1" ht="15.75" customHeight="1">
      <c r="D61538" s="199"/>
    </row>
    <row r="61540" spans="4:4" s="198" customFormat="1" ht="15.75" customHeight="1">
      <c r="D61540" s="199"/>
    </row>
    <row r="61542" spans="4:4" s="198" customFormat="1" ht="15.75" customHeight="1">
      <c r="D61542" s="199"/>
    </row>
    <row r="61544" spans="4:4" s="198" customFormat="1" ht="15.75" customHeight="1">
      <c r="D61544" s="199"/>
    </row>
    <row r="61546" spans="4:4" s="198" customFormat="1" ht="15.75" customHeight="1">
      <c r="D61546" s="199"/>
    </row>
    <row r="61548" spans="4:4" s="198" customFormat="1" ht="15.75" customHeight="1">
      <c r="D61548" s="199"/>
    </row>
    <row r="61550" spans="4:4" s="198" customFormat="1" ht="15.75" customHeight="1">
      <c r="D61550" s="199"/>
    </row>
    <row r="61552" spans="4:4" s="198" customFormat="1" ht="15.75" customHeight="1">
      <c r="D61552" s="199"/>
    </row>
    <row r="61554" spans="4:4" s="198" customFormat="1" ht="15.75" customHeight="1">
      <c r="D61554" s="199"/>
    </row>
    <row r="61556" spans="4:4" s="198" customFormat="1" ht="15.75" customHeight="1">
      <c r="D61556" s="199"/>
    </row>
    <row r="61558" spans="4:4" s="198" customFormat="1" ht="15.75" customHeight="1">
      <c r="D61558" s="199"/>
    </row>
    <row r="61560" spans="4:4" s="198" customFormat="1" ht="15.75" customHeight="1">
      <c r="D61560" s="199"/>
    </row>
    <row r="61562" spans="4:4" s="198" customFormat="1" ht="15.75" customHeight="1">
      <c r="D61562" s="199"/>
    </row>
    <row r="61564" spans="4:4" s="198" customFormat="1" ht="15.75" customHeight="1">
      <c r="D61564" s="199"/>
    </row>
    <row r="61566" spans="4:4" s="198" customFormat="1" ht="15.75" customHeight="1">
      <c r="D61566" s="199"/>
    </row>
    <row r="61568" spans="4:4" s="198" customFormat="1" ht="15.75" customHeight="1">
      <c r="D61568" s="199"/>
    </row>
    <row r="61570" spans="4:4" s="198" customFormat="1" ht="15.75" customHeight="1">
      <c r="D61570" s="199"/>
    </row>
    <row r="61572" spans="4:4" s="198" customFormat="1" ht="15.75" customHeight="1">
      <c r="D61572" s="199"/>
    </row>
    <row r="61574" spans="4:4" s="198" customFormat="1" ht="15.75" customHeight="1">
      <c r="D61574" s="199"/>
    </row>
    <row r="61576" spans="4:4" s="198" customFormat="1" ht="15.75" customHeight="1">
      <c r="D61576" s="199"/>
    </row>
    <row r="61578" spans="4:4" s="198" customFormat="1" ht="15.75" customHeight="1">
      <c r="D61578" s="199"/>
    </row>
    <row r="61580" spans="4:4" s="198" customFormat="1" ht="15.75" customHeight="1">
      <c r="D61580" s="199"/>
    </row>
    <row r="61582" spans="4:4" s="198" customFormat="1" ht="15.75" customHeight="1">
      <c r="D61582" s="199"/>
    </row>
    <row r="61584" spans="4:4" s="198" customFormat="1" ht="15.75" customHeight="1">
      <c r="D61584" s="199"/>
    </row>
    <row r="61586" spans="4:4" s="198" customFormat="1" ht="15.75" customHeight="1">
      <c r="D61586" s="199"/>
    </row>
    <row r="61588" spans="4:4" s="198" customFormat="1" ht="15.75" customHeight="1">
      <c r="D61588" s="199"/>
    </row>
    <row r="61590" spans="4:4" s="198" customFormat="1" ht="15.75" customHeight="1">
      <c r="D61590" s="199"/>
    </row>
    <row r="61592" spans="4:4" s="198" customFormat="1" ht="15.75" customHeight="1">
      <c r="D61592" s="199"/>
    </row>
    <row r="61594" spans="4:4" s="198" customFormat="1" ht="15.75" customHeight="1">
      <c r="D61594" s="199"/>
    </row>
    <row r="61596" spans="4:4" s="198" customFormat="1" ht="15.75" customHeight="1">
      <c r="D61596" s="199"/>
    </row>
    <row r="61598" spans="4:4" s="198" customFormat="1" ht="15.75" customHeight="1">
      <c r="D61598" s="199"/>
    </row>
    <row r="61600" spans="4:4" s="198" customFormat="1" ht="15.75" customHeight="1">
      <c r="D61600" s="199"/>
    </row>
    <row r="61602" spans="4:4" s="198" customFormat="1" ht="15.75" customHeight="1">
      <c r="D61602" s="199"/>
    </row>
    <row r="61604" spans="4:4" s="198" customFormat="1" ht="15.75" customHeight="1">
      <c r="D61604" s="199"/>
    </row>
    <row r="61606" spans="4:4" s="198" customFormat="1" ht="15.75" customHeight="1">
      <c r="D61606" s="199"/>
    </row>
    <row r="61608" spans="4:4" s="198" customFormat="1" ht="15.75" customHeight="1">
      <c r="D61608" s="199"/>
    </row>
    <row r="61610" spans="4:4" s="198" customFormat="1" ht="15.75" customHeight="1">
      <c r="D61610" s="199"/>
    </row>
    <row r="61612" spans="4:4" s="198" customFormat="1" ht="15.75" customHeight="1">
      <c r="D61612" s="199"/>
    </row>
    <row r="61614" spans="4:4" s="198" customFormat="1" ht="15.75" customHeight="1">
      <c r="D61614" s="199"/>
    </row>
    <row r="61616" spans="4:4" s="198" customFormat="1" ht="15.75" customHeight="1">
      <c r="D61616" s="199"/>
    </row>
    <row r="61618" spans="4:4" s="198" customFormat="1" ht="15.75" customHeight="1">
      <c r="D61618" s="199"/>
    </row>
    <row r="61620" spans="4:4" s="198" customFormat="1" ht="15.75" customHeight="1">
      <c r="D61620" s="199"/>
    </row>
    <row r="61622" spans="4:4" s="198" customFormat="1" ht="15.75" customHeight="1">
      <c r="D61622" s="199"/>
    </row>
    <row r="61624" spans="4:4" s="198" customFormat="1" ht="15.75" customHeight="1">
      <c r="D61624" s="199"/>
    </row>
    <row r="61626" spans="4:4" s="198" customFormat="1" ht="15.75" customHeight="1">
      <c r="D61626" s="199"/>
    </row>
    <row r="61628" spans="4:4" s="198" customFormat="1" ht="15.75" customHeight="1">
      <c r="D61628" s="199"/>
    </row>
    <row r="61630" spans="4:4" s="198" customFormat="1" ht="15.75" customHeight="1">
      <c r="D61630" s="199"/>
    </row>
    <row r="61632" spans="4:4" s="198" customFormat="1" ht="15.75" customHeight="1">
      <c r="D61632" s="199"/>
    </row>
    <row r="61634" spans="4:4" s="198" customFormat="1" ht="15.75" customHeight="1">
      <c r="D61634" s="199"/>
    </row>
    <row r="61636" spans="4:4" s="198" customFormat="1" ht="15.75" customHeight="1">
      <c r="D61636" s="199"/>
    </row>
    <row r="61638" spans="4:4" s="198" customFormat="1" ht="15.75" customHeight="1">
      <c r="D61638" s="199"/>
    </row>
    <row r="61640" spans="4:4" s="198" customFormat="1" ht="15.75" customHeight="1">
      <c r="D61640" s="199"/>
    </row>
    <row r="61642" spans="4:4" s="198" customFormat="1" ht="15.75" customHeight="1">
      <c r="D61642" s="199"/>
    </row>
    <row r="61644" spans="4:4" s="198" customFormat="1" ht="15.75" customHeight="1">
      <c r="D61644" s="199"/>
    </row>
    <row r="61646" spans="4:4" s="198" customFormat="1" ht="15.75" customHeight="1">
      <c r="D61646" s="199"/>
    </row>
    <row r="61648" spans="4:4" s="198" customFormat="1" ht="15.75" customHeight="1">
      <c r="D61648" s="199"/>
    </row>
    <row r="61650" spans="4:4" s="198" customFormat="1" ht="15.75" customHeight="1">
      <c r="D61650" s="199"/>
    </row>
    <row r="61652" spans="4:4" s="198" customFormat="1" ht="15.75" customHeight="1">
      <c r="D61652" s="199"/>
    </row>
    <row r="61654" spans="4:4" s="198" customFormat="1" ht="15.75" customHeight="1">
      <c r="D61654" s="199"/>
    </row>
    <row r="61656" spans="4:4" s="198" customFormat="1" ht="15.75" customHeight="1">
      <c r="D61656" s="199"/>
    </row>
    <row r="61658" spans="4:4" s="198" customFormat="1" ht="15.75" customHeight="1">
      <c r="D61658" s="199"/>
    </row>
    <row r="61660" spans="4:4" s="198" customFormat="1" ht="15.75" customHeight="1">
      <c r="D61660" s="199"/>
    </row>
    <row r="61662" spans="4:4" s="198" customFormat="1" ht="15.75" customHeight="1">
      <c r="D61662" s="199"/>
    </row>
    <row r="61664" spans="4:4" s="198" customFormat="1" ht="15.75" customHeight="1">
      <c r="D61664" s="199"/>
    </row>
    <row r="61666" spans="4:4" s="198" customFormat="1" ht="15.75" customHeight="1">
      <c r="D61666" s="199"/>
    </row>
    <row r="61668" spans="4:4" s="198" customFormat="1" ht="15.75" customHeight="1">
      <c r="D61668" s="199"/>
    </row>
    <row r="61670" spans="4:4" s="198" customFormat="1" ht="15.75" customHeight="1">
      <c r="D61670" s="199"/>
    </row>
    <row r="61672" spans="4:4" s="198" customFormat="1" ht="15.75" customHeight="1">
      <c r="D61672" s="199"/>
    </row>
    <row r="61674" spans="4:4" s="198" customFormat="1" ht="15.75" customHeight="1">
      <c r="D61674" s="199"/>
    </row>
    <row r="61676" spans="4:4" s="198" customFormat="1" ht="15.75" customHeight="1">
      <c r="D61676" s="199"/>
    </row>
    <row r="61678" spans="4:4" s="198" customFormat="1" ht="15.75" customHeight="1">
      <c r="D61678" s="199"/>
    </row>
    <row r="61680" spans="4:4" s="198" customFormat="1" ht="15.75" customHeight="1">
      <c r="D61680" s="199"/>
    </row>
    <row r="61682" spans="4:4" s="198" customFormat="1" ht="15.75" customHeight="1">
      <c r="D61682" s="199"/>
    </row>
    <row r="61684" spans="4:4" s="198" customFormat="1" ht="15.75" customHeight="1">
      <c r="D61684" s="199"/>
    </row>
    <row r="61686" spans="4:4" s="198" customFormat="1" ht="15.75" customHeight="1">
      <c r="D61686" s="199"/>
    </row>
    <row r="61688" spans="4:4" s="198" customFormat="1" ht="15.75" customHeight="1">
      <c r="D61688" s="199"/>
    </row>
    <row r="61690" spans="4:4" s="198" customFormat="1" ht="15.75" customHeight="1">
      <c r="D61690" s="199"/>
    </row>
    <row r="61692" spans="4:4" s="198" customFormat="1" ht="15.75" customHeight="1">
      <c r="D61692" s="199"/>
    </row>
    <row r="61694" spans="4:4" s="198" customFormat="1" ht="15.75" customHeight="1">
      <c r="D61694" s="199"/>
    </row>
    <row r="61696" spans="4:4" s="198" customFormat="1" ht="15.75" customHeight="1">
      <c r="D61696" s="199"/>
    </row>
    <row r="61698" spans="4:4" s="198" customFormat="1" ht="15.75" customHeight="1">
      <c r="D61698" s="199"/>
    </row>
    <row r="61700" spans="4:4" s="198" customFormat="1" ht="15.75" customHeight="1">
      <c r="D61700" s="199"/>
    </row>
    <row r="61702" spans="4:4" s="198" customFormat="1" ht="15.75" customHeight="1">
      <c r="D61702" s="199"/>
    </row>
    <row r="61704" spans="4:4" s="198" customFormat="1" ht="15.75" customHeight="1">
      <c r="D61704" s="199"/>
    </row>
    <row r="61706" spans="4:4" s="198" customFormat="1" ht="15.75" customHeight="1">
      <c r="D61706" s="199"/>
    </row>
    <row r="61708" spans="4:4" s="198" customFormat="1" ht="15.75" customHeight="1">
      <c r="D61708" s="199"/>
    </row>
    <row r="61710" spans="4:4" s="198" customFormat="1" ht="15.75" customHeight="1">
      <c r="D61710" s="199"/>
    </row>
    <row r="61712" spans="4:4" s="198" customFormat="1" ht="15.75" customHeight="1">
      <c r="D61712" s="199"/>
    </row>
    <row r="61714" spans="4:4" s="198" customFormat="1" ht="15.75" customHeight="1">
      <c r="D61714" s="199"/>
    </row>
    <row r="61716" spans="4:4" s="198" customFormat="1" ht="15.75" customHeight="1">
      <c r="D61716" s="199"/>
    </row>
    <row r="61718" spans="4:4" s="198" customFormat="1" ht="15.75" customHeight="1">
      <c r="D61718" s="199"/>
    </row>
    <row r="61720" spans="4:4" s="198" customFormat="1" ht="15.75" customHeight="1">
      <c r="D61720" s="199"/>
    </row>
    <row r="61722" spans="4:4" s="198" customFormat="1" ht="15.75" customHeight="1">
      <c r="D61722" s="199"/>
    </row>
    <row r="61724" spans="4:4" s="198" customFormat="1" ht="15.75" customHeight="1">
      <c r="D61724" s="199"/>
    </row>
    <row r="61726" spans="4:4" s="198" customFormat="1" ht="15.75" customHeight="1">
      <c r="D61726" s="199"/>
    </row>
    <row r="61728" spans="4:4" s="198" customFormat="1" ht="15.75" customHeight="1">
      <c r="D61728" s="199"/>
    </row>
    <row r="61730" spans="4:4" s="198" customFormat="1" ht="15.75" customHeight="1">
      <c r="D61730" s="199"/>
    </row>
    <row r="61732" spans="4:4" s="198" customFormat="1" ht="15.75" customHeight="1">
      <c r="D61732" s="199"/>
    </row>
    <row r="61734" spans="4:4" s="198" customFormat="1" ht="15.75" customHeight="1">
      <c r="D61734" s="199"/>
    </row>
    <row r="61736" spans="4:4" s="198" customFormat="1" ht="15.75" customHeight="1">
      <c r="D61736" s="199"/>
    </row>
    <row r="61738" spans="4:4" s="198" customFormat="1" ht="15.75" customHeight="1">
      <c r="D61738" s="199"/>
    </row>
    <row r="61740" spans="4:4" s="198" customFormat="1" ht="15.75" customHeight="1">
      <c r="D61740" s="199"/>
    </row>
    <row r="61742" spans="4:4" s="198" customFormat="1" ht="15.75" customHeight="1">
      <c r="D61742" s="199"/>
    </row>
    <row r="61744" spans="4:4" s="198" customFormat="1" ht="15.75" customHeight="1">
      <c r="D61744" s="199"/>
    </row>
    <row r="61746" spans="4:4" s="198" customFormat="1" ht="15.75" customHeight="1">
      <c r="D61746" s="199"/>
    </row>
    <row r="61748" spans="4:4" s="198" customFormat="1" ht="15.75" customHeight="1">
      <c r="D61748" s="199"/>
    </row>
    <row r="61750" spans="4:4" s="198" customFormat="1" ht="15.75" customHeight="1">
      <c r="D61750" s="199"/>
    </row>
    <row r="61752" spans="4:4" s="198" customFormat="1" ht="15.75" customHeight="1">
      <c r="D61752" s="199"/>
    </row>
    <row r="61754" spans="4:4" s="198" customFormat="1" ht="15.75" customHeight="1">
      <c r="D61754" s="199"/>
    </row>
    <row r="61756" spans="4:4" s="198" customFormat="1" ht="15.75" customHeight="1">
      <c r="D61756" s="199"/>
    </row>
    <row r="61758" spans="4:4" s="198" customFormat="1" ht="15.75" customHeight="1">
      <c r="D61758" s="199"/>
    </row>
    <row r="61760" spans="4:4" s="198" customFormat="1" ht="15.75" customHeight="1">
      <c r="D61760" s="199"/>
    </row>
    <row r="61762" spans="4:4" s="198" customFormat="1" ht="15.75" customHeight="1">
      <c r="D61762" s="199"/>
    </row>
    <row r="61764" spans="4:4" s="198" customFormat="1" ht="15.75" customHeight="1">
      <c r="D61764" s="199"/>
    </row>
    <row r="61766" spans="4:4" s="198" customFormat="1" ht="15.75" customHeight="1">
      <c r="D61766" s="199"/>
    </row>
    <row r="61768" spans="4:4" s="198" customFormat="1" ht="15.75" customHeight="1">
      <c r="D61768" s="199"/>
    </row>
    <row r="61770" spans="4:4" s="198" customFormat="1" ht="15.75" customHeight="1">
      <c r="D61770" s="199"/>
    </row>
    <row r="61772" spans="4:4" s="198" customFormat="1" ht="15.75" customHeight="1">
      <c r="D61772" s="199"/>
    </row>
    <row r="61774" spans="4:4" s="198" customFormat="1" ht="15.75" customHeight="1">
      <c r="D61774" s="199"/>
    </row>
    <row r="61776" spans="4:4" s="198" customFormat="1" ht="15.75" customHeight="1">
      <c r="D61776" s="199"/>
    </row>
    <row r="61778" spans="4:4" s="198" customFormat="1" ht="15.75" customHeight="1">
      <c r="D61778" s="199"/>
    </row>
    <row r="61780" spans="4:4" s="198" customFormat="1" ht="15.75" customHeight="1">
      <c r="D61780" s="199"/>
    </row>
    <row r="61782" spans="4:4" s="198" customFormat="1" ht="15.75" customHeight="1">
      <c r="D61782" s="199"/>
    </row>
    <row r="61784" spans="4:4" s="198" customFormat="1" ht="15.75" customHeight="1">
      <c r="D61784" s="199"/>
    </row>
    <row r="61786" spans="4:4" s="198" customFormat="1" ht="15.75" customHeight="1">
      <c r="D61786" s="199"/>
    </row>
    <row r="61788" spans="4:4" s="198" customFormat="1" ht="15.75" customHeight="1">
      <c r="D61788" s="199"/>
    </row>
    <row r="61790" spans="4:4" s="198" customFormat="1" ht="15.75" customHeight="1">
      <c r="D61790" s="199"/>
    </row>
    <row r="61792" spans="4:4" s="198" customFormat="1" ht="15.75" customHeight="1">
      <c r="D61792" s="199"/>
    </row>
    <row r="61794" spans="4:4" s="198" customFormat="1" ht="15.75" customHeight="1">
      <c r="D61794" s="199"/>
    </row>
    <row r="61796" spans="4:4" s="198" customFormat="1" ht="15.75" customHeight="1">
      <c r="D61796" s="199"/>
    </row>
    <row r="61798" spans="4:4" s="198" customFormat="1" ht="15.75" customHeight="1">
      <c r="D61798" s="199"/>
    </row>
    <row r="61800" spans="4:4" s="198" customFormat="1" ht="15.75" customHeight="1">
      <c r="D61800" s="199"/>
    </row>
    <row r="61802" spans="4:4" s="198" customFormat="1" ht="15.75" customHeight="1">
      <c r="D61802" s="199"/>
    </row>
    <row r="61804" spans="4:4" s="198" customFormat="1" ht="15.75" customHeight="1">
      <c r="D61804" s="199"/>
    </row>
    <row r="61806" spans="4:4" s="198" customFormat="1" ht="15.75" customHeight="1">
      <c r="D61806" s="199"/>
    </row>
    <row r="61808" spans="4:4" s="198" customFormat="1" ht="15.75" customHeight="1">
      <c r="D61808" s="199"/>
    </row>
    <row r="61810" spans="4:4" s="198" customFormat="1" ht="15.75" customHeight="1">
      <c r="D61810" s="199"/>
    </row>
    <row r="61812" spans="4:4" s="198" customFormat="1" ht="15.75" customHeight="1">
      <c r="D61812" s="199"/>
    </row>
    <row r="61814" spans="4:4" s="198" customFormat="1" ht="15.75" customHeight="1">
      <c r="D61814" s="199"/>
    </row>
    <row r="61816" spans="4:4" s="198" customFormat="1" ht="15.75" customHeight="1">
      <c r="D61816" s="199"/>
    </row>
    <row r="61818" spans="4:4" s="198" customFormat="1" ht="15.75" customHeight="1">
      <c r="D61818" s="199"/>
    </row>
    <row r="61820" spans="4:4" s="198" customFormat="1" ht="15.75" customHeight="1">
      <c r="D61820" s="199"/>
    </row>
    <row r="61822" spans="4:4" s="198" customFormat="1" ht="15.75" customHeight="1">
      <c r="D61822" s="199"/>
    </row>
    <row r="61824" spans="4:4" s="198" customFormat="1" ht="15.75" customHeight="1">
      <c r="D61824" s="199"/>
    </row>
    <row r="61826" spans="4:4" s="198" customFormat="1" ht="15.75" customHeight="1">
      <c r="D61826" s="199"/>
    </row>
    <row r="61828" spans="4:4" s="198" customFormat="1" ht="15.75" customHeight="1">
      <c r="D61828" s="199"/>
    </row>
    <row r="61830" spans="4:4" s="198" customFormat="1" ht="15.75" customHeight="1">
      <c r="D61830" s="199"/>
    </row>
    <row r="61832" spans="4:4" s="198" customFormat="1" ht="15.75" customHeight="1">
      <c r="D61832" s="199"/>
    </row>
    <row r="61834" spans="4:4" s="198" customFormat="1" ht="15.75" customHeight="1">
      <c r="D61834" s="199"/>
    </row>
    <row r="61836" spans="4:4" s="198" customFormat="1" ht="15.75" customHeight="1">
      <c r="D61836" s="199"/>
    </row>
    <row r="61838" spans="4:4" s="198" customFormat="1" ht="15.75" customHeight="1">
      <c r="D61838" s="199"/>
    </row>
    <row r="61840" spans="4:4" s="198" customFormat="1" ht="15.75" customHeight="1">
      <c r="D61840" s="199"/>
    </row>
    <row r="61842" spans="4:4" s="198" customFormat="1" ht="15.75" customHeight="1">
      <c r="D61842" s="199"/>
    </row>
    <row r="61844" spans="4:4" s="198" customFormat="1" ht="15.75" customHeight="1">
      <c r="D61844" s="199"/>
    </row>
    <row r="61846" spans="4:4" s="198" customFormat="1" ht="15.75" customHeight="1">
      <c r="D61846" s="199"/>
    </row>
    <row r="61848" spans="4:4" s="198" customFormat="1" ht="15.75" customHeight="1">
      <c r="D61848" s="199"/>
    </row>
    <row r="61850" spans="4:4" s="198" customFormat="1" ht="15.75" customHeight="1">
      <c r="D61850" s="199"/>
    </row>
    <row r="61852" spans="4:4" s="198" customFormat="1" ht="15.75" customHeight="1">
      <c r="D61852" s="199"/>
    </row>
    <row r="61854" spans="4:4" s="198" customFormat="1" ht="15.75" customHeight="1">
      <c r="D61854" s="199"/>
    </row>
    <row r="61856" spans="4:4" s="198" customFormat="1" ht="15.75" customHeight="1">
      <c r="D61856" s="199"/>
    </row>
    <row r="61858" spans="4:4" s="198" customFormat="1" ht="15.75" customHeight="1">
      <c r="D61858" s="199"/>
    </row>
    <row r="61860" spans="4:4" s="198" customFormat="1" ht="15.75" customHeight="1">
      <c r="D61860" s="199"/>
    </row>
    <row r="61862" spans="4:4" s="198" customFormat="1" ht="15.75" customHeight="1">
      <c r="D61862" s="199"/>
    </row>
    <row r="61864" spans="4:4" s="198" customFormat="1" ht="15.75" customHeight="1">
      <c r="D61864" s="199"/>
    </row>
    <row r="61866" spans="4:4" s="198" customFormat="1" ht="15.75" customHeight="1">
      <c r="D61866" s="199"/>
    </row>
    <row r="61868" spans="4:4" s="198" customFormat="1" ht="15.75" customHeight="1">
      <c r="D61868" s="199"/>
    </row>
    <row r="61870" spans="4:4" s="198" customFormat="1" ht="15.75" customHeight="1">
      <c r="D61870" s="199"/>
    </row>
    <row r="61872" spans="4:4" s="198" customFormat="1" ht="15.75" customHeight="1">
      <c r="D61872" s="199"/>
    </row>
    <row r="61874" spans="4:4" s="198" customFormat="1" ht="15.75" customHeight="1">
      <c r="D61874" s="199"/>
    </row>
    <row r="61876" spans="4:4" s="198" customFormat="1" ht="15.75" customHeight="1">
      <c r="D61876" s="199"/>
    </row>
    <row r="61878" spans="4:4" s="198" customFormat="1" ht="15.75" customHeight="1">
      <c r="D61878" s="199"/>
    </row>
    <row r="61880" spans="4:4" s="198" customFormat="1" ht="15.75" customHeight="1">
      <c r="D61880" s="199"/>
    </row>
    <row r="61882" spans="4:4" s="198" customFormat="1" ht="15.75" customHeight="1">
      <c r="D61882" s="199"/>
    </row>
    <row r="61884" spans="4:4" s="198" customFormat="1" ht="15.75" customHeight="1">
      <c r="D61884" s="199"/>
    </row>
    <row r="61886" spans="4:4" s="198" customFormat="1" ht="15.75" customHeight="1">
      <c r="D61886" s="199"/>
    </row>
    <row r="61888" spans="4:4" s="198" customFormat="1" ht="15.75" customHeight="1">
      <c r="D61888" s="199"/>
    </row>
    <row r="61890" spans="4:4" s="198" customFormat="1" ht="15.75" customHeight="1">
      <c r="D61890" s="199"/>
    </row>
    <row r="61892" spans="4:4" s="198" customFormat="1" ht="15.75" customHeight="1">
      <c r="D61892" s="199"/>
    </row>
    <row r="61894" spans="4:4" s="198" customFormat="1" ht="15.75" customHeight="1">
      <c r="D61894" s="199"/>
    </row>
    <row r="61896" spans="4:4" s="198" customFormat="1" ht="15.75" customHeight="1">
      <c r="D61896" s="199"/>
    </row>
    <row r="61898" spans="4:4" s="198" customFormat="1" ht="15.75" customHeight="1">
      <c r="D61898" s="199"/>
    </row>
    <row r="61900" spans="4:4" s="198" customFormat="1" ht="15.75" customHeight="1">
      <c r="D61900" s="199"/>
    </row>
    <row r="61902" spans="4:4" s="198" customFormat="1" ht="15.75" customHeight="1">
      <c r="D61902" s="199"/>
    </row>
    <row r="61904" spans="4:4" s="198" customFormat="1" ht="15.75" customHeight="1">
      <c r="D61904" s="199"/>
    </row>
    <row r="61906" spans="4:4" s="198" customFormat="1" ht="15.75" customHeight="1">
      <c r="D61906" s="199"/>
    </row>
    <row r="61908" spans="4:4" s="198" customFormat="1" ht="15.75" customHeight="1">
      <c r="D61908" s="199"/>
    </row>
    <row r="61910" spans="4:4" s="198" customFormat="1" ht="15.75" customHeight="1">
      <c r="D61910" s="199"/>
    </row>
    <row r="61912" spans="4:4" s="198" customFormat="1" ht="15.75" customHeight="1">
      <c r="D61912" s="199"/>
    </row>
    <row r="61914" spans="4:4" s="198" customFormat="1" ht="15.75" customHeight="1">
      <c r="D61914" s="199"/>
    </row>
    <row r="61916" spans="4:4" s="198" customFormat="1" ht="15.75" customHeight="1">
      <c r="D61916" s="199"/>
    </row>
    <row r="61918" spans="4:4" s="198" customFormat="1" ht="15.75" customHeight="1">
      <c r="D61918" s="199"/>
    </row>
    <row r="61920" spans="4:4" s="198" customFormat="1" ht="15.75" customHeight="1">
      <c r="D61920" s="199"/>
    </row>
    <row r="61922" spans="4:4" s="198" customFormat="1" ht="15.75" customHeight="1">
      <c r="D61922" s="199"/>
    </row>
    <row r="61924" spans="4:4" s="198" customFormat="1" ht="15.75" customHeight="1">
      <c r="D61924" s="199"/>
    </row>
    <row r="61926" spans="4:4" s="198" customFormat="1" ht="15.75" customHeight="1">
      <c r="D61926" s="199"/>
    </row>
    <row r="61928" spans="4:4" s="198" customFormat="1" ht="15.75" customHeight="1">
      <c r="D61928" s="199"/>
    </row>
    <row r="61930" spans="4:4" s="198" customFormat="1" ht="15.75" customHeight="1">
      <c r="D61930" s="199"/>
    </row>
    <row r="61932" spans="4:4" s="198" customFormat="1" ht="15.75" customHeight="1">
      <c r="D61932" s="199"/>
    </row>
    <row r="61934" spans="4:4" s="198" customFormat="1" ht="15.75" customHeight="1">
      <c r="D61934" s="199"/>
    </row>
    <row r="61936" spans="4:4" s="198" customFormat="1" ht="15.75" customHeight="1">
      <c r="D61936" s="199"/>
    </row>
    <row r="61938" spans="4:4" s="198" customFormat="1" ht="15.75" customHeight="1">
      <c r="D61938" s="199"/>
    </row>
    <row r="61940" spans="4:4" s="198" customFormat="1" ht="15.75" customHeight="1">
      <c r="D61940" s="199"/>
    </row>
    <row r="61942" spans="4:4" s="198" customFormat="1" ht="15.75" customHeight="1">
      <c r="D61942" s="199"/>
    </row>
    <row r="61944" spans="4:4" s="198" customFormat="1" ht="15.75" customHeight="1">
      <c r="D61944" s="199"/>
    </row>
    <row r="61946" spans="4:4" s="198" customFormat="1" ht="15.75" customHeight="1">
      <c r="D61946" s="199"/>
    </row>
    <row r="61948" spans="4:4" s="198" customFormat="1" ht="15.75" customHeight="1">
      <c r="D61948" s="199"/>
    </row>
    <row r="61950" spans="4:4" s="198" customFormat="1" ht="15.75" customHeight="1">
      <c r="D61950" s="199"/>
    </row>
    <row r="61952" spans="4:4" s="198" customFormat="1" ht="15.75" customHeight="1">
      <c r="D61952" s="199"/>
    </row>
    <row r="61954" spans="4:4" s="198" customFormat="1" ht="15.75" customHeight="1">
      <c r="D61954" s="199"/>
    </row>
    <row r="61956" spans="4:4" s="198" customFormat="1" ht="15.75" customHeight="1">
      <c r="D61956" s="199"/>
    </row>
    <row r="61958" spans="4:4" s="198" customFormat="1" ht="15.75" customHeight="1">
      <c r="D61958" s="199"/>
    </row>
    <row r="61960" spans="4:4" s="198" customFormat="1" ht="15.75" customHeight="1">
      <c r="D61960" s="199"/>
    </row>
    <row r="61962" spans="4:4" s="198" customFormat="1" ht="15.75" customHeight="1">
      <c r="D61962" s="199"/>
    </row>
    <row r="61964" spans="4:4" s="198" customFormat="1" ht="15.75" customHeight="1">
      <c r="D61964" s="199"/>
    </row>
    <row r="61966" spans="4:4" s="198" customFormat="1" ht="15.75" customHeight="1">
      <c r="D61966" s="199"/>
    </row>
    <row r="61968" spans="4:4" s="198" customFormat="1" ht="15.75" customHeight="1">
      <c r="D61968" s="199"/>
    </row>
    <row r="61970" spans="4:4" s="198" customFormat="1" ht="15.75" customHeight="1">
      <c r="D61970" s="199"/>
    </row>
    <row r="61972" spans="4:4" s="198" customFormat="1" ht="15.75" customHeight="1">
      <c r="D61972" s="199"/>
    </row>
    <row r="61974" spans="4:4" s="198" customFormat="1" ht="15.75" customHeight="1">
      <c r="D61974" s="199"/>
    </row>
    <row r="61976" spans="4:4" s="198" customFormat="1" ht="15.75" customHeight="1">
      <c r="D61976" s="199"/>
    </row>
    <row r="61978" spans="4:4" s="198" customFormat="1" ht="15.75" customHeight="1">
      <c r="D61978" s="199"/>
    </row>
    <row r="61980" spans="4:4" s="198" customFormat="1" ht="15.75" customHeight="1">
      <c r="D61980" s="199"/>
    </row>
    <row r="61982" spans="4:4" s="198" customFormat="1" ht="15.75" customHeight="1">
      <c r="D61982" s="199"/>
    </row>
    <row r="61984" spans="4:4" s="198" customFormat="1" ht="15.75" customHeight="1">
      <c r="D61984" s="199"/>
    </row>
    <row r="61986" spans="4:4" s="198" customFormat="1" ht="15.75" customHeight="1">
      <c r="D61986" s="199"/>
    </row>
    <row r="61988" spans="4:4" s="198" customFormat="1" ht="15.75" customHeight="1">
      <c r="D61988" s="199"/>
    </row>
    <row r="61990" spans="4:4" s="198" customFormat="1" ht="15.75" customHeight="1">
      <c r="D61990" s="199"/>
    </row>
    <row r="61992" spans="4:4" s="198" customFormat="1" ht="15.75" customHeight="1">
      <c r="D61992" s="199"/>
    </row>
    <row r="61994" spans="4:4" s="198" customFormat="1" ht="15.75" customHeight="1">
      <c r="D61994" s="199"/>
    </row>
    <row r="61996" spans="4:4" s="198" customFormat="1" ht="15.75" customHeight="1">
      <c r="D61996" s="199"/>
    </row>
    <row r="61998" spans="4:4" s="198" customFormat="1" ht="15.75" customHeight="1">
      <c r="D61998" s="199"/>
    </row>
    <row r="62000" spans="4:4" s="198" customFormat="1" ht="15.75" customHeight="1">
      <c r="D62000" s="199"/>
    </row>
    <row r="62002" spans="4:4" s="198" customFormat="1" ht="15.75" customHeight="1">
      <c r="D62002" s="199"/>
    </row>
    <row r="62004" spans="4:4" s="198" customFormat="1" ht="15.75" customHeight="1">
      <c r="D62004" s="199"/>
    </row>
    <row r="62006" spans="4:4" s="198" customFormat="1" ht="15.75" customHeight="1">
      <c r="D62006" s="199"/>
    </row>
    <row r="62008" spans="4:4" s="198" customFormat="1" ht="15.75" customHeight="1">
      <c r="D62008" s="199"/>
    </row>
    <row r="62010" spans="4:4" s="198" customFormat="1" ht="15.75" customHeight="1">
      <c r="D62010" s="199"/>
    </row>
    <row r="62012" spans="4:4" s="198" customFormat="1" ht="15.75" customHeight="1">
      <c r="D62012" s="199"/>
    </row>
    <row r="62014" spans="4:4" s="198" customFormat="1" ht="15.75" customHeight="1">
      <c r="D62014" s="199"/>
    </row>
    <row r="62016" spans="4:4" s="198" customFormat="1" ht="15.75" customHeight="1">
      <c r="D62016" s="199"/>
    </row>
    <row r="62018" spans="4:4" s="198" customFormat="1" ht="15.75" customHeight="1">
      <c r="D62018" s="199"/>
    </row>
    <row r="62020" spans="4:4" s="198" customFormat="1" ht="15.75" customHeight="1">
      <c r="D62020" s="199"/>
    </row>
    <row r="62022" spans="4:4" s="198" customFormat="1" ht="15.75" customHeight="1">
      <c r="D62022" s="199"/>
    </row>
    <row r="62024" spans="4:4" s="198" customFormat="1" ht="15.75" customHeight="1">
      <c r="D62024" s="199"/>
    </row>
    <row r="62026" spans="4:4" s="198" customFormat="1" ht="15.75" customHeight="1">
      <c r="D62026" s="199"/>
    </row>
    <row r="62028" spans="4:4" s="198" customFormat="1" ht="15.75" customHeight="1">
      <c r="D62028" s="199"/>
    </row>
    <row r="62030" spans="4:4" s="198" customFormat="1" ht="15.75" customHeight="1">
      <c r="D62030" s="199"/>
    </row>
    <row r="62032" spans="4:4" s="198" customFormat="1" ht="15.75" customHeight="1">
      <c r="D62032" s="199"/>
    </row>
    <row r="62034" spans="4:4" s="198" customFormat="1" ht="15.75" customHeight="1">
      <c r="D62034" s="199"/>
    </row>
    <row r="62036" spans="4:4" s="198" customFormat="1" ht="15.75" customHeight="1">
      <c r="D62036" s="199"/>
    </row>
    <row r="62038" spans="4:4" s="198" customFormat="1" ht="15.75" customHeight="1">
      <c r="D62038" s="199"/>
    </row>
    <row r="62040" spans="4:4" s="198" customFormat="1" ht="15.75" customHeight="1">
      <c r="D62040" s="199"/>
    </row>
    <row r="62042" spans="4:4" s="198" customFormat="1" ht="15.75" customHeight="1">
      <c r="D62042" s="199"/>
    </row>
    <row r="62044" spans="4:4" s="198" customFormat="1" ht="15.75" customHeight="1">
      <c r="D62044" s="199"/>
    </row>
    <row r="62046" spans="4:4" s="198" customFormat="1" ht="15.75" customHeight="1">
      <c r="D62046" s="199"/>
    </row>
    <row r="62048" spans="4:4" s="198" customFormat="1" ht="15.75" customHeight="1">
      <c r="D62048" s="199"/>
    </row>
    <row r="62050" spans="4:4" s="198" customFormat="1" ht="15.75" customHeight="1">
      <c r="D62050" s="199"/>
    </row>
    <row r="62052" spans="4:4" s="198" customFormat="1" ht="15.75" customHeight="1">
      <c r="D62052" s="199"/>
    </row>
    <row r="62054" spans="4:4" s="198" customFormat="1" ht="15.75" customHeight="1">
      <c r="D62054" s="199"/>
    </row>
    <row r="62056" spans="4:4" s="198" customFormat="1" ht="15.75" customHeight="1">
      <c r="D62056" s="199"/>
    </row>
    <row r="62058" spans="4:4" s="198" customFormat="1" ht="15.75" customHeight="1">
      <c r="D62058" s="199"/>
    </row>
    <row r="62060" spans="4:4" s="198" customFormat="1" ht="15.75" customHeight="1">
      <c r="D62060" s="199"/>
    </row>
    <row r="62062" spans="4:4" s="198" customFormat="1" ht="15.75" customHeight="1">
      <c r="D62062" s="199"/>
    </row>
    <row r="62064" spans="4:4" s="198" customFormat="1" ht="15.75" customHeight="1">
      <c r="D62064" s="199"/>
    </row>
    <row r="62066" spans="4:4" s="198" customFormat="1" ht="15.75" customHeight="1">
      <c r="D62066" s="199"/>
    </row>
    <row r="62068" spans="4:4" s="198" customFormat="1" ht="15.75" customHeight="1">
      <c r="D62068" s="199"/>
    </row>
    <row r="62070" spans="4:4" s="198" customFormat="1" ht="15.75" customHeight="1">
      <c r="D62070" s="199"/>
    </row>
    <row r="62072" spans="4:4" s="198" customFormat="1" ht="15.75" customHeight="1">
      <c r="D62072" s="199"/>
    </row>
    <row r="62074" spans="4:4" s="198" customFormat="1" ht="15.75" customHeight="1">
      <c r="D62074" s="199"/>
    </row>
    <row r="62076" spans="4:4" s="198" customFormat="1" ht="15.75" customHeight="1">
      <c r="D62076" s="199"/>
    </row>
    <row r="62078" spans="4:4" s="198" customFormat="1" ht="15.75" customHeight="1">
      <c r="D62078" s="199"/>
    </row>
    <row r="62080" spans="4:4" s="198" customFormat="1" ht="15.75" customHeight="1">
      <c r="D62080" s="199"/>
    </row>
    <row r="62082" spans="4:4" s="198" customFormat="1" ht="15.75" customHeight="1">
      <c r="D62082" s="199"/>
    </row>
    <row r="62084" spans="4:4" s="198" customFormat="1" ht="15.75" customHeight="1">
      <c r="D62084" s="199"/>
    </row>
    <row r="62086" spans="4:4" s="198" customFormat="1" ht="15.75" customHeight="1">
      <c r="D62086" s="199"/>
    </row>
    <row r="62088" spans="4:4" s="198" customFormat="1" ht="15.75" customHeight="1">
      <c r="D62088" s="199"/>
    </row>
    <row r="62090" spans="4:4" s="198" customFormat="1" ht="15.75" customHeight="1">
      <c r="D62090" s="199"/>
    </row>
    <row r="62092" spans="4:4" s="198" customFormat="1" ht="15.75" customHeight="1">
      <c r="D62092" s="199"/>
    </row>
    <row r="62094" spans="4:4" s="198" customFormat="1" ht="15.75" customHeight="1">
      <c r="D62094" s="199"/>
    </row>
    <row r="62096" spans="4:4" s="198" customFormat="1" ht="15.75" customHeight="1">
      <c r="D62096" s="199"/>
    </row>
    <row r="62098" spans="4:4" s="198" customFormat="1" ht="15.75" customHeight="1">
      <c r="D62098" s="199"/>
    </row>
    <row r="62100" spans="4:4" s="198" customFormat="1" ht="15.75" customHeight="1">
      <c r="D62100" s="199"/>
    </row>
    <row r="62102" spans="4:4" s="198" customFormat="1" ht="15.75" customHeight="1">
      <c r="D62102" s="199"/>
    </row>
    <row r="62104" spans="4:4" s="198" customFormat="1" ht="15.75" customHeight="1">
      <c r="D62104" s="199"/>
    </row>
    <row r="62106" spans="4:4" s="198" customFormat="1" ht="15.75" customHeight="1">
      <c r="D62106" s="199"/>
    </row>
    <row r="62108" spans="4:4" s="198" customFormat="1" ht="15.75" customHeight="1">
      <c r="D62108" s="199"/>
    </row>
    <row r="62110" spans="4:4" s="198" customFormat="1" ht="15.75" customHeight="1">
      <c r="D62110" s="199"/>
    </row>
    <row r="62112" spans="4:4" s="198" customFormat="1" ht="15.75" customHeight="1">
      <c r="D62112" s="199"/>
    </row>
    <row r="62114" spans="4:4" s="198" customFormat="1" ht="15.75" customHeight="1">
      <c r="D62114" s="199"/>
    </row>
    <row r="62116" spans="4:4" s="198" customFormat="1" ht="15.75" customHeight="1">
      <c r="D62116" s="199"/>
    </row>
    <row r="62118" spans="4:4" s="198" customFormat="1" ht="15.75" customHeight="1">
      <c r="D62118" s="199"/>
    </row>
    <row r="62120" spans="4:4" s="198" customFormat="1" ht="15.75" customHeight="1">
      <c r="D62120" s="199"/>
    </row>
    <row r="62122" spans="4:4" s="198" customFormat="1" ht="15.75" customHeight="1">
      <c r="D62122" s="199"/>
    </row>
    <row r="62124" spans="4:4" s="198" customFormat="1" ht="15.75" customHeight="1">
      <c r="D62124" s="199"/>
    </row>
    <row r="62126" spans="4:4" s="198" customFormat="1" ht="15.75" customHeight="1">
      <c r="D62126" s="199"/>
    </row>
    <row r="62128" spans="4:4" s="198" customFormat="1" ht="15.75" customHeight="1">
      <c r="D62128" s="199"/>
    </row>
    <row r="62130" spans="4:4" s="198" customFormat="1" ht="15.75" customHeight="1">
      <c r="D62130" s="199"/>
    </row>
    <row r="62132" spans="4:4" s="198" customFormat="1" ht="15.75" customHeight="1">
      <c r="D62132" s="199"/>
    </row>
    <row r="62134" spans="4:4" s="198" customFormat="1" ht="15.75" customHeight="1">
      <c r="D62134" s="199"/>
    </row>
    <row r="62136" spans="4:4" s="198" customFormat="1" ht="15.75" customHeight="1">
      <c r="D62136" s="199"/>
    </row>
    <row r="62138" spans="4:4" s="198" customFormat="1" ht="15.75" customHeight="1">
      <c r="D62138" s="199"/>
    </row>
    <row r="62140" spans="4:4" s="198" customFormat="1" ht="15.75" customHeight="1">
      <c r="D62140" s="199"/>
    </row>
    <row r="62142" spans="4:4" s="198" customFormat="1" ht="15.75" customHeight="1">
      <c r="D62142" s="199"/>
    </row>
    <row r="62144" spans="4:4" s="198" customFormat="1" ht="15.75" customHeight="1">
      <c r="D62144" s="199"/>
    </row>
    <row r="62146" spans="4:4" s="198" customFormat="1" ht="15.75" customHeight="1">
      <c r="D62146" s="199"/>
    </row>
    <row r="62148" spans="4:4" s="198" customFormat="1" ht="15.75" customHeight="1">
      <c r="D62148" s="199"/>
    </row>
    <row r="62150" spans="4:4" s="198" customFormat="1" ht="15.75" customHeight="1">
      <c r="D62150" s="199"/>
    </row>
    <row r="62152" spans="4:4" s="198" customFormat="1" ht="15.75" customHeight="1">
      <c r="D62152" s="199"/>
    </row>
    <row r="62154" spans="4:4" s="198" customFormat="1" ht="15.75" customHeight="1">
      <c r="D62154" s="199"/>
    </row>
    <row r="62156" spans="4:4" s="198" customFormat="1" ht="15.75" customHeight="1">
      <c r="D62156" s="199"/>
    </row>
    <row r="62158" spans="4:4" s="198" customFormat="1" ht="15.75" customHeight="1">
      <c r="D62158" s="199"/>
    </row>
    <row r="62160" spans="4:4" s="198" customFormat="1" ht="15.75" customHeight="1">
      <c r="D62160" s="199"/>
    </row>
    <row r="62162" spans="4:4" s="198" customFormat="1" ht="15.75" customHeight="1">
      <c r="D62162" s="199"/>
    </row>
    <row r="62164" spans="4:4" s="198" customFormat="1" ht="15.75" customHeight="1">
      <c r="D62164" s="199"/>
    </row>
    <row r="62166" spans="4:4" s="198" customFormat="1" ht="15.75" customHeight="1">
      <c r="D62166" s="199"/>
    </row>
    <row r="62168" spans="4:4" s="198" customFormat="1" ht="15.75" customHeight="1">
      <c r="D62168" s="199"/>
    </row>
    <row r="62170" spans="4:4" s="198" customFormat="1" ht="15.75" customHeight="1">
      <c r="D62170" s="199"/>
    </row>
    <row r="62172" spans="4:4" s="198" customFormat="1" ht="15.75" customHeight="1">
      <c r="D62172" s="199"/>
    </row>
    <row r="62174" spans="4:4" s="198" customFormat="1" ht="15.75" customHeight="1">
      <c r="D62174" s="199"/>
    </row>
    <row r="62176" spans="4:4" s="198" customFormat="1" ht="15.75" customHeight="1">
      <c r="D62176" s="199"/>
    </row>
    <row r="62178" spans="4:4" s="198" customFormat="1" ht="15.75" customHeight="1">
      <c r="D62178" s="199"/>
    </row>
    <row r="62180" spans="4:4" s="198" customFormat="1" ht="15.75" customHeight="1">
      <c r="D62180" s="199"/>
    </row>
    <row r="62182" spans="4:4" s="198" customFormat="1" ht="15.75" customHeight="1">
      <c r="D62182" s="199"/>
    </row>
    <row r="62184" spans="4:4" s="198" customFormat="1" ht="15.75" customHeight="1">
      <c r="D62184" s="199"/>
    </row>
    <row r="62186" spans="4:4" s="198" customFormat="1" ht="15.75" customHeight="1">
      <c r="D62186" s="199"/>
    </row>
    <row r="62188" spans="4:4" s="198" customFormat="1" ht="15.75" customHeight="1">
      <c r="D62188" s="199"/>
    </row>
    <row r="62190" spans="4:4" s="198" customFormat="1" ht="15.75" customHeight="1">
      <c r="D62190" s="199"/>
    </row>
    <row r="62192" spans="4:4" s="198" customFormat="1" ht="15.75" customHeight="1">
      <c r="D62192" s="199"/>
    </row>
    <row r="62194" spans="4:4" s="198" customFormat="1" ht="15.75" customHeight="1">
      <c r="D62194" s="199"/>
    </row>
    <row r="62196" spans="4:4" s="198" customFormat="1" ht="15.75" customHeight="1">
      <c r="D62196" s="199"/>
    </row>
    <row r="62198" spans="4:4" s="198" customFormat="1" ht="15.75" customHeight="1">
      <c r="D62198" s="199"/>
    </row>
    <row r="62200" spans="4:4" s="198" customFormat="1" ht="15.75" customHeight="1">
      <c r="D62200" s="199"/>
    </row>
    <row r="62202" spans="4:4" s="198" customFormat="1" ht="15.75" customHeight="1">
      <c r="D62202" s="199"/>
    </row>
    <row r="62204" spans="4:4" s="198" customFormat="1" ht="15.75" customHeight="1">
      <c r="D62204" s="199"/>
    </row>
    <row r="62206" spans="4:4" s="198" customFormat="1" ht="15.75" customHeight="1">
      <c r="D62206" s="199"/>
    </row>
    <row r="62208" spans="4:4" s="198" customFormat="1" ht="15.75" customHeight="1">
      <c r="D62208" s="199"/>
    </row>
    <row r="62210" spans="4:4" s="198" customFormat="1" ht="15.75" customHeight="1">
      <c r="D62210" s="199"/>
    </row>
    <row r="62212" spans="4:4" s="198" customFormat="1" ht="15.75" customHeight="1">
      <c r="D62212" s="199"/>
    </row>
    <row r="62214" spans="4:4" s="198" customFormat="1" ht="15.75" customHeight="1">
      <c r="D62214" s="199"/>
    </row>
    <row r="62216" spans="4:4" s="198" customFormat="1" ht="15.75" customHeight="1">
      <c r="D62216" s="199"/>
    </row>
    <row r="62218" spans="4:4" s="198" customFormat="1" ht="15.75" customHeight="1">
      <c r="D62218" s="199"/>
    </row>
    <row r="62220" spans="4:4" s="198" customFormat="1" ht="15.75" customHeight="1">
      <c r="D62220" s="199"/>
    </row>
    <row r="62222" spans="4:4" s="198" customFormat="1" ht="15.75" customHeight="1">
      <c r="D62222" s="199"/>
    </row>
    <row r="62224" spans="4:4" s="198" customFormat="1" ht="15.75" customHeight="1">
      <c r="D62224" s="199"/>
    </row>
    <row r="62226" spans="4:4" s="198" customFormat="1" ht="15.75" customHeight="1">
      <c r="D62226" s="199"/>
    </row>
    <row r="62228" spans="4:4" s="198" customFormat="1" ht="15.75" customHeight="1">
      <c r="D62228" s="199"/>
    </row>
    <row r="62230" spans="4:4" s="198" customFormat="1" ht="15.75" customHeight="1">
      <c r="D62230" s="199"/>
    </row>
    <row r="62232" spans="4:4" s="198" customFormat="1" ht="15.75" customHeight="1">
      <c r="D62232" s="199"/>
    </row>
    <row r="62234" spans="4:4" s="198" customFormat="1" ht="15.75" customHeight="1">
      <c r="D62234" s="199"/>
    </row>
    <row r="62236" spans="4:4" s="198" customFormat="1" ht="15.75" customHeight="1">
      <c r="D62236" s="199"/>
    </row>
    <row r="62238" spans="4:4" s="198" customFormat="1" ht="15.75" customHeight="1">
      <c r="D62238" s="199"/>
    </row>
    <row r="62240" spans="4:4" s="198" customFormat="1" ht="15.75" customHeight="1">
      <c r="D62240" s="199"/>
    </row>
    <row r="62242" spans="4:4" s="198" customFormat="1" ht="15.75" customHeight="1">
      <c r="D62242" s="199"/>
    </row>
    <row r="62244" spans="4:4" s="198" customFormat="1" ht="15.75" customHeight="1">
      <c r="D62244" s="199"/>
    </row>
    <row r="62246" spans="4:4" s="198" customFormat="1" ht="15.75" customHeight="1">
      <c r="D62246" s="199"/>
    </row>
    <row r="62248" spans="4:4" s="198" customFormat="1" ht="15.75" customHeight="1">
      <c r="D62248" s="199"/>
    </row>
    <row r="62250" spans="4:4" s="198" customFormat="1" ht="15.75" customHeight="1">
      <c r="D62250" s="199"/>
    </row>
    <row r="62252" spans="4:4" s="198" customFormat="1" ht="15.75" customHeight="1">
      <c r="D62252" s="199"/>
    </row>
    <row r="62254" spans="4:4" s="198" customFormat="1" ht="15.75" customHeight="1">
      <c r="D62254" s="199"/>
    </row>
    <row r="62256" spans="4:4" s="198" customFormat="1" ht="15.75" customHeight="1">
      <c r="D62256" s="199"/>
    </row>
    <row r="62258" spans="4:4" s="198" customFormat="1" ht="15.75" customHeight="1">
      <c r="D62258" s="199"/>
    </row>
    <row r="62260" spans="4:4" s="198" customFormat="1" ht="15.75" customHeight="1">
      <c r="D62260" s="199"/>
    </row>
    <row r="62262" spans="4:4" s="198" customFormat="1" ht="15.75" customHeight="1">
      <c r="D62262" s="199"/>
    </row>
    <row r="62264" spans="4:4" s="198" customFormat="1" ht="15.75" customHeight="1">
      <c r="D62264" s="199"/>
    </row>
    <row r="62266" spans="4:4" s="198" customFormat="1" ht="15.75" customHeight="1">
      <c r="D62266" s="199"/>
    </row>
    <row r="62268" spans="4:4" s="198" customFormat="1" ht="15.75" customHeight="1">
      <c r="D62268" s="199"/>
    </row>
    <row r="62270" spans="4:4" s="198" customFormat="1" ht="15.75" customHeight="1">
      <c r="D62270" s="199"/>
    </row>
    <row r="62272" spans="4:4" s="198" customFormat="1" ht="15.75" customHeight="1">
      <c r="D62272" s="199"/>
    </row>
    <row r="62274" spans="4:4" s="198" customFormat="1" ht="15.75" customHeight="1">
      <c r="D62274" s="199"/>
    </row>
    <row r="62276" spans="4:4" s="198" customFormat="1" ht="15.75" customHeight="1">
      <c r="D62276" s="199"/>
    </row>
    <row r="62278" spans="4:4" s="198" customFormat="1" ht="15.75" customHeight="1">
      <c r="D62278" s="199"/>
    </row>
    <row r="62280" spans="4:4" s="198" customFormat="1" ht="15.75" customHeight="1">
      <c r="D62280" s="199"/>
    </row>
    <row r="62282" spans="4:4" s="198" customFormat="1" ht="15.75" customHeight="1">
      <c r="D62282" s="199"/>
    </row>
    <row r="62284" spans="4:4" s="198" customFormat="1" ht="15.75" customHeight="1">
      <c r="D62284" s="199"/>
    </row>
    <row r="62286" spans="4:4" s="198" customFormat="1" ht="15.75" customHeight="1">
      <c r="D62286" s="199"/>
    </row>
    <row r="62288" spans="4:4" s="198" customFormat="1" ht="15.75" customHeight="1">
      <c r="D62288" s="199"/>
    </row>
    <row r="62290" spans="4:4" s="198" customFormat="1" ht="15.75" customHeight="1">
      <c r="D62290" s="199"/>
    </row>
    <row r="62292" spans="4:4" s="198" customFormat="1" ht="15.75" customHeight="1">
      <c r="D62292" s="199"/>
    </row>
    <row r="62294" spans="4:4" s="198" customFormat="1" ht="15.75" customHeight="1">
      <c r="D62294" s="199"/>
    </row>
    <row r="62296" spans="4:4" s="198" customFormat="1" ht="15.75" customHeight="1">
      <c r="D62296" s="199"/>
    </row>
    <row r="62298" spans="4:4" s="198" customFormat="1" ht="15.75" customHeight="1">
      <c r="D62298" s="199"/>
    </row>
    <row r="62300" spans="4:4" s="198" customFormat="1" ht="15.75" customHeight="1">
      <c r="D62300" s="199"/>
    </row>
    <row r="62302" spans="4:4" s="198" customFormat="1" ht="15.75" customHeight="1">
      <c r="D62302" s="199"/>
    </row>
    <row r="62304" spans="4:4" s="198" customFormat="1" ht="15.75" customHeight="1">
      <c r="D62304" s="199"/>
    </row>
    <row r="62306" spans="4:4" s="198" customFormat="1" ht="15.75" customHeight="1">
      <c r="D62306" s="199"/>
    </row>
    <row r="62308" spans="4:4" s="198" customFormat="1" ht="15.75" customHeight="1">
      <c r="D62308" s="199"/>
    </row>
    <row r="62310" spans="4:4" s="198" customFormat="1" ht="15.75" customHeight="1">
      <c r="D62310" s="199"/>
    </row>
    <row r="62312" spans="4:4" s="198" customFormat="1" ht="15.75" customHeight="1">
      <c r="D62312" s="199"/>
    </row>
    <row r="62314" spans="4:4" s="198" customFormat="1" ht="15.75" customHeight="1">
      <c r="D62314" s="199"/>
    </row>
    <row r="62316" spans="4:4" s="198" customFormat="1" ht="15.75" customHeight="1">
      <c r="D62316" s="199"/>
    </row>
    <row r="62318" spans="4:4" s="198" customFormat="1" ht="15.75" customHeight="1">
      <c r="D62318" s="199"/>
    </row>
    <row r="62320" spans="4:4" s="198" customFormat="1" ht="15.75" customHeight="1">
      <c r="D62320" s="199"/>
    </row>
    <row r="62322" spans="4:4" s="198" customFormat="1" ht="15.75" customHeight="1">
      <c r="D62322" s="199"/>
    </row>
    <row r="62324" spans="4:4" s="198" customFormat="1" ht="15.75" customHeight="1">
      <c r="D62324" s="199"/>
    </row>
    <row r="62326" spans="4:4" s="198" customFormat="1" ht="15.75" customHeight="1">
      <c r="D62326" s="199"/>
    </row>
    <row r="62328" spans="4:4" s="198" customFormat="1" ht="15.75" customHeight="1">
      <c r="D62328" s="199"/>
    </row>
    <row r="62330" spans="4:4" s="198" customFormat="1" ht="15.75" customHeight="1">
      <c r="D62330" s="199"/>
    </row>
    <row r="62332" spans="4:4" s="198" customFormat="1" ht="15.75" customHeight="1">
      <c r="D62332" s="199"/>
    </row>
    <row r="62334" spans="4:4" s="198" customFormat="1" ht="15.75" customHeight="1">
      <c r="D62334" s="199"/>
    </row>
    <row r="62336" spans="4:4" s="198" customFormat="1" ht="15.75" customHeight="1">
      <c r="D62336" s="199"/>
    </row>
    <row r="62338" spans="4:4" s="198" customFormat="1" ht="15.75" customHeight="1">
      <c r="D62338" s="199"/>
    </row>
    <row r="62340" spans="4:4" s="198" customFormat="1" ht="15.75" customHeight="1">
      <c r="D62340" s="199"/>
    </row>
    <row r="62342" spans="4:4" s="198" customFormat="1" ht="15.75" customHeight="1">
      <c r="D62342" s="199"/>
    </row>
    <row r="62344" spans="4:4" s="198" customFormat="1" ht="15.75" customHeight="1">
      <c r="D62344" s="199"/>
    </row>
    <row r="62346" spans="4:4" s="198" customFormat="1" ht="15.75" customHeight="1">
      <c r="D62346" s="199"/>
    </row>
    <row r="62348" spans="4:4" s="198" customFormat="1" ht="15.75" customHeight="1">
      <c r="D62348" s="199"/>
    </row>
    <row r="62350" spans="4:4" s="198" customFormat="1" ht="15.75" customHeight="1">
      <c r="D62350" s="199"/>
    </row>
    <row r="62352" spans="4:4" s="198" customFormat="1" ht="15.75" customHeight="1">
      <c r="D62352" s="199"/>
    </row>
    <row r="62354" spans="4:4" s="198" customFormat="1" ht="15.75" customHeight="1">
      <c r="D62354" s="199"/>
    </row>
    <row r="62356" spans="4:4" s="198" customFormat="1" ht="15.75" customHeight="1">
      <c r="D62356" s="199"/>
    </row>
    <row r="62358" spans="4:4" s="198" customFormat="1" ht="15.75" customHeight="1">
      <c r="D62358" s="199"/>
    </row>
    <row r="62360" spans="4:4" s="198" customFormat="1" ht="15.75" customHeight="1">
      <c r="D62360" s="199"/>
    </row>
    <row r="62362" spans="4:4" s="198" customFormat="1" ht="15.75" customHeight="1">
      <c r="D62362" s="199"/>
    </row>
    <row r="62364" spans="4:4" s="198" customFormat="1" ht="15.75" customHeight="1">
      <c r="D62364" s="199"/>
    </row>
    <row r="62366" spans="4:4" s="198" customFormat="1" ht="15.75" customHeight="1">
      <c r="D62366" s="199"/>
    </row>
    <row r="62368" spans="4:4" s="198" customFormat="1" ht="15.75" customHeight="1">
      <c r="D62368" s="199"/>
    </row>
    <row r="62370" spans="4:4" s="198" customFormat="1" ht="15.75" customHeight="1">
      <c r="D62370" s="199"/>
    </row>
    <row r="62372" spans="4:4" s="198" customFormat="1" ht="15.75" customHeight="1">
      <c r="D62372" s="199"/>
    </row>
    <row r="62374" spans="4:4" s="198" customFormat="1" ht="15.75" customHeight="1">
      <c r="D62374" s="199"/>
    </row>
    <row r="62376" spans="4:4" s="198" customFormat="1" ht="15.75" customHeight="1">
      <c r="D62376" s="199"/>
    </row>
    <row r="62378" spans="4:4" s="198" customFormat="1" ht="15.75" customHeight="1">
      <c r="D62378" s="199"/>
    </row>
    <row r="62380" spans="4:4" s="198" customFormat="1" ht="15.75" customHeight="1">
      <c r="D62380" s="199"/>
    </row>
    <row r="62382" spans="4:4" s="198" customFormat="1" ht="15.75" customHeight="1">
      <c r="D62382" s="199"/>
    </row>
    <row r="62384" spans="4:4" s="198" customFormat="1" ht="15.75" customHeight="1">
      <c r="D62384" s="199"/>
    </row>
    <row r="62386" spans="4:4" s="198" customFormat="1" ht="15.75" customHeight="1">
      <c r="D62386" s="199"/>
    </row>
    <row r="62388" spans="4:4" s="198" customFormat="1" ht="15.75" customHeight="1">
      <c r="D62388" s="199"/>
    </row>
    <row r="62390" spans="4:4" s="198" customFormat="1" ht="15.75" customHeight="1">
      <c r="D62390" s="199"/>
    </row>
    <row r="62392" spans="4:4" s="198" customFormat="1" ht="15.75" customHeight="1">
      <c r="D62392" s="199"/>
    </row>
    <row r="62394" spans="4:4" s="198" customFormat="1" ht="15.75" customHeight="1">
      <c r="D62394" s="199"/>
    </row>
    <row r="62396" spans="4:4" s="198" customFormat="1" ht="15.75" customHeight="1">
      <c r="D62396" s="199"/>
    </row>
    <row r="62398" spans="4:4" s="198" customFormat="1" ht="15.75" customHeight="1">
      <c r="D62398" s="199"/>
    </row>
    <row r="62400" spans="4:4" s="198" customFormat="1" ht="15.75" customHeight="1">
      <c r="D62400" s="199"/>
    </row>
    <row r="62402" spans="4:4" s="198" customFormat="1" ht="15.75" customHeight="1">
      <c r="D62402" s="199"/>
    </row>
    <row r="62404" spans="4:4" s="198" customFormat="1" ht="15.75" customHeight="1">
      <c r="D62404" s="199"/>
    </row>
    <row r="62406" spans="4:4" s="198" customFormat="1" ht="15.75" customHeight="1">
      <c r="D62406" s="199"/>
    </row>
    <row r="62408" spans="4:4" s="198" customFormat="1" ht="15.75" customHeight="1">
      <c r="D62408" s="199"/>
    </row>
    <row r="62410" spans="4:4" s="198" customFormat="1" ht="15.75" customHeight="1">
      <c r="D62410" s="199"/>
    </row>
    <row r="62412" spans="4:4" s="198" customFormat="1" ht="15.75" customHeight="1">
      <c r="D62412" s="199"/>
    </row>
    <row r="62414" spans="4:4" s="198" customFormat="1" ht="15.75" customHeight="1">
      <c r="D62414" s="199"/>
    </row>
    <row r="62416" spans="4:4" s="198" customFormat="1" ht="15.75" customHeight="1">
      <c r="D62416" s="199"/>
    </row>
    <row r="62418" spans="4:4" s="198" customFormat="1" ht="15.75" customHeight="1">
      <c r="D62418" s="199"/>
    </row>
    <row r="62420" spans="4:4" s="198" customFormat="1" ht="15.75" customHeight="1">
      <c r="D62420" s="199"/>
    </row>
    <row r="62422" spans="4:4" s="198" customFormat="1" ht="15.75" customHeight="1">
      <c r="D62422" s="199"/>
    </row>
    <row r="62424" spans="4:4" s="198" customFormat="1" ht="15.75" customHeight="1">
      <c r="D62424" s="199"/>
    </row>
    <row r="62426" spans="4:4" s="198" customFormat="1" ht="15.75" customHeight="1">
      <c r="D62426" s="199"/>
    </row>
    <row r="62428" spans="4:4" s="198" customFormat="1" ht="15.75" customHeight="1">
      <c r="D62428" s="199"/>
    </row>
    <row r="62430" spans="4:4" s="198" customFormat="1" ht="15.75" customHeight="1">
      <c r="D62430" s="199"/>
    </row>
    <row r="62432" spans="4:4" s="198" customFormat="1" ht="15.75" customHeight="1">
      <c r="D62432" s="199"/>
    </row>
    <row r="62434" spans="4:4" s="198" customFormat="1" ht="15.75" customHeight="1">
      <c r="D62434" s="199"/>
    </row>
    <row r="62436" spans="4:4" s="198" customFormat="1" ht="15.75" customHeight="1">
      <c r="D62436" s="199"/>
    </row>
    <row r="62438" spans="4:4" s="198" customFormat="1" ht="15.75" customHeight="1">
      <c r="D62438" s="199"/>
    </row>
    <row r="62440" spans="4:4" s="198" customFormat="1" ht="15.75" customHeight="1">
      <c r="D62440" s="199"/>
    </row>
    <row r="62442" spans="4:4" s="198" customFormat="1" ht="15.75" customHeight="1">
      <c r="D62442" s="199"/>
    </row>
    <row r="62444" spans="4:4" s="198" customFormat="1" ht="15.75" customHeight="1">
      <c r="D62444" s="199"/>
    </row>
    <row r="62446" spans="4:4" s="198" customFormat="1" ht="15.75" customHeight="1">
      <c r="D62446" s="199"/>
    </row>
    <row r="62448" spans="4:4" s="198" customFormat="1" ht="15.75" customHeight="1">
      <c r="D62448" s="199"/>
    </row>
    <row r="62450" spans="4:4" s="198" customFormat="1" ht="15.75" customHeight="1">
      <c r="D62450" s="199"/>
    </row>
    <row r="62452" spans="4:4" s="198" customFormat="1" ht="15.75" customHeight="1">
      <c r="D62452" s="199"/>
    </row>
    <row r="62454" spans="4:4" s="198" customFormat="1" ht="15.75" customHeight="1">
      <c r="D62454" s="199"/>
    </row>
    <row r="62456" spans="4:4" s="198" customFormat="1" ht="15.75" customHeight="1">
      <c r="D62456" s="199"/>
    </row>
    <row r="62458" spans="4:4" s="198" customFormat="1" ht="15.75" customHeight="1">
      <c r="D62458" s="199"/>
    </row>
    <row r="62460" spans="4:4" s="198" customFormat="1" ht="15.75" customHeight="1">
      <c r="D62460" s="199"/>
    </row>
    <row r="62462" spans="4:4" s="198" customFormat="1" ht="15.75" customHeight="1">
      <c r="D62462" s="199"/>
    </row>
    <row r="62464" spans="4:4" s="198" customFormat="1" ht="15.75" customHeight="1">
      <c r="D62464" s="199"/>
    </row>
    <row r="62466" spans="4:4" s="198" customFormat="1" ht="15.75" customHeight="1">
      <c r="D62466" s="199"/>
    </row>
    <row r="62468" spans="4:4" s="198" customFormat="1" ht="15.75" customHeight="1">
      <c r="D62468" s="199"/>
    </row>
    <row r="62470" spans="4:4" s="198" customFormat="1" ht="15.75" customHeight="1">
      <c r="D62470" s="199"/>
    </row>
    <row r="62472" spans="4:4" s="198" customFormat="1" ht="15.75" customHeight="1">
      <c r="D62472" s="199"/>
    </row>
    <row r="62474" spans="4:4" s="198" customFormat="1" ht="15.75" customHeight="1">
      <c r="D62474" s="199"/>
    </row>
    <row r="62476" spans="4:4" s="198" customFormat="1" ht="15.75" customHeight="1">
      <c r="D62476" s="199"/>
    </row>
    <row r="62478" spans="4:4" s="198" customFormat="1" ht="15.75" customHeight="1">
      <c r="D62478" s="199"/>
    </row>
    <row r="62480" spans="4:4" s="198" customFormat="1" ht="15.75" customHeight="1">
      <c r="D62480" s="199"/>
    </row>
    <row r="62482" spans="4:4" s="198" customFormat="1" ht="15.75" customHeight="1">
      <c r="D62482" s="199"/>
    </row>
    <row r="62484" spans="4:4" s="198" customFormat="1" ht="15.75" customHeight="1">
      <c r="D62484" s="199"/>
    </row>
    <row r="62486" spans="4:4" s="198" customFormat="1" ht="15.75" customHeight="1">
      <c r="D62486" s="199"/>
    </row>
    <row r="62488" spans="4:4" s="198" customFormat="1" ht="15.75" customHeight="1">
      <c r="D62488" s="199"/>
    </row>
    <row r="62490" spans="4:4" s="198" customFormat="1" ht="15.75" customHeight="1">
      <c r="D62490" s="199"/>
    </row>
    <row r="62492" spans="4:4" s="198" customFormat="1" ht="15.75" customHeight="1">
      <c r="D62492" s="199"/>
    </row>
    <row r="62494" spans="4:4" s="198" customFormat="1" ht="15.75" customHeight="1">
      <c r="D62494" s="199"/>
    </row>
    <row r="62496" spans="4:4" s="198" customFormat="1" ht="15.75" customHeight="1">
      <c r="D62496" s="199"/>
    </row>
    <row r="62498" spans="4:4" s="198" customFormat="1" ht="15.75" customHeight="1">
      <c r="D62498" s="199"/>
    </row>
    <row r="62500" spans="4:4" s="198" customFormat="1" ht="15.75" customHeight="1">
      <c r="D62500" s="199"/>
    </row>
    <row r="62502" spans="4:4" s="198" customFormat="1" ht="15.75" customHeight="1">
      <c r="D62502" s="199"/>
    </row>
    <row r="62504" spans="4:4" s="198" customFormat="1" ht="15.75" customHeight="1">
      <c r="D62504" s="199"/>
    </row>
    <row r="62506" spans="4:4" s="198" customFormat="1" ht="15.75" customHeight="1">
      <c r="D62506" s="199"/>
    </row>
    <row r="62508" spans="4:4" s="198" customFormat="1" ht="15.75" customHeight="1">
      <c r="D62508" s="199"/>
    </row>
    <row r="62510" spans="4:4" s="198" customFormat="1" ht="15.75" customHeight="1">
      <c r="D62510" s="199"/>
    </row>
    <row r="62512" spans="4:4" s="198" customFormat="1" ht="15.75" customHeight="1">
      <c r="D62512" s="199"/>
    </row>
    <row r="62514" spans="4:4" s="198" customFormat="1" ht="15.75" customHeight="1">
      <c r="D62514" s="199"/>
    </row>
    <row r="62516" spans="4:4" s="198" customFormat="1" ht="15.75" customHeight="1">
      <c r="D62516" s="199"/>
    </row>
    <row r="62518" spans="4:4" s="198" customFormat="1" ht="15.75" customHeight="1">
      <c r="D62518" s="199"/>
    </row>
    <row r="62520" spans="4:4" s="198" customFormat="1" ht="15.75" customHeight="1">
      <c r="D62520" s="199"/>
    </row>
    <row r="62522" spans="4:4" s="198" customFormat="1" ht="15.75" customHeight="1">
      <c r="D62522" s="199"/>
    </row>
    <row r="62524" spans="4:4" s="198" customFormat="1" ht="15.75" customHeight="1">
      <c r="D62524" s="199"/>
    </row>
    <row r="62526" spans="4:4" s="198" customFormat="1" ht="15.75" customHeight="1">
      <c r="D62526" s="199"/>
    </row>
    <row r="62528" spans="4:4" s="198" customFormat="1" ht="15.75" customHeight="1">
      <c r="D62528" s="199"/>
    </row>
    <row r="62530" spans="4:4" s="198" customFormat="1" ht="15.75" customHeight="1">
      <c r="D62530" s="199"/>
    </row>
    <row r="62532" spans="4:4" s="198" customFormat="1" ht="15.75" customHeight="1">
      <c r="D62532" s="199"/>
    </row>
    <row r="62534" spans="4:4" s="198" customFormat="1" ht="15.75" customHeight="1">
      <c r="D62534" s="199"/>
    </row>
    <row r="62536" spans="4:4" s="198" customFormat="1" ht="15.75" customHeight="1">
      <c r="D62536" s="199"/>
    </row>
    <row r="62538" spans="4:4" s="198" customFormat="1" ht="15.75" customHeight="1">
      <c r="D62538" s="199"/>
    </row>
    <row r="62540" spans="4:4" s="198" customFormat="1" ht="15.75" customHeight="1">
      <c r="D62540" s="199"/>
    </row>
    <row r="62542" spans="4:4" s="198" customFormat="1" ht="15.75" customHeight="1">
      <c r="D62542" s="199"/>
    </row>
    <row r="62544" spans="4:4" s="198" customFormat="1" ht="15.75" customHeight="1">
      <c r="D62544" s="199"/>
    </row>
    <row r="62546" spans="4:4" s="198" customFormat="1" ht="15.75" customHeight="1">
      <c r="D62546" s="199"/>
    </row>
    <row r="62548" spans="4:4" s="198" customFormat="1" ht="15.75" customHeight="1">
      <c r="D62548" s="199"/>
    </row>
    <row r="62550" spans="4:4" s="198" customFormat="1" ht="15.75" customHeight="1">
      <c r="D62550" s="199"/>
    </row>
    <row r="62552" spans="4:4" s="198" customFormat="1" ht="15.75" customHeight="1">
      <c r="D62552" s="199"/>
    </row>
    <row r="62554" spans="4:4" s="198" customFormat="1" ht="15.75" customHeight="1">
      <c r="D62554" s="199"/>
    </row>
    <row r="62556" spans="4:4" s="198" customFormat="1" ht="15.75" customHeight="1">
      <c r="D62556" s="199"/>
    </row>
    <row r="62558" spans="4:4" s="198" customFormat="1" ht="15.75" customHeight="1">
      <c r="D62558" s="199"/>
    </row>
    <row r="62560" spans="4:4" s="198" customFormat="1" ht="15.75" customHeight="1">
      <c r="D62560" s="199"/>
    </row>
    <row r="62562" spans="4:4" s="198" customFormat="1" ht="15.75" customHeight="1">
      <c r="D62562" s="199"/>
    </row>
    <row r="62564" spans="4:4" s="198" customFormat="1" ht="15.75" customHeight="1">
      <c r="D62564" s="199"/>
    </row>
    <row r="62566" spans="4:4" s="198" customFormat="1" ht="15.75" customHeight="1">
      <c r="D62566" s="199"/>
    </row>
    <row r="62568" spans="4:4" s="198" customFormat="1" ht="15.75" customHeight="1">
      <c r="D62568" s="199"/>
    </row>
    <row r="62570" spans="4:4" s="198" customFormat="1" ht="15.75" customHeight="1">
      <c r="D62570" s="199"/>
    </row>
    <row r="62572" spans="4:4" s="198" customFormat="1" ht="15.75" customHeight="1">
      <c r="D62572" s="199"/>
    </row>
    <row r="62574" spans="4:4" s="198" customFormat="1" ht="15.75" customHeight="1">
      <c r="D62574" s="199"/>
    </row>
    <row r="62576" spans="4:4" s="198" customFormat="1" ht="15.75" customHeight="1">
      <c r="D62576" s="199"/>
    </row>
    <row r="62578" spans="4:4" s="198" customFormat="1" ht="15.75" customHeight="1">
      <c r="D62578" s="199"/>
    </row>
    <row r="62580" spans="4:4" s="198" customFormat="1" ht="15.75" customHeight="1">
      <c r="D62580" s="199"/>
    </row>
    <row r="62582" spans="4:4" s="198" customFormat="1" ht="15.75" customHeight="1">
      <c r="D62582" s="199"/>
    </row>
    <row r="62584" spans="4:4" s="198" customFormat="1" ht="15.75" customHeight="1">
      <c r="D62584" s="199"/>
    </row>
    <row r="62586" spans="4:4" s="198" customFormat="1" ht="15.75" customHeight="1">
      <c r="D62586" s="199"/>
    </row>
    <row r="62588" spans="4:4" s="198" customFormat="1" ht="15.75" customHeight="1">
      <c r="D62588" s="199"/>
    </row>
    <row r="62590" spans="4:4" s="198" customFormat="1" ht="15.75" customHeight="1">
      <c r="D62590" s="199"/>
    </row>
    <row r="62592" spans="4:4" s="198" customFormat="1" ht="15.75" customHeight="1">
      <c r="D62592" s="199"/>
    </row>
    <row r="62594" spans="4:4" s="198" customFormat="1" ht="15.75" customHeight="1">
      <c r="D62594" s="199"/>
    </row>
    <row r="62596" spans="4:4" s="198" customFormat="1" ht="15.75" customHeight="1">
      <c r="D62596" s="199"/>
    </row>
    <row r="62598" spans="4:4" s="198" customFormat="1" ht="15.75" customHeight="1">
      <c r="D62598" s="199"/>
    </row>
    <row r="62600" spans="4:4" s="198" customFormat="1" ht="15.75" customHeight="1">
      <c r="D62600" s="199"/>
    </row>
    <row r="62602" spans="4:4" s="198" customFormat="1" ht="15.75" customHeight="1">
      <c r="D62602" s="199"/>
    </row>
    <row r="62604" spans="4:4" s="198" customFormat="1" ht="15.75" customHeight="1">
      <c r="D62604" s="199"/>
    </row>
    <row r="62606" spans="4:4" s="198" customFormat="1" ht="15.75" customHeight="1">
      <c r="D62606" s="199"/>
    </row>
    <row r="62608" spans="4:4" s="198" customFormat="1" ht="15.75" customHeight="1">
      <c r="D62608" s="199"/>
    </row>
    <row r="62610" spans="4:4" s="198" customFormat="1" ht="15.75" customHeight="1">
      <c r="D62610" s="199"/>
    </row>
    <row r="62612" spans="4:4" s="198" customFormat="1" ht="15.75" customHeight="1">
      <c r="D62612" s="199"/>
    </row>
    <row r="62614" spans="4:4" s="198" customFormat="1" ht="15.75" customHeight="1">
      <c r="D62614" s="199"/>
    </row>
    <row r="62616" spans="4:4" s="198" customFormat="1" ht="15.75" customHeight="1">
      <c r="D62616" s="199"/>
    </row>
    <row r="62618" spans="4:4" s="198" customFormat="1" ht="15.75" customHeight="1">
      <c r="D62618" s="199"/>
    </row>
    <row r="62620" spans="4:4" s="198" customFormat="1" ht="15.75" customHeight="1">
      <c r="D62620" s="199"/>
    </row>
    <row r="62622" spans="4:4" s="198" customFormat="1" ht="15.75" customHeight="1">
      <c r="D62622" s="199"/>
    </row>
    <row r="62624" spans="4:4" s="198" customFormat="1" ht="15.75" customHeight="1">
      <c r="D62624" s="199"/>
    </row>
    <row r="62626" spans="4:4" s="198" customFormat="1" ht="15.75" customHeight="1">
      <c r="D62626" s="199"/>
    </row>
    <row r="62628" spans="4:4" s="198" customFormat="1" ht="15.75" customHeight="1">
      <c r="D62628" s="199"/>
    </row>
    <row r="62630" spans="4:4" s="198" customFormat="1" ht="15.75" customHeight="1">
      <c r="D62630" s="199"/>
    </row>
    <row r="62632" spans="4:4" s="198" customFormat="1" ht="15.75" customHeight="1">
      <c r="D62632" s="199"/>
    </row>
    <row r="62634" spans="4:4" s="198" customFormat="1" ht="15.75" customHeight="1">
      <c r="D62634" s="199"/>
    </row>
    <row r="62636" spans="4:4" s="198" customFormat="1" ht="15.75" customHeight="1">
      <c r="D62636" s="199"/>
    </row>
    <row r="62638" spans="4:4" s="198" customFormat="1" ht="15.75" customHeight="1">
      <c r="D62638" s="199"/>
    </row>
    <row r="62640" spans="4:4" s="198" customFormat="1" ht="15.75" customHeight="1">
      <c r="D62640" s="199"/>
    </row>
    <row r="62642" spans="4:4" s="198" customFormat="1" ht="15.75" customHeight="1">
      <c r="D62642" s="199"/>
    </row>
    <row r="62644" spans="4:4" s="198" customFormat="1" ht="15.75" customHeight="1">
      <c r="D62644" s="199"/>
    </row>
    <row r="62646" spans="4:4" s="198" customFormat="1" ht="15.75" customHeight="1">
      <c r="D62646" s="199"/>
    </row>
    <row r="62648" spans="4:4" s="198" customFormat="1" ht="15.75" customHeight="1">
      <c r="D62648" s="199"/>
    </row>
    <row r="62650" spans="4:4" s="198" customFormat="1" ht="15.75" customHeight="1">
      <c r="D62650" s="199"/>
    </row>
    <row r="62652" spans="4:4" s="198" customFormat="1" ht="15.75" customHeight="1">
      <c r="D62652" s="199"/>
    </row>
    <row r="62654" spans="4:4" s="198" customFormat="1" ht="15.75" customHeight="1">
      <c r="D62654" s="199"/>
    </row>
    <row r="62656" spans="4:4" s="198" customFormat="1" ht="15.75" customHeight="1">
      <c r="D62656" s="199"/>
    </row>
    <row r="62658" spans="4:4" s="198" customFormat="1" ht="15.75" customHeight="1">
      <c r="D62658" s="199"/>
    </row>
    <row r="62660" spans="4:4" s="198" customFormat="1" ht="15.75" customHeight="1">
      <c r="D62660" s="199"/>
    </row>
    <row r="62662" spans="4:4" s="198" customFormat="1" ht="15.75" customHeight="1">
      <c r="D62662" s="199"/>
    </row>
    <row r="62664" spans="4:4" s="198" customFormat="1" ht="15.75" customHeight="1">
      <c r="D62664" s="199"/>
    </row>
    <row r="62666" spans="4:4" s="198" customFormat="1" ht="15.75" customHeight="1">
      <c r="D62666" s="199"/>
    </row>
    <row r="62668" spans="4:4" s="198" customFormat="1" ht="15.75" customHeight="1">
      <c r="D62668" s="199"/>
    </row>
    <row r="62670" spans="4:4" s="198" customFormat="1" ht="15.75" customHeight="1">
      <c r="D62670" s="199"/>
    </row>
    <row r="62672" spans="4:4" s="198" customFormat="1" ht="15.75" customHeight="1">
      <c r="D62672" s="199"/>
    </row>
    <row r="62674" spans="4:4" s="198" customFormat="1" ht="15.75" customHeight="1">
      <c r="D62674" s="199"/>
    </row>
    <row r="62676" spans="4:4" s="198" customFormat="1" ht="15.75" customHeight="1">
      <c r="D62676" s="199"/>
    </row>
    <row r="62678" spans="4:4" s="198" customFormat="1" ht="15.75" customHeight="1">
      <c r="D62678" s="199"/>
    </row>
    <row r="62680" spans="4:4" s="198" customFormat="1" ht="15.75" customHeight="1">
      <c r="D62680" s="199"/>
    </row>
    <row r="62682" spans="4:4" s="198" customFormat="1" ht="15.75" customHeight="1">
      <c r="D62682" s="199"/>
    </row>
    <row r="62684" spans="4:4" s="198" customFormat="1" ht="15.75" customHeight="1">
      <c r="D62684" s="199"/>
    </row>
    <row r="62686" spans="4:4" s="198" customFormat="1" ht="15.75" customHeight="1">
      <c r="D62686" s="199"/>
    </row>
    <row r="62688" spans="4:4" s="198" customFormat="1" ht="15.75" customHeight="1">
      <c r="D62688" s="199"/>
    </row>
    <row r="62690" spans="4:4" s="198" customFormat="1" ht="15.75" customHeight="1">
      <c r="D62690" s="199"/>
    </row>
    <row r="62692" spans="4:4" s="198" customFormat="1" ht="15.75" customHeight="1">
      <c r="D62692" s="199"/>
    </row>
    <row r="62694" spans="4:4" s="198" customFormat="1" ht="15.75" customHeight="1">
      <c r="D62694" s="199"/>
    </row>
    <row r="62696" spans="4:4" s="198" customFormat="1" ht="15.75" customHeight="1">
      <c r="D62696" s="199"/>
    </row>
    <row r="62698" spans="4:4" s="198" customFormat="1" ht="15.75" customHeight="1">
      <c r="D62698" s="199"/>
    </row>
    <row r="62700" spans="4:4" s="198" customFormat="1" ht="15.75" customHeight="1">
      <c r="D62700" s="199"/>
    </row>
    <row r="62702" spans="4:4" s="198" customFormat="1" ht="15.75" customHeight="1">
      <c r="D62702" s="199"/>
    </row>
    <row r="62704" spans="4:4" s="198" customFormat="1" ht="15.75" customHeight="1">
      <c r="D62704" s="199"/>
    </row>
    <row r="62706" spans="4:4" s="198" customFormat="1" ht="15.75" customHeight="1">
      <c r="D62706" s="199"/>
    </row>
    <row r="62708" spans="4:4" s="198" customFormat="1" ht="15.75" customHeight="1">
      <c r="D62708" s="199"/>
    </row>
    <row r="62710" spans="4:4" s="198" customFormat="1" ht="15.75" customHeight="1">
      <c r="D62710" s="199"/>
    </row>
    <row r="62712" spans="4:4" s="198" customFormat="1" ht="15.75" customHeight="1">
      <c r="D62712" s="199"/>
    </row>
    <row r="62714" spans="4:4" s="198" customFormat="1" ht="15.75" customHeight="1">
      <c r="D62714" s="199"/>
    </row>
    <row r="62716" spans="4:4" s="198" customFormat="1" ht="15.75" customHeight="1">
      <c r="D62716" s="199"/>
    </row>
    <row r="62718" spans="4:4" s="198" customFormat="1" ht="15.75" customHeight="1">
      <c r="D62718" s="199"/>
    </row>
    <row r="62720" spans="4:4" s="198" customFormat="1" ht="15.75" customHeight="1">
      <c r="D62720" s="199"/>
    </row>
    <row r="62722" spans="4:4" s="198" customFormat="1" ht="15.75" customHeight="1">
      <c r="D62722" s="199"/>
    </row>
    <row r="62724" spans="4:4" s="198" customFormat="1" ht="15.75" customHeight="1">
      <c r="D62724" s="199"/>
    </row>
    <row r="62726" spans="4:4" s="198" customFormat="1" ht="15.75" customHeight="1">
      <c r="D62726" s="199"/>
    </row>
    <row r="62728" spans="4:4" s="198" customFormat="1" ht="15.75" customHeight="1">
      <c r="D62728" s="199"/>
    </row>
    <row r="62730" spans="4:4" s="198" customFormat="1" ht="15.75" customHeight="1">
      <c r="D62730" s="199"/>
    </row>
    <row r="62732" spans="4:4" s="198" customFormat="1" ht="15.75" customHeight="1">
      <c r="D62732" s="199"/>
    </row>
    <row r="62734" spans="4:4" s="198" customFormat="1" ht="15.75" customHeight="1">
      <c r="D62734" s="199"/>
    </row>
    <row r="62736" spans="4:4" s="198" customFormat="1" ht="15.75" customHeight="1">
      <c r="D62736" s="199"/>
    </row>
    <row r="62738" spans="4:4" s="198" customFormat="1" ht="15.75" customHeight="1">
      <c r="D62738" s="199"/>
    </row>
    <row r="62740" spans="4:4" s="198" customFormat="1" ht="15.75" customHeight="1">
      <c r="D62740" s="199"/>
    </row>
    <row r="62742" spans="4:4" s="198" customFormat="1" ht="15.75" customHeight="1">
      <c r="D62742" s="199"/>
    </row>
    <row r="62744" spans="4:4" s="198" customFormat="1" ht="15.75" customHeight="1">
      <c r="D62744" s="199"/>
    </row>
    <row r="62746" spans="4:4" s="198" customFormat="1" ht="15.75" customHeight="1">
      <c r="D62746" s="199"/>
    </row>
    <row r="62748" spans="4:4" s="198" customFormat="1" ht="15.75" customHeight="1">
      <c r="D62748" s="199"/>
    </row>
    <row r="62750" spans="4:4" s="198" customFormat="1" ht="15.75" customHeight="1">
      <c r="D62750" s="199"/>
    </row>
    <row r="62752" spans="4:4" s="198" customFormat="1" ht="15.75" customHeight="1">
      <c r="D62752" s="199"/>
    </row>
    <row r="62754" spans="4:4" s="198" customFormat="1" ht="15.75" customHeight="1">
      <c r="D62754" s="199"/>
    </row>
    <row r="62756" spans="4:4" s="198" customFormat="1" ht="15.75" customHeight="1">
      <c r="D62756" s="199"/>
    </row>
    <row r="62758" spans="4:4" s="198" customFormat="1" ht="15.75" customHeight="1">
      <c r="D62758" s="199"/>
    </row>
    <row r="62760" spans="4:4" s="198" customFormat="1" ht="15.75" customHeight="1">
      <c r="D62760" s="199"/>
    </row>
    <row r="62762" spans="4:4" s="198" customFormat="1" ht="15.75" customHeight="1">
      <c r="D62762" s="199"/>
    </row>
    <row r="62764" spans="4:4" s="198" customFormat="1" ht="15.75" customHeight="1">
      <c r="D62764" s="199"/>
    </row>
    <row r="62766" spans="4:4" s="198" customFormat="1" ht="15.75" customHeight="1">
      <c r="D62766" s="199"/>
    </row>
    <row r="62768" spans="4:4" s="198" customFormat="1" ht="15.75" customHeight="1">
      <c r="D62768" s="199"/>
    </row>
    <row r="62770" spans="4:4" s="198" customFormat="1" ht="15.75" customHeight="1">
      <c r="D62770" s="199"/>
    </row>
    <row r="62772" spans="4:4" s="198" customFormat="1" ht="15.75" customHeight="1">
      <c r="D62772" s="199"/>
    </row>
    <row r="62774" spans="4:4" s="198" customFormat="1" ht="15.75" customHeight="1">
      <c r="D62774" s="199"/>
    </row>
    <row r="62776" spans="4:4" s="198" customFormat="1" ht="15.75" customHeight="1">
      <c r="D62776" s="199"/>
    </row>
    <row r="62778" spans="4:4" s="198" customFormat="1" ht="15.75" customHeight="1">
      <c r="D62778" s="199"/>
    </row>
    <row r="62780" spans="4:4" s="198" customFormat="1" ht="15.75" customHeight="1">
      <c r="D62780" s="199"/>
    </row>
    <row r="62782" spans="4:4" s="198" customFormat="1" ht="15.75" customHeight="1">
      <c r="D62782" s="199"/>
    </row>
    <row r="62784" spans="4:4" s="198" customFormat="1" ht="15.75" customHeight="1">
      <c r="D62784" s="199"/>
    </row>
    <row r="62786" spans="4:4" s="198" customFormat="1" ht="15.75" customHeight="1">
      <c r="D62786" s="199"/>
    </row>
    <row r="62788" spans="4:4" s="198" customFormat="1" ht="15.75" customHeight="1">
      <c r="D62788" s="199"/>
    </row>
    <row r="62790" spans="4:4" s="198" customFormat="1" ht="15.75" customHeight="1">
      <c r="D62790" s="199"/>
    </row>
    <row r="62792" spans="4:4" s="198" customFormat="1" ht="15.75" customHeight="1">
      <c r="D62792" s="199"/>
    </row>
    <row r="62794" spans="4:4" s="198" customFormat="1" ht="15.75" customHeight="1">
      <c r="D62794" s="199"/>
    </row>
    <row r="62796" spans="4:4" s="198" customFormat="1" ht="15.75" customHeight="1">
      <c r="D62796" s="199"/>
    </row>
    <row r="62798" spans="4:4" s="198" customFormat="1" ht="15.75" customHeight="1">
      <c r="D62798" s="199"/>
    </row>
    <row r="62800" spans="4:4" s="198" customFormat="1" ht="15.75" customHeight="1">
      <c r="D62800" s="199"/>
    </row>
    <row r="62802" spans="4:4" s="198" customFormat="1" ht="15.75" customHeight="1">
      <c r="D62802" s="199"/>
    </row>
    <row r="62804" spans="4:4" s="198" customFormat="1" ht="15.75" customHeight="1">
      <c r="D62804" s="199"/>
    </row>
    <row r="62806" spans="4:4" s="198" customFormat="1" ht="15.75" customHeight="1">
      <c r="D62806" s="199"/>
    </row>
    <row r="62808" spans="4:4" s="198" customFormat="1" ht="15.75" customHeight="1">
      <c r="D62808" s="199"/>
    </row>
    <row r="62810" spans="4:4" s="198" customFormat="1" ht="15.75" customHeight="1">
      <c r="D62810" s="199"/>
    </row>
    <row r="62812" spans="4:4" s="198" customFormat="1" ht="15.75" customHeight="1">
      <c r="D62812" s="199"/>
    </row>
    <row r="62814" spans="4:4" s="198" customFormat="1" ht="15.75" customHeight="1">
      <c r="D62814" s="199"/>
    </row>
    <row r="62816" spans="4:4" s="198" customFormat="1" ht="15.75" customHeight="1">
      <c r="D62816" s="199"/>
    </row>
    <row r="62818" spans="4:4" s="198" customFormat="1" ht="15.75" customHeight="1">
      <c r="D62818" s="199"/>
    </row>
    <row r="62820" spans="4:4" s="198" customFormat="1" ht="15.75" customHeight="1">
      <c r="D62820" s="199"/>
    </row>
    <row r="62822" spans="4:4" s="198" customFormat="1" ht="15.75" customHeight="1">
      <c r="D62822" s="199"/>
    </row>
    <row r="62824" spans="4:4" s="198" customFormat="1" ht="15.75" customHeight="1">
      <c r="D62824" s="199"/>
    </row>
    <row r="62826" spans="4:4" s="198" customFormat="1" ht="15.75" customHeight="1">
      <c r="D62826" s="199"/>
    </row>
    <row r="62828" spans="4:4" s="198" customFormat="1" ht="15.75" customHeight="1">
      <c r="D62828" s="199"/>
    </row>
    <row r="62830" spans="4:4" s="198" customFormat="1" ht="15.75" customHeight="1">
      <c r="D62830" s="199"/>
    </row>
    <row r="62832" spans="4:4" s="198" customFormat="1" ht="15.75" customHeight="1">
      <c r="D62832" s="199"/>
    </row>
    <row r="62834" spans="4:4" s="198" customFormat="1" ht="15.75" customHeight="1">
      <c r="D62834" s="199"/>
    </row>
    <row r="62836" spans="4:4" s="198" customFormat="1" ht="15.75" customHeight="1">
      <c r="D62836" s="199"/>
    </row>
    <row r="62838" spans="4:4" s="198" customFormat="1" ht="15.75" customHeight="1">
      <c r="D62838" s="199"/>
    </row>
    <row r="62840" spans="4:4" s="198" customFormat="1" ht="15.75" customHeight="1">
      <c r="D62840" s="199"/>
    </row>
    <row r="62842" spans="4:4" s="198" customFormat="1" ht="15.75" customHeight="1">
      <c r="D62842" s="199"/>
    </row>
    <row r="62844" spans="4:4" s="198" customFormat="1" ht="15.75" customHeight="1">
      <c r="D62844" s="199"/>
    </row>
    <row r="62846" spans="4:4" s="198" customFormat="1" ht="15.75" customHeight="1">
      <c r="D62846" s="199"/>
    </row>
    <row r="62848" spans="4:4" s="198" customFormat="1" ht="15.75" customHeight="1">
      <c r="D62848" s="199"/>
    </row>
    <row r="62850" spans="4:4" s="198" customFormat="1" ht="15.75" customHeight="1">
      <c r="D62850" s="199"/>
    </row>
    <row r="62852" spans="4:4" s="198" customFormat="1" ht="15.75" customHeight="1">
      <c r="D62852" s="199"/>
    </row>
    <row r="62854" spans="4:4" s="198" customFormat="1" ht="15.75" customHeight="1">
      <c r="D62854" s="199"/>
    </row>
    <row r="62856" spans="4:4" s="198" customFormat="1" ht="15.75" customHeight="1">
      <c r="D62856" s="199"/>
    </row>
    <row r="62858" spans="4:4" s="198" customFormat="1" ht="15.75" customHeight="1">
      <c r="D62858" s="199"/>
    </row>
    <row r="62860" spans="4:4" s="198" customFormat="1" ht="15.75" customHeight="1">
      <c r="D62860" s="199"/>
    </row>
    <row r="62862" spans="4:4" s="198" customFormat="1" ht="15.75" customHeight="1">
      <c r="D62862" s="199"/>
    </row>
    <row r="62864" spans="4:4" s="198" customFormat="1" ht="15.75" customHeight="1">
      <c r="D62864" s="199"/>
    </row>
    <row r="62866" spans="4:4" s="198" customFormat="1" ht="15.75" customHeight="1">
      <c r="D62866" s="199"/>
    </row>
    <row r="62868" spans="4:4" s="198" customFormat="1" ht="15.75" customHeight="1">
      <c r="D62868" s="199"/>
    </row>
    <row r="62870" spans="4:4" s="198" customFormat="1" ht="15.75" customHeight="1">
      <c r="D62870" s="199"/>
    </row>
    <row r="62872" spans="4:4" s="198" customFormat="1" ht="15.75" customHeight="1">
      <c r="D62872" s="199"/>
    </row>
    <row r="62874" spans="4:4" s="198" customFormat="1" ht="15.75" customHeight="1">
      <c r="D62874" s="199"/>
    </row>
    <row r="62876" spans="4:4" s="198" customFormat="1" ht="15.75" customHeight="1">
      <c r="D62876" s="199"/>
    </row>
    <row r="62878" spans="4:4" s="198" customFormat="1" ht="15.75" customHeight="1">
      <c r="D62878" s="199"/>
    </row>
    <row r="62880" spans="4:4" s="198" customFormat="1" ht="15.75" customHeight="1">
      <c r="D62880" s="199"/>
    </row>
    <row r="62882" spans="4:4" s="198" customFormat="1" ht="15.75" customHeight="1">
      <c r="D62882" s="199"/>
    </row>
    <row r="62884" spans="4:4" s="198" customFormat="1" ht="15.75" customHeight="1">
      <c r="D62884" s="199"/>
    </row>
    <row r="62886" spans="4:4" s="198" customFormat="1" ht="15.75" customHeight="1">
      <c r="D62886" s="199"/>
    </row>
    <row r="62888" spans="4:4" s="198" customFormat="1" ht="15.75" customHeight="1">
      <c r="D62888" s="199"/>
    </row>
    <row r="62890" spans="4:4" s="198" customFormat="1" ht="15.75" customHeight="1">
      <c r="D62890" s="199"/>
    </row>
    <row r="62892" spans="4:4" s="198" customFormat="1" ht="15.75" customHeight="1">
      <c r="D62892" s="199"/>
    </row>
    <row r="62894" spans="4:4" s="198" customFormat="1" ht="15.75" customHeight="1">
      <c r="D62894" s="199"/>
    </row>
    <row r="62896" spans="4:4" s="198" customFormat="1" ht="15.75" customHeight="1">
      <c r="D62896" s="199"/>
    </row>
    <row r="62898" spans="4:4" s="198" customFormat="1" ht="15.75" customHeight="1">
      <c r="D62898" s="199"/>
    </row>
    <row r="62900" spans="4:4" s="198" customFormat="1" ht="15.75" customHeight="1">
      <c r="D62900" s="199"/>
    </row>
    <row r="62902" spans="4:4" s="198" customFormat="1" ht="15.75" customHeight="1">
      <c r="D62902" s="199"/>
    </row>
    <row r="62904" spans="4:4" s="198" customFormat="1" ht="15.75" customHeight="1">
      <c r="D62904" s="199"/>
    </row>
    <row r="62906" spans="4:4" s="198" customFormat="1" ht="15.75" customHeight="1">
      <c r="D62906" s="199"/>
    </row>
    <row r="62908" spans="4:4" s="198" customFormat="1" ht="15.75" customHeight="1">
      <c r="D62908" s="199"/>
    </row>
    <row r="62910" spans="4:4" s="198" customFormat="1" ht="15.75" customHeight="1">
      <c r="D62910" s="199"/>
    </row>
    <row r="62912" spans="4:4" s="198" customFormat="1" ht="15.75" customHeight="1">
      <c r="D62912" s="199"/>
    </row>
    <row r="62914" spans="4:4" s="198" customFormat="1" ht="15.75" customHeight="1">
      <c r="D62914" s="199"/>
    </row>
    <row r="62916" spans="4:4" s="198" customFormat="1" ht="15.75" customHeight="1">
      <c r="D62916" s="199"/>
    </row>
    <row r="62918" spans="4:4" s="198" customFormat="1" ht="15.75" customHeight="1">
      <c r="D62918" s="199"/>
    </row>
    <row r="62920" spans="4:4" s="198" customFormat="1" ht="15.75" customHeight="1">
      <c r="D62920" s="199"/>
    </row>
    <row r="62922" spans="4:4" s="198" customFormat="1" ht="15.75" customHeight="1">
      <c r="D62922" s="199"/>
    </row>
    <row r="62924" spans="4:4" s="198" customFormat="1" ht="15.75" customHeight="1">
      <c r="D62924" s="199"/>
    </row>
    <row r="62926" spans="4:4" s="198" customFormat="1" ht="15.75" customHeight="1">
      <c r="D62926" s="199"/>
    </row>
    <row r="62928" spans="4:4" s="198" customFormat="1" ht="15.75" customHeight="1">
      <c r="D62928" s="199"/>
    </row>
    <row r="62930" spans="4:4" s="198" customFormat="1" ht="15.75" customHeight="1">
      <c r="D62930" s="199"/>
    </row>
    <row r="62932" spans="4:4" s="198" customFormat="1" ht="15.75" customHeight="1">
      <c r="D62932" s="199"/>
    </row>
    <row r="62934" spans="4:4" s="198" customFormat="1" ht="15.75" customHeight="1">
      <c r="D62934" s="199"/>
    </row>
    <row r="62936" spans="4:4" s="198" customFormat="1" ht="15.75" customHeight="1">
      <c r="D62936" s="199"/>
    </row>
    <row r="62938" spans="4:4" s="198" customFormat="1" ht="15.75" customHeight="1">
      <c r="D62938" s="199"/>
    </row>
    <row r="62940" spans="4:4" s="198" customFormat="1" ht="15.75" customHeight="1">
      <c r="D62940" s="199"/>
    </row>
    <row r="62942" spans="4:4" s="198" customFormat="1" ht="15.75" customHeight="1">
      <c r="D62942" s="199"/>
    </row>
    <row r="62944" spans="4:4" s="198" customFormat="1" ht="15.75" customHeight="1">
      <c r="D62944" s="199"/>
    </row>
    <row r="62946" spans="4:4" s="198" customFormat="1" ht="15.75" customHeight="1">
      <c r="D62946" s="199"/>
    </row>
    <row r="62948" spans="4:4" s="198" customFormat="1" ht="15.75" customHeight="1">
      <c r="D62948" s="199"/>
    </row>
    <row r="62950" spans="4:4" s="198" customFormat="1" ht="15.75" customHeight="1">
      <c r="D62950" s="199"/>
    </row>
    <row r="62952" spans="4:4" s="198" customFormat="1" ht="15.75" customHeight="1">
      <c r="D62952" s="199"/>
    </row>
    <row r="62954" spans="4:4" s="198" customFormat="1" ht="15.75" customHeight="1">
      <c r="D62954" s="199"/>
    </row>
    <row r="62956" spans="4:4" s="198" customFormat="1" ht="15.75" customHeight="1">
      <c r="D62956" s="199"/>
    </row>
    <row r="62958" spans="4:4" s="198" customFormat="1" ht="15.75" customHeight="1">
      <c r="D62958" s="199"/>
    </row>
    <row r="62960" spans="4:4" s="198" customFormat="1" ht="15.75" customHeight="1">
      <c r="D62960" s="199"/>
    </row>
    <row r="62962" spans="4:4" s="198" customFormat="1" ht="15.75" customHeight="1">
      <c r="D62962" s="199"/>
    </row>
    <row r="62964" spans="4:4" s="198" customFormat="1" ht="15.75" customHeight="1">
      <c r="D62964" s="199"/>
    </row>
    <row r="62966" spans="4:4" s="198" customFormat="1" ht="15.75" customHeight="1">
      <c r="D62966" s="199"/>
    </row>
    <row r="62968" spans="4:4" s="198" customFormat="1" ht="15.75" customHeight="1">
      <c r="D62968" s="199"/>
    </row>
    <row r="62970" spans="4:4" s="198" customFormat="1" ht="15.75" customHeight="1">
      <c r="D62970" s="199"/>
    </row>
    <row r="62972" spans="4:4" s="198" customFormat="1" ht="15.75" customHeight="1">
      <c r="D62972" s="199"/>
    </row>
    <row r="62974" spans="4:4" s="198" customFormat="1" ht="15.75" customHeight="1">
      <c r="D62974" s="199"/>
    </row>
    <row r="62976" spans="4:4" s="198" customFormat="1" ht="15.75" customHeight="1">
      <c r="D62976" s="199"/>
    </row>
    <row r="62978" spans="4:4" s="198" customFormat="1" ht="15.75" customHeight="1">
      <c r="D62978" s="199"/>
    </row>
    <row r="62980" spans="4:4" s="198" customFormat="1" ht="15.75" customHeight="1">
      <c r="D62980" s="199"/>
    </row>
    <row r="62982" spans="4:4" s="198" customFormat="1" ht="15.75" customHeight="1">
      <c r="D62982" s="199"/>
    </row>
    <row r="62984" spans="4:4" s="198" customFormat="1" ht="15.75" customHeight="1">
      <c r="D62984" s="199"/>
    </row>
    <row r="62986" spans="4:4" s="198" customFormat="1" ht="15.75" customHeight="1">
      <c r="D62986" s="199"/>
    </row>
    <row r="62988" spans="4:4" s="198" customFormat="1" ht="15.75" customHeight="1">
      <c r="D62988" s="199"/>
    </row>
    <row r="62990" spans="4:4" s="198" customFormat="1" ht="15.75" customHeight="1">
      <c r="D62990" s="199"/>
    </row>
    <row r="62992" spans="4:4" s="198" customFormat="1" ht="15.75" customHeight="1">
      <c r="D62992" s="199"/>
    </row>
    <row r="62994" spans="4:4" s="198" customFormat="1" ht="15.75" customHeight="1">
      <c r="D62994" s="199"/>
    </row>
    <row r="62996" spans="4:4" s="198" customFormat="1" ht="15.75" customHeight="1">
      <c r="D62996" s="199"/>
    </row>
    <row r="62998" spans="4:4" s="198" customFormat="1" ht="15.75" customHeight="1">
      <c r="D62998" s="199"/>
    </row>
    <row r="63000" spans="4:4" s="198" customFormat="1" ht="15.75" customHeight="1">
      <c r="D63000" s="199"/>
    </row>
    <row r="63002" spans="4:4" s="198" customFormat="1" ht="15.75" customHeight="1">
      <c r="D63002" s="199"/>
    </row>
    <row r="63004" spans="4:4" s="198" customFormat="1" ht="15.75" customHeight="1">
      <c r="D63004" s="199"/>
    </row>
    <row r="63006" spans="4:4" s="198" customFormat="1" ht="15.75" customHeight="1">
      <c r="D63006" s="199"/>
    </row>
    <row r="63008" spans="4:4" s="198" customFormat="1" ht="15.75" customHeight="1">
      <c r="D63008" s="199"/>
    </row>
    <row r="63010" spans="4:4" s="198" customFormat="1" ht="15.75" customHeight="1">
      <c r="D63010" s="199"/>
    </row>
    <row r="63012" spans="4:4" s="198" customFormat="1" ht="15.75" customHeight="1">
      <c r="D63012" s="199"/>
    </row>
    <row r="63014" spans="4:4" s="198" customFormat="1" ht="15.75" customHeight="1">
      <c r="D63014" s="199"/>
    </row>
    <row r="63016" spans="4:4" s="198" customFormat="1" ht="15.75" customHeight="1">
      <c r="D63016" s="199"/>
    </row>
    <row r="63018" spans="4:4" s="198" customFormat="1" ht="15.75" customHeight="1">
      <c r="D63018" s="199"/>
    </row>
    <row r="63020" spans="4:4" s="198" customFormat="1" ht="15.75" customHeight="1">
      <c r="D63020" s="199"/>
    </row>
    <row r="63022" spans="4:4" s="198" customFormat="1" ht="15.75" customHeight="1">
      <c r="D63022" s="199"/>
    </row>
    <row r="63024" spans="4:4" s="198" customFormat="1" ht="15.75" customHeight="1">
      <c r="D63024" s="199"/>
    </row>
    <row r="63026" spans="4:4" s="198" customFormat="1" ht="15.75" customHeight="1">
      <c r="D63026" s="199"/>
    </row>
    <row r="63028" spans="4:4" s="198" customFormat="1" ht="15.75" customHeight="1">
      <c r="D63028" s="199"/>
    </row>
    <row r="63030" spans="4:4" s="198" customFormat="1" ht="15.75" customHeight="1">
      <c r="D63030" s="199"/>
    </row>
    <row r="63032" spans="4:4" s="198" customFormat="1" ht="15.75" customHeight="1">
      <c r="D63032" s="199"/>
    </row>
    <row r="63034" spans="4:4" s="198" customFormat="1" ht="15.75" customHeight="1">
      <c r="D63034" s="199"/>
    </row>
    <row r="63036" spans="4:4" s="198" customFormat="1" ht="15.75" customHeight="1">
      <c r="D63036" s="199"/>
    </row>
    <row r="63038" spans="4:4" s="198" customFormat="1" ht="15.75" customHeight="1">
      <c r="D63038" s="199"/>
    </row>
    <row r="63040" spans="4:4" s="198" customFormat="1" ht="15.75" customHeight="1">
      <c r="D63040" s="199"/>
    </row>
    <row r="63042" spans="4:4" s="198" customFormat="1" ht="15.75" customHeight="1">
      <c r="D63042" s="199"/>
    </row>
    <row r="63044" spans="4:4" s="198" customFormat="1" ht="15.75" customHeight="1">
      <c r="D63044" s="199"/>
    </row>
    <row r="63046" spans="4:4" s="198" customFormat="1" ht="15.75" customHeight="1">
      <c r="D63046" s="199"/>
    </row>
    <row r="63048" spans="4:4" s="198" customFormat="1" ht="15.75" customHeight="1">
      <c r="D63048" s="199"/>
    </row>
    <row r="63050" spans="4:4" s="198" customFormat="1" ht="15.75" customHeight="1">
      <c r="D63050" s="199"/>
    </row>
    <row r="63052" spans="4:4" s="198" customFormat="1" ht="15.75" customHeight="1">
      <c r="D63052" s="199"/>
    </row>
    <row r="63054" spans="4:4" s="198" customFormat="1" ht="15.75" customHeight="1">
      <c r="D63054" s="199"/>
    </row>
    <row r="63056" spans="4:4" s="198" customFormat="1" ht="15.75" customHeight="1">
      <c r="D63056" s="199"/>
    </row>
    <row r="63058" spans="4:4" s="198" customFormat="1" ht="15.75" customHeight="1">
      <c r="D63058" s="199"/>
    </row>
    <row r="63060" spans="4:4" s="198" customFormat="1" ht="15.75" customHeight="1">
      <c r="D63060" s="199"/>
    </row>
    <row r="63062" spans="4:4" s="198" customFormat="1" ht="15.75" customHeight="1">
      <c r="D63062" s="199"/>
    </row>
    <row r="63064" spans="4:4" s="198" customFormat="1" ht="15.75" customHeight="1">
      <c r="D63064" s="199"/>
    </row>
    <row r="63066" spans="4:4" s="198" customFormat="1" ht="15.75" customHeight="1">
      <c r="D63066" s="199"/>
    </row>
    <row r="63068" spans="4:4" s="198" customFormat="1" ht="15.75" customHeight="1">
      <c r="D63068" s="199"/>
    </row>
    <row r="63070" spans="4:4" s="198" customFormat="1" ht="15.75" customHeight="1">
      <c r="D63070" s="199"/>
    </row>
    <row r="63072" spans="4:4" s="198" customFormat="1" ht="15.75" customHeight="1">
      <c r="D63072" s="199"/>
    </row>
    <row r="63074" spans="4:4" s="198" customFormat="1" ht="15.75" customHeight="1">
      <c r="D63074" s="199"/>
    </row>
    <row r="63076" spans="4:4" s="198" customFormat="1" ht="15.75" customHeight="1">
      <c r="D63076" s="199"/>
    </row>
    <row r="63078" spans="4:4" s="198" customFormat="1" ht="15.75" customHeight="1">
      <c r="D63078" s="199"/>
    </row>
    <row r="63080" spans="4:4" s="198" customFormat="1" ht="15.75" customHeight="1">
      <c r="D63080" s="199"/>
    </row>
    <row r="63082" spans="4:4" s="198" customFormat="1" ht="15.75" customHeight="1">
      <c r="D63082" s="199"/>
    </row>
    <row r="63084" spans="4:4" s="198" customFormat="1" ht="15.75" customHeight="1">
      <c r="D63084" s="199"/>
    </row>
    <row r="63086" spans="4:4" s="198" customFormat="1" ht="15.75" customHeight="1">
      <c r="D63086" s="199"/>
    </row>
    <row r="63088" spans="4:4" s="198" customFormat="1" ht="15.75" customHeight="1">
      <c r="D63088" s="199"/>
    </row>
    <row r="63090" spans="4:4" s="198" customFormat="1" ht="15.75" customHeight="1">
      <c r="D63090" s="199"/>
    </row>
    <row r="63092" spans="4:4" s="198" customFormat="1" ht="15.75" customHeight="1">
      <c r="D63092" s="199"/>
    </row>
    <row r="63094" spans="4:4" s="198" customFormat="1" ht="15.75" customHeight="1">
      <c r="D63094" s="199"/>
    </row>
    <row r="63096" spans="4:4" s="198" customFormat="1" ht="15.75" customHeight="1">
      <c r="D63096" s="199"/>
    </row>
    <row r="63098" spans="4:4" s="198" customFormat="1" ht="15.75" customHeight="1">
      <c r="D63098" s="199"/>
    </row>
    <row r="63100" spans="4:4" s="198" customFormat="1" ht="15.75" customHeight="1">
      <c r="D63100" s="199"/>
    </row>
    <row r="63102" spans="4:4" s="198" customFormat="1" ht="15.75" customHeight="1">
      <c r="D63102" s="199"/>
    </row>
    <row r="63104" spans="4:4" s="198" customFormat="1" ht="15.75" customHeight="1">
      <c r="D63104" s="199"/>
    </row>
    <row r="63106" spans="4:4" s="198" customFormat="1" ht="15.75" customHeight="1">
      <c r="D63106" s="199"/>
    </row>
    <row r="63108" spans="4:4" s="198" customFormat="1" ht="15.75" customHeight="1">
      <c r="D63108" s="199"/>
    </row>
    <row r="63110" spans="4:4" s="198" customFormat="1" ht="15.75" customHeight="1">
      <c r="D63110" s="199"/>
    </row>
    <row r="63112" spans="4:4" s="198" customFormat="1" ht="15.75" customHeight="1">
      <c r="D63112" s="199"/>
    </row>
    <row r="63114" spans="4:4" s="198" customFormat="1" ht="15.75" customHeight="1">
      <c r="D63114" s="199"/>
    </row>
    <row r="63116" spans="4:4" s="198" customFormat="1" ht="15.75" customHeight="1">
      <c r="D63116" s="199"/>
    </row>
    <row r="63118" spans="4:4" s="198" customFormat="1" ht="15.75" customHeight="1">
      <c r="D63118" s="199"/>
    </row>
    <row r="63120" spans="4:4" s="198" customFormat="1" ht="15.75" customHeight="1">
      <c r="D63120" s="199"/>
    </row>
    <row r="63122" spans="4:4" s="198" customFormat="1" ht="15.75" customHeight="1">
      <c r="D63122" s="199"/>
    </row>
    <row r="63124" spans="4:4" s="198" customFormat="1" ht="15.75" customHeight="1">
      <c r="D63124" s="199"/>
    </row>
    <row r="63126" spans="4:4" s="198" customFormat="1" ht="15.75" customHeight="1">
      <c r="D63126" s="199"/>
    </row>
    <row r="63128" spans="4:4" s="198" customFormat="1" ht="15.75" customHeight="1">
      <c r="D63128" s="199"/>
    </row>
    <row r="63130" spans="4:4" s="198" customFormat="1" ht="15.75" customHeight="1">
      <c r="D63130" s="199"/>
    </row>
    <row r="63132" spans="4:4" s="198" customFormat="1" ht="15.75" customHeight="1">
      <c r="D63132" s="199"/>
    </row>
    <row r="63134" spans="4:4" s="198" customFormat="1" ht="15.75" customHeight="1">
      <c r="D63134" s="199"/>
    </row>
    <row r="63136" spans="4:4" s="198" customFormat="1" ht="15.75" customHeight="1">
      <c r="D63136" s="199"/>
    </row>
    <row r="63138" spans="4:4" s="198" customFormat="1" ht="15.75" customHeight="1">
      <c r="D63138" s="199"/>
    </row>
    <row r="63140" spans="4:4" s="198" customFormat="1" ht="15.75" customHeight="1">
      <c r="D63140" s="199"/>
    </row>
    <row r="63142" spans="4:4" s="198" customFormat="1" ht="15.75" customHeight="1">
      <c r="D63142" s="199"/>
    </row>
    <row r="63144" spans="4:4" s="198" customFormat="1" ht="15.75" customHeight="1">
      <c r="D63144" s="199"/>
    </row>
    <row r="63146" spans="4:4" s="198" customFormat="1" ht="15.75" customHeight="1">
      <c r="D63146" s="199"/>
    </row>
    <row r="63148" spans="4:4" s="198" customFormat="1" ht="15.75" customHeight="1">
      <c r="D63148" s="199"/>
    </row>
    <row r="63150" spans="4:4" s="198" customFormat="1" ht="15.75" customHeight="1">
      <c r="D63150" s="199"/>
    </row>
    <row r="63152" spans="4:4" s="198" customFormat="1" ht="15.75" customHeight="1">
      <c r="D63152" s="199"/>
    </row>
    <row r="63154" spans="4:4" s="198" customFormat="1" ht="15.75" customHeight="1">
      <c r="D63154" s="199"/>
    </row>
    <row r="63156" spans="4:4" s="198" customFormat="1" ht="15.75" customHeight="1">
      <c r="D63156" s="199"/>
    </row>
    <row r="63158" spans="4:4" s="198" customFormat="1" ht="15.75" customHeight="1">
      <c r="D63158" s="199"/>
    </row>
    <row r="63160" spans="4:4" s="198" customFormat="1" ht="15.75" customHeight="1">
      <c r="D63160" s="199"/>
    </row>
    <row r="63162" spans="4:4" s="198" customFormat="1" ht="15.75" customHeight="1">
      <c r="D63162" s="199"/>
    </row>
    <row r="63164" spans="4:4" s="198" customFormat="1" ht="15.75" customHeight="1">
      <c r="D63164" s="199"/>
    </row>
    <row r="63166" spans="4:4" s="198" customFormat="1" ht="15.75" customHeight="1">
      <c r="D63166" s="199"/>
    </row>
    <row r="63168" spans="4:4" s="198" customFormat="1" ht="15.75" customHeight="1">
      <c r="D63168" s="199"/>
    </row>
    <row r="63170" spans="4:4" s="198" customFormat="1" ht="15.75" customHeight="1">
      <c r="D63170" s="199"/>
    </row>
    <row r="63172" spans="4:4" s="198" customFormat="1" ht="15.75" customHeight="1">
      <c r="D63172" s="199"/>
    </row>
    <row r="63174" spans="4:4" s="198" customFormat="1" ht="15.75" customHeight="1">
      <c r="D63174" s="199"/>
    </row>
    <row r="63176" spans="4:4" s="198" customFormat="1" ht="15.75" customHeight="1">
      <c r="D63176" s="199"/>
    </row>
    <row r="63178" spans="4:4" s="198" customFormat="1" ht="15.75" customHeight="1">
      <c r="D63178" s="199"/>
    </row>
    <row r="63180" spans="4:4" s="198" customFormat="1" ht="15.75" customHeight="1">
      <c r="D63180" s="199"/>
    </row>
    <row r="63182" spans="4:4" s="198" customFormat="1" ht="15.75" customHeight="1">
      <c r="D63182" s="199"/>
    </row>
    <row r="63184" spans="4:4" s="198" customFormat="1" ht="15.75" customHeight="1">
      <c r="D63184" s="199"/>
    </row>
    <row r="63186" spans="4:4" s="198" customFormat="1" ht="15.75" customHeight="1">
      <c r="D63186" s="199"/>
    </row>
    <row r="63188" spans="4:4" s="198" customFormat="1" ht="15.75" customHeight="1">
      <c r="D63188" s="199"/>
    </row>
    <row r="63190" spans="4:4" s="198" customFormat="1" ht="15.75" customHeight="1">
      <c r="D63190" s="199"/>
    </row>
    <row r="63192" spans="4:4" s="198" customFormat="1" ht="15.75" customHeight="1">
      <c r="D63192" s="199"/>
    </row>
    <row r="63194" spans="4:4" s="198" customFormat="1" ht="15.75" customHeight="1">
      <c r="D63194" s="199"/>
    </row>
    <row r="63196" spans="4:4" s="198" customFormat="1" ht="15.75" customHeight="1">
      <c r="D63196" s="199"/>
    </row>
    <row r="63198" spans="4:4" s="198" customFormat="1" ht="15.75" customHeight="1">
      <c r="D63198" s="199"/>
    </row>
    <row r="63200" spans="4:4" s="198" customFormat="1" ht="15.75" customHeight="1">
      <c r="D63200" s="199"/>
    </row>
    <row r="63202" spans="4:4" s="198" customFormat="1" ht="15.75" customHeight="1">
      <c r="D63202" s="199"/>
    </row>
    <row r="63204" spans="4:4" s="198" customFormat="1" ht="15.75" customHeight="1">
      <c r="D63204" s="199"/>
    </row>
    <row r="63206" spans="4:4" s="198" customFormat="1" ht="15.75" customHeight="1">
      <c r="D63206" s="199"/>
    </row>
    <row r="63208" spans="4:4" s="198" customFormat="1" ht="15.75" customHeight="1">
      <c r="D63208" s="199"/>
    </row>
    <row r="63210" spans="4:4" s="198" customFormat="1" ht="15.75" customHeight="1">
      <c r="D63210" s="199"/>
    </row>
    <row r="63212" spans="4:4" s="198" customFormat="1" ht="15.75" customHeight="1">
      <c r="D63212" s="199"/>
    </row>
    <row r="63214" spans="4:4" s="198" customFormat="1" ht="15.75" customHeight="1">
      <c r="D63214" s="199"/>
    </row>
    <row r="63216" spans="4:4" s="198" customFormat="1" ht="15.75" customHeight="1">
      <c r="D63216" s="199"/>
    </row>
    <row r="63218" spans="4:4" s="198" customFormat="1" ht="15.75" customHeight="1">
      <c r="D63218" s="199"/>
    </row>
    <row r="63220" spans="4:4" s="198" customFormat="1" ht="15.75" customHeight="1">
      <c r="D63220" s="199"/>
    </row>
    <row r="63222" spans="4:4" s="198" customFormat="1" ht="15.75" customHeight="1">
      <c r="D63222" s="199"/>
    </row>
    <row r="63224" spans="4:4" s="198" customFormat="1" ht="15.75" customHeight="1">
      <c r="D63224" s="199"/>
    </row>
    <row r="63226" spans="4:4" s="198" customFormat="1" ht="15.75" customHeight="1">
      <c r="D63226" s="199"/>
    </row>
    <row r="63228" spans="4:4" s="198" customFormat="1" ht="15.75" customHeight="1">
      <c r="D63228" s="199"/>
    </row>
    <row r="63230" spans="4:4" s="198" customFormat="1" ht="15.75" customHeight="1">
      <c r="D63230" s="199"/>
    </row>
    <row r="63232" spans="4:4" s="198" customFormat="1" ht="15.75" customHeight="1">
      <c r="D63232" s="199"/>
    </row>
    <row r="63234" spans="4:4" s="198" customFormat="1" ht="15.75" customHeight="1">
      <c r="D63234" s="199"/>
    </row>
    <row r="63236" spans="4:4" s="198" customFormat="1" ht="15.75" customHeight="1">
      <c r="D63236" s="199"/>
    </row>
    <row r="63238" spans="4:4" s="198" customFormat="1" ht="15.75" customHeight="1">
      <c r="D63238" s="199"/>
    </row>
    <row r="63240" spans="4:4" s="198" customFormat="1" ht="15.75" customHeight="1">
      <c r="D63240" s="199"/>
    </row>
    <row r="63242" spans="4:4" s="198" customFormat="1" ht="15.75" customHeight="1">
      <c r="D63242" s="199"/>
    </row>
    <row r="63244" spans="4:4" s="198" customFormat="1" ht="15.75" customHeight="1">
      <c r="D63244" s="199"/>
    </row>
    <row r="63246" spans="4:4" s="198" customFormat="1" ht="15.75" customHeight="1">
      <c r="D63246" s="199"/>
    </row>
    <row r="63248" spans="4:4" s="198" customFormat="1" ht="15.75" customHeight="1">
      <c r="D63248" s="199"/>
    </row>
    <row r="63250" spans="4:4" s="198" customFormat="1" ht="15.75" customHeight="1">
      <c r="D63250" s="199"/>
    </row>
    <row r="63252" spans="4:4" s="198" customFormat="1" ht="15.75" customHeight="1">
      <c r="D63252" s="199"/>
    </row>
    <row r="63254" spans="4:4" s="198" customFormat="1" ht="15.75" customHeight="1">
      <c r="D63254" s="199"/>
    </row>
    <row r="63256" spans="4:4" s="198" customFormat="1" ht="15.75" customHeight="1">
      <c r="D63256" s="199"/>
    </row>
    <row r="63258" spans="4:4" s="198" customFormat="1" ht="15.75" customHeight="1">
      <c r="D63258" s="199"/>
    </row>
    <row r="63260" spans="4:4" s="198" customFormat="1" ht="15.75" customHeight="1">
      <c r="D63260" s="199"/>
    </row>
    <row r="63262" spans="4:4" s="198" customFormat="1" ht="15.75" customHeight="1">
      <c r="D63262" s="199"/>
    </row>
    <row r="63264" spans="4:4" s="198" customFormat="1" ht="15.75" customHeight="1">
      <c r="D63264" s="199"/>
    </row>
    <row r="63266" spans="4:4" s="198" customFormat="1" ht="15.75" customHeight="1">
      <c r="D63266" s="199"/>
    </row>
    <row r="63268" spans="4:4" s="198" customFormat="1" ht="15.75" customHeight="1">
      <c r="D63268" s="199"/>
    </row>
    <row r="63270" spans="4:4" s="198" customFormat="1" ht="15.75" customHeight="1">
      <c r="D63270" s="199"/>
    </row>
    <row r="63272" spans="4:4" s="198" customFormat="1" ht="15.75" customHeight="1">
      <c r="D63272" s="199"/>
    </row>
    <row r="63274" spans="4:4" s="198" customFormat="1" ht="15.75" customHeight="1">
      <c r="D63274" s="199"/>
    </row>
    <row r="63276" spans="4:4" s="198" customFormat="1" ht="15.75" customHeight="1">
      <c r="D63276" s="199"/>
    </row>
    <row r="63278" spans="4:4" s="198" customFormat="1" ht="15.75" customHeight="1">
      <c r="D63278" s="199"/>
    </row>
    <row r="63280" spans="4:4" s="198" customFormat="1" ht="15.75" customHeight="1">
      <c r="D63280" s="199"/>
    </row>
    <row r="63282" spans="4:4" s="198" customFormat="1" ht="15.75" customHeight="1">
      <c r="D63282" s="199"/>
    </row>
    <row r="63284" spans="4:4" s="198" customFormat="1" ht="15.75" customHeight="1">
      <c r="D63284" s="199"/>
    </row>
    <row r="63286" spans="4:4" s="198" customFormat="1" ht="15.75" customHeight="1">
      <c r="D63286" s="199"/>
    </row>
    <row r="63288" spans="4:4" s="198" customFormat="1" ht="15.75" customHeight="1">
      <c r="D63288" s="199"/>
    </row>
    <row r="63290" spans="4:4" s="198" customFormat="1" ht="15.75" customHeight="1">
      <c r="D63290" s="199"/>
    </row>
    <row r="63292" spans="4:4" s="198" customFormat="1" ht="15.75" customHeight="1">
      <c r="D63292" s="199"/>
    </row>
    <row r="63294" spans="4:4" s="198" customFormat="1" ht="15.75" customHeight="1">
      <c r="D63294" s="199"/>
    </row>
    <row r="63296" spans="4:4" s="198" customFormat="1" ht="15.75" customHeight="1">
      <c r="D63296" s="199"/>
    </row>
    <row r="63298" spans="4:4" s="198" customFormat="1" ht="15.75" customHeight="1">
      <c r="D63298" s="199"/>
    </row>
    <row r="63300" spans="4:4" s="198" customFormat="1" ht="15.75" customHeight="1">
      <c r="D63300" s="199"/>
    </row>
    <row r="63302" spans="4:4" s="198" customFormat="1" ht="15.75" customHeight="1">
      <c r="D63302" s="199"/>
    </row>
    <row r="63304" spans="4:4" s="198" customFormat="1" ht="15.75" customHeight="1">
      <c r="D63304" s="199"/>
    </row>
    <row r="63306" spans="4:4" s="198" customFormat="1" ht="15.75" customHeight="1">
      <c r="D63306" s="199"/>
    </row>
    <row r="63308" spans="4:4" s="198" customFormat="1" ht="15.75" customHeight="1">
      <c r="D63308" s="199"/>
    </row>
    <row r="63310" spans="4:4" s="198" customFormat="1" ht="15.75" customHeight="1">
      <c r="D63310" s="199"/>
    </row>
    <row r="63312" spans="4:4" s="198" customFormat="1" ht="15.75" customHeight="1">
      <c r="D63312" s="199"/>
    </row>
    <row r="63314" spans="4:4" s="198" customFormat="1" ht="15.75" customHeight="1">
      <c r="D63314" s="199"/>
    </row>
    <row r="63316" spans="4:4" s="198" customFormat="1" ht="15.75" customHeight="1">
      <c r="D63316" s="199"/>
    </row>
    <row r="63318" spans="4:4" s="198" customFormat="1" ht="15.75" customHeight="1">
      <c r="D63318" s="199"/>
    </row>
    <row r="63320" spans="4:4" s="198" customFormat="1" ht="15.75" customHeight="1">
      <c r="D63320" s="199"/>
    </row>
    <row r="63322" spans="4:4" s="198" customFormat="1" ht="15.75" customHeight="1">
      <c r="D63322" s="199"/>
    </row>
    <row r="63324" spans="4:4" s="198" customFormat="1" ht="15.75" customHeight="1">
      <c r="D63324" s="199"/>
    </row>
    <row r="63326" spans="4:4" s="198" customFormat="1" ht="15.75" customHeight="1">
      <c r="D63326" s="199"/>
    </row>
    <row r="63328" spans="4:4" s="198" customFormat="1" ht="15.75" customHeight="1">
      <c r="D63328" s="199"/>
    </row>
    <row r="63330" spans="4:4" s="198" customFormat="1" ht="15.75" customHeight="1">
      <c r="D63330" s="199"/>
    </row>
    <row r="63332" spans="4:4" s="198" customFormat="1" ht="15.75" customHeight="1">
      <c r="D63332" s="199"/>
    </row>
    <row r="63334" spans="4:4" s="198" customFormat="1" ht="15.75" customHeight="1">
      <c r="D63334" s="199"/>
    </row>
    <row r="63336" spans="4:4" s="198" customFormat="1" ht="15.75" customHeight="1">
      <c r="D63336" s="199"/>
    </row>
    <row r="63338" spans="4:4" s="198" customFormat="1" ht="15.75" customHeight="1">
      <c r="D63338" s="199"/>
    </row>
    <row r="63340" spans="4:4" s="198" customFormat="1" ht="15.75" customHeight="1">
      <c r="D63340" s="199"/>
    </row>
    <row r="63342" spans="4:4" s="198" customFormat="1" ht="15.75" customHeight="1">
      <c r="D63342" s="199"/>
    </row>
    <row r="63344" spans="4:4" s="198" customFormat="1" ht="15.75" customHeight="1">
      <c r="D63344" s="199"/>
    </row>
    <row r="63346" spans="4:4" s="198" customFormat="1" ht="15.75" customHeight="1">
      <c r="D63346" s="199"/>
    </row>
    <row r="63348" spans="4:4" s="198" customFormat="1" ht="15.75" customHeight="1">
      <c r="D63348" s="199"/>
    </row>
    <row r="63350" spans="4:4" s="198" customFormat="1" ht="15.75" customHeight="1">
      <c r="D63350" s="199"/>
    </row>
    <row r="63352" spans="4:4" s="198" customFormat="1" ht="15.75" customHeight="1">
      <c r="D63352" s="199"/>
    </row>
    <row r="63354" spans="4:4" s="198" customFormat="1" ht="15.75" customHeight="1">
      <c r="D63354" s="199"/>
    </row>
    <row r="63356" spans="4:4" s="198" customFormat="1" ht="15.75" customHeight="1">
      <c r="D63356" s="199"/>
    </row>
    <row r="63358" spans="4:4" s="198" customFormat="1" ht="15.75" customHeight="1">
      <c r="D63358" s="199"/>
    </row>
    <row r="63360" spans="4:4" s="198" customFormat="1" ht="15.75" customHeight="1">
      <c r="D63360" s="199"/>
    </row>
    <row r="63362" spans="4:4" s="198" customFormat="1" ht="15.75" customHeight="1">
      <c r="D63362" s="199"/>
    </row>
    <row r="63364" spans="4:4" s="198" customFormat="1" ht="15.75" customHeight="1">
      <c r="D63364" s="199"/>
    </row>
    <row r="63366" spans="4:4" s="198" customFormat="1" ht="15.75" customHeight="1">
      <c r="D63366" s="199"/>
    </row>
    <row r="63368" spans="4:4" s="198" customFormat="1" ht="15.75" customHeight="1">
      <c r="D63368" s="199"/>
    </row>
    <row r="63370" spans="4:4" s="198" customFormat="1" ht="15.75" customHeight="1">
      <c r="D63370" s="199"/>
    </row>
    <row r="63372" spans="4:4" s="198" customFormat="1" ht="15.75" customHeight="1">
      <c r="D63372" s="199"/>
    </row>
    <row r="63374" spans="4:4" s="198" customFormat="1" ht="15.75" customHeight="1">
      <c r="D63374" s="199"/>
    </row>
    <row r="63376" spans="4:4" s="198" customFormat="1" ht="15.75" customHeight="1">
      <c r="D63376" s="199"/>
    </row>
    <row r="63378" spans="4:4" s="198" customFormat="1" ht="15.75" customHeight="1">
      <c r="D63378" s="199"/>
    </row>
    <row r="63380" spans="4:4" s="198" customFormat="1" ht="15.75" customHeight="1">
      <c r="D63380" s="199"/>
    </row>
    <row r="63382" spans="4:4" s="198" customFormat="1" ht="15.75" customHeight="1">
      <c r="D63382" s="199"/>
    </row>
    <row r="63384" spans="4:4" s="198" customFormat="1" ht="15.75" customHeight="1">
      <c r="D63384" s="199"/>
    </row>
    <row r="63386" spans="4:4" s="198" customFormat="1" ht="15.75" customHeight="1">
      <c r="D63386" s="199"/>
    </row>
    <row r="63388" spans="4:4" s="198" customFormat="1" ht="15.75" customHeight="1">
      <c r="D63388" s="199"/>
    </row>
    <row r="63390" spans="4:4" s="198" customFormat="1" ht="15.75" customHeight="1">
      <c r="D63390" s="199"/>
    </row>
    <row r="63392" spans="4:4" s="198" customFormat="1" ht="15.75" customHeight="1">
      <c r="D63392" s="199"/>
    </row>
    <row r="63394" spans="4:4" s="198" customFormat="1" ht="15.75" customHeight="1">
      <c r="D63394" s="199"/>
    </row>
    <row r="63396" spans="4:4" s="198" customFormat="1" ht="15.75" customHeight="1">
      <c r="D63396" s="199"/>
    </row>
    <row r="63398" spans="4:4" s="198" customFormat="1" ht="15.75" customHeight="1">
      <c r="D63398" s="199"/>
    </row>
    <row r="63400" spans="4:4" s="198" customFormat="1" ht="15.75" customHeight="1">
      <c r="D63400" s="199"/>
    </row>
    <row r="63402" spans="4:4" s="198" customFormat="1" ht="15.75" customHeight="1">
      <c r="D63402" s="199"/>
    </row>
    <row r="63404" spans="4:4" s="198" customFormat="1" ht="15.75" customHeight="1">
      <c r="D63404" s="199"/>
    </row>
    <row r="63406" spans="4:4" s="198" customFormat="1" ht="15.75" customHeight="1">
      <c r="D63406" s="199"/>
    </row>
    <row r="63408" spans="4:4" s="198" customFormat="1" ht="15.75" customHeight="1">
      <c r="D63408" s="199"/>
    </row>
    <row r="63410" spans="4:4" s="198" customFormat="1" ht="15.75" customHeight="1">
      <c r="D63410" s="199"/>
    </row>
    <row r="63412" spans="4:4" s="198" customFormat="1" ht="15.75" customHeight="1">
      <c r="D63412" s="199"/>
    </row>
    <row r="63414" spans="4:4" s="198" customFormat="1" ht="15.75" customHeight="1">
      <c r="D63414" s="199"/>
    </row>
    <row r="63416" spans="4:4" s="198" customFormat="1" ht="15.75" customHeight="1">
      <c r="D63416" s="199"/>
    </row>
    <row r="63418" spans="4:4" s="198" customFormat="1" ht="15.75" customHeight="1">
      <c r="D63418" s="199"/>
    </row>
    <row r="63420" spans="4:4" s="198" customFormat="1" ht="15.75" customHeight="1">
      <c r="D63420" s="199"/>
    </row>
    <row r="63422" spans="4:4" s="198" customFormat="1" ht="15.75" customHeight="1">
      <c r="D63422" s="199"/>
    </row>
    <row r="63424" spans="4:4" s="198" customFormat="1" ht="15.75" customHeight="1">
      <c r="D63424" s="199"/>
    </row>
    <row r="63426" spans="4:4" s="198" customFormat="1" ht="15.75" customHeight="1">
      <c r="D63426" s="199"/>
    </row>
    <row r="63428" spans="4:4" s="198" customFormat="1" ht="15.75" customHeight="1">
      <c r="D63428" s="199"/>
    </row>
    <row r="63430" spans="4:4" s="198" customFormat="1" ht="15.75" customHeight="1">
      <c r="D63430" s="199"/>
    </row>
    <row r="63432" spans="4:4" s="198" customFormat="1" ht="15.75" customHeight="1">
      <c r="D63432" s="199"/>
    </row>
    <row r="63434" spans="4:4" s="198" customFormat="1" ht="15.75" customHeight="1">
      <c r="D63434" s="199"/>
    </row>
    <row r="63436" spans="4:4" s="198" customFormat="1" ht="15.75" customHeight="1">
      <c r="D63436" s="199"/>
    </row>
    <row r="63438" spans="4:4" s="198" customFormat="1" ht="15.75" customHeight="1">
      <c r="D63438" s="199"/>
    </row>
    <row r="63440" spans="4:4" s="198" customFormat="1" ht="15.75" customHeight="1">
      <c r="D63440" s="199"/>
    </row>
    <row r="63442" spans="4:4" s="198" customFormat="1" ht="15.75" customHeight="1">
      <c r="D63442" s="199"/>
    </row>
    <row r="63444" spans="4:4" s="198" customFormat="1" ht="15.75" customHeight="1">
      <c r="D63444" s="199"/>
    </row>
    <row r="63446" spans="4:4" s="198" customFormat="1" ht="15.75" customHeight="1">
      <c r="D63446" s="199"/>
    </row>
    <row r="63448" spans="4:4" s="198" customFormat="1" ht="15.75" customHeight="1">
      <c r="D63448" s="199"/>
    </row>
    <row r="63450" spans="4:4" s="198" customFormat="1" ht="15.75" customHeight="1">
      <c r="D63450" s="199"/>
    </row>
    <row r="63452" spans="4:4" s="198" customFormat="1" ht="15.75" customHeight="1">
      <c r="D63452" s="199"/>
    </row>
    <row r="63454" spans="4:4" s="198" customFormat="1" ht="15.75" customHeight="1">
      <c r="D63454" s="199"/>
    </row>
    <row r="63456" spans="4:4" s="198" customFormat="1" ht="15.75" customHeight="1">
      <c r="D63456" s="199"/>
    </row>
    <row r="63458" spans="4:4" s="198" customFormat="1" ht="15.75" customHeight="1">
      <c r="D63458" s="199"/>
    </row>
    <row r="63460" spans="4:4" s="198" customFormat="1" ht="15.75" customHeight="1">
      <c r="D63460" s="199"/>
    </row>
    <row r="63462" spans="4:4" s="198" customFormat="1" ht="15.75" customHeight="1">
      <c r="D63462" s="199"/>
    </row>
    <row r="63464" spans="4:4" s="198" customFormat="1" ht="15.75" customHeight="1">
      <c r="D63464" s="199"/>
    </row>
    <row r="63466" spans="4:4" s="198" customFormat="1" ht="15.75" customHeight="1">
      <c r="D63466" s="199"/>
    </row>
    <row r="63468" spans="4:4" s="198" customFormat="1" ht="15.75" customHeight="1">
      <c r="D63468" s="199"/>
    </row>
    <row r="63470" spans="4:4" s="198" customFormat="1" ht="15.75" customHeight="1">
      <c r="D63470" s="199"/>
    </row>
    <row r="63472" spans="4:4" s="198" customFormat="1" ht="15.75" customHeight="1">
      <c r="D63472" s="199"/>
    </row>
    <row r="63474" spans="4:4" s="198" customFormat="1" ht="15.75" customHeight="1">
      <c r="D63474" s="199"/>
    </row>
    <row r="63476" spans="4:4" s="198" customFormat="1" ht="15.75" customHeight="1">
      <c r="D63476" s="199"/>
    </row>
    <row r="63478" spans="4:4" s="198" customFormat="1" ht="15.75" customHeight="1">
      <c r="D63478" s="199"/>
    </row>
    <row r="63480" spans="4:4" s="198" customFormat="1" ht="15.75" customHeight="1">
      <c r="D63480" s="199"/>
    </row>
    <row r="63482" spans="4:4" s="198" customFormat="1" ht="15.75" customHeight="1">
      <c r="D63482" s="199"/>
    </row>
    <row r="63484" spans="4:4" s="198" customFormat="1" ht="15.75" customHeight="1">
      <c r="D63484" s="199"/>
    </row>
    <row r="63486" spans="4:4" s="198" customFormat="1" ht="15.75" customHeight="1">
      <c r="D63486" s="199"/>
    </row>
    <row r="63488" spans="4:4" s="198" customFormat="1" ht="15.75" customHeight="1">
      <c r="D63488" s="199"/>
    </row>
    <row r="63490" spans="4:4" s="198" customFormat="1" ht="15.75" customHeight="1">
      <c r="D63490" s="199"/>
    </row>
    <row r="63492" spans="4:4" s="198" customFormat="1" ht="15.75" customHeight="1">
      <c r="D63492" s="199"/>
    </row>
    <row r="63494" spans="4:4" s="198" customFormat="1" ht="15.75" customHeight="1">
      <c r="D63494" s="199"/>
    </row>
    <row r="63496" spans="4:4" s="198" customFormat="1" ht="15.75" customHeight="1">
      <c r="D63496" s="199"/>
    </row>
    <row r="63498" spans="4:4" s="198" customFormat="1" ht="15.75" customHeight="1">
      <c r="D63498" s="199"/>
    </row>
    <row r="63500" spans="4:4" s="198" customFormat="1" ht="15.75" customHeight="1">
      <c r="D63500" s="199"/>
    </row>
    <row r="63502" spans="4:4" s="198" customFormat="1" ht="15.75" customHeight="1">
      <c r="D63502" s="199"/>
    </row>
    <row r="63504" spans="4:4" s="198" customFormat="1" ht="15.75" customHeight="1">
      <c r="D63504" s="199"/>
    </row>
    <row r="63506" spans="4:4" s="198" customFormat="1" ht="15.75" customHeight="1">
      <c r="D63506" s="199"/>
    </row>
    <row r="63508" spans="4:4" s="198" customFormat="1" ht="15.75" customHeight="1">
      <c r="D63508" s="199"/>
    </row>
    <row r="63510" spans="4:4" s="198" customFormat="1" ht="15.75" customHeight="1">
      <c r="D63510" s="199"/>
    </row>
    <row r="63512" spans="4:4" s="198" customFormat="1" ht="15.75" customHeight="1">
      <c r="D63512" s="199"/>
    </row>
    <row r="63514" spans="4:4" s="198" customFormat="1" ht="15.75" customHeight="1">
      <c r="D63514" s="199"/>
    </row>
    <row r="63516" spans="4:4" s="198" customFormat="1" ht="15.75" customHeight="1">
      <c r="D63516" s="199"/>
    </row>
    <row r="63518" spans="4:4" s="198" customFormat="1" ht="15.75" customHeight="1">
      <c r="D63518" s="199"/>
    </row>
    <row r="63520" spans="4:4" s="198" customFormat="1" ht="15.75" customHeight="1">
      <c r="D63520" s="199"/>
    </row>
    <row r="63522" spans="4:4" s="198" customFormat="1" ht="15.75" customHeight="1">
      <c r="D63522" s="199"/>
    </row>
    <row r="63524" spans="4:4" s="198" customFormat="1" ht="15.75" customHeight="1">
      <c r="D63524" s="199"/>
    </row>
    <row r="63526" spans="4:4" s="198" customFormat="1" ht="15.75" customHeight="1">
      <c r="D63526" s="199"/>
    </row>
    <row r="63528" spans="4:4" s="198" customFormat="1" ht="15.75" customHeight="1">
      <c r="D63528" s="199"/>
    </row>
    <row r="63530" spans="4:4" s="198" customFormat="1" ht="15.75" customHeight="1">
      <c r="D63530" s="199"/>
    </row>
    <row r="63532" spans="4:4" s="198" customFormat="1" ht="15.75" customHeight="1">
      <c r="D63532" s="199"/>
    </row>
    <row r="63534" spans="4:4" s="198" customFormat="1" ht="15.75" customHeight="1">
      <c r="D63534" s="199"/>
    </row>
    <row r="63536" spans="4:4" s="198" customFormat="1" ht="15.75" customHeight="1">
      <c r="D63536" s="199"/>
    </row>
    <row r="63538" spans="4:4" s="198" customFormat="1" ht="15.75" customHeight="1">
      <c r="D63538" s="199"/>
    </row>
    <row r="63540" spans="4:4" s="198" customFormat="1" ht="15.75" customHeight="1">
      <c r="D63540" s="199"/>
    </row>
    <row r="63542" spans="4:4" s="198" customFormat="1" ht="15.75" customHeight="1">
      <c r="D63542" s="199"/>
    </row>
    <row r="63544" spans="4:4" s="198" customFormat="1" ht="15.75" customHeight="1">
      <c r="D63544" s="199"/>
    </row>
    <row r="63546" spans="4:4" s="198" customFormat="1" ht="15.75" customHeight="1">
      <c r="D63546" s="199"/>
    </row>
    <row r="63548" spans="4:4" s="198" customFormat="1" ht="15.75" customHeight="1">
      <c r="D63548" s="199"/>
    </row>
    <row r="63550" spans="4:4" s="198" customFormat="1" ht="15.75" customHeight="1">
      <c r="D63550" s="199"/>
    </row>
    <row r="63552" spans="4:4" s="198" customFormat="1" ht="15.75" customHeight="1">
      <c r="D63552" s="199"/>
    </row>
    <row r="63554" spans="4:4" s="198" customFormat="1" ht="15.75" customHeight="1">
      <c r="D63554" s="199"/>
    </row>
    <row r="63556" spans="4:4" s="198" customFormat="1" ht="15.75" customHeight="1">
      <c r="D63556" s="199"/>
    </row>
    <row r="63558" spans="4:4" s="198" customFormat="1" ht="15.75" customHeight="1">
      <c r="D63558" s="199"/>
    </row>
    <row r="63560" spans="4:4" s="198" customFormat="1" ht="15.75" customHeight="1">
      <c r="D63560" s="199"/>
    </row>
    <row r="63562" spans="4:4" s="198" customFormat="1" ht="15.75" customHeight="1">
      <c r="D63562" s="199"/>
    </row>
    <row r="63564" spans="4:4" s="198" customFormat="1" ht="15.75" customHeight="1">
      <c r="D63564" s="199"/>
    </row>
    <row r="63566" spans="4:4" s="198" customFormat="1" ht="15.75" customHeight="1">
      <c r="D63566" s="199"/>
    </row>
    <row r="63568" spans="4:4" s="198" customFormat="1" ht="15.75" customHeight="1">
      <c r="D63568" s="199"/>
    </row>
    <row r="63570" spans="4:4" s="198" customFormat="1" ht="15.75" customHeight="1">
      <c r="D63570" s="199"/>
    </row>
    <row r="63572" spans="4:4" s="198" customFormat="1" ht="15.75" customHeight="1">
      <c r="D63572" s="199"/>
    </row>
    <row r="63574" spans="4:4" s="198" customFormat="1" ht="15.75" customHeight="1">
      <c r="D63574" s="199"/>
    </row>
    <row r="63576" spans="4:4" s="198" customFormat="1" ht="15.75" customHeight="1">
      <c r="D63576" s="199"/>
    </row>
    <row r="63578" spans="4:4" s="198" customFormat="1" ht="15.75" customHeight="1">
      <c r="D63578" s="199"/>
    </row>
    <row r="63580" spans="4:4" s="198" customFormat="1" ht="15.75" customHeight="1">
      <c r="D63580" s="199"/>
    </row>
    <row r="63582" spans="4:4" s="198" customFormat="1" ht="15.75" customHeight="1">
      <c r="D63582" s="199"/>
    </row>
    <row r="63584" spans="4:4" s="198" customFormat="1" ht="15.75" customHeight="1">
      <c r="D63584" s="199"/>
    </row>
    <row r="63586" spans="4:4" s="198" customFormat="1" ht="15.75" customHeight="1">
      <c r="D63586" s="199"/>
    </row>
    <row r="63588" spans="4:4" s="198" customFormat="1" ht="15.75" customHeight="1">
      <c r="D63588" s="199"/>
    </row>
    <row r="63590" spans="4:4" s="198" customFormat="1" ht="15.75" customHeight="1">
      <c r="D63590" s="199"/>
    </row>
    <row r="63592" spans="4:4" s="198" customFormat="1" ht="15.75" customHeight="1">
      <c r="D63592" s="199"/>
    </row>
    <row r="63594" spans="4:4" s="198" customFormat="1" ht="15.75" customHeight="1">
      <c r="D63594" s="199"/>
    </row>
    <row r="63596" spans="4:4" s="198" customFormat="1" ht="15.75" customHeight="1">
      <c r="D63596" s="199"/>
    </row>
    <row r="63598" spans="4:4" s="198" customFormat="1" ht="15.75" customHeight="1">
      <c r="D63598" s="199"/>
    </row>
    <row r="63600" spans="4:4" s="198" customFormat="1" ht="15.75" customHeight="1">
      <c r="D63600" s="199"/>
    </row>
    <row r="63602" spans="4:4" s="198" customFormat="1" ht="15.75" customHeight="1">
      <c r="D63602" s="199"/>
    </row>
    <row r="63604" spans="4:4" s="198" customFormat="1" ht="15.75" customHeight="1">
      <c r="D63604" s="199"/>
    </row>
    <row r="63606" spans="4:4" s="198" customFormat="1" ht="15.75" customHeight="1">
      <c r="D63606" s="199"/>
    </row>
    <row r="63608" spans="4:4" s="198" customFormat="1" ht="15.75" customHeight="1">
      <c r="D63608" s="199"/>
    </row>
    <row r="63610" spans="4:4" s="198" customFormat="1" ht="15.75" customHeight="1">
      <c r="D63610" s="199"/>
    </row>
    <row r="63612" spans="4:4" s="198" customFormat="1" ht="15.75" customHeight="1">
      <c r="D63612" s="199"/>
    </row>
    <row r="63614" spans="4:4" s="198" customFormat="1" ht="15.75" customHeight="1">
      <c r="D63614" s="199"/>
    </row>
    <row r="63616" spans="4:4" s="198" customFormat="1" ht="15.75" customHeight="1">
      <c r="D63616" s="199"/>
    </row>
    <row r="63618" spans="4:4" s="198" customFormat="1" ht="15.75" customHeight="1">
      <c r="D63618" s="199"/>
    </row>
    <row r="63620" spans="4:4" s="198" customFormat="1" ht="15.75" customHeight="1">
      <c r="D63620" s="199"/>
    </row>
    <row r="63622" spans="4:4" s="198" customFormat="1" ht="15.75" customHeight="1">
      <c r="D63622" s="199"/>
    </row>
    <row r="63624" spans="4:4" s="198" customFormat="1" ht="15.75" customHeight="1">
      <c r="D63624" s="199"/>
    </row>
    <row r="63626" spans="4:4" s="198" customFormat="1" ht="15.75" customHeight="1">
      <c r="D63626" s="199"/>
    </row>
    <row r="63628" spans="4:4" s="198" customFormat="1" ht="15.75" customHeight="1">
      <c r="D63628" s="199"/>
    </row>
    <row r="63630" spans="4:4" s="198" customFormat="1" ht="15.75" customHeight="1">
      <c r="D63630" s="199"/>
    </row>
    <row r="63632" spans="4:4" s="198" customFormat="1" ht="15.75" customHeight="1">
      <c r="D63632" s="199"/>
    </row>
    <row r="63634" spans="4:4" s="198" customFormat="1" ht="15.75" customHeight="1">
      <c r="D63634" s="199"/>
    </row>
    <row r="63636" spans="4:4" s="198" customFormat="1" ht="15.75" customHeight="1">
      <c r="D63636" s="199"/>
    </row>
    <row r="63638" spans="4:4" s="198" customFormat="1" ht="15.75" customHeight="1">
      <c r="D63638" s="199"/>
    </row>
    <row r="63640" spans="4:4" s="198" customFormat="1" ht="15.75" customHeight="1">
      <c r="D63640" s="199"/>
    </row>
    <row r="63642" spans="4:4" s="198" customFormat="1" ht="15.75" customHeight="1">
      <c r="D63642" s="199"/>
    </row>
    <row r="63644" spans="4:4" s="198" customFormat="1" ht="15.75" customHeight="1">
      <c r="D63644" s="199"/>
    </row>
    <row r="63646" spans="4:4" s="198" customFormat="1" ht="15.75" customHeight="1">
      <c r="D63646" s="199"/>
    </row>
    <row r="63648" spans="4:4" s="198" customFormat="1" ht="15.75" customHeight="1">
      <c r="D63648" s="199"/>
    </row>
    <row r="63650" spans="4:4" s="198" customFormat="1" ht="15.75" customHeight="1">
      <c r="D63650" s="199"/>
    </row>
    <row r="63652" spans="4:4" s="198" customFormat="1" ht="15.75" customHeight="1">
      <c r="D63652" s="199"/>
    </row>
    <row r="63654" spans="4:4" s="198" customFormat="1" ht="15.75" customHeight="1">
      <c r="D63654" s="199"/>
    </row>
    <row r="63656" spans="4:4" s="198" customFormat="1" ht="15.75" customHeight="1">
      <c r="D63656" s="199"/>
    </row>
    <row r="63658" spans="4:4" s="198" customFormat="1" ht="15.75" customHeight="1">
      <c r="D63658" s="199"/>
    </row>
    <row r="63660" spans="4:4" s="198" customFormat="1" ht="15.75" customHeight="1">
      <c r="D63660" s="199"/>
    </row>
    <row r="63662" spans="4:4" s="198" customFormat="1" ht="15.75" customHeight="1">
      <c r="D63662" s="199"/>
    </row>
    <row r="63664" spans="4:4" s="198" customFormat="1" ht="15.75" customHeight="1">
      <c r="D63664" s="199"/>
    </row>
    <row r="63666" spans="4:4" s="198" customFormat="1" ht="15.75" customHeight="1">
      <c r="D63666" s="199"/>
    </row>
    <row r="63668" spans="4:4" s="198" customFormat="1" ht="15.75" customHeight="1">
      <c r="D63668" s="199"/>
    </row>
    <row r="63670" spans="4:4" s="198" customFormat="1" ht="15.75" customHeight="1">
      <c r="D63670" s="199"/>
    </row>
    <row r="63672" spans="4:4" s="198" customFormat="1" ht="15.75" customHeight="1">
      <c r="D63672" s="199"/>
    </row>
    <row r="63674" spans="4:4" s="198" customFormat="1" ht="15.75" customHeight="1">
      <c r="D63674" s="199"/>
    </row>
    <row r="63676" spans="4:4" s="198" customFormat="1" ht="15.75" customHeight="1">
      <c r="D63676" s="199"/>
    </row>
    <row r="63678" spans="4:4" s="198" customFormat="1" ht="15.75" customHeight="1">
      <c r="D63678" s="199"/>
    </row>
    <row r="63680" spans="4:4" s="198" customFormat="1" ht="15.75" customHeight="1">
      <c r="D63680" s="199"/>
    </row>
    <row r="63682" spans="4:4" s="198" customFormat="1" ht="15.75" customHeight="1">
      <c r="D63682" s="199"/>
    </row>
    <row r="63684" spans="4:4" s="198" customFormat="1" ht="15.75" customHeight="1">
      <c r="D63684" s="199"/>
    </row>
    <row r="63686" spans="4:4" s="198" customFormat="1" ht="15.75" customHeight="1">
      <c r="D63686" s="199"/>
    </row>
    <row r="63688" spans="4:4" s="198" customFormat="1" ht="15.75" customHeight="1">
      <c r="D63688" s="199"/>
    </row>
    <row r="63690" spans="4:4" s="198" customFormat="1" ht="15.75" customHeight="1">
      <c r="D63690" s="199"/>
    </row>
    <row r="63692" spans="4:4" s="198" customFormat="1" ht="15.75" customHeight="1">
      <c r="D63692" s="199"/>
    </row>
    <row r="63694" spans="4:4" s="198" customFormat="1" ht="15.75" customHeight="1">
      <c r="D63694" s="199"/>
    </row>
    <row r="63696" spans="4:4" s="198" customFormat="1" ht="15.75" customHeight="1">
      <c r="D63696" s="199"/>
    </row>
    <row r="63698" spans="4:4" s="198" customFormat="1" ht="15.75" customHeight="1">
      <c r="D63698" s="199"/>
    </row>
    <row r="63700" spans="4:4" s="198" customFormat="1" ht="15.75" customHeight="1">
      <c r="D63700" s="199"/>
    </row>
    <row r="63702" spans="4:4" s="198" customFormat="1" ht="15.75" customHeight="1">
      <c r="D63702" s="199"/>
    </row>
    <row r="63704" spans="4:4" s="198" customFormat="1" ht="15.75" customHeight="1">
      <c r="D63704" s="199"/>
    </row>
    <row r="63706" spans="4:4" s="198" customFormat="1" ht="15.75" customHeight="1">
      <c r="D63706" s="199"/>
    </row>
    <row r="63708" spans="4:4" s="198" customFormat="1" ht="15.75" customHeight="1">
      <c r="D63708" s="199"/>
    </row>
    <row r="63710" spans="4:4" s="198" customFormat="1" ht="15.75" customHeight="1">
      <c r="D63710" s="199"/>
    </row>
    <row r="63712" spans="4:4" s="198" customFormat="1" ht="15.75" customHeight="1">
      <c r="D63712" s="199"/>
    </row>
    <row r="63714" spans="4:4" s="198" customFormat="1" ht="15.75" customHeight="1">
      <c r="D63714" s="199"/>
    </row>
    <row r="63716" spans="4:4" s="198" customFormat="1" ht="15.75" customHeight="1">
      <c r="D63716" s="199"/>
    </row>
    <row r="63718" spans="4:4" s="198" customFormat="1" ht="15.75" customHeight="1">
      <c r="D63718" s="199"/>
    </row>
    <row r="63720" spans="4:4" s="198" customFormat="1" ht="15.75" customHeight="1">
      <c r="D63720" s="199"/>
    </row>
    <row r="63722" spans="4:4" s="198" customFormat="1" ht="15.75" customHeight="1">
      <c r="D63722" s="199"/>
    </row>
    <row r="63724" spans="4:4" s="198" customFormat="1" ht="15.75" customHeight="1">
      <c r="D63724" s="199"/>
    </row>
    <row r="63726" spans="4:4" s="198" customFormat="1" ht="15.75" customHeight="1">
      <c r="D63726" s="199"/>
    </row>
    <row r="63728" spans="4:4" s="198" customFormat="1" ht="15.75" customHeight="1">
      <c r="D63728" s="199"/>
    </row>
    <row r="63730" spans="4:4" s="198" customFormat="1" ht="15.75" customHeight="1">
      <c r="D63730" s="199"/>
    </row>
    <row r="63732" spans="4:4" s="198" customFormat="1" ht="15.75" customHeight="1">
      <c r="D63732" s="199"/>
    </row>
    <row r="63734" spans="4:4" s="198" customFormat="1" ht="15.75" customHeight="1">
      <c r="D63734" s="199"/>
    </row>
    <row r="63736" spans="4:4" s="198" customFormat="1" ht="15.75" customHeight="1">
      <c r="D63736" s="199"/>
    </row>
    <row r="63738" spans="4:4" s="198" customFormat="1" ht="15.75" customHeight="1">
      <c r="D63738" s="199"/>
    </row>
    <row r="63740" spans="4:4" s="198" customFormat="1" ht="15.75" customHeight="1">
      <c r="D63740" s="199"/>
    </row>
    <row r="63742" spans="4:4" s="198" customFormat="1" ht="15.75" customHeight="1">
      <c r="D63742" s="199"/>
    </row>
    <row r="63744" spans="4:4" s="198" customFormat="1" ht="15.75" customHeight="1">
      <c r="D63744" s="199"/>
    </row>
    <row r="63746" spans="4:4" s="198" customFormat="1" ht="15.75" customHeight="1">
      <c r="D63746" s="199"/>
    </row>
    <row r="63748" spans="4:4" s="198" customFormat="1" ht="15.75" customHeight="1">
      <c r="D63748" s="199"/>
    </row>
    <row r="63750" spans="4:4" s="198" customFormat="1" ht="15.75" customHeight="1">
      <c r="D63750" s="199"/>
    </row>
    <row r="63752" spans="4:4" s="198" customFormat="1" ht="15.75" customHeight="1">
      <c r="D63752" s="199"/>
    </row>
    <row r="63754" spans="4:4" s="198" customFormat="1" ht="15.75" customHeight="1">
      <c r="D63754" s="199"/>
    </row>
    <row r="63756" spans="4:4" s="198" customFormat="1" ht="15.75" customHeight="1">
      <c r="D63756" s="199"/>
    </row>
    <row r="63758" spans="4:4" s="198" customFormat="1" ht="15.75" customHeight="1">
      <c r="D63758" s="199"/>
    </row>
    <row r="63760" spans="4:4" s="198" customFormat="1" ht="15.75" customHeight="1">
      <c r="D63760" s="199"/>
    </row>
    <row r="63762" spans="4:4" s="198" customFormat="1" ht="15.75" customHeight="1">
      <c r="D63762" s="199"/>
    </row>
    <row r="63764" spans="4:4" s="198" customFormat="1" ht="15.75" customHeight="1">
      <c r="D63764" s="199"/>
    </row>
    <row r="63766" spans="4:4" s="198" customFormat="1" ht="15.75" customHeight="1">
      <c r="D63766" s="199"/>
    </row>
    <row r="63768" spans="4:4" s="198" customFormat="1" ht="15.75" customHeight="1">
      <c r="D63768" s="199"/>
    </row>
    <row r="63770" spans="4:4" s="198" customFormat="1" ht="15.75" customHeight="1">
      <c r="D63770" s="199"/>
    </row>
    <row r="63772" spans="4:4" s="198" customFormat="1" ht="15.75" customHeight="1">
      <c r="D63772" s="199"/>
    </row>
    <row r="63774" spans="4:4" s="198" customFormat="1" ht="15.75" customHeight="1">
      <c r="D63774" s="199"/>
    </row>
    <row r="63776" spans="4:4" s="198" customFormat="1" ht="15.75" customHeight="1">
      <c r="D63776" s="199"/>
    </row>
    <row r="63778" spans="4:4" s="198" customFormat="1" ht="15.75" customHeight="1">
      <c r="D63778" s="199"/>
    </row>
    <row r="63780" spans="4:4" s="198" customFormat="1" ht="15.75" customHeight="1">
      <c r="D63780" s="199"/>
    </row>
    <row r="63782" spans="4:4" s="198" customFormat="1" ht="15.75" customHeight="1">
      <c r="D63782" s="199"/>
    </row>
    <row r="63784" spans="4:4" s="198" customFormat="1" ht="15.75" customHeight="1">
      <c r="D63784" s="199"/>
    </row>
    <row r="63786" spans="4:4" s="198" customFormat="1" ht="15.75" customHeight="1">
      <c r="D63786" s="199"/>
    </row>
    <row r="63788" spans="4:4" s="198" customFormat="1" ht="15.75" customHeight="1">
      <c r="D63788" s="199"/>
    </row>
    <row r="63790" spans="4:4" s="198" customFormat="1" ht="15.75" customHeight="1">
      <c r="D63790" s="199"/>
    </row>
    <row r="63792" spans="4:4" s="198" customFormat="1" ht="15.75" customHeight="1">
      <c r="D63792" s="199"/>
    </row>
    <row r="63794" spans="4:4" s="198" customFormat="1" ht="15.75" customHeight="1">
      <c r="D63794" s="199"/>
    </row>
    <row r="63796" spans="4:4" s="198" customFormat="1" ht="15.75" customHeight="1">
      <c r="D63796" s="199"/>
    </row>
    <row r="63798" spans="4:4" s="198" customFormat="1" ht="15.75" customHeight="1">
      <c r="D63798" s="199"/>
    </row>
    <row r="63800" spans="4:4" s="198" customFormat="1" ht="15.75" customHeight="1">
      <c r="D63800" s="199"/>
    </row>
    <row r="63802" spans="4:4" s="198" customFormat="1" ht="15.75" customHeight="1">
      <c r="D63802" s="199"/>
    </row>
    <row r="63804" spans="4:4" s="198" customFormat="1" ht="15.75" customHeight="1">
      <c r="D63804" s="199"/>
    </row>
    <row r="63806" spans="4:4" s="198" customFormat="1" ht="15.75" customHeight="1">
      <c r="D63806" s="199"/>
    </row>
    <row r="63808" spans="4:4" s="198" customFormat="1" ht="15.75" customHeight="1">
      <c r="D63808" s="199"/>
    </row>
    <row r="63810" spans="4:4" s="198" customFormat="1" ht="15.75" customHeight="1">
      <c r="D63810" s="199"/>
    </row>
    <row r="63812" spans="4:4" s="198" customFormat="1" ht="15.75" customHeight="1">
      <c r="D63812" s="199"/>
    </row>
    <row r="63814" spans="4:4" s="198" customFormat="1" ht="15.75" customHeight="1">
      <c r="D63814" s="199"/>
    </row>
    <row r="63816" spans="4:4" s="198" customFormat="1" ht="15.75" customHeight="1">
      <c r="D63816" s="199"/>
    </row>
    <row r="63818" spans="4:4" s="198" customFormat="1" ht="15.75" customHeight="1">
      <c r="D63818" s="199"/>
    </row>
    <row r="63820" spans="4:4" s="198" customFormat="1" ht="15.75" customHeight="1">
      <c r="D63820" s="199"/>
    </row>
    <row r="63822" spans="4:4" s="198" customFormat="1" ht="15.75" customHeight="1">
      <c r="D63822" s="199"/>
    </row>
    <row r="63824" spans="4:4" s="198" customFormat="1" ht="15.75" customHeight="1">
      <c r="D63824" s="199"/>
    </row>
    <row r="63826" spans="4:4" s="198" customFormat="1" ht="15.75" customHeight="1">
      <c r="D63826" s="199"/>
    </row>
    <row r="63828" spans="4:4" s="198" customFormat="1" ht="15.75" customHeight="1">
      <c r="D63828" s="199"/>
    </row>
    <row r="63830" spans="4:4" s="198" customFormat="1" ht="15.75" customHeight="1">
      <c r="D63830" s="199"/>
    </row>
    <row r="63832" spans="4:4" s="198" customFormat="1" ht="15.75" customHeight="1">
      <c r="D63832" s="199"/>
    </row>
    <row r="63834" spans="4:4" s="198" customFormat="1" ht="15.75" customHeight="1">
      <c r="D63834" s="199"/>
    </row>
    <row r="63836" spans="4:4" s="198" customFormat="1" ht="15.75" customHeight="1">
      <c r="D63836" s="199"/>
    </row>
    <row r="63838" spans="4:4" s="198" customFormat="1" ht="15.75" customHeight="1">
      <c r="D63838" s="199"/>
    </row>
    <row r="63840" spans="4:4" s="198" customFormat="1" ht="15.75" customHeight="1">
      <c r="D63840" s="199"/>
    </row>
    <row r="63842" spans="4:4" s="198" customFormat="1" ht="15.75" customHeight="1">
      <c r="D63842" s="199"/>
    </row>
    <row r="63844" spans="4:4" s="198" customFormat="1" ht="15.75" customHeight="1">
      <c r="D63844" s="199"/>
    </row>
    <row r="63846" spans="4:4" s="198" customFormat="1" ht="15.75" customHeight="1">
      <c r="D63846" s="199"/>
    </row>
    <row r="63848" spans="4:4" s="198" customFormat="1" ht="15.75" customHeight="1">
      <c r="D63848" s="199"/>
    </row>
    <row r="63850" spans="4:4" s="198" customFormat="1" ht="15.75" customHeight="1">
      <c r="D63850" s="199"/>
    </row>
    <row r="63852" spans="4:4" s="198" customFormat="1" ht="15.75" customHeight="1">
      <c r="D63852" s="199"/>
    </row>
    <row r="63854" spans="4:4" s="198" customFormat="1" ht="15.75" customHeight="1">
      <c r="D63854" s="199"/>
    </row>
    <row r="63856" spans="4:4" s="198" customFormat="1" ht="15.75" customHeight="1">
      <c r="D63856" s="199"/>
    </row>
    <row r="63858" spans="4:4" s="198" customFormat="1" ht="15.75" customHeight="1">
      <c r="D63858" s="199"/>
    </row>
    <row r="63860" spans="4:4" s="198" customFormat="1" ht="15.75" customHeight="1">
      <c r="D63860" s="199"/>
    </row>
    <row r="63862" spans="4:4" s="198" customFormat="1" ht="15.75" customHeight="1">
      <c r="D63862" s="199"/>
    </row>
    <row r="63864" spans="4:4" s="198" customFormat="1" ht="15.75" customHeight="1">
      <c r="D63864" s="199"/>
    </row>
    <row r="63866" spans="4:4" s="198" customFormat="1" ht="15.75" customHeight="1">
      <c r="D63866" s="199"/>
    </row>
    <row r="63868" spans="4:4" s="198" customFormat="1" ht="15.75" customHeight="1">
      <c r="D63868" s="199"/>
    </row>
    <row r="63870" spans="4:4" s="198" customFormat="1" ht="15.75" customHeight="1">
      <c r="D63870" s="199"/>
    </row>
    <row r="63872" spans="4:4" s="198" customFormat="1" ht="15.75" customHeight="1">
      <c r="D63872" s="199"/>
    </row>
    <row r="63874" spans="4:4" s="198" customFormat="1" ht="15.75" customHeight="1">
      <c r="D63874" s="199"/>
    </row>
    <row r="63876" spans="4:4" s="198" customFormat="1" ht="15.75" customHeight="1">
      <c r="D63876" s="199"/>
    </row>
    <row r="63878" spans="4:4" s="198" customFormat="1" ht="15.75" customHeight="1">
      <c r="D63878" s="199"/>
    </row>
    <row r="63880" spans="4:4" s="198" customFormat="1" ht="15.75" customHeight="1">
      <c r="D63880" s="199"/>
    </row>
    <row r="63882" spans="4:4" s="198" customFormat="1" ht="15.75" customHeight="1">
      <c r="D63882" s="199"/>
    </row>
    <row r="63884" spans="4:4" s="198" customFormat="1" ht="15.75" customHeight="1">
      <c r="D63884" s="199"/>
    </row>
    <row r="63886" spans="4:4" s="198" customFormat="1" ht="15.75" customHeight="1">
      <c r="D63886" s="199"/>
    </row>
    <row r="63888" spans="4:4" s="198" customFormat="1" ht="15.75" customHeight="1">
      <c r="D63888" s="199"/>
    </row>
    <row r="63890" spans="4:4" s="198" customFormat="1" ht="15.75" customHeight="1">
      <c r="D63890" s="199"/>
    </row>
    <row r="63892" spans="4:4" s="198" customFormat="1" ht="15.75" customHeight="1">
      <c r="D63892" s="199"/>
    </row>
    <row r="63894" spans="4:4" s="198" customFormat="1" ht="15.75" customHeight="1">
      <c r="D63894" s="199"/>
    </row>
    <row r="63896" spans="4:4" s="198" customFormat="1" ht="15.75" customHeight="1">
      <c r="D63896" s="199"/>
    </row>
    <row r="63898" spans="4:4" s="198" customFormat="1" ht="15.75" customHeight="1">
      <c r="D63898" s="199"/>
    </row>
    <row r="63900" spans="4:4" s="198" customFormat="1" ht="15.75" customHeight="1">
      <c r="D63900" s="199"/>
    </row>
    <row r="63902" spans="4:4" s="198" customFormat="1" ht="15.75" customHeight="1">
      <c r="D63902" s="199"/>
    </row>
    <row r="63904" spans="4:4" s="198" customFormat="1" ht="15.75" customHeight="1">
      <c r="D63904" s="199"/>
    </row>
    <row r="63906" spans="4:4" s="198" customFormat="1" ht="15.75" customHeight="1">
      <c r="D63906" s="199"/>
    </row>
    <row r="63908" spans="4:4" s="198" customFormat="1" ht="15.75" customHeight="1">
      <c r="D63908" s="199"/>
    </row>
    <row r="63910" spans="4:4" s="198" customFormat="1" ht="15.75" customHeight="1">
      <c r="D63910" s="199"/>
    </row>
    <row r="63912" spans="4:4" s="198" customFormat="1" ht="15.75" customHeight="1">
      <c r="D63912" s="199"/>
    </row>
    <row r="63914" spans="4:4" s="198" customFormat="1" ht="15.75" customHeight="1">
      <c r="D63914" s="199"/>
    </row>
    <row r="63916" spans="4:4" s="198" customFormat="1" ht="15.75" customHeight="1">
      <c r="D63916" s="199"/>
    </row>
    <row r="63918" spans="4:4" s="198" customFormat="1" ht="15.75" customHeight="1">
      <c r="D63918" s="199"/>
    </row>
    <row r="63920" spans="4:4" s="198" customFormat="1" ht="15.75" customHeight="1">
      <c r="D63920" s="199"/>
    </row>
    <row r="63922" spans="4:4" s="198" customFormat="1" ht="15.75" customHeight="1">
      <c r="D63922" s="199"/>
    </row>
    <row r="63924" spans="4:4" s="198" customFormat="1" ht="15.75" customHeight="1">
      <c r="D63924" s="199"/>
    </row>
    <row r="63926" spans="4:4" s="198" customFormat="1" ht="15.75" customHeight="1">
      <c r="D63926" s="199"/>
    </row>
    <row r="63928" spans="4:4" s="198" customFormat="1" ht="15.75" customHeight="1">
      <c r="D63928" s="199"/>
    </row>
    <row r="63930" spans="4:4" s="198" customFormat="1" ht="15.75" customHeight="1">
      <c r="D63930" s="199"/>
    </row>
    <row r="63932" spans="4:4" s="198" customFormat="1" ht="15.75" customHeight="1">
      <c r="D63932" s="199"/>
    </row>
    <row r="63934" spans="4:4" s="198" customFormat="1" ht="15.75" customHeight="1">
      <c r="D63934" s="199"/>
    </row>
    <row r="63936" spans="4:4" s="198" customFormat="1" ht="15.75" customHeight="1">
      <c r="D63936" s="199"/>
    </row>
    <row r="63938" spans="4:4" s="198" customFormat="1" ht="15.75" customHeight="1">
      <c r="D63938" s="199"/>
    </row>
    <row r="63940" spans="4:4" s="198" customFormat="1" ht="15.75" customHeight="1">
      <c r="D63940" s="199"/>
    </row>
    <row r="63942" spans="4:4" s="198" customFormat="1" ht="15.75" customHeight="1">
      <c r="D63942" s="199"/>
    </row>
    <row r="63944" spans="4:4" s="198" customFormat="1" ht="15.75" customHeight="1">
      <c r="D63944" s="199"/>
    </row>
    <row r="63946" spans="4:4" s="198" customFormat="1" ht="15.75" customHeight="1">
      <c r="D63946" s="199"/>
    </row>
    <row r="63948" spans="4:4" s="198" customFormat="1" ht="15.75" customHeight="1">
      <c r="D63948" s="199"/>
    </row>
    <row r="63950" spans="4:4" s="198" customFormat="1" ht="15.75" customHeight="1">
      <c r="D63950" s="199"/>
    </row>
    <row r="63952" spans="4:4" s="198" customFormat="1" ht="15.75" customHeight="1">
      <c r="D63952" s="199"/>
    </row>
    <row r="63954" spans="4:4" s="198" customFormat="1" ht="15.75" customHeight="1">
      <c r="D63954" s="199"/>
    </row>
    <row r="63956" spans="4:4" s="198" customFormat="1" ht="15.75" customHeight="1">
      <c r="D63956" s="199"/>
    </row>
    <row r="63958" spans="4:4" s="198" customFormat="1" ht="15.75" customHeight="1">
      <c r="D63958" s="199"/>
    </row>
    <row r="63960" spans="4:4" s="198" customFormat="1" ht="15.75" customHeight="1">
      <c r="D63960" s="199"/>
    </row>
    <row r="63962" spans="4:4" s="198" customFormat="1" ht="15.75" customHeight="1">
      <c r="D63962" s="199"/>
    </row>
    <row r="63964" spans="4:4" s="198" customFormat="1" ht="15.75" customHeight="1">
      <c r="D63964" s="199"/>
    </row>
    <row r="63966" spans="4:4" s="198" customFormat="1" ht="15.75" customHeight="1">
      <c r="D63966" s="199"/>
    </row>
    <row r="63968" spans="4:4" s="198" customFormat="1" ht="15.75" customHeight="1">
      <c r="D63968" s="199"/>
    </row>
    <row r="63970" spans="4:4" s="198" customFormat="1" ht="15.75" customHeight="1">
      <c r="D63970" s="199"/>
    </row>
    <row r="63972" spans="4:4" s="198" customFormat="1" ht="15.75" customHeight="1">
      <c r="D63972" s="199"/>
    </row>
    <row r="63974" spans="4:4" s="198" customFormat="1" ht="15.75" customHeight="1">
      <c r="D63974" s="199"/>
    </row>
    <row r="63976" spans="4:4" s="198" customFormat="1" ht="15.75" customHeight="1">
      <c r="D63976" s="199"/>
    </row>
    <row r="63978" spans="4:4" s="198" customFormat="1" ht="15.75" customHeight="1">
      <c r="D63978" s="199"/>
    </row>
    <row r="63980" spans="4:4" s="198" customFormat="1" ht="15.75" customHeight="1">
      <c r="D63980" s="199"/>
    </row>
    <row r="63982" spans="4:4" s="198" customFormat="1" ht="15.75" customHeight="1">
      <c r="D63982" s="199"/>
    </row>
    <row r="63984" spans="4:4" s="198" customFormat="1" ht="15.75" customHeight="1">
      <c r="D63984" s="199"/>
    </row>
    <row r="63986" spans="4:4" s="198" customFormat="1" ht="15.75" customHeight="1">
      <c r="D63986" s="199"/>
    </row>
    <row r="63988" spans="4:4" s="198" customFormat="1" ht="15.75" customHeight="1">
      <c r="D63988" s="199"/>
    </row>
    <row r="63990" spans="4:4" s="198" customFormat="1" ht="15.75" customHeight="1">
      <c r="D63990" s="199"/>
    </row>
    <row r="63992" spans="4:4" s="198" customFormat="1" ht="15.75" customHeight="1">
      <c r="D63992" s="199"/>
    </row>
    <row r="63994" spans="4:4" s="198" customFormat="1" ht="15.75" customHeight="1">
      <c r="D63994" s="199"/>
    </row>
    <row r="63996" spans="4:4" s="198" customFormat="1" ht="15.75" customHeight="1">
      <c r="D63996" s="199"/>
    </row>
    <row r="63998" spans="4:4" s="198" customFormat="1" ht="15.75" customHeight="1">
      <c r="D63998" s="199"/>
    </row>
    <row r="64000" spans="4:4" s="198" customFormat="1" ht="15.75" customHeight="1">
      <c r="D64000" s="199"/>
    </row>
    <row r="64002" spans="4:4" s="198" customFormat="1" ht="15.75" customHeight="1">
      <c r="D64002" s="199"/>
    </row>
    <row r="64004" spans="4:4" s="198" customFormat="1" ht="15.75" customHeight="1">
      <c r="D64004" s="199"/>
    </row>
    <row r="64006" spans="4:4" s="198" customFormat="1" ht="15.75" customHeight="1">
      <c r="D64006" s="199"/>
    </row>
    <row r="64008" spans="4:4" s="198" customFormat="1" ht="15.75" customHeight="1">
      <c r="D64008" s="199"/>
    </row>
    <row r="64010" spans="4:4" s="198" customFormat="1" ht="15.75" customHeight="1">
      <c r="D64010" s="199"/>
    </row>
    <row r="64012" spans="4:4" s="198" customFormat="1" ht="15.75" customHeight="1">
      <c r="D64012" s="199"/>
    </row>
    <row r="64014" spans="4:4" s="198" customFormat="1" ht="15.75" customHeight="1">
      <c r="D64014" s="199"/>
    </row>
    <row r="64016" spans="4:4" s="198" customFormat="1" ht="15.75" customHeight="1">
      <c r="D64016" s="199"/>
    </row>
    <row r="64018" spans="4:4" s="198" customFormat="1" ht="15.75" customHeight="1">
      <c r="D64018" s="199"/>
    </row>
    <row r="64020" spans="4:4" s="198" customFormat="1" ht="15.75" customHeight="1">
      <c r="D64020" s="199"/>
    </row>
    <row r="64022" spans="4:4" s="198" customFormat="1" ht="15.75" customHeight="1">
      <c r="D64022" s="199"/>
    </row>
    <row r="64024" spans="4:4" s="198" customFormat="1" ht="15.75" customHeight="1">
      <c r="D64024" s="199"/>
    </row>
    <row r="64026" spans="4:4" s="198" customFormat="1" ht="15.75" customHeight="1">
      <c r="D64026" s="199"/>
    </row>
    <row r="64028" spans="4:4" s="198" customFormat="1" ht="15.75" customHeight="1">
      <c r="D64028" s="199"/>
    </row>
    <row r="64030" spans="4:4" s="198" customFormat="1" ht="15.75" customHeight="1">
      <c r="D64030" s="199"/>
    </row>
    <row r="64032" spans="4:4" s="198" customFormat="1" ht="15.75" customHeight="1">
      <c r="D64032" s="199"/>
    </row>
    <row r="64034" spans="4:4" s="198" customFormat="1" ht="15.75" customHeight="1">
      <c r="D64034" s="199"/>
    </row>
    <row r="64036" spans="4:4" s="198" customFormat="1" ht="15.75" customHeight="1">
      <c r="D64036" s="199"/>
    </row>
    <row r="64038" spans="4:4" s="198" customFormat="1" ht="15.75" customHeight="1">
      <c r="D64038" s="199"/>
    </row>
    <row r="64040" spans="4:4" s="198" customFormat="1" ht="15.75" customHeight="1">
      <c r="D64040" s="199"/>
    </row>
    <row r="64042" spans="4:4" s="198" customFormat="1" ht="15.75" customHeight="1">
      <c r="D64042" s="199"/>
    </row>
    <row r="64044" spans="4:4" s="198" customFormat="1" ht="15.75" customHeight="1">
      <c r="D64044" s="199"/>
    </row>
    <row r="64046" spans="4:4" s="198" customFormat="1" ht="15.75" customHeight="1">
      <c r="D64046" s="199"/>
    </row>
    <row r="64048" spans="4:4" s="198" customFormat="1" ht="15.75" customHeight="1">
      <c r="D64048" s="199"/>
    </row>
    <row r="64050" spans="4:4" s="198" customFormat="1" ht="15.75" customHeight="1">
      <c r="D64050" s="199"/>
    </row>
    <row r="64052" spans="4:4" s="198" customFormat="1" ht="15.75" customHeight="1">
      <c r="D64052" s="199"/>
    </row>
    <row r="64054" spans="4:4" s="198" customFormat="1" ht="15.75" customHeight="1">
      <c r="D64054" s="199"/>
    </row>
    <row r="64056" spans="4:4" s="198" customFormat="1" ht="15.75" customHeight="1">
      <c r="D64056" s="199"/>
    </row>
    <row r="64058" spans="4:4" s="198" customFormat="1" ht="15.75" customHeight="1">
      <c r="D64058" s="199"/>
    </row>
    <row r="64060" spans="4:4" s="198" customFormat="1" ht="15.75" customHeight="1">
      <c r="D64060" s="199"/>
    </row>
    <row r="64062" spans="4:4" s="198" customFormat="1" ht="15.75" customHeight="1">
      <c r="D64062" s="199"/>
    </row>
    <row r="64064" spans="4:4" s="198" customFormat="1" ht="15.75" customHeight="1">
      <c r="D64064" s="199"/>
    </row>
    <row r="64066" spans="4:4" s="198" customFormat="1" ht="15.75" customHeight="1">
      <c r="D64066" s="199"/>
    </row>
    <row r="64068" spans="4:4" s="198" customFormat="1" ht="15.75" customHeight="1">
      <c r="D64068" s="199"/>
    </row>
    <row r="64070" spans="4:4" s="198" customFormat="1" ht="15.75" customHeight="1">
      <c r="D64070" s="199"/>
    </row>
    <row r="64072" spans="4:4" s="198" customFormat="1" ht="15.75" customHeight="1">
      <c r="D64072" s="199"/>
    </row>
    <row r="64074" spans="4:4" s="198" customFormat="1" ht="15.75" customHeight="1">
      <c r="D64074" s="199"/>
    </row>
    <row r="64076" spans="4:4" s="198" customFormat="1" ht="15.75" customHeight="1">
      <c r="D64076" s="199"/>
    </row>
    <row r="64078" spans="4:4" s="198" customFormat="1" ht="15.75" customHeight="1">
      <c r="D64078" s="199"/>
    </row>
    <row r="64080" spans="4:4" s="198" customFormat="1" ht="15.75" customHeight="1">
      <c r="D64080" s="199"/>
    </row>
    <row r="64082" spans="4:4" s="198" customFormat="1" ht="15.75" customHeight="1">
      <c r="D64082" s="199"/>
    </row>
    <row r="64084" spans="4:4" s="198" customFormat="1" ht="15.75" customHeight="1">
      <c r="D64084" s="199"/>
    </row>
    <row r="64086" spans="4:4" s="198" customFormat="1" ht="15.75" customHeight="1">
      <c r="D64086" s="199"/>
    </row>
    <row r="64088" spans="4:4" s="198" customFormat="1" ht="15.75" customHeight="1">
      <c r="D64088" s="199"/>
    </row>
    <row r="64090" spans="4:4" s="198" customFormat="1" ht="15.75" customHeight="1">
      <c r="D64090" s="199"/>
    </row>
    <row r="64092" spans="4:4" s="198" customFormat="1" ht="15.75" customHeight="1">
      <c r="D64092" s="199"/>
    </row>
    <row r="64094" spans="4:4" s="198" customFormat="1" ht="15.75" customHeight="1">
      <c r="D64094" s="199"/>
    </row>
    <row r="64096" spans="4:4" s="198" customFormat="1" ht="15.75" customHeight="1">
      <c r="D64096" s="199"/>
    </row>
    <row r="64098" spans="4:4" s="198" customFormat="1" ht="15.75" customHeight="1">
      <c r="D64098" s="199"/>
    </row>
    <row r="64100" spans="4:4" s="198" customFormat="1" ht="15.75" customHeight="1">
      <c r="D64100" s="199"/>
    </row>
    <row r="64102" spans="4:4" s="198" customFormat="1" ht="15.75" customHeight="1">
      <c r="D64102" s="199"/>
    </row>
    <row r="64104" spans="4:4" s="198" customFormat="1" ht="15.75" customHeight="1">
      <c r="D64104" s="199"/>
    </row>
    <row r="64106" spans="4:4" s="198" customFormat="1" ht="15.75" customHeight="1">
      <c r="D64106" s="199"/>
    </row>
    <row r="64108" spans="4:4" s="198" customFormat="1" ht="15.75" customHeight="1">
      <c r="D64108" s="199"/>
    </row>
    <row r="64110" spans="4:4" s="198" customFormat="1" ht="15.75" customHeight="1">
      <c r="D64110" s="199"/>
    </row>
    <row r="64112" spans="4:4" s="198" customFormat="1" ht="15.75" customHeight="1">
      <c r="D64112" s="199"/>
    </row>
    <row r="64114" spans="4:4" s="198" customFormat="1" ht="15.75" customHeight="1">
      <c r="D64114" s="199"/>
    </row>
    <row r="64116" spans="4:4" s="198" customFormat="1" ht="15.75" customHeight="1">
      <c r="D64116" s="199"/>
    </row>
    <row r="64118" spans="4:4" s="198" customFormat="1" ht="15.75" customHeight="1">
      <c r="D64118" s="199"/>
    </row>
    <row r="64120" spans="4:4" s="198" customFormat="1" ht="15.75" customHeight="1">
      <c r="D64120" s="199"/>
    </row>
    <row r="64122" spans="4:4" s="198" customFormat="1" ht="15.75" customHeight="1">
      <c r="D64122" s="199"/>
    </row>
    <row r="64124" spans="4:4" s="198" customFormat="1" ht="15.75" customHeight="1">
      <c r="D64124" s="199"/>
    </row>
    <row r="64126" spans="4:4" s="198" customFormat="1" ht="15.75" customHeight="1">
      <c r="D64126" s="199"/>
    </row>
    <row r="64128" spans="4:4" s="198" customFormat="1" ht="15.75" customHeight="1">
      <c r="D64128" s="199"/>
    </row>
    <row r="64130" spans="4:4" s="198" customFormat="1" ht="15.75" customHeight="1">
      <c r="D64130" s="199"/>
    </row>
    <row r="64132" spans="4:4" s="198" customFormat="1" ht="15.75" customHeight="1">
      <c r="D64132" s="199"/>
    </row>
    <row r="64134" spans="4:4" s="198" customFormat="1" ht="15.75" customHeight="1">
      <c r="D64134" s="199"/>
    </row>
    <row r="64136" spans="4:4" s="198" customFormat="1" ht="15.75" customHeight="1">
      <c r="D64136" s="199"/>
    </row>
    <row r="64138" spans="4:4" s="198" customFormat="1" ht="15.75" customHeight="1">
      <c r="D64138" s="199"/>
    </row>
    <row r="64140" spans="4:4" s="198" customFormat="1" ht="15.75" customHeight="1">
      <c r="D64140" s="199"/>
    </row>
    <row r="64142" spans="4:4" s="198" customFormat="1" ht="15.75" customHeight="1">
      <c r="D64142" s="199"/>
    </row>
    <row r="64144" spans="4:4" s="198" customFormat="1" ht="15.75" customHeight="1">
      <c r="D64144" s="199"/>
    </row>
    <row r="64146" spans="4:4" s="198" customFormat="1" ht="15.75" customHeight="1">
      <c r="D64146" s="199"/>
    </row>
    <row r="64148" spans="4:4" s="198" customFormat="1" ht="15.75" customHeight="1">
      <c r="D64148" s="199"/>
    </row>
    <row r="64150" spans="4:4" s="198" customFormat="1" ht="15.75" customHeight="1">
      <c r="D64150" s="199"/>
    </row>
    <row r="64152" spans="4:4" s="198" customFormat="1" ht="15.75" customHeight="1">
      <c r="D64152" s="199"/>
    </row>
    <row r="64154" spans="4:4" s="198" customFormat="1" ht="15.75" customHeight="1">
      <c r="D64154" s="199"/>
    </row>
    <row r="64156" spans="4:4" s="198" customFormat="1" ht="15.75" customHeight="1">
      <c r="D64156" s="199"/>
    </row>
    <row r="64158" spans="4:4" s="198" customFormat="1" ht="15.75" customHeight="1">
      <c r="D64158" s="199"/>
    </row>
    <row r="64160" spans="4:4" s="198" customFormat="1" ht="15.75" customHeight="1">
      <c r="D64160" s="199"/>
    </row>
    <row r="64162" spans="4:4" s="198" customFormat="1" ht="15.75" customHeight="1">
      <c r="D64162" s="199"/>
    </row>
    <row r="64164" spans="4:4" s="198" customFormat="1" ht="15.75" customHeight="1">
      <c r="D64164" s="199"/>
    </row>
    <row r="64166" spans="4:4" s="198" customFormat="1" ht="15.75" customHeight="1">
      <c r="D64166" s="199"/>
    </row>
    <row r="64168" spans="4:4" s="198" customFormat="1" ht="15.75" customHeight="1">
      <c r="D64168" s="199"/>
    </row>
    <row r="64170" spans="4:4" s="198" customFormat="1" ht="15.75" customHeight="1">
      <c r="D64170" s="199"/>
    </row>
    <row r="64172" spans="4:4" s="198" customFormat="1" ht="15.75" customHeight="1">
      <c r="D64172" s="199"/>
    </row>
    <row r="64174" spans="4:4" s="198" customFormat="1" ht="15.75" customHeight="1">
      <c r="D64174" s="199"/>
    </row>
    <row r="64176" spans="4:4" s="198" customFormat="1" ht="15.75" customHeight="1">
      <c r="D64176" s="199"/>
    </row>
    <row r="64178" spans="4:4" s="198" customFormat="1" ht="15.75" customHeight="1">
      <c r="D64178" s="199"/>
    </row>
    <row r="64180" spans="4:4" s="198" customFormat="1" ht="15.75" customHeight="1">
      <c r="D64180" s="199"/>
    </row>
    <row r="64182" spans="4:4" s="198" customFormat="1" ht="15.75" customHeight="1">
      <c r="D64182" s="199"/>
    </row>
    <row r="64184" spans="4:4" s="198" customFormat="1" ht="15.75" customHeight="1">
      <c r="D64184" s="199"/>
    </row>
    <row r="64186" spans="4:4" s="198" customFormat="1" ht="15.75" customHeight="1">
      <c r="D64186" s="199"/>
    </row>
    <row r="64188" spans="4:4" s="198" customFormat="1" ht="15.75" customHeight="1">
      <c r="D64188" s="199"/>
    </row>
    <row r="64190" spans="4:4" s="198" customFormat="1" ht="15.75" customHeight="1">
      <c r="D64190" s="199"/>
    </row>
    <row r="64192" spans="4:4" s="198" customFormat="1" ht="15.75" customHeight="1">
      <c r="D64192" s="199"/>
    </row>
    <row r="64194" spans="4:4" s="198" customFormat="1" ht="15.75" customHeight="1">
      <c r="D64194" s="199"/>
    </row>
    <row r="64196" spans="4:4" s="198" customFormat="1" ht="15.75" customHeight="1">
      <c r="D64196" s="199"/>
    </row>
    <row r="64198" spans="4:4" s="198" customFormat="1" ht="15.75" customHeight="1">
      <c r="D64198" s="199"/>
    </row>
    <row r="64200" spans="4:4" s="198" customFormat="1" ht="15.75" customHeight="1">
      <c r="D64200" s="199"/>
    </row>
    <row r="64202" spans="4:4" s="198" customFormat="1" ht="15.75" customHeight="1">
      <c r="D64202" s="199"/>
    </row>
    <row r="64204" spans="4:4" s="198" customFormat="1" ht="15.75" customHeight="1">
      <c r="D64204" s="199"/>
    </row>
    <row r="64206" spans="4:4" s="198" customFormat="1" ht="15.75" customHeight="1">
      <c r="D64206" s="199"/>
    </row>
    <row r="64208" spans="4:4" s="198" customFormat="1" ht="15.75" customHeight="1">
      <c r="D64208" s="199"/>
    </row>
    <row r="64210" spans="4:4" s="198" customFormat="1" ht="15.75" customHeight="1">
      <c r="D64210" s="199"/>
    </row>
    <row r="64212" spans="4:4" s="198" customFormat="1" ht="15.75" customHeight="1">
      <c r="D64212" s="199"/>
    </row>
    <row r="64214" spans="4:4" s="198" customFormat="1" ht="15.75" customHeight="1">
      <c r="D64214" s="199"/>
    </row>
    <row r="64216" spans="4:4" s="198" customFormat="1" ht="15.75" customHeight="1">
      <c r="D64216" s="199"/>
    </row>
    <row r="64218" spans="4:4" s="198" customFormat="1" ht="15.75" customHeight="1">
      <c r="D64218" s="199"/>
    </row>
    <row r="64220" spans="4:4" s="198" customFormat="1" ht="15.75" customHeight="1">
      <c r="D64220" s="199"/>
    </row>
    <row r="64222" spans="4:4" s="198" customFormat="1" ht="15.75" customHeight="1">
      <c r="D64222" s="199"/>
    </row>
    <row r="64224" spans="4:4" s="198" customFormat="1" ht="15.75" customHeight="1">
      <c r="D64224" s="199"/>
    </row>
    <row r="64226" spans="4:4" s="198" customFormat="1" ht="15.75" customHeight="1">
      <c r="D64226" s="199"/>
    </row>
    <row r="64228" spans="4:4" s="198" customFormat="1" ht="15.75" customHeight="1">
      <c r="D64228" s="199"/>
    </row>
    <row r="64230" spans="4:4" s="198" customFormat="1" ht="15.75" customHeight="1">
      <c r="D64230" s="199"/>
    </row>
    <row r="64232" spans="4:4" s="198" customFormat="1" ht="15.75" customHeight="1">
      <c r="D64232" s="199"/>
    </row>
    <row r="64234" spans="4:4" s="198" customFormat="1" ht="15.75" customHeight="1">
      <c r="D64234" s="199"/>
    </row>
    <row r="64236" spans="4:4" s="198" customFormat="1" ht="15.75" customHeight="1">
      <c r="D64236" s="199"/>
    </row>
    <row r="64238" spans="4:4" s="198" customFormat="1" ht="15.75" customHeight="1">
      <c r="D64238" s="199"/>
    </row>
    <row r="64240" spans="4:4" s="198" customFormat="1" ht="15.75" customHeight="1">
      <c r="D64240" s="199"/>
    </row>
    <row r="64242" spans="4:4" s="198" customFormat="1" ht="15.75" customHeight="1">
      <c r="D64242" s="199"/>
    </row>
    <row r="64244" spans="4:4" s="198" customFormat="1" ht="15.75" customHeight="1">
      <c r="D64244" s="199"/>
    </row>
    <row r="64246" spans="4:4" s="198" customFormat="1" ht="15.75" customHeight="1">
      <c r="D64246" s="199"/>
    </row>
    <row r="64248" spans="4:4" s="198" customFormat="1" ht="15.75" customHeight="1">
      <c r="D64248" s="199"/>
    </row>
    <row r="64250" spans="4:4" s="198" customFormat="1" ht="15.75" customHeight="1">
      <c r="D64250" s="199"/>
    </row>
    <row r="64252" spans="4:4" s="198" customFormat="1" ht="15.75" customHeight="1">
      <c r="D64252" s="199"/>
    </row>
    <row r="64254" spans="4:4" s="198" customFormat="1" ht="15.75" customHeight="1">
      <c r="D64254" s="199"/>
    </row>
    <row r="64256" spans="4:4" s="198" customFormat="1" ht="15.75" customHeight="1">
      <c r="D64256" s="199"/>
    </row>
    <row r="64258" spans="4:4" s="198" customFormat="1" ht="15.75" customHeight="1">
      <c r="D64258" s="199"/>
    </row>
    <row r="64260" spans="4:4" s="198" customFormat="1" ht="15.75" customHeight="1">
      <c r="D64260" s="199"/>
    </row>
    <row r="64262" spans="4:4" s="198" customFormat="1" ht="15.75" customHeight="1">
      <c r="D64262" s="199"/>
    </row>
    <row r="64264" spans="4:4" s="198" customFormat="1" ht="15.75" customHeight="1">
      <c r="D64264" s="199"/>
    </row>
    <row r="64266" spans="4:4" s="198" customFormat="1" ht="15.75" customHeight="1">
      <c r="D64266" s="199"/>
    </row>
    <row r="64268" spans="4:4" s="198" customFormat="1" ht="15.75" customHeight="1">
      <c r="D64268" s="199"/>
    </row>
    <row r="64270" spans="4:4" s="198" customFormat="1" ht="15.75" customHeight="1">
      <c r="D64270" s="199"/>
    </row>
    <row r="64272" spans="4:4" s="198" customFormat="1" ht="15.75" customHeight="1">
      <c r="D64272" s="199"/>
    </row>
    <row r="64274" spans="4:4" s="198" customFormat="1" ht="15.75" customHeight="1">
      <c r="D64274" s="199"/>
    </row>
    <row r="64276" spans="4:4" s="198" customFormat="1" ht="15.75" customHeight="1">
      <c r="D64276" s="199"/>
    </row>
    <row r="64278" spans="4:4" s="198" customFormat="1" ht="15.75" customHeight="1">
      <c r="D64278" s="199"/>
    </row>
    <row r="64280" spans="4:4" s="198" customFormat="1" ht="15.75" customHeight="1">
      <c r="D64280" s="199"/>
    </row>
    <row r="64282" spans="4:4" s="198" customFormat="1" ht="15.75" customHeight="1">
      <c r="D64282" s="199"/>
    </row>
    <row r="64284" spans="4:4" s="198" customFormat="1" ht="15.75" customHeight="1">
      <c r="D64284" s="199"/>
    </row>
    <row r="64286" spans="4:4" s="198" customFormat="1" ht="15.75" customHeight="1">
      <c r="D64286" s="199"/>
    </row>
    <row r="64288" spans="4:4" s="198" customFormat="1" ht="15.75" customHeight="1">
      <c r="D64288" s="199"/>
    </row>
    <row r="64290" spans="4:4" s="198" customFormat="1" ht="15.75" customHeight="1">
      <c r="D64290" s="199"/>
    </row>
    <row r="64292" spans="4:4" s="198" customFormat="1" ht="15.75" customHeight="1">
      <c r="D64292" s="199"/>
    </row>
    <row r="64294" spans="4:4" s="198" customFormat="1" ht="15.75" customHeight="1">
      <c r="D64294" s="199"/>
    </row>
    <row r="64296" spans="4:4" s="198" customFormat="1" ht="15.75" customHeight="1">
      <c r="D64296" s="199"/>
    </row>
    <row r="64298" spans="4:4" s="198" customFormat="1" ht="15.75" customHeight="1">
      <c r="D64298" s="199"/>
    </row>
    <row r="64300" spans="4:4" s="198" customFormat="1" ht="15.75" customHeight="1">
      <c r="D64300" s="199"/>
    </row>
    <row r="64302" spans="4:4" s="198" customFormat="1" ht="15.75" customHeight="1">
      <c r="D64302" s="199"/>
    </row>
    <row r="64304" spans="4:4" s="198" customFormat="1" ht="15.75" customHeight="1">
      <c r="D64304" s="199"/>
    </row>
    <row r="64306" spans="4:4" s="198" customFormat="1" ht="15.75" customHeight="1">
      <c r="D64306" s="199"/>
    </row>
    <row r="64308" spans="4:4" s="198" customFormat="1" ht="15.75" customHeight="1">
      <c r="D64308" s="199"/>
    </row>
    <row r="64310" spans="4:4" s="198" customFormat="1" ht="15.75" customHeight="1">
      <c r="D64310" s="199"/>
    </row>
    <row r="64312" spans="4:4" s="198" customFormat="1" ht="15.75" customHeight="1">
      <c r="D64312" s="199"/>
    </row>
    <row r="64314" spans="4:4" s="198" customFormat="1" ht="15.75" customHeight="1">
      <c r="D64314" s="199"/>
    </row>
    <row r="64316" spans="4:4" s="198" customFormat="1" ht="15.75" customHeight="1">
      <c r="D64316" s="199"/>
    </row>
    <row r="64318" spans="4:4" s="198" customFormat="1" ht="15.75" customHeight="1">
      <c r="D64318" s="199"/>
    </row>
    <row r="64320" spans="4:4" s="198" customFormat="1" ht="15.75" customHeight="1">
      <c r="D64320" s="199"/>
    </row>
    <row r="64322" spans="4:4" s="198" customFormat="1" ht="15.75" customHeight="1">
      <c r="D64322" s="199"/>
    </row>
    <row r="64324" spans="4:4" s="198" customFormat="1" ht="15.75" customHeight="1">
      <c r="D64324" s="199"/>
    </row>
    <row r="64326" spans="4:4" s="198" customFormat="1" ht="15.75" customHeight="1">
      <c r="D64326" s="199"/>
    </row>
    <row r="64328" spans="4:4" s="198" customFormat="1" ht="15.75" customHeight="1">
      <c r="D64328" s="199"/>
    </row>
    <row r="64330" spans="4:4" s="198" customFormat="1" ht="15.75" customHeight="1">
      <c r="D64330" s="199"/>
    </row>
    <row r="64332" spans="4:4" s="198" customFormat="1" ht="15.75" customHeight="1">
      <c r="D64332" s="199"/>
    </row>
    <row r="64334" spans="4:4" s="198" customFormat="1" ht="15.75" customHeight="1">
      <c r="D64334" s="199"/>
    </row>
    <row r="64336" spans="4:4" s="198" customFormat="1" ht="15.75" customHeight="1">
      <c r="D64336" s="199"/>
    </row>
    <row r="64338" spans="4:4" s="198" customFormat="1" ht="15.75" customHeight="1">
      <c r="D64338" s="199"/>
    </row>
    <row r="64340" spans="4:4" s="198" customFormat="1" ht="15.75" customHeight="1">
      <c r="D64340" s="199"/>
    </row>
    <row r="64342" spans="4:4" s="198" customFormat="1" ht="15.75" customHeight="1">
      <c r="D64342" s="199"/>
    </row>
    <row r="64344" spans="4:4" s="198" customFormat="1" ht="15.75" customHeight="1">
      <c r="D64344" s="199"/>
    </row>
    <row r="64346" spans="4:4" s="198" customFormat="1" ht="15.75" customHeight="1">
      <c r="D64346" s="199"/>
    </row>
    <row r="64348" spans="4:4" s="198" customFormat="1" ht="15.75" customHeight="1">
      <c r="D64348" s="199"/>
    </row>
    <row r="64350" spans="4:4" s="198" customFormat="1" ht="15.75" customHeight="1">
      <c r="D64350" s="199"/>
    </row>
    <row r="64352" spans="4:4" s="198" customFormat="1" ht="15.75" customHeight="1">
      <c r="D64352" s="199"/>
    </row>
    <row r="64354" spans="4:4" s="198" customFormat="1" ht="15.75" customHeight="1">
      <c r="D64354" s="199"/>
    </row>
    <row r="64356" spans="4:4" s="198" customFormat="1" ht="15.75" customHeight="1">
      <c r="D64356" s="199"/>
    </row>
    <row r="64358" spans="4:4" s="198" customFormat="1" ht="15.75" customHeight="1">
      <c r="D64358" s="199"/>
    </row>
    <row r="64360" spans="4:4" s="198" customFormat="1" ht="15.75" customHeight="1">
      <c r="D64360" s="199"/>
    </row>
    <row r="64362" spans="4:4" s="198" customFormat="1" ht="15.75" customHeight="1">
      <c r="D64362" s="199"/>
    </row>
    <row r="64364" spans="4:4" s="198" customFormat="1" ht="15.75" customHeight="1">
      <c r="D64364" s="199"/>
    </row>
    <row r="64366" spans="4:4" s="198" customFormat="1" ht="15.75" customHeight="1">
      <c r="D64366" s="199"/>
    </row>
    <row r="64368" spans="4:4" s="198" customFormat="1" ht="15.75" customHeight="1">
      <c r="D64368" s="199"/>
    </row>
    <row r="64370" spans="4:4" s="198" customFormat="1" ht="15.75" customHeight="1">
      <c r="D64370" s="199"/>
    </row>
    <row r="64372" spans="4:4" s="198" customFormat="1" ht="15.75" customHeight="1">
      <c r="D64372" s="199"/>
    </row>
    <row r="64374" spans="4:4" s="198" customFormat="1" ht="15.75" customHeight="1">
      <c r="D64374" s="199"/>
    </row>
    <row r="64376" spans="4:4" s="198" customFormat="1" ht="15.75" customHeight="1">
      <c r="D64376" s="199"/>
    </row>
    <row r="64378" spans="4:4" s="198" customFormat="1" ht="15.75" customHeight="1">
      <c r="D64378" s="199"/>
    </row>
    <row r="64380" spans="4:4" s="198" customFormat="1" ht="15.75" customHeight="1">
      <c r="D64380" s="199"/>
    </row>
    <row r="64382" spans="4:4" s="198" customFormat="1" ht="15.75" customHeight="1">
      <c r="D64382" s="199"/>
    </row>
    <row r="64384" spans="4:4" s="198" customFormat="1" ht="15.75" customHeight="1">
      <c r="D64384" s="199"/>
    </row>
    <row r="64386" spans="4:4" s="198" customFormat="1" ht="15.75" customHeight="1">
      <c r="D64386" s="199"/>
    </row>
    <row r="64388" spans="4:4" s="198" customFormat="1" ht="15.75" customHeight="1">
      <c r="D64388" s="199"/>
    </row>
    <row r="64390" spans="4:4" s="198" customFormat="1" ht="15.75" customHeight="1">
      <c r="D64390" s="199"/>
    </row>
    <row r="64392" spans="4:4" s="198" customFormat="1" ht="15.75" customHeight="1">
      <c r="D64392" s="199"/>
    </row>
    <row r="64394" spans="4:4" s="198" customFormat="1" ht="15.75" customHeight="1">
      <c r="D64394" s="199"/>
    </row>
    <row r="64396" spans="4:4" s="198" customFormat="1" ht="15.75" customHeight="1">
      <c r="D64396" s="199"/>
    </row>
    <row r="64398" spans="4:4" s="198" customFormat="1" ht="15.75" customHeight="1">
      <c r="D64398" s="199"/>
    </row>
    <row r="64400" spans="4:4" s="198" customFormat="1" ht="15.75" customHeight="1">
      <c r="D64400" s="199"/>
    </row>
    <row r="64402" spans="4:4" s="198" customFormat="1" ht="15.75" customHeight="1">
      <c r="D64402" s="199"/>
    </row>
    <row r="64404" spans="4:4" s="198" customFormat="1" ht="15.75" customHeight="1">
      <c r="D64404" s="199"/>
    </row>
    <row r="64406" spans="4:4" s="198" customFormat="1" ht="15.75" customHeight="1">
      <c r="D64406" s="199"/>
    </row>
    <row r="64408" spans="4:4" s="198" customFormat="1" ht="15.75" customHeight="1">
      <c r="D64408" s="199"/>
    </row>
    <row r="64410" spans="4:4" s="198" customFormat="1" ht="15.75" customHeight="1">
      <c r="D64410" s="199"/>
    </row>
    <row r="64412" spans="4:4" s="198" customFormat="1" ht="15.75" customHeight="1">
      <c r="D64412" s="199"/>
    </row>
    <row r="64414" spans="4:4" s="198" customFormat="1" ht="15.75" customHeight="1">
      <c r="D64414" s="199"/>
    </row>
    <row r="64416" spans="4:4" s="198" customFormat="1" ht="15.75" customHeight="1">
      <c r="D64416" s="199"/>
    </row>
    <row r="64418" spans="4:4" s="198" customFormat="1" ht="15.75" customHeight="1">
      <c r="D64418" s="199"/>
    </row>
    <row r="64420" spans="4:4" s="198" customFormat="1" ht="15.75" customHeight="1">
      <c r="D64420" s="199"/>
    </row>
    <row r="64422" spans="4:4" s="198" customFormat="1" ht="15.75" customHeight="1">
      <c r="D64422" s="199"/>
    </row>
    <row r="64424" spans="4:4" s="198" customFormat="1" ht="15.75" customHeight="1">
      <c r="D64424" s="199"/>
    </row>
    <row r="64426" spans="4:4" s="198" customFormat="1" ht="15.75" customHeight="1">
      <c r="D64426" s="199"/>
    </row>
    <row r="64428" spans="4:4" s="198" customFormat="1" ht="15.75" customHeight="1">
      <c r="D64428" s="199"/>
    </row>
    <row r="64430" spans="4:4" s="198" customFormat="1" ht="15.75" customHeight="1">
      <c r="D64430" s="199"/>
    </row>
    <row r="64432" spans="4:4" s="198" customFormat="1" ht="15.75" customHeight="1">
      <c r="D64432" s="199"/>
    </row>
    <row r="64434" spans="4:4" s="198" customFormat="1" ht="15.75" customHeight="1">
      <c r="D64434" s="199"/>
    </row>
    <row r="64436" spans="4:4" s="198" customFormat="1" ht="15.75" customHeight="1">
      <c r="D64436" s="199"/>
    </row>
    <row r="64438" spans="4:4" s="198" customFormat="1" ht="15.75" customHeight="1">
      <c r="D64438" s="199"/>
    </row>
    <row r="64440" spans="4:4" s="198" customFormat="1" ht="15.75" customHeight="1">
      <c r="D64440" s="199"/>
    </row>
    <row r="64442" spans="4:4" s="198" customFormat="1" ht="15.75" customHeight="1">
      <c r="D64442" s="199"/>
    </row>
    <row r="64444" spans="4:4" s="198" customFormat="1" ht="15.75" customHeight="1">
      <c r="D64444" s="199"/>
    </row>
    <row r="64446" spans="4:4" s="198" customFormat="1" ht="15.75" customHeight="1">
      <c r="D64446" s="199"/>
    </row>
    <row r="64448" spans="4:4" s="198" customFormat="1" ht="15.75" customHeight="1">
      <c r="D64448" s="199"/>
    </row>
    <row r="64450" spans="4:4" s="198" customFormat="1" ht="15.75" customHeight="1">
      <c r="D64450" s="199"/>
    </row>
    <row r="64452" spans="4:4" s="198" customFormat="1" ht="15.75" customHeight="1">
      <c r="D64452" s="199"/>
    </row>
    <row r="64454" spans="4:4" s="198" customFormat="1" ht="15.75" customHeight="1">
      <c r="D64454" s="199"/>
    </row>
    <row r="64456" spans="4:4" s="198" customFormat="1" ht="15.75" customHeight="1">
      <c r="D64456" s="199"/>
    </row>
    <row r="64458" spans="4:4" s="198" customFormat="1" ht="15.75" customHeight="1">
      <c r="D64458" s="199"/>
    </row>
    <row r="64460" spans="4:4" s="198" customFormat="1" ht="15.75" customHeight="1">
      <c r="D64460" s="199"/>
    </row>
    <row r="64462" spans="4:4" s="198" customFormat="1" ht="15.75" customHeight="1">
      <c r="D64462" s="199"/>
    </row>
    <row r="64464" spans="4:4" s="198" customFormat="1" ht="15.75" customHeight="1">
      <c r="D64464" s="199"/>
    </row>
    <row r="64466" spans="4:4" s="198" customFormat="1" ht="15.75" customHeight="1">
      <c r="D64466" s="199"/>
    </row>
    <row r="64468" spans="4:4" s="198" customFormat="1" ht="15.75" customHeight="1">
      <c r="D64468" s="199"/>
    </row>
    <row r="64470" spans="4:4" s="198" customFormat="1" ht="15.75" customHeight="1">
      <c r="D64470" s="199"/>
    </row>
    <row r="64472" spans="4:4" s="198" customFormat="1" ht="15.75" customHeight="1">
      <c r="D64472" s="199"/>
    </row>
    <row r="64474" spans="4:4" s="198" customFormat="1" ht="15.75" customHeight="1">
      <c r="D64474" s="199"/>
    </row>
    <row r="64476" spans="4:4" s="198" customFormat="1" ht="15.75" customHeight="1">
      <c r="D64476" s="199"/>
    </row>
    <row r="64478" spans="4:4" s="198" customFormat="1" ht="15.75" customHeight="1">
      <c r="D64478" s="199"/>
    </row>
    <row r="64480" spans="4:4" s="198" customFormat="1" ht="15.75" customHeight="1">
      <c r="D64480" s="199"/>
    </row>
    <row r="64482" spans="4:4" s="198" customFormat="1" ht="15.75" customHeight="1">
      <c r="D64482" s="199"/>
    </row>
    <row r="64484" spans="4:4" s="198" customFormat="1" ht="15.75" customHeight="1">
      <c r="D64484" s="199"/>
    </row>
    <row r="64486" spans="4:4" s="198" customFormat="1" ht="15.75" customHeight="1">
      <c r="D64486" s="199"/>
    </row>
    <row r="64488" spans="4:4" s="198" customFormat="1" ht="15.75" customHeight="1">
      <c r="D64488" s="199"/>
    </row>
    <row r="64490" spans="4:4" s="198" customFormat="1" ht="15.75" customHeight="1">
      <c r="D64490" s="199"/>
    </row>
    <row r="64492" spans="4:4" s="198" customFormat="1" ht="15.75" customHeight="1">
      <c r="D64492" s="199"/>
    </row>
    <row r="64494" spans="4:4" s="198" customFormat="1" ht="15.75" customHeight="1">
      <c r="D64494" s="199"/>
    </row>
    <row r="64496" spans="4:4" s="198" customFormat="1" ht="15.75" customHeight="1">
      <c r="D64496" s="199"/>
    </row>
    <row r="64498" spans="4:4" s="198" customFormat="1" ht="15.75" customHeight="1">
      <c r="D64498" s="199"/>
    </row>
    <row r="64500" spans="4:4" s="198" customFormat="1" ht="15.75" customHeight="1">
      <c r="D64500" s="199"/>
    </row>
    <row r="64502" spans="4:4" s="198" customFormat="1" ht="15.75" customHeight="1">
      <c r="D64502" s="199"/>
    </row>
    <row r="64504" spans="4:4" s="198" customFormat="1" ht="15.75" customHeight="1">
      <c r="D64504" s="199"/>
    </row>
    <row r="64506" spans="4:4" s="198" customFormat="1" ht="15.75" customHeight="1">
      <c r="D64506" s="199"/>
    </row>
    <row r="64508" spans="4:4" s="198" customFormat="1" ht="15.75" customHeight="1">
      <c r="D64508" s="199"/>
    </row>
    <row r="64510" spans="4:4" s="198" customFormat="1" ht="15.75" customHeight="1">
      <c r="D64510" s="199"/>
    </row>
    <row r="64512" spans="4:4" s="198" customFormat="1" ht="15.75" customHeight="1">
      <c r="D64512" s="199"/>
    </row>
    <row r="64514" spans="4:4" s="198" customFormat="1" ht="15.75" customHeight="1">
      <c r="D64514" s="199"/>
    </row>
    <row r="64516" spans="4:4" s="198" customFormat="1" ht="15.75" customHeight="1">
      <c r="D64516" s="199"/>
    </row>
    <row r="64518" spans="4:4" s="198" customFormat="1" ht="15.75" customHeight="1">
      <c r="D64518" s="199"/>
    </row>
    <row r="64520" spans="4:4" s="198" customFormat="1" ht="15.75" customHeight="1">
      <c r="D64520" s="199"/>
    </row>
    <row r="64522" spans="4:4" s="198" customFormat="1" ht="15.75" customHeight="1">
      <c r="D64522" s="199"/>
    </row>
    <row r="64524" spans="4:4" s="198" customFormat="1" ht="15.75" customHeight="1">
      <c r="D64524" s="199"/>
    </row>
    <row r="64526" spans="4:4" s="198" customFormat="1" ht="15.75" customHeight="1">
      <c r="D64526" s="199"/>
    </row>
    <row r="64528" spans="4:4" s="198" customFormat="1" ht="15.75" customHeight="1">
      <c r="D64528" s="199"/>
    </row>
    <row r="64530" spans="4:4" s="198" customFormat="1" ht="15.75" customHeight="1">
      <c r="D64530" s="199"/>
    </row>
    <row r="64532" spans="4:4" s="198" customFormat="1" ht="15.75" customHeight="1">
      <c r="D64532" s="199"/>
    </row>
    <row r="64534" spans="4:4" s="198" customFormat="1" ht="15.75" customHeight="1">
      <c r="D64534" s="199"/>
    </row>
    <row r="64536" spans="4:4" s="198" customFormat="1" ht="15.75" customHeight="1">
      <c r="D64536" s="199"/>
    </row>
    <row r="64538" spans="4:4" s="198" customFormat="1" ht="15.75" customHeight="1">
      <c r="D64538" s="199"/>
    </row>
    <row r="64540" spans="4:4" s="198" customFormat="1" ht="15.75" customHeight="1">
      <c r="D64540" s="199"/>
    </row>
    <row r="64542" spans="4:4" s="198" customFormat="1" ht="15.75" customHeight="1">
      <c r="D64542" s="199"/>
    </row>
    <row r="64544" spans="4:4" s="198" customFormat="1" ht="15.75" customHeight="1">
      <c r="D64544" s="199"/>
    </row>
    <row r="64546" spans="4:4" s="198" customFormat="1" ht="15.75" customHeight="1">
      <c r="D64546" s="199"/>
    </row>
    <row r="64548" spans="4:4" s="198" customFormat="1" ht="15.75" customHeight="1">
      <c r="D64548" s="199"/>
    </row>
    <row r="64550" spans="4:4" s="198" customFormat="1" ht="15.75" customHeight="1">
      <c r="D64550" s="199"/>
    </row>
    <row r="64552" spans="4:4" s="198" customFormat="1" ht="15.75" customHeight="1">
      <c r="D64552" s="199"/>
    </row>
    <row r="64554" spans="4:4" s="198" customFormat="1" ht="15.75" customHeight="1">
      <c r="D64554" s="199"/>
    </row>
    <row r="64556" spans="4:4" s="198" customFormat="1" ht="15.75" customHeight="1">
      <c r="D64556" s="199"/>
    </row>
    <row r="64558" spans="4:4" s="198" customFormat="1" ht="15.75" customHeight="1">
      <c r="D64558" s="199"/>
    </row>
    <row r="64560" spans="4:4" s="198" customFormat="1" ht="15.75" customHeight="1">
      <c r="D64560" s="199"/>
    </row>
    <row r="64562" spans="4:4" s="198" customFormat="1" ht="15.75" customHeight="1">
      <c r="D64562" s="199"/>
    </row>
    <row r="64564" spans="4:4" s="198" customFormat="1" ht="15.75" customHeight="1">
      <c r="D64564" s="199"/>
    </row>
    <row r="64566" spans="4:4" s="198" customFormat="1" ht="15.75" customHeight="1">
      <c r="D64566" s="199"/>
    </row>
    <row r="64568" spans="4:4" s="198" customFormat="1" ht="15.75" customHeight="1">
      <c r="D64568" s="199"/>
    </row>
    <row r="64570" spans="4:4" s="198" customFormat="1" ht="15.75" customHeight="1">
      <c r="D64570" s="199"/>
    </row>
    <row r="64572" spans="4:4" s="198" customFormat="1" ht="15.75" customHeight="1">
      <c r="D64572" s="199"/>
    </row>
    <row r="64574" spans="4:4" s="198" customFormat="1" ht="15.75" customHeight="1">
      <c r="D64574" s="199"/>
    </row>
    <row r="64576" spans="4:4" s="198" customFormat="1" ht="15.75" customHeight="1">
      <c r="D64576" s="199"/>
    </row>
    <row r="64578" spans="4:4" s="198" customFormat="1" ht="15.75" customHeight="1">
      <c r="D64578" s="199"/>
    </row>
    <row r="64580" spans="4:4" s="198" customFormat="1" ht="15.75" customHeight="1">
      <c r="D64580" s="199"/>
    </row>
    <row r="64582" spans="4:4" s="198" customFormat="1" ht="15.75" customHeight="1">
      <c r="D64582" s="199"/>
    </row>
    <row r="64584" spans="4:4" s="198" customFormat="1" ht="15.75" customHeight="1">
      <c r="D64584" s="199"/>
    </row>
    <row r="64586" spans="4:4" s="198" customFormat="1" ht="15.75" customHeight="1">
      <c r="D64586" s="199"/>
    </row>
    <row r="64588" spans="4:4" s="198" customFormat="1" ht="15.75" customHeight="1">
      <c r="D64588" s="199"/>
    </row>
    <row r="64590" spans="4:4" s="198" customFormat="1" ht="15.75" customHeight="1">
      <c r="D64590" s="199"/>
    </row>
    <row r="64592" spans="4:4" s="198" customFormat="1" ht="15.75" customHeight="1">
      <c r="D64592" s="199"/>
    </row>
    <row r="64594" spans="4:4" s="198" customFormat="1" ht="15.75" customHeight="1">
      <c r="D64594" s="199"/>
    </row>
    <row r="64596" spans="4:4" s="198" customFormat="1" ht="15.75" customHeight="1">
      <c r="D64596" s="199"/>
    </row>
    <row r="64598" spans="4:4" s="198" customFormat="1" ht="15.75" customHeight="1">
      <c r="D64598" s="199"/>
    </row>
    <row r="64600" spans="4:4" s="198" customFormat="1" ht="15.75" customHeight="1">
      <c r="D64600" s="199"/>
    </row>
    <row r="64602" spans="4:4" s="198" customFormat="1" ht="15.75" customHeight="1">
      <c r="D64602" s="199"/>
    </row>
    <row r="64604" spans="4:4" s="198" customFormat="1" ht="15.75" customHeight="1">
      <c r="D64604" s="199"/>
    </row>
    <row r="64606" spans="4:4" s="198" customFormat="1" ht="15.75" customHeight="1">
      <c r="D64606" s="199"/>
    </row>
    <row r="64608" spans="4:4" s="198" customFormat="1" ht="15.75" customHeight="1">
      <c r="D64608" s="199"/>
    </row>
    <row r="64610" spans="4:4" s="198" customFormat="1" ht="15.75" customHeight="1">
      <c r="D64610" s="199"/>
    </row>
    <row r="64612" spans="4:4" s="198" customFormat="1" ht="15.75" customHeight="1">
      <c r="D64612" s="199"/>
    </row>
    <row r="64614" spans="4:4" s="198" customFormat="1" ht="15.75" customHeight="1">
      <c r="D64614" s="199"/>
    </row>
    <row r="64616" spans="4:4" s="198" customFormat="1" ht="15.75" customHeight="1">
      <c r="D64616" s="199"/>
    </row>
    <row r="64618" spans="4:4" s="198" customFormat="1" ht="15.75" customHeight="1">
      <c r="D64618" s="199"/>
    </row>
    <row r="64620" spans="4:4" s="198" customFormat="1" ht="15.75" customHeight="1">
      <c r="D64620" s="199"/>
    </row>
    <row r="64622" spans="4:4" s="198" customFormat="1" ht="15.75" customHeight="1">
      <c r="D64622" s="199"/>
    </row>
    <row r="64624" spans="4:4" s="198" customFormat="1" ht="15.75" customHeight="1">
      <c r="D64624" s="199"/>
    </row>
    <row r="64626" spans="4:4" s="198" customFormat="1" ht="15.75" customHeight="1">
      <c r="D64626" s="199"/>
    </row>
    <row r="64628" spans="4:4" s="198" customFormat="1" ht="15.75" customHeight="1">
      <c r="D64628" s="199"/>
    </row>
    <row r="64630" spans="4:4" s="198" customFormat="1" ht="15.75" customHeight="1">
      <c r="D64630" s="199"/>
    </row>
    <row r="64632" spans="4:4" s="198" customFormat="1" ht="15.75" customHeight="1">
      <c r="D64632" s="199"/>
    </row>
    <row r="64634" spans="4:4" s="198" customFormat="1" ht="15.75" customHeight="1">
      <c r="D64634" s="199"/>
    </row>
    <row r="64636" spans="4:4" s="198" customFormat="1" ht="15.75" customHeight="1">
      <c r="D64636" s="199"/>
    </row>
    <row r="64638" spans="4:4" s="198" customFormat="1" ht="15.75" customHeight="1">
      <c r="D64638" s="199"/>
    </row>
    <row r="64640" spans="4:4" s="198" customFormat="1" ht="15.75" customHeight="1">
      <c r="D64640" s="199"/>
    </row>
    <row r="64642" spans="4:4" s="198" customFormat="1" ht="15.75" customHeight="1">
      <c r="D64642" s="199"/>
    </row>
    <row r="64644" spans="4:4" s="198" customFormat="1" ht="15.75" customHeight="1">
      <c r="D64644" s="199"/>
    </row>
    <row r="64646" spans="4:4" s="198" customFormat="1" ht="15.75" customHeight="1">
      <c r="D64646" s="199"/>
    </row>
    <row r="64648" spans="4:4" s="198" customFormat="1" ht="15.75" customHeight="1">
      <c r="D64648" s="199"/>
    </row>
    <row r="64650" spans="4:4" s="198" customFormat="1" ht="15.75" customHeight="1">
      <c r="D64650" s="199"/>
    </row>
    <row r="64652" spans="4:4" s="198" customFormat="1" ht="15.75" customHeight="1">
      <c r="D64652" s="199"/>
    </row>
    <row r="64654" spans="4:4" s="198" customFormat="1" ht="15.75" customHeight="1">
      <c r="D64654" s="199"/>
    </row>
    <row r="64656" spans="4:4" s="198" customFormat="1" ht="15.75" customHeight="1">
      <c r="D64656" s="199"/>
    </row>
    <row r="64658" spans="4:4" s="198" customFormat="1" ht="15.75" customHeight="1">
      <c r="D64658" s="199"/>
    </row>
    <row r="64660" spans="4:4" s="198" customFormat="1" ht="15.75" customHeight="1">
      <c r="D64660" s="199"/>
    </row>
    <row r="64662" spans="4:4" s="198" customFormat="1" ht="15.75" customHeight="1">
      <c r="D64662" s="199"/>
    </row>
    <row r="64664" spans="4:4" s="198" customFormat="1" ht="15.75" customHeight="1">
      <c r="D64664" s="199"/>
    </row>
    <row r="64666" spans="4:4" s="198" customFormat="1" ht="15.75" customHeight="1">
      <c r="D64666" s="199"/>
    </row>
    <row r="64668" spans="4:4" s="198" customFormat="1" ht="15.75" customHeight="1">
      <c r="D64668" s="199"/>
    </row>
    <row r="64670" spans="4:4" s="198" customFormat="1" ht="15.75" customHeight="1">
      <c r="D64670" s="199"/>
    </row>
    <row r="64672" spans="4:4" s="198" customFormat="1" ht="15.75" customHeight="1">
      <c r="D64672" s="199"/>
    </row>
    <row r="64674" spans="4:4" s="198" customFormat="1" ht="15.75" customHeight="1">
      <c r="D64674" s="199"/>
    </row>
    <row r="64676" spans="4:4" s="198" customFormat="1" ht="15.75" customHeight="1">
      <c r="D64676" s="199"/>
    </row>
    <row r="64678" spans="4:4" s="198" customFormat="1" ht="15.75" customHeight="1">
      <c r="D64678" s="199"/>
    </row>
    <row r="64680" spans="4:4" s="198" customFormat="1" ht="15.75" customHeight="1">
      <c r="D64680" s="199"/>
    </row>
    <row r="64682" spans="4:4" s="198" customFormat="1" ht="15.75" customHeight="1">
      <c r="D64682" s="199"/>
    </row>
    <row r="64684" spans="4:4" s="198" customFormat="1" ht="15.75" customHeight="1">
      <c r="D64684" s="199"/>
    </row>
    <row r="64686" spans="4:4" s="198" customFormat="1" ht="15.75" customHeight="1">
      <c r="D64686" s="199"/>
    </row>
    <row r="64688" spans="4:4" s="198" customFormat="1" ht="15.75" customHeight="1">
      <c r="D64688" s="199"/>
    </row>
    <row r="64690" spans="4:4" s="198" customFormat="1" ht="15.75" customHeight="1">
      <c r="D64690" s="199"/>
    </row>
    <row r="64692" spans="4:4" s="198" customFormat="1" ht="15.75" customHeight="1">
      <c r="D64692" s="199"/>
    </row>
    <row r="64694" spans="4:4" s="198" customFormat="1" ht="15.75" customHeight="1">
      <c r="D64694" s="199"/>
    </row>
    <row r="64696" spans="4:4" s="198" customFormat="1" ht="15.75" customHeight="1">
      <c r="D64696" s="199"/>
    </row>
    <row r="64698" spans="4:4" s="198" customFormat="1" ht="15.75" customHeight="1">
      <c r="D64698" s="199"/>
    </row>
    <row r="64700" spans="4:4" s="198" customFormat="1" ht="15.75" customHeight="1">
      <c r="D64700" s="199"/>
    </row>
    <row r="64702" spans="4:4" s="198" customFormat="1" ht="15.75" customHeight="1">
      <c r="D64702" s="199"/>
    </row>
    <row r="64704" spans="4:4" s="198" customFormat="1" ht="15.75" customHeight="1">
      <c r="D64704" s="199"/>
    </row>
    <row r="64706" spans="4:4" s="198" customFormat="1" ht="15.75" customHeight="1">
      <c r="D64706" s="199"/>
    </row>
    <row r="64708" spans="4:4" s="198" customFormat="1" ht="15.75" customHeight="1">
      <c r="D64708" s="199"/>
    </row>
    <row r="64710" spans="4:4" s="198" customFormat="1" ht="15.75" customHeight="1">
      <c r="D64710" s="199"/>
    </row>
    <row r="64712" spans="4:4" s="198" customFormat="1" ht="15.75" customHeight="1">
      <c r="D64712" s="199"/>
    </row>
    <row r="64714" spans="4:4" s="198" customFormat="1" ht="15.75" customHeight="1">
      <c r="D64714" s="199"/>
    </row>
    <row r="64716" spans="4:4" s="198" customFormat="1" ht="15.75" customHeight="1">
      <c r="D64716" s="199"/>
    </row>
    <row r="64718" spans="4:4" s="198" customFormat="1" ht="15.75" customHeight="1">
      <c r="D64718" s="199"/>
    </row>
    <row r="64720" spans="4:4" s="198" customFormat="1" ht="15.75" customHeight="1">
      <c r="D64720" s="199"/>
    </row>
    <row r="64722" spans="4:4" s="198" customFormat="1" ht="15.75" customHeight="1">
      <c r="D64722" s="199"/>
    </row>
    <row r="64724" spans="4:4" s="198" customFormat="1" ht="15.75" customHeight="1">
      <c r="D64724" s="199"/>
    </row>
    <row r="64726" spans="4:4" s="198" customFormat="1" ht="15.75" customHeight="1">
      <c r="D64726" s="199"/>
    </row>
    <row r="64728" spans="4:4" s="198" customFormat="1" ht="15.75" customHeight="1">
      <c r="D64728" s="199"/>
    </row>
    <row r="64730" spans="4:4" s="198" customFormat="1" ht="15.75" customHeight="1">
      <c r="D64730" s="199"/>
    </row>
    <row r="64732" spans="4:4" s="198" customFormat="1" ht="15.75" customHeight="1">
      <c r="D64732" s="199"/>
    </row>
    <row r="64734" spans="4:4" s="198" customFormat="1" ht="15.75" customHeight="1">
      <c r="D64734" s="199"/>
    </row>
    <row r="64736" spans="4:4" s="198" customFormat="1" ht="15.75" customHeight="1">
      <c r="D64736" s="199"/>
    </row>
    <row r="64738" spans="4:4" s="198" customFormat="1" ht="15.75" customHeight="1">
      <c r="D64738" s="199"/>
    </row>
    <row r="64740" spans="4:4" s="198" customFormat="1" ht="15.75" customHeight="1">
      <c r="D64740" s="199"/>
    </row>
    <row r="64742" spans="4:4" s="198" customFormat="1" ht="15.75" customHeight="1">
      <c r="D64742" s="199"/>
    </row>
    <row r="64744" spans="4:4" s="198" customFormat="1" ht="15.75" customHeight="1">
      <c r="D64744" s="199"/>
    </row>
    <row r="64746" spans="4:4" s="198" customFormat="1" ht="15.75" customHeight="1">
      <c r="D64746" s="199"/>
    </row>
    <row r="64748" spans="4:4" s="198" customFormat="1" ht="15.75" customHeight="1">
      <c r="D64748" s="199"/>
    </row>
    <row r="64750" spans="4:4" s="198" customFormat="1" ht="15.75" customHeight="1">
      <c r="D64750" s="199"/>
    </row>
    <row r="64752" spans="4:4" s="198" customFormat="1" ht="15.75" customHeight="1">
      <c r="D64752" s="199"/>
    </row>
    <row r="64754" spans="4:4" s="198" customFormat="1" ht="15.75" customHeight="1">
      <c r="D64754" s="199"/>
    </row>
    <row r="64756" spans="4:4" s="198" customFormat="1" ht="15.75" customHeight="1">
      <c r="D64756" s="199"/>
    </row>
    <row r="64758" spans="4:4" s="198" customFormat="1" ht="15.75" customHeight="1">
      <c r="D64758" s="199"/>
    </row>
    <row r="64760" spans="4:4" s="198" customFormat="1" ht="15.75" customHeight="1">
      <c r="D64760" s="199"/>
    </row>
    <row r="64762" spans="4:4" s="198" customFormat="1" ht="15.75" customHeight="1">
      <c r="D64762" s="199"/>
    </row>
    <row r="64764" spans="4:4" s="198" customFormat="1" ht="15.75" customHeight="1">
      <c r="D64764" s="199"/>
    </row>
    <row r="64766" spans="4:4" s="198" customFormat="1" ht="15.75" customHeight="1">
      <c r="D64766" s="199"/>
    </row>
    <row r="64768" spans="4:4" s="198" customFormat="1" ht="15.75" customHeight="1">
      <c r="D64768" s="199"/>
    </row>
    <row r="64770" spans="4:4" s="198" customFormat="1" ht="15.75" customHeight="1">
      <c r="D64770" s="199"/>
    </row>
    <row r="64772" spans="4:4" s="198" customFormat="1" ht="15.75" customHeight="1">
      <c r="D64772" s="199"/>
    </row>
    <row r="64774" spans="4:4" s="198" customFormat="1" ht="15.75" customHeight="1">
      <c r="D64774" s="199"/>
    </row>
    <row r="64776" spans="4:4" s="198" customFormat="1" ht="15.75" customHeight="1">
      <c r="D64776" s="199"/>
    </row>
    <row r="64778" spans="4:4" s="198" customFormat="1" ht="15.75" customHeight="1">
      <c r="D64778" s="199"/>
    </row>
    <row r="64780" spans="4:4" s="198" customFormat="1" ht="15.75" customHeight="1">
      <c r="D64780" s="199"/>
    </row>
    <row r="64782" spans="4:4" s="198" customFormat="1" ht="15.75" customHeight="1">
      <c r="D64782" s="199"/>
    </row>
    <row r="64784" spans="4:4" s="198" customFormat="1" ht="15.75" customHeight="1">
      <c r="D64784" s="199"/>
    </row>
    <row r="64786" spans="4:4" s="198" customFormat="1" ht="15.75" customHeight="1">
      <c r="D64786" s="199"/>
    </row>
    <row r="64788" spans="4:4" s="198" customFormat="1" ht="15.75" customHeight="1">
      <c r="D64788" s="199"/>
    </row>
    <row r="64790" spans="4:4" s="198" customFormat="1" ht="15.75" customHeight="1">
      <c r="D64790" s="199"/>
    </row>
    <row r="64792" spans="4:4" s="198" customFormat="1" ht="15.75" customHeight="1">
      <c r="D64792" s="199"/>
    </row>
    <row r="64794" spans="4:4" s="198" customFormat="1" ht="15.75" customHeight="1">
      <c r="D64794" s="199"/>
    </row>
    <row r="64796" spans="4:4" s="198" customFormat="1" ht="15.75" customHeight="1">
      <c r="D64796" s="199"/>
    </row>
    <row r="64798" spans="4:4" s="198" customFormat="1" ht="15.75" customHeight="1">
      <c r="D64798" s="199"/>
    </row>
    <row r="64800" spans="4:4" s="198" customFormat="1" ht="15.75" customHeight="1">
      <c r="D64800" s="199"/>
    </row>
    <row r="64802" spans="4:4" s="198" customFormat="1" ht="15.75" customHeight="1">
      <c r="D64802" s="199"/>
    </row>
    <row r="64804" spans="4:4" s="198" customFormat="1" ht="15.75" customHeight="1">
      <c r="D64804" s="199"/>
    </row>
    <row r="64806" spans="4:4" s="198" customFormat="1" ht="15.75" customHeight="1">
      <c r="D64806" s="199"/>
    </row>
    <row r="64808" spans="4:4" s="198" customFormat="1" ht="15.75" customHeight="1">
      <c r="D64808" s="199"/>
    </row>
    <row r="64810" spans="4:4" s="198" customFormat="1" ht="15.75" customHeight="1">
      <c r="D64810" s="199"/>
    </row>
    <row r="64812" spans="4:4" s="198" customFormat="1" ht="15.75" customHeight="1">
      <c r="D64812" s="199"/>
    </row>
    <row r="64814" spans="4:4" s="198" customFormat="1" ht="15.75" customHeight="1">
      <c r="D64814" s="199"/>
    </row>
    <row r="64816" spans="4:4" s="198" customFormat="1" ht="15.75" customHeight="1">
      <c r="D64816" s="199"/>
    </row>
    <row r="64818" spans="4:4" s="198" customFormat="1" ht="15.75" customHeight="1">
      <c r="D64818" s="199"/>
    </row>
    <row r="64820" spans="4:4" s="198" customFormat="1" ht="15.75" customHeight="1">
      <c r="D64820" s="199"/>
    </row>
    <row r="64822" spans="4:4" s="198" customFormat="1" ht="15.75" customHeight="1">
      <c r="D64822" s="199"/>
    </row>
    <row r="64824" spans="4:4" s="198" customFormat="1" ht="15.75" customHeight="1">
      <c r="D64824" s="199"/>
    </row>
    <row r="64826" spans="4:4" s="198" customFormat="1" ht="15.75" customHeight="1">
      <c r="D64826" s="199"/>
    </row>
    <row r="64828" spans="4:4" s="198" customFormat="1" ht="15.75" customHeight="1">
      <c r="D64828" s="199"/>
    </row>
    <row r="64830" spans="4:4" s="198" customFormat="1" ht="15.75" customHeight="1">
      <c r="D64830" s="199"/>
    </row>
    <row r="64832" spans="4:4" s="198" customFormat="1" ht="15.75" customHeight="1">
      <c r="D64832" s="199"/>
    </row>
    <row r="64834" spans="4:4" s="198" customFormat="1" ht="15.75" customHeight="1">
      <c r="D64834" s="199"/>
    </row>
    <row r="64836" spans="4:4" s="198" customFormat="1" ht="15.75" customHeight="1">
      <c r="D64836" s="199"/>
    </row>
    <row r="64838" spans="4:4" s="198" customFormat="1" ht="15.75" customHeight="1">
      <c r="D64838" s="199"/>
    </row>
    <row r="64840" spans="4:4" s="198" customFormat="1" ht="15.75" customHeight="1">
      <c r="D64840" s="199"/>
    </row>
    <row r="64842" spans="4:4" s="198" customFormat="1" ht="15.75" customHeight="1">
      <c r="D64842" s="199"/>
    </row>
    <row r="64844" spans="4:4" s="198" customFormat="1" ht="15.75" customHeight="1">
      <c r="D64844" s="199"/>
    </row>
    <row r="64846" spans="4:4" s="198" customFormat="1" ht="15.75" customHeight="1">
      <c r="D64846" s="199"/>
    </row>
    <row r="64848" spans="4:4" s="198" customFormat="1" ht="15.75" customHeight="1">
      <c r="D64848" s="199"/>
    </row>
    <row r="64850" spans="4:4" s="198" customFormat="1" ht="15.75" customHeight="1">
      <c r="D64850" s="199"/>
    </row>
    <row r="64852" spans="4:4" s="198" customFormat="1" ht="15.75" customHeight="1">
      <c r="D64852" s="199"/>
    </row>
    <row r="64854" spans="4:4" s="198" customFormat="1" ht="15.75" customHeight="1">
      <c r="D64854" s="199"/>
    </row>
    <row r="64856" spans="4:4" s="198" customFormat="1" ht="15.75" customHeight="1">
      <c r="D64856" s="199"/>
    </row>
    <row r="64858" spans="4:4" s="198" customFormat="1" ht="15.75" customHeight="1">
      <c r="D64858" s="199"/>
    </row>
    <row r="64860" spans="4:4" s="198" customFormat="1" ht="15.75" customHeight="1">
      <c r="D64860" s="199"/>
    </row>
    <row r="64862" spans="4:4" s="198" customFormat="1" ht="15.75" customHeight="1">
      <c r="D64862" s="199"/>
    </row>
    <row r="64864" spans="4:4" s="198" customFormat="1" ht="15.75" customHeight="1">
      <c r="D64864" s="199"/>
    </row>
    <row r="64866" spans="4:4" s="198" customFormat="1" ht="15.75" customHeight="1">
      <c r="D64866" s="199"/>
    </row>
    <row r="64868" spans="4:4" s="198" customFormat="1" ht="15.75" customHeight="1">
      <c r="D64868" s="199"/>
    </row>
    <row r="64870" spans="4:4" s="198" customFormat="1" ht="15.75" customHeight="1">
      <c r="D64870" s="199"/>
    </row>
    <row r="64872" spans="4:4" s="198" customFormat="1" ht="15.75" customHeight="1">
      <c r="D64872" s="199"/>
    </row>
    <row r="64874" spans="4:4" s="198" customFormat="1" ht="15.75" customHeight="1">
      <c r="D64874" s="199"/>
    </row>
    <row r="64876" spans="4:4" s="198" customFormat="1" ht="15.75" customHeight="1">
      <c r="D64876" s="199"/>
    </row>
    <row r="64878" spans="4:4" s="198" customFormat="1" ht="15.75" customHeight="1">
      <c r="D64878" s="199"/>
    </row>
    <row r="64880" spans="4:4" s="198" customFormat="1" ht="15.75" customHeight="1">
      <c r="D64880" s="199"/>
    </row>
    <row r="64882" spans="4:4" s="198" customFormat="1" ht="15.75" customHeight="1">
      <c r="D64882" s="199"/>
    </row>
    <row r="64884" spans="4:4" s="198" customFormat="1" ht="15.75" customHeight="1">
      <c r="D64884" s="199"/>
    </row>
    <row r="64886" spans="4:4" s="198" customFormat="1" ht="15.75" customHeight="1">
      <c r="D64886" s="199"/>
    </row>
    <row r="64888" spans="4:4" s="198" customFormat="1" ht="15.75" customHeight="1">
      <c r="D64888" s="199"/>
    </row>
    <row r="64890" spans="4:4" s="198" customFormat="1" ht="15.75" customHeight="1">
      <c r="D64890" s="199"/>
    </row>
    <row r="64892" spans="4:4" s="198" customFormat="1" ht="15.75" customHeight="1">
      <c r="D64892" s="199"/>
    </row>
    <row r="64894" spans="4:4" s="198" customFormat="1" ht="15.75" customHeight="1">
      <c r="D64894" s="199"/>
    </row>
    <row r="64896" spans="4:4" s="198" customFormat="1" ht="15.75" customHeight="1">
      <c r="D64896" s="199"/>
    </row>
    <row r="64898" spans="4:4" s="198" customFormat="1" ht="15.75" customHeight="1">
      <c r="D64898" s="199"/>
    </row>
    <row r="64900" spans="4:4" s="198" customFormat="1" ht="15.75" customHeight="1">
      <c r="D64900" s="199"/>
    </row>
    <row r="64902" spans="4:4" s="198" customFormat="1" ht="15.75" customHeight="1">
      <c r="D64902" s="199"/>
    </row>
    <row r="64904" spans="4:4" s="198" customFormat="1" ht="15.75" customHeight="1">
      <c r="D64904" s="199"/>
    </row>
    <row r="64906" spans="4:4" s="198" customFormat="1" ht="15.75" customHeight="1">
      <c r="D64906" s="199"/>
    </row>
    <row r="64908" spans="4:4" s="198" customFormat="1" ht="15.75" customHeight="1">
      <c r="D64908" s="199"/>
    </row>
    <row r="64910" spans="4:4" s="198" customFormat="1" ht="15.75" customHeight="1">
      <c r="D64910" s="199"/>
    </row>
    <row r="64912" spans="4:4" s="198" customFormat="1" ht="15.75" customHeight="1">
      <c r="D64912" s="199"/>
    </row>
    <row r="64914" spans="4:4" s="198" customFormat="1" ht="15.75" customHeight="1">
      <c r="D64914" s="199"/>
    </row>
    <row r="64916" spans="4:4" s="198" customFormat="1" ht="15.75" customHeight="1">
      <c r="D64916" s="199"/>
    </row>
    <row r="64918" spans="4:4" s="198" customFormat="1" ht="15.75" customHeight="1">
      <c r="D64918" s="199"/>
    </row>
    <row r="64920" spans="4:4" s="198" customFormat="1" ht="15.75" customHeight="1">
      <c r="D64920" s="199"/>
    </row>
    <row r="64922" spans="4:4" s="198" customFormat="1" ht="15.75" customHeight="1">
      <c r="D64922" s="199"/>
    </row>
    <row r="64924" spans="4:4" s="198" customFormat="1" ht="15.75" customHeight="1">
      <c r="D64924" s="199"/>
    </row>
    <row r="64926" spans="4:4" s="198" customFormat="1" ht="15.75" customHeight="1">
      <c r="D64926" s="199"/>
    </row>
    <row r="64928" spans="4:4" s="198" customFormat="1" ht="15.75" customHeight="1">
      <c r="D64928" s="199"/>
    </row>
    <row r="64930" spans="4:4" s="198" customFormat="1" ht="15.75" customHeight="1">
      <c r="D64930" s="199"/>
    </row>
    <row r="64932" spans="4:4" s="198" customFormat="1" ht="15.75" customHeight="1">
      <c r="D64932" s="199"/>
    </row>
    <row r="64934" spans="4:4" s="198" customFormat="1" ht="15.75" customHeight="1">
      <c r="D64934" s="199"/>
    </row>
    <row r="64936" spans="4:4" s="198" customFormat="1" ht="15.75" customHeight="1">
      <c r="D64936" s="199"/>
    </row>
    <row r="64938" spans="4:4" s="198" customFormat="1" ht="15.75" customHeight="1">
      <c r="D64938" s="199"/>
    </row>
    <row r="64940" spans="4:4" s="198" customFormat="1" ht="15.75" customHeight="1">
      <c r="D64940" s="199"/>
    </row>
    <row r="64942" spans="4:4" s="198" customFormat="1" ht="15.75" customHeight="1">
      <c r="D64942" s="199"/>
    </row>
    <row r="64944" spans="4:4" s="198" customFormat="1" ht="15.75" customHeight="1">
      <c r="D64944" s="199"/>
    </row>
    <row r="64946" spans="4:4" s="198" customFormat="1" ht="15.75" customHeight="1">
      <c r="D64946" s="199"/>
    </row>
    <row r="64948" spans="4:4" s="198" customFormat="1" ht="15.75" customHeight="1">
      <c r="D64948" s="199"/>
    </row>
    <row r="64950" spans="4:4" s="198" customFormat="1" ht="15.75" customHeight="1">
      <c r="D64950" s="199"/>
    </row>
    <row r="64952" spans="4:4" s="198" customFormat="1" ht="15.75" customHeight="1">
      <c r="D64952" s="199"/>
    </row>
    <row r="64954" spans="4:4" s="198" customFormat="1" ht="15.75" customHeight="1">
      <c r="D64954" s="199"/>
    </row>
    <row r="64956" spans="4:4" s="198" customFormat="1" ht="15.75" customHeight="1">
      <c r="D64956" s="199"/>
    </row>
    <row r="64958" spans="4:4" s="198" customFormat="1" ht="15.75" customHeight="1">
      <c r="D64958" s="199"/>
    </row>
    <row r="64960" spans="4:4" s="198" customFormat="1" ht="15.75" customHeight="1">
      <c r="D64960" s="199"/>
    </row>
    <row r="64962" spans="4:4" s="198" customFormat="1" ht="15.75" customHeight="1">
      <c r="D64962" s="199"/>
    </row>
    <row r="64964" spans="4:4" s="198" customFormat="1" ht="15.75" customHeight="1">
      <c r="D64964" s="199"/>
    </row>
    <row r="64966" spans="4:4" s="198" customFormat="1" ht="15.75" customHeight="1">
      <c r="D64966" s="199"/>
    </row>
    <row r="64968" spans="4:4" s="198" customFormat="1" ht="15.75" customHeight="1">
      <c r="D64968" s="199"/>
    </row>
    <row r="64970" spans="4:4" s="198" customFormat="1" ht="15.75" customHeight="1">
      <c r="D64970" s="199"/>
    </row>
    <row r="64972" spans="4:4" s="198" customFormat="1" ht="15.75" customHeight="1">
      <c r="D64972" s="199"/>
    </row>
    <row r="64974" spans="4:4" s="198" customFormat="1" ht="15.75" customHeight="1">
      <c r="D64974" s="199"/>
    </row>
    <row r="64976" spans="4:4" s="198" customFormat="1" ht="15.75" customHeight="1">
      <c r="D64976" s="199"/>
    </row>
    <row r="64978" spans="4:4" s="198" customFormat="1" ht="15.75" customHeight="1">
      <c r="D64978" s="199"/>
    </row>
    <row r="64980" spans="4:4" s="198" customFormat="1" ht="15.75" customHeight="1">
      <c r="D64980" s="199"/>
    </row>
    <row r="64982" spans="4:4" s="198" customFormat="1" ht="15.75" customHeight="1">
      <c r="D64982" s="199"/>
    </row>
    <row r="64984" spans="4:4" s="198" customFormat="1" ht="15.75" customHeight="1">
      <c r="D64984" s="199"/>
    </row>
    <row r="64986" spans="4:4" s="198" customFormat="1" ht="15.75" customHeight="1">
      <c r="D64986" s="199"/>
    </row>
    <row r="64988" spans="4:4" s="198" customFormat="1" ht="15.75" customHeight="1">
      <c r="D64988" s="199"/>
    </row>
    <row r="64990" spans="4:4" s="198" customFormat="1" ht="15.75" customHeight="1">
      <c r="D64990" s="199"/>
    </row>
    <row r="64992" spans="4:4" s="198" customFormat="1" ht="15.75" customHeight="1">
      <c r="D64992" s="199"/>
    </row>
    <row r="64994" spans="4:4" s="198" customFormat="1" ht="15.75" customHeight="1">
      <c r="D64994" s="199"/>
    </row>
    <row r="64996" spans="4:4" s="198" customFormat="1" ht="15.75" customHeight="1">
      <c r="D64996" s="199"/>
    </row>
    <row r="64998" spans="4:4" s="198" customFormat="1" ht="15.75" customHeight="1">
      <c r="D64998" s="199"/>
    </row>
    <row r="65000" spans="4:4" s="198" customFormat="1" ht="15.75" customHeight="1">
      <c r="D65000" s="199"/>
    </row>
    <row r="65002" spans="4:4" s="198" customFormat="1" ht="15.75" customHeight="1">
      <c r="D65002" s="199"/>
    </row>
    <row r="65004" spans="4:4" s="198" customFormat="1" ht="15.75" customHeight="1">
      <c r="D65004" s="199"/>
    </row>
    <row r="65006" spans="4:4" s="198" customFormat="1" ht="15.75" customHeight="1">
      <c r="D65006" s="199"/>
    </row>
    <row r="65008" spans="4:4" s="198" customFormat="1" ht="15.75" customHeight="1">
      <c r="D65008" s="199"/>
    </row>
    <row r="65010" spans="4:4" s="198" customFormat="1" ht="15.75" customHeight="1">
      <c r="D65010" s="199"/>
    </row>
    <row r="65012" spans="4:4" s="198" customFormat="1" ht="15.75" customHeight="1">
      <c r="D65012" s="199"/>
    </row>
    <row r="65014" spans="4:4" s="198" customFormat="1" ht="15.75" customHeight="1">
      <c r="D65014" s="199"/>
    </row>
    <row r="65016" spans="4:4" s="198" customFormat="1" ht="15.75" customHeight="1">
      <c r="D65016" s="199"/>
    </row>
    <row r="65018" spans="4:4" s="198" customFormat="1" ht="15.75" customHeight="1">
      <c r="D65018" s="199"/>
    </row>
    <row r="65020" spans="4:4" s="198" customFormat="1" ht="15.75" customHeight="1">
      <c r="D65020" s="199"/>
    </row>
    <row r="65022" spans="4:4" s="198" customFormat="1" ht="15.75" customHeight="1">
      <c r="D65022" s="199"/>
    </row>
    <row r="65024" spans="4:4" s="198" customFormat="1" ht="15.75" customHeight="1">
      <c r="D65024" s="199"/>
    </row>
    <row r="65026" spans="4:4" s="198" customFormat="1" ht="15.75" customHeight="1">
      <c r="D65026" s="199"/>
    </row>
    <row r="65028" spans="4:4" s="198" customFormat="1" ht="15.75" customHeight="1">
      <c r="D65028" s="199"/>
    </row>
    <row r="65030" spans="4:4" s="198" customFormat="1" ht="15.75" customHeight="1">
      <c r="D65030" s="199"/>
    </row>
    <row r="65032" spans="4:4" s="198" customFormat="1" ht="15.75" customHeight="1">
      <c r="D65032" s="199"/>
    </row>
    <row r="65034" spans="4:4" s="198" customFormat="1" ht="15.75" customHeight="1">
      <c r="D65034" s="199"/>
    </row>
    <row r="65036" spans="4:4" s="198" customFormat="1" ht="15.75" customHeight="1">
      <c r="D65036" s="199"/>
    </row>
    <row r="65038" spans="4:4" s="198" customFormat="1" ht="15.75" customHeight="1">
      <c r="D65038" s="199"/>
    </row>
    <row r="65040" spans="4:4" s="198" customFormat="1" ht="15.75" customHeight="1">
      <c r="D65040" s="199"/>
    </row>
    <row r="65042" spans="4:4" s="198" customFormat="1" ht="15.75" customHeight="1">
      <c r="D65042" s="199"/>
    </row>
    <row r="65044" spans="4:4" s="198" customFormat="1" ht="15.75" customHeight="1">
      <c r="D65044" s="199"/>
    </row>
    <row r="65046" spans="4:4" s="198" customFormat="1" ht="15.75" customHeight="1">
      <c r="D65046" s="199"/>
    </row>
    <row r="65048" spans="4:4" s="198" customFormat="1" ht="15.75" customHeight="1">
      <c r="D65048" s="199"/>
    </row>
    <row r="65050" spans="4:4" s="198" customFormat="1" ht="15.75" customHeight="1">
      <c r="D65050" s="199"/>
    </row>
    <row r="65052" spans="4:4" s="198" customFormat="1" ht="15.75" customHeight="1">
      <c r="D65052" s="199"/>
    </row>
    <row r="65054" spans="4:4" s="198" customFormat="1" ht="15.75" customHeight="1">
      <c r="D65054" s="199"/>
    </row>
    <row r="65056" spans="4:4" s="198" customFormat="1" ht="15.75" customHeight="1">
      <c r="D65056" s="199"/>
    </row>
    <row r="65058" spans="4:4" s="198" customFormat="1" ht="15.75" customHeight="1">
      <c r="D65058" s="199"/>
    </row>
    <row r="65060" spans="4:4" s="198" customFormat="1" ht="15.75" customHeight="1">
      <c r="D65060" s="199"/>
    </row>
    <row r="65062" spans="4:4" s="198" customFormat="1" ht="15.75" customHeight="1">
      <c r="D65062" s="199"/>
    </row>
    <row r="65064" spans="4:4" s="198" customFormat="1" ht="15.75" customHeight="1">
      <c r="D65064" s="199"/>
    </row>
    <row r="65066" spans="4:4" s="198" customFormat="1" ht="15.75" customHeight="1">
      <c r="D65066" s="199"/>
    </row>
    <row r="65068" spans="4:4" s="198" customFormat="1" ht="15.75" customHeight="1">
      <c r="D65068" s="199"/>
    </row>
    <row r="65070" spans="4:4" s="198" customFormat="1" ht="15.75" customHeight="1">
      <c r="D65070" s="199"/>
    </row>
    <row r="65072" spans="4:4" s="198" customFormat="1" ht="15.75" customHeight="1">
      <c r="D65072" s="199"/>
    </row>
    <row r="65074" spans="4:4" s="198" customFormat="1" ht="15.75" customHeight="1">
      <c r="D65074" s="199"/>
    </row>
    <row r="65076" spans="4:4" s="198" customFormat="1" ht="15.75" customHeight="1">
      <c r="D65076" s="199"/>
    </row>
    <row r="65078" spans="4:4" s="198" customFormat="1" ht="15.75" customHeight="1">
      <c r="D65078" s="199"/>
    </row>
    <row r="65080" spans="4:4" s="198" customFormat="1" ht="15.75" customHeight="1">
      <c r="D65080" s="199"/>
    </row>
    <row r="65082" spans="4:4" s="198" customFormat="1" ht="15.75" customHeight="1">
      <c r="D65082" s="199"/>
    </row>
    <row r="65084" spans="4:4" s="198" customFormat="1" ht="15.75" customHeight="1">
      <c r="D65084" s="199"/>
    </row>
    <row r="65086" spans="4:4" s="198" customFormat="1" ht="15.75" customHeight="1">
      <c r="D65086" s="199"/>
    </row>
    <row r="65088" spans="4:4" s="198" customFormat="1" ht="15.75" customHeight="1">
      <c r="D65088" s="199"/>
    </row>
    <row r="65090" spans="4:4" s="198" customFormat="1" ht="15.75" customHeight="1">
      <c r="D65090" s="199"/>
    </row>
    <row r="65092" spans="4:4" s="198" customFormat="1" ht="15.75" customHeight="1">
      <c r="D65092" s="199"/>
    </row>
    <row r="65094" spans="4:4" s="198" customFormat="1" ht="15.75" customHeight="1">
      <c r="D65094" s="199"/>
    </row>
    <row r="65096" spans="4:4" s="198" customFormat="1" ht="15.75" customHeight="1">
      <c r="D65096" s="199"/>
    </row>
    <row r="65098" spans="4:4" s="198" customFormat="1" ht="15.75" customHeight="1">
      <c r="D65098" s="199"/>
    </row>
    <row r="65100" spans="4:4" s="198" customFormat="1" ht="15.75" customHeight="1">
      <c r="D65100" s="199"/>
    </row>
    <row r="65102" spans="4:4" s="198" customFormat="1" ht="15.75" customHeight="1">
      <c r="D65102" s="199"/>
    </row>
    <row r="65104" spans="4:4" s="198" customFormat="1" ht="15.75" customHeight="1">
      <c r="D65104" s="199"/>
    </row>
    <row r="65106" spans="4:4" s="198" customFormat="1" ht="15.75" customHeight="1">
      <c r="D65106" s="199"/>
    </row>
    <row r="65108" spans="4:4" s="198" customFormat="1" ht="15.75" customHeight="1">
      <c r="D65108" s="199"/>
    </row>
    <row r="65110" spans="4:4" s="198" customFormat="1" ht="15.75" customHeight="1">
      <c r="D65110" s="199"/>
    </row>
    <row r="65112" spans="4:4" s="198" customFormat="1" ht="15.75" customHeight="1">
      <c r="D65112" s="199"/>
    </row>
    <row r="65114" spans="4:4" s="198" customFormat="1" ht="15.75" customHeight="1">
      <c r="D65114" s="199"/>
    </row>
    <row r="65116" spans="4:4" s="198" customFormat="1" ht="15.75" customHeight="1">
      <c r="D65116" s="199"/>
    </row>
    <row r="65118" spans="4:4" s="198" customFormat="1" ht="15.75" customHeight="1">
      <c r="D65118" s="199"/>
    </row>
    <row r="65120" spans="4:4" s="198" customFormat="1" ht="15.75" customHeight="1">
      <c r="D65120" s="199"/>
    </row>
    <row r="65122" spans="4:4" s="198" customFormat="1" ht="15.75" customHeight="1">
      <c r="D65122" s="199"/>
    </row>
    <row r="65124" spans="4:4" s="198" customFormat="1" ht="15.75" customHeight="1">
      <c r="D65124" s="199"/>
    </row>
    <row r="65126" spans="4:4" s="198" customFormat="1" ht="15.75" customHeight="1">
      <c r="D65126" s="199"/>
    </row>
    <row r="65128" spans="4:4" s="198" customFormat="1" ht="15.75" customHeight="1">
      <c r="D65128" s="199"/>
    </row>
    <row r="65130" spans="4:4" s="198" customFormat="1" ht="15.75" customHeight="1">
      <c r="D65130" s="199"/>
    </row>
    <row r="65132" spans="4:4" s="198" customFormat="1" ht="15.75" customHeight="1">
      <c r="D65132" s="199"/>
    </row>
    <row r="65134" spans="4:4" s="198" customFormat="1" ht="15.75" customHeight="1">
      <c r="D65134" s="199"/>
    </row>
    <row r="65136" spans="4:4" s="198" customFormat="1" ht="15.75" customHeight="1">
      <c r="D65136" s="199"/>
    </row>
    <row r="65138" spans="4:4" s="198" customFormat="1" ht="15.75" customHeight="1">
      <c r="D65138" s="199"/>
    </row>
    <row r="65140" spans="4:4" s="198" customFormat="1" ht="15.75" customHeight="1">
      <c r="D65140" s="199"/>
    </row>
    <row r="65142" spans="4:4" s="198" customFormat="1" ht="15.75" customHeight="1">
      <c r="D65142" s="199"/>
    </row>
    <row r="65144" spans="4:4" s="198" customFormat="1" ht="15.75" customHeight="1">
      <c r="D65144" s="199"/>
    </row>
    <row r="65146" spans="4:4" s="198" customFormat="1" ht="15.75" customHeight="1">
      <c r="D65146" s="199"/>
    </row>
    <row r="65148" spans="4:4" s="198" customFormat="1" ht="15.75" customHeight="1">
      <c r="D65148" s="199"/>
    </row>
    <row r="65150" spans="4:4" s="198" customFormat="1" ht="15.75" customHeight="1">
      <c r="D65150" s="199"/>
    </row>
    <row r="65152" spans="4:4" s="198" customFormat="1" ht="15.75" customHeight="1">
      <c r="D65152" s="199"/>
    </row>
    <row r="65154" spans="4:4" s="198" customFormat="1" ht="15.75" customHeight="1">
      <c r="D65154" s="199"/>
    </row>
    <row r="65156" spans="4:4" s="198" customFormat="1" ht="15.75" customHeight="1">
      <c r="D65156" s="199"/>
    </row>
    <row r="65158" spans="4:4" s="198" customFormat="1" ht="15.75" customHeight="1">
      <c r="D65158" s="199"/>
    </row>
    <row r="65160" spans="4:4" s="198" customFormat="1" ht="15.75" customHeight="1">
      <c r="D65160" s="199"/>
    </row>
    <row r="65162" spans="4:4" s="198" customFormat="1" ht="15.75" customHeight="1">
      <c r="D65162" s="199"/>
    </row>
    <row r="65164" spans="4:4" s="198" customFormat="1" ht="15.75" customHeight="1">
      <c r="D65164" s="199"/>
    </row>
    <row r="65166" spans="4:4" s="198" customFormat="1" ht="15.75" customHeight="1">
      <c r="D65166" s="199"/>
    </row>
    <row r="65168" spans="4:4" s="198" customFormat="1" ht="15.75" customHeight="1">
      <c r="D65168" s="199"/>
    </row>
    <row r="65170" spans="4:4" s="198" customFormat="1" ht="15.75" customHeight="1">
      <c r="D65170" s="199"/>
    </row>
    <row r="65172" spans="4:4" s="198" customFormat="1" ht="15.75" customHeight="1">
      <c r="D65172" s="199"/>
    </row>
    <row r="65174" spans="4:4" s="198" customFormat="1" ht="15.75" customHeight="1">
      <c r="D65174" s="199"/>
    </row>
    <row r="65176" spans="4:4" s="198" customFormat="1" ht="15.75" customHeight="1">
      <c r="D65176" s="199"/>
    </row>
    <row r="65178" spans="4:4" s="198" customFormat="1" ht="15.75" customHeight="1">
      <c r="D65178" s="199"/>
    </row>
    <row r="65180" spans="4:4" s="198" customFormat="1" ht="15.75" customHeight="1">
      <c r="D65180" s="199"/>
    </row>
    <row r="65182" spans="4:4" s="198" customFormat="1" ht="15.75" customHeight="1">
      <c r="D65182" s="199"/>
    </row>
    <row r="65184" spans="4:4" s="198" customFormat="1" ht="15.75" customHeight="1">
      <c r="D65184" s="199"/>
    </row>
    <row r="65186" spans="4:4" s="198" customFormat="1" ht="15.75" customHeight="1">
      <c r="D65186" s="199"/>
    </row>
    <row r="65188" spans="4:4" s="198" customFormat="1" ht="15.75" customHeight="1">
      <c r="D65188" s="199"/>
    </row>
    <row r="65190" spans="4:4" s="198" customFormat="1" ht="15.75" customHeight="1">
      <c r="D65190" s="199"/>
    </row>
    <row r="65192" spans="4:4" s="198" customFormat="1" ht="15.75" customHeight="1">
      <c r="D65192" s="199"/>
    </row>
    <row r="65194" spans="4:4" s="198" customFormat="1" ht="15.75" customHeight="1">
      <c r="D65194" s="199"/>
    </row>
    <row r="65196" spans="4:4" s="198" customFormat="1" ht="15.75" customHeight="1">
      <c r="D65196" s="199"/>
    </row>
    <row r="65198" spans="4:4" s="198" customFormat="1" ht="15.75" customHeight="1">
      <c r="D65198" s="199"/>
    </row>
    <row r="65200" spans="4:4" s="198" customFormat="1" ht="15.75" customHeight="1">
      <c r="D65200" s="199"/>
    </row>
    <row r="65202" spans="4:4" s="198" customFormat="1" ht="15.75" customHeight="1">
      <c r="D65202" s="199"/>
    </row>
    <row r="65204" spans="4:4" s="198" customFormat="1" ht="15.75" customHeight="1">
      <c r="D65204" s="199"/>
    </row>
    <row r="65206" spans="4:4" s="198" customFormat="1" ht="15.75" customHeight="1">
      <c r="D65206" s="199"/>
    </row>
    <row r="65208" spans="4:4" s="198" customFormat="1" ht="15.75" customHeight="1">
      <c r="D65208" s="199"/>
    </row>
    <row r="65210" spans="4:4" s="198" customFormat="1" ht="15.75" customHeight="1">
      <c r="D65210" s="199"/>
    </row>
    <row r="65212" spans="4:4" s="198" customFormat="1" ht="15.75" customHeight="1">
      <c r="D65212" s="199"/>
    </row>
    <row r="65214" spans="4:4" s="198" customFormat="1" ht="15.75" customHeight="1">
      <c r="D65214" s="199"/>
    </row>
    <row r="65216" spans="4:4" s="198" customFormat="1" ht="15.75" customHeight="1">
      <c r="D65216" s="199"/>
    </row>
    <row r="65218" spans="4:4" s="198" customFormat="1" ht="15.75" customHeight="1">
      <c r="D65218" s="199"/>
    </row>
    <row r="65220" spans="4:4" s="198" customFormat="1" ht="15.75" customHeight="1">
      <c r="D65220" s="199"/>
    </row>
    <row r="65222" spans="4:4" s="198" customFormat="1" ht="15.75" customHeight="1">
      <c r="D65222" s="199"/>
    </row>
    <row r="65224" spans="4:4" s="198" customFormat="1" ht="15.75" customHeight="1">
      <c r="D65224" s="199"/>
    </row>
    <row r="65226" spans="4:4" s="198" customFormat="1" ht="15.75" customHeight="1">
      <c r="D65226" s="199"/>
    </row>
    <row r="65228" spans="4:4" s="198" customFormat="1" ht="15.75" customHeight="1">
      <c r="D65228" s="199"/>
    </row>
    <row r="65230" spans="4:4" s="198" customFormat="1" ht="15.75" customHeight="1">
      <c r="D65230" s="199"/>
    </row>
    <row r="65232" spans="4:4" s="198" customFormat="1" ht="15.75" customHeight="1">
      <c r="D65232" s="199"/>
    </row>
    <row r="65234" spans="4:4" s="198" customFormat="1" ht="15.75" customHeight="1">
      <c r="D65234" s="199"/>
    </row>
    <row r="65236" spans="4:4" s="198" customFormat="1" ht="15.75" customHeight="1">
      <c r="D65236" s="199"/>
    </row>
    <row r="65238" spans="4:4" s="198" customFormat="1" ht="15.75" customHeight="1">
      <c r="D65238" s="199"/>
    </row>
    <row r="65240" spans="4:4" s="198" customFormat="1" ht="15.75" customHeight="1">
      <c r="D65240" s="199"/>
    </row>
    <row r="65242" spans="4:4" s="198" customFormat="1" ht="15.75" customHeight="1">
      <c r="D65242" s="199"/>
    </row>
    <row r="65244" spans="4:4" s="198" customFormat="1" ht="15.75" customHeight="1">
      <c r="D65244" s="199"/>
    </row>
    <row r="65246" spans="4:4" s="198" customFormat="1" ht="15.75" customHeight="1">
      <c r="D65246" s="199"/>
    </row>
    <row r="65248" spans="4:4" s="198" customFormat="1" ht="15.75" customHeight="1">
      <c r="D65248" s="199"/>
    </row>
    <row r="65250" spans="4:4" s="198" customFormat="1" ht="15.75" customHeight="1">
      <c r="D65250" s="199"/>
    </row>
    <row r="65252" spans="4:4" s="198" customFormat="1" ht="15.75" customHeight="1">
      <c r="D65252" s="199"/>
    </row>
    <row r="65254" spans="4:4" s="198" customFormat="1" ht="15.75" customHeight="1">
      <c r="D65254" s="199"/>
    </row>
    <row r="65256" spans="4:4" s="198" customFormat="1" ht="15.75" customHeight="1">
      <c r="D65256" s="199"/>
    </row>
    <row r="65258" spans="4:4" s="198" customFormat="1" ht="15.75" customHeight="1">
      <c r="D65258" s="199"/>
    </row>
    <row r="65260" spans="4:4" s="198" customFormat="1" ht="15.75" customHeight="1">
      <c r="D65260" s="199"/>
    </row>
    <row r="65262" spans="4:4" s="198" customFormat="1" ht="15.75" customHeight="1">
      <c r="D65262" s="199"/>
    </row>
    <row r="65264" spans="4:4" s="198" customFormat="1" ht="15.75" customHeight="1">
      <c r="D65264" s="199"/>
    </row>
    <row r="65266" spans="4:4" s="198" customFormat="1" ht="15.75" customHeight="1">
      <c r="D65266" s="199"/>
    </row>
    <row r="65268" spans="4:4" s="198" customFormat="1" ht="15.75" customHeight="1">
      <c r="D65268" s="199"/>
    </row>
    <row r="65270" spans="4:4" s="198" customFormat="1" ht="15.75" customHeight="1">
      <c r="D65270" s="199"/>
    </row>
    <row r="65272" spans="4:4" s="198" customFormat="1" ht="15.75" customHeight="1">
      <c r="D65272" s="199"/>
    </row>
    <row r="65274" spans="4:4" s="198" customFormat="1" ht="15.75" customHeight="1">
      <c r="D65274" s="199"/>
    </row>
    <row r="65276" spans="4:4" s="198" customFormat="1" ht="15.75" customHeight="1">
      <c r="D65276" s="199"/>
    </row>
    <row r="65278" spans="4:4" s="198" customFormat="1" ht="15.75" customHeight="1">
      <c r="D65278" s="199"/>
    </row>
    <row r="65280" spans="4:4" s="198" customFormat="1" ht="15.75" customHeight="1">
      <c r="D65280" s="199"/>
    </row>
    <row r="65282" spans="4:4" s="198" customFormat="1" ht="15.75" customHeight="1">
      <c r="D65282" s="199"/>
    </row>
    <row r="65284" spans="4:4" s="198" customFormat="1" ht="15.75" customHeight="1">
      <c r="D65284" s="199"/>
    </row>
    <row r="65286" spans="4:4" s="198" customFormat="1" ht="15.75" customHeight="1">
      <c r="D65286" s="199"/>
    </row>
    <row r="65288" spans="4:4" s="198" customFormat="1" ht="15.75" customHeight="1">
      <c r="D65288" s="199"/>
    </row>
    <row r="65290" spans="4:4" s="198" customFormat="1" ht="15.75" customHeight="1">
      <c r="D65290" s="199"/>
    </row>
    <row r="65292" spans="4:4" s="198" customFormat="1" ht="15.75" customHeight="1">
      <c r="D65292" s="199"/>
    </row>
    <row r="65294" spans="4:4" s="198" customFormat="1" ht="15.75" customHeight="1">
      <c r="D65294" s="199"/>
    </row>
    <row r="65296" spans="4:4" s="198" customFormat="1" ht="15.75" customHeight="1">
      <c r="D65296" s="199"/>
    </row>
    <row r="65298" spans="4:4" s="198" customFormat="1" ht="15.75" customHeight="1">
      <c r="D65298" s="199"/>
    </row>
    <row r="65300" spans="4:4" s="198" customFormat="1" ht="15.75" customHeight="1">
      <c r="D65300" s="199"/>
    </row>
    <row r="65302" spans="4:4" s="198" customFormat="1" ht="15.75" customHeight="1">
      <c r="D65302" s="199"/>
    </row>
    <row r="65304" spans="4:4" s="198" customFormat="1" ht="15.75" customHeight="1">
      <c r="D65304" s="199"/>
    </row>
    <row r="65306" spans="4:4" s="198" customFormat="1" ht="15.75" customHeight="1">
      <c r="D65306" s="199"/>
    </row>
    <row r="65308" spans="4:4" s="198" customFormat="1" ht="15.75" customHeight="1">
      <c r="D65308" s="199"/>
    </row>
    <row r="65310" spans="4:4" s="198" customFormat="1" ht="15.75" customHeight="1">
      <c r="D65310" s="199"/>
    </row>
    <row r="65312" spans="4:4" s="198" customFormat="1" ht="15.75" customHeight="1">
      <c r="D65312" s="199"/>
    </row>
    <row r="65314" spans="4:4" s="198" customFormat="1" ht="15.75" customHeight="1">
      <c r="D65314" s="199"/>
    </row>
    <row r="65316" spans="4:4" s="198" customFormat="1" ht="15.75" customHeight="1">
      <c r="D65316" s="199"/>
    </row>
    <row r="65318" spans="4:4" s="198" customFormat="1" ht="15.75" customHeight="1">
      <c r="D65318" s="199"/>
    </row>
    <row r="65320" spans="4:4" s="198" customFormat="1" ht="15.75" customHeight="1">
      <c r="D65320" s="199"/>
    </row>
    <row r="65322" spans="4:4" s="198" customFormat="1" ht="15.75" customHeight="1">
      <c r="D65322" s="199"/>
    </row>
    <row r="65324" spans="4:4" s="198" customFormat="1" ht="15.75" customHeight="1">
      <c r="D65324" s="199"/>
    </row>
    <row r="65326" spans="4:4" s="198" customFormat="1" ht="15.75" customHeight="1">
      <c r="D65326" s="199"/>
    </row>
    <row r="65328" spans="4:4" s="198" customFormat="1" ht="15.75" customHeight="1">
      <c r="D65328" s="199"/>
    </row>
    <row r="65330" spans="4:4" s="198" customFormat="1" ht="15.75" customHeight="1">
      <c r="D65330" s="199"/>
    </row>
    <row r="65332" spans="4:4" s="198" customFormat="1" ht="15.75" customHeight="1">
      <c r="D65332" s="199"/>
    </row>
    <row r="65334" spans="4:4" s="198" customFormat="1" ht="15.75" customHeight="1">
      <c r="D65334" s="199"/>
    </row>
    <row r="65336" spans="4:4" s="198" customFormat="1" ht="15.75" customHeight="1">
      <c r="D65336" s="199"/>
    </row>
    <row r="65338" spans="4:4" s="198" customFormat="1" ht="15.75" customHeight="1">
      <c r="D65338" s="199"/>
    </row>
    <row r="65340" spans="4:4" s="198" customFormat="1" ht="15.75" customHeight="1">
      <c r="D65340" s="199"/>
    </row>
    <row r="65342" spans="4:4" s="198" customFormat="1" ht="15.75" customHeight="1">
      <c r="D65342" s="199"/>
    </row>
    <row r="65344" spans="4:4" s="198" customFormat="1" ht="15.75" customHeight="1">
      <c r="D65344" s="199"/>
    </row>
    <row r="65346" spans="4:4" s="198" customFormat="1" ht="15.75" customHeight="1">
      <c r="D65346" s="199"/>
    </row>
    <row r="65348" spans="4:4" s="198" customFormat="1" ht="15.75" customHeight="1">
      <c r="D65348" s="199"/>
    </row>
    <row r="65350" spans="4:4" s="198" customFormat="1" ht="15.75" customHeight="1">
      <c r="D65350" s="199"/>
    </row>
    <row r="65352" spans="4:4" s="198" customFormat="1" ht="15.75" customHeight="1">
      <c r="D65352" s="199"/>
    </row>
    <row r="65354" spans="4:4" s="198" customFormat="1" ht="15.75" customHeight="1">
      <c r="D65354" s="199"/>
    </row>
    <row r="65356" spans="4:4" s="198" customFormat="1" ht="15.75" customHeight="1">
      <c r="D65356" s="199"/>
    </row>
    <row r="65358" spans="4:4" s="198" customFormat="1" ht="15.75" customHeight="1">
      <c r="D65358" s="199"/>
    </row>
    <row r="65360" spans="4:4" s="198" customFormat="1" ht="15.75" customHeight="1">
      <c r="D65360" s="199"/>
    </row>
    <row r="65362" spans="4:4" s="198" customFormat="1" ht="15.75" customHeight="1">
      <c r="D65362" s="199"/>
    </row>
    <row r="65364" spans="4:4" s="198" customFormat="1" ht="15.75" customHeight="1">
      <c r="D65364" s="199"/>
    </row>
    <row r="65366" spans="4:4" s="198" customFormat="1" ht="15.75" customHeight="1">
      <c r="D65366" s="199"/>
    </row>
    <row r="65368" spans="4:4" s="198" customFormat="1" ht="15.75" customHeight="1">
      <c r="D65368" s="199"/>
    </row>
    <row r="65370" spans="4:4" s="198" customFormat="1" ht="15.75" customHeight="1">
      <c r="D65370" s="199"/>
    </row>
    <row r="65372" spans="4:4" s="198" customFormat="1" ht="15.75" customHeight="1">
      <c r="D65372" s="199"/>
    </row>
    <row r="65374" spans="4:4" s="198" customFormat="1" ht="15.75" customHeight="1">
      <c r="D65374" s="199"/>
    </row>
    <row r="65376" spans="4:4" s="198" customFormat="1" ht="15.75" customHeight="1">
      <c r="D65376" s="199"/>
    </row>
    <row r="65378" spans="4:4" s="198" customFormat="1" ht="15.75" customHeight="1">
      <c r="D65378" s="199"/>
    </row>
    <row r="65380" spans="4:4" s="198" customFormat="1" ht="15.75" customHeight="1">
      <c r="D65380" s="199"/>
    </row>
    <row r="65382" spans="4:4" s="198" customFormat="1" ht="15.75" customHeight="1">
      <c r="D65382" s="199"/>
    </row>
    <row r="65384" spans="4:4" s="198" customFormat="1" ht="15.75" customHeight="1">
      <c r="D65384" s="199"/>
    </row>
    <row r="65386" spans="4:4" s="198" customFormat="1" ht="15.75" customHeight="1">
      <c r="D65386" s="199"/>
    </row>
    <row r="65388" spans="4:4" s="198" customFormat="1" ht="15.75" customHeight="1">
      <c r="D65388" s="199"/>
    </row>
    <row r="65390" spans="4:4" s="198" customFormat="1" ht="15.75" customHeight="1">
      <c r="D65390" s="199"/>
    </row>
    <row r="65392" spans="4:4" s="198" customFormat="1" ht="15.75" customHeight="1">
      <c r="D65392" s="199"/>
    </row>
    <row r="65394" spans="4:4" s="198" customFormat="1" ht="15.75" customHeight="1">
      <c r="D65394" s="199"/>
    </row>
    <row r="65396" spans="4:4" s="198" customFormat="1" ht="15.75" customHeight="1">
      <c r="D65396" s="199"/>
    </row>
    <row r="65398" spans="4:4" s="198" customFormat="1" ht="15.75" customHeight="1">
      <c r="D65398" s="199"/>
    </row>
    <row r="65400" spans="4:4" s="198" customFormat="1" ht="15.75" customHeight="1">
      <c r="D65400" s="199"/>
    </row>
    <row r="65402" spans="4:4" s="198" customFormat="1" ht="15.75" customHeight="1">
      <c r="D65402" s="199"/>
    </row>
    <row r="65404" spans="4:4" s="198" customFormat="1" ht="15.75" customHeight="1">
      <c r="D65404" s="199"/>
    </row>
    <row r="65406" spans="4:4" s="198" customFormat="1" ht="15.75" customHeight="1">
      <c r="D65406" s="199"/>
    </row>
    <row r="65408" spans="4:4" s="198" customFormat="1" ht="15.75" customHeight="1">
      <c r="D65408" s="199"/>
    </row>
    <row r="65410" spans="4:4" s="198" customFormat="1" ht="15.75" customHeight="1">
      <c r="D65410" s="199"/>
    </row>
    <row r="65412" spans="4:4" s="198" customFormat="1" ht="15.75" customHeight="1">
      <c r="D65412" s="199"/>
    </row>
    <row r="65414" spans="4:4" s="198" customFormat="1" ht="15.75" customHeight="1">
      <c r="D65414" s="199"/>
    </row>
    <row r="65416" spans="4:4" s="198" customFormat="1" ht="15.75" customHeight="1">
      <c r="D65416" s="199"/>
    </row>
    <row r="65418" spans="4:4" s="198" customFormat="1" ht="15.75" customHeight="1">
      <c r="D65418" s="199"/>
    </row>
    <row r="65420" spans="4:4" s="198" customFormat="1" ht="15.75" customHeight="1">
      <c r="D65420" s="199"/>
    </row>
    <row r="65422" spans="4:4" s="198" customFormat="1" ht="15.75" customHeight="1">
      <c r="D65422" s="199"/>
    </row>
    <row r="65424" spans="4:4" s="198" customFormat="1" ht="15.75" customHeight="1">
      <c r="D65424" s="199"/>
    </row>
    <row r="65426" spans="4:4" s="198" customFormat="1" ht="15.75" customHeight="1">
      <c r="D65426" s="199"/>
    </row>
    <row r="65428" spans="4:4" s="198" customFormat="1" ht="15.75" customHeight="1">
      <c r="D65428" s="199"/>
    </row>
    <row r="65430" spans="4:4" s="198" customFormat="1" ht="15.75" customHeight="1">
      <c r="D65430" s="199"/>
    </row>
    <row r="65432" spans="4:4" s="198" customFormat="1" ht="15.75" customHeight="1">
      <c r="D65432" s="199"/>
    </row>
    <row r="65434" spans="4:4" s="198" customFormat="1" ht="15.75" customHeight="1">
      <c r="D65434" s="199"/>
    </row>
    <row r="65436" spans="4:4" s="198" customFormat="1" ht="15.75" customHeight="1">
      <c r="D65436" s="199"/>
    </row>
    <row r="65438" spans="4:4" s="198" customFormat="1" ht="15.75" customHeight="1">
      <c r="D65438" s="199"/>
    </row>
    <row r="65440" spans="4:4" s="198" customFormat="1" ht="15.75" customHeight="1">
      <c r="D65440" s="199"/>
    </row>
    <row r="65442" spans="4:4" s="198" customFormat="1" ht="15.75" customHeight="1">
      <c r="D65442" s="199"/>
    </row>
    <row r="65444" spans="4:4" s="198" customFormat="1" ht="15.75" customHeight="1">
      <c r="D65444" s="199"/>
    </row>
    <row r="65446" spans="4:4" s="198" customFormat="1" ht="15.75" customHeight="1">
      <c r="D65446" s="199"/>
    </row>
    <row r="65448" spans="4:4" s="198" customFormat="1" ht="15.75" customHeight="1">
      <c r="D65448" s="199"/>
    </row>
    <row r="65450" spans="4:4" s="198" customFormat="1" ht="15.75" customHeight="1">
      <c r="D65450" s="199"/>
    </row>
    <row r="65452" spans="4:4" s="198" customFormat="1" ht="15.75" customHeight="1">
      <c r="D65452" s="199"/>
    </row>
    <row r="65454" spans="4:4" s="198" customFormat="1" ht="15.75" customHeight="1">
      <c r="D65454" s="199"/>
    </row>
    <row r="65456" spans="4:4" s="198" customFormat="1" ht="15.75" customHeight="1">
      <c r="D65456" s="199"/>
    </row>
    <row r="65458" spans="4:4" s="198" customFormat="1" ht="15.75" customHeight="1">
      <c r="D65458" s="199"/>
    </row>
    <row r="65460" spans="4:4" s="198" customFormat="1" ht="15.75" customHeight="1">
      <c r="D65460" s="199"/>
    </row>
    <row r="65462" spans="4:4" s="198" customFormat="1" ht="15.75" customHeight="1">
      <c r="D65462" s="199"/>
    </row>
    <row r="65464" spans="4:4" s="198" customFormat="1" ht="15.75" customHeight="1">
      <c r="D65464" s="199"/>
    </row>
    <row r="65466" spans="4:4" s="198" customFormat="1" ht="15.75" customHeight="1">
      <c r="D65466" s="199"/>
    </row>
    <row r="65468" spans="4:4" s="198" customFormat="1" ht="15.75" customHeight="1">
      <c r="D65468" s="199"/>
    </row>
    <row r="65470" spans="4:4" s="198" customFormat="1" ht="15.75" customHeight="1">
      <c r="D65470" s="199"/>
    </row>
    <row r="65472" spans="4:4" s="198" customFormat="1" ht="15.75" customHeight="1">
      <c r="D65472" s="199"/>
    </row>
    <row r="65474" spans="4:4" s="198" customFormat="1" ht="15.75" customHeight="1">
      <c r="D65474" s="199"/>
    </row>
    <row r="65476" spans="4:4" s="198" customFormat="1" ht="15.75" customHeight="1">
      <c r="D65476" s="199"/>
    </row>
    <row r="65478" spans="4:4" s="198" customFormat="1" ht="15.75" customHeight="1">
      <c r="D65478" s="199"/>
    </row>
    <row r="65480" spans="4:4" s="198" customFormat="1" ht="15.75" customHeight="1">
      <c r="D65480" s="199"/>
    </row>
    <row r="65482" spans="4:4" s="198" customFormat="1" ht="15.75" customHeight="1">
      <c r="D65482" s="199"/>
    </row>
    <row r="65484" spans="4:4" s="198" customFormat="1" ht="15.75" customHeight="1">
      <c r="D65484" s="199"/>
    </row>
    <row r="65486" spans="4:4" s="198" customFormat="1" ht="15.75" customHeight="1">
      <c r="D65486" s="199"/>
    </row>
    <row r="65488" spans="4:4" s="198" customFormat="1" ht="15.75" customHeight="1">
      <c r="D65488" s="199"/>
    </row>
    <row r="65490" spans="4:4" s="198" customFormat="1" ht="15.75" customHeight="1">
      <c r="D65490" s="199"/>
    </row>
    <row r="65492" spans="4:4" s="198" customFormat="1" ht="15.75" customHeight="1">
      <c r="D65492" s="199"/>
    </row>
    <row r="65494" spans="4:4" s="198" customFormat="1" ht="15.75" customHeight="1">
      <c r="D65494" s="199"/>
    </row>
    <row r="65496" spans="4:4" s="198" customFormat="1" ht="15.75" customHeight="1">
      <c r="D65496" s="199"/>
    </row>
    <row r="65498" spans="4:4" s="198" customFormat="1" ht="15.75" customHeight="1">
      <c r="D65498" s="199"/>
    </row>
    <row r="65500" spans="4:4" s="198" customFormat="1" ht="15.75" customHeight="1">
      <c r="D65500" s="199"/>
    </row>
    <row r="65502" spans="4:4" s="198" customFormat="1" ht="15.75" customHeight="1">
      <c r="D65502" s="199"/>
    </row>
    <row r="65504" spans="4:4" s="198" customFormat="1" ht="15.75" customHeight="1">
      <c r="D65504" s="199"/>
    </row>
    <row r="65506" spans="4:4" s="198" customFormat="1" ht="15.75" customHeight="1">
      <c r="D65506" s="199"/>
    </row>
    <row r="65508" spans="4:4" s="198" customFormat="1" ht="15.75" customHeight="1">
      <c r="D65508" s="199"/>
    </row>
    <row r="65510" spans="4:4" s="198" customFormat="1" ht="15.75" customHeight="1">
      <c r="D65510" s="199"/>
    </row>
    <row r="65512" spans="4:4" s="198" customFormat="1" ht="15.75" customHeight="1">
      <c r="D65512" s="199"/>
    </row>
    <row r="65514" spans="4:4" s="198" customFormat="1" ht="15.75" customHeight="1">
      <c r="D65514" s="199"/>
    </row>
    <row r="65516" spans="4:4" s="198" customFormat="1" ht="15.75" customHeight="1">
      <c r="D65516" s="199"/>
    </row>
    <row r="65518" spans="4:4" s="198" customFormat="1" ht="15.75" customHeight="1">
      <c r="D65518" s="199"/>
    </row>
    <row r="65520" spans="4:4" s="198" customFormat="1" ht="15.75" customHeight="1">
      <c r="D65520" s="199"/>
    </row>
    <row r="65522" spans="4:4" s="198" customFormat="1" ht="15.75" customHeight="1">
      <c r="D65522" s="199"/>
    </row>
    <row r="65524" spans="4:4" s="198" customFormat="1" ht="15.75" customHeight="1">
      <c r="D65524" s="199"/>
    </row>
    <row r="65526" spans="4:4" s="198" customFormat="1" ht="15.75" customHeight="1">
      <c r="D65526" s="199"/>
    </row>
    <row r="65528" spans="4:4" s="198" customFormat="1" ht="15.75" customHeight="1">
      <c r="D65528" s="199"/>
    </row>
    <row r="65530" spans="4:4" s="198" customFormat="1" ht="15.75" customHeight="1">
      <c r="D65530" s="199"/>
    </row>
    <row r="65532" spans="4:4" s="198" customFormat="1" ht="15.75" customHeight="1">
      <c r="D65532" s="199"/>
    </row>
    <row r="65534" spans="4:4" s="198" customFormat="1" ht="15.75" customHeight="1">
      <c r="D65534" s="199"/>
    </row>
  </sheetData>
  <mergeCells count="74">
    <mergeCell ref="AG66:AG75"/>
    <mergeCell ref="AG76:AG85"/>
    <mergeCell ref="AG86:AG95"/>
    <mergeCell ref="AG25:AH27"/>
    <mergeCell ref="AI25:BE25"/>
    <mergeCell ref="AG31:AH31"/>
    <mergeCell ref="AG32:AH32"/>
    <mergeCell ref="AG33:AH33"/>
    <mergeCell ref="AG34:AH34"/>
    <mergeCell ref="AG35:AH35"/>
    <mergeCell ref="AG36:AG37"/>
    <mergeCell ref="AG38:AG48"/>
    <mergeCell ref="AG49:AG53"/>
    <mergeCell ref="AG54:AG55"/>
    <mergeCell ref="AG56:AG59"/>
    <mergeCell ref="AG60:AG65"/>
    <mergeCell ref="BG25:BH25"/>
    <mergeCell ref="BF26:BF27"/>
    <mergeCell ref="BI26:BI27"/>
    <mergeCell ref="AG28:AG29"/>
    <mergeCell ref="AG30:AH30"/>
    <mergeCell ref="A61:O61"/>
    <mergeCell ref="P61:AF61"/>
    <mergeCell ref="A39:C39"/>
    <mergeCell ref="A40:B40"/>
    <mergeCell ref="A54:B54"/>
    <mergeCell ref="A55:C55"/>
    <mergeCell ref="A56:B56"/>
    <mergeCell ref="A60:B60"/>
    <mergeCell ref="A33:C33"/>
    <mergeCell ref="A19:C19"/>
    <mergeCell ref="A20:C20"/>
    <mergeCell ref="A21:C21"/>
    <mergeCell ref="A22:C22"/>
    <mergeCell ref="A23:D23"/>
    <mergeCell ref="A24:D24"/>
    <mergeCell ref="A25:D25"/>
    <mergeCell ref="A26:D26"/>
    <mergeCell ref="A27:D27"/>
    <mergeCell ref="A28:D28"/>
    <mergeCell ref="A30:C30"/>
    <mergeCell ref="A29:D29"/>
    <mergeCell ref="A18:C18"/>
    <mergeCell ref="A7:C7"/>
    <mergeCell ref="A8:C8"/>
    <mergeCell ref="A9:C9"/>
    <mergeCell ref="A10:C10"/>
    <mergeCell ref="A11:C11"/>
    <mergeCell ref="A12:C12"/>
    <mergeCell ref="A13:C13"/>
    <mergeCell ref="A14:C14"/>
    <mergeCell ref="A15:C15"/>
    <mergeCell ref="A16:C16"/>
    <mergeCell ref="A17:C17"/>
    <mergeCell ref="X4:X5"/>
    <mergeCell ref="Y4:AC5"/>
    <mergeCell ref="AD4:AE5"/>
    <mergeCell ref="AF4:AF6"/>
    <mergeCell ref="N5:O5"/>
    <mergeCell ref="P5:Q5"/>
    <mergeCell ref="R5:S5"/>
    <mergeCell ref="T5:V5"/>
    <mergeCell ref="J3:J6"/>
    <mergeCell ref="K3:O3"/>
    <mergeCell ref="P3:Q3"/>
    <mergeCell ref="K4:M5"/>
    <mergeCell ref="N4:O4"/>
    <mergeCell ref="P4:W4"/>
    <mergeCell ref="I3:I6"/>
    <mergeCell ref="A3:C6"/>
    <mergeCell ref="E3:E6"/>
    <mergeCell ref="F3:F6"/>
    <mergeCell ref="G3:G6"/>
    <mergeCell ref="H3:H6"/>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5" max="60"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13"/>
  <sheetViews>
    <sheetView view="pageBreakPreview" zoomScaleNormal="100" zoomScaleSheetLayoutView="100" workbookViewId="0">
      <selection activeCell="L37" sqref="L37"/>
    </sheetView>
  </sheetViews>
  <sheetFormatPr defaultColWidth="9.140625" defaultRowHeight="15.75"/>
  <cols>
    <col min="1" max="1" width="2.28515625" style="198" customWidth="1"/>
    <col min="2" max="2" width="28.7109375" style="198" customWidth="1"/>
    <col min="3" max="3" width="2.28515625" style="198" customWidth="1"/>
    <col min="4" max="4" width="1.7109375" style="199" customWidth="1"/>
    <col min="5" max="5" width="10.5703125" style="870" hidden="1" customWidth="1"/>
    <col min="6" max="14" width="7.85546875" style="870" customWidth="1"/>
    <col min="15" max="15" width="8.5703125" style="870" customWidth="1"/>
    <col min="16" max="17" width="8.7109375" style="870" customWidth="1"/>
    <col min="18" max="18" width="5.28515625" style="870" customWidth="1"/>
    <col min="19" max="19" width="5.42578125" style="870" customWidth="1"/>
    <col min="20" max="21" width="5.140625" style="870" customWidth="1"/>
    <col min="22" max="23" width="5.28515625" style="870" customWidth="1"/>
    <col min="24" max="24" width="6.85546875" style="870" customWidth="1"/>
    <col min="25" max="25" width="7" style="870" customWidth="1"/>
    <col min="26" max="26" width="6.85546875" style="870" customWidth="1"/>
    <col min="27" max="27" width="5" style="870" customWidth="1"/>
    <col min="28" max="28" width="6.85546875" style="870" customWidth="1"/>
    <col min="29" max="29" width="7.42578125" style="870" customWidth="1"/>
    <col min="30" max="30" width="6.85546875" style="870" customWidth="1"/>
    <col min="31" max="31" width="5.85546875" style="870" customWidth="1"/>
    <col min="32" max="32" width="5.42578125" style="870" customWidth="1"/>
    <col min="33" max="51" width="9.140625" style="870"/>
    <col min="52" max="52" width="9.7109375" style="870" bestFit="1" customWidth="1"/>
    <col min="53" max="16384" width="9.140625" style="870"/>
  </cols>
  <sheetData>
    <row r="1" spans="1:49" s="1289" customFormat="1" ht="35.1" customHeight="1">
      <c r="A1" s="1287"/>
      <c r="B1" s="1287"/>
      <c r="C1" s="1287"/>
      <c r="D1" s="1287"/>
      <c r="E1" s="1287"/>
      <c r="F1" s="1288"/>
      <c r="G1" s="1288"/>
      <c r="H1" s="1288"/>
      <c r="I1" s="1288"/>
      <c r="J1" s="1288"/>
      <c r="N1" s="1288"/>
      <c r="O1" s="1288" t="s">
        <v>1565</v>
      </c>
      <c r="P1" s="1290" t="s">
        <v>688</v>
      </c>
      <c r="T1" s="1288"/>
      <c r="W1" s="1288"/>
      <c r="X1" s="1290"/>
      <c r="AA1" s="1290"/>
      <c r="AB1" s="1290"/>
      <c r="AC1" s="1290"/>
      <c r="AD1" s="1290"/>
      <c r="AE1" s="1290"/>
      <c r="AF1" s="1290"/>
    </row>
    <row r="2" spans="1:49" ht="15" customHeight="1" thickBot="1">
      <c r="A2" s="870"/>
      <c r="B2" s="149"/>
      <c r="C2" s="149"/>
      <c r="D2" s="150"/>
      <c r="J2" s="871"/>
      <c r="K2" s="871"/>
      <c r="L2" s="871"/>
      <c r="M2" s="871"/>
      <c r="N2" s="871"/>
      <c r="O2" s="871"/>
      <c r="P2" s="125"/>
      <c r="Q2" s="871"/>
      <c r="R2" s="871"/>
      <c r="S2" s="871"/>
      <c r="T2" s="871"/>
      <c r="U2" s="871"/>
      <c r="V2" s="871"/>
      <c r="W2" s="871"/>
      <c r="X2" s="871"/>
      <c r="Y2" s="871"/>
      <c r="Z2" s="871"/>
      <c r="AA2" s="871"/>
      <c r="AB2" s="871"/>
      <c r="AC2" s="871"/>
      <c r="AD2" s="871"/>
      <c r="AE2" s="871"/>
      <c r="AF2" s="125" t="s">
        <v>689</v>
      </c>
    </row>
    <row r="3" spans="1:49" s="155" customFormat="1" ht="16.5" customHeight="1">
      <c r="A3" s="3431" t="s">
        <v>690</v>
      </c>
      <c r="B3" s="3431"/>
      <c r="C3" s="3431"/>
      <c r="D3" s="151"/>
      <c r="E3" s="3434" t="s">
        <v>691</v>
      </c>
      <c r="F3" s="3483" t="s">
        <v>692</v>
      </c>
      <c r="G3" s="3480" t="s">
        <v>691</v>
      </c>
      <c r="H3" s="3480" t="s">
        <v>693</v>
      </c>
      <c r="I3" s="3480" t="s">
        <v>694</v>
      </c>
      <c r="J3" s="3486" t="s">
        <v>695</v>
      </c>
      <c r="K3" s="3489" t="s">
        <v>347</v>
      </c>
      <c r="L3" s="3490"/>
      <c r="M3" s="3490"/>
      <c r="N3" s="3490"/>
      <c r="O3" s="3490"/>
      <c r="P3" s="3491" t="s">
        <v>308</v>
      </c>
      <c r="Q3" s="3491"/>
      <c r="R3" s="152"/>
      <c r="S3" s="152"/>
      <c r="T3" s="153"/>
      <c r="U3" s="152"/>
      <c r="V3" s="154"/>
      <c r="W3" s="153"/>
      <c r="X3" s="154"/>
      <c r="Y3" s="153"/>
      <c r="Z3" s="153"/>
      <c r="AA3" s="153"/>
      <c r="AB3" s="153"/>
      <c r="AC3" s="153"/>
      <c r="AD3" s="153"/>
      <c r="AE3" s="153"/>
      <c r="AF3" s="153"/>
    </row>
    <row r="4" spans="1:49" s="155" customFormat="1" ht="19.5" customHeight="1">
      <c r="A4" s="3432"/>
      <c r="B4" s="3432"/>
      <c r="C4" s="3432"/>
      <c r="D4" s="156"/>
      <c r="E4" s="3411"/>
      <c r="F4" s="3484"/>
      <c r="G4" s="3481"/>
      <c r="H4" s="3481"/>
      <c r="I4" s="3481"/>
      <c r="J4" s="3487"/>
      <c r="K4" s="3492" t="s">
        <v>696</v>
      </c>
      <c r="L4" s="3493"/>
      <c r="M4" s="3494"/>
      <c r="N4" s="3497" t="s">
        <v>697</v>
      </c>
      <c r="O4" s="3498"/>
      <c r="P4" s="3499" t="s">
        <v>348</v>
      </c>
      <c r="Q4" s="3499"/>
      <c r="R4" s="3499"/>
      <c r="S4" s="3499"/>
      <c r="T4" s="3499"/>
      <c r="U4" s="3499"/>
      <c r="V4" s="3499"/>
      <c r="W4" s="3500"/>
      <c r="X4" s="3501" t="s">
        <v>698</v>
      </c>
      <c r="Y4" s="3492" t="s">
        <v>699</v>
      </c>
      <c r="Z4" s="3493"/>
      <c r="AA4" s="3493"/>
      <c r="AB4" s="3493"/>
      <c r="AC4" s="3494"/>
      <c r="AD4" s="3492" t="s">
        <v>700</v>
      </c>
      <c r="AE4" s="3494"/>
      <c r="AF4" s="3492" t="s">
        <v>110</v>
      </c>
    </row>
    <row r="5" spans="1:49" s="155" customFormat="1" ht="38.25" customHeight="1">
      <c r="A5" s="3432"/>
      <c r="B5" s="3432"/>
      <c r="C5" s="3432"/>
      <c r="D5" s="156"/>
      <c r="E5" s="3411"/>
      <c r="F5" s="3484"/>
      <c r="G5" s="3481"/>
      <c r="H5" s="3481"/>
      <c r="I5" s="3481"/>
      <c r="J5" s="3487"/>
      <c r="K5" s="3485"/>
      <c r="L5" s="3495"/>
      <c r="M5" s="3496"/>
      <c r="N5" s="3502" t="s">
        <v>701</v>
      </c>
      <c r="O5" s="3502"/>
      <c r="P5" s="3503" t="s">
        <v>702</v>
      </c>
      <c r="Q5" s="3502"/>
      <c r="R5" s="3504" t="s">
        <v>703</v>
      </c>
      <c r="S5" s="3503"/>
      <c r="T5" s="3505" t="s">
        <v>704</v>
      </c>
      <c r="U5" s="3504"/>
      <c r="V5" s="3503"/>
      <c r="W5" s="1217" t="s">
        <v>705</v>
      </c>
      <c r="X5" s="3482"/>
      <c r="Y5" s="3485"/>
      <c r="Z5" s="3495"/>
      <c r="AA5" s="3495"/>
      <c r="AB5" s="3495"/>
      <c r="AC5" s="3496"/>
      <c r="AD5" s="3485"/>
      <c r="AE5" s="3496"/>
      <c r="AF5" s="3484"/>
    </row>
    <row r="6" spans="1:49" s="157" customFormat="1" ht="99.75" customHeight="1">
      <c r="A6" s="3433"/>
      <c r="B6" s="3433"/>
      <c r="C6" s="3433"/>
      <c r="D6" s="1207"/>
      <c r="E6" s="3412"/>
      <c r="F6" s="3485"/>
      <c r="G6" s="3482"/>
      <c r="H6" s="3482"/>
      <c r="I6" s="3482"/>
      <c r="J6" s="3488"/>
      <c r="K6" s="1216" t="s">
        <v>706</v>
      </c>
      <c r="L6" s="1216" t="s">
        <v>707</v>
      </c>
      <c r="M6" s="1216" t="s">
        <v>708</v>
      </c>
      <c r="N6" s="1215" t="s">
        <v>709</v>
      </c>
      <c r="O6" s="1215" t="s">
        <v>710</v>
      </c>
      <c r="P6" s="1216" t="s">
        <v>711</v>
      </c>
      <c r="Q6" s="1215" t="s">
        <v>712</v>
      </c>
      <c r="R6" s="1215" t="s">
        <v>713</v>
      </c>
      <c r="S6" s="1215" t="s">
        <v>1056</v>
      </c>
      <c r="T6" s="1215" t="s">
        <v>714</v>
      </c>
      <c r="U6" s="1215" t="s">
        <v>715</v>
      </c>
      <c r="V6" s="1215" t="s">
        <v>716</v>
      </c>
      <c r="W6" s="1215" t="s">
        <v>717</v>
      </c>
      <c r="X6" s="1215" t="s">
        <v>718</v>
      </c>
      <c r="Y6" s="1215" t="s">
        <v>719</v>
      </c>
      <c r="Z6" s="1215" t="s">
        <v>365</v>
      </c>
      <c r="AA6" s="1215" t="s">
        <v>720</v>
      </c>
      <c r="AB6" s="1215" t="s">
        <v>366</v>
      </c>
      <c r="AC6" s="1215" t="s">
        <v>367</v>
      </c>
      <c r="AD6" s="1215" t="s">
        <v>721</v>
      </c>
      <c r="AE6" s="1215" t="s">
        <v>722</v>
      </c>
      <c r="AF6" s="3485"/>
    </row>
    <row r="7" spans="1:49" s="161" customFormat="1" ht="24.95" hidden="1" customHeight="1">
      <c r="A7" s="3457" t="s">
        <v>1057</v>
      </c>
      <c r="B7" s="3457"/>
      <c r="C7" s="3457"/>
      <c r="D7" s="158"/>
      <c r="E7" s="159" t="s">
        <v>723</v>
      </c>
      <c r="F7" s="159" t="s">
        <v>723</v>
      </c>
      <c r="G7" s="159"/>
      <c r="H7" s="159" t="s">
        <v>723</v>
      </c>
      <c r="I7" s="159"/>
      <c r="J7" s="159"/>
      <c r="K7" s="159"/>
      <c r="L7" s="159"/>
      <c r="M7" s="159"/>
      <c r="N7" s="159"/>
      <c r="O7" s="159"/>
      <c r="P7" s="159" t="s">
        <v>723</v>
      </c>
      <c r="Q7" s="159"/>
      <c r="R7" s="159" t="s">
        <v>723</v>
      </c>
      <c r="S7" s="159"/>
      <c r="T7" s="159"/>
      <c r="U7" s="159"/>
      <c r="V7" s="159"/>
      <c r="W7" s="159"/>
      <c r="X7" s="159"/>
      <c r="Y7" s="159"/>
      <c r="Z7" s="159"/>
      <c r="AA7" s="159"/>
      <c r="AB7" s="159"/>
      <c r="AC7" s="159"/>
      <c r="AD7" s="159"/>
      <c r="AE7" s="160" t="s">
        <v>723</v>
      </c>
    </row>
    <row r="8" spans="1:49" s="161" customFormat="1" ht="24.95" hidden="1" customHeight="1">
      <c r="A8" s="3423" t="s">
        <v>793</v>
      </c>
      <c r="B8" s="3423"/>
      <c r="C8" s="3423"/>
      <c r="D8" s="162"/>
      <c r="E8" s="163" t="s">
        <v>723</v>
      </c>
      <c r="F8" s="159" t="s">
        <v>723</v>
      </c>
      <c r="G8" s="159"/>
      <c r="H8" s="159" t="s">
        <v>723</v>
      </c>
      <c r="I8" s="159"/>
      <c r="J8" s="159"/>
      <c r="K8" s="159"/>
      <c r="L8" s="159"/>
      <c r="M8" s="159"/>
      <c r="N8" s="159"/>
      <c r="O8" s="159"/>
      <c r="P8" s="159" t="s">
        <v>723</v>
      </c>
      <c r="Q8" s="159"/>
      <c r="R8" s="159" t="s">
        <v>723</v>
      </c>
      <c r="S8" s="159"/>
      <c r="T8" s="159"/>
      <c r="U8" s="159"/>
      <c r="V8" s="159"/>
      <c r="W8" s="159"/>
      <c r="X8" s="159"/>
      <c r="Y8" s="159"/>
      <c r="Z8" s="159"/>
      <c r="AA8" s="159"/>
      <c r="AB8" s="159"/>
      <c r="AC8" s="159"/>
      <c r="AD8" s="159"/>
      <c r="AE8" s="159" t="s">
        <v>723</v>
      </c>
    </row>
    <row r="9" spans="1:49" s="161" customFormat="1" ht="24.95" hidden="1" customHeight="1">
      <c r="A9" s="3423" t="s">
        <v>1058</v>
      </c>
      <c r="B9" s="3423"/>
      <c r="C9" s="3423"/>
      <c r="D9" s="162"/>
      <c r="E9" s="164">
        <v>17631</v>
      </c>
      <c r="F9" s="159" t="s">
        <v>723</v>
      </c>
      <c r="G9" s="159"/>
      <c r="H9" s="159" t="s">
        <v>723</v>
      </c>
      <c r="I9" s="159"/>
      <c r="J9" s="159"/>
      <c r="K9" s="159"/>
      <c r="L9" s="159"/>
      <c r="M9" s="159"/>
      <c r="N9" s="159"/>
      <c r="O9" s="159"/>
      <c r="P9" s="159" t="s">
        <v>723</v>
      </c>
      <c r="Q9" s="159"/>
      <c r="R9" s="159" t="s">
        <v>723</v>
      </c>
      <c r="S9" s="159"/>
      <c r="T9" s="159"/>
      <c r="U9" s="159"/>
      <c r="V9" s="159"/>
      <c r="W9" s="159"/>
      <c r="X9" s="159"/>
      <c r="Y9" s="159"/>
      <c r="Z9" s="159"/>
      <c r="AA9" s="159"/>
      <c r="AB9" s="159"/>
      <c r="AC9" s="159"/>
      <c r="AD9" s="159"/>
      <c r="AE9" s="159" t="s">
        <v>723</v>
      </c>
    </row>
    <row r="10" spans="1:49" s="161" customFormat="1" ht="19.5" hidden="1" customHeight="1">
      <c r="A10" s="3423" t="s">
        <v>1059</v>
      </c>
      <c r="B10" s="3423"/>
      <c r="C10" s="3423"/>
      <c r="D10" s="162"/>
      <c r="E10" s="165"/>
      <c r="F10" s="166" t="s">
        <v>724</v>
      </c>
      <c r="G10" s="167"/>
      <c r="H10" s="168" t="s">
        <v>724</v>
      </c>
      <c r="I10" s="168"/>
      <c r="J10" s="168"/>
      <c r="K10" s="168"/>
      <c r="L10" s="168"/>
      <c r="M10" s="168"/>
      <c r="N10" s="168" t="s">
        <v>724</v>
      </c>
      <c r="O10" s="168" t="s">
        <v>724</v>
      </c>
      <c r="P10" s="168" t="s">
        <v>724</v>
      </c>
      <c r="Q10" s="168" t="s">
        <v>724</v>
      </c>
      <c r="R10" s="168" t="s">
        <v>724</v>
      </c>
      <c r="S10" s="168" t="s">
        <v>724</v>
      </c>
      <c r="T10" s="168" t="s">
        <v>724</v>
      </c>
      <c r="U10" s="168" t="s">
        <v>724</v>
      </c>
      <c r="V10" s="168" t="s">
        <v>724</v>
      </c>
      <c r="W10" s="168" t="s">
        <v>724</v>
      </c>
      <c r="X10" s="168"/>
      <c r="Y10" s="168" t="s">
        <v>724</v>
      </c>
      <c r="Z10" s="168"/>
      <c r="AA10" s="168"/>
      <c r="AB10" s="168"/>
      <c r="AC10" s="168"/>
      <c r="AD10" s="168" t="s">
        <v>724</v>
      </c>
      <c r="AE10" s="168" t="s">
        <v>724</v>
      </c>
    </row>
    <row r="11" spans="1:49" s="161" customFormat="1" ht="19.5" hidden="1" customHeight="1">
      <c r="A11" s="3423" t="s">
        <v>1060</v>
      </c>
      <c r="B11" s="3423"/>
      <c r="C11" s="3423"/>
      <c r="D11" s="162"/>
      <c r="E11" s="165"/>
      <c r="F11" s="169" t="s">
        <v>724</v>
      </c>
      <c r="G11" s="168"/>
      <c r="H11" s="168" t="s">
        <v>724</v>
      </c>
      <c r="I11" s="168"/>
      <c r="J11" s="168"/>
      <c r="K11" s="168"/>
      <c r="L11" s="168"/>
      <c r="M11" s="168"/>
      <c r="N11" s="168" t="s">
        <v>724</v>
      </c>
      <c r="O11" s="168" t="s">
        <v>724</v>
      </c>
      <c r="P11" s="168" t="s">
        <v>724</v>
      </c>
      <c r="Q11" s="168" t="s">
        <v>724</v>
      </c>
      <c r="R11" s="168" t="s">
        <v>724</v>
      </c>
      <c r="S11" s="168" t="s">
        <v>724</v>
      </c>
      <c r="T11" s="168" t="s">
        <v>724</v>
      </c>
      <c r="U11" s="168" t="s">
        <v>724</v>
      </c>
      <c r="V11" s="168" t="s">
        <v>724</v>
      </c>
      <c r="W11" s="168" t="s">
        <v>724</v>
      </c>
      <c r="X11" s="168"/>
      <c r="Y11" s="168" t="s">
        <v>724</v>
      </c>
      <c r="Z11" s="168"/>
      <c r="AA11" s="168"/>
      <c r="AB11" s="168"/>
      <c r="AC11" s="168"/>
      <c r="AD11" s="168" t="s">
        <v>724</v>
      </c>
      <c r="AE11" s="168" t="s">
        <v>724</v>
      </c>
    </row>
    <row r="12" spans="1:49" s="161" customFormat="1" ht="19.5" hidden="1" customHeight="1">
      <c r="A12" s="3423" t="s">
        <v>1061</v>
      </c>
      <c r="B12" s="3423"/>
      <c r="C12" s="3423"/>
      <c r="D12" s="162"/>
      <c r="E12" s="165"/>
      <c r="F12" s="169" t="s">
        <v>724</v>
      </c>
      <c r="G12" s="168"/>
      <c r="H12" s="168" t="s">
        <v>724</v>
      </c>
      <c r="I12" s="168"/>
      <c r="J12" s="168"/>
      <c r="K12" s="168"/>
      <c r="L12" s="168"/>
      <c r="M12" s="168"/>
      <c r="N12" s="168" t="s">
        <v>724</v>
      </c>
      <c r="O12" s="168" t="s">
        <v>724</v>
      </c>
      <c r="P12" s="168" t="s">
        <v>724</v>
      </c>
      <c r="Q12" s="168" t="s">
        <v>724</v>
      </c>
      <c r="R12" s="168" t="s">
        <v>724</v>
      </c>
      <c r="S12" s="168" t="s">
        <v>724</v>
      </c>
      <c r="T12" s="168" t="s">
        <v>724</v>
      </c>
      <c r="U12" s="168" t="s">
        <v>724</v>
      </c>
      <c r="V12" s="168" t="s">
        <v>724</v>
      </c>
      <c r="W12" s="168" t="s">
        <v>724</v>
      </c>
      <c r="X12" s="168"/>
      <c r="Y12" s="168" t="s">
        <v>724</v>
      </c>
      <c r="Z12" s="168"/>
      <c r="AA12" s="168"/>
      <c r="AB12" s="168"/>
      <c r="AC12" s="168"/>
      <c r="AD12" s="168" t="s">
        <v>724</v>
      </c>
      <c r="AE12" s="168" t="s">
        <v>724</v>
      </c>
    </row>
    <row r="13" spans="1:49" s="161" customFormat="1" ht="19.5" hidden="1" customHeight="1">
      <c r="A13" s="3423" t="s">
        <v>1062</v>
      </c>
      <c r="B13" s="3423"/>
      <c r="C13" s="3423"/>
      <c r="D13" s="162"/>
      <c r="E13" s="165"/>
      <c r="F13" s="169" t="s">
        <v>724</v>
      </c>
      <c r="G13" s="168"/>
      <c r="H13" s="168" t="s">
        <v>724</v>
      </c>
      <c r="I13" s="168"/>
      <c r="J13" s="168"/>
      <c r="K13" s="168"/>
      <c r="L13" s="168"/>
      <c r="M13" s="168"/>
      <c r="N13" s="168" t="s">
        <v>724</v>
      </c>
      <c r="O13" s="168" t="s">
        <v>724</v>
      </c>
      <c r="P13" s="168" t="s">
        <v>724</v>
      </c>
      <c r="Q13" s="168" t="s">
        <v>724</v>
      </c>
      <c r="R13" s="168" t="s">
        <v>724</v>
      </c>
      <c r="S13" s="168" t="s">
        <v>724</v>
      </c>
      <c r="T13" s="168" t="s">
        <v>724</v>
      </c>
      <c r="U13" s="168" t="s">
        <v>724</v>
      </c>
      <c r="V13" s="168" t="s">
        <v>724</v>
      </c>
      <c r="W13" s="168" t="s">
        <v>724</v>
      </c>
      <c r="X13" s="168"/>
      <c r="Y13" s="168" t="s">
        <v>724</v>
      </c>
      <c r="Z13" s="168"/>
      <c r="AA13" s="168"/>
      <c r="AB13" s="168"/>
      <c r="AC13" s="168"/>
      <c r="AD13" s="168" t="s">
        <v>724</v>
      </c>
      <c r="AE13" s="168" t="s">
        <v>724</v>
      </c>
    </row>
    <row r="14" spans="1:49" s="172" customFormat="1" ht="12.6" hidden="1" customHeight="1">
      <c r="A14" s="3507" t="s">
        <v>1063</v>
      </c>
      <c r="B14" s="3507"/>
      <c r="C14" s="3507"/>
      <c r="D14" s="170"/>
      <c r="E14" s="171"/>
      <c r="F14" s="146">
        <v>0</v>
      </c>
      <c r="G14" s="146">
        <v>0</v>
      </c>
      <c r="H14" s="146">
        <v>0</v>
      </c>
      <c r="I14" s="146">
        <v>0</v>
      </c>
      <c r="J14" s="146">
        <v>0</v>
      </c>
      <c r="K14" s="146">
        <v>0</v>
      </c>
      <c r="L14" s="146">
        <v>0</v>
      </c>
      <c r="M14" s="146">
        <v>0</v>
      </c>
      <c r="N14" s="146">
        <v>0</v>
      </c>
      <c r="O14" s="146">
        <v>0</v>
      </c>
      <c r="P14" s="146">
        <v>0</v>
      </c>
      <c r="Q14" s="146">
        <v>0</v>
      </c>
      <c r="R14" s="146">
        <v>0</v>
      </c>
      <c r="S14" s="146">
        <v>0</v>
      </c>
      <c r="T14" s="146">
        <v>0</v>
      </c>
      <c r="U14" s="146">
        <v>0</v>
      </c>
      <c r="V14" s="146">
        <v>0</v>
      </c>
      <c r="W14" s="146">
        <v>0</v>
      </c>
      <c r="X14" s="146">
        <v>0</v>
      </c>
      <c r="Y14" s="146">
        <v>0</v>
      </c>
      <c r="Z14" s="146">
        <v>0</v>
      </c>
      <c r="AA14" s="146">
        <v>0</v>
      </c>
      <c r="AB14" s="146"/>
      <c r="AC14" s="146"/>
      <c r="AD14" s="146">
        <v>0</v>
      </c>
      <c r="AE14" s="146">
        <v>0</v>
      </c>
      <c r="AF14" s="146">
        <v>0</v>
      </c>
    </row>
    <row r="15" spans="1:49" s="172" customFormat="1" ht="12.6" hidden="1" customHeight="1">
      <c r="A15" s="3507" t="s">
        <v>1064</v>
      </c>
      <c r="B15" s="3507"/>
      <c r="C15" s="3507"/>
      <c r="D15" s="173"/>
      <c r="E15" s="171"/>
      <c r="F15" s="174">
        <v>13306.805675435782</v>
      </c>
      <c r="G15" s="146">
        <v>0</v>
      </c>
      <c r="H15" s="146">
        <v>0</v>
      </c>
      <c r="I15" s="146">
        <v>0</v>
      </c>
      <c r="J15" s="146">
        <v>0</v>
      </c>
      <c r="K15" s="146">
        <v>0</v>
      </c>
      <c r="L15" s="146">
        <v>0</v>
      </c>
      <c r="M15" s="146">
        <v>0</v>
      </c>
      <c r="N15" s="146">
        <v>89.387306497404097</v>
      </c>
      <c r="O15" s="146">
        <v>3.1301727917989415</v>
      </c>
      <c r="P15" s="146">
        <v>11.986427230317434</v>
      </c>
      <c r="Q15" s="146">
        <v>22.066757638551582</v>
      </c>
      <c r="R15" s="146">
        <v>3.5477033907083655</v>
      </c>
      <c r="S15" s="146">
        <v>2.9313453169358898</v>
      </c>
      <c r="T15" s="146">
        <v>5.9867719100767083</v>
      </c>
      <c r="U15" s="146">
        <v>2.0183679973985429</v>
      </c>
      <c r="V15" s="146">
        <v>10.468433554229703</v>
      </c>
      <c r="W15" s="146">
        <v>13.078611808773944</v>
      </c>
      <c r="X15" s="146">
        <v>0</v>
      </c>
      <c r="Y15" s="146">
        <v>12.696113554332074</v>
      </c>
      <c r="Z15" s="146">
        <v>0</v>
      </c>
      <c r="AA15" s="146">
        <v>0</v>
      </c>
      <c r="AB15" s="146"/>
      <c r="AC15" s="146"/>
      <c r="AD15" s="146">
        <v>12.293131397638376</v>
      </c>
      <c r="AE15" s="146">
        <v>3.1448369015796138</v>
      </c>
      <c r="AF15" s="146">
        <v>0.96448994730876114</v>
      </c>
      <c r="AG15" s="174">
        <v>13367.838154574758</v>
      </c>
      <c r="AH15" s="175">
        <v>12599.531255358484</v>
      </c>
      <c r="AI15" s="175">
        <v>883.41804494600865</v>
      </c>
      <c r="AJ15" s="175">
        <v>1447.0469988801751</v>
      </c>
      <c r="AK15" s="175">
        <v>1187.1049677341509</v>
      </c>
      <c r="AL15" s="175">
        <v>7310.4628424750572</v>
      </c>
      <c r="AM15" s="175">
        <v>3239.0396497430406</v>
      </c>
      <c r="AN15" s="176" t="s">
        <v>724</v>
      </c>
      <c r="AO15" s="176" t="s">
        <v>724</v>
      </c>
      <c r="AP15" s="175">
        <v>3340.247919224948</v>
      </c>
      <c r="AQ15" s="175">
        <v>417.36532794567876</v>
      </c>
      <c r="AR15" s="175">
        <v>577.20029491135983</v>
      </c>
      <c r="AS15" s="175">
        <v>5358.0444905130062</v>
      </c>
      <c r="AT15" s="175">
        <v>2177.2015078924701</v>
      </c>
      <c r="AU15" s="175">
        <v>545.45012967914283</v>
      </c>
      <c r="AV15" s="175">
        <v>157.84997267647904</v>
      </c>
      <c r="AW15" s="176" t="s">
        <v>724</v>
      </c>
    </row>
    <row r="16" spans="1:49" s="172" customFormat="1" ht="12.6" hidden="1" customHeight="1">
      <c r="A16" s="3507" t="s">
        <v>1065</v>
      </c>
      <c r="B16" s="3507"/>
      <c r="C16" s="3507"/>
      <c r="D16" s="173"/>
      <c r="E16" s="171"/>
      <c r="F16" s="174">
        <v>13388.599999999999</v>
      </c>
      <c r="G16" s="146">
        <v>100</v>
      </c>
      <c r="H16" s="146">
        <v>44.272023183540469</v>
      </c>
      <c r="I16" s="146">
        <v>55.727976816459531</v>
      </c>
      <c r="J16" s="177">
        <v>7461.1959040484999</v>
      </c>
      <c r="K16" s="146">
        <v>0</v>
      </c>
      <c r="L16" s="146">
        <v>0</v>
      </c>
      <c r="M16" s="146">
        <v>0</v>
      </c>
      <c r="N16" s="146">
        <v>72.754071584010973</v>
      </c>
      <c r="O16" s="146">
        <v>4.3047699876458649</v>
      </c>
      <c r="P16" s="146">
        <v>16.421158869775205</v>
      </c>
      <c r="Q16" s="146">
        <v>22.684663361883505</v>
      </c>
      <c r="R16" s="146">
        <v>20.746540945309274</v>
      </c>
      <c r="S16" s="146">
        <v>16.892983622879608</v>
      </c>
      <c r="T16" s="146">
        <v>5.2556807693969301</v>
      </c>
      <c r="U16" s="146">
        <v>10.182572879320325</v>
      </c>
      <c r="V16" s="146">
        <v>5.4286107867814311</v>
      </c>
      <c r="W16" s="146">
        <v>3.2758190174816906</v>
      </c>
      <c r="X16" s="146">
        <v>0</v>
      </c>
      <c r="Y16" s="146">
        <v>4.4201943725553878</v>
      </c>
      <c r="Z16" s="146">
        <v>0</v>
      </c>
      <c r="AA16" s="146">
        <v>0</v>
      </c>
      <c r="AB16" s="146"/>
      <c r="AC16" s="146"/>
      <c r="AD16" s="146">
        <v>1.7472881448277373</v>
      </c>
      <c r="AE16" s="146">
        <v>4.2554360848153694</v>
      </c>
      <c r="AF16" s="146">
        <v>2.2085581196620341</v>
      </c>
      <c r="AG16" s="174">
        <v>13388.6</v>
      </c>
      <c r="AH16" s="175">
        <v>8956.0728250925367</v>
      </c>
      <c r="AI16" s="175">
        <v>848.13627467630045</v>
      </c>
      <c r="AJ16" s="175">
        <v>798.93390243048646</v>
      </c>
      <c r="AK16" s="175">
        <v>1193.7879841147126</v>
      </c>
      <c r="AL16" s="175">
        <v>7631.3040880926319</v>
      </c>
      <c r="AM16" s="175">
        <v>4269.0925521257805</v>
      </c>
      <c r="AN16" s="175">
        <v>6560.5479960436405</v>
      </c>
      <c r="AO16" s="175">
        <v>3794.2716396473397</v>
      </c>
      <c r="AP16" s="175">
        <v>915.78481916101828</v>
      </c>
      <c r="AQ16" s="175">
        <v>405.81454825509616</v>
      </c>
      <c r="AR16" s="175">
        <v>979.81202462332044</v>
      </c>
      <c r="AS16" s="175">
        <v>4539.8352830272597</v>
      </c>
      <c r="AT16" s="175">
        <v>2946.567972025879</v>
      </c>
      <c r="AU16" s="175">
        <v>610.24731472935059</v>
      </c>
      <c r="AV16" s="175">
        <v>281.05015962073503</v>
      </c>
      <c r="AW16" s="175">
        <v>1429.6512567674386</v>
      </c>
    </row>
    <row r="17" spans="1:51" s="172" customFormat="1" ht="12.6" hidden="1" customHeight="1">
      <c r="A17" s="3506" t="s">
        <v>1066</v>
      </c>
      <c r="B17" s="3506"/>
      <c r="C17" s="3506"/>
      <c r="D17" s="173"/>
      <c r="E17" s="171"/>
      <c r="F17" s="174">
        <v>13660.999999999885</v>
      </c>
      <c r="G17" s="146">
        <v>100</v>
      </c>
      <c r="H17" s="146">
        <v>47.415059761583208</v>
      </c>
      <c r="I17" s="146">
        <v>52.584940238416792</v>
      </c>
      <c r="J17" s="177">
        <v>7183.6286859700576</v>
      </c>
      <c r="K17" s="146">
        <v>0</v>
      </c>
      <c r="L17" s="146">
        <v>0</v>
      </c>
      <c r="M17" s="146">
        <v>0</v>
      </c>
      <c r="N17" s="146">
        <v>68.691447203025845</v>
      </c>
      <c r="O17" s="146">
        <v>7.6578695783354647</v>
      </c>
      <c r="P17" s="146">
        <v>15.204715246898267</v>
      </c>
      <c r="Q17" s="146">
        <v>18.162671037116887</v>
      </c>
      <c r="R17" s="146">
        <v>16.682481326325536</v>
      </c>
      <c r="S17" s="146">
        <v>16.500962201156188</v>
      </c>
      <c r="T17" s="146">
        <v>4.6452452624764202</v>
      </c>
      <c r="U17" s="146">
        <v>10.691681021899779</v>
      </c>
      <c r="V17" s="146">
        <v>5.2410202996180804</v>
      </c>
      <c r="W17" s="146">
        <v>4.1944641418398678</v>
      </c>
      <c r="X17" s="146">
        <v>0</v>
      </c>
      <c r="Y17" s="146">
        <v>3.3024016868467041</v>
      </c>
      <c r="Z17" s="146">
        <v>0</v>
      </c>
      <c r="AA17" s="146">
        <v>0</v>
      </c>
      <c r="AB17" s="146"/>
      <c r="AC17" s="146"/>
      <c r="AD17" s="146">
        <v>2.1423933103548416</v>
      </c>
      <c r="AE17" s="146">
        <v>3.6455837980908412</v>
      </c>
      <c r="AF17" s="146">
        <v>3.0668664652815281</v>
      </c>
      <c r="AG17" s="174">
        <v>13614.999999999931</v>
      </c>
      <c r="AH17" s="175">
        <v>6208.8754923766355</v>
      </c>
      <c r="AI17" s="175">
        <v>726.70773988136023</v>
      </c>
      <c r="AJ17" s="175">
        <v>899.08522919191864</v>
      </c>
      <c r="AK17" s="175">
        <v>1170.8292747509465</v>
      </c>
      <c r="AL17" s="175">
        <v>6616.4607880449976</v>
      </c>
      <c r="AM17" s="175">
        <v>3658.9872463208699</v>
      </c>
      <c r="AN17" s="175">
        <v>4548.580960655544</v>
      </c>
      <c r="AO17" s="175">
        <v>3236.9764726313228</v>
      </c>
      <c r="AP17" s="175">
        <v>677.33698172718414</v>
      </c>
      <c r="AQ17" s="175">
        <v>408.84061304301656</v>
      </c>
      <c r="AR17" s="175">
        <v>834.20278449536477</v>
      </c>
      <c r="AS17" s="175">
        <v>3337.1163438485778</v>
      </c>
      <c r="AT17" s="175">
        <v>2050.4619203690763</v>
      </c>
      <c r="AU17" s="175">
        <v>348.96462808718405</v>
      </c>
      <c r="AV17" s="175">
        <v>211.03810501929698</v>
      </c>
      <c r="AW17" s="175">
        <v>523.17302965315491</v>
      </c>
      <c r="AX17" s="172">
        <v>210.85260118563642</v>
      </c>
      <c r="AY17" s="172">
        <v>4078.4578609230357</v>
      </c>
    </row>
    <row r="18" spans="1:51" s="172" customFormat="1" ht="5.25" hidden="1" customHeight="1">
      <c r="A18" s="3506" t="s">
        <v>1067</v>
      </c>
      <c r="B18" s="3506"/>
      <c r="C18" s="3506"/>
      <c r="D18" s="173"/>
      <c r="E18" s="171"/>
      <c r="F18" s="178">
        <v>13884.2158</v>
      </c>
      <c r="G18" s="148">
        <v>100</v>
      </c>
      <c r="H18" s="148">
        <v>41.530432140000002</v>
      </c>
      <c r="I18" s="148">
        <v>58.469567859999998</v>
      </c>
      <c r="J18" s="179">
        <v>8118.0409790098411</v>
      </c>
      <c r="K18" s="148">
        <v>0</v>
      </c>
      <c r="L18" s="148">
        <v>0</v>
      </c>
      <c r="M18" s="148">
        <v>0</v>
      </c>
      <c r="N18" s="148">
        <v>69.649666513247894</v>
      </c>
      <c r="O18" s="148">
        <v>6.894324655904831</v>
      </c>
      <c r="P18" s="148">
        <v>13.586593478058738</v>
      </c>
      <c r="Q18" s="148">
        <v>12.767295419244322</v>
      </c>
      <c r="R18" s="148">
        <v>16.583388136761723</v>
      </c>
      <c r="S18" s="148">
        <v>15.616586956853213</v>
      </c>
      <c r="T18" s="148">
        <v>4.4420642710275153</v>
      </c>
      <c r="U18" s="148">
        <v>12.367962034214292</v>
      </c>
      <c r="V18" s="148">
        <v>6.3407367585057637</v>
      </c>
      <c r="W18" s="148">
        <v>5.5282894858677745</v>
      </c>
      <c r="X18" s="148">
        <v>0</v>
      </c>
      <c r="Y18" s="148">
        <v>2.1946525381094335</v>
      </c>
      <c r="Z18" s="148">
        <v>0</v>
      </c>
      <c r="AA18" s="148">
        <v>0</v>
      </c>
      <c r="AB18" s="148">
        <v>0</v>
      </c>
      <c r="AC18" s="148">
        <v>0</v>
      </c>
      <c r="AD18" s="148">
        <v>3.8619273316467315</v>
      </c>
      <c r="AE18" s="148">
        <v>5.5833632242395934</v>
      </c>
      <c r="AF18" s="148">
        <v>1.762135304142662</v>
      </c>
      <c r="AG18" s="174"/>
      <c r="AH18" s="175"/>
      <c r="AI18" s="175"/>
      <c r="AJ18" s="175"/>
      <c r="AK18" s="175"/>
      <c r="AL18" s="175"/>
      <c r="AM18" s="175"/>
      <c r="AN18" s="175"/>
      <c r="AO18" s="175"/>
      <c r="AP18" s="175"/>
      <c r="AQ18" s="175"/>
      <c r="AR18" s="175"/>
      <c r="AS18" s="175"/>
      <c r="AT18" s="175"/>
      <c r="AU18" s="175"/>
      <c r="AV18" s="175"/>
      <c r="AW18" s="175"/>
    </row>
    <row r="19" spans="1:51" s="172" customFormat="1" ht="12.6" hidden="1" customHeight="1">
      <c r="A19" s="3506" t="s">
        <v>1068</v>
      </c>
      <c r="B19" s="3506"/>
      <c r="C19" s="3506"/>
      <c r="D19" s="170"/>
      <c r="E19" s="175"/>
      <c r="F19" s="145">
        <v>0</v>
      </c>
      <c r="G19" s="148">
        <v>0</v>
      </c>
      <c r="H19" s="148">
        <v>0</v>
      </c>
      <c r="I19" s="148">
        <v>0</v>
      </c>
      <c r="J19" s="145">
        <v>0</v>
      </c>
      <c r="K19" s="148">
        <v>0</v>
      </c>
      <c r="L19" s="148">
        <v>0</v>
      </c>
      <c r="M19" s="148">
        <v>0</v>
      </c>
      <c r="N19" s="148">
        <v>0</v>
      </c>
      <c r="O19" s="148">
        <v>0</v>
      </c>
      <c r="P19" s="148">
        <v>0</v>
      </c>
      <c r="Q19" s="148">
        <v>0</v>
      </c>
      <c r="R19" s="148">
        <v>0</v>
      </c>
      <c r="S19" s="148">
        <v>0</v>
      </c>
      <c r="T19" s="148">
        <v>0</v>
      </c>
      <c r="U19" s="148">
        <v>0</v>
      </c>
      <c r="V19" s="148">
        <v>0</v>
      </c>
      <c r="W19" s="148">
        <v>0</v>
      </c>
      <c r="X19" s="148">
        <v>0</v>
      </c>
      <c r="Y19" s="148">
        <v>0</v>
      </c>
      <c r="Z19" s="148">
        <v>0</v>
      </c>
      <c r="AA19" s="148">
        <v>0</v>
      </c>
      <c r="AB19" s="148">
        <v>0</v>
      </c>
      <c r="AC19" s="148">
        <v>0</v>
      </c>
      <c r="AD19" s="148">
        <v>0</v>
      </c>
      <c r="AE19" s="148">
        <v>0</v>
      </c>
      <c r="AF19" s="148">
        <v>0</v>
      </c>
      <c r="AG19" s="177"/>
      <c r="AH19" s="175"/>
      <c r="AI19" s="175"/>
      <c r="AJ19" s="175"/>
      <c r="AK19" s="175"/>
      <c r="AL19" s="175"/>
      <c r="AM19" s="175"/>
      <c r="AN19" s="175"/>
      <c r="AO19" s="175"/>
      <c r="AP19" s="175"/>
      <c r="AQ19" s="175"/>
      <c r="AR19" s="175"/>
      <c r="AS19" s="175"/>
      <c r="AT19" s="175"/>
      <c r="AU19" s="175"/>
      <c r="AV19" s="175"/>
      <c r="AW19" s="175"/>
    </row>
    <row r="20" spans="1:51" s="172" customFormat="1" ht="13.5" hidden="1" customHeight="1">
      <c r="A20" s="3506" t="s">
        <v>1069</v>
      </c>
      <c r="B20" s="3506"/>
      <c r="C20" s="3506"/>
      <c r="D20" s="173"/>
      <c r="E20" s="175"/>
      <c r="F20" s="178">
        <v>14412</v>
      </c>
      <c r="G20" s="148">
        <v>100</v>
      </c>
      <c r="H20" s="148">
        <v>51.891124580000003</v>
      </c>
      <c r="I20" s="148">
        <v>48.108875419999997</v>
      </c>
      <c r="J20" s="179">
        <v>7478.5488750000004</v>
      </c>
      <c r="K20" s="148">
        <v>4.014470084</v>
      </c>
      <c r="L20" s="148">
        <v>0</v>
      </c>
      <c r="M20" s="148">
        <v>0</v>
      </c>
      <c r="N20" s="148">
        <v>28.604024410000001</v>
      </c>
      <c r="O20" s="148">
        <v>14.81223855</v>
      </c>
      <c r="P20" s="148">
        <v>16.55652138</v>
      </c>
      <c r="Q20" s="148">
        <v>15.202936830000001</v>
      </c>
      <c r="R20" s="148">
        <v>19.71199227</v>
      </c>
      <c r="S20" s="148">
        <v>18.76305146</v>
      </c>
      <c r="T20" s="148">
        <v>8.2591403260000007</v>
      </c>
      <c r="U20" s="148">
        <v>16.654632530000001</v>
      </c>
      <c r="V20" s="148">
        <v>8.101260323</v>
      </c>
      <c r="W20" s="148">
        <v>15.266523830000001</v>
      </c>
      <c r="X20" s="148">
        <v>1.5672649240000001</v>
      </c>
      <c r="Y20" s="148">
        <v>2.687125757</v>
      </c>
      <c r="Z20" s="148">
        <v>1.5167225520000001</v>
      </c>
      <c r="AA20" s="148">
        <v>1.205722416</v>
      </c>
      <c r="AB20" s="148">
        <v>0</v>
      </c>
      <c r="AC20" s="148">
        <v>0</v>
      </c>
      <c r="AD20" s="148">
        <v>4.6942694420000004</v>
      </c>
      <c r="AE20" s="148">
        <v>7.2259872180000002</v>
      </c>
      <c r="AF20" s="148">
        <v>1.1510355640000001</v>
      </c>
      <c r="AG20" s="177"/>
      <c r="AH20" s="175"/>
      <c r="AI20" s="175"/>
      <c r="AJ20" s="175"/>
      <c r="AK20" s="175"/>
      <c r="AL20" s="175"/>
      <c r="AM20" s="175"/>
      <c r="AN20" s="175"/>
      <c r="AO20" s="175"/>
      <c r="AP20" s="175"/>
      <c r="AQ20" s="175"/>
      <c r="AR20" s="175"/>
      <c r="AS20" s="175"/>
      <c r="AT20" s="175"/>
      <c r="AU20" s="175"/>
      <c r="AV20" s="175"/>
      <c r="AW20" s="175"/>
    </row>
    <row r="21" spans="1:51" s="172" customFormat="1" ht="12.6" hidden="1" customHeight="1">
      <c r="A21" s="3506" t="s">
        <v>1070</v>
      </c>
      <c r="B21" s="3506"/>
      <c r="C21" s="3506"/>
      <c r="D21" s="173"/>
      <c r="E21" s="175"/>
      <c r="F21" s="178">
        <v>14563.000000000737</v>
      </c>
      <c r="G21" s="148">
        <v>100</v>
      </c>
      <c r="H21" s="148">
        <v>52.165681420177314</v>
      </c>
      <c r="I21" s="148">
        <v>47.834318579822281</v>
      </c>
      <c r="J21" s="179">
        <f>F21*I21/100</f>
        <v>6966.1118147798707</v>
      </c>
      <c r="K21" s="148">
        <v>6.0716791626035143</v>
      </c>
      <c r="L21" s="148">
        <v>1.6367180344682106</v>
      </c>
      <c r="M21" s="148">
        <v>15.508203207042992</v>
      </c>
      <c r="N21" s="148">
        <v>32.030910567443065</v>
      </c>
      <c r="O21" s="148">
        <v>14.172096921760192</v>
      </c>
      <c r="P21" s="148">
        <v>18.375296424594957</v>
      </c>
      <c r="Q21" s="148">
        <v>16.616321945894853</v>
      </c>
      <c r="R21" s="148">
        <v>19.307149751506991</v>
      </c>
      <c r="S21" s="148">
        <v>14.754122929979196</v>
      </c>
      <c r="T21" s="148">
        <v>8.8058212701939009</v>
      </c>
      <c r="U21" s="148">
        <v>17.314015898672849</v>
      </c>
      <c r="V21" s="148">
        <v>11.923238958217723</v>
      </c>
      <c r="W21" s="148">
        <v>18.405650039304565</v>
      </c>
      <c r="X21" s="148">
        <v>3.0207159256827705</v>
      </c>
      <c r="Y21" s="148">
        <v>6.12017318166696</v>
      </c>
      <c r="Z21" s="148">
        <v>3.4426512919117895</v>
      </c>
      <c r="AA21" s="148">
        <v>2.8254740410265455</v>
      </c>
      <c r="AB21" s="148">
        <v>0</v>
      </c>
      <c r="AC21" s="148">
        <v>0</v>
      </c>
      <c r="AD21" s="148">
        <v>9.5890676843881781</v>
      </c>
      <c r="AE21" s="148">
        <v>13.545543479815828</v>
      </c>
      <c r="AF21" s="148">
        <v>0.98981581510509475</v>
      </c>
      <c r="AG21" s="177"/>
      <c r="AH21" s="175"/>
      <c r="AI21" s="175"/>
      <c r="AJ21" s="175"/>
      <c r="AK21" s="175"/>
      <c r="AL21" s="175"/>
      <c r="AM21" s="175"/>
      <c r="AN21" s="175"/>
      <c r="AO21" s="175"/>
      <c r="AP21" s="175"/>
      <c r="AQ21" s="175"/>
      <c r="AR21" s="175"/>
      <c r="AS21" s="175"/>
      <c r="AT21" s="175"/>
      <c r="AU21" s="175"/>
      <c r="AV21" s="175"/>
      <c r="AW21" s="175"/>
    </row>
    <row r="22" spans="1:51" s="172" customFormat="1" ht="12.6" hidden="1" customHeight="1">
      <c r="A22" s="3506" t="s">
        <v>1071</v>
      </c>
      <c r="B22" s="3506"/>
      <c r="C22" s="3506"/>
      <c r="D22" s="173"/>
      <c r="E22" s="175"/>
      <c r="F22" s="178">
        <v>14821.000000244734</v>
      </c>
      <c r="G22" s="148">
        <v>100</v>
      </c>
      <c r="H22" s="148">
        <v>60.243738515175465</v>
      </c>
      <c r="I22" s="148">
        <v>39.756261484824563</v>
      </c>
      <c r="J22" s="179">
        <f>F22*I22/100</f>
        <v>5892.2755147631451</v>
      </c>
      <c r="K22" s="148">
        <v>3.7705019543159235</v>
      </c>
      <c r="L22" s="148">
        <v>1.0102541653875741</v>
      </c>
      <c r="M22" s="148">
        <v>11.974840371072153</v>
      </c>
      <c r="N22" s="148">
        <v>14.867202098408759</v>
      </c>
      <c r="O22" s="148">
        <v>9.3366423406646426</v>
      </c>
      <c r="P22" s="148">
        <v>15.529938316902035</v>
      </c>
      <c r="Q22" s="148">
        <v>11.735535755256356</v>
      </c>
      <c r="R22" s="148">
        <v>15.257187245119496</v>
      </c>
      <c r="S22" s="148">
        <v>12.566588289565003</v>
      </c>
      <c r="T22" s="148">
        <v>7.2320503126973419</v>
      </c>
      <c r="U22" s="148">
        <v>15.611832021991225</v>
      </c>
      <c r="V22" s="148">
        <v>10.853754468058083</v>
      </c>
      <c r="W22" s="148">
        <v>21.146324292510787</v>
      </c>
      <c r="X22" s="148">
        <v>2.3300117236682114</v>
      </c>
      <c r="Y22" s="148">
        <v>3.2774957699106717</v>
      </c>
      <c r="Z22" s="148">
        <v>3.0657678113559728</v>
      </c>
      <c r="AA22" s="148">
        <v>2.0060826134693905</v>
      </c>
      <c r="AB22" s="148">
        <v>5.6772411257670363</v>
      </c>
      <c r="AC22" s="148">
        <v>1.9348047821342444</v>
      </c>
      <c r="AD22" s="148">
        <v>9.3158034841033341</v>
      </c>
      <c r="AE22" s="148">
        <v>12.150438351999535</v>
      </c>
      <c r="AF22" s="148">
        <v>1.0682428392254972</v>
      </c>
      <c r="AG22" s="177"/>
      <c r="AH22" s="175"/>
      <c r="AI22" s="175"/>
      <c r="AJ22" s="175"/>
      <c r="AK22" s="175"/>
      <c r="AL22" s="175"/>
      <c r="AM22" s="175"/>
      <c r="AN22" s="175"/>
      <c r="AO22" s="175"/>
      <c r="AP22" s="175"/>
      <c r="AQ22" s="175"/>
      <c r="AR22" s="175"/>
      <c r="AS22" s="175"/>
      <c r="AT22" s="175"/>
      <c r="AU22" s="175"/>
      <c r="AV22" s="175"/>
      <c r="AW22" s="175"/>
    </row>
    <row r="23" spans="1:51" s="172" customFormat="1" ht="14.45" hidden="1" customHeight="1">
      <c r="A23" s="2618" t="s">
        <v>1072</v>
      </c>
      <c r="B23" s="2619"/>
      <c r="C23" s="2619"/>
      <c r="D23" s="2620"/>
      <c r="E23" s="171"/>
      <c r="F23" s="130">
        <v>14935.000010349095</v>
      </c>
      <c r="G23" s="148">
        <v>100</v>
      </c>
      <c r="H23" s="148">
        <v>56.806941568962813</v>
      </c>
      <c r="I23" s="148">
        <v>43.193058431037173</v>
      </c>
      <c r="J23" s="133">
        <f>F23*I23/100</f>
        <v>6450.8832811454931</v>
      </c>
      <c r="K23" s="148">
        <v>6.4571736069790786</v>
      </c>
      <c r="L23" s="148">
        <v>1.9297499948440571</v>
      </c>
      <c r="M23" s="148">
        <v>12.961698228949189</v>
      </c>
      <c r="N23" s="148">
        <v>19.229376589694603</v>
      </c>
      <c r="O23" s="148">
        <v>10.045998704291211</v>
      </c>
      <c r="P23" s="148">
        <v>17.706794385433469</v>
      </c>
      <c r="Q23" s="148">
        <v>13.802904664009644</v>
      </c>
      <c r="R23" s="148">
        <v>17.540971207953124</v>
      </c>
      <c r="S23" s="148">
        <v>13.186066863855713</v>
      </c>
      <c r="T23" s="148">
        <v>8.0678938345049147</v>
      </c>
      <c r="U23" s="148">
        <v>14.424692391614633</v>
      </c>
      <c r="V23" s="148">
        <v>10.438333095389677</v>
      </c>
      <c r="W23" s="148">
        <v>22.533523034165878</v>
      </c>
      <c r="X23" s="148">
        <v>2.7391325385589691</v>
      </c>
      <c r="Y23" s="148">
        <v>3.7072646784535177</v>
      </c>
      <c r="Z23" s="148">
        <v>2.8145527818007685</v>
      </c>
      <c r="AA23" s="148">
        <v>2.2811354836505373</v>
      </c>
      <c r="AB23" s="148">
        <v>7.545868177039627</v>
      </c>
      <c r="AC23" s="148">
        <v>1.5523305763003821</v>
      </c>
      <c r="AD23" s="148">
        <v>9.4516826828643676</v>
      </c>
      <c r="AE23" s="148">
        <v>12.375920366934045</v>
      </c>
      <c r="AF23" s="148">
        <v>1.2729334758826762</v>
      </c>
      <c r="AH23" s="180"/>
      <c r="AI23" s="180"/>
      <c r="AJ23" s="180"/>
      <c r="AK23" s="180"/>
      <c r="AL23" s="180"/>
      <c r="AM23" s="180"/>
      <c r="AN23" s="180"/>
      <c r="AO23" s="180"/>
      <c r="AP23" s="180"/>
      <c r="AQ23" s="180"/>
      <c r="AR23" s="180"/>
      <c r="AS23" s="180"/>
      <c r="AT23" s="180"/>
      <c r="AU23" s="180"/>
    </row>
    <row r="24" spans="1:51" s="172" customFormat="1" ht="14.45" hidden="1" customHeight="1">
      <c r="A24" s="2618" t="s">
        <v>1001</v>
      </c>
      <c r="B24" s="2619"/>
      <c r="C24" s="2619"/>
      <c r="D24" s="2620"/>
      <c r="E24" s="171"/>
      <c r="F24" s="130">
        <v>15207</v>
      </c>
      <c r="G24" s="148">
        <v>0</v>
      </c>
      <c r="H24" s="148">
        <v>0</v>
      </c>
      <c r="I24" s="148">
        <v>0</v>
      </c>
      <c r="J24" s="181">
        <v>0</v>
      </c>
      <c r="K24" s="148">
        <v>0</v>
      </c>
      <c r="L24" s="148">
        <v>0</v>
      </c>
      <c r="M24" s="148">
        <v>0</v>
      </c>
      <c r="N24" s="148">
        <v>0</v>
      </c>
      <c r="O24" s="148">
        <v>0</v>
      </c>
      <c r="P24" s="148">
        <v>0</v>
      </c>
      <c r="Q24" s="148">
        <v>0</v>
      </c>
      <c r="R24" s="148">
        <v>0</v>
      </c>
      <c r="S24" s="148">
        <v>0</v>
      </c>
      <c r="T24" s="148">
        <v>0</v>
      </c>
      <c r="U24" s="148">
        <v>0</v>
      </c>
      <c r="V24" s="148">
        <v>0</v>
      </c>
      <c r="W24" s="148">
        <v>0</v>
      </c>
      <c r="X24" s="148">
        <v>0</v>
      </c>
      <c r="Y24" s="148">
        <v>0</v>
      </c>
      <c r="Z24" s="148">
        <v>0</v>
      </c>
      <c r="AA24" s="148">
        <v>0</v>
      </c>
      <c r="AB24" s="148">
        <v>0</v>
      </c>
      <c r="AC24" s="148">
        <v>0</v>
      </c>
      <c r="AD24" s="148">
        <v>0</v>
      </c>
      <c r="AE24" s="148">
        <v>0</v>
      </c>
      <c r="AF24" s="148">
        <v>0</v>
      </c>
      <c r="AH24" s="180"/>
      <c r="AI24" s="180"/>
      <c r="AJ24" s="180"/>
      <c r="AK24" s="180"/>
      <c r="AL24" s="180"/>
      <c r="AM24" s="180"/>
      <c r="AN24" s="180"/>
      <c r="AO24" s="180"/>
      <c r="AP24" s="180"/>
      <c r="AQ24" s="180"/>
      <c r="AR24" s="180"/>
      <c r="AS24" s="180"/>
      <c r="AT24" s="180"/>
      <c r="AU24" s="180"/>
    </row>
    <row r="25" spans="1:51" s="172" customFormat="1" ht="14.45" customHeight="1">
      <c r="A25" s="2618" t="s">
        <v>1002</v>
      </c>
      <c r="B25" s="2619"/>
      <c r="C25" s="2619"/>
      <c r="D25" s="2620"/>
      <c r="E25" s="171"/>
      <c r="F25" s="130">
        <v>15829.000000031147</v>
      </c>
      <c r="G25" s="148">
        <v>100</v>
      </c>
      <c r="H25" s="148">
        <v>61.284522243685323</v>
      </c>
      <c r="I25" s="148">
        <v>38.715477756314698</v>
      </c>
      <c r="J25" s="133">
        <f>F25*I25/100</f>
        <v>6128.272974059113</v>
      </c>
      <c r="K25" s="148">
        <v>5.6006825546377073</v>
      </c>
      <c r="L25" s="148">
        <v>1.7998311721986613</v>
      </c>
      <c r="M25" s="148">
        <v>11.223583179121098</v>
      </c>
      <c r="N25" s="148">
        <v>16.500272293476808</v>
      </c>
      <c r="O25" s="148">
        <v>9.4670449478940579</v>
      </c>
      <c r="P25" s="148">
        <v>17.697845415977152</v>
      </c>
      <c r="Q25" s="148">
        <v>12.264097762265013</v>
      </c>
      <c r="R25" s="148">
        <v>15.583420467407242</v>
      </c>
      <c r="S25" s="148">
        <v>12.088344463323548</v>
      </c>
      <c r="T25" s="148">
        <v>7.1960114732320983</v>
      </c>
      <c r="U25" s="148">
        <v>14.67890887398878</v>
      </c>
      <c r="V25" s="148">
        <v>9.6714191249369978</v>
      </c>
      <c r="W25" s="148">
        <v>20.643745970850571</v>
      </c>
      <c r="X25" s="148">
        <v>3.0133775823935558</v>
      </c>
      <c r="Y25" s="148">
        <v>3.7088542463310392</v>
      </c>
      <c r="Z25" s="148">
        <v>2.6609340309332445</v>
      </c>
      <c r="AA25" s="148">
        <v>1.6079584623803909</v>
      </c>
      <c r="AB25" s="148">
        <v>5.8023187601354707</v>
      </c>
      <c r="AC25" s="148">
        <v>1.7568967764957149</v>
      </c>
      <c r="AD25" s="148">
        <v>9.1054309577092862</v>
      </c>
      <c r="AE25" s="148">
        <v>9.9732181128390245</v>
      </c>
      <c r="AF25" s="148">
        <v>1.4442948354691467</v>
      </c>
      <c r="AH25" s="180"/>
      <c r="AI25" s="180"/>
      <c r="AJ25" s="180"/>
      <c r="AK25" s="180"/>
      <c r="AL25" s="180"/>
      <c r="AM25" s="180"/>
      <c r="AN25" s="180"/>
      <c r="AO25" s="180"/>
      <c r="AP25" s="180"/>
      <c r="AQ25" s="180"/>
      <c r="AR25" s="180"/>
      <c r="AS25" s="180"/>
      <c r="AT25" s="180"/>
      <c r="AU25" s="180"/>
    </row>
    <row r="26" spans="1:51" s="172" customFormat="1" ht="14.45" customHeight="1">
      <c r="A26" s="2618" t="s">
        <v>1003</v>
      </c>
      <c r="B26" s="2619"/>
      <c r="C26" s="2619"/>
      <c r="D26" s="2620"/>
      <c r="E26" s="175"/>
      <c r="F26" s="130">
        <v>15486.999999856676</v>
      </c>
      <c r="G26" s="148">
        <v>100</v>
      </c>
      <c r="H26" s="148">
        <v>63.054284628331523</v>
      </c>
      <c r="I26" s="148">
        <v>36.945715371668285</v>
      </c>
      <c r="J26" s="133">
        <f>F26*I26/100</f>
        <v>5721.7829395573153</v>
      </c>
      <c r="K26" s="148">
        <v>5.3216163147522382</v>
      </c>
      <c r="L26" s="148">
        <v>1.8603589441327364</v>
      </c>
      <c r="M26" s="148">
        <v>11.596351148673643</v>
      </c>
      <c r="N26" s="148">
        <v>18.742693944030776</v>
      </c>
      <c r="O26" s="148">
        <v>10.801581132403117</v>
      </c>
      <c r="P26" s="148">
        <v>16.045857697600638</v>
      </c>
      <c r="Q26" s="148">
        <v>12.650066527613991</v>
      </c>
      <c r="R26" s="148">
        <v>14.855482176794773</v>
      </c>
      <c r="S26" s="148">
        <v>14.4204228059056</v>
      </c>
      <c r="T26" s="148">
        <v>7.5881901093932713</v>
      </c>
      <c r="U26" s="148">
        <v>16.822212439359138</v>
      </c>
      <c r="V26" s="148">
        <v>11.765863966636442</v>
      </c>
      <c r="W26" s="148">
        <v>23.048218979511077</v>
      </c>
      <c r="X26" s="148">
        <v>2.916998213804801</v>
      </c>
      <c r="Y26" s="148">
        <v>5.3547663378522232</v>
      </c>
      <c r="Z26" s="148">
        <v>2.9430984106718308</v>
      </c>
      <c r="AA26" s="148">
        <v>1.6683886934435788</v>
      </c>
      <c r="AB26" s="148">
        <v>7.3458916574267983</v>
      </c>
      <c r="AC26" s="148">
        <v>1.7977169697712065</v>
      </c>
      <c r="AD26" s="148">
        <v>10.015429555273171</v>
      </c>
      <c r="AE26" s="148">
        <v>10.150397868998979</v>
      </c>
      <c r="AF26" s="148">
        <v>0.41919054526582211</v>
      </c>
      <c r="AH26" s="180"/>
      <c r="AI26" s="180"/>
      <c r="AJ26" s="180"/>
      <c r="AK26" s="180"/>
      <c r="AL26" s="180"/>
      <c r="AM26" s="180"/>
      <c r="AN26" s="180"/>
      <c r="AO26" s="180"/>
      <c r="AP26" s="180"/>
      <c r="AQ26" s="180"/>
      <c r="AR26" s="180"/>
      <c r="AS26" s="180"/>
      <c r="AT26" s="180"/>
      <c r="AU26" s="180"/>
    </row>
    <row r="27" spans="1:51" s="172" customFormat="1" ht="14.45" customHeight="1">
      <c r="A27" s="2618" t="s">
        <v>1004</v>
      </c>
      <c r="B27" s="2619"/>
      <c r="C27" s="2619"/>
      <c r="D27" s="2620"/>
      <c r="E27" s="175"/>
      <c r="F27" s="130">
        <v>15649.000000000044</v>
      </c>
      <c r="G27" s="148">
        <v>100</v>
      </c>
      <c r="H27" s="148">
        <v>63.41404135122044</v>
      </c>
      <c r="I27" s="148">
        <v>36.585958648779346</v>
      </c>
      <c r="J27" s="133">
        <f>F27*I27/100</f>
        <v>5725.336668947496</v>
      </c>
      <c r="K27" s="148">
        <v>6.0328225098549666</v>
      </c>
      <c r="L27" s="148">
        <v>1.4931346875752671</v>
      </c>
      <c r="M27" s="148">
        <v>8.4628326070635982</v>
      </c>
      <c r="N27" s="148">
        <v>17.037346804632815</v>
      </c>
      <c r="O27" s="148">
        <v>9.9931224778654659</v>
      </c>
      <c r="P27" s="148">
        <v>15.238084829120519</v>
      </c>
      <c r="Q27" s="148">
        <v>11.739033927000785</v>
      </c>
      <c r="R27" s="148">
        <v>13.533966213750649</v>
      </c>
      <c r="S27" s="148">
        <v>13.683066110647896</v>
      </c>
      <c r="T27" s="148">
        <v>5.9923175721838691</v>
      </c>
      <c r="U27" s="148">
        <v>17.236553813253039</v>
      </c>
      <c r="V27" s="148">
        <v>11.795129963032682</v>
      </c>
      <c r="W27" s="148">
        <v>20.944502949688221</v>
      </c>
      <c r="X27" s="148">
        <v>2.5176366802340344</v>
      </c>
      <c r="Y27" s="148">
        <v>4.5434548835326005</v>
      </c>
      <c r="Z27" s="148">
        <v>1.5423443558142718</v>
      </c>
      <c r="AA27" s="148">
        <v>1.8088466085467749</v>
      </c>
      <c r="AB27" s="148">
        <v>6.5167287979717283</v>
      </c>
      <c r="AC27" s="148">
        <v>1.0380191369206677</v>
      </c>
      <c r="AD27" s="148">
        <v>8.6641430553290633</v>
      </c>
      <c r="AE27" s="148">
        <v>10.525123691785767</v>
      </c>
      <c r="AF27" s="148">
        <v>0.7582375048719161</v>
      </c>
      <c r="AH27" s="180"/>
      <c r="AI27" s="180"/>
      <c r="AJ27" s="180"/>
      <c r="AK27" s="180"/>
      <c r="AL27" s="180"/>
      <c r="AM27" s="180"/>
      <c r="AN27" s="180"/>
      <c r="AO27" s="180"/>
      <c r="AP27" s="180"/>
      <c r="AQ27" s="180"/>
      <c r="AR27" s="180"/>
      <c r="AS27" s="180"/>
      <c r="AT27" s="180"/>
      <c r="AU27" s="180"/>
    </row>
    <row r="28" spans="1:51" s="172" customFormat="1" ht="15">
      <c r="A28" s="2618" t="s">
        <v>1005</v>
      </c>
      <c r="B28" s="2619"/>
      <c r="C28" s="2619"/>
      <c r="D28" s="2620"/>
      <c r="E28" s="171"/>
      <c r="F28" s="130">
        <v>15686.999999796744</v>
      </c>
      <c r="G28" s="148">
        <v>100</v>
      </c>
      <c r="H28" s="148">
        <v>55.338780055024841</v>
      </c>
      <c r="I28" s="148">
        <v>44.661219944974938</v>
      </c>
      <c r="J28" s="133">
        <f t="shared" ref="J28" si="0">F28*I28/100</f>
        <v>7006.0055726774417</v>
      </c>
      <c r="K28" s="148">
        <v>6.4195745717305082</v>
      </c>
      <c r="L28" s="148">
        <v>1.2801251528143671</v>
      </c>
      <c r="M28" s="148">
        <v>12.229506427804699</v>
      </c>
      <c r="N28" s="148">
        <v>35.213758371078271</v>
      </c>
      <c r="O28" s="148">
        <v>6.7632006017982444</v>
      </c>
      <c r="P28" s="148">
        <v>15.460144998679551</v>
      </c>
      <c r="Q28" s="148">
        <v>21.72854166779781</v>
      </c>
      <c r="R28" s="148">
        <v>18.186567672759676</v>
      </c>
      <c r="S28" s="148">
        <v>16.494945134187116</v>
      </c>
      <c r="T28" s="148">
        <v>10.333798335815301</v>
      </c>
      <c r="U28" s="148">
        <v>25.877883821893008</v>
      </c>
      <c r="V28" s="148">
        <v>18.883477010832728</v>
      </c>
      <c r="W28" s="148">
        <v>29.893662138959819</v>
      </c>
      <c r="X28" s="148">
        <v>3.4916511131189614</v>
      </c>
      <c r="Y28" s="148">
        <v>10.192953150882802</v>
      </c>
      <c r="Z28" s="148">
        <v>2.0298118171831603</v>
      </c>
      <c r="AA28" s="148">
        <v>2.1177615284014326</v>
      </c>
      <c r="AB28" s="148">
        <v>7.6852611966865405</v>
      </c>
      <c r="AC28" s="148">
        <v>1.3275250649049917</v>
      </c>
      <c r="AD28" s="148">
        <v>12.566792908965084</v>
      </c>
      <c r="AE28" s="148">
        <v>14.099369520746256</v>
      </c>
      <c r="AF28" s="148">
        <v>1.4470666808559496</v>
      </c>
      <c r="AH28" s="180"/>
      <c r="AI28" s="180"/>
      <c r="AJ28" s="180"/>
      <c r="AK28" s="180"/>
      <c r="AL28" s="180"/>
      <c r="AM28" s="180"/>
      <c r="AN28" s="180"/>
      <c r="AO28" s="180"/>
      <c r="AP28" s="180"/>
      <c r="AQ28" s="180"/>
      <c r="AR28" s="180"/>
      <c r="AS28" s="180"/>
      <c r="AT28" s="180"/>
      <c r="AU28" s="180"/>
    </row>
    <row r="29" spans="1:51" s="172" customFormat="1" ht="15">
      <c r="A29" s="2618" t="s">
        <v>1400</v>
      </c>
      <c r="B29" s="2619"/>
      <c r="C29" s="2619"/>
      <c r="D29" s="2620"/>
      <c r="E29" s="175"/>
      <c r="F29" s="130">
        <f>'71.'!F29</f>
        <v>16502.022257559558</v>
      </c>
      <c r="G29" s="148">
        <f>'71.'!G29</f>
        <v>100</v>
      </c>
      <c r="H29" s="148">
        <f>'71.'!H29</f>
        <v>62.94727252350912</v>
      </c>
      <c r="I29" s="148">
        <f>'71.'!I29</f>
        <v>37.052727476490801</v>
      </c>
      <c r="J29" s="133">
        <f>'71.'!J29</f>
        <v>6114.4493352033978</v>
      </c>
      <c r="K29" s="148">
        <f>'71.'!K29</f>
        <v>3.7577578278307535</v>
      </c>
      <c r="L29" s="148">
        <f>'71.'!L29</f>
        <v>1.3805707083680689</v>
      </c>
      <c r="M29" s="148">
        <f>'71.'!M29</f>
        <v>7.9113660357741287</v>
      </c>
      <c r="N29" s="148">
        <f>'71.'!N29</f>
        <v>27.313267839920098</v>
      </c>
      <c r="O29" s="148">
        <f>'71.'!O29</f>
        <v>2.9617155394584325</v>
      </c>
      <c r="P29" s="148">
        <f>'71.'!P29</f>
        <v>12.794846161280002</v>
      </c>
      <c r="Q29" s="148">
        <f>'71.'!Q29</f>
        <v>17.450630030789803</v>
      </c>
      <c r="R29" s="148">
        <f>'71.'!R29</f>
        <v>15.676062475101729</v>
      </c>
      <c r="S29" s="148">
        <f>'71.'!S29</f>
        <v>11.23958217434042</v>
      </c>
      <c r="T29" s="148">
        <f>'71.'!T29</f>
        <v>6.3799888457097067</v>
      </c>
      <c r="U29" s="148">
        <f>'71.'!U29</f>
        <v>19.699669637549366</v>
      </c>
      <c r="V29" s="148">
        <f>'71.'!V29</f>
        <v>14.341244697855732</v>
      </c>
      <c r="W29" s="148">
        <f>'71.'!W29</f>
        <v>24.714057545877029</v>
      </c>
      <c r="X29" s="148">
        <f>'71.'!X29</f>
        <v>3.1180310284770134</v>
      </c>
      <c r="Y29" s="148">
        <f>'71.'!Y29</f>
        <v>5.4494548417968565</v>
      </c>
      <c r="Z29" s="148">
        <f>'71.'!Z29</f>
        <v>1.9319630602083009</v>
      </c>
      <c r="AA29" s="148">
        <f>'71.'!AA29</f>
        <v>2.1608815631165936</v>
      </c>
      <c r="AB29" s="148">
        <f>'71.'!AB29</f>
        <v>5.8480892788366221</v>
      </c>
      <c r="AC29" s="148">
        <f>'71.'!AC29</f>
        <v>1.419098063291901</v>
      </c>
      <c r="AD29" s="148">
        <f>'71.'!AD29</f>
        <v>9.1136629829040334</v>
      </c>
      <c r="AE29" s="148">
        <f>'71.'!AE29</f>
        <v>9.251541705709073</v>
      </c>
      <c r="AF29" s="148">
        <f>'71.'!AF29</f>
        <v>1.1797695579730727</v>
      </c>
      <c r="AH29" s="180"/>
      <c r="AI29" s="180"/>
      <c r="AJ29" s="180"/>
      <c r="AK29" s="180"/>
      <c r="AL29" s="180"/>
      <c r="AM29" s="180"/>
      <c r="AN29" s="180"/>
      <c r="AO29" s="180"/>
      <c r="AP29" s="180"/>
      <c r="AQ29" s="180"/>
      <c r="AR29" s="180"/>
      <c r="AS29" s="180"/>
      <c r="AT29" s="180"/>
      <c r="AU29" s="180"/>
    </row>
    <row r="30" spans="1:51" s="184" customFormat="1" ht="12.6" customHeight="1">
      <c r="A30" s="2641" t="s">
        <v>371</v>
      </c>
      <c r="B30" s="2641"/>
      <c r="C30" s="2641"/>
      <c r="D30" s="170"/>
      <c r="E30" s="146"/>
      <c r="F30" s="135"/>
      <c r="G30" s="182"/>
      <c r="H30" s="148"/>
      <c r="I30" s="148"/>
      <c r="J30" s="136"/>
      <c r="K30" s="183"/>
      <c r="L30" s="183"/>
      <c r="M30" s="183"/>
      <c r="N30" s="183"/>
      <c r="O30" s="183"/>
      <c r="P30" s="183"/>
      <c r="Q30" s="183"/>
      <c r="R30" s="183"/>
      <c r="S30" s="183"/>
      <c r="T30" s="183"/>
      <c r="U30" s="183"/>
      <c r="V30" s="183"/>
      <c r="W30" s="183"/>
      <c r="X30" s="183"/>
      <c r="Y30" s="183"/>
      <c r="Z30" s="183"/>
      <c r="AA30" s="183"/>
      <c r="AB30" s="183"/>
      <c r="AC30" s="183"/>
      <c r="AD30" s="183"/>
      <c r="AE30" s="183"/>
      <c r="AF30" s="183"/>
    </row>
    <row r="31" spans="1:51" s="184" customFormat="1" ht="12.6" customHeight="1">
      <c r="A31" s="1137"/>
      <c r="B31" s="813" t="s">
        <v>1022</v>
      </c>
      <c r="C31" s="1137"/>
      <c r="D31" s="187"/>
      <c r="E31" s="188" t="e">
        <f>Y31/#REF!*100</f>
        <v>#REF!</v>
      </c>
      <c r="F31" s="135">
        <f>'70.'!F11</f>
        <v>13179.744560735528</v>
      </c>
      <c r="G31" s="183">
        <v>100</v>
      </c>
      <c r="H31" s="183">
        <f>'71.'!BG60</f>
        <v>67.198205586487376</v>
      </c>
      <c r="I31" s="183">
        <f>'71.'!BH60</f>
        <v>32.801794413512667</v>
      </c>
      <c r="J31" s="190">
        <f>F31*I31/100</f>
        <v>4323.1927150385854</v>
      </c>
      <c r="K31" s="183">
        <f>'71.'!AJ60</f>
        <v>3.3382378634918117</v>
      </c>
      <c r="L31" s="183">
        <f>'71.'!AK60</f>
        <v>1.3097917024401158</v>
      </c>
      <c r="M31" s="183">
        <f>'71.'!AL60</f>
        <v>6.7416860113177783</v>
      </c>
      <c r="N31" s="183">
        <f>'71.'!AM60</f>
        <v>24.049323165427246</v>
      </c>
      <c r="O31" s="183">
        <f>'71.'!AN60</f>
        <v>2.0624177054934374</v>
      </c>
      <c r="P31" s="183">
        <f>'71.'!AO60</f>
        <v>10.644470404954438</v>
      </c>
      <c r="Q31" s="183">
        <f>'71.'!AP60</f>
        <v>14.56201978597697</v>
      </c>
      <c r="R31" s="183">
        <f>'71.'!AQ60</f>
        <v>13.27022263363356</v>
      </c>
      <c r="S31" s="183">
        <f>'71.'!AR60</f>
        <v>9.6197735175925079</v>
      </c>
      <c r="T31" s="183">
        <f>'71.'!AS60</f>
        <v>4.9738262653249699</v>
      </c>
      <c r="U31" s="183">
        <f>'71.'!AT60</f>
        <v>17.045718850646757</v>
      </c>
      <c r="V31" s="183">
        <f>'71.'!AU60</f>
        <v>11.815479363127229</v>
      </c>
      <c r="W31" s="183">
        <f>'71.'!AV60</f>
        <v>20.348619815720674</v>
      </c>
      <c r="X31" s="183">
        <f>'71.'!AW60</f>
        <v>2.6290641695227306</v>
      </c>
      <c r="Y31" s="183">
        <f>'71.'!AX60</f>
        <v>4.0253491186225414</v>
      </c>
      <c r="Z31" s="183">
        <f>'71.'!AY60</f>
        <v>1.6947811549346499</v>
      </c>
      <c r="AA31" s="183">
        <f>'71.'!AZ60</f>
        <v>2.1356893516071391</v>
      </c>
      <c r="AB31" s="183">
        <f>'71.'!BA60</f>
        <v>4.4777813042820576</v>
      </c>
      <c r="AC31" s="183">
        <f>'71.'!BB60</f>
        <v>1.1500530932119124</v>
      </c>
      <c r="AD31" s="183">
        <f>'71.'!BC60</f>
        <v>7.328278608316702</v>
      </c>
      <c r="AE31" s="183">
        <f>'71.'!BD60</f>
        <v>6.6018422667634606</v>
      </c>
      <c r="AF31" s="183">
        <f>'71.'!BE60</f>
        <v>1.2539465040032045</v>
      </c>
    </row>
    <row r="32" spans="1:51" s="184" customFormat="1" ht="12.6" customHeight="1">
      <c r="A32" s="1137"/>
      <c r="B32" s="813" t="s">
        <v>1023</v>
      </c>
      <c r="C32" s="1137"/>
      <c r="D32" s="187"/>
      <c r="E32" s="188" t="e">
        <f>Y32/#REF!*100</f>
        <v>#REF!</v>
      </c>
      <c r="F32" s="135">
        <f>'70.'!F12</f>
        <v>1890.7276667529929</v>
      </c>
      <c r="G32" s="183">
        <v>100</v>
      </c>
      <c r="H32" s="183">
        <f>'71.'!BG61</f>
        <v>47.243508934085504</v>
      </c>
      <c r="I32" s="183">
        <f>'71.'!BH61</f>
        <v>52.756491065914624</v>
      </c>
      <c r="J32" s="190">
        <f t="shared" ref="J32:J69" si="1">F32*I32/100</f>
        <v>997.4815725913187</v>
      </c>
      <c r="K32" s="183">
        <f>'71.'!AJ61</f>
        <v>5.5189963662555641</v>
      </c>
      <c r="L32" s="183">
        <f>'71.'!AK61</f>
        <v>1.5116117789251704</v>
      </c>
      <c r="M32" s="183">
        <f>'71.'!AL61</f>
        <v>10.631799079132085</v>
      </c>
      <c r="N32" s="183">
        <f>'71.'!AM61</f>
        <v>38.594535577891889</v>
      </c>
      <c r="O32" s="183">
        <f>'71.'!AN61</f>
        <v>6.4955498199713162</v>
      </c>
      <c r="P32" s="183">
        <f>'71.'!AO61</f>
        <v>19.37565054797615</v>
      </c>
      <c r="Q32" s="183">
        <f>'71.'!AP61</f>
        <v>25.323982836172966</v>
      </c>
      <c r="R32" s="183">
        <f>'71.'!AQ61</f>
        <v>21.984753809081806</v>
      </c>
      <c r="S32" s="183">
        <f>'71.'!AR61</f>
        <v>20.36736735336256</v>
      </c>
      <c r="T32" s="183">
        <f>'71.'!AS61</f>
        <v>10.452166459914125</v>
      </c>
      <c r="U32" s="183">
        <f>'71.'!AT61</f>
        <v>29.074022870492026</v>
      </c>
      <c r="V32" s="183">
        <f>'71.'!AU61</f>
        <v>25.08489015045997</v>
      </c>
      <c r="W32" s="183">
        <f>'71.'!AV61</f>
        <v>38.830952123975464</v>
      </c>
      <c r="X32" s="183">
        <f>'71.'!AW61</f>
        <v>2.7856965904972162</v>
      </c>
      <c r="Y32" s="183">
        <f>'71.'!AX61</f>
        <v>12.174290135564085</v>
      </c>
      <c r="Z32" s="183">
        <f>'71.'!AY61</f>
        <v>4.1462362553281951</v>
      </c>
      <c r="AA32" s="183">
        <f>'71.'!AZ61</f>
        <v>2.0876655167740688</v>
      </c>
      <c r="AB32" s="183">
        <f>'71.'!BA61</f>
        <v>8.1778467558167325</v>
      </c>
      <c r="AC32" s="183">
        <f>'71.'!BB61</f>
        <v>3.4101212367554279</v>
      </c>
      <c r="AD32" s="183">
        <f>'71.'!BC61</f>
        <v>15.948142850020744</v>
      </c>
      <c r="AE32" s="183">
        <f>'71.'!BD61</f>
        <v>18.65156000976506</v>
      </c>
      <c r="AF32" s="183">
        <f>'71.'!BE61</f>
        <v>1.1767956005033784</v>
      </c>
    </row>
    <row r="33" spans="1:32" s="184" customFormat="1" ht="12.6" customHeight="1">
      <c r="A33" s="1137"/>
      <c r="B33" s="813" t="s">
        <v>1024</v>
      </c>
      <c r="C33" s="1137"/>
      <c r="D33" s="187"/>
      <c r="E33" s="188" t="e">
        <f>Y33/#REF!*100</f>
        <v>#REF!</v>
      </c>
      <c r="F33" s="135">
        <f>'70.'!F13</f>
        <v>1037.2995587676819</v>
      </c>
      <c r="G33" s="183">
        <v>100</v>
      </c>
      <c r="H33" s="183">
        <f>'71.'!BG62</f>
        <v>44.108251945387686</v>
      </c>
      <c r="I33" s="183">
        <f>'71.'!BH62</f>
        <v>55.891748054612314</v>
      </c>
      <c r="J33" s="190">
        <f t="shared" si="1"/>
        <v>579.76485595803797</v>
      </c>
      <c r="K33" s="183">
        <f>'71.'!AJ62</f>
        <v>4.6580906096593715</v>
      </c>
      <c r="L33" s="183">
        <f>'71.'!AK62</f>
        <v>1.2702834884823511</v>
      </c>
      <c r="M33" s="183">
        <f>'71.'!AL62</f>
        <v>15.227365222652034</v>
      </c>
      <c r="N33" s="183">
        <f>'71.'!AM62</f>
        <v>43.096167121630941</v>
      </c>
      <c r="O33" s="183">
        <f>'71.'!AN62</f>
        <v>7.6325935347166283</v>
      </c>
      <c r="P33" s="183">
        <f>'71.'!AO62</f>
        <v>24.739147937598581</v>
      </c>
      <c r="Q33" s="183">
        <f>'71.'!AP62</f>
        <v>33.28434060047779</v>
      </c>
      <c r="R33" s="183">
        <f>'71.'!AQ62</f>
        <v>31.523598690546294</v>
      </c>
      <c r="S33" s="183">
        <f>'71.'!AR62</f>
        <v>14.109310010715998</v>
      </c>
      <c r="T33" s="183">
        <f>'71.'!AS62</f>
        <v>13.203800405703378</v>
      </c>
      <c r="U33" s="183">
        <f>'71.'!AT62</f>
        <v>34.944864564382655</v>
      </c>
      <c r="V33" s="183">
        <f>'71.'!AU62</f>
        <v>24.578322290901717</v>
      </c>
      <c r="W33" s="183">
        <f>'71.'!AV62</f>
        <v>47.618802516004884</v>
      </c>
      <c r="X33" s="183">
        <f>'71.'!AW62</f>
        <v>9.1330812561814625</v>
      </c>
      <c r="Y33" s="183">
        <f>'71.'!AX62</f>
        <v>9.7282931046734866</v>
      </c>
      <c r="Z33" s="183">
        <f>'71.'!AY62</f>
        <v>0.44474455757129111</v>
      </c>
      <c r="AA33" s="183">
        <f>'71.'!AZ62</f>
        <v>1.9862276145545317</v>
      </c>
      <c r="AB33" s="183">
        <f>'71.'!BA62</f>
        <v>18.113138933731694</v>
      </c>
      <c r="AC33" s="183">
        <f>'71.'!BB62</f>
        <v>1.0566690777196768</v>
      </c>
      <c r="AD33" s="183">
        <f>'71.'!BC62</f>
        <v>14.786948862164278</v>
      </c>
      <c r="AE33" s="183">
        <f>'71.'!BD62</f>
        <v>20.406903063391052</v>
      </c>
      <c r="AF33" s="183">
        <f>'71.'!BE62</f>
        <v>0.25193622336395644</v>
      </c>
    </row>
    <row r="34" spans="1:32" s="184" customFormat="1" ht="12.6" customHeight="1">
      <c r="A34" s="1137"/>
      <c r="B34" s="813" t="s">
        <v>1025</v>
      </c>
      <c r="C34" s="1137"/>
      <c r="D34" s="187"/>
      <c r="E34" s="188" t="e">
        <f>Y34/#REF!*100</f>
        <v>#REF!</v>
      </c>
      <c r="F34" s="135">
        <f>'70.'!F14</f>
        <v>255.88325401682465</v>
      </c>
      <c r="G34" s="183">
        <v>100</v>
      </c>
      <c r="H34" s="183">
        <f>'71.'!BG63</f>
        <v>43.371995886947587</v>
      </c>
      <c r="I34" s="183">
        <f>'71.'!BH63</f>
        <v>56.628004113052519</v>
      </c>
      <c r="J34" s="190">
        <f t="shared" si="1"/>
        <v>144.9015796092601</v>
      </c>
      <c r="K34" s="183">
        <f>'71.'!AJ63</f>
        <v>6.1882174863647288</v>
      </c>
      <c r="L34" s="183">
        <f>'71.'!AK63</f>
        <v>3.4486213169143243</v>
      </c>
      <c r="M34" s="183">
        <f>'71.'!AL63</f>
        <v>15.145303017455824</v>
      </c>
      <c r="N34" s="183">
        <f>'71.'!AM63</f>
        <v>41.885284435768931</v>
      </c>
      <c r="O34" s="183">
        <f>'71.'!AN63</f>
        <v>4.0565374392608504</v>
      </c>
      <c r="P34" s="183">
        <f>'71.'!AO63</f>
        <v>21.290934649670433</v>
      </c>
      <c r="Q34" s="183">
        <f>'71.'!AP63</f>
        <v>35.130632735998304</v>
      </c>
      <c r="R34" s="183">
        <f>'71.'!AQ63</f>
        <v>24.767493625958167</v>
      </c>
      <c r="S34" s="183">
        <f>'71.'!AR63</f>
        <v>15.734248276130533</v>
      </c>
      <c r="T34" s="183">
        <f>'71.'!AS63</f>
        <v>14.01485742724517</v>
      </c>
      <c r="U34" s="183">
        <f>'71.'!AT63</f>
        <v>26.66851104214037</v>
      </c>
      <c r="V34" s="183">
        <f>'71.'!AU63</f>
        <v>21.436003721694117</v>
      </c>
      <c r="W34" s="183">
        <f>'71.'!AV63</f>
        <v>46.486847180941503</v>
      </c>
      <c r="X34" s="183">
        <f>'71.'!AW63</f>
        <v>5.0064074079397507</v>
      </c>
      <c r="Y34" s="183">
        <f>'71.'!AX63</f>
        <v>8.2180157345031866</v>
      </c>
      <c r="Z34" s="183">
        <f>'71.'!AY63</f>
        <v>2.6670148738961745</v>
      </c>
      <c r="AA34" s="183">
        <f>'71.'!AZ63</f>
        <v>5.094337105267976</v>
      </c>
      <c r="AB34" s="183">
        <f>'71.'!BA63</f>
        <v>7.111183027788444</v>
      </c>
      <c r="AC34" s="183">
        <f>'71.'!BB63</f>
        <v>1.4121023070515981</v>
      </c>
      <c r="AD34" s="183">
        <f>'71.'!BC63</f>
        <v>22.090218709967356</v>
      </c>
      <c r="AE34" s="183">
        <f>'71.'!BD63</f>
        <v>25.092757202292198</v>
      </c>
      <c r="AF34" s="183">
        <f>'71.'!BE63</f>
        <v>0.39080322150907487</v>
      </c>
    </row>
    <row r="35" spans="1:32" s="184" customFormat="1" ht="12.6" customHeight="1">
      <c r="A35" s="1137"/>
      <c r="B35" s="813" t="s">
        <v>1026</v>
      </c>
      <c r="C35" s="1137"/>
      <c r="D35" s="187"/>
      <c r="E35" s="188" t="e">
        <f>Y35/#REF!*100</f>
        <v>#REF!</v>
      </c>
      <c r="F35" s="135">
        <f>'70.'!F15</f>
        <v>100.95166173098397</v>
      </c>
      <c r="G35" s="183">
        <v>100</v>
      </c>
      <c r="H35" s="183">
        <f>'71.'!BG64</f>
        <v>55.728260749425459</v>
      </c>
      <c r="I35" s="183">
        <f>'71.'!BH64</f>
        <v>44.271739250574541</v>
      </c>
      <c r="J35" s="190">
        <f t="shared" si="1"/>
        <v>44.693056450663271</v>
      </c>
      <c r="K35" s="183">
        <f>'71.'!AJ64</f>
        <v>8.551273860370797</v>
      </c>
      <c r="L35" s="183">
        <f>'71.'!AK64</f>
        <v>3.5792707830398021</v>
      </c>
      <c r="M35" s="183">
        <f>'71.'!AL64</f>
        <v>13.928670661474509</v>
      </c>
      <c r="N35" s="183">
        <f>'71.'!AM64</f>
        <v>35.739602992844475</v>
      </c>
      <c r="O35" s="183">
        <f>'71.'!AN64</f>
        <v>0</v>
      </c>
      <c r="P35" s="183">
        <f>'71.'!AO64</f>
        <v>14.919243756412563</v>
      </c>
      <c r="Q35" s="183">
        <f>'71.'!AP64</f>
        <v>29.63740791314855</v>
      </c>
      <c r="R35" s="183">
        <f>'71.'!AQ64</f>
        <v>17.682421337032174</v>
      </c>
      <c r="S35" s="183">
        <f>'71.'!AR64</f>
        <v>11.52299314518495</v>
      </c>
      <c r="T35" s="183">
        <f>'71.'!AS64</f>
        <v>16.307748470605365</v>
      </c>
      <c r="U35" s="183">
        <f>'71.'!AT64</f>
        <v>13.928670661474509</v>
      </c>
      <c r="V35" s="183">
        <f>'71.'!AU64</f>
        <v>16.33434817776407</v>
      </c>
      <c r="W35" s="183">
        <f>'71.'!AV64</f>
        <v>28.262735046721733</v>
      </c>
      <c r="X35" s="183">
        <f>'71.'!AW64</f>
        <v>6.7520696675305265</v>
      </c>
      <c r="Y35" s="183">
        <f>'71.'!AX64</f>
        <v>11.947524471598406</v>
      </c>
      <c r="Z35" s="183">
        <f>'71.'!AY64</f>
        <v>3.5792707830398021</v>
      </c>
      <c r="AA35" s="183">
        <f>'71.'!AZ64</f>
        <v>0.99057309493805101</v>
      </c>
      <c r="AB35" s="183">
        <f>'71.'!BA64</f>
        <v>8.551273860370797</v>
      </c>
      <c r="AC35" s="183">
        <f>'71.'!BB64</f>
        <v>0</v>
      </c>
      <c r="AD35" s="183">
        <f>'71.'!BC64</f>
        <v>17.70902104419088</v>
      </c>
      <c r="AE35" s="183">
        <f>'71.'!BD64</f>
        <v>18.69959413912893</v>
      </c>
      <c r="AF35" s="183">
        <f>'71.'!BE64</f>
        <v>0</v>
      </c>
    </row>
    <row r="36" spans="1:32" s="184" customFormat="1" ht="12.6" customHeight="1">
      <c r="A36" s="1137"/>
      <c r="B36" s="813" t="s">
        <v>1027</v>
      </c>
      <c r="C36" s="1137"/>
      <c r="D36" s="187"/>
      <c r="E36" s="188" t="e">
        <f>Y36/#REF!*100</f>
        <v>#REF!</v>
      </c>
      <c r="F36" s="135">
        <f>'70.'!F16</f>
        <v>37.415555555537644</v>
      </c>
      <c r="G36" s="183">
        <v>100</v>
      </c>
      <c r="H36" s="183">
        <f>'71.'!BG65</f>
        <v>34.744907049966152</v>
      </c>
      <c r="I36" s="183">
        <f>'71.'!BH65</f>
        <v>65.255092950033855</v>
      </c>
      <c r="J36" s="190">
        <f t="shared" si="1"/>
        <v>24.415555555537644</v>
      </c>
      <c r="K36" s="183">
        <f>'71.'!AJ65</f>
        <v>8.0180554730691114</v>
      </c>
      <c r="L36" s="183">
        <f>'71.'!AK65</f>
        <v>2.6726851576897035</v>
      </c>
      <c r="M36" s="183">
        <f>'71.'!AL65</f>
        <v>13.927659321730152</v>
      </c>
      <c r="N36" s="183">
        <f>'71.'!AM65</f>
        <v>47.015501573905794</v>
      </c>
      <c r="O36" s="183">
        <f>'71.'!AN65</f>
        <v>12.175565718357884</v>
      </c>
      <c r="P36" s="183">
        <f>'71.'!AO65</f>
        <v>42.745144621952946</v>
      </c>
      <c r="Q36" s="183">
        <f>'71.'!AP65</f>
        <v>44.342816416216088</v>
      </c>
      <c r="R36" s="183">
        <f>'71.'!AQ65</f>
        <v>37.399774306573541</v>
      </c>
      <c r="S36" s="183">
        <f>'71.'!AR65</f>
        <v>9.5028805606681814</v>
      </c>
      <c r="T36" s="183">
        <f>'71.'!AS65</f>
        <v>27.742471936796235</v>
      </c>
      <c r="U36" s="183">
        <f>'71.'!AT65</f>
        <v>26.103225040088041</v>
      </c>
      <c r="V36" s="183">
        <f>'71.'!AU65</f>
        <v>23.430539882398335</v>
      </c>
      <c r="W36" s="183">
        <f>'71.'!AV65</f>
        <v>55.597790580256543</v>
      </c>
      <c r="X36" s="183">
        <f>'71.'!AW65</f>
        <v>2.6726851576897035</v>
      </c>
      <c r="Y36" s="183">
        <f>'71.'!AX65</f>
        <v>12.175565718357884</v>
      </c>
      <c r="Z36" s="183">
        <f>'71.'!AY65</f>
        <v>5.345370315379407</v>
      </c>
      <c r="AA36" s="183">
        <f>'71.'!AZ65</f>
        <v>2.6726851576897035</v>
      </c>
      <c r="AB36" s="183">
        <f>'71.'!BA65</f>
        <v>14.848250876047588</v>
      </c>
      <c r="AC36" s="183">
        <f>'71.'!BB65</f>
        <v>9.5028805606681814</v>
      </c>
      <c r="AD36" s="183">
        <f>'71.'!BC65</f>
        <v>23.430539882398335</v>
      </c>
      <c r="AE36" s="183">
        <f>'71.'!BD65</f>
        <v>24.505553245824895</v>
      </c>
      <c r="AF36" s="183">
        <f>'71.'!BE65</f>
        <v>9.5028805606681814</v>
      </c>
    </row>
    <row r="37" spans="1:32" s="184" customFormat="1" ht="13.5" customHeight="1">
      <c r="A37" s="2641" t="s">
        <v>397</v>
      </c>
      <c r="B37" s="2641"/>
      <c r="C37" s="2641"/>
      <c r="D37" s="189"/>
      <c r="E37" s="188"/>
      <c r="F37" s="135"/>
      <c r="G37" s="182"/>
      <c r="H37" s="183"/>
      <c r="I37" s="183"/>
      <c r="J37" s="190"/>
      <c r="K37" s="183"/>
      <c r="L37" s="183"/>
      <c r="M37" s="183"/>
      <c r="N37" s="183"/>
      <c r="O37" s="183"/>
      <c r="P37" s="183"/>
      <c r="Q37" s="183"/>
      <c r="R37" s="183"/>
      <c r="S37" s="183"/>
      <c r="T37" s="183"/>
      <c r="U37" s="183"/>
      <c r="V37" s="183"/>
      <c r="W37" s="183"/>
      <c r="X37" s="183"/>
      <c r="Y37" s="183"/>
      <c r="Z37" s="183"/>
      <c r="AA37" s="183"/>
      <c r="AB37" s="183"/>
      <c r="AC37" s="183"/>
      <c r="AD37" s="183"/>
      <c r="AE37" s="183"/>
      <c r="AF37" s="183"/>
    </row>
    <row r="38" spans="1:32" s="184" customFormat="1" ht="12.6" customHeight="1">
      <c r="A38" s="1137"/>
      <c r="B38" s="813" t="s">
        <v>1028</v>
      </c>
      <c r="C38" s="1137"/>
      <c r="D38" s="191"/>
      <c r="E38" s="188" t="e">
        <f>Y38/#REF!*100</f>
        <v>#REF!</v>
      </c>
      <c r="F38" s="135">
        <f>'70.'!F18</f>
        <v>6528.2726643055885</v>
      </c>
      <c r="G38" s="183">
        <v>100</v>
      </c>
      <c r="H38" s="183">
        <f>'71.'!BG66</f>
        <v>71.169837132692876</v>
      </c>
      <c r="I38" s="183">
        <f>'71.'!BH66</f>
        <v>28.83016286730718</v>
      </c>
      <c r="J38" s="190">
        <f t="shared" si="1"/>
        <v>1882.111641541195</v>
      </c>
      <c r="K38" s="183">
        <f>'71.'!AJ66</f>
        <v>2.2485710777103751</v>
      </c>
      <c r="L38" s="183">
        <f>'71.'!AK66</f>
        <v>0.82825971645237095</v>
      </c>
      <c r="M38" s="183">
        <f>'71.'!AL66</f>
        <v>6.0311725641272806</v>
      </c>
      <c r="N38" s="183">
        <f>'71.'!AM66</f>
        <v>20.630409634932029</v>
      </c>
      <c r="O38" s="183">
        <f>'71.'!AN66</f>
        <v>2.2367486801853693</v>
      </c>
      <c r="P38" s="183">
        <f>'71.'!AO66</f>
        <v>9.7904457875471138</v>
      </c>
      <c r="Q38" s="183">
        <f>'71.'!AP66</f>
        <v>13.350331984187566</v>
      </c>
      <c r="R38" s="183">
        <f>'71.'!AQ66</f>
        <v>12.087415468512317</v>
      </c>
      <c r="S38" s="183">
        <f>'71.'!AR66</f>
        <v>6.9227055987181974</v>
      </c>
      <c r="T38" s="183">
        <f>'71.'!AS66</f>
        <v>3.1588465408937458</v>
      </c>
      <c r="U38" s="183">
        <f>'71.'!AT66</f>
        <v>15.493251798846439</v>
      </c>
      <c r="V38" s="183">
        <f>'71.'!AU66</f>
        <v>9.5649801573104387</v>
      </c>
      <c r="W38" s="183">
        <f>'71.'!AV66</f>
        <v>16.072090346749359</v>
      </c>
      <c r="X38" s="183">
        <f>'71.'!AW66</f>
        <v>2.94960720176543</v>
      </c>
      <c r="Y38" s="183">
        <f>'71.'!AX66</f>
        <v>3.5306676652581173</v>
      </c>
      <c r="Z38" s="183">
        <f>'71.'!AY66</f>
        <v>1.7584634626772673</v>
      </c>
      <c r="AA38" s="183">
        <f>'71.'!AZ66</f>
        <v>2.0228353259758332</v>
      </c>
      <c r="AB38" s="183">
        <f>'71.'!BA66</f>
        <v>4.34388489284391</v>
      </c>
      <c r="AC38" s="183">
        <f>'71.'!BB66</f>
        <v>1.659485696370155</v>
      </c>
      <c r="AD38" s="183">
        <f>'71.'!BC66</f>
        <v>6.4276277767174568</v>
      </c>
      <c r="AE38" s="183">
        <f>'71.'!BD66</f>
        <v>5.969960162616073</v>
      </c>
      <c r="AF38" s="183">
        <f>'71.'!BE66</f>
        <v>1.1034787501896453</v>
      </c>
    </row>
    <row r="39" spans="1:32" s="184" customFormat="1" ht="12.6" customHeight="1">
      <c r="A39" s="1137"/>
      <c r="B39" s="813" t="s">
        <v>1038</v>
      </c>
      <c r="C39" s="1137"/>
      <c r="D39" s="191"/>
      <c r="E39" s="188" t="e">
        <f>Y39/#REF!*100</f>
        <v>#REF!</v>
      </c>
      <c r="F39" s="135">
        <f>'70.'!F19</f>
        <v>2047.9967811726431</v>
      </c>
      <c r="G39" s="183">
        <v>100</v>
      </c>
      <c r="H39" s="183">
        <f>'71.'!BG67</f>
        <v>55.706750718145337</v>
      </c>
      <c r="I39" s="183">
        <f>'71.'!BH67</f>
        <v>44.293249281854699</v>
      </c>
      <c r="J39" s="190">
        <f t="shared" si="1"/>
        <v>907.12431956915907</v>
      </c>
      <c r="K39" s="183">
        <f>'71.'!AJ67</f>
        <v>5.3496356469402429</v>
      </c>
      <c r="L39" s="183">
        <f>'71.'!AK67</f>
        <v>1.866739712790209</v>
      </c>
      <c r="M39" s="183">
        <f>'71.'!AL67</f>
        <v>10.274892261096078</v>
      </c>
      <c r="N39" s="183">
        <f>'71.'!AM67</f>
        <v>30.999031529959019</v>
      </c>
      <c r="O39" s="183">
        <f>'71.'!AN67</f>
        <v>2.9203914947156395</v>
      </c>
      <c r="P39" s="183">
        <f>'71.'!AO67</f>
        <v>18.864144699635144</v>
      </c>
      <c r="Q39" s="183">
        <f>'71.'!AP67</f>
        <v>20.090429472490989</v>
      </c>
      <c r="R39" s="183">
        <f>'71.'!AQ67</f>
        <v>18.133350699403156</v>
      </c>
      <c r="S39" s="183">
        <f>'71.'!AR67</f>
        <v>21.732566110069108</v>
      </c>
      <c r="T39" s="183">
        <f>'71.'!AS67</f>
        <v>11.309049857703474</v>
      </c>
      <c r="U39" s="183">
        <f>'71.'!AT67</f>
        <v>29.047736118065824</v>
      </c>
      <c r="V39" s="183">
        <f>'71.'!AU67</f>
        <v>24.443727297878933</v>
      </c>
      <c r="W39" s="183">
        <f>'71.'!AV67</f>
        <v>34.73627510894827</v>
      </c>
      <c r="X39" s="183">
        <f>'71.'!AW67</f>
        <v>3.5087537195879439</v>
      </c>
      <c r="Y39" s="183">
        <f>'71.'!AX67</f>
        <v>7.9288117035710464</v>
      </c>
      <c r="Z39" s="183">
        <f>'71.'!AY67</f>
        <v>3.5847369191417822</v>
      </c>
      <c r="AA39" s="183">
        <f>'71.'!AZ67</f>
        <v>1.866739712790209</v>
      </c>
      <c r="AB39" s="183">
        <f>'71.'!BA67</f>
        <v>4.3317637458139862</v>
      </c>
      <c r="AC39" s="183">
        <f>'71.'!BB67</f>
        <v>2.1108807215049343</v>
      </c>
      <c r="AD39" s="183">
        <f>'71.'!BC67</f>
        <v>11.516297398978466</v>
      </c>
      <c r="AE39" s="183">
        <f>'71.'!BD67</f>
        <v>7.4049570783480414</v>
      </c>
      <c r="AF39" s="183">
        <f>'71.'!BE67</f>
        <v>2.4240889711557019</v>
      </c>
    </row>
    <row r="40" spans="1:32" s="184" customFormat="1" ht="12.6" customHeight="1">
      <c r="A40" s="813"/>
      <c r="B40" s="813" t="s">
        <v>1039</v>
      </c>
      <c r="C40" s="813"/>
      <c r="D40" s="191"/>
      <c r="E40" s="188" t="e">
        <f>Y40/#REF!*100</f>
        <v>#REF!</v>
      </c>
      <c r="F40" s="135">
        <f>'70.'!F20</f>
        <v>2663.6763201341564</v>
      </c>
      <c r="G40" s="183">
        <v>100</v>
      </c>
      <c r="H40" s="183">
        <f>'71.'!BG68</f>
        <v>60.193454293831273</v>
      </c>
      <c r="I40" s="183">
        <f>'71.'!BH68</f>
        <v>39.806545706168684</v>
      </c>
      <c r="J40" s="190">
        <f t="shared" si="1"/>
        <v>1060.317531838595</v>
      </c>
      <c r="K40" s="183">
        <f>'71.'!AJ68</f>
        <v>4.2806709905979696</v>
      </c>
      <c r="L40" s="183">
        <f>'71.'!AK68</f>
        <v>1.961991601843631</v>
      </c>
      <c r="M40" s="183">
        <f>'71.'!AL68</f>
        <v>10.104355032510503</v>
      </c>
      <c r="N40" s="183">
        <f>'71.'!AM68</f>
        <v>30.79374156776063</v>
      </c>
      <c r="O40" s="183">
        <f>'71.'!AN68</f>
        <v>2.9601480930763997</v>
      </c>
      <c r="P40" s="183">
        <f>'71.'!AO68</f>
        <v>12.452247873552318</v>
      </c>
      <c r="Q40" s="183">
        <f>'71.'!AP68</f>
        <v>22.31938556927394</v>
      </c>
      <c r="R40" s="183">
        <f>'71.'!AQ68</f>
        <v>19.063098536680865</v>
      </c>
      <c r="S40" s="183">
        <f>'71.'!AR68</f>
        <v>13.798759924520249</v>
      </c>
      <c r="T40" s="183">
        <f>'71.'!AS68</f>
        <v>5.8568536920665997</v>
      </c>
      <c r="U40" s="183">
        <f>'71.'!AT68</f>
        <v>20.135615029668951</v>
      </c>
      <c r="V40" s="183">
        <f>'71.'!AU68</f>
        <v>14.557043653606492</v>
      </c>
      <c r="W40" s="183">
        <f>'71.'!AV68</f>
        <v>21.851964188018911</v>
      </c>
      <c r="X40" s="183">
        <f>'71.'!AW68</f>
        <v>2.9826009946192</v>
      </c>
      <c r="Y40" s="183">
        <f>'71.'!AX68</f>
        <v>6.7378787278156107</v>
      </c>
      <c r="Z40" s="183">
        <f>'71.'!AY68</f>
        <v>2.9101578931301351</v>
      </c>
      <c r="AA40" s="183">
        <f>'71.'!AZ68</f>
        <v>3.8670445567079375</v>
      </c>
      <c r="AB40" s="183">
        <f>'71.'!BA68</f>
        <v>10.114359822826007</v>
      </c>
      <c r="AC40" s="183">
        <f>'71.'!BB68</f>
        <v>1.1425312115929336</v>
      </c>
      <c r="AD40" s="183">
        <f>'71.'!BC68</f>
        <v>10.285627293754574</v>
      </c>
      <c r="AE40" s="183">
        <f>'71.'!BD68</f>
        <v>14.251518735119163</v>
      </c>
      <c r="AF40" s="183">
        <f>'71.'!BE68</f>
        <v>0.98618902306360035</v>
      </c>
    </row>
    <row r="41" spans="1:32" s="184" customFormat="1" ht="12.6" customHeight="1">
      <c r="A41" s="813"/>
      <c r="B41" s="813" t="s">
        <v>1040</v>
      </c>
      <c r="C41" s="813"/>
      <c r="D41" s="191"/>
      <c r="E41" s="188" t="e">
        <f>Y41/#REF!*100</f>
        <v>#REF!</v>
      </c>
      <c r="F41" s="135">
        <f>'70.'!F21</f>
        <v>2465.3895651290536</v>
      </c>
      <c r="G41" s="183">
        <v>100</v>
      </c>
      <c r="H41" s="183">
        <f>'71.'!BG69</f>
        <v>61.847364000963765</v>
      </c>
      <c r="I41" s="183">
        <f>'71.'!BH69</f>
        <v>38.152635999036185</v>
      </c>
      <c r="J41" s="190">
        <f t="shared" si="1"/>
        <v>940.611106741909</v>
      </c>
      <c r="K41" s="183">
        <f>'71.'!AJ69</f>
        <v>4.3933836471676093</v>
      </c>
      <c r="L41" s="183">
        <f>'71.'!AK69</f>
        <v>1.5845984696842386</v>
      </c>
      <c r="M41" s="183">
        <f>'71.'!AL69</f>
        <v>8.1979020610755953</v>
      </c>
      <c r="N41" s="183">
        <f>'71.'!AM69</f>
        <v>30.648736147249721</v>
      </c>
      <c r="O41" s="183">
        <f>'71.'!AN69</f>
        <v>3.0431262061783726</v>
      </c>
      <c r="P41" s="183">
        <f>'71.'!AO69</f>
        <v>11.11887321213645</v>
      </c>
      <c r="Q41" s="183">
        <f>'71.'!AP69</f>
        <v>15.80053116111341</v>
      </c>
      <c r="R41" s="183">
        <f>'71.'!AQ69</f>
        <v>14.856604977395973</v>
      </c>
      <c r="S41" s="183">
        <f>'71.'!AR69</f>
        <v>9.5247547258873642</v>
      </c>
      <c r="T41" s="183">
        <f>'71.'!AS69</f>
        <v>6.5757404556411672</v>
      </c>
      <c r="U41" s="183">
        <f>'71.'!AT69</f>
        <v>19.7729826693934</v>
      </c>
      <c r="V41" s="183">
        <f>'71.'!AU69</f>
        <v>13.543606359180114</v>
      </c>
      <c r="W41" s="183">
        <f>'71.'!AV69</f>
        <v>28.635885329337562</v>
      </c>
      <c r="X41" s="183">
        <f>'71.'!AW69</f>
        <v>1.6350546055540272</v>
      </c>
      <c r="Y41" s="183">
        <f>'71.'!AX69</f>
        <v>4.8773466430396297</v>
      </c>
      <c r="Z41" s="183">
        <f>'71.'!AY69</f>
        <v>0.84984309266007085</v>
      </c>
      <c r="AA41" s="183">
        <f>'71.'!AZ69</f>
        <v>1.2159595866691391</v>
      </c>
      <c r="AB41" s="183">
        <f>'71.'!BA69</f>
        <v>4.2061032154113018</v>
      </c>
      <c r="AC41" s="183">
        <f>'71.'!BB69</f>
        <v>0.49312854465210371</v>
      </c>
      <c r="AD41" s="183">
        <f>'71.'!BC69</f>
        <v>9.1708003904331683</v>
      </c>
      <c r="AE41" s="183">
        <f>'71.'!BD69</f>
        <v>9.3734207973183636</v>
      </c>
      <c r="AF41" s="183">
        <f>'71.'!BE69</f>
        <v>0.69968658276109108</v>
      </c>
    </row>
    <row r="42" spans="1:32" s="184" customFormat="1" ht="12.6" customHeight="1">
      <c r="A42" s="813"/>
      <c r="B42" s="813" t="s">
        <v>1041</v>
      </c>
      <c r="C42" s="813"/>
      <c r="D42" s="191"/>
      <c r="E42" s="188" t="e">
        <f>Y42/#REF!*100</f>
        <v>#REF!</v>
      </c>
      <c r="F42" s="135">
        <f>'70.'!F22</f>
        <v>1351.1257552984187</v>
      </c>
      <c r="G42" s="183">
        <v>100</v>
      </c>
      <c r="H42" s="183">
        <f>'71.'!BG70</f>
        <v>52.159060061490592</v>
      </c>
      <c r="I42" s="183">
        <f>'71.'!BH70</f>
        <v>47.840939938509436</v>
      </c>
      <c r="J42" s="190">
        <f t="shared" si="1"/>
        <v>646.39126108604842</v>
      </c>
      <c r="K42" s="183">
        <f>'71.'!AJ70</f>
        <v>4.0285974128305373</v>
      </c>
      <c r="L42" s="183">
        <f>'71.'!AK70</f>
        <v>1.2070030407244541</v>
      </c>
      <c r="M42" s="183">
        <f>'71.'!AL70</f>
        <v>6.5690837973554199</v>
      </c>
      <c r="N42" s="183">
        <f>'71.'!AM70</f>
        <v>34.469007971447752</v>
      </c>
      <c r="O42" s="183">
        <f>'71.'!AN70</f>
        <v>4.934855959926538</v>
      </c>
      <c r="P42" s="183">
        <f>'71.'!AO70</f>
        <v>17.137529382659661</v>
      </c>
      <c r="Q42" s="183">
        <f>'71.'!AP70</f>
        <v>20.466434148703652</v>
      </c>
      <c r="R42" s="183">
        <f>'71.'!AQ70</f>
        <v>19.59273532065744</v>
      </c>
      <c r="S42" s="183">
        <f>'71.'!AR70</f>
        <v>14.664150960618574</v>
      </c>
      <c r="T42" s="183">
        <f>'71.'!AS70</f>
        <v>10.320651470188984</v>
      </c>
      <c r="U42" s="183">
        <f>'71.'!AT70</f>
        <v>22.107315218075989</v>
      </c>
      <c r="V42" s="183">
        <f>'71.'!AU70</f>
        <v>20.287534416903643</v>
      </c>
      <c r="W42" s="183">
        <f>'71.'!AV70</f>
        <v>37.002079263922184</v>
      </c>
      <c r="X42" s="183">
        <f>'71.'!AW70</f>
        <v>5.7627510193635176</v>
      </c>
      <c r="Y42" s="183">
        <f>'71.'!AX70</f>
        <v>7.544408784392366</v>
      </c>
      <c r="Z42" s="183">
        <f>'71.'!AY70</f>
        <v>0.40374829680886865</v>
      </c>
      <c r="AA42" s="183">
        <f>'71.'!AZ70</f>
        <v>1.1297355756199672</v>
      </c>
      <c r="AB42" s="183">
        <f>'71.'!BA70</f>
        <v>8.0183565833722827</v>
      </c>
      <c r="AC42" s="183">
        <f>'71.'!BB70</f>
        <v>1.1980151526134482</v>
      </c>
      <c r="AD42" s="183">
        <f>'71.'!BC70</f>
        <v>11.676363263879308</v>
      </c>
      <c r="AE42" s="183">
        <f>'71.'!BD70</f>
        <v>12.938918073234259</v>
      </c>
      <c r="AF42" s="183">
        <f>'71.'!BE70</f>
        <v>1.844982245740751</v>
      </c>
    </row>
    <row r="43" spans="1:32" s="184" customFormat="1" ht="12.6" customHeight="1">
      <c r="A43" s="813"/>
      <c r="B43" s="813" t="s">
        <v>1042</v>
      </c>
      <c r="C43" s="813"/>
      <c r="D43" s="191"/>
      <c r="E43" s="188" t="e">
        <f>Y43/#REF!*100</f>
        <v>#REF!</v>
      </c>
      <c r="F43" s="135">
        <f>'70.'!F23</f>
        <v>1036.5263355110235</v>
      </c>
      <c r="G43" s="183">
        <v>100</v>
      </c>
      <c r="H43" s="183">
        <f>'71.'!BG71</f>
        <v>56.398676414829943</v>
      </c>
      <c r="I43" s="183">
        <f>'71.'!BH71</f>
        <v>43.601323585170107</v>
      </c>
      <c r="J43" s="190">
        <f t="shared" si="1"/>
        <v>451.93920159166731</v>
      </c>
      <c r="K43" s="183">
        <f>'71.'!AJ71</f>
        <v>5.4187260942745699</v>
      </c>
      <c r="L43" s="183">
        <f>'71.'!AK71</f>
        <v>1.7408630245122156</v>
      </c>
      <c r="M43" s="183">
        <f>'71.'!AL71</f>
        <v>7.7250514879504522</v>
      </c>
      <c r="N43" s="183">
        <f>'71.'!AM71</f>
        <v>32.286973446340099</v>
      </c>
      <c r="O43" s="183">
        <f>'71.'!AN71</f>
        <v>4.5530071123499889</v>
      </c>
      <c r="P43" s="183">
        <f>'71.'!AO71</f>
        <v>15.654248059195083</v>
      </c>
      <c r="Q43" s="183">
        <f>'71.'!AP71</f>
        <v>19.708673698034058</v>
      </c>
      <c r="R43" s="183">
        <f>'71.'!AQ71</f>
        <v>18.705451652953752</v>
      </c>
      <c r="S43" s="183">
        <f>'71.'!AR71</f>
        <v>11.2465858169593</v>
      </c>
      <c r="T43" s="183">
        <f>'71.'!AS71</f>
        <v>8.94245248495832</v>
      </c>
      <c r="U43" s="183">
        <f>'71.'!AT71</f>
        <v>22.990547643502708</v>
      </c>
      <c r="V43" s="183">
        <f>'71.'!AU71</f>
        <v>16.825556365592391</v>
      </c>
      <c r="W43" s="183">
        <f>'71.'!AV71</f>
        <v>33.671284068196144</v>
      </c>
      <c r="X43" s="183">
        <f>'71.'!AW71</f>
        <v>3.7103063014210762</v>
      </c>
      <c r="Y43" s="183">
        <f>'71.'!AX71</f>
        <v>5.5820350155425134</v>
      </c>
      <c r="Z43" s="183">
        <f>'71.'!AY71</f>
        <v>1.5278059580912051</v>
      </c>
      <c r="AA43" s="183">
        <f>'71.'!AZ71</f>
        <v>1.9475534842024345</v>
      </c>
      <c r="AB43" s="183">
        <f>'71.'!BA71</f>
        <v>7.4366342889190511</v>
      </c>
      <c r="AC43" s="183">
        <f>'71.'!BB71</f>
        <v>1.3558335130644061</v>
      </c>
      <c r="AD43" s="183">
        <f>'71.'!BC71</f>
        <v>11.800368872254898</v>
      </c>
      <c r="AE43" s="183">
        <f>'71.'!BD71</f>
        <v>11.706249277063755</v>
      </c>
      <c r="AF43" s="183">
        <f>'71.'!BE71</f>
        <v>0</v>
      </c>
    </row>
    <row r="44" spans="1:32" s="184" customFormat="1" ht="12.6" customHeight="1">
      <c r="A44" s="813"/>
      <c r="B44" s="813" t="s">
        <v>1043</v>
      </c>
      <c r="C44" s="813"/>
      <c r="D44" s="191"/>
      <c r="E44" s="188" t="e">
        <f>Y44/#REF!*100</f>
        <v>#REF!</v>
      </c>
      <c r="F44" s="135">
        <f>'70.'!F24</f>
        <v>152.01114157974544</v>
      </c>
      <c r="G44" s="183">
        <v>100</v>
      </c>
      <c r="H44" s="183">
        <f>'71.'!BG72</f>
        <v>40.253177149261404</v>
      </c>
      <c r="I44" s="183">
        <f>'71.'!BH72</f>
        <v>59.746822850738603</v>
      </c>
      <c r="J44" s="190">
        <f t="shared" si="1"/>
        <v>90.821827473035952</v>
      </c>
      <c r="K44" s="183">
        <f>'71.'!AJ72</f>
        <v>3.1507385803697372</v>
      </c>
      <c r="L44" s="183">
        <f>'71.'!AK72</f>
        <v>4.0961909778133192</v>
      </c>
      <c r="M44" s="183">
        <f>'71.'!AL72</f>
        <v>18.493720432589988</v>
      </c>
      <c r="N44" s="183">
        <f>'71.'!AM72</f>
        <v>33.475565573001248</v>
      </c>
      <c r="O44" s="183">
        <f>'71.'!AN72</f>
        <v>4.2120642941062689</v>
      </c>
      <c r="P44" s="183">
        <f>'71.'!AO72</f>
        <v>20.463710658410918</v>
      </c>
      <c r="Q44" s="183">
        <f>'71.'!AP72</f>
        <v>31.125729021800424</v>
      </c>
      <c r="R44" s="183">
        <f>'71.'!AQ72</f>
        <v>23.587267042684783</v>
      </c>
      <c r="S44" s="183">
        <f>'71.'!AR72</f>
        <v>12.527751449453795</v>
      </c>
      <c r="T44" s="183">
        <f>'71.'!AS72</f>
        <v>12.263150961593295</v>
      </c>
      <c r="U44" s="183">
        <f>'71.'!AT72</f>
        <v>18.987297060997125</v>
      </c>
      <c r="V44" s="183">
        <f>'71.'!AU72</f>
        <v>16.806324881744402</v>
      </c>
      <c r="W44" s="183">
        <f>'71.'!AV72</f>
        <v>47.425758172434215</v>
      </c>
      <c r="X44" s="183">
        <f>'71.'!AW72</f>
        <v>1.7191722305166166</v>
      </c>
      <c r="Y44" s="183">
        <f>'71.'!AX72</f>
        <v>11.317031579056037</v>
      </c>
      <c r="Z44" s="183">
        <f>'71.'!AY72</f>
        <v>1.7191722305166166</v>
      </c>
      <c r="AA44" s="183">
        <f>'71.'!AZ72</f>
        <v>6.2086092372495241</v>
      </c>
      <c r="AB44" s="183">
        <f>'71.'!BA72</f>
        <v>8.6927300139711416</v>
      </c>
      <c r="AC44" s="183">
        <f>'71.'!BB72</f>
        <v>2.3770187472967024</v>
      </c>
      <c r="AD44" s="183">
        <f>'71.'!BC72</f>
        <v>14.775232766890859</v>
      </c>
      <c r="AE44" s="183">
        <f>'71.'!BD72</f>
        <v>14.775232766890859</v>
      </c>
      <c r="AF44" s="183">
        <f>'71.'!BE72</f>
        <v>0.65784651678008577</v>
      </c>
    </row>
    <row r="45" spans="1:32" s="184" customFormat="1" ht="12.6" customHeight="1">
      <c r="A45" s="813"/>
      <c r="B45" s="813" t="s">
        <v>1044</v>
      </c>
      <c r="C45" s="813"/>
      <c r="D45" s="191"/>
      <c r="E45" s="188" t="e">
        <f>Y45/#REF!*100</f>
        <v>#REF!</v>
      </c>
      <c r="F45" s="135">
        <f>'70.'!F25</f>
        <v>125.28467067914418</v>
      </c>
      <c r="G45" s="183">
        <v>100</v>
      </c>
      <c r="H45" s="183">
        <f>'71.'!BG73</f>
        <v>48.208555546288146</v>
      </c>
      <c r="I45" s="183">
        <f>'71.'!BH73</f>
        <v>51.791444453711854</v>
      </c>
      <c r="J45" s="190">
        <f t="shared" si="1"/>
        <v>64.886740623804783</v>
      </c>
      <c r="K45" s="183">
        <f>'71.'!AJ73</f>
        <v>11.49023875126845</v>
      </c>
      <c r="L45" s="183">
        <f>'71.'!AK73</f>
        <v>0</v>
      </c>
      <c r="M45" s="183">
        <f>'71.'!AL73</f>
        <v>13.518937819229542</v>
      </c>
      <c r="N45" s="183">
        <f>'71.'!AM73</f>
        <v>40.588513177712841</v>
      </c>
      <c r="O45" s="183">
        <f>'71.'!AN73</f>
        <v>0.79818224734054988</v>
      </c>
      <c r="P45" s="183">
        <f>'71.'!AO73</f>
        <v>22.804136677561591</v>
      </c>
      <c r="Q45" s="183">
        <f>'71.'!AP73</f>
        <v>35.665560558445392</v>
      </c>
      <c r="R45" s="183">
        <f>'71.'!AQ73</f>
        <v>25.429718667421934</v>
      </c>
      <c r="S45" s="183">
        <f>'71.'!AR73</f>
        <v>8.9763466939566712</v>
      </c>
      <c r="T45" s="183">
        <f>'71.'!AS73</f>
        <v>18.740587571954094</v>
      </c>
      <c r="U45" s="183">
        <f>'71.'!AT73</f>
        <v>25.388622025966839</v>
      </c>
      <c r="V45" s="183">
        <f>'71.'!AU73</f>
        <v>19.029741544209685</v>
      </c>
      <c r="W45" s="183">
        <f>'71.'!AV73</f>
        <v>41.769356130527363</v>
      </c>
      <c r="X45" s="183">
        <f>'71.'!AW73</f>
        <v>5.9302226071723778</v>
      </c>
      <c r="Y45" s="183">
        <f>'71.'!AX73</f>
        <v>13.96091338143437</v>
      </c>
      <c r="Z45" s="183">
        <f>'71.'!AY73</f>
        <v>2.8840985203880845</v>
      </c>
      <c r="AA45" s="183">
        <f>'71.'!AZ73</f>
        <v>5.9302226071723778</v>
      </c>
      <c r="AB45" s="183">
        <f>'71.'!BA73</f>
        <v>5.9302226071723778</v>
      </c>
      <c r="AC45" s="183">
        <f>'71.'!BB73</f>
        <v>2.0859162730475349</v>
      </c>
      <c r="AD45" s="183">
        <f>'71.'!BC73</f>
        <v>21.921955842258601</v>
      </c>
      <c r="AE45" s="183">
        <f>'71.'!BD73</f>
        <v>23.749168905322708</v>
      </c>
      <c r="AF45" s="183">
        <f>'71.'!BE73</f>
        <v>0</v>
      </c>
    </row>
    <row r="46" spans="1:32" s="184" customFormat="1" ht="12.6" customHeight="1">
      <c r="A46" s="813"/>
      <c r="B46" s="813" t="s">
        <v>1045</v>
      </c>
      <c r="C46" s="813"/>
      <c r="D46" s="191"/>
      <c r="E46" s="188" t="e">
        <f>Y46/#REF!*100</f>
        <v>#REF!</v>
      </c>
      <c r="F46" s="135">
        <f>'70.'!F26</f>
        <v>104.74569041647501</v>
      </c>
      <c r="G46" s="183">
        <v>100</v>
      </c>
      <c r="H46" s="183">
        <f>'71.'!BG74</f>
        <v>51.069708738483421</v>
      </c>
      <c r="I46" s="183">
        <f>'71.'!BH74</f>
        <v>48.930291261516565</v>
      </c>
      <c r="J46" s="190">
        <f t="shared" si="1"/>
        <v>51.252371404667663</v>
      </c>
      <c r="K46" s="183">
        <f>'71.'!AJ74</f>
        <v>9.1962285254043259</v>
      </c>
      <c r="L46" s="183">
        <f>'71.'!AK74</f>
        <v>3.4496248188956096</v>
      </c>
      <c r="M46" s="183">
        <f>'71.'!AL74</f>
        <v>10.527819901580688</v>
      </c>
      <c r="N46" s="183">
        <f>'71.'!AM74</f>
        <v>30.756617218051037</v>
      </c>
      <c r="O46" s="183">
        <f>'71.'!AN74</f>
        <v>3.0656259921915612</v>
      </c>
      <c r="P46" s="183">
        <f>'71.'!AO74</f>
        <v>10.150921740966648</v>
      </c>
      <c r="Q46" s="183">
        <f>'71.'!AP74</f>
        <v>23.349583361115968</v>
      </c>
      <c r="R46" s="183">
        <f>'71.'!AQ74</f>
        <v>9.5731266860183677</v>
      </c>
      <c r="S46" s="183">
        <f>'71.'!AR74</f>
        <v>6.5075006938268061</v>
      </c>
      <c r="T46" s="183">
        <f>'71.'!AS74</f>
        <v>11.684059462647605</v>
      </c>
      <c r="U46" s="183">
        <f>'71.'!AT74</f>
        <v>15.704378670401489</v>
      </c>
      <c r="V46" s="183">
        <f>'71.'!AU74</f>
        <v>14.749685454839167</v>
      </c>
      <c r="W46" s="183">
        <f>'71.'!AV74</f>
        <v>38.073632585685885</v>
      </c>
      <c r="X46" s="183">
        <f>'71.'!AW74</f>
        <v>2.8640796466869656</v>
      </c>
      <c r="Y46" s="183">
        <f>'71.'!AX74</f>
        <v>7.2868420942796819</v>
      </c>
      <c r="Z46" s="183">
        <f>'71.'!AY74</f>
        <v>2.4949316033332876</v>
      </c>
      <c r="AA46" s="183">
        <f>'71.'!AZ74</f>
        <v>0.95469321556232167</v>
      </c>
      <c r="AB46" s="183">
        <f>'71.'!BA74</f>
        <v>8.6184334704560452</v>
      </c>
      <c r="AC46" s="183">
        <f>'71.'!BB74</f>
        <v>0</v>
      </c>
      <c r="AD46" s="183">
        <f>'71.'!BC74</f>
        <v>10.150921740966648</v>
      </c>
      <c r="AE46" s="183">
        <f>'71.'!BD74</f>
        <v>16.282173725349768</v>
      </c>
      <c r="AF46" s="183">
        <f>'71.'!BE74</f>
        <v>0</v>
      </c>
    </row>
    <row r="47" spans="1:32" s="184" customFormat="1" ht="12.6" customHeight="1">
      <c r="A47" s="813"/>
      <c r="B47" s="813" t="s">
        <v>1046</v>
      </c>
      <c r="C47" s="813"/>
      <c r="D47" s="191"/>
      <c r="E47" s="188" t="e">
        <f>Y47/#REF!*100</f>
        <v>#REF!</v>
      </c>
      <c r="F47" s="135">
        <f>'70.'!F27</f>
        <v>26.993333333321718</v>
      </c>
      <c r="G47" s="183">
        <v>100</v>
      </c>
      <c r="H47" s="183">
        <f>'71.'!BG75</f>
        <v>29.636947394431129</v>
      </c>
      <c r="I47" s="183">
        <f>'71.'!BH75</f>
        <v>70.363052605568853</v>
      </c>
      <c r="J47" s="190">
        <f t="shared" si="1"/>
        <v>18.993333333321715</v>
      </c>
      <c r="K47" s="183">
        <f>'71.'!AJ75</f>
        <v>7.4092368486077822</v>
      </c>
      <c r="L47" s="183">
        <f>'71.'!AK75</f>
        <v>0</v>
      </c>
      <c r="M47" s="183">
        <f>'71.'!AL75</f>
        <v>19.305178233305277</v>
      </c>
      <c r="N47" s="183">
        <f>'71.'!AM75</f>
        <v>56.977031365762109</v>
      </c>
      <c r="O47" s="183">
        <f>'71.'!AN75</f>
        <v>16.876595044042293</v>
      </c>
      <c r="P47" s="183">
        <f>'71.'!AO75</f>
        <v>59.249197332657189</v>
      </c>
      <c r="Q47" s="183">
        <f>'71.'!AP75</f>
        <v>56.977031365762109</v>
      </c>
      <c r="R47" s="183">
        <f>'71.'!AQ75</f>
        <v>59.249197332657189</v>
      </c>
      <c r="S47" s="183">
        <f>'71.'!AR75</f>
        <v>13.171976619738404</v>
      </c>
      <c r="T47" s="183">
        <f>'71.'!AS75</f>
        <v>38.453939244242655</v>
      </c>
      <c r="U47" s="183">
        <f>'71.'!AT75</f>
        <v>24.28583189265008</v>
      </c>
      <c r="V47" s="183">
        <f>'71.'!AU75</f>
        <v>24.28583189265008</v>
      </c>
      <c r="W47" s="183">
        <f>'71.'!AV75</f>
        <v>60.681649790065997</v>
      </c>
      <c r="X47" s="183">
        <f>'71.'!AW75</f>
        <v>3.7046184243038911</v>
      </c>
      <c r="Y47" s="183">
        <f>'71.'!AX75</f>
        <v>16.876595044042293</v>
      </c>
      <c r="Z47" s="183">
        <f>'71.'!AY75</f>
        <v>7.4092368486077822</v>
      </c>
      <c r="AA47" s="183">
        <f>'71.'!AZ75</f>
        <v>0</v>
      </c>
      <c r="AB47" s="183">
        <f>'71.'!BA75</f>
        <v>16.876595044042293</v>
      </c>
      <c r="AC47" s="183">
        <f>'71.'!BB75</f>
        <v>13.171976619738404</v>
      </c>
      <c r="AD47" s="183">
        <f>'71.'!BC75</f>
        <v>28.772536428739798</v>
      </c>
      <c r="AE47" s="183">
        <f>'71.'!BD75</f>
        <v>33.967234708152944</v>
      </c>
      <c r="AF47" s="183">
        <f>'71.'!BE75</f>
        <v>13.171976619738404</v>
      </c>
    </row>
    <row r="48" spans="1:32" s="184" customFormat="1" ht="12.6" customHeight="1">
      <c r="A48" s="2641" t="s">
        <v>372</v>
      </c>
      <c r="B48" s="2641"/>
      <c r="C48" s="2641"/>
      <c r="D48" s="191"/>
      <c r="E48" s="188"/>
      <c r="F48" s="135"/>
      <c r="G48" s="182"/>
      <c r="H48" s="183"/>
      <c r="I48" s="183"/>
      <c r="J48" s="190"/>
      <c r="K48" s="183"/>
      <c r="L48" s="183"/>
      <c r="M48" s="183"/>
      <c r="N48" s="183"/>
      <c r="O48" s="183"/>
      <c r="P48" s="183"/>
      <c r="Q48" s="183"/>
      <c r="R48" s="183"/>
      <c r="S48" s="183"/>
      <c r="T48" s="183"/>
      <c r="U48" s="183"/>
      <c r="V48" s="183"/>
      <c r="W48" s="183"/>
      <c r="X48" s="183"/>
      <c r="Y48" s="183"/>
      <c r="Z48" s="183"/>
      <c r="AA48" s="183"/>
      <c r="AB48" s="183"/>
      <c r="AC48" s="183"/>
      <c r="AD48" s="183"/>
      <c r="AE48" s="183"/>
      <c r="AF48" s="183"/>
    </row>
    <row r="49" spans="1:32" s="184" customFormat="1" ht="12.6" customHeight="1">
      <c r="A49" s="813"/>
      <c r="B49" s="813" t="s">
        <v>1028</v>
      </c>
      <c r="C49" s="813"/>
      <c r="D49" s="191"/>
      <c r="E49" s="188" t="e">
        <f>Y49/#REF!*100</f>
        <v>#REF!</v>
      </c>
      <c r="F49" s="135">
        <f>'70.'!F29</f>
        <v>6459.2308671121946</v>
      </c>
      <c r="G49" s="183">
        <v>100</v>
      </c>
      <c r="H49" s="183">
        <f>'71.'!BG76</f>
        <v>70.807391829306027</v>
      </c>
      <c r="I49" s="183">
        <f>'71.'!BH76</f>
        <v>29.192608170694072</v>
      </c>
      <c r="J49" s="190">
        <f t="shared" si="1"/>
        <v>1885.617957876588</v>
      </c>
      <c r="K49" s="183">
        <f>'71.'!AJ76</f>
        <v>2.1997016197756154</v>
      </c>
      <c r="L49" s="183">
        <f>'71.'!AK76</f>
        <v>0.85259458582003567</v>
      </c>
      <c r="M49" s="183">
        <f>'71.'!AL76</f>
        <v>6.2011673620624608</v>
      </c>
      <c r="N49" s="183">
        <f>'71.'!AM76</f>
        <v>20.749751678141241</v>
      </c>
      <c r="O49" s="183">
        <f>'71.'!AN76</f>
        <v>2.2109434464369486</v>
      </c>
      <c r="P49" s="183">
        <f>'71.'!AO76</f>
        <v>9.7387290995434377</v>
      </c>
      <c r="Q49" s="183">
        <f>'71.'!AP76</f>
        <v>13.72954921129082</v>
      </c>
      <c r="R49" s="183">
        <f>'71.'!AQ76</f>
        <v>12.025462576531982</v>
      </c>
      <c r="S49" s="183">
        <f>'71.'!AR76</f>
        <v>6.9525795665975973</v>
      </c>
      <c r="T49" s="183">
        <f>'71.'!AS76</f>
        <v>3.2048243573306476</v>
      </c>
      <c r="U49" s="183">
        <f>'71.'!AT76</f>
        <v>15.904231557355681</v>
      </c>
      <c r="V49" s="183">
        <f>'71.'!AU76</f>
        <v>9.6794322220034914</v>
      </c>
      <c r="W49" s="183">
        <f>'71.'!AV76</f>
        <v>16.268228569441643</v>
      </c>
      <c r="X49" s="183">
        <f>'71.'!AW76</f>
        <v>2.9314216110499132</v>
      </c>
      <c r="Y49" s="183">
        <f>'71.'!AX76</f>
        <v>3.7048983619334259</v>
      </c>
      <c r="Z49" s="183">
        <f>'71.'!AY76</f>
        <v>1.777259427748018</v>
      </c>
      <c r="AA49" s="183">
        <f>'71.'!AZ76</f>
        <v>2.0599388436023527</v>
      </c>
      <c r="AB49" s="183">
        <f>'71.'!BA76</f>
        <v>4.4677246558530026</v>
      </c>
      <c r="AC49" s="183">
        <f>'71.'!BB76</f>
        <v>1.67722370221811</v>
      </c>
      <c r="AD49" s="183">
        <f>'71.'!BC76</f>
        <v>6.5240268488508457</v>
      </c>
      <c r="AE49" s="183">
        <f>'71.'!BD76</f>
        <v>6.0614672909182463</v>
      </c>
      <c r="AF49" s="183">
        <f>'71.'!BE76</f>
        <v>1.1152736771159644</v>
      </c>
    </row>
    <row r="50" spans="1:32" s="184" customFormat="1" ht="12.6" customHeight="1">
      <c r="A50" s="813"/>
      <c r="B50" s="813" t="s">
        <v>1038</v>
      </c>
      <c r="C50" s="813"/>
      <c r="D50" s="191"/>
      <c r="E50" s="188" t="e">
        <f>Y50/#REF!*100</f>
        <v>#REF!</v>
      </c>
      <c r="F50" s="135">
        <f>'70.'!F30</f>
        <v>1917.6203725758894</v>
      </c>
      <c r="G50" s="183">
        <v>100</v>
      </c>
      <c r="H50" s="183">
        <f>'71.'!BG77</f>
        <v>56.668428447965034</v>
      </c>
      <c r="I50" s="183">
        <f>'71.'!BH77</f>
        <v>43.331571552034973</v>
      </c>
      <c r="J50" s="190">
        <f t="shared" si="1"/>
        <v>830.93504383912125</v>
      </c>
      <c r="K50" s="183">
        <f>'71.'!AJ77</f>
        <v>3.6675453405052036</v>
      </c>
      <c r="L50" s="183">
        <f>'71.'!AK77</f>
        <v>0</v>
      </c>
      <c r="M50" s="183">
        <f>'71.'!AL77</f>
        <v>8.7286498103867967</v>
      </c>
      <c r="N50" s="183">
        <f>'71.'!AM77</f>
        <v>30.399440317338318</v>
      </c>
      <c r="O50" s="183">
        <f>'71.'!AN77</f>
        <v>3.1189449520227699</v>
      </c>
      <c r="P50" s="183">
        <f>'71.'!AO77</f>
        <v>17.213056048631525</v>
      </c>
      <c r="Q50" s="183">
        <f>'71.'!AP77</f>
        <v>18.468731439744147</v>
      </c>
      <c r="R50" s="183">
        <f>'71.'!AQ77</f>
        <v>18.448944190805779</v>
      </c>
      <c r="S50" s="183">
        <f>'71.'!AR77</f>
        <v>21.672884015037628</v>
      </c>
      <c r="T50" s="183">
        <f>'71.'!AS77</f>
        <v>10.084280006704438</v>
      </c>
      <c r="U50" s="183">
        <f>'71.'!AT77</f>
        <v>26.448390027645747</v>
      </c>
      <c r="V50" s="183">
        <f>'71.'!AU77</f>
        <v>22.421027234566278</v>
      </c>
      <c r="W50" s="183">
        <f>'71.'!AV77</f>
        <v>33.377300141624616</v>
      </c>
      <c r="X50" s="183">
        <f>'71.'!AW77</f>
        <v>1.7536523123421663</v>
      </c>
      <c r="Y50" s="183">
        <f>'71.'!AX77</f>
        <v>6.5620241895909608</v>
      </c>
      <c r="Z50" s="183">
        <f>'71.'!AY77</f>
        <v>1.8348015065908843</v>
      </c>
      <c r="AA50" s="183">
        <f>'71.'!AZ77</f>
        <v>0</v>
      </c>
      <c r="AB50" s="183">
        <f>'71.'!BA77</f>
        <v>1.5296377111366737</v>
      </c>
      <c r="AC50" s="183">
        <f>'71.'!BB77</f>
        <v>0.26073982481129093</v>
      </c>
      <c r="AD50" s="183">
        <f>'71.'!BC77</f>
        <v>10.253470062294699</v>
      </c>
      <c r="AE50" s="183">
        <f>'71.'!BD77</f>
        <v>6.3899950410779089</v>
      </c>
      <c r="AF50" s="183">
        <f>'71.'!BE77</f>
        <v>1.538067494887545</v>
      </c>
    </row>
    <row r="51" spans="1:32" s="184" customFormat="1" ht="12.6" customHeight="1">
      <c r="A51" s="813"/>
      <c r="B51" s="813" t="s">
        <v>1039</v>
      </c>
      <c r="C51" s="813"/>
      <c r="D51" s="191"/>
      <c r="E51" s="188" t="e">
        <f>Y51/#REF!*100</f>
        <v>#REF!</v>
      </c>
      <c r="F51" s="135">
        <f>'70.'!F31</f>
        <v>2684.5127979640238</v>
      </c>
      <c r="G51" s="183">
        <v>100</v>
      </c>
      <c r="H51" s="183">
        <f>'71.'!BG78</f>
        <v>60.082600535388345</v>
      </c>
      <c r="I51" s="183">
        <f>'71.'!BH78</f>
        <v>39.917399464611599</v>
      </c>
      <c r="J51" s="190">
        <f t="shared" si="1"/>
        <v>1071.5876972419212</v>
      </c>
      <c r="K51" s="183">
        <f>'71.'!AJ78</f>
        <v>5.0348351460124352</v>
      </c>
      <c r="L51" s="183">
        <f>'71.'!AK78</f>
        <v>3.370886329943183</v>
      </c>
      <c r="M51" s="183">
        <f>'71.'!AL78</f>
        <v>11.247792221335185</v>
      </c>
      <c r="N51" s="183">
        <f>'71.'!AM78</f>
        <v>30.999555003212031</v>
      </c>
      <c r="O51" s="183">
        <f>'71.'!AN78</f>
        <v>2.8999214999168772</v>
      </c>
      <c r="P51" s="183">
        <f>'71.'!AO78</f>
        <v>13.827048384696589</v>
      </c>
      <c r="Q51" s="183">
        <f>'71.'!AP78</f>
        <v>22.614030140264319</v>
      </c>
      <c r="R51" s="183">
        <f>'71.'!AQ78</f>
        <v>18.709033241705427</v>
      </c>
      <c r="S51" s="183">
        <f>'71.'!AR78</f>
        <v>14.615267044288652</v>
      </c>
      <c r="T51" s="183">
        <f>'71.'!AS78</f>
        <v>6.9215067407490141</v>
      </c>
      <c r="U51" s="183">
        <f>'71.'!AT78</f>
        <v>21.823942346671572</v>
      </c>
      <c r="V51" s="183">
        <f>'71.'!AU78</f>
        <v>16.229152013108838</v>
      </c>
      <c r="W51" s="183">
        <f>'71.'!AV78</f>
        <v>23.308376786544269</v>
      </c>
      <c r="X51" s="183">
        <f>'71.'!AW78</f>
        <v>4.2414131608655685</v>
      </c>
      <c r="Y51" s="183">
        <f>'71.'!AX78</f>
        <v>7.8930420079606431</v>
      </c>
      <c r="Z51" s="183">
        <f>'71.'!AY78</f>
        <v>4.3116932054271615</v>
      </c>
      <c r="AA51" s="183">
        <f>'71.'!AZ78</f>
        <v>5.261152767980728</v>
      </c>
      <c r="AB51" s="183">
        <f>'71.'!BA78</f>
        <v>11.429398414014685</v>
      </c>
      <c r="AC51" s="183">
        <f>'71.'!BB78</f>
        <v>2.5577863743556626</v>
      </c>
      <c r="AD51" s="183">
        <f>'71.'!BC78</f>
        <v>10.868371740733799</v>
      </c>
      <c r="AE51" s="183">
        <f>'71.'!BD78</f>
        <v>14.623436979024204</v>
      </c>
      <c r="AF51" s="183">
        <f>'71.'!BE78</f>
        <v>1.6318237951817325</v>
      </c>
    </row>
    <row r="52" spans="1:32" s="184" customFormat="1" ht="12.6" customHeight="1">
      <c r="A52" s="1137"/>
      <c r="B52" s="813" t="s">
        <v>1040</v>
      </c>
      <c r="C52" s="1137"/>
      <c r="D52" s="191"/>
      <c r="E52" s="188" t="e">
        <f>Y52/#REF!*100</f>
        <v>#REF!</v>
      </c>
      <c r="F52" s="135">
        <f>'70.'!F32</f>
        <v>2543.2737767277918</v>
      </c>
      <c r="G52" s="183">
        <v>100</v>
      </c>
      <c r="H52" s="183">
        <f>'71.'!BG79</f>
        <v>63.384498772149435</v>
      </c>
      <c r="I52" s="183">
        <f>'71.'!BH79</f>
        <v>36.61550122785053</v>
      </c>
      <c r="J52" s="190">
        <f t="shared" si="1"/>
        <v>931.23244094536506</v>
      </c>
      <c r="K52" s="183">
        <f>'71.'!AJ79</f>
        <v>4.1763476183052548</v>
      </c>
      <c r="L52" s="183">
        <f>'71.'!AK79</f>
        <v>1.3973273091760989</v>
      </c>
      <c r="M52" s="183">
        <f>'71.'!AL79</f>
        <v>7.3671546784471591</v>
      </c>
      <c r="N52" s="183">
        <f>'71.'!AM79</f>
        <v>28.688258912077767</v>
      </c>
      <c r="O52" s="183">
        <f>'71.'!AN79</f>
        <v>2.9892541116294553</v>
      </c>
      <c r="P52" s="183">
        <f>'71.'!AO79</f>
        <v>10.25806946516548</v>
      </c>
      <c r="Q52" s="183">
        <f>'71.'!AP79</f>
        <v>14.74212170425837</v>
      </c>
      <c r="R52" s="183">
        <f>'71.'!AQ79</f>
        <v>14.421042501251932</v>
      </c>
      <c r="S52" s="183">
        <f>'71.'!AR79</f>
        <v>8.9660152496247729</v>
      </c>
      <c r="T52" s="183">
        <f>'71.'!AS79</f>
        <v>5.7725805418761089</v>
      </c>
      <c r="U52" s="183">
        <f>'71.'!AT79</f>
        <v>18.774180723925809</v>
      </c>
      <c r="V52" s="183">
        <f>'71.'!AU79</f>
        <v>13.005064295594135</v>
      </c>
      <c r="W52" s="183">
        <f>'71.'!AV79</f>
        <v>26.560340038774967</v>
      </c>
      <c r="X52" s="183">
        <f>'71.'!AW79</f>
        <v>1.851679973898996</v>
      </c>
      <c r="Y52" s="183">
        <f>'71.'!AX79</f>
        <v>4.4730753447544158</v>
      </c>
      <c r="Z52" s="183">
        <f>'71.'!AY79</f>
        <v>0.86313723387873209</v>
      </c>
      <c r="AA52" s="183">
        <f>'71.'!AZ79</f>
        <v>1.0792968781279249</v>
      </c>
      <c r="AB52" s="183">
        <f>'71.'!BA79</f>
        <v>4.5532293645298321</v>
      </c>
      <c r="AC52" s="183">
        <f>'71.'!BB79</f>
        <v>0.47802717087610497</v>
      </c>
      <c r="AD52" s="183">
        <f>'71.'!BC79</f>
        <v>8.8228487887998917</v>
      </c>
      <c r="AE52" s="183">
        <f>'71.'!BD79</f>
        <v>8.8333416053717055</v>
      </c>
      <c r="AF52" s="183">
        <f>'71.'!BE79</f>
        <v>0.67825965721213344</v>
      </c>
    </row>
    <row r="53" spans="1:32" s="184" customFormat="1" ht="12.6" customHeight="1">
      <c r="A53" s="1137"/>
      <c r="B53" s="813" t="s">
        <v>1041</v>
      </c>
      <c r="C53" s="1137"/>
      <c r="D53" s="191"/>
      <c r="E53" s="188" t="e">
        <f>Y53/#REF!*100</f>
        <v>#REF!</v>
      </c>
      <c r="F53" s="135">
        <f>'70.'!F33</f>
        <v>1369.4529446833781</v>
      </c>
      <c r="G53" s="183">
        <v>100</v>
      </c>
      <c r="H53" s="183">
        <f>'71.'!BG80</f>
        <v>51.126980782704599</v>
      </c>
      <c r="I53" s="183">
        <f>'71.'!BH80</f>
        <v>48.873019217295465</v>
      </c>
      <c r="J53" s="190">
        <f t="shared" si="1"/>
        <v>669.293000826926</v>
      </c>
      <c r="K53" s="183">
        <f>'71.'!AJ80</f>
        <v>4.6056366729659919</v>
      </c>
      <c r="L53" s="183">
        <f>'71.'!AK80</f>
        <v>1.4485196675748204</v>
      </c>
      <c r="M53" s="183">
        <f>'71.'!AL80</f>
        <v>7.8890207457895309</v>
      </c>
      <c r="N53" s="183">
        <f>'71.'!AM80</f>
        <v>36.947477567731255</v>
      </c>
      <c r="O53" s="183">
        <f>'71.'!AN80</f>
        <v>5.1032948042411626</v>
      </c>
      <c r="P53" s="183">
        <f>'71.'!AO80</f>
        <v>18.8950813090905</v>
      </c>
      <c r="Q53" s="183">
        <f>'71.'!AP80</f>
        <v>21.857650568684079</v>
      </c>
      <c r="R53" s="183">
        <f>'71.'!AQ80</f>
        <v>20.371317614700644</v>
      </c>
      <c r="S53" s="183">
        <f>'71.'!AR80</f>
        <v>14.282628055361855</v>
      </c>
      <c r="T53" s="183">
        <f>'71.'!AS80</f>
        <v>10.708896567369235</v>
      </c>
      <c r="U53" s="183">
        <f>'71.'!AT80</f>
        <v>22.261964762996982</v>
      </c>
      <c r="V53" s="183">
        <f>'71.'!AU80</f>
        <v>21.049063495148506</v>
      </c>
      <c r="W53" s="183">
        <f>'71.'!AV80</f>
        <v>36.726712205465148</v>
      </c>
      <c r="X53" s="183">
        <f>'71.'!AW80</f>
        <v>6.2219739925497528</v>
      </c>
      <c r="Y53" s="183">
        <f>'71.'!AX80</f>
        <v>7.5847548519677339</v>
      </c>
      <c r="Z53" s="183">
        <f>'71.'!AY80</f>
        <v>0.32532313301158167</v>
      </c>
      <c r="AA53" s="183">
        <f>'71.'!AZ80</f>
        <v>1.2992644025853746</v>
      </c>
      <c r="AB53" s="183">
        <f>'71.'!BA80</f>
        <v>8.7894278943802924</v>
      </c>
      <c r="AC53" s="183">
        <f>'71.'!BB80</f>
        <v>1.1819822902407477</v>
      </c>
      <c r="AD53" s="183">
        <f>'71.'!BC80</f>
        <v>12.697684010720767</v>
      </c>
      <c r="AE53" s="183">
        <f>'71.'!BD80</f>
        <v>13.310422962301855</v>
      </c>
      <c r="AF53" s="183">
        <f>'71.'!BE80</f>
        <v>2.0111215754539402</v>
      </c>
    </row>
    <row r="54" spans="1:32" s="184" customFormat="1" ht="12.6" customHeight="1">
      <c r="A54" s="1137"/>
      <c r="B54" s="813" t="s">
        <v>1042</v>
      </c>
      <c r="C54" s="1137"/>
      <c r="D54" s="191"/>
      <c r="E54" s="188" t="e">
        <f>Y54/#REF!*100</f>
        <v>#REF!</v>
      </c>
      <c r="F54" s="135">
        <f>'70.'!F34</f>
        <v>1068.0584343968389</v>
      </c>
      <c r="G54" s="183">
        <v>100</v>
      </c>
      <c r="H54" s="183">
        <f>'71.'!BG81</f>
        <v>55.371518223437796</v>
      </c>
      <c r="I54" s="183">
        <f>'71.'!BH81</f>
        <v>44.628481776562232</v>
      </c>
      <c r="J54" s="190">
        <f t="shared" si="1"/>
        <v>476.6582637578291</v>
      </c>
      <c r="K54" s="183">
        <f>'71.'!AJ81</f>
        <v>6.574088824406461</v>
      </c>
      <c r="L54" s="183">
        <f>'71.'!AK81</f>
        <v>1.6894678355714736</v>
      </c>
      <c r="M54" s="183">
        <f>'71.'!AL81</f>
        <v>6.8263832926489281</v>
      </c>
      <c r="N54" s="183">
        <f>'71.'!AM81</f>
        <v>32.503737842319765</v>
      </c>
      <c r="O54" s="183">
        <f>'71.'!AN81</f>
        <v>4.4185894944829318</v>
      </c>
      <c r="P54" s="183">
        <f>'71.'!AO81</f>
        <v>15.696278981469106</v>
      </c>
      <c r="Q54" s="183">
        <f>'71.'!AP81</f>
        <v>20.618249851908022</v>
      </c>
      <c r="R54" s="183">
        <f>'71.'!AQ81</f>
        <v>19.258838847753665</v>
      </c>
      <c r="S54" s="183">
        <f>'71.'!AR81</f>
        <v>11.292503388843201</v>
      </c>
      <c r="T54" s="183">
        <f>'71.'!AS81</f>
        <v>9.4963152893352145</v>
      </c>
      <c r="U54" s="183">
        <f>'71.'!AT81</f>
        <v>22.910208653806276</v>
      </c>
      <c r="V54" s="183">
        <f>'71.'!AU81</f>
        <v>16.735901629758899</v>
      </c>
      <c r="W54" s="183">
        <f>'71.'!AV81</f>
        <v>35.930519839336341</v>
      </c>
      <c r="X54" s="183">
        <f>'71.'!AW81</f>
        <v>2.9359743040754887</v>
      </c>
      <c r="Y54" s="183">
        <f>'71.'!AX81</f>
        <v>5.4045202121023195</v>
      </c>
      <c r="Z54" s="183">
        <f>'71.'!AY81</f>
        <v>1.4827008149666385</v>
      </c>
      <c r="AA54" s="183">
        <f>'71.'!AZ81</f>
        <v>1.890056209641829</v>
      </c>
      <c r="AB54" s="183">
        <f>'71.'!BA81</f>
        <v>6.6402076759637811</v>
      </c>
      <c r="AC54" s="183">
        <f>'71.'!BB81</f>
        <v>1.3158054817977529</v>
      </c>
      <c r="AD54" s="183">
        <f>'71.'!BC81</f>
        <v>11.511458149584158</v>
      </c>
      <c r="AE54" s="183">
        <f>'71.'!BD81</f>
        <v>12.086375147952243</v>
      </c>
      <c r="AF54" s="183">
        <f>'71.'!BE81</f>
        <v>0</v>
      </c>
    </row>
    <row r="55" spans="1:32" s="184" customFormat="1" ht="12.6" customHeight="1">
      <c r="A55" s="1137"/>
      <c r="B55" s="813" t="s">
        <v>1043</v>
      </c>
      <c r="C55" s="1137"/>
      <c r="D55" s="191"/>
      <c r="E55" s="188" t="e">
        <f>Y55/#REF!*100</f>
        <v>#REF!</v>
      </c>
      <c r="F55" s="135">
        <f>'70.'!F35</f>
        <v>197.42079824192885</v>
      </c>
      <c r="G55" s="183">
        <v>100</v>
      </c>
      <c r="H55" s="183">
        <f>'71.'!BG82</f>
        <v>40.250419186126486</v>
      </c>
      <c r="I55" s="183">
        <f>'71.'!BH82</f>
        <v>59.749580813873507</v>
      </c>
      <c r="J55" s="190">
        <f t="shared" si="1"/>
        <v>117.95809938895545</v>
      </c>
      <c r="K55" s="183">
        <f>'71.'!AJ82</f>
        <v>4.0525541718847515</v>
      </c>
      <c r="L55" s="183">
        <f>'71.'!AK82</f>
        <v>3.1540074410144516</v>
      </c>
      <c r="M55" s="183">
        <f>'71.'!AL82</f>
        <v>17.813761983997427</v>
      </c>
      <c r="N55" s="183">
        <f>'71.'!AM82</f>
        <v>36.967207701372651</v>
      </c>
      <c r="O55" s="183">
        <f>'71.'!AN82</f>
        <v>3.2432282082546746</v>
      </c>
      <c r="P55" s="183">
        <f>'71.'!AO82</f>
        <v>18.82409354432043</v>
      </c>
      <c r="Q55" s="183">
        <f>'71.'!AP82</f>
        <v>26.250601943154567</v>
      </c>
      <c r="R55" s="183">
        <f>'71.'!AQ82</f>
        <v>23.362250065068853</v>
      </c>
      <c r="S55" s="183">
        <f>'71.'!AR82</f>
        <v>12.989299111824181</v>
      </c>
      <c r="T55" s="183">
        <f>'71.'!AS82</f>
        <v>14.908789721709015</v>
      </c>
      <c r="U55" s="183">
        <f>'71.'!AT82</f>
        <v>22.814025051603753</v>
      </c>
      <c r="V55" s="183">
        <f>'71.'!AU82</f>
        <v>16.28373838857275</v>
      </c>
      <c r="W55" s="183">
        <f>'71.'!AV82</f>
        <v>47.478686528832839</v>
      </c>
      <c r="X55" s="183">
        <f>'71.'!AW82</f>
        <v>1.3237375983698429</v>
      </c>
      <c r="Y55" s="183">
        <f>'71.'!AX82</f>
        <v>8.7139496190172512</v>
      </c>
      <c r="Z55" s="183">
        <f>'71.'!AY82</f>
        <v>1.3237375983698429</v>
      </c>
      <c r="AA55" s="183">
        <f>'71.'!AZ82</f>
        <v>4.7805387587396062</v>
      </c>
      <c r="AB55" s="183">
        <f>'71.'!BA82</f>
        <v>6.6932756053846632</v>
      </c>
      <c r="AC55" s="183">
        <f>'71.'!BB82</f>
        <v>1.8302698426446089</v>
      </c>
      <c r="AD55" s="183">
        <f>'71.'!BC82</f>
        <v>14.213294774361412</v>
      </c>
      <c r="AE55" s="183">
        <f>'71.'!BD82</f>
        <v>14.719827018636177</v>
      </c>
      <c r="AF55" s="183">
        <f>'71.'!BE82</f>
        <v>0</v>
      </c>
    </row>
    <row r="56" spans="1:32" s="184" customFormat="1" ht="12.6" customHeight="1">
      <c r="A56" s="1137"/>
      <c r="B56" s="813" t="s">
        <v>1044</v>
      </c>
      <c r="C56" s="1137"/>
      <c r="D56" s="191"/>
      <c r="E56" s="188" t="e">
        <f>Y56/#REF!*100</f>
        <v>#REF!</v>
      </c>
      <c r="F56" s="135">
        <f>'70.'!F36</f>
        <v>124.13429473930015</v>
      </c>
      <c r="G56" s="183">
        <v>100</v>
      </c>
      <c r="H56" s="183">
        <f>'71.'!BG83</f>
        <v>50.583548128717268</v>
      </c>
      <c r="I56" s="183">
        <f>'71.'!BH83</f>
        <v>49.416451871282732</v>
      </c>
      <c r="J56" s="190">
        <f t="shared" si="1"/>
        <v>61.342764015602505</v>
      </c>
      <c r="K56" s="183">
        <f>'71.'!AJ83</f>
        <v>8.5439999621657972</v>
      </c>
      <c r="L56" s="183">
        <f>'71.'!AK83</f>
        <v>0</v>
      </c>
      <c r="M56" s="183">
        <f>'71.'!AL83</f>
        <v>16.2310245364202</v>
      </c>
      <c r="N56" s="183">
        <f>'71.'!AM83</f>
        <v>40.214947769451534</v>
      </c>
      <c r="O56" s="183">
        <f>'71.'!AN83</f>
        <v>3.3923833215888495</v>
      </c>
      <c r="P56" s="183">
        <f>'71.'!AO83</f>
        <v>22.731676927153753</v>
      </c>
      <c r="Q56" s="183">
        <f>'71.'!AP83</f>
        <v>36.999426519470489</v>
      </c>
      <c r="R56" s="183">
        <f>'71.'!AQ83</f>
        <v>27.162815696715697</v>
      </c>
      <c r="S56" s="183">
        <f>'71.'!AR83</f>
        <v>14.07560505168818</v>
      </c>
      <c r="T56" s="183">
        <f>'71.'!AS83</f>
        <v>15.395622302182188</v>
      </c>
      <c r="U56" s="183">
        <f>'71.'!AT83</f>
        <v>28.874391505349472</v>
      </c>
      <c r="V56" s="183">
        <f>'71.'!AU83</f>
        <v>21.79289791969045</v>
      </c>
      <c r="W56" s="183">
        <f>'71.'!AV83</f>
        <v>39.443381958579543</v>
      </c>
      <c r="X56" s="183">
        <f>'71.'!AW83</f>
        <v>5.9851790994095753</v>
      </c>
      <c r="Y56" s="183">
        <f>'71.'!AX83</f>
        <v>14.090291800879035</v>
      </c>
      <c r="Z56" s="183">
        <f>'71.'!AY83</f>
        <v>2.910826005753528</v>
      </c>
      <c r="AA56" s="183">
        <f>'71.'!AZ83</f>
        <v>5.9851790994095753</v>
      </c>
      <c r="AB56" s="183">
        <f>'71.'!BA83</f>
        <v>8.571983268113927</v>
      </c>
      <c r="AC56" s="183">
        <f>'71.'!BB83</f>
        <v>2.1052468528690298</v>
      </c>
      <c r="AD56" s="183">
        <f>'71.'!BC83</f>
        <v>19.877968897321587</v>
      </c>
      <c r="AE56" s="183">
        <f>'71.'!BD83</f>
        <v>23.50334010454959</v>
      </c>
      <c r="AF56" s="183">
        <f>'71.'!BE83</f>
        <v>0.805579152884498</v>
      </c>
    </row>
    <row r="57" spans="1:32" s="184" customFormat="1" ht="12.6" customHeight="1">
      <c r="A57" s="1137"/>
      <c r="B57" s="813" t="s">
        <v>1045</v>
      </c>
      <c r="C57" s="1137"/>
      <c r="D57" s="191"/>
      <c r="E57" s="188" t="e">
        <f>Y57/#REF!*100</f>
        <v>#REF!</v>
      </c>
      <c r="F57" s="135">
        <f>'70.'!F37</f>
        <v>100.53457930536705</v>
      </c>
      <c r="G57" s="183">
        <v>100</v>
      </c>
      <c r="H57" s="183">
        <f>'71.'!BG84</f>
        <v>56.978199035406703</v>
      </c>
      <c r="I57" s="183">
        <f>'71.'!BH84</f>
        <v>43.02180096459329</v>
      </c>
      <c r="J57" s="190">
        <f t="shared" si="1"/>
        <v>43.251786609346212</v>
      </c>
      <c r="K57" s="183">
        <f>'71.'!AJ84</f>
        <v>8.5867500723213617</v>
      </c>
      <c r="L57" s="183">
        <f>'71.'!AK84</f>
        <v>2.5994372795776637</v>
      </c>
      <c r="M57" s="183">
        <f>'71.'!AL84</f>
        <v>6.7800816173922165</v>
      </c>
      <c r="N57" s="183">
        <f>'71.'!AM84</f>
        <v>23.092200135400727</v>
      </c>
      <c r="O57" s="183">
        <f>'71.'!AN84</f>
        <v>0</v>
      </c>
      <c r="P57" s="183">
        <f>'71.'!AO84</f>
        <v>8.5867500723213617</v>
      </c>
      <c r="Q57" s="183">
        <f>'71.'!AP84</f>
        <v>16.369589070107406</v>
      </c>
      <c r="R57" s="183">
        <f>'71.'!AQ84</f>
        <v>6.7800816173922165</v>
      </c>
      <c r="S57" s="183">
        <f>'71.'!AR84</f>
        <v>6.7800816173922165</v>
      </c>
      <c r="T57" s="183">
        <f>'71.'!AS84</f>
        <v>8.9794354381227546</v>
      </c>
      <c r="U57" s="183">
        <f>'71.'!AT84</f>
        <v>12.173471891345907</v>
      </c>
      <c r="V57" s="183">
        <f>'71.'!AU84</f>
        <v>12.173471891345907</v>
      </c>
      <c r="W57" s="183">
        <f>'71.'!AV84</f>
        <v>32.705069987229685</v>
      </c>
      <c r="X57" s="183">
        <f>'71.'!AW84</f>
        <v>2.9840478974778426</v>
      </c>
      <c r="Y57" s="183">
        <f>'71.'!AX84</f>
        <v>7.5920674398287469</v>
      </c>
      <c r="Z57" s="183">
        <f>'71.'!AY84</f>
        <v>2.5994372795776637</v>
      </c>
      <c r="AA57" s="183">
        <f>'71.'!AZ84</f>
        <v>0</v>
      </c>
      <c r="AB57" s="183">
        <f>'71.'!BA84</f>
        <v>4.7907163524069878</v>
      </c>
      <c r="AC57" s="183">
        <f>'71.'!BB84</f>
        <v>0</v>
      </c>
      <c r="AD57" s="183">
        <f>'71.'!BC84</f>
        <v>8.5867500723213617</v>
      </c>
      <c r="AE57" s="183">
        <f>'71.'!BD84</f>
        <v>12.775469158037128</v>
      </c>
      <c r="AF57" s="183">
        <f>'71.'!BE84</f>
        <v>0</v>
      </c>
    </row>
    <row r="58" spans="1:32" s="184" customFormat="1" ht="12.6" customHeight="1">
      <c r="A58" s="1137"/>
      <c r="B58" s="813" t="s">
        <v>1046</v>
      </c>
      <c r="C58" s="1137"/>
      <c r="D58" s="191"/>
      <c r="E58" s="188" t="e">
        <f>Y58/#REF!*100</f>
        <v>#REF!</v>
      </c>
      <c r="F58" s="135">
        <f>'70.'!F38</f>
        <v>37.783391812856692</v>
      </c>
      <c r="G58" s="183">
        <v>100</v>
      </c>
      <c r="H58" s="183">
        <f>'71.'!BG85</f>
        <v>29.67206111785104</v>
      </c>
      <c r="I58" s="183">
        <f>'71.'!BH85</f>
        <v>70.327938882148942</v>
      </c>
      <c r="J58" s="190">
        <f t="shared" si="1"/>
        <v>26.572280701748724</v>
      </c>
      <c r="K58" s="183">
        <f>'71.'!AJ85</f>
        <v>15.322800326897855</v>
      </c>
      <c r="L58" s="183">
        <f>'71.'!AK85</f>
        <v>0</v>
      </c>
      <c r="M58" s="183">
        <f>'71.'!AL85</f>
        <v>13.792068051801424</v>
      </c>
      <c r="N58" s="183">
        <f>'71.'!AM85</f>
        <v>60.764654169047148</v>
      </c>
      <c r="O58" s="183">
        <f>'71.'!AN85</f>
        <v>12.057031772364741</v>
      </c>
      <c r="P58" s="183">
        <f>'71.'!AO85</f>
        <v>52.358473044242814</v>
      </c>
      <c r="Q58" s="183">
        <f>'71.'!AP85</f>
        <v>60.764654169047148</v>
      </c>
      <c r="R58" s="183">
        <f>'71.'!AQ85</f>
        <v>42.329003739361504</v>
      </c>
      <c r="S58" s="183">
        <f>'71.'!AR85</f>
        <v>9.4103662613564723</v>
      </c>
      <c r="T58" s="183">
        <f>'71.'!AS85</f>
        <v>37.501857309124482</v>
      </c>
      <c r="U58" s="183">
        <f>'71.'!AT85</f>
        <v>27.3798320992626</v>
      </c>
      <c r="V58" s="183">
        <f>'71.'!AU85</f>
        <v>17.350362794381279</v>
      </c>
      <c r="W58" s="183">
        <f>'71.'!AV85</f>
        <v>63.411319680055414</v>
      </c>
      <c r="X58" s="183">
        <f>'71.'!AW85</f>
        <v>2.6466655110082686</v>
      </c>
      <c r="Y58" s="183">
        <f>'71.'!AX85</f>
        <v>12.057031772364741</v>
      </c>
      <c r="Z58" s="183">
        <f>'71.'!AY85</f>
        <v>5.2933310220165373</v>
      </c>
      <c r="AA58" s="183">
        <f>'71.'!AZ85</f>
        <v>0</v>
      </c>
      <c r="AB58" s="183">
        <f>'71.'!BA85</f>
        <v>12.057031772364741</v>
      </c>
      <c r="AC58" s="183">
        <f>'71.'!BB85</f>
        <v>9.4103662613564723</v>
      </c>
      <c r="AD58" s="183">
        <f>'71.'!BC85</f>
        <v>30.58523810703095</v>
      </c>
      <c r="AE58" s="183">
        <f>'71.'!BD85</f>
        <v>34.296451301356136</v>
      </c>
      <c r="AF58" s="183">
        <f>'71.'!BE85</f>
        <v>9.4103662613564723</v>
      </c>
    </row>
    <row r="59" spans="1:32" s="184" customFormat="1" ht="12.6" customHeight="1">
      <c r="A59" s="2641" t="s">
        <v>373</v>
      </c>
      <c r="B59" s="2641"/>
      <c r="C59" s="2641"/>
      <c r="D59" s="189"/>
      <c r="E59" s="188"/>
      <c r="F59" s="135"/>
      <c r="G59" s="182"/>
      <c r="H59" s="183"/>
      <c r="I59" s="183"/>
      <c r="J59" s="190"/>
      <c r="K59" s="183"/>
      <c r="L59" s="183"/>
      <c r="M59" s="183"/>
      <c r="N59" s="183"/>
      <c r="O59" s="183"/>
      <c r="P59" s="183"/>
      <c r="Q59" s="183"/>
      <c r="R59" s="183"/>
      <c r="S59" s="183"/>
      <c r="T59" s="183"/>
      <c r="U59" s="183"/>
      <c r="V59" s="183"/>
      <c r="W59" s="183"/>
      <c r="X59" s="183"/>
      <c r="Y59" s="183"/>
      <c r="Z59" s="183"/>
      <c r="AA59" s="183"/>
      <c r="AB59" s="183"/>
      <c r="AC59" s="183"/>
      <c r="AD59" s="183"/>
      <c r="AE59" s="183"/>
      <c r="AF59" s="183"/>
    </row>
    <row r="60" spans="1:32" s="184" customFormat="1" ht="12.6" customHeight="1">
      <c r="A60" s="6"/>
      <c r="B60" s="813" t="s">
        <v>1028</v>
      </c>
      <c r="C60" s="6"/>
      <c r="D60" s="193"/>
      <c r="E60" s="194" t="e">
        <f>Y60/#REF!*100</f>
        <v>#REF!</v>
      </c>
      <c r="F60" s="135">
        <f>'70.'!F40</f>
        <v>5650.2761754973599</v>
      </c>
      <c r="G60" s="183">
        <v>100</v>
      </c>
      <c r="H60" s="183">
        <f>'71.'!BG86</f>
        <v>69.997962743453428</v>
      </c>
      <c r="I60" s="183">
        <f>'71.'!BH86</f>
        <v>30.002037256546537</v>
      </c>
      <c r="J60" s="190">
        <f t="shared" si="1"/>
        <v>1695.1979632704906</v>
      </c>
      <c r="K60" s="183">
        <f>'71.'!AJ86</f>
        <v>2.5314076620176618</v>
      </c>
      <c r="L60" s="183">
        <f>'71.'!AK86</f>
        <v>0.9058810758786624</v>
      </c>
      <c r="M60" s="183">
        <f>'71.'!AL86</f>
        <v>8.1544475222248565</v>
      </c>
      <c r="N60" s="183">
        <f>'71.'!AM86</f>
        <v>22.447833248746495</v>
      </c>
      <c r="O60" s="183">
        <f>'71.'!AN86</f>
        <v>2.5671076420254528</v>
      </c>
      <c r="P60" s="183">
        <f>'71.'!AO86</f>
        <v>12.426569756641898</v>
      </c>
      <c r="Q60" s="183">
        <f>'71.'!AP86</f>
        <v>14.195680030542562</v>
      </c>
      <c r="R60" s="183">
        <f>'71.'!AQ86</f>
        <v>14.694358969360705</v>
      </c>
      <c r="S60" s="183">
        <f>'71.'!AR86</f>
        <v>8.771756279320023</v>
      </c>
      <c r="T60" s="183">
        <f>'71.'!AS86</f>
        <v>4.3295754100970099</v>
      </c>
      <c r="U60" s="183">
        <f>'71.'!AT86</f>
        <v>19.022710418617351</v>
      </c>
      <c r="V60" s="183">
        <f>'71.'!AU86</f>
        <v>12.069759681022246</v>
      </c>
      <c r="W60" s="183">
        <f>'71.'!AV86</f>
        <v>20.000620150807812</v>
      </c>
      <c r="X60" s="183">
        <f>'71.'!AW86</f>
        <v>3.4603456246223616</v>
      </c>
      <c r="Y60" s="183">
        <f>'71.'!AX86</f>
        <v>3.7551198097752869</v>
      </c>
      <c r="Z60" s="183">
        <f>'71.'!AY86</f>
        <v>1.9350514503756959</v>
      </c>
      <c r="AA60" s="183">
        <f>'71.'!AZ86</f>
        <v>2.1005300873522894</v>
      </c>
      <c r="AB60" s="183">
        <f>'71.'!BA86</f>
        <v>5.284477596766826</v>
      </c>
      <c r="AC60" s="183">
        <f>'71.'!BB86</f>
        <v>1.9173532004328606</v>
      </c>
      <c r="AD60" s="183">
        <f>'71.'!BC86</f>
        <v>6.2682097409292936</v>
      </c>
      <c r="AE60" s="183">
        <f>'71.'!BD86</f>
        <v>6.4686951922097125</v>
      </c>
      <c r="AF60" s="183">
        <f>'71.'!BE86</f>
        <v>1.579898269810744</v>
      </c>
    </row>
    <row r="61" spans="1:32" s="184" customFormat="1" ht="12.6" customHeight="1">
      <c r="A61" s="6"/>
      <c r="B61" s="813" t="s">
        <v>1038</v>
      </c>
      <c r="C61" s="6"/>
      <c r="D61" s="189"/>
      <c r="E61" s="194" t="e">
        <f>Y61/#REF!*100</f>
        <v>#REF!</v>
      </c>
      <c r="F61" s="135">
        <f>'70.'!F41</f>
        <v>1810.9429078927201</v>
      </c>
      <c r="G61" s="183">
        <v>100</v>
      </c>
      <c r="H61" s="183">
        <f>'71.'!BG87</f>
        <v>67.20697375547428</v>
      </c>
      <c r="I61" s="183">
        <f>'71.'!BH87</f>
        <v>32.793026244525713</v>
      </c>
      <c r="J61" s="190">
        <f t="shared" si="1"/>
        <v>593.86298305863681</v>
      </c>
      <c r="K61" s="183">
        <f>'71.'!AJ87</f>
        <v>2.6607424936871942</v>
      </c>
      <c r="L61" s="183">
        <f>'71.'!AK87</f>
        <v>0</v>
      </c>
      <c r="M61" s="183">
        <f>'71.'!AL87</f>
        <v>6.2405672789865685</v>
      </c>
      <c r="N61" s="183">
        <f>'71.'!AM87</f>
        <v>17.527750314668651</v>
      </c>
      <c r="O61" s="183">
        <f>'71.'!AN87</f>
        <v>2.5184196949784856</v>
      </c>
      <c r="P61" s="183">
        <f>'71.'!AO87</f>
        <v>6.582962175235255</v>
      </c>
      <c r="Q61" s="183">
        <f>'71.'!AP87</f>
        <v>16.147327264868029</v>
      </c>
      <c r="R61" s="183">
        <f>'71.'!AQ87</f>
        <v>10.427378354340807</v>
      </c>
      <c r="S61" s="183">
        <f>'71.'!AR87</f>
        <v>8.831520479287656</v>
      </c>
      <c r="T61" s="183">
        <f>'71.'!AS87</f>
        <v>4.8188869257881715</v>
      </c>
      <c r="U61" s="183">
        <f>'71.'!AT87</f>
        <v>13.616365180772902</v>
      </c>
      <c r="V61" s="183">
        <f>'71.'!AU87</f>
        <v>14.694407048160565</v>
      </c>
      <c r="W61" s="183">
        <f>'71.'!AV87</f>
        <v>17.681135268195519</v>
      </c>
      <c r="X61" s="183">
        <f>'71.'!AW87</f>
        <v>0.892107392516021</v>
      </c>
      <c r="Y61" s="183">
        <f>'71.'!AX87</f>
        <v>3.3652187267453657</v>
      </c>
      <c r="Z61" s="183">
        <f>'71.'!AY87</f>
        <v>1.666785151269069</v>
      </c>
      <c r="AA61" s="183">
        <f>'71.'!AZ87</f>
        <v>0</v>
      </c>
      <c r="AB61" s="183">
        <f>'71.'!BA87</f>
        <v>3.3728058132032697</v>
      </c>
      <c r="AC61" s="183">
        <f>'71.'!BB87</f>
        <v>0</v>
      </c>
      <c r="AD61" s="183">
        <f>'71.'!BC87</f>
        <v>8.7347224969394546</v>
      </c>
      <c r="AE61" s="183">
        <f>'71.'!BD87</f>
        <v>7.6999112872002993</v>
      </c>
      <c r="AF61" s="183">
        <f>'71.'!BE87</f>
        <v>1.1661133527076764</v>
      </c>
    </row>
    <row r="62" spans="1:32" s="184" customFormat="1" ht="12.6" customHeight="1">
      <c r="A62" s="1137"/>
      <c r="B62" s="813" t="s">
        <v>1039</v>
      </c>
      <c r="C62" s="1137"/>
      <c r="D62" s="191"/>
      <c r="E62" s="194" t="e">
        <f>Y62/#REF!*100</f>
        <v>#REF!</v>
      </c>
      <c r="F62" s="135">
        <f>'70.'!F42</f>
        <v>2510.0020257632405</v>
      </c>
      <c r="G62" s="183">
        <v>100</v>
      </c>
      <c r="H62" s="183">
        <f>'71.'!BG88</f>
        <v>65.153227836199918</v>
      </c>
      <c r="I62" s="183">
        <f>'71.'!BH88</f>
        <v>34.846772163800104</v>
      </c>
      <c r="J62" s="190">
        <f t="shared" si="1"/>
        <v>874.65468722448361</v>
      </c>
      <c r="K62" s="183">
        <f>'71.'!AJ88</f>
        <v>3.4171978993469825</v>
      </c>
      <c r="L62" s="183">
        <f>'71.'!AK88</f>
        <v>2.6986991105537279</v>
      </c>
      <c r="M62" s="183">
        <f>'71.'!AL88</f>
        <v>8.3874274638270752</v>
      </c>
      <c r="N62" s="183">
        <f>'71.'!AM88</f>
        <v>27.671205886448231</v>
      </c>
      <c r="O62" s="183">
        <f>'71.'!AN88</f>
        <v>1.0570408214582323</v>
      </c>
      <c r="P62" s="183">
        <f>'71.'!AO88</f>
        <v>10.233272150457989</v>
      </c>
      <c r="Q62" s="183">
        <f>'71.'!AP88</f>
        <v>15.128285725604851</v>
      </c>
      <c r="R62" s="183">
        <f>'71.'!AQ88</f>
        <v>13.316685402993599</v>
      </c>
      <c r="S62" s="183">
        <f>'71.'!AR88</f>
        <v>9.9549811053724344</v>
      </c>
      <c r="T62" s="183">
        <f>'71.'!AS88</f>
        <v>6.4593364735869132</v>
      </c>
      <c r="U62" s="183">
        <f>'71.'!AT88</f>
        <v>15.570573664259241</v>
      </c>
      <c r="V62" s="183">
        <f>'71.'!AU88</f>
        <v>10.442047394523135</v>
      </c>
      <c r="W62" s="183">
        <f>'71.'!AV88</f>
        <v>20.57887249798144</v>
      </c>
      <c r="X62" s="183">
        <f>'71.'!AW88</f>
        <v>2.6411084234878133</v>
      </c>
      <c r="Y62" s="183">
        <f>'71.'!AX88</f>
        <v>6.0113874175920987</v>
      </c>
      <c r="Z62" s="183">
        <f>'71.'!AY88</f>
        <v>2.5875658761224183</v>
      </c>
      <c r="AA62" s="183">
        <f>'71.'!AZ88</f>
        <v>3.8296864814836566</v>
      </c>
      <c r="AB62" s="183">
        <f>'71.'!BA88</f>
        <v>5.7139033029241189</v>
      </c>
      <c r="AC62" s="183">
        <f>'71.'!BB88</f>
        <v>1.523136987078316</v>
      </c>
      <c r="AD62" s="183">
        <f>'71.'!BC88</f>
        <v>8.3879299268557848</v>
      </c>
      <c r="AE62" s="183">
        <f>'71.'!BD88</f>
        <v>7.0322989331447427</v>
      </c>
      <c r="AF62" s="183">
        <f>'71.'!BE88</f>
        <v>0.94245143641205009</v>
      </c>
    </row>
    <row r="63" spans="1:32" s="184" customFormat="1" ht="12.6" customHeight="1">
      <c r="A63" s="1137"/>
      <c r="B63" s="813" t="s">
        <v>1040</v>
      </c>
      <c r="C63" s="1137"/>
      <c r="D63" s="191"/>
      <c r="E63" s="194" t="e">
        <f>Y63/#REF!*100</f>
        <v>#REF!</v>
      </c>
      <c r="F63" s="135">
        <f>'70.'!F43</f>
        <v>2231.2144582768119</v>
      </c>
      <c r="G63" s="183">
        <v>100</v>
      </c>
      <c r="H63" s="183">
        <f>'71.'!BG89</f>
        <v>57.066509195811278</v>
      </c>
      <c r="I63" s="183">
        <f>'71.'!BH89</f>
        <v>42.933490804188743</v>
      </c>
      <c r="J63" s="190">
        <f t="shared" si="1"/>
        <v>957.93825426600461</v>
      </c>
      <c r="K63" s="183">
        <f>'71.'!AJ89</f>
        <v>2.889184357026223</v>
      </c>
      <c r="L63" s="183">
        <f>'71.'!AK89</f>
        <v>1.0751494012554819</v>
      </c>
      <c r="M63" s="183">
        <f>'71.'!AL89</f>
        <v>5.3042830127964704</v>
      </c>
      <c r="N63" s="183">
        <f>'71.'!AM89</f>
        <v>30.485028121635178</v>
      </c>
      <c r="O63" s="183">
        <f>'71.'!AN89</f>
        <v>2.059811550646593</v>
      </c>
      <c r="P63" s="183">
        <f>'71.'!AO89</f>
        <v>15.35277391391039</v>
      </c>
      <c r="Q63" s="183">
        <f>'71.'!AP89</f>
        <v>19.852813395195636</v>
      </c>
      <c r="R63" s="183">
        <f>'71.'!AQ89</f>
        <v>10.956518685011545</v>
      </c>
      <c r="S63" s="183">
        <f>'71.'!AR89</f>
        <v>14.054724842501502</v>
      </c>
      <c r="T63" s="183">
        <f>'71.'!AS89</f>
        <v>4.7970969744958323</v>
      </c>
      <c r="U63" s="183">
        <f>'71.'!AT89</f>
        <v>21.40174318282163</v>
      </c>
      <c r="V63" s="183">
        <f>'71.'!AU89</f>
        <v>15.221057699479216</v>
      </c>
      <c r="W63" s="183">
        <f>'71.'!AV89</f>
        <v>28.534385690989172</v>
      </c>
      <c r="X63" s="183">
        <f>'71.'!AW89</f>
        <v>2.3570374343320384</v>
      </c>
      <c r="Y63" s="183">
        <f>'71.'!AX89</f>
        <v>5.7149243160138408</v>
      </c>
      <c r="Z63" s="183">
        <f>'71.'!AY89</f>
        <v>1.1854722100933444</v>
      </c>
      <c r="AA63" s="183">
        <f>'71.'!AZ89</f>
        <v>1.5847577225263283</v>
      </c>
      <c r="AB63" s="183">
        <f>'71.'!BA89</f>
        <v>6.5494020400071031</v>
      </c>
      <c r="AC63" s="183">
        <f>'71.'!BB89</f>
        <v>0.94069347798592196</v>
      </c>
      <c r="AD63" s="183">
        <f>'71.'!BC89</f>
        <v>9.7635286364215883</v>
      </c>
      <c r="AE63" s="183">
        <f>'71.'!BD89</f>
        <v>10.777253040703606</v>
      </c>
      <c r="AF63" s="183">
        <f>'71.'!BE89</f>
        <v>0.9731816544186721</v>
      </c>
    </row>
    <row r="64" spans="1:32" s="184" customFormat="1" ht="12.6" customHeight="1">
      <c r="A64" s="1137"/>
      <c r="B64" s="813" t="s">
        <v>1041</v>
      </c>
      <c r="C64" s="1137"/>
      <c r="D64" s="191"/>
      <c r="E64" s="194" t="e">
        <f>Y64/#REF!*100</f>
        <v>#REF!</v>
      </c>
      <c r="F64" s="135">
        <f>'70.'!F44</f>
        <v>1431.1710887745026</v>
      </c>
      <c r="G64" s="183">
        <v>100</v>
      </c>
      <c r="H64" s="183">
        <f>'71.'!BG90</f>
        <v>57.189366436561052</v>
      </c>
      <c r="I64" s="183">
        <f>'71.'!BH90</f>
        <v>42.810633563438941</v>
      </c>
      <c r="J64" s="190">
        <f t="shared" si="1"/>
        <v>612.69341048113176</v>
      </c>
      <c r="K64" s="183">
        <f>'71.'!AJ90</f>
        <v>4.5806485516025903</v>
      </c>
      <c r="L64" s="183">
        <f>'71.'!AK90</f>
        <v>0.36411517476713318</v>
      </c>
      <c r="M64" s="183">
        <f>'71.'!AL90</f>
        <v>5.9859853826688409</v>
      </c>
      <c r="N64" s="183">
        <f>'71.'!AM90</f>
        <v>35.781663267301433</v>
      </c>
      <c r="O64" s="183">
        <f>'71.'!AN90</f>
        <v>5.5761370745726975</v>
      </c>
      <c r="P64" s="183">
        <f>'71.'!AO90</f>
        <v>17.08509190599182</v>
      </c>
      <c r="Q64" s="183">
        <f>'71.'!AP90</f>
        <v>20.541618805298508</v>
      </c>
      <c r="R64" s="183">
        <f>'71.'!AQ90</f>
        <v>23.666985776455007</v>
      </c>
      <c r="S64" s="183">
        <f>'71.'!AR90</f>
        <v>12.445403723399677</v>
      </c>
      <c r="T64" s="183">
        <f>'71.'!AS90</f>
        <v>9.9053452464468865</v>
      </c>
      <c r="U64" s="183">
        <f>'71.'!AT90</f>
        <v>23.390695739302028</v>
      </c>
      <c r="V64" s="183">
        <f>'71.'!AU90</f>
        <v>19.132106805627313</v>
      </c>
      <c r="W64" s="183">
        <f>'71.'!AV90</f>
        <v>29.715728804256049</v>
      </c>
      <c r="X64" s="183">
        <f>'71.'!AW90</f>
        <v>3.8472744557772054</v>
      </c>
      <c r="Y64" s="183">
        <f>'71.'!AX90</f>
        <v>5.8211089728721745</v>
      </c>
      <c r="Z64" s="183">
        <f>'71.'!AY90</f>
        <v>2.4177730198268228</v>
      </c>
      <c r="AA64" s="183">
        <f>'71.'!AZ90</f>
        <v>2.8841958939565195</v>
      </c>
      <c r="AB64" s="183">
        <f>'71.'!BA90</f>
        <v>6.951916868562928</v>
      </c>
      <c r="AC64" s="183">
        <f>'71.'!BB90</f>
        <v>1.721910833050174</v>
      </c>
      <c r="AD64" s="183">
        <f>'71.'!BC90</f>
        <v>10.118278282327713</v>
      </c>
      <c r="AE64" s="183">
        <f>'71.'!BD90</f>
        <v>11.481371969619897</v>
      </c>
      <c r="AF64" s="183">
        <f>'71.'!BE90</f>
        <v>0.78315817174151459</v>
      </c>
    </row>
    <row r="65" spans="1:32" s="184" customFormat="1" ht="12.6" customHeight="1">
      <c r="A65" s="1137"/>
      <c r="B65" s="813" t="s">
        <v>1042</v>
      </c>
      <c r="C65" s="1137"/>
      <c r="D65" s="191"/>
      <c r="E65" s="194" t="e">
        <f>Y65/#REF!*100</f>
        <v>#REF!</v>
      </c>
      <c r="F65" s="135">
        <f>'70.'!F45</f>
        <v>1541.2008400105649</v>
      </c>
      <c r="G65" s="183">
        <v>100</v>
      </c>
      <c r="H65" s="183">
        <f>'71.'!BG91</f>
        <v>55.378027995501341</v>
      </c>
      <c r="I65" s="183">
        <f>'71.'!BH91</f>
        <v>44.621972004498687</v>
      </c>
      <c r="J65" s="190">
        <f t="shared" si="1"/>
        <v>687.7142073626128</v>
      </c>
      <c r="K65" s="183">
        <f>'71.'!AJ91</f>
        <v>7.3506541628842781</v>
      </c>
      <c r="L65" s="183">
        <f>'71.'!AK91</f>
        <v>3.4028430577416189</v>
      </c>
      <c r="M65" s="183">
        <f>'71.'!AL91</f>
        <v>11.57870043715327</v>
      </c>
      <c r="N65" s="183">
        <f>'71.'!AM91</f>
        <v>36.190591905136749</v>
      </c>
      <c r="O65" s="183">
        <f>'71.'!AN91</f>
        <v>5.2810259747050452</v>
      </c>
      <c r="P65" s="183">
        <f>'71.'!AO91</f>
        <v>13.864161774520253</v>
      </c>
      <c r="Q65" s="183">
        <f>'71.'!AP91</f>
        <v>23.834620555920147</v>
      </c>
      <c r="R65" s="183">
        <f>'71.'!AQ91</f>
        <v>21.629607818928207</v>
      </c>
      <c r="S65" s="183">
        <f>'71.'!AR91</f>
        <v>18.110202541309146</v>
      </c>
      <c r="T65" s="183">
        <f>'71.'!AS91</f>
        <v>9.2393800650863707</v>
      </c>
      <c r="U65" s="183">
        <f>'71.'!AT91</f>
        <v>27.087817798015578</v>
      </c>
      <c r="V65" s="183">
        <f>'71.'!AU91</f>
        <v>20.459025637643197</v>
      </c>
      <c r="W65" s="183">
        <f>'71.'!AV91</f>
        <v>33.448254627201564</v>
      </c>
      <c r="X65" s="183">
        <f>'71.'!AW91</f>
        <v>5.0440393763478548</v>
      </c>
      <c r="Y65" s="183">
        <f>'71.'!AX91</f>
        <v>10.782756410241531</v>
      </c>
      <c r="Z65" s="183">
        <f>'71.'!AY91</f>
        <v>2.0052300061697803</v>
      </c>
      <c r="AA65" s="183">
        <f>'71.'!AZ91</f>
        <v>1.7016364285034529</v>
      </c>
      <c r="AB65" s="183">
        <f>'71.'!BA91</f>
        <v>6.4496522031025085</v>
      </c>
      <c r="AC65" s="183">
        <f>'71.'!BB91</f>
        <v>1.3907385540986643</v>
      </c>
      <c r="AD65" s="183">
        <f>'71.'!BC91</f>
        <v>15.690248683583089</v>
      </c>
      <c r="AE65" s="183">
        <f>'71.'!BD91</f>
        <v>14.773873681232521</v>
      </c>
      <c r="AF65" s="183">
        <f>'71.'!BE91</f>
        <v>0.5928081142332472</v>
      </c>
    </row>
    <row r="66" spans="1:32" s="184" customFormat="1" ht="12.6" customHeight="1">
      <c r="A66" s="1137"/>
      <c r="B66" s="813" t="s">
        <v>1043</v>
      </c>
      <c r="C66" s="1137"/>
      <c r="D66" s="191"/>
      <c r="E66" s="194" t="e">
        <f>Y66/#REF!*100</f>
        <v>#REF!</v>
      </c>
      <c r="F66" s="135">
        <f>'70.'!F46</f>
        <v>433.15289098998005</v>
      </c>
      <c r="G66" s="183">
        <v>100</v>
      </c>
      <c r="H66" s="183">
        <f>'71.'!BG92</f>
        <v>48.045575109167167</v>
      </c>
      <c r="I66" s="183">
        <f>'71.'!BH92</f>
        <v>51.954424890832762</v>
      </c>
      <c r="J66" s="190">
        <f t="shared" si="1"/>
        <v>225.0420934118599</v>
      </c>
      <c r="K66" s="183">
        <f>'71.'!AJ92</f>
        <v>6.5834738562283892</v>
      </c>
      <c r="L66" s="183">
        <f>'71.'!AK92</f>
        <v>3.0077147451266835</v>
      </c>
      <c r="M66" s="183">
        <f>'71.'!AL92</f>
        <v>7.7691045732410116</v>
      </c>
      <c r="N66" s="183">
        <f>'71.'!AM92</f>
        <v>34.239825690571138</v>
      </c>
      <c r="O66" s="183">
        <f>'71.'!AN92</f>
        <v>4.8373256438714574</v>
      </c>
      <c r="P66" s="183">
        <f>'71.'!AO92</f>
        <v>16.351604763116338</v>
      </c>
      <c r="Q66" s="183">
        <f>'71.'!AP92</f>
        <v>20.333485084697838</v>
      </c>
      <c r="R66" s="183">
        <f>'71.'!AQ92</f>
        <v>20.264202574744335</v>
      </c>
      <c r="S66" s="183">
        <f>'71.'!AR92</f>
        <v>14.943980049464695</v>
      </c>
      <c r="T66" s="183">
        <f>'71.'!AS92</f>
        <v>10.306196702903968</v>
      </c>
      <c r="U66" s="183">
        <f>'71.'!AT92</f>
        <v>21.723820461224321</v>
      </c>
      <c r="V66" s="183">
        <f>'71.'!AU92</f>
        <v>16.747947892872457</v>
      </c>
      <c r="W66" s="183">
        <f>'71.'!AV92</f>
        <v>36.426784186404568</v>
      </c>
      <c r="X66" s="183">
        <f>'71.'!AW92</f>
        <v>3.6015875873060272</v>
      </c>
      <c r="Y66" s="183">
        <f>'71.'!AX92</f>
        <v>3.5186043146763573</v>
      </c>
      <c r="Z66" s="183">
        <f>'71.'!AY92</f>
        <v>2.0173785088615075</v>
      </c>
      <c r="AA66" s="183">
        <f>'71.'!AZ92</f>
        <v>3.2385801094820912</v>
      </c>
      <c r="AB66" s="183">
        <f>'71.'!BA92</f>
        <v>7.0927907632078151</v>
      </c>
      <c r="AC66" s="183">
        <f>'71.'!BB92</f>
        <v>1.5556477801506918</v>
      </c>
      <c r="AD66" s="183">
        <f>'71.'!BC92</f>
        <v>10.831731540960178</v>
      </c>
      <c r="AE66" s="183">
        <f>'71.'!BD92</f>
        <v>14.400614353464162</v>
      </c>
      <c r="AF66" s="183">
        <f>'71.'!BE92</f>
        <v>3.2390410619056675</v>
      </c>
    </row>
    <row r="67" spans="1:32" s="184" customFormat="1" ht="12.6" customHeight="1">
      <c r="A67" s="1137"/>
      <c r="B67" s="813" t="s">
        <v>1044</v>
      </c>
      <c r="C67" s="1137"/>
      <c r="D67" s="191"/>
      <c r="E67" s="194" t="e">
        <f>Y67/#REF!*100</f>
        <v>#REF!</v>
      </c>
      <c r="F67" s="135">
        <f>'70.'!F47</f>
        <v>452.02348707596508</v>
      </c>
      <c r="G67" s="183">
        <v>100</v>
      </c>
      <c r="H67" s="183">
        <f>'71.'!BG93</f>
        <v>48.529532811512638</v>
      </c>
      <c r="I67" s="183">
        <f>'71.'!BH93</f>
        <v>51.470467188487255</v>
      </c>
      <c r="J67" s="190">
        <f t="shared" si="1"/>
        <v>232.65860059969054</v>
      </c>
      <c r="K67" s="183">
        <f>'71.'!AJ93</f>
        <v>10.578246786162119</v>
      </c>
      <c r="L67" s="183">
        <f>'71.'!AK93</f>
        <v>0.83833557161525574</v>
      </c>
      <c r="M67" s="183">
        <f>'71.'!AL93</f>
        <v>12.154144317184175</v>
      </c>
      <c r="N67" s="183">
        <f>'71.'!AM93</f>
        <v>35.262488877842571</v>
      </c>
      <c r="O67" s="183">
        <f>'71.'!AN93</f>
        <v>5.5426733742671805</v>
      </c>
      <c r="P67" s="183">
        <f>'71.'!AO93</f>
        <v>14.540880982128385</v>
      </c>
      <c r="Q67" s="183">
        <f>'71.'!AP93</f>
        <v>22.425594524482069</v>
      </c>
      <c r="R67" s="183">
        <f>'71.'!AQ93</f>
        <v>22.047767833521327</v>
      </c>
      <c r="S67" s="183">
        <f>'71.'!AR93</f>
        <v>10.293257210422411</v>
      </c>
      <c r="T67" s="183">
        <f>'71.'!AS93</f>
        <v>11.314093945607819</v>
      </c>
      <c r="U67" s="183">
        <f>'71.'!AT93</f>
        <v>24.323455929851153</v>
      </c>
      <c r="V67" s="183">
        <f>'71.'!AU93</f>
        <v>16.276388939306475</v>
      </c>
      <c r="W67" s="183">
        <f>'71.'!AV93</f>
        <v>40.971993995220323</v>
      </c>
      <c r="X67" s="183">
        <f>'71.'!AW93</f>
        <v>1.8766708898408024</v>
      </c>
      <c r="Y67" s="183">
        <f>'71.'!AX93</f>
        <v>6.6051284678343913</v>
      </c>
      <c r="Z67" s="183">
        <f>'71.'!AY93</f>
        <v>0.71038589872395685</v>
      </c>
      <c r="AA67" s="183">
        <f>'71.'!AZ93</f>
        <v>2.352385138681278</v>
      </c>
      <c r="AB67" s="183">
        <f>'71.'!BA93</f>
        <v>10.050804955393986</v>
      </c>
      <c r="AC67" s="183">
        <f>'71.'!BB93</f>
        <v>1.4688799873301939</v>
      </c>
      <c r="AD67" s="183">
        <f>'71.'!BC93</f>
        <v>14.972122419926198</v>
      </c>
      <c r="AE67" s="183">
        <f>'71.'!BD93</f>
        <v>15.179083206904293</v>
      </c>
      <c r="AF67" s="183">
        <f>'71.'!BE93</f>
        <v>0.22122744250940757</v>
      </c>
    </row>
    <row r="68" spans="1:32" s="184" customFormat="1" ht="12.6" customHeight="1">
      <c r="A68" s="1137"/>
      <c r="B68" s="813" t="s">
        <v>1045</v>
      </c>
      <c r="C68" s="1137"/>
      <c r="D68" s="191"/>
      <c r="E68" s="194" t="e">
        <f>Y68/#REF!*100</f>
        <v>#REF!</v>
      </c>
      <c r="F68" s="135">
        <f>'70.'!F48</f>
        <v>281.44613675216436</v>
      </c>
      <c r="G68" s="183">
        <v>100</v>
      </c>
      <c r="H68" s="183">
        <f>'71.'!BG94</f>
        <v>43.448273142723224</v>
      </c>
      <c r="I68" s="183">
        <f>'71.'!BH94</f>
        <v>56.55172685727684</v>
      </c>
      <c r="J68" s="190">
        <f t="shared" si="1"/>
        <v>159.16265050644185</v>
      </c>
      <c r="K68" s="183">
        <f>'71.'!AJ94</f>
        <v>4.2081814691060826</v>
      </c>
      <c r="L68" s="183">
        <f>'71.'!AK94</f>
        <v>2.4247781558457517</v>
      </c>
      <c r="M68" s="183">
        <f>'71.'!AL94</f>
        <v>9.4878132662754826</v>
      </c>
      <c r="N68" s="183">
        <f>'71.'!AM94</f>
        <v>39.182481545577872</v>
      </c>
      <c r="O68" s="183">
        <f>'71.'!AN94</f>
        <v>4.9169439355419566</v>
      </c>
      <c r="P68" s="183">
        <f>'71.'!AO94</f>
        <v>21.900363212307806</v>
      </c>
      <c r="Q68" s="183">
        <f>'71.'!AP94</f>
        <v>24.398617107607667</v>
      </c>
      <c r="R68" s="183">
        <f>'71.'!AQ94</f>
        <v>32.431074453625669</v>
      </c>
      <c r="S68" s="183">
        <f>'71.'!AR94</f>
        <v>18.421879338799922</v>
      </c>
      <c r="T68" s="183">
        <f>'71.'!AS94</f>
        <v>15.702702135489432</v>
      </c>
      <c r="U68" s="183">
        <f>'71.'!AT94</f>
        <v>25.62506880835803</v>
      </c>
      <c r="V68" s="183">
        <f>'71.'!AU94</f>
        <v>18.152859417966823</v>
      </c>
      <c r="W68" s="183">
        <f>'71.'!AV94</f>
        <v>48.50917195139138</v>
      </c>
      <c r="X68" s="183">
        <f>'71.'!AW94</f>
        <v>7.2061894983293282</v>
      </c>
      <c r="Y68" s="183">
        <f>'71.'!AX94</f>
        <v>12.98537918987093</v>
      </c>
      <c r="Z68" s="183">
        <f>'71.'!AY94</f>
        <v>2.0694703830904349</v>
      </c>
      <c r="AA68" s="183">
        <f>'71.'!AZ94</f>
        <v>4.7092862816751344</v>
      </c>
      <c r="AB68" s="183">
        <f>'71.'!BA94</f>
        <v>8.2318446023611269</v>
      </c>
      <c r="AC68" s="183">
        <f>'71.'!BB94</f>
        <v>1.2838454188881294</v>
      </c>
      <c r="AD68" s="183">
        <f>'71.'!BC94</f>
        <v>10.984053775988421</v>
      </c>
      <c r="AE68" s="183">
        <f>'71.'!BD94</f>
        <v>17.163268022971423</v>
      </c>
      <c r="AF68" s="183">
        <f>'71.'!BE94</f>
        <v>0</v>
      </c>
    </row>
    <row r="69" spans="1:32" s="184" customFormat="1" ht="12.6" customHeight="1" thickBot="1">
      <c r="A69" s="1138"/>
      <c r="B69" s="1126" t="s">
        <v>1046</v>
      </c>
      <c r="C69" s="1138"/>
      <c r="D69" s="195"/>
      <c r="E69" s="196" t="e">
        <f>Y69/#REF!*100</f>
        <v>#REF!</v>
      </c>
      <c r="F69" s="137">
        <f>'70.'!F49</f>
        <v>160.59224652626636</v>
      </c>
      <c r="G69" s="183">
        <v>100</v>
      </c>
      <c r="H69" s="183">
        <f>'71.'!BG95</f>
        <v>52.971275602837366</v>
      </c>
      <c r="I69" s="183">
        <f>'71.'!BH95</f>
        <v>47.028724397162627</v>
      </c>
      <c r="J69" s="190">
        <f t="shared" si="1"/>
        <v>75.524485022049788</v>
      </c>
      <c r="K69" s="183">
        <f>'71.'!AJ95</f>
        <v>7.2435956983196892</v>
      </c>
      <c r="L69" s="183">
        <f>'71.'!AK95</f>
        <v>2.2500048486084836</v>
      </c>
      <c r="M69" s="183">
        <f>'71.'!AL95</f>
        <v>14.623026466081313</v>
      </c>
      <c r="N69" s="183">
        <f>'71.'!AM95</f>
        <v>36.661543385000002</v>
      </c>
      <c r="O69" s="183">
        <f>'71.'!AN95</f>
        <v>2.836721980103869</v>
      </c>
      <c r="P69" s="183">
        <f>'71.'!AO95</f>
        <v>21.337063074598536</v>
      </c>
      <c r="Q69" s="183">
        <f>'71.'!AP95</f>
        <v>26.822992510673636</v>
      </c>
      <c r="R69" s="183">
        <f>'71.'!AQ95</f>
        <v>23.828207498975917</v>
      </c>
      <c r="S69" s="183">
        <f>'71.'!AR95</f>
        <v>9.5890804574765252</v>
      </c>
      <c r="T69" s="183">
        <f>'71.'!AS95</f>
        <v>17.202251884547401</v>
      </c>
      <c r="U69" s="183">
        <f>'71.'!AT95</f>
        <v>20.348855884464946</v>
      </c>
      <c r="V69" s="183">
        <f>'71.'!AU95</f>
        <v>18.972007899001142</v>
      </c>
      <c r="W69" s="183">
        <f>'71.'!AV95</f>
        <v>33.960970088502215</v>
      </c>
      <c r="X69" s="183">
        <f>'71.'!AW95</f>
        <v>4.2444929179634565</v>
      </c>
      <c r="Y69" s="183">
        <f>'71.'!AX95</f>
        <v>10.347186993632294</v>
      </c>
      <c r="Z69" s="183">
        <f>'71.'!AY95</f>
        <v>2.8726999174120946</v>
      </c>
      <c r="AA69" s="183">
        <f>'71.'!AZ95</f>
        <v>0.6226950688036117</v>
      </c>
      <c r="AB69" s="183">
        <f>'71.'!BA95</f>
        <v>10.969882062435905</v>
      </c>
      <c r="AC69" s="183">
        <f>'71.'!BB95</f>
        <v>2.2140269113002575</v>
      </c>
      <c r="AD69" s="183">
        <f>'71.'!BC95</f>
        <v>19.344918936790769</v>
      </c>
      <c r="AE69" s="183">
        <f>'71.'!BD95</f>
        <v>20.840770868739064</v>
      </c>
      <c r="AF69" s="183">
        <f>'71.'!BE95</f>
        <v>2.2140269113002575</v>
      </c>
    </row>
    <row r="70" spans="1:32" s="849" customFormat="1" ht="21.75" customHeight="1">
      <c r="A70" s="3465" t="s">
        <v>1073</v>
      </c>
      <c r="B70" s="3465"/>
      <c r="C70" s="3465"/>
      <c r="D70" s="3465"/>
      <c r="E70" s="3465"/>
      <c r="F70" s="3465"/>
      <c r="G70" s="3465"/>
      <c r="H70" s="3465"/>
      <c r="I70" s="3465"/>
      <c r="J70" s="3465"/>
      <c r="K70" s="3465"/>
      <c r="L70" s="3465"/>
      <c r="M70" s="3465"/>
      <c r="N70" s="3465"/>
      <c r="O70" s="3465"/>
      <c r="P70" s="2871"/>
      <c r="Q70" s="2871"/>
      <c r="R70" s="2871"/>
      <c r="S70" s="2871"/>
      <c r="T70" s="2871"/>
      <c r="U70" s="2871"/>
      <c r="V70" s="2871"/>
      <c r="W70" s="2871"/>
      <c r="X70" s="2871"/>
      <c r="Y70" s="2871"/>
      <c r="Z70" s="2871"/>
      <c r="AA70" s="2871"/>
      <c r="AB70" s="2871"/>
      <c r="AC70" s="2871"/>
      <c r="AD70" s="2871"/>
      <c r="AE70" s="2871"/>
      <c r="AF70" s="2871"/>
    </row>
    <row r="71" spans="1:32" ht="26.1" customHeight="1">
      <c r="E71" s="872"/>
      <c r="H71" s="873"/>
      <c r="I71" s="873"/>
      <c r="J71" s="873"/>
      <c r="K71" s="873"/>
      <c r="L71" s="873"/>
      <c r="M71" s="873"/>
      <c r="N71" s="873"/>
      <c r="O71" s="873"/>
      <c r="P71" s="873"/>
      <c r="Q71" s="873"/>
      <c r="R71" s="873"/>
      <c r="S71" s="873"/>
      <c r="T71" s="873"/>
      <c r="U71" s="873"/>
      <c r="V71" s="873"/>
      <c r="W71" s="873"/>
      <c r="X71" s="873"/>
      <c r="Y71" s="873"/>
      <c r="Z71" s="873"/>
      <c r="AA71" s="873"/>
      <c r="AB71" s="873"/>
      <c r="AC71" s="873"/>
      <c r="AD71" s="873"/>
      <c r="AE71" s="873"/>
    </row>
    <row r="72" spans="1:32" ht="26.1" customHeight="1">
      <c r="E72" s="872"/>
    </row>
    <row r="73" spans="1:32" ht="26.1" customHeight="1">
      <c r="E73" s="872"/>
    </row>
    <row r="74" spans="1:32" ht="26.1" customHeight="1">
      <c r="E74" s="872"/>
    </row>
    <row r="75" spans="1:32" ht="26.1" customHeight="1">
      <c r="E75" s="872"/>
    </row>
    <row r="76" spans="1:32" ht="26.1" customHeight="1">
      <c r="E76" s="872"/>
    </row>
    <row r="77" spans="1:32" ht="26.1" customHeight="1">
      <c r="E77" s="872"/>
    </row>
    <row r="78" spans="1:32" ht="26.1" customHeight="1">
      <c r="E78" s="872"/>
    </row>
    <row r="79" spans="1:32" ht="26.1" customHeight="1">
      <c r="E79" s="872"/>
    </row>
    <row r="80" spans="1:32" ht="26.1" customHeight="1">
      <c r="E80" s="872"/>
    </row>
    <row r="81" spans="5:5" ht="26.1" customHeight="1">
      <c r="E81" s="872"/>
    </row>
    <row r="82" spans="5:5" ht="26.1" customHeight="1">
      <c r="E82" s="872"/>
    </row>
    <row r="83" spans="5:5" ht="26.1" customHeight="1">
      <c r="E83" s="872"/>
    </row>
    <row r="84" spans="5:5" ht="26.1" customHeight="1">
      <c r="E84" s="872"/>
    </row>
    <row r="85" spans="5:5" ht="26.1" customHeight="1">
      <c r="E85" s="872"/>
    </row>
    <row r="86" spans="5:5" ht="26.1" customHeight="1">
      <c r="E86" s="872"/>
    </row>
    <row r="87" spans="5:5" ht="26.1" customHeight="1">
      <c r="E87" s="872"/>
    </row>
    <row r="88" spans="5:5" ht="26.1" customHeight="1">
      <c r="E88" s="872"/>
    </row>
    <row r="89" spans="5:5" ht="26.1" customHeight="1">
      <c r="E89" s="872"/>
    </row>
    <row r="90" spans="5:5" ht="26.1" customHeight="1">
      <c r="E90" s="872"/>
    </row>
    <row r="91" spans="5:5" ht="26.1" customHeight="1">
      <c r="E91" s="872"/>
    </row>
    <row r="92" spans="5:5">
      <c r="E92" s="872"/>
    </row>
    <row r="93" spans="5:5">
      <c r="E93" s="872"/>
    </row>
    <row r="94" spans="5:5">
      <c r="E94" s="872"/>
    </row>
    <row r="95" spans="5:5">
      <c r="E95" s="872"/>
    </row>
    <row r="96" spans="5:5">
      <c r="E96" s="872"/>
    </row>
    <row r="97" spans="5:5">
      <c r="E97" s="872"/>
    </row>
    <row r="98" spans="5:5">
      <c r="E98" s="872"/>
    </row>
    <row r="99" spans="5:5">
      <c r="E99" s="872"/>
    </row>
    <row r="100" spans="5:5">
      <c r="E100" s="872"/>
    </row>
    <row r="101" spans="5:5">
      <c r="E101" s="872"/>
    </row>
    <row r="102" spans="5:5">
      <c r="E102" s="872"/>
    </row>
    <row r="103" spans="5:5">
      <c r="E103" s="872"/>
    </row>
    <row r="104" spans="5:5">
      <c r="E104" s="872"/>
    </row>
    <row r="105" spans="5:5">
      <c r="E105" s="872"/>
    </row>
    <row r="106" spans="5:5">
      <c r="E106" s="872"/>
    </row>
    <row r="107" spans="5:5">
      <c r="E107" s="872"/>
    </row>
    <row r="108" spans="5:5">
      <c r="E108" s="872"/>
    </row>
    <row r="109" spans="5:5">
      <c r="E109" s="872"/>
    </row>
    <row r="110" spans="5:5">
      <c r="E110" s="872"/>
    </row>
    <row r="111" spans="5:5">
      <c r="E111" s="872"/>
    </row>
    <row r="112" spans="5:5">
      <c r="E112" s="872"/>
    </row>
    <row r="113" spans="5:5">
      <c r="E113" s="872"/>
    </row>
    <row r="114" spans="5:5">
      <c r="E114" s="872"/>
    </row>
    <row r="115" spans="5:5">
      <c r="E115" s="872"/>
    </row>
    <row r="116" spans="5:5">
      <c r="E116" s="872"/>
    </row>
    <row r="117" spans="5:5">
      <c r="E117" s="872"/>
    </row>
    <row r="118" spans="5:5">
      <c r="E118" s="872"/>
    </row>
    <row r="119" spans="5:5">
      <c r="E119" s="872"/>
    </row>
    <row r="120" spans="5:5">
      <c r="E120" s="872"/>
    </row>
    <row r="121" spans="5:5">
      <c r="E121" s="872"/>
    </row>
    <row r="122" spans="5:5">
      <c r="E122" s="872"/>
    </row>
    <row r="123" spans="5:5">
      <c r="E123" s="872"/>
    </row>
    <row r="124" spans="5:5">
      <c r="E124" s="872"/>
    </row>
    <row r="125" spans="5:5">
      <c r="E125" s="872"/>
    </row>
    <row r="126" spans="5:5">
      <c r="E126" s="872"/>
    </row>
    <row r="127" spans="5:5">
      <c r="E127" s="872"/>
    </row>
    <row r="128" spans="5:5">
      <c r="E128" s="872"/>
    </row>
    <row r="129" spans="5:5">
      <c r="E129" s="872"/>
    </row>
    <row r="130" spans="5:5">
      <c r="E130" s="872"/>
    </row>
    <row r="131" spans="5:5">
      <c r="E131" s="872"/>
    </row>
    <row r="132" spans="5:5">
      <c r="E132" s="872"/>
    </row>
    <row r="133" spans="5:5">
      <c r="E133" s="872"/>
    </row>
    <row r="134" spans="5:5">
      <c r="E134" s="872"/>
    </row>
    <row r="135" spans="5:5">
      <c r="E135" s="872"/>
    </row>
    <row r="136" spans="5:5">
      <c r="E136" s="872"/>
    </row>
    <row r="137" spans="5:5">
      <c r="E137" s="872"/>
    </row>
    <row r="138" spans="5:5">
      <c r="E138" s="872"/>
    </row>
    <row r="139" spans="5:5">
      <c r="E139" s="872"/>
    </row>
    <row r="140" spans="5:5">
      <c r="E140" s="872"/>
    </row>
    <row r="141" spans="5:5">
      <c r="E141" s="872"/>
    </row>
    <row r="142" spans="5:5">
      <c r="E142" s="872"/>
    </row>
    <row r="143" spans="5:5">
      <c r="E143" s="872"/>
    </row>
    <row r="144" spans="5:5">
      <c r="E144" s="872"/>
    </row>
    <row r="145" spans="5:5">
      <c r="E145" s="872"/>
    </row>
    <row r="146" spans="5:5">
      <c r="E146" s="872"/>
    </row>
    <row r="147" spans="5:5">
      <c r="E147" s="872"/>
    </row>
    <row r="148" spans="5:5">
      <c r="E148" s="872"/>
    </row>
    <row r="149" spans="5:5">
      <c r="E149" s="872"/>
    </row>
    <row r="150" spans="5:5">
      <c r="E150" s="872"/>
    </row>
    <row r="151" spans="5:5">
      <c r="E151" s="872"/>
    </row>
    <row r="152" spans="5:5">
      <c r="E152" s="872"/>
    </row>
    <row r="153" spans="5:5">
      <c r="E153" s="872"/>
    </row>
    <row r="154" spans="5:5">
      <c r="E154" s="872"/>
    </row>
    <row r="155" spans="5:5">
      <c r="E155" s="872"/>
    </row>
    <row r="156" spans="5:5">
      <c r="E156" s="872"/>
    </row>
    <row r="157" spans="5:5">
      <c r="E157" s="872"/>
    </row>
    <row r="158" spans="5:5">
      <c r="E158" s="872"/>
    </row>
    <row r="159" spans="5:5">
      <c r="E159" s="872"/>
    </row>
    <row r="160" spans="5:5">
      <c r="E160" s="872"/>
    </row>
    <row r="161" spans="5:5">
      <c r="E161" s="872"/>
    </row>
    <row r="162" spans="5:5">
      <c r="E162" s="872"/>
    </row>
    <row r="163" spans="5:5">
      <c r="E163" s="872"/>
    </row>
    <row r="164" spans="5:5">
      <c r="E164" s="872"/>
    </row>
    <row r="165" spans="5:5">
      <c r="E165" s="872"/>
    </row>
    <row r="166" spans="5:5">
      <c r="E166" s="872"/>
    </row>
    <row r="167" spans="5:5">
      <c r="E167" s="872"/>
    </row>
    <row r="168" spans="5:5">
      <c r="E168" s="872"/>
    </row>
    <row r="169" spans="5:5">
      <c r="E169" s="872"/>
    </row>
    <row r="170" spans="5:5">
      <c r="E170" s="872"/>
    </row>
    <row r="171" spans="5:5">
      <c r="E171" s="872"/>
    </row>
    <row r="172" spans="5:5">
      <c r="E172" s="872"/>
    </row>
    <row r="173" spans="5:5">
      <c r="E173" s="872"/>
    </row>
    <row r="174" spans="5:5">
      <c r="E174" s="872"/>
    </row>
    <row r="175" spans="5:5">
      <c r="E175" s="872"/>
    </row>
    <row r="176" spans="5:5">
      <c r="E176" s="872"/>
    </row>
    <row r="177" spans="5:5">
      <c r="E177" s="872"/>
    </row>
    <row r="178" spans="5:5">
      <c r="E178" s="872"/>
    </row>
    <row r="179" spans="5:5">
      <c r="E179" s="872"/>
    </row>
    <row r="180" spans="5:5">
      <c r="E180" s="872"/>
    </row>
    <row r="181" spans="5:5">
      <c r="E181" s="872"/>
    </row>
    <row r="182" spans="5:5">
      <c r="E182" s="872"/>
    </row>
    <row r="183" spans="5:5">
      <c r="E183" s="872"/>
    </row>
    <row r="184" spans="5:5">
      <c r="E184" s="872"/>
    </row>
    <row r="185" spans="5:5">
      <c r="E185" s="872"/>
    </row>
    <row r="186" spans="5:5">
      <c r="E186" s="872"/>
    </row>
    <row r="187" spans="5:5">
      <c r="E187" s="872"/>
    </row>
    <row r="188" spans="5:5">
      <c r="E188" s="872"/>
    </row>
    <row r="189" spans="5:5">
      <c r="E189" s="872"/>
    </row>
    <row r="190" spans="5:5">
      <c r="E190" s="872"/>
    </row>
    <row r="191" spans="5:5">
      <c r="E191" s="872"/>
    </row>
    <row r="192" spans="5:5">
      <c r="E192" s="872"/>
    </row>
    <row r="193" spans="5:5">
      <c r="E193" s="872"/>
    </row>
    <row r="194" spans="5:5">
      <c r="E194" s="872"/>
    </row>
    <row r="195" spans="5:5">
      <c r="E195" s="872"/>
    </row>
    <row r="196" spans="5:5">
      <c r="E196" s="872"/>
    </row>
    <row r="197" spans="5:5">
      <c r="E197" s="872"/>
    </row>
    <row r="198" spans="5:5">
      <c r="E198" s="872"/>
    </row>
    <row r="199" spans="5:5">
      <c r="E199" s="872"/>
    </row>
    <row r="200" spans="5:5">
      <c r="E200" s="872"/>
    </row>
    <row r="201" spans="5:5">
      <c r="E201" s="872"/>
    </row>
    <row r="202" spans="5:5">
      <c r="E202" s="872"/>
    </row>
    <row r="203" spans="5:5">
      <c r="E203" s="872"/>
    </row>
    <row r="204" spans="5:5">
      <c r="E204" s="872"/>
    </row>
    <row r="205" spans="5:5">
      <c r="E205" s="872"/>
    </row>
    <row r="206" spans="5:5">
      <c r="E206" s="872"/>
    </row>
    <row r="207" spans="5:5">
      <c r="E207" s="872"/>
    </row>
    <row r="208" spans="5:5">
      <c r="E208" s="872"/>
    </row>
    <row r="209" spans="5:5">
      <c r="E209" s="872"/>
    </row>
    <row r="210" spans="5:5">
      <c r="E210" s="872"/>
    </row>
    <row r="211" spans="5:5">
      <c r="E211" s="872"/>
    </row>
    <row r="212" spans="5:5">
      <c r="E212" s="872"/>
    </row>
    <row r="213" spans="5:5">
      <c r="E213" s="872"/>
    </row>
  </sheetData>
  <mergeCells count="49">
    <mergeCell ref="A48:C48"/>
    <mergeCell ref="A59:C59"/>
    <mergeCell ref="A70:O70"/>
    <mergeCell ref="P70:AF70"/>
    <mergeCell ref="A25:D25"/>
    <mergeCell ref="A26:D26"/>
    <mergeCell ref="A27:D27"/>
    <mergeCell ref="A28:D28"/>
    <mergeCell ref="A30:C30"/>
    <mergeCell ref="A37:C37"/>
    <mergeCell ref="A29:D29"/>
    <mergeCell ref="A24:D24"/>
    <mergeCell ref="A13:C13"/>
    <mergeCell ref="A14:C14"/>
    <mergeCell ref="A15:C15"/>
    <mergeCell ref="A16:C16"/>
    <mergeCell ref="A17:C17"/>
    <mergeCell ref="A18:C18"/>
    <mergeCell ref="A19:C19"/>
    <mergeCell ref="A20:C20"/>
    <mergeCell ref="A21:C21"/>
    <mergeCell ref="A22:C22"/>
    <mergeCell ref="A23:D23"/>
    <mergeCell ref="A7:C7"/>
    <mergeCell ref="A8:C8"/>
    <mergeCell ref="A9:C9"/>
    <mergeCell ref="A10:C10"/>
    <mergeCell ref="A11:C11"/>
    <mergeCell ref="A12:C12"/>
    <mergeCell ref="X4:X5"/>
    <mergeCell ref="Y4:AC5"/>
    <mergeCell ref="AD4:AE5"/>
    <mergeCell ref="AF4:AF6"/>
    <mergeCell ref="N5:O5"/>
    <mergeCell ref="P5:Q5"/>
    <mergeCell ref="R5:S5"/>
    <mergeCell ref="T5:V5"/>
    <mergeCell ref="J3:J6"/>
    <mergeCell ref="K3:O3"/>
    <mergeCell ref="P3:Q3"/>
    <mergeCell ref="K4:M5"/>
    <mergeCell ref="N4:O4"/>
    <mergeCell ref="P4:W4"/>
    <mergeCell ref="A3:C6"/>
    <mergeCell ref="E3:E6"/>
    <mergeCell ref="F3:F6"/>
    <mergeCell ref="G3:G6"/>
    <mergeCell ref="H3:H6"/>
    <mergeCell ref="I3:I6"/>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5" max="59"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1"/>
  <sheetViews>
    <sheetView view="pageBreakPreview" zoomScaleNormal="100" zoomScaleSheetLayoutView="100" workbookViewId="0">
      <selection activeCell="L37" sqref="L37"/>
    </sheetView>
  </sheetViews>
  <sheetFormatPr defaultColWidth="9.140625" defaultRowHeight="15.75"/>
  <cols>
    <col min="1" max="1" width="2.28515625" style="37" customWidth="1"/>
    <col min="2" max="2" width="19" style="37" customWidth="1"/>
    <col min="3" max="3" width="2.28515625" style="37" customWidth="1"/>
    <col min="4" max="4" width="1.7109375" style="38" customWidth="1"/>
    <col min="5" max="5" width="1.7109375" style="838" hidden="1" customWidth="1"/>
    <col min="6" max="7" width="10" style="838" customWidth="1"/>
    <col min="8" max="8" width="9.140625" style="838" customWidth="1"/>
    <col min="9" max="10" width="8.140625" style="838" customWidth="1"/>
    <col min="11" max="14" width="9.140625" style="838" customWidth="1"/>
    <col min="15" max="16384" width="9.140625" style="838"/>
  </cols>
  <sheetData>
    <row r="1" spans="1:29" s="1286" customFormat="1" ht="49.5" customHeight="1">
      <c r="A1" s="3525" t="s">
        <v>1670</v>
      </c>
      <c r="B1" s="3526"/>
      <c r="C1" s="3526"/>
      <c r="D1" s="3526"/>
      <c r="E1" s="3526"/>
      <c r="F1" s="3526"/>
      <c r="G1" s="3526"/>
      <c r="H1" s="3526"/>
      <c r="I1" s="3526"/>
      <c r="J1" s="3526"/>
      <c r="K1" s="3526"/>
      <c r="L1" s="3526"/>
      <c r="M1" s="3526"/>
      <c r="N1" s="3526"/>
    </row>
    <row r="2" spans="1:29" ht="15" customHeight="1" thickBot="1">
      <c r="A2" s="838"/>
      <c r="B2" s="26"/>
      <c r="C2" s="26"/>
      <c r="D2" s="27"/>
      <c r="N2" s="140" t="s">
        <v>0</v>
      </c>
    </row>
    <row r="3" spans="1:29" s="127" customFormat="1" ht="24.95" customHeight="1">
      <c r="A3" s="3204" t="s">
        <v>10</v>
      </c>
      <c r="B3" s="3204"/>
      <c r="C3" s="3204"/>
      <c r="D3" s="29"/>
      <c r="E3" s="3360" t="s">
        <v>2</v>
      </c>
      <c r="F3" s="3360" t="s">
        <v>11</v>
      </c>
      <c r="G3" s="3357" t="s">
        <v>2</v>
      </c>
      <c r="H3" s="3357" t="s">
        <v>571</v>
      </c>
      <c r="I3" s="3360" t="s">
        <v>725</v>
      </c>
      <c r="J3" s="3463" t="s">
        <v>726</v>
      </c>
      <c r="K3" s="3360" t="s">
        <v>572</v>
      </c>
      <c r="L3" s="3360" t="s">
        <v>27</v>
      </c>
      <c r="M3" s="3357" t="s">
        <v>727</v>
      </c>
      <c r="N3" s="3360" t="s">
        <v>728</v>
      </c>
      <c r="O3" s="128"/>
    </row>
    <row r="4" spans="1:29" s="128" customFormat="1" ht="24.95" customHeight="1" thickBot="1">
      <c r="A4" s="3206"/>
      <c r="B4" s="3206"/>
      <c r="C4" s="3206"/>
      <c r="D4" s="31"/>
      <c r="E4" s="3362"/>
      <c r="F4" s="3362"/>
      <c r="G4" s="3359"/>
      <c r="H4" s="3359"/>
      <c r="I4" s="3362"/>
      <c r="J4" s="3464"/>
      <c r="K4" s="3362"/>
      <c r="L4" s="3362"/>
      <c r="M4" s="3359"/>
      <c r="N4" s="3362"/>
    </row>
    <row r="5" spans="1:29" s="33" customFormat="1" ht="18.75" hidden="1" customHeight="1">
      <c r="A5" s="3198" t="s">
        <v>1050</v>
      </c>
      <c r="B5" s="3198"/>
      <c r="C5" s="3198"/>
      <c r="D5" s="139"/>
      <c r="E5" s="138"/>
      <c r="F5" s="143">
        <v>13884.21580122613</v>
      </c>
      <c r="G5" s="141">
        <v>100</v>
      </c>
      <c r="H5" s="141">
        <v>0.42139491149390423</v>
      </c>
      <c r="I5" s="141">
        <v>9.2319447887310453</v>
      </c>
      <c r="J5" s="144">
        <v>48.154577819596966</v>
      </c>
      <c r="K5" s="141">
        <v>16.944115449687914</v>
      </c>
      <c r="L5" s="141">
        <v>1.8360131495763587</v>
      </c>
      <c r="M5" s="141">
        <v>20.199192908265708</v>
      </c>
      <c r="N5" s="141">
        <v>3.2127609726487596</v>
      </c>
      <c r="P5" s="132"/>
      <c r="Q5" s="132"/>
      <c r="R5" s="132"/>
      <c r="S5" s="132"/>
      <c r="T5" s="132"/>
      <c r="U5" s="132"/>
      <c r="V5" s="132"/>
      <c r="W5" s="132"/>
      <c r="X5" s="132"/>
      <c r="Y5" s="132"/>
      <c r="Z5" s="132"/>
      <c r="AA5" s="132"/>
      <c r="AB5" s="132"/>
      <c r="AC5" s="132"/>
    </row>
    <row r="6" spans="1:29" s="33" customFormat="1" ht="18.75" hidden="1" customHeight="1">
      <c r="A6" s="3198" t="s">
        <v>1051</v>
      </c>
      <c r="B6" s="3198"/>
      <c r="C6" s="3198"/>
      <c r="D6" s="32"/>
      <c r="E6" s="138"/>
      <c r="F6" s="145">
        <v>0</v>
      </c>
      <c r="G6" s="148">
        <v>0</v>
      </c>
      <c r="H6" s="148">
        <v>0</v>
      </c>
      <c r="I6" s="148">
        <v>0</v>
      </c>
      <c r="J6" s="148">
        <v>0</v>
      </c>
      <c r="K6" s="148">
        <v>0</v>
      </c>
      <c r="L6" s="148">
        <v>0</v>
      </c>
      <c r="M6" s="148">
        <v>0</v>
      </c>
      <c r="N6" s="148">
        <v>0</v>
      </c>
    </row>
    <row r="7" spans="1:29" s="33" customFormat="1" ht="17.100000000000001" hidden="1" customHeight="1">
      <c r="A7" s="3198" t="s">
        <v>1052</v>
      </c>
      <c r="B7" s="3198"/>
      <c r="C7" s="3198"/>
      <c r="D7" s="139"/>
      <c r="E7" s="138"/>
      <c r="F7" s="143">
        <v>14412</v>
      </c>
      <c r="G7" s="141">
        <v>100</v>
      </c>
      <c r="H7" s="141">
        <v>0.79311397306039078</v>
      </c>
      <c r="I7" s="141">
        <v>5.467131714784653</v>
      </c>
      <c r="J7" s="141">
        <v>36.543936974220109</v>
      </c>
      <c r="K7" s="141">
        <v>25.908524580211484</v>
      </c>
      <c r="L7" s="141">
        <v>7.0296880287348058</v>
      </c>
      <c r="M7" s="141">
        <v>18.601791617152781</v>
      </c>
      <c r="N7" s="141">
        <v>5.6558131118357338</v>
      </c>
      <c r="P7" s="132"/>
      <c r="Q7" s="132"/>
      <c r="R7" s="132"/>
      <c r="S7" s="132"/>
      <c r="T7" s="132"/>
      <c r="U7" s="132"/>
      <c r="V7" s="132"/>
      <c r="W7" s="132"/>
      <c r="X7" s="132"/>
      <c r="Y7" s="132"/>
      <c r="Z7" s="132"/>
      <c r="AA7" s="132"/>
      <c r="AB7" s="132"/>
      <c r="AC7" s="132"/>
    </row>
    <row r="8" spans="1:29" s="33" customFormat="1" ht="17.100000000000001" hidden="1" customHeight="1">
      <c r="A8" s="3198" t="s">
        <v>1053</v>
      </c>
      <c r="B8" s="3198"/>
      <c r="C8" s="3198"/>
      <c r="D8" s="139"/>
      <c r="E8" s="138"/>
      <c r="F8" s="143">
        <v>14563.000000000737</v>
      </c>
      <c r="G8" s="141">
        <v>100</v>
      </c>
      <c r="H8" s="141">
        <v>0.68886261442818275</v>
      </c>
      <c r="I8" s="141">
        <v>7.5747378733465718</v>
      </c>
      <c r="J8" s="141">
        <v>42.111673630063088</v>
      </c>
      <c r="K8" s="141">
        <v>21.508866805823029</v>
      </c>
      <c r="L8" s="141">
        <v>3.8860622450915487</v>
      </c>
      <c r="M8" s="141">
        <v>19.541989972345259</v>
      </c>
      <c r="N8" s="141">
        <v>4.6878068589019719</v>
      </c>
      <c r="P8" s="132"/>
      <c r="Q8" s="132"/>
      <c r="R8" s="132"/>
      <c r="S8" s="132"/>
      <c r="T8" s="132"/>
      <c r="U8" s="132"/>
      <c r="V8" s="132"/>
      <c r="W8" s="132"/>
      <c r="X8" s="132"/>
      <c r="Y8" s="132"/>
      <c r="Z8" s="132"/>
      <c r="AA8" s="132"/>
      <c r="AB8" s="132"/>
      <c r="AC8" s="132"/>
    </row>
    <row r="9" spans="1:29" s="33" customFormat="1" ht="17.100000000000001" hidden="1" customHeight="1">
      <c r="A9" s="3198" t="s">
        <v>1054</v>
      </c>
      <c r="B9" s="3198"/>
      <c r="C9" s="3198"/>
      <c r="D9" s="32"/>
      <c r="E9" s="138"/>
      <c r="F9" s="143">
        <v>14821.000000244734</v>
      </c>
      <c r="G9" s="141">
        <v>100</v>
      </c>
      <c r="H9" s="141">
        <v>6.1513673860831487E-2</v>
      </c>
      <c r="I9" s="141">
        <v>3.6468208598314065</v>
      </c>
      <c r="J9" s="141">
        <v>41.704020987694257</v>
      </c>
      <c r="K9" s="141">
        <v>26.52244233475222</v>
      </c>
      <c r="L9" s="141">
        <v>6.5810995211255232</v>
      </c>
      <c r="M9" s="141">
        <v>17.683077194085957</v>
      </c>
      <c r="N9" s="141">
        <v>3.801025428649849</v>
      </c>
      <c r="P9" s="132"/>
      <c r="Q9" s="132"/>
      <c r="R9" s="132"/>
      <c r="S9" s="132"/>
      <c r="T9" s="132"/>
      <c r="U9" s="132"/>
      <c r="V9" s="132"/>
      <c r="W9" s="132"/>
      <c r="X9" s="132"/>
      <c r="Y9" s="132"/>
      <c r="Z9" s="132"/>
      <c r="AA9" s="132"/>
      <c r="AB9" s="132"/>
      <c r="AC9" s="132"/>
    </row>
    <row r="10" spans="1:29" s="33" customFormat="1" ht="18.600000000000001" hidden="1" customHeight="1">
      <c r="A10" s="2618" t="s">
        <v>1055</v>
      </c>
      <c r="B10" s="2619"/>
      <c r="C10" s="2619"/>
      <c r="D10" s="2620"/>
      <c r="E10" s="138"/>
      <c r="F10" s="112">
        <v>14935.000010349095</v>
      </c>
      <c r="G10" s="141">
        <v>100</v>
      </c>
      <c r="H10" s="141">
        <v>0.13723118632652723</v>
      </c>
      <c r="I10" s="141">
        <v>3.3277568146116083</v>
      </c>
      <c r="J10" s="141">
        <v>33.662193205324549</v>
      </c>
      <c r="K10" s="141">
        <v>35.166208469259992</v>
      </c>
      <c r="L10" s="141">
        <v>7.4642329014216759</v>
      </c>
      <c r="M10" s="141">
        <v>15.900082261093575</v>
      </c>
      <c r="N10" s="141">
        <v>4.3422951619621628</v>
      </c>
      <c r="P10" s="132"/>
      <c r="Q10" s="132"/>
      <c r="R10" s="132"/>
      <c r="S10" s="132"/>
      <c r="T10" s="132"/>
      <c r="U10" s="132"/>
      <c r="V10" s="132"/>
      <c r="W10" s="132"/>
      <c r="X10" s="132"/>
      <c r="Y10" s="132"/>
      <c r="Z10" s="132"/>
      <c r="AA10" s="132"/>
      <c r="AB10" s="132"/>
      <c r="AC10" s="132"/>
    </row>
    <row r="11" spans="1:29" s="33" customFormat="1" ht="18.600000000000001" hidden="1" customHeight="1">
      <c r="A11" s="2618" t="s">
        <v>1001</v>
      </c>
      <c r="B11" s="2619"/>
      <c r="C11" s="2619"/>
      <c r="D11" s="2620"/>
      <c r="E11" s="138"/>
      <c r="F11" s="112">
        <v>15207</v>
      </c>
      <c r="G11" s="141">
        <v>0</v>
      </c>
      <c r="H11" s="141">
        <v>0</v>
      </c>
      <c r="I11" s="141">
        <v>0</v>
      </c>
      <c r="J11" s="141">
        <v>0</v>
      </c>
      <c r="K11" s="141">
        <v>0</v>
      </c>
      <c r="L11" s="141">
        <v>0</v>
      </c>
      <c r="M11" s="141">
        <v>0</v>
      </c>
      <c r="N11" s="141">
        <v>0</v>
      </c>
      <c r="P11" s="132"/>
      <c r="Q11" s="132"/>
      <c r="R11" s="132"/>
      <c r="S11" s="132"/>
      <c r="T11" s="132"/>
      <c r="U11" s="132"/>
      <c r="V11" s="132"/>
      <c r="W11" s="132"/>
      <c r="X11" s="132"/>
      <c r="Y11" s="132"/>
      <c r="Z11" s="132"/>
      <c r="AA11" s="132"/>
      <c r="AB11" s="132"/>
      <c r="AC11" s="132"/>
    </row>
    <row r="12" spans="1:29" s="33" customFormat="1" ht="18.600000000000001" customHeight="1" thickTop="1">
      <c r="A12" s="2618" t="s">
        <v>1002</v>
      </c>
      <c r="B12" s="2619"/>
      <c r="C12" s="2619"/>
      <c r="D12" s="2620"/>
      <c r="E12" s="138"/>
      <c r="F12" s="112">
        <v>15829.000000031147</v>
      </c>
      <c r="G12" s="141">
        <v>100</v>
      </c>
      <c r="H12" s="141">
        <v>0.7663540300884939</v>
      </c>
      <c r="I12" s="141">
        <v>3.611075909942338</v>
      </c>
      <c r="J12" s="141">
        <v>37.907836248418519</v>
      </c>
      <c r="K12" s="141">
        <v>26.660031755504761</v>
      </c>
      <c r="L12" s="141">
        <v>6.9586957648835472</v>
      </c>
      <c r="M12" s="141">
        <v>17.965887514358876</v>
      </c>
      <c r="N12" s="141">
        <v>6.1301187768039309</v>
      </c>
      <c r="O12" s="3527"/>
      <c r="P12" s="3528"/>
      <c r="Q12" s="3533" t="s">
        <v>2240</v>
      </c>
      <c r="R12" s="3534"/>
      <c r="S12" s="3534"/>
      <c r="T12" s="3534"/>
      <c r="U12" s="3534"/>
      <c r="V12" s="3534"/>
      <c r="W12" s="3534"/>
      <c r="X12" s="3534" t="s">
        <v>1939</v>
      </c>
      <c r="Y12" s="3535"/>
      <c r="Z12" s="132"/>
      <c r="AA12" s="132"/>
      <c r="AB12" s="132"/>
      <c r="AC12" s="132"/>
    </row>
    <row r="13" spans="1:29" s="33" customFormat="1" ht="18.600000000000001" customHeight="1">
      <c r="A13" s="2618" t="s">
        <v>1003</v>
      </c>
      <c r="B13" s="2619"/>
      <c r="C13" s="2619"/>
      <c r="D13" s="2620"/>
      <c r="E13" s="138"/>
      <c r="F13" s="112">
        <v>15486.999999856676</v>
      </c>
      <c r="G13" s="141">
        <v>100</v>
      </c>
      <c r="H13" s="141">
        <v>0.60909195623294754</v>
      </c>
      <c r="I13" s="141">
        <v>5.8586455134923154</v>
      </c>
      <c r="J13" s="141">
        <v>42.055586786941241</v>
      </c>
      <c r="K13" s="141">
        <v>25.100211071886484</v>
      </c>
      <c r="L13" s="141">
        <v>4.0622681672727685</v>
      </c>
      <c r="M13" s="141">
        <v>16.488600192344173</v>
      </c>
      <c r="N13" s="141">
        <v>5.8255963118299174</v>
      </c>
      <c r="O13" s="3529"/>
      <c r="P13" s="3530"/>
      <c r="Q13" s="2106" t="s">
        <v>2241</v>
      </c>
      <c r="R13" s="2511" t="s">
        <v>2242</v>
      </c>
      <c r="S13" s="2511" t="s">
        <v>2243</v>
      </c>
      <c r="T13" s="2511" t="s">
        <v>2244</v>
      </c>
      <c r="U13" s="2511" t="s">
        <v>2245</v>
      </c>
      <c r="V13" s="2511" t="s">
        <v>2246</v>
      </c>
      <c r="W13" s="2511" t="s">
        <v>2247</v>
      </c>
      <c r="X13" s="3536" t="s">
        <v>2202</v>
      </c>
      <c r="Y13" s="3538" t="s">
        <v>2239</v>
      </c>
      <c r="Z13" s="132"/>
      <c r="AA13" s="132"/>
      <c r="AB13" s="132"/>
      <c r="AC13" s="132"/>
    </row>
    <row r="14" spans="1:29" s="33" customFormat="1" ht="18.600000000000001" customHeight="1" thickBot="1">
      <c r="A14" s="2618" t="s">
        <v>1004</v>
      </c>
      <c r="B14" s="2619"/>
      <c r="C14" s="2619"/>
      <c r="D14" s="2620"/>
      <c r="E14" s="138"/>
      <c r="F14" s="112">
        <v>15649.000000000044</v>
      </c>
      <c r="G14" s="141">
        <v>100</v>
      </c>
      <c r="H14" s="141">
        <v>0.34966258623094126</v>
      </c>
      <c r="I14" s="141">
        <v>6.1313326871619047</v>
      </c>
      <c r="J14" s="141">
        <v>46.62180839749189</v>
      </c>
      <c r="K14" s="141">
        <v>10.329174068312764</v>
      </c>
      <c r="L14" s="141">
        <v>3.0624902406354728</v>
      </c>
      <c r="M14" s="141">
        <v>29.111955023642576</v>
      </c>
      <c r="N14" s="141">
        <v>4.393576996524124</v>
      </c>
      <c r="O14" s="3531"/>
      <c r="P14" s="3532"/>
      <c r="Q14" s="2107" t="s">
        <v>2239</v>
      </c>
      <c r="R14" s="2512" t="s">
        <v>2239</v>
      </c>
      <c r="S14" s="2512" t="s">
        <v>2239</v>
      </c>
      <c r="T14" s="2512" t="s">
        <v>2239</v>
      </c>
      <c r="U14" s="2512" t="s">
        <v>2239</v>
      </c>
      <c r="V14" s="2512" t="s">
        <v>2239</v>
      </c>
      <c r="W14" s="2512" t="s">
        <v>2239</v>
      </c>
      <c r="X14" s="3537"/>
      <c r="Y14" s="3539"/>
      <c r="Z14" s="132"/>
      <c r="AA14" s="132"/>
      <c r="AB14" s="132"/>
      <c r="AC14" s="132"/>
    </row>
    <row r="15" spans="1:29" s="33" customFormat="1" ht="18.600000000000001" customHeight="1" thickTop="1">
      <c r="A15" s="2618" t="s">
        <v>1005</v>
      </c>
      <c r="B15" s="2619"/>
      <c r="C15" s="2619"/>
      <c r="D15" s="2620"/>
      <c r="E15" s="138"/>
      <c r="F15" s="112">
        <v>15686.999999796744</v>
      </c>
      <c r="G15" s="141">
        <v>100</v>
      </c>
      <c r="H15" s="141">
        <v>0.54906007938464896</v>
      </c>
      <c r="I15" s="141">
        <v>7.5381281410617271</v>
      </c>
      <c r="J15" s="141">
        <v>39.230312634927529</v>
      </c>
      <c r="K15" s="141">
        <v>15.554199263867073</v>
      </c>
      <c r="L15" s="141">
        <v>5.7614972438038574</v>
      </c>
      <c r="M15" s="141">
        <v>27.610194513188418</v>
      </c>
      <c r="N15" s="141">
        <v>3.7566081237666382</v>
      </c>
      <c r="O15" s="3540" t="s">
        <v>1936</v>
      </c>
      <c r="P15" s="2108" t="s">
        <v>1937</v>
      </c>
      <c r="Q15" s="2109">
        <v>1.1210755478410286</v>
      </c>
      <c r="R15" s="2110">
        <v>8.0257680744986715</v>
      </c>
      <c r="S15" s="2110">
        <v>46.910447627788137</v>
      </c>
      <c r="T15" s="2110">
        <v>9.9871200037048915</v>
      </c>
      <c r="U15" s="2110">
        <v>2.8258085177746293</v>
      </c>
      <c r="V15" s="2110">
        <v>27.135664884719134</v>
      </c>
      <c r="W15" s="2110">
        <v>3.9941153436736854</v>
      </c>
      <c r="X15" s="2111">
        <v>11874.180779833961</v>
      </c>
      <c r="Y15" s="2112">
        <v>100</v>
      </c>
      <c r="Z15" s="132"/>
      <c r="AA15" s="132"/>
      <c r="AB15" s="132"/>
      <c r="AC15" s="132"/>
    </row>
    <row r="16" spans="1:29" s="33" customFormat="1" ht="18.600000000000001" customHeight="1">
      <c r="A16" s="2618" t="s">
        <v>1521</v>
      </c>
      <c r="B16" s="2619"/>
      <c r="C16" s="2619"/>
      <c r="D16" s="2620"/>
      <c r="E16" s="138"/>
      <c r="F16" s="112">
        <f>'71.'!F29</f>
        <v>16502.022257559558</v>
      </c>
      <c r="G16" s="141">
        <v>100</v>
      </c>
      <c r="H16" s="141">
        <f>Q17</f>
        <v>1.1325084549585986</v>
      </c>
      <c r="I16" s="141">
        <f t="shared" ref="I16:N16" si="0">R17</f>
        <v>7.1010791937374069</v>
      </c>
      <c r="J16" s="141">
        <f t="shared" si="0"/>
        <v>47.467843255610411</v>
      </c>
      <c r="K16" s="141">
        <f t="shared" si="0"/>
        <v>9.4370959696596355</v>
      </c>
      <c r="L16" s="141">
        <f t="shared" si="0"/>
        <v>2.6496439782578123</v>
      </c>
      <c r="M16" s="141">
        <f t="shared" si="0"/>
        <v>27.188113197131752</v>
      </c>
      <c r="N16" s="141">
        <f t="shared" si="0"/>
        <v>5.0237159506443803</v>
      </c>
      <c r="O16" s="3541"/>
      <c r="P16" s="2513" t="s">
        <v>1938</v>
      </c>
      <c r="Q16" s="2113">
        <v>1.1618431689081816</v>
      </c>
      <c r="R16" s="2114">
        <v>4.7284994525969015</v>
      </c>
      <c r="S16" s="2114">
        <v>48.898016800341424</v>
      </c>
      <c r="T16" s="2114">
        <v>8.025836563964404</v>
      </c>
      <c r="U16" s="2114">
        <v>2.1976385240332017</v>
      </c>
      <c r="V16" s="2114">
        <v>27.322685815096914</v>
      </c>
      <c r="W16" s="2114">
        <v>7.6654796750590117</v>
      </c>
      <c r="X16" s="2115">
        <v>4627.8414777255839</v>
      </c>
      <c r="Y16" s="2116">
        <v>100</v>
      </c>
      <c r="Z16" s="132"/>
      <c r="AA16" s="132"/>
      <c r="AB16" s="132"/>
      <c r="AC16" s="132"/>
    </row>
    <row r="17" spans="1:29" ht="18.600000000000001" customHeight="1">
      <c r="A17" s="3198" t="s">
        <v>43</v>
      </c>
      <c r="B17" s="3198"/>
      <c r="C17" s="3198"/>
      <c r="D17" s="139"/>
      <c r="E17" s="138"/>
      <c r="F17" s="866"/>
      <c r="G17" s="867"/>
      <c r="H17" s="868"/>
      <c r="I17" s="868"/>
      <c r="J17" s="868"/>
      <c r="K17" s="868"/>
      <c r="L17" s="868"/>
      <c r="M17" s="868"/>
      <c r="N17" s="868"/>
      <c r="O17" s="3541" t="s">
        <v>1939</v>
      </c>
      <c r="P17" s="3542"/>
      <c r="Q17" s="2113">
        <v>1.1325084549585986</v>
      </c>
      <c r="R17" s="2114">
        <v>7.1010791937374069</v>
      </c>
      <c r="S17" s="2114">
        <v>47.467843255610411</v>
      </c>
      <c r="T17" s="2114">
        <v>9.4370959696596355</v>
      </c>
      <c r="U17" s="2114">
        <v>2.6496439782578123</v>
      </c>
      <c r="V17" s="2114">
        <v>27.188113197131752</v>
      </c>
      <c r="W17" s="2114">
        <v>5.0237159506443803</v>
      </c>
      <c r="X17" s="2115">
        <v>16502.022257559558</v>
      </c>
      <c r="Y17" s="2116">
        <v>100</v>
      </c>
      <c r="Z17" s="851"/>
      <c r="AA17" s="851"/>
      <c r="AB17" s="851"/>
      <c r="AC17" s="851"/>
    </row>
    <row r="18" spans="1:29" ht="18.600000000000001" customHeight="1">
      <c r="A18" s="34"/>
      <c r="B18" s="34" t="s">
        <v>44</v>
      </c>
      <c r="C18" s="34"/>
      <c r="D18" s="852"/>
      <c r="E18" s="853"/>
      <c r="F18" s="866">
        <f>'71.'!F31</f>
        <v>11874.180779833961</v>
      </c>
      <c r="G18" s="862">
        <v>100</v>
      </c>
      <c r="H18" s="862">
        <f>Q15</f>
        <v>1.1210755478410286</v>
      </c>
      <c r="I18" s="862">
        <f t="shared" ref="I18:N18" si="1">R15</f>
        <v>8.0257680744986715</v>
      </c>
      <c r="J18" s="862">
        <f t="shared" si="1"/>
        <v>46.910447627788137</v>
      </c>
      <c r="K18" s="862">
        <f t="shared" si="1"/>
        <v>9.9871200037048915</v>
      </c>
      <c r="L18" s="862">
        <f t="shared" si="1"/>
        <v>2.8258085177746293</v>
      </c>
      <c r="M18" s="862">
        <f t="shared" si="1"/>
        <v>27.135664884719134</v>
      </c>
      <c r="N18" s="862">
        <f t="shared" si="1"/>
        <v>3.9941153436736854</v>
      </c>
      <c r="O18" s="3541" t="s">
        <v>1940</v>
      </c>
      <c r="P18" s="3542"/>
      <c r="Q18" s="2113">
        <v>1.2748221488843967</v>
      </c>
      <c r="R18" s="2114">
        <v>8.2026076288255858</v>
      </c>
      <c r="S18" s="2114">
        <v>49.129503877332887</v>
      </c>
      <c r="T18" s="2114">
        <v>11.378765350718622</v>
      </c>
      <c r="U18" s="2114">
        <v>2.789631797670423</v>
      </c>
      <c r="V18" s="2114">
        <v>23.577204351661258</v>
      </c>
      <c r="W18" s="2114">
        <v>3.6474648449066991</v>
      </c>
      <c r="X18" s="2115">
        <v>2820.0222575432904</v>
      </c>
      <c r="Y18" s="2116">
        <v>100</v>
      </c>
      <c r="Z18" s="851"/>
      <c r="AA18" s="851"/>
      <c r="AB18" s="851"/>
      <c r="AC18" s="851"/>
    </row>
    <row r="19" spans="1:29" ht="18.600000000000001" customHeight="1">
      <c r="A19" s="34"/>
      <c r="B19" s="34" t="s">
        <v>729</v>
      </c>
      <c r="C19" s="34"/>
      <c r="D19" s="852"/>
      <c r="E19" s="853"/>
      <c r="F19" s="866">
        <f>'71.'!F32</f>
        <v>4627.8414777255839</v>
      </c>
      <c r="G19" s="862">
        <v>100</v>
      </c>
      <c r="H19" s="862">
        <f>Q16</f>
        <v>1.1618431689081816</v>
      </c>
      <c r="I19" s="862">
        <f t="shared" ref="I19:N19" si="2">R16</f>
        <v>4.7284994525969015</v>
      </c>
      <c r="J19" s="862">
        <f t="shared" si="2"/>
        <v>48.898016800341424</v>
      </c>
      <c r="K19" s="862">
        <f t="shared" si="2"/>
        <v>8.025836563964404</v>
      </c>
      <c r="L19" s="862">
        <f t="shared" si="2"/>
        <v>2.1976385240332017</v>
      </c>
      <c r="M19" s="862">
        <f t="shared" si="2"/>
        <v>27.322685815096914</v>
      </c>
      <c r="N19" s="862">
        <f t="shared" si="2"/>
        <v>7.6654796750590117</v>
      </c>
      <c r="O19" s="3541" t="s">
        <v>1941</v>
      </c>
      <c r="P19" s="3542"/>
      <c r="Q19" s="2113">
        <v>0</v>
      </c>
      <c r="R19" s="2114">
        <v>7.4550517965116843</v>
      </c>
      <c r="S19" s="2114">
        <v>49.907767164784175</v>
      </c>
      <c r="T19" s="2114">
        <v>11.095680739005246</v>
      </c>
      <c r="U19" s="2114">
        <v>3.6675083229570209</v>
      </c>
      <c r="V19" s="2114">
        <v>25.681754056512851</v>
      </c>
      <c r="W19" s="2114">
        <v>2.1922379202289979</v>
      </c>
      <c r="X19" s="2115">
        <v>1066.9999999998961</v>
      </c>
      <c r="Y19" s="2116">
        <v>100</v>
      </c>
      <c r="Z19" s="851"/>
      <c r="AA19" s="851"/>
      <c r="AB19" s="851"/>
      <c r="AC19" s="851"/>
    </row>
    <row r="20" spans="1:29" ht="18.600000000000001" customHeight="1">
      <c r="A20" s="3198" t="s">
        <v>13</v>
      </c>
      <c r="B20" s="3198"/>
      <c r="C20" s="3198"/>
      <c r="D20" s="139"/>
      <c r="E20" s="853"/>
      <c r="F20" s="866"/>
      <c r="G20" s="862"/>
      <c r="H20" s="862"/>
      <c r="I20" s="862"/>
      <c r="J20" s="862"/>
      <c r="K20" s="862"/>
      <c r="L20" s="862"/>
      <c r="M20" s="862"/>
      <c r="N20" s="862"/>
      <c r="O20" s="3541" t="s">
        <v>1942</v>
      </c>
      <c r="P20" s="3542"/>
      <c r="Q20" s="2113">
        <v>1.1023903406355289</v>
      </c>
      <c r="R20" s="2114">
        <v>7.5658731802505113</v>
      </c>
      <c r="S20" s="2114">
        <v>46.030282297275384</v>
      </c>
      <c r="T20" s="2114">
        <v>9.6366350665952734</v>
      </c>
      <c r="U20" s="2114">
        <v>2.7334479330533208</v>
      </c>
      <c r="V20" s="2114">
        <v>28.913874389600817</v>
      </c>
      <c r="W20" s="2114">
        <v>4.0174967925893199</v>
      </c>
      <c r="X20" s="2115">
        <v>6161.0000000040818</v>
      </c>
      <c r="Y20" s="2116">
        <v>100</v>
      </c>
      <c r="Z20" s="851"/>
      <c r="AA20" s="851"/>
      <c r="AB20" s="851"/>
      <c r="AC20" s="851"/>
    </row>
    <row r="21" spans="1:29" ht="18.600000000000001" customHeight="1">
      <c r="A21" s="34"/>
      <c r="B21" s="1137" t="s">
        <v>52</v>
      </c>
      <c r="C21" s="34"/>
      <c r="D21" s="852"/>
      <c r="E21" s="853"/>
      <c r="F21" s="866">
        <f>'71.'!F34</f>
        <v>2820.0222575432904</v>
      </c>
      <c r="G21" s="862">
        <v>100</v>
      </c>
      <c r="H21" s="862">
        <f>Q18</f>
        <v>1.2748221488843967</v>
      </c>
      <c r="I21" s="862">
        <f t="shared" ref="I21:N25" si="3">R18</f>
        <v>8.2026076288255858</v>
      </c>
      <c r="J21" s="862">
        <f t="shared" si="3"/>
        <v>49.129503877332887</v>
      </c>
      <c r="K21" s="862">
        <f t="shared" si="3"/>
        <v>11.378765350718622</v>
      </c>
      <c r="L21" s="862">
        <f t="shared" si="3"/>
        <v>2.789631797670423</v>
      </c>
      <c r="M21" s="862">
        <f t="shared" si="3"/>
        <v>23.577204351661258</v>
      </c>
      <c r="N21" s="862">
        <f t="shared" si="3"/>
        <v>3.6474648449066991</v>
      </c>
      <c r="O21" s="3541" t="s">
        <v>1943</v>
      </c>
      <c r="P21" s="3542"/>
      <c r="Q21" s="2113">
        <v>1.2808624659341876</v>
      </c>
      <c r="R21" s="2114">
        <v>5.917636104117908</v>
      </c>
      <c r="S21" s="2114">
        <v>48.266248908561472</v>
      </c>
      <c r="T21" s="2114">
        <v>8.1543981692515377</v>
      </c>
      <c r="U21" s="2114">
        <v>2.3621579989791286</v>
      </c>
      <c r="V21" s="2114">
        <v>27.046365605306523</v>
      </c>
      <c r="W21" s="2114">
        <v>6.9723307478493064</v>
      </c>
      <c r="X21" s="2115">
        <v>6013.0000000123</v>
      </c>
      <c r="Y21" s="2116">
        <v>100</v>
      </c>
      <c r="Z21" s="851"/>
      <c r="AA21" s="851"/>
      <c r="AB21" s="851"/>
      <c r="AC21" s="851"/>
    </row>
    <row r="22" spans="1:29" ht="18.600000000000001" customHeight="1">
      <c r="A22" s="34"/>
      <c r="B22" s="1137" t="s">
        <v>53</v>
      </c>
      <c r="C22" s="34"/>
      <c r="D22" s="852"/>
      <c r="E22" s="853"/>
      <c r="F22" s="866">
        <f>'71.'!F35</f>
        <v>1066.9999999998961</v>
      </c>
      <c r="G22" s="862">
        <v>100</v>
      </c>
      <c r="H22" s="862">
        <f t="shared" ref="H22:H25" si="4">Q19</f>
        <v>0</v>
      </c>
      <c r="I22" s="862">
        <f t="shared" si="3"/>
        <v>7.4550517965116843</v>
      </c>
      <c r="J22" s="862">
        <f t="shared" si="3"/>
        <v>49.907767164784175</v>
      </c>
      <c r="K22" s="862">
        <f t="shared" si="3"/>
        <v>11.095680739005246</v>
      </c>
      <c r="L22" s="862">
        <f t="shared" si="3"/>
        <v>3.6675083229570209</v>
      </c>
      <c r="M22" s="862">
        <f t="shared" si="3"/>
        <v>25.681754056512851</v>
      </c>
      <c r="N22" s="862">
        <f t="shared" si="3"/>
        <v>2.1922379202289979</v>
      </c>
      <c r="O22" s="3541" t="s">
        <v>1944</v>
      </c>
      <c r="P22" s="3542"/>
      <c r="Q22" s="2113">
        <v>1.3605442176870748</v>
      </c>
      <c r="R22" s="2114">
        <v>8.8435374149659864</v>
      </c>
      <c r="S22" s="2114">
        <v>40.136054421768705</v>
      </c>
      <c r="T22" s="2114">
        <v>7.7097505668934234</v>
      </c>
      <c r="U22" s="2114">
        <v>2.0408163265306123</v>
      </c>
      <c r="V22" s="2114">
        <v>31.746031746031743</v>
      </c>
      <c r="W22" s="2114">
        <v>8.1632653061224492</v>
      </c>
      <c r="X22" s="2115">
        <v>441</v>
      </c>
      <c r="Y22" s="2116">
        <v>100</v>
      </c>
      <c r="Z22" s="851"/>
      <c r="AA22" s="851"/>
      <c r="AB22" s="851"/>
      <c r="AC22" s="851"/>
    </row>
    <row r="23" spans="1:29" ht="18.600000000000001" customHeight="1">
      <c r="A23" s="34"/>
      <c r="B23" s="1137" t="s">
        <v>54</v>
      </c>
      <c r="C23" s="34"/>
      <c r="D23" s="852"/>
      <c r="E23" s="853"/>
      <c r="F23" s="866">
        <f>'71.'!F36</f>
        <v>6161.0000000040818</v>
      </c>
      <c r="G23" s="862">
        <v>100</v>
      </c>
      <c r="H23" s="862">
        <f t="shared" si="4"/>
        <v>1.1023903406355289</v>
      </c>
      <c r="I23" s="862">
        <f t="shared" si="3"/>
        <v>7.5658731802505113</v>
      </c>
      <c r="J23" s="862">
        <f t="shared" si="3"/>
        <v>46.030282297275384</v>
      </c>
      <c r="K23" s="862">
        <f t="shared" si="3"/>
        <v>9.6366350665952734</v>
      </c>
      <c r="L23" s="862">
        <f t="shared" si="3"/>
        <v>2.7334479330533208</v>
      </c>
      <c r="M23" s="862">
        <f t="shared" si="3"/>
        <v>28.913874389600817</v>
      </c>
      <c r="N23" s="862">
        <f t="shared" si="3"/>
        <v>4.0174967925893199</v>
      </c>
      <c r="O23" s="3541" t="s">
        <v>1945</v>
      </c>
      <c r="P23" s="2513" t="s">
        <v>1946</v>
      </c>
      <c r="Q23" s="2113">
        <v>1.1630253185939168</v>
      </c>
      <c r="R23" s="2114">
        <v>6.7350952152429482</v>
      </c>
      <c r="S23" s="2114">
        <v>47.680400124929406</v>
      </c>
      <c r="T23" s="2114">
        <v>9.6727209189705778</v>
      </c>
      <c r="U23" s="2114">
        <v>2.3770724638044429</v>
      </c>
      <c r="V23" s="2114">
        <v>27.378763821111335</v>
      </c>
      <c r="W23" s="2114">
        <v>4.9929221373473762</v>
      </c>
      <c r="X23" s="2115">
        <v>16069.02225756836</v>
      </c>
      <c r="Y23" s="2116">
        <v>100</v>
      </c>
      <c r="Z23" s="851"/>
      <c r="AA23" s="851"/>
      <c r="AB23" s="851"/>
      <c r="AC23" s="851"/>
    </row>
    <row r="24" spans="1:29" ht="18.600000000000001" customHeight="1">
      <c r="A24" s="34"/>
      <c r="B24" s="1137" t="s">
        <v>619</v>
      </c>
      <c r="C24" s="34"/>
      <c r="D24" s="852"/>
      <c r="E24" s="853"/>
      <c r="F24" s="866">
        <f>'71.'!F37</f>
        <v>6013.0000000123</v>
      </c>
      <c r="G24" s="862">
        <v>100</v>
      </c>
      <c r="H24" s="862">
        <f t="shared" si="4"/>
        <v>1.2808624659341876</v>
      </c>
      <c r="I24" s="862">
        <f t="shared" si="3"/>
        <v>5.917636104117908</v>
      </c>
      <c r="J24" s="862">
        <f t="shared" si="3"/>
        <v>48.266248908561472</v>
      </c>
      <c r="K24" s="862">
        <f t="shared" si="3"/>
        <v>8.1543981692515377</v>
      </c>
      <c r="L24" s="862">
        <f t="shared" si="3"/>
        <v>2.3621579989791286</v>
      </c>
      <c r="M24" s="862">
        <f t="shared" si="3"/>
        <v>27.046365605306523</v>
      </c>
      <c r="N24" s="862">
        <f t="shared" si="3"/>
        <v>6.9723307478493064</v>
      </c>
      <c r="O24" s="3541"/>
      <c r="P24" s="2513" t="s">
        <v>1947</v>
      </c>
      <c r="Q24" s="2113">
        <v>0</v>
      </c>
      <c r="R24" s="2114">
        <v>20.683076183253416</v>
      </c>
      <c r="S24" s="2114">
        <v>39.579665278345885</v>
      </c>
      <c r="T24" s="2117">
        <v>0.69284064635042253</v>
      </c>
      <c r="U24" s="2114">
        <v>12.765019804168482</v>
      </c>
      <c r="V24" s="2114">
        <v>20.112895829442973</v>
      </c>
      <c r="W24" s="2114">
        <v>6.1665022584388529</v>
      </c>
      <c r="X24" s="2115">
        <v>432.99999999120053</v>
      </c>
      <c r="Y24" s="2116">
        <v>100</v>
      </c>
      <c r="Z24" s="851"/>
      <c r="AA24" s="851"/>
      <c r="AB24" s="851"/>
      <c r="AC24" s="851"/>
    </row>
    <row r="25" spans="1:29" ht="18.600000000000001" customHeight="1">
      <c r="A25" s="34"/>
      <c r="B25" s="1137" t="s">
        <v>621</v>
      </c>
      <c r="C25" s="34"/>
      <c r="D25" s="852"/>
      <c r="E25" s="853"/>
      <c r="F25" s="866">
        <f>'71.'!F38</f>
        <v>441</v>
      </c>
      <c r="G25" s="862">
        <v>100</v>
      </c>
      <c r="H25" s="862">
        <f t="shared" si="4"/>
        <v>1.3605442176870748</v>
      </c>
      <c r="I25" s="862">
        <f t="shared" si="3"/>
        <v>8.8435374149659864</v>
      </c>
      <c r="J25" s="862">
        <f t="shared" si="3"/>
        <v>40.136054421768705</v>
      </c>
      <c r="K25" s="862">
        <f t="shared" si="3"/>
        <v>7.7097505668934234</v>
      </c>
      <c r="L25" s="862">
        <f t="shared" si="3"/>
        <v>2.0408163265306123</v>
      </c>
      <c r="M25" s="862">
        <f t="shared" si="3"/>
        <v>31.746031746031743</v>
      </c>
      <c r="N25" s="862">
        <f t="shared" si="3"/>
        <v>8.1632653061224492</v>
      </c>
      <c r="O25" s="3541" t="s">
        <v>1948</v>
      </c>
      <c r="P25" s="2513" t="s">
        <v>1949</v>
      </c>
      <c r="Q25" s="2118">
        <v>0.78304243949501762</v>
      </c>
      <c r="R25" s="2114">
        <v>6.3697391378313135</v>
      </c>
      <c r="S25" s="2114">
        <v>45.498204918838411</v>
      </c>
      <c r="T25" s="2114">
        <v>13.481961252240362</v>
      </c>
      <c r="U25" s="2114">
        <v>3.1196495921581304</v>
      </c>
      <c r="V25" s="2114">
        <v>28.380356645321026</v>
      </c>
      <c r="W25" s="2114">
        <v>2.3670460141158975</v>
      </c>
      <c r="X25" s="2115">
        <v>1491.9999999998565</v>
      </c>
      <c r="Y25" s="2116">
        <v>100</v>
      </c>
      <c r="Z25" s="851"/>
      <c r="AA25" s="851"/>
      <c r="AB25" s="851"/>
      <c r="AC25" s="851"/>
    </row>
    <row r="26" spans="1:29" ht="18.600000000000001" customHeight="1">
      <c r="A26" s="3198" t="s">
        <v>14</v>
      </c>
      <c r="B26" s="3198"/>
      <c r="C26" s="3198"/>
      <c r="D26" s="139"/>
      <c r="E26" s="853"/>
      <c r="F26" s="866"/>
      <c r="G26" s="862"/>
      <c r="H26" s="862"/>
      <c r="I26" s="862"/>
      <c r="J26" s="862"/>
      <c r="K26" s="862"/>
      <c r="L26" s="862"/>
      <c r="M26" s="862"/>
      <c r="N26" s="862"/>
      <c r="O26" s="3541"/>
      <c r="P26" s="2513" t="s">
        <v>1950</v>
      </c>
      <c r="Q26" s="2118">
        <v>0.62544638302468147</v>
      </c>
      <c r="R26" s="2114">
        <v>11.519414928527617</v>
      </c>
      <c r="S26" s="2114">
        <v>44.577703441320764</v>
      </c>
      <c r="T26" s="2114">
        <v>7.8449720873987134</v>
      </c>
      <c r="U26" s="2114">
        <v>5.8345358345149911</v>
      </c>
      <c r="V26" s="2114">
        <v>24.861238649147914</v>
      </c>
      <c r="W26" s="2114">
        <v>4.7366886760651701</v>
      </c>
      <c r="X26" s="2115">
        <v>1089.0000000000211</v>
      </c>
      <c r="Y26" s="2116">
        <v>100</v>
      </c>
      <c r="Z26" s="851"/>
      <c r="AA26" s="851"/>
      <c r="AB26" s="851"/>
      <c r="AC26" s="851"/>
    </row>
    <row r="27" spans="1:29" ht="18.600000000000001" customHeight="1">
      <c r="A27" s="2639" t="s">
        <v>45</v>
      </c>
      <c r="B27" s="2639"/>
      <c r="C27" s="35"/>
      <c r="D27" s="139"/>
      <c r="E27" s="853"/>
      <c r="F27" s="866">
        <f>'71.'!F40</f>
        <v>16069.02225756836</v>
      </c>
      <c r="G27" s="862">
        <v>100</v>
      </c>
      <c r="H27" s="862">
        <f>Q23</f>
        <v>1.1630253185939168</v>
      </c>
      <c r="I27" s="862">
        <f t="shared" ref="I27:N27" si="5">R23</f>
        <v>6.7350952152429482</v>
      </c>
      <c r="J27" s="862">
        <f t="shared" si="5"/>
        <v>47.680400124929406</v>
      </c>
      <c r="K27" s="862">
        <f t="shared" si="5"/>
        <v>9.6727209189705778</v>
      </c>
      <c r="L27" s="862">
        <f t="shared" si="5"/>
        <v>2.3770724638044429</v>
      </c>
      <c r="M27" s="862">
        <f t="shared" si="5"/>
        <v>27.378763821111335</v>
      </c>
      <c r="N27" s="862">
        <f t="shared" si="5"/>
        <v>4.9929221373473762</v>
      </c>
      <c r="O27" s="3541"/>
      <c r="P27" s="2513" t="s">
        <v>1951</v>
      </c>
      <c r="Q27" s="2118">
        <v>0.26660742057358822</v>
      </c>
      <c r="R27" s="2114">
        <v>3.0729282381712708</v>
      </c>
      <c r="S27" s="2114">
        <v>45.57042879355113</v>
      </c>
      <c r="T27" s="2114">
        <v>11.335629119541229</v>
      </c>
      <c r="U27" s="2114">
        <v>1.8204287936020518</v>
      </c>
      <c r="V27" s="2114">
        <v>33.977634599684968</v>
      </c>
      <c r="W27" s="2114">
        <v>3.9563430348757449</v>
      </c>
      <c r="X27" s="2115">
        <v>1286.0000000024863</v>
      </c>
      <c r="Y27" s="2116">
        <v>100</v>
      </c>
      <c r="Z27" s="851"/>
      <c r="AA27" s="851"/>
      <c r="AB27" s="851"/>
      <c r="AC27" s="851"/>
    </row>
    <row r="28" spans="1:29" ht="18.600000000000001" customHeight="1">
      <c r="A28" s="7"/>
      <c r="B28" s="1137" t="s">
        <v>563</v>
      </c>
      <c r="C28" s="35"/>
      <c r="D28" s="139"/>
      <c r="E28" s="853"/>
      <c r="F28" s="866">
        <f>'71.'!F41</f>
        <v>5214.0000000072496</v>
      </c>
      <c r="G28" s="862">
        <v>100</v>
      </c>
      <c r="H28" s="862">
        <f>Q36</f>
        <v>0.87199064136324422</v>
      </c>
      <c r="I28" s="862">
        <f t="shared" ref="I28:N28" si="6">R36</f>
        <v>5.774172410308184</v>
      </c>
      <c r="J28" s="862">
        <f t="shared" si="6"/>
        <v>45.67618577155222</v>
      </c>
      <c r="K28" s="862">
        <f t="shared" si="6"/>
        <v>9.4933864496227169</v>
      </c>
      <c r="L28" s="862">
        <f t="shared" si="6"/>
        <v>2.6240270701036548</v>
      </c>
      <c r="M28" s="862">
        <f t="shared" si="6"/>
        <v>30.283275955185594</v>
      </c>
      <c r="N28" s="862">
        <f t="shared" si="6"/>
        <v>5.2769617018644066</v>
      </c>
      <c r="O28" s="3541"/>
      <c r="P28" s="2513" t="s">
        <v>1952</v>
      </c>
      <c r="Q28" s="2113">
        <v>1.7478037344967303</v>
      </c>
      <c r="R28" s="2114">
        <v>3.0485936022774518</v>
      </c>
      <c r="S28" s="2114">
        <v>46.862375944955971</v>
      </c>
      <c r="T28" s="2114">
        <v>4.6493222784726864</v>
      </c>
      <c r="U28" s="2117">
        <v>0.24668077184489876</v>
      </c>
      <c r="V28" s="2114">
        <v>33.247499429382287</v>
      </c>
      <c r="W28" s="2114">
        <v>10.197724238569975</v>
      </c>
      <c r="X28" s="2115">
        <v>1347.0000000048854</v>
      </c>
      <c r="Y28" s="2116">
        <v>100</v>
      </c>
      <c r="Z28" s="851"/>
      <c r="AA28" s="851"/>
      <c r="AB28" s="851"/>
      <c r="AC28" s="851"/>
    </row>
    <row r="29" spans="1:29" ht="18.600000000000001" customHeight="1">
      <c r="A29" s="813"/>
      <c r="B29" s="813" t="s">
        <v>1006</v>
      </c>
      <c r="C29" s="839"/>
      <c r="D29" s="852"/>
      <c r="E29" s="853"/>
      <c r="F29" s="866">
        <f>'71.'!F42</f>
        <v>1491.9999999998565</v>
      </c>
      <c r="G29" s="862">
        <v>100</v>
      </c>
      <c r="H29" s="862">
        <f>Q25</f>
        <v>0.78304243949501762</v>
      </c>
      <c r="I29" s="862">
        <f t="shared" ref="I29:N32" si="7">R25</f>
        <v>6.3697391378313135</v>
      </c>
      <c r="J29" s="862">
        <f t="shared" si="7"/>
        <v>45.498204918838411</v>
      </c>
      <c r="K29" s="862">
        <f t="shared" si="7"/>
        <v>13.481961252240362</v>
      </c>
      <c r="L29" s="862">
        <f t="shared" si="7"/>
        <v>3.1196495921581304</v>
      </c>
      <c r="M29" s="862">
        <f t="shared" si="7"/>
        <v>28.380356645321026</v>
      </c>
      <c r="N29" s="862">
        <f t="shared" si="7"/>
        <v>2.3670460141158975</v>
      </c>
      <c r="O29" s="3541"/>
      <c r="P29" s="2513" t="s">
        <v>1953</v>
      </c>
      <c r="Q29" s="2113">
        <v>0</v>
      </c>
      <c r="R29" s="2114">
        <v>5.5193637754313141</v>
      </c>
      <c r="S29" s="2114">
        <v>45.095007947506801</v>
      </c>
      <c r="T29" s="2114">
        <v>13.748684266446936</v>
      </c>
      <c r="U29" s="2114">
        <v>3.1918027497457535</v>
      </c>
      <c r="V29" s="2114">
        <v>23.834039137244069</v>
      </c>
      <c r="W29" s="2114">
        <v>8.6111021236250966</v>
      </c>
      <c r="X29" s="2115">
        <v>2447.0222575517537</v>
      </c>
      <c r="Y29" s="2116">
        <v>100</v>
      </c>
      <c r="Z29" s="851"/>
      <c r="AA29" s="851"/>
      <c r="AB29" s="851"/>
      <c r="AC29" s="851"/>
    </row>
    <row r="30" spans="1:29" ht="18.600000000000001" customHeight="1">
      <c r="A30" s="813"/>
      <c r="B30" s="813" t="s">
        <v>1007</v>
      </c>
      <c r="C30" s="839"/>
      <c r="D30" s="852"/>
      <c r="E30" s="853"/>
      <c r="F30" s="866">
        <f>'71.'!F43</f>
        <v>1089.0000000000211</v>
      </c>
      <c r="G30" s="862">
        <v>100</v>
      </c>
      <c r="H30" s="862">
        <f t="shared" ref="H30:H32" si="8">Q26</f>
        <v>0.62544638302468147</v>
      </c>
      <c r="I30" s="862">
        <f t="shared" si="7"/>
        <v>11.519414928527617</v>
      </c>
      <c r="J30" s="862">
        <f t="shared" si="7"/>
        <v>44.577703441320764</v>
      </c>
      <c r="K30" s="862">
        <f t="shared" si="7"/>
        <v>7.8449720873987134</v>
      </c>
      <c r="L30" s="862">
        <f t="shared" si="7"/>
        <v>5.8345358345149911</v>
      </c>
      <c r="M30" s="862">
        <f t="shared" si="7"/>
        <v>24.861238649147914</v>
      </c>
      <c r="N30" s="862">
        <f t="shared" si="7"/>
        <v>4.7366886760651701</v>
      </c>
      <c r="O30" s="3541"/>
      <c r="P30" s="2513" t="s">
        <v>1954</v>
      </c>
      <c r="Q30" s="2113">
        <v>1.3599227993731695</v>
      </c>
      <c r="R30" s="2114">
        <v>11.520037881855133</v>
      </c>
      <c r="S30" s="2114">
        <v>42.918722751001539</v>
      </c>
      <c r="T30" s="2114">
        <v>12.140611661118058</v>
      </c>
      <c r="U30" s="2114">
        <v>3.2820062813952608</v>
      </c>
      <c r="V30" s="2114">
        <v>26.029677314761223</v>
      </c>
      <c r="W30" s="2114">
        <v>2.7490213104955972</v>
      </c>
      <c r="X30" s="2115">
        <v>2472.0000000184396</v>
      </c>
      <c r="Y30" s="2116">
        <v>100</v>
      </c>
      <c r="Z30" s="851"/>
      <c r="AA30" s="851"/>
      <c r="AB30" s="851"/>
      <c r="AC30" s="851"/>
    </row>
    <row r="31" spans="1:29" ht="18.600000000000001" customHeight="1">
      <c r="A31" s="813"/>
      <c r="B31" s="813" t="s">
        <v>1008</v>
      </c>
      <c r="C31" s="839"/>
      <c r="D31" s="852"/>
      <c r="E31" s="853"/>
      <c r="F31" s="866">
        <f>'71.'!F44</f>
        <v>1286.0000000024863</v>
      </c>
      <c r="G31" s="862">
        <v>100</v>
      </c>
      <c r="H31" s="862">
        <f t="shared" si="8"/>
        <v>0.26660742057358822</v>
      </c>
      <c r="I31" s="862">
        <f t="shared" si="7"/>
        <v>3.0729282381712708</v>
      </c>
      <c r="J31" s="862">
        <f t="shared" si="7"/>
        <v>45.57042879355113</v>
      </c>
      <c r="K31" s="862">
        <f t="shared" si="7"/>
        <v>11.335629119541229</v>
      </c>
      <c r="L31" s="862">
        <f t="shared" si="7"/>
        <v>1.8204287936020518</v>
      </c>
      <c r="M31" s="862">
        <f t="shared" si="7"/>
        <v>33.977634599684968</v>
      </c>
      <c r="N31" s="862">
        <f t="shared" si="7"/>
        <v>3.9563430348757449</v>
      </c>
      <c r="O31" s="3541"/>
      <c r="P31" s="2513" t="s">
        <v>1955</v>
      </c>
      <c r="Q31" s="2113">
        <v>1.5698852126892877</v>
      </c>
      <c r="R31" s="2114">
        <v>3.6994918085149751</v>
      </c>
      <c r="S31" s="2114">
        <v>53.689473298062772</v>
      </c>
      <c r="T31" s="2114">
        <v>6.4065340466395888</v>
      </c>
      <c r="U31" s="2114">
        <v>1.324930602441766</v>
      </c>
      <c r="V31" s="2114">
        <v>30.816111462346225</v>
      </c>
      <c r="W31" s="2114">
        <v>2.4935735693053114</v>
      </c>
      <c r="X31" s="2115">
        <v>1480.9999999998574</v>
      </c>
      <c r="Y31" s="2116">
        <v>100</v>
      </c>
      <c r="Z31" s="851"/>
      <c r="AA31" s="851"/>
      <c r="AB31" s="851"/>
      <c r="AC31" s="851"/>
    </row>
    <row r="32" spans="1:29" s="857" customFormat="1" ht="18.600000000000001" customHeight="1">
      <c r="A32" s="854"/>
      <c r="B32" s="854" t="s">
        <v>1009</v>
      </c>
      <c r="C32" s="854"/>
      <c r="D32" s="855"/>
      <c r="E32" s="856"/>
      <c r="F32" s="866">
        <f>'71.'!F45</f>
        <v>1347.0000000048854</v>
      </c>
      <c r="G32" s="862">
        <v>100</v>
      </c>
      <c r="H32" s="862">
        <f t="shared" si="8"/>
        <v>1.7478037344967303</v>
      </c>
      <c r="I32" s="862">
        <f t="shared" si="7"/>
        <v>3.0485936022774518</v>
      </c>
      <c r="J32" s="862">
        <f t="shared" si="7"/>
        <v>46.862375944955971</v>
      </c>
      <c r="K32" s="862">
        <f t="shared" si="7"/>
        <v>4.6493222784726864</v>
      </c>
      <c r="L32" s="862">
        <f t="shared" si="7"/>
        <v>0.24668077184489876</v>
      </c>
      <c r="M32" s="862">
        <f t="shared" si="7"/>
        <v>33.247499429382287</v>
      </c>
      <c r="N32" s="862">
        <f t="shared" si="7"/>
        <v>10.197724238569975</v>
      </c>
      <c r="O32" s="3541"/>
      <c r="P32" s="2513" t="s">
        <v>1956</v>
      </c>
      <c r="Q32" s="2118">
        <v>0.24164852089873767</v>
      </c>
      <c r="R32" s="2114">
        <v>7.9718500150208662</v>
      </c>
      <c r="S32" s="2114">
        <v>58.892510097643417</v>
      </c>
      <c r="T32" s="2114">
        <v>2.3887686547318272</v>
      </c>
      <c r="U32" s="2117">
        <v>0.24164852089873767</v>
      </c>
      <c r="V32" s="2114">
        <v>25.398171033229449</v>
      </c>
      <c r="W32" s="2114">
        <v>4.8654031575769165</v>
      </c>
      <c r="X32" s="2115">
        <v>1982.000000000216</v>
      </c>
      <c r="Y32" s="2116">
        <v>100</v>
      </c>
      <c r="Z32" s="858"/>
      <c r="AA32" s="858"/>
      <c r="AB32" s="858"/>
      <c r="AC32" s="858"/>
    </row>
    <row r="33" spans="1:29" ht="18.600000000000001" customHeight="1">
      <c r="A33" s="813"/>
      <c r="B33" s="1137" t="s">
        <v>17</v>
      </c>
      <c r="C33" s="839"/>
      <c r="D33" s="852"/>
      <c r="E33" s="853"/>
      <c r="F33" s="866">
        <f>'71.'!F46</f>
        <v>4919.0222575701746</v>
      </c>
      <c r="G33" s="862">
        <v>100</v>
      </c>
      <c r="H33" s="862">
        <f>Q37</f>
        <v>0.68341409817814658</v>
      </c>
      <c r="I33" s="862">
        <f t="shared" ref="I33:N33" si="9">R37</f>
        <v>8.5349358981965704</v>
      </c>
      <c r="J33" s="862">
        <f t="shared" si="9"/>
        <v>44.001339993977837</v>
      </c>
      <c r="K33" s="862">
        <f t="shared" si="9"/>
        <v>12.940565239482826</v>
      </c>
      <c r="L33" s="862">
        <f t="shared" si="9"/>
        <v>3.2371335326866402</v>
      </c>
      <c r="M33" s="862">
        <f t="shared" si="9"/>
        <v>24.937432716427519</v>
      </c>
      <c r="N33" s="862">
        <f t="shared" si="9"/>
        <v>5.6651785210508452</v>
      </c>
      <c r="O33" s="3541"/>
      <c r="P33" s="2513" t="s">
        <v>1957</v>
      </c>
      <c r="Q33" s="2113">
        <v>3.159209659774477</v>
      </c>
      <c r="R33" s="2114">
        <v>5.4862296382378526</v>
      </c>
      <c r="S33" s="2114">
        <v>45.550706488701273</v>
      </c>
      <c r="T33" s="2114">
        <v>11.538661553048311</v>
      </c>
      <c r="U33" s="2114">
        <v>3.5823248087189197</v>
      </c>
      <c r="V33" s="2114">
        <v>23.97701584847507</v>
      </c>
      <c r="W33" s="2114">
        <v>6.7058520030440967</v>
      </c>
      <c r="X33" s="2115">
        <v>1716.9999999907361</v>
      </c>
      <c r="Y33" s="2116">
        <v>100</v>
      </c>
      <c r="Z33" s="851"/>
      <c r="AA33" s="851"/>
      <c r="AB33" s="851"/>
      <c r="AC33" s="851"/>
    </row>
    <row r="34" spans="1:29" s="850" customFormat="1" ht="18.600000000000001" customHeight="1">
      <c r="A34" s="813"/>
      <c r="B34" s="813" t="s">
        <v>1010</v>
      </c>
      <c r="C34" s="839"/>
      <c r="D34" s="852"/>
      <c r="E34" s="853"/>
      <c r="F34" s="866">
        <f>'71.'!F47</f>
        <v>2447.0222575517537</v>
      </c>
      <c r="G34" s="862">
        <v>100</v>
      </c>
      <c r="H34" s="862">
        <f>Q29</f>
        <v>0</v>
      </c>
      <c r="I34" s="862">
        <f t="shared" ref="I34:N34" si="10">R29</f>
        <v>5.5193637754313141</v>
      </c>
      <c r="J34" s="862">
        <f t="shared" si="10"/>
        <v>45.095007947506801</v>
      </c>
      <c r="K34" s="862">
        <f t="shared" si="10"/>
        <v>13.748684266446936</v>
      </c>
      <c r="L34" s="862">
        <f t="shared" si="10"/>
        <v>3.1918027497457535</v>
      </c>
      <c r="M34" s="862">
        <f t="shared" si="10"/>
        <v>23.834039137244069</v>
      </c>
      <c r="N34" s="862">
        <f t="shared" si="10"/>
        <v>8.6111021236250966</v>
      </c>
      <c r="O34" s="3541"/>
      <c r="P34" s="2513" t="s">
        <v>1958</v>
      </c>
      <c r="Q34" s="2113">
        <v>3.3757685347003532</v>
      </c>
      <c r="R34" s="2114">
        <v>7.1922089101071753</v>
      </c>
      <c r="S34" s="2114">
        <v>49.111877568933593</v>
      </c>
      <c r="T34" s="2114">
        <v>10.903735539681144</v>
      </c>
      <c r="U34" s="2114">
        <v>0</v>
      </c>
      <c r="V34" s="2114">
        <v>29.416409446577735</v>
      </c>
      <c r="W34" s="2114">
        <v>0</v>
      </c>
      <c r="X34" s="2115">
        <v>756.00000000012346</v>
      </c>
      <c r="Y34" s="2116">
        <v>100</v>
      </c>
      <c r="Z34" s="851"/>
      <c r="AA34" s="851"/>
      <c r="AB34" s="851"/>
      <c r="AC34" s="851"/>
    </row>
    <row r="35" spans="1:29" ht="18.600000000000001" customHeight="1">
      <c r="A35" s="813"/>
      <c r="B35" s="813" t="s">
        <v>1011</v>
      </c>
      <c r="C35" s="839"/>
      <c r="D35" s="852"/>
      <c r="E35" s="853"/>
      <c r="F35" s="866">
        <f>'71.'!F48</f>
        <v>2472.0000000184396</v>
      </c>
      <c r="G35" s="862">
        <v>100</v>
      </c>
      <c r="H35" s="862">
        <f>Q30</f>
        <v>1.3599227993731695</v>
      </c>
      <c r="I35" s="862">
        <f t="shared" ref="I35:N35" si="11">R30</f>
        <v>11.520037881855133</v>
      </c>
      <c r="J35" s="862">
        <f t="shared" si="11"/>
        <v>42.918722751001539</v>
      </c>
      <c r="K35" s="862">
        <f t="shared" si="11"/>
        <v>12.140611661118058</v>
      </c>
      <c r="L35" s="862">
        <f t="shared" si="11"/>
        <v>3.2820062813952608</v>
      </c>
      <c r="M35" s="862">
        <f t="shared" si="11"/>
        <v>26.029677314761223</v>
      </c>
      <c r="N35" s="862">
        <f t="shared" si="11"/>
        <v>2.7490213104955972</v>
      </c>
      <c r="O35" s="3541"/>
      <c r="P35" s="2513" t="s">
        <v>1959</v>
      </c>
      <c r="Q35" s="2113">
        <v>0</v>
      </c>
      <c r="R35" s="2114">
        <v>20.683076183253416</v>
      </c>
      <c r="S35" s="2114">
        <v>39.579665278345885</v>
      </c>
      <c r="T35" s="2117">
        <v>0.69284064635042253</v>
      </c>
      <c r="U35" s="2114">
        <v>12.765019804168482</v>
      </c>
      <c r="V35" s="2114">
        <v>20.112895829442973</v>
      </c>
      <c r="W35" s="2114">
        <v>6.1665022584388529</v>
      </c>
      <c r="X35" s="2115">
        <v>432.99999999120053</v>
      </c>
      <c r="Y35" s="2116">
        <v>100</v>
      </c>
      <c r="Z35" s="851"/>
      <c r="AA35" s="851"/>
      <c r="AB35" s="851"/>
      <c r="AC35" s="851"/>
    </row>
    <row r="36" spans="1:29" ht="18.600000000000001" customHeight="1">
      <c r="A36" s="813"/>
      <c r="B36" s="1137" t="s">
        <v>18</v>
      </c>
      <c r="C36" s="839"/>
      <c r="D36" s="852"/>
      <c r="E36" s="853"/>
      <c r="F36" s="866">
        <f>'71.'!F49</f>
        <v>5179.9999999908077</v>
      </c>
      <c r="G36" s="862">
        <v>100</v>
      </c>
      <c r="H36" s="862">
        <f>Q38</f>
        <v>1.5884769023614045</v>
      </c>
      <c r="I36" s="862">
        <f t="shared" ref="I36:N36" si="12">R38</f>
        <v>5.9264498816681987</v>
      </c>
      <c r="J36" s="862">
        <f t="shared" si="12"/>
        <v>52.982553669716317</v>
      </c>
      <c r="K36" s="862">
        <f t="shared" si="12"/>
        <v>6.5703664639553629</v>
      </c>
      <c r="L36" s="862">
        <f t="shared" si="12"/>
        <v>1.6586913681833713</v>
      </c>
      <c r="M36" s="862">
        <f t="shared" si="12"/>
        <v>26.476133643909193</v>
      </c>
      <c r="N36" s="862">
        <f t="shared" si="12"/>
        <v>4.797328070206178</v>
      </c>
      <c r="O36" s="3541" t="s">
        <v>1960</v>
      </c>
      <c r="P36" s="2513" t="s">
        <v>1961</v>
      </c>
      <c r="Q36" s="2118">
        <v>0.87199064136324422</v>
      </c>
      <c r="R36" s="2114">
        <v>5.774172410308184</v>
      </c>
      <c r="S36" s="2114">
        <v>45.67618577155222</v>
      </c>
      <c r="T36" s="2114">
        <v>9.4933864496227169</v>
      </c>
      <c r="U36" s="2114">
        <v>2.6240270701036548</v>
      </c>
      <c r="V36" s="2114">
        <v>30.283275955185594</v>
      </c>
      <c r="W36" s="2114">
        <v>5.2769617018644066</v>
      </c>
      <c r="X36" s="2115">
        <v>5214.0000000072496</v>
      </c>
      <c r="Y36" s="2116">
        <v>100</v>
      </c>
      <c r="Z36" s="851"/>
      <c r="AA36" s="851"/>
      <c r="AB36" s="851"/>
      <c r="AC36" s="851"/>
    </row>
    <row r="37" spans="1:29" ht="18.600000000000001" customHeight="1">
      <c r="A37" s="813"/>
      <c r="B37" s="813" t="s">
        <v>1012</v>
      </c>
      <c r="C37" s="35"/>
      <c r="D37" s="139"/>
      <c r="E37" s="853"/>
      <c r="F37" s="866">
        <f>'71.'!F50</f>
        <v>1480.9999999998574</v>
      </c>
      <c r="G37" s="862">
        <v>100</v>
      </c>
      <c r="H37" s="862">
        <f>Q31</f>
        <v>1.5698852126892877</v>
      </c>
      <c r="I37" s="862">
        <f t="shared" ref="I37:N39" si="13">R31</f>
        <v>3.6994918085149751</v>
      </c>
      <c r="J37" s="862">
        <f t="shared" si="13"/>
        <v>53.689473298062772</v>
      </c>
      <c r="K37" s="862">
        <f t="shared" si="13"/>
        <v>6.4065340466395888</v>
      </c>
      <c r="L37" s="862">
        <f t="shared" si="13"/>
        <v>1.324930602441766</v>
      </c>
      <c r="M37" s="862">
        <f t="shared" si="13"/>
        <v>30.816111462346225</v>
      </c>
      <c r="N37" s="862">
        <f t="shared" si="13"/>
        <v>2.4935735693053114</v>
      </c>
      <c r="O37" s="3541"/>
      <c r="P37" s="2513" t="s">
        <v>1962</v>
      </c>
      <c r="Q37" s="2118">
        <v>0.68341409817814658</v>
      </c>
      <c r="R37" s="2114">
        <v>8.5349358981965704</v>
      </c>
      <c r="S37" s="2114">
        <v>44.001339993977837</v>
      </c>
      <c r="T37" s="2114">
        <v>12.940565239482826</v>
      </c>
      <c r="U37" s="2114">
        <v>3.2371335326866402</v>
      </c>
      <c r="V37" s="2114">
        <v>24.937432716427519</v>
      </c>
      <c r="W37" s="2114">
        <v>5.6651785210508452</v>
      </c>
      <c r="X37" s="2115">
        <v>4919.0222575701746</v>
      </c>
      <c r="Y37" s="2116">
        <v>100</v>
      </c>
      <c r="Z37" s="851"/>
      <c r="AA37" s="851"/>
      <c r="AB37" s="851"/>
      <c r="AC37" s="851"/>
    </row>
    <row r="38" spans="1:29" ht="18.600000000000001" customHeight="1">
      <c r="A38" s="813"/>
      <c r="B38" s="813" t="s">
        <v>1013</v>
      </c>
      <c r="C38" s="35"/>
      <c r="D38" s="139"/>
      <c r="E38" s="853"/>
      <c r="F38" s="866">
        <f>'71.'!F51</f>
        <v>1982.000000000216</v>
      </c>
      <c r="G38" s="862">
        <v>100</v>
      </c>
      <c r="H38" s="862">
        <f t="shared" ref="H38:H39" si="14">Q32</f>
        <v>0.24164852089873767</v>
      </c>
      <c r="I38" s="862">
        <f t="shared" si="13"/>
        <v>7.9718500150208662</v>
      </c>
      <c r="J38" s="862">
        <f t="shared" si="13"/>
        <v>58.892510097643417</v>
      </c>
      <c r="K38" s="862">
        <f t="shared" si="13"/>
        <v>2.3887686547318272</v>
      </c>
      <c r="L38" s="862">
        <f t="shared" si="13"/>
        <v>0.24164852089873767</v>
      </c>
      <c r="M38" s="862">
        <f t="shared" si="13"/>
        <v>25.398171033229449</v>
      </c>
      <c r="N38" s="862">
        <f t="shared" si="13"/>
        <v>4.8654031575769165</v>
      </c>
      <c r="O38" s="3541"/>
      <c r="P38" s="2513" t="s">
        <v>1963</v>
      </c>
      <c r="Q38" s="2113">
        <v>1.5884769023614045</v>
      </c>
      <c r="R38" s="2114">
        <v>5.9264498816681987</v>
      </c>
      <c r="S38" s="2114">
        <v>52.982553669716317</v>
      </c>
      <c r="T38" s="2114">
        <v>6.5703664639553629</v>
      </c>
      <c r="U38" s="2114">
        <v>1.6586913681833713</v>
      </c>
      <c r="V38" s="2114">
        <v>26.476133643909193</v>
      </c>
      <c r="W38" s="2114">
        <v>4.797328070206178</v>
      </c>
      <c r="X38" s="2115">
        <v>5179.9999999908077</v>
      </c>
      <c r="Y38" s="2116">
        <v>100</v>
      </c>
      <c r="Z38" s="851"/>
      <c r="AA38" s="851"/>
      <c r="AB38" s="851"/>
      <c r="AC38" s="851"/>
    </row>
    <row r="39" spans="1:29" ht="18.600000000000001" customHeight="1">
      <c r="A39" s="813"/>
      <c r="B39" s="813" t="s">
        <v>1014</v>
      </c>
      <c r="C39" s="35"/>
      <c r="D39" s="139"/>
      <c r="E39" s="853"/>
      <c r="F39" s="866">
        <f>'71.'!F52</f>
        <v>1716.9999999907361</v>
      </c>
      <c r="G39" s="862">
        <v>100</v>
      </c>
      <c r="H39" s="862">
        <f t="shared" si="14"/>
        <v>3.159209659774477</v>
      </c>
      <c r="I39" s="862">
        <f t="shared" si="13"/>
        <v>5.4862296382378526</v>
      </c>
      <c r="J39" s="862">
        <f t="shared" si="13"/>
        <v>45.550706488701273</v>
      </c>
      <c r="K39" s="862">
        <f t="shared" si="13"/>
        <v>11.538661553048311</v>
      </c>
      <c r="L39" s="862">
        <f t="shared" si="13"/>
        <v>3.5823248087189197</v>
      </c>
      <c r="M39" s="862">
        <f t="shared" si="13"/>
        <v>23.97701584847507</v>
      </c>
      <c r="N39" s="862">
        <f t="shared" si="13"/>
        <v>6.7058520030440967</v>
      </c>
      <c r="O39" s="3541"/>
      <c r="P39" s="2513" t="s">
        <v>1964</v>
      </c>
      <c r="Q39" s="2113">
        <v>3.3757685347003532</v>
      </c>
      <c r="R39" s="2114">
        <v>7.1922089101071753</v>
      </c>
      <c r="S39" s="2114">
        <v>49.111877568933593</v>
      </c>
      <c r="T39" s="2114">
        <v>10.903735539681144</v>
      </c>
      <c r="U39" s="2114">
        <v>0</v>
      </c>
      <c r="V39" s="2114">
        <v>29.416409446577735</v>
      </c>
      <c r="W39" s="2114">
        <v>0</v>
      </c>
      <c r="X39" s="2115">
        <v>756.00000000012346</v>
      </c>
      <c r="Y39" s="2116">
        <v>100</v>
      </c>
      <c r="Z39" s="851"/>
      <c r="AA39" s="851"/>
      <c r="AB39" s="851"/>
      <c r="AC39" s="851"/>
    </row>
    <row r="40" spans="1:29" ht="18.600000000000001" customHeight="1">
      <c r="A40" s="813"/>
      <c r="B40" s="1137" t="s">
        <v>20</v>
      </c>
      <c r="C40" s="35"/>
      <c r="D40" s="139"/>
      <c r="E40" s="853"/>
      <c r="F40" s="866">
        <f>'71.'!F53</f>
        <v>756.00000000012346</v>
      </c>
      <c r="G40" s="862">
        <v>100</v>
      </c>
      <c r="H40" s="862">
        <f>Q39</f>
        <v>3.3757685347003532</v>
      </c>
      <c r="I40" s="862">
        <f t="shared" ref="I40:N41" si="15">R39</f>
        <v>7.1922089101071753</v>
      </c>
      <c r="J40" s="862">
        <f t="shared" si="15"/>
        <v>49.111877568933593</v>
      </c>
      <c r="K40" s="862">
        <f t="shared" si="15"/>
        <v>10.903735539681144</v>
      </c>
      <c r="L40" s="862">
        <f t="shared" si="15"/>
        <v>0</v>
      </c>
      <c r="M40" s="862">
        <f t="shared" si="15"/>
        <v>29.416409446577735</v>
      </c>
      <c r="N40" s="862">
        <f t="shared" si="15"/>
        <v>0</v>
      </c>
      <c r="O40" s="3541"/>
      <c r="P40" s="2513" t="s">
        <v>1965</v>
      </c>
      <c r="Q40" s="2113">
        <v>0</v>
      </c>
      <c r="R40" s="2114">
        <v>20.683076183253416</v>
      </c>
      <c r="S40" s="2114">
        <v>39.579665278345885</v>
      </c>
      <c r="T40" s="2117">
        <v>0.69284064635042253</v>
      </c>
      <c r="U40" s="2114">
        <v>12.765019804168482</v>
      </c>
      <c r="V40" s="2114">
        <v>20.112895829442973</v>
      </c>
      <c r="W40" s="2114">
        <v>6.1665022584388529</v>
      </c>
      <c r="X40" s="2115">
        <v>432.99999999120053</v>
      </c>
      <c r="Y40" s="2116">
        <v>100</v>
      </c>
      <c r="Z40" s="851"/>
      <c r="AA40" s="851"/>
      <c r="AB40" s="851"/>
      <c r="AC40" s="851"/>
    </row>
    <row r="41" spans="1:29" ht="18.600000000000001" customHeight="1">
      <c r="A41" s="2639" t="s">
        <v>21</v>
      </c>
      <c r="B41" s="2639"/>
      <c r="C41" s="35"/>
      <c r="D41" s="139"/>
      <c r="E41" s="853"/>
      <c r="F41" s="866">
        <f>'71.'!F54</f>
        <v>432.99999999120053</v>
      </c>
      <c r="G41" s="862">
        <v>100</v>
      </c>
      <c r="H41" s="862">
        <f>Q40</f>
        <v>0</v>
      </c>
      <c r="I41" s="862">
        <f t="shared" si="15"/>
        <v>20.683076183253416</v>
      </c>
      <c r="J41" s="862">
        <f t="shared" si="15"/>
        <v>39.579665278345885</v>
      </c>
      <c r="K41" s="862">
        <f t="shared" si="15"/>
        <v>0.69284064635042253</v>
      </c>
      <c r="L41" s="862">
        <f t="shared" si="15"/>
        <v>12.765019804168482</v>
      </c>
      <c r="M41" s="862">
        <f t="shared" si="15"/>
        <v>20.112895829442973</v>
      </c>
      <c r="N41" s="862">
        <f t="shared" si="15"/>
        <v>6.1665022584388529</v>
      </c>
      <c r="O41" s="3541" t="s">
        <v>1966</v>
      </c>
      <c r="P41" s="2513" t="s">
        <v>1967</v>
      </c>
      <c r="Q41" s="2113">
        <v>1.1601917775926003</v>
      </c>
      <c r="R41" s="2114">
        <v>8.0223948658321866</v>
      </c>
      <c r="S41" s="2114">
        <v>50.041738243153944</v>
      </c>
      <c r="T41" s="2114">
        <v>8.5357525211377663</v>
      </c>
      <c r="U41" s="2114">
        <v>2.2357133607402888</v>
      </c>
      <c r="V41" s="2114">
        <v>24.707628568514906</v>
      </c>
      <c r="W41" s="2114">
        <v>5.2965806630285117</v>
      </c>
      <c r="X41" s="2115">
        <v>7605.5027625785933</v>
      </c>
      <c r="Y41" s="2116">
        <v>100</v>
      </c>
      <c r="Z41" s="851"/>
      <c r="AA41" s="851"/>
      <c r="AB41" s="851"/>
      <c r="AC41" s="851"/>
    </row>
    <row r="42" spans="1:29" ht="18.600000000000001" customHeight="1">
      <c r="A42" s="2641" t="s">
        <v>118</v>
      </c>
      <c r="B42" s="2641"/>
      <c r="C42" s="2641"/>
      <c r="D42" s="852"/>
      <c r="E42" s="853"/>
      <c r="F42" s="866"/>
      <c r="G42" s="862"/>
      <c r="H42" s="862"/>
      <c r="I42" s="862"/>
      <c r="J42" s="862"/>
      <c r="K42" s="862"/>
      <c r="L42" s="862"/>
      <c r="M42" s="862"/>
      <c r="N42" s="862"/>
      <c r="O42" s="3541"/>
      <c r="P42" s="2513" t="s">
        <v>1968</v>
      </c>
      <c r="Q42" s="2113">
        <v>1.1088423924170598</v>
      </c>
      <c r="R42" s="2114">
        <v>6.3134600699579559</v>
      </c>
      <c r="S42" s="2114">
        <v>45.267458549052847</v>
      </c>
      <c r="T42" s="2114">
        <v>10.207641135286789</v>
      </c>
      <c r="U42" s="2114">
        <v>3.0035071330366527</v>
      </c>
      <c r="V42" s="2114">
        <v>29.308642771210984</v>
      </c>
      <c r="W42" s="2114">
        <v>4.7904479490378566</v>
      </c>
      <c r="X42" s="2115">
        <v>8896.5194949809538</v>
      </c>
      <c r="Y42" s="2116">
        <v>100</v>
      </c>
      <c r="Z42" s="851"/>
      <c r="AA42" s="851"/>
      <c r="AB42" s="851"/>
      <c r="AC42" s="851"/>
    </row>
    <row r="43" spans="1:29" ht="18.600000000000001" customHeight="1">
      <c r="A43" s="2639" t="s">
        <v>22</v>
      </c>
      <c r="B43" s="2639" t="s">
        <v>22</v>
      </c>
      <c r="C43" s="1141"/>
      <c r="D43" s="852"/>
      <c r="E43" s="853"/>
      <c r="F43" s="866">
        <f>'71.'!F56</f>
        <v>7605.5027625785933</v>
      </c>
      <c r="G43" s="862">
        <v>100</v>
      </c>
      <c r="H43" s="862">
        <f>Q41</f>
        <v>1.1601917775926003</v>
      </c>
      <c r="I43" s="862">
        <f t="shared" ref="I43:N43" si="16">R41</f>
        <v>8.0223948658321866</v>
      </c>
      <c r="J43" s="862">
        <f t="shared" si="16"/>
        <v>50.041738243153944</v>
      </c>
      <c r="K43" s="862">
        <f t="shared" si="16"/>
        <v>8.5357525211377663</v>
      </c>
      <c r="L43" s="862">
        <f t="shared" si="16"/>
        <v>2.2357133607402888</v>
      </c>
      <c r="M43" s="862">
        <f t="shared" si="16"/>
        <v>24.707628568514906</v>
      </c>
      <c r="N43" s="862">
        <f t="shared" si="16"/>
        <v>5.2965806630285117</v>
      </c>
      <c r="O43" s="3541" t="s">
        <v>1969</v>
      </c>
      <c r="P43" s="2513" t="s">
        <v>1970</v>
      </c>
      <c r="Q43" s="2113">
        <v>1.1721764394698355</v>
      </c>
      <c r="R43" s="2114">
        <v>8.0567786178313003</v>
      </c>
      <c r="S43" s="2114">
        <v>48.921970128001377</v>
      </c>
      <c r="T43" s="2114">
        <v>8.8294667119312589</v>
      </c>
      <c r="U43" s="2114">
        <v>2.3805530764507141</v>
      </c>
      <c r="V43" s="2114">
        <v>25.15199856892087</v>
      </c>
      <c r="W43" s="2114">
        <v>5.4870564573948304</v>
      </c>
      <c r="X43" s="2115">
        <v>6101.5923167991759</v>
      </c>
      <c r="Y43" s="2116">
        <v>100</v>
      </c>
      <c r="Z43" s="851"/>
      <c r="AA43" s="851"/>
      <c r="AB43" s="851"/>
      <c r="AC43" s="851"/>
    </row>
    <row r="44" spans="1:29" s="850" customFormat="1" ht="18.600000000000001" customHeight="1">
      <c r="A44" s="1137"/>
      <c r="B44" s="1137" t="s">
        <v>730</v>
      </c>
      <c r="C44" s="1137"/>
      <c r="D44" s="852"/>
      <c r="E44" s="853"/>
      <c r="F44" s="866">
        <f>'71.'!F57</f>
        <v>6101.5923167991759</v>
      </c>
      <c r="G44" s="862">
        <v>100</v>
      </c>
      <c r="H44" s="862">
        <f>Q43</f>
        <v>1.1721764394698355</v>
      </c>
      <c r="I44" s="862">
        <f t="shared" ref="I44:N47" si="17">R43</f>
        <v>8.0567786178313003</v>
      </c>
      <c r="J44" s="862">
        <f t="shared" si="17"/>
        <v>48.921970128001377</v>
      </c>
      <c r="K44" s="862">
        <f t="shared" si="17"/>
        <v>8.8294667119312589</v>
      </c>
      <c r="L44" s="862">
        <f t="shared" si="17"/>
        <v>2.3805530764507141</v>
      </c>
      <c r="M44" s="862">
        <f t="shared" si="17"/>
        <v>25.15199856892087</v>
      </c>
      <c r="N44" s="862">
        <f t="shared" si="17"/>
        <v>5.4870564573948304</v>
      </c>
      <c r="O44" s="3541"/>
      <c r="P44" s="2513" t="s">
        <v>1971</v>
      </c>
      <c r="Q44" s="2113">
        <v>1.7601384912750231</v>
      </c>
      <c r="R44" s="2114">
        <v>5.8799712225186536</v>
      </c>
      <c r="S44" s="2114">
        <v>63.49560341896354</v>
      </c>
      <c r="T44" s="2114">
        <v>5.7882589643288744</v>
      </c>
      <c r="U44" s="2117">
        <v>0.95097921054581624</v>
      </c>
      <c r="V44" s="2114">
        <v>16.593517280082192</v>
      </c>
      <c r="W44" s="2114">
        <v>5.531531412285875</v>
      </c>
      <c r="X44" s="2115">
        <v>892.94053870772802</v>
      </c>
      <c r="Y44" s="2116">
        <v>100</v>
      </c>
      <c r="Z44" s="851"/>
      <c r="AA44" s="851"/>
      <c r="AB44" s="851"/>
      <c r="AC44" s="851"/>
    </row>
    <row r="45" spans="1:29" ht="18.600000000000001" customHeight="1">
      <c r="A45" s="1137"/>
      <c r="B45" s="1137" t="s">
        <v>24</v>
      </c>
      <c r="C45" s="1137"/>
      <c r="D45" s="852"/>
      <c r="E45" s="853"/>
      <c r="F45" s="866">
        <f>'71.'!F58</f>
        <v>892.94053870772802</v>
      </c>
      <c r="G45" s="862">
        <v>100</v>
      </c>
      <c r="H45" s="862">
        <f t="shared" ref="H45:H47" si="18">Q44</f>
        <v>1.7601384912750231</v>
      </c>
      <c r="I45" s="862">
        <f t="shared" si="17"/>
        <v>5.8799712225186536</v>
      </c>
      <c r="J45" s="862">
        <f t="shared" si="17"/>
        <v>63.49560341896354</v>
      </c>
      <c r="K45" s="862">
        <f t="shared" si="17"/>
        <v>5.7882589643288744</v>
      </c>
      <c r="L45" s="862">
        <f t="shared" si="17"/>
        <v>0.95097921054581624</v>
      </c>
      <c r="M45" s="862">
        <f t="shared" si="17"/>
        <v>16.593517280082192</v>
      </c>
      <c r="N45" s="862">
        <f t="shared" si="17"/>
        <v>5.531531412285875</v>
      </c>
      <c r="O45" s="3541"/>
      <c r="P45" s="2513" t="s">
        <v>1972</v>
      </c>
      <c r="Q45" s="2118">
        <v>0.16367418238205517</v>
      </c>
      <c r="R45" s="2114">
        <v>10.810193848180589</v>
      </c>
      <c r="S45" s="2114">
        <v>41.561561020335105</v>
      </c>
      <c r="T45" s="2114">
        <v>9.6180057044436555</v>
      </c>
      <c r="U45" s="2114">
        <v>2.6668938568262095</v>
      </c>
      <c r="V45" s="2114">
        <v>32.128704913282093</v>
      </c>
      <c r="W45" s="2114">
        <v>3.050966474550266</v>
      </c>
      <c r="X45" s="2115">
        <v>610.96990707169562</v>
      </c>
      <c r="Y45" s="2116">
        <v>100</v>
      </c>
      <c r="Z45" s="851"/>
      <c r="AA45" s="851"/>
      <c r="AB45" s="851"/>
      <c r="AC45" s="851"/>
    </row>
    <row r="46" spans="1:29" ht="18.600000000000001" customHeight="1">
      <c r="A46" s="1137"/>
      <c r="B46" s="1137" t="s">
        <v>731</v>
      </c>
      <c r="C46" s="1137"/>
      <c r="D46" s="852"/>
      <c r="E46" s="853"/>
      <c r="F46" s="866">
        <f>'71.'!F59</f>
        <v>610.96990707169562</v>
      </c>
      <c r="G46" s="862">
        <v>100</v>
      </c>
      <c r="H46" s="862">
        <f t="shared" si="18"/>
        <v>0.16367418238205517</v>
      </c>
      <c r="I46" s="862">
        <f t="shared" si="17"/>
        <v>10.810193848180589</v>
      </c>
      <c r="J46" s="862">
        <f t="shared" si="17"/>
        <v>41.561561020335105</v>
      </c>
      <c r="K46" s="862">
        <f t="shared" si="17"/>
        <v>9.6180057044436555</v>
      </c>
      <c r="L46" s="862">
        <f t="shared" si="17"/>
        <v>2.6668938568262095</v>
      </c>
      <c r="M46" s="862">
        <f t="shared" si="17"/>
        <v>32.128704913282093</v>
      </c>
      <c r="N46" s="862">
        <f t="shared" si="17"/>
        <v>3.050966474550266</v>
      </c>
      <c r="O46" s="3541"/>
      <c r="P46" s="2513" t="s">
        <v>1973</v>
      </c>
      <c r="Q46" s="2113">
        <v>1.1088423924170598</v>
      </c>
      <c r="R46" s="2114">
        <v>6.3134600699579559</v>
      </c>
      <c r="S46" s="2114">
        <v>45.267458549052847</v>
      </c>
      <c r="T46" s="2114">
        <v>10.207641135286789</v>
      </c>
      <c r="U46" s="2114">
        <v>3.0035071330366527</v>
      </c>
      <c r="V46" s="2114">
        <v>29.308642771210984</v>
      </c>
      <c r="W46" s="2114">
        <v>4.7904479490378566</v>
      </c>
      <c r="X46" s="2115">
        <v>8896.5194949809538</v>
      </c>
      <c r="Y46" s="2116">
        <v>100</v>
      </c>
      <c r="Z46" s="859"/>
      <c r="AA46" s="859"/>
      <c r="AB46" s="859"/>
      <c r="AC46" s="859"/>
    </row>
    <row r="47" spans="1:29" ht="18.600000000000001" customHeight="1" thickBot="1">
      <c r="A47" s="2640" t="s">
        <v>732</v>
      </c>
      <c r="B47" s="2640"/>
      <c r="C47" s="1138"/>
      <c r="D47" s="860"/>
      <c r="E47" s="861"/>
      <c r="F47" s="866">
        <f>'71.'!F60</f>
        <v>8896.5194949809538</v>
      </c>
      <c r="G47" s="865">
        <v>100</v>
      </c>
      <c r="H47" s="862">
        <f t="shared" si="18"/>
        <v>1.1088423924170598</v>
      </c>
      <c r="I47" s="862">
        <f t="shared" si="17"/>
        <v>6.3134600699579559</v>
      </c>
      <c r="J47" s="862">
        <f t="shared" si="17"/>
        <v>45.267458549052847</v>
      </c>
      <c r="K47" s="862">
        <f t="shared" si="17"/>
        <v>10.207641135286789</v>
      </c>
      <c r="L47" s="862">
        <f t="shared" si="17"/>
        <v>3.0035071330366527</v>
      </c>
      <c r="M47" s="862">
        <f t="shared" si="17"/>
        <v>29.308642771210984</v>
      </c>
      <c r="N47" s="862">
        <f t="shared" si="17"/>
        <v>4.7904479490378566</v>
      </c>
      <c r="O47" s="3541" t="s">
        <v>1974</v>
      </c>
      <c r="P47" s="2513" t="s">
        <v>1975</v>
      </c>
      <c r="Q47" s="2113">
        <v>1.2517438712159423</v>
      </c>
      <c r="R47" s="2114">
        <v>7.1706458706252114</v>
      </c>
      <c r="S47" s="2114">
        <v>46.829220494745428</v>
      </c>
      <c r="T47" s="2114">
        <v>8.189234541377937</v>
      </c>
      <c r="U47" s="2114">
        <v>2.4900190636093651</v>
      </c>
      <c r="V47" s="2114">
        <v>28.90724890330273</v>
      </c>
      <c r="W47" s="2114">
        <v>5.1618872551234887</v>
      </c>
      <c r="X47" s="2115">
        <v>13179.744560735528</v>
      </c>
      <c r="Y47" s="2116">
        <v>100</v>
      </c>
      <c r="Z47" s="859"/>
      <c r="AA47" s="859"/>
      <c r="AB47" s="859"/>
      <c r="AC47" s="859"/>
    </row>
    <row r="48" spans="1:29" s="849" customFormat="1" ht="18" customHeight="1">
      <c r="B48" s="2871"/>
      <c r="C48" s="2871"/>
      <c r="D48" s="2871"/>
      <c r="E48" s="2871"/>
      <c r="F48" s="2871"/>
      <c r="G48" s="2871"/>
      <c r="H48" s="2871"/>
      <c r="I48" s="2871"/>
      <c r="J48" s="2871"/>
      <c r="K48" s="2871"/>
      <c r="L48" s="2871"/>
      <c r="M48" s="2871"/>
      <c r="N48" s="2871"/>
      <c r="O48" s="3541"/>
      <c r="P48" s="2513" t="s">
        <v>1976</v>
      </c>
      <c r="Q48" s="2118">
        <v>0.74341796111052372</v>
      </c>
      <c r="R48" s="2114">
        <v>4.4354776163787859</v>
      </c>
      <c r="S48" s="2114">
        <v>47.036019918966986</v>
      </c>
      <c r="T48" s="2114">
        <v>14.364683466329423</v>
      </c>
      <c r="U48" s="2114">
        <v>4.2840691174262826</v>
      </c>
      <c r="V48" s="2114">
        <v>25.262721485954653</v>
      </c>
      <c r="W48" s="2114">
        <v>3.8736104338334543</v>
      </c>
      <c r="X48" s="2115">
        <v>1890.7276667529929</v>
      </c>
      <c r="Y48" s="2116">
        <v>100</v>
      </c>
    </row>
    <row r="49" spans="5:25" ht="26.1" customHeight="1">
      <c r="E49" s="850"/>
      <c r="O49" s="3541"/>
      <c r="P49" s="2513" t="s">
        <v>1977</v>
      </c>
      <c r="Q49" s="2118">
        <v>0.19280833420733468</v>
      </c>
      <c r="R49" s="2114">
        <v>7.8951566782565887</v>
      </c>
      <c r="S49" s="2114">
        <v>55.12193376138358</v>
      </c>
      <c r="T49" s="2114">
        <v>16.225372970349841</v>
      </c>
      <c r="U49" s="2114">
        <v>1.8014667717651929</v>
      </c>
      <c r="V49" s="2114">
        <v>12.529549034438761</v>
      </c>
      <c r="W49" s="2114">
        <v>6.2337124495987277</v>
      </c>
      <c r="X49" s="2115">
        <v>1037.2995587676819</v>
      </c>
      <c r="Y49" s="2116">
        <v>100</v>
      </c>
    </row>
    <row r="50" spans="5:25" ht="26.1" customHeight="1">
      <c r="E50" s="850"/>
      <c r="O50" s="3541"/>
      <c r="P50" s="2513" t="s">
        <v>1978</v>
      </c>
      <c r="Q50" s="2113">
        <v>2.2878181212967323</v>
      </c>
      <c r="R50" s="2114">
        <v>12.224250028996797</v>
      </c>
      <c r="S50" s="2114">
        <v>50.297720927701796</v>
      </c>
      <c r="T50" s="2114">
        <v>10.184831764995149</v>
      </c>
      <c r="U50" s="2114">
        <v>2.6444351322092521</v>
      </c>
      <c r="V50" s="2114">
        <v>20.098399058167711</v>
      </c>
      <c r="W50" s="2114">
        <v>2.2625449666326491</v>
      </c>
      <c r="X50" s="2115">
        <v>255.88325401682465</v>
      </c>
      <c r="Y50" s="2116">
        <v>100</v>
      </c>
    </row>
    <row r="51" spans="5:25" ht="26.1" customHeight="1">
      <c r="E51" s="850"/>
      <c r="O51" s="3541"/>
      <c r="P51" s="2513" t="s">
        <v>1979</v>
      </c>
      <c r="Q51" s="2113">
        <v>0</v>
      </c>
      <c r="R51" s="2114">
        <v>21.296045957019231</v>
      </c>
      <c r="S51" s="2114">
        <v>50.898639382832592</v>
      </c>
      <c r="T51" s="2114">
        <v>6.7520696675305265</v>
      </c>
      <c r="U51" s="2114">
        <v>2.5886976881017509</v>
      </c>
      <c r="V51" s="2114">
        <v>15.492828019701738</v>
      </c>
      <c r="W51" s="2114">
        <v>2.9717192848141534</v>
      </c>
      <c r="X51" s="2115">
        <v>100.95166173098397</v>
      </c>
      <c r="Y51" s="2116">
        <v>100</v>
      </c>
    </row>
    <row r="52" spans="5:25" ht="26.1" customHeight="1">
      <c r="E52" s="850"/>
      <c r="O52" s="3541"/>
      <c r="P52" s="2513" t="s">
        <v>1980</v>
      </c>
      <c r="Q52" s="2113">
        <v>0</v>
      </c>
      <c r="R52" s="2114">
        <v>21.945714794799265</v>
      </c>
      <c r="S52" s="2114">
        <v>53.435885252711756</v>
      </c>
      <c r="T52" s="2114">
        <v>13.927659321730152</v>
      </c>
      <c r="U52" s="2114">
        <v>0</v>
      </c>
      <c r="V52" s="2114">
        <v>5.345370315379407</v>
      </c>
      <c r="W52" s="2114">
        <v>5.345370315379407</v>
      </c>
      <c r="X52" s="2115">
        <v>37.415555555537644</v>
      </c>
      <c r="Y52" s="2116">
        <v>100</v>
      </c>
    </row>
    <row r="53" spans="5:25" ht="26.1" customHeight="1">
      <c r="E53" s="850"/>
      <c r="O53" s="3541" t="s">
        <v>861</v>
      </c>
      <c r="P53" s="2513" t="s">
        <v>1981</v>
      </c>
      <c r="Q53" s="2113">
        <v>1.207101800240723</v>
      </c>
      <c r="R53" s="2114">
        <v>6.3488513702798874</v>
      </c>
      <c r="S53" s="2114">
        <v>45.805111996842321</v>
      </c>
      <c r="T53" s="2114">
        <v>7.9091787427951434</v>
      </c>
      <c r="U53" s="2114">
        <v>2.7734050224054374</v>
      </c>
      <c r="V53" s="2114">
        <v>28.829144600427064</v>
      </c>
      <c r="W53" s="2114">
        <v>7.1272064670095405</v>
      </c>
      <c r="X53" s="2115">
        <v>6528.2726643055885</v>
      </c>
      <c r="Y53" s="2116">
        <v>100</v>
      </c>
    </row>
    <row r="54" spans="5:25" ht="26.1" customHeight="1">
      <c r="E54" s="850"/>
      <c r="O54" s="3541"/>
      <c r="P54" s="2513" t="s">
        <v>1982</v>
      </c>
      <c r="Q54" s="2113">
        <v>1.6903000980760492</v>
      </c>
      <c r="R54" s="2114">
        <v>8.5778054672023014</v>
      </c>
      <c r="S54" s="2114">
        <v>40.770448595965874</v>
      </c>
      <c r="T54" s="2114">
        <v>12.104923658598189</v>
      </c>
      <c r="U54" s="2114">
        <v>3.6404282759211606</v>
      </c>
      <c r="V54" s="2114">
        <v>24.875485546304745</v>
      </c>
      <c r="W54" s="2114">
        <v>8.3406083579316856</v>
      </c>
      <c r="X54" s="2115">
        <v>2047.9967811726431</v>
      </c>
      <c r="Y54" s="2116">
        <v>100</v>
      </c>
    </row>
    <row r="55" spans="5:25" ht="26.1" customHeight="1">
      <c r="E55" s="850"/>
      <c r="O55" s="3541"/>
      <c r="P55" s="2513" t="s">
        <v>1983</v>
      </c>
      <c r="Q55" s="2113">
        <v>1.0227539373889485</v>
      </c>
      <c r="R55" s="2114">
        <v>8.4790285383797528</v>
      </c>
      <c r="S55" s="2114">
        <v>43.048948590392079</v>
      </c>
      <c r="T55" s="2114">
        <v>9.9725096075982282</v>
      </c>
      <c r="U55" s="2114">
        <v>4.2741338566168219</v>
      </c>
      <c r="V55" s="2114">
        <v>30.786894809760305</v>
      </c>
      <c r="W55" s="2114">
        <v>2.4157306598638026</v>
      </c>
      <c r="X55" s="2115">
        <v>2663.6763201341564</v>
      </c>
      <c r="Y55" s="2116">
        <v>100</v>
      </c>
    </row>
    <row r="56" spans="5:25" ht="26.1" customHeight="1">
      <c r="E56" s="850"/>
      <c r="O56" s="3541"/>
      <c r="P56" s="2513" t="s">
        <v>1984</v>
      </c>
      <c r="Q56" s="2118">
        <v>0.95151107104173815</v>
      </c>
      <c r="R56" s="2114">
        <v>5.2896728002360422</v>
      </c>
      <c r="S56" s="2114">
        <v>54.976823975411889</v>
      </c>
      <c r="T56" s="2114">
        <v>8.6935206503758238</v>
      </c>
      <c r="U56" s="2114">
        <v>1.0875467333904276</v>
      </c>
      <c r="V56" s="2114">
        <v>27.006724283196988</v>
      </c>
      <c r="W56" s="2114">
        <v>1.9942004863470346</v>
      </c>
      <c r="X56" s="2115">
        <v>2465.3895651290536</v>
      </c>
      <c r="Y56" s="2116">
        <v>100</v>
      </c>
    </row>
    <row r="57" spans="5:25" ht="26.1" customHeight="1">
      <c r="E57" s="850"/>
      <c r="O57" s="3541"/>
      <c r="P57" s="2513" t="s">
        <v>1985</v>
      </c>
      <c r="Q57" s="2118">
        <v>0.76104795153375837</v>
      </c>
      <c r="R57" s="2114">
        <v>3.3248010667907071</v>
      </c>
      <c r="S57" s="2114">
        <v>58.777874578621059</v>
      </c>
      <c r="T57" s="2114">
        <v>12.409590258458197</v>
      </c>
      <c r="U57" s="2117">
        <v>0.52947413352877459</v>
      </c>
      <c r="V57" s="2114">
        <v>21.201003646928125</v>
      </c>
      <c r="W57" s="2114">
        <v>2.9962083641393766</v>
      </c>
      <c r="X57" s="2115">
        <v>1351.1257552984187</v>
      </c>
      <c r="Y57" s="2116">
        <v>100</v>
      </c>
    </row>
    <row r="58" spans="5:25" ht="26.1" customHeight="1">
      <c r="E58" s="850"/>
      <c r="O58" s="3541"/>
      <c r="P58" s="2513" t="s">
        <v>1986</v>
      </c>
      <c r="Q58" s="2118">
        <v>0.83608665201918786</v>
      </c>
      <c r="R58" s="2114">
        <v>12.592674989914881</v>
      </c>
      <c r="S58" s="2114">
        <v>47.818421826870392</v>
      </c>
      <c r="T58" s="2114">
        <v>11.088268578870082</v>
      </c>
      <c r="U58" s="2114">
        <v>1.8002966509337126</v>
      </c>
      <c r="V58" s="2114">
        <v>22.901456163423823</v>
      </c>
      <c r="W58" s="2114">
        <v>2.9627951379679547</v>
      </c>
      <c r="X58" s="2115">
        <v>1036.5263355110235</v>
      </c>
      <c r="Y58" s="2116">
        <v>100</v>
      </c>
    </row>
    <row r="59" spans="5:25" ht="26.1" customHeight="1">
      <c r="E59" s="850"/>
      <c r="O59" s="3541"/>
      <c r="P59" s="2513" t="s">
        <v>1987</v>
      </c>
      <c r="Q59" s="2113">
        <v>2.5105571150544481</v>
      </c>
      <c r="R59" s="2114">
        <v>8.1821487875897798</v>
      </c>
      <c r="S59" s="2114">
        <v>59.541876403066176</v>
      </c>
      <c r="T59" s="2114">
        <v>8.2892508170146968</v>
      </c>
      <c r="U59" s="2114">
        <v>0</v>
      </c>
      <c r="V59" s="2114">
        <v>20.81832036049482</v>
      </c>
      <c r="W59" s="2117">
        <v>0.65784651678008577</v>
      </c>
      <c r="X59" s="2115">
        <v>152.01114157974544</v>
      </c>
      <c r="Y59" s="2116">
        <v>100</v>
      </c>
    </row>
    <row r="60" spans="5:25" ht="26.1" customHeight="1">
      <c r="E60" s="850"/>
      <c r="O60" s="3541"/>
      <c r="P60" s="2513" t="s">
        <v>1988</v>
      </c>
      <c r="Q60" s="2113">
        <v>0</v>
      </c>
      <c r="R60" s="2114">
        <v>9.0096390732396756</v>
      </c>
      <c r="S60" s="2114">
        <v>44.406609747898351</v>
      </c>
      <c r="T60" s="2114">
        <v>6.2864292923081004</v>
      </c>
      <c r="U60" s="2114">
        <v>10.012752858328968</v>
      </c>
      <c r="V60" s="2114">
        <v>26.92333489776</v>
      </c>
      <c r="W60" s="2114">
        <v>3.3612341304649136</v>
      </c>
      <c r="X60" s="2115">
        <v>125.28467067914418</v>
      </c>
      <c r="Y60" s="2116">
        <v>100</v>
      </c>
    </row>
    <row r="61" spans="5:25" ht="26.1" customHeight="1">
      <c r="E61" s="850"/>
      <c r="O61" s="3541"/>
      <c r="P61" s="2513" t="s">
        <v>1989</v>
      </c>
      <c r="Q61" s="2113">
        <v>0</v>
      </c>
      <c r="R61" s="2114">
        <v>20.276856702834401</v>
      </c>
      <c r="S61" s="2114">
        <v>48.560104096315705</v>
      </c>
      <c r="T61" s="2114">
        <v>8.6184334704560452</v>
      </c>
      <c r="U61" s="2114">
        <v>2.4949316033332876</v>
      </c>
      <c r="V61" s="2114">
        <v>18.140287695935907</v>
      </c>
      <c r="W61" s="2114">
        <v>1.9093864311246433</v>
      </c>
      <c r="X61" s="2115">
        <v>104.74569041647501</v>
      </c>
      <c r="Y61" s="2116">
        <v>100</v>
      </c>
    </row>
    <row r="62" spans="5:25" ht="26.1" customHeight="1">
      <c r="E62" s="850"/>
      <c r="O62" s="3541"/>
      <c r="P62" s="2513" t="s">
        <v>1990</v>
      </c>
      <c r="Q62" s="2113">
        <v>0</v>
      </c>
      <c r="R62" s="2114">
        <v>18.523092121519454</v>
      </c>
      <c r="S62" s="2114">
        <v>70.363052605568853</v>
      </c>
      <c r="T62" s="2114">
        <v>3.7046184243038911</v>
      </c>
      <c r="U62" s="2114">
        <v>0</v>
      </c>
      <c r="V62" s="2114">
        <v>3.7046184243038911</v>
      </c>
      <c r="W62" s="2114">
        <v>3.7046184243038911</v>
      </c>
      <c r="X62" s="2115">
        <v>26.993333333321718</v>
      </c>
      <c r="Y62" s="2116">
        <v>100</v>
      </c>
    </row>
    <row r="63" spans="5:25" ht="26.1" customHeight="1">
      <c r="E63" s="850"/>
      <c r="O63" s="3541" t="s">
        <v>96</v>
      </c>
      <c r="P63" s="2513" t="s">
        <v>1981</v>
      </c>
      <c r="Q63" s="2118">
        <v>0.90803269903215811</v>
      </c>
      <c r="R63" s="2114">
        <v>6.1349115014436384</v>
      </c>
      <c r="S63" s="2114">
        <v>45.722965232280181</v>
      </c>
      <c r="T63" s="2114">
        <v>7.8920618567239282</v>
      </c>
      <c r="U63" s="2114">
        <v>2.8030495530053572</v>
      </c>
      <c r="V63" s="2114">
        <v>29.215103901629742</v>
      </c>
      <c r="W63" s="2114">
        <v>7.3238752558851132</v>
      </c>
      <c r="X63" s="2115">
        <v>6459.2308671121946</v>
      </c>
      <c r="Y63" s="2116">
        <v>100</v>
      </c>
    </row>
    <row r="64" spans="5:25" ht="26.1" customHeight="1">
      <c r="E64" s="850"/>
      <c r="O64" s="3541"/>
      <c r="P64" s="2513" t="s">
        <v>1982</v>
      </c>
      <c r="Q64" s="2113">
        <v>1.8052213094844738</v>
      </c>
      <c r="R64" s="2114">
        <v>7.9518178907700783</v>
      </c>
      <c r="S64" s="2114">
        <v>40.757764765039397</v>
      </c>
      <c r="T64" s="2114">
        <v>11.114443084433303</v>
      </c>
      <c r="U64" s="2114">
        <v>3.8879360575219164</v>
      </c>
      <c r="V64" s="2114">
        <v>27.103366967789128</v>
      </c>
      <c r="W64" s="2114">
        <v>7.3794499249617038</v>
      </c>
      <c r="X64" s="2115">
        <v>1917.6203725758894</v>
      </c>
      <c r="Y64" s="2116">
        <v>100</v>
      </c>
    </row>
    <row r="65" spans="5:25" ht="26.1" customHeight="1">
      <c r="E65" s="850"/>
      <c r="O65" s="3541"/>
      <c r="P65" s="2513" t="s">
        <v>1983</v>
      </c>
      <c r="Q65" s="2113">
        <v>1.7654534169295812</v>
      </c>
      <c r="R65" s="2114">
        <v>8.8959554773901459</v>
      </c>
      <c r="S65" s="2114">
        <v>43.717711005520343</v>
      </c>
      <c r="T65" s="2114">
        <v>10.325425376891683</v>
      </c>
      <c r="U65" s="2114">
        <v>4.2409591608534702</v>
      </c>
      <c r="V65" s="2114">
        <v>28.79679141952181</v>
      </c>
      <c r="W65" s="2114">
        <v>2.2577041428928979</v>
      </c>
      <c r="X65" s="2115">
        <v>2684.5127979640238</v>
      </c>
      <c r="Y65" s="2116">
        <v>100</v>
      </c>
    </row>
    <row r="66" spans="5:25" ht="26.1" customHeight="1">
      <c r="E66" s="850"/>
      <c r="O66" s="3541"/>
      <c r="P66" s="2513" t="s">
        <v>1984</v>
      </c>
      <c r="Q66" s="2118">
        <v>0.78082253032270477</v>
      </c>
      <c r="R66" s="2114">
        <v>5.9599840550547771</v>
      </c>
      <c r="S66" s="2114">
        <v>54.411456597172425</v>
      </c>
      <c r="T66" s="2114">
        <v>10.065120838258647</v>
      </c>
      <c r="U66" s="2114">
        <v>1.0542421317852178</v>
      </c>
      <c r="V66" s="2114">
        <v>25.093033953768483</v>
      </c>
      <c r="W66" s="2114">
        <v>2.6353398936377013</v>
      </c>
      <c r="X66" s="2115">
        <v>2543.2737767277918</v>
      </c>
      <c r="Y66" s="2116">
        <v>100</v>
      </c>
    </row>
    <row r="67" spans="5:25" ht="26.1" customHeight="1">
      <c r="E67" s="850"/>
      <c r="O67" s="3541"/>
      <c r="P67" s="2513" t="s">
        <v>1985</v>
      </c>
      <c r="Q67" s="2113">
        <v>1.0137416504357744</v>
      </c>
      <c r="R67" s="2114">
        <v>2.5560107033068538</v>
      </c>
      <c r="S67" s="2114">
        <v>57.822233816864724</v>
      </c>
      <c r="T67" s="2114">
        <v>11.186344393370549</v>
      </c>
      <c r="U67" s="2117">
        <v>0.52238825828399738</v>
      </c>
      <c r="V67" s="2114">
        <v>23.679318316303874</v>
      </c>
      <c r="W67" s="2114">
        <v>3.2199628614342743</v>
      </c>
      <c r="X67" s="2115">
        <v>1369.4529446833781</v>
      </c>
      <c r="Y67" s="2116">
        <v>100</v>
      </c>
    </row>
    <row r="68" spans="5:25" ht="26.1" customHeight="1">
      <c r="E68" s="850"/>
      <c r="O68" s="3541"/>
      <c r="P68" s="2513" t="s">
        <v>1986</v>
      </c>
      <c r="Q68" s="2118">
        <v>0.81140301473911003</v>
      </c>
      <c r="R68" s="2114">
        <v>12.855396366776963</v>
      </c>
      <c r="S68" s="2114">
        <v>47.094504487302814</v>
      </c>
      <c r="T68" s="2114">
        <v>10.78966126312579</v>
      </c>
      <c r="U68" s="2114">
        <v>1.747146813628133</v>
      </c>
      <c r="V68" s="2114">
        <v>24.181363210365895</v>
      </c>
      <c r="W68" s="2114">
        <v>2.5205248440613026</v>
      </c>
      <c r="X68" s="2115">
        <v>1068.0584343968389</v>
      </c>
      <c r="Y68" s="2116">
        <v>100</v>
      </c>
    </row>
    <row r="69" spans="5:25" ht="26.1" customHeight="1">
      <c r="E69" s="850"/>
      <c r="O69" s="3541"/>
      <c r="P69" s="2513" t="s">
        <v>1987</v>
      </c>
      <c r="Q69" s="2113">
        <v>1.9330924424330824</v>
      </c>
      <c r="R69" s="2114">
        <v>9.740333650609978</v>
      </c>
      <c r="S69" s="2114">
        <v>63.422443794331876</v>
      </c>
      <c r="T69" s="2114">
        <v>8.8743264042356103</v>
      </c>
      <c r="U69" s="2114">
        <v>0</v>
      </c>
      <c r="V69" s="2114">
        <v>15.523271464114677</v>
      </c>
      <c r="W69" s="2117">
        <v>0.50653224427476606</v>
      </c>
      <c r="X69" s="2115">
        <v>197.42079824192885</v>
      </c>
      <c r="Y69" s="2116">
        <v>100</v>
      </c>
    </row>
    <row r="70" spans="5:25" ht="33.75">
      <c r="E70" s="850"/>
      <c r="O70" s="3541"/>
      <c r="P70" s="2513" t="s">
        <v>1988</v>
      </c>
      <c r="Q70" s="2113">
        <v>0</v>
      </c>
      <c r="R70" s="2114">
        <v>13.785184120684798</v>
      </c>
      <c r="S70" s="2114">
        <v>37.927868300953619</v>
      </c>
      <c r="T70" s="2114">
        <v>5.0450191191463514</v>
      </c>
      <c r="U70" s="2114">
        <v>10.105542928986047</v>
      </c>
      <c r="V70" s="2114">
        <v>29.278085376937874</v>
      </c>
      <c r="W70" s="2114">
        <v>3.8583001532913088</v>
      </c>
      <c r="X70" s="2115">
        <v>124.13429473930015</v>
      </c>
      <c r="Y70" s="2116">
        <v>100</v>
      </c>
    </row>
    <row r="71" spans="5:25" ht="33.75">
      <c r="E71" s="850"/>
      <c r="O71" s="3541"/>
      <c r="P71" s="2513" t="s">
        <v>1989</v>
      </c>
      <c r="Q71" s="2113">
        <v>0</v>
      </c>
      <c r="R71" s="2114">
        <v>18.926843448798721</v>
      </c>
      <c r="S71" s="2114">
        <v>50.594150444641528</v>
      </c>
      <c r="T71" s="2114">
        <v>7.9847528056301398</v>
      </c>
      <c r="U71" s="2114">
        <v>2.5994372795776637</v>
      </c>
      <c r="V71" s="2114">
        <v>10.942090643168582</v>
      </c>
      <c r="W71" s="2114">
        <v>8.952725378183354</v>
      </c>
      <c r="X71" s="2115">
        <v>100.53457930536705</v>
      </c>
      <c r="Y71" s="2116">
        <v>100</v>
      </c>
    </row>
    <row r="72" spans="5:25" ht="22.5">
      <c r="E72" s="850"/>
      <c r="O72" s="3541"/>
      <c r="P72" s="2513" t="s">
        <v>1990</v>
      </c>
      <c r="Q72" s="2113">
        <v>0</v>
      </c>
      <c r="R72" s="2114">
        <v>13.233327555041344</v>
      </c>
      <c r="S72" s="2114">
        <v>60.298469577267625</v>
      </c>
      <c r="T72" s="2114">
        <v>2.6466655110082686</v>
      </c>
      <c r="U72" s="2114">
        <v>0</v>
      </c>
      <c r="V72" s="2114">
        <v>21.174871845674474</v>
      </c>
      <c r="W72" s="2114">
        <v>2.6466655110082686</v>
      </c>
      <c r="X72" s="2115">
        <v>37.783391812856692</v>
      </c>
      <c r="Y72" s="2116">
        <v>100</v>
      </c>
    </row>
    <row r="73" spans="5:25" ht="22.5">
      <c r="E73" s="850"/>
      <c r="O73" s="3541" t="s">
        <v>322</v>
      </c>
      <c r="P73" s="2513" t="s">
        <v>1981</v>
      </c>
      <c r="Q73" s="2113">
        <v>1.363088417001153</v>
      </c>
      <c r="R73" s="2114">
        <v>5.8704615344539368</v>
      </c>
      <c r="S73" s="2114">
        <v>45.684404185762169</v>
      </c>
      <c r="T73" s="2114">
        <v>7.7312949131257538</v>
      </c>
      <c r="U73" s="2114">
        <v>2.080602893158535</v>
      </c>
      <c r="V73" s="2114">
        <v>30.046058157179729</v>
      </c>
      <c r="W73" s="2114">
        <v>7.224089899318713</v>
      </c>
      <c r="X73" s="2115">
        <v>5650.2761754973599</v>
      </c>
      <c r="Y73" s="2116">
        <v>100</v>
      </c>
    </row>
    <row r="74" spans="5:25" ht="33.75">
      <c r="E74" s="850"/>
      <c r="O74" s="3541"/>
      <c r="P74" s="2513" t="s">
        <v>1982</v>
      </c>
      <c r="Q74" s="2118">
        <v>0.81367897616382268</v>
      </c>
      <c r="R74" s="2114">
        <v>7.4813638149858894</v>
      </c>
      <c r="S74" s="2114">
        <v>39.336003736471881</v>
      </c>
      <c r="T74" s="2114">
        <v>13.996805927253536</v>
      </c>
      <c r="U74" s="2114">
        <v>3.3110539340877732</v>
      </c>
      <c r="V74" s="2114">
        <v>29.801289650983563</v>
      </c>
      <c r="W74" s="2114">
        <v>5.2598039600535396</v>
      </c>
      <c r="X74" s="2115">
        <v>1810.9429078927201</v>
      </c>
      <c r="Y74" s="2116">
        <v>100</v>
      </c>
    </row>
    <row r="75" spans="5:25" ht="33.75">
      <c r="E75" s="850"/>
      <c r="O75" s="3541"/>
      <c r="P75" s="2513" t="s">
        <v>1983</v>
      </c>
      <c r="Q75" s="2113">
        <v>1.6236813886306964</v>
      </c>
      <c r="R75" s="2114">
        <v>8.6425176454761594</v>
      </c>
      <c r="S75" s="2114">
        <v>52.491697927125678</v>
      </c>
      <c r="T75" s="2114">
        <v>5.1740521976839631</v>
      </c>
      <c r="U75" s="2114">
        <v>3.412371038973705</v>
      </c>
      <c r="V75" s="2114">
        <v>25.144603114121306</v>
      </c>
      <c r="W75" s="2114">
        <v>3.511076687988504</v>
      </c>
      <c r="X75" s="2115">
        <v>2510.0020257632405</v>
      </c>
      <c r="Y75" s="2116">
        <v>100</v>
      </c>
    </row>
    <row r="76" spans="5:25" ht="33.75">
      <c r="E76" s="850"/>
      <c r="O76" s="3541"/>
      <c r="P76" s="2513" t="s">
        <v>1984</v>
      </c>
      <c r="Q76" s="2118">
        <v>8.9637282179706693E-2</v>
      </c>
      <c r="R76" s="2114">
        <v>6.0609392643760254</v>
      </c>
      <c r="S76" s="2114">
        <v>46.851556699617994</v>
      </c>
      <c r="T76" s="2114">
        <v>13.059876375045789</v>
      </c>
      <c r="U76" s="2114">
        <v>2.0834285300815951</v>
      </c>
      <c r="V76" s="2114">
        <v>26.88407851509389</v>
      </c>
      <c r="W76" s="2114">
        <v>4.9704833336049896</v>
      </c>
      <c r="X76" s="2115">
        <v>2231.2144582768119</v>
      </c>
      <c r="Y76" s="2116">
        <v>100</v>
      </c>
    </row>
    <row r="77" spans="5:25" ht="33.75">
      <c r="E77" s="850"/>
      <c r="O77" s="3541"/>
      <c r="P77" s="2513" t="s">
        <v>1985</v>
      </c>
      <c r="Q77" s="2118">
        <v>0.68443912718739042</v>
      </c>
      <c r="R77" s="2114">
        <v>7.8888834493343012</v>
      </c>
      <c r="S77" s="2114">
        <v>50.000429862180653</v>
      </c>
      <c r="T77" s="2114">
        <v>11.59368072612401</v>
      </c>
      <c r="U77" s="2114">
        <v>3.8544425086938596</v>
      </c>
      <c r="V77" s="2114">
        <v>23.832780434592689</v>
      </c>
      <c r="W77" s="2114">
        <v>2.1453438918870793</v>
      </c>
      <c r="X77" s="2115">
        <v>1431.1710887745026</v>
      </c>
      <c r="Y77" s="2116">
        <v>100</v>
      </c>
    </row>
    <row r="78" spans="5:25" ht="33.75">
      <c r="E78" s="850"/>
      <c r="O78" s="3541"/>
      <c r="P78" s="2513" t="s">
        <v>1986</v>
      </c>
      <c r="Q78" s="2113">
        <v>2.2280319353327704</v>
      </c>
      <c r="R78" s="2114">
        <v>6.1614269276741176</v>
      </c>
      <c r="S78" s="2114">
        <v>52.635134294531106</v>
      </c>
      <c r="T78" s="2114">
        <v>8.7959900326743714</v>
      </c>
      <c r="U78" s="2114">
        <v>1.446215315568351</v>
      </c>
      <c r="V78" s="2114">
        <v>25.938545192705725</v>
      </c>
      <c r="W78" s="2114">
        <v>2.7946563015135819</v>
      </c>
      <c r="X78" s="2115">
        <v>1541.2008400105649</v>
      </c>
      <c r="Y78" s="2116">
        <v>100</v>
      </c>
    </row>
    <row r="79" spans="5:25" ht="33.75">
      <c r="E79" s="850"/>
      <c r="O79" s="3541"/>
      <c r="P79" s="2513" t="s">
        <v>1987</v>
      </c>
      <c r="Q79" s="2113">
        <v>1.0224037564337571</v>
      </c>
      <c r="R79" s="2114">
        <v>6.635321356949814</v>
      </c>
      <c r="S79" s="2114">
        <v>49.074828712724369</v>
      </c>
      <c r="T79" s="2114">
        <v>15.239094570249332</v>
      </c>
      <c r="U79" s="2114">
        <v>2.3848461466835906</v>
      </c>
      <c r="V79" s="2114">
        <v>23.960573127627676</v>
      </c>
      <c r="W79" s="2114">
        <v>1.6829323293313996</v>
      </c>
      <c r="X79" s="2115">
        <v>433.15289098998005</v>
      </c>
      <c r="Y79" s="2116">
        <v>100</v>
      </c>
    </row>
    <row r="80" spans="5:25" ht="33.75">
      <c r="E80" s="850"/>
      <c r="O80" s="3541"/>
      <c r="P80" s="2513" t="s">
        <v>1988</v>
      </c>
      <c r="Q80" s="2118">
        <v>0.84427615814671919</v>
      </c>
      <c r="R80" s="2114">
        <v>9.2562797934432783</v>
      </c>
      <c r="S80" s="2114">
        <v>48.996769212511296</v>
      </c>
      <c r="T80" s="2114">
        <v>11.162215725986616</v>
      </c>
      <c r="U80" s="2114">
        <v>5.4525562840732613</v>
      </c>
      <c r="V80" s="2114">
        <v>18.437666826730855</v>
      </c>
      <c r="W80" s="2114">
        <v>5.8502359991078698</v>
      </c>
      <c r="X80" s="2115">
        <v>452.02348707596508</v>
      </c>
      <c r="Y80" s="2116">
        <v>100</v>
      </c>
    </row>
    <row r="81" spans="5:25" ht="33.75">
      <c r="E81" s="850"/>
      <c r="O81" s="3541"/>
      <c r="P81" s="2513" t="s">
        <v>1989</v>
      </c>
      <c r="Q81" s="2113">
        <v>0</v>
      </c>
      <c r="R81" s="2114">
        <v>17.958827091855976</v>
      </c>
      <c r="S81" s="2114">
        <v>45.543904473435113</v>
      </c>
      <c r="T81" s="2114">
        <v>5.1672731068111943</v>
      </c>
      <c r="U81" s="2114">
        <v>3.3162058790612647</v>
      </c>
      <c r="V81" s="2114">
        <v>22.669075987560333</v>
      </c>
      <c r="W81" s="2114">
        <v>5.3447134612761893</v>
      </c>
      <c r="X81" s="2115">
        <v>281.44613675216436</v>
      </c>
      <c r="Y81" s="2116">
        <v>100</v>
      </c>
    </row>
    <row r="82" spans="5:25" ht="23.25" thickBot="1">
      <c r="E82" s="850"/>
      <c r="O82" s="3543"/>
      <c r="P82" s="2119" t="s">
        <v>1990</v>
      </c>
      <c r="Q82" s="2120">
        <v>0</v>
      </c>
      <c r="R82" s="2121">
        <v>14.628214489218278</v>
      </c>
      <c r="S82" s="2121">
        <v>54.531127852623925</v>
      </c>
      <c r="T82" s="2121">
        <v>8.2435790264982867</v>
      </c>
      <c r="U82" s="2121">
        <v>3.6268528340722868</v>
      </c>
      <c r="V82" s="2121">
        <v>16.479445522372774</v>
      </c>
      <c r="W82" s="2121">
        <v>2.4907802752144468</v>
      </c>
      <c r="X82" s="2122">
        <v>160.59224652626636</v>
      </c>
      <c r="Y82" s="2123">
        <v>100</v>
      </c>
    </row>
    <row r="83" spans="5:25" ht="16.5" thickTop="1">
      <c r="E83" s="850"/>
    </row>
    <row r="84" spans="5:25">
      <c r="E84" s="850"/>
    </row>
    <row r="85" spans="5:25">
      <c r="E85" s="850"/>
    </row>
    <row r="86" spans="5:25">
      <c r="E86" s="850"/>
    </row>
    <row r="87" spans="5:25">
      <c r="E87" s="850"/>
    </row>
    <row r="88" spans="5:25">
      <c r="E88" s="850"/>
    </row>
    <row r="89" spans="5:25">
      <c r="E89" s="850"/>
    </row>
    <row r="90" spans="5:25">
      <c r="E90" s="850"/>
    </row>
    <row r="91" spans="5:25">
      <c r="E91" s="850"/>
    </row>
    <row r="92" spans="5:25">
      <c r="E92" s="850"/>
    </row>
    <row r="93" spans="5:25">
      <c r="E93" s="850"/>
    </row>
    <row r="94" spans="5:25">
      <c r="E94" s="850"/>
    </row>
    <row r="95" spans="5:25">
      <c r="E95" s="850"/>
    </row>
    <row r="96" spans="5:25">
      <c r="E96" s="850"/>
    </row>
    <row r="97" spans="5:5">
      <c r="E97" s="850"/>
    </row>
    <row r="98" spans="5:5">
      <c r="E98" s="850"/>
    </row>
    <row r="99" spans="5:5">
      <c r="E99" s="850"/>
    </row>
    <row r="100" spans="5:5">
      <c r="E100" s="850"/>
    </row>
    <row r="101" spans="5:5">
      <c r="E101" s="850"/>
    </row>
    <row r="102" spans="5:5">
      <c r="E102" s="850"/>
    </row>
    <row r="103" spans="5:5">
      <c r="E103" s="850"/>
    </row>
    <row r="104" spans="5:5">
      <c r="E104" s="850"/>
    </row>
    <row r="105" spans="5:5">
      <c r="E105" s="850"/>
    </row>
    <row r="106" spans="5:5">
      <c r="E106" s="850"/>
    </row>
    <row r="107" spans="5:5">
      <c r="E107" s="850"/>
    </row>
    <row r="108" spans="5:5">
      <c r="E108" s="850"/>
    </row>
    <row r="109" spans="5:5">
      <c r="E109" s="850"/>
    </row>
    <row r="110" spans="5:5">
      <c r="E110" s="850"/>
    </row>
    <row r="111" spans="5:5">
      <c r="E111" s="850"/>
    </row>
    <row r="112" spans="5:5">
      <c r="E112" s="850"/>
    </row>
    <row r="113" spans="5:5">
      <c r="E113" s="850"/>
    </row>
    <row r="114" spans="5:5">
      <c r="E114" s="850"/>
    </row>
    <row r="115" spans="5:5">
      <c r="E115" s="850"/>
    </row>
    <row r="116" spans="5:5">
      <c r="E116" s="850"/>
    </row>
    <row r="117" spans="5:5">
      <c r="E117" s="850"/>
    </row>
    <row r="118" spans="5:5">
      <c r="E118" s="850"/>
    </row>
    <row r="119" spans="5:5">
      <c r="E119" s="850"/>
    </row>
    <row r="120" spans="5:5">
      <c r="E120" s="850"/>
    </row>
    <row r="121" spans="5:5">
      <c r="E121" s="850"/>
    </row>
    <row r="122" spans="5:5">
      <c r="E122" s="850"/>
    </row>
    <row r="123" spans="5:5">
      <c r="E123" s="850"/>
    </row>
    <row r="124" spans="5:5">
      <c r="E124" s="850"/>
    </row>
    <row r="125" spans="5:5">
      <c r="E125" s="850"/>
    </row>
    <row r="126" spans="5:5">
      <c r="E126" s="850"/>
    </row>
    <row r="127" spans="5:5">
      <c r="E127" s="850"/>
    </row>
    <row r="128" spans="5:5">
      <c r="E128" s="850"/>
    </row>
    <row r="129" spans="5:5">
      <c r="E129" s="850"/>
    </row>
    <row r="130" spans="5:5">
      <c r="E130" s="850"/>
    </row>
    <row r="131" spans="5:5">
      <c r="E131" s="850"/>
    </row>
    <row r="132" spans="5:5">
      <c r="E132" s="850"/>
    </row>
    <row r="133" spans="5:5">
      <c r="E133" s="850"/>
    </row>
    <row r="134" spans="5:5">
      <c r="E134" s="850"/>
    </row>
    <row r="135" spans="5:5">
      <c r="E135" s="850"/>
    </row>
    <row r="136" spans="5:5">
      <c r="E136" s="850"/>
    </row>
    <row r="137" spans="5:5">
      <c r="E137" s="850"/>
    </row>
    <row r="138" spans="5:5">
      <c r="E138" s="850"/>
    </row>
    <row r="139" spans="5:5">
      <c r="E139" s="850"/>
    </row>
    <row r="140" spans="5:5">
      <c r="E140" s="850"/>
    </row>
    <row r="141" spans="5:5">
      <c r="E141" s="850"/>
    </row>
    <row r="142" spans="5:5">
      <c r="E142" s="850"/>
    </row>
    <row r="143" spans="5:5">
      <c r="E143" s="850"/>
    </row>
    <row r="144" spans="5:5">
      <c r="E144" s="850"/>
    </row>
    <row r="145" spans="5:5">
      <c r="E145" s="850"/>
    </row>
    <row r="146" spans="5:5">
      <c r="E146" s="850"/>
    </row>
    <row r="147" spans="5:5">
      <c r="E147" s="850"/>
    </row>
    <row r="148" spans="5:5">
      <c r="E148" s="850"/>
    </row>
    <row r="149" spans="5:5">
      <c r="E149" s="850"/>
    </row>
    <row r="150" spans="5:5">
      <c r="E150" s="850"/>
    </row>
    <row r="151" spans="5:5">
      <c r="E151" s="850"/>
    </row>
    <row r="152" spans="5:5">
      <c r="E152" s="850"/>
    </row>
    <row r="153" spans="5:5">
      <c r="E153" s="850"/>
    </row>
    <row r="154" spans="5:5">
      <c r="E154" s="850"/>
    </row>
    <row r="155" spans="5:5">
      <c r="E155" s="850"/>
    </row>
    <row r="156" spans="5:5">
      <c r="E156" s="850"/>
    </row>
    <row r="157" spans="5:5">
      <c r="E157" s="850"/>
    </row>
    <row r="158" spans="5:5">
      <c r="E158" s="850"/>
    </row>
    <row r="159" spans="5:5">
      <c r="E159" s="850"/>
    </row>
    <row r="160" spans="5:5">
      <c r="E160" s="850"/>
    </row>
    <row r="161" spans="5:5">
      <c r="E161" s="850"/>
    </row>
    <row r="162" spans="5:5">
      <c r="E162" s="850"/>
    </row>
    <row r="163" spans="5:5">
      <c r="E163" s="850"/>
    </row>
    <row r="164" spans="5:5">
      <c r="E164" s="850"/>
    </row>
    <row r="165" spans="5:5">
      <c r="E165" s="850"/>
    </row>
    <row r="166" spans="5:5">
      <c r="E166" s="850"/>
    </row>
    <row r="167" spans="5:5">
      <c r="E167" s="850"/>
    </row>
    <row r="168" spans="5:5">
      <c r="E168" s="850"/>
    </row>
    <row r="169" spans="5:5">
      <c r="E169" s="850"/>
    </row>
    <row r="170" spans="5:5">
      <c r="E170" s="850"/>
    </row>
    <row r="171" spans="5:5">
      <c r="E171" s="850"/>
    </row>
    <row r="172" spans="5:5">
      <c r="E172" s="850"/>
    </row>
    <row r="173" spans="5:5">
      <c r="E173" s="850"/>
    </row>
    <row r="174" spans="5:5">
      <c r="E174" s="850"/>
    </row>
    <row r="175" spans="5:5">
      <c r="E175" s="850"/>
    </row>
    <row r="176" spans="5:5">
      <c r="E176" s="850"/>
    </row>
    <row r="177" spans="5:5">
      <c r="E177" s="850"/>
    </row>
    <row r="178" spans="5:5">
      <c r="E178" s="850"/>
    </row>
    <row r="179" spans="5:5">
      <c r="E179" s="850"/>
    </row>
    <row r="180" spans="5:5">
      <c r="E180" s="850"/>
    </row>
    <row r="181" spans="5:5">
      <c r="E181" s="850"/>
    </row>
    <row r="182" spans="5:5">
      <c r="E182" s="850"/>
    </row>
    <row r="183" spans="5:5">
      <c r="E183" s="850"/>
    </row>
    <row r="184" spans="5:5">
      <c r="E184" s="850"/>
    </row>
    <row r="185" spans="5:5">
      <c r="E185" s="850"/>
    </row>
    <row r="186" spans="5:5">
      <c r="E186" s="850"/>
    </row>
    <row r="187" spans="5:5">
      <c r="E187" s="850"/>
    </row>
    <row r="188" spans="5:5">
      <c r="E188" s="850"/>
    </row>
    <row r="189" spans="5:5">
      <c r="E189" s="850"/>
    </row>
    <row r="190" spans="5:5">
      <c r="E190" s="850"/>
    </row>
    <row r="191" spans="5:5">
      <c r="E191" s="850"/>
    </row>
  </sheetData>
  <mergeCells count="54">
    <mergeCell ref="O73:O82"/>
    <mergeCell ref="O21:P21"/>
    <mergeCell ref="O22:P22"/>
    <mergeCell ref="O23:O24"/>
    <mergeCell ref="O25:O35"/>
    <mergeCell ref="O36:O40"/>
    <mergeCell ref="O41:O42"/>
    <mergeCell ref="O43:O46"/>
    <mergeCell ref="O47:O52"/>
    <mergeCell ref="O53:O62"/>
    <mergeCell ref="O63:O72"/>
    <mergeCell ref="O15:O16"/>
    <mergeCell ref="O17:P17"/>
    <mergeCell ref="O18:P18"/>
    <mergeCell ref="O19:P19"/>
    <mergeCell ref="O20:P20"/>
    <mergeCell ref="O12:P14"/>
    <mergeCell ref="Q12:W12"/>
    <mergeCell ref="X12:Y12"/>
    <mergeCell ref="X13:X14"/>
    <mergeCell ref="Y13:Y14"/>
    <mergeCell ref="A42:C42"/>
    <mergeCell ref="A43:B43"/>
    <mergeCell ref="A47:B47"/>
    <mergeCell ref="B48:N48"/>
    <mergeCell ref="A15:D15"/>
    <mergeCell ref="A17:C17"/>
    <mergeCell ref="A20:C20"/>
    <mergeCell ref="A26:C26"/>
    <mergeCell ref="A27:B27"/>
    <mergeCell ref="A41:B41"/>
    <mergeCell ref="A16:D16"/>
    <mergeCell ref="A14:D14"/>
    <mergeCell ref="M3:M4"/>
    <mergeCell ref="N3:N4"/>
    <mergeCell ref="A5:C5"/>
    <mergeCell ref="A6:C6"/>
    <mergeCell ref="A7:C7"/>
    <mergeCell ref="A8:C8"/>
    <mergeCell ref="A9:C9"/>
    <mergeCell ref="A10:D10"/>
    <mergeCell ref="A11:D11"/>
    <mergeCell ref="A12:D12"/>
    <mergeCell ref="A13:D13"/>
    <mergeCell ref="A1:N1"/>
    <mergeCell ref="A3:C4"/>
    <mergeCell ref="E3:E4"/>
    <mergeCell ref="F3:F4"/>
    <mergeCell ref="G3:G4"/>
    <mergeCell ref="H3:H4"/>
    <mergeCell ref="I3:I4"/>
    <mergeCell ref="J3:J4"/>
    <mergeCell ref="K3:K4"/>
    <mergeCell ref="L3:L4"/>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0"/>
  <sheetViews>
    <sheetView view="pageBreakPreview" zoomScaleNormal="100" zoomScaleSheetLayoutView="100" workbookViewId="0">
      <selection activeCell="L37" sqref="L37"/>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5" width="10.5703125" style="838" hidden="1" customWidth="1"/>
    <col min="6" max="14" width="8.85546875" style="838" customWidth="1"/>
    <col min="15" max="15" width="9.140625" style="838" customWidth="1"/>
    <col min="16" max="16384" width="9.140625" style="838"/>
  </cols>
  <sheetData>
    <row r="1" spans="1:29" s="1286" customFormat="1" ht="43.5" customHeight="1">
      <c r="A1" s="3525" t="s">
        <v>1669</v>
      </c>
      <c r="B1" s="3526"/>
      <c r="C1" s="3526"/>
      <c r="D1" s="3526"/>
      <c r="E1" s="3526"/>
      <c r="F1" s="3526"/>
      <c r="G1" s="3526"/>
      <c r="H1" s="3526"/>
      <c r="I1" s="3526"/>
      <c r="J1" s="3526"/>
      <c r="K1" s="3526"/>
      <c r="L1" s="3526"/>
      <c r="M1" s="3526"/>
      <c r="N1" s="3526"/>
    </row>
    <row r="2" spans="1:29" ht="15" customHeight="1" thickBot="1">
      <c r="A2" s="838"/>
      <c r="B2" s="26"/>
      <c r="C2" s="26"/>
      <c r="D2" s="27"/>
      <c r="N2" s="140" t="s">
        <v>733</v>
      </c>
    </row>
    <row r="3" spans="1:29" s="127" customFormat="1" ht="24.95" customHeight="1">
      <c r="A3" s="3204" t="s">
        <v>690</v>
      </c>
      <c r="B3" s="3204"/>
      <c r="C3" s="3204"/>
      <c r="D3" s="29"/>
      <c r="E3" s="3360" t="s">
        <v>691</v>
      </c>
      <c r="F3" s="3360" t="s">
        <v>692</v>
      </c>
      <c r="G3" s="3357" t="s">
        <v>691</v>
      </c>
      <c r="H3" s="3357" t="s">
        <v>734</v>
      </c>
      <c r="I3" s="3360" t="s">
        <v>735</v>
      </c>
      <c r="J3" s="3463" t="s">
        <v>736</v>
      </c>
      <c r="K3" s="3360" t="s">
        <v>737</v>
      </c>
      <c r="L3" s="3360" t="s">
        <v>2248</v>
      </c>
      <c r="M3" s="3357" t="s">
        <v>738</v>
      </c>
      <c r="N3" s="3360" t="s">
        <v>739</v>
      </c>
      <c r="O3" s="128" t="s">
        <v>572</v>
      </c>
    </row>
    <row r="4" spans="1:29" s="128" customFormat="1" ht="24.95" customHeight="1">
      <c r="A4" s="3206"/>
      <c r="B4" s="3206"/>
      <c r="C4" s="3206"/>
      <c r="D4" s="31"/>
      <c r="E4" s="3362"/>
      <c r="F4" s="3362"/>
      <c r="G4" s="3359"/>
      <c r="H4" s="3359"/>
      <c r="I4" s="3362"/>
      <c r="J4" s="3464"/>
      <c r="K4" s="3362"/>
      <c r="L4" s="3362"/>
      <c r="M4" s="3359"/>
      <c r="N4" s="3362"/>
    </row>
    <row r="5" spans="1:29" s="33" customFormat="1" ht="15" hidden="1" customHeight="1">
      <c r="A5" s="3198" t="s">
        <v>1050</v>
      </c>
      <c r="B5" s="3198"/>
      <c r="C5" s="3198"/>
      <c r="D5" s="139"/>
      <c r="E5" s="138"/>
      <c r="F5" s="143">
        <v>13884.21580122613</v>
      </c>
      <c r="G5" s="141">
        <v>100</v>
      </c>
      <c r="H5" s="141">
        <v>0.42139491149390423</v>
      </c>
      <c r="I5" s="141">
        <v>9.2319447887310453</v>
      </c>
      <c r="J5" s="144">
        <v>48.154577819596966</v>
      </c>
      <c r="K5" s="141">
        <v>16.944115449687914</v>
      </c>
      <c r="L5" s="141">
        <v>1.8360131495763587</v>
      </c>
      <c r="M5" s="141">
        <v>20.199192908265708</v>
      </c>
      <c r="N5" s="141">
        <v>3.2127609726487596</v>
      </c>
      <c r="P5" s="132"/>
      <c r="Q5" s="132"/>
      <c r="R5" s="132"/>
    </row>
    <row r="6" spans="1:29" s="33" customFormat="1" ht="15" hidden="1" customHeight="1">
      <c r="A6" s="3198" t="s">
        <v>1051</v>
      </c>
      <c r="B6" s="3198"/>
      <c r="C6" s="3198"/>
      <c r="D6" s="32"/>
      <c r="E6" s="129"/>
      <c r="F6" s="145">
        <v>0</v>
      </c>
      <c r="G6" s="145">
        <v>0</v>
      </c>
      <c r="H6" s="145">
        <v>0</v>
      </c>
      <c r="I6" s="145">
        <v>0</v>
      </c>
      <c r="J6" s="145">
        <v>0</v>
      </c>
      <c r="K6" s="145">
        <v>0</v>
      </c>
      <c r="L6" s="145">
        <v>0</v>
      </c>
      <c r="M6" s="145">
        <v>0</v>
      </c>
      <c r="N6" s="145">
        <v>0</v>
      </c>
      <c r="O6" s="146"/>
      <c r="P6" s="146"/>
      <c r="Q6" s="146"/>
      <c r="R6" s="146"/>
      <c r="S6" s="146"/>
      <c r="T6" s="146"/>
      <c r="U6" s="146"/>
      <c r="V6" s="146"/>
    </row>
    <row r="7" spans="1:29" s="33" customFormat="1" ht="15" hidden="1" customHeight="1">
      <c r="A7" s="3198" t="s">
        <v>1052</v>
      </c>
      <c r="B7" s="3198"/>
      <c r="C7" s="3198"/>
      <c r="D7" s="32"/>
      <c r="E7" s="129"/>
      <c r="F7" s="147">
        <v>14412</v>
      </c>
      <c r="G7" s="141">
        <v>100</v>
      </c>
      <c r="H7" s="141">
        <v>0.79311397306039078</v>
      </c>
      <c r="I7" s="141">
        <v>5.467131714784653</v>
      </c>
      <c r="J7" s="141">
        <v>36.543936974220109</v>
      </c>
      <c r="K7" s="141">
        <v>25.908524580211484</v>
      </c>
      <c r="L7" s="141">
        <v>7.0296880287348058</v>
      </c>
      <c r="M7" s="141">
        <v>18.601791617152781</v>
      </c>
      <c r="N7" s="141">
        <v>5.6558131118357338</v>
      </c>
      <c r="P7" s="132"/>
      <c r="Q7" s="132"/>
      <c r="R7" s="132"/>
    </row>
    <row r="8" spans="1:29" s="33" customFormat="1" ht="15" hidden="1" customHeight="1">
      <c r="A8" s="3198" t="s">
        <v>1053</v>
      </c>
      <c r="B8" s="3198"/>
      <c r="C8" s="3198"/>
      <c r="D8" s="32"/>
      <c r="E8" s="129"/>
      <c r="F8" s="147">
        <v>14563.000000000737</v>
      </c>
      <c r="G8" s="141">
        <v>100</v>
      </c>
      <c r="H8" s="141">
        <v>0.68886261442818275</v>
      </c>
      <c r="I8" s="141">
        <v>7.5747378733465718</v>
      </c>
      <c r="J8" s="141">
        <v>42.111673630063088</v>
      </c>
      <c r="K8" s="141">
        <v>21.508866805823029</v>
      </c>
      <c r="L8" s="141">
        <v>3.8860622450915487</v>
      </c>
      <c r="M8" s="141">
        <v>19.541989972345259</v>
      </c>
      <c r="N8" s="141">
        <v>4.6878068589019719</v>
      </c>
      <c r="P8" s="132"/>
      <c r="Q8" s="132"/>
      <c r="R8" s="132"/>
    </row>
    <row r="9" spans="1:29" s="33" customFormat="1" ht="15" hidden="1" customHeight="1">
      <c r="A9" s="3198" t="s">
        <v>1054</v>
      </c>
      <c r="B9" s="3198"/>
      <c r="C9" s="3198"/>
      <c r="D9" s="32"/>
      <c r="E9" s="129"/>
      <c r="F9" s="147">
        <v>14821.000000244734</v>
      </c>
      <c r="G9" s="141">
        <v>100</v>
      </c>
      <c r="H9" s="141">
        <v>6.1513673860831487E-2</v>
      </c>
      <c r="I9" s="141">
        <v>3.6468208598314065</v>
      </c>
      <c r="J9" s="141">
        <v>41.704020987694257</v>
      </c>
      <c r="K9" s="141">
        <v>26.52244233475222</v>
      </c>
      <c r="L9" s="141">
        <v>6.5810995211255232</v>
      </c>
      <c r="M9" s="141">
        <v>17.683077194085957</v>
      </c>
      <c r="N9" s="141">
        <v>3.801025428649849</v>
      </c>
      <c r="P9" s="132"/>
      <c r="Q9" s="132"/>
      <c r="R9" s="132"/>
    </row>
    <row r="10" spans="1:29" s="33" customFormat="1" ht="15" hidden="1" customHeight="1">
      <c r="A10" s="2618" t="s">
        <v>1055</v>
      </c>
      <c r="B10" s="2619"/>
      <c r="C10" s="2619"/>
      <c r="D10" s="2620"/>
      <c r="E10" s="138"/>
      <c r="F10" s="112">
        <v>14935.000010349095</v>
      </c>
      <c r="G10" s="141">
        <v>100</v>
      </c>
      <c r="H10" s="141">
        <v>0.13723118632652723</v>
      </c>
      <c r="I10" s="141">
        <v>3.3277568146116083</v>
      </c>
      <c r="J10" s="141">
        <v>33.662193205324549</v>
      </c>
      <c r="K10" s="141">
        <v>35.166208469259992</v>
      </c>
      <c r="L10" s="141">
        <v>7.4642329014216759</v>
      </c>
      <c r="M10" s="141">
        <v>15.900082261093575</v>
      </c>
      <c r="N10" s="141">
        <v>4.3422951619621628</v>
      </c>
      <c r="P10" s="132"/>
      <c r="Q10" s="132"/>
      <c r="R10" s="132"/>
      <c r="S10" s="132"/>
      <c r="T10" s="132"/>
      <c r="U10" s="132"/>
      <c r="V10" s="132"/>
      <c r="W10" s="132"/>
      <c r="X10" s="132"/>
      <c r="Y10" s="132"/>
      <c r="Z10" s="132"/>
      <c r="AA10" s="132"/>
      <c r="AB10" s="132"/>
      <c r="AC10" s="132"/>
    </row>
    <row r="11" spans="1:29" s="33" customFormat="1" ht="15" hidden="1" customHeight="1">
      <c r="A11" s="2618" t="s">
        <v>1001</v>
      </c>
      <c r="B11" s="2619"/>
      <c r="C11" s="2619"/>
      <c r="D11" s="2620"/>
      <c r="E11" s="129"/>
      <c r="F11" s="112">
        <v>15207</v>
      </c>
      <c r="G11" s="141">
        <v>0</v>
      </c>
      <c r="H11" s="141">
        <v>0</v>
      </c>
      <c r="I11" s="141">
        <v>0</v>
      </c>
      <c r="J11" s="141">
        <v>0</v>
      </c>
      <c r="K11" s="141">
        <v>0</v>
      </c>
      <c r="L11" s="141">
        <v>0</v>
      </c>
      <c r="M11" s="141">
        <v>0</v>
      </c>
      <c r="N11" s="141">
        <v>0</v>
      </c>
      <c r="P11" s="132"/>
      <c r="Q11" s="132"/>
      <c r="R11" s="132"/>
      <c r="S11" s="132"/>
      <c r="T11" s="132"/>
      <c r="U11" s="132"/>
      <c r="V11" s="132"/>
      <c r="W11" s="132"/>
      <c r="X11" s="132"/>
      <c r="Y11" s="132"/>
      <c r="Z11" s="132"/>
      <c r="AA11" s="132"/>
      <c r="AB11" s="132"/>
      <c r="AC11" s="132"/>
    </row>
    <row r="12" spans="1:29" s="33" customFormat="1" ht="15" customHeight="1">
      <c r="A12" s="2618" t="s">
        <v>1002</v>
      </c>
      <c r="B12" s="2619"/>
      <c r="C12" s="2619"/>
      <c r="D12" s="2620"/>
      <c r="E12" s="129"/>
      <c r="F12" s="112">
        <v>15829.000000031147</v>
      </c>
      <c r="G12" s="141">
        <v>100</v>
      </c>
      <c r="H12" s="141">
        <v>0.7663540300884939</v>
      </c>
      <c r="I12" s="141">
        <v>3.611075909942338</v>
      </c>
      <c r="J12" s="141">
        <v>37.907836248418519</v>
      </c>
      <c r="K12" s="141">
        <v>26.660031755504761</v>
      </c>
      <c r="L12" s="141">
        <v>6.9586957648835472</v>
      </c>
      <c r="M12" s="141">
        <v>17.965887514358876</v>
      </c>
      <c r="N12" s="141">
        <v>6.1301187768039309</v>
      </c>
      <c r="O12" s="1121">
        <f>SUM(K12:L12)</f>
        <v>33.618727520388305</v>
      </c>
      <c r="P12" s="132"/>
      <c r="Q12" s="132"/>
      <c r="R12" s="132"/>
      <c r="S12" s="132"/>
      <c r="T12" s="132"/>
      <c r="U12" s="132"/>
      <c r="V12" s="132"/>
      <c r="W12" s="132"/>
      <c r="X12" s="132"/>
      <c r="Y12" s="132"/>
      <c r="Z12" s="132"/>
      <c r="AA12" s="132"/>
      <c r="AB12" s="132"/>
      <c r="AC12" s="132"/>
    </row>
    <row r="13" spans="1:29" s="33" customFormat="1" ht="15" customHeight="1">
      <c r="A13" s="2618" t="s">
        <v>1003</v>
      </c>
      <c r="B13" s="2619"/>
      <c r="C13" s="2619"/>
      <c r="D13" s="2620"/>
      <c r="E13" s="129"/>
      <c r="F13" s="113">
        <v>15486.999999856676</v>
      </c>
      <c r="G13" s="141">
        <v>100</v>
      </c>
      <c r="H13" s="141">
        <v>0.60909195623294754</v>
      </c>
      <c r="I13" s="141">
        <v>5.8586455134923154</v>
      </c>
      <c r="J13" s="141">
        <v>42.055586786941248</v>
      </c>
      <c r="K13" s="141">
        <v>25.100211071886484</v>
      </c>
      <c r="L13" s="141">
        <v>4.0622681672727685</v>
      </c>
      <c r="M13" s="141">
        <v>16.488600192344173</v>
      </c>
      <c r="N13" s="141">
        <v>5.8255963118299174</v>
      </c>
      <c r="O13" s="1121">
        <f>SUM(K13:L13)</f>
        <v>29.162479239159254</v>
      </c>
      <c r="P13" s="132"/>
      <c r="Q13" s="132"/>
      <c r="R13" s="132"/>
      <c r="S13" s="132"/>
      <c r="T13" s="132"/>
      <c r="U13" s="132"/>
      <c r="V13" s="132"/>
      <c r="W13" s="132"/>
      <c r="X13" s="132"/>
      <c r="Y13" s="132"/>
      <c r="Z13" s="132"/>
      <c r="AA13" s="132"/>
      <c r="AB13" s="132"/>
      <c r="AC13" s="132"/>
    </row>
    <row r="14" spans="1:29" s="33" customFormat="1" ht="15" customHeight="1">
      <c r="A14" s="2618" t="s">
        <v>1004</v>
      </c>
      <c r="B14" s="2619"/>
      <c r="C14" s="2619"/>
      <c r="D14" s="2620"/>
      <c r="E14" s="129"/>
      <c r="F14" s="113">
        <v>15649.000000000044</v>
      </c>
      <c r="G14" s="141">
        <v>100</v>
      </c>
      <c r="H14" s="141">
        <v>0.34966258623094126</v>
      </c>
      <c r="I14" s="141">
        <v>6.1313326871619047</v>
      </c>
      <c r="J14" s="141">
        <v>46.62180839749189</v>
      </c>
      <c r="K14" s="141">
        <v>10.329174068312764</v>
      </c>
      <c r="L14" s="141">
        <v>3.0624902406354728</v>
      </c>
      <c r="M14" s="141">
        <v>29.111955023642576</v>
      </c>
      <c r="N14" s="141">
        <v>4.393576996524124</v>
      </c>
      <c r="O14" s="1121">
        <f>SUM(K14:L14)</f>
        <v>13.391664308948236</v>
      </c>
      <c r="P14" s="132"/>
      <c r="Q14" s="132"/>
      <c r="R14" s="132"/>
      <c r="S14" s="132"/>
      <c r="T14" s="132"/>
      <c r="U14" s="132"/>
      <c r="V14" s="132"/>
      <c r="W14" s="132"/>
      <c r="X14" s="132"/>
      <c r="Y14" s="132"/>
      <c r="Z14" s="132"/>
      <c r="AA14" s="132"/>
      <c r="AB14" s="132"/>
      <c r="AC14" s="132"/>
    </row>
    <row r="15" spans="1:29" s="33" customFormat="1" ht="15">
      <c r="A15" s="2618" t="s">
        <v>1005</v>
      </c>
      <c r="B15" s="2619"/>
      <c r="C15" s="2619"/>
      <c r="D15" s="2620"/>
      <c r="E15" s="138"/>
      <c r="F15" s="112">
        <v>15686.999999796744</v>
      </c>
      <c r="G15" s="141">
        <v>100</v>
      </c>
      <c r="H15" s="141">
        <v>0.54906007938464896</v>
      </c>
      <c r="I15" s="141">
        <v>7.5381281410617271</v>
      </c>
      <c r="J15" s="141">
        <v>39.230312634927529</v>
      </c>
      <c r="K15" s="141">
        <v>15.554199263867073</v>
      </c>
      <c r="L15" s="141">
        <v>5.7614972438038574</v>
      </c>
      <c r="M15" s="141">
        <v>27.610194513188418</v>
      </c>
      <c r="N15" s="141">
        <v>3.7566081237666382</v>
      </c>
      <c r="O15" s="1121">
        <f>SUM(K15:L15)</f>
        <v>21.315696507670928</v>
      </c>
      <c r="P15" s="132"/>
      <c r="Q15" s="132"/>
      <c r="R15" s="132"/>
      <c r="S15" s="132"/>
      <c r="T15" s="132"/>
      <c r="U15" s="132"/>
      <c r="V15" s="132"/>
      <c r="W15" s="132"/>
      <c r="X15" s="132"/>
      <c r="Y15" s="132"/>
      <c r="Z15" s="132"/>
      <c r="AA15" s="132"/>
      <c r="AB15" s="132"/>
      <c r="AC15" s="132"/>
    </row>
    <row r="16" spans="1:29" s="33" customFormat="1" ht="15">
      <c r="A16" s="2618" t="s">
        <v>1566</v>
      </c>
      <c r="B16" s="2619"/>
      <c r="C16" s="2619"/>
      <c r="D16" s="2620"/>
      <c r="E16" s="129"/>
      <c r="F16" s="113">
        <f>'73.'!F16</f>
        <v>16502.022257559558</v>
      </c>
      <c r="G16" s="141">
        <f>'73.'!G16</f>
        <v>100</v>
      </c>
      <c r="H16" s="141">
        <f>'73.'!H16</f>
        <v>1.1325084549585986</v>
      </c>
      <c r="I16" s="141">
        <f>'73.'!I16</f>
        <v>7.1010791937374069</v>
      </c>
      <c r="J16" s="141">
        <f>'73.'!J16</f>
        <v>47.467843255610411</v>
      </c>
      <c r="K16" s="141">
        <f>'73.'!K16</f>
        <v>9.4370959696596355</v>
      </c>
      <c r="L16" s="141">
        <f>'73.'!L16</f>
        <v>2.6496439782578123</v>
      </c>
      <c r="M16" s="141">
        <f>'73.'!M16</f>
        <v>27.188113197131752</v>
      </c>
      <c r="N16" s="141">
        <f>'73.'!N16</f>
        <v>5.0237159506443803</v>
      </c>
      <c r="O16" s="1121">
        <f>SUM(K16:L16)</f>
        <v>12.086739947917447</v>
      </c>
      <c r="P16" s="132"/>
      <c r="Q16" s="132"/>
      <c r="R16" s="132"/>
      <c r="S16" s="132"/>
      <c r="T16" s="132"/>
      <c r="U16" s="132"/>
      <c r="V16" s="132"/>
      <c r="W16" s="132"/>
      <c r="X16" s="132"/>
      <c r="Y16" s="132"/>
      <c r="Z16" s="132"/>
      <c r="AA16" s="132"/>
      <c r="AB16" s="132"/>
      <c r="AC16" s="132"/>
    </row>
    <row r="17" spans="1:16" ht="15" customHeight="1">
      <c r="A17" s="2641" t="s">
        <v>371</v>
      </c>
      <c r="B17" s="2641"/>
      <c r="C17" s="2641"/>
      <c r="D17" s="32"/>
      <c r="E17" s="134"/>
      <c r="F17" s="142"/>
      <c r="G17" s="141"/>
      <c r="H17" s="141"/>
      <c r="I17" s="141"/>
      <c r="J17" s="141"/>
      <c r="K17" s="141"/>
      <c r="L17" s="141"/>
      <c r="M17" s="141"/>
      <c r="N17" s="862"/>
      <c r="O17" s="128" t="s">
        <v>725</v>
      </c>
      <c r="P17" s="50"/>
    </row>
    <row r="18" spans="1:16" ht="15" customHeight="1">
      <c r="A18" s="1137"/>
      <c r="B18" s="813" t="s">
        <v>1022</v>
      </c>
      <c r="C18" s="1137"/>
      <c r="D18" s="840"/>
      <c r="E18" s="841">
        <f t="shared" ref="E18:E23" si="0">O18/N18*100</f>
        <v>163.16493029717799</v>
      </c>
      <c r="F18" s="863">
        <f>'72.'!F31</f>
        <v>13179.744560735528</v>
      </c>
      <c r="G18" s="862">
        <v>100</v>
      </c>
      <c r="H18" s="862">
        <f>'73.'!Q47</f>
        <v>1.2517438712159423</v>
      </c>
      <c r="I18" s="862">
        <f>'73.'!R47</f>
        <v>7.1706458706252114</v>
      </c>
      <c r="J18" s="862">
        <f>'73.'!S47</f>
        <v>46.829220494745428</v>
      </c>
      <c r="K18" s="862">
        <f>'73.'!T47</f>
        <v>8.189234541377937</v>
      </c>
      <c r="L18" s="862">
        <f>'73.'!U47</f>
        <v>2.4900190636093651</v>
      </c>
      <c r="M18" s="862">
        <f>'73.'!V47</f>
        <v>28.90724890330273</v>
      </c>
      <c r="N18" s="862">
        <f>'73.'!W47</f>
        <v>5.1618872551234887</v>
      </c>
      <c r="O18" s="2327">
        <f>H18+I18</f>
        <v>8.4223897418411546</v>
      </c>
      <c r="P18" s="842"/>
    </row>
    <row r="19" spans="1:16" ht="15" customHeight="1">
      <c r="A19" s="1137"/>
      <c r="B19" s="813" t="s">
        <v>1023</v>
      </c>
      <c r="C19" s="1137"/>
      <c r="D19" s="840"/>
      <c r="E19" s="841">
        <f t="shared" si="0"/>
        <v>133.69686151852142</v>
      </c>
      <c r="F19" s="863">
        <f>'72.'!F32</f>
        <v>1890.7276667529929</v>
      </c>
      <c r="G19" s="862">
        <v>100</v>
      </c>
      <c r="H19" s="862">
        <f>'73.'!Q48</f>
        <v>0.74341796111052372</v>
      </c>
      <c r="I19" s="862">
        <f>'73.'!R48</f>
        <v>4.4354776163787859</v>
      </c>
      <c r="J19" s="862">
        <f>'73.'!S48</f>
        <v>47.036019918966986</v>
      </c>
      <c r="K19" s="862">
        <f>'73.'!T48</f>
        <v>14.364683466329423</v>
      </c>
      <c r="L19" s="862">
        <f>'73.'!U48</f>
        <v>4.2840691174262826</v>
      </c>
      <c r="M19" s="862">
        <f>'73.'!V48</f>
        <v>25.262721485954653</v>
      </c>
      <c r="N19" s="862">
        <f>'73.'!W48</f>
        <v>3.8736104338334543</v>
      </c>
      <c r="O19" s="2327">
        <f t="shared" ref="O19:O23" si="1">H19+I19</f>
        <v>5.1788955774893095</v>
      </c>
      <c r="P19" s="842"/>
    </row>
    <row r="20" spans="1:16" ht="15" customHeight="1">
      <c r="A20" s="1137"/>
      <c r="B20" s="813" t="s">
        <v>1024</v>
      </c>
      <c r="C20" s="1137"/>
      <c r="D20" s="840"/>
      <c r="E20" s="841">
        <f t="shared" si="0"/>
        <v>129.74555817030918</v>
      </c>
      <c r="F20" s="863">
        <f>'72.'!F33</f>
        <v>1037.2995587676819</v>
      </c>
      <c r="G20" s="862">
        <v>100</v>
      </c>
      <c r="H20" s="862">
        <f>'73.'!Q49</f>
        <v>0.19280833420733468</v>
      </c>
      <c r="I20" s="862">
        <f>'73.'!R49</f>
        <v>7.8951566782565887</v>
      </c>
      <c r="J20" s="862">
        <f>'73.'!S49</f>
        <v>55.12193376138358</v>
      </c>
      <c r="K20" s="862">
        <f>'73.'!T49</f>
        <v>16.225372970349841</v>
      </c>
      <c r="L20" s="862">
        <f>'73.'!U49</f>
        <v>1.8014667717651929</v>
      </c>
      <c r="M20" s="862">
        <f>'73.'!V49</f>
        <v>12.529549034438761</v>
      </c>
      <c r="N20" s="862">
        <f>'73.'!W49</f>
        <v>6.2337124495987277</v>
      </c>
      <c r="O20" s="2327">
        <f t="shared" si="1"/>
        <v>8.0879650124639237</v>
      </c>
      <c r="P20" s="842"/>
    </row>
    <row r="21" spans="1:16" ht="15" customHeight="1">
      <c r="A21" s="1137"/>
      <c r="B21" s="813" t="s">
        <v>1025</v>
      </c>
      <c r="C21" s="1137"/>
      <c r="D21" s="840"/>
      <c r="E21" s="841">
        <f t="shared" si="0"/>
        <v>641.40462904884816</v>
      </c>
      <c r="F21" s="863">
        <f>'72.'!F34</f>
        <v>255.88325401682465</v>
      </c>
      <c r="G21" s="862">
        <v>100</v>
      </c>
      <c r="H21" s="862">
        <f>'73.'!Q50</f>
        <v>2.2878181212967323</v>
      </c>
      <c r="I21" s="862">
        <f>'73.'!R50</f>
        <v>12.224250028996797</v>
      </c>
      <c r="J21" s="862">
        <f>'73.'!S50</f>
        <v>50.297720927701796</v>
      </c>
      <c r="K21" s="862">
        <f>'73.'!T50</f>
        <v>10.184831764995149</v>
      </c>
      <c r="L21" s="862">
        <f>'73.'!U50</f>
        <v>2.6444351322092521</v>
      </c>
      <c r="M21" s="862">
        <f>'73.'!V50</f>
        <v>20.098399058167711</v>
      </c>
      <c r="N21" s="862">
        <f>'73.'!W50</f>
        <v>2.2625449666326491</v>
      </c>
      <c r="O21" s="2327">
        <f t="shared" si="1"/>
        <v>14.51206815029353</v>
      </c>
      <c r="P21" s="842"/>
    </row>
    <row r="22" spans="1:16" ht="15" customHeight="1">
      <c r="A22" s="1137"/>
      <c r="B22" s="813" t="s">
        <v>1026</v>
      </c>
      <c r="C22" s="1137"/>
      <c r="D22" s="840"/>
      <c r="E22" s="841">
        <f t="shared" si="0"/>
        <v>716.623742553498</v>
      </c>
      <c r="F22" s="863">
        <f>'72.'!F35</f>
        <v>100.95166173098397</v>
      </c>
      <c r="G22" s="862">
        <v>100</v>
      </c>
      <c r="H22" s="862">
        <f>'73.'!Q51</f>
        <v>0</v>
      </c>
      <c r="I22" s="862">
        <f>'73.'!R51</f>
        <v>21.296045957019231</v>
      </c>
      <c r="J22" s="862">
        <f>'73.'!S51</f>
        <v>50.898639382832592</v>
      </c>
      <c r="K22" s="862">
        <f>'73.'!T51</f>
        <v>6.7520696675305265</v>
      </c>
      <c r="L22" s="862">
        <f>'73.'!U51</f>
        <v>2.5886976881017509</v>
      </c>
      <c r="M22" s="862">
        <f>'73.'!V51</f>
        <v>15.492828019701738</v>
      </c>
      <c r="N22" s="862">
        <f>'73.'!W51</f>
        <v>2.9717192848141534</v>
      </c>
      <c r="O22" s="2327">
        <f t="shared" si="1"/>
        <v>21.296045957019231</v>
      </c>
      <c r="P22" s="842"/>
    </row>
    <row r="23" spans="1:16" ht="15" customHeight="1">
      <c r="A23" s="1137"/>
      <c r="B23" s="813" t="s">
        <v>1027</v>
      </c>
      <c r="C23" s="1137"/>
      <c r="D23" s="840"/>
      <c r="E23" s="841">
        <f t="shared" si="0"/>
        <v>410.5555555553982</v>
      </c>
      <c r="F23" s="863">
        <f>'72.'!F36</f>
        <v>37.415555555537644</v>
      </c>
      <c r="G23" s="862">
        <v>100</v>
      </c>
      <c r="H23" s="862">
        <f>'73.'!Q52</f>
        <v>0</v>
      </c>
      <c r="I23" s="862">
        <f>'73.'!R52</f>
        <v>21.945714794799265</v>
      </c>
      <c r="J23" s="862">
        <f>'73.'!S52</f>
        <v>53.435885252711756</v>
      </c>
      <c r="K23" s="862">
        <f>'73.'!T52</f>
        <v>13.927659321730152</v>
      </c>
      <c r="L23" s="862">
        <f>'73.'!U52</f>
        <v>0</v>
      </c>
      <c r="M23" s="862">
        <f>'73.'!V52</f>
        <v>5.345370315379407</v>
      </c>
      <c r="N23" s="862">
        <f>'73.'!W52</f>
        <v>5.345370315379407</v>
      </c>
      <c r="O23" s="2327">
        <f t="shared" si="1"/>
        <v>21.945714794799265</v>
      </c>
      <c r="P23" s="842"/>
    </row>
    <row r="24" spans="1:16" ht="15" customHeight="1">
      <c r="A24" s="2641" t="s">
        <v>397</v>
      </c>
      <c r="B24" s="2641"/>
      <c r="C24" s="2641"/>
      <c r="D24" s="2"/>
      <c r="E24" s="841"/>
      <c r="F24" s="863"/>
      <c r="G24" s="862"/>
      <c r="H24" s="862"/>
      <c r="I24" s="862"/>
      <c r="J24" s="862"/>
      <c r="K24" s="862"/>
      <c r="L24" s="862"/>
      <c r="M24" s="862"/>
      <c r="N24" s="862"/>
      <c r="O24" s="842"/>
      <c r="P24" s="842"/>
    </row>
    <row r="25" spans="1:16" ht="15" customHeight="1">
      <c r="A25" s="1137"/>
      <c r="B25" s="813" t="s">
        <v>1028</v>
      </c>
      <c r="C25" s="1137"/>
      <c r="D25" s="843"/>
      <c r="E25" s="841">
        <f t="shared" ref="E25:E34" si="2">O25/N25*100</f>
        <v>0</v>
      </c>
      <c r="F25" s="863">
        <f>'72.'!F38</f>
        <v>6528.2726643055885</v>
      </c>
      <c r="G25" s="862">
        <v>100</v>
      </c>
      <c r="H25" s="862">
        <f>'73.'!Q53</f>
        <v>1.207101800240723</v>
      </c>
      <c r="I25" s="862">
        <f>'73.'!R53</f>
        <v>6.3488513702798874</v>
      </c>
      <c r="J25" s="862">
        <f>'73.'!S53</f>
        <v>45.805111996842321</v>
      </c>
      <c r="K25" s="862">
        <f>'73.'!T53</f>
        <v>7.9091787427951434</v>
      </c>
      <c r="L25" s="862">
        <f>'73.'!U53</f>
        <v>2.7734050224054374</v>
      </c>
      <c r="M25" s="862">
        <f>'73.'!V53</f>
        <v>28.829144600427064</v>
      </c>
      <c r="N25" s="862">
        <f>'73.'!W53</f>
        <v>7.1272064670095405</v>
      </c>
      <c r="O25" s="842"/>
      <c r="P25" s="842"/>
    </row>
    <row r="26" spans="1:16" ht="15" customHeight="1">
      <c r="A26" s="1137"/>
      <c r="B26" s="813" t="s">
        <v>1038</v>
      </c>
      <c r="C26" s="1137"/>
      <c r="D26" s="843"/>
      <c r="E26" s="841">
        <f t="shared" si="2"/>
        <v>0</v>
      </c>
      <c r="F26" s="863">
        <f>'72.'!F39</f>
        <v>2047.9967811726431</v>
      </c>
      <c r="G26" s="862">
        <v>100</v>
      </c>
      <c r="H26" s="862">
        <f>'73.'!Q54</f>
        <v>1.6903000980760492</v>
      </c>
      <c r="I26" s="862">
        <f>'73.'!R54</f>
        <v>8.5778054672023014</v>
      </c>
      <c r="J26" s="862">
        <f>'73.'!S54</f>
        <v>40.770448595965874</v>
      </c>
      <c r="K26" s="862">
        <f>'73.'!T54</f>
        <v>12.104923658598189</v>
      </c>
      <c r="L26" s="862">
        <f>'73.'!U54</f>
        <v>3.6404282759211606</v>
      </c>
      <c r="M26" s="862">
        <f>'73.'!V54</f>
        <v>24.875485546304745</v>
      </c>
      <c r="N26" s="862">
        <f>'73.'!W54</f>
        <v>8.3406083579316856</v>
      </c>
      <c r="O26" s="842"/>
      <c r="P26" s="842"/>
    </row>
    <row r="27" spans="1:16" ht="15" customHeight="1">
      <c r="A27" s="813"/>
      <c r="B27" s="813" t="s">
        <v>1039</v>
      </c>
      <c r="C27" s="813"/>
      <c r="D27" s="843"/>
      <c r="E27" s="841">
        <f t="shared" si="2"/>
        <v>0</v>
      </c>
      <c r="F27" s="863">
        <f>'72.'!F40</f>
        <v>2663.6763201341564</v>
      </c>
      <c r="G27" s="862">
        <v>100</v>
      </c>
      <c r="H27" s="862">
        <f>'73.'!Q55</f>
        <v>1.0227539373889485</v>
      </c>
      <c r="I27" s="862">
        <f>'73.'!R55</f>
        <v>8.4790285383797528</v>
      </c>
      <c r="J27" s="862">
        <f>'73.'!S55</f>
        <v>43.048948590392079</v>
      </c>
      <c r="K27" s="862">
        <f>'73.'!T55</f>
        <v>9.9725096075982282</v>
      </c>
      <c r="L27" s="862">
        <f>'73.'!U55</f>
        <v>4.2741338566168219</v>
      </c>
      <c r="M27" s="862">
        <f>'73.'!V55</f>
        <v>30.786894809760305</v>
      </c>
      <c r="N27" s="862">
        <f>'73.'!W55</f>
        <v>2.4157306598638026</v>
      </c>
      <c r="O27" s="842"/>
      <c r="P27" s="842"/>
    </row>
    <row r="28" spans="1:16" ht="15" customHeight="1">
      <c r="A28" s="813"/>
      <c r="B28" s="813" t="s">
        <v>1040</v>
      </c>
      <c r="C28" s="813"/>
      <c r="D28" s="843"/>
      <c r="E28" s="841">
        <f t="shared" si="2"/>
        <v>0</v>
      </c>
      <c r="F28" s="863">
        <f>'72.'!F41</f>
        <v>2465.3895651290536</v>
      </c>
      <c r="G28" s="862">
        <v>100</v>
      </c>
      <c r="H28" s="862">
        <f>'73.'!Q56</f>
        <v>0.95151107104173815</v>
      </c>
      <c r="I28" s="862">
        <f>'73.'!R56</f>
        <v>5.2896728002360422</v>
      </c>
      <c r="J28" s="862">
        <f>'73.'!S56</f>
        <v>54.976823975411889</v>
      </c>
      <c r="K28" s="862">
        <f>'73.'!T56</f>
        <v>8.6935206503758238</v>
      </c>
      <c r="L28" s="862">
        <f>'73.'!U56</f>
        <v>1.0875467333904276</v>
      </c>
      <c r="M28" s="862">
        <f>'73.'!V56</f>
        <v>27.006724283196988</v>
      </c>
      <c r="N28" s="862">
        <f>'73.'!W56</f>
        <v>1.9942004863470346</v>
      </c>
      <c r="O28" s="842"/>
      <c r="P28" s="842"/>
    </row>
    <row r="29" spans="1:16" ht="15" customHeight="1">
      <c r="A29" s="813"/>
      <c r="B29" s="813" t="s">
        <v>1041</v>
      </c>
      <c r="C29" s="813"/>
      <c r="D29" s="843"/>
      <c r="E29" s="841">
        <f t="shared" si="2"/>
        <v>0</v>
      </c>
      <c r="F29" s="863">
        <f>'72.'!F42</f>
        <v>1351.1257552984187</v>
      </c>
      <c r="G29" s="862">
        <v>100</v>
      </c>
      <c r="H29" s="862">
        <f>'73.'!Q57</f>
        <v>0.76104795153375837</v>
      </c>
      <c r="I29" s="862">
        <f>'73.'!R57</f>
        <v>3.3248010667907071</v>
      </c>
      <c r="J29" s="862">
        <f>'73.'!S57</f>
        <v>58.777874578621059</v>
      </c>
      <c r="K29" s="862">
        <f>'73.'!T57</f>
        <v>12.409590258458197</v>
      </c>
      <c r="L29" s="862">
        <f>'73.'!U57</f>
        <v>0.52947413352877459</v>
      </c>
      <c r="M29" s="862">
        <f>'73.'!V57</f>
        <v>21.201003646928125</v>
      </c>
      <c r="N29" s="862">
        <f>'73.'!W57</f>
        <v>2.9962083641393766</v>
      </c>
      <c r="O29" s="842"/>
      <c r="P29" s="842"/>
    </row>
    <row r="30" spans="1:16" ht="15" customHeight="1">
      <c r="A30" s="813"/>
      <c r="B30" s="813" t="s">
        <v>1042</v>
      </c>
      <c r="C30" s="813"/>
      <c r="D30" s="843"/>
      <c r="E30" s="841">
        <f t="shared" si="2"/>
        <v>0</v>
      </c>
      <c r="F30" s="863">
        <f>'72.'!F43</f>
        <v>1036.5263355110235</v>
      </c>
      <c r="G30" s="862">
        <v>100</v>
      </c>
      <c r="H30" s="862">
        <f>'73.'!Q58</f>
        <v>0.83608665201918786</v>
      </c>
      <c r="I30" s="862">
        <f>'73.'!R58</f>
        <v>12.592674989914881</v>
      </c>
      <c r="J30" s="862">
        <f>'73.'!S58</f>
        <v>47.818421826870392</v>
      </c>
      <c r="K30" s="862">
        <f>'73.'!T58</f>
        <v>11.088268578870082</v>
      </c>
      <c r="L30" s="862">
        <f>'73.'!U58</f>
        <v>1.8002966509337126</v>
      </c>
      <c r="M30" s="862">
        <f>'73.'!V58</f>
        <v>22.901456163423823</v>
      </c>
      <c r="N30" s="862">
        <f>'73.'!W58</f>
        <v>2.9627951379679547</v>
      </c>
      <c r="O30" s="842"/>
      <c r="P30" s="842"/>
    </row>
    <row r="31" spans="1:16" ht="15" customHeight="1">
      <c r="A31" s="813"/>
      <c r="B31" s="813" t="s">
        <v>1043</v>
      </c>
      <c r="C31" s="813"/>
      <c r="D31" s="843"/>
      <c r="E31" s="841">
        <f t="shared" si="2"/>
        <v>0</v>
      </c>
      <c r="F31" s="863">
        <f>'72.'!F44</f>
        <v>152.01114157974544</v>
      </c>
      <c r="G31" s="862">
        <v>100</v>
      </c>
      <c r="H31" s="862">
        <f>'73.'!Q59</f>
        <v>2.5105571150544481</v>
      </c>
      <c r="I31" s="862">
        <f>'73.'!R59</f>
        <v>8.1821487875897798</v>
      </c>
      <c r="J31" s="862">
        <f>'73.'!S59</f>
        <v>59.541876403066176</v>
      </c>
      <c r="K31" s="862">
        <f>'73.'!T59</f>
        <v>8.2892508170146968</v>
      </c>
      <c r="L31" s="862">
        <f>'73.'!U59</f>
        <v>0</v>
      </c>
      <c r="M31" s="862">
        <f>'73.'!V59</f>
        <v>20.81832036049482</v>
      </c>
      <c r="N31" s="862">
        <f>'73.'!W59</f>
        <v>0.65784651678008577</v>
      </c>
      <c r="O31" s="842"/>
      <c r="P31" s="842"/>
    </row>
    <row r="32" spans="1:16" ht="15" customHeight="1">
      <c r="A32" s="813"/>
      <c r="B32" s="813" t="s">
        <v>1044</v>
      </c>
      <c r="C32" s="813"/>
      <c r="D32" s="843"/>
      <c r="E32" s="841">
        <f t="shared" si="2"/>
        <v>0</v>
      </c>
      <c r="F32" s="863">
        <f>'72.'!F45</f>
        <v>125.28467067914418</v>
      </c>
      <c r="G32" s="862">
        <v>100</v>
      </c>
      <c r="H32" s="862">
        <f>'73.'!Q60</f>
        <v>0</v>
      </c>
      <c r="I32" s="862">
        <f>'73.'!R60</f>
        <v>9.0096390732396756</v>
      </c>
      <c r="J32" s="862">
        <f>'73.'!S60</f>
        <v>44.406609747898351</v>
      </c>
      <c r="K32" s="862">
        <f>'73.'!T60</f>
        <v>6.2864292923081004</v>
      </c>
      <c r="L32" s="862">
        <f>'73.'!U60</f>
        <v>10.012752858328968</v>
      </c>
      <c r="M32" s="862">
        <f>'73.'!V60</f>
        <v>26.92333489776</v>
      </c>
      <c r="N32" s="862">
        <f>'73.'!W60</f>
        <v>3.3612341304649136</v>
      </c>
      <c r="O32" s="842"/>
      <c r="P32" s="842"/>
    </row>
    <row r="33" spans="1:16" ht="15" customHeight="1">
      <c r="A33" s="813"/>
      <c r="B33" s="813" t="s">
        <v>1045</v>
      </c>
      <c r="C33" s="813"/>
      <c r="D33" s="843"/>
      <c r="E33" s="841">
        <f t="shared" si="2"/>
        <v>0</v>
      </c>
      <c r="F33" s="863">
        <f>'72.'!F46</f>
        <v>104.74569041647501</v>
      </c>
      <c r="G33" s="862">
        <v>100</v>
      </c>
      <c r="H33" s="862">
        <f>'73.'!Q61</f>
        <v>0</v>
      </c>
      <c r="I33" s="862">
        <f>'73.'!R61</f>
        <v>20.276856702834401</v>
      </c>
      <c r="J33" s="862">
        <f>'73.'!S61</f>
        <v>48.560104096315705</v>
      </c>
      <c r="K33" s="862">
        <f>'73.'!T61</f>
        <v>8.6184334704560452</v>
      </c>
      <c r="L33" s="862">
        <f>'73.'!U61</f>
        <v>2.4949316033332876</v>
      </c>
      <c r="M33" s="862">
        <f>'73.'!V61</f>
        <v>18.140287695935907</v>
      </c>
      <c r="N33" s="862">
        <f>'73.'!W61</f>
        <v>1.9093864311246433</v>
      </c>
      <c r="O33" s="842"/>
      <c r="P33" s="842"/>
    </row>
    <row r="34" spans="1:16" ht="15" customHeight="1">
      <c r="A34" s="813"/>
      <c r="B34" s="813" t="s">
        <v>1046</v>
      </c>
      <c r="C34" s="813"/>
      <c r="D34" s="843"/>
      <c r="E34" s="841">
        <f t="shared" si="2"/>
        <v>0</v>
      </c>
      <c r="F34" s="863">
        <f>'72.'!F47</f>
        <v>26.993333333321718</v>
      </c>
      <c r="G34" s="862">
        <v>100</v>
      </c>
      <c r="H34" s="862">
        <f>'73.'!Q62</f>
        <v>0</v>
      </c>
      <c r="I34" s="862">
        <f>'73.'!R62</f>
        <v>18.523092121519454</v>
      </c>
      <c r="J34" s="862">
        <f>'73.'!S62</f>
        <v>70.363052605568853</v>
      </c>
      <c r="K34" s="862">
        <f>'73.'!T62</f>
        <v>3.7046184243038911</v>
      </c>
      <c r="L34" s="862">
        <f>'73.'!U62</f>
        <v>0</v>
      </c>
      <c r="M34" s="862">
        <f>'73.'!V62</f>
        <v>3.7046184243038911</v>
      </c>
      <c r="N34" s="862">
        <f>'73.'!W62</f>
        <v>3.7046184243038911</v>
      </c>
      <c r="O34" s="842"/>
      <c r="P34" s="842"/>
    </row>
    <row r="35" spans="1:16" ht="15" customHeight="1">
      <c r="A35" s="2641" t="s">
        <v>372</v>
      </c>
      <c r="B35" s="2641"/>
      <c r="C35" s="2641"/>
      <c r="D35" s="843"/>
      <c r="E35" s="841"/>
      <c r="F35" s="863"/>
      <c r="G35" s="862"/>
      <c r="H35" s="862"/>
      <c r="I35" s="862"/>
      <c r="J35" s="862"/>
      <c r="K35" s="862"/>
      <c r="L35" s="862"/>
      <c r="M35" s="862"/>
      <c r="N35" s="862"/>
      <c r="O35" s="842"/>
      <c r="P35" s="842"/>
    </row>
    <row r="36" spans="1:16" ht="15" customHeight="1">
      <c r="A36" s="813"/>
      <c r="B36" s="813" t="s">
        <v>1028</v>
      </c>
      <c r="C36" s="813"/>
      <c r="D36" s="843"/>
      <c r="E36" s="841">
        <f t="shared" ref="E36:E45" si="3">O36/N36*100</f>
        <v>0</v>
      </c>
      <c r="F36" s="863">
        <f>'72.'!F49</f>
        <v>6459.2308671121946</v>
      </c>
      <c r="G36" s="862">
        <v>100</v>
      </c>
      <c r="H36" s="862">
        <f>'73.'!Q63</f>
        <v>0.90803269903215811</v>
      </c>
      <c r="I36" s="862">
        <f>'73.'!R63</f>
        <v>6.1349115014436384</v>
      </c>
      <c r="J36" s="862">
        <f>'73.'!S63</f>
        <v>45.722965232280181</v>
      </c>
      <c r="K36" s="862">
        <f>'73.'!T63</f>
        <v>7.8920618567239282</v>
      </c>
      <c r="L36" s="862">
        <f>'73.'!U63</f>
        <v>2.8030495530053572</v>
      </c>
      <c r="M36" s="862">
        <f>'73.'!V63</f>
        <v>29.215103901629742</v>
      </c>
      <c r="N36" s="862">
        <f>'73.'!W63</f>
        <v>7.3238752558851132</v>
      </c>
      <c r="O36" s="842"/>
      <c r="P36" s="842"/>
    </row>
    <row r="37" spans="1:16" ht="15" customHeight="1">
      <c r="A37" s="813"/>
      <c r="B37" s="813" t="s">
        <v>1038</v>
      </c>
      <c r="C37" s="813"/>
      <c r="D37" s="843"/>
      <c r="E37" s="841">
        <f t="shared" si="3"/>
        <v>0</v>
      </c>
      <c r="F37" s="863">
        <f>'72.'!F50</f>
        <v>1917.6203725758894</v>
      </c>
      <c r="G37" s="862">
        <v>100</v>
      </c>
      <c r="H37" s="862">
        <f>'73.'!Q64</f>
        <v>1.8052213094844738</v>
      </c>
      <c r="I37" s="862">
        <f>'73.'!R64</f>
        <v>7.9518178907700783</v>
      </c>
      <c r="J37" s="862">
        <f>'73.'!S64</f>
        <v>40.757764765039397</v>
      </c>
      <c r="K37" s="862">
        <f>'73.'!T64</f>
        <v>11.114443084433303</v>
      </c>
      <c r="L37" s="862">
        <f>'73.'!U64</f>
        <v>3.8879360575219164</v>
      </c>
      <c r="M37" s="862">
        <f>'73.'!V64</f>
        <v>27.103366967789128</v>
      </c>
      <c r="N37" s="862">
        <f>'73.'!W64</f>
        <v>7.3794499249617038</v>
      </c>
      <c r="O37" s="842"/>
      <c r="P37" s="842"/>
    </row>
    <row r="38" spans="1:16" ht="15" customHeight="1">
      <c r="A38" s="813"/>
      <c r="B38" s="813" t="s">
        <v>1039</v>
      </c>
      <c r="C38" s="813"/>
      <c r="D38" s="843"/>
      <c r="E38" s="841">
        <f t="shared" si="3"/>
        <v>0</v>
      </c>
      <c r="F38" s="863">
        <f>'72.'!F51</f>
        <v>2684.5127979640238</v>
      </c>
      <c r="G38" s="862">
        <v>100</v>
      </c>
      <c r="H38" s="862">
        <f>'73.'!Q65</f>
        <v>1.7654534169295812</v>
      </c>
      <c r="I38" s="862">
        <f>'73.'!R65</f>
        <v>8.8959554773901459</v>
      </c>
      <c r="J38" s="862">
        <f>'73.'!S65</f>
        <v>43.717711005520343</v>
      </c>
      <c r="K38" s="862">
        <f>'73.'!T65</f>
        <v>10.325425376891683</v>
      </c>
      <c r="L38" s="862">
        <f>'73.'!U65</f>
        <v>4.2409591608534702</v>
      </c>
      <c r="M38" s="862">
        <f>'73.'!V65</f>
        <v>28.79679141952181</v>
      </c>
      <c r="N38" s="862">
        <f>'73.'!W65</f>
        <v>2.2577041428928979</v>
      </c>
      <c r="O38" s="842"/>
      <c r="P38" s="842"/>
    </row>
    <row r="39" spans="1:16" ht="15" customHeight="1">
      <c r="A39" s="1137"/>
      <c r="B39" s="813" t="s">
        <v>1040</v>
      </c>
      <c r="C39" s="1137"/>
      <c r="D39" s="843"/>
      <c r="E39" s="841">
        <f t="shared" si="3"/>
        <v>0</v>
      </c>
      <c r="F39" s="863">
        <f>'72.'!F52</f>
        <v>2543.2737767277918</v>
      </c>
      <c r="G39" s="862">
        <v>100</v>
      </c>
      <c r="H39" s="862">
        <f>'73.'!Q66</f>
        <v>0.78082253032270477</v>
      </c>
      <c r="I39" s="862">
        <f>'73.'!R66</f>
        <v>5.9599840550547771</v>
      </c>
      <c r="J39" s="862">
        <f>'73.'!S66</f>
        <v>54.411456597172425</v>
      </c>
      <c r="K39" s="862">
        <f>'73.'!T66</f>
        <v>10.065120838258647</v>
      </c>
      <c r="L39" s="862">
        <f>'73.'!U66</f>
        <v>1.0542421317852178</v>
      </c>
      <c r="M39" s="862">
        <f>'73.'!V66</f>
        <v>25.093033953768483</v>
      </c>
      <c r="N39" s="862">
        <f>'73.'!W66</f>
        <v>2.6353398936377013</v>
      </c>
      <c r="O39" s="842"/>
      <c r="P39" s="842"/>
    </row>
    <row r="40" spans="1:16" ht="15" customHeight="1">
      <c r="A40" s="1137"/>
      <c r="B40" s="813" t="s">
        <v>1041</v>
      </c>
      <c r="C40" s="1137"/>
      <c r="D40" s="843"/>
      <c r="E40" s="841">
        <f t="shared" si="3"/>
        <v>0</v>
      </c>
      <c r="F40" s="863">
        <f>'72.'!F53</f>
        <v>1369.4529446833781</v>
      </c>
      <c r="G40" s="862">
        <v>100</v>
      </c>
      <c r="H40" s="862">
        <f>'73.'!Q67</f>
        <v>1.0137416504357744</v>
      </c>
      <c r="I40" s="862">
        <f>'73.'!R67</f>
        <v>2.5560107033068538</v>
      </c>
      <c r="J40" s="862">
        <f>'73.'!S67</f>
        <v>57.822233816864724</v>
      </c>
      <c r="K40" s="862">
        <f>'73.'!T67</f>
        <v>11.186344393370549</v>
      </c>
      <c r="L40" s="862">
        <f>'73.'!U67</f>
        <v>0.52238825828399738</v>
      </c>
      <c r="M40" s="862">
        <f>'73.'!V67</f>
        <v>23.679318316303874</v>
      </c>
      <c r="N40" s="862">
        <f>'73.'!W67</f>
        <v>3.2199628614342743</v>
      </c>
      <c r="O40" s="842"/>
      <c r="P40" s="842"/>
    </row>
    <row r="41" spans="1:16" ht="15" customHeight="1">
      <c r="A41" s="1137"/>
      <c r="B41" s="813" t="s">
        <v>1042</v>
      </c>
      <c r="C41" s="1137"/>
      <c r="D41" s="843"/>
      <c r="E41" s="841">
        <f t="shared" si="3"/>
        <v>0</v>
      </c>
      <c r="F41" s="863">
        <f>'72.'!F54</f>
        <v>1068.0584343968389</v>
      </c>
      <c r="G41" s="862">
        <v>100</v>
      </c>
      <c r="H41" s="862">
        <f>'73.'!Q68</f>
        <v>0.81140301473911003</v>
      </c>
      <c r="I41" s="862">
        <f>'73.'!R68</f>
        <v>12.855396366776963</v>
      </c>
      <c r="J41" s="862">
        <f>'73.'!S68</f>
        <v>47.094504487302814</v>
      </c>
      <c r="K41" s="862">
        <f>'73.'!T68</f>
        <v>10.78966126312579</v>
      </c>
      <c r="L41" s="862">
        <f>'73.'!U68</f>
        <v>1.747146813628133</v>
      </c>
      <c r="M41" s="862">
        <f>'73.'!V68</f>
        <v>24.181363210365895</v>
      </c>
      <c r="N41" s="862">
        <f>'73.'!W68</f>
        <v>2.5205248440613026</v>
      </c>
      <c r="O41" s="842"/>
      <c r="P41" s="842"/>
    </row>
    <row r="42" spans="1:16" ht="15" customHeight="1">
      <c r="A42" s="1137"/>
      <c r="B42" s="813" t="s">
        <v>1043</v>
      </c>
      <c r="C42" s="1137"/>
      <c r="D42" s="843"/>
      <c r="E42" s="841">
        <f t="shared" si="3"/>
        <v>0</v>
      </c>
      <c r="F42" s="863">
        <f>'72.'!F55</f>
        <v>197.42079824192885</v>
      </c>
      <c r="G42" s="862">
        <v>100</v>
      </c>
      <c r="H42" s="862">
        <f>'73.'!Q69</f>
        <v>1.9330924424330824</v>
      </c>
      <c r="I42" s="862">
        <f>'73.'!R69</f>
        <v>9.740333650609978</v>
      </c>
      <c r="J42" s="862">
        <f>'73.'!S69</f>
        <v>63.422443794331876</v>
      </c>
      <c r="K42" s="862">
        <f>'73.'!T69</f>
        <v>8.8743264042356103</v>
      </c>
      <c r="L42" s="862">
        <f>'73.'!U69</f>
        <v>0</v>
      </c>
      <c r="M42" s="862">
        <f>'73.'!V69</f>
        <v>15.523271464114677</v>
      </c>
      <c r="N42" s="862">
        <f>'73.'!W69</f>
        <v>0.50653224427476606</v>
      </c>
      <c r="O42" s="842"/>
      <c r="P42" s="842"/>
    </row>
    <row r="43" spans="1:16" ht="15" customHeight="1">
      <c r="A43" s="1137"/>
      <c r="B43" s="813" t="s">
        <v>1044</v>
      </c>
      <c r="C43" s="1137"/>
      <c r="D43" s="843"/>
      <c r="E43" s="841">
        <f t="shared" si="3"/>
        <v>0</v>
      </c>
      <c r="F43" s="863">
        <f>'72.'!F56</f>
        <v>124.13429473930015</v>
      </c>
      <c r="G43" s="862">
        <v>100</v>
      </c>
      <c r="H43" s="862">
        <f>'73.'!Q70</f>
        <v>0</v>
      </c>
      <c r="I43" s="862">
        <f>'73.'!R70</f>
        <v>13.785184120684798</v>
      </c>
      <c r="J43" s="862">
        <f>'73.'!S70</f>
        <v>37.927868300953619</v>
      </c>
      <c r="K43" s="862">
        <f>'73.'!T70</f>
        <v>5.0450191191463514</v>
      </c>
      <c r="L43" s="862">
        <f>'73.'!U70</f>
        <v>10.105542928986047</v>
      </c>
      <c r="M43" s="862">
        <f>'73.'!V70</f>
        <v>29.278085376937874</v>
      </c>
      <c r="N43" s="862">
        <f>'73.'!W70</f>
        <v>3.8583001532913088</v>
      </c>
      <c r="O43" s="842"/>
      <c r="P43" s="842"/>
    </row>
    <row r="44" spans="1:16" ht="15" customHeight="1">
      <c r="A44" s="1137"/>
      <c r="B44" s="813" t="s">
        <v>1045</v>
      </c>
      <c r="C44" s="1137"/>
      <c r="D44" s="843"/>
      <c r="E44" s="841">
        <f t="shared" si="3"/>
        <v>0</v>
      </c>
      <c r="F44" s="863">
        <f>'72.'!F57</f>
        <v>100.53457930536705</v>
      </c>
      <c r="G44" s="862">
        <v>100</v>
      </c>
      <c r="H44" s="862">
        <f>'73.'!Q71</f>
        <v>0</v>
      </c>
      <c r="I44" s="862">
        <f>'73.'!R71</f>
        <v>18.926843448798721</v>
      </c>
      <c r="J44" s="862">
        <f>'73.'!S71</f>
        <v>50.594150444641528</v>
      </c>
      <c r="K44" s="862">
        <f>'73.'!T71</f>
        <v>7.9847528056301398</v>
      </c>
      <c r="L44" s="862">
        <f>'73.'!U71</f>
        <v>2.5994372795776637</v>
      </c>
      <c r="M44" s="862">
        <f>'73.'!V71</f>
        <v>10.942090643168582</v>
      </c>
      <c r="N44" s="862">
        <f>'73.'!W71</f>
        <v>8.952725378183354</v>
      </c>
      <c r="O44" s="842"/>
      <c r="P44" s="842"/>
    </row>
    <row r="45" spans="1:16" ht="15" customHeight="1">
      <c r="A45" s="1137"/>
      <c r="B45" s="813" t="s">
        <v>1046</v>
      </c>
      <c r="C45" s="1137"/>
      <c r="D45" s="843"/>
      <c r="E45" s="841">
        <f t="shared" si="3"/>
        <v>0</v>
      </c>
      <c r="F45" s="863">
        <f>'72.'!F58</f>
        <v>37.783391812856692</v>
      </c>
      <c r="G45" s="862">
        <v>100</v>
      </c>
      <c r="H45" s="862">
        <f>'73.'!Q72</f>
        <v>0</v>
      </c>
      <c r="I45" s="862">
        <f>'73.'!R72</f>
        <v>13.233327555041344</v>
      </c>
      <c r="J45" s="862">
        <f>'73.'!S72</f>
        <v>60.298469577267625</v>
      </c>
      <c r="K45" s="862">
        <f>'73.'!T72</f>
        <v>2.6466655110082686</v>
      </c>
      <c r="L45" s="862">
        <f>'73.'!U72</f>
        <v>0</v>
      </c>
      <c r="M45" s="862">
        <f>'73.'!V72</f>
        <v>21.174871845674474</v>
      </c>
      <c r="N45" s="862">
        <f>'73.'!W72</f>
        <v>2.6466655110082686</v>
      </c>
      <c r="O45" s="842"/>
      <c r="P45" s="842"/>
    </row>
    <row r="46" spans="1:16" ht="15" customHeight="1">
      <c r="A46" s="2641" t="s">
        <v>373</v>
      </c>
      <c r="B46" s="2641"/>
      <c r="C46" s="2641"/>
      <c r="D46" s="2"/>
      <c r="E46" s="841"/>
      <c r="F46" s="863"/>
      <c r="G46" s="862"/>
      <c r="H46" s="862"/>
      <c r="I46" s="862"/>
      <c r="J46" s="862"/>
      <c r="K46" s="862"/>
      <c r="L46" s="862"/>
      <c r="M46" s="862"/>
      <c r="N46" s="862"/>
      <c r="O46" s="842"/>
      <c r="P46" s="842"/>
    </row>
    <row r="47" spans="1:16" ht="15" customHeight="1">
      <c r="A47" s="6"/>
      <c r="B47" s="813" t="s">
        <v>1028</v>
      </c>
      <c r="C47" s="6"/>
      <c r="D47" s="845"/>
      <c r="E47" s="846">
        <f t="shared" ref="E47:E56" si="4">O47/N47*100</f>
        <v>0</v>
      </c>
      <c r="F47" s="863">
        <f>'72.'!F60</f>
        <v>5650.2761754973599</v>
      </c>
      <c r="G47" s="862">
        <v>100</v>
      </c>
      <c r="H47" s="862">
        <f>'73.'!Q73</f>
        <v>1.363088417001153</v>
      </c>
      <c r="I47" s="862">
        <f>'73.'!R73</f>
        <v>5.8704615344539368</v>
      </c>
      <c r="J47" s="862">
        <f>'73.'!S73</f>
        <v>45.684404185762169</v>
      </c>
      <c r="K47" s="862">
        <f>'73.'!T73</f>
        <v>7.7312949131257538</v>
      </c>
      <c r="L47" s="862">
        <f>'73.'!U73</f>
        <v>2.080602893158535</v>
      </c>
      <c r="M47" s="862">
        <f>'73.'!V73</f>
        <v>30.046058157179729</v>
      </c>
      <c r="N47" s="862">
        <f>'73.'!W73</f>
        <v>7.224089899318713</v>
      </c>
      <c r="O47" s="842"/>
      <c r="P47" s="842"/>
    </row>
    <row r="48" spans="1:16" ht="15" customHeight="1">
      <c r="A48" s="6"/>
      <c r="B48" s="813" t="s">
        <v>1038</v>
      </c>
      <c r="C48" s="6"/>
      <c r="D48" s="2"/>
      <c r="E48" s="846">
        <f t="shared" si="4"/>
        <v>0</v>
      </c>
      <c r="F48" s="863">
        <f>'72.'!F61</f>
        <v>1810.9429078927201</v>
      </c>
      <c r="G48" s="862">
        <v>100</v>
      </c>
      <c r="H48" s="862">
        <f>'73.'!Q74</f>
        <v>0.81367897616382268</v>
      </c>
      <c r="I48" s="862">
        <f>'73.'!R74</f>
        <v>7.4813638149858894</v>
      </c>
      <c r="J48" s="862">
        <f>'73.'!S74</f>
        <v>39.336003736471881</v>
      </c>
      <c r="K48" s="862">
        <f>'73.'!T74</f>
        <v>13.996805927253536</v>
      </c>
      <c r="L48" s="862">
        <f>'73.'!U74</f>
        <v>3.3110539340877732</v>
      </c>
      <c r="M48" s="862">
        <f>'73.'!V74</f>
        <v>29.801289650983563</v>
      </c>
      <c r="N48" s="862">
        <f>'73.'!W74</f>
        <v>5.2598039600535396</v>
      </c>
      <c r="O48" s="842"/>
      <c r="P48" s="842"/>
    </row>
    <row r="49" spans="1:16" ht="15" customHeight="1">
      <c r="A49" s="1137"/>
      <c r="B49" s="813" t="s">
        <v>1039</v>
      </c>
      <c r="C49" s="1137"/>
      <c r="D49" s="843"/>
      <c r="E49" s="846">
        <f t="shared" si="4"/>
        <v>0</v>
      </c>
      <c r="F49" s="863">
        <f>'72.'!F62</f>
        <v>2510.0020257632405</v>
      </c>
      <c r="G49" s="862">
        <v>100</v>
      </c>
      <c r="H49" s="862">
        <f>'73.'!Q75</f>
        <v>1.6236813886306964</v>
      </c>
      <c r="I49" s="862">
        <f>'73.'!R75</f>
        <v>8.6425176454761594</v>
      </c>
      <c r="J49" s="862">
        <f>'73.'!S75</f>
        <v>52.491697927125678</v>
      </c>
      <c r="K49" s="862">
        <f>'73.'!T75</f>
        <v>5.1740521976839631</v>
      </c>
      <c r="L49" s="862">
        <f>'73.'!U75</f>
        <v>3.412371038973705</v>
      </c>
      <c r="M49" s="862">
        <f>'73.'!V75</f>
        <v>25.144603114121306</v>
      </c>
      <c r="N49" s="862">
        <f>'73.'!W75</f>
        <v>3.511076687988504</v>
      </c>
      <c r="O49" s="842"/>
      <c r="P49" s="842"/>
    </row>
    <row r="50" spans="1:16" ht="15" customHeight="1">
      <c r="A50" s="1137"/>
      <c r="B50" s="813" t="s">
        <v>1040</v>
      </c>
      <c r="C50" s="1137"/>
      <c r="D50" s="843"/>
      <c r="E50" s="846">
        <f t="shared" si="4"/>
        <v>0</v>
      </c>
      <c r="F50" s="863">
        <f>'72.'!F63</f>
        <v>2231.2144582768119</v>
      </c>
      <c r="G50" s="862">
        <v>100</v>
      </c>
      <c r="H50" s="862">
        <f>'73.'!Q76</f>
        <v>8.9637282179706693E-2</v>
      </c>
      <c r="I50" s="862">
        <f>'73.'!R76</f>
        <v>6.0609392643760254</v>
      </c>
      <c r="J50" s="862">
        <f>'73.'!S76</f>
        <v>46.851556699617994</v>
      </c>
      <c r="K50" s="862">
        <f>'73.'!T76</f>
        <v>13.059876375045789</v>
      </c>
      <c r="L50" s="862">
        <f>'73.'!U76</f>
        <v>2.0834285300815951</v>
      </c>
      <c r="M50" s="862">
        <f>'73.'!V76</f>
        <v>26.88407851509389</v>
      </c>
      <c r="N50" s="862">
        <f>'73.'!W76</f>
        <v>4.9704833336049896</v>
      </c>
      <c r="O50" s="842"/>
      <c r="P50" s="842"/>
    </row>
    <row r="51" spans="1:16" ht="15" customHeight="1">
      <c r="A51" s="1137"/>
      <c r="B51" s="813" t="s">
        <v>1041</v>
      </c>
      <c r="C51" s="1137"/>
      <c r="D51" s="843"/>
      <c r="E51" s="846">
        <f t="shared" si="4"/>
        <v>0</v>
      </c>
      <c r="F51" s="863">
        <f>'72.'!F64</f>
        <v>1431.1710887745026</v>
      </c>
      <c r="G51" s="862">
        <v>100</v>
      </c>
      <c r="H51" s="862">
        <f>'73.'!Q77</f>
        <v>0.68443912718739042</v>
      </c>
      <c r="I51" s="862">
        <f>'73.'!R77</f>
        <v>7.8888834493343012</v>
      </c>
      <c r="J51" s="862">
        <f>'73.'!S77</f>
        <v>50.000429862180653</v>
      </c>
      <c r="K51" s="862">
        <f>'73.'!T77</f>
        <v>11.59368072612401</v>
      </c>
      <c r="L51" s="862">
        <f>'73.'!U77</f>
        <v>3.8544425086938596</v>
      </c>
      <c r="M51" s="862">
        <f>'73.'!V77</f>
        <v>23.832780434592689</v>
      </c>
      <c r="N51" s="862">
        <f>'73.'!W77</f>
        <v>2.1453438918870793</v>
      </c>
      <c r="O51" s="842"/>
      <c r="P51" s="842"/>
    </row>
    <row r="52" spans="1:16" ht="15" customHeight="1">
      <c r="A52" s="1137"/>
      <c r="B52" s="813" t="s">
        <v>1042</v>
      </c>
      <c r="C52" s="1137"/>
      <c r="D52" s="843"/>
      <c r="E52" s="846">
        <f t="shared" si="4"/>
        <v>0</v>
      </c>
      <c r="F52" s="863">
        <f>'72.'!F65</f>
        <v>1541.2008400105649</v>
      </c>
      <c r="G52" s="862">
        <v>100</v>
      </c>
      <c r="H52" s="862">
        <f>'73.'!Q78</f>
        <v>2.2280319353327704</v>
      </c>
      <c r="I52" s="862">
        <f>'73.'!R78</f>
        <v>6.1614269276741176</v>
      </c>
      <c r="J52" s="862">
        <f>'73.'!S78</f>
        <v>52.635134294531106</v>
      </c>
      <c r="K52" s="862">
        <f>'73.'!T78</f>
        <v>8.7959900326743714</v>
      </c>
      <c r="L52" s="862">
        <f>'73.'!U78</f>
        <v>1.446215315568351</v>
      </c>
      <c r="M52" s="862">
        <f>'73.'!V78</f>
        <v>25.938545192705725</v>
      </c>
      <c r="N52" s="862">
        <f>'73.'!W78</f>
        <v>2.7946563015135819</v>
      </c>
      <c r="O52" s="842"/>
      <c r="P52" s="842"/>
    </row>
    <row r="53" spans="1:16" ht="15" customHeight="1">
      <c r="A53" s="1137"/>
      <c r="B53" s="813" t="s">
        <v>1043</v>
      </c>
      <c r="C53" s="1137"/>
      <c r="D53" s="843"/>
      <c r="E53" s="846">
        <f t="shared" si="4"/>
        <v>0</v>
      </c>
      <c r="F53" s="863">
        <f>'72.'!F66</f>
        <v>433.15289098998005</v>
      </c>
      <c r="G53" s="862">
        <v>100</v>
      </c>
      <c r="H53" s="862">
        <f>'73.'!Q79</f>
        <v>1.0224037564337571</v>
      </c>
      <c r="I53" s="862">
        <f>'73.'!R79</f>
        <v>6.635321356949814</v>
      </c>
      <c r="J53" s="862">
        <f>'73.'!S79</f>
        <v>49.074828712724369</v>
      </c>
      <c r="K53" s="862">
        <f>'73.'!T79</f>
        <v>15.239094570249332</v>
      </c>
      <c r="L53" s="862">
        <f>'73.'!U79</f>
        <v>2.3848461466835906</v>
      </c>
      <c r="M53" s="862">
        <f>'73.'!V79</f>
        <v>23.960573127627676</v>
      </c>
      <c r="N53" s="862">
        <f>'73.'!W79</f>
        <v>1.6829323293313996</v>
      </c>
      <c r="O53" s="842"/>
      <c r="P53" s="842"/>
    </row>
    <row r="54" spans="1:16" ht="15" customHeight="1">
      <c r="A54" s="1137"/>
      <c r="B54" s="813" t="s">
        <v>1044</v>
      </c>
      <c r="C54" s="1137"/>
      <c r="D54" s="843"/>
      <c r="E54" s="846">
        <f t="shared" si="4"/>
        <v>0</v>
      </c>
      <c r="F54" s="863">
        <f>'72.'!F67</f>
        <v>452.02348707596508</v>
      </c>
      <c r="G54" s="862">
        <v>100</v>
      </c>
      <c r="H54" s="862">
        <f>'73.'!Q80</f>
        <v>0.84427615814671919</v>
      </c>
      <c r="I54" s="862">
        <f>'73.'!R80</f>
        <v>9.2562797934432783</v>
      </c>
      <c r="J54" s="862">
        <f>'73.'!S80</f>
        <v>48.996769212511296</v>
      </c>
      <c r="K54" s="862">
        <f>'73.'!T80</f>
        <v>11.162215725986616</v>
      </c>
      <c r="L54" s="862">
        <f>'73.'!U80</f>
        <v>5.4525562840732613</v>
      </c>
      <c r="M54" s="862">
        <f>'73.'!V80</f>
        <v>18.437666826730855</v>
      </c>
      <c r="N54" s="862">
        <f>'73.'!W80</f>
        <v>5.8502359991078698</v>
      </c>
      <c r="O54" s="842"/>
      <c r="P54" s="842"/>
    </row>
    <row r="55" spans="1:16" ht="15" customHeight="1">
      <c r="A55" s="1137"/>
      <c r="B55" s="813" t="s">
        <v>1045</v>
      </c>
      <c r="C55" s="1137"/>
      <c r="D55" s="843"/>
      <c r="E55" s="846">
        <f t="shared" si="4"/>
        <v>0</v>
      </c>
      <c r="F55" s="863">
        <f>'72.'!F68</f>
        <v>281.44613675216436</v>
      </c>
      <c r="G55" s="862">
        <v>100</v>
      </c>
      <c r="H55" s="862">
        <f>'73.'!Q81</f>
        <v>0</v>
      </c>
      <c r="I55" s="862">
        <f>'73.'!R81</f>
        <v>17.958827091855976</v>
      </c>
      <c r="J55" s="862">
        <f>'73.'!S81</f>
        <v>45.543904473435113</v>
      </c>
      <c r="K55" s="862">
        <f>'73.'!T81</f>
        <v>5.1672731068111943</v>
      </c>
      <c r="L55" s="862">
        <f>'73.'!U81</f>
        <v>3.3162058790612647</v>
      </c>
      <c r="M55" s="862">
        <f>'73.'!V81</f>
        <v>22.669075987560333</v>
      </c>
      <c r="N55" s="862">
        <f>'73.'!W81</f>
        <v>5.3447134612761893</v>
      </c>
      <c r="O55" s="842"/>
      <c r="P55" s="842"/>
    </row>
    <row r="56" spans="1:16" ht="15" customHeight="1" thickBot="1">
      <c r="A56" s="1138"/>
      <c r="B56" s="1126" t="s">
        <v>1046</v>
      </c>
      <c r="C56" s="1138"/>
      <c r="D56" s="847"/>
      <c r="E56" s="848">
        <f t="shared" si="4"/>
        <v>0</v>
      </c>
      <c r="F56" s="863">
        <f>'72.'!F69</f>
        <v>160.59224652626636</v>
      </c>
      <c r="G56" s="865">
        <v>100</v>
      </c>
      <c r="H56" s="862">
        <f>'73.'!Q82</f>
        <v>0</v>
      </c>
      <c r="I56" s="862">
        <f>'73.'!R82</f>
        <v>14.628214489218278</v>
      </c>
      <c r="J56" s="862">
        <f>'73.'!S82</f>
        <v>54.531127852623925</v>
      </c>
      <c r="K56" s="862">
        <f>'73.'!T82</f>
        <v>8.2435790264982867</v>
      </c>
      <c r="L56" s="862">
        <f>'73.'!U82</f>
        <v>3.6268528340722868</v>
      </c>
      <c r="M56" s="862">
        <f>'73.'!V82</f>
        <v>16.479445522372774</v>
      </c>
      <c r="N56" s="862">
        <f>'73.'!W82</f>
        <v>2.4907802752144468</v>
      </c>
      <c r="O56" s="842"/>
      <c r="P56" s="842"/>
    </row>
    <row r="57" spans="1:16" s="849" customFormat="1" ht="12.75" customHeight="1">
      <c r="B57" s="2871"/>
      <c r="C57" s="2871"/>
      <c r="D57" s="2871"/>
      <c r="E57" s="2871"/>
      <c r="F57" s="2871"/>
      <c r="G57" s="2871"/>
      <c r="H57" s="2871"/>
      <c r="I57" s="2871"/>
      <c r="J57" s="2871"/>
      <c r="K57" s="2871"/>
      <c r="L57" s="2871"/>
      <c r="M57" s="2871"/>
      <c r="N57" s="2871"/>
    </row>
    <row r="58" spans="1:16" ht="26.1" customHeight="1">
      <c r="E58" s="850"/>
    </row>
    <row r="59" spans="1:16" ht="26.1" customHeight="1">
      <c r="E59" s="850"/>
    </row>
    <row r="60" spans="1:16" ht="26.1" customHeight="1">
      <c r="E60" s="850"/>
    </row>
    <row r="61" spans="1:16" ht="26.1" customHeight="1">
      <c r="E61" s="850"/>
    </row>
    <row r="62" spans="1:16" ht="26.1" customHeight="1">
      <c r="E62" s="850"/>
    </row>
    <row r="63" spans="1:16" ht="26.1" customHeight="1">
      <c r="E63" s="850"/>
    </row>
    <row r="64" spans="1:16" ht="26.1" customHeight="1">
      <c r="E64" s="850"/>
    </row>
    <row r="65" spans="5:5" ht="26.1" customHeight="1">
      <c r="E65" s="850"/>
    </row>
    <row r="66" spans="5:5" ht="26.1" customHeight="1">
      <c r="E66" s="850"/>
    </row>
    <row r="67" spans="5:5" ht="26.1" customHeight="1">
      <c r="E67" s="850"/>
    </row>
    <row r="68" spans="5:5" ht="26.1" customHeight="1">
      <c r="E68" s="850"/>
    </row>
    <row r="69" spans="5:5" ht="26.1" customHeight="1">
      <c r="E69" s="850"/>
    </row>
    <row r="70" spans="5:5" ht="26.1" customHeight="1">
      <c r="E70" s="850"/>
    </row>
    <row r="71" spans="5:5" ht="26.1" customHeight="1">
      <c r="E71" s="850"/>
    </row>
    <row r="72" spans="5:5" ht="26.1" customHeight="1">
      <c r="E72" s="850"/>
    </row>
    <row r="73" spans="5:5" ht="26.1" customHeight="1">
      <c r="E73" s="850"/>
    </row>
    <row r="74" spans="5:5" ht="26.1" customHeight="1">
      <c r="E74" s="850"/>
    </row>
    <row r="75" spans="5:5" ht="26.1" customHeight="1">
      <c r="E75" s="850"/>
    </row>
    <row r="76" spans="5:5" ht="26.1" customHeight="1">
      <c r="E76" s="850"/>
    </row>
    <row r="77" spans="5:5" ht="26.1" customHeight="1">
      <c r="E77" s="850"/>
    </row>
    <row r="78" spans="5:5" ht="26.1" customHeight="1">
      <c r="E78" s="850"/>
    </row>
    <row r="79" spans="5:5">
      <c r="E79" s="850"/>
    </row>
    <row r="80" spans="5:5">
      <c r="E80" s="850"/>
    </row>
    <row r="81" spans="5:5">
      <c r="E81" s="850"/>
    </row>
    <row r="82" spans="5:5">
      <c r="E82" s="850"/>
    </row>
    <row r="83" spans="5:5">
      <c r="E83" s="850"/>
    </row>
    <row r="84" spans="5:5">
      <c r="E84" s="850"/>
    </row>
    <row r="85" spans="5:5">
      <c r="E85" s="850"/>
    </row>
    <row r="86" spans="5:5">
      <c r="E86" s="850"/>
    </row>
    <row r="87" spans="5:5">
      <c r="E87" s="850"/>
    </row>
    <row r="88" spans="5:5">
      <c r="E88" s="850"/>
    </row>
    <row r="89" spans="5:5">
      <c r="E89" s="850"/>
    </row>
    <row r="90" spans="5:5">
      <c r="E90" s="850"/>
    </row>
    <row r="91" spans="5:5">
      <c r="E91" s="850"/>
    </row>
    <row r="92" spans="5:5">
      <c r="E92" s="850"/>
    </row>
    <row r="93" spans="5:5">
      <c r="E93" s="850"/>
    </row>
    <row r="94" spans="5:5">
      <c r="E94" s="850"/>
    </row>
    <row r="95" spans="5:5">
      <c r="E95" s="850"/>
    </row>
    <row r="96" spans="5:5">
      <c r="E96" s="850"/>
    </row>
    <row r="97" spans="5:5">
      <c r="E97" s="850"/>
    </row>
    <row r="98" spans="5:5">
      <c r="E98" s="850"/>
    </row>
    <row r="99" spans="5:5">
      <c r="E99" s="850"/>
    </row>
    <row r="100" spans="5:5">
      <c r="E100" s="850"/>
    </row>
    <row r="101" spans="5:5">
      <c r="E101" s="850"/>
    </row>
    <row r="102" spans="5:5">
      <c r="E102" s="850"/>
    </row>
    <row r="103" spans="5:5">
      <c r="E103" s="850"/>
    </row>
    <row r="104" spans="5:5">
      <c r="E104" s="850"/>
    </row>
    <row r="105" spans="5:5">
      <c r="E105" s="850"/>
    </row>
    <row r="106" spans="5:5">
      <c r="E106" s="850"/>
    </row>
    <row r="107" spans="5:5">
      <c r="E107" s="850"/>
    </row>
    <row r="108" spans="5:5">
      <c r="E108" s="850"/>
    </row>
    <row r="109" spans="5:5">
      <c r="E109" s="850"/>
    </row>
    <row r="110" spans="5:5">
      <c r="E110" s="850"/>
    </row>
    <row r="111" spans="5:5">
      <c r="E111" s="850"/>
    </row>
    <row r="112" spans="5:5">
      <c r="E112" s="850"/>
    </row>
    <row r="113" spans="5:5">
      <c r="E113" s="850"/>
    </row>
    <row r="114" spans="5:5">
      <c r="E114" s="850"/>
    </row>
    <row r="115" spans="5:5">
      <c r="E115" s="850"/>
    </row>
    <row r="116" spans="5:5">
      <c r="E116" s="850"/>
    </row>
    <row r="117" spans="5:5">
      <c r="E117" s="850"/>
    </row>
    <row r="118" spans="5:5">
      <c r="E118" s="850"/>
    </row>
    <row r="119" spans="5:5">
      <c r="E119" s="850"/>
    </row>
    <row r="120" spans="5:5">
      <c r="E120" s="850"/>
    </row>
    <row r="121" spans="5:5">
      <c r="E121" s="850"/>
    </row>
    <row r="122" spans="5:5">
      <c r="E122" s="850"/>
    </row>
    <row r="123" spans="5:5">
      <c r="E123" s="850"/>
    </row>
    <row r="124" spans="5:5">
      <c r="E124" s="850"/>
    </row>
    <row r="125" spans="5:5">
      <c r="E125" s="850"/>
    </row>
    <row r="126" spans="5:5">
      <c r="E126" s="850"/>
    </row>
    <row r="127" spans="5:5">
      <c r="E127" s="850"/>
    </row>
    <row r="128" spans="5:5">
      <c r="E128" s="850"/>
    </row>
    <row r="129" spans="5:5">
      <c r="E129" s="850"/>
    </row>
    <row r="130" spans="5:5">
      <c r="E130" s="850"/>
    </row>
    <row r="131" spans="5:5">
      <c r="E131" s="850"/>
    </row>
    <row r="132" spans="5:5">
      <c r="E132" s="850"/>
    </row>
    <row r="133" spans="5:5">
      <c r="E133" s="850"/>
    </row>
    <row r="134" spans="5:5">
      <c r="E134" s="850"/>
    </row>
    <row r="135" spans="5:5">
      <c r="E135" s="850"/>
    </row>
    <row r="136" spans="5:5">
      <c r="E136" s="850"/>
    </row>
    <row r="137" spans="5:5">
      <c r="E137" s="850"/>
    </row>
    <row r="138" spans="5:5">
      <c r="E138" s="850"/>
    </row>
    <row r="139" spans="5:5">
      <c r="E139" s="850"/>
    </row>
    <row r="140" spans="5:5">
      <c r="E140" s="850"/>
    </row>
    <row r="141" spans="5:5">
      <c r="E141" s="850"/>
    </row>
    <row r="142" spans="5:5">
      <c r="E142" s="850"/>
    </row>
    <row r="143" spans="5:5">
      <c r="E143" s="850"/>
    </row>
    <row r="144" spans="5:5">
      <c r="E144" s="850"/>
    </row>
    <row r="145" spans="5:5">
      <c r="E145" s="850"/>
    </row>
    <row r="146" spans="5:5">
      <c r="E146" s="850"/>
    </row>
    <row r="147" spans="5:5">
      <c r="E147" s="850"/>
    </row>
    <row r="148" spans="5:5">
      <c r="E148" s="850"/>
    </row>
    <row r="149" spans="5:5">
      <c r="E149" s="850"/>
    </row>
    <row r="150" spans="5:5">
      <c r="E150" s="850"/>
    </row>
    <row r="151" spans="5:5">
      <c r="E151" s="850"/>
    </row>
    <row r="152" spans="5:5">
      <c r="E152" s="850"/>
    </row>
    <row r="153" spans="5:5">
      <c r="E153" s="850"/>
    </row>
    <row r="154" spans="5:5">
      <c r="E154" s="850"/>
    </row>
    <row r="155" spans="5:5">
      <c r="E155" s="850"/>
    </row>
    <row r="156" spans="5:5">
      <c r="E156" s="850"/>
    </row>
    <row r="157" spans="5:5">
      <c r="E157" s="850"/>
    </row>
    <row r="158" spans="5:5">
      <c r="E158" s="850"/>
    </row>
    <row r="159" spans="5:5">
      <c r="E159" s="850"/>
    </row>
    <row r="160" spans="5:5">
      <c r="E160" s="850"/>
    </row>
    <row r="161" spans="5:5">
      <c r="E161" s="850"/>
    </row>
    <row r="162" spans="5:5">
      <c r="E162" s="850"/>
    </row>
    <row r="163" spans="5:5">
      <c r="E163" s="850"/>
    </row>
    <row r="164" spans="5:5">
      <c r="E164" s="850"/>
    </row>
    <row r="165" spans="5:5">
      <c r="E165" s="850"/>
    </row>
    <row r="166" spans="5:5">
      <c r="E166" s="850"/>
    </row>
    <row r="167" spans="5:5">
      <c r="E167" s="850"/>
    </row>
    <row r="168" spans="5:5">
      <c r="E168" s="850"/>
    </row>
    <row r="169" spans="5:5">
      <c r="E169" s="850"/>
    </row>
    <row r="170" spans="5:5">
      <c r="E170" s="850"/>
    </row>
    <row r="171" spans="5:5">
      <c r="E171" s="850"/>
    </row>
    <row r="172" spans="5:5">
      <c r="E172" s="850"/>
    </row>
    <row r="173" spans="5:5">
      <c r="E173" s="850"/>
    </row>
    <row r="174" spans="5:5">
      <c r="E174" s="850"/>
    </row>
    <row r="175" spans="5:5">
      <c r="E175" s="850"/>
    </row>
    <row r="176" spans="5:5">
      <c r="E176" s="850"/>
    </row>
    <row r="177" spans="5:5">
      <c r="E177" s="850"/>
    </row>
    <row r="178" spans="5:5">
      <c r="E178" s="850"/>
    </row>
    <row r="179" spans="5:5">
      <c r="E179" s="850"/>
    </row>
    <row r="180" spans="5:5">
      <c r="E180" s="850"/>
    </row>
    <row r="181" spans="5:5">
      <c r="E181" s="850"/>
    </row>
    <row r="182" spans="5:5">
      <c r="E182" s="850"/>
    </row>
    <row r="183" spans="5:5">
      <c r="E183" s="850"/>
    </row>
    <row r="184" spans="5:5">
      <c r="E184" s="850"/>
    </row>
    <row r="185" spans="5:5">
      <c r="E185" s="850"/>
    </row>
    <row r="186" spans="5:5">
      <c r="E186" s="850"/>
    </row>
    <row r="187" spans="5:5">
      <c r="E187" s="850"/>
    </row>
    <row r="188" spans="5:5">
      <c r="E188" s="850"/>
    </row>
    <row r="189" spans="5:5">
      <c r="E189" s="850"/>
    </row>
    <row r="190" spans="5:5">
      <c r="E190" s="850"/>
    </row>
    <row r="191" spans="5:5">
      <c r="E191" s="850"/>
    </row>
    <row r="192" spans="5:5">
      <c r="E192" s="850"/>
    </row>
    <row r="193" spans="5:5">
      <c r="E193" s="850"/>
    </row>
    <row r="194" spans="5:5">
      <c r="E194" s="850"/>
    </row>
    <row r="195" spans="5:5">
      <c r="E195" s="850"/>
    </row>
    <row r="196" spans="5:5">
      <c r="E196" s="850"/>
    </row>
    <row r="197" spans="5:5">
      <c r="E197" s="850"/>
    </row>
    <row r="198" spans="5:5">
      <c r="E198" s="850"/>
    </row>
    <row r="199" spans="5:5">
      <c r="E199" s="850"/>
    </row>
    <row r="200" spans="5:5">
      <c r="E200" s="850"/>
    </row>
  </sheetData>
  <mergeCells count="29">
    <mergeCell ref="B57:N57"/>
    <mergeCell ref="A9:C9"/>
    <mergeCell ref="A10:D10"/>
    <mergeCell ref="A11:D11"/>
    <mergeCell ref="A12:D12"/>
    <mergeCell ref="A13:D13"/>
    <mergeCell ref="A14:D14"/>
    <mergeCell ref="A15:D15"/>
    <mergeCell ref="A17:C17"/>
    <mergeCell ref="A24:C24"/>
    <mergeCell ref="A35:C35"/>
    <mergeCell ref="A46:C46"/>
    <mergeCell ref="A16:D16"/>
    <mergeCell ref="A8:C8"/>
    <mergeCell ref="A1:N1"/>
    <mergeCell ref="A3:C4"/>
    <mergeCell ref="E3:E4"/>
    <mergeCell ref="F3:F4"/>
    <mergeCell ref="G3:G4"/>
    <mergeCell ref="H3:H4"/>
    <mergeCell ref="I3:I4"/>
    <mergeCell ref="J3:J4"/>
    <mergeCell ref="K3:K4"/>
    <mergeCell ref="L3:L4"/>
    <mergeCell ref="M3:M4"/>
    <mergeCell ref="N3:N4"/>
    <mergeCell ref="A5:C5"/>
    <mergeCell ref="A6:C6"/>
    <mergeCell ref="A7:C7"/>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4"/>
  <sheetViews>
    <sheetView view="pageBreakPreview" topLeftCell="A31" zoomScaleNormal="100" zoomScaleSheetLayoutView="100" workbookViewId="0">
      <selection activeCell="L37" sqref="L37"/>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10.5703125" style="838" hidden="1" customWidth="1"/>
    <col min="6" max="11" width="13.85546875" style="838" customWidth="1"/>
    <col min="12" max="16384" width="9.140625" style="838"/>
  </cols>
  <sheetData>
    <row r="1" spans="1:26" s="1286" customFormat="1" ht="49.5" customHeight="1">
      <c r="A1" s="3461" t="s">
        <v>1567</v>
      </c>
      <c r="B1" s="3462"/>
      <c r="C1" s="3462"/>
      <c r="D1" s="3462"/>
      <c r="E1" s="3462"/>
      <c r="F1" s="3462"/>
      <c r="G1" s="3462"/>
      <c r="H1" s="3462"/>
      <c r="I1" s="3462"/>
      <c r="J1" s="3462"/>
      <c r="K1" s="3462"/>
    </row>
    <row r="2" spans="1:26" ht="15" customHeight="1" thickBot="1">
      <c r="A2" s="838"/>
      <c r="B2" s="26"/>
      <c r="C2" s="26"/>
      <c r="D2" s="27"/>
      <c r="K2" s="140" t="s">
        <v>733</v>
      </c>
      <c r="L2" s="850"/>
    </row>
    <row r="3" spans="1:26" s="127" customFormat="1" ht="24.95" customHeight="1">
      <c r="A3" s="3204" t="s">
        <v>740</v>
      </c>
      <c r="B3" s="3204"/>
      <c r="C3" s="3204"/>
      <c r="D3" s="29"/>
      <c r="E3" s="3360" t="s">
        <v>691</v>
      </c>
      <c r="F3" s="3360" t="s">
        <v>692</v>
      </c>
      <c r="G3" s="3357" t="s">
        <v>691</v>
      </c>
      <c r="H3" s="3544">
        <v>0</v>
      </c>
      <c r="I3" s="3544" t="s">
        <v>741</v>
      </c>
      <c r="J3" s="3546" t="s">
        <v>742</v>
      </c>
      <c r="K3" s="3547" t="s">
        <v>743</v>
      </c>
      <c r="L3" s="128"/>
    </row>
    <row r="4" spans="1:26" s="128" customFormat="1" ht="24.95" customHeight="1" thickBot="1">
      <c r="A4" s="3206"/>
      <c r="B4" s="3206"/>
      <c r="C4" s="3206"/>
      <c r="D4" s="31"/>
      <c r="E4" s="3362"/>
      <c r="F4" s="3362"/>
      <c r="G4" s="3359"/>
      <c r="H4" s="3545"/>
      <c r="I4" s="3545"/>
      <c r="J4" s="3545"/>
      <c r="K4" s="3548"/>
    </row>
    <row r="5" spans="1:26" s="33" customFormat="1" ht="19.5" customHeight="1" thickTop="1">
      <c r="A5" s="3451" t="s">
        <v>1049</v>
      </c>
      <c r="B5" s="3452"/>
      <c r="C5" s="3452"/>
      <c r="D5" s="3453"/>
      <c r="E5" s="138"/>
      <c r="F5" s="112">
        <v>15829.000000031147</v>
      </c>
      <c r="G5" s="141">
        <v>100</v>
      </c>
      <c r="H5" s="141">
        <v>98.288681712267831</v>
      </c>
      <c r="I5" s="141">
        <v>0.99232868667867913</v>
      </c>
      <c r="J5" s="141">
        <v>0.43103345816308586</v>
      </c>
      <c r="K5" s="141">
        <v>0.28795614289042376</v>
      </c>
      <c r="L5" s="2514"/>
      <c r="M5" s="2515"/>
      <c r="N5" s="2523" t="s">
        <v>2249</v>
      </c>
      <c r="O5" s="2524"/>
      <c r="P5" s="2524"/>
      <c r="Q5" s="2524"/>
      <c r="R5" s="2524"/>
      <c r="S5" s="2525"/>
      <c r="T5" s="2124"/>
      <c r="U5" s="132"/>
      <c r="V5" s="132"/>
      <c r="W5" s="132"/>
      <c r="X5" s="132"/>
      <c r="Y5" s="132"/>
      <c r="Z5" s="132"/>
    </row>
    <row r="6" spans="1:26" s="33" customFormat="1" ht="19.5" customHeight="1">
      <c r="A6" s="2618" t="s">
        <v>1003</v>
      </c>
      <c r="B6" s="2619"/>
      <c r="C6" s="2619"/>
      <c r="D6" s="2620"/>
      <c r="E6" s="138"/>
      <c r="F6" s="112">
        <v>15486.999999856676</v>
      </c>
      <c r="G6" s="141">
        <v>100</v>
      </c>
      <c r="H6" s="141">
        <v>98.765389263918607</v>
      </c>
      <c r="I6" s="141">
        <v>0.987352667097675</v>
      </c>
      <c r="J6" s="141">
        <v>0.22142995508153948</v>
      </c>
      <c r="K6" s="141">
        <v>2.5828113902221329E-2</v>
      </c>
      <c r="L6" s="2516"/>
      <c r="M6" s="2517"/>
      <c r="N6" s="2526" t="s">
        <v>2204</v>
      </c>
      <c r="O6" s="2527"/>
      <c r="P6" s="2125" t="s">
        <v>2250</v>
      </c>
      <c r="Q6" s="2125" t="s">
        <v>2251</v>
      </c>
      <c r="R6" s="2125" t="s">
        <v>2252</v>
      </c>
      <c r="S6" s="2126" t="s">
        <v>2253</v>
      </c>
      <c r="T6" s="2124"/>
      <c r="U6" s="132"/>
      <c r="V6" s="132"/>
      <c r="W6" s="132"/>
      <c r="X6" s="132"/>
      <c r="Y6" s="132"/>
      <c r="Z6" s="132"/>
    </row>
    <row r="7" spans="1:26" s="33" customFormat="1" ht="19.5" customHeight="1" thickBot="1">
      <c r="A7" s="2618" t="s">
        <v>1004</v>
      </c>
      <c r="B7" s="2619"/>
      <c r="C7" s="2619"/>
      <c r="D7" s="2620"/>
      <c r="E7" s="138"/>
      <c r="F7" s="112">
        <v>15649.000000000044</v>
      </c>
      <c r="G7" s="141">
        <v>100</v>
      </c>
      <c r="H7" s="141">
        <v>98.70248184346373</v>
      </c>
      <c r="I7" s="141">
        <v>0.73643868653466538</v>
      </c>
      <c r="J7" s="141">
        <v>0.43083247056920054</v>
      </c>
      <c r="K7" s="141">
        <v>0.1302469994324009</v>
      </c>
      <c r="L7" s="2518"/>
      <c r="M7" s="2519"/>
      <c r="N7" s="2127" t="s">
        <v>2202</v>
      </c>
      <c r="O7" s="2128" t="s">
        <v>2203</v>
      </c>
      <c r="P7" s="2128" t="s">
        <v>2203</v>
      </c>
      <c r="Q7" s="2128" t="s">
        <v>2203</v>
      </c>
      <c r="R7" s="2128" t="s">
        <v>2203</v>
      </c>
      <c r="S7" s="2129" t="s">
        <v>2203</v>
      </c>
      <c r="T7" s="2124"/>
      <c r="U7" s="132"/>
      <c r="V7" s="132"/>
      <c r="W7" s="132"/>
      <c r="X7" s="132"/>
      <c r="Y7" s="132"/>
      <c r="Z7" s="132"/>
    </row>
    <row r="8" spans="1:26" s="33" customFormat="1" ht="19.5" customHeight="1" thickTop="1">
      <c r="A8" s="2618" t="s">
        <v>1005</v>
      </c>
      <c r="B8" s="2619"/>
      <c r="C8" s="2619"/>
      <c r="D8" s="2620"/>
      <c r="E8" s="138"/>
      <c r="F8" s="112">
        <v>15686.999999796744</v>
      </c>
      <c r="G8" s="141">
        <v>100</v>
      </c>
      <c r="H8" s="141">
        <v>96.812967487481941</v>
      </c>
      <c r="I8" s="141">
        <v>1.7015422597382637</v>
      </c>
      <c r="J8" s="141">
        <v>0.90575711051797425</v>
      </c>
      <c r="K8" s="141">
        <v>0.57973314226178208</v>
      </c>
      <c r="L8" s="2520" t="s">
        <v>1936</v>
      </c>
      <c r="M8" s="2130" t="s">
        <v>2204</v>
      </c>
      <c r="N8" s="2538">
        <v>16502.022257559671</v>
      </c>
      <c r="O8" s="2539">
        <v>100</v>
      </c>
      <c r="P8" s="2539">
        <v>97.569217448002206</v>
      </c>
      <c r="Q8" s="2539">
        <v>1.1727802849748772</v>
      </c>
      <c r="R8" s="2539">
        <v>1.2113076532638289</v>
      </c>
      <c r="S8" s="2540">
        <v>4.6694613758940781E-2</v>
      </c>
      <c r="T8" s="2124"/>
      <c r="U8" s="132"/>
      <c r="V8" s="132"/>
      <c r="W8" s="132"/>
      <c r="X8" s="132"/>
      <c r="Y8" s="132"/>
      <c r="Z8" s="132"/>
    </row>
    <row r="9" spans="1:26" s="33" customFormat="1" ht="19.5" customHeight="1">
      <c r="A9" s="2618" t="s">
        <v>1521</v>
      </c>
      <c r="B9" s="2619"/>
      <c r="C9" s="2619"/>
      <c r="D9" s="2620"/>
      <c r="E9" s="138"/>
      <c r="F9" s="112">
        <f>'73.'!F16</f>
        <v>16502.022257559558</v>
      </c>
      <c r="G9" s="141">
        <v>100</v>
      </c>
      <c r="H9" s="141">
        <f>P8</f>
        <v>97.569217448002206</v>
      </c>
      <c r="I9" s="141">
        <f t="shared" ref="I9:K9" si="0">Q8</f>
        <v>1.1727802849748772</v>
      </c>
      <c r="J9" s="141">
        <f t="shared" si="0"/>
        <v>1.2113076532638289</v>
      </c>
      <c r="K9" s="141">
        <f t="shared" si="0"/>
        <v>4.6694613758940781E-2</v>
      </c>
      <c r="L9" s="2521"/>
      <c r="M9" s="2131" t="s">
        <v>1937</v>
      </c>
      <c r="N9" s="2541">
        <v>11874.180779834089</v>
      </c>
      <c r="O9" s="2542">
        <v>100</v>
      </c>
      <c r="P9" s="2542">
        <v>96.621844612263459</v>
      </c>
      <c r="Q9" s="2542">
        <v>1.6298595014445292</v>
      </c>
      <c r="R9" s="2542">
        <v>1.6834025206066781</v>
      </c>
      <c r="S9" s="2543">
        <v>6.4893365685220722E-2</v>
      </c>
      <c r="T9" s="2124"/>
      <c r="U9" s="132"/>
      <c r="V9" s="132"/>
      <c r="W9" s="132"/>
      <c r="X9" s="132"/>
      <c r="Y9" s="132"/>
      <c r="Z9" s="132"/>
    </row>
    <row r="10" spans="1:26" ht="19.5" customHeight="1">
      <c r="A10" s="3198" t="s">
        <v>43</v>
      </c>
      <c r="B10" s="3198"/>
      <c r="C10" s="3198"/>
      <c r="D10" s="139"/>
      <c r="E10" s="138"/>
      <c r="F10" s="866"/>
      <c r="G10" s="867"/>
      <c r="H10" s="868"/>
      <c r="I10" s="868"/>
      <c r="J10" s="868"/>
      <c r="K10" s="868"/>
      <c r="L10" s="2521"/>
      <c r="M10" s="2131" t="s">
        <v>1938</v>
      </c>
      <c r="N10" s="2541">
        <v>4627.841477725583</v>
      </c>
      <c r="O10" s="2542">
        <v>100</v>
      </c>
      <c r="P10" s="2542">
        <v>100</v>
      </c>
      <c r="Q10" s="2542">
        <v>0</v>
      </c>
      <c r="R10" s="2542">
        <v>0</v>
      </c>
      <c r="S10" s="2544">
        <v>0</v>
      </c>
      <c r="T10" s="2124"/>
      <c r="U10" s="851"/>
      <c r="V10" s="851"/>
      <c r="W10" s="851"/>
      <c r="X10" s="851"/>
      <c r="Y10" s="851"/>
      <c r="Z10" s="851"/>
    </row>
    <row r="11" spans="1:26" ht="19.5" customHeight="1">
      <c r="A11" s="34"/>
      <c r="B11" s="34" t="s">
        <v>44</v>
      </c>
      <c r="C11" s="34"/>
      <c r="D11" s="852"/>
      <c r="E11" s="853"/>
      <c r="F11" s="866">
        <f>'73.'!F18</f>
        <v>11874.180779833961</v>
      </c>
      <c r="G11" s="862">
        <v>100</v>
      </c>
      <c r="H11" s="862">
        <f>P9</f>
        <v>96.621844612263459</v>
      </c>
      <c r="I11" s="862">
        <f t="shared" ref="I11:K11" si="1">Q9</f>
        <v>1.6298595014445292</v>
      </c>
      <c r="J11" s="862">
        <f t="shared" si="1"/>
        <v>1.6834025206066781</v>
      </c>
      <c r="K11" s="862">
        <f t="shared" si="1"/>
        <v>6.4893365685220722E-2</v>
      </c>
      <c r="L11" s="2521" t="s">
        <v>2205</v>
      </c>
      <c r="M11" s="2131" t="s">
        <v>1940</v>
      </c>
      <c r="N11" s="2541">
        <v>2820.0222575432908</v>
      </c>
      <c r="O11" s="2542">
        <v>100</v>
      </c>
      <c r="P11" s="2542">
        <v>93.912643198805597</v>
      </c>
      <c r="Q11" s="2542">
        <v>2.7594434809078807</v>
      </c>
      <c r="R11" s="2542">
        <v>3.0546688260287493</v>
      </c>
      <c r="S11" s="2543">
        <v>0.27324449425781305</v>
      </c>
      <c r="T11" s="2124"/>
      <c r="U11" s="851"/>
      <c r="V11" s="851"/>
      <c r="W11" s="851"/>
      <c r="X11" s="851"/>
      <c r="Y11" s="851"/>
      <c r="Z11" s="851"/>
    </row>
    <row r="12" spans="1:26" ht="19.5" customHeight="1">
      <c r="A12" s="34"/>
      <c r="B12" s="34" t="s">
        <v>744</v>
      </c>
      <c r="C12" s="34"/>
      <c r="D12" s="852"/>
      <c r="E12" s="853"/>
      <c r="F12" s="866">
        <f>'73.'!F19</f>
        <v>4627.8414777255839</v>
      </c>
      <c r="G12" s="862">
        <v>100</v>
      </c>
      <c r="H12" s="862">
        <f>P10</f>
        <v>100</v>
      </c>
      <c r="I12" s="862">
        <f t="shared" ref="I12:K12" si="2">Q10</f>
        <v>0</v>
      </c>
      <c r="J12" s="862">
        <f t="shared" si="2"/>
        <v>0</v>
      </c>
      <c r="K12" s="862">
        <f t="shared" si="2"/>
        <v>0</v>
      </c>
      <c r="L12" s="2521"/>
      <c r="M12" s="2131" t="s">
        <v>1941</v>
      </c>
      <c r="N12" s="2541">
        <v>1066.9999999998956</v>
      </c>
      <c r="O12" s="2542">
        <v>100</v>
      </c>
      <c r="P12" s="2542">
        <v>96.980363214324356</v>
      </c>
      <c r="Q12" s="2542">
        <v>1.6769313160996926</v>
      </c>
      <c r="R12" s="2542">
        <v>1.3427054695759821</v>
      </c>
      <c r="S12" s="2544">
        <v>0</v>
      </c>
      <c r="T12" s="2124"/>
      <c r="U12" s="851"/>
      <c r="V12" s="851"/>
      <c r="W12" s="851"/>
      <c r="X12" s="851"/>
      <c r="Y12" s="851"/>
      <c r="Z12" s="851"/>
    </row>
    <row r="13" spans="1:26" ht="19.5" customHeight="1">
      <c r="A13" s="3198" t="s">
        <v>745</v>
      </c>
      <c r="B13" s="3198"/>
      <c r="C13" s="3198"/>
      <c r="D13" s="139"/>
      <c r="E13" s="853"/>
      <c r="F13" s="866"/>
      <c r="G13" s="862"/>
      <c r="H13" s="862"/>
      <c r="I13" s="862"/>
      <c r="J13" s="862"/>
      <c r="K13" s="862"/>
      <c r="L13" s="2521"/>
      <c r="M13" s="2131" t="s">
        <v>1942</v>
      </c>
      <c r="N13" s="2541">
        <v>6161.0000000040791</v>
      </c>
      <c r="O13" s="2542">
        <v>100</v>
      </c>
      <c r="P13" s="2542">
        <v>97.577602068324694</v>
      </c>
      <c r="Q13" s="2542">
        <v>1.2144568441821944</v>
      </c>
      <c r="R13" s="2542">
        <v>1.2079410874931054</v>
      </c>
      <c r="S13" s="2544">
        <v>0</v>
      </c>
      <c r="T13" s="2124"/>
      <c r="U13" s="851"/>
      <c r="V13" s="851"/>
      <c r="W13" s="851"/>
      <c r="X13" s="851"/>
      <c r="Y13" s="851"/>
      <c r="Z13" s="851"/>
    </row>
    <row r="14" spans="1:26" ht="19.5" customHeight="1">
      <c r="A14" s="34"/>
      <c r="B14" s="1137" t="s">
        <v>52</v>
      </c>
      <c r="C14" s="34"/>
      <c r="D14" s="852"/>
      <c r="E14" s="853"/>
      <c r="F14" s="866">
        <f>'73.'!F21</f>
        <v>2820.0222575432904</v>
      </c>
      <c r="G14" s="862">
        <v>100</v>
      </c>
      <c r="H14" s="862">
        <f>P11</f>
        <v>93.912643198805597</v>
      </c>
      <c r="I14" s="862">
        <f t="shared" ref="I14:K18" si="3">Q11</f>
        <v>2.7594434809078807</v>
      </c>
      <c r="J14" s="862">
        <f t="shared" si="3"/>
        <v>3.0546688260287493</v>
      </c>
      <c r="K14" s="862">
        <f t="shared" si="3"/>
        <v>0.27324449425781305</v>
      </c>
      <c r="L14" s="2521"/>
      <c r="M14" s="2131" t="s">
        <v>1943</v>
      </c>
      <c r="N14" s="2541">
        <v>6013.0000000123009</v>
      </c>
      <c r="O14" s="2542">
        <v>100</v>
      </c>
      <c r="P14" s="2542">
        <v>100</v>
      </c>
      <c r="Q14" s="2542">
        <v>0</v>
      </c>
      <c r="R14" s="2542">
        <v>0</v>
      </c>
      <c r="S14" s="2544">
        <v>0</v>
      </c>
      <c r="T14" s="2124"/>
      <c r="U14" s="851"/>
      <c r="V14" s="851"/>
      <c r="W14" s="851"/>
      <c r="X14" s="851"/>
      <c r="Y14" s="851"/>
      <c r="Z14" s="851"/>
    </row>
    <row r="15" spans="1:26" ht="19.5" customHeight="1">
      <c r="A15" s="34"/>
      <c r="B15" s="1137" t="s">
        <v>53</v>
      </c>
      <c r="C15" s="34"/>
      <c r="D15" s="852"/>
      <c r="E15" s="853"/>
      <c r="F15" s="866">
        <f>'73.'!F22</f>
        <v>1066.9999999998961</v>
      </c>
      <c r="G15" s="862">
        <v>100</v>
      </c>
      <c r="H15" s="862">
        <f t="shared" ref="H15:H18" si="4">P12</f>
        <v>96.980363214324356</v>
      </c>
      <c r="I15" s="862">
        <f t="shared" si="3"/>
        <v>1.6769313160996926</v>
      </c>
      <c r="J15" s="862">
        <f t="shared" si="3"/>
        <v>1.3427054695759821</v>
      </c>
      <c r="K15" s="862">
        <f t="shared" si="3"/>
        <v>0</v>
      </c>
      <c r="L15" s="2521"/>
      <c r="M15" s="2131" t="s">
        <v>1944</v>
      </c>
      <c r="N15" s="2541">
        <v>441</v>
      </c>
      <c r="O15" s="2542">
        <v>100</v>
      </c>
      <c r="P15" s="2542">
        <v>89.115646258503403</v>
      </c>
      <c r="Q15" s="2542">
        <v>5.2154195011337867</v>
      </c>
      <c r="R15" s="2542">
        <v>5.6689342403628125</v>
      </c>
      <c r="S15" s="2544">
        <v>0</v>
      </c>
      <c r="T15" s="2124"/>
      <c r="U15" s="851"/>
      <c r="V15" s="851"/>
      <c r="W15" s="851"/>
      <c r="X15" s="851"/>
      <c r="Y15" s="851"/>
      <c r="Z15" s="851"/>
    </row>
    <row r="16" spans="1:26" ht="19.5" customHeight="1">
      <c r="A16" s="34"/>
      <c r="B16" s="1137" t="s">
        <v>54</v>
      </c>
      <c r="C16" s="34"/>
      <c r="D16" s="852"/>
      <c r="E16" s="853"/>
      <c r="F16" s="866">
        <f>'73.'!F23</f>
        <v>6161.0000000040818</v>
      </c>
      <c r="G16" s="862">
        <v>100</v>
      </c>
      <c r="H16" s="862">
        <f t="shared" si="4"/>
        <v>97.577602068324694</v>
      </c>
      <c r="I16" s="862">
        <f t="shared" si="3"/>
        <v>1.2144568441821944</v>
      </c>
      <c r="J16" s="862">
        <f t="shared" si="3"/>
        <v>1.2079410874931054</v>
      </c>
      <c r="K16" s="862">
        <f t="shared" si="3"/>
        <v>0</v>
      </c>
      <c r="L16" s="2521" t="s">
        <v>1945</v>
      </c>
      <c r="M16" s="2131" t="s">
        <v>1946</v>
      </c>
      <c r="N16" s="2541">
        <v>16069.022257568462</v>
      </c>
      <c r="O16" s="2542">
        <v>100</v>
      </c>
      <c r="P16" s="2542">
        <v>97.509940111165875</v>
      </c>
      <c r="Q16" s="2542">
        <v>1.2043823236829034</v>
      </c>
      <c r="R16" s="2542">
        <v>1.2377247063395163</v>
      </c>
      <c r="S16" s="2543">
        <v>4.7952858811634504E-2</v>
      </c>
      <c r="T16" s="2124"/>
      <c r="U16" s="851"/>
      <c r="V16" s="851"/>
      <c r="W16" s="851"/>
      <c r="X16" s="851"/>
      <c r="Y16" s="851"/>
      <c r="Z16" s="851"/>
    </row>
    <row r="17" spans="1:26" ht="19.5" customHeight="1">
      <c r="A17" s="34"/>
      <c r="B17" s="1137" t="s">
        <v>746</v>
      </c>
      <c r="C17" s="34"/>
      <c r="D17" s="852"/>
      <c r="E17" s="853"/>
      <c r="F17" s="866">
        <f>'73.'!F24</f>
        <v>6013.0000000123</v>
      </c>
      <c r="G17" s="862">
        <v>100</v>
      </c>
      <c r="H17" s="862">
        <f t="shared" si="4"/>
        <v>100</v>
      </c>
      <c r="I17" s="862">
        <f t="shared" si="3"/>
        <v>0</v>
      </c>
      <c r="J17" s="862">
        <f t="shared" si="3"/>
        <v>0</v>
      </c>
      <c r="K17" s="862">
        <f t="shared" si="3"/>
        <v>0</v>
      </c>
      <c r="L17" s="2521"/>
      <c r="M17" s="2131" t="s">
        <v>1947</v>
      </c>
      <c r="N17" s="2541">
        <v>432.99999999120064</v>
      </c>
      <c r="O17" s="2542">
        <v>100</v>
      </c>
      <c r="P17" s="2542">
        <v>99.769053117778213</v>
      </c>
      <c r="Q17" s="2542">
        <v>0</v>
      </c>
      <c r="R17" s="2545">
        <v>0.23094688222178331</v>
      </c>
      <c r="S17" s="2544">
        <v>0</v>
      </c>
      <c r="T17" s="2124"/>
      <c r="U17" s="851"/>
      <c r="V17" s="851"/>
      <c r="W17" s="851"/>
      <c r="X17" s="851"/>
      <c r="Y17" s="851"/>
      <c r="Z17" s="851"/>
    </row>
    <row r="18" spans="1:26" ht="19.5" customHeight="1">
      <c r="A18" s="34"/>
      <c r="B18" s="1137" t="s">
        <v>747</v>
      </c>
      <c r="C18" s="34"/>
      <c r="D18" s="852"/>
      <c r="E18" s="853"/>
      <c r="F18" s="866">
        <f>'73.'!F25</f>
        <v>441</v>
      </c>
      <c r="G18" s="862">
        <v>100</v>
      </c>
      <c r="H18" s="862">
        <f t="shared" si="4"/>
        <v>89.115646258503403</v>
      </c>
      <c r="I18" s="862">
        <f t="shared" si="3"/>
        <v>5.2154195011337867</v>
      </c>
      <c r="J18" s="862">
        <f t="shared" si="3"/>
        <v>5.6689342403628125</v>
      </c>
      <c r="K18" s="862">
        <f t="shared" si="3"/>
        <v>0</v>
      </c>
      <c r="L18" s="2521" t="s">
        <v>1948</v>
      </c>
      <c r="M18" s="2131" t="s">
        <v>1949</v>
      </c>
      <c r="N18" s="2541">
        <v>1491.9999999998552</v>
      </c>
      <c r="O18" s="2542">
        <v>100</v>
      </c>
      <c r="P18" s="2542">
        <v>97.450888721474186</v>
      </c>
      <c r="Q18" s="2542">
        <v>1.5773070072207498</v>
      </c>
      <c r="R18" s="2545">
        <v>0.97180427130507618</v>
      </c>
      <c r="S18" s="2544">
        <v>0</v>
      </c>
      <c r="T18" s="2124"/>
      <c r="U18" s="851"/>
      <c r="V18" s="851"/>
      <c r="W18" s="851"/>
      <c r="X18" s="851"/>
      <c r="Y18" s="851"/>
      <c r="Z18" s="851"/>
    </row>
    <row r="19" spans="1:26" ht="19.5" customHeight="1">
      <c r="A19" s="3198" t="s">
        <v>748</v>
      </c>
      <c r="B19" s="3198"/>
      <c r="C19" s="3198"/>
      <c r="D19" s="139"/>
      <c r="E19" s="853"/>
      <c r="F19" s="866"/>
      <c r="G19" s="862"/>
      <c r="H19" s="862"/>
      <c r="I19" s="862"/>
      <c r="J19" s="862"/>
      <c r="K19" s="862"/>
      <c r="L19" s="2521"/>
      <c r="M19" s="2131" t="s">
        <v>1950</v>
      </c>
      <c r="N19" s="2541">
        <v>1089.0000000000177</v>
      </c>
      <c r="O19" s="2542">
        <v>100</v>
      </c>
      <c r="P19" s="2542">
        <v>93.264462809910484</v>
      </c>
      <c r="Q19" s="2542">
        <v>1.8982756861496197</v>
      </c>
      <c r="R19" s="2542">
        <v>4.8372615039397662</v>
      </c>
      <c r="S19" s="2544">
        <v>0</v>
      </c>
      <c r="T19" s="2124"/>
      <c r="U19" s="851"/>
      <c r="V19" s="851"/>
      <c r="W19" s="851"/>
      <c r="X19" s="851"/>
      <c r="Y19" s="851"/>
      <c r="Z19" s="851"/>
    </row>
    <row r="20" spans="1:26" ht="19.5" customHeight="1">
      <c r="A20" s="2639" t="s">
        <v>45</v>
      </c>
      <c r="B20" s="2639"/>
      <c r="C20" s="35"/>
      <c r="D20" s="139"/>
      <c r="E20" s="853"/>
      <c r="F20" s="866">
        <f>'73.'!F27</f>
        <v>16069.02225756836</v>
      </c>
      <c r="G20" s="862">
        <v>100</v>
      </c>
      <c r="H20" s="862">
        <f>P16</f>
        <v>97.509940111165875</v>
      </c>
      <c r="I20" s="862">
        <f t="shared" ref="I20:K20" si="5">Q16</f>
        <v>1.2043823236829034</v>
      </c>
      <c r="J20" s="862">
        <f t="shared" si="5"/>
        <v>1.2377247063395163</v>
      </c>
      <c r="K20" s="862">
        <f t="shared" si="5"/>
        <v>4.7952858811634504E-2</v>
      </c>
      <c r="L20" s="2521"/>
      <c r="M20" s="2131" t="s">
        <v>1951</v>
      </c>
      <c r="N20" s="2541">
        <v>1286.0000000024845</v>
      </c>
      <c r="O20" s="2542">
        <v>100</v>
      </c>
      <c r="P20" s="2542">
        <v>97.015478041915898</v>
      </c>
      <c r="Q20" s="2542">
        <v>1.7514626379328448</v>
      </c>
      <c r="R20" s="2542">
        <v>1.2330593201512763</v>
      </c>
      <c r="S20" s="2544">
        <v>0</v>
      </c>
      <c r="T20" s="2124"/>
      <c r="U20" s="851"/>
      <c r="V20" s="851"/>
      <c r="W20" s="851"/>
      <c r="X20" s="851"/>
      <c r="Y20" s="851"/>
      <c r="Z20" s="851"/>
    </row>
    <row r="21" spans="1:26" ht="19.5" customHeight="1">
      <c r="A21" s="7"/>
      <c r="B21" s="1137" t="s">
        <v>749</v>
      </c>
      <c r="C21" s="35"/>
      <c r="D21" s="139"/>
      <c r="E21" s="853"/>
      <c r="F21" s="866">
        <f>'73.'!F28</f>
        <v>5214.0000000072496</v>
      </c>
      <c r="G21" s="862">
        <v>100</v>
      </c>
      <c r="H21" s="862">
        <f>P29</f>
        <v>97.031037038188856</v>
      </c>
      <c r="I21" s="862">
        <f t="shared" ref="I21:K21" si="6">Q29</f>
        <v>1.3572590806673648</v>
      </c>
      <c r="J21" s="862">
        <f>R29</f>
        <v>1.6117038811437352</v>
      </c>
      <c r="K21" s="862">
        <f t="shared" si="6"/>
        <v>0</v>
      </c>
      <c r="L21" s="2521"/>
      <c r="M21" s="2131" t="s">
        <v>1952</v>
      </c>
      <c r="N21" s="2541">
        <v>1347.0000000048858</v>
      </c>
      <c r="O21" s="2542">
        <v>100</v>
      </c>
      <c r="P21" s="2542">
        <v>99.625980982010717</v>
      </c>
      <c r="Q21" s="2545">
        <v>0.29977996824939424</v>
      </c>
      <c r="R21" s="2545">
        <v>7.423904973989405E-2</v>
      </c>
      <c r="S21" s="2544">
        <v>0</v>
      </c>
      <c r="T21" s="2124"/>
      <c r="U21" s="851"/>
      <c r="V21" s="851"/>
      <c r="W21" s="851"/>
      <c r="X21" s="851"/>
      <c r="Y21" s="851"/>
      <c r="Z21" s="851"/>
    </row>
    <row r="22" spans="1:26" ht="19.5" customHeight="1">
      <c r="A22" s="813"/>
      <c r="B22" s="813" t="s">
        <v>1006</v>
      </c>
      <c r="C22" s="839"/>
      <c r="D22" s="852"/>
      <c r="E22" s="853"/>
      <c r="F22" s="866">
        <f>'73.'!F29</f>
        <v>1491.9999999998565</v>
      </c>
      <c r="G22" s="862">
        <v>100</v>
      </c>
      <c r="H22" s="862">
        <f>P18</f>
        <v>97.450888721474186</v>
      </c>
      <c r="I22" s="862">
        <f t="shared" ref="I22:K24" si="7">Q18</f>
        <v>1.5773070072207498</v>
      </c>
      <c r="J22" s="862">
        <f t="shared" si="7"/>
        <v>0.97180427130507618</v>
      </c>
      <c r="K22" s="862">
        <f t="shared" si="7"/>
        <v>0</v>
      </c>
      <c r="L22" s="2521"/>
      <c r="M22" s="2131" t="s">
        <v>1953</v>
      </c>
      <c r="N22" s="2541">
        <v>2447.0222575517582</v>
      </c>
      <c r="O22" s="2542">
        <v>100</v>
      </c>
      <c r="P22" s="2542">
        <v>97.28673783828205</v>
      </c>
      <c r="Q22" s="2542">
        <v>1.4876428859609931</v>
      </c>
      <c r="R22" s="2542">
        <v>1.0560253953897523</v>
      </c>
      <c r="S22" s="2543">
        <v>0.16959388036710404</v>
      </c>
      <c r="T22" s="2124"/>
      <c r="U22" s="851"/>
      <c r="V22" s="851"/>
      <c r="W22" s="851"/>
      <c r="X22" s="851"/>
      <c r="Y22" s="851"/>
      <c r="Z22" s="851"/>
    </row>
    <row r="23" spans="1:26" ht="19.5" customHeight="1">
      <c r="A23" s="813"/>
      <c r="B23" s="813" t="s">
        <v>1007</v>
      </c>
      <c r="C23" s="839"/>
      <c r="D23" s="852"/>
      <c r="E23" s="853"/>
      <c r="F23" s="866">
        <f>'73.'!F30</f>
        <v>1089.0000000000211</v>
      </c>
      <c r="G23" s="862">
        <v>100</v>
      </c>
      <c r="H23" s="862">
        <f t="shared" ref="H23:H24" si="8">P19</f>
        <v>93.264462809910484</v>
      </c>
      <c r="I23" s="862">
        <f t="shared" si="7"/>
        <v>1.8982756861496197</v>
      </c>
      <c r="J23" s="862">
        <f t="shared" si="7"/>
        <v>4.8372615039397662</v>
      </c>
      <c r="K23" s="862">
        <f t="shared" si="7"/>
        <v>0</v>
      </c>
      <c r="L23" s="2521"/>
      <c r="M23" s="2131" t="s">
        <v>1954</v>
      </c>
      <c r="N23" s="2541">
        <v>2472.0000000184427</v>
      </c>
      <c r="O23" s="2542">
        <v>100</v>
      </c>
      <c r="P23" s="2542">
        <v>98.593667964013704</v>
      </c>
      <c r="Q23" s="2545">
        <v>0.90888340572393089</v>
      </c>
      <c r="R23" s="2545">
        <v>0.49744863026239816</v>
      </c>
      <c r="S23" s="2544">
        <v>0</v>
      </c>
      <c r="T23" s="2124"/>
      <c r="U23" s="851"/>
      <c r="V23" s="851"/>
      <c r="W23" s="851"/>
      <c r="X23" s="851"/>
      <c r="Y23" s="851"/>
      <c r="Z23" s="851"/>
    </row>
    <row r="24" spans="1:26" ht="19.5" customHeight="1">
      <c r="A24" s="813"/>
      <c r="B24" s="813" t="s">
        <v>1008</v>
      </c>
      <c r="C24" s="839"/>
      <c r="D24" s="852"/>
      <c r="E24" s="853"/>
      <c r="F24" s="866">
        <f>'73.'!F31</f>
        <v>1286.0000000024863</v>
      </c>
      <c r="G24" s="862">
        <v>100</v>
      </c>
      <c r="H24" s="862">
        <f t="shared" si="8"/>
        <v>97.015478041915898</v>
      </c>
      <c r="I24" s="862">
        <f t="shared" si="7"/>
        <v>1.7514626379328448</v>
      </c>
      <c r="J24" s="862">
        <f t="shared" si="7"/>
        <v>1.2330593201512763</v>
      </c>
      <c r="K24" s="862">
        <f t="shared" si="7"/>
        <v>0</v>
      </c>
      <c r="L24" s="2521"/>
      <c r="M24" s="2131" t="s">
        <v>1955</v>
      </c>
      <c r="N24" s="2541">
        <v>1480.9999999998586</v>
      </c>
      <c r="O24" s="2542">
        <v>100</v>
      </c>
      <c r="P24" s="2542">
        <v>96.954010053294454</v>
      </c>
      <c r="Q24" s="2542">
        <v>2.16070222820743</v>
      </c>
      <c r="R24" s="2545">
        <v>0.64520969314000687</v>
      </c>
      <c r="S24" s="2543">
        <v>0.24007802535810463</v>
      </c>
      <c r="T24" s="2124"/>
      <c r="U24" s="851"/>
      <c r="V24" s="851"/>
      <c r="W24" s="851"/>
      <c r="X24" s="851"/>
      <c r="Y24" s="851"/>
      <c r="Z24" s="851"/>
    </row>
    <row r="25" spans="1:26" s="857" customFormat="1" ht="19.5" customHeight="1">
      <c r="A25" s="854"/>
      <c r="B25" s="854" t="s">
        <v>1009</v>
      </c>
      <c r="C25" s="854"/>
      <c r="D25" s="855"/>
      <c r="E25" s="856"/>
      <c r="F25" s="866">
        <f>'73.'!F32</f>
        <v>1347.0000000048854</v>
      </c>
      <c r="G25" s="862">
        <v>100</v>
      </c>
      <c r="H25" s="862">
        <f>P21</f>
        <v>99.625980982010717</v>
      </c>
      <c r="I25" s="862">
        <f t="shared" ref="I25:K25" si="9">Q21</f>
        <v>0.29977996824939424</v>
      </c>
      <c r="J25" s="862">
        <f t="shared" si="9"/>
        <v>7.423904973989405E-2</v>
      </c>
      <c r="K25" s="862">
        <f t="shared" si="9"/>
        <v>0</v>
      </c>
      <c r="L25" s="2521"/>
      <c r="M25" s="2131" t="s">
        <v>1956</v>
      </c>
      <c r="N25" s="2541">
        <v>1982.000000000216</v>
      </c>
      <c r="O25" s="2542">
        <v>100</v>
      </c>
      <c r="P25" s="2542">
        <v>98.128752874757538</v>
      </c>
      <c r="Q25" s="2545">
        <v>0.76147850591391453</v>
      </c>
      <c r="R25" s="2542">
        <v>1.1097686193285206</v>
      </c>
      <c r="S25" s="2544">
        <v>0</v>
      </c>
      <c r="T25" s="2124"/>
      <c r="U25" s="858"/>
      <c r="V25" s="858"/>
      <c r="W25" s="858"/>
      <c r="X25" s="858"/>
      <c r="Y25" s="858"/>
      <c r="Z25" s="858"/>
    </row>
    <row r="26" spans="1:26" ht="19.5" customHeight="1">
      <c r="A26" s="813"/>
      <c r="B26" s="1137" t="s">
        <v>750</v>
      </c>
      <c r="C26" s="839"/>
      <c r="D26" s="852"/>
      <c r="E26" s="853"/>
      <c r="F26" s="866">
        <f>'73.'!F33</f>
        <v>4919.0222575701746</v>
      </c>
      <c r="G26" s="862">
        <v>100</v>
      </c>
      <c r="H26" s="862">
        <f>P30</f>
        <v>97.943521056910811</v>
      </c>
      <c r="I26" s="862">
        <f t="shared" ref="I26:K26" si="10">Q30</f>
        <v>1.1967937374427375</v>
      </c>
      <c r="J26" s="862">
        <f t="shared" si="10"/>
        <v>0.77531884618069302</v>
      </c>
      <c r="K26" s="862">
        <f t="shared" si="10"/>
        <v>8.436635946588919E-2</v>
      </c>
      <c r="L26" s="2521"/>
      <c r="M26" s="2131" t="s">
        <v>1957</v>
      </c>
      <c r="N26" s="2541">
        <v>1716.9999999907348</v>
      </c>
      <c r="O26" s="2542">
        <v>100</v>
      </c>
      <c r="P26" s="2542">
        <v>97.877236298979653</v>
      </c>
      <c r="Q26" s="2545">
        <v>0.97856266067812536</v>
      </c>
      <c r="R26" s="2542">
        <v>1.1442010403422296</v>
      </c>
      <c r="S26" s="2544">
        <v>0</v>
      </c>
      <c r="T26" s="2124"/>
      <c r="U26" s="851"/>
      <c r="V26" s="851"/>
      <c r="W26" s="851"/>
      <c r="X26" s="851"/>
      <c r="Y26" s="851"/>
      <c r="Z26" s="851"/>
    </row>
    <row r="27" spans="1:26" s="850" customFormat="1" ht="19.5" customHeight="1">
      <c r="A27" s="813"/>
      <c r="B27" s="813" t="s">
        <v>1010</v>
      </c>
      <c r="C27" s="839"/>
      <c r="D27" s="852"/>
      <c r="E27" s="853"/>
      <c r="F27" s="866">
        <f>'73.'!F34</f>
        <v>2447.0222575517537</v>
      </c>
      <c r="G27" s="862">
        <v>100</v>
      </c>
      <c r="H27" s="862">
        <f>P22</f>
        <v>97.28673783828205</v>
      </c>
      <c r="I27" s="862">
        <f t="shared" ref="I27:K27" si="11">Q22</f>
        <v>1.4876428859609931</v>
      </c>
      <c r="J27" s="862">
        <f t="shared" si="11"/>
        <v>1.0560253953897523</v>
      </c>
      <c r="K27" s="862">
        <f t="shared" si="11"/>
        <v>0.16959388036710404</v>
      </c>
      <c r="L27" s="2521"/>
      <c r="M27" s="2131" t="s">
        <v>1958</v>
      </c>
      <c r="N27" s="2541">
        <v>756.00000000012278</v>
      </c>
      <c r="O27" s="2542">
        <v>100</v>
      </c>
      <c r="P27" s="2542">
        <v>96.624231465299658</v>
      </c>
      <c r="Q27" s="2542">
        <v>0</v>
      </c>
      <c r="R27" s="2542">
        <v>3.3757685347003568</v>
      </c>
      <c r="S27" s="2544">
        <v>0</v>
      </c>
      <c r="T27" s="2124"/>
      <c r="U27" s="851"/>
      <c r="V27" s="851"/>
      <c r="W27" s="851"/>
      <c r="X27" s="851"/>
      <c r="Y27" s="851"/>
      <c r="Z27" s="851"/>
    </row>
    <row r="28" spans="1:26" ht="19.5" customHeight="1">
      <c r="A28" s="813"/>
      <c r="B28" s="813" t="s">
        <v>1011</v>
      </c>
      <c r="C28" s="839"/>
      <c r="D28" s="852"/>
      <c r="E28" s="853"/>
      <c r="F28" s="866">
        <f>'73.'!F35</f>
        <v>2472.0000000184396</v>
      </c>
      <c r="G28" s="862">
        <v>100</v>
      </c>
      <c r="H28" s="862">
        <f>P23</f>
        <v>98.593667964013704</v>
      </c>
      <c r="I28" s="862">
        <f t="shared" ref="I28:K28" si="12">Q23</f>
        <v>0.90888340572393089</v>
      </c>
      <c r="J28" s="862">
        <f t="shared" si="12"/>
        <v>0.49744863026239816</v>
      </c>
      <c r="K28" s="862">
        <f t="shared" si="12"/>
        <v>0</v>
      </c>
      <c r="L28" s="2521"/>
      <c r="M28" s="2131" t="s">
        <v>1959</v>
      </c>
      <c r="N28" s="2541">
        <v>432.99999999120064</v>
      </c>
      <c r="O28" s="2542">
        <v>100</v>
      </c>
      <c r="P28" s="2542">
        <v>99.769053117778213</v>
      </c>
      <c r="Q28" s="2542">
        <v>0</v>
      </c>
      <c r="R28" s="2545">
        <v>0.23094688222178331</v>
      </c>
      <c r="S28" s="2544">
        <v>0</v>
      </c>
      <c r="T28" s="2124"/>
      <c r="U28" s="851"/>
      <c r="V28" s="851"/>
      <c r="W28" s="851"/>
      <c r="X28" s="851"/>
      <c r="Y28" s="851"/>
      <c r="Z28" s="851"/>
    </row>
    <row r="29" spans="1:26" ht="19.5" customHeight="1">
      <c r="A29" s="813"/>
      <c r="B29" s="1137" t="s">
        <v>751</v>
      </c>
      <c r="C29" s="839"/>
      <c r="D29" s="852"/>
      <c r="E29" s="853"/>
      <c r="F29" s="866">
        <f>'73.'!F36</f>
        <v>5179.9999999908077</v>
      </c>
      <c r="G29" s="862">
        <v>100</v>
      </c>
      <c r="H29" s="862">
        <f>P31</f>
        <v>97.709515793831144</v>
      </c>
      <c r="I29" s="862">
        <f t="shared" ref="I29:K29" si="13">Q31</f>
        <v>1.2334831056144924</v>
      </c>
      <c r="J29" s="862">
        <f t="shared" si="13"/>
        <v>0.98836103191423386</v>
      </c>
      <c r="K29" s="862">
        <f t="shared" si="13"/>
        <v>6.8640068640144949E-2</v>
      </c>
      <c r="L29" s="2521" t="s">
        <v>1960</v>
      </c>
      <c r="M29" s="2131" t="s">
        <v>1961</v>
      </c>
      <c r="N29" s="2541">
        <v>5214.0000000072559</v>
      </c>
      <c r="O29" s="2542">
        <v>100</v>
      </c>
      <c r="P29" s="2542">
        <v>97.031037038188856</v>
      </c>
      <c r="Q29" s="2542">
        <v>1.3572590806673648</v>
      </c>
      <c r="R29" s="2542">
        <v>1.6117038811437352</v>
      </c>
      <c r="S29" s="2544">
        <v>0</v>
      </c>
      <c r="T29" s="2124"/>
      <c r="U29" s="851"/>
      <c r="V29" s="851"/>
      <c r="W29" s="851"/>
      <c r="X29" s="851"/>
      <c r="Y29" s="851"/>
      <c r="Z29" s="851"/>
    </row>
    <row r="30" spans="1:26" ht="19.5" customHeight="1">
      <c r="A30" s="813"/>
      <c r="B30" s="813" t="s">
        <v>1012</v>
      </c>
      <c r="C30" s="35"/>
      <c r="D30" s="139"/>
      <c r="E30" s="853"/>
      <c r="F30" s="866">
        <f>'73.'!F37</f>
        <v>1480.9999999998574</v>
      </c>
      <c r="G30" s="862">
        <v>100</v>
      </c>
      <c r="H30" s="862">
        <f>P24</f>
        <v>96.954010053294454</v>
      </c>
      <c r="I30" s="862">
        <f t="shared" ref="I30:K32" si="14">Q24</f>
        <v>2.16070222820743</v>
      </c>
      <c r="J30" s="862">
        <f t="shared" si="14"/>
        <v>0.64520969314000687</v>
      </c>
      <c r="K30" s="862">
        <f t="shared" si="14"/>
        <v>0.24007802535810463</v>
      </c>
      <c r="L30" s="2521"/>
      <c r="M30" s="2131" t="s">
        <v>1962</v>
      </c>
      <c r="N30" s="2541">
        <v>4919.0222575701582</v>
      </c>
      <c r="O30" s="2542">
        <v>100</v>
      </c>
      <c r="P30" s="2542">
        <v>97.943521056910811</v>
      </c>
      <c r="Q30" s="2542">
        <v>1.1967937374427375</v>
      </c>
      <c r="R30" s="2545">
        <v>0.77531884618069302</v>
      </c>
      <c r="S30" s="2543">
        <v>8.436635946588919E-2</v>
      </c>
      <c r="T30" s="2124"/>
      <c r="U30" s="851"/>
      <c r="V30" s="851"/>
      <c r="W30" s="851"/>
      <c r="X30" s="851"/>
      <c r="Y30" s="851"/>
      <c r="Z30" s="851"/>
    </row>
    <row r="31" spans="1:26" ht="19.5" customHeight="1">
      <c r="A31" s="813"/>
      <c r="B31" s="813" t="s">
        <v>1013</v>
      </c>
      <c r="C31" s="35"/>
      <c r="D31" s="139"/>
      <c r="E31" s="853"/>
      <c r="F31" s="866">
        <f>'73.'!F38</f>
        <v>1982.000000000216</v>
      </c>
      <c r="G31" s="862">
        <v>100</v>
      </c>
      <c r="H31" s="862">
        <f t="shared" ref="H31:H32" si="15">P25</f>
        <v>98.128752874757538</v>
      </c>
      <c r="I31" s="862">
        <f t="shared" si="14"/>
        <v>0.76147850591391453</v>
      </c>
      <c r="J31" s="862">
        <f t="shared" si="14"/>
        <v>1.1097686193285206</v>
      </c>
      <c r="K31" s="862">
        <f t="shared" si="14"/>
        <v>0</v>
      </c>
      <c r="L31" s="2521"/>
      <c r="M31" s="2131" t="s">
        <v>1963</v>
      </c>
      <c r="N31" s="2541">
        <v>5179.999999990795</v>
      </c>
      <c r="O31" s="2542">
        <v>100</v>
      </c>
      <c r="P31" s="2542">
        <v>97.709515793831144</v>
      </c>
      <c r="Q31" s="2542">
        <v>1.2334831056144924</v>
      </c>
      <c r="R31" s="2545">
        <v>0.98836103191423386</v>
      </c>
      <c r="S31" s="2543">
        <v>6.8640068640144949E-2</v>
      </c>
      <c r="T31" s="2124"/>
      <c r="U31" s="851"/>
      <c r="V31" s="851"/>
      <c r="W31" s="851"/>
      <c r="X31" s="851"/>
      <c r="Y31" s="851"/>
      <c r="Z31" s="851"/>
    </row>
    <row r="32" spans="1:26" ht="19.5" customHeight="1">
      <c r="A32" s="813"/>
      <c r="B32" s="813" t="s">
        <v>1014</v>
      </c>
      <c r="C32" s="35"/>
      <c r="D32" s="139"/>
      <c r="E32" s="853"/>
      <c r="F32" s="866">
        <f>'73.'!F39</f>
        <v>1716.9999999907361</v>
      </c>
      <c r="G32" s="862">
        <v>100</v>
      </c>
      <c r="H32" s="862">
        <f t="shared" si="15"/>
        <v>97.877236298979653</v>
      </c>
      <c r="I32" s="862">
        <f t="shared" si="14"/>
        <v>0.97856266067812536</v>
      </c>
      <c r="J32" s="862">
        <f t="shared" si="14"/>
        <v>1.1442010403422296</v>
      </c>
      <c r="K32" s="862">
        <f t="shared" si="14"/>
        <v>0</v>
      </c>
      <c r="L32" s="2521"/>
      <c r="M32" s="2131" t="s">
        <v>1964</v>
      </c>
      <c r="N32" s="2541">
        <v>756.00000000012278</v>
      </c>
      <c r="O32" s="2542">
        <v>100</v>
      </c>
      <c r="P32" s="2542">
        <v>96.624231465299658</v>
      </c>
      <c r="Q32" s="2542">
        <v>0</v>
      </c>
      <c r="R32" s="2542">
        <v>3.3757685347003568</v>
      </c>
      <c r="S32" s="2544">
        <v>0</v>
      </c>
      <c r="T32" s="2124"/>
      <c r="U32" s="851"/>
      <c r="V32" s="851"/>
      <c r="W32" s="851"/>
      <c r="X32" s="851"/>
      <c r="Y32" s="851"/>
      <c r="Z32" s="851"/>
    </row>
    <row r="33" spans="1:26" ht="19.5" customHeight="1">
      <c r="A33" s="813"/>
      <c r="B33" s="1137" t="s">
        <v>752</v>
      </c>
      <c r="C33" s="35"/>
      <c r="D33" s="139"/>
      <c r="E33" s="853"/>
      <c r="F33" s="866">
        <f>'73.'!F40</f>
        <v>756.00000000012346</v>
      </c>
      <c r="G33" s="862">
        <v>100</v>
      </c>
      <c r="H33" s="862">
        <f>P32</f>
        <v>96.624231465299658</v>
      </c>
      <c r="I33" s="862">
        <f t="shared" ref="I33:K34" si="16">Q32</f>
        <v>0</v>
      </c>
      <c r="J33" s="862">
        <f t="shared" si="16"/>
        <v>3.3757685347003568</v>
      </c>
      <c r="K33" s="862">
        <f t="shared" si="16"/>
        <v>0</v>
      </c>
      <c r="L33" s="2521"/>
      <c r="M33" s="2131" t="s">
        <v>1965</v>
      </c>
      <c r="N33" s="2541">
        <v>432.99999999120064</v>
      </c>
      <c r="O33" s="2542">
        <v>100</v>
      </c>
      <c r="P33" s="2542">
        <v>99.769053117778213</v>
      </c>
      <c r="Q33" s="2542">
        <v>0</v>
      </c>
      <c r="R33" s="2545">
        <v>0.23094688222178331</v>
      </c>
      <c r="S33" s="2544">
        <v>0</v>
      </c>
      <c r="T33" s="2124"/>
      <c r="U33" s="851"/>
      <c r="V33" s="851"/>
      <c r="W33" s="851"/>
      <c r="X33" s="851"/>
      <c r="Y33" s="851"/>
      <c r="Z33" s="851"/>
    </row>
    <row r="34" spans="1:26" ht="19.5" customHeight="1">
      <c r="A34" s="2639" t="s">
        <v>753</v>
      </c>
      <c r="B34" s="2639"/>
      <c r="C34" s="35"/>
      <c r="D34" s="139"/>
      <c r="E34" s="853"/>
      <c r="F34" s="866">
        <f>'73.'!F41</f>
        <v>432.99999999120053</v>
      </c>
      <c r="G34" s="862">
        <v>100</v>
      </c>
      <c r="H34" s="862">
        <f>P33</f>
        <v>99.769053117778213</v>
      </c>
      <c r="I34" s="862">
        <f t="shared" si="16"/>
        <v>0</v>
      </c>
      <c r="J34" s="862">
        <f t="shared" si="16"/>
        <v>0.23094688222178331</v>
      </c>
      <c r="K34" s="862">
        <f t="shared" si="16"/>
        <v>0</v>
      </c>
      <c r="L34" s="2521" t="s">
        <v>1966</v>
      </c>
      <c r="M34" s="2131" t="s">
        <v>1967</v>
      </c>
      <c r="N34" s="2541">
        <v>7605.5027625785733</v>
      </c>
      <c r="O34" s="2542">
        <v>100</v>
      </c>
      <c r="P34" s="2542">
        <v>97.254310658559547</v>
      </c>
      <c r="Q34" s="2542">
        <v>1.2161519554173645</v>
      </c>
      <c r="R34" s="2542">
        <v>1.4282218544123382</v>
      </c>
      <c r="S34" s="2543">
        <v>0.10131553161081795</v>
      </c>
      <c r="T34" s="2124"/>
      <c r="U34" s="851"/>
      <c r="V34" s="851"/>
      <c r="W34" s="851"/>
      <c r="X34" s="851"/>
      <c r="Y34" s="851"/>
      <c r="Z34" s="851"/>
    </row>
    <row r="35" spans="1:26" ht="19.5" customHeight="1">
      <c r="A35" s="2641" t="s">
        <v>118</v>
      </c>
      <c r="B35" s="2641"/>
      <c r="C35" s="2641"/>
      <c r="D35" s="852"/>
      <c r="E35" s="853"/>
      <c r="F35" s="866"/>
      <c r="G35" s="862"/>
      <c r="H35" s="862"/>
      <c r="I35" s="862"/>
      <c r="J35" s="862"/>
      <c r="K35" s="862"/>
      <c r="L35" s="2521"/>
      <c r="M35" s="2131" t="s">
        <v>1968</v>
      </c>
      <c r="N35" s="2541">
        <v>8896.5194949809702</v>
      </c>
      <c r="O35" s="2542">
        <v>100</v>
      </c>
      <c r="P35" s="2542">
        <v>97.838426598660945</v>
      </c>
      <c r="Q35" s="2542">
        <v>1.1357024862296579</v>
      </c>
      <c r="R35" s="2542">
        <v>1.0258709151093119</v>
      </c>
      <c r="S35" s="2544">
        <v>0</v>
      </c>
      <c r="T35" s="2124"/>
      <c r="U35" s="851"/>
      <c r="V35" s="851"/>
      <c r="W35" s="851"/>
      <c r="X35" s="851"/>
      <c r="Y35" s="851"/>
      <c r="Z35" s="851"/>
    </row>
    <row r="36" spans="1:26" ht="19.5" customHeight="1">
      <c r="A36" s="2639" t="s">
        <v>754</v>
      </c>
      <c r="B36" s="2639" t="s">
        <v>754</v>
      </c>
      <c r="C36" s="1141"/>
      <c r="D36" s="852"/>
      <c r="E36" s="853"/>
      <c r="F36" s="866">
        <f>'73.'!F43</f>
        <v>7605.5027625785933</v>
      </c>
      <c r="G36" s="862">
        <v>100</v>
      </c>
      <c r="H36" s="862">
        <f>P34</f>
        <v>97.254310658559547</v>
      </c>
      <c r="I36" s="862">
        <f t="shared" ref="I36:K36" si="17">Q34</f>
        <v>1.2161519554173645</v>
      </c>
      <c r="J36" s="862">
        <f t="shared" si="17"/>
        <v>1.4282218544123382</v>
      </c>
      <c r="K36" s="862">
        <f t="shared" si="17"/>
        <v>0.10131553161081795</v>
      </c>
      <c r="L36" s="2521" t="s">
        <v>1969</v>
      </c>
      <c r="M36" s="2131" t="s">
        <v>1970</v>
      </c>
      <c r="N36" s="2541">
        <v>6101.5923167991641</v>
      </c>
      <c r="O36" s="2542">
        <v>100</v>
      </c>
      <c r="P36" s="2542">
        <v>97.650250893619173</v>
      </c>
      <c r="Q36" s="2542">
        <v>1.1787141031083666</v>
      </c>
      <c r="R36" s="2542">
        <v>1.1030199707276076</v>
      </c>
      <c r="S36" s="2543">
        <v>6.8015032544910953E-2</v>
      </c>
      <c r="T36" s="2124"/>
      <c r="U36" s="851"/>
      <c r="V36" s="851"/>
      <c r="W36" s="851"/>
      <c r="X36" s="851"/>
      <c r="Y36" s="851"/>
      <c r="Z36" s="851"/>
    </row>
    <row r="37" spans="1:26" s="850" customFormat="1" ht="19.5" customHeight="1">
      <c r="A37" s="1137"/>
      <c r="B37" s="1137" t="s">
        <v>564</v>
      </c>
      <c r="C37" s="1137"/>
      <c r="D37" s="852"/>
      <c r="E37" s="853"/>
      <c r="F37" s="866">
        <f>'73.'!F44</f>
        <v>6101.5923167991759</v>
      </c>
      <c r="G37" s="862">
        <v>100</v>
      </c>
      <c r="H37" s="862">
        <f>P36</f>
        <v>97.650250893619173</v>
      </c>
      <c r="I37" s="862">
        <f t="shared" ref="I37:K40" si="18">Q36</f>
        <v>1.1787141031083666</v>
      </c>
      <c r="J37" s="862">
        <f t="shared" si="18"/>
        <v>1.1030199707276076</v>
      </c>
      <c r="K37" s="862">
        <f t="shared" si="18"/>
        <v>6.8015032544910953E-2</v>
      </c>
      <c r="L37" s="2521"/>
      <c r="M37" s="2131" t="s">
        <v>1971</v>
      </c>
      <c r="N37" s="2541">
        <v>892.94053870772677</v>
      </c>
      <c r="O37" s="2542">
        <v>100</v>
      </c>
      <c r="P37" s="2542">
        <v>95.480678836374395</v>
      </c>
      <c r="Q37" s="2542">
        <v>1.8561304695740435</v>
      </c>
      <c r="R37" s="2542">
        <v>2.2650056636464488</v>
      </c>
      <c r="S37" s="2543">
        <v>0.39818503040514086</v>
      </c>
      <c r="T37" s="2124"/>
      <c r="U37" s="851"/>
      <c r="V37" s="851"/>
      <c r="W37" s="851"/>
      <c r="X37" s="851"/>
      <c r="Y37" s="851"/>
      <c r="Z37" s="851"/>
    </row>
    <row r="38" spans="1:26" ht="19.5" customHeight="1">
      <c r="A38" s="1137"/>
      <c r="B38" s="1137" t="s">
        <v>565</v>
      </c>
      <c r="C38" s="1137"/>
      <c r="D38" s="852"/>
      <c r="E38" s="853"/>
      <c r="F38" s="866">
        <f>'73.'!F45</f>
        <v>892.94053870772802</v>
      </c>
      <c r="G38" s="862">
        <v>100</v>
      </c>
      <c r="H38" s="862">
        <f t="shared" ref="H38:H40" si="19">P37</f>
        <v>95.480678836374395</v>
      </c>
      <c r="I38" s="862">
        <f t="shared" si="18"/>
        <v>1.8561304695740435</v>
      </c>
      <c r="J38" s="862">
        <f t="shared" si="18"/>
        <v>2.2650056636464488</v>
      </c>
      <c r="K38" s="862">
        <f t="shared" si="18"/>
        <v>0.39818503040514086</v>
      </c>
      <c r="L38" s="2521"/>
      <c r="M38" s="2131" t="s">
        <v>1972</v>
      </c>
      <c r="N38" s="2541">
        <v>610.96990707169573</v>
      </c>
      <c r="O38" s="2542">
        <v>100</v>
      </c>
      <c r="P38" s="2542">
        <v>95.892348094202433</v>
      </c>
      <c r="Q38" s="2545">
        <v>0.65469672952822044</v>
      </c>
      <c r="R38" s="2542">
        <v>3.4529551762693371</v>
      </c>
      <c r="S38" s="2544">
        <v>0</v>
      </c>
      <c r="T38" s="2124"/>
      <c r="U38" s="851"/>
      <c r="V38" s="851"/>
      <c r="W38" s="851"/>
      <c r="X38" s="851"/>
      <c r="Y38" s="851"/>
      <c r="Z38" s="851"/>
    </row>
    <row r="39" spans="1:26" ht="19.5" customHeight="1">
      <c r="A39" s="1137"/>
      <c r="B39" s="1137" t="s">
        <v>566</v>
      </c>
      <c r="C39" s="1137"/>
      <c r="D39" s="852"/>
      <c r="E39" s="853"/>
      <c r="F39" s="866">
        <f>'73.'!F46</f>
        <v>610.96990707169562</v>
      </c>
      <c r="G39" s="862">
        <v>100</v>
      </c>
      <c r="H39" s="862">
        <f t="shared" si="19"/>
        <v>95.892348094202433</v>
      </c>
      <c r="I39" s="862">
        <f t="shared" si="18"/>
        <v>0.65469672952822044</v>
      </c>
      <c r="J39" s="862">
        <f t="shared" si="18"/>
        <v>3.4529551762693371</v>
      </c>
      <c r="K39" s="862">
        <f t="shared" si="18"/>
        <v>0</v>
      </c>
      <c r="L39" s="2521"/>
      <c r="M39" s="2131" t="s">
        <v>1973</v>
      </c>
      <c r="N39" s="2541">
        <v>8896.5194949809702</v>
      </c>
      <c r="O39" s="2542">
        <v>100</v>
      </c>
      <c r="P39" s="2542">
        <v>97.838426598660945</v>
      </c>
      <c r="Q39" s="2542">
        <v>1.1357024862296579</v>
      </c>
      <c r="R39" s="2542">
        <v>1.0258709151093119</v>
      </c>
      <c r="S39" s="2544">
        <v>0</v>
      </c>
      <c r="T39" s="2124"/>
      <c r="U39" s="859"/>
      <c r="V39" s="859"/>
      <c r="W39" s="859"/>
      <c r="X39" s="859"/>
      <c r="Y39" s="859"/>
      <c r="Z39" s="859"/>
    </row>
    <row r="40" spans="1:26" ht="19.5" customHeight="1" thickBot="1">
      <c r="A40" s="2640" t="s">
        <v>567</v>
      </c>
      <c r="B40" s="2640"/>
      <c r="C40" s="1138"/>
      <c r="D40" s="860"/>
      <c r="E40" s="861"/>
      <c r="F40" s="866">
        <f>'73.'!F47</f>
        <v>8896.5194949809538</v>
      </c>
      <c r="G40" s="865">
        <v>100</v>
      </c>
      <c r="H40" s="862">
        <f t="shared" si="19"/>
        <v>97.838426598660945</v>
      </c>
      <c r="I40" s="862">
        <f t="shared" si="18"/>
        <v>1.1357024862296579</v>
      </c>
      <c r="J40" s="862">
        <f t="shared" si="18"/>
        <v>1.0258709151093119</v>
      </c>
      <c r="K40" s="862">
        <f t="shared" si="18"/>
        <v>0</v>
      </c>
      <c r="L40" s="2521" t="s">
        <v>1974</v>
      </c>
      <c r="M40" s="2131" t="s">
        <v>1975</v>
      </c>
      <c r="N40" s="2541">
        <v>13179.744560735555</v>
      </c>
      <c r="O40" s="2542">
        <v>100</v>
      </c>
      <c r="P40" s="2542">
        <v>98.9162329560655</v>
      </c>
      <c r="Q40" s="2545">
        <v>0.60874518692455892</v>
      </c>
      <c r="R40" s="2545">
        <v>0.47502185700994404</v>
      </c>
      <c r="S40" s="2544">
        <v>0</v>
      </c>
      <c r="T40" s="2124"/>
      <c r="U40" s="859"/>
      <c r="V40" s="859"/>
      <c r="W40" s="859"/>
      <c r="X40" s="859"/>
      <c r="Y40" s="859"/>
      <c r="Z40" s="859"/>
    </row>
    <row r="41" spans="1:26" s="849" customFormat="1" ht="18" customHeight="1">
      <c r="A41" s="3465" t="s">
        <v>1048</v>
      </c>
      <c r="B41" s="3465"/>
      <c r="C41" s="3465"/>
      <c r="D41" s="3465"/>
      <c r="E41" s="3465"/>
      <c r="F41" s="3465"/>
      <c r="G41" s="3465"/>
      <c r="H41" s="3465"/>
      <c r="I41" s="3465"/>
      <c r="J41" s="3465"/>
      <c r="K41" s="3465"/>
      <c r="L41" s="2521"/>
      <c r="M41" s="2131" t="s">
        <v>1976</v>
      </c>
      <c r="N41" s="2541">
        <v>1890.7276667529952</v>
      </c>
      <c r="O41" s="2542">
        <v>100</v>
      </c>
      <c r="P41" s="2542">
        <v>96.539263985040762</v>
      </c>
      <c r="Q41" s="2542">
        <v>1.7326999542560051</v>
      </c>
      <c r="R41" s="2542">
        <v>1.728036060703253</v>
      </c>
      <c r="S41" s="2544">
        <v>0</v>
      </c>
      <c r="T41" s="2124"/>
    </row>
    <row r="42" spans="1:26" ht="26.1" customHeight="1">
      <c r="E42" s="850"/>
      <c r="L42" s="2521"/>
      <c r="M42" s="2131" t="s">
        <v>1977</v>
      </c>
      <c r="N42" s="2541">
        <v>1037.2995587676805</v>
      </c>
      <c r="O42" s="2542">
        <v>100</v>
      </c>
      <c r="P42" s="2542">
        <v>92.667695798136577</v>
      </c>
      <c r="Q42" s="2542">
        <v>4.0648756473453185</v>
      </c>
      <c r="R42" s="2542">
        <v>2.8673512610351479</v>
      </c>
      <c r="S42" s="2543">
        <v>0.40007729348299031</v>
      </c>
      <c r="T42" s="2124"/>
    </row>
    <row r="43" spans="1:26" ht="26.1" customHeight="1">
      <c r="E43" s="850"/>
      <c r="L43" s="2521"/>
      <c r="M43" s="2131" t="s">
        <v>1978</v>
      </c>
      <c r="N43" s="2541">
        <v>255.88325401682468</v>
      </c>
      <c r="O43" s="2542">
        <v>100</v>
      </c>
      <c r="P43" s="2542">
        <v>78.200665424369348</v>
      </c>
      <c r="Q43" s="2542">
        <v>9.2729062766011694</v>
      </c>
      <c r="R43" s="2542">
        <v>11.136905733664831</v>
      </c>
      <c r="S43" s="2544">
        <v>1.389522565364675</v>
      </c>
      <c r="T43" s="2124"/>
    </row>
    <row r="44" spans="1:26" ht="26.1" customHeight="1">
      <c r="E44" s="850"/>
      <c r="L44" s="2521"/>
      <c r="M44" s="2131" t="s">
        <v>1979</v>
      </c>
      <c r="N44" s="2541">
        <v>100.95166173098399</v>
      </c>
      <c r="O44" s="2542">
        <v>100</v>
      </c>
      <c r="P44" s="2542">
        <v>60.735019164446925</v>
      </c>
      <c r="Q44" s="2542">
        <v>10.547636284553413</v>
      </c>
      <c r="R44" s="2542">
        <v>28.717344550999645</v>
      </c>
      <c r="S44" s="2544">
        <v>0</v>
      </c>
      <c r="T44" s="2124"/>
    </row>
    <row r="45" spans="1:26" ht="26.1" customHeight="1">
      <c r="E45" s="850"/>
      <c r="L45" s="2521"/>
      <c r="M45" s="2131" t="s">
        <v>1980</v>
      </c>
      <c r="N45" s="2541">
        <v>37.415555555537644</v>
      </c>
      <c r="O45" s="2542">
        <v>100</v>
      </c>
      <c r="P45" s="2542">
        <v>42.857991328617018</v>
      </c>
      <c r="Q45" s="2542">
        <v>10.690740630758814</v>
      </c>
      <c r="R45" s="2542">
        <v>46.451268040624164</v>
      </c>
      <c r="S45" s="2544">
        <v>0</v>
      </c>
      <c r="T45" s="2124"/>
    </row>
    <row r="46" spans="1:26" ht="26.1" customHeight="1">
      <c r="E46" s="850"/>
      <c r="L46" s="2521" t="s">
        <v>861</v>
      </c>
      <c r="M46" s="2131" t="s">
        <v>1981</v>
      </c>
      <c r="N46" s="2541">
        <v>6528.2726643055821</v>
      </c>
      <c r="O46" s="2542">
        <v>100</v>
      </c>
      <c r="P46" s="2542">
        <v>99.13705433345622</v>
      </c>
      <c r="Q46" s="2545">
        <v>0.51573794662865946</v>
      </c>
      <c r="R46" s="2545">
        <v>0.34720771991513089</v>
      </c>
      <c r="S46" s="2544">
        <v>0</v>
      </c>
      <c r="T46" s="2124"/>
    </row>
    <row r="47" spans="1:26" ht="26.1" customHeight="1">
      <c r="E47" s="850"/>
      <c r="L47" s="2521"/>
      <c r="M47" s="2131" t="s">
        <v>1982</v>
      </c>
      <c r="N47" s="2541">
        <v>2047.9967811726431</v>
      </c>
      <c r="O47" s="2542">
        <v>100</v>
      </c>
      <c r="P47" s="2542">
        <v>98.339841140752128</v>
      </c>
      <c r="Q47" s="2542">
        <v>1.6601588592478769</v>
      </c>
      <c r="R47" s="2542">
        <v>0</v>
      </c>
      <c r="S47" s="2544">
        <v>0</v>
      </c>
      <c r="T47" s="2124"/>
    </row>
    <row r="48" spans="1:26" ht="26.1" customHeight="1">
      <c r="E48" s="850"/>
      <c r="L48" s="2521"/>
      <c r="M48" s="2131" t="s">
        <v>1983</v>
      </c>
      <c r="N48" s="2541">
        <v>2663.6763201341569</v>
      </c>
      <c r="O48" s="2542">
        <v>100</v>
      </c>
      <c r="P48" s="2542">
        <v>98.677515904548471</v>
      </c>
      <c r="Q48" s="2545">
        <v>3.7542098957039749E-2</v>
      </c>
      <c r="R48" s="2542">
        <v>1.2849419964944671</v>
      </c>
      <c r="S48" s="2544">
        <v>0</v>
      </c>
      <c r="T48" s="2124"/>
    </row>
    <row r="49" spans="5:20" ht="26.1" customHeight="1">
      <c r="E49" s="850"/>
      <c r="L49" s="2521"/>
      <c r="M49" s="2131" t="s">
        <v>1984</v>
      </c>
      <c r="N49" s="2541">
        <v>2469.2058916596607</v>
      </c>
      <c r="O49" s="2542">
        <v>100</v>
      </c>
      <c r="P49" s="2542">
        <v>98.540708800484353</v>
      </c>
      <c r="Q49" s="2542">
        <v>1.0362132090588438</v>
      </c>
      <c r="R49" s="2545">
        <v>0.42307799045676409</v>
      </c>
      <c r="S49" s="2544">
        <v>0</v>
      </c>
      <c r="T49" s="2124"/>
    </row>
    <row r="50" spans="5:20" ht="26.1" customHeight="1">
      <c r="E50" s="850"/>
      <c r="L50" s="2521"/>
      <c r="M50" s="2131" t="s">
        <v>1985</v>
      </c>
      <c r="N50" s="2541">
        <v>1347.3094287678123</v>
      </c>
      <c r="O50" s="2542">
        <v>100</v>
      </c>
      <c r="P50" s="2542">
        <v>94.46302746125707</v>
      </c>
      <c r="Q50" s="2542">
        <v>2.8160011294230261</v>
      </c>
      <c r="R50" s="2542">
        <v>2.7209714093199007</v>
      </c>
      <c r="S50" s="2544">
        <v>0</v>
      </c>
      <c r="T50" s="2124"/>
    </row>
    <row r="51" spans="5:20" ht="26.1" customHeight="1">
      <c r="E51" s="850"/>
      <c r="L51" s="2521"/>
      <c r="M51" s="2131" t="s">
        <v>1986</v>
      </c>
      <c r="N51" s="2541">
        <v>1036.5263355110226</v>
      </c>
      <c r="O51" s="2542">
        <v>100</v>
      </c>
      <c r="P51" s="2542">
        <v>92.962132653035439</v>
      </c>
      <c r="Q51" s="2542">
        <v>2.5036287150579333</v>
      </c>
      <c r="R51" s="2542">
        <v>3.7908368203373248</v>
      </c>
      <c r="S51" s="2543">
        <v>0.74340181156931018</v>
      </c>
      <c r="T51" s="2124"/>
    </row>
    <row r="52" spans="5:20" ht="26.1" customHeight="1">
      <c r="E52" s="850"/>
      <c r="L52" s="2521"/>
      <c r="M52" s="2131" t="s">
        <v>1987</v>
      </c>
      <c r="N52" s="2541">
        <v>152.01114157974547</v>
      </c>
      <c r="O52" s="2542">
        <v>100</v>
      </c>
      <c r="P52" s="2542">
        <v>82.087109539653071</v>
      </c>
      <c r="Q52" s="2542">
        <v>10.838556818191682</v>
      </c>
      <c r="R52" s="2542">
        <v>7.074333642155251</v>
      </c>
      <c r="S52" s="2544">
        <v>0</v>
      </c>
      <c r="T52" s="2124"/>
    </row>
    <row r="53" spans="5:20" ht="26.1" customHeight="1">
      <c r="E53" s="850"/>
      <c r="L53" s="2521"/>
      <c r="M53" s="2131" t="s">
        <v>1988</v>
      </c>
      <c r="N53" s="2541">
        <v>125.28467067914423</v>
      </c>
      <c r="O53" s="2542">
        <v>100</v>
      </c>
      <c r="P53" s="2542">
        <v>77.184226103837531</v>
      </c>
      <c r="Q53" s="2542">
        <v>6.3141108666608154</v>
      </c>
      <c r="R53" s="2542">
        <v>16.501663029501621</v>
      </c>
      <c r="S53" s="2544">
        <v>0</v>
      </c>
      <c r="T53" s="2124"/>
    </row>
    <row r="54" spans="5:20" ht="26.1" customHeight="1">
      <c r="E54" s="850"/>
      <c r="L54" s="2521"/>
      <c r="M54" s="2131" t="s">
        <v>1989</v>
      </c>
      <c r="N54" s="2541">
        <v>104.74569041647503</v>
      </c>
      <c r="O54" s="2542">
        <v>100</v>
      </c>
      <c r="P54" s="2542">
        <v>80.905577388627648</v>
      </c>
      <c r="Q54" s="2542">
        <v>6.6828525089362518</v>
      </c>
      <c r="R54" s="2542">
        <v>12.411570102436077</v>
      </c>
      <c r="S54" s="2544">
        <v>0</v>
      </c>
      <c r="T54" s="2124"/>
    </row>
    <row r="55" spans="5:20" ht="26.1" customHeight="1">
      <c r="E55" s="850"/>
      <c r="L55" s="2521"/>
      <c r="M55" s="2131" t="s">
        <v>1990</v>
      </c>
      <c r="N55" s="2541">
        <v>26.993333333321718</v>
      </c>
      <c r="O55" s="2542">
        <v>100</v>
      </c>
      <c r="P55" s="2542">
        <v>40.100436321719812</v>
      </c>
      <c r="Q55" s="2542">
        <v>14.818473697215564</v>
      </c>
      <c r="R55" s="2542">
        <v>45.081089981064615</v>
      </c>
      <c r="S55" s="2544">
        <v>0</v>
      </c>
      <c r="T55" s="2124"/>
    </row>
    <row r="56" spans="5:20" ht="26.1" customHeight="1">
      <c r="E56" s="850"/>
      <c r="L56" s="2521" t="s">
        <v>96</v>
      </c>
      <c r="M56" s="2131" t="s">
        <v>1981</v>
      </c>
      <c r="N56" s="2541">
        <v>6459.23086711219</v>
      </c>
      <c r="O56" s="2542">
        <v>100</v>
      </c>
      <c r="P56" s="2542">
        <v>99.09686699148952</v>
      </c>
      <c r="Q56" s="2545">
        <v>0.55221403481366171</v>
      </c>
      <c r="R56" s="2545">
        <v>0.35091897369681802</v>
      </c>
      <c r="S56" s="2544">
        <v>0</v>
      </c>
      <c r="T56" s="2124"/>
    </row>
    <row r="57" spans="5:20" ht="26.1" customHeight="1">
      <c r="E57" s="850"/>
      <c r="L57" s="2521"/>
      <c r="M57" s="2131" t="s">
        <v>1982</v>
      </c>
      <c r="N57" s="2541">
        <v>1917.6203725758892</v>
      </c>
      <c r="O57" s="2542">
        <v>100</v>
      </c>
      <c r="P57" s="2542">
        <v>98.226969191296305</v>
      </c>
      <c r="Q57" s="2542">
        <v>1.7730308087036892</v>
      </c>
      <c r="R57" s="2542">
        <v>0</v>
      </c>
      <c r="S57" s="2544">
        <v>0</v>
      </c>
      <c r="T57" s="2124"/>
    </row>
    <row r="58" spans="5:20" ht="26.1" customHeight="1">
      <c r="E58" s="850"/>
      <c r="L58" s="2521"/>
      <c r="M58" s="2131" t="s">
        <v>1983</v>
      </c>
      <c r="N58" s="2541">
        <v>2684.5127979640242</v>
      </c>
      <c r="O58" s="2542">
        <v>100</v>
      </c>
      <c r="P58" s="2542">
        <v>98.814185823304101</v>
      </c>
      <c r="Q58" s="2545">
        <v>3.7250707121173544E-2</v>
      </c>
      <c r="R58" s="2542">
        <v>1.1485634695747227</v>
      </c>
      <c r="S58" s="2544">
        <v>0</v>
      </c>
      <c r="T58" s="2124"/>
    </row>
    <row r="59" spans="5:20" ht="26.1" customHeight="1">
      <c r="E59" s="850"/>
      <c r="L59" s="2521"/>
      <c r="M59" s="2131" t="s">
        <v>1984</v>
      </c>
      <c r="N59" s="2541">
        <v>2543.2737767277922</v>
      </c>
      <c r="O59" s="2542">
        <v>100</v>
      </c>
      <c r="P59" s="2542">
        <v>98.861700363592917</v>
      </c>
      <c r="Q59" s="2545">
        <v>0.78416176220866252</v>
      </c>
      <c r="R59" s="2545">
        <v>0.35413787419841336</v>
      </c>
      <c r="S59" s="2544">
        <v>0</v>
      </c>
      <c r="T59" s="2124"/>
    </row>
    <row r="60" spans="5:20" ht="26.1" customHeight="1">
      <c r="E60" s="850"/>
      <c r="L60" s="2521"/>
      <c r="M60" s="2131" t="s">
        <v>1985</v>
      </c>
      <c r="N60" s="2541">
        <v>1373.269271213984</v>
      </c>
      <c r="O60" s="2542">
        <v>100</v>
      </c>
      <c r="P60" s="2542">
        <v>94.60815157818638</v>
      </c>
      <c r="Q60" s="2542">
        <v>2.4431741498421125</v>
      </c>
      <c r="R60" s="2542">
        <v>2.948674271971464</v>
      </c>
      <c r="S60" s="2544">
        <v>0</v>
      </c>
      <c r="T60" s="2124"/>
    </row>
    <row r="61" spans="5:20" ht="26.1" customHeight="1">
      <c r="E61" s="850"/>
      <c r="L61" s="2521"/>
      <c r="M61" s="2131" t="s">
        <v>1986</v>
      </c>
      <c r="N61" s="2541">
        <v>1064.2421078662323</v>
      </c>
      <c r="O61" s="2542">
        <v>100</v>
      </c>
      <c r="P61" s="2542">
        <v>92.636284485569774</v>
      </c>
      <c r="Q61" s="2542">
        <v>3.0991554236542007</v>
      </c>
      <c r="R61" s="2542">
        <v>3.5405184936030385</v>
      </c>
      <c r="S61" s="2543">
        <v>0.72404159717296779</v>
      </c>
      <c r="T61" s="2124"/>
    </row>
    <row r="62" spans="5:20" ht="26.1" customHeight="1">
      <c r="E62" s="850"/>
      <c r="L62" s="2521"/>
      <c r="M62" s="2131" t="s">
        <v>1987</v>
      </c>
      <c r="N62" s="2541">
        <v>197.42079824192888</v>
      </c>
      <c r="O62" s="2542">
        <v>100</v>
      </c>
      <c r="P62" s="2542">
        <v>83.781312177819018</v>
      </c>
      <c r="Q62" s="2542">
        <v>8.8520632606736882</v>
      </c>
      <c r="R62" s="2542">
        <v>7.3666245615072903</v>
      </c>
      <c r="S62" s="2544">
        <v>0</v>
      </c>
      <c r="T62" s="2124"/>
    </row>
    <row r="63" spans="5:20" ht="33.75">
      <c r="E63" s="850"/>
      <c r="L63" s="2521"/>
      <c r="M63" s="2131" t="s">
        <v>1988</v>
      </c>
      <c r="N63" s="2541">
        <v>124.13429473930017</v>
      </c>
      <c r="O63" s="2542">
        <v>100</v>
      </c>
      <c r="P63" s="2542">
        <v>77.114683015290765</v>
      </c>
      <c r="Q63" s="2542">
        <v>7.1782040767425546</v>
      </c>
      <c r="R63" s="2542">
        <v>15.707112907966646</v>
      </c>
      <c r="S63" s="2544">
        <v>0</v>
      </c>
      <c r="T63" s="2124"/>
    </row>
    <row r="64" spans="5:20" ht="33.75">
      <c r="E64" s="850"/>
      <c r="L64" s="2521"/>
      <c r="M64" s="2131" t="s">
        <v>1989</v>
      </c>
      <c r="N64" s="2541">
        <v>100.53457930536706</v>
      </c>
      <c r="O64" s="2542">
        <v>100</v>
      </c>
      <c r="P64" s="2542">
        <v>81.100448296890505</v>
      </c>
      <c r="Q64" s="2542">
        <v>5.9680957949556852</v>
      </c>
      <c r="R64" s="2542">
        <v>12.931455908153811</v>
      </c>
      <c r="S64" s="2544">
        <v>0</v>
      </c>
      <c r="T64" s="2124"/>
    </row>
    <row r="65" spans="5:20" ht="22.5">
      <c r="E65" s="850"/>
      <c r="L65" s="2521"/>
      <c r="M65" s="2131" t="s">
        <v>1990</v>
      </c>
      <c r="N65" s="2541">
        <v>37.783391812856692</v>
      </c>
      <c r="O65" s="2542">
        <v>100</v>
      </c>
      <c r="P65" s="2542">
        <v>57.20635942646728</v>
      </c>
      <c r="Q65" s="2542">
        <v>10.586662044033075</v>
      </c>
      <c r="R65" s="2542">
        <v>32.206978529499622</v>
      </c>
      <c r="S65" s="2544">
        <v>0</v>
      </c>
      <c r="T65" s="2124"/>
    </row>
    <row r="66" spans="5:20" ht="22.5">
      <c r="E66" s="850"/>
      <c r="L66" s="2521" t="s">
        <v>322</v>
      </c>
      <c r="M66" s="2131" t="s">
        <v>1981</v>
      </c>
      <c r="N66" s="2541">
        <v>5650.2761754973517</v>
      </c>
      <c r="O66" s="2542">
        <v>100</v>
      </c>
      <c r="P66" s="2542">
        <v>99.929207000228658</v>
      </c>
      <c r="Q66" s="2545">
        <v>3.5396499885670722E-2</v>
      </c>
      <c r="R66" s="2545">
        <v>3.5396499885670722E-2</v>
      </c>
      <c r="S66" s="2544">
        <v>0</v>
      </c>
      <c r="T66" s="2124"/>
    </row>
    <row r="67" spans="5:20" ht="33.75">
      <c r="E67" s="850"/>
      <c r="L67" s="2521"/>
      <c r="M67" s="2131" t="s">
        <v>1982</v>
      </c>
      <c r="N67" s="2541">
        <v>1810.942907892721</v>
      </c>
      <c r="O67" s="2542">
        <v>100</v>
      </c>
      <c r="P67" s="2542">
        <v>98.251254677815297</v>
      </c>
      <c r="Q67" s="2542">
        <v>1.7487453221847082</v>
      </c>
      <c r="R67" s="2542">
        <v>0</v>
      </c>
      <c r="S67" s="2544">
        <v>0</v>
      </c>
      <c r="T67" s="2124"/>
    </row>
    <row r="68" spans="5:20" ht="33.75">
      <c r="E68" s="850"/>
      <c r="L68" s="2521"/>
      <c r="M68" s="2131" t="s">
        <v>1983</v>
      </c>
      <c r="N68" s="2541">
        <v>2510.0020257632432</v>
      </c>
      <c r="O68" s="2542">
        <v>100</v>
      </c>
      <c r="P68" s="2542">
        <v>96.467466330411554</v>
      </c>
      <c r="Q68" s="2542">
        <v>1.4807424968147207</v>
      </c>
      <c r="R68" s="2542">
        <v>2.0517911727736986</v>
      </c>
      <c r="S68" s="2544">
        <v>0</v>
      </c>
      <c r="T68" s="2124"/>
    </row>
    <row r="69" spans="5:20" ht="33.75">
      <c r="E69" s="850"/>
      <c r="L69" s="2521"/>
      <c r="M69" s="2131" t="s">
        <v>1984</v>
      </c>
      <c r="N69" s="2541">
        <v>2231.2144582768105</v>
      </c>
      <c r="O69" s="2542">
        <v>100</v>
      </c>
      <c r="P69" s="2542">
        <v>98.794052730798668</v>
      </c>
      <c r="Q69" s="2545">
        <v>0.63435886804386632</v>
      </c>
      <c r="R69" s="2545">
        <v>0.5715884011575032</v>
      </c>
      <c r="S69" s="2544">
        <v>0</v>
      </c>
      <c r="T69" s="2124"/>
    </row>
    <row r="70" spans="5:20" ht="33.75">
      <c r="E70" s="850"/>
      <c r="L70" s="2521"/>
      <c r="M70" s="2131" t="s">
        <v>1985</v>
      </c>
      <c r="N70" s="2541">
        <v>1431.1710887745041</v>
      </c>
      <c r="O70" s="2542">
        <v>100</v>
      </c>
      <c r="P70" s="2542">
        <v>97.480880269690019</v>
      </c>
      <c r="Q70" s="2542">
        <v>1.439880474812637</v>
      </c>
      <c r="R70" s="2542">
        <v>1.0792392554973333</v>
      </c>
      <c r="S70" s="2544">
        <v>0</v>
      </c>
      <c r="T70" s="2124"/>
    </row>
    <row r="71" spans="5:20" ht="33.75">
      <c r="E71" s="850"/>
      <c r="L71" s="2521"/>
      <c r="M71" s="2131" t="s">
        <v>1986</v>
      </c>
      <c r="N71" s="2541">
        <v>1541.2008400105644</v>
      </c>
      <c r="O71" s="2542">
        <v>100</v>
      </c>
      <c r="P71" s="2542">
        <v>95.72496017602576</v>
      </c>
      <c r="Q71" s="2542">
        <v>2.0442470564140063</v>
      </c>
      <c r="R71" s="2542">
        <v>1.9615222161633816</v>
      </c>
      <c r="S71" s="2543">
        <v>0.2692705513968115</v>
      </c>
      <c r="T71" s="2124"/>
    </row>
    <row r="72" spans="5:20" ht="33.75">
      <c r="E72" s="850"/>
      <c r="L72" s="2521"/>
      <c r="M72" s="2131" t="s">
        <v>1987</v>
      </c>
      <c r="N72" s="2541">
        <v>433.15289098998022</v>
      </c>
      <c r="O72" s="2542">
        <v>100</v>
      </c>
      <c r="P72" s="2542">
        <v>95.096163144021034</v>
      </c>
      <c r="Q72" s="2545">
        <v>0.8341935165368356</v>
      </c>
      <c r="R72" s="2542">
        <v>4.0696433394421003</v>
      </c>
      <c r="S72" s="2544">
        <v>0</v>
      </c>
      <c r="T72" s="2124"/>
    </row>
    <row r="73" spans="5:20" ht="33.75">
      <c r="E73" s="850"/>
      <c r="L73" s="2521"/>
      <c r="M73" s="2131" t="s">
        <v>1988</v>
      </c>
      <c r="N73" s="2541">
        <v>452.02348707596508</v>
      </c>
      <c r="O73" s="2542">
        <v>100</v>
      </c>
      <c r="P73" s="2542">
        <v>92.525429863052722</v>
      </c>
      <c r="Q73" s="2542">
        <v>3.3800764099060112</v>
      </c>
      <c r="R73" s="2542">
        <v>3.3079072647861021</v>
      </c>
      <c r="S73" s="2543">
        <v>0.78658646225514806</v>
      </c>
      <c r="T73" s="2124"/>
    </row>
    <row r="74" spans="5:20" ht="33.75">
      <c r="E74" s="850"/>
      <c r="L74" s="2521"/>
      <c r="M74" s="2131" t="s">
        <v>1989</v>
      </c>
      <c r="N74" s="2541">
        <v>281.44613675216442</v>
      </c>
      <c r="O74" s="2542">
        <v>100</v>
      </c>
      <c r="P74" s="2542">
        <v>86.306862267823931</v>
      </c>
      <c r="Q74" s="2542">
        <v>7.7776581022186093</v>
      </c>
      <c r="R74" s="2542">
        <v>5.9154796299574546</v>
      </c>
      <c r="S74" s="2544">
        <v>0</v>
      </c>
      <c r="T74" s="2124"/>
    </row>
    <row r="75" spans="5:20" ht="23.25" thickBot="1">
      <c r="E75" s="850"/>
      <c r="L75" s="2522"/>
      <c r="M75" s="2132" t="s">
        <v>1990</v>
      </c>
      <c r="N75" s="2546">
        <v>160.59224652626636</v>
      </c>
      <c r="O75" s="2547">
        <v>100</v>
      </c>
      <c r="P75" s="2547">
        <v>66.138484722393173</v>
      </c>
      <c r="Q75" s="2547">
        <v>9.7439412182564542</v>
      </c>
      <c r="R75" s="2547">
        <v>24.117574059350378</v>
      </c>
      <c r="S75" s="2548">
        <v>0</v>
      </c>
      <c r="T75" s="2124"/>
    </row>
    <row r="76" spans="5:20" ht="16.5" thickTop="1">
      <c r="E76" s="850"/>
    </row>
    <row r="77" spans="5:20">
      <c r="E77" s="850"/>
    </row>
    <row r="78" spans="5:20">
      <c r="E78" s="850"/>
    </row>
    <row r="79" spans="5:20">
      <c r="E79" s="850"/>
    </row>
    <row r="80" spans="5:20">
      <c r="E80" s="850"/>
    </row>
    <row r="81" spans="5:5">
      <c r="E81" s="850"/>
    </row>
    <row r="82" spans="5:5">
      <c r="E82" s="850"/>
    </row>
    <row r="83" spans="5:5">
      <c r="E83" s="850"/>
    </row>
    <row r="84" spans="5:5">
      <c r="E84" s="850"/>
    </row>
    <row r="85" spans="5:5">
      <c r="E85" s="850"/>
    </row>
    <row r="86" spans="5:5">
      <c r="E86" s="850"/>
    </row>
    <row r="87" spans="5:5">
      <c r="E87" s="850"/>
    </row>
    <row r="88" spans="5:5">
      <c r="E88" s="850"/>
    </row>
    <row r="89" spans="5:5">
      <c r="E89" s="850"/>
    </row>
    <row r="90" spans="5:5">
      <c r="E90" s="850"/>
    </row>
    <row r="91" spans="5:5">
      <c r="E91" s="850"/>
    </row>
    <row r="92" spans="5:5">
      <c r="E92" s="850"/>
    </row>
    <row r="93" spans="5:5">
      <c r="E93" s="850"/>
    </row>
    <row r="94" spans="5:5">
      <c r="E94" s="850"/>
    </row>
    <row r="95" spans="5:5">
      <c r="E95" s="850"/>
    </row>
    <row r="96" spans="5:5">
      <c r="E96" s="850"/>
    </row>
    <row r="97" spans="5:5">
      <c r="E97" s="850"/>
    </row>
    <row r="98" spans="5:5">
      <c r="E98" s="850"/>
    </row>
    <row r="99" spans="5:5">
      <c r="E99" s="850"/>
    </row>
    <row r="100" spans="5:5">
      <c r="E100" s="850"/>
    </row>
    <row r="101" spans="5:5">
      <c r="E101" s="850"/>
    </row>
    <row r="102" spans="5:5">
      <c r="E102" s="850"/>
    </row>
    <row r="103" spans="5:5">
      <c r="E103" s="850"/>
    </row>
    <row r="104" spans="5:5">
      <c r="E104" s="850"/>
    </row>
    <row r="105" spans="5:5">
      <c r="E105" s="850"/>
    </row>
    <row r="106" spans="5:5">
      <c r="E106" s="850"/>
    </row>
    <row r="107" spans="5:5">
      <c r="E107" s="850"/>
    </row>
    <row r="108" spans="5:5">
      <c r="E108" s="850"/>
    </row>
    <row r="109" spans="5:5">
      <c r="E109" s="850"/>
    </row>
    <row r="110" spans="5:5">
      <c r="E110" s="850"/>
    </row>
    <row r="111" spans="5:5">
      <c r="E111" s="850"/>
    </row>
    <row r="112" spans="5:5">
      <c r="E112" s="850"/>
    </row>
    <row r="113" spans="5:5">
      <c r="E113" s="850"/>
    </row>
    <row r="114" spans="5:5">
      <c r="E114" s="850"/>
    </row>
    <row r="115" spans="5:5">
      <c r="E115" s="850"/>
    </row>
    <row r="116" spans="5:5">
      <c r="E116" s="850"/>
    </row>
    <row r="117" spans="5:5">
      <c r="E117" s="850"/>
    </row>
    <row r="118" spans="5:5">
      <c r="E118" s="850"/>
    </row>
    <row r="119" spans="5:5">
      <c r="E119" s="850"/>
    </row>
    <row r="120" spans="5:5">
      <c r="E120" s="850"/>
    </row>
    <row r="121" spans="5:5">
      <c r="E121" s="850"/>
    </row>
    <row r="122" spans="5:5">
      <c r="E122" s="850"/>
    </row>
    <row r="123" spans="5:5">
      <c r="E123" s="850"/>
    </row>
    <row r="124" spans="5:5">
      <c r="E124" s="850"/>
    </row>
    <row r="125" spans="5:5">
      <c r="E125" s="850"/>
    </row>
    <row r="126" spans="5:5">
      <c r="E126" s="850"/>
    </row>
    <row r="127" spans="5:5">
      <c r="E127" s="850"/>
    </row>
    <row r="128" spans="5:5">
      <c r="E128" s="850"/>
    </row>
    <row r="129" spans="5:5">
      <c r="E129" s="850"/>
    </row>
    <row r="130" spans="5:5">
      <c r="E130" s="850"/>
    </row>
    <row r="131" spans="5:5">
      <c r="E131" s="850"/>
    </row>
    <row r="132" spans="5:5">
      <c r="E132" s="850"/>
    </row>
    <row r="133" spans="5:5">
      <c r="E133" s="850"/>
    </row>
    <row r="134" spans="5:5">
      <c r="E134" s="850"/>
    </row>
    <row r="135" spans="5:5">
      <c r="E135" s="850"/>
    </row>
    <row r="136" spans="5:5">
      <c r="E136" s="850"/>
    </row>
    <row r="137" spans="5:5">
      <c r="E137" s="850"/>
    </row>
    <row r="138" spans="5:5">
      <c r="E138" s="850"/>
    </row>
    <row r="139" spans="5:5">
      <c r="E139" s="850"/>
    </row>
    <row r="140" spans="5:5">
      <c r="E140" s="850"/>
    </row>
    <row r="141" spans="5:5">
      <c r="E141" s="850"/>
    </row>
    <row r="142" spans="5:5">
      <c r="E142" s="850"/>
    </row>
    <row r="143" spans="5:5">
      <c r="E143" s="850"/>
    </row>
    <row r="144" spans="5:5">
      <c r="E144" s="850"/>
    </row>
    <row r="145" spans="5:5">
      <c r="E145" s="850"/>
    </row>
    <row r="146" spans="5:5">
      <c r="E146" s="850"/>
    </row>
    <row r="147" spans="5:5">
      <c r="E147" s="850"/>
    </row>
    <row r="148" spans="5:5">
      <c r="E148" s="850"/>
    </row>
    <row r="149" spans="5:5">
      <c r="E149" s="850"/>
    </row>
    <row r="150" spans="5:5">
      <c r="E150" s="850"/>
    </row>
    <row r="151" spans="5:5">
      <c r="E151" s="850"/>
    </row>
    <row r="152" spans="5:5">
      <c r="E152" s="850"/>
    </row>
    <row r="153" spans="5:5">
      <c r="E153" s="850"/>
    </row>
    <row r="154" spans="5:5">
      <c r="E154" s="850"/>
    </row>
    <row r="155" spans="5:5">
      <c r="E155" s="850"/>
    </row>
    <row r="156" spans="5:5">
      <c r="E156" s="850"/>
    </row>
    <row r="157" spans="5:5">
      <c r="E157" s="850"/>
    </row>
    <row r="158" spans="5:5">
      <c r="E158" s="850"/>
    </row>
    <row r="159" spans="5:5">
      <c r="E159" s="850"/>
    </row>
    <row r="160" spans="5:5">
      <c r="E160" s="850"/>
    </row>
    <row r="161" spans="5:5">
      <c r="E161" s="850"/>
    </row>
    <row r="162" spans="5:5">
      <c r="E162" s="850"/>
    </row>
    <row r="163" spans="5:5">
      <c r="E163" s="850"/>
    </row>
    <row r="164" spans="5:5">
      <c r="E164" s="850"/>
    </row>
    <row r="165" spans="5:5">
      <c r="E165" s="850"/>
    </row>
    <row r="166" spans="5:5">
      <c r="E166" s="850"/>
    </row>
    <row r="167" spans="5:5">
      <c r="E167" s="850"/>
    </row>
    <row r="168" spans="5:5">
      <c r="E168" s="850"/>
    </row>
    <row r="169" spans="5:5">
      <c r="E169" s="850"/>
    </row>
    <row r="170" spans="5:5">
      <c r="E170" s="850"/>
    </row>
    <row r="171" spans="5:5">
      <c r="E171" s="850"/>
    </row>
    <row r="172" spans="5:5">
      <c r="E172" s="850"/>
    </row>
    <row r="173" spans="5:5">
      <c r="E173" s="850"/>
    </row>
    <row r="174" spans="5:5">
      <c r="E174" s="850"/>
    </row>
    <row r="175" spans="5:5">
      <c r="E175" s="850"/>
    </row>
    <row r="176" spans="5:5">
      <c r="E176" s="850"/>
    </row>
    <row r="177" spans="5:5">
      <c r="E177" s="850"/>
    </row>
    <row r="178" spans="5:5">
      <c r="E178" s="850"/>
    </row>
    <row r="179" spans="5:5">
      <c r="E179" s="850"/>
    </row>
    <row r="180" spans="5:5">
      <c r="E180" s="850"/>
    </row>
    <row r="181" spans="5:5">
      <c r="E181" s="850"/>
    </row>
    <row r="182" spans="5:5">
      <c r="E182" s="850"/>
    </row>
    <row r="183" spans="5:5">
      <c r="E183" s="850"/>
    </row>
    <row r="184" spans="5:5">
      <c r="E184" s="850"/>
    </row>
  </sheetData>
  <mergeCells count="23">
    <mergeCell ref="A41:K41"/>
    <mergeCell ref="A19:C19"/>
    <mergeCell ref="A20:B20"/>
    <mergeCell ref="A34:B34"/>
    <mergeCell ref="A35:C35"/>
    <mergeCell ref="A36:B36"/>
    <mergeCell ref="A40:B40"/>
    <mergeCell ref="A13:C13"/>
    <mergeCell ref="A5:D5"/>
    <mergeCell ref="A6:D6"/>
    <mergeCell ref="A7:D7"/>
    <mergeCell ref="A8:D8"/>
    <mergeCell ref="A10:C10"/>
    <mergeCell ref="A9:D9"/>
    <mergeCell ref="A1:K1"/>
    <mergeCell ref="A3:C4"/>
    <mergeCell ref="E3:E4"/>
    <mergeCell ref="F3:F4"/>
    <mergeCell ref="G3:G4"/>
    <mergeCell ref="H3:H4"/>
    <mergeCell ref="I3:I4"/>
    <mergeCell ref="J3:J4"/>
    <mergeCell ref="K3:K4"/>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71"/>
  <sheetViews>
    <sheetView view="pageBreakPreview" topLeftCell="A7" zoomScaleNormal="50" zoomScaleSheetLayoutView="100" workbookViewId="0">
      <selection activeCell="L59" sqref="L59"/>
    </sheetView>
  </sheetViews>
  <sheetFormatPr defaultColWidth="9.140625" defaultRowHeight="15.75"/>
  <cols>
    <col min="1" max="1" width="2.28515625" style="123" customWidth="1"/>
    <col min="2" max="2" width="26" style="622" customWidth="1"/>
    <col min="3" max="3" width="2.28515625" style="123" customWidth="1"/>
    <col min="4" max="4" width="1.7109375" style="124" customWidth="1"/>
    <col min="5" max="5" width="5.28515625" style="807" customWidth="1"/>
    <col min="6" max="6" width="4.42578125" style="807" customWidth="1"/>
    <col min="7" max="13" width="4" style="807" customWidth="1"/>
    <col min="14" max="14" width="4.5703125" style="807" customWidth="1"/>
    <col min="15" max="21" width="4.85546875" style="807" customWidth="1"/>
    <col min="22" max="22" width="4.140625" style="807" customWidth="1"/>
    <col min="23" max="45" width="4.7109375" style="807" customWidth="1"/>
    <col min="46" max="46" width="4.7109375" style="814" customWidth="1"/>
    <col min="47" max="47" width="2.28515625" style="123" customWidth="1"/>
    <col min="48" max="48" width="26" style="123" customWidth="1"/>
    <col min="49" max="49" width="2.28515625" style="123" customWidth="1"/>
    <col min="50" max="50" width="1.7109375" style="124" customWidth="1"/>
    <col min="51" max="62" width="6.85546875" style="807" customWidth="1"/>
    <col min="63" max="65" width="7" style="807" customWidth="1"/>
    <col min="66" max="66" width="7" style="814" customWidth="1"/>
    <col min="67" max="75" width="7" style="807" customWidth="1"/>
    <col min="76" max="76" width="7" style="814" customWidth="1"/>
    <col min="77" max="16384" width="9.140625" style="807"/>
  </cols>
  <sheetData>
    <row r="1" spans="1:84" s="1323" customFormat="1" ht="35.1" customHeight="1">
      <c r="A1" s="2733" t="s">
        <v>1432</v>
      </c>
      <c r="B1" s="2733"/>
      <c r="C1" s="2733"/>
      <c r="D1" s="2733"/>
      <c r="E1" s="2733"/>
      <c r="F1" s="2733"/>
      <c r="G1" s="2733"/>
      <c r="H1" s="2733"/>
      <c r="I1" s="2733"/>
      <c r="J1" s="2733"/>
      <c r="K1" s="2733"/>
      <c r="L1" s="2733"/>
      <c r="M1" s="2733"/>
      <c r="N1" s="2733"/>
      <c r="O1" s="2733"/>
      <c r="P1" s="2733"/>
      <c r="Q1" s="2733"/>
      <c r="R1" s="2733"/>
      <c r="S1" s="2733"/>
      <c r="T1" s="2733"/>
      <c r="U1" s="2733"/>
      <c r="V1" s="2733"/>
      <c r="W1" s="1322" t="s">
        <v>1435</v>
      </c>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2339"/>
      <c r="AU1" s="2733" t="s">
        <v>1433</v>
      </c>
      <c r="AV1" s="2733"/>
      <c r="AW1" s="2733"/>
      <c r="AX1" s="2733"/>
      <c r="AY1" s="2733"/>
      <c r="AZ1" s="2733"/>
      <c r="BA1" s="2733"/>
      <c r="BB1" s="2733"/>
      <c r="BC1" s="2733"/>
      <c r="BD1" s="2733"/>
      <c r="BE1" s="2733"/>
      <c r="BF1" s="2733"/>
      <c r="BG1" s="2733"/>
      <c r="BH1" s="2733"/>
      <c r="BI1" s="2733"/>
      <c r="BJ1" s="2733"/>
      <c r="BK1" s="1322" t="s">
        <v>1434</v>
      </c>
      <c r="BL1" s="1322"/>
      <c r="BM1" s="1322"/>
      <c r="BN1" s="1322"/>
      <c r="BO1" s="1322"/>
      <c r="BP1" s="1322"/>
      <c r="BQ1" s="1322"/>
      <c r="BR1" s="1322"/>
      <c r="BS1" s="1322"/>
      <c r="BT1" s="1322"/>
      <c r="BU1" s="1322"/>
      <c r="BV1" s="1322"/>
      <c r="BW1" s="1322"/>
      <c r="BX1" s="2339"/>
    </row>
    <row r="2" spans="1:84" ht="15" customHeight="1" thickBot="1">
      <c r="A2" s="807"/>
      <c r="B2" s="119"/>
      <c r="C2" s="103"/>
      <c r="D2" s="104"/>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2763" t="s">
        <v>924</v>
      </c>
      <c r="AS2" s="2763"/>
      <c r="AT2" s="2763"/>
      <c r="AU2" s="807"/>
      <c r="AV2" s="103"/>
      <c r="AW2" s="103"/>
      <c r="AX2" s="104"/>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612"/>
      <c r="BX2" s="612" t="s">
        <v>36</v>
      </c>
    </row>
    <row r="3" spans="1:84" s="478" customFormat="1" ht="15" customHeight="1">
      <c r="A3" s="2621" t="s">
        <v>1</v>
      </c>
      <c r="B3" s="2621"/>
      <c r="C3" s="2621"/>
      <c r="D3" s="1252"/>
      <c r="E3" s="2759" t="s">
        <v>1418</v>
      </c>
      <c r="F3" s="1235"/>
      <c r="G3" s="1235"/>
      <c r="H3" s="1235"/>
      <c r="I3" s="1235"/>
      <c r="J3" s="1235"/>
      <c r="K3" s="477"/>
      <c r="L3" s="477"/>
      <c r="U3" s="2718" t="s">
        <v>1421</v>
      </c>
      <c r="V3" s="2718"/>
      <c r="W3" s="479" t="s">
        <v>329</v>
      </c>
      <c r="AC3" s="2718"/>
      <c r="AD3" s="2718"/>
      <c r="AE3" s="479"/>
      <c r="AK3" s="479"/>
      <c r="AL3" s="479"/>
      <c r="AN3" s="1235"/>
      <c r="AO3" s="1235"/>
      <c r="AP3" s="1235"/>
      <c r="AQ3" s="1235"/>
      <c r="AR3" s="477"/>
      <c r="AT3" s="484"/>
      <c r="AU3" s="2621" t="s">
        <v>1</v>
      </c>
      <c r="AV3" s="2621"/>
      <c r="AW3" s="2621"/>
      <c r="AX3" s="1252"/>
      <c r="AY3" s="1233"/>
      <c r="AZ3" s="1235"/>
      <c r="BA3" s="1235"/>
      <c r="BB3" s="1235"/>
      <c r="BC3" s="1235"/>
      <c r="BD3" s="477"/>
      <c r="BE3" s="1233"/>
      <c r="BF3" s="1233"/>
      <c r="BG3" s="1233"/>
      <c r="BH3" s="1233"/>
      <c r="BI3" s="2718" t="s">
        <v>1421</v>
      </c>
      <c r="BJ3" s="2718"/>
      <c r="BK3" s="479" t="s">
        <v>329</v>
      </c>
      <c r="BN3" s="479"/>
      <c r="BO3" s="479"/>
      <c r="BP3" s="479"/>
      <c r="BV3" s="479"/>
      <c r="BW3" s="1234"/>
      <c r="BX3" s="2719" t="s">
        <v>1420</v>
      </c>
      <c r="BY3" s="484"/>
      <c r="CF3" s="485"/>
    </row>
    <row r="4" spans="1:84" s="478" customFormat="1" ht="15" customHeight="1">
      <c r="A4" s="2622"/>
      <c r="B4" s="2622"/>
      <c r="C4" s="2622"/>
      <c r="D4" s="1360"/>
      <c r="E4" s="2708"/>
      <c r="K4" s="1361"/>
      <c r="L4" s="1361"/>
      <c r="M4" s="1362"/>
      <c r="N4" s="1362"/>
      <c r="O4" s="1362"/>
      <c r="P4" s="1362"/>
      <c r="Q4" s="1362"/>
      <c r="R4" s="1362"/>
      <c r="S4" s="1362"/>
      <c r="T4" s="1362"/>
      <c r="U4" s="1362"/>
      <c r="V4" s="1361"/>
      <c r="W4" s="1362"/>
      <c r="X4" s="1362"/>
      <c r="Y4" s="1362"/>
      <c r="Z4" s="1362"/>
      <c r="AA4" s="1362"/>
      <c r="AB4" s="1362"/>
      <c r="AC4" s="1362"/>
      <c r="AD4" s="1361" t="s">
        <v>1671</v>
      </c>
      <c r="AE4" s="1362" t="s">
        <v>1672</v>
      </c>
      <c r="AF4" s="1362"/>
      <c r="AG4" s="1362"/>
      <c r="AH4" s="1362"/>
      <c r="AI4" s="1362"/>
      <c r="AJ4" s="1362"/>
      <c r="AK4" s="1362"/>
      <c r="AL4" s="1362"/>
      <c r="AM4" s="1362"/>
      <c r="AR4" s="1361"/>
      <c r="AS4" s="1362"/>
      <c r="AT4" s="1362"/>
      <c r="AU4" s="2622"/>
      <c r="AV4" s="2622"/>
      <c r="AW4" s="2622"/>
      <c r="AX4" s="1360"/>
      <c r="AY4" s="2764" t="s">
        <v>1673</v>
      </c>
      <c r="AZ4" s="2765"/>
      <c r="BA4" s="2765"/>
      <c r="BB4" s="2765"/>
      <c r="BC4" s="2765"/>
      <c r="BD4" s="2765"/>
      <c r="BE4" s="2765"/>
      <c r="BF4" s="2765"/>
      <c r="BG4" s="2765"/>
      <c r="BH4" s="2765"/>
      <c r="BI4" s="2765"/>
      <c r="BJ4" s="2765"/>
      <c r="BK4" s="2765"/>
      <c r="BL4" s="2765"/>
      <c r="BM4" s="2765"/>
      <c r="BN4" s="2765"/>
      <c r="BO4" s="2765"/>
      <c r="BP4" s="2765"/>
      <c r="BQ4" s="2765"/>
      <c r="BR4" s="2765"/>
      <c r="BS4" s="2765"/>
      <c r="BT4" s="2765"/>
      <c r="BU4" s="2765"/>
      <c r="BV4" s="2765"/>
      <c r="BW4" s="2766"/>
      <c r="BX4" s="2706"/>
      <c r="BY4" s="484"/>
      <c r="CF4" s="1363"/>
    </row>
    <row r="5" spans="1:84" s="478" customFormat="1" ht="15" customHeight="1">
      <c r="A5" s="2622"/>
      <c r="B5" s="2622"/>
      <c r="C5" s="2622"/>
      <c r="D5" s="1360"/>
      <c r="E5" s="2708"/>
      <c r="F5" s="2761" t="s">
        <v>1674</v>
      </c>
      <c r="G5" s="2755"/>
      <c r="H5" s="2755"/>
      <c r="I5" s="2755"/>
      <c r="J5" s="2755"/>
      <c r="K5" s="2755"/>
      <c r="L5" s="2755"/>
      <c r="M5" s="2756"/>
      <c r="N5" s="2760" t="s">
        <v>1688</v>
      </c>
      <c r="O5" s="1364"/>
      <c r="P5" s="1364"/>
      <c r="Q5" s="1364"/>
      <c r="R5" s="1364"/>
      <c r="S5" s="1364"/>
      <c r="T5" s="1364"/>
      <c r="U5" s="1364"/>
      <c r="V5" s="2758" t="s">
        <v>1675</v>
      </c>
      <c r="W5" s="2758"/>
      <c r="X5" s="2758"/>
      <c r="Y5" s="2758"/>
      <c r="Z5" s="2758"/>
      <c r="AA5" s="2758"/>
      <c r="AB5" s="2758"/>
      <c r="AC5" s="2758"/>
      <c r="AD5" s="2758"/>
      <c r="AE5" s="2753" t="s">
        <v>1676</v>
      </c>
      <c r="AF5" s="2753"/>
      <c r="AG5" s="2753"/>
      <c r="AH5" s="2753"/>
      <c r="AI5" s="2753"/>
      <c r="AJ5" s="2753"/>
      <c r="AK5" s="2753"/>
      <c r="AL5" s="2754"/>
      <c r="AM5" s="2760" t="s">
        <v>1677</v>
      </c>
      <c r="AN5" s="2755"/>
      <c r="AO5" s="2755"/>
      <c r="AP5" s="2755"/>
      <c r="AQ5" s="2755"/>
      <c r="AR5" s="2755"/>
      <c r="AS5" s="2755"/>
      <c r="AT5" s="2756"/>
      <c r="AU5" s="2622"/>
      <c r="AV5" s="2622"/>
      <c r="AW5" s="2622"/>
      <c r="AX5" s="1360"/>
      <c r="AY5" s="2760" t="s">
        <v>1678</v>
      </c>
      <c r="AZ5" s="2755"/>
      <c r="BA5" s="2755"/>
      <c r="BB5" s="2755"/>
      <c r="BC5" s="2755"/>
      <c r="BD5" s="2755"/>
      <c r="BE5" s="2755"/>
      <c r="BF5" s="2756"/>
      <c r="BG5" s="2760" t="s">
        <v>1679</v>
      </c>
      <c r="BH5" s="2755"/>
      <c r="BI5" s="2755"/>
      <c r="BJ5" s="2755"/>
      <c r="BK5" s="2755"/>
      <c r="BL5" s="2755"/>
      <c r="BM5" s="2755"/>
      <c r="BN5" s="2755"/>
      <c r="BO5" s="2755"/>
      <c r="BP5" s="2755"/>
      <c r="BQ5" s="2755"/>
      <c r="BR5" s="2755"/>
      <c r="BS5" s="2755"/>
      <c r="BT5" s="2755"/>
      <c r="BU5" s="2755"/>
      <c r="BV5" s="2755"/>
      <c r="BW5" s="2756"/>
      <c r="BX5" s="2706"/>
      <c r="BY5" s="484"/>
    </row>
    <row r="6" spans="1:84" s="478" customFormat="1" ht="15" customHeight="1">
      <c r="A6" s="2622"/>
      <c r="B6" s="2622"/>
      <c r="C6" s="2622"/>
      <c r="D6" s="1360"/>
      <c r="E6" s="2708"/>
      <c r="F6" s="2751" t="s">
        <v>1680</v>
      </c>
      <c r="G6" s="2757" t="s">
        <v>1681</v>
      </c>
      <c r="H6" s="2757" t="s">
        <v>1682</v>
      </c>
      <c r="I6" s="2757" t="s">
        <v>1683</v>
      </c>
      <c r="J6" s="2757" t="s">
        <v>1684</v>
      </c>
      <c r="K6" s="2757" t="s">
        <v>1685</v>
      </c>
      <c r="L6" s="2757" t="s">
        <v>1686</v>
      </c>
      <c r="M6" s="2757" t="s">
        <v>1687</v>
      </c>
      <c r="N6" s="2768"/>
      <c r="O6" s="2760" t="s">
        <v>1689</v>
      </c>
      <c r="P6" s="2755"/>
      <c r="Q6" s="2755"/>
      <c r="R6" s="2755"/>
      <c r="S6" s="2755"/>
      <c r="T6" s="2755"/>
      <c r="U6" s="2755"/>
      <c r="V6" s="2756"/>
      <c r="W6" s="2760" t="s">
        <v>1690</v>
      </c>
      <c r="X6" s="2761"/>
      <c r="Y6" s="2761"/>
      <c r="Z6" s="2761"/>
      <c r="AA6" s="2761"/>
      <c r="AB6" s="2761"/>
      <c r="AC6" s="2761"/>
      <c r="AD6" s="2762"/>
      <c r="AE6" s="2761" t="s">
        <v>1691</v>
      </c>
      <c r="AF6" s="2755"/>
      <c r="AG6" s="2755"/>
      <c r="AH6" s="2755"/>
      <c r="AI6" s="2755"/>
      <c r="AJ6" s="2755"/>
      <c r="AK6" s="2755"/>
      <c r="AL6" s="2756"/>
      <c r="AM6" s="2751" t="s">
        <v>1680</v>
      </c>
      <c r="AN6" s="2757" t="s">
        <v>1681</v>
      </c>
      <c r="AO6" s="2757" t="s">
        <v>1682</v>
      </c>
      <c r="AP6" s="2757" t="s">
        <v>1683</v>
      </c>
      <c r="AQ6" s="2757" t="s">
        <v>1684</v>
      </c>
      <c r="AR6" s="2757" t="s">
        <v>1685</v>
      </c>
      <c r="AS6" s="2757" t="s">
        <v>1686</v>
      </c>
      <c r="AT6" s="2760" t="s">
        <v>1687</v>
      </c>
      <c r="AU6" s="2622"/>
      <c r="AV6" s="2622"/>
      <c r="AW6" s="2622"/>
      <c r="AX6" s="1360"/>
      <c r="AY6" s="2751" t="s">
        <v>1680</v>
      </c>
      <c r="AZ6" s="2757" t="s">
        <v>1681</v>
      </c>
      <c r="BA6" s="2757" t="s">
        <v>1682</v>
      </c>
      <c r="BB6" s="2757" t="s">
        <v>1683</v>
      </c>
      <c r="BC6" s="2757" t="s">
        <v>1684</v>
      </c>
      <c r="BD6" s="2757" t="s">
        <v>1685</v>
      </c>
      <c r="BE6" s="2757" t="s">
        <v>1686</v>
      </c>
      <c r="BF6" s="2757" t="s">
        <v>1687</v>
      </c>
      <c r="BG6" s="2751" t="s">
        <v>1688</v>
      </c>
      <c r="BH6" s="2761" t="s">
        <v>1695</v>
      </c>
      <c r="BI6" s="2761"/>
      <c r="BJ6" s="2761"/>
      <c r="BK6" s="2761"/>
      <c r="BL6" s="2761"/>
      <c r="BM6" s="2761"/>
      <c r="BN6" s="2761"/>
      <c r="BO6" s="2762"/>
      <c r="BP6" s="2760" t="s">
        <v>1713</v>
      </c>
      <c r="BQ6" s="2755"/>
      <c r="BR6" s="2755"/>
      <c r="BS6" s="2755"/>
      <c r="BT6" s="2755"/>
      <c r="BU6" s="2755"/>
      <c r="BV6" s="2755"/>
      <c r="BW6" s="2756"/>
      <c r="BX6" s="2706"/>
      <c r="BY6" s="484"/>
    </row>
    <row r="7" spans="1:84" s="478" customFormat="1" ht="73.5" customHeight="1">
      <c r="A7" s="2623"/>
      <c r="B7" s="2623"/>
      <c r="C7" s="2623"/>
      <c r="D7" s="1378"/>
      <c r="E7" s="2709"/>
      <c r="F7" s="2752"/>
      <c r="G7" s="2752"/>
      <c r="H7" s="2752"/>
      <c r="I7" s="2752"/>
      <c r="J7" s="2752"/>
      <c r="K7" s="2752"/>
      <c r="L7" s="2752"/>
      <c r="M7" s="2752"/>
      <c r="N7" s="2767"/>
      <c r="O7" s="1377" t="s">
        <v>1680</v>
      </c>
      <c r="P7" s="1366" t="s">
        <v>1681</v>
      </c>
      <c r="Q7" s="1366" t="s">
        <v>1682</v>
      </c>
      <c r="R7" s="1366" t="s">
        <v>1683</v>
      </c>
      <c r="S7" s="1366" t="s">
        <v>1684</v>
      </c>
      <c r="T7" s="1366" t="s">
        <v>1685</v>
      </c>
      <c r="U7" s="1366" t="s">
        <v>1686</v>
      </c>
      <c r="V7" s="1366" t="s">
        <v>1687</v>
      </c>
      <c r="W7" s="1377" t="s">
        <v>1680</v>
      </c>
      <c r="X7" s="1366" t="s">
        <v>1681</v>
      </c>
      <c r="Y7" s="1366" t="s">
        <v>1682</v>
      </c>
      <c r="Z7" s="1366" t="s">
        <v>1683</v>
      </c>
      <c r="AA7" s="1366" t="s">
        <v>1684</v>
      </c>
      <c r="AB7" s="1366" t="s">
        <v>1685</v>
      </c>
      <c r="AC7" s="1366" t="s">
        <v>1686</v>
      </c>
      <c r="AD7" s="1366" t="s">
        <v>1715</v>
      </c>
      <c r="AE7" s="1377" t="s">
        <v>1680</v>
      </c>
      <c r="AF7" s="1366" t="s">
        <v>1681</v>
      </c>
      <c r="AG7" s="1366" t="s">
        <v>1682</v>
      </c>
      <c r="AH7" s="1366" t="s">
        <v>1683</v>
      </c>
      <c r="AI7" s="1366" t="s">
        <v>1684</v>
      </c>
      <c r="AJ7" s="1366" t="s">
        <v>1685</v>
      </c>
      <c r="AK7" s="1366" t="s">
        <v>1686</v>
      </c>
      <c r="AL7" s="1366" t="s">
        <v>1687</v>
      </c>
      <c r="AM7" s="2752"/>
      <c r="AN7" s="2752"/>
      <c r="AO7" s="2752"/>
      <c r="AP7" s="2752"/>
      <c r="AQ7" s="2752"/>
      <c r="AR7" s="2752"/>
      <c r="AS7" s="2752"/>
      <c r="AT7" s="2767"/>
      <c r="AU7" s="2623"/>
      <c r="AV7" s="2623"/>
      <c r="AW7" s="2623"/>
      <c r="AX7" s="1378"/>
      <c r="AY7" s="2752"/>
      <c r="AZ7" s="2752"/>
      <c r="BA7" s="2752"/>
      <c r="BB7" s="2752"/>
      <c r="BC7" s="2752"/>
      <c r="BD7" s="2752"/>
      <c r="BE7" s="2752"/>
      <c r="BF7" s="2752"/>
      <c r="BG7" s="2752"/>
      <c r="BH7" s="1378" t="s">
        <v>1680</v>
      </c>
      <c r="BI7" s="1366" t="s">
        <v>1681</v>
      </c>
      <c r="BJ7" s="1366" t="s">
        <v>1682</v>
      </c>
      <c r="BK7" s="1366" t="s">
        <v>1683</v>
      </c>
      <c r="BL7" s="1366" t="s">
        <v>1684</v>
      </c>
      <c r="BM7" s="1366" t="s">
        <v>1685</v>
      </c>
      <c r="BN7" s="1366" t="s">
        <v>1686</v>
      </c>
      <c r="BO7" s="1366" t="s">
        <v>1687</v>
      </c>
      <c r="BP7" s="1377" t="s">
        <v>1680</v>
      </c>
      <c r="BQ7" s="1366" t="s">
        <v>1681</v>
      </c>
      <c r="BR7" s="1366" t="s">
        <v>1682</v>
      </c>
      <c r="BS7" s="1366" t="s">
        <v>1683</v>
      </c>
      <c r="BT7" s="1366" t="s">
        <v>1684</v>
      </c>
      <c r="BU7" s="1366" t="s">
        <v>1685</v>
      </c>
      <c r="BV7" s="1366" t="s">
        <v>1686</v>
      </c>
      <c r="BW7" s="1366" t="s">
        <v>1715</v>
      </c>
      <c r="BX7" s="2707"/>
      <c r="BY7" s="484"/>
    </row>
    <row r="8" spans="1:84" s="111" customFormat="1" ht="12.75" hidden="1" customHeight="1">
      <c r="A8" s="2617" t="s">
        <v>796</v>
      </c>
      <c r="B8" s="2617"/>
      <c r="C8" s="2617"/>
      <c r="D8" s="607"/>
      <c r="E8" s="109">
        <v>299953</v>
      </c>
      <c r="F8" s="110">
        <v>37490</v>
      </c>
      <c r="G8" s="110"/>
      <c r="H8" s="110"/>
      <c r="I8" s="110"/>
      <c r="J8" s="110"/>
      <c r="K8" s="110"/>
      <c r="L8" s="110"/>
      <c r="M8" s="110"/>
      <c r="N8" s="110"/>
      <c r="O8" s="110"/>
      <c r="P8" s="110"/>
      <c r="Q8" s="110"/>
      <c r="R8" s="110"/>
      <c r="S8" s="110"/>
      <c r="T8" s="110"/>
      <c r="U8" s="110"/>
      <c r="V8" s="113"/>
      <c r="W8" s="110"/>
      <c r="X8" s="110"/>
      <c r="Y8" s="110"/>
      <c r="Z8" s="110"/>
      <c r="AA8" s="110"/>
      <c r="AB8" s="110"/>
      <c r="AC8" s="110"/>
      <c r="AD8" s="110"/>
      <c r="AE8" s="110"/>
      <c r="AF8" s="110"/>
      <c r="AG8" s="110"/>
      <c r="AH8" s="110"/>
      <c r="AI8" s="110"/>
      <c r="AJ8" s="110"/>
      <c r="AK8" s="110"/>
      <c r="AL8" s="110"/>
      <c r="AM8" s="110">
        <v>37490</v>
      </c>
      <c r="AN8" s="110"/>
      <c r="AO8" s="110"/>
      <c r="AP8" s="110"/>
      <c r="AQ8" s="110"/>
      <c r="AR8" s="110"/>
      <c r="AS8" s="110"/>
      <c r="AT8" s="110"/>
      <c r="AU8" s="2617" t="s">
        <v>796</v>
      </c>
      <c r="AV8" s="2617"/>
      <c r="AW8" s="2617"/>
      <c r="AX8" s="607"/>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638"/>
    </row>
    <row r="9" spans="1:84" s="111" customFormat="1" ht="12.75" hidden="1" customHeight="1">
      <c r="A9" s="2612" t="s">
        <v>793</v>
      </c>
      <c r="B9" s="2612"/>
      <c r="C9" s="2612"/>
      <c r="D9" s="607"/>
      <c r="E9" s="112">
        <v>245028.31251835014</v>
      </c>
      <c r="F9" s="113">
        <v>35483.060334576927</v>
      </c>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v>35483.060334576927</v>
      </c>
      <c r="AN9" s="113"/>
      <c r="AO9" s="113"/>
      <c r="AP9" s="113"/>
      <c r="AQ9" s="113"/>
      <c r="AR9" s="113"/>
      <c r="AS9" s="113"/>
      <c r="AT9" s="113"/>
      <c r="AU9" s="2612" t="s">
        <v>793</v>
      </c>
      <c r="AV9" s="2612"/>
      <c r="AW9" s="2612"/>
      <c r="AX9" s="607"/>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638"/>
    </row>
    <row r="10" spans="1:84" s="111" customFormat="1" ht="12.75" hidden="1" customHeight="1">
      <c r="A10" s="2612" t="s">
        <v>989</v>
      </c>
      <c r="B10" s="2612"/>
      <c r="C10" s="2612"/>
      <c r="D10" s="607"/>
      <c r="E10" s="112">
        <v>227442</v>
      </c>
      <c r="F10" s="113">
        <v>24036.959999997744</v>
      </c>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v>24036.959999997744</v>
      </c>
      <c r="AN10" s="113"/>
      <c r="AO10" s="113"/>
      <c r="AP10" s="113"/>
      <c r="AQ10" s="113"/>
      <c r="AR10" s="113"/>
      <c r="AS10" s="113"/>
      <c r="AT10" s="113"/>
      <c r="AU10" s="2612" t="s">
        <v>989</v>
      </c>
      <c r="AV10" s="2612"/>
      <c r="AW10" s="2612"/>
      <c r="AX10" s="607"/>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638"/>
    </row>
    <row r="11" spans="1:84" s="111" customFormat="1" ht="12.75" hidden="1" customHeight="1">
      <c r="A11" s="2612" t="s">
        <v>969</v>
      </c>
      <c r="B11" s="2612"/>
      <c r="C11" s="2612"/>
      <c r="D11" s="607"/>
      <c r="E11" s="112">
        <v>228813.06455282218</v>
      </c>
      <c r="F11" s="113">
        <v>28234.936240150477</v>
      </c>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v>28234.936240150477</v>
      </c>
      <c r="AN11" s="113"/>
      <c r="AO11" s="113"/>
      <c r="AP11" s="113"/>
      <c r="AQ11" s="113"/>
      <c r="AR11" s="113"/>
      <c r="AS11" s="113"/>
      <c r="AT11" s="113"/>
      <c r="AU11" s="2612" t="s">
        <v>969</v>
      </c>
      <c r="AV11" s="2612"/>
      <c r="AW11" s="2612"/>
      <c r="AX11" s="607"/>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638"/>
    </row>
    <row r="12" spans="1:84" s="111" customFormat="1" ht="12.75" hidden="1" customHeight="1">
      <c r="A12" s="2612" t="s">
        <v>978</v>
      </c>
      <c r="B12" s="2612"/>
      <c r="C12" s="2612"/>
      <c r="D12" s="607"/>
      <c r="E12" s="112">
        <v>228948.67022142731</v>
      </c>
      <c r="F12" s="113">
        <v>34878.675153735967</v>
      </c>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v>34878.675153735967</v>
      </c>
      <c r="AN12" s="113"/>
      <c r="AO12" s="113"/>
      <c r="AP12" s="113"/>
      <c r="AQ12" s="113"/>
      <c r="AR12" s="113"/>
      <c r="AS12" s="113"/>
      <c r="AT12" s="113"/>
      <c r="AU12" s="2612" t="s">
        <v>978</v>
      </c>
      <c r="AV12" s="2612"/>
      <c r="AW12" s="2612"/>
      <c r="AX12" s="607"/>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638"/>
    </row>
    <row r="13" spans="1:84" s="111" customFormat="1" ht="13.7" hidden="1" customHeight="1">
      <c r="A13" s="2612" t="s">
        <v>794</v>
      </c>
      <c r="B13" s="2612"/>
      <c r="C13" s="2612"/>
      <c r="D13" s="607"/>
      <c r="E13" s="112">
        <v>193925.71732453088</v>
      </c>
      <c r="F13" s="108">
        <v>29297.654461531027</v>
      </c>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v>29297.654461531027</v>
      </c>
      <c r="AN13" s="108"/>
      <c r="AO13" s="108"/>
      <c r="AP13" s="108"/>
      <c r="AQ13" s="108"/>
      <c r="AR13" s="108"/>
      <c r="AS13" s="108"/>
      <c r="AT13" s="113"/>
      <c r="AU13" s="2612" t="s">
        <v>794</v>
      </c>
      <c r="AV13" s="2612"/>
      <c r="AW13" s="2612"/>
      <c r="AX13" s="607"/>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13"/>
      <c r="BY13" s="638"/>
    </row>
    <row r="14" spans="1:84" s="111" customFormat="1" ht="0.75" hidden="1" customHeight="1">
      <c r="A14" s="2612" t="s">
        <v>908</v>
      </c>
      <c r="B14" s="2612"/>
      <c r="C14" s="2612"/>
      <c r="D14" s="607"/>
      <c r="E14" s="112">
        <v>166140.25630622066</v>
      </c>
      <c r="F14" s="108">
        <v>32255.88805542449</v>
      </c>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v>32255.88805542449</v>
      </c>
      <c r="AN14" s="108"/>
      <c r="AO14" s="108"/>
      <c r="AP14" s="108"/>
      <c r="AQ14" s="108"/>
      <c r="AR14" s="108"/>
      <c r="AS14" s="108"/>
      <c r="AT14" s="113"/>
      <c r="AU14" s="2612" t="s">
        <v>908</v>
      </c>
      <c r="AV14" s="2612"/>
      <c r="AW14" s="2612"/>
      <c r="AX14" s="607"/>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13"/>
      <c r="BY14" s="638"/>
    </row>
    <row r="15" spans="1:84" s="111" customFormat="1" ht="13.7" hidden="1" customHeight="1">
      <c r="A15" s="2612" t="s">
        <v>5</v>
      </c>
      <c r="B15" s="2612"/>
      <c r="C15" s="2612"/>
      <c r="D15" s="107"/>
      <c r="E15" s="639">
        <v>155909.24169496537</v>
      </c>
      <c r="F15" s="639">
        <v>26183.888044999865</v>
      </c>
      <c r="G15" s="639"/>
      <c r="H15" s="639"/>
      <c r="I15" s="639"/>
      <c r="J15" s="639"/>
      <c r="K15" s="639"/>
      <c r="L15" s="639"/>
      <c r="M15" s="639"/>
      <c r="N15" s="639"/>
      <c r="O15" s="639"/>
      <c r="P15" s="639"/>
      <c r="Q15" s="639"/>
      <c r="R15" s="639"/>
      <c r="S15" s="639"/>
      <c r="T15" s="639"/>
      <c r="U15" s="639"/>
      <c r="V15" s="639"/>
      <c r="W15" s="639"/>
      <c r="X15" s="639"/>
      <c r="Y15" s="639"/>
      <c r="Z15" s="639"/>
      <c r="AA15" s="639"/>
      <c r="AB15" s="639"/>
      <c r="AC15" s="114" t="s">
        <v>295</v>
      </c>
      <c r="AD15" s="114"/>
      <c r="AE15" s="114"/>
      <c r="AF15" s="639"/>
      <c r="AG15" s="639"/>
      <c r="AH15" s="639"/>
      <c r="AI15" s="639"/>
      <c r="AJ15" s="639"/>
      <c r="AK15" s="114"/>
      <c r="AL15" s="114" t="s">
        <v>295</v>
      </c>
      <c r="AM15" s="639">
        <v>26183.888044999865</v>
      </c>
      <c r="AN15" s="639"/>
      <c r="AO15" s="639"/>
      <c r="AP15" s="639"/>
      <c r="AQ15" s="639"/>
      <c r="AR15" s="639"/>
      <c r="AS15" s="639"/>
      <c r="AT15" s="639"/>
      <c r="AU15" s="2612" t="s">
        <v>5</v>
      </c>
      <c r="AV15" s="2612"/>
      <c r="AW15" s="2612"/>
      <c r="AX15" s="107"/>
      <c r="AY15" s="639"/>
      <c r="AZ15" s="639"/>
      <c r="BA15" s="639"/>
      <c r="BB15" s="639"/>
      <c r="BC15" s="639"/>
      <c r="BD15" s="639"/>
      <c r="BE15" s="639"/>
      <c r="BF15" s="639"/>
      <c r="BG15" s="639"/>
      <c r="BH15" s="639"/>
      <c r="BI15" s="639"/>
      <c r="BJ15" s="639"/>
      <c r="BK15" s="639"/>
      <c r="BL15" s="639"/>
      <c r="BM15" s="639"/>
      <c r="BN15" s="114" t="s">
        <v>295</v>
      </c>
      <c r="BO15" s="114"/>
      <c r="BP15" s="114"/>
      <c r="BQ15" s="639"/>
      <c r="BR15" s="639"/>
      <c r="BS15" s="639"/>
      <c r="BT15" s="639"/>
      <c r="BU15" s="639"/>
      <c r="BV15" s="114"/>
      <c r="BW15" s="114" t="s">
        <v>295</v>
      </c>
      <c r="BX15" s="448"/>
      <c r="BY15" s="638"/>
    </row>
    <row r="16" spans="1:84" s="111" customFormat="1" ht="13.7" hidden="1" customHeight="1">
      <c r="A16" s="2612" t="s">
        <v>979</v>
      </c>
      <c r="B16" s="2612"/>
      <c r="C16" s="2612"/>
      <c r="D16" s="107"/>
      <c r="E16" s="639">
        <v>145594.46687390516</v>
      </c>
      <c r="F16" s="640">
        <v>36044.047107477432</v>
      </c>
      <c r="G16" s="640"/>
      <c r="H16" s="640"/>
      <c r="I16" s="640"/>
      <c r="J16" s="640"/>
      <c r="K16" s="640"/>
      <c r="L16" s="640"/>
      <c r="M16" s="640"/>
      <c r="N16" s="640"/>
      <c r="O16" s="640"/>
      <c r="P16" s="640"/>
      <c r="Q16" s="640"/>
      <c r="R16" s="640"/>
      <c r="S16" s="640"/>
      <c r="T16" s="640"/>
      <c r="U16" s="640"/>
      <c r="V16" s="640"/>
      <c r="W16" s="640"/>
      <c r="X16" s="640"/>
      <c r="Y16" s="640"/>
      <c r="Z16" s="640"/>
      <c r="AA16" s="640"/>
      <c r="AB16" s="640"/>
      <c r="AC16" s="114" t="s">
        <v>295</v>
      </c>
      <c r="AD16" s="114"/>
      <c r="AE16" s="114"/>
      <c r="AF16" s="640"/>
      <c r="AG16" s="640"/>
      <c r="AH16" s="640"/>
      <c r="AI16" s="640"/>
      <c r="AJ16" s="640"/>
      <c r="AK16" s="114"/>
      <c r="AL16" s="114" t="s">
        <v>295</v>
      </c>
      <c r="AM16" s="640">
        <v>36044.047107477432</v>
      </c>
      <c r="AN16" s="640"/>
      <c r="AO16" s="640"/>
      <c r="AP16" s="640"/>
      <c r="AQ16" s="640"/>
      <c r="AR16" s="640"/>
      <c r="AS16" s="640"/>
      <c r="AT16" s="639"/>
      <c r="AU16" s="2612" t="s">
        <v>979</v>
      </c>
      <c r="AV16" s="2612"/>
      <c r="AW16" s="2612"/>
      <c r="AX16" s="107"/>
      <c r="AY16" s="640"/>
      <c r="AZ16" s="640"/>
      <c r="BA16" s="640"/>
      <c r="BB16" s="640"/>
      <c r="BC16" s="640"/>
      <c r="BD16" s="640"/>
      <c r="BE16" s="640"/>
      <c r="BF16" s="640"/>
      <c r="BG16" s="640"/>
      <c r="BH16" s="640"/>
      <c r="BI16" s="640"/>
      <c r="BJ16" s="640"/>
      <c r="BK16" s="640"/>
      <c r="BL16" s="640"/>
      <c r="BM16" s="640"/>
      <c r="BN16" s="114" t="s">
        <v>295</v>
      </c>
      <c r="BO16" s="114"/>
      <c r="BP16" s="114"/>
      <c r="BQ16" s="640"/>
      <c r="BR16" s="640"/>
      <c r="BS16" s="640"/>
      <c r="BT16" s="640"/>
      <c r="BU16" s="640"/>
      <c r="BV16" s="114"/>
      <c r="BW16" s="114" t="s">
        <v>295</v>
      </c>
      <c r="BX16" s="448"/>
      <c r="BY16" s="638"/>
    </row>
    <row r="17" spans="1:94" s="111" customFormat="1" ht="13.7" hidden="1" customHeight="1">
      <c r="A17" s="2612" t="s">
        <v>980</v>
      </c>
      <c r="B17" s="2612"/>
      <c r="C17" s="2612"/>
      <c r="D17" s="107"/>
      <c r="E17" s="639">
        <v>138340.60233372761</v>
      </c>
      <c r="F17" s="639">
        <v>32854.434926279362</v>
      </c>
      <c r="G17" s="639"/>
      <c r="H17" s="639"/>
      <c r="I17" s="639"/>
      <c r="J17" s="639"/>
      <c r="K17" s="639"/>
      <c r="L17" s="639"/>
      <c r="M17" s="639"/>
      <c r="N17" s="639"/>
      <c r="O17" s="639"/>
      <c r="P17" s="639"/>
      <c r="Q17" s="639"/>
      <c r="R17" s="639"/>
      <c r="S17" s="639"/>
      <c r="T17" s="639"/>
      <c r="U17" s="639"/>
      <c r="V17" s="639"/>
      <c r="W17" s="639"/>
      <c r="X17" s="639"/>
      <c r="Y17" s="639"/>
      <c r="Z17" s="639"/>
      <c r="AA17" s="639"/>
      <c r="AB17" s="639"/>
      <c r="AC17" s="114" t="s">
        <v>295</v>
      </c>
      <c r="AD17" s="114"/>
      <c r="AE17" s="114"/>
      <c r="AF17" s="639"/>
      <c r="AG17" s="639"/>
      <c r="AH17" s="639"/>
      <c r="AI17" s="639"/>
      <c r="AJ17" s="639"/>
      <c r="AK17" s="114"/>
      <c r="AL17" s="114" t="s">
        <v>295</v>
      </c>
      <c r="AM17" s="639">
        <v>32854.434926279362</v>
      </c>
      <c r="AN17" s="639"/>
      <c r="AO17" s="639"/>
      <c r="AP17" s="639"/>
      <c r="AQ17" s="639"/>
      <c r="AR17" s="639"/>
      <c r="AS17" s="639"/>
      <c r="AT17" s="639"/>
      <c r="AU17" s="2612" t="s">
        <v>980</v>
      </c>
      <c r="AV17" s="2612"/>
      <c r="AW17" s="2612"/>
      <c r="AX17" s="107"/>
      <c r="AY17" s="639"/>
      <c r="AZ17" s="639"/>
      <c r="BA17" s="639"/>
      <c r="BB17" s="639"/>
      <c r="BC17" s="639"/>
      <c r="BD17" s="639"/>
      <c r="BE17" s="639"/>
      <c r="BF17" s="639"/>
      <c r="BG17" s="639"/>
      <c r="BH17" s="639"/>
      <c r="BI17" s="639"/>
      <c r="BJ17" s="639"/>
      <c r="BK17" s="639"/>
      <c r="BL17" s="639"/>
      <c r="BM17" s="639"/>
      <c r="BN17" s="114" t="s">
        <v>295</v>
      </c>
      <c r="BO17" s="114"/>
      <c r="BP17" s="114"/>
      <c r="BQ17" s="639"/>
      <c r="BR17" s="639"/>
      <c r="BS17" s="639"/>
      <c r="BT17" s="639"/>
      <c r="BU17" s="639"/>
      <c r="BV17" s="114"/>
      <c r="BW17" s="114" t="s">
        <v>295</v>
      </c>
      <c r="BX17" s="448"/>
      <c r="BY17" s="638"/>
    </row>
    <row r="18" spans="1:94" s="111" customFormat="1" ht="14.25" hidden="1" customHeight="1">
      <c r="A18" s="2612" t="s">
        <v>982</v>
      </c>
      <c r="B18" s="2612"/>
      <c r="C18" s="2612"/>
      <c r="D18" s="107"/>
      <c r="E18" s="641">
        <v>138234.84637123178</v>
      </c>
      <c r="F18" s="639">
        <v>32837.650380455758</v>
      </c>
      <c r="G18" s="639"/>
      <c r="H18" s="639"/>
      <c r="I18" s="639"/>
      <c r="J18" s="639"/>
      <c r="K18" s="639"/>
      <c r="L18" s="639"/>
      <c r="M18" s="639"/>
      <c r="N18" s="639"/>
      <c r="O18" s="639"/>
      <c r="P18" s="639"/>
      <c r="Q18" s="639"/>
      <c r="R18" s="639"/>
      <c r="S18" s="639"/>
      <c r="T18" s="639"/>
      <c r="U18" s="639"/>
      <c r="V18" s="639"/>
      <c r="W18" s="639"/>
      <c r="X18" s="639"/>
      <c r="Y18" s="639"/>
      <c r="Z18" s="639"/>
      <c r="AA18" s="639"/>
      <c r="AB18" s="639"/>
      <c r="AC18" s="114" t="s">
        <v>295</v>
      </c>
      <c r="AD18" s="114"/>
      <c r="AE18" s="114"/>
      <c r="AF18" s="639"/>
      <c r="AG18" s="639"/>
      <c r="AH18" s="639"/>
      <c r="AI18" s="639"/>
      <c r="AJ18" s="639"/>
      <c r="AK18" s="114"/>
      <c r="AL18" s="114" t="s">
        <v>295</v>
      </c>
      <c r="AM18" s="639">
        <v>32837.650380455758</v>
      </c>
      <c r="AN18" s="639"/>
      <c r="AO18" s="639"/>
      <c r="AP18" s="639"/>
      <c r="AQ18" s="639"/>
      <c r="AR18" s="639"/>
      <c r="AS18" s="639"/>
      <c r="AT18" s="639"/>
      <c r="AU18" s="2612" t="s">
        <v>982</v>
      </c>
      <c r="AV18" s="2612"/>
      <c r="AW18" s="2612"/>
      <c r="AX18" s="107"/>
      <c r="AY18" s="639"/>
      <c r="AZ18" s="639"/>
      <c r="BA18" s="639"/>
      <c r="BB18" s="639"/>
      <c r="BC18" s="639"/>
      <c r="BD18" s="639"/>
      <c r="BE18" s="639"/>
      <c r="BF18" s="639"/>
      <c r="BG18" s="639"/>
      <c r="BH18" s="639"/>
      <c r="BI18" s="639"/>
      <c r="BJ18" s="639"/>
      <c r="BK18" s="639"/>
      <c r="BL18" s="639"/>
      <c r="BM18" s="639"/>
      <c r="BN18" s="114" t="s">
        <v>295</v>
      </c>
      <c r="BO18" s="114"/>
      <c r="BP18" s="114"/>
      <c r="BQ18" s="639"/>
      <c r="BR18" s="639"/>
      <c r="BS18" s="639"/>
      <c r="BT18" s="639"/>
      <c r="BU18" s="639"/>
      <c r="BV18" s="114"/>
      <c r="BW18" s="114" t="s">
        <v>295</v>
      </c>
      <c r="BX18" s="448"/>
      <c r="BY18" s="638"/>
      <c r="CO18" s="111" t="e">
        <f>#REF!/E18</f>
        <v>#REF!</v>
      </c>
      <c r="CP18" s="111" t="e">
        <f>CO18/12</f>
        <v>#REF!</v>
      </c>
    </row>
    <row r="19" spans="1:94" s="111" customFormat="1" ht="15.75" hidden="1" customHeight="1">
      <c r="A19" s="2612" t="s">
        <v>795</v>
      </c>
      <c r="B19" s="2612"/>
      <c r="C19" s="2612"/>
      <c r="D19" s="107"/>
      <c r="E19" s="640">
        <v>148534.99487466394</v>
      </c>
      <c r="F19" s="639">
        <v>36143.985217942514</v>
      </c>
      <c r="G19" s="639"/>
      <c r="H19" s="639"/>
      <c r="I19" s="639"/>
      <c r="J19" s="639"/>
      <c r="K19" s="114" t="s">
        <v>295</v>
      </c>
      <c r="L19" s="114"/>
      <c r="M19" s="114" t="s">
        <v>295</v>
      </c>
      <c r="N19" s="114"/>
      <c r="O19" s="114" t="s">
        <v>295</v>
      </c>
      <c r="P19" s="114"/>
      <c r="Q19" s="114"/>
      <c r="R19" s="114"/>
      <c r="S19" s="114"/>
      <c r="T19" s="114"/>
      <c r="U19" s="114"/>
      <c r="V19" s="114" t="s">
        <v>295</v>
      </c>
      <c r="W19" s="114" t="s">
        <v>295</v>
      </c>
      <c r="X19" s="114"/>
      <c r="Y19" s="114"/>
      <c r="Z19" s="114"/>
      <c r="AA19" s="114"/>
      <c r="AB19" s="114"/>
      <c r="AC19" s="114" t="s">
        <v>295</v>
      </c>
      <c r="AD19" s="114" t="s">
        <v>295</v>
      </c>
      <c r="AE19" s="114"/>
      <c r="AF19" s="114"/>
      <c r="AG19" s="114"/>
      <c r="AH19" s="114"/>
      <c r="AI19" s="114"/>
      <c r="AJ19" s="114"/>
      <c r="AK19" s="114" t="s">
        <v>295</v>
      </c>
      <c r="AL19" s="114" t="s">
        <v>295</v>
      </c>
      <c r="AM19" s="639">
        <v>29886.464678443583</v>
      </c>
      <c r="AN19" s="639"/>
      <c r="AO19" s="639"/>
      <c r="AP19" s="639"/>
      <c r="AQ19" s="639"/>
      <c r="AR19" s="114" t="s">
        <v>295</v>
      </c>
      <c r="AS19" s="114" t="s">
        <v>112</v>
      </c>
      <c r="AT19" s="448" t="s">
        <v>405</v>
      </c>
      <c r="AU19" s="2612" t="s">
        <v>795</v>
      </c>
      <c r="AV19" s="2612"/>
      <c r="AW19" s="2612"/>
      <c r="AX19" s="107"/>
      <c r="AY19" s="114" t="s">
        <v>405</v>
      </c>
      <c r="AZ19" s="639"/>
      <c r="BA19" s="639"/>
      <c r="BB19" s="639"/>
      <c r="BC19" s="639"/>
      <c r="BD19" s="114" t="s">
        <v>295</v>
      </c>
      <c r="BE19" s="114"/>
      <c r="BF19" s="114" t="s">
        <v>405</v>
      </c>
      <c r="BG19" s="114" t="s">
        <v>405</v>
      </c>
      <c r="BH19" s="114" t="s">
        <v>112</v>
      </c>
      <c r="BI19" s="114"/>
      <c r="BJ19" s="114"/>
      <c r="BK19" s="114"/>
      <c r="BL19" s="114"/>
      <c r="BM19" s="114"/>
      <c r="BN19" s="114" t="s">
        <v>405</v>
      </c>
      <c r="BO19" s="114" t="s">
        <v>405</v>
      </c>
      <c r="BP19" s="114"/>
      <c r="BQ19" s="114"/>
      <c r="BR19" s="114"/>
      <c r="BS19" s="114"/>
      <c r="BT19" s="114"/>
      <c r="BU19" s="114"/>
      <c r="BV19" s="114" t="s">
        <v>405</v>
      </c>
      <c r="BW19" s="114" t="s">
        <v>405</v>
      </c>
      <c r="BX19" s="448"/>
      <c r="BY19" s="638"/>
      <c r="CO19" s="111" t="e">
        <f>#REF!/E19</f>
        <v>#REF!</v>
      </c>
      <c r="CP19" s="111" t="e">
        <f>CO19/12</f>
        <v>#REF!</v>
      </c>
    </row>
    <row r="20" spans="1:94" s="111" customFormat="1" ht="15.75" hidden="1" customHeight="1">
      <c r="A20" s="2612" t="s">
        <v>983</v>
      </c>
      <c r="B20" s="2612"/>
      <c r="C20" s="2612"/>
      <c r="D20" s="107"/>
      <c r="E20" s="640">
        <v>159165.50983377962</v>
      </c>
      <c r="F20" s="639">
        <v>24130.375383116003</v>
      </c>
      <c r="G20" s="639"/>
      <c r="H20" s="639"/>
      <c r="I20" s="639"/>
      <c r="J20" s="639"/>
      <c r="K20" s="114" t="s">
        <v>405</v>
      </c>
      <c r="L20" s="114"/>
      <c r="M20" s="114" t="s">
        <v>405</v>
      </c>
      <c r="N20" s="114"/>
      <c r="O20" s="114" t="s">
        <v>405</v>
      </c>
      <c r="P20" s="114"/>
      <c r="Q20" s="114"/>
      <c r="R20" s="114"/>
      <c r="S20" s="114"/>
      <c r="T20" s="114"/>
      <c r="U20" s="114"/>
      <c r="V20" s="114" t="s">
        <v>405</v>
      </c>
      <c r="W20" s="114" t="s">
        <v>405</v>
      </c>
      <c r="X20" s="114"/>
      <c r="Y20" s="114"/>
      <c r="Z20" s="114"/>
      <c r="AA20" s="114"/>
      <c r="AB20" s="114"/>
      <c r="AC20" s="114" t="s">
        <v>405</v>
      </c>
      <c r="AD20" s="114" t="s">
        <v>405</v>
      </c>
      <c r="AE20" s="114"/>
      <c r="AF20" s="114"/>
      <c r="AG20" s="114"/>
      <c r="AH20" s="114"/>
      <c r="AI20" s="114"/>
      <c r="AJ20" s="114"/>
      <c r="AK20" s="114" t="s">
        <v>405</v>
      </c>
      <c r="AL20" s="114" t="s">
        <v>405</v>
      </c>
      <c r="AM20" s="639">
        <v>21702.780418727059</v>
      </c>
      <c r="AN20" s="639"/>
      <c r="AO20" s="639"/>
      <c r="AP20" s="639"/>
      <c r="AQ20" s="639"/>
      <c r="AR20" s="114" t="s">
        <v>405</v>
      </c>
      <c r="AS20" s="114" t="s">
        <v>112</v>
      </c>
      <c r="AT20" s="448" t="s">
        <v>405</v>
      </c>
      <c r="AU20" s="2612" t="s">
        <v>983</v>
      </c>
      <c r="AV20" s="2612"/>
      <c r="AW20" s="2612"/>
      <c r="AX20" s="107"/>
      <c r="AY20" s="114" t="s">
        <v>405</v>
      </c>
      <c r="AZ20" s="639"/>
      <c r="BA20" s="639"/>
      <c r="BB20" s="639"/>
      <c r="BC20" s="639"/>
      <c r="BD20" s="114" t="s">
        <v>405</v>
      </c>
      <c r="BE20" s="114"/>
      <c r="BF20" s="114" t="s">
        <v>405</v>
      </c>
      <c r="BG20" s="114" t="s">
        <v>405</v>
      </c>
      <c r="BH20" s="114" t="s">
        <v>112</v>
      </c>
      <c r="BI20" s="114"/>
      <c r="BJ20" s="114"/>
      <c r="BK20" s="114"/>
      <c r="BL20" s="114"/>
      <c r="BM20" s="114"/>
      <c r="BN20" s="114" t="s">
        <v>405</v>
      </c>
      <c r="BO20" s="114" t="s">
        <v>405</v>
      </c>
      <c r="BP20" s="114"/>
      <c r="BQ20" s="114"/>
      <c r="BR20" s="114"/>
      <c r="BS20" s="114"/>
      <c r="BT20" s="114"/>
      <c r="BU20" s="114"/>
      <c r="BV20" s="114" t="s">
        <v>405</v>
      </c>
      <c r="BW20" s="114" t="s">
        <v>405</v>
      </c>
      <c r="BX20" s="448"/>
      <c r="BY20" s="638"/>
    </row>
    <row r="21" spans="1:94" s="111" customFormat="1" ht="15.75" hidden="1" customHeight="1">
      <c r="A21" s="2612" t="s">
        <v>909</v>
      </c>
      <c r="B21" s="2612"/>
      <c r="C21" s="2612"/>
      <c r="D21" s="107"/>
      <c r="E21" s="642">
        <v>140111.07516775819</v>
      </c>
      <c r="F21" s="643">
        <v>32600.239730219186</v>
      </c>
      <c r="G21" s="643"/>
      <c r="H21" s="643"/>
      <c r="I21" s="643"/>
      <c r="J21" s="643"/>
      <c r="K21" s="642">
        <v>29167.719711512444</v>
      </c>
      <c r="L21" s="642"/>
      <c r="M21" s="644" t="s">
        <v>405</v>
      </c>
      <c r="N21" s="644" t="s">
        <v>112</v>
      </c>
      <c r="O21" s="644" t="s">
        <v>405</v>
      </c>
      <c r="P21" s="644"/>
      <c r="Q21" s="644"/>
      <c r="R21" s="644"/>
      <c r="S21" s="644"/>
      <c r="T21" s="644"/>
      <c r="U21" s="644"/>
      <c r="V21" s="644" t="s">
        <v>405</v>
      </c>
      <c r="W21" s="642">
        <v>3432.5200187067494</v>
      </c>
      <c r="X21" s="644"/>
      <c r="Y21" s="644"/>
      <c r="Z21" s="644"/>
      <c r="AA21" s="644"/>
      <c r="AB21" s="644"/>
      <c r="AC21" s="644" t="s">
        <v>405</v>
      </c>
      <c r="AD21" s="644" t="s">
        <v>405</v>
      </c>
      <c r="AE21" s="644" t="s">
        <v>295</v>
      </c>
      <c r="AF21" s="644"/>
      <c r="AG21" s="644"/>
      <c r="AH21" s="644"/>
      <c r="AI21" s="644"/>
      <c r="AJ21" s="644"/>
      <c r="AK21" s="644" t="s">
        <v>405</v>
      </c>
      <c r="AL21" s="644" t="s">
        <v>405</v>
      </c>
      <c r="AM21" s="643">
        <v>33082.296229559637</v>
      </c>
      <c r="AN21" s="643"/>
      <c r="AO21" s="643"/>
      <c r="AP21" s="643"/>
      <c r="AQ21" s="643"/>
      <c r="AR21" s="642">
        <v>29167.719711512444</v>
      </c>
      <c r="AS21" s="643">
        <v>15740.066361534833</v>
      </c>
      <c r="AT21" s="553" t="s">
        <v>405</v>
      </c>
      <c r="AU21" s="2612" t="s">
        <v>909</v>
      </c>
      <c r="AV21" s="2612"/>
      <c r="AW21" s="2612"/>
      <c r="AX21" s="107"/>
      <c r="AY21" s="644" t="s">
        <v>405</v>
      </c>
      <c r="AZ21" s="643"/>
      <c r="BA21" s="643"/>
      <c r="BB21" s="643"/>
      <c r="BC21" s="643"/>
      <c r="BD21" s="642">
        <v>29167.719711512444</v>
      </c>
      <c r="BE21" s="644" t="s">
        <v>295</v>
      </c>
      <c r="BF21" s="644" t="s">
        <v>405</v>
      </c>
      <c r="BG21" s="644" t="s">
        <v>405</v>
      </c>
      <c r="BH21" s="643">
        <v>17342.22986802481</v>
      </c>
      <c r="BI21" s="644"/>
      <c r="BJ21" s="644"/>
      <c r="BK21" s="644"/>
      <c r="BL21" s="644"/>
      <c r="BM21" s="644"/>
      <c r="BN21" s="644" t="s">
        <v>405</v>
      </c>
      <c r="BO21" s="644" t="s">
        <v>405</v>
      </c>
      <c r="BP21" s="644" t="s">
        <v>295</v>
      </c>
      <c r="BQ21" s="644"/>
      <c r="BR21" s="644"/>
      <c r="BS21" s="644"/>
      <c r="BT21" s="644"/>
      <c r="BU21" s="644"/>
      <c r="BV21" s="644" t="s">
        <v>405</v>
      </c>
      <c r="BW21" s="644" t="s">
        <v>405</v>
      </c>
      <c r="BX21" s="553"/>
      <c r="BY21" s="638"/>
    </row>
    <row r="22" spans="1:94" s="111" customFormat="1" ht="15.75" hidden="1" customHeight="1">
      <c r="A22" s="2612" t="s">
        <v>984</v>
      </c>
      <c r="B22" s="2612"/>
      <c r="C22" s="2612"/>
      <c r="D22" s="107"/>
      <c r="E22" s="642">
        <v>123945.6041718116</v>
      </c>
      <c r="F22" s="643">
        <v>33082.427888563296</v>
      </c>
      <c r="G22" s="643"/>
      <c r="H22" s="643"/>
      <c r="I22" s="643"/>
      <c r="J22" s="643"/>
      <c r="K22" s="643">
        <v>29776.207046652322</v>
      </c>
      <c r="L22" s="643"/>
      <c r="M22" s="644" t="s">
        <v>405</v>
      </c>
      <c r="N22" s="644" t="s">
        <v>112</v>
      </c>
      <c r="O22" s="644" t="s">
        <v>405</v>
      </c>
      <c r="P22" s="644"/>
      <c r="Q22" s="644"/>
      <c r="R22" s="644"/>
      <c r="S22" s="644"/>
      <c r="T22" s="644"/>
      <c r="U22" s="644"/>
      <c r="V22" s="644" t="s">
        <v>405</v>
      </c>
      <c r="W22" s="643">
        <v>3306.2208419109734</v>
      </c>
      <c r="X22" s="644"/>
      <c r="Y22" s="644"/>
      <c r="Z22" s="644"/>
      <c r="AA22" s="644"/>
      <c r="AB22" s="644"/>
      <c r="AC22" s="644" t="s">
        <v>405</v>
      </c>
      <c r="AD22" s="644" t="s">
        <v>405</v>
      </c>
      <c r="AE22" s="644" t="s">
        <v>295</v>
      </c>
      <c r="AF22" s="644"/>
      <c r="AG22" s="644"/>
      <c r="AH22" s="644"/>
      <c r="AI22" s="644"/>
      <c r="AJ22" s="644"/>
      <c r="AK22" s="644" t="s">
        <v>405</v>
      </c>
      <c r="AL22" s="644" t="s">
        <v>405</v>
      </c>
      <c r="AM22" s="643">
        <v>33113.970969643662</v>
      </c>
      <c r="AN22" s="643"/>
      <c r="AO22" s="643"/>
      <c r="AP22" s="643"/>
      <c r="AQ22" s="643"/>
      <c r="AR22" s="643">
        <v>29776.207046652322</v>
      </c>
      <c r="AS22" s="643">
        <v>16252.332541638199</v>
      </c>
      <c r="AT22" s="553" t="s">
        <v>405</v>
      </c>
      <c r="AU22" s="2612" t="s">
        <v>984</v>
      </c>
      <c r="AV22" s="2612"/>
      <c r="AW22" s="2612"/>
      <c r="AX22" s="107"/>
      <c r="AY22" s="644" t="s">
        <v>405</v>
      </c>
      <c r="AZ22" s="643"/>
      <c r="BA22" s="643"/>
      <c r="BB22" s="643"/>
      <c r="BC22" s="643"/>
      <c r="BD22" s="643">
        <v>29776.207046652322</v>
      </c>
      <c r="BE22" s="644" t="s">
        <v>295</v>
      </c>
      <c r="BF22" s="644" t="s">
        <v>405</v>
      </c>
      <c r="BG22" s="644" t="s">
        <v>405</v>
      </c>
      <c r="BH22" s="643">
        <v>16861.638428005441</v>
      </c>
      <c r="BI22" s="644"/>
      <c r="BJ22" s="644"/>
      <c r="BK22" s="644"/>
      <c r="BL22" s="644"/>
      <c r="BM22" s="644"/>
      <c r="BN22" s="644" t="s">
        <v>405</v>
      </c>
      <c r="BO22" s="644" t="s">
        <v>405</v>
      </c>
      <c r="BP22" s="644" t="s">
        <v>295</v>
      </c>
      <c r="BQ22" s="644"/>
      <c r="BR22" s="644"/>
      <c r="BS22" s="644"/>
      <c r="BT22" s="644"/>
      <c r="BU22" s="644"/>
      <c r="BV22" s="644" t="s">
        <v>405</v>
      </c>
      <c r="BW22" s="644" t="s">
        <v>405</v>
      </c>
      <c r="BX22" s="553"/>
      <c r="BY22" s="638"/>
    </row>
    <row r="23" spans="1:94" s="111" customFormat="1" ht="15.75" hidden="1" customHeight="1">
      <c r="A23" s="2612" t="s">
        <v>985</v>
      </c>
      <c r="B23" s="2612"/>
      <c r="C23" s="2612"/>
      <c r="D23" s="107"/>
      <c r="E23" s="643">
        <v>129748.91678256127</v>
      </c>
      <c r="F23" s="643">
        <v>34351.564106684236</v>
      </c>
      <c r="G23" s="643"/>
      <c r="H23" s="643"/>
      <c r="I23" s="643"/>
      <c r="J23" s="643"/>
      <c r="K23" s="643">
        <v>30675.988261580143</v>
      </c>
      <c r="L23" s="643"/>
      <c r="M23" s="644" t="s">
        <v>295</v>
      </c>
      <c r="N23" s="644" t="s">
        <v>112</v>
      </c>
      <c r="O23" s="644" t="s">
        <v>295</v>
      </c>
      <c r="P23" s="644"/>
      <c r="Q23" s="644"/>
      <c r="R23" s="644"/>
      <c r="S23" s="644"/>
      <c r="T23" s="644"/>
      <c r="U23" s="644"/>
      <c r="V23" s="644" t="s">
        <v>295</v>
      </c>
      <c r="W23" s="553">
        <v>3675.5758451040906</v>
      </c>
      <c r="X23" s="644"/>
      <c r="Y23" s="644"/>
      <c r="Z23" s="644"/>
      <c r="AA23" s="644"/>
      <c r="AB23" s="644"/>
      <c r="AC23" s="644" t="s">
        <v>295</v>
      </c>
      <c r="AD23" s="644" t="s">
        <v>295</v>
      </c>
      <c r="AE23" s="644" t="s">
        <v>295</v>
      </c>
      <c r="AF23" s="644"/>
      <c r="AG23" s="644"/>
      <c r="AH23" s="644"/>
      <c r="AI23" s="644"/>
      <c r="AJ23" s="644"/>
      <c r="AK23" s="644" t="s">
        <v>295</v>
      </c>
      <c r="AL23" s="644" t="s">
        <v>295</v>
      </c>
      <c r="AM23" s="553">
        <v>34030.799470842823</v>
      </c>
      <c r="AN23" s="643"/>
      <c r="AO23" s="643"/>
      <c r="AP23" s="643"/>
      <c r="AQ23" s="643"/>
      <c r="AR23" s="643">
        <v>30675.988261580143</v>
      </c>
      <c r="AS23" s="553">
        <v>16483.941524405644</v>
      </c>
      <c r="AT23" s="553" t="s">
        <v>295</v>
      </c>
      <c r="AU23" s="2612" t="s">
        <v>985</v>
      </c>
      <c r="AV23" s="2612"/>
      <c r="AW23" s="2612"/>
      <c r="AX23" s="107"/>
      <c r="AY23" s="644" t="s">
        <v>295</v>
      </c>
      <c r="AZ23" s="643"/>
      <c r="BA23" s="643"/>
      <c r="BB23" s="643"/>
      <c r="BC23" s="643"/>
      <c r="BD23" s="643">
        <v>30675.988261580143</v>
      </c>
      <c r="BE23" s="644" t="s">
        <v>295</v>
      </c>
      <c r="BF23" s="644" t="s">
        <v>295</v>
      </c>
      <c r="BG23" s="644" t="s">
        <v>295</v>
      </c>
      <c r="BH23" s="553">
        <v>17546.857946437238</v>
      </c>
      <c r="BI23" s="644"/>
      <c r="BJ23" s="644"/>
      <c r="BK23" s="644"/>
      <c r="BL23" s="644"/>
      <c r="BM23" s="644"/>
      <c r="BN23" s="644" t="s">
        <v>295</v>
      </c>
      <c r="BO23" s="644" t="s">
        <v>295</v>
      </c>
      <c r="BP23" s="644" t="s">
        <v>295</v>
      </c>
      <c r="BQ23" s="644"/>
      <c r="BR23" s="644"/>
      <c r="BS23" s="644"/>
      <c r="BT23" s="644"/>
      <c r="BU23" s="644"/>
      <c r="BV23" s="644" t="s">
        <v>295</v>
      </c>
      <c r="BW23" s="644" t="s">
        <v>295</v>
      </c>
      <c r="BX23" s="553"/>
      <c r="BY23" s="638"/>
    </row>
    <row r="24" spans="1:94" s="111" customFormat="1" ht="17.100000000000001" hidden="1" customHeight="1">
      <c r="A24" s="2618" t="s">
        <v>990</v>
      </c>
      <c r="B24" s="2619"/>
      <c r="C24" s="2619"/>
      <c r="D24" s="2620"/>
      <c r="E24" s="648">
        <v>130399.44559872786</v>
      </c>
      <c r="F24" s="648">
        <v>34413.227221651199</v>
      </c>
      <c r="G24" s="648"/>
      <c r="H24" s="648"/>
      <c r="I24" s="648"/>
      <c r="J24" s="648"/>
      <c r="K24" s="648">
        <v>30753.340979085129</v>
      </c>
      <c r="L24" s="648"/>
      <c r="M24" s="649"/>
      <c r="N24" s="646" t="s">
        <v>112</v>
      </c>
      <c r="O24" s="646" t="s">
        <v>295</v>
      </c>
      <c r="P24" s="646"/>
      <c r="Q24" s="646"/>
      <c r="R24" s="646"/>
      <c r="S24" s="646"/>
      <c r="T24" s="646"/>
      <c r="U24" s="646"/>
      <c r="V24" s="646" t="s">
        <v>295</v>
      </c>
      <c r="W24" s="645">
        <v>3659.8862425659786</v>
      </c>
      <c r="X24" s="646"/>
      <c r="Y24" s="646"/>
      <c r="Z24" s="646"/>
      <c r="AA24" s="646"/>
      <c r="AB24" s="646"/>
      <c r="AC24" s="646" t="s">
        <v>295</v>
      </c>
      <c r="AD24" s="646" t="s">
        <v>295</v>
      </c>
      <c r="AE24" s="646" t="s">
        <v>295</v>
      </c>
      <c r="AF24" s="646"/>
      <c r="AG24" s="646"/>
      <c r="AH24" s="646"/>
      <c r="AI24" s="646"/>
      <c r="AJ24" s="646"/>
      <c r="AK24" s="646" t="s">
        <v>295</v>
      </c>
      <c r="AL24" s="646" t="s">
        <v>295</v>
      </c>
      <c r="AM24" s="645">
        <v>33781.319954418243</v>
      </c>
      <c r="AN24" s="648"/>
      <c r="AO24" s="648"/>
      <c r="AP24" s="648"/>
      <c r="AQ24" s="648"/>
      <c r="AR24" s="648">
        <v>30753.340979085129</v>
      </c>
      <c r="AS24" s="645">
        <v>16414.002091678325</v>
      </c>
      <c r="AT24" s="645" t="s">
        <v>295</v>
      </c>
      <c r="AU24" s="2618" t="s">
        <v>990</v>
      </c>
      <c r="AV24" s="2619"/>
      <c r="AW24" s="2619"/>
      <c r="AX24" s="2620"/>
      <c r="AY24" s="646" t="s">
        <v>295</v>
      </c>
      <c r="AZ24" s="648"/>
      <c r="BA24" s="648"/>
      <c r="BB24" s="648"/>
      <c r="BC24" s="648"/>
      <c r="BD24" s="648">
        <v>30753.340979085129</v>
      </c>
      <c r="BE24" s="646" t="s">
        <v>295</v>
      </c>
      <c r="BF24" s="646" t="s">
        <v>295</v>
      </c>
      <c r="BG24" s="646" t="s">
        <v>295</v>
      </c>
      <c r="BH24" s="645">
        <v>17367.31786273987</v>
      </c>
      <c r="BI24" s="646"/>
      <c r="BJ24" s="646"/>
      <c r="BK24" s="646"/>
      <c r="BL24" s="646"/>
      <c r="BM24" s="646"/>
      <c r="BN24" s="646" t="s">
        <v>295</v>
      </c>
      <c r="BO24" s="646" t="s">
        <v>295</v>
      </c>
      <c r="BP24" s="646" t="s">
        <v>295</v>
      </c>
      <c r="BQ24" s="646"/>
      <c r="BR24" s="646"/>
      <c r="BS24" s="646"/>
      <c r="BT24" s="646"/>
      <c r="BU24" s="646"/>
      <c r="BV24" s="646" t="s">
        <v>295</v>
      </c>
      <c r="BW24" s="646" t="s">
        <v>295</v>
      </c>
      <c r="BX24" s="645"/>
      <c r="BY24" s="638"/>
    </row>
    <row r="25" spans="1:94" s="111" customFormat="1" ht="17.100000000000001" hidden="1" customHeight="1">
      <c r="A25" s="2618" t="s">
        <v>1001</v>
      </c>
      <c r="B25" s="2619"/>
      <c r="C25" s="2619"/>
      <c r="D25" s="2620"/>
      <c r="E25" s="648">
        <v>134428.16111243397</v>
      </c>
      <c r="F25" s="646" t="s">
        <v>295</v>
      </c>
      <c r="G25" s="646"/>
      <c r="H25" s="646"/>
      <c r="I25" s="646"/>
      <c r="J25" s="646"/>
      <c r="K25" s="646" t="s">
        <v>295</v>
      </c>
      <c r="L25" s="646"/>
      <c r="M25" s="646" t="s">
        <v>295</v>
      </c>
      <c r="N25" s="646" t="s">
        <v>295</v>
      </c>
      <c r="O25" s="646" t="s">
        <v>295</v>
      </c>
      <c r="P25" s="646"/>
      <c r="Q25" s="646"/>
      <c r="R25" s="646"/>
      <c r="S25" s="646"/>
      <c r="T25" s="646"/>
      <c r="U25" s="646"/>
      <c r="V25" s="646" t="s">
        <v>295</v>
      </c>
      <c r="W25" s="646" t="s">
        <v>295</v>
      </c>
      <c r="X25" s="646"/>
      <c r="Y25" s="646"/>
      <c r="Z25" s="646"/>
      <c r="AA25" s="646"/>
      <c r="AB25" s="646"/>
      <c r="AC25" s="646" t="s">
        <v>295</v>
      </c>
      <c r="AD25" s="646" t="s">
        <v>295</v>
      </c>
      <c r="AE25" s="646" t="s">
        <v>295</v>
      </c>
      <c r="AF25" s="646"/>
      <c r="AG25" s="646"/>
      <c r="AH25" s="646"/>
      <c r="AI25" s="646"/>
      <c r="AJ25" s="646"/>
      <c r="AK25" s="646" t="s">
        <v>295</v>
      </c>
      <c r="AL25" s="646" t="s">
        <v>295</v>
      </c>
      <c r="AM25" s="646" t="s">
        <v>295</v>
      </c>
      <c r="AN25" s="646"/>
      <c r="AO25" s="646"/>
      <c r="AP25" s="646"/>
      <c r="AQ25" s="646"/>
      <c r="AR25" s="646" t="s">
        <v>295</v>
      </c>
      <c r="AS25" s="646" t="s">
        <v>295</v>
      </c>
      <c r="AT25" s="645" t="s">
        <v>295</v>
      </c>
      <c r="AU25" s="2618" t="s">
        <v>1001</v>
      </c>
      <c r="AV25" s="2619"/>
      <c r="AW25" s="2619"/>
      <c r="AX25" s="2620"/>
      <c r="AY25" s="646" t="s">
        <v>295</v>
      </c>
      <c r="AZ25" s="646"/>
      <c r="BA25" s="646"/>
      <c r="BB25" s="646"/>
      <c r="BC25" s="646"/>
      <c r="BD25" s="646" t="s">
        <v>295</v>
      </c>
      <c r="BE25" s="646" t="s">
        <v>295</v>
      </c>
      <c r="BF25" s="646" t="s">
        <v>295</v>
      </c>
      <c r="BG25" s="646" t="s">
        <v>295</v>
      </c>
      <c r="BH25" s="646" t="s">
        <v>295</v>
      </c>
      <c r="BI25" s="646"/>
      <c r="BJ25" s="646"/>
      <c r="BK25" s="646"/>
      <c r="BL25" s="646"/>
      <c r="BM25" s="646"/>
      <c r="BN25" s="646" t="s">
        <v>295</v>
      </c>
      <c r="BO25" s="646" t="s">
        <v>295</v>
      </c>
      <c r="BP25" s="646" t="s">
        <v>295</v>
      </c>
      <c r="BQ25" s="646"/>
      <c r="BR25" s="646"/>
      <c r="BS25" s="646"/>
      <c r="BT25" s="646"/>
      <c r="BU25" s="646"/>
      <c r="BV25" s="646" t="s">
        <v>295</v>
      </c>
      <c r="BW25" s="646" t="s">
        <v>295</v>
      </c>
      <c r="BX25" s="645"/>
      <c r="BY25" s="638"/>
    </row>
    <row r="26" spans="1:94" s="111" customFormat="1" ht="17.100000000000001" hidden="1" customHeight="1">
      <c r="A26" s="2618" t="s">
        <v>1002</v>
      </c>
      <c r="B26" s="2619"/>
      <c r="C26" s="2619"/>
      <c r="D26" s="2620"/>
      <c r="E26" s="648">
        <v>133471.69626538767</v>
      </c>
      <c r="F26" s="648">
        <v>36777.200435699982</v>
      </c>
      <c r="G26" s="648"/>
      <c r="H26" s="648"/>
      <c r="I26" s="648"/>
      <c r="J26" s="648"/>
      <c r="K26" s="648">
        <v>32622.690048071905</v>
      </c>
      <c r="L26" s="648"/>
      <c r="M26" s="646" t="s">
        <v>295</v>
      </c>
      <c r="N26" s="646" t="s">
        <v>295</v>
      </c>
      <c r="O26" s="646" t="s">
        <v>295</v>
      </c>
      <c r="P26" s="646"/>
      <c r="Q26" s="646"/>
      <c r="R26" s="646"/>
      <c r="S26" s="646"/>
      <c r="T26" s="646"/>
      <c r="U26" s="646"/>
      <c r="V26" s="646" t="s">
        <v>295</v>
      </c>
      <c r="W26" s="645">
        <v>4154.5103876281082</v>
      </c>
      <c r="X26" s="646"/>
      <c r="Y26" s="646"/>
      <c r="Z26" s="646"/>
      <c r="AA26" s="646"/>
      <c r="AB26" s="646"/>
      <c r="AC26" s="646" t="s">
        <v>295</v>
      </c>
      <c r="AD26" s="646" t="s">
        <v>295</v>
      </c>
      <c r="AE26" s="646" t="s">
        <v>295</v>
      </c>
      <c r="AF26" s="646"/>
      <c r="AG26" s="646"/>
      <c r="AH26" s="646"/>
      <c r="AI26" s="646"/>
      <c r="AJ26" s="646"/>
      <c r="AK26" s="646" t="s">
        <v>295</v>
      </c>
      <c r="AL26" s="646" t="s">
        <v>295</v>
      </c>
      <c r="AM26" s="645">
        <v>37221.85817660774</v>
      </c>
      <c r="AN26" s="648"/>
      <c r="AO26" s="648"/>
      <c r="AP26" s="648"/>
      <c r="AQ26" s="648"/>
      <c r="AR26" s="648">
        <v>32622.690048071905</v>
      </c>
      <c r="AS26" s="645">
        <v>18723.234325073427</v>
      </c>
      <c r="AT26" s="645" t="s">
        <v>295</v>
      </c>
      <c r="AU26" s="2618" t="s">
        <v>1002</v>
      </c>
      <c r="AV26" s="2619"/>
      <c r="AW26" s="2619"/>
      <c r="AX26" s="2620"/>
      <c r="AY26" s="646" t="s">
        <v>295</v>
      </c>
      <c r="AZ26" s="648"/>
      <c r="BA26" s="648"/>
      <c r="BB26" s="648"/>
      <c r="BC26" s="648"/>
      <c r="BD26" s="648">
        <v>32622.690048071905</v>
      </c>
      <c r="BE26" s="646" t="s">
        <v>295</v>
      </c>
      <c r="BF26" s="646" t="s">
        <v>295</v>
      </c>
      <c r="BG26" s="646" t="s">
        <v>295</v>
      </c>
      <c r="BH26" s="645">
        <v>18498.623851534325</v>
      </c>
      <c r="BI26" s="646"/>
      <c r="BJ26" s="646"/>
      <c r="BK26" s="646"/>
      <c r="BL26" s="646"/>
      <c r="BM26" s="646"/>
      <c r="BN26" s="646" t="s">
        <v>295</v>
      </c>
      <c r="BO26" s="646" t="s">
        <v>295</v>
      </c>
      <c r="BP26" s="646" t="s">
        <v>295</v>
      </c>
      <c r="BQ26" s="646"/>
      <c r="BR26" s="646"/>
      <c r="BS26" s="646"/>
      <c r="BT26" s="646"/>
      <c r="BU26" s="646"/>
      <c r="BV26" s="646" t="s">
        <v>295</v>
      </c>
      <c r="BW26" s="646" t="s">
        <v>295</v>
      </c>
      <c r="BX26" s="645"/>
      <c r="BY26" s="638"/>
    </row>
    <row r="27" spans="1:94" s="111" customFormat="1" ht="17.100000000000001" hidden="1" customHeight="1">
      <c r="A27" s="2618" t="s">
        <v>1003</v>
      </c>
      <c r="B27" s="2619"/>
      <c r="C27" s="2619"/>
      <c r="D27" s="2620"/>
      <c r="E27" s="648">
        <v>131242.65344171703</v>
      </c>
      <c r="F27" s="648">
        <v>35738.166060879819</v>
      </c>
      <c r="G27" s="648"/>
      <c r="H27" s="648"/>
      <c r="I27" s="648"/>
      <c r="J27" s="648"/>
      <c r="K27" s="648">
        <v>31520.722917181229</v>
      </c>
      <c r="L27" s="648"/>
      <c r="M27" s="648" t="s">
        <v>1402</v>
      </c>
      <c r="N27" s="648">
        <v>6189.6597568765692</v>
      </c>
      <c r="O27" s="648">
        <v>11456.13340277295</v>
      </c>
      <c r="P27" s="648"/>
      <c r="Q27" s="648"/>
      <c r="R27" s="648"/>
      <c r="S27" s="648"/>
      <c r="T27" s="648"/>
      <c r="U27" s="648"/>
      <c r="V27" s="648">
        <v>1329.9881353357021</v>
      </c>
      <c r="W27" s="645">
        <v>4217.443143698637</v>
      </c>
      <c r="X27" s="648"/>
      <c r="Y27" s="648"/>
      <c r="Z27" s="648"/>
      <c r="AA27" s="648"/>
      <c r="AB27" s="648"/>
      <c r="AC27" s="645">
        <v>146.00364825908406</v>
      </c>
      <c r="AD27" s="645">
        <v>1312.5096055855486</v>
      </c>
      <c r="AE27" s="645">
        <v>1641.8558302225567</v>
      </c>
      <c r="AF27" s="648"/>
      <c r="AG27" s="648"/>
      <c r="AH27" s="648"/>
      <c r="AI27" s="648"/>
      <c r="AJ27" s="648"/>
      <c r="AK27" s="645">
        <v>1066.4417437993507</v>
      </c>
      <c r="AL27" s="645">
        <v>50.632315832097888</v>
      </c>
      <c r="AM27" s="645">
        <v>36952.056864284896</v>
      </c>
      <c r="AN27" s="648"/>
      <c r="AO27" s="648"/>
      <c r="AP27" s="648"/>
      <c r="AQ27" s="648"/>
      <c r="AR27" s="648">
        <v>31520.722917181229</v>
      </c>
      <c r="AS27" s="645">
        <v>18007.42992330237</v>
      </c>
      <c r="AT27" s="645">
        <v>299.46391409939594</v>
      </c>
      <c r="AU27" s="2618" t="s">
        <v>1003</v>
      </c>
      <c r="AV27" s="2619"/>
      <c r="AW27" s="2619"/>
      <c r="AX27" s="2620"/>
      <c r="AY27" s="645">
        <v>3358.7463562394632</v>
      </c>
      <c r="AZ27" s="648"/>
      <c r="BA27" s="648"/>
      <c r="BB27" s="648"/>
      <c r="BC27" s="648"/>
      <c r="BD27" s="648">
        <v>31520.722917181229</v>
      </c>
      <c r="BE27" s="645">
        <v>5996.2304408118398</v>
      </c>
      <c r="BF27" s="645">
        <v>7662.7471868962266</v>
      </c>
      <c r="BG27" s="645">
        <v>690.24202525543592</v>
      </c>
      <c r="BH27" s="645">
        <v>18944.626940982682</v>
      </c>
      <c r="BI27" s="648"/>
      <c r="BJ27" s="648"/>
      <c r="BK27" s="648"/>
      <c r="BL27" s="648"/>
      <c r="BM27" s="648"/>
      <c r="BN27" s="645">
        <v>586.4619130306005</v>
      </c>
      <c r="BO27" s="645">
        <v>5038.5874307746826</v>
      </c>
      <c r="BP27" s="645">
        <v>7232.9697450579442</v>
      </c>
      <c r="BQ27" s="648"/>
      <c r="BR27" s="648"/>
      <c r="BS27" s="648"/>
      <c r="BT27" s="648"/>
      <c r="BU27" s="648"/>
      <c r="BV27" s="645">
        <v>5853.1535932033694</v>
      </c>
      <c r="BW27" s="645">
        <v>233.45425891607707</v>
      </c>
      <c r="BX27" s="645"/>
      <c r="BY27" s="638"/>
    </row>
    <row r="28" spans="1:94" s="111" customFormat="1" ht="17.100000000000001" hidden="1" customHeight="1">
      <c r="A28" s="2618" t="s">
        <v>1004</v>
      </c>
      <c r="B28" s="2618"/>
      <c r="C28" s="2618"/>
      <c r="D28" s="2668"/>
      <c r="E28" s="648">
        <v>141368.27721894893</v>
      </c>
      <c r="F28" s="648">
        <v>40376.421066085597</v>
      </c>
      <c r="G28" s="648"/>
      <c r="H28" s="648"/>
      <c r="I28" s="648"/>
      <c r="J28" s="648"/>
      <c r="K28" s="648">
        <v>35481.219288156077</v>
      </c>
      <c r="L28" s="648"/>
      <c r="M28" s="648">
        <v>766.84876545175212</v>
      </c>
      <c r="N28" s="648">
        <v>7430.4396595193593</v>
      </c>
      <c r="O28" s="648">
        <v>11876.941514670014</v>
      </c>
      <c r="P28" s="648"/>
      <c r="Q28" s="648"/>
      <c r="R28" s="648"/>
      <c r="S28" s="648"/>
      <c r="T28" s="648"/>
      <c r="U28" s="648"/>
      <c r="V28" s="648">
        <v>1403.2603423912194</v>
      </c>
      <c r="W28" s="645">
        <v>4895.2017779295138</v>
      </c>
      <c r="X28" s="648"/>
      <c r="Y28" s="648"/>
      <c r="Z28" s="648"/>
      <c r="AA28" s="648"/>
      <c r="AB28" s="648"/>
      <c r="AC28" s="645">
        <v>203.90579710144925</v>
      </c>
      <c r="AD28" s="645">
        <v>1618.725244026419</v>
      </c>
      <c r="AE28" s="645">
        <v>1755.9675311506728</v>
      </c>
      <c r="AF28" s="648"/>
      <c r="AG28" s="648"/>
      <c r="AH28" s="648"/>
      <c r="AI28" s="648"/>
      <c r="AJ28" s="648"/>
      <c r="AK28" s="645">
        <v>1287.7909992042919</v>
      </c>
      <c r="AL28" s="645">
        <v>28.812206446684453</v>
      </c>
      <c r="AM28" s="645">
        <v>37269.232333056541</v>
      </c>
      <c r="AN28" s="648"/>
      <c r="AO28" s="648"/>
      <c r="AP28" s="648"/>
      <c r="AQ28" s="648"/>
      <c r="AR28" s="648">
        <v>35481.219288156077</v>
      </c>
      <c r="AS28" s="645">
        <v>18920.560850909438</v>
      </c>
      <c r="AT28" s="645">
        <v>421.38736193261479</v>
      </c>
      <c r="AU28" s="2618" t="s">
        <v>1004</v>
      </c>
      <c r="AV28" s="2618"/>
      <c r="AW28" s="2618"/>
      <c r="AX28" s="2668"/>
      <c r="AY28" s="645">
        <v>3049.4091506434647</v>
      </c>
      <c r="AZ28" s="648"/>
      <c r="BA28" s="648"/>
      <c r="BB28" s="648"/>
      <c r="BC28" s="648"/>
      <c r="BD28" s="648">
        <v>35481.219288156077</v>
      </c>
      <c r="BE28" s="645">
        <v>6190.5230020553863</v>
      </c>
      <c r="BF28" s="645">
        <v>8429.8469094916763</v>
      </c>
      <c r="BG28" s="645">
        <v>829.39442678630144</v>
      </c>
      <c r="BH28" s="645">
        <v>18348.671482147132</v>
      </c>
      <c r="BI28" s="648"/>
      <c r="BJ28" s="648"/>
      <c r="BK28" s="648"/>
      <c r="BL28" s="648"/>
      <c r="BM28" s="648"/>
      <c r="BN28" s="645">
        <v>643.92939221555935</v>
      </c>
      <c r="BO28" s="645">
        <v>4959.295271592463</v>
      </c>
      <c r="BP28" s="645">
        <v>6852.5584430575373</v>
      </c>
      <c r="BQ28" s="648"/>
      <c r="BR28" s="648"/>
      <c r="BS28" s="648"/>
      <c r="BT28" s="648"/>
      <c r="BU28" s="648"/>
      <c r="BV28" s="645">
        <v>5701.1728290389619</v>
      </c>
      <c r="BW28" s="645">
        <v>191.71554624257877</v>
      </c>
      <c r="BX28" s="645"/>
      <c r="BY28" s="638"/>
    </row>
    <row r="29" spans="1:94" s="111" customFormat="1" ht="17.100000000000001" hidden="1" customHeight="1">
      <c r="A29" s="2618" t="s">
        <v>1005</v>
      </c>
      <c r="B29" s="2618"/>
      <c r="C29" s="2618"/>
      <c r="D29" s="2668"/>
      <c r="E29" s="648">
        <v>138847.41528557913</v>
      </c>
      <c r="F29" s="648">
        <v>41197.054414681719</v>
      </c>
      <c r="G29" s="648"/>
      <c r="H29" s="648"/>
      <c r="I29" s="648"/>
      <c r="J29" s="648"/>
      <c r="K29" s="648">
        <v>36038.912502070314</v>
      </c>
      <c r="L29" s="648"/>
      <c r="M29" s="648">
        <v>983.79901210529624</v>
      </c>
      <c r="N29" s="648">
        <v>6946.7841732304105</v>
      </c>
      <c r="O29" s="648">
        <v>11703.358702067888</v>
      </c>
      <c r="P29" s="648"/>
      <c r="Q29" s="648"/>
      <c r="R29" s="648"/>
      <c r="S29" s="648"/>
      <c r="T29" s="648"/>
      <c r="U29" s="648"/>
      <c r="V29" s="648">
        <v>1705.1058689892645</v>
      </c>
      <c r="W29" s="645">
        <v>5158.1419126114051</v>
      </c>
      <c r="X29" s="648"/>
      <c r="Y29" s="648"/>
      <c r="Z29" s="648"/>
      <c r="AA29" s="648"/>
      <c r="AB29" s="648"/>
      <c r="AC29" s="645">
        <v>309.45418184058059</v>
      </c>
      <c r="AD29" s="645">
        <v>1768.2635013987331</v>
      </c>
      <c r="AE29" s="645">
        <v>1658.7305922706355</v>
      </c>
      <c r="AF29" s="648"/>
      <c r="AG29" s="648"/>
      <c r="AH29" s="648"/>
      <c r="AI29" s="648"/>
      <c r="AJ29" s="648"/>
      <c r="AK29" s="645">
        <v>1374.6080998577568</v>
      </c>
      <c r="AL29" s="645">
        <v>47.085537243702632</v>
      </c>
      <c r="AM29" s="645">
        <v>39327.460588000205</v>
      </c>
      <c r="AN29" s="648"/>
      <c r="AO29" s="648"/>
      <c r="AP29" s="648"/>
      <c r="AQ29" s="648"/>
      <c r="AR29" s="648">
        <v>36038.912502070314</v>
      </c>
      <c r="AS29" s="645">
        <v>21666.432123699178</v>
      </c>
      <c r="AT29" s="645">
        <v>736.19499679151363</v>
      </c>
      <c r="AU29" s="2618" t="s">
        <v>1005</v>
      </c>
      <c r="AV29" s="2618"/>
      <c r="AW29" s="2618"/>
      <c r="AX29" s="2668"/>
      <c r="AY29" s="645">
        <v>3307.9935318721459</v>
      </c>
      <c r="AZ29" s="648"/>
      <c r="BA29" s="648"/>
      <c r="BB29" s="648"/>
      <c r="BC29" s="648"/>
      <c r="BD29" s="648">
        <v>36038.912502070314</v>
      </c>
      <c r="BE29" s="645">
        <v>6619.8707735134749</v>
      </c>
      <c r="BF29" s="645">
        <v>9979.5479325617016</v>
      </c>
      <c r="BG29" s="645">
        <v>1022.8248889603675</v>
      </c>
      <c r="BH29" s="645">
        <v>17661.028464300958</v>
      </c>
      <c r="BI29" s="648"/>
      <c r="BJ29" s="648"/>
      <c r="BK29" s="648"/>
      <c r="BL29" s="648"/>
      <c r="BM29" s="648"/>
      <c r="BN29" s="645">
        <v>691.05851796347542</v>
      </c>
      <c r="BO29" s="645">
        <v>4751.6715609288749</v>
      </c>
      <c r="BP29" s="645">
        <v>6287.7301288130038</v>
      </c>
      <c r="BQ29" s="648"/>
      <c r="BR29" s="648"/>
      <c r="BS29" s="648"/>
      <c r="BT29" s="648"/>
      <c r="BU29" s="648"/>
      <c r="BV29" s="645">
        <v>5613.9694110910705</v>
      </c>
      <c r="BW29" s="645">
        <v>316.59884550457059</v>
      </c>
      <c r="BX29" s="645"/>
      <c r="BY29" s="638"/>
    </row>
    <row r="30" spans="1:94" s="111" customFormat="1" ht="15" customHeight="1">
      <c r="A30" s="2618" t="s">
        <v>1422</v>
      </c>
      <c r="B30" s="2618"/>
      <c r="C30" s="2618"/>
      <c r="D30" s="2668"/>
      <c r="E30" s="1367">
        <f>'5.'!E30</f>
        <v>146209.3526603998</v>
      </c>
      <c r="F30" s="1367">
        <f>'5.'!F30</f>
        <v>25548.162876907318</v>
      </c>
      <c r="G30" s="1367">
        <f>'5.'!G30</f>
        <v>26.717186677816116</v>
      </c>
      <c r="H30" s="1367">
        <f>'5.'!H30</f>
        <v>238.79986687965263</v>
      </c>
      <c r="I30" s="1367">
        <f>'5.'!I30</f>
        <v>2788.0250360413152</v>
      </c>
      <c r="J30" s="1367">
        <f>'5.'!J30</f>
        <v>5695.3483176198542</v>
      </c>
      <c r="K30" s="1367">
        <f>'5.'!K30</f>
        <v>8676.1781583177944</v>
      </c>
      <c r="L30" s="1367">
        <f>'5.'!L30</f>
        <v>6531.0884957992012</v>
      </c>
      <c r="M30" s="1367">
        <f>'5.'!M30</f>
        <v>1592.0058155715737</v>
      </c>
      <c r="N30" s="1367">
        <f>'5.'!N30</f>
        <v>57702.355363871473</v>
      </c>
      <c r="O30" s="1367">
        <f>'5.'!O30</f>
        <v>13154.607633103036</v>
      </c>
      <c r="P30" s="1367">
        <f>'5.'!P30</f>
        <v>0</v>
      </c>
      <c r="Q30" s="1367">
        <f>'5.'!Q30</f>
        <v>393.70084865961292</v>
      </c>
      <c r="R30" s="1367">
        <f>'5.'!R30</f>
        <v>1959.5414412022535</v>
      </c>
      <c r="S30" s="1367">
        <f>'5.'!S30</f>
        <v>3336.9923516764661</v>
      </c>
      <c r="T30" s="1367">
        <f>'5.'!T30</f>
        <v>3757.8302631175211</v>
      </c>
      <c r="U30" s="1367">
        <f>'5.'!U30</f>
        <v>2275.9009047394702</v>
      </c>
      <c r="V30" s="1367">
        <f>'5.'!V30</f>
        <v>1430.6418237077548</v>
      </c>
      <c r="W30" s="1368">
        <f>'5.'!W30</f>
        <v>16297.122141336638</v>
      </c>
      <c r="X30" s="1367">
        <f>'5.'!X30</f>
        <v>0</v>
      </c>
      <c r="Y30" s="1367">
        <f>'5.'!Y30</f>
        <v>126.88733188680672</v>
      </c>
      <c r="Z30" s="1367">
        <f>'5.'!Z30</f>
        <v>2152.3666042262771</v>
      </c>
      <c r="AA30" s="1367">
        <f>'5.'!AA30</f>
        <v>5266.799692135427</v>
      </c>
      <c r="AB30" s="1367">
        <f>'5.'!AB30</f>
        <v>5644.0567457672441</v>
      </c>
      <c r="AC30" s="1368">
        <f>'5.'!AC30</f>
        <v>2715.9637481313221</v>
      </c>
      <c r="AD30" s="1368">
        <f>'5.'!AD30</f>
        <v>391.04801918956468</v>
      </c>
      <c r="AE30" s="1368">
        <f>'5.'!AE30</f>
        <v>28250.625589431831</v>
      </c>
      <c r="AF30" s="1367">
        <f>'5.'!AF30</f>
        <v>36.078022437025773</v>
      </c>
      <c r="AG30" s="1367">
        <f>'5.'!AG30</f>
        <v>1736.4169938998077</v>
      </c>
      <c r="AH30" s="1367">
        <f>'5.'!AH30</f>
        <v>9696.7100915126939</v>
      </c>
      <c r="AI30" s="1367">
        <f>'5.'!AI30</f>
        <v>8303.7316374636794</v>
      </c>
      <c r="AJ30" s="1367">
        <f>'5.'!AJ30</f>
        <v>5570.5053622112036</v>
      </c>
      <c r="AK30" s="1368">
        <f>'5.'!AK30</f>
        <v>2417.0010766240025</v>
      </c>
      <c r="AL30" s="1368">
        <f>'5.'!AL30</f>
        <v>490.18240528335792</v>
      </c>
      <c r="AM30" s="1368">
        <f>'5.'!AM30</f>
        <v>19380.143507712324</v>
      </c>
      <c r="AN30" s="1367">
        <f>'5.'!AN30</f>
        <v>61.819208156247541</v>
      </c>
      <c r="AO30" s="1367">
        <f>'5.'!AO30</f>
        <v>906.62988824071738</v>
      </c>
      <c r="AP30" s="1367">
        <f>'5.'!AP30</f>
        <v>5724.7544834842511</v>
      </c>
      <c r="AQ30" s="1367">
        <f>'5.'!AQ30</f>
        <v>6149.5922511678555</v>
      </c>
      <c r="AR30" s="1367">
        <f>'5.'!AR30</f>
        <v>4764.341025687072</v>
      </c>
      <c r="AS30" s="1368">
        <f>'5.'!AS30</f>
        <v>1563.2872023740438</v>
      </c>
      <c r="AT30" s="1368">
        <f>'5.'!AT30</f>
        <v>209.71944860210522</v>
      </c>
      <c r="AU30" s="2618" t="s">
        <v>1422</v>
      </c>
      <c r="AV30" s="2618"/>
      <c r="AW30" s="2618"/>
      <c r="AX30" s="2668"/>
      <c r="AY30" s="645">
        <f>'5.'!AY30</f>
        <v>6034.0017115500605</v>
      </c>
      <c r="AZ30" s="648">
        <f>'5.'!AZ30</f>
        <v>27.328242724522777</v>
      </c>
      <c r="BA30" s="648">
        <f>'5.'!BA30</f>
        <v>276.03445293219181</v>
      </c>
      <c r="BB30" s="648">
        <f>'5.'!BB30</f>
        <v>937.39154163541195</v>
      </c>
      <c r="BC30" s="648">
        <f>'5.'!BC30</f>
        <v>2130.2769664017042</v>
      </c>
      <c r="BD30" s="648">
        <f>'5.'!BD30</f>
        <v>1562.295406374323</v>
      </c>
      <c r="BE30" s="645">
        <f>'5.'!BE30</f>
        <v>909.13098935430673</v>
      </c>
      <c r="BF30" s="645">
        <f>'5.'!BF30</f>
        <v>191.54411212760192</v>
      </c>
      <c r="BG30" s="645">
        <f>'5.'!BG30</f>
        <v>35078.84865797891</v>
      </c>
      <c r="BH30" s="645">
        <f>'5.'!BH30</f>
        <v>17113.277673603094</v>
      </c>
      <c r="BI30" s="648">
        <f>'5.'!BI30</f>
        <v>8.6666666665921497</v>
      </c>
      <c r="BJ30" s="648">
        <f>'5.'!BJ30</f>
        <v>465.74673526582978</v>
      </c>
      <c r="BK30" s="648">
        <f>'5.'!BK30</f>
        <v>2561.3054883951299</v>
      </c>
      <c r="BL30" s="648">
        <f>'5.'!BL30</f>
        <v>4494.811962886527</v>
      </c>
      <c r="BM30" s="648">
        <f>'5.'!BM30</f>
        <v>5267.4717046743453</v>
      </c>
      <c r="BN30" s="645">
        <f>'5.'!BN30</f>
        <v>3537.4598193358411</v>
      </c>
      <c r="BO30" s="645">
        <f>'5.'!BO30</f>
        <v>777.81529637882704</v>
      </c>
      <c r="BP30" s="645">
        <f>'5.'!BP30</f>
        <v>17965.570984375845</v>
      </c>
      <c r="BQ30" s="648">
        <f>'5.'!BQ30</f>
        <v>71.910214752641792</v>
      </c>
      <c r="BR30" s="648">
        <f>'5.'!BR30</f>
        <v>893.07909787733229</v>
      </c>
      <c r="BS30" s="648">
        <f>'5.'!BS30</f>
        <v>3584.8434517046749</v>
      </c>
      <c r="BT30" s="648">
        <f>'5.'!BT30</f>
        <v>5132.4243179475234</v>
      </c>
      <c r="BU30" s="648">
        <f>'5.'!BU30</f>
        <v>4944.0215368185027</v>
      </c>
      <c r="BV30" s="645">
        <f>'5.'!BV30</f>
        <v>2855.7617078738458</v>
      </c>
      <c r="BW30" s="645">
        <f>'5.'!BW30</f>
        <v>483.53065740132433</v>
      </c>
      <c r="BX30" s="645">
        <f>'5.'!BX30</f>
        <v>2465.8405423799145</v>
      </c>
      <c r="BY30" s="638"/>
    </row>
    <row r="31" spans="1:94" ht="15" customHeight="1">
      <c r="A31" s="2641" t="s">
        <v>1424</v>
      </c>
      <c r="B31" s="2641"/>
      <c r="C31" s="2641"/>
      <c r="D31" s="107"/>
      <c r="E31" s="1369"/>
      <c r="F31" s="1370"/>
      <c r="G31" s="1370"/>
      <c r="H31" s="1370"/>
      <c r="I31" s="1370"/>
      <c r="J31" s="1370"/>
      <c r="K31" s="1370"/>
      <c r="L31" s="1370"/>
      <c r="M31" s="1370"/>
      <c r="N31" s="1370"/>
      <c r="O31" s="1370"/>
      <c r="P31" s="1370"/>
      <c r="Q31" s="1370"/>
      <c r="R31" s="1370"/>
      <c r="S31" s="1370"/>
      <c r="T31" s="1370"/>
      <c r="U31" s="1370"/>
      <c r="V31" s="1370"/>
      <c r="W31" s="1371"/>
      <c r="X31" s="1370"/>
      <c r="Y31" s="1370"/>
      <c r="Z31" s="1370"/>
      <c r="AA31" s="1370"/>
      <c r="AB31" s="1370"/>
      <c r="AC31" s="1371"/>
      <c r="AD31" s="1371"/>
      <c r="AE31" s="1371"/>
      <c r="AF31" s="1370"/>
      <c r="AG31" s="1370"/>
      <c r="AH31" s="1370"/>
      <c r="AI31" s="1370"/>
      <c r="AJ31" s="1370"/>
      <c r="AK31" s="1371"/>
      <c r="AL31" s="1371"/>
      <c r="AM31" s="1371"/>
      <c r="AN31" s="1370"/>
      <c r="AO31" s="1370"/>
      <c r="AP31" s="1370"/>
      <c r="AQ31" s="1370"/>
      <c r="AR31" s="1370"/>
      <c r="AS31" s="1371"/>
      <c r="AT31" s="2340"/>
      <c r="AU31" s="2641" t="s">
        <v>1424</v>
      </c>
      <c r="AV31" s="2641"/>
      <c r="AW31" s="2641"/>
      <c r="AX31" s="107"/>
      <c r="AY31" s="653"/>
      <c r="AZ31" s="652"/>
      <c r="BA31" s="652"/>
      <c r="BB31" s="652"/>
      <c r="BC31" s="652"/>
      <c r="BD31" s="652"/>
      <c r="BE31" s="653"/>
      <c r="BF31" s="653"/>
      <c r="BG31" s="653"/>
      <c r="BH31" s="653"/>
      <c r="BI31" s="652"/>
      <c r="BJ31" s="652"/>
      <c r="BK31" s="652"/>
      <c r="BL31" s="652"/>
      <c r="BM31" s="652"/>
      <c r="BN31" s="653"/>
      <c r="BO31" s="653"/>
      <c r="BP31" s="653"/>
      <c r="BQ31" s="652"/>
      <c r="BR31" s="652"/>
      <c r="BS31" s="652"/>
      <c r="BT31" s="652"/>
      <c r="BU31" s="652"/>
      <c r="BV31" s="653"/>
      <c r="BW31" s="653"/>
      <c r="BX31" s="654"/>
    </row>
    <row r="32" spans="1:94" ht="15" customHeight="1">
      <c r="A32" s="1219"/>
      <c r="B32" s="192" t="s">
        <v>1436</v>
      </c>
      <c r="C32" s="1219"/>
      <c r="D32" s="811"/>
      <c r="E32" s="1369">
        <f>'5.'!CA64</f>
        <v>38393.826882345857</v>
      </c>
      <c r="F32" s="1369">
        <f>'5.'!CB64</f>
        <v>9090.5153199309152</v>
      </c>
      <c r="G32" s="1369">
        <f>'5.'!CC64</f>
        <v>26.717186677816116</v>
      </c>
      <c r="H32" s="1369">
        <f>'5.'!CD64</f>
        <v>87.450474434756586</v>
      </c>
      <c r="I32" s="1369">
        <f>'5.'!CE64</f>
        <v>940.84632126066276</v>
      </c>
      <c r="J32" s="1369">
        <f>'5.'!CF64</f>
        <v>1931.9834543508316</v>
      </c>
      <c r="K32" s="1369">
        <f>'5.'!CG64</f>
        <v>3286.8823811016728</v>
      </c>
      <c r="L32" s="1369">
        <f>'5.'!CH64</f>
        <v>2163.6015240090369</v>
      </c>
      <c r="M32" s="1369">
        <f>'5.'!CI64</f>
        <v>653.03397809615149</v>
      </c>
      <c r="N32" s="1369">
        <f>'5.'!CJ64</f>
        <v>12581.027332209558</v>
      </c>
      <c r="O32" s="1369">
        <f>'5.'!CK64</f>
        <v>5814.1144389741175</v>
      </c>
      <c r="P32" s="1369">
        <f>'5.'!CL64</f>
        <v>0</v>
      </c>
      <c r="Q32" s="1369">
        <f>'5.'!CM64</f>
        <v>16.726666666660563</v>
      </c>
      <c r="R32" s="1369">
        <f>'5.'!CN64</f>
        <v>759.54069672228457</v>
      </c>
      <c r="S32" s="1369">
        <f>'5.'!CO64</f>
        <v>1338.0336255821583</v>
      </c>
      <c r="T32" s="1369">
        <f>'5.'!CP64</f>
        <v>1817.1263944623977</v>
      </c>
      <c r="U32" s="1369">
        <f>'5.'!CQ64</f>
        <v>1118.0459164058559</v>
      </c>
      <c r="V32" s="1369">
        <f>'5.'!CR64</f>
        <v>764.64113913477001</v>
      </c>
      <c r="W32" s="1369">
        <f>'5.'!CS64</f>
        <v>4187.4585467786483</v>
      </c>
      <c r="X32" s="1369">
        <f>'5.'!CT64</f>
        <v>0</v>
      </c>
      <c r="Y32" s="1369">
        <f>'5.'!CU64</f>
        <v>41.152938207068544</v>
      </c>
      <c r="Z32" s="1369">
        <f>'5.'!CV64</f>
        <v>526.20713463862251</v>
      </c>
      <c r="AA32" s="1369">
        <f>'5.'!CW64</f>
        <v>1528.4023158231275</v>
      </c>
      <c r="AB32" s="1369">
        <f>'5.'!CX64</f>
        <v>1328.7309990411832</v>
      </c>
      <c r="AC32" s="1369">
        <f>'5.'!CY64</f>
        <v>681.22373237359398</v>
      </c>
      <c r="AD32" s="1369">
        <f>'5.'!CZ64</f>
        <v>81.741426695049924</v>
      </c>
      <c r="AE32" s="1369">
        <f>'5.'!DA64</f>
        <v>2579.4543464568128</v>
      </c>
      <c r="AF32" s="1369">
        <f>'5.'!DB64</f>
        <v>11.416666666666666</v>
      </c>
      <c r="AG32" s="1369">
        <f>'5.'!DC64</f>
        <v>58.749918515101854</v>
      </c>
      <c r="AH32" s="1369">
        <f>'5.'!DD64</f>
        <v>854.55844831757236</v>
      </c>
      <c r="AI32" s="1369">
        <f>'5.'!DE64</f>
        <v>771.10859705324515</v>
      </c>
      <c r="AJ32" s="1369">
        <f>'5.'!DF64</f>
        <v>525.62460843849897</v>
      </c>
      <c r="AK32" s="1369">
        <f>'5.'!DG64</f>
        <v>205.2079273252578</v>
      </c>
      <c r="AL32" s="1369">
        <f>'5.'!DH64</f>
        <v>152.78818014046993</v>
      </c>
      <c r="AM32" s="1369">
        <f>'5.'!DI64</f>
        <v>5450.5983338427686</v>
      </c>
      <c r="AN32" s="1369">
        <f>'5.'!DJ64</f>
        <v>41.576166290338328</v>
      </c>
      <c r="AO32" s="1369">
        <f>'5.'!DK64</f>
        <v>262.14735516872503</v>
      </c>
      <c r="AP32" s="1369">
        <f>'5.'!DL64</f>
        <v>1422.9387994415827</v>
      </c>
      <c r="AQ32" s="1369">
        <f>'5.'!DM64</f>
        <v>1594.923841277684</v>
      </c>
      <c r="AR32" s="1369">
        <f>'5.'!DN64</f>
        <v>1506.7537090804406</v>
      </c>
      <c r="AS32" s="1369">
        <f>'5.'!DO64</f>
        <v>552.98373488211473</v>
      </c>
      <c r="AT32" s="1372">
        <f>'5.'!DP64</f>
        <v>69.27472770188291</v>
      </c>
      <c r="AU32" s="1452"/>
      <c r="AV32" s="192" t="s">
        <v>1436</v>
      </c>
      <c r="AW32" s="1452"/>
      <c r="AX32" s="811"/>
      <c r="AY32" s="1529">
        <f>'5.'!DQ64</f>
        <v>1552.2263954279279</v>
      </c>
      <c r="AZ32" s="654">
        <f>'5.'!DR64</f>
        <v>0</v>
      </c>
      <c r="BA32" s="654">
        <f>'5.'!DS64</f>
        <v>24.22824738190533</v>
      </c>
      <c r="BB32" s="654">
        <f>'5.'!DT64</f>
        <v>211.18612398846747</v>
      </c>
      <c r="BC32" s="654">
        <f>'5.'!DU64</f>
        <v>638.94684812307105</v>
      </c>
      <c r="BD32" s="654">
        <f>'5.'!DV64</f>
        <v>388.87932695743376</v>
      </c>
      <c r="BE32" s="654">
        <f>'5.'!DW64</f>
        <v>199.47790455606625</v>
      </c>
      <c r="BF32" s="654">
        <f>'5.'!DX64</f>
        <v>89.507944420983861</v>
      </c>
      <c r="BG32" s="654">
        <f>'5.'!DY64</f>
        <v>7358.8768937575378</v>
      </c>
      <c r="BH32" s="654">
        <f>'5.'!DZ64</f>
        <v>3593.4611489999875</v>
      </c>
      <c r="BI32" s="654">
        <f>'5.'!EA64</f>
        <v>0</v>
      </c>
      <c r="BJ32" s="654">
        <f>'5.'!EB64</f>
        <v>70.058167708401569</v>
      </c>
      <c r="BK32" s="654">
        <f>'5.'!EC64</f>
        <v>421.96188958954872</v>
      </c>
      <c r="BL32" s="654">
        <f>'5.'!ED64</f>
        <v>718.24225895576706</v>
      </c>
      <c r="BM32" s="654">
        <f>'5.'!EE64</f>
        <v>1116.4736447378871</v>
      </c>
      <c r="BN32" s="654">
        <f>'5.'!EF64</f>
        <v>1009.6367681027966</v>
      </c>
      <c r="BO32" s="654">
        <f>'5.'!EG64</f>
        <v>257.08841990558665</v>
      </c>
      <c r="BP32" s="654">
        <f>'5.'!EH64</f>
        <v>3765.4157447575558</v>
      </c>
      <c r="BQ32" s="654">
        <f>'5.'!EI64</f>
        <v>0</v>
      </c>
      <c r="BR32" s="654">
        <f>'5.'!EJ64</f>
        <v>182.00837442389943</v>
      </c>
      <c r="BS32" s="654">
        <f>'5.'!EK64</f>
        <v>768.18731541884426</v>
      </c>
      <c r="BT32" s="654">
        <f>'5.'!EL64</f>
        <v>874.91410086533153</v>
      </c>
      <c r="BU32" s="654">
        <f>'5.'!EM64</f>
        <v>1278.0647256994744</v>
      </c>
      <c r="BV32" s="654">
        <f>'5.'!EN64</f>
        <v>525.11384632644967</v>
      </c>
      <c r="BW32" s="654">
        <f>'5.'!EO64</f>
        <v>137.12738202355658</v>
      </c>
      <c r="BX32" s="654">
        <f>'5.'!EP64</f>
        <v>2360.5826071771153</v>
      </c>
    </row>
    <row r="33" spans="1:76" ht="15" customHeight="1">
      <c r="A33" s="1219"/>
      <c r="B33" s="192" t="s">
        <v>1437</v>
      </c>
      <c r="C33" s="1219"/>
      <c r="D33" s="811"/>
      <c r="E33" s="1369">
        <f>'5.'!CA65</f>
        <v>25041.839505551052</v>
      </c>
      <c r="F33" s="1369">
        <f>'5.'!CB65</f>
        <v>4580.7819667125541</v>
      </c>
      <c r="G33" s="1369">
        <f>'5.'!CC65</f>
        <v>0</v>
      </c>
      <c r="H33" s="1369">
        <f>'5.'!CD65</f>
        <v>53.272447322032541</v>
      </c>
      <c r="I33" s="1369">
        <f>'5.'!CE65</f>
        <v>741.94212637110513</v>
      </c>
      <c r="J33" s="1369">
        <f>'5.'!CF65</f>
        <v>1265.7803456070592</v>
      </c>
      <c r="K33" s="1369">
        <f>'5.'!CG65</f>
        <v>1247.866099361248</v>
      </c>
      <c r="L33" s="1369">
        <f>'5.'!CH65</f>
        <v>953.13018391878609</v>
      </c>
      <c r="M33" s="1369">
        <f>'5.'!CI65</f>
        <v>318.79076413232639</v>
      </c>
      <c r="N33" s="1369">
        <f>'5.'!CJ65</f>
        <v>8573.2043264766435</v>
      </c>
      <c r="O33" s="1369">
        <f>'5.'!CK65</f>
        <v>2280.2240211929138</v>
      </c>
      <c r="P33" s="1369">
        <f>'5.'!CL65</f>
        <v>0</v>
      </c>
      <c r="Q33" s="1369">
        <f>'5.'!CM65</f>
        <v>20.632622855733061</v>
      </c>
      <c r="R33" s="1369">
        <f>'5.'!CN65</f>
        <v>307.94547096275909</v>
      </c>
      <c r="S33" s="1369">
        <f>'5.'!CO65</f>
        <v>586.88924974115423</v>
      </c>
      <c r="T33" s="1369">
        <f>'5.'!CP65</f>
        <v>594.09667611814609</v>
      </c>
      <c r="U33" s="1369">
        <f>'5.'!CQ65</f>
        <v>455.16579280730014</v>
      </c>
      <c r="V33" s="1369">
        <f>'5.'!CR65</f>
        <v>315.49420870782296</v>
      </c>
      <c r="W33" s="1369">
        <f>'5.'!CS65</f>
        <v>3436.7815583305246</v>
      </c>
      <c r="X33" s="1369">
        <f>'5.'!CT65</f>
        <v>0</v>
      </c>
      <c r="Y33" s="1369">
        <f>'5.'!CU65</f>
        <v>31.104504504476907</v>
      </c>
      <c r="Z33" s="1369">
        <f>'5.'!CV65</f>
        <v>548.98130787145703</v>
      </c>
      <c r="AA33" s="1369">
        <f>'5.'!CW65</f>
        <v>929.77601500010553</v>
      </c>
      <c r="AB33" s="1369">
        <f>'5.'!CX65</f>
        <v>1176.7822437904713</v>
      </c>
      <c r="AC33" s="1369">
        <f>'5.'!CY65</f>
        <v>593.75773301212769</v>
      </c>
      <c r="AD33" s="1369">
        <f>'5.'!CZ65</f>
        <v>156.37975415188615</v>
      </c>
      <c r="AE33" s="1369">
        <f>'5.'!DA65</f>
        <v>2856.1987469532046</v>
      </c>
      <c r="AF33" s="1369">
        <f>'5.'!DB65</f>
        <v>0</v>
      </c>
      <c r="AG33" s="1369">
        <f>'5.'!DC65</f>
        <v>168.45551600659476</v>
      </c>
      <c r="AH33" s="1369">
        <f>'5.'!DD65</f>
        <v>844.18075133686034</v>
      </c>
      <c r="AI33" s="1369">
        <f>'5.'!DE65</f>
        <v>851.74160250574039</v>
      </c>
      <c r="AJ33" s="1369">
        <f>'5.'!DF65</f>
        <v>583.12167710199446</v>
      </c>
      <c r="AK33" s="1369">
        <f>'5.'!DG65</f>
        <v>281.52856174434504</v>
      </c>
      <c r="AL33" s="1369">
        <f>'5.'!DH65</f>
        <v>127.17063825766829</v>
      </c>
      <c r="AM33" s="1369">
        <f>'5.'!DI65</f>
        <v>3245.3691342784491</v>
      </c>
      <c r="AN33" s="1369">
        <f>'5.'!DJ65</f>
        <v>1</v>
      </c>
      <c r="AO33" s="1369">
        <f>'5.'!DK65</f>
        <v>125.24583412725553</v>
      </c>
      <c r="AP33" s="1369">
        <f>'5.'!DL65</f>
        <v>836.01001571277573</v>
      </c>
      <c r="AQ33" s="1369">
        <f>'5.'!DM65</f>
        <v>1104.1230228132836</v>
      </c>
      <c r="AR33" s="1369">
        <f>'5.'!DN65</f>
        <v>898.85953903364123</v>
      </c>
      <c r="AS33" s="1369">
        <f>'5.'!DO65</f>
        <v>263.87255336239446</v>
      </c>
      <c r="AT33" s="1372">
        <f>'5.'!DP65</f>
        <v>16.25816922909884</v>
      </c>
      <c r="AU33" s="1452"/>
      <c r="AV33" s="192" t="s">
        <v>1437</v>
      </c>
      <c r="AW33" s="1452"/>
      <c r="AX33" s="811"/>
      <c r="AY33" s="1529">
        <f>'5.'!DQ65</f>
        <v>987.80837260347312</v>
      </c>
      <c r="AZ33" s="654">
        <f>'5.'!DR65</f>
        <v>3.5914006192417562</v>
      </c>
      <c r="BA33" s="654">
        <f>'5.'!DS65</f>
        <v>105.50435091366352</v>
      </c>
      <c r="BB33" s="654">
        <f>'5.'!DT65</f>
        <v>127.25758460361344</v>
      </c>
      <c r="BC33" s="654">
        <f>'5.'!DU65</f>
        <v>348.08895188400083</v>
      </c>
      <c r="BD33" s="654">
        <f>'5.'!DV65</f>
        <v>229.30828770134718</v>
      </c>
      <c r="BE33" s="654">
        <f>'5.'!DW65</f>
        <v>148.02045764150799</v>
      </c>
      <c r="BF33" s="654">
        <f>'5.'!DX65</f>
        <v>26.037339240098433</v>
      </c>
      <c r="BG33" s="654">
        <f>'5.'!DY65</f>
        <v>7654.6757054799282</v>
      </c>
      <c r="BH33" s="654">
        <f>'5.'!DZ65</f>
        <v>3496.2169620363952</v>
      </c>
      <c r="BI33" s="654">
        <f>'5.'!EA65</f>
        <v>4.6666666665921488</v>
      </c>
      <c r="BJ33" s="654">
        <f>'5.'!EB65</f>
        <v>48.865024009084678</v>
      </c>
      <c r="BK33" s="654">
        <f>'5.'!EC65</f>
        <v>532.96587903186571</v>
      </c>
      <c r="BL33" s="654">
        <f>'5.'!ED65</f>
        <v>1005.1057234244105</v>
      </c>
      <c r="BM33" s="654">
        <f>'5.'!EE65</f>
        <v>1134.9388343669059</v>
      </c>
      <c r="BN33" s="654">
        <f>'5.'!EF65</f>
        <v>649.32451823892302</v>
      </c>
      <c r="BO33" s="654">
        <f>'5.'!EG65</f>
        <v>120.35031629861217</v>
      </c>
      <c r="BP33" s="654">
        <f>'5.'!EH65</f>
        <v>4158.4587434435325</v>
      </c>
      <c r="BQ33" s="654">
        <f>'5.'!EI65</f>
        <v>42.235294117699368</v>
      </c>
      <c r="BR33" s="654">
        <f>'5.'!EJ65</f>
        <v>137.3561348668959</v>
      </c>
      <c r="BS33" s="654">
        <f>'5.'!EK65</f>
        <v>502.86158664354355</v>
      </c>
      <c r="BT33" s="654">
        <f>'5.'!EL65</f>
        <v>1330.787190430126</v>
      </c>
      <c r="BU33" s="654">
        <f>'5.'!EM65</f>
        <v>1168.0327617379378</v>
      </c>
      <c r="BV33" s="654">
        <f>'5.'!EN65</f>
        <v>888.36904985933688</v>
      </c>
      <c r="BW33" s="654">
        <f>'5.'!EO65</f>
        <v>88.816725787992866</v>
      </c>
      <c r="BX33" s="654">
        <f>'5.'!EP65</f>
        <v>0</v>
      </c>
    </row>
    <row r="34" spans="1:76" ht="15" customHeight="1">
      <c r="A34" s="1219"/>
      <c r="B34" s="192" t="s">
        <v>1438</v>
      </c>
      <c r="C34" s="1219"/>
      <c r="D34" s="811"/>
      <c r="E34" s="1369">
        <f>'5.'!CA66</f>
        <v>30950.323657047145</v>
      </c>
      <c r="F34" s="1369">
        <f>'5.'!CB66</f>
        <v>5615.5437303866884</v>
      </c>
      <c r="G34" s="1369">
        <f>'5.'!CC66</f>
        <v>0</v>
      </c>
      <c r="H34" s="1369">
        <f>'5.'!CD66</f>
        <v>29.06534334784337</v>
      </c>
      <c r="I34" s="1369">
        <f>'5.'!CE66</f>
        <v>549.26167128393763</v>
      </c>
      <c r="J34" s="1369">
        <f>'5.'!CF66</f>
        <v>1208.2969979082029</v>
      </c>
      <c r="K34" s="1369">
        <f>'5.'!CG66</f>
        <v>1855.2003595589524</v>
      </c>
      <c r="L34" s="1369">
        <f>'5.'!CH66</f>
        <v>1668.7982597123114</v>
      </c>
      <c r="M34" s="1369">
        <f>'5.'!CI66</f>
        <v>304.92109857543909</v>
      </c>
      <c r="N34" s="1369">
        <f>'5.'!CJ66</f>
        <v>10455.164201417909</v>
      </c>
      <c r="O34" s="1369">
        <f>'5.'!CK66</f>
        <v>1796.545729051426</v>
      </c>
      <c r="P34" s="1369">
        <f>'5.'!CL66</f>
        <v>0</v>
      </c>
      <c r="Q34" s="1369">
        <f>'5.'!CM66</f>
        <v>154.92580890714152</v>
      </c>
      <c r="R34" s="1369">
        <f>'5.'!CN66</f>
        <v>270.62543134270709</v>
      </c>
      <c r="S34" s="1369">
        <f>'5.'!CO66</f>
        <v>319.88096441554006</v>
      </c>
      <c r="T34" s="1369">
        <f>'5.'!CP66</f>
        <v>531.19570738735388</v>
      </c>
      <c r="U34" s="1369">
        <f>'5.'!CQ66</f>
        <v>269.7395435326672</v>
      </c>
      <c r="V34" s="1369">
        <f>'5.'!CR66</f>
        <v>250.17827346601507</v>
      </c>
      <c r="W34" s="1369">
        <f>'5.'!CS66</f>
        <v>3765.8512999414206</v>
      </c>
      <c r="X34" s="1369">
        <f>'5.'!CT66</f>
        <v>0</v>
      </c>
      <c r="Y34" s="1369">
        <f>'5.'!CU66</f>
        <v>22.704742976424633</v>
      </c>
      <c r="Z34" s="1369">
        <f>'5.'!CV66</f>
        <v>507.19306111028465</v>
      </c>
      <c r="AA34" s="1369">
        <f>'5.'!CW66</f>
        <v>1157.4786144457648</v>
      </c>
      <c r="AB34" s="1369">
        <f>'5.'!CX66</f>
        <v>1414.0886896285072</v>
      </c>
      <c r="AC34" s="1369">
        <f>'5.'!CY66</f>
        <v>578.62592462763541</v>
      </c>
      <c r="AD34" s="1369">
        <f>'5.'!CZ66</f>
        <v>85.760267152804019</v>
      </c>
      <c r="AE34" s="1369">
        <f>'5.'!DA66</f>
        <v>4892.7671724250531</v>
      </c>
      <c r="AF34" s="1369">
        <f>'5.'!DB66</f>
        <v>0</v>
      </c>
      <c r="AG34" s="1369">
        <f>'5.'!DC66</f>
        <v>311.50722768129793</v>
      </c>
      <c r="AH34" s="1369">
        <f>'5.'!DD66</f>
        <v>1756.9801420703295</v>
      </c>
      <c r="AI34" s="1369">
        <f>'5.'!DE66</f>
        <v>1512.567191441869</v>
      </c>
      <c r="AJ34" s="1369">
        <f>'5.'!DF66</f>
        <v>913.57067603622784</v>
      </c>
      <c r="AK34" s="1369">
        <f>'5.'!DG66</f>
        <v>330.3198782881642</v>
      </c>
      <c r="AL34" s="1369">
        <f>'5.'!DH66</f>
        <v>67.822056907167592</v>
      </c>
      <c r="AM34" s="1369">
        <f>'5.'!DI66</f>
        <v>3875.112147088782</v>
      </c>
      <c r="AN34" s="1369">
        <f>'5.'!DJ66</f>
        <v>5.5555555555531901</v>
      </c>
      <c r="AO34" s="1369">
        <f>'5.'!DK66</f>
        <v>171.81530064001063</v>
      </c>
      <c r="AP34" s="1369">
        <f>'5.'!DL66</f>
        <v>1418.151384180687</v>
      </c>
      <c r="AQ34" s="1369">
        <f>'5.'!DM66</f>
        <v>1215.3386018738117</v>
      </c>
      <c r="AR34" s="1369">
        <f>'5.'!DN66</f>
        <v>773.78808386144237</v>
      </c>
      <c r="AS34" s="1369">
        <f>'5.'!DO66</f>
        <v>234.03312814668291</v>
      </c>
      <c r="AT34" s="1372">
        <f>'5.'!DP66</f>
        <v>56.430092830591583</v>
      </c>
      <c r="AU34" s="1452"/>
      <c r="AV34" s="192" t="s">
        <v>1438</v>
      </c>
      <c r="AW34" s="1452"/>
      <c r="AX34" s="811"/>
      <c r="AY34" s="1529">
        <f>'5.'!DQ66</f>
        <v>1509.5216553313987</v>
      </c>
      <c r="AZ34" s="654">
        <f>'5.'!DR66</f>
        <v>0</v>
      </c>
      <c r="BA34" s="654">
        <f>'5.'!DS66</f>
        <v>20.899047619079202</v>
      </c>
      <c r="BB34" s="654">
        <f>'5.'!DT66</f>
        <v>203.99364766770259</v>
      </c>
      <c r="BC34" s="654">
        <f>'5.'!DU66</f>
        <v>501.39342446892249</v>
      </c>
      <c r="BD34" s="654">
        <f>'5.'!DV66</f>
        <v>433.18550549474003</v>
      </c>
      <c r="BE34" s="654">
        <f>'5.'!DW66</f>
        <v>316.45086600189768</v>
      </c>
      <c r="BF34" s="654">
        <f>'5.'!DX66</f>
        <v>33.599164079056507</v>
      </c>
      <c r="BG34" s="654">
        <f>'5.'!DY66</f>
        <v>9389.7239876195836</v>
      </c>
      <c r="BH34" s="654">
        <f>'5.'!DZ66</f>
        <v>4820.9034735327477</v>
      </c>
      <c r="BI34" s="654">
        <f>'5.'!EA66</f>
        <v>0</v>
      </c>
      <c r="BJ34" s="654">
        <f>'5.'!EB66</f>
        <v>139.62003500082957</v>
      </c>
      <c r="BK34" s="654">
        <f>'5.'!EC66</f>
        <v>683.21159607333129</v>
      </c>
      <c r="BL34" s="654">
        <f>'5.'!ED66</f>
        <v>1052.043965375844</v>
      </c>
      <c r="BM34" s="654">
        <f>'5.'!EE66</f>
        <v>1519.8603547378302</v>
      </c>
      <c r="BN34" s="654">
        <f>'5.'!EF66</f>
        <v>1131.7181112659796</v>
      </c>
      <c r="BO34" s="654">
        <f>'5.'!EG66</f>
        <v>294.44941107893658</v>
      </c>
      <c r="BP34" s="654">
        <f>'5.'!EH66</f>
        <v>4568.8205140868313</v>
      </c>
      <c r="BQ34" s="654">
        <f>'5.'!EI66</f>
        <v>8.4126984127356419</v>
      </c>
      <c r="BR34" s="654">
        <f>'5.'!EJ66</f>
        <v>259.74355825122029</v>
      </c>
      <c r="BS34" s="654">
        <f>'5.'!EK66</f>
        <v>1023.0033229440171</v>
      </c>
      <c r="BT34" s="654">
        <f>'5.'!EL66</f>
        <v>1056.1396372632289</v>
      </c>
      <c r="BU34" s="654">
        <f>'5.'!EM66</f>
        <v>1082.6554888784081</v>
      </c>
      <c r="BV34" s="654">
        <f>'5.'!EN66</f>
        <v>944.67292923116111</v>
      </c>
      <c r="BW34" s="654">
        <f>'5.'!EO66</f>
        <v>194.1928791060603</v>
      </c>
      <c r="BX34" s="654">
        <f>'5.'!EP66</f>
        <v>105.25793520279925</v>
      </c>
    </row>
    <row r="35" spans="1:76" ht="15" customHeight="1">
      <c r="A35" s="1219"/>
      <c r="B35" s="192" t="s">
        <v>1439</v>
      </c>
      <c r="C35" s="1219"/>
      <c r="D35" s="811"/>
      <c r="E35" s="1369">
        <f>'5.'!CA67</f>
        <v>16524.024097403686</v>
      </c>
      <c r="F35" s="1369">
        <f>'5.'!CB67</f>
        <v>2298.9478992496197</v>
      </c>
      <c r="G35" s="1369">
        <f>'5.'!CC67</f>
        <v>0</v>
      </c>
      <c r="H35" s="1369">
        <f>'5.'!CD67</f>
        <v>14.484493113080511</v>
      </c>
      <c r="I35" s="1369">
        <f>'5.'!CE67</f>
        <v>379.08589768255138</v>
      </c>
      <c r="J35" s="1369">
        <f>'5.'!CF67</f>
        <v>527.5858599750768</v>
      </c>
      <c r="K35" s="1369">
        <f>'5.'!CG67</f>
        <v>692.82280064172642</v>
      </c>
      <c r="L35" s="1369">
        <f>'5.'!CH67</f>
        <v>547.41739914655898</v>
      </c>
      <c r="M35" s="1369">
        <f>'5.'!CI67</f>
        <v>137.55144869062576</v>
      </c>
      <c r="N35" s="1369">
        <f>'5.'!CJ67</f>
        <v>7292.1759280087845</v>
      </c>
      <c r="O35" s="1369">
        <f>'5.'!CK67</f>
        <v>1350.8512082841771</v>
      </c>
      <c r="P35" s="1369">
        <f>'5.'!CL67</f>
        <v>0</v>
      </c>
      <c r="Q35" s="1369">
        <f>'5.'!CM67</f>
        <v>56.415750230077791</v>
      </c>
      <c r="R35" s="1369">
        <f>'5.'!CN67</f>
        <v>191.69878572520588</v>
      </c>
      <c r="S35" s="1369">
        <f>'5.'!CO67</f>
        <v>432.96064081272573</v>
      </c>
      <c r="T35" s="1369">
        <f>'5.'!CP67</f>
        <v>388.84878425091011</v>
      </c>
      <c r="U35" s="1369">
        <f>'5.'!CQ67</f>
        <v>207.23931220112203</v>
      </c>
      <c r="V35" s="1369">
        <f>'5.'!CR67</f>
        <v>73.68793506413536</v>
      </c>
      <c r="W35" s="1369">
        <f>'5.'!CS67</f>
        <v>2062.7927378210452</v>
      </c>
      <c r="X35" s="1369">
        <f>'5.'!CT67</f>
        <v>0</v>
      </c>
      <c r="Y35" s="1369">
        <f>'5.'!CU67</f>
        <v>8.4222222222159253</v>
      </c>
      <c r="Z35" s="1369">
        <f>'5.'!CV67</f>
        <v>299.0736779821537</v>
      </c>
      <c r="AA35" s="1369">
        <f>'5.'!CW67</f>
        <v>676.35686898604342</v>
      </c>
      <c r="AB35" s="1369">
        <f>'5.'!CX67</f>
        <v>686.33406404689708</v>
      </c>
      <c r="AC35" s="1369">
        <f>'5.'!CY67</f>
        <v>360.68309756621471</v>
      </c>
      <c r="AD35" s="1369">
        <f>'5.'!CZ67</f>
        <v>31.922807017520029</v>
      </c>
      <c r="AE35" s="1369">
        <f>'5.'!DA67</f>
        <v>3878.5319819035608</v>
      </c>
      <c r="AF35" s="1369">
        <f>'5.'!DB67</f>
        <v>3.8163265306057901</v>
      </c>
      <c r="AG35" s="1369">
        <f>'5.'!DC67</f>
        <v>256.60196293883735</v>
      </c>
      <c r="AH35" s="1369">
        <f>'5.'!DD67</f>
        <v>1502.800291960998</v>
      </c>
      <c r="AI35" s="1369">
        <f>'5.'!DE67</f>
        <v>996.40901207784225</v>
      </c>
      <c r="AJ35" s="1369">
        <f>'5.'!DF67</f>
        <v>761.80242675801878</v>
      </c>
      <c r="AK35" s="1369">
        <f>'5.'!DG67</f>
        <v>310.84395755465147</v>
      </c>
      <c r="AL35" s="1369">
        <f>'5.'!DH67</f>
        <v>46.25800408260708</v>
      </c>
      <c r="AM35" s="1369">
        <f>'5.'!DI67</f>
        <v>2073.703099705675</v>
      </c>
      <c r="AN35" s="1369">
        <f>'5.'!DJ67</f>
        <v>4.2578264464199469</v>
      </c>
      <c r="AO35" s="1369">
        <f>'5.'!DK67</f>
        <v>100.6941121015344</v>
      </c>
      <c r="AP35" s="1369">
        <f>'5.'!DL67</f>
        <v>677.92791096313022</v>
      </c>
      <c r="AQ35" s="1369">
        <f>'5.'!DM67</f>
        <v>634.33290522602101</v>
      </c>
      <c r="AR35" s="1369">
        <f>'5.'!DN67</f>
        <v>488.4266897339653</v>
      </c>
      <c r="AS35" s="1369">
        <f>'5.'!DO67</f>
        <v>139.81808074779656</v>
      </c>
      <c r="AT35" s="1372">
        <f>'5.'!DP67</f>
        <v>28.245574486807662</v>
      </c>
      <c r="AU35" s="1452"/>
      <c r="AV35" s="192" t="s">
        <v>1439</v>
      </c>
      <c r="AW35" s="1452"/>
      <c r="AX35" s="811"/>
      <c r="AY35" s="1529">
        <f>'5.'!DQ67</f>
        <v>658.25607541600095</v>
      </c>
      <c r="AZ35" s="654">
        <f>'5.'!DR67</f>
        <v>0</v>
      </c>
      <c r="BA35" s="654">
        <f>'5.'!DS67</f>
        <v>11.789473684213503</v>
      </c>
      <c r="BB35" s="654">
        <f>'5.'!DT67</f>
        <v>138.89101182748456</v>
      </c>
      <c r="BC35" s="654">
        <f>'5.'!DU67</f>
        <v>229.69960835856912</v>
      </c>
      <c r="BD35" s="654">
        <f>'5.'!DV67</f>
        <v>144.38479714163319</v>
      </c>
      <c r="BE35" s="654">
        <f>'5.'!DW67</f>
        <v>117.20263112774376</v>
      </c>
      <c r="BF35" s="654">
        <f>'5.'!DX67</f>
        <v>16.288553276356744</v>
      </c>
      <c r="BG35" s="654">
        <f>'5.'!DY67</f>
        <v>4200.9410950236079</v>
      </c>
      <c r="BH35" s="654">
        <f>'5.'!DZ67</f>
        <v>2459.6692335636576</v>
      </c>
      <c r="BI35" s="654">
        <f>'5.'!EA67</f>
        <v>0</v>
      </c>
      <c r="BJ35" s="654">
        <f>'5.'!EB67</f>
        <v>138.20350854751399</v>
      </c>
      <c r="BK35" s="654">
        <f>'5.'!EC67</f>
        <v>456.80357439104375</v>
      </c>
      <c r="BL35" s="654">
        <f>'5.'!ED67</f>
        <v>705.14583917517496</v>
      </c>
      <c r="BM35" s="654">
        <f>'5.'!EE67</f>
        <v>672.12408855910382</v>
      </c>
      <c r="BN35" s="654">
        <f>'5.'!EF67</f>
        <v>431.46507379512877</v>
      </c>
      <c r="BO35" s="654">
        <f>'5.'!EG67</f>
        <v>55.927149095691654</v>
      </c>
      <c r="BP35" s="654">
        <f>'5.'!EH67</f>
        <v>1741.2718614599507</v>
      </c>
      <c r="BQ35" s="654">
        <f>'5.'!EI67</f>
        <v>8.2111111111079627</v>
      </c>
      <c r="BR35" s="654">
        <f>'5.'!EJ67</f>
        <v>109.63914824924721</v>
      </c>
      <c r="BS35" s="654">
        <f>'5.'!EK67</f>
        <v>460.04909735880881</v>
      </c>
      <c r="BT35" s="654">
        <f>'5.'!EL67</f>
        <v>593.43326251159306</v>
      </c>
      <c r="BU35" s="654">
        <f>'5.'!EM67</f>
        <v>350.66487014960586</v>
      </c>
      <c r="BV35" s="654">
        <f>'5.'!EN67</f>
        <v>194.33779910152319</v>
      </c>
      <c r="BW35" s="654">
        <f>'5.'!EO67</f>
        <v>24.936572978064696</v>
      </c>
      <c r="BX35" s="654">
        <f>'5.'!EP67</f>
        <v>0</v>
      </c>
    </row>
    <row r="36" spans="1:76" ht="15" customHeight="1">
      <c r="A36" s="1219"/>
      <c r="B36" s="192" t="s">
        <v>1440</v>
      </c>
      <c r="C36" s="1219"/>
      <c r="D36" s="811"/>
      <c r="E36" s="1369">
        <f>'5.'!CA68</f>
        <v>16337.302962504476</v>
      </c>
      <c r="F36" s="1369">
        <f>'5.'!CB68</f>
        <v>1643.376182850576</v>
      </c>
      <c r="G36" s="1369">
        <f>'5.'!CC68</f>
        <v>0</v>
      </c>
      <c r="H36" s="1369">
        <f>'5.'!CD68</f>
        <v>17.527108661939621</v>
      </c>
      <c r="I36" s="1369">
        <f>'5.'!CE68</f>
        <v>56.897908331971983</v>
      </c>
      <c r="J36" s="1369">
        <f>'5.'!CF68</f>
        <v>378.3838820010385</v>
      </c>
      <c r="K36" s="1369">
        <f>'5.'!CG68</f>
        <v>672.61096209907123</v>
      </c>
      <c r="L36" s="1369">
        <f>'5.'!CH68</f>
        <v>434.64112901283033</v>
      </c>
      <c r="M36" s="1369">
        <f>'5.'!CI68</f>
        <v>83.315192743724424</v>
      </c>
      <c r="N36" s="1369">
        <f>'5.'!CJ68</f>
        <v>7852.7457979857008</v>
      </c>
      <c r="O36" s="1369">
        <f>'5.'!CK68</f>
        <v>1100.4011244893966</v>
      </c>
      <c r="P36" s="1369">
        <f>'5.'!CL68</f>
        <v>0</v>
      </c>
      <c r="Q36" s="1369">
        <f>'5.'!CM68</f>
        <v>40</v>
      </c>
      <c r="R36" s="1369">
        <f>'5.'!CN68</f>
        <v>279.73105644929672</v>
      </c>
      <c r="S36" s="1369">
        <f>'5.'!CO68</f>
        <v>443.05009334712855</v>
      </c>
      <c r="T36" s="1369">
        <f>'5.'!CP68</f>
        <v>248.52714534316561</v>
      </c>
      <c r="U36" s="1369">
        <f>'5.'!CQ68</f>
        <v>73.663673125901468</v>
      </c>
      <c r="V36" s="1369">
        <f>'5.'!CR68</f>
        <v>15.429156223904439</v>
      </c>
      <c r="W36" s="1369">
        <f>'5.'!CS68</f>
        <v>1356.8313317993229</v>
      </c>
      <c r="X36" s="1369">
        <f>'5.'!CT68</f>
        <v>0</v>
      </c>
      <c r="Y36" s="1369">
        <f>'5.'!CU68</f>
        <v>22.502923976620707</v>
      </c>
      <c r="Z36" s="1369">
        <f>'5.'!CV68</f>
        <v>165.32253373493154</v>
      </c>
      <c r="AA36" s="1369">
        <f>'5.'!CW68</f>
        <v>547.36143343624065</v>
      </c>
      <c r="AB36" s="1369">
        <f>'5.'!CX68</f>
        <v>463.84297148281917</v>
      </c>
      <c r="AC36" s="1369">
        <f>'5.'!CY68</f>
        <v>146.6132605519459</v>
      </c>
      <c r="AD36" s="1369">
        <f>'5.'!CZ68</f>
        <v>11.18820861676477</v>
      </c>
      <c r="AE36" s="1369">
        <f>'5.'!DA68</f>
        <v>5395.5133416969802</v>
      </c>
      <c r="AF36" s="1369">
        <f>'5.'!DB68</f>
        <v>3.7894736842135033</v>
      </c>
      <c r="AG36" s="1369">
        <f>'5.'!DC68</f>
        <v>228.33570209165222</v>
      </c>
      <c r="AH36" s="1369">
        <f>'5.'!DD68</f>
        <v>1757.9882356060855</v>
      </c>
      <c r="AI36" s="1369">
        <f>'5.'!DE68</f>
        <v>1760.6407899416329</v>
      </c>
      <c r="AJ36" s="1369">
        <f>'5.'!DF68</f>
        <v>1093.7993072105332</v>
      </c>
      <c r="AK36" s="1369">
        <f>'5.'!DG68</f>
        <v>507.13186282295504</v>
      </c>
      <c r="AL36" s="1369">
        <f>'5.'!DH68</f>
        <v>43.827970339908987</v>
      </c>
      <c r="AM36" s="1369">
        <f>'5.'!DI68</f>
        <v>2226.787459464339</v>
      </c>
      <c r="AN36" s="1369">
        <f>'5.'!DJ68</f>
        <v>6.8163265306057905</v>
      </c>
      <c r="AO36" s="1369">
        <f>'5.'!DK68</f>
        <v>136.66506398102277</v>
      </c>
      <c r="AP36" s="1369">
        <f>'5.'!DL68</f>
        <v>629.54637318643745</v>
      </c>
      <c r="AQ36" s="1369">
        <f>'5.'!DM68</f>
        <v>821.77610219959661</v>
      </c>
      <c r="AR36" s="1369">
        <f>'5.'!DN68</f>
        <v>482.30411508892502</v>
      </c>
      <c r="AS36" s="1369">
        <f>'5.'!DO68</f>
        <v>121.37970523513471</v>
      </c>
      <c r="AT36" s="1372">
        <f>'5.'!DP68</f>
        <v>28.299773242616272</v>
      </c>
      <c r="AU36" s="1452"/>
      <c r="AV36" s="192" t="s">
        <v>1440</v>
      </c>
      <c r="AW36" s="1452"/>
      <c r="AX36" s="811"/>
      <c r="AY36" s="1529">
        <f>'5.'!DQ68</f>
        <v>691.89143499356749</v>
      </c>
      <c r="AZ36" s="654">
        <f>'5.'!DR68</f>
        <v>23.736842105281021</v>
      </c>
      <c r="BA36" s="654">
        <f>'5.'!DS68</f>
        <v>38</v>
      </c>
      <c r="BB36" s="654">
        <f>'5.'!DT68</f>
        <v>121.55650688149342</v>
      </c>
      <c r="BC36" s="654">
        <f>'5.'!DU68</f>
        <v>239.4770224560562</v>
      </c>
      <c r="BD36" s="654">
        <f>'5.'!DV68</f>
        <v>220.8086001903057</v>
      </c>
      <c r="BE36" s="654">
        <f>'5.'!DW68</f>
        <v>45.312463360431174</v>
      </c>
      <c r="BF36" s="654">
        <f>'5.'!DX68</f>
        <v>3</v>
      </c>
      <c r="BG36" s="654">
        <f>'5.'!DY68</f>
        <v>3922.5020872102909</v>
      </c>
      <c r="BH36" s="654">
        <f>'5.'!DZ68</f>
        <v>1437.4246332485204</v>
      </c>
      <c r="BI36" s="654">
        <f>'5.'!EA68</f>
        <v>3</v>
      </c>
      <c r="BJ36" s="654">
        <f>'5.'!EB68</f>
        <v>44</v>
      </c>
      <c r="BK36" s="654">
        <f>'5.'!EC68</f>
        <v>283.19366042047841</v>
      </c>
      <c r="BL36" s="654">
        <f>'5.'!ED68</f>
        <v>531.68528706661743</v>
      </c>
      <c r="BM36" s="654">
        <f>'5.'!EE68</f>
        <v>406.16367116169818</v>
      </c>
      <c r="BN36" s="654">
        <f>'5.'!EF68</f>
        <v>137.38201459972649</v>
      </c>
      <c r="BO36" s="654">
        <f>'5.'!EG68</f>
        <v>32</v>
      </c>
      <c r="BP36" s="654">
        <f>'5.'!EH68</f>
        <v>2485.0774539617705</v>
      </c>
      <c r="BQ36" s="654">
        <f>'5.'!EI68</f>
        <v>4.2111111111079627</v>
      </c>
      <c r="BR36" s="654">
        <f>'5.'!EJ68</f>
        <v>85.905215419454549</v>
      </c>
      <c r="BS36" s="654">
        <f>'5.'!EK68</f>
        <v>481.48435156189561</v>
      </c>
      <c r="BT36" s="654">
        <f>'5.'!EL68</f>
        <v>1035.0079046550879</v>
      </c>
      <c r="BU36" s="654">
        <f>'5.'!EM68</f>
        <v>692.46813479763648</v>
      </c>
      <c r="BV36" s="654">
        <f>'5.'!EN68</f>
        <v>159.15697224426847</v>
      </c>
      <c r="BW36" s="654">
        <f>'5.'!EO68</f>
        <v>26.843764172319545</v>
      </c>
      <c r="BX36" s="654">
        <f>'5.'!EP68</f>
        <v>0</v>
      </c>
    </row>
    <row r="37" spans="1:76" ht="15" customHeight="1">
      <c r="A37" s="1219"/>
      <c r="B37" s="192" t="s">
        <v>1441</v>
      </c>
      <c r="C37" s="1219"/>
      <c r="D37" s="811"/>
      <c r="E37" s="1369">
        <f>'5.'!CA69</f>
        <v>18962.035555547707</v>
      </c>
      <c r="F37" s="1369">
        <f>'5.'!CB69</f>
        <v>2318.9977777768522</v>
      </c>
      <c r="G37" s="1369">
        <f>'5.'!CC69</f>
        <v>0</v>
      </c>
      <c r="H37" s="1369">
        <f>'5.'!CD69</f>
        <v>37</v>
      </c>
      <c r="I37" s="1369">
        <f>'5.'!CE69</f>
        <v>119.99111111108445</v>
      </c>
      <c r="J37" s="1369">
        <f>'5.'!CF69</f>
        <v>383.31777777764506</v>
      </c>
      <c r="K37" s="1369">
        <f>'5.'!CG69</f>
        <v>920.79555555513571</v>
      </c>
      <c r="L37" s="1369">
        <f>'5.'!CH69</f>
        <v>763.4999999996802</v>
      </c>
      <c r="M37" s="1369">
        <f>'5.'!CI69</f>
        <v>94.393333333306771</v>
      </c>
      <c r="N37" s="1369">
        <f>'5.'!CJ69</f>
        <v>10948.037777772877</v>
      </c>
      <c r="O37" s="1369">
        <f>'5.'!CK69</f>
        <v>812.47111111103641</v>
      </c>
      <c r="P37" s="1369">
        <f>'5.'!CL69</f>
        <v>0</v>
      </c>
      <c r="Q37" s="1369">
        <f>'5.'!CM69</f>
        <v>105</v>
      </c>
      <c r="R37" s="1369">
        <f>'5.'!CN69</f>
        <v>150</v>
      </c>
      <c r="S37" s="1369">
        <f>'5.'!CO69</f>
        <v>216.1777777777578</v>
      </c>
      <c r="T37" s="1369">
        <f>'5.'!CP69</f>
        <v>178.03555555554618</v>
      </c>
      <c r="U37" s="1369">
        <f>'5.'!CQ69</f>
        <v>152.04666666662428</v>
      </c>
      <c r="V37" s="1369">
        <f>'5.'!CR69</f>
        <v>11.211111111107963</v>
      </c>
      <c r="W37" s="1369">
        <f>'5.'!CS69</f>
        <v>1487.4066666656886</v>
      </c>
      <c r="X37" s="1369">
        <f>'5.'!CT69</f>
        <v>0</v>
      </c>
      <c r="Y37" s="1369">
        <f>'5.'!CU69</f>
        <v>1</v>
      </c>
      <c r="Z37" s="1369">
        <f>'5.'!CV69</f>
        <v>105.58888888882768</v>
      </c>
      <c r="AA37" s="1369">
        <f>'5.'!CW69</f>
        <v>427.42444444414957</v>
      </c>
      <c r="AB37" s="1369">
        <f>'5.'!CX69</f>
        <v>574.27777777736878</v>
      </c>
      <c r="AC37" s="1369">
        <f>'5.'!CY69</f>
        <v>355.0599999998027</v>
      </c>
      <c r="AD37" s="1369">
        <f>'5.'!CZ69</f>
        <v>24.055555555539815</v>
      </c>
      <c r="AE37" s="1369">
        <f>'5.'!DA69</f>
        <v>8648.1599999961545</v>
      </c>
      <c r="AF37" s="1369">
        <f>'5.'!DB69</f>
        <v>17.055555555539815</v>
      </c>
      <c r="AG37" s="1369">
        <f>'5.'!DC69</f>
        <v>712.76666666632309</v>
      </c>
      <c r="AH37" s="1369">
        <f>'5.'!DD69</f>
        <v>2980.2022222208502</v>
      </c>
      <c r="AI37" s="1369">
        <f>'5.'!DE69</f>
        <v>2411.264444443349</v>
      </c>
      <c r="AJ37" s="1369">
        <f>'5.'!DF69</f>
        <v>1692.5866666659285</v>
      </c>
      <c r="AK37" s="1369">
        <f>'5.'!DG69</f>
        <v>781.96888888862748</v>
      </c>
      <c r="AL37" s="1369">
        <f>'5.'!DH69</f>
        <v>52.315555555536065</v>
      </c>
      <c r="AM37" s="1369">
        <f>'5.'!DI69</f>
        <v>2508.5733333322878</v>
      </c>
      <c r="AN37" s="1369">
        <f>'5.'!DJ69</f>
        <v>2.6133333333302819</v>
      </c>
      <c r="AO37" s="1369">
        <f>'5.'!DK69</f>
        <v>110.06222222216917</v>
      </c>
      <c r="AP37" s="1369">
        <f>'5.'!DL69</f>
        <v>740.17999999963888</v>
      </c>
      <c r="AQ37" s="1369">
        <f>'5.'!DM69</f>
        <v>779.09777777746262</v>
      </c>
      <c r="AR37" s="1369">
        <f>'5.'!DN69</f>
        <v>614.20888888865818</v>
      </c>
      <c r="AS37" s="1369">
        <f>'5.'!DO69</f>
        <v>251.19999999992069</v>
      </c>
      <c r="AT37" s="1372">
        <f>'5.'!DP69</f>
        <v>11.211111111107963</v>
      </c>
      <c r="AU37" s="1452"/>
      <c r="AV37" s="192" t="s">
        <v>1441</v>
      </c>
      <c r="AW37" s="1452"/>
      <c r="AX37" s="811"/>
      <c r="AY37" s="1529">
        <f>'5.'!DQ69</f>
        <v>634.29777777769596</v>
      </c>
      <c r="AZ37" s="654">
        <f>'5.'!DR69</f>
        <v>0</v>
      </c>
      <c r="BA37" s="654">
        <f>'5.'!DS69</f>
        <v>75.613333333330289</v>
      </c>
      <c r="BB37" s="654">
        <f>'5.'!DT69</f>
        <v>134.5066666666504</v>
      </c>
      <c r="BC37" s="654">
        <f>'5.'!DU69</f>
        <v>172.67111111108608</v>
      </c>
      <c r="BD37" s="654">
        <f>'5.'!DV69</f>
        <v>145.7288888888632</v>
      </c>
      <c r="BE37" s="654">
        <f>'5.'!DW69</f>
        <v>82.666666666659566</v>
      </c>
      <c r="BF37" s="654">
        <f>'5.'!DX69</f>
        <v>23.111111111106382</v>
      </c>
      <c r="BG37" s="654">
        <f>'5.'!DY69</f>
        <v>2552.128888887989</v>
      </c>
      <c r="BH37" s="654">
        <f>'5.'!DZ69</f>
        <v>1305.6022222217834</v>
      </c>
      <c r="BI37" s="654">
        <f>'5.'!EA69</f>
        <v>1</v>
      </c>
      <c r="BJ37" s="654">
        <f>'5.'!EB69</f>
        <v>25</v>
      </c>
      <c r="BK37" s="654">
        <f>'5.'!EC69</f>
        <v>183.16888888886217</v>
      </c>
      <c r="BL37" s="654">
        <f>'5.'!ED69</f>
        <v>482.58888888871314</v>
      </c>
      <c r="BM37" s="654">
        <f>'5.'!EE69</f>
        <v>417.91111111092198</v>
      </c>
      <c r="BN37" s="654">
        <f>'5.'!EF69</f>
        <v>177.93333333328604</v>
      </c>
      <c r="BO37" s="654">
        <f>'5.'!EG69</f>
        <v>18</v>
      </c>
      <c r="BP37" s="654">
        <f>'5.'!EH69</f>
        <v>1246.526666666206</v>
      </c>
      <c r="BQ37" s="654">
        <f>'5.'!EI69</f>
        <v>8.8399999999908463</v>
      </c>
      <c r="BR37" s="654">
        <f>'5.'!EJ69</f>
        <v>118.42666666661479</v>
      </c>
      <c r="BS37" s="654">
        <f>'5.'!EK69</f>
        <v>349.25777777756457</v>
      </c>
      <c r="BT37" s="654">
        <f>'5.'!EL69</f>
        <v>242.14222222215585</v>
      </c>
      <c r="BU37" s="654">
        <f>'5.'!EM69</f>
        <v>372.13555555544315</v>
      </c>
      <c r="BV37" s="654">
        <f>'5.'!EN69</f>
        <v>144.11111111110637</v>
      </c>
      <c r="BW37" s="654">
        <f>'5.'!EO69</f>
        <v>11.613333333330282</v>
      </c>
      <c r="BX37" s="654">
        <f>'5.'!EP69</f>
        <v>0</v>
      </c>
    </row>
    <row r="38" spans="1:76" ht="15" customHeight="1">
      <c r="A38" s="2641" t="s">
        <v>6</v>
      </c>
      <c r="B38" s="2641"/>
      <c r="C38" s="2641"/>
      <c r="D38" s="107"/>
      <c r="E38" s="1369"/>
      <c r="F38" s="1370"/>
      <c r="G38" s="1370"/>
      <c r="H38" s="1370"/>
      <c r="I38" s="1370"/>
      <c r="J38" s="1370"/>
      <c r="K38" s="1370"/>
      <c r="L38" s="1370"/>
      <c r="M38" s="1370"/>
      <c r="N38" s="1370"/>
      <c r="O38" s="1370"/>
      <c r="P38" s="1370"/>
      <c r="Q38" s="1370"/>
      <c r="R38" s="1370"/>
      <c r="S38" s="1370"/>
      <c r="T38" s="1370"/>
      <c r="U38" s="1370"/>
      <c r="V38" s="1370"/>
      <c r="W38" s="1371"/>
      <c r="X38" s="1370"/>
      <c r="Y38" s="1370"/>
      <c r="Z38" s="1370"/>
      <c r="AA38" s="1370"/>
      <c r="AB38" s="1370"/>
      <c r="AC38" s="1371"/>
      <c r="AD38" s="1371"/>
      <c r="AE38" s="1371"/>
      <c r="AF38" s="1370"/>
      <c r="AG38" s="1370"/>
      <c r="AH38" s="1370"/>
      <c r="AI38" s="1370"/>
      <c r="AJ38" s="1370"/>
      <c r="AK38" s="1371"/>
      <c r="AL38" s="1371"/>
      <c r="AM38" s="1371"/>
      <c r="AN38" s="1370"/>
      <c r="AO38" s="1370"/>
      <c r="AP38" s="1370"/>
      <c r="AQ38" s="1370"/>
      <c r="AR38" s="1370"/>
      <c r="AS38" s="1371"/>
      <c r="AT38" s="2340"/>
      <c r="AU38" s="2641" t="s">
        <v>6</v>
      </c>
      <c r="AV38" s="2641"/>
      <c r="AW38" s="2641"/>
      <c r="AX38" s="107"/>
      <c r="AY38" s="1529"/>
      <c r="AZ38" s="654"/>
      <c r="BA38" s="654"/>
      <c r="BB38" s="654"/>
      <c r="BC38" s="654"/>
      <c r="BD38" s="654"/>
      <c r="BE38" s="654"/>
      <c r="BF38" s="654"/>
      <c r="BG38" s="654"/>
      <c r="BH38" s="654"/>
      <c r="BI38" s="654"/>
      <c r="BJ38" s="654"/>
      <c r="BK38" s="654"/>
      <c r="BL38" s="654"/>
      <c r="BM38" s="654"/>
      <c r="BN38" s="654"/>
      <c r="BO38" s="654"/>
      <c r="BP38" s="654"/>
      <c r="BQ38" s="654"/>
      <c r="BR38" s="654"/>
      <c r="BS38" s="654"/>
      <c r="BT38" s="654"/>
      <c r="BU38" s="654"/>
      <c r="BV38" s="654"/>
      <c r="BW38" s="654"/>
      <c r="BX38" s="654"/>
    </row>
    <row r="39" spans="1:76" ht="15" customHeight="1">
      <c r="A39" s="1219"/>
      <c r="B39" s="192" t="s">
        <v>1442</v>
      </c>
      <c r="C39" s="1219"/>
      <c r="D39" s="811"/>
      <c r="E39" s="1369">
        <f>'5.'!CA70</f>
        <v>16868.034801584756</v>
      </c>
      <c r="F39" s="1369">
        <f>'5.'!CB70</f>
        <v>3868.1197655827827</v>
      </c>
      <c r="G39" s="1369">
        <f>'5.'!CC70</f>
        <v>15.8116365320389</v>
      </c>
      <c r="H39" s="1369">
        <f>'5.'!CD70</f>
        <v>44.135869040980744</v>
      </c>
      <c r="I39" s="1369">
        <f>'5.'!CE70</f>
        <v>417.85486403038664</v>
      </c>
      <c r="J39" s="1369">
        <f>'5.'!CF70</f>
        <v>801.90922224495887</v>
      </c>
      <c r="K39" s="1369">
        <f>'5.'!CG70</f>
        <v>1432.1534603217058</v>
      </c>
      <c r="L39" s="1369">
        <f>'5.'!CH70</f>
        <v>813.9037451278906</v>
      </c>
      <c r="M39" s="1369">
        <f>'5.'!CI70</f>
        <v>342.35096828482131</v>
      </c>
      <c r="N39" s="1369">
        <f>'5.'!CJ70</f>
        <v>5138.2731051655001</v>
      </c>
      <c r="O39" s="1369">
        <f>'5.'!CK70</f>
        <v>2404.5853182649075</v>
      </c>
      <c r="P39" s="1369">
        <f>'5.'!CL70</f>
        <v>0</v>
      </c>
      <c r="Q39" s="1369">
        <f>'5.'!CM70</f>
        <v>0</v>
      </c>
      <c r="R39" s="1369">
        <f>'5.'!CN70</f>
        <v>329.1403759475063</v>
      </c>
      <c r="S39" s="1369">
        <f>'5.'!CO70</f>
        <v>531.80232784346731</v>
      </c>
      <c r="T39" s="1369">
        <f>'5.'!CP70</f>
        <v>878.00358592917269</v>
      </c>
      <c r="U39" s="1369">
        <f>'5.'!CQ70</f>
        <v>454.51830013166369</v>
      </c>
      <c r="V39" s="1369">
        <f>'5.'!CR70</f>
        <v>211.12072841309691</v>
      </c>
      <c r="W39" s="1369">
        <f>'5.'!CS70</f>
        <v>1845.8106632453212</v>
      </c>
      <c r="X39" s="1369">
        <f>'5.'!CT70</f>
        <v>0</v>
      </c>
      <c r="Y39" s="1369">
        <f>'5.'!CU70</f>
        <v>16.155555555555555</v>
      </c>
      <c r="Z39" s="1369">
        <f>'5.'!CV70</f>
        <v>290.90818779941588</v>
      </c>
      <c r="AA39" s="1369">
        <f>'5.'!CW70</f>
        <v>744.48073889707462</v>
      </c>
      <c r="AB39" s="1369">
        <f>'5.'!CX70</f>
        <v>539.81565433705589</v>
      </c>
      <c r="AC39" s="1369">
        <f>'5.'!CY70</f>
        <v>226.01319454372648</v>
      </c>
      <c r="AD39" s="1369">
        <f>'5.'!CZ70</f>
        <v>28.437332112491564</v>
      </c>
      <c r="AE39" s="1369">
        <f>'5.'!DA70</f>
        <v>887.87712365527761</v>
      </c>
      <c r="AF39" s="1369">
        <f>'5.'!DB70</f>
        <v>0</v>
      </c>
      <c r="AG39" s="1369">
        <f>'5.'!DC70</f>
        <v>48.515555555518944</v>
      </c>
      <c r="AH39" s="1369">
        <f>'5.'!DD70</f>
        <v>257.8448457015902</v>
      </c>
      <c r="AI39" s="1369">
        <f>'5.'!DE70</f>
        <v>298.77243172362279</v>
      </c>
      <c r="AJ39" s="1369">
        <f>'5.'!DF70</f>
        <v>167.05672868359744</v>
      </c>
      <c r="AK39" s="1369">
        <f>'5.'!DG70</f>
        <v>53.224435286978661</v>
      </c>
      <c r="AL39" s="1369">
        <f>'5.'!DH70</f>
        <v>62.463126703969579</v>
      </c>
      <c r="AM39" s="1369">
        <f>'5.'!DI70</f>
        <v>1712.5884257988059</v>
      </c>
      <c r="AN39" s="1369">
        <f>'5.'!DJ70</f>
        <v>25.420610734782773</v>
      </c>
      <c r="AO39" s="1369">
        <f>'5.'!DK70</f>
        <v>40.561348998979696</v>
      </c>
      <c r="AP39" s="1369">
        <f>'5.'!DL70</f>
        <v>463.12588401690613</v>
      </c>
      <c r="AQ39" s="1369">
        <f>'5.'!DM70</f>
        <v>513.78183518052901</v>
      </c>
      <c r="AR39" s="1369">
        <f>'5.'!DN70</f>
        <v>445.10434489127681</v>
      </c>
      <c r="AS39" s="1369">
        <f>'5.'!DO70</f>
        <v>220.38329086522285</v>
      </c>
      <c r="AT39" s="1372">
        <f>'5.'!DP70</f>
        <v>4.2111111111079627</v>
      </c>
      <c r="AU39" s="1452"/>
      <c r="AV39" s="192" t="s">
        <v>1442</v>
      </c>
      <c r="AW39" s="1452"/>
      <c r="AX39" s="811"/>
      <c r="AY39" s="1529">
        <f>'5.'!DQ70</f>
        <v>861.27519455827235</v>
      </c>
      <c r="AZ39" s="654">
        <f>'5.'!DR70</f>
        <v>0</v>
      </c>
      <c r="BA39" s="654">
        <f>'5.'!DS70</f>
        <v>107.63636363513262</v>
      </c>
      <c r="BB39" s="654">
        <f>'5.'!DT70</f>
        <v>77.924320773601806</v>
      </c>
      <c r="BC39" s="654">
        <f>'5.'!DU70</f>
        <v>225.19916914436965</v>
      </c>
      <c r="BD39" s="654">
        <f>'5.'!DV70</f>
        <v>270.30165823357135</v>
      </c>
      <c r="BE39" s="654">
        <f>'5.'!DW70</f>
        <v>169.50434880852026</v>
      </c>
      <c r="BF39" s="654">
        <f>'5.'!DX70</f>
        <v>10.70933396307664</v>
      </c>
      <c r="BG39" s="654">
        <f>'5.'!DY70</f>
        <v>4010.5697846740227</v>
      </c>
      <c r="BH39" s="654">
        <f>'5.'!DZ70</f>
        <v>1828.8538995344165</v>
      </c>
      <c r="BI39" s="654">
        <f>'5.'!EA70</f>
        <v>0</v>
      </c>
      <c r="BJ39" s="654">
        <f>'5.'!EB70</f>
        <v>32.966501041678455</v>
      </c>
      <c r="BK39" s="654">
        <f>'5.'!EC70</f>
        <v>249.36468461634533</v>
      </c>
      <c r="BL39" s="654">
        <f>'5.'!ED70</f>
        <v>559.96480148266301</v>
      </c>
      <c r="BM39" s="654">
        <f>'5.'!EE70</f>
        <v>443.2973732715468</v>
      </c>
      <c r="BN39" s="654">
        <f>'5.'!EF70</f>
        <v>434.98672959692118</v>
      </c>
      <c r="BO39" s="654">
        <f>'5.'!EG70</f>
        <v>108.27380952526183</v>
      </c>
      <c r="BP39" s="654">
        <f>'5.'!EH70</f>
        <v>2181.7158851396061</v>
      </c>
      <c r="BQ39" s="654">
        <f>'5.'!EI70</f>
        <v>0</v>
      </c>
      <c r="BR39" s="654">
        <f>'5.'!EJ70</f>
        <v>35.981660391309845</v>
      </c>
      <c r="BS39" s="654">
        <f>'5.'!EK70</f>
        <v>536.82016578297316</v>
      </c>
      <c r="BT39" s="654">
        <f>'5.'!EL70</f>
        <v>615.6943526974128</v>
      </c>
      <c r="BU39" s="654">
        <f>'5.'!EM70</f>
        <v>689.54245947613879</v>
      </c>
      <c r="BV39" s="654">
        <f>'5.'!EN70</f>
        <v>217.51953951736385</v>
      </c>
      <c r="BW39" s="654">
        <f>'5.'!EO70</f>
        <v>86.157707274407073</v>
      </c>
      <c r="BX39" s="654">
        <f>'5.'!EP70</f>
        <v>1277.2085258053744</v>
      </c>
    </row>
    <row r="40" spans="1:76" ht="15" customHeight="1">
      <c r="A40" s="1219"/>
      <c r="B40" s="192" t="s">
        <v>1443</v>
      </c>
      <c r="C40" s="1219"/>
      <c r="D40" s="811"/>
      <c r="E40" s="1369">
        <f>'5.'!CA71</f>
        <v>8352.6441423146316</v>
      </c>
      <c r="F40" s="1369">
        <f>'5.'!CB71</f>
        <v>1660.60108288846</v>
      </c>
      <c r="G40" s="1369">
        <f>'5.'!CC71</f>
        <v>10.905550145777216</v>
      </c>
      <c r="H40" s="1369">
        <f>'5.'!CD71</f>
        <v>0</v>
      </c>
      <c r="I40" s="1369">
        <f>'5.'!CE71</f>
        <v>221.25561523068603</v>
      </c>
      <c r="J40" s="1369">
        <f>'5.'!CF71</f>
        <v>333.20759800849737</v>
      </c>
      <c r="K40" s="1369">
        <f>'5.'!CG71</f>
        <v>557.41344221067243</v>
      </c>
      <c r="L40" s="1369">
        <f>'5.'!CH71</f>
        <v>449.59942440144988</v>
      </c>
      <c r="M40" s="1369">
        <f>'5.'!CI71</f>
        <v>88.219452891376648</v>
      </c>
      <c r="N40" s="1369">
        <f>'5.'!CJ71</f>
        <v>1805.9714738577791</v>
      </c>
      <c r="O40" s="1369">
        <f>'5.'!CK71</f>
        <v>794.67543765547202</v>
      </c>
      <c r="P40" s="1369">
        <f>'5.'!CL71</f>
        <v>0</v>
      </c>
      <c r="Q40" s="1369">
        <f>'5.'!CM71</f>
        <v>0</v>
      </c>
      <c r="R40" s="1369">
        <f>'5.'!CN71</f>
        <v>79.067079629906345</v>
      </c>
      <c r="S40" s="1369">
        <f>'5.'!CO71</f>
        <v>167.92536259753717</v>
      </c>
      <c r="T40" s="1369">
        <f>'5.'!CP71</f>
        <v>218.71237980256652</v>
      </c>
      <c r="U40" s="1369">
        <f>'5.'!CQ71</f>
        <v>212.14991062502443</v>
      </c>
      <c r="V40" s="1369">
        <f>'5.'!CR71</f>
        <v>116.82070500043756</v>
      </c>
      <c r="W40" s="1369">
        <f>'5.'!CS71</f>
        <v>665.22543033464478</v>
      </c>
      <c r="X40" s="1369">
        <f>'5.'!CT71</f>
        <v>0</v>
      </c>
      <c r="Y40" s="1369">
        <f>'5.'!CU71</f>
        <v>0</v>
      </c>
      <c r="Z40" s="1369">
        <f>'5.'!CV71</f>
        <v>86.232690720475915</v>
      </c>
      <c r="AA40" s="1369">
        <f>'5.'!CW71</f>
        <v>181.74492115713693</v>
      </c>
      <c r="AB40" s="1369">
        <f>'5.'!CX71</f>
        <v>259.64050241829136</v>
      </c>
      <c r="AC40" s="1369">
        <f>'5.'!CY71</f>
        <v>137.60731603874041</v>
      </c>
      <c r="AD40" s="1369">
        <f>'5.'!CZ71</f>
        <v>0</v>
      </c>
      <c r="AE40" s="1369">
        <f>'5.'!DA71</f>
        <v>346.0706058676621</v>
      </c>
      <c r="AF40" s="1369">
        <f>'5.'!DB71</f>
        <v>0</v>
      </c>
      <c r="AG40" s="1369">
        <f>'5.'!DC71</f>
        <v>12</v>
      </c>
      <c r="AH40" s="1369">
        <f>'5.'!DD71</f>
        <v>64.044909241937475</v>
      </c>
      <c r="AI40" s="1369">
        <f>'5.'!DE71</f>
        <v>87.504841090657067</v>
      </c>
      <c r="AJ40" s="1369">
        <f>'5.'!DF71</f>
        <v>84.310475417801271</v>
      </c>
      <c r="AK40" s="1369">
        <f>'5.'!DG71</f>
        <v>36.543713450320141</v>
      </c>
      <c r="AL40" s="1369">
        <f>'5.'!DH71</f>
        <v>61.666666666946128</v>
      </c>
      <c r="AM40" s="1369">
        <f>'5.'!DI71</f>
        <v>950.916483707152</v>
      </c>
      <c r="AN40" s="1369">
        <f>'5.'!DJ71</f>
        <v>0</v>
      </c>
      <c r="AO40" s="1369">
        <f>'5.'!DK71</f>
        <v>64.038581436650702</v>
      </c>
      <c r="AP40" s="1369">
        <f>'5.'!DL71</f>
        <v>214.9607543079176</v>
      </c>
      <c r="AQ40" s="1369">
        <f>'5.'!DM71</f>
        <v>321.44639640020478</v>
      </c>
      <c r="AR40" s="1369">
        <f>'5.'!DN71</f>
        <v>242.18056400754315</v>
      </c>
      <c r="AS40" s="1369">
        <f>'5.'!DO71</f>
        <v>67.987323524722058</v>
      </c>
      <c r="AT40" s="1372">
        <f>'5.'!DP71</f>
        <v>40.30286403011344</v>
      </c>
      <c r="AU40" s="1452"/>
      <c r="AV40" s="192" t="s">
        <v>1443</v>
      </c>
      <c r="AW40" s="1452"/>
      <c r="AX40" s="811"/>
      <c r="AY40" s="1529">
        <f>'5.'!DQ71</f>
        <v>367.6213893372701</v>
      </c>
      <c r="AZ40" s="654">
        <f>'5.'!DR71</f>
        <v>0</v>
      </c>
      <c r="BA40" s="654">
        <f>'5.'!DS71</f>
        <v>0</v>
      </c>
      <c r="BB40" s="654">
        <f>'5.'!DT71</f>
        <v>111.36710923853548</v>
      </c>
      <c r="BC40" s="654">
        <f>'5.'!DU71</f>
        <v>182.89536902333759</v>
      </c>
      <c r="BD40" s="654">
        <f>'5.'!DV71</f>
        <v>48.930737565448148</v>
      </c>
      <c r="BE40" s="654">
        <f>'5.'!DW71</f>
        <v>24.428173509948934</v>
      </c>
      <c r="BF40" s="654">
        <f>'5.'!DX71</f>
        <v>0</v>
      </c>
      <c r="BG40" s="654">
        <f>'5.'!DY71</f>
        <v>3048.4697876613245</v>
      </c>
      <c r="BH40" s="654">
        <f>'5.'!DZ71</f>
        <v>1501.149353909439</v>
      </c>
      <c r="BI40" s="654">
        <f>'5.'!EA71</f>
        <v>0</v>
      </c>
      <c r="BJ40" s="654">
        <f>'5.'!EB71</f>
        <v>14.638576022500096</v>
      </c>
      <c r="BK40" s="654">
        <f>'5.'!EC71</f>
        <v>223.97834701199562</v>
      </c>
      <c r="BL40" s="654">
        <f>'5.'!ED71</f>
        <v>272.92559053023479</v>
      </c>
      <c r="BM40" s="654">
        <f>'5.'!EE71</f>
        <v>308.18677265238114</v>
      </c>
      <c r="BN40" s="654">
        <f>'5.'!EF71</f>
        <v>528.86060437072729</v>
      </c>
      <c r="BO40" s="654">
        <f>'5.'!EG71</f>
        <v>152.55946332159991</v>
      </c>
      <c r="BP40" s="654">
        <f>'5.'!EH71</f>
        <v>1547.3204337518844</v>
      </c>
      <c r="BQ40" s="654">
        <f>'5.'!EI71</f>
        <v>0</v>
      </c>
      <c r="BR40" s="654">
        <f>'5.'!EJ71</f>
        <v>140.52496460267096</v>
      </c>
      <c r="BS40" s="654">
        <f>'5.'!EK71</f>
        <v>126.57369083835775</v>
      </c>
      <c r="BT40" s="654">
        <f>'5.'!EL71</f>
        <v>410.81940041089484</v>
      </c>
      <c r="BU40" s="654">
        <f>'5.'!EM71</f>
        <v>549.47277572908718</v>
      </c>
      <c r="BV40" s="654">
        <f>'5.'!EN71</f>
        <v>301.49710722948072</v>
      </c>
      <c r="BW40" s="654">
        <f>'5.'!EO71</f>
        <v>18.432494941393692</v>
      </c>
      <c r="BX40" s="654">
        <f>'5.'!EP71</f>
        <v>519.06392486264633</v>
      </c>
    </row>
    <row r="41" spans="1:76" ht="15" customHeight="1">
      <c r="A41" s="1219"/>
      <c r="B41" s="192" t="s">
        <v>1444</v>
      </c>
      <c r="C41" s="1219"/>
      <c r="D41" s="811"/>
      <c r="E41" s="1369">
        <f>'5.'!CA72</f>
        <v>13944.015365498737</v>
      </c>
      <c r="F41" s="1369">
        <f>'5.'!CB72</f>
        <v>2928.4482385059364</v>
      </c>
      <c r="G41" s="1369">
        <f>'5.'!CC72</f>
        <v>0</v>
      </c>
      <c r="H41" s="1369">
        <f>'5.'!CD72</f>
        <v>24.646240409401738</v>
      </c>
      <c r="I41" s="1369">
        <f>'5.'!CE72</f>
        <v>314.99955661473564</v>
      </c>
      <c r="J41" s="1369">
        <f>'5.'!CF72</f>
        <v>662.34093497719743</v>
      </c>
      <c r="K41" s="1369">
        <f>'5.'!CG72</f>
        <v>1072.1344715845585</v>
      </c>
      <c r="L41" s="1369">
        <f>'5.'!CH72</f>
        <v>699.27692154904014</v>
      </c>
      <c r="M41" s="1369">
        <f>'5.'!CI72</f>
        <v>155.05011337100342</v>
      </c>
      <c r="N41" s="1369">
        <f>'5.'!CJ72</f>
        <v>4120.7168068818328</v>
      </c>
      <c r="O41" s="1369">
        <f>'5.'!CK72</f>
        <v>1788.529089120055</v>
      </c>
      <c r="P41" s="1369">
        <f>'5.'!CL72</f>
        <v>0</v>
      </c>
      <c r="Q41" s="1369">
        <f>'5.'!CM72</f>
        <v>14.463733966849588</v>
      </c>
      <c r="R41" s="1369">
        <f>'5.'!CN72</f>
        <v>275.59539452102143</v>
      </c>
      <c r="S41" s="1369">
        <f>'5.'!CO72</f>
        <v>447.95653623061281</v>
      </c>
      <c r="T41" s="1369">
        <f>'5.'!CP72</f>
        <v>486.65198942215289</v>
      </c>
      <c r="U41" s="1369">
        <f>'5.'!CQ72</f>
        <v>324.15124803428949</v>
      </c>
      <c r="V41" s="1369">
        <f>'5.'!CR72</f>
        <v>239.71018694512864</v>
      </c>
      <c r="W41" s="1369">
        <f>'5.'!CS72</f>
        <v>1174.9340237714828</v>
      </c>
      <c r="X41" s="1369">
        <f>'5.'!CT72</f>
        <v>0</v>
      </c>
      <c r="Y41" s="1369">
        <f>'5.'!CU72</f>
        <v>21.457897990093951</v>
      </c>
      <c r="Z41" s="1369">
        <f>'5.'!CV72</f>
        <v>186.40625335599597</v>
      </c>
      <c r="AA41" s="1369">
        <f>'5.'!CW72</f>
        <v>358.502231017562</v>
      </c>
      <c r="AB41" s="1369">
        <f>'5.'!CX72</f>
        <v>364.96896328615469</v>
      </c>
      <c r="AC41" s="1369">
        <f>'5.'!CY72</f>
        <v>219.53417352494336</v>
      </c>
      <c r="AD41" s="1369">
        <f>'5.'!CZ72</f>
        <v>24.064504596732935</v>
      </c>
      <c r="AE41" s="1369">
        <f>'5.'!DA72</f>
        <v>1157.2536939902939</v>
      </c>
      <c r="AF41" s="1369">
        <f>'5.'!DB72</f>
        <v>0</v>
      </c>
      <c r="AG41" s="1369">
        <f>'5.'!DC72</f>
        <v>63.417192087680668</v>
      </c>
      <c r="AH41" s="1369">
        <f>'5.'!DD72</f>
        <v>401.60704282980646</v>
      </c>
      <c r="AI41" s="1369">
        <f>'5.'!DE72</f>
        <v>293.72079616710772</v>
      </c>
      <c r="AJ41" s="1369">
        <f>'5.'!DF72</f>
        <v>307.32931769130772</v>
      </c>
      <c r="AK41" s="1369">
        <f>'5.'!DG72</f>
        <v>89.179345214391489</v>
      </c>
      <c r="AL41" s="1369">
        <f>'5.'!DH72</f>
        <v>2</v>
      </c>
      <c r="AM41" s="1369">
        <f>'5.'!DI72</f>
        <v>1813.6439299725655</v>
      </c>
      <c r="AN41" s="1369">
        <f>'5.'!DJ72</f>
        <v>16.155555555555555</v>
      </c>
      <c r="AO41" s="1369">
        <f>'5.'!DK72</f>
        <v>101.80934173146009</v>
      </c>
      <c r="AP41" s="1369">
        <f>'5.'!DL72</f>
        <v>427.44310427872642</v>
      </c>
      <c r="AQ41" s="1369">
        <f>'5.'!DM72</f>
        <v>521.82781472708962</v>
      </c>
      <c r="AR41" s="1369">
        <f>'5.'!DN72</f>
        <v>596.69187669724158</v>
      </c>
      <c r="AS41" s="1369">
        <f>'5.'!DO72</f>
        <v>124.71894517812382</v>
      </c>
      <c r="AT41" s="1372">
        <f>'5.'!DP72</f>
        <v>24.997291804368189</v>
      </c>
      <c r="AU41" s="1452"/>
      <c r="AV41" s="192" t="s">
        <v>1444</v>
      </c>
      <c r="AW41" s="1452"/>
      <c r="AX41" s="811"/>
      <c r="AY41" s="1529">
        <f>'5.'!DQ72</f>
        <v>323.59421962395584</v>
      </c>
      <c r="AZ41" s="654">
        <f>'5.'!DR72</f>
        <v>0</v>
      </c>
      <c r="BA41" s="654">
        <f>'5.'!DS72</f>
        <v>1</v>
      </c>
      <c r="BB41" s="654">
        <f>'5.'!DT72</f>
        <v>49.190773490497818</v>
      </c>
      <c r="BC41" s="654">
        <f>'5.'!DU72</f>
        <v>203.63148177711352</v>
      </c>
      <c r="BD41" s="654">
        <f>'5.'!DV72</f>
        <v>36.247797334165845</v>
      </c>
      <c r="BE41" s="654">
        <f>'5.'!DW72</f>
        <v>22.285585585607457</v>
      </c>
      <c r="BF41" s="654">
        <f>'5.'!DX72</f>
        <v>11.238581436571147</v>
      </c>
      <c r="BG41" s="654">
        <f>'5.'!DY72</f>
        <v>4246.5434592333504</v>
      </c>
      <c r="BH41" s="654">
        <f>'5.'!DZ72</f>
        <v>2167.6158656615339</v>
      </c>
      <c r="BI41" s="654">
        <f>'5.'!EA72</f>
        <v>0</v>
      </c>
      <c r="BJ41" s="654">
        <f>'5.'!EB72</f>
        <v>29.300000000030209</v>
      </c>
      <c r="BK41" s="654">
        <f>'5.'!EC72</f>
        <v>193.5616974603582</v>
      </c>
      <c r="BL41" s="654">
        <f>'5.'!ED72</f>
        <v>379.05311556701741</v>
      </c>
      <c r="BM41" s="654">
        <f>'5.'!EE72</f>
        <v>743.47466774497889</v>
      </c>
      <c r="BN41" s="654">
        <f>'5.'!EF72</f>
        <v>735.47667837962763</v>
      </c>
      <c r="BO41" s="654">
        <f>'5.'!EG72</f>
        <v>86.749706509521545</v>
      </c>
      <c r="BP41" s="654">
        <f>'5.'!EH72</f>
        <v>2078.9275935718174</v>
      </c>
      <c r="BQ41" s="654">
        <f>'5.'!EI72</f>
        <v>0</v>
      </c>
      <c r="BR41" s="654">
        <f>'5.'!EJ72</f>
        <v>103.48306791297728</v>
      </c>
      <c r="BS41" s="654">
        <f>'5.'!EK72</f>
        <v>284.07392433504651</v>
      </c>
      <c r="BT41" s="654">
        <f>'5.'!EL72</f>
        <v>450.80626056045708</v>
      </c>
      <c r="BU41" s="654">
        <f>'5.'!EM72</f>
        <v>600.78743009903428</v>
      </c>
      <c r="BV41" s="654">
        <f>'5.'!EN72</f>
        <v>542.48512542234994</v>
      </c>
      <c r="BW41" s="654">
        <f>'5.'!EO72</f>
        <v>97.291785241951985</v>
      </c>
      <c r="BX41" s="654">
        <f>'5.'!EP72</f>
        <v>511.06871128110072</v>
      </c>
    </row>
    <row r="42" spans="1:76" ht="15" customHeight="1">
      <c r="A42" s="1219"/>
      <c r="B42" s="192" t="s">
        <v>1445</v>
      </c>
      <c r="C42" s="1219"/>
      <c r="D42" s="811"/>
      <c r="E42" s="1369">
        <f>'5.'!CA73</f>
        <v>17763.480630535647</v>
      </c>
      <c r="F42" s="1369">
        <f>'5.'!CB73</f>
        <v>3413.5874829383888</v>
      </c>
      <c r="G42" s="1369">
        <f>'5.'!CC73</f>
        <v>0</v>
      </c>
      <c r="H42" s="1369">
        <f>'5.'!CD73</f>
        <v>34.353581654498925</v>
      </c>
      <c r="I42" s="1369">
        <f>'5.'!CE73</f>
        <v>426.27670291003778</v>
      </c>
      <c r="J42" s="1369">
        <f>'5.'!CF73</f>
        <v>796.2832748834486</v>
      </c>
      <c r="K42" s="1369">
        <f>'5.'!CG73</f>
        <v>1036.7083642023122</v>
      </c>
      <c r="L42" s="1369">
        <f>'5.'!CH73</f>
        <v>881.74349161667783</v>
      </c>
      <c r="M42" s="1369">
        <f>'5.'!CI73</f>
        <v>238.22206767141265</v>
      </c>
      <c r="N42" s="1369">
        <f>'5.'!CJ73</f>
        <v>6072.9778017714934</v>
      </c>
      <c r="O42" s="1369">
        <f>'5.'!CK73</f>
        <v>2055.9663473715282</v>
      </c>
      <c r="P42" s="1369">
        <f>'5.'!CL73</f>
        <v>0</v>
      </c>
      <c r="Q42" s="1369">
        <f>'5.'!CM73</f>
        <v>123.93750000019047</v>
      </c>
      <c r="R42" s="1369">
        <f>'5.'!CN73</f>
        <v>264.52309888036967</v>
      </c>
      <c r="S42" s="1369">
        <f>'5.'!CO73</f>
        <v>465.199484883921</v>
      </c>
      <c r="T42" s="1369">
        <f>'5.'!CP73</f>
        <v>514.07377019100056</v>
      </c>
      <c r="U42" s="1369">
        <f>'5.'!CQ73</f>
        <v>432.3224035245762</v>
      </c>
      <c r="V42" s="1369">
        <f>'5.'!CR73</f>
        <v>255.91008989147005</v>
      </c>
      <c r="W42" s="1369">
        <f>'5.'!CS73</f>
        <v>2108.6510413561537</v>
      </c>
      <c r="X42" s="1369">
        <f>'5.'!CT73</f>
        <v>0</v>
      </c>
      <c r="Y42" s="1369">
        <f>'5.'!CU73</f>
        <v>23.919544721459285</v>
      </c>
      <c r="Z42" s="1369">
        <f>'5.'!CV73</f>
        <v>255.22822040846279</v>
      </c>
      <c r="AA42" s="1369">
        <f>'5.'!CW73</f>
        <v>650.26599553637516</v>
      </c>
      <c r="AB42" s="1369">
        <f>'5.'!CX73</f>
        <v>782.23919222196344</v>
      </c>
      <c r="AC42" s="1369">
        <f>'5.'!CY73</f>
        <v>331.85446562886153</v>
      </c>
      <c r="AD42" s="1369">
        <f>'5.'!CZ73</f>
        <v>65.143622839030286</v>
      </c>
      <c r="AE42" s="1369">
        <f>'5.'!DA73</f>
        <v>1908.3604130438073</v>
      </c>
      <c r="AF42" s="1369">
        <f>'5.'!DB73</f>
        <v>0</v>
      </c>
      <c r="AG42" s="1369">
        <f>'5.'!DC73</f>
        <v>67.677725532657178</v>
      </c>
      <c r="AH42" s="1369">
        <f>'5.'!DD73</f>
        <v>687.10243114911816</v>
      </c>
      <c r="AI42" s="1369">
        <f>'5.'!DE73</f>
        <v>513.83477859828963</v>
      </c>
      <c r="AJ42" s="1369">
        <f>'5.'!DF73</f>
        <v>386.37914692975716</v>
      </c>
      <c r="AK42" s="1369">
        <f>'5.'!DG73</f>
        <v>182.01076461784675</v>
      </c>
      <c r="AL42" s="1369">
        <f>'5.'!DH73</f>
        <v>71.355566216138442</v>
      </c>
      <c r="AM42" s="1369">
        <f>'5.'!DI73</f>
        <v>2624.2346937640168</v>
      </c>
      <c r="AN42" s="1369">
        <f>'5.'!DJ73</f>
        <v>0</v>
      </c>
      <c r="AO42" s="1369">
        <f>'5.'!DK73</f>
        <v>113.32054145171709</v>
      </c>
      <c r="AP42" s="1369">
        <f>'5.'!DL73</f>
        <v>749.38930925134127</v>
      </c>
      <c r="AQ42" s="1369">
        <f>'5.'!DM73</f>
        <v>839.21741327728409</v>
      </c>
      <c r="AR42" s="1369">
        <f>'5.'!DN73</f>
        <v>643.1496597575516</v>
      </c>
      <c r="AS42" s="1369">
        <f>'5.'!DO73</f>
        <v>273.5444366927814</v>
      </c>
      <c r="AT42" s="1372">
        <f>'5.'!DP73</f>
        <v>5.6133333333403828</v>
      </c>
      <c r="AU42" s="1452"/>
      <c r="AV42" s="192" t="s">
        <v>1445</v>
      </c>
      <c r="AW42" s="1452"/>
      <c r="AX42" s="811"/>
      <c r="AY42" s="1529">
        <f>'5.'!DQ73</f>
        <v>823.43074325432076</v>
      </c>
      <c r="AZ42" s="654">
        <f>'5.'!DR73</f>
        <v>0</v>
      </c>
      <c r="BA42" s="654">
        <f>'5.'!DS73</f>
        <v>12.83783783781497</v>
      </c>
      <c r="BB42" s="654">
        <f>'5.'!DT73</f>
        <v>123.48917232252644</v>
      </c>
      <c r="BC42" s="654">
        <f>'5.'!DU73</f>
        <v>335.70666294920602</v>
      </c>
      <c r="BD42" s="654">
        <f>'5.'!DV73</f>
        <v>157.74775811031375</v>
      </c>
      <c r="BE42" s="654">
        <f>'5.'!DW73</f>
        <v>110.35612879972662</v>
      </c>
      <c r="BF42" s="654">
        <f>'5.'!DX73</f>
        <v>83.293183234732894</v>
      </c>
      <c r="BG42" s="654">
        <f>'5.'!DY73</f>
        <v>4697.5941395761565</v>
      </c>
      <c r="BH42" s="654">
        <f>'5.'!DZ73</f>
        <v>2164.868893116809</v>
      </c>
      <c r="BI42" s="654">
        <f>'5.'!EA73</f>
        <v>4.6666666665921488</v>
      </c>
      <c r="BJ42" s="654">
        <f>'5.'!EB73</f>
        <v>41.962331995898396</v>
      </c>
      <c r="BK42" s="654">
        <f>'5.'!EC73</f>
        <v>371.12801163291641</v>
      </c>
      <c r="BL42" s="654">
        <f>'5.'!ED73</f>
        <v>546.22286726444941</v>
      </c>
      <c r="BM42" s="654">
        <f>'5.'!EE73</f>
        <v>765.71749394289577</v>
      </c>
      <c r="BN42" s="654">
        <f>'5.'!EF73</f>
        <v>339.77183788778802</v>
      </c>
      <c r="BO42" s="654">
        <f>'5.'!EG73</f>
        <v>95.399683726268975</v>
      </c>
      <c r="BP42" s="654">
        <f>'5.'!EH73</f>
        <v>2532.7252464593466</v>
      </c>
      <c r="BQ42" s="654">
        <f>'5.'!EI73</f>
        <v>42.235294117699368</v>
      </c>
      <c r="BR42" s="654">
        <f>'5.'!EJ73</f>
        <v>107.67401622835516</v>
      </c>
      <c r="BS42" s="654">
        <f>'5.'!EK73</f>
        <v>719.71703864366941</v>
      </c>
      <c r="BT42" s="654">
        <f>'5.'!EL73</f>
        <v>650.36002633474129</v>
      </c>
      <c r="BU42" s="654">
        <f>'5.'!EM73</f>
        <v>565.644820833935</v>
      </c>
      <c r="BV42" s="654">
        <f>'5.'!EN73</f>
        <v>382.63309015002511</v>
      </c>
      <c r="BW42" s="654">
        <f>'5.'!EO73</f>
        <v>64.460960150920513</v>
      </c>
      <c r="BX42" s="654">
        <f>'5.'!EP73</f>
        <v>131.6557692312862</v>
      </c>
    </row>
    <row r="43" spans="1:76" ht="15" customHeight="1">
      <c r="A43" s="1219"/>
      <c r="B43" s="192" t="s">
        <v>1446</v>
      </c>
      <c r="C43" s="1219"/>
      <c r="D43" s="811"/>
      <c r="E43" s="1369">
        <f>'5.'!CA74</f>
        <v>20529.364414236821</v>
      </c>
      <c r="F43" s="1369">
        <f>'5.'!CB74</f>
        <v>4237.6348382745364</v>
      </c>
      <c r="G43" s="1369">
        <f>'5.'!CC74</f>
        <v>0</v>
      </c>
      <c r="H43" s="1369">
        <f>'5.'!CD74</f>
        <v>48.266666666727382</v>
      </c>
      <c r="I43" s="1369">
        <f>'5.'!CE74</f>
        <v>486.54941682492324</v>
      </c>
      <c r="J43" s="1369">
        <f>'5.'!CF74</f>
        <v>1015.530643841974</v>
      </c>
      <c r="K43" s="1369">
        <f>'5.'!CG74</f>
        <v>1243.5329467868592</v>
      </c>
      <c r="L43" s="1369">
        <f>'5.'!CH74</f>
        <v>1194.2104334571247</v>
      </c>
      <c r="M43" s="1369">
        <f>'5.'!CI74</f>
        <v>249.54473069692597</v>
      </c>
      <c r="N43" s="1369">
        <f>'5.'!CJ74</f>
        <v>6129.638917131887</v>
      </c>
      <c r="O43" s="1369">
        <f>'5.'!CK74</f>
        <v>1489.3001123375029</v>
      </c>
      <c r="P43" s="1369">
        <f>'5.'!CL74</f>
        <v>0</v>
      </c>
      <c r="Q43" s="1369">
        <f>'5.'!CM74</f>
        <v>6.2266666666605639</v>
      </c>
      <c r="R43" s="1369">
        <f>'5.'!CN74</f>
        <v>174.09679371492882</v>
      </c>
      <c r="S43" s="1369">
        <f>'5.'!CO74</f>
        <v>327.12254919082784</v>
      </c>
      <c r="T43" s="1369">
        <f>'5.'!CP74</f>
        <v>460.46502734351509</v>
      </c>
      <c r="U43" s="1369">
        <f>'5.'!CQ74</f>
        <v>272.49398603607796</v>
      </c>
      <c r="V43" s="1369">
        <f>'5.'!CR74</f>
        <v>248.89508938549369</v>
      </c>
      <c r="W43" s="1369">
        <f>'5.'!CS74</f>
        <v>2252.1370231325131</v>
      </c>
      <c r="X43" s="1369">
        <f>'5.'!CT74</f>
        <v>0</v>
      </c>
      <c r="Y43" s="1369">
        <f>'5.'!CU74</f>
        <v>3.6133333333302819</v>
      </c>
      <c r="Z43" s="1369">
        <f>'5.'!CV74</f>
        <v>297.52529955224821</v>
      </c>
      <c r="AA43" s="1369">
        <f>'5.'!CW74</f>
        <v>553.4670294880616</v>
      </c>
      <c r="AB43" s="1369">
        <f>'5.'!CX74</f>
        <v>805.01259109973319</v>
      </c>
      <c r="AC43" s="1369">
        <f>'5.'!CY74</f>
        <v>480.84300665587443</v>
      </c>
      <c r="AD43" s="1369">
        <f>'5.'!CZ74</f>
        <v>111.67576300326374</v>
      </c>
      <c r="AE43" s="1369">
        <f>'5.'!DA74</f>
        <v>2388.2017816618722</v>
      </c>
      <c r="AF43" s="1369">
        <f>'5.'!DB74</f>
        <v>0</v>
      </c>
      <c r="AG43" s="1369">
        <f>'5.'!DC74</f>
        <v>81.08087725620986</v>
      </c>
      <c r="AH43" s="1369">
        <f>'5.'!DD74</f>
        <v>605.30252761676604</v>
      </c>
      <c r="AI43" s="1369">
        <f>'5.'!DE74</f>
        <v>920.84527831038679</v>
      </c>
      <c r="AJ43" s="1369">
        <f>'5.'!DF74</f>
        <v>445.20581007003818</v>
      </c>
      <c r="AK43" s="1369">
        <f>'5.'!DG74</f>
        <v>242.84049350311173</v>
      </c>
      <c r="AL43" s="1369">
        <f>'5.'!DH74</f>
        <v>92.926794905360737</v>
      </c>
      <c r="AM43" s="1369">
        <f>'5.'!DI74</f>
        <v>2752.065742296636</v>
      </c>
      <c r="AN43" s="1369">
        <f>'5.'!DJ74</f>
        <v>0</v>
      </c>
      <c r="AO43" s="1369">
        <f>'5.'!DK74</f>
        <v>134.14283059531968</v>
      </c>
      <c r="AP43" s="1369">
        <f>'5.'!DL74</f>
        <v>841.00634740030148</v>
      </c>
      <c r="AQ43" s="1369">
        <f>'5.'!DM74</f>
        <v>838.37565259133237</v>
      </c>
      <c r="AR43" s="1369">
        <f>'5.'!DN74</f>
        <v>676.94107807980492</v>
      </c>
      <c r="AS43" s="1369">
        <f>'5.'!DO74</f>
        <v>231.58459253381648</v>
      </c>
      <c r="AT43" s="1372">
        <f>'5.'!DP74</f>
        <v>30.015241096060436</v>
      </c>
      <c r="AU43" s="1452"/>
      <c r="AV43" s="192" t="s">
        <v>1446</v>
      </c>
      <c r="AW43" s="1452"/>
      <c r="AX43" s="811"/>
      <c r="AY43" s="1529">
        <f>'5.'!DQ74</f>
        <v>1099.3387411012141</v>
      </c>
      <c r="AZ43" s="654">
        <f>'5.'!DR74</f>
        <v>3.5914006192417562</v>
      </c>
      <c r="BA43" s="654">
        <f>'5.'!DS74</f>
        <v>17.539457163169562</v>
      </c>
      <c r="BB43" s="654">
        <f>'5.'!DT74</f>
        <v>91.885143861730711</v>
      </c>
      <c r="BC43" s="654">
        <f>'5.'!DU74</f>
        <v>290.67150685985996</v>
      </c>
      <c r="BD43" s="654">
        <f>'5.'!DV74</f>
        <v>364.96802606357943</v>
      </c>
      <c r="BE43" s="654">
        <f>'5.'!DW74</f>
        <v>286.74180936329276</v>
      </c>
      <c r="BF43" s="654">
        <f>'5.'!DX74</f>
        <v>43.941397170339783</v>
      </c>
      <c r="BG43" s="654">
        <f>'5.'!DY74</f>
        <v>6283.8425642330421</v>
      </c>
      <c r="BH43" s="654">
        <f>'5.'!DZ74</f>
        <v>3209.0013817034724</v>
      </c>
      <c r="BI43" s="654">
        <f>'5.'!EA74</f>
        <v>0</v>
      </c>
      <c r="BJ43" s="654">
        <f>'5.'!EB74</f>
        <v>14.870426161336679</v>
      </c>
      <c r="BK43" s="654">
        <f>'5.'!EC74</f>
        <v>402.04733987317729</v>
      </c>
      <c r="BL43" s="654">
        <f>'5.'!ED74</f>
        <v>725.48996599533189</v>
      </c>
      <c r="BM43" s="654">
        <f>'5.'!EE74</f>
        <v>1283.150117389627</v>
      </c>
      <c r="BN43" s="654">
        <f>'5.'!EF74</f>
        <v>590.46815730802257</v>
      </c>
      <c r="BO43" s="654">
        <f>'5.'!EG74</f>
        <v>192.97537497597733</v>
      </c>
      <c r="BP43" s="654">
        <f>'5.'!EH74</f>
        <v>3074.8411825295702</v>
      </c>
      <c r="BQ43" s="654">
        <f>'5.'!EI74</f>
        <v>3.2111111111079631</v>
      </c>
      <c r="BR43" s="654">
        <f>'5.'!EJ74</f>
        <v>156.68455864289206</v>
      </c>
      <c r="BS43" s="654">
        <f>'5.'!EK74</f>
        <v>399.6572997879249</v>
      </c>
      <c r="BT43" s="654">
        <f>'5.'!EL74</f>
        <v>846.65874862336693</v>
      </c>
      <c r="BU43" s="654">
        <f>'5.'!EM74</f>
        <v>866.25903865929263</v>
      </c>
      <c r="BV43" s="654">
        <f>'5.'!EN74</f>
        <v>711.58465430917499</v>
      </c>
      <c r="BW43" s="654">
        <f>'5.'!EO74</f>
        <v>90.785771395810983</v>
      </c>
      <c r="BX43" s="654">
        <f>'5.'!EP74</f>
        <v>26.843611199507297</v>
      </c>
    </row>
    <row r="44" spans="1:76" ht="15" customHeight="1">
      <c r="A44" s="1219"/>
      <c r="B44" s="192" t="s">
        <v>1447</v>
      </c>
      <c r="C44" s="1219"/>
      <c r="D44" s="811"/>
      <c r="E44" s="1369">
        <f>'5.'!CA75</f>
        <v>23820.646403381405</v>
      </c>
      <c r="F44" s="1369">
        <f>'5.'!CB75</f>
        <v>4077.4440709804635</v>
      </c>
      <c r="G44" s="1369">
        <f>'5.'!CC75</f>
        <v>0</v>
      </c>
      <c r="H44" s="1369">
        <f>'5.'!CD75</f>
        <v>21.436862745134651</v>
      </c>
      <c r="I44" s="1369">
        <f>'5.'!CE75</f>
        <v>566.03026022464132</v>
      </c>
      <c r="J44" s="1369">
        <f>'5.'!CF75</f>
        <v>1075.9736164802039</v>
      </c>
      <c r="K44" s="1369">
        <f>'5.'!CG75</f>
        <v>1243.3703138493252</v>
      </c>
      <c r="L44" s="1369">
        <f>'5.'!CH75</f>
        <v>923.08982510627698</v>
      </c>
      <c r="M44" s="1369">
        <f>'5.'!CI75</f>
        <v>247.54319257487967</v>
      </c>
      <c r="N44" s="1369">
        <f>'5.'!CJ75</f>
        <v>10290.73932615378</v>
      </c>
      <c r="O44" s="1369">
        <f>'5.'!CK75</f>
        <v>1758.3137404735899</v>
      </c>
      <c r="P44" s="1369">
        <f>'5.'!CL75</f>
        <v>0</v>
      </c>
      <c r="Q44" s="1369">
        <f>'5.'!CM75</f>
        <v>47.657197795834534</v>
      </c>
      <c r="R44" s="1369">
        <f>'5.'!CN75</f>
        <v>311.58849710266617</v>
      </c>
      <c r="S44" s="1369">
        <f>'5.'!CO75</f>
        <v>375.75126369028743</v>
      </c>
      <c r="T44" s="1369">
        <f>'5.'!CP75</f>
        <v>500.70703637619209</v>
      </c>
      <c r="U44" s="1369">
        <f>'5.'!CQ75</f>
        <v>250.97708187098172</v>
      </c>
      <c r="V44" s="1369">
        <f>'5.'!CR75</f>
        <v>271.63266363762642</v>
      </c>
      <c r="W44" s="1369">
        <f>'5.'!CS75</f>
        <v>3619.4752918259956</v>
      </c>
      <c r="X44" s="1369">
        <f>'5.'!CT75</f>
        <v>0</v>
      </c>
      <c r="Y44" s="1369">
        <f>'5.'!CU75</f>
        <v>27.604742976423047</v>
      </c>
      <c r="Z44" s="1369">
        <f>'5.'!CV75</f>
        <v>488.82325141583368</v>
      </c>
      <c r="AA44" s="1369">
        <f>'5.'!CW75</f>
        <v>1193.8462703485652</v>
      </c>
      <c r="AB44" s="1369">
        <f>'5.'!CX75</f>
        <v>1249.1864660727431</v>
      </c>
      <c r="AC44" s="1369">
        <f>'5.'!CY75</f>
        <v>554.92734019078682</v>
      </c>
      <c r="AD44" s="1369">
        <f>'5.'!CZ75</f>
        <v>105.08722082164159</v>
      </c>
      <c r="AE44" s="1369">
        <f>'5.'!DA75</f>
        <v>4912.9502938541955</v>
      </c>
      <c r="AF44" s="1369">
        <f>'5.'!DB75</f>
        <v>11.416666666666666</v>
      </c>
      <c r="AG44" s="1369">
        <f>'5.'!DC75</f>
        <v>388.37115790166592</v>
      </c>
      <c r="AH44" s="1369">
        <f>'5.'!DD75</f>
        <v>1956.4423824382779</v>
      </c>
      <c r="AI44" s="1369">
        <f>'5.'!DE75</f>
        <v>1233.5384507484316</v>
      </c>
      <c r="AJ44" s="1369">
        <f>'5.'!DF75</f>
        <v>917.49858461515635</v>
      </c>
      <c r="AK44" s="1369">
        <f>'5.'!DG75</f>
        <v>325.53179098858544</v>
      </c>
      <c r="AL44" s="1369">
        <f>'5.'!DH75</f>
        <v>80.151260495410469</v>
      </c>
      <c r="AM44" s="1369">
        <f>'5.'!DI75</f>
        <v>3352.8483586788152</v>
      </c>
      <c r="AN44" s="1369">
        <f>'5.'!DJ75</f>
        <v>10.37188208615898</v>
      </c>
      <c r="AO44" s="1369">
        <f>'5.'!DK75</f>
        <v>138.61428050975493</v>
      </c>
      <c r="AP44" s="1369">
        <f>'5.'!DL75</f>
        <v>1215.6164935288255</v>
      </c>
      <c r="AQ44" s="1369">
        <f>'5.'!DM75</f>
        <v>1083.8621240287559</v>
      </c>
      <c r="AR44" s="1369">
        <f>'5.'!DN75</f>
        <v>694.16036921940679</v>
      </c>
      <c r="AS44" s="1369">
        <f>'5.'!DO75</f>
        <v>176.2308545701344</v>
      </c>
      <c r="AT44" s="1372">
        <f>'5.'!DP75</f>
        <v>33.992354735777631</v>
      </c>
      <c r="AU44" s="1452"/>
      <c r="AV44" s="192" t="s">
        <v>1447</v>
      </c>
      <c r="AW44" s="1452"/>
      <c r="AX44" s="811"/>
      <c r="AY44" s="1529">
        <f>'5.'!DQ75</f>
        <v>1080.4913182028367</v>
      </c>
      <c r="AZ44" s="654">
        <f>'5.'!DR75</f>
        <v>0</v>
      </c>
      <c r="BA44" s="654">
        <f>'5.'!DS75</f>
        <v>32.61798727853089</v>
      </c>
      <c r="BB44" s="654">
        <f>'5.'!DT75</f>
        <v>194.15426497026093</v>
      </c>
      <c r="BC44" s="654">
        <f>'5.'!DU75</f>
        <v>424.11556939934536</v>
      </c>
      <c r="BD44" s="654">
        <f>'5.'!DV75</f>
        <v>281.81209871795642</v>
      </c>
      <c r="BE44" s="654">
        <f>'5.'!DW75</f>
        <v>140.39803548213408</v>
      </c>
      <c r="BF44" s="654">
        <f>'5.'!DX75</f>
        <v>7.3933623546091223</v>
      </c>
      <c r="BG44" s="654">
        <f>'5.'!DY75</f>
        <v>5019.1233293654923</v>
      </c>
      <c r="BH44" s="654">
        <f>'5.'!DZ75</f>
        <v>2788.7191813625614</v>
      </c>
      <c r="BI44" s="654">
        <f>'5.'!EA75</f>
        <v>1</v>
      </c>
      <c r="BJ44" s="654">
        <f>'5.'!EB75</f>
        <v>249.12255083779993</v>
      </c>
      <c r="BK44" s="654">
        <f>'5.'!EC75</f>
        <v>532.57721103900167</v>
      </c>
      <c r="BL44" s="654">
        <f>'5.'!ED75</f>
        <v>734.98848768423863</v>
      </c>
      <c r="BM44" s="654">
        <f>'5.'!EE75</f>
        <v>716.3272737673941</v>
      </c>
      <c r="BN44" s="654">
        <f>'5.'!EF75</f>
        <v>484.2179528202887</v>
      </c>
      <c r="BO44" s="654">
        <f>'5.'!EG75</f>
        <v>70.485705213837932</v>
      </c>
      <c r="BP44" s="654">
        <f>'5.'!EH75</f>
        <v>2230.4041480029337</v>
      </c>
      <c r="BQ44" s="654">
        <f>'5.'!EI75</f>
        <v>11.412698412735642</v>
      </c>
      <c r="BR44" s="654">
        <f>'5.'!EJ75</f>
        <v>118.68321393083814</v>
      </c>
      <c r="BS44" s="654">
        <f>'5.'!EK75</f>
        <v>509.66028159531123</v>
      </c>
      <c r="BT44" s="654">
        <f>'5.'!EL75</f>
        <v>622.59533899136625</v>
      </c>
      <c r="BU44" s="654">
        <f>'5.'!EM75</f>
        <v>507.2326297646357</v>
      </c>
      <c r="BV44" s="654">
        <f>'5.'!EN75</f>
        <v>380.92936174073589</v>
      </c>
      <c r="BW44" s="654">
        <f>'5.'!EO75</f>
        <v>79.890623567310968</v>
      </c>
      <c r="BX44" s="654">
        <f>'5.'!EP75</f>
        <v>0</v>
      </c>
    </row>
    <row r="45" spans="1:76" ht="15" customHeight="1">
      <c r="A45" s="1219"/>
      <c r="B45" s="192" t="s">
        <v>1448</v>
      </c>
      <c r="C45" s="1219"/>
      <c r="D45" s="811"/>
      <c r="E45" s="1369">
        <f>'5.'!CA76</f>
        <v>6001.9308607365847</v>
      </c>
      <c r="F45" s="1369">
        <f>'5.'!CB76</f>
        <v>679.41676137828915</v>
      </c>
      <c r="G45" s="1369">
        <f>'5.'!CC76</f>
        <v>0</v>
      </c>
      <c r="H45" s="1369">
        <f>'5.'!CD76</f>
        <v>14.960646362909188</v>
      </c>
      <c r="I45" s="1369">
        <f>'5.'!CE76</f>
        <v>83.159954494099253</v>
      </c>
      <c r="J45" s="1369">
        <f>'5.'!CF76</f>
        <v>161.34102929233924</v>
      </c>
      <c r="K45" s="1369">
        <f>'5.'!CG76</f>
        <v>231.49833882243826</v>
      </c>
      <c r="L45" s="1369">
        <f>'5.'!CH76</f>
        <v>166.71447284700284</v>
      </c>
      <c r="M45" s="1369">
        <f>'5.'!CI76</f>
        <v>21.742319559500459</v>
      </c>
      <c r="N45" s="1369">
        <f>'5.'!CJ76</f>
        <v>3120.6106949906675</v>
      </c>
      <c r="O45" s="1369">
        <f>'5.'!CK76</f>
        <v>575.07004445470909</v>
      </c>
      <c r="P45" s="1369">
        <f>'5.'!CL76</f>
        <v>0</v>
      </c>
      <c r="Q45" s="1369">
        <f>'5.'!CM76</f>
        <v>33.937972452322043</v>
      </c>
      <c r="R45" s="1369">
        <f>'5.'!CN76</f>
        <v>87.743589400777282</v>
      </c>
      <c r="S45" s="1369">
        <f>'5.'!CO76</f>
        <v>256.23237203545398</v>
      </c>
      <c r="T45" s="1369">
        <f>'5.'!CP76</f>
        <v>130.10037036467367</v>
      </c>
      <c r="U45" s="1369">
        <f>'5.'!CQ76</f>
        <v>38.864790851653602</v>
      </c>
      <c r="V45" s="1369">
        <f>'5.'!CR76</f>
        <v>28.190949349828582</v>
      </c>
      <c r="W45" s="1369">
        <f>'5.'!CS76</f>
        <v>644.63590150534901</v>
      </c>
      <c r="X45" s="1369">
        <f>'5.'!CT76</f>
        <v>0</v>
      </c>
      <c r="Y45" s="1369">
        <f>'5.'!CU76</f>
        <v>1</v>
      </c>
      <c r="Z45" s="1369">
        <f>'5.'!CV76</f>
        <v>56.593591727852733</v>
      </c>
      <c r="AA45" s="1369">
        <f>'5.'!CW76</f>
        <v>222.63885382866016</v>
      </c>
      <c r="AB45" s="1369">
        <f>'5.'!CX76</f>
        <v>236.46270552582189</v>
      </c>
      <c r="AC45" s="1369">
        <f>'5.'!CY76</f>
        <v>121.51852820079829</v>
      </c>
      <c r="AD45" s="1369">
        <f>'5.'!CZ76</f>
        <v>6.4222222222159262</v>
      </c>
      <c r="AE45" s="1369">
        <f>'5.'!DA76</f>
        <v>1900.9047490306091</v>
      </c>
      <c r="AF45" s="1369">
        <f>'5.'!DB76</f>
        <v>0</v>
      </c>
      <c r="AG45" s="1369">
        <f>'5.'!DC76</f>
        <v>69.061469438936683</v>
      </c>
      <c r="AH45" s="1369">
        <f>'5.'!DD76</f>
        <v>572.82112487676534</v>
      </c>
      <c r="AI45" s="1369">
        <f>'5.'!DE76</f>
        <v>659.90138922871313</v>
      </c>
      <c r="AJ45" s="1369">
        <f>'5.'!DF76</f>
        <v>397.19791768329958</v>
      </c>
      <c r="AK45" s="1369">
        <f>'5.'!DG76</f>
        <v>177.60509586609859</v>
      </c>
      <c r="AL45" s="1369">
        <f>'5.'!DH76</f>
        <v>24.317751936796057</v>
      </c>
      <c r="AM45" s="1369">
        <f>'5.'!DI76</f>
        <v>741.97508479001442</v>
      </c>
      <c r="AN45" s="1369">
        <f>'5.'!DJ76</f>
        <v>3.2578264464199469</v>
      </c>
      <c r="AO45" s="1369">
        <f>'5.'!DK76</f>
        <v>31.103596876698848</v>
      </c>
      <c r="AP45" s="1369">
        <f>'5.'!DL76</f>
        <v>266.92447249519273</v>
      </c>
      <c r="AQ45" s="1369">
        <f>'5.'!DM76</f>
        <v>255.90237930489539</v>
      </c>
      <c r="AR45" s="1369">
        <f>'5.'!DN76</f>
        <v>160.28077792076539</v>
      </c>
      <c r="AS45" s="1369">
        <f>'5.'!DO76</f>
        <v>14.253015873021218</v>
      </c>
      <c r="AT45" s="1372">
        <f>'5.'!DP76</f>
        <v>10.253015873021218</v>
      </c>
      <c r="AU45" s="1452"/>
      <c r="AV45" s="192" t="s">
        <v>1448</v>
      </c>
      <c r="AW45" s="1452"/>
      <c r="AX45" s="811"/>
      <c r="AY45" s="1529">
        <f>'5.'!DQ76</f>
        <v>154.76771046896181</v>
      </c>
      <c r="AZ45" s="654">
        <f>'5.'!DR76</f>
        <v>0</v>
      </c>
      <c r="BA45" s="654">
        <f>'5.'!DS76</f>
        <v>1</v>
      </c>
      <c r="BB45" s="654">
        <f>'5.'!DT76</f>
        <v>26.868092206961865</v>
      </c>
      <c r="BC45" s="654">
        <f>'5.'!DU76</f>
        <v>66.854856357211247</v>
      </c>
      <c r="BD45" s="654">
        <f>'5.'!DV76</f>
        <v>33.749841269878097</v>
      </c>
      <c r="BE45" s="654">
        <f>'5.'!DW76</f>
        <v>17.437777777744646</v>
      </c>
      <c r="BF45" s="654">
        <f>'5.'!DX76</f>
        <v>8.8571428571659467</v>
      </c>
      <c r="BG45" s="654">
        <f>'5.'!DY76</f>
        <v>1305.1606091086526</v>
      </c>
      <c r="BH45" s="654">
        <f>'5.'!DZ76</f>
        <v>630.86536553085125</v>
      </c>
      <c r="BI45" s="654">
        <f>'5.'!EA76</f>
        <v>0</v>
      </c>
      <c r="BJ45" s="654">
        <f>'5.'!EB76</f>
        <v>16.041904761913255</v>
      </c>
      <c r="BK45" s="654">
        <f>'5.'!EC76</f>
        <v>97.241904761948291</v>
      </c>
      <c r="BL45" s="654">
        <f>'5.'!ED76</f>
        <v>224.8592083735825</v>
      </c>
      <c r="BM45" s="654">
        <f>'5.'!EE76</f>
        <v>181.10360076625781</v>
      </c>
      <c r="BN45" s="654">
        <f>'5.'!EF76</f>
        <v>100.61874686716124</v>
      </c>
      <c r="BO45" s="654">
        <f>'5.'!EG76</f>
        <v>10.999999999988059</v>
      </c>
      <c r="BP45" s="654">
        <f>'5.'!EH76</f>
        <v>674.2952435778011</v>
      </c>
      <c r="BQ45" s="654">
        <f>'5.'!EI76</f>
        <v>2</v>
      </c>
      <c r="BR45" s="654">
        <f>'5.'!EJ76</f>
        <v>26.820204367639288</v>
      </c>
      <c r="BS45" s="654">
        <f>'5.'!EK76</f>
        <v>138.04724872170311</v>
      </c>
      <c r="BT45" s="654">
        <f>'5.'!EL76</f>
        <v>245.1306015989187</v>
      </c>
      <c r="BU45" s="654">
        <f>'5.'!EM76</f>
        <v>180.08222786548902</v>
      </c>
      <c r="BV45" s="654">
        <f>'5.'!EN76</f>
        <v>75.214961024051021</v>
      </c>
      <c r="BW45" s="654">
        <f>'5.'!EO76</f>
        <v>7</v>
      </c>
      <c r="BX45" s="654">
        <f>'5.'!EP76</f>
        <v>0</v>
      </c>
    </row>
    <row r="46" spans="1:76" ht="15" customHeight="1">
      <c r="A46" s="1219"/>
      <c r="B46" s="192" t="s">
        <v>1449</v>
      </c>
      <c r="C46" s="1219"/>
      <c r="D46" s="811"/>
      <c r="E46" s="1369">
        <f>'5.'!CA77</f>
        <v>10313.187862150173</v>
      </c>
      <c r="F46" s="1369">
        <f>'5.'!CB77</f>
        <v>1307.8841439383489</v>
      </c>
      <c r="G46" s="1369">
        <f>'5.'!CC77</f>
        <v>0</v>
      </c>
      <c r="H46" s="1369">
        <f>'5.'!CD77</f>
        <v>3</v>
      </c>
      <c r="I46" s="1369">
        <f>'5.'!CE77</f>
        <v>103.27363647207376</v>
      </c>
      <c r="J46" s="1369">
        <f>'5.'!CF77</f>
        <v>287.93426188477218</v>
      </c>
      <c r="K46" s="1369">
        <f>'5.'!CG77</f>
        <v>521.16550534781959</v>
      </c>
      <c r="L46" s="1369">
        <f>'5.'!CH77</f>
        <v>311.82684000673163</v>
      </c>
      <c r="M46" s="1369">
        <f>'5.'!CI77</f>
        <v>80.683900226951693</v>
      </c>
      <c r="N46" s="1369">
        <f>'5.'!CJ77</f>
        <v>4576.7381437619388</v>
      </c>
      <c r="O46" s="1369">
        <f>'5.'!CK77</f>
        <v>797.57748733275582</v>
      </c>
      <c r="P46" s="1369">
        <f>'5.'!CL77</f>
        <v>0</v>
      </c>
      <c r="Q46" s="1369">
        <f>'5.'!CM77</f>
        <v>26.47777777775574</v>
      </c>
      <c r="R46" s="1369">
        <f>'5.'!CN77</f>
        <v>148.04976989979647</v>
      </c>
      <c r="S46" s="1369">
        <f>'5.'!CO77</f>
        <v>285.61922092819907</v>
      </c>
      <c r="T46" s="1369">
        <f>'5.'!CP77</f>
        <v>262.91807051006481</v>
      </c>
      <c r="U46" s="1369">
        <f>'5.'!CQ77</f>
        <v>51.520827775549471</v>
      </c>
      <c r="V46" s="1369">
        <f>'5.'!CR77</f>
        <v>22.991820441390271</v>
      </c>
      <c r="W46" s="1369">
        <f>'5.'!CS77</f>
        <v>1195.0674361749961</v>
      </c>
      <c r="X46" s="1369">
        <f>'5.'!CT77</f>
        <v>0</v>
      </c>
      <c r="Y46" s="1369">
        <f>'5.'!CU77</f>
        <v>25.369590643283441</v>
      </c>
      <c r="Z46" s="1369">
        <f>'5.'!CV77</f>
        <v>167.09278748935554</v>
      </c>
      <c r="AA46" s="1369">
        <f>'5.'!CW77</f>
        <v>464.06695893964718</v>
      </c>
      <c r="AB46" s="1369">
        <f>'5.'!CX77</f>
        <v>438.80951076310731</v>
      </c>
      <c r="AC46" s="1369">
        <f>'5.'!CY77</f>
        <v>86.149783498221183</v>
      </c>
      <c r="AD46" s="1369">
        <f>'5.'!CZ77</f>
        <v>13.578804841381894</v>
      </c>
      <c r="AE46" s="1369">
        <f>'5.'!DA77</f>
        <v>2584.0932202541862</v>
      </c>
      <c r="AF46" s="1369">
        <f>'5.'!DB77</f>
        <v>3.8163265306057901</v>
      </c>
      <c r="AG46" s="1369">
        <f>'5.'!DC77</f>
        <v>110.53319992044668</v>
      </c>
      <c r="AH46" s="1369">
        <f>'5.'!DD77</f>
        <v>912.3966166570691</v>
      </c>
      <c r="AI46" s="1369">
        <f>'5.'!DE77</f>
        <v>686.88155559376844</v>
      </c>
      <c r="AJ46" s="1369">
        <f>'5.'!DF77</f>
        <v>600.08278868772072</v>
      </c>
      <c r="AK46" s="1369">
        <f>'5.'!DG77</f>
        <v>256.48680062823695</v>
      </c>
      <c r="AL46" s="1369">
        <f>'5.'!DH77</f>
        <v>13.895932236339062</v>
      </c>
      <c r="AM46" s="1369">
        <f>'5.'!DI77</f>
        <v>1362.3135551464673</v>
      </c>
      <c r="AN46" s="1369">
        <f>'5.'!DJ77</f>
        <v>1</v>
      </c>
      <c r="AO46" s="1369">
        <f>'5.'!DK77</f>
        <v>87.172310905677762</v>
      </c>
      <c r="AP46" s="1369">
        <f>'5.'!DL77</f>
        <v>312.95759189000552</v>
      </c>
      <c r="AQ46" s="1369">
        <f>'5.'!DM77</f>
        <v>556.62123262706905</v>
      </c>
      <c r="AR46" s="1369">
        <f>'5.'!DN77</f>
        <v>304.74934282135285</v>
      </c>
      <c r="AS46" s="1369">
        <f>'5.'!DO77</f>
        <v>70.963375431409716</v>
      </c>
      <c r="AT46" s="1372">
        <f>'5.'!DP77</f>
        <v>28.84970147095239</v>
      </c>
      <c r="AU46" s="1452"/>
      <c r="AV46" s="192" t="s">
        <v>1449</v>
      </c>
      <c r="AW46" s="1452"/>
      <c r="AX46" s="811"/>
      <c r="AY46" s="1529">
        <f>'5.'!DQ77</f>
        <v>424.42092227380624</v>
      </c>
      <c r="AZ46" s="654">
        <f>'5.'!DR77</f>
        <v>0</v>
      </c>
      <c r="BA46" s="654">
        <f>'5.'!DS77</f>
        <v>4</v>
      </c>
      <c r="BB46" s="654">
        <f>'5.'!DT77</f>
        <v>77.610724205613636</v>
      </c>
      <c r="BC46" s="654">
        <f>'5.'!DU77</f>
        <v>161.79439767489538</v>
      </c>
      <c r="BD46" s="654">
        <f>'5.'!DV77</f>
        <v>164.07175808526566</v>
      </c>
      <c r="BE46" s="654">
        <f>'5.'!DW77</f>
        <v>16.94404230803163</v>
      </c>
      <c r="BF46" s="654">
        <f>'5.'!DX77</f>
        <v>0</v>
      </c>
      <c r="BG46" s="654">
        <f>'5.'!DY77</f>
        <v>2641.831097029612</v>
      </c>
      <c r="BH46" s="654">
        <f>'5.'!DZ77</f>
        <v>1067.9809735054375</v>
      </c>
      <c r="BI46" s="654">
        <f>'5.'!EA77</f>
        <v>0</v>
      </c>
      <c r="BJ46" s="654">
        <f>'5.'!EB77</f>
        <v>22.844444444672817</v>
      </c>
      <c r="BK46" s="654">
        <f>'5.'!EC77</f>
        <v>186.5756487245726</v>
      </c>
      <c r="BL46" s="654">
        <f>'5.'!ED77</f>
        <v>400.79272131089334</v>
      </c>
      <c r="BM46" s="654">
        <f>'5.'!EE77</f>
        <v>326.72416048023069</v>
      </c>
      <c r="BN46" s="654">
        <f>'5.'!EF77</f>
        <v>106.67244543869656</v>
      </c>
      <c r="BO46" s="654">
        <f>'5.'!EG77</f>
        <v>24.371553106371472</v>
      </c>
      <c r="BP46" s="654">
        <f>'5.'!EH77</f>
        <v>1573.8501235241743</v>
      </c>
      <c r="BQ46" s="654">
        <f>'5.'!EI77</f>
        <v>0</v>
      </c>
      <c r="BR46" s="654">
        <f>'5.'!EJ77</f>
        <v>59.795529714551805</v>
      </c>
      <c r="BS46" s="654">
        <f>'5.'!EK77</f>
        <v>307.59134585964176</v>
      </c>
      <c r="BT46" s="654">
        <f>'5.'!EL77</f>
        <v>719.87186943229847</v>
      </c>
      <c r="BU46" s="654">
        <f>'5.'!EM77</f>
        <v>421.21493897161525</v>
      </c>
      <c r="BV46" s="654">
        <f>'5.'!EN77</f>
        <v>51.11111111107963</v>
      </c>
      <c r="BW46" s="654">
        <f>'5.'!EO77</f>
        <v>14.265328434987204</v>
      </c>
      <c r="BX46" s="654">
        <f>'5.'!EP77</f>
        <v>0</v>
      </c>
    </row>
    <row r="47" spans="1:76" ht="15" customHeight="1">
      <c r="A47" s="1219"/>
      <c r="B47" s="192" t="s">
        <v>1450</v>
      </c>
      <c r="C47" s="1219"/>
      <c r="D47" s="811"/>
      <c r="E47" s="1369">
        <f>'5.'!CA78</f>
        <v>14828.779291077992</v>
      </c>
      <c r="F47" s="1369">
        <f>'5.'!CB78</f>
        <v>1930.5953813093297</v>
      </c>
      <c r="G47" s="1369">
        <f>'5.'!CC78</f>
        <v>0</v>
      </c>
      <c r="H47" s="1369">
        <f>'5.'!CD78</f>
        <v>23</v>
      </c>
      <c r="I47" s="1369">
        <f>'5.'!CE78</f>
        <v>77.267251461969252</v>
      </c>
      <c r="J47" s="1369">
        <f>'5.'!CF78</f>
        <v>336.99884711762525</v>
      </c>
      <c r="K47" s="1369">
        <f>'5.'!CG78</f>
        <v>767.39464852564288</v>
      </c>
      <c r="L47" s="1369">
        <f>'5.'!CH78</f>
        <v>626.62334168715711</v>
      </c>
      <c r="M47" s="1369">
        <f>'5.'!CI78</f>
        <v>99.311292516935112</v>
      </c>
      <c r="N47" s="1369">
        <f>'5.'!CJ78</f>
        <v>8258.9846497158433</v>
      </c>
      <c r="O47" s="1369">
        <f>'5.'!CK78</f>
        <v>898.96338942595298</v>
      </c>
      <c r="P47" s="1369">
        <f>'5.'!CL78</f>
        <v>0</v>
      </c>
      <c r="Q47" s="1369">
        <f>'5.'!CM78</f>
        <v>61</v>
      </c>
      <c r="R47" s="1369">
        <f>'5.'!CN78</f>
        <v>75.736842105281028</v>
      </c>
      <c r="S47" s="1369">
        <f>'5.'!CO78</f>
        <v>358.20545649840022</v>
      </c>
      <c r="T47" s="1369">
        <f>'5.'!CP78</f>
        <v>211.16247762263487</v>
      </c>
      <c r="U47" s="1369">
        <f>'5.'!CQ78</f>
        <v>161.4890225563536</v>
      </c>
      <c r="V47" s="1369">
        <f>'5.'!CR78</f>
        <v>31.369590643283445</v>
      </c>
      <c r="W47" s="1369">
        <f>'5.'!CS78</f>
        <v>1709.5231077686269</v>
      </c>
      <c r="X47" s="1369">
        <f>'5.'!CT78</f>
        <v>0</v>
      </c>
      <c r="Y47" s="1369">
        <f>'5.'!CU78</f>
        <v>6.7666666666611537</v>
      </c>
      <c r="Z47" s="1369">
        <f>'5.'!CV78</f>
        <v>238.86743286778</v>
      </c>
      <c r="AA47" s="1369">
        <f>'5.'!CW78</f>
        <v>553.95113736703422</v>
      </c>
      <c r="AB47" s="1369">
        <f>'5.'!CX78</f>
        <v>573.14338226486484</v>
      </c>
      <c r="AC47" s="1369">
        <f>'5.'!CY78</f>
        <v>306.15593984948009</v>
      </c>
      <c r="AD47" s="1369">
        <f>'5.'!CZ78</f>
        <v>30.638548752806759</v>
      </c>
      <c r="AE47" s="1369">
        <f>'5.'!DA78</f>
        <v>5650.4981525212625</v>
      </c>
      <c r="AF47" s="1369">
        <f>'5.'!DB78</f>
        <v>19.84502923975332</v>
      </c>
      <c r="AG47" s="1369">
        <f>'5.'!DC78</f>
        <v>308.8487050958513</v>
      </c>
      <c r="AH47" s="1369">
        <f>'5.'!DD78</f>
        <v>1990.5459887801176</v>
      </c>
      <c r="AI47" s="1369">
        <f>'5.'!DE78</f>
        <v>1849.4121160035295</v>
      </c>
      <c r="AJ47" s="1369">
        <f>'5.'!DF78</f>
        <v>979.82459243315782</v>
      </c>
      <c r="AK47" s="1369">
        <f>'5.'!DG78</f>
        <v>456.50974817977533</v>
      </c>
      <c r="AL47" s="1369">
        <f>'5.'!DH78</f>
        <v>45.511972789077333</v>
      </c>
      <c r="AM47" s="1369">
        <f>'5.'!DI78</f>
        <v>2450.850566891791</v>
      </c>
      <c r="AN47" s="1369">
        <f>'5.'!DJ78</f>
        <v>3</v>
      </c>
      <c r="AO47" s="1369">
        <f>'5.'!DK78</f>
        <v>106.22705573450551</v>
      </c>
      <c r="AP47" s="1369">
        <f>'5.'!DL78</f>
        <v>744.4394152041466</v>
      </c>
      <c r="AQ47" s="1369">
        <f>'5.'!DM78</f>
        <v>752.53740303087795</v>
      </c>
      <c r="AR47" s="1369">
        <f>'5.'!DN78</f>
        <v>593.20745673671013</v>
      </c>
      <c r="AS47" s="1369">
        <f>'5.'!DO78</f>
        <v>222.95470103818721</v>
      </c>
      <c r="AT47" s="1372">
        <f>'5.'!DP78</f>
        <v>28.48453514736358</v>
      </c>
      <c r="AU47" s="1452"/>
      <c r="AV47" s="192" t="s">
        <v>1450</v>
      </c>
      <c r="AW47" s="1452"/>
      <c r="AX47" s="811"/>
      <c r="AY47" s="1529">
        <f>'5.'!DQ78</f>
        <v>403.76369495172986</v>
      </c>
      <c r="AZ47" s="654">
        <f>'5.'!DR78</f>
        <v>23.736842105281021</v>
      </c>
      <c r="BA47" s="654">
        <f>'5.'!DS78</f>
        <v>23.789473684213505</v>
      </c>
      <c r="BB47" s="654">
        <f>'5.'!DT78</f>
        <v>85.395273899032802</v>
      </c>
      <c r="BC47" s="654">
        <f>'5.'!DU78</f>
        <v>102.73684210528103</v>
      </c>
      <c r="BD47" s="654">
        <f>'5.'!DV78</f>
        <v>116.73684210528103</v>
      </c>
      <c r="BE47" s="654">
        <f>'5.'!DW78</f>
        <v>48.368421052640514</v>
      </c>
      <c r="BF47" s="654">
        <f>'5.'!DX78</f>
        <v>3</v>
      </c>
      <c r="BG47" s="654">
        <f>'5.'!DY78</f>
        <v>1784.5849982092966</v>
      </c>
      <c r="BH47" s="654">
        <f>'5.'!DZ78</f>
        <v>901.62053705678966</v>
      </c>
      <c r="BI47" s="654">
        <f>'5.'!EA78</f>
        <v>3</v>
      </c>
      <c r="BJ47" s="654">
        <f>'5.'!EB78</f>
        <v>24</v>
      </c>
      <c r="BK47" s="654">
        <f>'5.'!EC78</f>
        <v>209.66175438595249</v>
      </c>
      <c r="BL47" s="654">
        <f>'5.'!ED78</f>
        <v>341.92631578940296</v>
      </c>
      <c r="BM47" s="654">
        <f>'5.'!EE78</f>
        <v>187.57913354811296</v>
      </c>
      <c r="BN47" s="654">
        <f>'5.'!EF78</f>
        <v>107.45333333332113</v>
      </c>
      <c r="BO47" s="654">
        <f>'5.'!EG78</f>
        <v>28</v>
      </c>
      <c r="BP47" s="654">
        <f>'5.'!EH78</f>
        <v>882.96446115250706</v>
      </c>
      <c r="BQ47" s="654">
        <f>'5.'!EI78</f>
        <v>4.2111111111079627</v>
      </c>
      <c r="BR47" s="654">
        <f>'5.'!EJ78</f>
        <v>25.00521541948287</v>
      </c>
      <c r="BS47" s="654">
        <f>'5.'!EK78</f>
        <v>241.44467836248148</v>
      </c>
      <c r="BT47" s="654">
        <f>'5.'!EL78</f>
        <v>359.34549707591077</v>
      </c>
      <c r="BU47" s="654">
        <f>'5.'!EM78</f>
        <v>191.64965986383456</v>
      </c>
      <c r="BV47" s="654">
        <f>'5.'!EN78</f>
        <v>49.675646258477933</v>
      </c>
      <c r="BW47" s="654">
        <f>'5.'!EO78</f>
        <v>11.632653061211581</v>
      </c>
      <c r="BX47" s="654">
        <f>'5.'!EP78</f>
        <v>0</v>
      </c>
    </row>
    <row r="48" spans="1:76" ht="15" customHeight="1">
      <c r="A48" s="1219"/>
      <c r="B48" s="192" t="s">
        <v>1451</v>
      </c>
      <c r="C48" s="1219"/>
      <c r="D48" s="811"/>
      <c r="E48" s="1369">
        <f>'5.'!CA79</f>
        <v>13787.268888883182</v>
      </c>
      <c r="F48" s="1369">
        <f>'5.'!CB79</f>
        <v>1444.4311111106858</v>
      </c>
      <c r="G48" s="1369">
        <f>'5.'!CC79</f>
        <v>0</v>
      </c>
      <c r="H48" s="1369">
        <f>'5.'!CD79</f>
        <v>25</v>
      </c>
      <c r="I48" s="1369">
        <f>'5.'!CE79</f>
        <v>91.35777777776056</v>
      </c>
      <c r="J48" s="1369">
        <f>'5.'!CF79</f>
        <v>223.82888888883798</v>
      </c>
      <c r="K48" s="1369">
        <f>'5.'!CG79</f>
        <v>570.80666666647028</v>
      </c>
      <c r="L48" s="1369">
        <f>'5.'!CH79</f>
        <v>464.09999999985018</v>
      </c>
      <c r="M48" s="1369">
        <f>'5.'!CI79</f>
        <v>69.337777777766945</v>
      </c>
      <c r="N48" s="1369">
        <f>'5.'!CJ79</f>
        <v>8187.7044444407729</v>
      </c>
      <c r="O48" s="1369">
        <f>'5.'!CK79</f>
        <v>591.62666666660448</v>
      </c>
      <c r="P48" s="1369">
        <f>'5.'!CL79</f>
        <v>0</v>
      </c>
      <c r="Q48" s="1369">
        <f>'5.'!CM79</f>
        <v>80</v>
      </c>
      <c r="R48" s="1369">
        <f>'5.'!CN79</f>
        <v>214</v>
      </c>
      <c r="S48" s="1369">
        <f>'5.'!CO79</f>
        <v>121.1777777777578</v>
      </c>
      <c r="T48" s="1369">
        <f>'5.'!CP79</f>
        <v>95.03555555554621</v>
      </c>
      <c r="U48" s="1369">
        <f>'5.'!CQ79</f>
        <v>77.413333333300372</v>
      </c>
      <c r="V48" s="1369">
        <f>'5.'!CR79</f>
        <v>4</v>
      </c>
      <c r="W48" s="1369">
        <f>'5.'!CS79</f>
        <v>1081.6622222215683</v>
      </c>
      <c r="X48" s="1369">
        <f>'5.'!CT79</f>
        <v>0</v>
      </c>
      <c r="Y48" s="1369">
        <f>'5.'!CU79</f>
        <v>1</v>
      </c>
      <c r="Z48" s="1369">
        <f>'5.'!CV79</f>
        <v>84.688888888856013</v>
      </c>
      <c r="AA48" s="1369">
        <f>'5.'!CW79</f>
        <v>343.83555555531416</v>
      </c>
      <c r="AB48" s="1369">
        <f>'5.'!CX79</f>
        <v>394.77777777751038</v>
      </c>
      <c r="AC48" s="1369">
        <f>'5.'!CY79</f>
        <v>251.35999999988772</v>
      </c>
      <c r="AD48" s="1369">
        <f>'5.'!CZ79</f>
        <v>6</v>
      </c>
      <c r="AE48" s="1369">
        <f>'5.'!DA79</f>
        <v>6514.4155555526004</v>
      </c>
      <c r="AF48" s="1369">
        <f>'5.'!DB79</f>
        <v>1</v>
      </c>
      <c r="AG48" s="1369">
        <f>'5.'!DC79</f>
        <v>586.9111111108399</v>
      </c>
      <c r="AH48" s="1369">
        <f>'5.'!DD79</f>
        <v>2248.6022222212468</v>
      </c>
      <c r="AI48" s="1369">
        <f>'5.'!DE79</f>
        <v>1759.3199999991721</v>
      </c>
      <c r="AJ48" s="1369">
        <f>'5.'!DF79</f>
        <v>1285.619999999366</v>
      </c>
      <c r="AK48" s="1369">
        <f>'5.'!DG79</f>
        <v>597.06888888865569</v>
      </c>
      <c r="AL48" s="1369">
        <f>'5.'!DH79</f>
        <v>35.893333333320129</v>
      </c>
      <c r="AM48" s="1369">
        <f>'5.'!DI79</f>
        <v>1618.7066666660364</v>
      </c>
      <c r="AN48" s="1369">
        <f>'5.'!DJ79</f>
        <v>2.6133333333302819</v>
      </c>
      <c r="AO48" s="1369">
        <f>'5.'!DK79</f>
        <v>89.639999999953233</v>
      </c>
      <c r="AP48" s="1369">
        <f>'5.'!DL79</f>
        <v>488.89111111088846</v>
      </c>
      <c r="AQ48" s="1369">
        <f>'5.'!DM79</f>
        <v>466.01999999982007</v>
      </c>
      <c r="AR48" s="1369">
        <f>'5.'!DN79</f>
        <v>407.87555555541923</v>
      </c>
      <c r="AS48" s="1369">
        <f>'5.'!DO79</f>
        <v>160.66666666662513</v>
      </c>
      <c r="AT48" s="1372">
        <f>'5.'!DP79</f>
        <v>3</v>
      </c>
      <c r="AU48" s="1452"/>
      <c r="AV48" s="192" t="s">
        <v>1451</v>
      </c>
      <c r="AW48" s="1452"/>
      <c r="AX48" s="811"/>
      <c r="AY48" s="1529">
        <f>'5.'!DQ79</f>
        <v>495.2977777776959</v>
      </c>
      <c r="AZ48" s="654">
        <f>'5.'!DR79</f>
        <v>0</v>
      </c>
      <c r="BA48" s="654">
        <f>'5.'!DS79</f>
        <v>75.613333333330289</v>
      </c>
      <c r="BB48" s="654">
        <f>'5.'!DT79</f>
        <v>99.506666666650418</v>
      </c>
      <c r="BC48" s="654">
        <f>'5.'!DU79</f>
        <v>136.67111111108608</v>
      </c>
      <c r="BD48" s="654">
        <f>'5.'!DV79</f>
        <v>87.728888888863167</v>
      </c>
      <c r="BE48" s="654">
        <f>'5.'!DW79</f>
        <v>72.666666666659566</v>
      </c>
      <c r="BF48" s="654">
        <f>'5.'!DX79</f>
        <v>23.111111111106382</v>
      </c>
      <c r="BG48" s="654">
        <f>'5.'!DY79</f>
        <v>2041.1288888879892</v>
      </c>
      <c r="BH48" s="654">
        <f>'5.'!DZ79</f>
        <v>852.60222222178334</v>
      </c>
      <c r="BI48" s="654">
        <f>'5.'!EA79</f>
        <v>0</v>
      </c>
      <c r="BJ48" s="654">
        <f>'5.'!EB79</f>
        <v>20</v>
      </c>
      <c r="BK48" s="654">
        <f>'5.'!EC79</f>
        <v>95.168888888862185</v>
      </c>
      <c r="BL48" s="654">
        <f>'5.'!ED79</f>
        <v>308.58888888871314</v>
      </c>
      <c r="BM48" s="654">
        <f>'5.'!EE79</f>
        <v>311.91111111092198</v>
      </c>
      <c r="BN48" s="654">
        <f>'5.'!EF79</f>
        <v>108.93333333328606</v>
      </c>
      <c r="BO48" s="654">
        <f>'5.'!EG79</f>
        <v>8</v>
      </c>
      <c r="BP48" s="654">
        <f>'5.'!EH79</f>
        <v>1188.526666666206</v>
      </c>
      <c r="BQ48" s="654">
        <f>'5.'!EI79</f>
        <v>8.8399999999908463</v>
      </c>
      <c r="BR48" s="654">
        <f>'5.'!EJ79</f>
        <v>118.42666666661479</v>
      </c>
      <c r="BS48" s="654">
        <f>'5.'!EK79</f>
        <v>321.25777777756457</v>
      </c>
      <c r="BT48" s="654">
        <f>'5.'!EL79</f>
        <v>211.14222222215585</v>
      </c>
      <c r="BU48" s="654">
        <f>'5.'!EM79</f>
        <v>372.13555555544315</v>
      </c>
      <c r="BV48" s="654">
        <f>'5.'!EN79</f>
        <v>143.11111111110637</v>
      </c>
      <c r="BW48" s="654">
        <f>'5.'!EO79</f>
        <v>13.613333333330282</v>
      </c>
      <c r="BX48" s="654">
        <f>'5.'!EP79</f>
        <v>0</v>
      </c>
    </row>
    <row r="49" spans="1:76" ht="15" customHeight="1">
      <c r="A49" s="2641" t="s">
        <v>7</v>
      </c>
      <c r="B49" s="2641"/>
      <c r="C49" s="2641"/>
      <c r="D49" s="107"/>
      <c r="E49" s="1369"/>
      <c r="F49" s="1370"/>
      <c r="G49" s="1370"/>
      <c r="H49" s="1370"/>
      <c r="I49" s="1370"/>
      <c r="J49" s="1370"/>
      <c r="K49" s="1370"/>
      <c r="L49" s="1370"/>
      <c r="M49" s="1370"/>
      <c r="N49" s="1370"/>
      <c r="O49" s="1370"/>
      <c r="P49" s="1370"/>
      <c r="Q49" s="1370"/>
      <c r="R49" s="1370"/>
      <c r="S49" s="1370"/>
      <c r="T49" s="1370"/>
      <c r="U49" s="1370"/>
      <c r="V49" s="1370"/>
      <c r="W49" s="1371"/>
      <c r="X49" s="1370"/>
      <c r="Y49" s="1370"/>
      <c r="Z49" s="1370"/>
      <c r="AA49" s="1370"/>
      <c r="AB49" s="1370"/>
      <c r="AC49" s="1371"/>
      <c r="AD49" s="1371"/>
      <c r="AE49" s="1371"/>
      <c r="AF49" s="1370"/>
      <c r="AG49" s="1370"/>
      <c r="AH49" s="1370"/>
      <c r="AI49" s="1370"/>
      <c r="AJ49" s="1370"/>
      <c r="AK49" s="1371"/>
      <c r="AL49" s="1371"/>
      <c r="AM49" s="1371"/>
      <c r="AN49" s="1370"/>
      <c r="AO49" s="1370"/>
      <c r="AP49" s="1370"/>
      <c r="AQ49" s="1370"/>
      <c r="AR49" s="1370"/>
      <c r="AS49" s="1371"/>
      <c r="AT49" s="2340"/>
      <c r="AU49" s="2641" t="s">
        <v>7</v>
      </c>
      <c r="AV49" s="2641"/>
      <c r="AW49" s="2641"/>
      <c r="AX49" s="107"/>
      <c r="AY49" s="1529"/>
      <c r="AZ49" s="654"/>
      <c r="BA49" s="654"/>
      <c r="BB49" s="654"/>
      <c r="BC49" s="654"/>
      <c r="BD49" s="654"/>
      <c r="BE49" s="654"/>
      <c r="BF49" s="654"/>
      <c r="BG49" s="654"/>
      <c r="BH49" s="654"/>
      <c r="BI49" s="654"/>
      <c r="BJ49" s="654"/>
      <c r="BK49" s="654"/>
      <c r="BL49" s="654"/>
      <c r="BM49" s="654"/>
      <c r="BN49" s="654"/>
      <c r="BO49" s="654"/>
      <c r="BP49" s="654"/>
      <c r="BQ49" s="654"/>
      <c r="BR49" s="654"/>
      <c r="BS49" s="654"/>
      <c r="BT49" s="654"/>
      <c r="BU49" s="654"/>
      <c r="BV49" s="654"/>
      <c r="BW49" s="654"/>
      <c r="BX49" s="654"/>
    </row>
    <row r="50" spans="1:76" ht="15" customHeight="1">
      <c r="A50" s="1219"/>
      <c r="B50" s="192" t="s">
        <v>1442</v>
      </c>
      <c r="C50" s="1219"/>
      <c r="D50" s="811"/>
      <c r="E50" s="1369">
        <f>'5.'!CA80</f>
        <v>18154.535429296004</v>
      </c>
      <c r="F50" s="1369">
        <f>'5.'!CB80</f>
        <v>4160.3759304048726</v>
      </c>
      <c r="G50" s="1369">
        <f>'5.'!CC80</f>
        <v>15.8116365320389</v>
      </c>
      <c r="H50" s="1369">
        <f>'5.'!CD80</f>
        <v>45.135869040980744</v>
      </c>
      <c r="I50" s="1369">
        <f>'5.'!CE80</f>
        <v>429.14887894950601</v>
      </c>
      <c r="J50" s="1369">
        <f>'5.'!CF80</f>
        <v>861.57479038627787</v>
      </c>
      <c r="K50" s="1369">
        <f>'5.'!CG80</f>
        <v>1522.9181242624147</v>
      </c>
      <c r="L50" s="1369">
        <f>'5.'!CH80</f>
        <v>916.99607333228175</v>
      </c>
      <c r="M50" s="1369">
        <f>'5.'!CI80</f>
        <v>368.79055790137289</v>
      </c>
      <c r="N50" s="1369">
        <f>'5.'!CJ80</f>
        <v>5625.2903037212609</v>
      </c>
      <c r="O50" s="1369">
        <f>'5.'!CK80</f>
        <v>2362.6509833767223</v>
      </c>
      <c r="P50" s="1369">
        <f>'5.'!CL80</f>
        <v>0</v>
      </c>
      <c r="Q50" s="1369">
        <f>'5.'!CM80</f>
        <v>0</v>
      </c>
      <c r="R50" s="1369">
        <f>'5.'!CN80</f>
        <v>293.03669613014745</v>
      </c>
      <c r="S50" s="1369">
        <f>'5.'!CO80</f>
        <v>544.49440276744156</v>
      </c>
      <c r="T50" s="1369">
        <f>'5.'!CP80</f>
        <v>859.8037036935749</v>
      </c>
      <c r="U50" s="1369">
        <f>'5.'!CQ80</f>
        <v>436.91614459166266</v>
      </c>
      <c r="V50" s="1369">
        <f>'5.'!CR80</f>
        <v>228.40003619389444</v>
      </c>
      <c r="W50" s="1369">
        <f>'5.'!CS80</f>
        <v>1965.2151021619241</v>
      </c>
      <c r="X50" s="1369">
        <f>'5.'!CT80</f>
        <v>0</v>
      </c>
      <c r="Y50" s="1369">
        <f>'5.'!CU80</f>
        <v>16.155555555555555</v>
      </c>
      <c r="Z50" s="1369">
        <f>'5.'!CV80</f>
        <v>287.06583908217107</v>
      </c>
      <c r="AA50" s="1369">
        <f>'5.'!CW80</f>
        <v>830.59421779422541</v>
      </c>
      <c r="AB50" s="1369">
        <f>'5.'!CX80</f>
        <v>548.04065592264612</v>
      </c>
      <c r="AC50" s="1369">
        <f>'5.'!CY80</f>
        <v>250.5326128059333</v>
      </c>
      <c r="AD50" s="1369">
        <f>'5.'!CZ80</f>
        <v>32.826221001390856</v>
      </c>
      <c r="AE50" s="1369">
        <f>'5.'!DA80</f>
        <v>1297.4242181826237</v>
      </c>
      <c r="AF50" s="1369">
        <f>'5.'!DB80</f>
        <v>0</v>
      </c>
      <c r="AG50" s="1369">
        <f>'5.'!DC80</f>
        <v>17.155555555555555</v>
      </c>
      <c r="AH50" s="1369">
        <f>'5.'!DD80</f>
        <v>413.38115787326785</v>
      </c>
      <c r="AI50" s="1369">
        <f>'5.'!DE80</f>
        <v>413.59970006102651</v>
      </c>
      <c r="AJ50" s="1369">
        <f>'5.'!DF80</f>
        <v>286.04983575701795</v>
      </c>
      <c r="AK50" s="1369">
        <f>'5.'!DG80</f>
        <v>102.77484223178591</v>
      </c>
      <c r="AL50" s="1369">
        <f>'5.'!DH80</f>
        <v>64.463126703969579</v>
      </c>
      <c r="AM50" s="1369">
        <f>'5.'!DI80</f>
        <v>1901.071419218114</v>
      </c>
      <c r="AN50" s="1369">
        <f>'5.'!DJ80</f>
        <v>25.420610734782773</v>
      </c>
      <c r="AO50" s="1369">
        <f>'5.'!DK80</f>
        <v>43.561348998979696</v>
      </c>
      <c r="AP50" s="1369">
        <f>'5.'!DL80</f>
        <v>488.94466717925587</v>
      </c>
      <c r="AQ50" s="1369">
        <f>'5.'!DM80</f>
        <v>549.97171610798307</v>
      </c>
      <c r="AR50" s="1369">
        <f>'5.'!DN80</f>
        <v>522.26689877498006</v>
      </c>
      <c r="AS50" s="1369">
        <f>'5.'!DO80</f>
        <v>262.08173297769395</v>
      </c>
      <c r="AT50" s="1372">
        <f>'5.'!DP80</f>
        <v>8.8244444444382442</v>
      </c>
      <c r="AU50" s="1452"/>
      <c r="AV50" s="192" t="s">
        <v>1442</v>
      </c>
      <c r="AW50" s="1452"/>
      <c r="AX50" s="811"/>
      <c r="AY50" s="1529">
        <f>'5.'!DQ80</f>
        <v>1034.2874753431038</v>
      </c>
      <c r="AZ50" s="654">
        <f>'5.'!DR80</f>
        <v>0</v>
      </c>
      <c r="BA50" s="654">
        <f>'5.'!DS80</f>
        <v>108.63636363513262</v>
      </c>
      <c r="BB50" s="654">
        <f>'5.'!DT80</f>
        <v>129.0455571730036</v>
      </c>
      <c r="BC50" s="654">
        <f>'5.'!DU80</f>
        <v>266.1517983113992</v>
      </c>
      <c r="BD50" s="654">
        <f>'5.'!DV80</f>
        <v>341.22506252845437</v>
      </c>
      <c r="BE50" s="654">
        <f>'5.'!DW80</f>
        <v>178.64071244488446</v>
      </c>
      <c r="BF50" s="654">
        <f>'5.'!DX80</f>
        <v>10.587981250229339</v>
      </c>
      <c r="BG50" s="654">
        <f>'5.'!DY80</f>
        <v>4176.4527432793675</v>
      </c>
      <c r="BH50" s="654">
        <f>'5.'!DZ80</f>
        <v>1877.7512706357024</v>
      </c>
      <c r="BI50" s="654">
        <f>'5.'!EA80</f>
        <v>0</v>
      </c>
      <c r="BJ50" s="654">
        <f>'5.'!EB80</f>
        <v>32.966501041678455</v>
      </c>
      <c r="BK50" s="654">
        <f>'5.'!EC80</f>
        <v>258.18101114695111</v>
      </c>
      <c r="BL50" s="654">
        <f>'5.'!ED80</f>
        <v>582.41672648340102</v>
      </c>
      <c r="BM50" s="654">
        <f>'5.'!EE80</f>
        <v>446.85228313932959</v>
      </c>
      <c r="BN50" s="654">
        <f>'5.'!EF80</f>
        <v>439.27760596679792</v>
      </c>
      <c r="BO50" s="654">
        <f>'5.'!EG80</f>
        <v>118.05714285754418</v>
      </c>
      <c r="BP50" s="654">
        <f>'5.'!EH80</f>
        <v>2298.7014726436641</v>
      </c>
      <c r="BQ50" s="654">
        <f>'5.'!EI80</f>
        <v>0</v>
      </c>
      <c r="BR50" s="654">
        <f>'5.'!EJ80</f>
        <v>67.159547892416839</v>
      </c>
      <c r="BS50" s="654">
        <f>'5.'!EK80</f>
        <v>578.72401578444919</v>
      </c>
      <c r="BT50" s="654">
        <f>'5.'!EL80</f>
        <v>638.28329644796622</v>
      </c>
      <c r="BU50" s="654">
        <f>'5.'!EM80</f>
        <v>703.13140322669244</v>
      </c>
      <c r="BV50" s="654">
        <f>'5.'!EN80</f>
        <v>222.38252076754833</v>
      </c>
      <c r="BW50" s="654">
        <f>'5.'!EO80</f>
        <v>89.020688524591577</v>
      </c>
      <c r="BX50" s="654">
        <f>'5.'!EP80</f>
        <v>1257.0575573292758</v>
      </c>
    </row>
    <row r="51" spans="1:76" ht="15" customHeight="1">
      <c r="A51" s="1219"/>
      <c r="B51" s="192" t="s">
        <v>1443</v>
      </c>
      <c r="C51" s="1219"/>
      <c r="D51" s="811"/>
      <c r="E51" s="1369">
        <f>'5.'!CA81</f>
        <v>7774.1456210727874</v>
      </c>
      <c r="F51" s="1369">
        <f>'5.'!CB81</f>
        <v>1560.5903930371694</v>
      </c>
      <c r="G51" s="1369">
        <f>'5.'!CC81</f>
        <v>10.905550145777216</v>
      </c>
      <c r="H51" s="1369">
        <f>'5.'!CD81</f>
        <v>0</v>
      </c>
      <c r="I51" s="1369">
        <f>'5.'!CE81</f>
        <v>210.86925159432184</v>
      </c>
      <c r="J51" s="1369">
        <f>'5.'!CF81</f>
        <v>312.04448480154741</v>
      </c>
      <c r="K51" s="1369">
        <f>'5.'!CG81</f>
        <v>485.91789212639543</v>
      </c>
      <c r="L51" s="1369">
        <f>'5.'!CH81</f>
        <v>452.99494078359305</v>
      </c>
      <c r="M51" s="1369">
        <f>'5.'!CI81</f>
        <v>87.858273585534192</v>
      </c>
      <c r="N51" s="1369">
        <f>'5.'!CJ81</f>
        <v>1729.0406045715035</v>
      </c>
      <c r="O51" s="1369">
        <f>'5.'!CK81</f>
        <v>768.30671660333167</v>
      </c>
      <c r="P51" s="1369">
        <f>'5.'!CL81</f>
        <v>0</v>
      </c>
      <c r="Q51" s="1369">
        <f>'5.'!CM81</f>
        <v>0</v>
      </c>
      <c r="R51" s="1369">
        <f>'5.'!CN81</f>
        <v>98.849330875740336</v>
      </c>
      <c r="S51" s="1369">
        <f>'5.'!CO81</f>
        <v>106.98118935051141</v>
      </c>
      <c r="T51" s="1369">
        <f>'5.'!CP81</f>
        <v>243.80725815944447</v>
      </c>
      <c r="U51" s="1369">
        <f>'5.'!CQ81</f>
        <v>203.28955974781755</v>
      </c>
      <c r="V51" s="1369">
        <f>'5.'!CR81</f>
        <v>115.37937846981787</v>
      </c>
      <c r="W51" s="1369">
        <f>'5.'!CS81</f>
        <v>635.41748504950965</v>
      </c>
      <c r="X51" s="1369">
        <f>'5.'!CT81</f>
        <v>0</v>
      </c>
      <c r="Y51" s="1369">
        <f>'5.'!CU81</f>
        <v>0</v>
      </c>
      <c r="Z51" s="1369">
        <f>'5.'!CV81</f>
        <v>86.232690720475915</v>
      </c>
      <c r="AA51" s="1369">
        <f>'5.'!CW81</f>
        <v>170.32353790709368</v>
      </c>
      <c r="AB51" s="1369">
        <f>'5.'!CX81</f>
        <v>245.24002225454464</v>
      </c>
      <c r="AC51" s="1369">
        <f>'5.'!CY81</f>
        <v>133.62123416739533</v>
      </c>
      <c r="AD51" s="1369">
        <f>'5.'!CZ81</f>
        <v>0</v>
      </c>
      <c r="AE51" s="1369">
        <f>'5.'!DA81</f>
        <v>325.31640291866216</v>
      </c>
      <c r="AF51" s="1369">
        <f>'5.'!DB81</f>
        <v>0</v>
      </c>
      <c r="AG51" s="1369">
        <f>'5.'!DC81</f>
        <v>12</v>
      </c>
      <c r="AH51" s="1369">
        <f>'5.'!DD81</f>
        <v>64.044909241937475</v>
      </c>
      <c r="AI51" s="1369">
        <f>'5.'!DE81</f>
        <v>83.021587502142168</v>
      </c>
      <c r="AJ51" s="1369">
        <f>'5.'!DF81</f>
        <v>64.250052373102719</v>
      </c>
      <c r="AK51" s="1369">
        <f>'5.'!DG81</f>
        <v>40.333187134533645</v>
      </c>
      <c r="AL51" s="1369">
        <f>'5.'!DH81</f>
        <v>61.666666666946128</v>
      </c>
      <c r="AM51" s="1369">
        <f>'5.'!DI81</f>
        <v>825.12169054443768</v>
      </c>
      <c r="AN51" s="1369">
        <f>'5.'!DJ81</f>
        <v>0</v>
      </c>
      <c r="AO51" s="1369">
        <f>'5.'!DK81</f>
        <v>64.038581436650702</v>
      </c>
      <c r="AP51" s="1369">
        <f>'5.'!DL81</f>
        <v>186.88306414092912</v>
      </c>
      <c r="AQ51" s="1369">
        <f>'5.'!DM81</f>
        <v>269.63023038364838</v>
      </c>
      <c r="AR51" s="1369">
        <f>'5.'!DN81</f>
        <v>238.08504673805191</v>
      </c>
      <c r="AS51" s="1369">
        <f>'5.'!DO81</f>
        <v>64.412673045858796</v>
      </c>
      <c r="AT51" s="1372">
        <f>'5.'!DP81</f>
        <v>2.0720947992985197</v>
      </c>
      <c r="AU51" s="1452"/>
      <c r="AV51" s="192" t="s">
        <v>1443</v>
      </c>
      <c r="AW51" s="1452"/>
      <c r="AX51" s="811"/>
      <c r="AY51" s="1529">
        <f>'5.'!DQ81</f>
        <v>349.80321940622161</v>
      </c>
      <c r="AZ51" s="654">
        <f>'5.'!DR81</f>
        <v>0</v>
      </c>
      <c r="BA51" s="654">
        <f>'5.'!DS81</f>
        <v>0</v>
      </c>
      <c r="BB51" s="654">
        <f>'5.'!DT81</f>
        <v>108.24572598854971</v>
      </c>
      <c r="BC51" s="654">
        <f>'5.'!DU81</f>
        <v>189.39536902333754</v>
      </c>
      <c r="BD51" s="654">
        <f>'5.'!DV81</f>
        <v>31.870314520749595</v>
      </c>
      <c r="BE51" s="654">
        <f>'5.'!DW81</f>
        <v>20.291809873584736</v>
      </c>
      <c r="BF51" s="654">
        <f>'5.'!DX81</f>
        <v>0</v>
      </c>
      <c r="BG51" s="654">
        <f>'5.'!DY81</f>
        <v>2817.150788650828</v>
      </c>
      <c r="BH51" s="654">
        <f>'5.'!DZ81</f>
        <v>1521.2563300592374</v>
      </c>
      <c r="BI51" s="654">
        <f>'5.'!EA81</f>
        <v>0</v>
      </c>
      <c r="BJ51" s="654">
        <f>'5.'!EB81</f>
        <v>11.513576022486207</v>
      </c>
      <c r="BK51" s="654">
        <f>'5.'!EC81</f>
        <v>219.85334701198173</v>
      </c>
      <c r="BL51" s="654">
        <f>'5.'!ED81</f>
        <v>262.55782403024932</v>
      </c>
      <c r="BM51" s="654">
        <f>'5.'!EE81</f>
        <v>331.01012290344278</v>
      </c>
      <c r="BN51" s="654">
        <f>'5.'!EF81</f>
        <v>515.0119967684642</v>
      </c>
      <c r="BO51" s="654">
        <f>'5.'!EG81</f>
        <v>181.30946332261311</v>
      </c>
      <c r="BP51" s="654">
        <f>'5.'!EH81</f>
        <v>1295.894458591591</v>
      </c>
      <c r="BQ51" s="654">
        <f>'5.'!EI81</f>
        <v>0</v>
      </c>
      <c r="BR51" s="654">
        <f>'5.'!EJ81</f>
        <v>140.52496460267096</v>
      </c>
      <c r="BS51" s="654">
        <f>'5.'!EK81</f>
        <v>70.775023322771929</v>
      </c>
      <c r="BT51" s="654">
        <f>'5.'!EL81</f>
        <v>343.94801716090905</v>
      </c>
      <c r="BU51" s="654">
        <f>'5.'!EM81</f>
        <v>451.46685133436478</v>
      </c>
      <c r="BV51" s="654">
        <f>'5.'!EN81</f>
        <v>264.24710722948066</v>
      </c>
      <c r="BW51" s="654">
        <f>'5.'!EO81</f>
        <v>24.932494941393692</v>
      </c>
      <c r="BX51" s="654">
        <f>'5.'!EP81</f>
        <v>492.43892486262786</v>
      </c>
    </row>
    <row r="52" spans="1:76" ht="15" customHeight="1">
      <c r="A52" s="1219"/>
      <c r="B52" s="192" t="s">
        <v>1452</v>
      </c>
      <c r="C52" s="1219"/>
      <c r="D52" s="811"/>
      <c r="E52" s="1369">
        <f>'5.'!CA82</f>
        <v>13214.76318361093</v>
      </c>
      <c r="F52" s="1369">
        <f>'5.'!CB82</f>
        <v>2734.5879627169829</v>
      </c>
      <c r="G52" s="1369">
        <f>'5.'!CC82</f>
        <v>0</v>
      </c>
      <c r="H52" s="1369">
        <f>'5.'!CD82</f>
        <v>21.252878054792617</v>
      </c>
      <c r="I52" s="1369">
        <f>'5.'!CE82</f>
        <v>287.91045405078125</v>
      </c>
      <c r="J52" s="1369">
        <f>'5.'!CF82</f>
        <v>507.86582086589493</v>
      </c>
      <c r="K52" s="1369">
        <f>'5.'!CG82</f>
        <v>1050.1514522617981</v>
      </c>
      <c r="L52" s="1369">
        <f>'5.'!CH82</f>
        <v>700.95946633484368</v>
      </c>
      <c r="M52" s="1369">
        <f>'5.'!CI82</f>
        <v>166.44789114887396</v>
      </c>
      <c r="N52" s="1369">
        <f>'5.'!CJ82</f>
        <v>3761.5079509037982</v>
      </c>
      <c r="O52" s="1369">
        <f>'5.'!CK82</f>
        <v>1773.2977860682649</v>
      </c>
      <c r="P52" s="1369">
        <f>'5.'!CL82</f>
        <v>0</v>
      </c>
      <c r="Q52" s="1369">
        <f>'5.'!CM82</f>
        <v>14.463733966849588</v>
      </c>
      <c r="R52" s="1369">
        <f>'5.'!CN82</f>
        <v>261.07240696595142</v>
      </c>
      <c r="S52" s="1369">
        <f>'5.'!CO82</f>
        <v>477.94317387634743</v>
      </c>
      <c r="T52" s="1369">
        <f>'5.'!CP82</f>
        <v>467.48066504208845</v>
      </c>
      <c r="U52" s="1369">
        <f>'5.'!CQ82</f>
        <v>328.96581417099571</v>
      </c>
      <c r="V52" s="1369">
        <f>'5.'!CR82</f>
        <v>223.37199204603198</v>
      </c>
      <c r="W52" s="1369">
        <f>'5.'!CS82</f>
        <v>982.613450025558</v>
      </c>
      <c r="X52" s="1369">
        <f>'5.'!CT82</f>
        <v>0</v>
      </c>
      <c r="Y52" s="1369">
        <f>'5.'!CU82</f>
        <v>13.620060152278979</v>
      </c>
      <c r="Z52" s="1369">
        <f>'5.'!CV82</f>
        <v>93.706957327826913</v>
      </c>
      <c r="AA52" s="1369">
        <f>'5.'!CW82</f>
        <v>323.37892544648508</v>
      </c>
      <c r="AB52" s="1369">
        <f>'5.'!CX82</f>
        <v>322.78953349677511</v>
      </c>
      <c r="AC52" s="1369">
        <f>'5.'!CY82</f>
        <v>205.05346900545936</v>
      </c>
      <c r="AD52" s="1369">
        <f>'5.'!CZ82</f>
        <v>24.064504596732935</v>
      </c>
      <c r="AE52" s="1369">
        <f>'5.'!DA82</f>
        <v>1005.5967148099745</v>
      </c>
      <c r="AF52" s="1369">
        <f>'5.'!DB82</f>
        <v>0</v>
      </c>
      <c r="AG52" s="1369">
        <f>'5.'!DC82</f>
        <v>63.417192087680668</v>
      </c>
      <c r="AH52" s="1369">
        <f>'5.'!DD82</f>
        <v>380.81087502941989</v>
      </c>
      <c r="AI52" s="1369">
        <f>'5.'!DE82</f>
        <v>244.14802815556661</v>
      </c>
      <c r="AJ52" s="1369">
        <f>'5.'!DF82</f>
        <v>246.31238066012725</v>
      </c>
      <c r="AK52" s="1369">
        <f>'5.'!DG82</f>
        <v>68.908238877179969</v>
      </c>
      <c r="AL52" s="1369">
        <f>'5.'!DH82</f>
        <v>2</v>
      </c>
      <c r="AM52" s="1369">
        <f>'5.'!DI82</f>
        <v>1715.809378214946</v>
      </c>
      <c r="AN52" s="1369">
        <f>'5.'!DJ82</f>
        <v>16.155555555555555</v>
      </c>
      <c r="AO52" s="1369">
        <f>'5.'!DK82</f>
        <v>97.890422812552615</v>
      </c>
      <c r="AP52" s="1369">
        <f>'5.'!DL82</f>
        <v>396.09278683631362</v>
      </c>
      <c r="AQ52" s="1369">
        <f>'5.'!DM82</f>
        <v>499.25184330603747</v>
      </c>
      <c r="AR52" s="1369">
        <f>'5.'!DN82</f>
        <v>523.52015508552563</v>
      </c>
      <c r="AS52" s="1369">
        <f>'5.'!DO82</f>
        <v>119.67055358377732</v>
      </c>
      <c r="AT52" s="1372">
        <f>'5.'!DP82</f>
        <v>63.22806103518311</v>
      </c>
      <c r="AU52" s="1452"/>
      <c r="AV52" s="192" t="s">
        <v>1444</v>
      </c>
      <c r="AW52" s="1452"/>
      <c r="AX52" s="811"/>
      <c r="AY52" s="1529">
        <f>'5.'!DQ82</f>
        <v>293.97745329666009</v>
      </c>
      <c r="AZ52" s="654">
        <f>'5.'!DR82</f>
        <v>0</v>
      </c>
      <c r="BA52" s="654">
        <f>'5.'!DS82</f>
        <v>1</v>
      </c>
      <c r="BB52" s="654">
        <f>'5.'!DT82</f>
        <v>50.190773490497818</v>
      </c>
      <c r="BC52" s="654">
        <f>'5.'!DU82</f>
        <v>183.31828687797974</v>
      </c>
      <c r="BD52" s="654">
        <f>'5.'!DV82</f>
        <v>21.819225905989946</v>
      </c>
      <c r="BE52" s="654">
        <f>'5.'!DW82</f>
        <v>22.285585585607457</v>
      </c>
      <c r="BF52" s="654">
        <f>'5.'!DX82</f>
        <v>15.363581436585036</v>
      </c>
      <c r="BG52" s="654">
        <f>'5.'!DY82</f>
        <v>4297.3164908694052</v>
      </c>
      <c r="BH52" s="654">
        <f>'5.'!DZ82</f>
        <v>2108.1378267612304</v>
      </c>
      <c r="BI52" s="654">
        <f>'5.'!EA82</f>
        <v>0</v>
      </c>
      <c r="BJ52" s="654">
        <f>'5.'!EB82</f>
        <v>29.300000000030209</v>
      </c>
      <c r="BK52" s="654">
        <f>'5.'!EC82</f>
        <v>163.96520357438121</v>
      </c>
      <c r="BL52" s="654">
        <f>'5.'!ED82</f>
        <v>361.61760580678509</v>
      </c>
      <c r="BM52" s="654">
        <f>'5.'!EE82</f>
        <v>730.60859631679727</v>
      </c>
      <c r="BN52" s="654">
        <f>'5.'!EF82</f>
        <v>736.8967145537149</v>
      </c>
      <c r="BO52" s="654">
        <f>'5.'!EG82</f>
        <v>85.749706509521545</v>
      </c>
      <c r="BP52" s="654">
        <f>'5.'!EH82</f>
        <v>2189.1786641081767</v>
      </c>
      <c r="BQ52" s="654">
        <f>'5.'!EI82</f>
        <v>0</v>
      </c>
      <c r="BR52" s="654">
        <f>'5.'!EJ82</f>
        <v>104.48306791297728</v>
      </c>
      <c r="BS52" s="654">
        <f>'5.'!EK82</f>
        <v>321.53566981913536</v>
      </c>
      <c r="BT52" s="654">
        <f>'5.'!EL82</f>
        <v>436.67226558506758</v>
      </c>
      <c r="BU52" s="654">
        <f>'5.'!EM82</f>
        <v>655.31981876297004</v>
      </c>
      <c r="BV52" s="654">
        <f>'5.'!EN82</f>
        <v>569.50105678606792</v>
      </c>
      <c r="BW52" s="654">
        <f>'5.'!EO82</f>
        <v>101.66678524195818</v>
      </c>
      <c r="BX52" s="654">
        <f>'5.'!EP82</f>
        <v>411.56394760913963</v>
      </c>
    </row>
    <row r="53" spans="1:76" ht="15" customHeight="1">
      <c r="A53" s="1219"/>
      <c r="B53" s="192" t="s">
        <v>1445</v>
      </c>
      <c r="C53" s="1219"/>
      <c r="D53" s="811"/>
      <c r="E53" s="1369">
        <f>'5.'!CA83</f>
        <v>17438.950692697614</v>
      </c>
      <c r="F53" s="1369">
        <f>'5.'!CB83</f>
        <v>3367.0804421197054</v>
      </c>
      <c r="G53" s="1369">
        <f>'5.'!CC83</f>
        <v>0</v>
      </c>
      <c r="H53" s="1369">
        <f>'5.'!CD83</f>
        <v>37.746944009108049</v>
      </c>
      <c r="I53" s="1369">
        <f>'5.'!CE83</f>
        <v>482.62168463728369</v>
      </c>
      <c r="J53" s="1369">
        <f>'5.'!CF83</f>
        <v>917.60004078106215</v>
      </c>
      <c r="K53" s="1369">
        <f>'5.'!CG83</f>
        <v>1026.8833804388416</v>
      </c>
      <c r="L53" s="1369">
        <f>'5.'!CH83</f>
        <v>691.7392771594466</v>
      </c>
      <c r="M53" s="1369">
        <f>'5.'!CI83</f>
        <v>210.48911509396316</v>
      </c>
      <c r="N53" s="1369">
        <f>'5.'!CJ83</f>
        <v>5769.4848970140083</v>
      </c>
      <c r="O53" s="1369">
        <f>'5.'!CK83</f>
        <v>1844.1905297878366</v>
      </c>
      <c r="P53" s="1369">
        <f>'5.'!CL83</f>
        <v>0</v>
      </c>
      <c r="Q53" s="1369">
        <f>'5.'!CM83</f>
        <v>123.93750000019047</v>
      </c>
      <c r="R53" s="1369">
        <f>'5.'!CN83</f>
        <v>250.88629515935054</v>
      </c>
      <c r="S53" s="1369">
        <f>'5.'!CO83</f>
        <v>399.10383643316857</v>
      </c>
      <c r="T53" s="1369">
        <f>'5.'!CP83</f>
        <v>435.33567266397137</v>
      </c>
      <c r="U53" s="1369">
        <f>'5.'!CQ83</f>
        <v>385.56760184010778</v>
      </c>
      <c r="V53" s="1369">
        <f>'5.'!CR83</f>
        <v>249.35962369104774</v>
      </c>
      <c r="W53" s="1369">
        <f>'5.'!CS83</f>
        <v>2095.6156425591103</v>
      </c>
      <c r="X53" s="1369">
        <f>'5.'!CT83</f>
        <v>0</v>
      </c>
      <c r="Y53" s="1369">
        <f>'5.'!CU83</f>
        <v>31.757382559274255</v>
      </c>
      <c r="Z53" s="1369">
        <f>'5.'!CV83</f>
        <v>250.32511704870461</v>
      </c>
      <c r="AA53" s="1369">
        <f>'5.'!CW83</f>
        <v>616.16516205009975</v>
      </c>
      <c r="AB53" s="1369">
        <f>'5.'!CX83</f>
        <v>768.26928437746301</v>
      </c>
      <c r="AC53" s="1369">
        <f>'5.'!CY83</f>
        <v>338.84836102021251</v>
      </c>
      <c r="AD53" s="1369">
        <f>'5.'!CZ83</f>
        <v>90.250335503355203</v>
      </c>
      <c r="AE53" s="1369">
        <f>'5.'!DA83</f>
        <v>1829.678724667056</v>
      </c>
      <c r="AF53" s="1369">
        <f>'5.'!DB83</f>
        <v>0</v>
      </c>
      <c r="AG53" s="1369">
        <f>'5.'!DC83</f>
        <v>100.03772553262056</v>
      </c>
      <c r="AH53" s="1369">
        <f>'5.'!DD83</f>
        <v>599.48978825731012</v>
      </c>
      <c r="AI53" s="1369">
        <f>'5.'!DE83</f>
        <v>532.45932303351515</v>
      </c>
      <c r="AJ53" s="1369">
        <f>'5.'!DF83</f>
        <v>364.99145300472816</v>
      </c>
      <c r="AK53" s="1369">
        <f>'5.'!DG83</f>
        <v>164.83280308426018</v>
      </c>
      <c r="AL53" s="1369">
        <f>'5.'!DH83</f>
        <v>67.86763175462201</v>
      </c>
      <c r="AM53" s="1369">
        <f>'5.'!DI83</f>
        <v>2511.9521844640863</v>
      </c>
      <c r="AN53" s="1369">
        <f>'5.'!DJ83</f>
        <v>0</v>
      </c>
      <c r="AO53" s="1369">
        <f>'5.'!DK83</f>
        <v>126.52856187665981</v>
      </c>
      <c r="AP53" s="1369">
        <f>'5.'!DL83</f>
        <v>747.35553234606289</v>
      </c>
      <c r="AQ53" s="1369">
        <f>'5.'!DM83</f>
        <v>740.72492181156247</v>
      </c>
      <c r="AR53" s="1369">
        <f>'5.'!DN83</f>
        <v>620.4809475616305</v>
      </c>
      <c r="AS53" s="1369">
        <f>'5.'!DO83</f>
        <v>270.6511097570517</v>
      </c>
      <c r="AT53" s="1372">
        <f>'5.'!DP83</f>
        <v>6.2111111111180639</v>
      </c>
      <c r="AU53" s="1452"/>
      <c r="AV53" s="192" t="s">
        <v>1445</v>
      </c>
      <c r="AW53" s="1452"/>
      <c r="AX53" s="811"/>
      <c r="AY53" s="1529">
        <f>'5.'!DQ83</f>
        <v>758.98798360990247</v>
      </c>
      <c r="AZ53" s="654">
        <f>'5.'!DR83</f>
        <v>0</v>
      </c>
      <c r="BA53" s="654">
        <f>'5.'!DS83</f>
        <v>12.83783783781497</v>
      </c>
      <c r="BB53" s="654">
        <f>'5.'!DT83</f>
        <v>125.61895803944633</v>
      </c>
      <c r="BC53" s="654">
        <f>'5.'!DU83</f>
        <v>293.69662926914231</v>
      </c>
      <c r="BD53" s="654">
        <f>'5.'!DV83</f>
        <v>154.65793672780009</v>
      </c>
      <c r="BE53" s="654">
        <f>'5.'!DW83</f>
        <v>93.008438500979835</v>
      </c>
      <c r="BF53" s="654">
        <f>'5.'!DX83</f>
        <v>79.16818323471901</v>
      </c>
      <c r="BG53" s="654">
        <f>'5.'!DY83</f>
        <v>4753.5086841105622</v>
      </c>
      <c r="BH53" s="654">
        <f>'5.'!DZ83</f>
        <v>2110.9715075241911</v>
      </c>
      <c r="BI53" s="654">
        <f>'5.'!EA83</f>
        <v>4.6666666665921488</v>
      </c>
      <c r="BJ53" s="654">
        <f>'5.'!EB83</f>
        <v>36.12899866256506</v>
      </c>
      <c r="BK53" s="654">
        <f>'5.'!EC83</f>
        <v>365.26698917899262</v>
      </c>
      <c r="BL53" s="654">
        <f>'5.'!ED83</f>
        <v>523.99696051810088</v>
      </c>
      <c r="BM53" s="654">
        <f>'5.'!EE83</f>
        <v>790.3946991107523</v>
      </c>
      <c r="BN53" s="654">
        <f>'5.'!EF83</f>
        <v>328.76157334937074</v>
      </c>
      <c r="BO53" s="654">
        <f>'5.'!EG83</f>
        <v>61.755620037817806</v>
      </c>
      <c r="BP53" s="654">
        <f>'5.'!EH83</f>
        <v>2642.5371765863711</v>
      </c>
      <c r="BQ53" s="654">
        <f>'5.'!EI83</f>
        <v>42.235294117699368</v>
      </c>
      <c r="BR53" s="654">
        <f>'5.'!EJ83</f>
        <v>145.30931034602358</v>
      </c>
      <c r="BS53" s="654">
        <f>'5.'!EK83</f>
        <v>741.44284956406557</v>
      </c>
      <c r="BT53" s="654">
        <f>'5.'!EL83</f>
        <v>729.47256993734948</v>
      </c>
      <c r="BU53" s="654">
        <f>'5.'!EM83</f>
        <v>586.5002739290295</v>
      </c>
      <c r="BV53" s="654">
        <f>'5.'!EN83</f>
        <v>330.71314076349012</v>
      </c>
      <c r="BW53" s="654">
        <f>'5.'!EO83</f>
        <v>66.863737928712908</v>
      </c>
      <c r="BX53" s="654">
        <f>'5.'!EP83</f>
        <v>277.93650137936442</v>
      </c>
    </row>
    <row r="54" spans="1:76" ht="15" customHeight="1">
      <c r="A54" s="1219"/>
      <c r="B54" s="192" t="s">
        <v>1453</v>
      </c>
      <c r="C54" s="1219"/>
      <c r="D54" s="811"/>
      <c r="E54" s="1369">
        <f>'5.'!CA84</f>
        <v>20048.885912033304</v>
      </c>
      <c r="F54" s="1369">
        <f>'5.'!CB84</f>
        <v>4107.8242644450202</v>
      </c>
      <c r="G54" s="1369">
        <f>'5.'!CC84</f>
        <v>0</v>
      </c>
      <c r="H54" s="1369">
        <f>'5.'!CD84</f>
        <v>62.090196078531747</v>
      </c>
      <c r="I54" s="1369">
        <f>'5.'!CE84</f>
        <v>473.51052443389261</v>
      </c>
      <c r="J54" s="1369">
        <f>'5.'!CF84</f>
        <v>934.75427924258918</v>
      </c>
      <c r="K54" s="1369">
        <f>'5.'!CG84</f>
        <v>1175.7803635872208</v>
      </c>
      <c r="L54" s="1369">
        <f>'5.'!CH84</f>
        <v>1217.6635247556387</v>
      </c>
      <c r="M54" s="1369">
        <f>'5.'!CI84</f>
        <v>244.02537634714409</v>
      </c>
      <c r="N54" s="1369">
        <f>'5.'!CJ84</f>
        <v>6308.1514027052181</v>
      </c>
      <c r="O54" s="1369">
        <f>'5.'!CK84</f>
        <v>1568.4586940210852</v>
      </c>
      <c r="P54" s="1369">
        <f>'5.'!CL84</f>
        <v>0</v>
      </c>
      <c r="Q54" s="1369">
        <f>'5.'!CM84</f>
        <v>6.2266666666605639</v>
      </c>
      <c r="R54" s="1369">
        <f>'5.'!CN84</f>
        <v>207.87765973682085</v>
      </c>
      <c r="S54" s="1369">
        <f>'5.'!CO84</f>
        <v>373.15207183433392</v>
      </c>
      <c r="T54" s="1369">
        <f>'5.'!CP84</f>
        <v>496.39831128847754</v>
      </c>
      <c r="U54" s="1369">
        <f>'5.'!CQ84</f>
        <v>230.68949226394912</v>
      </c>
      <c r="V54" s="1369">
        <f>'5.'!CR84</f>
        <v>254.11449223084418</v>
      </c>
      <c r="W54" s="1369">
        <f>'5.'!CS84</f>
        <v>2300.0424215181179</v>
      </c>
      <c r="X54" s="1369">
        <f>'5.'!CT84</f>
        <v>0</v>
      </c>
      <c r="Y54" s="1369">
        <f>'5.'!CU84</f>
        <v>3.6133333333302819</v>
      </c>
      <c r="Z54" s="1369">
        <f>'5.'!CV84</f>
        <v>363.15315317709758</v>
      </c>
      <c r="AA54" s="1369">
        <f>'5.'!CW84</f>
        <v>570.81768189040042</v>
      </c>
      <c r="AB54" s="1369">
        <f>'5.'!CX84</f>
        <v>821.0675843029062</v>
      </c>
      <c r="AC54" s="1369">
        <f>'5.'!CY84</f>
        <v>454.83255286996774</v>
      </c>
      <c r="AD54" s="1369">
        <f>'5.'!CZ84</f>
        <v>86.558115944414055</v>
      </c>
      <c r="AE54" s="1369">
        <f>'5.'!DA84</f>
        <v>2439.6502871660132</v>
      </c>
      <c r="AF54" s="1369">
        <f>'5.'!DB84</f>
        <v>0</v>
      </c>
      <c r="AG54" s="1369">
        <f>'5.'!DC84</f>
        <v>80.08087725620986</v>
      </c>
      <c r="AH54" s="1369">
        <f>'5.'!DD84</f>
        <v>653.08724849642601</v>
      </c>
      <c r="AI54" s="1369">
        <f>'5.'!DE84</f>
        <v>909.52543875038543</v>
      </c>
      <c r="AJ54" s="1369">
        <f>'5.'!DF84</f>
        <v>469.57626023829749</v>
      </c>
      <c r="AK54" s="1369">
        <f>'5.'!DG84</f>
        <v>232.75462194671039</v>
      </c>
      <c r="AL54" s="1369">
        <f>'5.'!DH84</f>
        <v>94.625840477985122</v>
      </c>
      <c r="AM54" s="1369">
        <f>'5.'!DI84</f>
        <v>2827.1552036630178</v>
      </c>
      <c r="AN54" s="1369">
        <f>'5.'!DJ84</f>
        <v>0</v>
      </c>
      <c r="AO54" s="1369">
        <f>'5.'!DK84</f>
        <v>86.80426955499793</v>
      </c>
      <c r="AP54" s="1369">
        <f>'5.'!DL84</f>
        <v>828.41196563260974</v>
      </c>
      <c r="AQ54" s="1369">
        <f>'5.'!DM84</f>
        <v>950.33984835124068</v>
      </c>
      <c r="AR54" s="1369">
        <f>'5.'!DN84</f>
        <v>723.48199777738557</v>
      </c>
      <c r="AS54" s="1369">
        <f>'5.'!DO84</f>
        <v>211.31299236183025</v>
      </c>
      <c r="AT54" s="1372">
        <f>'5.'!DP84</f>
        <v>26.804129984952475</v>
      </c>
      <c r="AU54" s="1452"/>
      <c r="AV54" s="192" t="s">
        <v>1446</v>
      </c>
      <c r="AW54" s="1452"/>
      <c r="AX54" s="811"/>
      <c r="AY54" s="1529">
        <f>'5.'!DQ84</f>
        <v>1086.6045519587801</v>
      </c>
      <c r="AZ54" s="654">
        <f>'5.'!DR84</f>
        <v>3.5914006192417562</v>
      </c>
      <c r="BA54" s="654">
        <f>'5.'!DS84</f>
        <v>17.539457163169562</v>
      </c>
      <c r="BB54" s="654">
        <f>'5.'!DT84</f>
        <v>83.359404155497771</v>
      </c>
      <c r="BC54" s="654">
        <f>'5.'!DU84</f>
        <v>299.42724650310583</v>
      </c>
      <c r="BD54" s="654">
        <f>'5.'!DV84</f>
        <v>354.65520426772468</v>
      </c>
      <c r="BE54" s="654">
        <f>'5.'!DW84</f>
        <v>283.96908936685372</v>
      </c>
      <c r="BF54" s="654">
        <f>'5.'!DX84</f>
        <v>44.062749883187088</v>
      </c>
      <c r="BG54" s="654">
        <f>'5.'!DY84</f>
        <v>5692.3068780617723</v>
      </c>
      <c r="BH54" s="654">
        <f>'5.'!DZ84</f>
        <v>3124.6233752459971</v>
      </c>
      <c r="BI54" s="654">
        <f>'5.'!EA84</f>
        <v>0</v>
      </c>
      <c r="BJ54" s="654">
        <f>'5.'!EB84</f>
        <v>23.828759494683901</v>
      </c>
      <c r="BK54" s="654">
        <f>'5.'!EC84</f>
        <v>389.20010564622129</v>
      </c>
      <c r="BL54" s="654">
        <f>'5.'!ED84</f>
        <v>714.54568205098576</v>
      </c>
      <c r="BM54" s="654">
        <f>'5.'!EE84</f>
        <v>1258.2105799367687</v>
      </c>
      <c r="BN54" s="654">
        <f>'5.'!EF84</f>
        <v>549.86287314136052</v>
      </c>
      <c r="BO54" s="654">
        <f>'5.'!EG84</f>
        <v>188.97537497597733</v>
      </c>
      <c r="BP54" s="654">
        <f>'5.'!EH84</f>
        <v>2567.6835028157707</v>
      </c>
      <c r="BQ54" s="654">
        <f>'5.'!EI84</f>
        <v>1</v>
      </c>
      <c r="BR54" s="654">
        <f>'5.'!EJ84</f>
        <v>80.449154801900733</v>
      </c>
      <c r="BS54" s="654">
        <f>'5.'!EK84</f>
        <v>238.33666547707315</v>
      </c>
      <c r="BT54" s="654">
        <f>'5.'!EL84</f>
        <v>695.07993307592267</v>
      </c>
      <c r="BU54" s="654">
        <f>'5.'!EM84</f>
        <v>809.95141189718231</v>
      </c>
      <c r="BV54" s="654">
        <f>'5.'!EN84</f>
        <v>681.04485460766853</v>
      </c>
      <c r="BW54" s="654">
        <f>'5.'!EO84</f>
        <v>61.821482956023551</v>
      </c>
      <c r="BX54" s="654">
        <f>'5.'!EP84</f>
        <v>26.843611199507297</v>
      </c>
    </row>
    <row r="55" spans="1:76" ht="15" customHeight="1">
      <c r="A55" s="1219"/>
      <c r="B55" s="192" t="s">
        <v>1447</v>
      </c>
      <c r="C55" s="1219"/>
      <c r="D55" s="811"/>
      <c r="E55" s="1369">
        <f>'5.'!CA85</f>
        <v>24152.095483076453</v>
      </c>
      <c r="F55" s="1369">
        <f>'5.'!CB85</f>
        <v>3989.4826474717165</v>
      </c>
      <c r="G55" s="1369">
        <f>'5.'!CC85</f>
        <v>0</v>
      </c>
      <c r="H55" s="1369">
        <f>'5.'!CD85</f>
        <v>6.6133333333302815</v>
      </c>
      <c r="I55" s="1369">
        <f>'5.'!CE85</f>
        <v>512.52218601043205</v>
      </c>
      <c r="J55" s="1369">
        <f>'5.'!CF85</f>
        <v>1089.3442680879775</v>
      </c>
      <c r="K55" s="1369">
        <f>'5.'!CG85</f>
        <v>1239.9660219448617</v>
      </c>
      <c r="L55" s="1369">
        <f>'5.'!CH85</f>
        <v>908.59588925469177</v>
      </c>
      <c r="M55" s="1369">
        <f>'5.'!CI85</f>
        <v>232.44094884042292</v>
      </c>
      <c r="N55" s="1369">
        <f>'5.'!CJ85</f>
        <v>10101.151064524034</v>
      </c>
      <c r="O55" s="1369">
        <f>'5.'!CK85</f>
        <v>1704.3260433996265</v>
      </c>
      <c r="P55" s="1369">
        <f>'5.'!CL85</f>
        <v>0</v>
      </c>
      <c r="Q55" s="1369">
        <f>'5.'!CM85</f>
        <v>44.10164224028135</v>
      </c>
      <c r="R55" s="1369">
        <f>'5.'!CN85</f>
        <v>323.77042987571878</v>
      </c>
      <c r="S55" s="1369">
        <f>'5.'!CO85</f>
        <v>345.25736980721655</v>
      </c>
      <c r="T55" s="1369">
        <f>'5.'!CP85</f>
        <v>457.81718406497868</v>
      </c>
      <c r="U55" s="1369">
        <f>'5.'!CQ85</f>
        <v>281.27098427469082</v>
      </c>
      <c r="V55" s="1369">
        <f>'5.'!CR85</f>
        <v>252.10843313673936</v>
      </c>
      <c r="W55" s="1369">
        <f>'5.'!CS85</f>
        <v>3542.1971520634243</v>
      </c>
      <c r="X55" s="1369">
        <f>'5.'!CT85</f>
        <v>0</v>
      </c>
      <c r="Y55" s="1369">
        <f>'5.'!CU85</f>
        <v>19.493631865316669</v>
      </c>
      <c r="Z55" s="1369">
        <f>'5.'!CV85</f>
        <v>499.74575993121584</v>
      </c>
      <c r="AA55" s="1369">
        <f>'5.'!CW85</f>
        <v>1142.6428910974505</v>
      </c>
      <c r="AB55" s="1369">
        <f>'5.'!CX85</f>
        <v>1227.4049710770978</v>
      </c>
      <c r="AC55" s="1369">
        <f>'5.'!CY85</f>
        <v>554.99010544928831</v>
      </c>
      <c r="AD55" s="1369">
        <f>'5.'!CZ85</f>
        <v>97.919792643053569</v>
      </c>
      <c r="AE55" s="1369">
        <f>'5.'!DA85</f>
        <v>4854.6278690609861</v>
      </c>
      <c r="AF55" s="1369">
        <f>'5.'!DB85</f>
        <v>11.416666666666666</v>
      </c>
      <c r="AG55" s="1369">
        <f>'5.'!DC85</f>
        <v>375.33887719991776</v>
      </c>
      <c r="AH55" s="1369">
        <f>'5.'!DD85</f>
        <v>1860.6899595778013</v>
      </c>
      <c r="AI55" s="1369">
        <f>'5.'!DE85</f>
        <v>1202.5307865209963</v>
      </c>
      <c r="AJ55" s="1369">
        <f>'5.'!DF85</f>
        <v>945.57163719306789</v>
      </c>
      <c r="AK55" s="1369">
        <f>'5.'!DG85</f>
        <v>367.77137146559119</v>
      </c>
      <c r="AL55" s="1369">
        <f>'5.'!DH85</f>
        <v>91.308570436943</v>
      </c>
      <c r="AM55" s="1369">
        <f>'5.'!DI85</f>
        <v>3371.8125617049695</v>
      </c>
      <c r="AN55" s="1369">
        <f>'5.'!DJ85</f>
        <v>10.37188208615898</v>
      </c>
      <c r="AO55" s="1369">
        <f>'5.'!DK85</f>
        <v>175.66374004404145</v>
      </c>
      <c r="AP55" s="1369">
        <f>'5.'!DL85</f>
        <v>1229.0444614441335</v>
      </c>
      <c r="AQ55" s="1369">
        <f>'5.'!DM85</f>
        <v>1098.5538750751498</v>
      </c>
      <c r="AR55" s="1369">
        <f>'5.'!DN85</f>
        <v>666.50036960508373</v>
      </c>
      <c r="AS55" s="1369">
        <f>'5.'!DO85</f>
        <v>160.8969898257302</v>
      </c>
      <c r="AT55" s="1372">
        <f>'5.'!DP85</f>
        <v>30.781243624669667</v>
      </c>
      <c r="AU55" s="1452"/>
      <c r="AV55" s="192" t="s">
        <v>1447</v>
      </c>
      <c r="AW55" s="1452"/>
      <c r="AX55" s="811"/>
      <c r="AY55" s="1529">
        <f>'5.'!DQ85</f>
        <v>1128.7826746341846</v>
      </c>
      <c r="AZ55" s="654">
        <f>'5.'!DR85</f>
        <v>0</v>
      </c>
      <c r="BA55" s="654">
        <f>'5.'!DS85</f>
        <v>31.617987278530887</v>
      </c>
      <c r="BB55" s="654">
        <f>'5.'!DT85</f>
        <v>181.55036581015796</v>
      </c>
      <c r="BC55" s="654">
        <f>'5.'!DU85</f>
        <v>454.53138359563104</v>
      </c>
      <c r="BD55" s="654">
        <f>'5.'!DV85</f>
        <v>297.87017539057189</v>
      </c>
      <c r="BE55" s="654">
        <f>'5.'!DW85</f>
        <v>155.81940020468357</v>
      </c>
      <c r="BF55" s="654">
        <f>'5.'!DX85</f>
        <v>7.3933623546091223</v>
      </c>
      <c r="BG55" s="654">
        <f>'5.'!DY85</f>
        <v>5560.8665347415354</v>
      </c>
      <c r="BH55" s="654">
        <f>'5.'!DZ85</f>
        <v>3077.0998440093472</v>
      </c>
      <c r="BI55" s="654">
        <f>'5.'!EA85</f>
        <v>1</v>
      </c>
      <c r="BJ55" s="654">
        <f>'5.'!EB85</f>
        <v>249.12255083779993</v>
      </c>
      <c r="BK55" s="654">
        <f>'5.'!EC85</f>
        <v>615.87484560161511</v>
      </c>
      <c r="BL55" s="654">
        <f>'5.'!ED85</f>
        <v>823.98371384497511</v>
      </c>
      <c r="BM55" s="654">
        <f>'5.'!EE85</f>
        <v>743.81425946701393</v>
      </c>
      <c r="BN55" s="654">
        <f>'5.'!EF85</f>
        <v>572.70803868894814</v>
      </c>
      <c r="BO55" s="654">
        <f>'5.'!EG85</f>
        <v>70.59643556899357</v>
      </c>
      <c r="BP55" s="654">
        <f>'5.'!EH85</f>
        <v>2483.7666907321923</v>
      </c>
      <c r="BQ55" s="654">
        <f>'5.'!EI85</f>
        <v>7.4126984127356419</v>
      </c>
      <c r="BR55" s="654">
        <f>'5.'!EJ85</f>
        <v>126.05163498347865</v>
      </c>
      <c r="BS55" s="654">
        <f>'5.'!EK85</f>
        <v>579.60713016321631</v>
      </c>
      <c r="BT55" s="654">
        <f>'5.'!EL85</f>
        <v>688.19882009262767</v>
      </c>
      <c r="BU55" s="654">
        <f>'5.'!EM85</f>
        <v>540.21847996608471</v>
      </c>
      <c r="BV55" s="654">
        <f>'5.'!EN85</f>
        <v>449.56377413493379</v>
      </c>
      <c r="BW55" s="654">
        <f>'5.'!EO85</f>
        <v>92.71415297911534</v>
      </c>
      <c r="BX55" s="654">
        <f>'5.'!EP85</f>
        <v>0</v>
      </c>
    </row>
    <row r="56" spans="1:76" ht="15" customHeight="1">
      <c r="A56" s="1219"/>
      <c r="B56" s="192" t="s">
        <v>1448</v>
      </c>
      <c r="C56" s="1219"/>
      <c r="D56" s="811"/>
      <c r="E56" s="1369">
        <f>'5.'!CA86</f>
        <v>7420.4503716890149</v>
      </c>
      <c r="F56" s="1369">
        <f>'5.'!CB86</f>
        <v>1047.8895477217907</v>
      </c>
      <c r="G56" s="1369">
        <f>'5.'!CC86</f>
        <v>0</v>
      </c>
      <c r="H56" s="1369">
        <f>'5.'!CD86</f>
        <v>14.960646362909188</v>
      </c>
      <c r="I56" s="1369">
        <f>'5.'!CE86</f>
        <v>119.93005731996202</v>
      </c>
      <c r="J56" s="1369">
        <f>'5.'!CF86</f>
        <v>229.62930222993043</v>
      </c>
      <c r="K56" s="1369">
        <f>'5.'!CG86</f>
        <v>393.82457934682134</v>
      </c>
      <c r="L56" s="1369">
        <f>'5.'!CH86</f>
        <v>260.71375401377247</v>
      </c>
      <c r="M56" s="1369">
        <f>'5.'!CI86</f>
        <v>28.831208448395397</v>
      </c>
      <c r="N56" s="1369">
        <f>'5.'!CJ86</f>
        <v>3629.6775416103692</v>
      </c>
      <c r="O56" s="1369">
        <f>'5.'!CK86</f>
        <v>775.02347175905356</v>
      </c>
      <c r="P56" s="1369">
        <f>'5.'!CL86</f>
        <v>0</v>
      </c>
      <c r="Q56" s="1369">
        <f>'5.'!CM86</f>
        <v>37.493528007875234</v>
      </c>
      <c r="R56" s="1369">
        <f>'5.'!CN86</f>
        <v>139.39734879932718</v>
      </c>
      <c r="S56" s="1369">
        <f>'5.'!CO86</f>
        <v>338.28772708973366</v>
      </c>
      <c r="T56" s="1369">
        <f>'5.'!CP86</f>
        <v>169.53642717329859</v>
      </c>
      <c r="U56" s="1369">
        <f>'5.'!CQ86</f>
        <v>48.164790851656512</v>
      </c>
      <c r="V56" s="1369">
        <f>'5.'!CR86</f>
        <v>42.143649837162435</v>
      </c>
      <c r="W56" s="1369">
        <f>'5.'!CS86</f>
        <v>836.09153031508572</v>
      </c>
      <c r="X56" s="1369">
        <f>'5.'!CT86</f>
        <v>0</v>
      </c>
      <c r="Y56" s="1369">
        <f>'5.'!CU86</f>
        <v>28.058479532173898</v>
      </c>
      <c r="Z56" s="1369">
        <f>'5.'!CV86</f>
        <v>109.15604786826768</v>
      </c>
      <c r="AA56" s="1369">
        <f>'5.'!CW86</f>
        <v>268.82823561646745</v>
      </c>
      <c r="AB56" s="1369">
        <f>'5.'!CX86</f>
        <v>294.75141701401003</v>
      </c>
      <c r="AC56" s="1369">
        <f>'5.'!CY86</f>
        <v>128.87512806195107</v>
      </c>
      <c r="AD56" s="1369">
        <f>'5.'!CZ86</f>
        <v>6.4222222222159262</v>
      </c>
      <c r="AE56" s="1369">
        <f>'5.'!DA86</f>
        <v>2018.5625395362292</v>
      </c>
      <c r="AF56" s="1369">
        <f>'5.'!DB86</f>
        <v>0</v>
      </c>
      <c r="AG56" s="1369">
        <f>'5.'!DC86</f>
        <v>66.288136105597232</v>
      </c>
      <c r="AH56" s="1369">
        <f>'5.'!DD86</f>
        <v>658.80899455086058</v>
      </c>
      <c r="AI56" s="1369">
        <f>'5.'!DE86</f>
        <v>683.69365322191425</v>
      </c>
      <c r="AJ56" s="1369">
        <f>'5.'!DF86</f>
        <v>420.10395584957638</v>
      </c>
      <c r="AK56" s="1369">
        <f>'5.'!DG86</f>
        <v>176.71846892412557</v>
      </c>
      <c r="AL56" s="1369">
        <f>'5.'!DH86</f>
        <v>12.949330884155547</v>
      </c>
      <c r="AM56" s="1369">
        <f>'5.'!DI86</f>
        <v>863.09283758923141</v>
      </c>
      <c r="AN56" s="1369">
        <f>'5.'!DJ86</f>
        <v>3.2578264464199469</v>
      </c>
      <c r="AO56" s="1369">
        <f>'5.'!DK86</f>
        <v>43.170263543350259</v>
      </c>
      <c r="AP56" s="1369">
        <f>'5.'!DL86</f>
        <v>303.51484008080865</v>
      </c>
      <c r="AQ56" s="1369">
        <f>'5.'!DM86</f>
        <v>260.82208272999139</v>
      </c>
      <c r="AR56" s="1369">
        <f>'5.'!DN86</f>
        <v>211.76623748707894</v>
      </c>
      <c r="AS56" s="1369">
        <f>'5.'!DO86</f>
        <v>27.09746031745307</v>
      </c>
      <c r="AT56" s="1372">
        <f>'5.'!DP86</f>
        <v>13.46412698412918</v>
      </c>
      <c r="AU56" s="1452"/>
      <c r="AV56" s="192" t="s">
        <v>1448</v>
      </c>
      <c r="AW56" s="1452"/>
      <c r="AX56" s="811"/>
      <c r="AY56" s="1529">
        <f>'5.'!DQ86</f>
        <v>164.07595829797876</v>
      </c>
      <c r="AZ56" s="654">
        <f>'5.'!DR86</f>
        <v>0</v>
      </c>
      <c r="BA56" s="654">
        <f>'5.'!DS86</f>
        <v>1</v>
      </c>
      <c r="BB56" s="654">
        <f>'5.'!DT86</f>
        <v>23.868092206961865</v>
      </c>
      <c r="BC56" s="654">
        <f>'5.'!DU86</f>
        <v>68.553901929847569</v>
      </c>
      <c r="BD56" s="654">
        <f>'5.'!DV86</f>
        <v>39.659997953622394</v>
      </c>
      <c r="BE56" s="654">
        <f>'5.'!DW86</f>
        <v>22.136823350380975</v>
      </c>
      <c r="BF56" s="654">
        <f>'5.'!DX86</f>
        <v>8.8571428571659467</v>
      </c>
      <c r="BG56" s="654">
        <f>'5.'!DY86</f>
        <v>1715.714486469647</v>
      </c>
      <c r="BH56" s="654">
        <f>'5.'!DZ86</f>
        <v>768.84711991693518</v>
      </c>
      <c r="BI56" s="654">
        <f>'5.'!EA86</f>
        <v>0</v>
      </c>
      <c r="BJ56" s="654">
        <f>'5.'!EB86</f>
        <v>15.041904761913255</v>
      </c>
      <c r="BK56" s="654">
        <f>'5.'!EC86</f>
        <v>123.59208020055959</v>
      </c>
      <c r="BL56" s="654">
        <f>'5.'!ED86</f>
        <v>323.17499784734707</v>
      </c>
      <c r="BM56" s="654">
        <f>'5.'!EE86</f>
        <v>226.15623234524688</v>
      </c>
      <c r="BN56" s="654">
        <f>'5.'!EF86</f>
        <v>69.881904761880207</v>
      </c>
      <c r="BO56" s="654">
        <f>'5.'!EG86</f>
        <v>10.999999999988059</v>
      </c>
      <c r="BP56" s="654">
        <f>'5.'!EH86</f>
        <v>946.86736655271204</v>
      </c>
      <c r="BQ56" s="654">
        <f>'5.'!EI86</f>
        <v>6.2111111111079627</v>
      </c>
      <c r="BR56" s="654">
        <f>'5.'!EJ86</f>
        <v>24.242426589855214</v>
      </c>
      <c r="BS56" s="654">
        <f>'5.'!EK86</f>
        <v>164.4967166269152</v>
      </c>
      <c r="BT56" s="654">
        <f>'5.'!EL86</f>
        <v>327.8502279197229</v>
      </c>
      <c r="BU56" s="654">
        <f>'5.'!EM86</f>
        <v>337.6554992011188</v>
      </c>
      <c r="BV56" s="654">
        <f>'5.'!EN86</f>
        <v>79.411385103992217</v>
      </c>
      <c r="BW56" s="654">
        <f>'5.'!EO86</f>
        <v>7</v>
      </c>
      <c r="BX56" s="654">
        <f>'5.'!EP86</f>
        <v>0</v>
      </c>
    </row>
    <row r="57" spans="1:76" ht="15" customHeight="1">
      <c r="A57" s="1219"/>
      <c r="B57" s="192" t="s">
        <v>1449</v>
      </c>
      <c r="C57" s="1219"/>
      <c r="D57" s="811"/>
      <c r="E57" s="1369">
        <f>'5.'!CA87</f>
        <v>9022.2742781903253</v>
      </c>
      <c r="F57" s="1369">
        <f>'5.'!CB87</f>
        <v>1115.9361907219275</v>
      </c>
      <c r="G57" s="1369">
        <f>'5.'!CC87</f>
        <v>0</v>
      </c>
      <c r="H57" s="1369">
        <f>'5.'!CD87</f>
        <v>3</v>
      </c>
      <c r="I57" s="1369">
        <f>'5.'!CE87</f>
        <v>95.518548752763536</v>
      </c>
      <c r="J57" s="1369">
        <f>'5.'!CF87</f>
        <v>260.39239053972506</v>
      </c>
      <c r="K57" s="1369">
        <f>'5.'!CG87</f>
        <v>447.95491219826857</v>
      </c>
      <c r="L57" s="1369">
        <f>'5.'!CH87</f>
        <v>222.59696532000524</v>
      </c>
      <c r="M57" s="1369">
        <f>'5.'!CI87</f>
        <v>86.473373911165197</v>
      </c>
      <c r="N57" s="1369">
        <f>'5.'!CJ87</f>
        <v>3939.6332648983011</v>
      </c>
      <c r="O57" s="1369">
        <f>'5.'!CK87</f>
        <v>691.50077889503245</v>
      </c>
      <c r="P57" s="1369">
        <f>'5.'!CL87</f>
        <v>0</v>
      </c>
      <c r="Q57" s="1369">
        <f>'5.'!CM87</f>
        <v>26.47777777775574</v>
      </c>
      <c r="R57" s="1369">
        <f>'5.'!CN87</f>
        <v>83.546010501275333</v>
      </c>
      <c r="S57" s="1369">
        <f>'5.'!CO87</f>
        <v>230.70513571520499</v>
      </c>
      <c r="T57" s="1369">
        <f>'5.'!CP87</f>
        <v>262.8214289060881</v>
      </c>
      <c r="U57" s="1369">
        <f>'5.'!CQ87</f>
        <v>61.345272219987713</v>
      </c>
      <c r="V57" s="1369">
        <f>'5.'!CR87</f>
        <v>26.605153774720549</v>
      </c>
      <c r="W57" s="1369">
        <f>'5.'!CS87</f>
        <v>1118.4329165425324</v>
      </c>
      <c r="X57" s="1369">
        <f>'5.'!CT87</f>
        <v>0</v>
      </c>
      <c r="Y57" s="1369">
        <f>'5.'!CU87</f>
        <v>9.6333333333238897</v>
      </c>
      <c r="Z57" s="1369">
        <f>'5.'!CV87</f>
        <v>161.90249509163681</v>
      </c>
      <c r="AA57" s="1369">
        <f>'5.'!CW87</f>
        <v>431.10445267400667</v>
      </c>
      <c r="AB57" s="1369">
        <f>'5.'!CX87</f>
        <v>420.25574301039796</v>
      </c>
      <c r="AC57" s="1369">
        <f>'5.'!CY87</f>
        <v>78.74697648067739</v>
      </c>
      <c r="AD57" s="1369">
        <f>'5.'!CZ87</f>
        <v>16.789915952489856</v>
      </c>
      <c r="AE57" s="1369">
        <f>'5.'!DA87</f>
        <v>2129.6995694607358</v>
      </c>
      <c r="AF57" s="1369">
        <f>'5.'!DB87</f>
        <v>3.8163265306057901</v>
      </c>
      <c r="AG57" s="1369">
        <f>'5.'!DC87</f>
        <v>108.33881395553425</v>
      </c>
      <c r="AH57" s="1369">
        <f>'5.'!DD87</f>
        <v>766.61970771817698</v>
      </c>
      <c r="AI57" s="1369">
        <f>'5.'!DE87</f>
        <v>558.49468842593592</v>
      </c>
      <c r="AJ57" s="1369">
        <f>'5.'!DF87</f>
        <v>499.20519470276065</v>
      </c>
      <c r="AK57" s="1369">
        <f>'5.'!DG87</f>
        <v>179.32890589138293</v>
      </c>
      <c r="AL57" s="1369">
        <f>'5.'!DH87</f>
        <v>13.895932236339064</v>
      </c>
      <c r="AM57" s="1369">
        <f>'5.'!DI87</f>
        <v>1266.2552092819642</v>
      </c>
      <c r="AN57" s="1369">
        <f>'5.'!DJ87</f>
        <v>1</v>
      </c>
      <c r="AO57" s="1369">
        <f>'5.'!DK87</f>
        <v>72.105644239026361</v>
      </c>
      <c r="AP57" s="1369">
        <f>'5.'!DL87</f>
        <v>291.44038219914347</v>
      </c>
      <c r="AQ57" s="1369">
        <f>'5.'!DM87</f>
        <v>539.37190931890621</v>
      </c>
      <c r="AR57" s="1369">
        <f>'5.'!DN87</f>
        <v>267.94524925409911</v>
      </c>
      <c r="AS57" s="1369">
        <f>'5.'!DO87</f>
        <v>68.542322799836725</v>
      </c>
      <c r="AT57" s="1372">
        <f>'5.'!DP87</f>
        <v>25.84970147095239</v>
      </c>
      <c r="AU57" s="1452"/>
      <c r="AV57" s="192" t="s">
        <v>1449</v>
      </c>
      <c r="AW57" s="1452"/>
      <c r="AX57" s="811"/>
      <c r="AY57" s="1529">
        <f>'5.'!DQ87</f>
        <v>433.42092227380624</v>
      </c>
      <c r="AZ57" s="654">
        <f>'5.'!DR87</f>
        <v>0</v>
      </c>
      <c r="BA57" s="654">
        <f>'5.'!DS87</f>
        <v>4</v>
      </c>
      <c r="BB57" s="654">
        <f>'5.'!DT87</f>
        <v>80.610724205613636</v>
      </c>
      <c r="BC57" s="654">
        <f>'5.'!DU87</f>
        <v>164.79439767489538</v>
      </c>
      <c r="BD57" s="654">
        <f>'5.'!DV87</f>
        <v>167.07175808526566</v>
      </c>
      <c r="BE57" s="654">
        <f>'5.'!DW87</f>
        <v>16.94404230803163</v>
      </c>
      <c r="BF57" s="654">
        <f>'5.'!DX87</f>
        <v>0</v>
      </c>
      <c r="BG57" s="654">
        <f>'5.'!DY87</f>
        <v>2267.0286910143232</v>
      </c>
      <c r="BH57" s="654">
        <f>'5.'!DZ87</f>
        <v>797.57816648766743</v>
      </c>
      <c r="BI57" s="654">
        <f>'5.'!EA87</f>
        <v>0</v>
      </c>
      <c r="BJ57" s="654">
        <f>'5.'!EB87</f>
        <v>23.844444444672817</v>
      </c>
      <c r="BK57" s="654">
        <f>'5.'!EC87</f>
        <v>120.54126275961279</v>
      </c>
      <c r="BL57" s="654">
        <f>'5.'!ED87</f>
        <v>255.21377394235321</v>
      </c>
      <c r="BM57" s="654">
        <f>'5.'!EE87</f>
        <v>258.9346867959606</v>
      </c>
      <c r="BN57" s="654">
        <f>'5.'!EF87</f>
        <v>114.67244543869656</v>
      </c>
      <c r="BO57" s="654">
        <f>'5.'!EG87</f>
        <v>24.371553106371472</v>
      </c>
      <c r="BP57" s="654">
        <f>'5.'!EH87</f>
        <v>1469.450524526656</v>
      </c>
      <c r="BQ57" s="654">
        <f>'5.'!EI87</f>
        <v>2</v>
      </c>
      <c r="BR57" s="654">
        <f>'5.'!EJ87</f>
        <v>61.427108661911291</v>
      </c>
      <c r="BS57" s="654">
        <f>'5.'!EK87</f>
        <v>327.22292480700128</v>
      </c>
      <c r="BT57" s="654">
        <f>'5.'!EL87</f>
        <v>702.43146842989063</v>
      </c>
      <c r="BU57" s="654">
        <f>'5.'!EM87</f>
        <v>295.99258308178565</v>
      </c>
      <c r="BV57" s="654">
        <f>'5.'!EN87</f>
        <v>66.111111111079623</v>
      </c>
      <c r="BW57" s="654">
        <f>'5.'!EO87</f>
        <v>14.265328434987204</v>
      </c>
      <c r="BX57" s="654">
        <f>'5.'!EP87</f>
        <v>0</v>
      </c>
    </row>
    <row r="58" spans="1:76" ht="15" customHeight="1">
      <c r="A58" s="1219"/>
      <c r="B58" s="192" t="s">
        <v>1454</v>
      </c>
      <c r="C58" s="1219"/>
      <c r="D58" s="811"/>
      <c r="E58" s="1369">
        <f>'5.'!CA88</f>
        <v>14053.748881722011</v>
      </c>
      <c r="F58" s="1369">
        <f>'5.'!CB88</f>
        <v>1898.321697098881</v>
      </c>
      <c r="G58" s="1369">
        <f>'5.'!CC88</f>
        <v>0</v>
      </c>
      <c r="H58" s="1369">
        <f>'5.'!CD88</f>
        <v>23</v>
      </c>
      <c r="I58" s="1369">
        <f>'5.'!CE88</f>
        <v>77.056725146182757</v>
      </c>
      <c r="J58" s="1369">
        <f>'5.'!CF88</f>
        <v>333.52282372583386</v>
      </c>
      <c r="K58" s="1369">
        <f>'5.'!CG88</f>
        <v>744.18412220985635</v>
      </c>
      <c r="L58" s="1369">
        <f>'5.'!CH88</f>
        <v>623.24673350007265</v>
      </c>
      <c r="M58" s="1369">
        <f>'5.'!CI88</f>
        <v>97.311292516935112</v>
      </c>
      <c r="N58" s="1369">
        <f>'5.'!CJ88</f>
        <v>7766.0858193070808</v>
      </c>
      <c r="O58" s="1369">
        <f>'5.'!CK88</f>
        <v>1061.2247929348773</v>
      </c>
      <c r="P58" s="1369">
        <f>'5.'!CL88</f>
        <v>0</v>
      </c>
      <c r="Q58" s="1369">
        <f>'5.'!CM88</f>
        <v>61</v>
      </c>
      <c r="R58" s="1369">
        <f>'5.'!CN88</f>
        <v>87.105263157921542</v>
      </c>
      <c r="S58" s="1369">
        <f>'5.'!CO88</f>
        <v>396.10019334053533</v>
      </c>
      <c r="T58" s="1369">
        <f>'5.'!CP88</f>
        <v>266.58294545894302</v>
      </c>
      <c r="U58" s="1369">
        <f>'5.'!CQ88</f>
        <v>219.06680033419426</v>
      </c>
      <c r="V58" s="1369">
        <f>'5.'!CR88</f>
        <v>31.369590643283445</v>
      </c>
      <c r="W58" s="1369">
        <f>'5.'!CS88</f>
        <v>1438.6102422715262</v>
      </c>
      <c r="X58" s="1369">
        <f>'5.'!CT88</f>
        <v>0</v>
      </c>
      <c r="Y58" s="1369">
        <f>'5.'!CU88</f>
        <v>3.5555555555531901</v>
      </c>
      <c r="Z58" s="1369">
        <f>'5.'!CV88</f>
        <v>206.17795918359488</v>
      </c>
      <c r="AA58" s="1369">
        <f>'5.'!CW88</f>
        <v>482.21020169450304</v>
      </c>
      <c r="AB58" s="1369">
        <f>'5.'!CX88</f>
        <v>486.55858694322313</v>
      </c>
      <c r="AC58" s="1369">
        <f>'5.'!CY88</f>
        <v>229.89102756874013</v>
      </c>
      <c r="AD58" s="1369">
        <f>'5.'!CZ88</f>
        <v>30.216911325912296</v>
      </c>
      <c r="AE58" s="1369">
        <f>'5.'!DA88</f>
        <v>5266.2507841006754</v>
      </c>
      <c r="AF58" s="1369">
        <f>'5.'!DB88</f>
        <v>19.84502923975332</v>
      </c>
      <c r="AG58" s="1369">
        <f>'5.'!DC88</f>
        <v>326.8487050958513</v>
      </c>
      <c r="AH58" s="1369">
        <f>'5.'!DD88</f>
        <v>1694.5430648037934</v>
      </c>
      <c r="AI58" s="1369">
        <f>'5.'!DE88</f>
        <v>1758.7565604481031</v>
      </c>
      <c r="AJ58" s="1369">
        <f>'5.'!DF88</f>
        <v>953.5023702109703</v>
      </c>
      <c r="AK58" s="1369">
        <f>'5.'!DG88</f>
        <v>467.24308151312755</v>
      </c>
      <c r="AL58" s="1369">
        <f>'5.'!DH88</f>
        <v>45.511972789077333</v>
      </c>
      <c r="AM58" s="1369">
        <f>'5.'!DI88</f>
        <v>2346.9926721550223</v>
      </c>
      <c r="AN58" s="1369">
        <f>'5.'!DJ88</f>
        <v>3</v>
      </c>
      <c r="AO58" s="1369">
        <f>'5.'!DK88</f>
        <v>107.22705573450551</v>
      </c>
      <c r="AP58" s="1369">
        <f>'5.'!DL88</f>
        <v>708.74935672464005</v>
      </c>
      <c r="AQ58" s="1369">
        <f>'5.'!DM88</f>
        <v>720.63623344026348</v>
      </c>
      <c r="AR58" s="1369">
        <f>'5.'!DN88</f>
        <v>563.15190118117039</v>
      </c>
      <c r="AS58" s="1369">
        <f>'5.'!DO88</f>
        <v>214.74358992707923</v>
      </c>
      <c r="AT58" s="1372">
        <f>'5.'!DP88</f>
        <v>29.48453514736358</v>
      </c>
      <c r="AU58" s="1452"/>
      <c r="AV58" s="192" t="s">
        <v>1450</v>
      </c>
      <c r="AW58" s="1452"/>
      <c r="AX58" s="811"/>
      <c r="AY58" s="1529">
        <f>'5.'!DQ88</f>
        <v>288.76369495172986</v>
      </c>
      <c r="AZ58" s="654">
        <f>'5.'!DR88</f>
        <v>23.736842105281021</v>
      </c>
      <c r="BA58" s="654">
        <f>'5.'!DS88</f>
        <v>23.789473684213505</v>
      </c>
      <c r="BB58" s="654">
        <f>'5.'!DT88</f>
        <v>55.395273899032802</v>
      </c>
      <c r="BC58" s="654">
        <f>'5.'!DU88</f>
        <v>73.736842105281028</v>
      </c>
      <c r="BD58" s="654">
        <f>'5.'!DV88</f>
        <v>65.736842105281028</v>
      </c>
      <c r="BE58" s="654">
        <f>'5.'!DW88</f>
        <v>43.368421052640514</v>
      </c>
      <c r="BF58" s="654">
        <f>'5.'!DX88</f>
        <v>3</v>
      </c>
      <c r="BG58" s="654">
        <f>'5.'!DY88</f>
        <v>1753.5849982092966</v>
      </c>
      <c r="BH58" s="654">
        <f>'5.'!DZ88</f>
        <v>870.62053705678966</v>
      </c>
      <c r="BI58" s="654">
        <f>'5.'!EA88</f>
        <v>3</v>
      </c>
      <c r="BJ58" s="654">
        <f>'5.'!EB88</f>
        <v>24</v>
      </c>
      <c r="BK58" s="654">
        <f>'5.'!EC88</f>
        <v>209.66175438595249</v>
      </c>
      <c r="BL58" s="654">
        <f>'5.'!ED88</f>
        <v>334.92631578940296</v>
      </c>
      <c r="BM58" s="654">
        <f>'5.'!EE88</f>
        <v>169.57913354811296</v>
      </c>
      <c r="BN58" s="654">
        <f>'5.'!EF88</f>
        <v>101.45333333332113</v>
      </c>
      <c r="BO58" s="654">
        <f>'5.'!EG88</f>
        <v>28</v>
      </c>
      <c r="BP58" s="654">
        <f>'5.'!EH88</f>
        <v>882.96446115250706</v>
      </c>
      <c r="BQ58" s="654">
        <f>'5.'!EI88</f>
        <v>4.2111111111079627</v>
      </c>
      <c r="BR58" s="654">
        <f>'5.'!EJ88</f>
        <v>25.00521541948287</v>
      </c>
      <c r="BS58" s="654">
        <f>'5.'!EK88</f>
        <v>241.44467836248148</v>
      </c>
      <c r="BT58" s="654">
        <f>'5.'!EL88</f>
        <v>359.34549707591077</v>
      </c>
      <c r="BU58" s="654">
        <f>'5.'!EM88</f>
        <v>191.64965986383456</v>
      </c>
      <c r="BV58" s="654">
        <f>'5.'!EN88</f>
        <v>49.675646258477933</v>
      </c>
      <c r="BW58" s="654">
        <f>'5.'!EO88</f>
        <v>11.632653061211581</v>
      </c>
      <c r="BX58" s="654">
        <f>'5.'!EP88</f>
        <v>0</v>
      </c>
    </row>
    <row r="59" spans="1:76" ht="15" customHeight="1">
      <c r="A59" s="1219"/>
      <c r="B59" s="192" t="s">
        <v>1451</v>
      </c>
      <c r="C59" s="1219"/>
      <c r="D59" s="811"/>
      <c r="E59" s="1369">
        <f>'5.'!CA89</f>
        <v>14929.502807011484</v>
      </c>
      <c r="F59" s="1369">
        <f>'5.'!CB89</f>
        <v>1566.0738011691535</v>
      </c>
      <c r="G59" s="1369">
        <f>'5.'!CC89</f>
        <v>0</v>
      </c>
      <c r="H59" s="1369">
        <f>'5.'!CD89</f>
        <v>25</v>
      </c>
      <c r="I59" s="1369">
        <f>'5.'!CE89</f>
        <v>98.93672514618757</v>
      </c>
      <c r="J59" s="1369">
        <f>'5.'!CF89</f>
        <v>248.62011695901589</v>
      </c>
      <c r="K59" s="1369">
        <f>'5.'!CG89</f>
        <v>588.59730994132678</v>
      </c>
      <c r="L59" s="1369">
        <f>'5.'!CH89</f>
        <v>535.58187134485615</v>
      </c>
      <c r="M59" s="1369">
        <f>'5.'!CI89</f>
        <v>69.337777777766945</v>
      </c>
      <c r="N59" s="1369">
        <f>'5.'!CJ89</f>
        <v>9072.3325146159204</v>
      </c>
      <c r="O59" s="1369">
        <f>'5.'!CK89</f>
        <v>605.62783625724728</v>
      </c>
      <c r="P59" s="1369">
        <f>'5.'!CL89</f>
        <v>0</v>
      </c>
      <c r="Q59" s="1369">
        <f>'5.'!CM89</f>
        <v>80</v>
      </c>
      <c r="R59" s="1369">
        <f>'5.'!CN89</f>
        <v>214</v>
      </c>
      <c r="S59" s="1369">
        <f>'5.'!CO89</f>
        <v>124.9672514619713</v>
      </c>
      <c r="T59" s="1369">
        <f>'5.'!CP89</f>
        <v>98.246666666654164</v>
      </c>
      <c r="U59" s="1369">
        <f>'5.'!CQ89</f>
        <v>80.624444444408326</v>
      </c>
      <c r="V59" s="1369">
        <f>'5.'!CR89</f>
        <v>7.7894736842135028</v>
      </c>
      <c r="W59" s="1369">
        <f>'5.'!CS89</f>
        <v>1382.8861988298615</v>
      </c>
      <c r="X59" s="1369">
        <f>'5.'!CT89</f>
        <v>0</v>
      </c>
      <c r="Y59" s="1369">
        <f>'5.'!CU89</f>
        <v>1</v>
      </c>
      <c r="Z59" s="1369">
        <f>'5.'!CV89</f>
        <v>94.90058479528544</v>
      </c>
      <c r="AA59" s="1369">
        <f>'5.'!CW89</f>
        <v>430.73438596469947</v>
      </c>
      <c r="AB59" s="1369">
        <f>'5.'!CX89</f>
        <v>509.67894736818147</v>
      </c>
      <c r="AC59" s="1369">
        <f>'5.'!CY89</f>
        <v>340.57228070169515</v>
      </c>
      <c r="AD59" s="1369">
        <f>'5.'!CZ89</f>
        <v>6</v>
      </c>
      <c r="AE59" s="1369">
        <f>'5.'!DA89</f>
        <v>7083.8184795288107</v>
      </c>
      <c r="AF59" s="1369">
        <f>'5.'!DB89</f>
        <v>1</v>
      </c>
      <c r="AG59" s="1369">
        <f>'5.'!DC89</f>
        <v>586.9111111108399</v>
      </c>
      <c r="AH59" s="1369">
        <f>'5.'!DD89</f>
        <v>2605.2343859637008</v>
      </c>
      <c r="AI59" s="1369">
        <f>'5.'!DE89</f>
        <v>1917.5018713440929</v>
      </c>
      <c r="AJ59" s="1369">
        <f>'5.'!DF89</f>
        <v>1320.9422222215535</v>
      </c>
      <c r="AK59" s="1369">
        <f>'5.'!DG89</f>
        <v>616.33555555530347</v>
      </c>
      <c r="AL59" s="1369">
        <f>'5.'!DH89</f>
        <v>35.893333333320129</v>
      </c>
      <c r="AM59" s="1369">
        <f>'5.'!DI89</f>
        <v>1750.8803508765134</v>
      </c>
      <c r="AN59" s="1369">
        <f>'5.'!DJ89</f>
        <v>2.6133333333302819</v>
      </c>
      <c r="AO59" s="1369">
        <f>'5.'!DK89</f>
        <v>89.639999999953233</v>
      </c>
      <c r="AP59" s="1369">
        <f>'5.'!DL89</f>
        <v>544.31742690035469</v>
      </c>
      <c r="AQ59" s="1369">
        <f>'5.'!DM89</f>
        <v>520.28959064307514</v>
      </c>
      <c r="AR59" s="1369">
        <f>'5.'!DN89</f>
        <v>427.14222222206701</v>
      </c>
      <c r="AS59" s="1369">
        <f>'5.'!DO89</f>
        <v>163.87777777773309</v>
      </c>
      <c r="AT59" s="1372">
        <f>'5.'!DP89</f>
        <v>3</v>
      </c>
      <c r="AU59" s="1452"/>
      <c r="AV59" s="192" t="s">
        <v>1451</v>
      </c>
      <c r="AW59" s="1452"/>
      <c r="AX59" s="811"/>
      <c r="AY59" s="1529">
        <f>'5.'!DQ89</f>
        <v>495.2977777776959</v>
      </c>
      <c r="AZ59" s="654">
        <f>'5.'!DR89</f>
        <v>0</v>
      </c>
      <c r="BA59" s="654">
        <f>'5.'!DS89</f>
        <v>75.613333333330289</v>
      </c>
      <c r="BB59" s="654">
        <f>'5.'!DT89</f>
        <v>99.506666666650418</v>
      </c>
      <c r="BC59" s="654">
        <f>'5.'!DU89</f>
        <v>136.67111111108608</v>
      </c>
      <c r="BD59" s="654">
        <f>'5.'!DV89</f>
        <v>87.728888888863167</v>
      </c>
      <c r="BE59" s="654">
        <f>'5.'!DW89</f>
        <v>72.666666666659566</v>
      </c>
      <c r="BF59" s="654">
        <f>'5.'!DX89</f>
        <v>23.111111111106382</v>
      </c>
      <c r="BG59" s="654">
        <f>'5.'!DY89</f>
        <v>2044.9183625722028</v>
      </c>
      <c r="BH59" s="654">
        <f>'5.'!DZ89</f>
        <v>856.39169590599681</v>
      </c>
      <c r="BI59" s="654">
        <f>'5.'!EA89</f>
        <v>0</v>
      </c>
      <c r="BJ59" s="654">
        <f>'5.'!EB89</f>
        <v>20</v>
      </c>
      <c r="BK59" s="654">
        <f>'5.'!EC89</f>
        <v>95.168888888862185</v>
      </c>
      <c r="BL59" s="654">
        <f>'5.'!ED89</f>
        <v>312.37836257292662</v>
      </c>
      <c r="BM59" s="654">
        <f>'5.'!EE89</f>
        <v>311.91111111092198</v>
      </c>
      <c r="BN59" s="654">
        <f>'5.'!EF89</f>
        <v>108.93333333328606</v>
      </c>
      <c r="BO59" s="654">
        <f>'5.'!EG89</f>
        <v>8</v>
      </c>
      <c r="BP59" s="654">
        <f>'5.'!EH89</f>
        <v>1188.526666666206</v>
      </c>
      <c r="BQ59" s="654">
        <f>'5.'!EI89</f>
        <v>8.8399999999908463</v>
      </c>
      <c r="BR59" s="654">
        <f>'5.'!EJ89</f>
        <v>118.42666666661479</v>
      </c>
      <c r="BS59" s="654">
        <f>'5.'!EK89</f>
        <v>321.25777777756457</v>
      </c>
      <c r="BT59" s="654">
        <f>'5.'!EL89</f>
        <v>211.14222222215585</v>
      </c>
      <c r="BU59" s="654">
        <f>'5.'!EM89</f>
        <v>372.13555555544315</v>
      </c>
      <c r="BV59" s="654">
        <f>'5.'!EN89</f>
        <v>143.11111111110637</v>
      </c>
      <c r="BW59" s="654">
        <f>'5.'!EO89</f>
        <v>13.613333333330282</v>
      </c>
      <c r="BX59" s="654">
        <f>'5.'!EP89</f>
        <v>0</v>
      </c>
    </row>
    <row r="60" spans="1:76" ht="15" customHeight="1">
      <c r="A60" s="2641" t="s">
        <v>8</v>
      </c>
      <c r="B60" s="2641"/>
      <c r="C60" s="2641"/>
      <c r="D60" s="107"/>
      <c r="E60" s="1369"/>
      <c r="F60" s="1370"/>
      <c r="G60" s="1370"/>
      <c r="H60" s="1370"/>
      <c r="I60" s="1370"/>
      <c r="J60" s="1370"/>
      <c r="K60" s="1370"/>
      <c r="L60" s="1370"/>
      <c r="M60" s="1370"/>
      <c r="N60" s="1370"/>
      <c r="O60" s="1370"/>
      <c r="P60" s="1370"/>
      <c r="Q60" s="1370"/>
      <c r="R60" s="1370"/>
      <c r="S60" s="1370"/>
      <c r="T60" s="1370"/>
      <c r="U60" s="1370"/>
      <c r="V60" s="1370"/>
      <c r="W60" s="1371"/>
      <c r="X60" s="1370"/>
      <c r="Y60" s="1370"/>
      <c r="Z60" s="1370"/>
      <c r="AA60" s="1370"/>
      <c r="AB60" s="1370"/>
      <c r="AC60" s="1371"/>
      <c r="AD60" s="1371"/>
      <c r="AE60" s="1371"/>
      <c r="AF60" s="1370"/>
      <c r="AG60" s="1370"/>
      <c r="AH60" s="1370"/>
      <c r="AI60" s="1370"/>
      <c r="AJ60" s="1370"/>
      <c r="AK60" s="1371"/>
      <c r="AL60" s="1371"/>
      <c r="AM60" s="1371"/>
      <c r="AN60" s="1370"/>
      <c r="AO60" s="1370"/>
      <c r="AP60" s="1370"/>
      <c r="AQ60" s="1370"/>
      <c r="AR60" s="1370"/>
      <c r="AS60" s="1371"/>
      <c r="AT60" s="2340"/>
      <c r="AU60" s="2641" t="s">
        <v>8</v>
      </c>
      <c r="AV60" s="2641"/>
      <c r="AW60" s="2641"/>
      <c r="AX60" s="107"/>
      <c r="AY60" s="1529"/>
      <c r="AZ60" s="654"/>
      <c r="BA60" s="654"/>
      <c r="BB60" s="654"/>
      <c r="BC60" s="654"/>
      <c r="BD60" s="654"/>
      <c r="BE60" s="654"/>
      <c r="BF60" s="654"/>
      <c r="BG60" s="654"/>
      <c r="BH60" s="654"/>
      <c r="BI60" s="654"/>
      <c r="BJ60" s="654"/>
      <c r="BK60" s="654"/>
      <c r="BL60" s="654"/>
      <c r="BM60" s="654"/>
      <c r="BN60" s="654"/>
      <c r="BO60" s="654"/>
      <c r="BP60" s="654"/>
      <c r="BQ60" s="654"/>
      <c r="BR60" s="654"/>
      <c r="BS60" s="654"/>
      <c r="BT60" s="654"/>
      <c r="BU60" s="654"/>
      <c r="BV60" s="654"/>
      <c r="BW60" s="654"/>
      <c r="BX60" s="654"/>
    </row>
    <row r="61" spans="1:76" ht="15" customHeight="1">
      <c r="A61" s="1219"/>
      <c r="B61" s="192" t="s">
        <v>1442</v>
      </c>
      <c r="C61" s="1219"/>
      <c r="D61" s="811"/>
      <c r="E61" s="1369">
        <f>'5.'!CA90</f>
        <v>14324.576709519431</v>
      </c>
      <c r="F61" s="1369">
        <f>'5.'!CB90</f>
        <v>2802.0427151020472</v>
      </c>
      <c r="G61" s="1369">
        <f>'5.'!CC90</f>
        <v>26.717186677816116</v>
      </c>
      <c r="H61" s="1369">
        <f>'5.'!CD90</f>
        <v>0</v>
      </c>
      <c r="I61" s="1369">
        <f>'5.'!CE90</f>
        <v>267.77608383849639</v>
      </c>
      <c r="J61" s="1369">
        <f>'5.'!CF90</f>
        <v>389.51288320089066</v>
      </c>
      <c r="K61" s="1369">
        <f>'5.'!CG90</f>
        <v>1343.9915157330672</v>
      </c>
      <c r="L61" s="1369">
        <f>'5.'!CH90</f>
        <v>752.7818877570254</v>
      </c>
      <c r="M61" s="1369">
        <f>'5.'!CI90</f>
        <v>21.263157894750702</v>
      </c>
      <c r="N61" s="1369">
        <f>'5.'!CJ90</f>
        <v>2912.1238925953726</v>
      </c>
      <c r="O61" s="1369">
        <f>'5.'!CK90</f>
        <v>1315.2124126777126</v>
      </c>
      <c r="P61" s="1369">
        <f>'5.'!CL90</f>
        <v>0</v>
      </c>
      <c r="Q61" s="1369">
        <f>'5.'!CM90</f>
        <v>0</v>
      </c>
      <c r="R61" s="1369">
        <f>'5.'!CN90</f>
        <v>156.96905055952737</v>
      </c>
      <c r="S61" s="1369">
        <f>'5.'!CO90</f>
        <v>253.26117314953953</v>
      </c>
      <c r="T61" s="1369">
        <f>'5.'!CP90</f>
        <v>532.77514940719539</v>
      </c>
      <c r="U61" s="1369">
        <f>'5.'!CQ90</f>
        <v>318.86034827454614</v>
      </c>
      <c r="V61" s="1369">
        <f>'5.'!CR90</f>
        <v>53.346691286903777</v>
      </c>
      <c r="W61" s="1369">
        <f>'5.'!CS90</f>
        <v>1197.5736187548334</v>
      </c>
      <c r="X61" s="1369">
        <f>'5.'!CT90</f>
        <v>0</v>
      </c>
      <c r="Y61" s="1369">
        <f>'5.'!CU90</f>
        <v>0</v>
      </c>
      <c r="Z61" s="1369">
        <f>'5.'!CV90</f>
        <v>123.73985736450631</v>
      </c>
      <c r="AA61" s="1369">
        <f>'5.'!CW90</f>
        <v>458.50747484026186</v>
      </c>
      <c r="AB61" s="1369">
        <f>'5.'!CX90</f>
        <v>398.37066804262844</v>
      </c>
      <c r="AC61" s="1369">
        <f>'5.'!CY90</f>
        <v>196.80465003133753</v>
      </c>
      <c r="AD61" s="1369">
        <f>'5.'!CZ90</f>
        <v>20.15096847609863</v>
      </c>
      <c r="AE61" s="1369">
        <f>'5.'!DA90</f>
        <v>399.33786116282795</v>
      </c>
      <c r="AF61" s="1369">
        <f>'5.'!DB90</f>
        <v>0</v>
      </c>
      <c r="AG61" s="1369">
        <f>'5.'!DC90</f>
        <v>0</v>
      </c>
      <c r="AH61" s="1369">
        <f>'5.'!DD90</f>
        <v>73.143918918920832</v>
      </c>
      <c r="AI61" s="1369">
        <f>'5.'!DE90</f>
        <v>212.77727557473679</v>
      </c>
      <c r="AJ61" s="1369">
        <f>'5.'!DF90</f>
        <v>89.666666669170311</v>
      </c>
      <c r="AK61" s="1369">
        <f>'5.'!DG90</f>
        <v>23.75</v>
      </c>
      <c r="AL61" s="1369">
        <f>'5.'!DH90</f>
        <v>0</v>
      </c>
      <c r="AM61" s="1369">
        <f>'5.'!DI90</f>
        <v>998.15317905742563</v>
      </c>
      <c r="AN61" s="1369">
        <f>'5.'!DJ90</f>
        <v>25.420610734782773</v>
      </c>
      <c r="AO61" s="1369">
        <f>'5.'!DK90</f>
        <v>18.202231132108906</v>
      </c>
      <c r="AP61" s="1369">
        <f>'5.'!DL90</f>
        <v>200.12541053742734</v>
      </c>
      <c r="AQ61" s="1369">
        <f>'5.'!DM90</f>
        <v>263.87318750405473</v>
      </c>
      <c r="AR61" s="1369">
        <f>'5.'!DN90</f>
        <v>377.64521900951888</v>
      </c>
      <c r="AS61" s="1369">
        <f>'5.'!DO90</f>
        <v>112.88652013953285</v>
      </c>
      <c r="AT61" s="1372">
        <f>'5.'!DP90</f>
        <v>0</v>
      </c>
      <c r="AU61" s="1452"/>
      <c r="AV61" s="192" t="s">
        <v>1442</v>
      </c>
      <c r="AW61" s="1452"/>
      <c r="AX61" s="811"/>
      <c r="AY61" s="1529">
        <f>'5.'!DQ90</f>
        <v>904.18804880210064</v>
      </c>
      <c r="AZ61" s="654">
        <f>'5.'!DR90</f>
        <v>0</v>
      </c>
      <c r="BA61" s="654">
        <f>'5.'!DS90</f>
        <v>90.74999999876843</v>
      </c>
      <c r="BB61" s="654">
        <f>'5.'!DT90</f>
        <v>133.48391553776653</v>
      </c>
      <c r="BC61" s="654">
        <f>'5.'!DU90</f>
        <v>322.7712701050674</v>
      </c>
      <c r="BD61" s="654">
        <f>'5.'!DV90</f>
        <v>193.89967101644538</v>
      </c>
      <c r="BE61" s="654">
        <f>'5.'!DW90</f>
        <v>105.90819214401873</v>
      </c>
      <c r="BF61" s="654">
        <f>'5.'!DX90</f>
        <v>57.375000000034056</v>
      </c>
      <c r="BG61" s="654">
        <f>'5.'!DY90</f>
        <v>4602.4385371291255</v>
      </c>
      <c r="BH61" s="654">
        <f>'5.'!DZ90</f>
        <v>2624.2483424907541</v>
      </c>
      <c r="BI61" s="654">
        <f>'5.'!EA90</f>
        <v>0</v>
      </c>
      <c r="BJ61" s="654">
        <f>'5.'!EB90</f>
        <v>62.266501041708665</v>
      </c>
      <c r="BK61" s="654">
        <f>'5.'!EC90</f>
        <v>316.82963945977406</v>
      </c>
      <c r="BL61" s="654">
        <f>'5.'!ED90</f>
        <v>558.12120462708947</v>
      </c>
      <c r="BM61" s="654">
        <f>'5.'!EE90</f>
        <v>623.2981333556404</v>
      </c>
      <c r="BN61" s="654">
        <f>'5.'!EF90</f>
        <v>879.32636346144773</v>
      </c>
      <c r="BO61" s="654">
        <f>'5.'!EG90</f>
        <v>184.40650054509379</v>
      </c>
      <c r="BP61" s="654">
        <f>'5.'!EH90</f>
        <v>1978.1901946383716</v>
      </c>
      <c r="BQ61" s="654">
        <f>'5.'!EI90</f>
        <v>0</v>
      </c>
      <c r="BR61" s="654">
        <f>'5.'!EJ90</f>
        <v>139.17195680186614</v>
      </c>
      <c r="BS61" s="654">
        <f>'5.'!EK90</f>
        <v>287.81173232295805</v>
      </c>
      <c r="BT61" s="654">
        <f>'5.'!EL90</f>
        <v>410.07985705354338</v>
      </c>
      <c r="BU61" s="654">
        <f>'5.'!EM90</f>
        <v>683.03959385068447</v>
      </c>
      <c r="BV61" s="654">
        <f>'5.'!EN90</f>
        <v>410.94052637644137</v>
      </c>
      <c r="BW61" s="654">
        <f>'5.'!EO90</f>
        <v>47.146528232878282</v>
      </c>
      <c r="BX61" s="654">
        <f>'5.'!EP90</f>
        <v>2105.6303368333611</v>
      </c>
    </row>
    <row r="62" spans="1:76" ht="15" customHeight="1">
      <c r="A62" s="1219"/>
      <c r="B62" s="192" t="s">
        <v>1443</v>
      </c>
      <c r="C62" s="1219"/>
      <c r="D62" s="811"/>
      <c r="E62" s="1369">
        <f>'5.'!CA91</f>
        <v>6823.8753513183838</v>
      </c>
      <c r="F62" s="1369">
        <f>'5.'!CB91</f>
        <v>1322.7907289765274</v>
      </c>
      <c r="G62" s="1369">
        <f>'5.'!CC91</f>
        <v>0</v>
      </c>
      <c r="H62" s="1369">
        <f>'5.'!CD91</f>
        <v>0</v>
      </c>
      <c r="I62" s="1369">
        <f>'5.'!CE91</f>
        <v>244.57205679470934</v>
      </c>
      <c r="J62" s="1369">
        <f>'5.'!CF91</f>
        <v>427.20062269581138</v>
      </c>
      <c r="K62" s="1369">
        <f>'5.'!CG91</f>
        <v>300.29230987787975</v>
      </c>
      <c r="L62" s="1369">
        <f>'5.'!CH91</f>
        <v>219.4012944947975</v>
      </c>
      <c r="M62" s="1369">
        <f>'5.'!CI91</f>
        <v>131.32444511332909</v>
      </c>
      <c r="N62" s="1369">
        <f>'5.'!CJ91</f>
        <v>1745.7703483040073</v>
      </c>
      <c r="O62" s="1369">
        <f>'5.'!CK91</f>
        <v>812.0356813897954</v>
      </c>
      <c r="P62" s="1369">
        <f>'5.'!CL91</f>
        <v>0</v>
      </c>
      <c r="Q62" s="1369">
        <f>'5.'!CM91</f>
        <v>0</v>
      </c>
      <c r="R62" s="1369">
        <f>'5.'!CN91</f>
        <v>115.29037543475256</v>
      </c>
      <c r="S62" s="1369">
        <f>'5.'!CO91</f>
        <v>151.37381601265864</v>
      </c>
      <c r="T62" s="1369">
        <f>'5.'!CP91</f>
        <v>264.36295251324725</v>
      </c>
      <c r="U62" s="1369">
        <f>'5.'!CQ91</f>
        <v>208.21952322707881</v>
      </c>
      <c r="V62" s="1369">
        <f>'5.'!CR91</f>
        <v>72.789014202058226</v>
      </c>
      <c r="W62" s="1369">
        <f>'5.'!CS91</f>
        <v>543.12396861826812</v>
      </c>
      <c r="X62" s="1369">
        <f>'5.'!CT91</f>
        <v>0</v>
      </c>
      <c r="Y62" s="1369">
        <f>'5.'!CU91</f>
        <v>0</v>
      </c>
      <c r="Z62" s="1369">
        <f>'5.'!CV91</f>
        <v>134.62929526533799</v>
      </c>
      <c r="AA62" s="1369">
        <f>'5.'!CW91</f>
        <v>192.11843440418539</v>
      </c>
      <c r="AB62" s="1369">
        <f>'5.'!CX91</f>
        <v>147.78040577292219</v>
      </c>
      <c r="AC62" s="1369">
        <f>'5.'!CY91</f>
        <v>68.595833175822463</v>
      </c>
      <c r="AD62" s="1369">
        <f>'5.'!CZ91</f>
        <v>0</v>
      </c>
      <c r="AE62" s="1369">
        <f>'5.'!DA91</f>
        <v>390.61069829594351</v>
      </c>
      <c r="AF62" s="1369">
        <f>'5.'!DB91</f>
        <v>0</v>
      </c>
      <c r="AG62" s="1369">
        <f>'5.'!DC91</f>
        <v>15.8116365320389</v>
      </c>
      <c r="AH62" s="1369">
        <f>'5.'!DD91</f>
        <v>58.197973052651037</v>
      </c>
      <c r="AI62" s="1369">
        <f>'5.'!DE91</f>
        <v>97.709039145859165</v>
      </c>
      <c r="AJ62" s="1369">
        <f>'5.'!DF91</f>
        <v>182.65700958448235</v>
      </c>
      <c r="AK62" s="1369">
        <f>'5.'!DG91</f>
        <v>32.418713450306257</v>
      </c>
      <c r="AL62" s="1369">
        <f>'5.'!DH91</f>
        <v>3.8163265306057901</v>
      </c>
      <c r="AM62" s="1369">
        <f>'5.'!DI91</f>
        <v>1046.5116735263177</v>
      </c>
      <c r="AN62" s="1369">
        <f>'5.'!DJ91</f>
        <v>16.155555555555555</v>
      </c>
      <c r="AO62" s="1369">
        <f>'5.'!DK91</f>
        <v>31.94802965341977</v>
      </c>
      <c r="AP62" s="1369">
        <f>'5.'!DL91</f>
        <v>371.28004048744947</v>
      </c>
      <c r="AQ62" s="1369">
        <f>'5.'!DM91</f>
        <v>275.07052096609681</v>
      </c>
      <c r="AR62" s="1369">
        <f>'5.'!DN91</f>
        <v>267.5865163424823</v>
      </c>
      <c r="AS62" s="1369">
        <f>'5.'!DO91</f>
        <v>66.268779389204539</v>
      </c>
      <c r="AT62" s="1372">
        <f>'5.'!DP91</f>
        <v>18.202231132108906</v>
      </c>
      <c r="AU62" s="1452"/>
      <c r="AV62" s="192" t="s">
        <v>1443</v>
      </c>
      <c r="AW62" s="1452"/>
      <c r="AX62" s="811"/>
      <c r="AY62" s="1529">
        <f>'5.'!DQ91</f>
        <v>152.94216434027783</v>
      </c>
      <c r="AZ62" s="654">
        <f>'5.'!DR91</f>
        <v>0</v>
      </c>
      <c r="BA62" s="654">
        <f>'5.'!DS91</f>
        <v>12.75</v>
      </c>
      <c r="BB62" s="654">
        <f>'5.'!DT91</f>
        <v>23.950665316486671</v>
      </c>
      <c r="BC62" s="654">
        <f>'5.'!DU91</f>
        <v>60.39084967325492</v>
      </c>
      <c r="BD62" s="654">
        <f>'5.'!DV91</f>
        <v>9.2499999998304787</v>
      </c>
      <c r="BE62" s="654">
        <f>'5.'!DW91</f>
        <v>46.600649350705766</v>
      </c>
      <c r="BF62" s="654">
        <f>'5.'!DX91</f>
        <v>0</v>
      </c>
      <c r="BG62" s="654">
        <f>'5.'!DY91</f>
        <v>2331.5080048230789</v>
      </c>
      <c r="BH62" s="654">
        <f>'5.'!DZ91</f>
        <v>718.76205266843749</v>
      </c>
      <c r="BI62" s="654">
        <f>'5.'!EA91</f>
        <v>0</v>
      </c>
      <c r="BJ62" s="654">
        <f>'5.'!EB91</f>
        <v>0</v>
      </c>
      <c r="BK62" s="654">
        <f>'5.'!EC91</f>
        <v>99.381936512797751</v>
      </c>
      <c r="BL62" s="654">
        <f>'5.'!ED91</f>
        <v>234.97644235621181</v>
      </c>
      <c r="BM62" s="654">
        <f>'5.'!EE91</f>
        <v>199.27743043085789</v>
      </c>
      <c r="BN62" s="654">
        <f>'5.'!EF91</f>
        <v>170.2691005113993</v>
      </c>
      <c r="BO62" s="654">
        <f>'5.'!EG91</f>
        <v>14.857142857170786</v>
      </c>
      <c r="BP62" s="654">
        <f>'5.'!EH91</f>
        <v>1612.7459521546407</v>
      </c>
      <c r="BQ62" s="654">
        <f>'5.'!EI91</f>
        <v>0</v>
      </c>
      <c r="BR62" s="654">
        <f>'5.'!EJ91</f>
        <v>0</v>
      </c>
      <c r="BS62" s="654">
        <f>'5.'!EK91</f>
        <v>262.79762210108572</v>
      </c>
      <c r="BT62" s="654">
        <f>'5.'!EL91</f>
        <v>331.63616212132683</v>
      </c>
      <c r="BU62" s="654">
        <f>'5.'!EM91</f>
        <v>610.3491363578654</v>
      </c>
      <c r="BV62" s="654">
        <f>'5.'!EN91</f>
        <v>388.15139504232394</v>
      </c>
      <c r="BW62" s="654">
        <f>'5.'!EO91</f>
        <v>19.8116365320389</v>
      </c>
      <c r="BX62" s="654">
        <f>'5.'!EP91</f>
        <v>224.3524313481787</v>
      </c>
    </row>
    <row r="63" spans="1:76" ht="15" customHeight="1">
      <c r="A63" s="1219"/>
      <c r="B63" s="192" t="s">
        <v>1452</v>
      </c>
      <c r="C63" s="1219"/>
      <c r="D63" s="811"/>
      <c r="E63" s="1369">
        <f>'5.'!CA92</f>
        <v>9339.9738778850024</v>
      </c>
      <c r="F63" s="1369">
        <f>'5.'!CB92</f>
        <v>2076.068660680934</v>
      </c>
      <c r="G63" s="1369">
        <f>'5.'!CC92</f>
        <v>0</v>
      </c>
      <c r="H63" s="1369">
        <f>'5.'!CD92</f>
        <v>0</v>
      </c>
      <c r="I63" s="1369">
        <f>'5.'!CE92</f>
        <v>164.84335386667914</v>
      </c>
      <c r="J63" s="1369">
        <f>'5.'!CF92</f>
        <v>533.04890243374621</v>
      </c>
      <c r="K63" s="1369">
        <f>'5.'!CG92</f>
        <v>840.59255904252018</v>
      </c>
      <c r="L63" s="1369">
        <f>'5.'!CH92</f>
        <v>405.30070652300907</v>
      </c>
      <c r="M63" s="1369">
        <f>'5.'!CI92</f>
        <v>132.2831388149786</v>
      </c>
      <c r="N63" s="1369">
        <f>'5.'!CJ92</f>
        <v>2347.2501707842166</v>
      </c>
      <c r="O63" s="1369">
        <f>'5.'!CK92</f>
        <v>1273.0501439631403</v>
      </c>
      <c r="P63" s="1369">
        <f>'5.'!CL92</f>
        <v>0</v>
      </c>
      <c r="Q63" s="1369">
        <f>'5.'!CM92</f>
        <v>0</v>
      </c>
      <c r="R63" s="1369">
        <f>'5.'!CN92</f>
        <v>162.65000732786646</v>
      </c>
      <c r="S63" s="1369">
        <f>'5.'!CO92</f>
        <v>424.27171280169705</v>
      </c>
      <c r="T63" s="1369">
        <f>'5.'!CP92</f>
        <v>358.87505698876606</v>
      </c>
      <c r="U63" s="1369">
        <f>'5.'!CQ92</f>
        <v>219.96482400367046</v>
      </c>
      <c r="V63" s="1369">
        <f>'5.'!CR92</f>
        <v>107.28854284114027</v>
      </c>
      <c r="W63" s="1369">
        <f>'5.'!CS92</f>
        <v>550.92157127513462</v>
      </c>
      <c r="X63" s="1369">
        <f>'5.'!CT92</f>
        <v>0</v>
      </c>
      <c r="Y63" s="1369">
        <f>'5.'!CU92</f>
        <v>0</v>
      </c>
      <c r="Z63" s="1369">
        <f>'5.'!CV92</f>
        <v>31.81110029134895</v>
      </c>
      <c r="AA63" s="1369">
        <f>'5.'!CW92</f>
        <v>203.04913929009916</v>
      </c>
      <c r="AB63" s="1369">
        <f>'5.'!CX92</f>
        <v>225.81370771127939</v>
      </c>
      <c r="AC63" s="1369">
        <f>'5.'!CY92</f>
        <v>78.945088274899419</v>
      </c>
      <c r="AD63" s="1369">
        <f>'5.'!CZ92</f>
        <v>11.30253570750768</v>
      </c>
      <c r="AE63" s="1369">
        <f>'5.'!DA92</f>
        <v>523.2784555459408</v>
      </c>
      <c r="AF63" s="1369">
        <f>'5.'!DB92</f>
        <v>0</v>
      </c>
      <c r="AG63" s="1369">
        <f>'5.'!DC92</f>
        <v>15</v>
      </c>
      <c r="AH63" s="1369">
        <f>'5.'!DD92</f>
        <v>231.39497018512947</v>
      </c>
      <c r="AI63" s="1369">
        <f>'5.'!DE92</f>
        <v>200.23383235170482</v>
      </c>
      <c r="AJ63" s="1369">
        <f>'5.'!DF92</f>
        <v>32.060423043334914</v>
      </c>
      <c r="AK63" s="1369">
        <f>'5.'!DG92</f>
        <v>25.603968253965107</v>
      </c>
      <c r="AL63" s="1369">
        <f>'5.'!DH92</f>
        <v>18.985261711806608</v>
      </c>
      <c r="AM63" s="1369">
        <f>'5.'!DI92</f>
        <v>1295.0183445578446</v>
      </c>
      <c r="AN63" s="1369">
        <f>'5.'!DJ92</f>
        <v>0</v>
      </c>
      <c r="AO63" s="1369">
        <f>'5.'!DK92</f>
        <v>46.038581436650702</v>
      </c>
      <c r="AP63" s="1369">
        <f>'5.'!DL92</f>
        <v>298.38384452551725</v>
      </c>
      <c r="AQ63" s="1369">
        <f>'5.'!DM92</f>
        <v>420.90756813978226</v>
      </c>
      <c r="AR63" s="1369">
        <f>'5.'!DN92</f>
        <v>338.11591996817208</v>
      </c>
      <c r="AS63" s="1369">
        <f>'5.'!DO92</f>
        <v>153.34166125690683</v>
      </c>
      <c r="AT63" s="1372">
        <f>'5.'!DP92</f>
        <v>38.230769230814921</v>
      </c>
      <c r="AU63" s="1452"/>
      <c r="AV63" s="192" t="s">
        <v>1444</v>
      </c>
      <c r="AW63" s="1452"/>
      <c r="AX63" s="811"/>
      <c r="AY63" s="1529">
        <f>'5.'!DQ92</f>
        <v>255.99575923948925</v>
      </c>
      <c r="AZ63" s="654">
        <f>'5.'!DR92</f>
        <v>0</v>
      </c>
      <c r="BA63" s="654">
        <f>'5.'!DS92</f>
        <v>0</v>
      </c>
      <c r="BB63" s="654">
        <f>'5.'!DT92</f>
        <v>11.30253570750768</v>
      </c>
      <c r="BC63" s="654">
        <f>'5.'!DU92</f>
        <v>120.50111469071149</v>
      </c>
      <c r="BD63" s="654">
        <f>'5.'!DV92</f>
        <v>93.28957313376759</v>
      </c>
      <c r="BE63" s="654">
        <f>'5.'!DW92</f>
        <v>29.902535707502533</v>
      </c>
      <c r="BF63" s="654">
        <f>'5.'!DX92</f>
        <v>1</v>
      </c>
      <c r="BG63" s="654">
        <f>'5.'!DY92</f>
        <v>3229.7831684241473</v>
      </c>
      <c r="BH63" s="654">
        <f>'5.'!DZ92</f>
        <v>1608.345622084199</v>
      </c>
      <c r="BI63" s="654">
        <f>'5.'!EA92</f>
        <v>0</v>
      </c>
      <c r="BJ63" s="654">
        <f>'5.'!EB92</f>
        <v>0</v>
      </c>
      <c r="BK63" s="654">
        <f>'5.'!EC92</f>
        <v>182.38914250523391</v>
      </c>
      <c r="BL63" s="654">
        <f>'5.'!ED92</f>
        <v>313.86207294349219</v>
      </c>
      <c r="BM63" s="654">
        <f>'5.'!EE92</f>
        <v>568.07018016522761</v>
      </c>
      <c r="BN63" s="654">
        <f>'5.'!EF92</f>
        <v>477.9045503802738</v>
      </c>
      <c r="BO63" s="654">
        <f>'5.'!EG92</f>
        <v>66.119676089971648</v>
      </c>
      <c r="BP63" s="654">
        <f>'5.'!EH92</f>
        <v>1621.4375463399474</v>
      </c>
      <c r="BQ63" s="654">
        <f>'5.'!EI92</f>
        <v>42.235294117699368</v>
      </c>
      <c r="BR63" s="654">
        <f>'5.'!EJ92</f>
        <v>158.40592104308553</v>
      </c>
      <c r="BS63" s="654">
        <f>'5.'!EK92</f>
        <v>542.96254956110818</v>
      </c>
      <c r="BT63" s="654">
        <f>'5.'!EL92</f>
        <v>442.76534238028194</v>
      </c>
      <c r="BU63" s="654">
        <f>'5.'!EM92</f>
        <v>297.38649313938424</v>
      </c>
      <c r="BV63" s="654">
        <f>'5.'!EN92</f>
        <v>80.281362986608428</v>
      </c>
      <c r="BW63" s="654">
        <f>'5.'!EO92</f>
        <v>57.400583111779319</v>
      </c>
      <c r="BX63" s="654">
        <f>'5.'!EP92</f>
        <v>135.85777419837501</v>
      </c>
    </row>
    <row r="64" spans="1:76" ht="15" customHeight="1">
      <c r="A64" s="1219"/>
      <c r="B64" s="192" t="s">
        <v>1445</v>
      </c>
      <c r="C64" s="1219"/>
      <c r="D64" s="811"/>
      <c r="E64" s="1369">
        <f>'5.'!CA93</f>
        <v>14729.534362746796</v>
      </c>
      <c r="F64" s="1369">
        <f>'5.'!CB93</f>
        <v>2992.0884181118358</v>
      </c>
      <c r="G64" s="1369">
        <f>'5.'!CC93</f>
        <v>0</v>
      </c>
      <c r="H64" s="1369">
        <f>'5.'!CD93</f>
        <v>108.71544278383388</v>
      </c>
      <c r="I64" s="1369">
        <f>'5.'!CE93</f>
        <v>485.1984079479285</v>
      </c>
      <c r="J64" s="1369">
        <f>'5.'!CF93</f>
        <v>715.49517778234895</v>
      </c>
      <c r="K64" s="1369">
        <f>'5.'!CG93</f>
        <v>675.69024236950725</v>
      </c>
      <c r="L64" s="1369">
        <f>'5.'!CH93</f>
        <v>689.24082811838082</v>
      </c>
      <c r="M64" s="1369">
        <f>'5.'!CI93</f>
        <v>317.74831910983664</v>
      </c>
      <c r="N64" s="1369">
        <f>'5.'!CJ93</f>
        <v>4816.4367901818687</v>
      </c>
      <c r="O64" s="1369">
        <f>'5.'!CK93</f>
        <v>1875.3581830585395</v>
      </c>
      <c r="P64" s="1369">
        <f>'5.'!CL93</f>
        <v>0</v>
      </c>
      <c r="Q64" s="1369">
        <f>'5.'!CM93</f>
        <v>20.963733966849588</v>
      </c>
      <c r="R64" s="1369">
        <f>'5.'!CN93</f>
        <v>318.05254435331631</v>
      </c>
      <c r="S64" s="1369">
        <f>'5.'!CO93</f>
        <v>464.32987847190719</v>
      </c>
      <c r="T64" s="1369">
        <f>'5.'!CP93</f>
        <v>471.58749523498511</v>
      </c>
      <c r="U64" s="1369">
        <f>'5.'!CQ93</f>
        <v>319.37362287697459</v>
      </c>
      <c r="V64" s="1369">
        <f>'5.'!CR93</f>
        <v>281.0509081545066</v>
      </c>
      <c r="W64" s="1369">
        <f>'5.'!CS93</f>
        <v>1514.0758214289574</v>
      </c>
      <c r="X64" s="1369">
        <f>'5.'!CT93</f>
        <v>0</v>
      </c>
      <c r="Y64" s="1369">
        <f>'5.'!CU93</f>
        <v>22.655555555555555</v>
      </c>
      <c r="Z64" s="1369">
        <f>'5.'!CV93</f>
        <v>206.19757863818941</v>
      </c>
      <c r="AA64" s="1369">
        <f>'5.'!CW93</f>
        <v>495.25170416943951</v>
      </c>
      <c r="AB64" s="1369">
        <f>'5.'!CX93</f>
        <v>444.30135101883036</v>
      </c>
      <c r="AC64" s="1369">
        <f>'5.'!CY93</f>
        <v>267.15933591250831</v>
      </c>
      <c r="AD64" s="1369">
        <f>'5.'!CZ93</f>
        <v>78.510296134433602</v>
      </c>
      <c r="AE64" s="1369">
        <f>'5.'!DA93</f>
        <v>1427.0027856943748</v>
      </c>
      <c r="AF64" s="1369">
        <f>'5.'!DB93</f>
        <v>0</v>
      </c>
      <c r="AG64" s="1369">
        <f>'5.'!DC93</f>
        <v>40.021976304974118</v>
      </c>
      <c r="AH64" s="1369">
        <f>'5.'!DD93</f>
        <v>421.61831523844597</v>
      </c>
      <c r="AI64" s="1369">
        <f>'5.'!DE93</f>
        <v>454.02523219021396</v>
      </c>
      <c r="AJ64" s="1369">
        <f>'5.'!DF93</f>
        <v>246.53327775064014</v>
      </c>
      <c r="AK64" s="1369">
        <f>'5.'!DG93</f>
        <v>121.67449397757494</v>
      </c>
      <c r="AL64" s="1369">
        <f>'5.'!DH93</f>
        <v>143.12949023252511</v>
      </c>
      <c r="AM64" s="1369">
        <f>'5.'!DI93</f>
        <v>2003.3210221356926</v>
      </c>
      <c r="AN64" s="1369">
        <f>'5.'!DJ93</f>
        <v>0</v>
      </c>
      <c r="AO64" s="1369">
        <f>'5.'!DK93</f>
        <v>103.70936086997671</v>
      </c>
      <c r="AP64" s="1369">
        <f>'5.'!DL93</f>
        <v>471.79240915385412</v>
      </c>
      <c r="AQ64" s="1369">
        <f>'5.'!DM93</f>
        <v>664.2884516769584</v>
      </c>
      <c r="AR64" s="1369">
        <f>'5.'!DN93</f>
        <v>541.52893059322457</v>
      </c>
      <c r="AS64" s="1369">
        <f>'5.'!DO93</f>
        <v>220.00186984167837</v>
      </c>
      <c r="AT64" s="1372">
        <f>'5.'!DP93</f>
        <v>2</v>
      </c>
      <c r="AU64" s="1452"/>
      <c r="AV64" s="192" t="s">
        <v>1445</v>
      </c>
      <c r="AW64" s="1452"/>
      <c r="AX64" s="811"/>
      <c r="AY64" s="1529">
        <f>'5.'!DQ93</f>
        <v>731.13314908389714</v>
      </c>
      <c r="AZ64" s="654">
        <f>'5.'!DR93</f>
        <v>0</v>
      </c>
      <c r="BA64" s="654">
        <f>'5.'!DS93</f>
        <v>11.83783783781497</v>
      </c>
      <c r="BB64" s="654">
        <f>'5.'!DT93</f>
        <v>84.681173527495531</v>
      </c>
      <c r="BC64" s="654">
        <f>'5.'!DU93</f>
        <v>333.98057117443136</v>
      </c>
      <c r="BD64" s="654">
        <f>'5.'!DV93</f>
        <v>217.13321689839458</v>
      </c>
      <c r="BE64" s="654">
        <f>'5.'!DW93</f>
        <v>51.685072521162525</v>
      </c>
      <c r="BF64" s="654">
        <f>'5.'!DX93</f>
        <v>31.815277124597973</v>
      </c>
      <c r="BG64" s="654">
        <f>'5.'!DY93</f>
        <v>4186.5549832335082</v>
      </c>
      <c r="BH64" s="654">
        <f>'5.'!DZ93</f>
        <v>2045.7244206247424</v>
      </c>
      <c r="BI64" s="654">
        <f>'5.'!EA93</f>
        <v>0</v>
      </c>
      <c r="BJ64" s="654">
        <f>'5.'!EB93</f>
        <v>8.9179104491050758</v>
      </c>
      <c r="BK64" s="654">
        <f>'5.'!EC93</f>
        <v>333.29748767786742</v>
      </c>
      <c r="BL64" s="654">
        <f>'5.'!ED93</f>
        <v>505.83872742172161</v>
      </c>
      <c r="BM64" s="654">
        <f>'5.'!EE93</f>
        <v>684.1572283500393</v>
      </c>
      <c r="BN64" s="654">
        <f>'5.'!EF93</f>
        <v>354.09349430681016</v>
      </c>
      <c r="BO64" s="654">
        <f>'5.'!EG93</f>
        <v>159.41957241919846</v>
      </c>
      <c r="BP64" s="654">
        <f>'5.'!EH93</f>
        <v>2140.8305626087658</v>
      </c>
      <c r="BQ64" s="654">
        <f>'5.'!EI93</f>
        <v>0</v>
      </c>
      <c r="BR64" s="654">
        <f>'5.'!EJ93</f>
        <v>102.3870549485479</v>
      </c>
      <c r="BS64" s="654">
        <f>'5.'!EK93</f>
        <v>339.54500036882268</v>
      </c>
      <c r="BT64" s="654">
        <f>'5.'!EL93</f>
        <v>585.93009209022694</v>
      </c>
      <c r="BU64" s="654">
        <f>'5.'!EM93</f>
        <v>679.43762797079899</v>
      </c>
      <c r="BV64" s="654">
        <f>'5.'!EN93</f>
        <v>375.92687458070895</v>
      </c>
      <c r="BW64" s="654">
        <f>'5.'!EO93</f>
        <v>57.603912649659783</v>
      </c>
      <c r="BX64" s="654">
        <f>'5.'!EP93</f>
        <v>0</v>
      </c>
    </row>
    <row r="65" spans="1:76" ht="15" customHeight="1">
      <c r="A65" s="1219"/>
      <c r="B65" s="192" t="s">
        <v>1446</v>
      </c>
      <c r="C65" s="1219"/>
      <c r="D65" s="811"/>
      <c r="E65" s="1369">
        <f>'5.'!CA94</f>
        <v>13689.75761648297</v>
      </c>
      <c r="F65" s="1369">
        <f>'5.'!CB94</f>
        <v>2809.1933246868994</v>
      </c>
      <c r="G65" s="1369">
        <f>'5.'!CC94</f>
        <v>0</v>
      </c>
      <c r="H65" s="1369">
        <f>'5.'!CD94</f>
        <v>24.315032901639793</v>
      </c>
      <c r="I65" s="1369">
        <f>'5.'!CE94</f>
        <v>340.64788505438349</v>
      </c>
      <c r="J65" s="1369">
        <f>'5.'!CF94</f>
        <v>532.69051743960893</v>
      </c>
      <c r="K65" s="1369">
        <f>'5.'!CG94</f>
        <v>957.84870113173292</v>
      </c>
      <c r="L65" s="1369">
        <f>'5.'!CH94</f>
        <v>822.0353816929802</v>
      </c>
      <c r="M65" s="1369">
        <f>'5.'!CI94</f>
        <v>131.65580646655241</v>
      </c>
      <c r="N65" s="1369">
        <f>'5.'!CJ94</f>
        <v>3806.1023930624915</v>
      </c>
      <c r="O65" s="1369">
        <f>'5.'!CK94</f>
        <v>1176.2895502482966</v>
      </c>
      <c r="P65" s="1369">
        <f>'5.'!CL94</f>
        <v>0</v>
      </c>
      <c r="Q65" s="1369">
        <f>'5.'!CM94</f>
        <v>4</v>
      </c>
      <c r="R65" s="1369">
        <f>'5.'!CN94</f>
        <v>160.23109998295666</v>
      </c>
      <c r="S65" s="1369">
        <f>'5.'!CO94</f>
        <v>308.54134011930984</v>
      </c>
      <c r="T65" s="1369">
        <f>'5.'!CP94</f>
        <v>286.50846102816479</v>
      </c>
      <c r="U65" s="1369">
        <f>'5.'!CQ94</f>
        <v>182.02798792272881</v>
      </c>
      <c r="V65" s="1369">
        <f>'5.'!CR94</f>
        <v>234.98066119513658</v>
      </c>
      <c r="W65" s="1369">
        <f>'5.'!CS94</f>
        <v>1393.4181952622923</v>
      </c>
      <c r="X65" s="1369">
        <f>'5.'!CT94</f>
        <v>0</v>
      </c>
      <c r="Y65" s="1369">
        <f>'5.'!CU94</f>
        <v>32.039604873738263</v>
      </c>
      <c r="Z65" s="1369">
        <f>'5.'!CV94</f>
        <v>271.82519965800594</v>
      </c>
      <c r="AA65" s="1369">
        <f>'5.'!CW94</f>
        <v>375.49497550100853</v>
      </c>
      <c r="AB65" s="1369">
        <f>'5.'!CX94</f>
        <v>461.72176936341839</v>
      </c>
      <c r="AC65" s="1369">
        <f>'5.'!CY94</f>
        <v>203.2830206569335</v>
      </c>
      <c r="AD65" s="1369">
        <f>'5.'!CZ94</f>
        <v>49.053625209187771</v>
      </c>
      <c r="AE65" s="1369">
        <f>'5.'!DA94</f>
        <v>1236.3946475519001</v>
      </c>
      <c r="AF65" s="1369">
        <f>'5.'!DB94</f>
        <v>0</v>
      </c>
      <c r="AG65" s="1369">
        <f>'5.'!DC94</f>
        <v>81.564852419343765</v>
      </c>
      <c r="AH65" s="1369">
        <f>'5.'!DD94</f>
        <v>413.1460685415413</v>
      </c>
      <c r="AI65" s="1369">
        <f>'5.'!DE94</f>
        <v>256.10518470110787</v>
      </c>
      <c r="AJ65" s="1369">
        <f>'5.'!DF94</f>
        <v>310.1709817826046</v>
      </c>
      <c r="AK65" s="1369">
        <f>'5.'!DG94</f>
        <v>124.79157621188349</v>
      </c>
      <c r="AL65" s="1369">
        <f>'5.'!DH94</f>
        <v>50.615983895418815</v>
      </c>
      <c r="AM65" s="1369">
        <f>'5.'!DI94</f>
        <v>1822.8810033068251</v>
      </c>
      <c r="AN65" s="1369">
        <f>'5.'!DJ94</f>
        <v>0</v>
      </c>
      <c r="AO65" s="1369">
        <f>'5.'!DK94</f>
        <v>127.22411054553497</v>
      </c>
      <c r="AP65" s="1369">
        <f>'5.'!DL94</f>
        <v>468.40343424686677</v>
      </c>
      <c r="AQ65" s="1369">
        <f>'5.'!DM94</f>
        <v>621.05228828004397</v>
      </c>
      <c r="AR65" s="1369">
        <f>'5.'!DN94</f>
        <v>420.19367602684753</v>
      </c>
      <c r="AS65" s="1369">
        <f>'5.'!DO94</f>
        <v>169.53249559912939</v>
      </c>
      <c r="AT65" s="1372">
        <f>'5.'!DP94</f>
        <v>16.474998608402565</v>
      </c>
      <c r="AU65" s="1452"/>
      <c r="AV65" s="192" t="s">
        <v>1446</v>
      </c>
      <c r="AW65" s="1452"/>
      <c r="AX65" s="811"/>
      <c r="AY65" s="1529">
        <f>'5.'!DQ94</f>
        <v>734.60291768083641</v>
      </c>
      <c r="AZ65" s="654">
        <f>'5.'!DR94</f>
        <v>0</v>
      </c>
      <c r="BA65" s="654">
        <f>'5.'!DS94</f>
        <v>7.1894158499479115</v>
      </c>
      <c r="BB65" s="654">
        <f>'5.'!DT94</f>
        <v>106.24860086850886</v>
      </c>
      <c r="BC65" s="654">
        <f>'5.'!DU94</f>
        <v>200.68125979333692</v>
      </c>
      <c r="BD65" s="654">
        <f>'5.'!DV94</f>
        <v>174.22122750997755</v>
      </c>
      <c r="BE65" s="654">
        <f>'5.'!DW94</f>
        <v>230.86197110727198</v>
      </c>
      <c r="BF65" s="654">
        <f>'5.'!DX94</f>
        <v>15.400442551793466</v>
      </c>
      <c r="BG65" s="654">
        <f>'5.'!DY94</f>
        <v>4516.9779777459162</v>
      </c>
      <c r="BH65" s="654">
        <f>'5.'!DZ94</f>
        <v>2291.0654282277119</v>
      </c>
      <c r="BI65" s="654">
        <f>'5.'!EA94</f>
        <v>5.6666666665921488</v>
      </c>
      <c r="BJ65" s="654">
        <f>'5.'!EB94</f>
        <v>62.446246210453516</v>
      </c>
      <c r="BK65" s="654">
        <f>'5.'!EC94</f>
        <v>398.98514615788275</v>
      </c>
      <c r="BL65" s="654">
        <f>'5.'!ED94</f>
        <v>465.81287486518659</v>
      </c>
      <c r="BM65" s="654">
        <f>'5.'!EE94</f>
        <v>856.95808855006783</v>
      </c>
      <c r="BN65" s="654">
        <f>'5.'!EF94</f>
        <v>435.78636885292929</v>
      </c>
      <c r="BO65" s="654">
        <f>'5.'!EG94</f>
        <v>65.410036924599098</v>
      </c>
      <c r="BP65" s="654">
        <f>'5.'!EH94</f>
        <v>2225.9125495182043</v>
      </c>
      <c r="BQ65" s="654">
        <f>'5.'!EI94</f>
        <v>0</v>
      </c>
      <c r="BR65" s="654">
        <f>'5.'!EJ94</f>
        <v>86.508298453788427</v>
      </c>
      <c r="BS65" s="654">
        <f>'5.'!EK94</f>
        <v>294.51630399422481</v>
      </c>
      <c r="BT65" s="654">
        <f>'5.'!EL94</f>
        <v>665.05801198288736</v>
      </c>
      <c r="BU65" s="654">
        <f>'5.'!EM94</f>
        <v>600.59699586695331</v>
      </c>
      <c r="BV65" s="654">
        <f>'5.'!EN94</f>
        <v>433.79528289560938</v>
      </c>
      <c r="BW65" s="654">
        <f>'5.'!EO94</f>
        <v>145.43765632474157</v>
      </c>
      <c r="BX65" s="654">
        <f>'5.'!EP94</f>
        <v>0</v>
      </c>
    </row>
    <row r="66" spans="1:76" ht="15" customHeight="1">
      <c r="A66" s="1219"/>
      <c r="B66" s="192" t="s">
        <v>1447</v>
      </c>
      <c r="C66" s="1219"/>
      <c r="D66" s="811"/>
      <c r="E66" s="1369">
        <f>'5.'!CA95</f>
        <v>21054.096205398291</v>
      </c>
      <c r="F66" s="1369">
        <f>'5.'!CB95</f>
        <v>4385.4913169384663</v>
      </c>
      <c r="G66" s="1369">
        <f>'5.'!CC95</f>
        <v>0</v>
      </c>
      <c r="H66" s="1369">
        <f>'5.'!CD95</f>
        <v>20.934260007354439</v>
      </c>
      <c r="I66" s="1369">
        <f>'5.'!CE95</f>
        <v>505.85080740738482</v>
      </c>
      <c r="J66" s="1369">
        <f>'5.'!CF95</f>
        <v>1185.0939177367391</v>
      </c>
      <c r="K66" s="1369">
        <f>'5.'!CG95</f>
        <v>1220.8061627211271</v>
      </c>
      <c r="L66" s="1369">
        <f>'5.'!CH95</f>
        <v>1134.4958612425712</v>
      </c>
      <c r="M66" s="1369">
        <f>'5.'!CI95</f>
        <v>318.31030782328742</v>
      </c>
      <c r="N66" s="1369">
        <f>'5.'!CJ95</f>
        <v>7766.6490228429857</v>
      </c>
      <c r="O66" s="1369">
        <f>'5.'!CK95</f>
        <v>1803.2276738796279</v>
      </c>
      <c r="P66" s="1369">
        <f>'5.'!CL95</f>
        <v>0</v>
      </c>
      <c r="Q66" s="1369">
        <f>'5.'!CM95</f>
        <v>1</v>
      </c>
      <c r="R66" s="1369">
        <f>'5.'!CN95</f>
        <v>285.55775214769432</v>
      </c>
      <c r="S66" s="1369">
        <f>'5.'!CO95</f>
        <v>350.3686681320608</v>
      </c>
      <c r="T66" s="1369">
        <f>'5.'!CP95</f>
        <v>459.80897504447529</v>
      </c>
      <c r="U66" s="1369">
        <f>'5.'!CQ95</f>
        <v>332.1583442053149</v>
      </c>
      <c r="V66" s="1369">
        <f>'5.'!CR95</f>
        <v>374.3339343500823</v>
      </c>
      <c r="W66" s="1369">
        <f>'5.'!CS95</f>
        <v>2982.0679067372876</v>
      </c>
      <c r="X66" s="1369">
        <f>'5.'!CT95</f>
        <v>0</v>
      </c>
      <c r="Y66" s="1369">
        <f>'5.'!CU95</f>
        <v>8.8378378378149698</v>
      </c>
      <c r="Z66" s="1369">
        <f>'5.'!CV95</f>
        <v>374.24371686192359</v>
      </c>
      <c r="AA66" s="1369">
        <f>'5.'!CW95</f>
        <v>790.1456622003368</v>
      </c>
      <c r="AB66" s="1369">
        <f>'5.'!CX95</f>
        <v>1119.6529344163118</v>
      </c>
      <c r="AC66" s="1369">
        <f>'5.'!CY95</f>
        <v>614.01299829762252</v>
      </c>
      <c r="AD66" s="1369">
        <f>'5.'!CZ95</f>
        <v>75.174757123275086</v>
      </c>
      <c r="AE66" s="1369">
        <f>'5.'!DA95</f>
        <v>2981.3534422260677</v>
      </c>
      <c r="AF66" s="1369">
        <f>'5.'!DB95</f>
        <v>11.416666666666666</v>
      </c>
      <c r="AG66" s="1369">
        <f>'5.'!DC95</f>
        <v>113.30442609174086</v>
      </c>
      <c r="AH66" s="1369">
        <f>'5.'!DD95</f>
        <v>988.42172175152325</v>
      </c>
      <c r="AI66" s="1369">
        <f>'5.'!DE95</f>
        <v>930.18664531051388</v>
      </c>
      <c r="AJ66" s="1369">
        <f>'5.'!DF95</f>
        <v>590.74279417449588</v>
      </c>
      <c r="AK66" s="1369">
        <f>'5.'!DG95</f>
        <v>255.69613236290132</v>
      </c>
      <c r="AL66" s="1369">
        <f>'5.'!DH95</f>
        <v>91.585055868224458</v>
      </c>
      <c r="AM66" s="1369">
        <f>'5.'!DI95</f>
        <v>2892.11706053744</v>
      </c>
      <c r="AN66" s="1369">
        <f>'5.'!DJ95</f>
        <v>1</v>
      </c>
      <c r="AO66" s="1369">
        <f>'5.'!DK95</f>
        <v>134.37187450198684</v>
      </c>
      <c r="AP66" s="1369">
        <f>'5.'!DL95</f>
        <v>1022.1634455810757</v>
      </c>
      <c r="AQ66" s="1369">
        <f>'5.'!DM95</f>
        <v>907.78070791752702</v>
      </c>
      <c r="AR66" s="1369">
        <f>'5.'!DN95</f>
        <v>631.88112943952547</v>
      </c>
      <c r="AS66" s="1369">
        <f>'5.'!DO95</f>
        <v>178.35518087506432</v>
      </c>
      <c r="AT66" s="1372">
        <f>'5.'!DP95</f>
        <v>16.564722222259334</v>
      </c>
      <c r="AU66" s="1452"/>
      <c r="AV66" s="192" t="s">
        <v>1447</v>
      </c>
      <c r="AW66" s="1452"/>
      <c r="AX66" s="811"/>
      <c r="AY66" s="1529">
        <f>'5.'!DQ95</f>
        <v>867.80503387592876</v>
      </c>
      <c r="AZ66" s="654">
        <f>'5.'!DR95</f>
        <v>3.5914006192417562</v>
      </c>
      <c r="BA66" s="654">
        <f>'5.'!DS95</f>
        <v>16.39010651378484</v>
      </c>
      <c r="BB66" s="654">
        <f>'5.'!DT95</f>
        <v>111.89440817971885</v>
      </c>
      <c r="BC66" s="654">
        <f>'5.'!DU95</f>
        <v>261.66179480090778</v>
      </c>
      <c r="BD66" s="654">
        <f>'5.'!DV95</f>
        <v>246.63238592131393</v>
      </c>
      <c r="BE66" s="654">
        <f>'5.'!DW95</f>
        <v>192.60166949713695</v>
      </c>
      <c r="BF66" s="654">
        <f>'5.'!DX95</f>
        <v>35.033268343824673</v>
      </c>
      <c r="BG66" s="654">
        <f>'5.'!DY95</f>
        <v>5142.0337712034734</v>
      </c>
      <c r="BH66" s="654">
        <f>'5.'!DZ95</f>
        <v>2527.297557730647</v>
      </c>
      <c r="BI66" s="654">
        <f>'5.'!EA95</f>
        <v>0</v>
      </c>
      <c r="BJ66" s="654">
        <f>'5.'!EB95</f>
        <v>116.07393470728734</v>
      </c>
      <c r="BK66" s="654">
        <f>'5.'!EC95</f>
        <v>324.36266883337947</v>
      </c>
      <c r="BL66" s="654">
        <f>'5.'!ED95</f>
        <v>728.51634702163904</v>
      </c>
      <c r="BM66" s="654">
        <f>'5.'!EE95</f>
        <v>879.76282345663776</v>
      </c>
      <c r="BN66" s="654">
        <f>'5.'!EF95</f>
        <v>381.8728963027761</v>
      </c>
      <c r="BO66" s="654">
        <f>'5.'!EG95</f>
        <v>96.708887408927282</v>
      </c>
      <c r="BP66" s="654">
        <f>'5.'!EH95</f>
        <v>2614.7362134728282</v>
      </c>
      <c r="BQ66" s="654">
        <f>'5.'!EI95</f>
        <v>0</v>
      </c>
      <c r="BR66" s="654">
        <f>'5.'!EJ95</f>
        <v>60.39600618800209</v>
      </c>
      <c r="BS66" s="654">
        <f>'5.'!EK95</f>
        <v>529.17489564324478</v>
      </c>
      <c r="BT66" s="654">
        <f>'5.'!EL95</f>
        <v>714.94153341996901</v>
      </c>
      <c r="BU66" s="654">
        <f>'5.'!EM95</f>
        <v>672.58336541991605</v>
      </c>
      <c r="BV66" s="654">
        <f>'5.'!EN95</f>
        <v>593.93936046703584</v>
      </c>
      <c r="BW66" s="654">
        <f>'5.'!EO95</f>
        <v>43.701052334659927</v>
      </c>
      <c r="BX66" s="654">
        <f>'5.'!EP95</f>
        <v>0</v>
      </c>
    </row>
    <row r="67" spans="1:76" ht="15" customHeight="1">
      <c r="A67" s="1219"/>
      <c r="B67" s="192" t="s">
        <v>1448</v>
      </c>
      <c r="C67" s="1219"/>
      <c r="D67" s="811"/>
      <c r="E67" s="1369">
        <f>'5.'!CA96</f>
        <v>8343.3286544967614</v>
      </c>
      <c r="F67" s="1369">
        <f>'5.'!CB96</f>
        <v>1485.6045015654067</v>
      </c>
      <c r="G67" s="1369">
        <f>'5.'!CC96</f>
        <v>0</v>
      </c>
      <c r="H67" s="1369">
        <f>'5.'!CD96</f>
        <v>15.823529411804369</v>
      </c>
      <c r="I67" s="1369">
        <f>'5.'!CE96</f>
        <v>201.26220358562773</v>
      </c>
      <c r="J67" s="1369">
        <f>'5.'!CF96</f>
        <v>338.75753606154302</v>
      </c>
      <c r="K67" s="1369">
        <f>'5.'!CG96</f>
        <v>534.96980125912023</v>
      </c>
      <c r="L67" s="1369">
        <f>'5.'!CH96</f>
        <v>319.51266105487463</v>
      </c>
      <c r="M67" s="1369">
        <f>'5.'!CI96</f>
        <v>75.278770192437264</v>
      </c>
      <c r="N67" s="1369">
        <f>'5.'!CJ96</f>
        <v>3508.0866149124063</v>
      </c>
      <c r="O67" s="1369">
        <f>'5.'!CK96</f>
        <v>850.0086046061615</v>
      </c>
      <c r="P67" s="1369">
        <f>'5.'!CL96</f>
        <v>0</v>
      </c>
      <c r="Q67" s="1369">
        <f>'5.'!CM96</f>
        <v>155.53914224047182</v>
      </c>
      <c r="R67" s="1369">
        <f>'5.'!CN96</f>
        <v>75.311288432129544</v>
      </c>
      <c r="S67" s="1369">
        <f>'5.'!CO96</f>
        <v>101.80194724397704</v>
      </c>
      <c r="T67" s="1369">
        <f>'5.'!CP96</f>
        <v>259.13997158027064</v>
      </c>
      <c r="U67" s="1369">
        <f>'5.'!CQ96</f>
        <v>151.20253518815107</v>
      </c>
      <c r="V67" s="1369">
        <f>'5.'!CR96</f>
        <v>107.01371992116165</v>
      </c>
      <c r="W67" s="1369">
        <f>'5.'!CS96</f>
        <v>1279.2383856808551</v>
      </c>
      <c r="X67" s="1369">
        <f>'5.'!CT96</f>
        <v>0</v>
      </c>
      <c r="Y67" s="1369">
        <f>'5.'!CU96</f>
        <v>3.6133333333302819</v>
      </c>
      <c r="Z67" s="1369">
        <f>'5.'!CV96</f>
        <v>105.15251917758287</v>
      </c>
      <c r="AA67" s="1369">
        <f>'5.'!CW96</f>
        <v>443.15348070646559</v>
      </c>
      <c r="AB67" s="1369">
        <f>'5.'!CX96</f>
        <v>501.64560811772952</v>
      </c>
      <c r="AC67" s="1369">
        <f>'5.'!CY96</f>
        <v>188.69697828821887</v>
      </c>
      <c r="AD67" s="1369">
        <f>'5.'!CZ96</f>
        <v>36.976466057528455</v>
      </c>
      <c r="AE67" s="1369">
        <f>'5.'!DA96</f>
        <v>1378.8396246253894</v>
      </c>
      <c r="AF67" s="1369">
        <f>'5.'!DB96</f>
        <v>0</v>
      </c>
      <c r="AG67" s="1369">
        <f>'5.'!DC96</f>
        <v>69.727460350609121</v>
      </c>
      <c r="AH67" s="1369">
        <f>'5.'!DD96</f>
        <v>487.60706723724263</v>
      </c>
      <c r="AI67" s="1369">
        <f>'5.'!DE96</f>
        <v>338.58124325764163</v>
      </c>
      <c r="AJ67" s="1369">
        <f>'5.'!DF96</f>
        <v>387.57991069267962</v>
      </c>
      <c r="AK67" s="1369">
        <f>'5.'!DG96</f>
        <v>74.751793666031773</v>
      </c>
      <c r="AL67" s="1369">
        <f>'5.'!DH96</f>
        <v>20.592149421185027</v>
      </c>
      <c r="AM67" s="1369">
        <f>'5.'!DI96</f>
        <v>1077.1326086925151</v>
      </c>
      <c r="AN67" s="1369">
        <f>'5.'!DJ96</f>
        <v>3</v>
      </c>
      <c r="AO67" s="1369">
        <f>'5.'!DK96</f>
        <v>58.188086966164271</v>
      </c>
      <c r="AP67" s="1369">
        <f>'5.'!DL96</f>
        <v>383.84871802815849</v>
      </c>
      <c r="AQ67" s="1369">
        <f>'5.'!DM96</f>
        <v>319.86091355697806</v>
      </c>
      <c r="AR67" s="1369">
        <f>'5.'!DN96</f>
        <v>238.04908144534483</v>
      </c>
      <c r="AS67" s="1369">
        <f>'5.'!DO96</f>
        <v>51.265672641443643</v>
      </c>
      <c r="AT67" s="1372">
        <f>'5.'!DP96</f>
        <v>22.920136054425907</v>
      </c>
      <c r="AU67" s="1452"/>
      <c r="AV67" s="192" t="s">
        <v>1448</v>
      </c>
      <c r="AW67" s="1452"/>
      <c r="AX67" s="811"/>
      <c r="AY67" s="1529">
        <f>'5.'!DQ96</f>
        <v>315.13096867328181</v>
      </c>
      <c r="AZ67" s="654">
        <f>'5.'!DR96</f>
        <v>0</v>
      </c>
      <c r="BA67" s="654">
        <f>'5.'!DS96</f>
        <v>4.4285714285829734</v>
      </c>
      <c r="BB67" s="654">
        <f>'5.'!DT96</f>
        <v>55.534138419155013</v>
      </c>
      <c r="BC67" s="654">
        <f>'5.'!DU96</f>
        <v>111.12674313257432</v>
      </c>
      <c r="BD67" s="654">
        <f>'5.'!DV96</f>
        <v>97.690921415966045</v>
      </c>
      <c r="BE67" s="654">
        <f>'5.'!DW96</f>
        <v>28.404562530942574</v>
      </c>
      <c r="BF67" s="654">
        <f>'5.'!DX96</f>
        <v>17.946031746060886</v>
      </c>
      <c r="BG67" s="654">
        <f>'5.'!DY96</f>
        <v>1957.3739606531476</v>
      </c>
      <c r="BH67" s="654">
        <f>'5.'!DZ96</f>
        <v>1229.6890060523065</v>
      </c>
      <c r="BI67" s="654">
        <f>'5.'!EA96</f>
        <v>0</v>
      </c>
      <c r="BJ67" s="654">
        <f>'5.'!EB96</f>
        <v>7.5535714285968627</v>
      </c>
      <c r="BK67" s="654">
        <f>'5.'!EC96</f>
        <v>131.39972439916437</v>
      </c>
      <c r="BL67" s="654">
        <f>'5.'!ED96</f>
        <v>331.1638179957439</v>
      </c>
      <c r="BM67" s="654">
        <f>'5.'!EE96</f>
        <v>366.40441888901756</v>
      </c>
      <c r="BN67" s="654">
        <f>'5.'!EF96</f>
        <v>326.21659210906154</v>
      </c>
      <c r="BO67" s="654">
        <f>'5.'!EG96</f>
        <v>66.950881230722473</v>
      </c>
      <c r="BP67" s="654">
        <f>'5.'!EH96</f>
        <v>727.68495460084159</v>
      </c>
      <c r="BQ67" s="654">
        <f>'5.'!EI96</f>
        <v>4</v>
      </c>
      <c r="BR67" s="654">
        <f>'5.'!EJ96</f>
        <v>30.779330884196973</v>
      </c>
      <c r="BS67" s="654">
        <f>'5.'!EK96</f>
        <v>119.88444860684071</v>
      </c>
      <c r="BT67" s="654">
        <f>'5.'!EL96</f>
        <v>255.30592924135399</v>
      </c>
      <c r="BU67" s="654">
        <f>'5.'!EM96</f>
        <v>165.59135234359806</v>
      </c>
      <c r="BV67" s="654">
        <f>'5.'!EN96</f>
        <v>124.00279733470234</v>
      </c>
      <c r="BW67" s="654">
        <f>'5.'!EO96</f>
        <v>28.121096190149238</v>
      </c>
      <c r="BX67" s="654">
        <f>'5.'!EP96</f>
        <v>0</v>
      </c>
    </row>
    <row r="68" spans="1:76" ht="15" customHeight="1">
      <c r="A68" s="1219"/>
      <c r="B68" s="192" t="s">
        <v>1449</v>
      </c>
      <c r="C68" s="1219"/>
      <c r="D68" s="811"/>
      <c r="E68" s="1369">
        <f>'5.'!CA97</f>
        <v>11847.661344985065</v>
      </c>
      <c r="F68" s="1372">
        <f>'5.'!CB97</f>
        <v>1676.8132750968264</v>
      </c>
      <c r="G68" s="1372">
        <f>'5.'!CC97</f>
        <v>0</v>
      </c>
      <c r="H68" s="1372">
        <f>'5.'!CD97</f>
        <v>6.2578264464199469</v>
      </c>
      <c r="I68" s="1372">
        <f>'5.'!CE97</f>
        <v>143.99637225908745</v>
      </c>
      <c r="J68" s="1372">
        <f>'5.'!CF97</f>
        <v>356.40834417261857</v>
      </c>
      <c r="K68" s="1372">
        <f>'5.'!CG97</f>
        <v>525.38069889405142</v>
      </c>
      <c r="L68" s="1372">
        <f>'5.'!CH97</f>
        <v>476.08865526497482</v>
      </c>
      <c r="M68" s="1372">
        <f>'5.'!CI97</f>
        <v>168.68137805967504</v>
      </c>
      <c r="N68" s="1372">
        <f>'5.'!CJ97</f>
        <v>5954.5264884747294</v>
      </c>
      <c r="O68" s="1372">
        <f>'5.'!CK97</f>
        <v>986.04914793564944</v>
      </c>
      <c r="P68" s="1372">
        <f>'5.'!CL97</f>
        <v>0</v>
      </c>
      <c r="Q68" s="1372">
        <f>'5.'!CM97</f>
        <v>20.257972452340351</v>
      </c>
      <c r="R68" s="1372">
        <f>'5.'!CN97</f>
        <v>141.69608606358881</v>
      </c>
      <c r="S68" s="1372">
        <f>'5.'!CO97</f>
        <v>234.89638133373597</v>
      </c>
      <c r="T68" s="1372">
        <f>'5.'!CP97</f>
        <v>380.98357139397541</v>
      </c>
      <c r="U68" s="1372">
        <f>'5.'!CQ97</f>
        <v>105.43523819881852</v>
      </c>
      <c r="V68" s="1372">
        <f>'5.'!CR97</f>
        <v>102.77989849319103</v>
      </c>
      <c r="W68" s="1372">
        <f>'5.'!CS97</f>
        <v>1977.1031789570432</v>
      </c>
      <c r="X68" s="1372">
        <f>'5.'!CT97</f>
        <v>0</v>
      </c>
      <c r="Y68" s="1372">
        <f>'5.'!CU97</f>
        <v>17.493631865316669</v>
      </c>
      <c r="Z68" s="1372">
        <f>'5.'!CV97</f>
        <v>324.93861800773061</v>
      </c>
      <c r="AA68" s="1372">
        <f>'5.'!CW97</f>
        <v>554.61705249610577</v>
      </c>
      <c r="AB68" s="1372">
        <f>'5.'!CX97</f>
        <v>676.08605241783152</v>
      </c>
      <c r="AC68" s="1372">
        <f>'5.'!CY97</f>
        <v>349.06656781504415</v>
      </c>
      <c r="AD68" s="1372">
        <f>'5.'!CZ97</f>
        <v>54.901256355015583</v>
      </c>
      <c r="AE68" s="1372">
        <f>'5.'!DA97</f>
        <v>2991.3741615820345</v>
      </c>
      <c r="AF68" s="1372">
        <f>'5.'!DB97</f>
        <v>0</v>
      </c>
      <c r="AG68" s="1372">
        <f>'5.'!DC97</f>
        <v>195.50996366771102</v>
      </c>
      <c r="AH68" s="1372">
        <f>'5.'!DD97</f>
        <v>1123.4029696443035</v>
      </c>
      <c r="AI68" s="1372">
        <f>'5.'!DE97</f>
        <v>888.42902528381921</v>
      </c>
      <c r="AJ68" s="1372">
        <f>'5.'!DF97</f>
        <v>487.14848593572736</v>
      </c>
      <c r="AK68" s="1372">
        <f>'5.'!DG97</f>
        <v>242.6246608778678</v>
      </c>
      <c r="AL68" s="1372">
        <f>'5.'!DH97</f>
        <v>54.259056172607259</v>
      </c>
      <c r="AM68" s="1372">
        <f>'5.'!DI97</f>
        <v>1884.7916306179416</v>
      </c>
      <c r="AN68" s="1372">
        <f>'5.'!DJ97</f>
        <v>6.813382001973137</v>
      </c>
      <c r="AO68" s="1372">
        <f>'5.'!DK97</f>
        <v>75.217988645537133</v>
      </c>
      <c r="AP68" s="1372">
        <f>'5.'!DL97</f>
        <v>593.13554287889031</v>
      </c>
      <c r="AQ68" s="1372">
        <f>'5.'!DM97</f>
        <v>641.24051403158876</v>
      </c>
      <c r="AR68" s="1372">
        <f>'5.'!DN97</f>
        <v>429.8842064558832</v>
      </c>
      <c r="AS68" s="1372">
        <f>'5.'!DO97</f>
        <v>101.74728280095978</v>
      </c>
      <c r="AT68" s="1372">
        <f>'5.'!DP97</f>
        <v>36.752713803109401</v>
      </c>
      <c r="AU68" s="1452"/>
      <c r="AV68" s="192" t="s">
        <v>1449</v>
      </c>
      <c r="AW68" s="1452"/>
      <c r="AX68" s="811"/>
      <c r="AY68" s="1529">
        <f>'5.'!DQ97</f>
        <v>432.03847890619465</v>
      </c>
      <c r="AZ68" s="654">
        <f>'5.'!DR97</f>
        <v>0</v>
      </c>
      <c r="BA68" s="654">
        <f>'5.'!DS97</f>
        <v>12.285714285748918</v>
      </c>
      <c r="BB68" s="654">
        <f>'5.'!DT97</f>
        <v>87.050650418727358</v>
      </c>
      <c r="BC68" s="654">
        <f>'5.'!DU97</f>
        <v>142.96710215187764</v>
      </c>
      <c r="BD68" s="654">
        <f>'5.'!DV97</f>
        <v>110.75950148779543</v>
      </c>
      <c r="BE68" s="654">
        <f>'5.'!DW97</f>
        <v>75.975510562045258</v>
      </c>
      <c r="BF68" s="654">
        <f>'5.'!DX97</f>
        <v>3</v>
      </c>
      <c r="BG68" s="654">
        <f>'5.'!DY97</f>
        <v>1899.4914718893704</v>
      </c>
      <c r="BH68" s="654">
        <f>'5.'!DZ97</f>
        <v>1032.6513220998218</v>
      </c>
      <c r="BI68" s="654">
        <f>'5.'!EA97</f>
        <v>0</v>
      </c>
      <c r="BJ68" s="654">
        <f>'5.'!EB97</f>
        <v>143.4530158731321</v>
      </c>
      <c r="BK68" s="654">
        <f>'5.'!EC97</f>
        <v>195.79531532707074</v>
      </c>
      <c r="BL68" s="654">
        <f>'5.'!ED97</f>
        <v>244.16798575692829</v>
      </c>
      <c r="BM68" s="654">
        <f>'5.'!EE97</f>
        <v>213.44027694488238</v>
      </c>
      <c r="BN68" s="654">
        <f>'5.'!EF97</f>
        <v>166.77435151690966</v>
      </c>
      <c r="BO68" s="654">
        <f>'5.'!EG97</f>
        <v>69.020376680898423</v>
      </c>
      <c r="BP68" s="654">
        <f>'5.'!EH97</f>
        <v>866.84014978954872</v>
      </c>
      <c r="BQ68" s="654">
        <f>'5.'!EI97</f>
        <v>9.4126984127356419</v>
      </c>
      <c r="BR68" s="654">
        <f>'5.'!EJ97</f>
        <v>31.537191525818326</v>
      </c>
      <c r="BS68" s="654">
        <f>'5.'!EK97</f>
        <v>154.57658225504622</v>
      </c>
      <c r="BT68" s="654">
        <f>'5.'!EL97</f>
        <v>303.32840018552616</v>
      </c>
      <c r="BU68" s="654">
        <f>'5.'!EM97</f>
        <v>166.66751236883357</v>
      </c>
      <c r="BV68" s="654">
        <f>'5.'!EN97</f>
        <v>154.32965177200609</v>
      </c>
      <c r="BW68" s="654">
        <f>'5.'!EO97</f>
        <v>46.988113269582925</v>
      </c>
      <c r="BX68" s="654">
        <f>'5.'!EP97</f>
        <v>0</v>
      </c>
    </row>
    <row r="69" spans="1:76" ht="15" customHeight="1">
      <c r="A69" s="1219"/>
      <c r="B69" s="192" t="s">
        <v>1454</v>
      </c>
      <c r="C69" s="1219"/>
      <c r="D69" s="811"/>
      <c r="E69" s="1369">
        <f>'5.'!CA98</f>
        <v>14040.61046109696</v>
      </c>
      <c r="F69" s="1372">
        <f>'5.'!CB98</f>
        <v>2095.2521465019249</v>
      </c>
      <c r="G69" s="1372">
        <f>'5.'!CC98</f>
        <v>0</v>
      </c>
      <c r="H69" s="1372">
        <f>'5.'!CD98</f>
        <v>5.2266666666605639</v>
      </c>
      <c r="I69" s="1372">
        <f>'5.'!CE98</f>
        <v>172.86335354185351</v>
      </c>
      <c r="J69" s="1372">
        <f>'5.'!CF98</f>
        <v>501.26885537505666</v>
      </c>
      <c r="K69" s="1372">
        <f>'5.'!CG98</f>
        <v>741.35705505299575</v>
      </c>
      <c r="L69" s="1372">
        <f>'5.'!CH98</f>
        <v>556.60193692049302</v>
      </c>
      <c r="M69" s="1372">
        <f>'5.'!CI98</f>
        <v>117.93427894486514</v>
      </c>
      <c r="N69" s="1372">
        <f>'5.'!CJ98</f>
        <v>6819.3995769223575</v>
      </c>
      <c r="O69" s="1372">
        <f>'5.'!CK98</f>
        <v>998.91972954515506</v>
      </c>
      <c r="P69" s="1372">
        <f>'5.'!CL98</f>
        <v>0</v>
      </c>
      <c r="Q69" s="1372">
        <f>'5.'!CM98</f>
        <v>46.939999999951191</v>
      </c>
      <c r="R69" s="1372">
        <f>'5.'!CN98</f>
        <v>114.00045112785939</v>
      </c>
      <c r="S69" s="1372">
        <f>'5.'!CO98</f>
        <v>282.75339787355256</v>
      </c>
      <c r="T69" s="1372">
        <f>'5.'!CP98</f>
        <v>315.62626797063967</v>
      </c>
      <c r="U69" s="1372">
        <f>'5.'!CQ98</f>
        <v>182.97206991944637</v>
      </c>
      <c r="V69" s="1372">
        <f>'5.'!CR98</f>
        <v>56.627542653706307</v>
      </c>
      <c r="W69" s="1372">
        <f>'5.'!CS98</f>
        <v>1830.2170015872673</v>
      </c>
      <c r="X69" s="1372">
        <f>'5.'!CT98</f>
        <v>0</v>
      </c>
      <c r="Y69" s="1372">
        <f>'5.'!CU98</f>
        <v>18.744444444430268</v>
      </c>
      <c r="Z69" s="1372">
        <f>'5.'!CV98</f>
        <v>254.54205824257872</v>
      </c>
      <c r="AA69" s="1372">
        <f>'5.'!CW98</f>
        <v>717.12976342419836</v>
      </c>
      <c r="AB69" s="1372">
        <f>'5.'!CX98</f>
        <v>575.78368105222353</v>
      </c>
      <c r="AC69" s="1372">
        <f>'5.'!CY98</f>
        <v>238.49381558073034</v>
      </c>
      <c r="AD69" s="1372">
        <f>'5.'!CZ98</f>
        <v>25.52323884310535</v>
      </c>
      <c r="AE69" s="1372">
        <f>'5.'!DA98</f>
        <v>3990.2628457899327</v>
      </c>
      <c r="AF69" s="1372">
        <f>'5.'!DB98</f>
        <v>7.6058002148192934</v>
      </c>
      <c r="AG69" s="1372">
        <f>'5.'!DC98</f>
        <v>303.84467616762913</v>
      </c>
      <c r="AH69" s="1372">
        <f>'5.'!DD98</f>
        <v>1554.7120092334083</v>
      </c>
      <c r="AI69" s="1372">
        <f>'5.'!DE98</f>
        <v>1075.5795458623418</v>
      </c>
      <c r="AJ69" s="1372">
        <f>'5.'!DF98</f>
        <v>707.17368283626695</v>
      </c>
      <c r="AK69" s="1372">
        <f>'5.'!DG98</f>
        <v>320.29157591992777</v>
      </c>
      <c r="AL69" s="1372">
        <f>'5.'!DH98</f>
        <v>21.055555555539815</v>
      </c>
      <c r="AM69" s="1372">
        <f>'5.'!DI98</f>
        <v>2100.0559657267327</v>
      </c>
      <c r="AN69" s="1372">
        <f>'5.'!DJ98</f>
        <v>1</v>
      </c>
      <c r="AO69" s="1372">
        <f>'5.'!DK98</f>
        <v>117.48041442885102</v>
      </c>
      <c r="AP69" s="1372">
        <f>'5.'!DL98</f>
        <v>659.97680203534617</v>
      </c>
      <c r="AQ69" s="1372">
        <f>'5.'!DM98</f>
        <v>671.74185606753451</v>
      </c>
      <c r="AR69" s="1372">
        <f>'5.'!DN98</f>
        <v>506.63106172679227</v>
      </c>
      <c r="AS69" s="1372">
        <f>'5.'!DO98</f>
        <v>121.16283827094921</v>
      </c>
      <c r="AT69" s="1372">
        <f>'5.'!DP98</f>
        <v>22.06299319725996</v>
      </c>
      <c r="AU69" s="1452"/>
      <c r="AV69" s="192" t="s">
        <v>1450</v>
      </c>
      <c r="AW69" s="1452"/>
      <c r="AX69" s="811"/>
      <c r="AY69" s="1529">
        <f>'5.'!DQ98</f>
        <v>518.9416184677533</v>
      </c>
      <c r="AZ69" s="654">
        <f>'5.'!DR98</f>
        <v>22.736842105281021</v>
      </c>
      <c r="BA69" s="654">
        <f>'5.'!DS98</f>
        <v>19.789473684213505</v>
      </c>
      <c r="BB69" s="654">
        <f>'5.'!DT98</f>
        <v>79.997926370394964</v>
      </c>
      <c r="BC69" s="654">
        <f>'5.'!DU98</f>
        <v>257.9791930719029</v>
      </c>
      <c r="BD69" s="654">
        <f>'5.'!DV98</f>
        <v>122.57461719045496</v>
      </c>
      <c r="BE69" s="654">
        <f>'5.'!DW98</f>
        <v>12.000584795321465</v>
      </c>
      <c r="BF69" s="654">
        <f>'5.'!DX98</f>
        <v>3.8629812501844993</v>
      </c>
      <c r="BG69" s="654">
        <f>'5.'!DY98</f>
        <v>2506.9611534781848</v>
      </c>
      <c r="BH69" s="654">
        <f>'5.'!DZ98</f>
        <v>833.02307522439287</v>
      </c>
      <c r="BI69" s="654">
        <f>'5.'!EA98</f>
        <v>2</v>
      </c>
      <c r="BJ69" s="654">
        <f>'5.'!EB98</f>
        <v>22.035555555546207</v>
      </c>
      <c r="BK69" s="654">
        <f>'5.'!EC98</f>
        <v>239.50187821261892</v>
      </c>
      <c r="BL69" s="654">
        <f>'5.'!ED98</f>
        <v>321.32321190227043</v>
      </c>
      <c r="BM69" s="654">
        <f>'5.'!EE98</f>
        <v>151.18389781492363</v>
      </c>
      <c r="BN69" s="654">
        <f>'5.'!EF98</f>
        <v>86.47853173900441</v>
      </c>
      <c r="BO69" s="654">
        <f>'5.'!EG98</f>
        <v>10.500000000029166</v>
      </c>
      <c r="BP69" s="654">
        <f>'5.'!EH98</f>
        <v>1673.9380782537917</v>
      </c>
      <c r="BQ69" s="654">
        <f>'5.'!EI98</f>
        <v>4.2111111111079627</v>
      </c>
      <c r="BR69" s="654">
        <f>'5.'!EJ98</f>
        <v>136.67256705703704</v>
      </c>
      <c r="BS69" s="654">
        <f>'5.'!EK98</f>
        <v>513.34012401948473</v>
      </c>
      <c r="BT69" s="654">
        <f>'5.'!EL98</f>
        <v>600.47185101853938</v>
      </c>
      <c r="BU69" s="654">
        <f>'5.'!EM98</f>
        <v>317.56418184554013</v>
      </c>
      <c r="BV69" s="654">
        <f>'5.'!EN98</f>
        <v>86.604150840789956</v>
      </c>
      <c r="BW69" s="654">
        <f>'5.'!EO98</f>
        <v>15.074092361292463</v>
      </c>
      <c r="BX69" s="654">
        <f>'5.'!EP98</f>
        <v>0</v>
      </c>
    </row>
    <row r="70" spans="1:76" ht="15" customHeight="1" thickBot="1">
      <c r="A70" s="1220"/>
      <c r="B70" s="1239" t="s">
        <v>1451</v>
      </c>
      <c r="C70" s="1220"/>
      <c r="D70" s="816"/>
      <c r="E70" s="1369">
        <f>'5.'!CA99</f>
        <v>32015.938076470269</v>
      </c>
      <c r="F70" s="1373">
        <f>'5.'!CB99</f>
        <v>3902.8177892463536</v>
      </c>
      <c r="G70" s="1373">
        <f>'5.'!CC99</f>
        <v>0</v>
      </c>
      <c r="H70" s="1373">
        <f>'5.'!CD99</f>
        <v>57.527108661939621</v>
      </c>
      <c r="I70" s="1373">
        <f>'5.'!CE99</f>
        <v>261.01451174516313</v>
      </c>
      <c r="J70" s="1373">
        <f>'5.'!CF99</f>
        <v>715.87156072149162</v>
      </c>
      <c r="K70" s="1373">
        <f>'5.'!CG99</f>
        <v>1535.2491122358026</v>
      </c>
      <c r="L70" s="1373">
        <f>'5.'!CH99</f>
        <v>1155.6292827300952</v>
      </c>
      <c r="M70" s="1373">
        <f>'5.'!CI99</f>
        <v>177.52621315186158</v>
      </c>
      <c r="N70" s="1373">
        <f>'5.'!CJ99</f>
        <v>18026.010065791059</v>
      </c>
      <c r="O70" s="1373">
        <f>'5.'!CK99</f>
        <v>2064.4565057989967</v>
      </c>
      <c r="P70" s="1373">
        <f>'5.'!CL99</f>
        <v>0</v>
      </c>
      <c r="Q70" s="1373">
        <f>'5.'!CM99</f>
        <v>145</v>
      </c>
      <c r="R70" s="1373">
        <f>'5.'!CN99</f>
        <v>429.78278577256208</v>
      </c>
      <c r="S70" s="1373">
        <f>'5.'!CO99</f>
        <v>765.39403653802583</v>
      </c>
      <c r="T70" s="1373">
        <f>'5.'!CP99</f>
        <v>428.16236195579944</v>
      </c>
      <c r="U70" s="1373">
        <f>'5.'!CQ99</f>
        <v>255.68641092274069</v>
      </c>
      <c r="V70" s="1373">
        <f>'5.'!CR99</f>
        <v>40.430910609868839</v>
      </c>
      <c r="W70" s="1373">
        <f>'5.'!CS99</f>
        <v>3029.3824930347105</v>
      </c>
      <c r="X70" s="1373">
        <f>'5.'!CT99</f>
        <v>0</v>
      </c>
      <c r="Y70" s="1373">
        <f>'5.'!CU99</f>
        <v>23.502923976620707</v>
      </c>
      <c r="Z70" s="1373">
        <f>'5.'!CV99</f>
        <v>325.28666071907247</v>
      </c>
      <c r="AA70" s="1373">
        <f>'5.'!CW99</f>
        <v>1037.3320051033309</v>
      </c>
      <c r="AB70" s="1373">
        <f>'5.'!CX99</f>
        <v>1092.9005678540705</v>
      </c>
      <c r="AC70" s="1373">
        <f>'5.'!CY99</f>
        <v>510.90546009820332</v>
      </c>
      <c r="AD70" s="1373">
        <f>'5.'!CZ99</f>
        <v>39.454875283412548</v>
      </c>
      <c r="AE70" s="1373">
        <f>'5.'!DA99</f>
        <v>12932.171066957359</v>
      </c>
      <c r="AF70" s="1373">
        <f>'5.'!DB99</f>
        <v>17.055555555539815</v>
      </c>
      <c r="AG70" s="1373">
        <f>'5.'!DC99</f>
        <v>901.63200236576029</v>
      </c>
      <c r="AH70" s="1373">
        <f>'5.'!DD99</f>
        <v>4345.0650777095289</v>
      </c>
      <c r="AI70" s="1373">
        <f>'5.'!DE99</f>
        <v>3850.1046137857384</v>
      </c>
      <c r="AJ70" s="1373">
        <f>'5.'!DF99</f>
        <v>2536.7721297417997</v>
      </c>
      <c r="AK70" s="1373">
        <f>'5.'!DG99</f>
        <v>1195.3981619035426</v>
      </c>
      <c r="AL70" s="1373">
        <f>'5.'!DH99</f>
        <v>86.143525895445052</v>
      </c>
      <c r="AM70" s="1373">
        <f>'5.'!DI99</f>
        <v>4260.161019553565</v>
      </c>
      <c r="AN70" s="1373">
        <f>'5.'!DJ99</f>
        <v>8.429659863936072</v>
      </c>
      <c r="AO70" s="1373">
        <f>'5.'!DK99</f>
        <v>194.24921006048723</v>
      </c>
      <c r="AP70" s="1373">
        <f>'5.'!DL99</f>
        <v>1255.6448360096661</v>
      </c>
      <c r="AQ70" s="1373">
        <f>'5.'!DM99</f>
        <v>1363.7762430272935</v>
      </c>
      <c r="AR70" s="1373">
        <f>'5.'!DN99</f>
        <v>1012.8252846792817</v>
      </c>
      <c r="AS70" s="1373">
        <f>'5.'!DO99</f>
        <v>388.72490155917535</v>
      </c>
      <c r="AT70" s="1373">
        <f>'5.'!DP99</f>
        <v>36.510884353724236</v>
      </c>
      <c r="AU70" s="1453"/>
      <c r="AV70" s="1239" t="s">
        <v>1451</v>
      </c>
      <c r="AW70" s="1453"/>
      <c r="AX70" s="816"/>
      <c r="AY70" s="1531">
        <f>'5.'!DQ99</f>
        <v>1121.2235724803036</v>
      </c>
      <c r="AZ70" s="656">
        <f>'5.'!DR99</f>
        <v>1</v>
      </c>
      <c r="BA70" s="656">
        <f>'5.'!DS99</f>
        <v>100.61333333333027</v>
      </c>
      <c r="BB70" s="656">
        <f>'5.'!DT99</f>
        <v>243.24752728965035</v>
      </c>
      <c r="BC70" s="656">
        <f>'5.'!DU99</f>
        <v>318.21706780764094</v>
      </c>
      <c r="BD70" s="656">
        <f>'5.'!DV99</f>
        <v>296.84429180037699</v>
      </c>
      <c r="BE70" s="656">
        <f>'5.'!DW99</f>
        <v>135.1902411381987</v>
      </c>
      <c r="BF70" s="656">
        <f>'5.'!DX99</f>
        <v>26.111111111106382</v>
      </c>
      <c r="BG70" s="656">
        <f>'5.'!DY99</f>
        <v>4705.7256293989876</v>
      </c>
      <c r="BH70" s="656">
        <f>'5.'!DZ99</f>
        <v>2202.4708464000814</v>
      </c>
      <c r="BI70" s="656">
        <f>'5.'!EA99</f>
        <v>1</v>
      </c>
      <c r="BJ70" s="656">
        <f>'5.'!EB99</f>
        <v>43</v>
      </c>
      <c r="BK70" s="656">
        <f>'5.'!EC99</f>
        <v>339.36254930934058</v>
      </c>
      <c r="BL70" s="656">
        <f>'5.'!ED99</f>
        <v>791.02927799624365</v>
      </c>
      <c r="BM70" s="656">
        <f>'5.'!EE99</f>
        <v>724.91922671705186</v>
      </c>
      <c r="BN70" s="656">
        <f>'5.'!EF99</f>
        <v>258.73757015522847</v>
      </c>
      <c r="BO70" s="656">
        <f>'5.'!EG99</f>
        <v>44.422222222215929</v>
      </c>
      <c r="BP70" s="656">
        <f>'5.'!EH99</f>
        <v>2503.2547829989062</v>
      </c>
      <c r="BQ70" s="656">
        <f>'5.'!EI99</f>
        <v>12.051111111098809</v>
      </c>
      <c r="BR70" s="656">
        <f>'5.'!EJ99</f>
        <v>147.2207709749897</v>
      </c>
      <c r="BS70" s="656">
        <f>'5.'!EK99</f>
        <v>540.23419283185763</v>
      </c>
      <c r="BT70" s="656">
        <f>'5.'!EL99</f>
        <v>822.90713845386756</v>
      </c>
      <c r="BU70" s="656">
        <f>'5.'!EM99</f>
        <v>750.80527765493139</v>
      </c>
      <c r="BV70" s="656">
        <f>'5.'!EN99</f>
        <v>207.79030557761914</v>
      </c>
      <c r="BW70" s="656">
        <f>'5.'!EO99</f>
        <v>22.245986394541863</v>
      </c>
      <c r="BX70" s="656">
        <f>'5.'!EP99</f>
        <v>0</v>
      </c>
    </row>
    <row r="71" spans="1:76" ht="17.100000000000001" customHeight="1">
      <c r="A71" s="2348" t="s">
        <v>2496</v>
      </c>
      <c r="B71" s="2344"/>
      <c r="C71" s="2344"/>
      <c r="D71" s="2344"/>
      <c r="E71" s="2344"/>
      <c r="F71" s="2345"/>
      <c r="G71" s="2345"/>
      <c r="H71" s="2345"/>
      <c r="I71" s="2345"/>
      <c r="J71" s="2345"/>
      <c r="K71" s="2345"/>
      <c r="L71" s="2345"/>
      <c r="M71" s="2345"/>
      <c r="N71" s="2345"/>
      <c r="O71" s="2345"/>
      <c r="P71" s="2345"/>
      <c r="Q71" s="2345"/>
      <c r="R71" s="2345"/>
      <c r="S71" s="2345"/>
      <c r="T71" s="2345"/>
      <c r="U71" s="2345"/>
      <c r="V71" s="2345"/>
      <c r="AU71" s="807"/>
      <c r="AV71" s="807"/>
      <c r="AW71" s="807"/>
      <c r="AX71" s="807"/>
    </row>
  </sheetData>
  <mergeCells count="102">
    <mergeCell ref="A49:C49"/>
    <mergeCell ref="AU49:AW49"/>
    <mergeCell ref="A60:C60"/>
    <mergeCell ref="AU60:AW60"/>
    <mergeCell ref="A31:C31"/>
    <mergeCell ref="AU31:AW31"/>
    <mergeCell ref="A38:C38"/>
    <mergeCell ref="AU38:AW38"/>
    <mergeCell ref="A28:D28"/>
    <mergeCell ref="AU28:AX28"/>
    <mergeCell ref="A29:D29"/>
    <mergeCell ref="AU29:AX29"/>
    <mergeCell ref="A30:D30"/>
    <mergeCell ref="AU30:AX30"/>
    <mergeCell ref="A26:D26"/>
    <mergeCell ref="AU26:AX26"/>
    <mergeCell ref="A27:D27"/>
    <mergeCell ref="AU27:AX27"/>
    <mergeCell ref="A22:C22"/>
    <mergeCell ref="AU22:AW22"/>
    <mergeCell ref="A23:C23"/>
    <mergeCell ref="AU23:AW23"/>
    <mergeCell ref="A24:D24"/>
    <mergeCell ref="AU24:AX24"/>
    <mergeCell ref="A13:C13"/>
    <mergeCell ref="AU13:AW13"/>
    <mergeCell ref="A14:C14"/>
    <mergeCell ref="AU14:AW14"/>
    <mergeCell ref="A15:C15"/>
    <mergeCell ref="AU15:AW15"/>
    <mergeCell ref="A10:C10"/>
    <mergeCell ref="AU10:AW10"/>
    <mergeCell ref="A25:D25"/>
    <mergeCell ref="AU25:AX25"/>
    <mergeCell ref="A19:C19"/>
    <mergeCell ref="AU19:AW19"/>
    <mergeCell ref="A20:C20"/>
    <mergeCell ref="AU20:AW20"/>
    <mergeCell ref="A21:C21"/>
    <mergeCell ref="AU21:AW21"/>
    <mergeCell ref="A16:C16"/>
    <mergeCell ref="AU16:AW16"/>
    <mergeCell ref="A17:C17"/>
    <mergeCell ref="AU17:AW17"/>
    <mergeCell ref="A18:C18"/>
    <mergeCell ref="AU18:AW18"/>
    <mergeCell ref="A11:C11"/>
    <mergeCell ref="AU11:AW11"/>
    <mergeCell ref="BX3:BX7"/>
    <mergeCell ref="AY4:BW4"/>
    <mergeCell ref="F5:M5"/>
    <mergeCell ref="V5:AD5"/>
    <mergeCell ref="AE5:AL5"/>
    <mergeCell ref="AM5:AT5"/>
    <mergeCell ref="AY5:BF5"/>
    <mergeCell ref="BG5:BW5"/>
    <mergeCell ref="F6:F7"/>
    <mergeCell ref="G6:G7"/>
    <mergeCell ref="BG6:BG7"/>
    <mergeCell ref="BH6:BO6"/>
    <mergeCell ref="BP6:BW6"/>
    <mergeCell ref="BF6:BF7"/>
    <mergeCell ref="BA6:BA7"/>
    <mergeCell ref="BB6:BB7"/>
    <mergeCell ref="AR6:AR7"/>
    <mergeCell ref="AS6:AS7"/>
    <mergeCell ref="AT6:AT7"/>
    <mergeCell ref="AY6:AY7"/>
    <mergeCell ref="BI3:BJ3"/>
    <mergeCell ref="W6:AD6"/>
    <mergeCell ref="AE6:AL6"/>
    <mergeCell ref="AQ6:AQ7"/>
    <mergeCell ref="A12:C12"/>
    <mergeCell ref="AU12:AW12"/>
    <mergeCell ref="A8:C8"/>
    <mergeCell ref="AU8:AW8"/>
    <mergeCell ref="A9:C9"/>
    <mergeCell ref="AU9:AW9"/>
    <mergeCell ref="N5:N7"/>
    <mergeCell ref="AN6:AN7"/>
    <mergeCell ref="AO6:AO7"/>
    <mergeCell ref="AZ6:AZ7"/>
    <mergeCell ref="AM6:AM7"/>
    <mergeCell ref="BC6:BC7"/>
    <mergeCell ref="BD6:BD7"/>
    <mergeCell ref="BE6:BE7"/>
    <mergeCell ref="A1:V1"/>
    <mergeCell ref="AU1:BJ1"/>
    <mergeCell ref="AR2:AT2"/>
    <mergeCell ref="A3:C7"/>
    <mergeCell ref="E3:E7"/>
    <mergeCell ref="U3:V3"/>
    <mergeCell ref="AC3:AD3"/>
    <mergeCell ref="AU3:AW7"/>
    <mergeCell ref="H6:H7"/>
    <mergeCell ref="I6:I7"/>
    <mergeCell ref="AP6:AP7"/>
    <mergeCell ref="J6:J7"/>
    <mergeCell ref="K6:K7"/>
    <mergeCell ref="L6:L7"/>
    <mergeCell ref="M6:M7"/>
    <mergeCell ref="O6:V6"/>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46" max="70"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view="pageBreakPreview" zoomScaleNormal="100" zoomScaleSheetLayoutView="100" workbookViewId="0">
      <selection activeCell="L37" sqref="L37"/>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5" width="10.5703125" style="838" hidden="1" customWidth="1"/>
    <col min="6" max="11" width="13.140625" style="838" customWidth="1"/>
    <col min="12" max="16384" width="9.140625" style="838"/>
  </cols>
  <sheetData>
    <row r="1" spans="1:26" s="1286" customFormat="1" ht="43.5" customHeight="1">
      <c r="A1" s="3461" t="s">
        <v>1568</v>
      </c>
      <c r="B1" s="3462"/>
      <c r="C1" s="3462"/>
      <c r="D1" s="3462"/>
      <c r="E1" s="3462"/>
      <c r="F1" s="3462"/>
      <c r="G1" s="3462"/>
      <c r="H1" s="3462"/>
      <c r="I1" s="3462"/>
      <c r="J1" s="3462"/>
      <c r="K1" s="3462"/>
    </row>
    <row r="2" spans="1:26" ht="15" customHeight="1" thickBot="1">
      <c r="A2" s="838"/>
      <c r="B2" s="26"/>
      <c r="C2" s="26"/>
      <c r="D2" s="27"/>
      <c r="K2" s="140" t="s">
        <v>733</v>
      </c>
    </row>
    <row r="3" spans="1:26" s="127" customFormat="1" ht="24.95" customHeight="1">
      <c r="A3" s="3204" t="s">
        <v>690</v>
      </c>
      <c r="B3" s="3204"/>
      <c r="C3" s="3204"/>
      <c r="D3" s="29"/>
      <c r="E3" s="3360" t="s">
        <v>691</v>
      </c>
      <c r="F3" s="3360" t="s">
        <v>692</v>
      </c>
      <c r="G3" s="3357" t="s">
        <v>691</v>
      </c>
      <c r="H3" s="3544">
        <v>0</v>
      </c>
      <c r="I3" s="3546" t="s">
        <v>741</v>
      </c>
      <c r="J3" s="3546" t="s">
        <v>742</v>
      </c>
      <c r="K3" s="3549" t="s">
        <v>743</v>
      </c>
      <c r="L3" s="128"/>
    </row>
    <row r="4" spans="1:26" s="128" customFormat="1" ht="24.95" customHeight="1">
      <c r="A4" s="3206"/>
      <c r="B4" s="3206"/>
      <c r="C4" s="3206"/>
      <c r="D4" s="31"/>
      <c r="E4" s="3362"/>
      <c r="F4" s="3362"/>
      <c r="G4" s="3359"/>
      <c r="H4" s="3545"/>
      <c r="I4" s="3545"/>
      <c r="J4" s="3545"/>
      <c r="K4" s="3548"/>
    </row>
    <row r="5" spans="1:26" s="33" customFormat="1" ht="15.6" customHeight="1">
      <c r="A5" s="3451" t="s">
        <v>1047</v>
      </c>
      <c r="B5" s="3452"/>
      <c r="C5" s="3452"/>
      <c r="D5" s="3453"/>
      <c r="E5" s="129"/>
      <c r="F5" s="112">
        <v>15829.000000031168</v>
      </c>
      <c r="G5" s="141">
        <v>100</v>
      </c>
      <c r="H5" s="141">
        <v>98.288681712267845</v>
      </c>
      <c r="I5" s="141">
        <v>0.9923286866786778</v>
      </c>
      <c r="J5" s="141">
        <v>0.43103345816308525</v>
      </c>
      <c r="K5" s="141">
        <v>0.28795614289042337</v>
      </c>
      <c r="M5" s="132"/>
      <c r="N5" s="132"/>
      <c r="O5" s="132"/>
      <c r="P5" s="132"/>
      <c r="Q5" s="132"/>
      <c r="R5" s="132"/>
      <c r="S5" s="132"/>
      <c r="T5" s="132"/>
      <c r="U5" s="132"/>
      <c r="V5" s="132"/>
      <c r="W5" s="132"/>
      <c r="X5" s="132"/>
      <c r="Y5" s="132"/>
      <c r="Z5" s="132"/>
    </row>
    <row r="6" spans="1:26" s="33" customFormat="1" ht="15.6" customHeight="1">
      <c r="A6" s="2618" t="s">
        <v>1003</v>
      </c>
      <c r="B6" s="2619"/>
      <c r="C6" s="2619"/>
      <c r="D6" s="2620"/>
      <c r="E6" s="129"/>
      <c r="F6" s="113">
        <v>15486.999999856676</v>
      </c>
      <c r="G6" s="141">
        <v>100</v>
      </c>
      <c r="H6" s="141">
        <v>98.765389263918607</v>
      </c>
      <c r="I6" s="141">
        <v>0.987352667097675</v>
      </c>
      <c r="J6" s="141">
        <v>0.22142995508153948</v>
      </c>
      <c r="K6" s="141">
        <v>2.5828113902221329E-2</v>
      </c>
      <c r="M6" s="132"/>
      <c r="N6" s="132"/>
      <c r="O6" s="132"/>
      <c r="P6" s="132"/>
      <c r="Q6" s="132"/>
      <c r="R6" s="132"/>
      <c r="S6" s="132"/>
      <c r="T6" s="132"/>
      <c r="U6" s="132"/>
      <c r="V6" s="132"/>
      <c r="W6" s="132"/>
      <c r="X6" s="132"/>
      <c r="Y6" s="132"/>
      <c r="Z6" s="132"/>
    </row>
    <row r="7" spans="1:26" s="33" customFormat="1" ht="15.6" customHeight="1">
      <c r="A7" s="2618" t="s">
        <v>1004</v>
      </c>
      <c r="B7" s="2619"/>
      <c r="C7" s="2619"/>
      <c r="D7" s="2620"/>
      <c r="E7" s="129"/>
      <c r="F7" s="112">
        <v>15649.000000000044</v>
      </c>
      <c r="G7" s="141">
        <v>100</v>
      </c>
      <c r="H7" s="141">
        <v>98.70248184346373</v>
      </c>
      <c r="I7" s="141">
        <v>0.73643868653466538</v>
      </c>
      <c r="J7" s="141">
        <v>0.43083247056920054</v>
      </c>
      <c r="K7" s="141">
        <v>0.1302469994324009</v>
      </c>
      <c r="M7" s="132"/>
      <c r="N7" s="132"/>
      <c r="O7" s="132"/>
      <c r="P7" s="132"/>
      <c r="Q7" s="132"/>
      <c r="R7" s="132"/>
      <c r="S7" s="132"/>
      <c r="T7" s="132"/>
      <c r="U7" s="132"/>
      <c r="V7" s="132"/>
      <c r="W7" s="132"/>
      <c r="X7" s="132"/>
      <c r="Y7" s="132"/>
      <c r="Z7" s="132"/>
    </row>
    <row r="8" spans="1:26" s="33" customFormat="1" ht="15">
      <c r="A8" s="2618" t="s">
        <v>1005</v>
      </c>
      <c r="B8" s="2619"/>
      <c r="C8" s="2619"/>
      <c r="D8" s="2620"/>
      <c r="E8" s="138"/>
      <c r="F8" s="112">
        <v>15686.999999796744</v>
      </c>
      <c r="G8" s="141">
        <v>100</v>
      </c>
      <c r="H8" s="141">
        <v>96.812967487481941</v>
      </c>
      <c r="I8" s="141">
        <v>1.7015422597382637</v>
      </c>
      <c r="J8" s="141">
        <v>0.90575711051797425</v>
      </c>
      <c r="K8" s="141">
        <v>0.57973314226178208</v>
      </c>
      <c r="L8" s="40"/>
      <c r="M8" s="132"/>
      <c r="N8" s="132"/>
      <c r="O8" s="132"/>
      <c r="P8" s="132"/>
      <c r="Q8" s="132"/>
      <c r="R8" s="132"/>
      <c r="S8" s="132"/>
      <c r="T8" s="132"/>
      <c r="U8" s="132"/>
      <c r="V8" s="132"/>
      <c r="W8" s="132"/>
      <c r="X8" s="132"/>
      <c r="Y8" s="132"/>
      <c r="Z8" s="132"/>
    </row>
    <row r="9" spans="1:26" s="33" customFormat="1" ht="15">
      <c r="A9" s="2618" t="s">
        <v>1400</v>
      </c>
      <c r="B9" s="2619"/>
      <c r="C9" s="2619"/>
      <c r="D9" s="2620"/>
      <c r="E9" s="129"/>
      <c r="F9" s="113">
        <f>'75.'!F9</f>
        <v>16502.022257559558</v>
      </c>
      <c r="G9" s="141">
        <f>'75.'!G9</f>
        <v>100</v>
      </c>
      <c r="H9" s="141">
        <f>'75.'!H9</f>
        <v>97.569217448002206</v>
      </c>
      <c r="I9" s="141">
        <f>'75.'!I9</f>
        <v>1.1727802849748772</v>
      </c>
      <c r="J9" s="141">
        <f>'75.'!J9</f>
        <v>1.2113076532638289</v>
      </c>
      <c r="K9" s="141">
        <f>'75.'!K9</f>
        <v>4.6694613758940781E-2</v>
      </c>
      <c r="L9" s="40"/>
      <c r="M9" s="132"/>
      <c r="N9" s="132"/>
      <c r="O9" s="132"/>
      <c r="P9" s="132"/>
      <c r="Q9" s="132"/>
      <c r="R9" s="132"/>
      <c r="S9" s="132"/>
      <c r="T9" s="132"/>
      <c r="U9" s="132"/>
      <c r="V9" s="132"/>
      <c r="W9" s="132"/>
      <c r="X9" s="132"/>
      <c r="Y9" s="132"/>
      <c r="Z9" s="132"/>
    </row>
    <row r="10" spans="1:26" ht="15.6" customHeight="1">
      <c r="A10" s="2641" t="s">
        <v>371</v>
      </c>
      <c r="B10" s="2641"/>
      <c r="C10" s="2641"/>
      <c r="D10" s="32"/>
      <c r="E10" s="134"/>
      <c r="F10" s="142"/>
      <c r="G10" s="141"/>
      <c r="H10" s="141"/>
      <c r="I10" s="141"/>
      <c r="J10" s="141"/>
      <c r="K10" s="862"/>
      <c r="L10" s="50"/>
      <c r="M10" s="50"/>
    </row>
    <row r="11" spans="1:26" ht="15.6" customHeight="1">
      <c r="A11" s="1137"/>
      <c r="B11" s="813" t="s">
        <v>1022</v>
      </c>
      <c r="C11" s="1137"/>
      <c r="D11" s="840"/>
      <c r="E11" s="841" t="e">
        <f t="shared" ref="E11:E16" si="0">L11/K11*100</f>
        <v>#DIV/0!</v>
      </c>
      <c r="F11" s="863">
        <f>'74.'!F18</f>
        <v>13179.744560735528</v>
      </c>
      <c r="G11" s="862">
        <v>100</v>
      </c>
      <c r="H11" s="862">
        <f>'75.'!P40</f>
        <v>98.9162329560655</v>
      </c>
      <c r="I11" s="862">
        <f>'75.'!Q40</f>
        <v>0.60874518692455892</v>
      </c>
      <c r="J11" s="862">
        <f>'75.'!R40</f>
        <v>0.47502185700994404</v>
      </c>
      <c r="K11" s="862">
        <f>'75.'!S40</f>
        <v>0</v>
      </c>
      <c r="L11" s="2327">
        <f>G11-H11</f>
        <v>1.0837670439345004</v>
      </c>
      <c r="M11" s="842"/>
    </row>
    <row r="12" spans="1:26" ht="15.6" customHeight="1">
      <c r="A12" s="1137"/>
      <c r="B12" s="813" t="s">
        <v>1023</v>
      </c>
      <c r="C12" s="1137"/>
      <c r="D12" s="840"/>
      <c r="E12" s="841" t="e">
        <f t="shared" si="0"/>
        <v>#DIV/0!</v>
      </c>
      <c r="F12" s="863">
        <f>'74.'!F19</f>
        <v>1890.7276667529929</v>
      </c>
      <c r="G12" s="862">
        <v>100</v>
      </c>
      <c r="H12" s="862">
        <f>'75.'!P41</f>
        <v>96.539263985040762</v>
      </c>
      <c r="I12" s="862">
        <f>'75.'!Q41</f>
        <v>1.7326999542560051</v>
      </c>
      <c r="J12" s="862">
        <f>'75.'!R41</f>
        <v>1.728036060703253</v>
      </c>
      <c r="K12" s="862">
        <f>'75.'!S41</f>
        <v>0</v>
      </c>
      <c r="L12" s="2327">
        <f t="shared" ref="L12:L16" si="1">G12-H12</f>
        <v>3.4607360149592381</v>
      </c>
      <c r="M12" s="842"/>
    </row>
    <row r="13" spans="1:26" ht="15.6" customHeight="1">
      <c r="A13" s="1137"/>
      <c r="B13" s="813" t="s">
        <v>1024</v>
      </c>
      <c r="C13" s="1137"/>
      <c r="D13" s="840"/>
      <c r="E13" s="841">
        <f t="shared" si="0"/>
        <v>1832.7219068170293</v>
      </c>
      <c r="F13" s="863">
        <f>'74.'!F20</f>
        <v>1037.2995587676819</v>
      </c>
      <c r="G13" s="862">
        <v>100</v>
      </c>
      <c r="H13" s="862">
        <f>'75.'!P42</f>
        <v>92.667695798136577</v>
      </c>
      <c r="I13" s="862">
        <f>'75.'!Q42</f>
        <v>4.0648756473453185</v>
      </c>
      <c r="J13" s="862">
        <f>'75.'!R42</f>
        <v>2.8673512610351479</v>
      </c>
      <c r="K13" s="862">
        <f>'75.'!S42</f>
        <v>0.40007729348299031</v>
      </c>
      <c r="L13" s="2327">
        <f t="shared" si="1"/>
        <v>7.3323042018634226</v>
      </c>
      <c r="M13" s="842"/>
    </row>
    <row r="14" spans="1:26" ht="15.6" customHeight="1">
      <c r="A14" s="1137"/>
      <c r="B14" s="813" t="s">
        <v>1025</v>
      </c>
      <c r="C14" s="1137"/>
      <c r="D14" s="840"/>
      <c r="E14" s="841">
        <f t="shared" si="0"/>
        <v>1568.8363124861883</v>
      </c>
      <c r="F14" s="863">
        <f>'74.'!F21</f>
        <v>255.88325401682465</v>
      </c>
      <c r="G14" s="862">
        <v>100</v>
      </c>
      <c r="H14" s="862">
        <f>'75.'!P43</f>
        <v>78.200665424369348</v>
      </c>
      <c r="I14" s="862">
        <f>'75.'!Q43</f>
        <v>9.2729062766011694</v>
      </c>
      <c r="J14" s="862">
        <f>'75.'!R43</f>
        <v>11.136905733664831</v>
      </c>
      <c r="K14" s="862">
        <f>'75.'!S43</f>
        <v>1.389522565364675</v>
      </c>
      <c r="L14" s="2327">
        <f t="shared" si="1"/>
        <v>21.799334575630652</v>
      </c>
      <c r="M14" s="842"/>
    </row>
    <row r="15" spans="1:26" ht="15.6" customHeight="1">
      <c r="A15" s="1137"/>
      <c r="B15" s="813" t="s">
        <v>1026</v>
      </c>
      <c r="C15" s="1137"/>
      <c r="D15" s="840"/>
      <c r="E15" s="841" t="e">
        <f t="shared" si="0"/>
        <v>#DIV/0!</v>
      </c>
      <c r="F15" s="863">
        <f>'74.'!F22</f>
        <v>100.95166173098397</v>
      </c>
      <c r="G15" s="862">
        <v>100</v>
      </c>
      <c r="H15" s="862">
        <f>'75.'!P44</f>
        <v>60.735019164446925</v>
      </c>
      <c r="I15" s="862">
        <f>'75.'!Q44</f>
        <v>10.547636284553413</v>
      </c>
      <c r="J15" s="862">
        <f>'75.'!R44</f>
        <v>28.717344550999645</v>
      </c>
      <c r="K15" s="862">
        <f>'75.'!S44</f>
        <v>0</v>
      </c>
      <c r="L15" s="2327">
        <f t="shared" si="1"/>
        <v>39.264980835553075</v>
      </c>
      <c r="M15" s="842"/>
    </row>
    <row r="16" spans="1:26" ht="15.6" customHeight="1">
      <c r="A16" s="1137"/>
      <c r="B16" s="813" t="s">
        <v>1027</v>
      </c>
      <c r="C16" s="1137"/>
      <c r="D16" s="840"/>
      <c r="E16" s="841" t="e">
        <f t="shared" si="0"/>
        <v>#DIV/0!</v>
      </c>
      <c r="F16" s="863">
        <f>'74.'!F23</f>
        <v>37.415555555537644</v>
      </c>
      <c r="G16" s="862">
        <v>100</v>
      </c>
      <c r="H16" s="862">
        <f>'75.'!P45</f>
        <v>42.857991328617018</v>
      </c>
      <c r="I16" s="862">
        <f>'75.'!Q45</f>
        <v>10.690740630758814</v>
      </c>
      <c r="J16" s="862">
        <f>'75.'!R45</f>
        <v>46.451268040624164</v>
      </c>
      <c r="K16" s="862">
        <f>'75.'!S45</f>
        <v>0</v>
      </c>
      <c r="L16" s="2327">
        <f t="shared" si="1"/>
        <v>57.142008671382982</v>
      </c>
      <c r="M16" s="842"/>
    </row>
    <row r="17" spans="1:13" ht="15.6" customHeight="1">
      <c r="A17" s="2641" t="s">
        <v>397</v>
      </c>
      <c r="B17" s="2641"/>
      <c r="C17" s="2641"/>
      <c r="D17" s="2"/>
      <c r="E17" s="841"/>
      <c r="F17" s="863"/>
      <c r="G17" s="862"/>
      <c r="H17" s="862"/>
      <c r="I17" s="862"/>
      <c r="J17" s="862"/>
      <c r="K17" s="862"/>
      <c r="L17" s="842"/>
      <c r="M17" s="842"/>
    </row>
    <row r="18" spans="1:13" ht="15.6" customHeight="1">
      <c r="A18" s="1137"/>
      <c r="B18" s="813" t="s">
        <v>1028</v>
      </c>
      <c r="C18" s="1137"/>
      <c r="D18" s="843"/>
      <c r="E18" s="841" t="e">
        <f t="shared" ref="E18:E27" si="2">L18/K18*100</f>
        <v>#DIV/0!</v>
      </c>
      <c r="F18" s="863">
        <f>'74.'!F25</f>
        <v>6528.2726643055885</v>
      </c>
      <c r="G18" s="862">
        <v>100</v>
      </c>
      <c r="H18" s="862">
        <f>'75.'!P46</f>
        <v>99.13705433345622</v>
      </c>
      <c r="I18" s="862">
        <f>'75.'!Q46</f>
        <v>0.51573794662865946</v>
      </c>
      <c r="J18" s="862">
        <f>'75.'!R46</f>
        <v>0.34720771991513089</v>
      </c>
      <c r="K18" s="862">
        <f>'75.'!S46</f>
        <v>0</v>
      </c>
      <c r="L18" s="842"/>
      <c r="M18" s="842"/>
    </row>
    <row r="19" spans="1:13" ht="15.6" customHeight="1">
      <c r="A19" s="1137"/>
      <c r="B19" s="813" t="s">
        <v>1038</v>
      </c>
      <c r="C19" s="1137"/>
      <c r="D19" s="843"/>
      <c r="E19" s="841" t="e">
        <f t="shared" si="2"/>
        <v>#DIV/0!</v>
      </c>
      <c r="F19" s="863">
        <f>'74.'!F26</f>
        <v>2047.9967811726431</v>
      </c>
      <c r="G19" s="862">
        <v>100</v>
      </c>
      <c r="H19" s="862">
        <f>'75.'!P47</f>
        <v>98.339841140752128</v>
      </c>
      <c r="I19" s="862">
        <f>'75.'!Q47</f>
        <v>1.6601588592478769</v>
      </c>
      <c r="J19" s="862">
        <f>'75.'!R47</f>
        <v>0</v>
      </c>
      <c r="K19" s="862">
        <f>'75.'!S47</f>
        <v>0</v>
      </c>
      <c r="L19" s="842"/>
      <c r="M19" s="842"/>
    </row>
    <row r="20" spans="1:13" ht="15.6" customHeight="1">
      <c r="A20" s="813"/>
      <c r="B20" s="813" t="s">
        <v>1039</v>
      </c>
      <c r="C20" s="813"/>
      <c r="D20" s="843"/>
      <c r="E20" s="841" t="e">
        <f t="shared" si="2"/>
        <v>#DIV/0!</v>
      </c>
      <c r="F20" s="863">
        <f>'74.'!F27</f>
        <v>2663.6763201341564</v>
      </c>
      <c r="G20" s="862">
        <v>100</v>
      </c>
      <c r="H20" s="862">
        <f>'75.'!P48</f>
        <v>98.677515904548471</v>
      </c>
      <c r="I20" s="862">
        <f>'75.'!Q48</f>
        <v>3.7542098957039749E-2</v>
      </c>
      <c r="J20" s="862">
        <f>'75.'!R48</f>
        <v>1.2849419964944671</v>
      </c>
      <c r="K20" s="862">
        <f>'75.'!S48</f>
        <v>0</v>
      </c>
      <c r="L20" s="842"/>
      <c r="M20" s="842"/>
    </row>
    <row r="21" spans="1:13" ht="15.6" customHeight="1">
      <c r="A21" s="813"/>
      <c r="B21" s="813" t="s">
        <v>1040</v>
      </c>
      <c r="C21" s="813"/>
      <c r="D21" s="843"/>
      <c r="E21" s="841" t="e">
        <f t="shared" si="2"/>
        <v>#DIV/0!</v>
      </c>
      <c r="F21" s="863">
        <f>'74.'!F28</f>
        <v>2465.3895651290536</v>
      </c>
      <c r="G21" s="862">
        <v>100</v>
      </c>
      <c r="H21" s="862">
        <f>'75.'!P49</f>
        <v>98.540708800484353</v>
      </c>
      <c r="I21" s="862">
        <f>'75.'!Q49</f>
        <v>1.0362132090588438</v>
      </c>
      <c r="J21" s="862">
        <f>'75.'!R49</f>
        <v>0.42307799045676409</v>
      </c>
      <c r="K21" s="862">
        <f>'75.'!S49</f>
        <v>0</v>
      </c>
      <c r="L21" s="842"/>
      <c r="M21" s="842"/>
    </row>
    <row r="22" spans="1:13" ht="15.6" customHeight="1">
      <c r="A22" s="813"/>
      <c r="B22" s="813" t="s">
        <v>1041</v>
      </c>
      <c r="C22" s="813"/>
      <c r="D22" s="843"/>
      <c r="E22" s="841" t="e">
        <f t="shared" si="2"/>
        <v>#DIV/0!</v>
      </c>
      <c r="F22" s="863">
        <f>'74.'!F29</f>
        <v>1351.1257552984187</v>
      </c>
      <c r="G22" s="862">
        <v>100</v>
      </c>
      <c r="H22" s="862">
        <f>'75.'!P50</f>
        <v>94.46302746125707</v>
      </c>
      <c r="I22" s="862">
        <f>'75.'!Q50</f>
        <v>2.8160011294230261</v>
      </c>
      <c r="J22" s="862">
        <f>'75.'!R50</f>
        <v>2.7209714093199007</v>
      </c>
      <c r="K22" s="862">
        <f>'75.'!S50</f>
        <v>0</v>
      </c>
      <c r="L22" s="842"/>
      <c r="M22" s="842"/>
    </row>
    <row r="23" spans="1:13" ht="15.6" customHeight="1">
      <c r="A23" s="813"/>
      <c r="B23" s="813" t="s">
        <v>1042</v>
      </c>
      <c r="C23" s="813"/>
      <c r="D23" s="843"/>
      <c r="E23" s="841">
        <f t="shared" si="2"/>
        <v>0</v>
      </c>
      <c r="F23" s="863">
        <f>'74.'!F30</f>
        <v>1036.5263355110235</v>
      </c>
      <c r="G23" s="862">
        <v>100</v>
      </c>
      <c r="H23" s="862">
        <f>'75.'!P51</f>
        <v>92.962132653035439</v>
      </c>
      <c r="I23" s="862">
        <f>'75.'!Q51</f>
        <v>2.5036287150579333</v>
      </c>
      <c r="J23" s="862">
        <f>'75.'!R51</f>
        <v>3.7908368203373248</v>
      </c>
      <c r="K23" s="862">
        <f>'75.'!S51</f>
        <v>0.74340181156931018</v>
      </c>
      <c r="L23" s="842"/>
      <c r="M23" s="842"/>
    </row>
    <row r="24" spans="1:13" ht="15.6" customHeight="1">
      <c r="A24" s="813"/>
      <c r="B24" s="813" t="s">
        <v>1043</v>
      </c>
      <c r="C24" s="813"/>
      <c r="D24" s="843"/>
      <c r="E24" s="841" t="e">
        <f t="shared" si="2"/>
        <v>#DIV/0!</v>
      </c>
      <c r="F24" s="863">
        <f>'74.'!F31</f>
        <v>152.01114157974544</v>
      </c>
      <c r="G24" s="862">
        <v>100</v>
      </c>
      <c r="H24" s="862">
        <f>'75.'!P52</f>
        <v>82.087109539653071</v>
      </c>
      <c r="I24" s="862">
        <f>'75.'!Q52</f>
        <v>10.838556818191682</v>
      </c>
      <c r="J24" s="862">
        <f>'75.'!R52</f>
        <v>7.074333642155251</v>
      </c>
      <c r="K24" s="862">
        <f>'75.'!S52</f>
        <v>0</v>
      </c>
      <c r="L24" s="842"/>
      <c r="M24" s="842"/>
    </row>
    <row r="25" spans="1:13" ht="15.6" customHeight="1">
      <c r="A25" s="813"/>
      <c r="B25" s="813" t="s">
        <v>1044</v>
      </c>
      <c r="C25" s="813"/>
      <c r="D25" s="843"/>
      <c r="E25" s="841" t="e">
        <f t="shared" si="2"/>
        <v>#DIV/0!</v>
      </c>
      <c r="F25" s="863">
        <f>'74.'!F32</f>
        <v>125.28467067914418</v>
      </c>
      <c r="G25" s="862">
        <v>100</v>
      </c>
      <c r="H25" s="862">
        <f>'75.'!P53</f>
        <v>77.184226103837531</v>
      </c>
      <c r="I25" s="862">
        <f>'75.'!Q53</f>
        <v>6.3141108666608154</v>
      </c>
      <c r="J25" s="862">
        <f>'75.'!R53</f>
        <v>16.501663029501621</v>
      </c>
      <c r="K25" s="862">
        <f>'75.'!S53</f>
        <v>0</v>
      </c>
      <c r="L25" s="842"/>
      <c r="M25" s="842"/>
    </row>
    <row r="26" spans="1:13" ht="15.6" customHeight="1">
      <c r="A26" s="813"/>
      <c r="B26" s="813" t="s">
        <v>1045</v>
      </c>
      <c r="C26" s="813"/>
      <c r="D26" s="843"/>
      <c r="E26" s="841" t="e">
        <f t="shared" si="2"/>
        <v>#DIV/0!</v>
      </c>
      <c r="F26" s="863">
        <f>'74.'!F33</f>
        <v>104.74569041647501</v>
      </c>
      <c r="G26" s="862">
        <v>100</v>
      </c>
      <c r="H26" s="862">
        <f>'75.'!P54</f>
        <v>80.905577388627648</v>
      </c>
      <c r="I26" s="862">
        <f>'75.'!Q54</f>
        <v>6.6828525089362518</v>
      </c>
      <c r="J26" s="862">
        <f>'75.'!R54</f>
        <v>12.411570102436077</v>
      </c>
      <c r="K26" s="862">
        <f>'75.'!S54</f>
        <v>0</v>
      </c>
      <c r="L26" s="842"/>
      <c r="M26" s="842"/>
    </row>
    <row r="27" spans="1:13" ht="15.6" customHeight="1">
      <c r="A27" s="813"/>
      <c r="B27" s="813" t="s">
        <v>1046</v>
      </c>
      <c r="C27" s="813"/>
      <c r="D27" s="843"/>
      <c r="E27" s="841" t="e">
        <f t="shared" si="2"/>
        <v>#DIV/0!</v>
      </c>
      <c r="F27" s="863">
        <f>'74.'!F34</f>
        <v>26.993333333321718</v>
      </c>
      <c r="G27" s="862">
        <v>100</v>
      </c>
      <c r="H27" s="862">
        <f>'75.'!P55</f>
        <v>40.100436321719812</v>
      </c>
      <c r="I27" s="862">
        <f>'75.'!Q55</f>
        <v>14.818473697215564</v>
      </c>
      <c r="J27" s="862">
        <f>'75.'!R55</f>
        <v>45.081089981064615</v>
      </c>
      <c r="K27" s="862">
        <f>'75.'!S55</f>
        <v>0</v>
      </c>
      <c r="L27" s="842"/>
      <c r="M27" s="842"/>
    </row>
    <row r="28" spans="1:13" ht="15.6" customHeight="1">
      <c r="A28" s="2641" t="s">
        <v>372</v>
      </c>
      <c r="B28" s="2641"/>
      <c r="C28" s="2641"/>
      <c r="D28" s="843"/>
      <c r="E28" s="841"/>
      <c r="F28" s="863"/>
      <c r="G28" s="862"/>
      <c r="H28" s="862"/>
      <c r="I28" s="862"/>
      <c r="J28" s="862"/>
      <c r="K28" s="862"/>
      <c r="L28" s="842"/>
      <c r="M28" s="842"/>
    </row>
    <row r="29" spans="1:13" ht="15.6" customHeight="1">
      <c r="A29" s="813"/>
      <c r="B29" s="813" t="s">
        <v>1028</v>
      </c>
      <c r="C29" s="813"/>
      <c r="D29" s="843"/>
      <c r="E29" s="841" t="e">
        <f t="shared" ref="E29:E38" si="3">L29/K29*100</f>
        <v>#DIV/0!</v>
      </c>
      <c r="F29" s="863">
        <f>'74.'!F36</f>
        <v>6459.2308671121946</v>
      </c>
      <c r="G29" s="862">
        <v>100</v>
      </c>
      <c r="H29" s="862">
        <f>'75.'!P56</f>
        <v>99.09686699148952</v>
      </c>
      <c r="I29" s="862">
        <f>'75.'!Q56</f>
        <v>0.55221403481366171</v>
      </c>
      <c r="J29" s="862">
        <f>'75.'!R56</f>
        <v>0.35091897369681802</v>
      </c>
      <c r="K29" s="862">
        <f>'75.'!S56</f>
        <v>0</v>
      </c>
      <c r="L29" s="842"/>
      <c r="M29" s="842"/>
    </row>
    <row r="30" spans="1:13" ht="15.6" customHeight="1">
      <c r="A30" s="813"/>
      <c r="B30" s="813" t="s">
        <v>1038</v>
      </c>
      <c r="C30" s="813"/>
      <c r="D30" s="843"/>
      <c r="E30" s="841" t="e">
        <f t="shared" si="3"/>
        <v>#DIV/0!</v>
      </c>
      <c r="F30" s="863">
        <f>'74.'!F37</f>
        <v>1917.6203725758894</v>
      </c>
      <c r="G30" s="862">
        <v>100</v>
      </c>
      <c r="H30" s="862">
        <f>'75.'!P57</f>
        <v>98.226969191296305</v>
      </c>
      <c r="I30" s="862">
        <f>'75.'!Q57</f>
        <v>1.7730308087036892</v>
      </c>
      <c r="J30" s="862">
        <f>'75.'!R57</f>
        <v>0</v>
      </c>
      <c r="K30" s="862">
        <f>'75.'!S57</f>
        <v>0</v>
      </c>
      <c r="L30" s="842"/>
      <c r="M30" s="842"/>
    </row>
    <row r="31" spans="1:13" ht="15.6" customHeight="1">
      <c r="A31" s="813"/>
      <c r="B31" s="813" t="s">
        <v>1039</v>
      </c>
      <c r="C31" s="813"/>
      <c r="D31" s="843"/>
      <c r="E31" s="841" t="e">
        <f t="shared" si="3"/>
        <v>#DIV/0!</v>
      </c>
      <c r="F31" s="863">
        <f>'74.'!F38</f>
        <v>2684.5127979640238</v>
      </c>
      <c r="G31" s="862">
        <v>100</v>
      </c>
      <c r="H31" s="862">
        <f>'75.'!P58</f>
        <v>98.814185823304101</v>
      </c>
      <c r="I31" s="862">
        <f>'75.'!Q58</f>
        <v>3.7250707121173544E-2</v>
      </c>
      <c r="J31" s="862">
        <f>'75.'!R58</f>
        <v>1.1485634695747227</v>
      </c>
      <c r="K31" s="862">
        <f>'75.'!S58</f>
        <v>0</v>
      </c>
      <c r="L31" s="842"/>
      <c r="M31" s="842"/>
    </row>
    <row r="32" spans="1:13" ht="15.6" customHeight="1">
      <c r="A32" s="1137"/>
      <c r="B32" s="813" t="s">
        <v>1040</v>
      </c>
      <c r="C32" s="1137"/>
      <c r="D32" s="843"/>
      <c r="E32" s="841" t="e">
        <f t="shared" si="3"/>
        <v>#DIV/0!</v>
      </c>
      <c r="F32" s="863">
        <f>'74.'!F39</f>
        <v>2543.2737767277918</v>
      </c>
      <c r="G32" s="862">
        <v>100</v>
      </c>
      <c r="H32" s="862">
        <f>'75.'!P59</f>
        <v>98.861700363592917</v>
      </c>
      <c r="I32" s="862">
        <f>'75.'!Q59</f>
        <v>0.78416176220866252</v>
      </c>
      <c r="J32" s="862">
        <f>'75.'!R59</f>
        <v>0.35413787419841336</v>
      </c>
      <c r="K32" s="862">
        <f>'75.'!S59</f>
        <v>0</v>
      </c>
      <c r="L32" s="842"/>
      <c r="M32" s="842"/>
    </row>
    <row r="33" spans="1:13" ht="15.6" customHeight="1">
      <c r="A33" s="1137"/>
      <c r="B33" s="813" t="s">
        <v>1041</v>
      </c>
      <c r="C33" s="1137"/>
      <c r="D33" s="843"/>
      <c r="E33" s="841" t="e">
        <f t="shared" si="3"/>
        <v>#DIV/0!</v>
      </c>
      <c r="F33" s="863">
        <f>'74.'!F40</f>
        <v>1369.4529446833781</v>
      </c>
      <c r="G33" s="862">
        <v>100</v>
      </c>
      <c r="H33" s="862">
        <f>'75.'!P60</f>
        <v>94.60815157818638</v>
      </c>
      <c r="I33" s="862">
        <f>'75.'!Q60</f>
        <v>2.4431741498421125</v>
      </c>
      <c r="J33" s="862">
        <f>'75.'!R60</f>
        <v>2.948674271971464</v>
      </c>
      <c r="K33" s="862">
        <f>'75.'!S60</f>
        <v>0</v>
      </c>
      <c r="L33" s="842"/>
      <c r="M33" s="842"/>
    </row>
    <row r="34" spans="1:13" ht="15.6" customHeight="1">
      <c r="A34" s="1137"/>
      <c r="B34" s="813" t="s">
        <v>1042</v>
      </c>
      <c r="C34" s="1137"/>
      <c r="D34" s="843"/>
      <c r="E34" s="841">
        <f t="shared" si="3"/>
        <v>0</v>
      </c>
      <c r="F34" s="863">
        <f>'74.'!F41</f>
        <v>1068.0584343968389</v>
      </c>
      <c r="G34" s="862">
        <v>100</v>
      </c>
      <c r="H34" s="862">
        <f>'75.'!P61</f>
        <v>92.636284485569774</v>
      </c>
      <c r="I34" s="862">
        <f>'75.'!Q61</f>
        <v>3.0991554236542007</v>
      </c>
      <c r="J34" s="862">
        <f>'75.'!R61</f>
        <v>3.5405184936030385</v>
      </c>
      <c r="K34" s="862">
        <f>'75.'!S61</f>
        <v>0.72404159717296779</v>
      </c>
      <c r="L34" s="842"/>
      <c r="M34" s="842"/>
    </row>
    <row r="35" spans="1:13" ht="15.6" customHeight="1">
      <c r="A35" s="1137"/>
      <c r="B35" s="813" t="s">
        <v>1043</v>
      </c>
      <c r="C35" s="1137"/>
      <c r="D35" s="843"/>
      <c r="E35" s="841" t="e">
        <f t="shared" si="3"/>
        <v>#DIV/0!</v>
      </c>
      <c r="F35" s="863">
        <f>'74.'!F42</f>
        <v>197.42079824192885</v>
      </c>
      <c r="G35" s="862">
        <v>100</v>
      </c>
      <c r="H35" s="862">
        <f>'75.'!P62</f>
        <v>83.781312177819018</v>
      </c>
      <c r="I35" s="862">
        <f>'75.'!Q62</f>
        <v>8.8520632606736882</v>
      </c>
      <c r="J35" s="862">
        <f>'75.'!R62</f>
        <v>7.3666245615072903</v>
      </c>
      <c r="K35" s="862">
        <f>'75.'!S62</f>
        <v>0</v>
      </c>
      <c r="L35" s="842"/>
      <c r="M35" s="842"/>
    </row>
    <row r="36" spans="1:13" ht="15.6" customHeight="1">
      <c r="A36" s="1137"/>
      <c r="B36" s="813" t="s">
        <v>1044</v>
      </c>
      <c r="C36" s="1137"/>
      <c r="D36" s="843"/>
      <c r="E36" s="841" t="e">
        <f t="shared" si="3"/>
        <v>#DIV/0!</v>
      </c>
      <c r="F36" s="863">
        <f>'74.'!F43</f>
        <v>124.13429473930015</v>
      </c>
      <c r="G36" s="862">
        <v>100</v>
      </c>
      <c r="H36" s="862">
        <f>'75.'!P63</f>
        <v>77.114683015290765</v>
      </c>
      <c r="I36" s="862">
        <f>'75.'!Q63</f>
        <v>7.1782040767425546</v>
      </c>
      <c r="J36" s="862">
        <f>'75.'!R63</f>
        <v>15.707112907966646</v>
      </c>
      <c r="K36" s="862">
        <f>'75.'!S63</f>
        <v>0</v>
      </c>
      <c r="L36" s="842"/>
      <c r="M36" s="842"/>
    </row>
    <row r="37" spans="1:13" ht="15.6" customHeight="1">
      <c r="A37" s="1137"/>
      <c r="B37" s="813" t="s">
        <v>1045</v>
      </c>
      <c r="C37" s="1137"/>
      <c r="D37" s="843"/>
      <c r="E37" s="841" t="e">
        <f t="shared" si="3"/>
        <v>#DIV/0!</v>
      </c>
      <c r="F37" s="863">
        <f>'74.'!F44</f>
        <v>100.53457930536705</v>
      </c>
      <c r="G37" s="862">
        <v>100</v>
      </c>
      <c r="H37" s="862">
        <f>'75.'!P64</f>
        <v>81.100448296890505</v>
      </c>
      <c r="I37" s="862">
        <f>'75.'!Q64</f>
        <v>5.9680957949556852</v>
      </c>
      <c r="J37" s="862">
        <f>'75.'!R64</f>
        <v>12.931455908153811</v>
      </c>
      <c r="K37" s="862">
        <f>'75.'!S64</f>
        <v>0</v>
      </c>
      <c r="L37" s="842"/>
      <c r="M37" s="842"/>
    </row>
    <row r="38" spans="1:13" ht="15.6" customHeight="1">
      <c r="A38" s="1137"/>
      <c r="B38" s="813" t="s">
        <v>1046</v>
      </c>
      <c r="C38" s="1137"/>
      <c r="D38" s="843"/>
      <c r="E38" s="841" t="e">
        <f t="shared" si="3"/>
        <v>#DIV/0!</v>
      </c>
      <c r="F38" s="863">
        <f>'74.'!F45</f>
        <v>37.783391812856692</v>
      </c>
      <c r="G38" s="862">
        <v>100</v>
      </c>
      <c r="H38" s="862">
        <f>'75.'!P65</f>
        <v>57.20635942646728</v>
      </c>
      <c r="I38" s="862">
        <f>'75.'!Q65</f>
        <v>10.586662044033075</v>
      </c>
      <c r="J38" s="862">
        <f>'75.'!R65</f>
        <v>32.206978529499622</v>
      </c>
      <c r="K38" s="862">
        <f>'75.'!S65</f>
        <v>0</v>
      </c>
      <c r="L38" s="842"/>
      <c r="M38" s="842"/>
    </row>
    <row r="39" spans="1:13" ht="15.6" customHeight="1">
      <c r="A39" s="2641" t="s">
        <v>373</v>
      </c>
      <c r="B39" s="2641"/>
      <c r="C39" s="2641"/>
      <c r="D39" s="2"/>
      <c r="E39" s="841"/>
      <c r="F39" s="863"/>
      <c r="G39" s="862"/>
      <c r="H39" s="862"/>
      <c r="I39" s="862"/>
      <c r="J39" s="862"/>
      <c r="K39" s="862"/>
      <c r="L39" s="842"/>
      <c r="M39" s="842"/>
    </row>
    <row r="40" spans="1:13" ht="15.6" customHeight="1">
      <c r="A40" s="6"/>
      <c r="B40" s="813" t="s">
        <v>1028</v>
      </c>
      <c r="C40" s="6"/>
      <c r="D40" s="845"/>
      <c r="E40" s="846" t="e">
        <f t="shared" ref="E40:E49" si="4">L40/K40*100</f>
        <v>#DIV/0!</v>
      </c>
      <c r="F40" s="863">
        <f>'74.'!F47</f>
        <v>5650.2761754973599</v>
      </c>
      <c r="G40" s="862">
        <v>100</v>
      </c>
      <c r="H40" s="862">
        <f>'75.'!P66</f>
        <v>99.929207000228658</v>
      </c>
      <c r="I40" s="862">
        <f>'75.'!Q66</f>
        <v>3.5396499885670722E-2</v>
      </c>
      <c r="J40" s="862">
        <f>'75.'!R66</f>
        <v>3.5396499885670722E-2</v>
      </c>
      <c r="K40" s="862">
        <f>'75.'!S66</f>
        <v>0</v>
      </c>
      <c r="L40" s="842"/>
      <c r="M40" s="842"/>
    </row>
    <row r="41" spans="1:13" ht="15.6" customHeight="1">
      <c r="A41" s="6"/>
      <c r="B41" s="813" t="s">
        <v>1038</v>
      </c>
      <c r="C41" s="6"/>
      <c r="D41" s="2"/>
      <c r="E41" s="846" t="e">
        <f t="shared" si="4"/>
        <v>#DIV/0!</v>
      </c>
      <c r="F41" s="863">
        <f>'74.'!F48</f>
        <v>1810.9429078927201</v>
      </c>
      <c r="G41" s="862">
        <v>100</v>
      </c>
      <c r="H41" s="862">
        <f>'75.'!P67</f>
        <v>98.251254677815297</v>
      </c>
      <c r="I41" s="862">
        <f>'75.'!Q67</f>
        <v>1.7487453221847082</v>
      </c>
      <c r="J41" s="862">
        <f>'75.'!R67</f>
        <v>0</v>
      </c>
      <c r="K41" s="862">
        <f>'75.'!S67</f>
        <v>0</v>
      </c>
      <c r="L41" s="842"/>
      <c r="M41" s="842"/>
    </row>
    <row r="42" spans="1:13" ht="15.6" customHeight="1">
      <c r="A42" s="1137"/>
      <c r="B42" s="813" t="s">
        <v>1039</v>
      </c>
      <c r="C42" s="1137"/>
      <c r="D42" s="843"/>
      <c r="E42" s="846" t="e">
        <f t="shared" si="4"/>
        <v>#DIV/0!</v>
      </c>
      <c r="F42" s="863">
        <f>'74.'!F49</f>
        <v>2510.0020257632405</v>
      </c>
      <c r="G42" s="862">
        <v>100</v>
      </c>
      <c r="H42" s="862">
        <f>'75.'!P68</f>
        <v>96.467466330411554</v>
      </c>
      <c r="I42" s="862">
        <f>'75.'!Q68</f>
        <v>1.4807424968147207</v>
      </c>
      <c r="J42" s="862">
        <f>'75.'!R68</f>
        <v>2.0517911727736986</v>
      </c>
      <c r="K42" s="862">
        <f>'75.'!S68</f>
        <v>0</v>
      </c>
      <c r="L42" s="842"/>
      <c r="M42" s="842"/>
    </row>
    <row r="43" spans="1:13" ht="15.6" customHeight="1">
      <c r="A43" s="1137"/>
      <c r="B43" s="813" t="s">
        <v>1040</v>
      </c>
      <c r="C43" s="1137"/>
      <c r="D43" s="843"/>
      <c r="E43" s="846" t="e">
        <f t="shared" si="4"/>
        <v>#DIV/0!</v>
      </c>
      <c r="F43" s="863">
        <f>'74.'!F50</f>
        <v>2231.2144582768119</v>
      </c>
      <c r="G43" s="862">
        <v>100</v>
      </c>
      <c r="H43" s="862">
        <f>'75.'!P69</f>
        <v>98.794052730798668</v>
      </c>
      <c r="I43" s="862">
        <f>'75.'!Q69</f>
        <v>0.63435886804386632</v>
      </c>
      <c r="J43" s="862">
        <f>'75.'!R69</f>
        <v>0.5715884011575032</v>
      </c>
      <c r="K43" s="862">
        <f>'75.'!S69</f>
        <v>0</v>
      </c>
      <c r="L43" s="842"/>
      <c r="M43" s="842"/>
    </row>
    <row r="44" spans="1:13" ht="15.6" customHeight="1">
      <c r="A44" s="1137"/>
      <c r="B44" s="813" t="s">
        <v>1041</v>
      </c>
      <c r="C44" s="1137"/>
      <c r="D44" s="843"/>
      <c r="E44" s="846" t="e">
        <f t="shared" si="4"/>
        <v>#DIV/0!</v>
      </c>
      <c r="F44" s="863">
        <f>'74.'!F51</f>
        <v>1431.1710887745026</v>
      </c>
      <c r="G44" s="862">
        <v>100</v>
      </c>
      <c r="H44" s="862">
        <f>'75.'!P70</f>
        <v>97.480880269690019</v>
      </c>
      <c r="I44" s="862">
        <f>'75.'!Q70</f>
        <v>1.439880474812637</v>
      </c>
      <c r="J44" s="862">
        <f>'75.'!R70</f>
        <v>1.0792392554973333</v>
      </c>
      <c r="K44" s="862">
        <f>'75.'!S70</f>
        <v>0</v>
      </c>
      <c r="L44" s="842"/>
      <c r="M44" s="842"/>
    </row>
    <row r="45" spans="1:13" ht="15.6" customHeight="1">
      <c r="A45" s="1137"/>
      <c r="B45" s="813" t="s">
        <v>1042</v>
      </c>
      <c r="C45" s="1137"/>
      <c r="D45" s="843"/>
      <c r="E45" s="846">
        <f t="shared" si="4"/>
        <v>0</v>
      </c>
      <c r="F45" s="863">
        <f>'74.'!F52</f>
        <v>1541.2008400105649</v>
      </c>
      <c r="G45" s="862">
        <v>100</v>
      </c>
      <c r="H45" s="862">
        <f>'75.'!P71</f>
        <v>95.72496017602576</v>
      </c>
      <c r="I45" s="862">
        <f>'75.'!Q71</f>
        <v>2.0442470564140063</v>
      </c>
      <c r="J45" s="862">
        <f>'75.'!R71</f>
        <v>1.9615222161633816</v>
      </c>
      <c r="K45" s="862">
        <f>'75.'!S71</f>
        <v>0.2692705513968115</v>
      </c>
      <c r="L45" s="842"/>
      <c r="M45" s="842"/>
    </row>
    <row r="46" spans="1:13" ht="15.6" customHeight="1">
      <c r="A46" s="1137"/>
      <c r="B46" s="813" t="s">
        <v>1043</v>
      </c>
      <c r="C46" s="1137"/>
      <c r="D46" s="843"/>
      <c r="E46" s="846" t="e">
        <f t="shared" si="4"/>
        <v>#DIV/0!</v>
      </c>
      <c r="F46" s="863">
        <f>'74.'!F53</f>
        <v>433.15289098998005</v>
      </c>
      <c r="G46" s="862">
        <v>100</v>
      </c>
      <c r="H46" s="862">
        <f>'75.'!P72</f>
        <v>95.096163144021034</v>
      </c>
      <c r="I46" s="862">
        <f>'75.'!Q72</f>
        <v>0.8341935165368356</v>
      </c>
      <c r="J46" s="862">
        <f>'75.'!R72</f>
        <v>4.0696433394421003</v>
      </c>
      <c r="K46" s="862">
        <f>'75.'!S72</f>
        <v>0</v>
      </c>
      <c r="L46" s="842"/>
      <c r="M46" s="842"/>
    </row>
    <row r="47" spans="1:13" ht="15.6" customHeight="1">
      <c r="A47" s="1137"/>
      <c r="B47" s="813" t="s">
        <v>1044</v>
      </c>
      <c r="C47" s="1137"/>
      <c r="D47" s="843"/>
      <c r="E47" s="846">
        <f t="shared" si="4"/>
        <v>0</v>
      </c>
      <c r="F47" s="863">
        <f>'74.'!F54</f>
        <v>452.02348707596508</v>
      </c>
      <c r="G47" s="862">
        <v>100</v>
      </c>
      <c r="H47" s="862">
        <f>'75.'!P73</f>
        <v>92.525429863052722</v>
      </c>
      <c r="I47" s="862">
        <f>'75.'!Q73</f>
        <v>3.3800764099060112</v>
      </c>
      <c r="J47" s="862">
        <f>'75.'!R73</f>
        <v>3.3079072647861021</v>
      </c>
      <c r="K47" s="862">
        <f>'75.'!S73</f>
        <v>0.78658646225514806</v>
      </c>
      <c r="L47" s="842"/>
      <c r="M47" s="842"/>
    </row>
    <row r="48" spans="1:13" ht="15.6" customHeight="1">
      <c r="A48" s="1137"/>
      <c r="B48" s="813" t="s">
        <v>1045</v>
      </c>
      <c r="C48" s="1137"/>
      <c r="D48" s="843"/>
      <c r="E48" s="846" t="e">
        <f t="shared" si="4"/>
        <v>#DIV/0!</v>
      </c>
      <c r="F48" s="863">
        <f>'74.'!F55</f>
        <v>281.44613675216436</v>
      </c>
      <c r="G48" s="862">
        <v>100</v>
      </c>
      <c r="H48" s="862">
        <f>'75.'!P74</f>
        <v>86.306862267823931</v>
      </c>
      <c r="I48" s="862">
        <f>'75.'!Q74</f>
        <v>7.7776581022186093</v>
      </c>
      <c r="J48" s="862">
        <f>'75.'!R74</f>
        <v>5.9154796299574546</v>
      </c>
      <c r="K48" s="862">
        <f>'75.'!S74</f>
        <v>0</v>
      </c>
      <c r="L48" s="842"/>
      <c r="M48" s="842"/>
    </row>
    <row r="49" spans="1:13" ht="15.6" customHeight="1" thickBot="1">
      <c r="A49" s="1138"/>
      <c r="B49" s="1126" t="s">
        <v>1046</v>
      </c>
      <c r="C49" s="1138"/>
      <c r="D49" s="847"/>
      <c r="E49" s="848" t="e">
        <f t="shared" si="4"/>
        <v>#DIV/0!</v>
      </c>
      <c r="F49" s="863">
        <f>'74.'!F56</f>
        <v>160.59224652626636</v>
      </c>
      <c r="G49" s="865">
        <v>100</v>
      </c>
      <c r="H49" s="862">
        <f>'75.'!P75</f>
        <v>66.138484722393173</v>
      </c>
      <c r="I49" s="862">
        <f>'75.'!Q75</f>
        <v>9.7439412182564542</v>
      </c>
      <c r="J49" s="862">
        <f>'75.'!R75</f>
        <v>24.117574059350378</v>
      </c>
      <c r="K49" s="862">
        <f>'75.'!S75</f>
        <v>0</v>
      </c>
      <c r="L49" s="842"/>
      <c r="M49" s="842"/>
    </row>
    <row r="50" spans="1:13" s="849" customFormat="1" ht="15" customHeight="1">
      <c r="A50" s="3465" t="s">
        <v>1048</v>
      </c>
      <c r="B50" s="3465"/>
      <c r="C50" s="3465"/>
      <c r="D50" s="3465"/>
      <c r="E50" s="3465"/>
      <c r="F50" s="3465"/>
      <c r="G50" s="3465"/>
      <c r="H50" s="3465"/>
      <c r="I50" s="3465"/>
      <c r="J50" s="3465"/>
      <c r="K50" s="3465"/>
    </row>
    <row r="51" spans="1:13" ht="26.1" customHeight="1">
      <c r="E51" s="850"/>
    </row>
    <row r="52" spans="1:13" ht="26.1" customHeight="1">
      <c r="E52" s="850"/>
    </row>
    <row r="53" spans="1:13" ht="26.1" customHeight="1">
      <c r="E53" s="850"/>
    </row>
    <row r="54" spans="1:13" ht="26.1" customHeight="1">
      <c r="E54" s="850"/>
    </row>
    <row r="55" spans="1:13" ht="26.1" customHeight="1">
      <c r="E55" s="850"/>
    </row>
    <row r="56" spans="1:13" ht="26.1" customHeight="1">
      <c r="E56" s="850"/>
    </row>
    <row r="57" spans="1:13" ht="26.1" customHeight="1">
      <c r="E57" s="850"/>
    </row>
    <row r="58" spans="1:13" ht="26.1" customHeight="1">
      <c r="E58" s="850"/>
    </row>
    <row r="59" spans="1:13" ht="26.1" customHeight="1">
      <c r="E59" s="850"/>
    </row>
    <row r="60" spans="1:13" ht="26.1" customHeight="1">
      <c r="E60" s="850"/>
    </row>
    <row r="61" spans="1:13" ht="26.1" customHeight="1">
      <c r="E61" s="850"/>
    </row>
    <row r="62" spans="1:13" ht="26.1" customHeight="1">
      <c r="E62" s="850"/>
    </row>
    <row r="63" spans="1:13" ht="26.1" customHeight="1">
      <c r="E63" s="850"/>
    </row>
    <row r="64" spans="1:13" ht="26.1" customHeight="1">
      <c r="E64" s="850"/>
    </row>
    <row r="65" spans="5:5" ht="26.1" customHeight="1">
      <c r="E65" s="850"/>
    </row>
    <row r="66" spans="5:5" ht="26.1" customHeight="1">
      <c r="E66" s="850"/>
    </row>
    <row r="67" spans="5:5" ht="26.1" customHeight="1">
      <c r="E67" s="850"/>
    </row>
    <row r="68" spans="5:5" ht="26.1" customHeight="1">
      <c r="E68" s="850"/>
    </row>
    <row r="69" spans="5:5" ht="26.1" customHeight="1">
      <c r="E69" s="850"/>
    </row>
    <row r="70" spans="5:5" ht="26.1" customHeight="1">
      <c r="E70" s="850"/>
    </row>
    <row r="71" spans="5:5" ht="26.1" customHeight="1">
      <c r="E71" s="850"/>
    </row>
    <row r="72" spans="5:5">
      <c r="E72" s="850"/>
    </row>
    <row r="73" spans="5:5">
      <c r="E73" s="850"/>
    </row>
    <row r="74" spans="5:5">
      <c r="E74" s="850"/>
    </row>
    <row r="75" spans="5:5">
      <c r="E75" s="850"/>
    </row>
    <row r="76" spans="5:5">
      <c r="E76" s="850"/>
    </row>
    <row r="77" spans="5:5">
      <c r="E77" s="850"/>
    </row>
    <row r="78" spans="5:5">
      <c r="E78" s="850"/>
    </row>
    <row r="79" spans="5:5">
      <c r="E79" s="850"/>
    </row>
    <row r="80" spans="5:5">
      <c r="E80" s="850"/>
    </row>
    <row r="81" spans="5:5">
      <c r="E81" s="850"/>
    </row>
    <row r="82" spans="5:5">
      <c r="E82" s="850"/>
    </row>
    <row r="83" spans="5:5">
      <c r="E83" s="850"/>
    </row>
    <row r="84" spans="5:5">
      <c r="E84" s="850"/>
    </row>
    <row r="85" spans="5:5">
      <c r="E85" s="850"/>
    </row>
    <row r="86" spans="5:5">
      <c r="E86" s="850"/>
    </row>
    <row r="87" spans="5:5">
      <c r="E87" s="850"/>
    </row>
    <row r="88" spans="5:5">
      <c r="E88" s="850"/>
    </row>
    <row r="89" spans="5:5">
      <c r="E89" s="850"/>
    </row>
    <row r="90" spans="5:5">
      <c r="E90" s="850"/>
    </row>
    <row r="91" spans="5:5">
      <c r="E91" s="850"/>
    </row>
    <row r="92" spans="5:5">
      <c r="E92" s="850"/>
    </row>
    <row r="93" spans="5:5">
      <c r="E93" s="850"/>
    </row>
    <row r="94" spans="5:5">
      <c r="E94" s="850"/>
    </row>
    <row r="95" spans="5:5">
      <c r="E95" s="850"/>
    </row>
    <row r="96" spans="5:5">
      <c r="E96" s="850"/>
    </row>
    <row r="97" spans="5:5">
      <c r="E97" s="850"/>
    </row>
    <row r="98" spans="5:5">
      <c r="E98" s="850"/>
    </row>
    <row r="99" spans="5:5">
      <c r="E99" s="850"/>
    </row>
    <row r="100" spans="5:5">
      <c r="E100" s="850"/>
    </row>
    <row r="101" spans="5:5">
      <c r="E101" s="850"/>
    </row>
    <row r="102" spans="5:5">
      <c r="E102" s="850"/>
    </row>
    <row r="103" spans="5:5">
      <c r="E103" s="850"/>
    </row>
    <row r="104" spans="5:5">
      <c r="E104" s="850"/>
    </row>
    <row r="105" spans="5:5">
      <c r="E105" s="850"/>
    </row>
    <row r="106" spans="5:5">
      <c r="E106" s="850"/>
    </row>
    <row r="107" spans="5:5">
      <c r="E107" s="850"/>
    </row>
    <row r="108" spans="5:5">
      <c r="E108" s="850"/>
    </row>
    <row r="109" spans="5:5">
      <c r="E109" s="850"/>
    </row>
    <row r="110" spans="5:5">
      <c r="E110" s="850"/>
    </row>
    <row r="111" spans="5:5">
      <c r="E111" s="850"/>
    </row>
    <row r="112" spans="5:5">
      <c r="E112" s="850"/>
    </row>
    <row r="113" spans="5:5">
      <c r="E113" s="850"/>
    </row>
    <row r="114" spans="5:5">
      <c r="E114" s="850"/>
    </row>
    <row r="115" spans="5:5">
      <c r="E115" s="850"/>
    </row>
    <row r="116" spans="5:5">
      <c r="E116" s="850"/>
    </row>
    <row r="117" spans="5:5">
      <c r="E117" s="850"/>
    </row>
    <row r="118" spans="5:5">
      <c r="E118" s="850"/>
    </row>
    <row r="119" spans="5:5">
      <c r="E119" s="850"/>
    </row>
    <row r="120" spans="5:5">
      <c r="E120" s="850"/>
    </row>
    <row r="121" spans="5:5">
      <c r="E121" s="850"/>
    </row>
    <row r="122" spans="5:5">
      <c r="E122" s="850"/>
    </row>
    <row r="123" spans="5:5">
      <c r="E123" s="850"/>
    </row>
    <row r="124" spans="5:5">
      <c r="E124" s="850"/>
    </row>
    <row r="125" spans="5:5">
      <c r="E125" s="850"/>
    </row>
    <row r="126" spans="5:5">
      <c r="E126" s="850"/>
    </row>
    <row r="127" spans="5:5">
      <c r="E127" s="850"/>
    </row>
    <row r="128" spans="5:5">
      <c r="E128" s="850"/>
    </row>
    <row r="129" spans="5:5">
      <c r="E129" s="850"/>
    </row>
    <row r="130" spans="5:5">
      <c r="E130" s="850"/>
    </row>
    <row r="131" spans="5:5">
      <c r="E131" s="850"/>
    </row>
    <row r="132" spans="5:5">
      <c r="E132" s="850"/>
    </row>
    <row r="133" spans="5:5">
      <c r="E133" s="850"/>
    </row>
    <row r="134" spans="5:5">
      <c r="E134" s="850"/>
    </row>
    <row r="135" spans="5:5">
      <c r="E135" s="850"/>
    </row>
    <row r="136" spans="5:5">
      <c r="E136" s="850"/>
    </row>
    <row r="137" spans="5:5">
      <c r="E137" s="850"/>
    </row>
    <row r="138" spans="5:5">
      <c r="E138" s="850"/>
    </row>
    <row r="139" spans="5:5">
      <c r="E139" s="850"/>
    </row>
    <row r="140" spans="5:5">
      <c r="E140" s="850"/>
    </row>
    <row r="141" spans="5:5">
      <c r="E141" s="850"/>
    </row>
    <row r="142" spans="5:5">
      <c r="E142" s="850"/>
    </row>
    <row r="143" spans="5:5">
      <c r="E143" s="850"/>
    </row>
    <row r="144" spans="5:5">
      <c r="E144" s="850"/>
    </row>
    <row r="145" spans="5:5">
      <c r="E145" s="850"/>
    </row>
    <row r="146" spans="5:5">
      <c r="E146" s="850"/>
    </row>
    <row r="147" spans="5:5">
      <c r="E147" s="850"/>
    </row>
    <row r="148" spans="5:5">
      <c r="E148" s="850"/>
    </row>
    <row r="149" spans="5:5">
      <c r="E149" s="850"/>
    </row>
    <row r="150" spans="5:5">
      <c r="E150" s="850"/>
    </row>
    <row r="151" spans="5:5">
      <c r="E151" s="850"/>
    </row>
    <row r="152" spans="5:5">
      <c r="E152" s="850"/>
    </row>
    <row r="153" spans="5:5">
      <c r="E153" s="850"/>
    </row>
    <row r="154" spans="5:5">
      <c r="E154" s="850"/>
    </row>
    <row r="155" spans="5:5">
      <c r="E155" s="850"/>
    </row>
    <row r="156" spans="5:5">
      <c r="E156" s="850"/>
    </row>
    <row r="157" spans="5:5">
      <c r="E157" s="850"/>
    </row>
    <row r="158" spans="5:5">
      <c r="E158" s="850"/>
    </row>
    <row r="159" spans="5:5">
      <c r="E159" s="850"/>
    </row>
    <row r="160" spans="5:5">
      <c r="E160" s="850"/>
    </row>
    <row r="161" spans="5:5">
      <c r="E161" s="850"/>
    </row>
    <row r="162" spans="5:5">
      <c r="E162" s="850"/>
    </row>
    <row r="163" spans="5:5">
      <c r="E163" s="850"/>
    </row>
    <row r="164" spans="5:5">
      <c r="E164" s="850"/>
    </row>
    <row r="165" spans="5:5">
      <c r="E165" s="850"/>
    </row>
    <row r="166" spans="5:5">
      <c r="E166" s="850"/>
    </row>
    <row r="167" spans="5:5">
      <c r="E167" s="850"/>
    </row>
    <row r="168" spans="5:5">
      <c r="E168" s="850"/>
    </row>
    <row r="169" spans="5:5">
      <c r="E169" s="850"/>
    </row>
    <row r="170" spans="5:5">
      <c r="E170" s="850"/>
    </row>
    <row r="171" spans="5:5">
      <c r="E171" s="850"/>
    </row>
    <row r="172" spans="5:5">
      <c r="E172" s="850"/>
    </row>
    <row r="173" spans="5:5">
      <c r="E173" s="850"/>
    </row>
    <row r="174" spans="5:5">
      <c r="E174" s="850"/>
    </row>
    <row r="175" spans="5:5">
      <c r="E175" s="850"/>
    </row>
    <row r="176" spans="5:5">
      <c r="E176" s="850"/>
    </row>
    <row r="177" spans="5:5">
      <c r="E177" s="850"/>
    </row>
    <row r="178" spans="5:5">
      <c r="E178" s="850"/>
    </row>
    <row r="179" spans="5:5">
      <c r="E179" s="850"/>
    </row>
    <row r="180" spans="5:5">
      <c r="E180" s="850"/>
    </row>
    <row r="181" spans="5:5">
      <c r="E181" s="850"/>
    </row>
    <row r="182" spans="5:5">
      <c r="E182" s="850"/>
    </row>
    <row r="183" spans="5:5">
      <c r="E183" s="850"/>
    </row>
    <row r="184" spans="5:5">
      <c r="E184" s="850"/>
    </row>
    <row r="185" spans="5:5">
      <c r="E185" s="850"/>
    </row>
    <row r="186" spans="5:5">
      <c r="E186" s="850"/>
    </row>
    <row r="187" spans="5:5">
      <c r="E187" s="850"/>
    </row>
    <row r="188" spans="5:5">
      <c r="E188" s="850"/>
    </row>
    <row r="189" spans="5:5">
      <c r="E189" s="850"/>
    </row>
    <row r="190" spans="5:5">
      <c r="E190" s="850"/>
    </row>
    <row r="191" spans="5:5">
      <c r="E191" s="850"/>
    </row>
    <row r="192" spans="5:5">
      <c r="E192" s="850"/>
    </row>
    <row r="193" spans="5:5">
      <c r="E193" s="850"/>
    </row>
  </sheetData>
  <mergeCells count="19">
    <mergeCell ref="A28:C28"/>
    <mergeCell ref="A39:C39"/>
    <mergeCell ref="A50:K50"/>
    <mergeCell ref="A5:D5"/>
    <mergeCell ref="A6:D6"/>
    <mergeCell ref="A7:D7"/>
    <mergeCell ref="A8:D8"/>
    <mergeCell ref="A10:C10"/>
    <mergeCell ref="A17:C17"/>
    <mergeCell ref="A9:D9"/>
    <mergeCell ref="A1:K1"/>
    <mergeCell ref="A3:C4"/>
    <mergeCell ref="E3:E4"/>
    <mergeCell ref="F3:F4"/>
    <mergeCell ref="G3:G4"/>
    <mergeCell ref="H3:H4"/>
    <mergeCell ref="I3:I4"/>
    <mergeCell ref="J3:J4"/>
    <mergeCell ref="K3:K4"/>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84"/>
  <sheetViews>
    <sheetView view="pageBreakPreview" zoomScaleNormal="100" zoomScaleSheetLayoutView="100" workbookViewId="0">
      <selection activeCell="L37" sqref="L37"/>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10.5703125" style="838" hidden="1" customWidth="1"/>
    <col min="6" max="6" width="8.140625" style="838" customWidth="1"/>
    <col min="7" max="19" width="6.28515625" style="838" customWidth="1"/>
    <col min="20" max="30" width="7.5703125" style="838" customWidth="1"/>
    <col min="31" max="34" width="7.42578125" style="838" customWidth="1"/>
    <col min="35" max="16384" width="9.140625" style="838"/>
  </cols>
  <sheetData>
    <row r="1" spans="1:65" s="1286" customFormat="1" ht="49.5" customHeight="1">
      <c r="A1" s="1282"/>
      <c r="B1" s="1283"/>
      <c r="C1" s="1283"/>
      <c r="D1" s="1283"/>
      <c r="E1" s="1283"/>
      <c r="F1" s="1283"/>
      <c r="G1" s="1283"/>
      <c r="H1" s="1283"/>
      <c r="I1" s="1283"/>
      <c r="J1" s="1283"/>
      <c r="K1" s="1283"/>
      <c r="L1" s="1283"/>
      <c r="M1" s="1283"/>
      <c r="N1" s="1283"/>
      <c r="O1" s="1283"/>
      <c r="P1" s="1283"/>
      <c r="Q1" s="1283"/>
      <c r="R1" s="1283"/>
      <c r="S1" s="1284" t="s">
        <v>1569</v>
      </c>
      <c r="T1" s="1285" t="s">
        <v>986</v>
      </c>
      <c r="U1" s="1283"/>
      <c r="V1" s="1283"/>
      <c r="W1" s="1283"/>
      <c r="X1" s="1283"/>
      <c r="Y1" s="1283"/>
      <c r="Z1" s="1283"/>
      <c r="AA1" s="1283"/>
      <c r="AB1" s="1283"/>
      <c r="AC1" s="1283"/>
      <c r="AD1" s="1283"/>
      <c r="AE1" s="1283"/>
      <c r="AF1" s="1283"/>
      <c r="AG1" s="1283"/>
      <c r="AH1" s="1283"/>
    </row>
    <row r="2" spans="1:65" ht="15" customHeight="1" thickBot="1">
      <c r="A2" s="838"/>
      <c r="B2" s="26"/>
      <c r="C2" s="26"/>
      <c r="D2" s="27"/>
      <c r="AH2" s="125" t="s">
        <v>755</v>
      </c>
    </row>
    <row r="3" spans="1:65" s="127" customFormat="1" ht="20.100000000000001" customHeight="1">
      <c r="A3" s="3204" t="s">
        <v>638</v>
      </c>
      <c r="B3" s="3204"/>
      <c r="C3" s="3204"/>
      <c r="D3" s="29"/>
      <c r="E3" s="3360" t="s">
        <v>639</v>
      </c>
      <c r="F3" s="3380" t="s">
        <v>1921</v>
      </c>
      <c r="G3" s="126"/>
      <c r="H3" s="1257"/>
      <c r="I3" s="1257"/>
      <c r="J3" s="3553" t="s">
        <v>756</v>
      </c>
      <c r="K3" s="3556"/>
      <c r="L3" s="3556"/>
      <c r="M3" s="3557"/>
      <c r="N3" s="3557"/>
      <c r="O3" s="3553"/>
      <c r="P3" s="3553"/>
      <c r="Q3" s="3553"/>
      <c r="R3" s="3553"/>
      <c r="S3" s="3553"/>
      <c r="T3" s="3381" t="s">
        <v>2481</v>
      </c>
      <c r="U3" s="3553"/>
      <c r="V3" s="3553"/>
      <c r="W3" s="3553"/>
      <c r="X3" s="3553"/>
      <c r="Y3" s="3553"/>
      <c r="Z3" s="3553"/>
      <c r="AA3" s="3553"/>
      <c r="AB3" s="3553"/>
      <c r="AC3" s="3553"/>
      <c r="AD3" s="3553"/>
      <c r="AE3" s="3554"/>
      <c r="AF3" s="3380" t="s">
        <v>766</v>
      </c>
      <c r="AG3" s="3374" t="s">
        <v>757</v>
      </c>
      <c r="AH3" s="3380" t="s">
        <v>2485</v>
      </c>
      <c r="AI3" s="128"/>
    </row>
    <row r="4" spans="1:65" s="127" customFormat="1" ht="20.100000000000001" customHeight="1">
      <c r="A4" s="3205"/>
      <c r="B4" s="3205"/>
      <c r="C4" s="3205"/>
      <c r="D4" s="30"/>
      <c r="E4" s="3361"/>
      <c r="F4" s="3384"/>
      <c r="G4" s="3384" t="s">
        <v>1572</v>
      </c>
      <c r="H4" s="3384" t="s">
        <v>1571</v>
      </c>
      <c r="I4" s="3555"/>
      <c r="J4" s="3372"/>
      <c r="K4" s="3384" t="s">
        <v>2479</v>
      </c>
      <c r="L4" s="3555"/>
      <c r="M4" s="3555"/>
      <c r="N4" s="3555"/>
      <c r="O4" s="3555"/>
      <c r="P4" s="3555"/>
      <c r="Q4" s="3555"/>
      <c r="R4" s="3555"/>
      <c r="S4" s="3372"/>
      <c r="T4" s="3555" t="s">
        <v>767</v>
      </c>
      <c r="U4" s="3558" t="s">
        <v>2482</v>
      </c>
      <c r="V4" s="3559"/>
      <c r="W4" s="3559"/>
      <c r="X4" s="3559"/>
      <c r="Y4" s="3559"/>
      <c r="Z4" s="3559"/>
      <c r="AA4" s="3559"/>
      <c r="AB4" s="3559"/>
      <c r="AC4" s="3559"/>
      <c r="AD4" s="3560"/>
      <c r="AE4" s="3550" t="s">
        <v>2484</v>
      </c>
      <c r="AF4" s="3384"/>
      <c r="AG4" s="3375"/>
      <c r="AH4" s="3384"/>
      <c r="AI4" s="128"/>
    </row>
    <row r="5" spans="1:65" s="127" customFormat="1" ht="20.100000000000001" customHeight="1">
      <c r="A5" s="3205"/>
      <c r="B5" s="3205"/>
      <c r="C5" s="3205"/>
      <c r="D5" s="30"/>
      <c r="E5" s="3361"/>
      <c r="F5" s="3384"/>
      <c r="G5" s="3384"/>
      <c r="H5" s="3384" t="s">
        <v>1573</v>
      </c>
      <c r="I5" s="3550" t="s">
        <v>1585</v>
      </c>
      <c r="J5" s="3550" t="s">
        <v>1587</v>
      </c>
      <c r="K5" s="3384" t="s">
        <v>1573</v>
      </c>
      <c r="L5" s="3551" t="s">
        <v>1589</v>
      </c>
      <c r="M5" s="3551"/>
      <c r="N5" s="3551" t="s">
        <v>1590</v>
      </c>
      <c r="O5" s="3551"/>
      <c r="P5" s="3551" t="s">
        <v>2480</v>
      </c>
      <c r="Q5" s="3551"/>
      <c r="R5" s="3551" t="s">
        <v>645</v>
      </c>
      <c r="S5" s="3551"/>
      <c r="T5" s="3555"/>
      <c r="U5" s="3384" t="s">
        <v>2483</v>
      </c>
      <c r="V5" s="3552" t="s">
        <v>1574</v>
      </c>
      <c r="W5" s="3552" t="s">
        <v>1575</v>
      </c>
      <c r="X5" s="3552" t="s">
        <v>1579</v>
      </c>
      <c r="Y5" s="3552" t="s">
        <v>1576</v>
      </c>
      <c r="Z5" s="3552" t="s">
        <v>1577</v>
      </c>
      <c r="AA5" s="3552" t="s">
        <v>1578</v>
      </c>
      <c r="AB5" s="3552" t="s">
        <v>1580</v>
      </c>
      <c r="AC5" s="3552" t="s">
        <v>1581</v>
      </c>
      <c r="AD5" s="3552" t="s">
        <v>1582</v>
      </c>
      <c r="AE5" s="3372"/>
      <c r="AF5" s="3384"/>
      <c r="AG5" s="3375"/>
      <c r="AH5" s="3384"/>
      <c r="AI5" s="128"/>
    </row>
    <row r="6" spans="1:65" s="128" customFormat="1" ht="43.5" customHeight="1" thickBot="1">
      <c r="A6" s="3206"/>
      <c r="B6" s="3206"/>
      <c r="C6" s="3206"/>
      <c r="D6" s="31"/>
      <c r="E6" s="3362"/>
      <c r="F6" s="3382"/>
      <c r="G6" s="3382"/>
      <c r="H6" s="3382"/>
      <c r="I6" s="3376"/>
      <c r="J6" s="3376"/>
      <c r="K6" s="3382"/>
      <c r="L6" s="806" t="s">
        <v>1586</v>
      </c>
      <c r="M6" s="1256" t="s">
        <v>1588</v>
      </c>
      <c r="N6" s="806" t="s">
        <v>1586</v>
      </c>
      <c r="O6" s="1256" t="s">
        <v>1588</v>
      </c>
      <c r="P6" s="806" t="s">
        <v>1586</v>
      </c>
      <c r="Q6" s="1256" t="s">
        <v>1588</v>
      </c>
      <c r="R6" s="806" t="s">
        <v>1586</v>
      </c>
      <c r="S6" s="1256" t="s">
        <v>1588</v>
      </c>
      <c r="T6" s="3383"/>
      <c r="U6" s="3382"/>
      <c r="V6" s="3552"/>
      <c r="W6" s="3552"/>
      <c r="X6" s="3552"/>
      <c r="Y6" s="3552"/>
      <c r="Z6" s="3552"/>
      <c r="AA6" s="3552"/>
      <c r="AB6" s="3552"/>
      <c r="AC6" s="3552"/>
      <c r="AD6" s="3552"/>
      <c r="AE6" s="3373"/>
      <c r="AF6" s="3382"/>
      <c r="AG6" s="3376"/>
      <c r="AH6" s="3382"/>
    </row>
    <row r="7" spans="1:65" s="1258" customFormat="1" ht="18.75" customHeight="1" thickTop="1">
      <c r="A7" s="2618" t="s">
        <v>1592</v>
      </c>
      <c r="B7" s="3030"/>
      <c r="C7" s="3030"/>
      <c r="D7" s="3031"/>
      <c r="E7" s="1261"/>
      <c r="F7" s="1448">
        <v>48808.827582724487</v>
      </c>
      <c r="G7" s="645">
        <v>37172.596693549327</v>
      </c>
      <c r="H7" s="645">
        <v>17460.499917975558</v>
      </c>
      <c r="I7" s="645" t="s">
        <v>450</v>
      </c>
      <c r="J7" s="645" t="s">
        <v>450</v>
      </c>
      <c r="K7" s="645">
        <v>19712.096775573758</v>
      </c>
      <c r="L7" s="645" t="s">
        <v>450</v>
      </c>
      <c r="M7" s="645" t="s">
        <v>450</v>
      </c>
      <c r="N7" s="645" t="s">
        <v>450</v>
      </c>
      <c r="O7" s="645" t="s">
        <v>450</v>
      </c>
      <c r="P7" s="645" t="s">
        <v>450</v>
      </c>
      <c r="Q7" s="645" t="s">
        <v>450</v>
      </c>
      <c r="R7" s="645" t="s">
        <v>450</v>
      </c>
      <c r="S7" s="645" t="s">
        <v>450</v>
      </c>
      <c r="T7" s="645">
        <v>7296.100462254677</v>
      </c>
      <c r="U7" s="645">
        <v>5844.2385597780694</v>
      </c>
      <c r="V7" s="645" t="s">
        <v>450</v>
      </c>
      <c r="W7" s="645" t="s">
        <v>450</v>
      </c>
      <c r="X7" s="645" t="s">
        <v>450</v>
      </c>
      <c r="Y7" s="645" t="s">
        <v>450</v>
      </c>
      <c r="Z7" s="645" t="s">
        <v>450</v>
      </c>
      <c r="AA7" s="645" t="s">
        <v>450</v>
      </c>
      <c r="AB7" s="645" t="s">
        <v>450</v>
      </c>
      <c r="AC7" s="645" t="s">
        <v>450</v>
      </c>
      <c r="AD7" s="645" t="s">
        <v>450</v>
      </c>
      <c r="AE7" s="645">
        <v>1451.8619024766083</v>
      </c>
      <c r="AF7" s="645">
        <v>2015.3256289982248</v>
      </c>
      <c r="AG7" s="645">
        <v>1331.2212833819499</v>
      </c>
      <c r="AH7" s="645">
        <v>993.5835145403114</v>
      </c>
      <c r="AI7" s="3561"/>
      <c r="AJ7" s="3562"/>
      <c r="AK7" s="2133" t="s">
        <v>2254</v>
      </c>
      <c r="AL7" s="2134" t="s">
        <v>2255</v>
      </c>
      <c r="AM7" s="2134" t="s">
        <v>2256</v>
      </c>
      <c r="AN7" s="2134" t="s">
        <v>2257</v>
      </c>
      <c r="AO7" s="2134" t="s">
        <v>2258</v>
      </c>
      <c r="AP7" s="2134" t="s">
        <v>2259</v>
      </c>
      <c r="AQ7" s="2134" t="s">
        <v>2260</v>
      </c>
      <c r="AR7" s="2134" t="s">
        <v>2261</v>
      </c>
      <c r="AS7" s="2134" t="s">
        <v>2262</v>
      </c>
      <c r="AT7" s="2134" t="s">
        <v>2263</v>
      </c>
      <c r="AU7" s="2134" t="s">
        <v>2264</v>
      </c>
      <c r="AV7" s="2134" t="s">
        <v>2265</v>
      </c>
      <c r="AW7" s="2134" t="s">
        <v>2266</v>
      </c>
      <c r="AX7" s="2134" t="s">
        <v>2267</v>
      </c>
      <c r="AY7" s="2134" t="s">
        <v>2268</v>
      </c>
      <c r="AZ7" s="2134" t="s">
        <v>2269</v>
      </c>
      <c r="BA7" s="2134" t="s">
        <v>2270</v>
      </c>
      <c r="BB7" s="2134" t="s">
        <v>2271</v>
      </c>
      <c r="BC7" s="2134" t="s">
        <v>2272</v>
      </c>
      <c r="BD7" s="2134" t="s">
        <v>2273</v>
      </c>
      <c r="BE7" s="2134" t="s">
        <v>2274</v>
      </c>
      <c r="BF7" s="2134" t="s">
        <v>2275</v>
      </c>
      <c r="BG7" s="2134" t="s">
        <v>2276</v>
      </c>
      <c r="BH7" s="2134" t="s">
        <v>2277</v>
      </c>
      <c r="BI7" s="2134" t="s">
        <v>2278</v>
      </c>
      <c r="BJ7" s="2134" t="s">
        <v>2279</v>
      </c>
      <c r="BK7" s="2134" t="s">
        <v>2280</v>
      </c>
      <c r="BL7" s="2134" t="s">
        <v>2281</v>
      </c>
      <c r="BM7" s="2135" t="s">
        <v>2282</v>
      </c>
    </row>
    <row r="8" spans="1:65" s="1258" customFormat="1" ht="18.75" customHeight="1" thickBot="1">
      <c r="A8" s="2618" t="s">
        <v>1593</v>
      </c>
      <c r="B8" s="3030"/>
      <c r="C8" s="3030"/>
      <c r="D8" s="3031"/>
      <c r="E8" s="1261"/>
      <c r="F8" s="1448">
        <f>G8+T8+AF8+AG8+AH8</f>
        <v>118101.905265918</v>
      </c>
      <c r="G8" s="645">
        <v>88896.859246586697</v>
      </c>
      <c r="H8" s="645">
        <v>20470.640660805384</v>
      </c>
      <c r="I8" s="645" t="s">
        <v>450</v>
      </c>
      <c r="J8" s="645" t="s">
        <v>450</v>
      </c>
      <c r="K8" s="645">
        <v>68426.218585781273</v>
      </c>
      <c r="L8" s="645" t="s">
        <v>450</v>
      </c>
      <c r="M8" s="645">
        <v>24492.308661217827</v>
      </c>
      <c r="N8" s="645" t="s">
        <v>450</v>
      </c>
      <c r="O8" s="645">
        <v>18658.288103290426</v>
      </c>
      <c r="P8" s="645" t="s">
        <v>450</v>
      </c>
      <c r="Q8" s="645">
        <v>20113.279763112638</v>
      </c>
      <c r="R8" s="645" t="s">
        <v>450</v>
      </c>
      <c r="S8" s="645">
        <v>5162.3420581603186</v>
      </c>
      <c r="T8" s="645">
        <v>22691.820409598782</v>
      </c>
      <c r="U8" s="645">
        <v>20372.701154893111</v>
      </c>
      <c r="V8" s="645">
        <v>5025.0509252075035</v>
      </c>
      <c r="W8" s="645">
        <v>2655.2901559738789</v>
      </c>
      <c r="X8" s="645">
        <v>3998.1181717276759</v>
      </c>
      <c r="Y8" s="645" t="s">
        <v>450</v>
      </c>
      <c r="Z8" s="645" t="s">
        <v>450</v>
      </c>
      <c r="AA8" s="645" t="s">
        <v>450</v>
      </c>
      <c r="AB8" s="645" t="s">
        <v>450</v>
      </c>
      <c r="AC8" s="645" t="s">
        <v>450</v>
      </c>
      <c r="AD8" s="645" t="s">
        <v>450</v>
      </c>
      <c r="AE8" s="645">
        <v>2319.119254705663</v>
      </c>
      <c r="AF8" s="645">
        <v>2964.012440988326</v>
      </c>
      <c r="AG8" s="645">
        <v>1768.6334359106945</v>
      </c>
      <c r="AH8" s="645">
        <v>1780.5797328335004</v>
      </c>
      <c r="AI8" s="3563"/>
      <c r="AJ8" s="3564"/>
      <c r="AK8" s="2136" t="s">
        <v>68</v>
      </c>
      <c r="AL8" s="2137" t="s">
        <v>68</v>
      </c>
      <c r="AM8" s="2137" t="s">
        <v>68</v>
      </c>
      <c r="AN8" s="2137" t="s">
        <v>68</v>
      </c>
      <c r="AO8" s="2137" t="s">
        <v>68</v>
      </c>
      <c r="AP8" s="2137" t="s">
        <v>68</v>
      </c>
      <c r="AQ8" s="2137" t="s">
        <v>68</v>
      </c>
      <c r="AR8" s="2137" t="s">
        <v>68</v>
      </c>
      <c r="AS8" s="2137" t="s">
        <v>68</v>
      </c>
      <c r="AT8" s="2137" t="s">
        <v>68</v>
      </c>
      <c r="AU8" s="2137" t="s">
        <v>68</v>
      </c>
      <c r="AV8" s="2137" t="s">
        <v>68</v>
      </c>
      <c r="AW8" s="2137" t="s">
        <v>68</v>
      </c>
      <c r="AX8" s="2137" t="s">
        <v>68</v>
      </c>
      <c r="AY8" s="2137" t="s">
        <v>68</v>
      </c>
      <c r="AZ8" s="2137" t="s">
        <v>68</v>
      </c>
      <c r="BA8" s="2137" t="s">
        <v>68</v>
      </c>
      <c r="BB8" s="2137" t="s">
        <v>68</v>
      </c>
      <c r="BC8" s="2137" t="s">
        <v>68</v>
      </c>
      <c r="BD8" s="2137" t="s">
        <v>68</v>
      </c>
      <c r="BE8" s="2137" t="s">
        <v>68</v>
      </c>
      <c r="BF8" s="2137" t="s">
        <v>68</v>
      </c>
      <c r="BG8" s="2137" t="s">
        <v>68</v>
      </c>
      <c r="BH8" s="2137" t="s">
        <v>68</v>
      </c>
      <c r="BI8" s="2137" t="s">
        <v>68</v>
      </c>
      <c r="BJ8" s="2137" t="s">
        <v>68</v>
      </c>
      <c r="BK8" s="2137" t="s">
        <v>68</v>
      </c>
      <c r="BL8" s="2137" t="s">
        <v>68</v>
      </c>
      <c r="BM8" s="2138" t="s">
        <v>68</v>
      </c>
    </row>
    <row r="9" spans="1:65" s="33" customFormat="1" ht="18.75" customHeight="1" thickTop="1">
      <c r="A9" s="2618" t="s">
        <v>1468</v>
      </c>
      <c r="B9" s="2619"/>
      <c r="C9" s="2619"/>
      <c r="D9" s="2620"/>
      <c r="E9" s="138"/>
      <c r="F9" s="1448">
        <f>AK11</f>
        <v>48669.302301511612</v>
      </c>
      <c r="G9" s="645">
        <f>AL11</f>
        <v>35251.063477851058</v>
      </c>
      <c r="H9" s="645">
        <f t="shared" ref="H9:T9" si="0">AM11</f>
        <v>10917.640908933792</v>
      </c>
      <c r="I9" s="645">
        <f t="shared" si="0"/>
        <v>3887.776754229732</v>
      </c>
      <c r="J9" s="645">
        <f t="shared" si="0"/>
        <v>7029.864154704067</v>
      </c>
      <c r="K9" s="645">
        <f t="shared" si="0"/>
        <v>24333.4225689173</v>
      </c>
      <c r="L9" s="645">
        <f t="shared" si="0"/>
        <v>3306.3352347782097</v>
      </c>
      <c r="M9" s="645">
        <f t="shared" si="0"/>
        <v>4795.9017229569754</v>
      </c>
      <c r="N9" s="645">
        <f t="shared" si="0"/>
        <v>1968.6302027762044</v>
      </c>
      <c r="O9" s="645">
        <f t="shared" si="0"/>
        <v>3540.0569784530344</v>
      </c>
      <c r="P9" s="645">
        <f t="shared" si="0"/>
        <v>2911.5718135291945</v>
      </c>
      <c r="Q9" s="645">
        <f t="shared" si="0"/>
        <v>3868.6076396167332</v>
      </c>
      <c r="R9" s="645">
        <f t="shared" si="0"/>
        <v>1652.9364125384188</v>
      </c>
      <c r="S9" s="645">
        <f t="shared" si="0"/>
        <v>2289.3825642685347</v>
      </c>
      <c r="T9" s="645">
        <f t="shared" si="0"/>
        <v>7868.424456380365</v>
      </c>
      <c r="U9" s="645">
        <f t="shared" ref="U9" si="1">AZ11</f>
        <v>6614.9613879547887</v>
      </c>
      <c r="V9" s="645">
        <f t="shared" ref="V9" si="2">BA11</f>
        <v>1919.4095290156956</v>
      </c>
      <c r="W9" s="645">
        <f t="shared" ref="W9" si="3">BB11</f>
        <v>977.06504333930206</v>
      </c>
      <c r="X9" s="645">
        <f t="shared" ref="X9" si="4">BC11</f>
        <v>1204.3659301759153</v>
      </c>
      <c r="Y9" s="645">
        <f t="shared" ref="Y9" si="5">BD11</f>
        <v>676.83675991764085</v>
      </c>
      <c r="Z9" s="645">
        <f t="shared" ref="Z9" si="6">BE11</f>
        <v>590.09967252084903</v>
      </c>
      <c r="AA9" s="645">
        <f t="shared" ref="AA9" si="7">BF11</f>
        <v>252.02097315727914</v>
      </c>
      <c r="AB9" s="645">
        <f t="shared" ref="AB9" si="8">BG11</f>
        <v>211.7630182317744</v>
      </c>
      <c r="AC9" s="645">
        <f t="shared" ref="AC9" si="9">BH11</f>
        <v>315.65716042049382</v>
      </c>
      <c r="AD9" s="645">
        <f t="shared" ref="AD9" si="10">BI11</f>
        <v>467.74330117583838</v>
      </c>
      <c r="AE9" s="645">
        <f t="shared" ref="AE9" si="11">BJ11</f>
        <v>1253.4630684255771</v>
      </c>
      <c r="AF9" s="645">
        <f t="shared" ref="AF9:AG9" si="12">BK11</f>
        <v>2440.4191579543508</v>
      </c>
      <c r="AG9" s="645">
        <f t="shared" si="12"/>
        <v>1460.0296525327335</v>
      </c>
      <c r="AH9" s="645">
        <f t="shared" ref="AH9" si="13">BM11</f>
        <v>1649.365556793098</v>
      </c>
      <c r="AI9" s="3565" t="s">
        <v>1936</v>
      </c>
      <c r="AJ9" s="2139" t="s">
        <v>1937</v>
      </c>
      <c r="AK9" s="2140">
        <v>40470.959968419957</v>
      </c>
      <c r="AL9" s="2141">
        <v>28571.6518926219</v>
      </c>
      <c r="AM9" s="2141">
        <v>9127.466074956681</v>
      </c>
      <c r="AN9" s="2141">
        <v>3249.1385526726422</v>
      </c>
      <c r="AO9" s="2141">
        <v>5878.3275222840412</v>
      </c>
      <c r="AP9" s="2141">
        <v>19444.185817665253</v>
      </c>
      <c r="AQ9" s="2141">
        <v>2450.4866531611174</v>
      </c>
      <c r="AR9" s="2141">
        <v>3684.2676428132722</v>
      </c>
      <c r="AS9" s="2141">
        <v>1722.0468354894792</v>
      </c>
      <c r="AT9" s="2141">
        <v>3171.726473628793</v>
      </c>
      <c r="AU9" s="2141">
        <v>2140.5934261962311</v>
      </c>
      <c r="AV9" s="2141">
        <v>2952.0151676292253</v>
      </c>
      <c r="AW9" s="2141">
        <v>1309.8259704755822</v>
      </c>
      <c r="AX9" s="2141">
        <v>2013.22364827155</v>
      </c>
      <c r="AY9" s="2141">
        <v>6485.3966831912412</v>
      </c>
      <c r="AZ9" s="2141">
        <v>5340.3536169802992</v>
      </c>
      <c r="BA9" s="2141">
        <v>1381.3439008454632</v>
      </c>
      <c r="BB9" s="2141">
        <v>772.9478538323317</v>
      </c>
      <c r="BC9" s="2141">
        <v>963.51680754614927</v>
      </c>
      <c r="BD9" s="2141">
        <v>630.06173659488456</v>
      </c>
      <c r="BE9" s="2141">
        <v>422.12466155905719</v>
      </c>
      <c r="BF9" s="2141">
        <v>252.02097315727914</v>
      </c>
      <c r="BG9" s="2141">
        <v>211.7630182317744</v>
      </c>
      <c r="BH9" s="2141">
        <v>294.5061919443952</v>
      </c>
      <c r="BI9" s="2141">
        <v>412.06847326896388</v>
      </c>
      <c r="BJ9" s="2141">
        <v>1145.043066210945</v>
      </c>
      <c r="BK9" s="2141">
        <v>2380.3733760449645</v>
      </c>
      <c r="BL9" s="2141">
        <v>1439.8786840566349</v>
      </c>
      <c r="BM9" s="2142">
        <v>1593.6593325051999</v>
      </c>
    </row>
    <row r="10" spans="1:65" ht="18.75" customHeight="1">
      <c r="A10" s="3198" t="s">
        <v>43</v>
      </c>
      <c r="B10" s="3198"/>
      <c r="C10" s="3198"/>
      <c r="D10" s="139"/>
      <c r="E10" s="138"/>
      <c r="F10" s="1444"/>
      <c r="G10" s="650"/>
      <c r="H10" s="650"/>
      <c r="I10" s="650"/>
      <c r="J10" s="650"/>
      <c r="K10" s="650"/>
      <c r="L10" s="650"/>
      <c r="M10" s="650"/>
      <c r="N10" s="650"/>
      <c r="O10" s="650"/>
      <c r="P10" s="650"/>
      <c r="Q10" s="650"/>
      <c r="R10" s="650"/>
      <c r="S10" s="650"/>
      <c r="T10" s="650"/>
      <c r="U10" s="650"/>
      <c r="V10" s="650"/>
      <c r="W10" s="650"/>
      <c r="X10" s="650"/>
      <c r="Y10" s="650"/>
      <c r="Z10" s="650"/>
      <c r="AA10" s="650"/>
      <c r="AB10" s="650"/>
      <c r="AC10" s="650"/>
      <c r="AD10" s="650"/>
      <c r="AE10" s="650"/>
      <c r="AF10" s="650"/>
      <c r="AG10" s="650"/>
      <c r="AH10" s="650"/>
      <c r="AI10" s="3566"/>
      <c r="AJ10" s="2528" t="s">
        <v>1938</v>
      </c>
      <c r="AK10" s="2143">
        <v>8198.3423330916776</v>
      </c>
      <c r="AL10" s="2144">
        <v>6679.4115852291716</v>
      </c>
      <c r="AM10" s="2144">
        <v>1790.1748339771157</v>
      </c>
      <c r="AN10" s="2144">
        <v>638.63820155708959</v>
      </c>
      <c r="AO10" s="2144">
        <v>1151.5366324200261</v>
      </c>
      <c r="AP10" s="2144">
        <v>4889.2367512520559</v>
      </c>
      <c r="AQ10" s="2144">
        <v>855.84858161709201</v>
      </c>
      <c r="AR10" s="2144">
        <v>1111.6340801437063</v>
      </c>
      <c r="AS10" s="2144">
        <v>246.58336728672509</v>
      </c>
      <c r="AT10" s="2144">
        <v>368.33050482424096</v>
      </c>
      <c r="AU10" s="2144">
        <v>770.97838733296248</v>
      </c>
      <c r="AV10" s="2144">
        <v>916.59247198750768</v>
      </c>
      <c r="AW10" s="2144">
        <v>343.1104420628368</v>
      </c>
      <c r="AX10" s="2144">
        <v>276.15891599698369</v>
      </c>
      <c r="AY10" s="2144">
        <v>1383.0277731891233</v>
      </c>
      <c r="AZ10" s="2144">
        <v>1274.6077709744909</v>
      </c>
      <c r="BA10" s="2144">
        <v>538.06562817023291</v>
      </c>
      <c r="BB10" s="2144">
        <v>204.11718950697056</v>
      </c>
      <c r="BC10" s="2144">
        <v>240.84912262976596</v>
      </c>
      <c r="BD10" s="2144">
        <v>46.775023322756354</v>
      </c>
      <c r="BE10" s="2144">
        <v>167.97501096179195</v>
      </c>
      <c r="BF10" s="2144">
        <v>0</v>
      </c>
      <c r="BG10" s="2144">
        <v>0</v>
      </c>
      <c r="BH10" s="2144">
        <v>21.15096847609863</v>
      </c>
      <c r="BI10" s="2144">
        <v>55.674827906874512</v>
      </c>
      <c r="BJ10" s="2144">
        <v>108.42000221463252</v>
      </c>
      <c r="BK10" s="2144">
        <v>60.045781909384715</v>
      </c>
      <c r="BL10" s="2144">
        <v>20.15096847609863</v>
      </c>
      <c r="BM10" s="2145">
        <v>55.706224287897989</v>
      </c>
    </row>
    <row r="11" spans="1:65" ht="18.75" customHeight="1">
      <c r="A11" s="34"/>
      <c r="B11" s="34" t="s">
        <v>44</v>
      </c>
      <c r="C11" s="34"/>
      <c r="D11" s="852"/>
      <c r="E11" s="853"/>
      <c r="F11" s="1444">
        <f>AK9</f>
        <v>40470.959968419957</v>
      </c>
      <c r="G11" s="651">
        <f t="shared" ref="G11:AH11" si="14">AL9</f>
        <v>28571.6518926219</v>
      </c>
      <c r="H11" s="651">
        <f t="shared" si="14"/>
        <v>9127.466074956681</v>
      </c>
      <c r="I11" s="651">
        <f t="shared" si="14"/>
        <v>3249.1385526726422</v>
      </c>
      <c r="J11" s="651">
        <f t="shared" si="14"/>
        <v>5878.3275222840412</v>
      </c>
      <c r="K11" s="651">
        <f t="shared" si="14"/>
        <v>19444.185817665253</v>
      </c>
      <c r="L11" s="651">
        <f t="shared" si="14"/>
        <v>2450.4866531611174</v>
      </c>
      <c r="M11" s="651">
        <f t="shared" si="14"/>
        <v>3684.2676428132722</v>
      </c>
      <c r="N11" s="651">
        <f t="shared" si="14"/>
        <v>1722.0468354894792</v>
      </c>
      <c r="O11" s="651">
        <f t="shared" si="14"/>
        <v>3171.726473628793</v>
      </c>
      <c r="P11" s="651">
        <f t="shared" si="14"/>
        <v>2140.5934261962311</v>
      </c>
      <c r="Q11" s="651">
        <f t="shared" si="14"/>
        <v>2952.0151676292253</v>
      </c>
      <c r="R11" s="651">
        <f t="shared" si="14"/>
        <v>1309.8259704755822</v>
      </c>
      <c r="S11" s="651">
        <f t="shared" si="14"/>
        <v>2013.22364827155</v>
      </c>
      <c r="T11" s="651">
        <f t="shared" si="14"/>
        <v>6485.3966831912412</v>
      </c>
      <c r="U11" s="651">
        <f t="shared" si="14"/>
        <v>5340.3536169802992</v>
      </c>
      <c r="V11" s="651">
        <f t="shared" si="14"/>
        <v>1381.3439008454632</v>
      </c>
      <c r="W11" s="651">
        <f t="shared" si="14"/>
        <v>772.9478538323317</v>
      </c>
      <c r="X11" s="651">
        <f t="shared" si="14"/>
        <v>963.51680754614927</v>
      </c>
      <c r="Y11" s="651">
        <f t="shared" si="14"/>
        <v>630.06173659488456</v>
      </c>
      <c r="Z11" s="651">
        <f t="shared" si="14"/>
        <v>422.12466155905719</v>
      </c>
      <c r="AA11" s="651">
        <f t="shared" si="14"/>
        <v>252.02097315727914</v>
      </c>
      <c r="AB11" s="651">
        <f t="shared" si="14"/>
        <v>211.7630182317744</v>
      </c>
      <c r="AC11" s="651">
        <f t="shared" si="14"/>
        <v>294.5061919443952</v>
      </c>
      <c r="AD11" s="651">
        <f t="shared" si="14"/>
        <v>412.06847326896388</v>
      </c>
      <c r="AE11" s="651">
        <f t="shared" si="14"/>
        <v>1145.043066210945</v>
      </c>
      <c r="AF11" s="651">
        <f t="shared" si="14"/>
        <v>2380.3733760449645</v>
      </c>
      <c r="AG11" s="651">
        <f t="shared" si="14"/>
        <v>1439.8786840566349</v>
      </c>
      <c r="AH11" s="651">
        <f t="shared" si="14"/>
        <v>1593.6593325051999</v>
      </c>
      <c r="AI11" s="3566" t="s">
        <v>1939</v>
      </c>
      <c r="AJ11" s="3567"/>
      <c r="AK11" s="2143">
        <v>48669.302301511612</v>
      </c>
      <c r="AL11" s="2144">
        <v>35251.063477851058</v>
      </c>
      <c r="AM11" s="2144">
        <v>10917.640908933792</v>
      </c>
      <c r="AN11" s="2144">
        <v>3887.776754229732</v>
      </c>
      <c r="AO11" s="2144">
        <v>7029.864154704067</v>
      </c>
      <c r="AP11" s="2144">
        <v>24333.4225689173</v>
      </c>
      <c r="AQ11" s="2144">
        <v>3306.3352347782097</v>
      </c>
      <c r="AR11" s="2144">
        <v>4795.9017229569754</v>
      </c>
      <c r="AS11" s="2144">
        <v>1968.6302027762044</v>
      </c>
      <c r="AT11" s="2144">
        <v>3540.0569784530344</v>
      </c>
      <c r="AU11" s="2144">
        <v>2911.5718135291945</v>
      </c>
      <c r="AV11" s="2144">
        <v>3868.6076396167332</v>
      </c>
      <c r="AW11" s="2144">
        <v>1652.9364125384188</v>
      </c>
      <c r="AX11" s="2144">
        <v>2289.3825642685347</v>
      </c>
      <c r="AY11" s="2144">
        <v>7868.424456380365</v>
      </c>
      <c r="AZ11" s="2144">
        <v>6614.9613879547887</v>
      </c>
      <c r="BA11" s="2144">
        <v>1919.4095290156956</v>
      </c>
      <c r="BB11" s="2144">
        <v>977.06504333930206</v>
      </c>
      <c r="BC11" s="2144">
        <v>1204.3659301759153</v>
      </c>
      <c r="BD11" s="2144">
        <v>676.83675991764085</v>
      </c>
      <c r="BE11" s="2144">
        <v>590.09967252084903</v>
      </c>
      <c r="BF11" s="2144">
        <v>252.02097315727914</v>
      </c>
      <c r="BG11" s="2144">
        <v>211.7630182317744</v>
      </c>
      <c r="BH11" s="2144">
        <v>315.65716042049382</v>
      </c>
      <c r="BI11" s="2144">
        <v>467.74330117583838</v>
      </c>
      <c r="BJ11" s="2144">
        <v>1253.4630684255771</v>
      </c>
      <c r="BK11" s="2144">
        <v>2440.4191579543508</v>
      </c>
      <c r="BL11" s="2144">
        <v>1460.0296525327335</v>
      </c>
      <c r="BM11" s="2145">
        <v>1649.365556793098</v>
      </c>
    </row>
    <row r="12" spans="1:65" ht="18.75" customHeight="1">
      <c r="A12" s="34"/>
      <c r="B12" s="34" t="s">
        <v>744</v>
      </c>
      <c r="C12" s="34"/>
      <c r="D12" s="852"/>
      <c r="E12" s="853"/>
      <c r="F12" s="1444">
        <f>AK10</f>
        <v>8198.3423330916776</v>
      </c>
      <c r="G12" s="651">
        <f t="shared" ref="G12:AH12" si="15">AL10</f>
        <v>6679.4115852291716</v>
      </c>
      <c r="H12" s="651">
        <f t="shared" si="15"/>
        <v>1790.1748339771157</v>
      </c>
      <c r="I12" s="651">
        <f t="shared" si="15"/>
        <v>638.63820155708959</v>
      </c>
      <c r="J12" s="651">
        <f t="shared" si="15"/>
        <v>1151.5366324200261</v>
      </c>
      <c r="K12" s="651">
        <f t="shared" si="15"/>
        <v>4889.2367512520559</v>
      </c>
      <c r="L12" s="651">
        <f t="shared" si="15"/>
        <v>855.84858161709201</v>
      </c>
      <c r="M12" s="651">
        <f t="shared" si="15"/>
        <v>1111.6340801437063</v>
      </c>
      <c r="N12" s="651">
        <f t="shared" si="15"/>
        <v>246.58336728672509</v>
      </c>
      <c r="O12" s="651">
        <f t="shared" si="15"/>
        <v>368.33050482424096</v>
      </c>
      <c r="P12" s="651">
        <f t="shared" si="15"/>
        <v>770.97838733296248</v>
      </c>
      <c r="Q12" s="651">
        <f t="shared" si="15"/>
        <v>916.59247198750768</v>
      </c>
      <c r="R12" s="651">
        <f t="shared" si="15"/>
        <v>343.1104420628368</v>
      </c>
      <c r="S12" s="651">
        <f t="shared" si="15"/>
        <v>276.15891599698369</v>
      </c>
      <c r="T12" s="651">
        <f t="shared" si="15"/>
        <v>1383.0277731891233</v>
      </c>
      <c r="U12" s="651">
        <f t="shared" si="15"/>
        <v>1274.6077709744909</v>
      </c>
      <c r="V12" s="651">
        <f t="shared" si="15"/>
        <v>538.06562817023291</v>
      </c>
      <c r="W12" s="651">
        <f t="shared" si="15"/>
        <v>204.11718950697056</v>
      </c>
      <c r="X12" s="651">
        <f t="shared" si="15"/>
        <v>240.84912262976596</v>
      </c>
      <c r="Y12" s="651">
        <f t="shared" si="15"/>
        <v>46.775023322756354</v>
      </c>
      <c r="Z12" s="651">
        <f t="shared" si="15"/>
        <v>167.97501096179195</v>
      </c>
      <c r="AA12" s="651">
        <f t="shared" si="15"/>
        <v>0</v>
      </c>
      <c r="AB12" s="651">
        <f t="shared" si="15"/>
        <v>0</v>
      </c>
      <c r="AC12" s="651">
        <f t="shared" si="15"/>
        <v>21.15096847609863</v>
      </c>
      <c r="AD12" s="651">
        <f t="shared" si="15"/>
        <v>55.674827906874512</v>
      </c>
      <c r="AE12" s="651">
        <f t="shared" si="15"/>
        <v>108.42000221463252</v>
      </c>
      <c r="AF12" s="651">
        <f t="shared" si="15"/>
        <v>60.045781909384715</v>
      </c>
      <c r="AG12" s="651">
        <f t="shared" si="15"/>
        <v>20.15096847609863</v>
      </c>
      <c r="AH12" s="651">
        <f t="shared" si="15"/>
        <v>55.706224287897989</v>
      </c>
      <c r="AI12" s="3566" t="s">
        <v>1940</v>
      </c>
      <c r="AJ12" s="3567"/>
      <c r="AK12" s="2143">
        <v>16671.532860630385</v>
      </c>
      <c r="AL12" s="2144">
        <v>10936.531599848968</v>
      </c>
      <c r="AM12" s="2144">
        <v>3393.5538745515764</v>
      </c>
      <c r="AN12" s="2144">
        <v>1145.3492073016002</v>
      </c>
      <c r="AO12" s="2144">
        <v>2248.204667249976</v>
      </c>
      <c r="AP12" s="2144">
        <v>7542.9777252973981</v>
      </c>
      <c r="AQ12" s="2144">
        <v>740.0869920794853</v>
      </c>
      <c r="AR12" s="2144">
        <v>1752.6912066920861</v>
      </c>
      <c r="AS12" s="2144">
        <v>511.86520698407452</v>
      </c>
      <c r="AT12" s="2144">
        <v>1451.7780283079187</v>
      </c>
      <c r="AU12" s="2144">
        <v>750.55194538408659</v>
      </c>
      <c r="AV12" s="2144">
        <v>1350.4940226974736</v>
      </c>
      <c r="AW12" s="2144">
        <v>299.63927315137835</v>
      </c>
      <c r="AX12" s="2144">
        <v>685.87105000089321</v>
      </c>
      <c r="AY12" s="2144">
        <v>2772.924710020442</v>
      </c>
      <c r="AZ12" s="2144">
        <v>2430.205171916904</v>
      </c>
      <c r="BA12" s="2144">
        <v>679.85723984333231</v>
      </c>
      <c r="BB12" s="2144">
        <v>373.07702559289606</v>
      </c>
      <c r="BC12" s="2144">
        <v>612.71159960195007</v>
      </c>
      <c r="BD12" s="2144">
        <v>207.02271544687966</v>
      </c>
      <c r="BE12" s="2144">
        <v>162.72137197323562</v>
      </c>
      <c r="BF12" s="2144">
        <v>111.64468022520924</v>
      </c>
      <c r="BG12" s="2144">
        <v>65.623304478690486</v>
      </c>
      <c r="BH12" s="2144">
        <v>81.221061923967113</v>
      </c>
      <c r="BI12" s="2144">
        <v>136.32617283074251</v>
      </c>
      <c r="BJ12" s="2144">
        <v>342.7195381035387</v>
      </c>
      <c r="BK12" s="2144">
        <v>1185.0878077087418</v>
      </c>
      <c r="BL12" s="2144">
        <v>895.16615494741188</v>
      </c>
      <c r="BM12" s="2145">
        <v>881.82258810482642</v>
      </c>
    </row>
    <row r="13" spans="1:65" ht="18.75" customHeight="1">
      <c r="A13" s="3198" t="s">
        <v>745</v>
      </c>
      <c r="B13" s="3198"/>
      <c r="C13" s="3198"/>
      <c r="D13" s="139"/>
      <c r="E13" s="853"/>
      <c r="F13" s="1444"/>
      <c r="G13" s="651"/>
      <c r="H13" s="651"/>
      <c r="I13" s="651"/>
      <c r="J13" s="651"/>
      <c r="K13" s="651"/>
      <c r="L13" s="651"/>
      <c r="M13" s="651"/>
      <c r="N13" s="651"/>
      <c r="O13" s="651"/>
      <c r="P13" s="651"/>
      <c r="Q13" s="651"/>
      <c r="R13" s="651"/>
      <c r="S13" s="651"/>
      <c r="T13" s="651"/>
      <c r="U13" s="651"/>
      <c r="V13" s="651"/>
      <c r="W13" s="651"/>
      <c r="X13" s="651"/>
      <c r="Y13" s="651"/>
      <c r="Z13" s="651"/>
      <c r="AA13" s="651"/>
      <c r="AB13" s="651"/>
      <c r="AC13" s="651"/>
      <c r="AD13" s="651"/>
      <c r="AE13" s="651"/>
      <c r="AF13" s="651"/>
      <c r="AG13" s="651"/>
      <c r="AH13" s="651"/>
      <c r="AI13" s="3566" t="s">
        <v>1941</v>
      </c>
      <c r="AJ13" s="3567"/>
      <c r="AK13" s="2143">
        <v>3536.704611993855</v>
      </c>
      <c r="AL13" s="2144">
        <v>2499.9646935354126</v>
      </c>
      <c r="AM13" s="2144">
        <v>735.15663434349733</v>
      </c>
      <c r="AN13" s="2144">
        <v>248.90574671121357</v>
      </c>
      <c r="AO13" s="2144">
        <v>486.25088763228388</v>
      </c>
      <c r="AP13" s="2144">
        <v>1764.8080591919161</v>
      </c>
      <c r="AQ13" s="2144">
        <v>250.46495051993645</v>
      </c>
      <c r="AR13" s="2144">
        <v>336.86887054970526</v>
      </c>
      <c r="AS13" s="2144">
        <v>200.7265744182659</v>
      </c>
      <c r="AT13" s="2144">
        <v>235.06056002372043</v>
      </c>
      <c r="AU13" s="2144">
        <v>124.13177792082622</v>
      </c>
      <c r="AV13" s="2144">
        <v>236.63707142663696</v>
      </c>
      <c r="AW13" s="2144">
        <v>113.39087843935118</v>
      </c>
      <c r="AX13" s="2144">
        <v>267.52737589347402</v>
      </c>
      <c r="AY13" s="2144">
        <v>474.99930547875806</v>
      </c>
      <c r="AZ13" s="2144">
        <v>424.28981627840926</v>
      </c>
      <c r="BA13" s="2144">
        <v>76.673504462482484</v>
      </c>
      <c r="BB13" s="2144">
        <v>41.168978400713165</v>
      </c>
      <c r="BC13" s="2144">
        <v>73.569915729432338</v>
      </c>
      <c r="BD13" s="2144">
        <v>64.485081029941284</v>
      </c>
      <c r="BE13" s="2144">
        <v>34.615896766252902</v>
      </c>
      <c r="BF13" s="2144">
        <v>31.193106557018698</v>
      </c>
      <c r="BG13" s="2144">
        <v>33.83333333303213</v>
      </c>
      <c r="BH13" s="2144">
        <v>32.083333333163807</v>
      </c>
      <c r="BI13" s="2144">
        <v>36.666666666372493</v>
      </c>
      <c r="BJ13" s="2144">
        <v>50.709489200348742</v>
      </c>
      <c r="BK13" s="2144">
        <v>239.67057254737304</v>
      </c>
      <c r="BL13" s="2144">
        <v>131.00807746328076</v>
      </c>
      <c r="BM13" s="2145">
        <v>191.06196296902939</v>
      </c>
    </row>
    <row r="14" spans="1:65" ht="18.75" customHeight="1">
      <c r="A14" s="34"/>
      <c r="B14" s="1137" t="s">
        <v>52</v>
      </c>
      <c r="C14" s="34"/>
      <c r="D14" s="852"/>
      <c r="E14" s="853"/>
      <c r="F14" s="1444">
        <f>AK12</f>
        <v>16671.532860630385</v>
      </c>
      <c r="G14" s="651">
        <f t="shared" ref="G14:AH18" si="16">AL12</f>
        <v>10936.531599848968</v>
      </c>
      <c r="H14" s="651">
        <f t="shared" si="16"/>
        <v>3393.5538745515764</v>
      </c>
      <c r="I14" s="651">
        <f t="shared" si="16"/>
        <v>1145.3492073016002</v>
      </c>
      <c r="J14" s="651">
        <f t="shared" si="16"/>
        <v>2248.204667249976</v>
      </c>
      <c r="K14" s="651">
        <f t="shared" si="16"/>
        <v>7542.9777252973981</v>
      </c>
      <c r="L14" s="651">
        <f t="shared" si="16"/>
        <v>740.0869920794853</v>
      </c>
      <c r="M14" s="651">
        <f t="shared" si="16"/>
        <v>1752.6912066920861</v>
      </c>
      <c r="N14" s="651">
        <f t="shared" si="16"/>
        <v>511.86520698407452</v>
      </c>
      <c r="O14" s="651">
        <f t="shared" si="16"/>
        <v>1451.7780283079187</v>
      </c>
      <c r="P14" s="651">
        <f t="shared" si="16"/>
        <v>750.55194538408659</v>
      </c>
      <c r="Q14" s="651">
        <f t="shared" si="16"/>
        <v>1350.4940226974736</v>
      </c>
      <c r="R14" s="651">
        <f t="shared" si="16"/>
        <v>299.63927315137835</v>
      </c>
      <c r="S14" s="651">
        <f t="shared" si="16"/>
        <v>685.87105000089321</v>
      </c>
      <c r="T14" s="651">
        <f t="shared" si="16"/>
        <v>2772.924710020442</v>
      </c>
      <c r="U14" s="651">
        <f t="shared" si="16"/>
        <v>2430.205171916904</v>
      </c>
      <c r="V14" s="651">
        <f t="shared" si="16"/>
        <v>679.85723984333231</v>
      </c>
      <c r="W14" s="651">
        <f t="shared" si="16"/>
        <v>373.07702559289606</v>
      </c>
      <c r="X14" s="651">
        <f t="shared" si="16"/>
        <v>612.71159960195007</v>
      </c>
      <c r="Y14" s="651">
        <f t="shared" si="16"/>
        <v>207.02271544687966</v>
      </c>
      <c r="Z14" s="651">
        <f t="shared" si="16"/>
        <v>162.72137197323562</v>
      </c>
      <c r="AA14" s="651">
        <f t="shared" si="16"/>
        <v>111.64468022520924</v>
      </c>
      <c r="AB14" s="651">
        <f t="shared" si="16"/>
        <v>65.623304478690486</v>
      </c>
      <c r="AC14" s="651">
        <f t="shared" si="16"/>
        <v>81.221061923967113</v>
      </c>
      <c r="AD14" s="651">
        <f t="shared" si="16"/>
        <v>136.32617283074251</v>
      </c>
      <c r="AE14" s="651">
        <f t="shared" si="16"/>
        <v>342.7195381035387</v>
      </c>
      <c r="AF14" s="651">
        <f t="shared" si="16"/>
        <v>1185.0878077087418</v>
      </c>
      <c r="AG14" s="651">
        <f t="shared" si="16"/>
        <v>895.16615494741188</v>
      </c>
      <c r="AH14" s="651">
        <f t="shared" si="16"/>
        <v>881.82258810482642</v>
      </c>
      <c r="AI14" s="3566" t="s">
        <v>1942</v>
      </c>
      <c r="AJ14" s="3567"/>
      <c r="AK14" s="2143">
        <v>17004.414977057266</v>
      </c>
      <c r="AL14" s="2144">
        <v>12617.595558022384</v>
      </c>
      <c r="AM14" s="2144">
        <v>4152.6955248472477</v>
      </c>
      <c r="AN14" s="2144">
        <v>1509.8902241121305</v>
      </c>
      <c r="AO14" s="2144">
        <v>2642.8053007351164</v>
      </c>
      <c r="AP14" s="2144">
        <v>8464.9000331751377</v>
      </c>
      <c r="AQ14" s="2144">
        <v>971.43471056169585</v>
      </c>
      <c r="AR14" s="2144">
        <v>1522.20756557148</v>
      </c>
      <c r="AS14" s="2144">
        <v>1000.4550540871384</v>
      </c>
      <c r="AT14" s="2144">
        <v>1460.8878852971525</v>
      </c>
      <c r="AU14" s="2144">
        <v>922.40970289131803</v>
      </c>
      <c r="AV14" s="2144">
        <v>1282.3840735051153</v>
      </c>
      <c r="AW14" s="2144">
        <v>547.04581888445455</v>
      </c>
      <c r="AX14" s="2144">
        <v>758.07522237678563</v>
      </c>
      <c r="AY14" s="2144">
        <v>2809.1501901687943</v>
      </c>
      <c r="AZ14" s="2144">
        <v>2147.9528179283943</v>
      </c>
      <c r="BA14" s="2144">
        <v>503.5112195874508</v>
      </c>
      <c r="BB14" s="2144">
        <v>309.39991288652527</v>
      </c>
      <c r="BC14" s="2144">
        <v>227.93335526256942</v>
      </c>
      <c r="BD14" s="2144">
        <v>274.55394011806362</v>
      </c>
      <c r="BE14" s="2144">
        <v>218.78739281956877</v>
      </c>
      <c r="BF14" s="2144">
        <v>104.18318637505122</v>
      </c>
      <c r="BG14" s="2144">
        <v>108.30638042005177</v>
      </c>
      <c r="BH14" s="2144">
        <v>175.20179668726428</v>
      </c>
      <c r="BI14" s="2144">
        <v>226.07563377184883</v>
      </c>
      <c r="BJ14" s="2144">
        <v>661.19737224039977</v>
      </c>
      <c r="BK14" s="2144">
        <v>818.93999578880016</v>
      </c>
      <c r="BL14" s="2144">
        <v>321.70445164594173</v>
      </c>
      <c r="BM14" s="2145">
        <v>437.02478143134419</v>
      </c>
    </row>
    <row r="15" spans="1:65" ht="18.75" customHeight="1">
      <c r="A15" s="34"/>
      <c r="B15" s="1137" t="s">
        <v>53</v>
      </c>
      <c r="C15" s="34"/>
      <c r="D15" s="852"/>
      <c r="E15" s="853"/>
      <c r="F15" s="1444">
        <f t="shared" ref="F15:F18" si="17">AK13</f>
        <v>3536.704611993855</v>
      </c>
      <c r="G15" s="651">
        <f t="shared" si="16"/>
        <v>2499.9646935354126</v>
      </c>
      <c r="H15" s="651">
        <f t="shared" si="16"/>
        <v>735.15663434349733</v>
      </c>
      <c r="I15" s="651">
        <f t="shared" si="16"/>
        <v>248.90574671121357</v>
      </c>
      <c r="J15" s="651">
        <f t="shared" si="16"/>
        <v>486.25088763228388</v>
      </c>
      <c r="K15" s="651">
        <f t="shared" si="16"/>
        <v>1764.8080591919161</v>
      </c>
      <c r="L15" s="651">
        <f t="shared" si="16"/>
        <v>250.46495051993645</v>
      </c>
      <c r="M15" s="651">
        <f t="shared" si="16"/>
        <v>336.86887054970526</v>
      </c>
      <c r="N15" s="651">
        <f t="shared" si="16"/>
        <v>200.7265744182659</v>
      </c>
      <c r="O15" s="651">
        <f t="shared" si="16"/>
        <v>235.06056002372043</v>
      </c>
      <c r="P15" s="651">
        <f t="shared" si="16"/>
        <v>124.13177792082622</v>
      </c>
      <c r="Q15" s="651">
        <f t="shared" si="16"/>
        <v>236.63707142663696</v>
      </c>
      <c r="R15" s="651">
        <f t="shared" si="16"/>
        <v>113.39087843935118</v>
      </c>
      <c r="S15" s="651">
        <f t="shared" si="16"/>
        <v>267.52737589347402</v>
      </c>
      <c r="T15" s="651">
        <f t="shared" si="16"/>
        <v>474.99930547875806</v>
      </c>
      <c r="U15" s="651">
        <f t="shared" si="16"/>
        <v>424.28981627840926</v>
      </c>
      <c r="V15" s="651">
        <f t="shared" si="16"/>
        <v>76.673504462482484</v>
      </c>
      <c r="W15" s="651">
        <f t="shared" si="16"/>
        <v>41.168978400713165</v>
      </c>
      <c r="X15" s="651">
        <f t="shared" si="16"/>
        <v>73.569915729432338</v>
      </c>
      <c r="Y15" s="651">
        <f t="shared" si="16"/>
        <v>64.485081029941284</v>
      </c>
      <c r="Z15" s="651">
        <f t="shared" si="16"/>
        <v>34.615896766252902</v>
      </c>
      <c r="AA15" s="651">
        <f t="shared" si="16"/>
        <v>31.193106557018698</v>
      </c>
      <c r="AB15" s="651">
        <f t="shared" si="16"/>
        <v>33.83333333303213</v>
      </c>
      <c r="AC15" s="651">
        <f t="shared" si="16"/>
        <v>32.083333333163807</v>
      </c>
      <c r="AD15" s="651">
        <f t="shared" si="16"/>
        <v>36.666666666372493</v>
      </c>
      <c r="AE15" s="651">
        <f t="shared" si="16"/>
        <v>50.709489200348742</v>
      </c>
      <c r="AF15" s="651">
        <f t="shared" si="16"/>
        <v>239.67057254737304</v>
      </c>
      <c r="AG15" s="651">
        <f t="shared" si="16"/>
        <v>131.00807746328076</v>
      </c>
      <c r="AH15" s="651">
        <f t="shared" si="16"/>
        <v>191.06196296902939</v>
      </c>
      <c r="AI15" s="3566" t="s">
        <v>1943</v>
      </c>
      <c r="AJ15" s="3567"/>
      <c r="AK15" s="2143">
        <v>10419.649851830129</v>
      </c>
      <c r="AL15" s="2144">
        <v>8587.9716264443268</v>
      </c>
      <c r="AM15" s="2144">
        <v>2274.2348751914756</v>
      </c>
      <c r="AN15" s="2144">
        <v>862.63157610478652</v>
      </c>
      <c r="AO15" s="2144">
        <v>1411.6032990866893</v>
      </c>
      <c r="AP15" s="2144">
        <v>6313.7367512528517</v>
      </c>
      <c r="AQ15" s="2144">
        <v>1332.3485816170923</v>
      </c>
      <c r="AR15" s="2144">
        <v>1139.1340801437063</v>
      </c>
      <c r="AS15" s="2144">
        <v>250.58336728672509</v>
      </c>
      <c r="AT15" s="2144">
        <v>368.33050482424096</v>
      </c>
      <c r="AU15" s="2144">
        <v>1108.4783873329627</v>
      </c>
      <c r="AV15" s="2144">
        <v>942.09247198750768</v>
      </c>
      <c r="AW15" s="2144">
        <v>650.86044206323459</v>
      </c>
      <c r="AX15" s="2144">
        <v>521.90891599738143</v>
      </c>
      <c r="AY15" s="2144">
        <v>1607.3502507123726</v>
      </c>
      <c r="AZ15" s="2144">
        <v>1466.5135818310828</v>
      </c>
      <c r="BA15" s="2144">
        <v>647.36756512243005</v>
      </c>
      <c r="BB15" s="2144">
        <v>244.41912645916784</v>
      </c>
      <c r="BC15" s="2144">
        <v>281.15105958196318</v>
      </c>
      <c r="BD15" s="2144">
        <v>46.775023322756354</v>
      </c>
      <c r="BE15" s="2144">
        <v>167.97501096179195</v>
      </c>
      <c r="BF15" s="2144">
        <v>0</v>
      </c>
      <c r="BG15" s="2144">
        <v>0</v>
      </c>
      <c r="BH15" s="2144">
        <v>22.15096847609863</v>
      </c>
      <c r="BI15" s="2144">
        <v>56.674827906874512</v>
      </c>
      <c r="BJ15" s="2144">
        <v>140.83666888128994</v>
      </c>
      <c r="BK15" s="2144">
        <v>128.72078190943341</v>
      </c>
      <c r="BL15" s="2144">
        <v>23.15096847609863</v>
      </c>
      <c r="BM15" s="2145">
        <v>72.456224287897982</v>
      </c>
    </row>
    <row r="16" spans="1:65" ht="18.75" customHeight="1">
      <c r="A16" s="34"/>
      <c r="B16" s="1137" t="s">
        <v>54</v>
      </c>
      <c r="C16" s="34"/>
      <c r="D16" s="852"/>
      <c r="E16" s="853"/>
      <c r="F16" s="1444">
        <f t="shared" si="17"/>
        <v>17004.414977057266</v>
      </c>
      <c r="G16" s="651">
        <f t="shared" si="16"/>
        <v>12617.595558022384</v>
      </c>
      <c r="H16" s="651">
        <f t="shared" si="16"/>
        <v>4152.6955248472477</v>
      </c>
      <c r="I16" s="651">
        <f t="shared" si="16"/>
        <v>1509.8902241121305</v>
      </c>
      <c r="J16" s="651">
        <f t="shared" si="16"/>
        <v>2642.8053007351164</v>
      </c>
      <c r="K16" s="651">
        <f t="shared" si="16"/>
        <v>8464.9000331751377</v>
      </c>
      <c r="L16" s="651">
        <f t="shared" si="16"/>
        <v>971.43471056169585</v>
      </c>
      <c r="M16" s="651">
        <f t="shared" si="16"/>
        <v>1522.20756557148</v>
      </c>
      <c r="N16" s="651">
        <f t="shared" si="16"/>
        <v>1000.4550540871384</v>
      </c>
      <c r="O16" s="651">
        <f t="shared" si="16"/>
        <v>1460.8878852971525</v>
      </c>
      <c r="P16" s="651">
        <f t="shared" si="16"/>
        <v>922.40970289131803</v>
      </c>
      <c r="Q16" s="651">
        <f t="shared" si="16"/>
        <v>1282.3840735051153</v>
      </c>
      <c r="R16" s="651">
        <f t="shared" si="16"/>
        <v>547.04581888445455</v>
      </c>
      <c r="S16" s="651">
        <f t="shared" si="16"/>
        <v>758.07522237678563</v>
      </c>
      <c r="T16" s="651">
        <f t="shared" si="16"/>
        <v>2809.1501901687943</v>
      </c>
      <c r="U16" s="651">
        <f t="shared" si="16"/>
        <v>2147.9528179283943</v>
      </c>
      <c r="V16" s="651">
        <f t="shared" si="16"/>
        <v>503.5112195874508</v>
      </c>
      <c r="W16" s="651">
        <f t="shared" si="16"/>
        <v>309.39991288652527</v>
      </c>
      <c r="X16" s="651">
        <f t="shared" si="16"/>
        <v>227.93335526256942</v>
      </c>
      <c r="Y16" s="651">
        <f t="shared" si="16"/>
        <v>274.55394011806362</v>
      </c>
      <c r="Z16" s="651">
        <f t="shared" si="16"/>
        <v>218.78739281956877</v>
      </c>
      <c r="AA16" s="651">
        <f t="shared" si="16"/>
        <v>104.18318637505122</v>
      </c>
      <c r="AB16" s="651">
        <f t="shared" si="16"/>
        <v>108.30638042005177</v>
      </c>
      <c r="AC16" s="651">
        <f t="shared" si="16"/>
        <v>175.20179668726428</v>
      </c>
      <c r="AD16" s="651">
        <f t="shared" si="16"/>
        <v>226.07563377184883</v>
      </c>
      <c r="AE16" s="651">
        <f t="shared" si="16"/>
        <v>661.19737224039977</v>
      </c>
      <c r="AF16" s="651">
        <f t="shared" si="16"/>
        <v>818.93999578880016</v>
      </c>
      <c r="AG16" s="651">
        <f t="shared" si="16"/>
        <v>321.70445164594173</v>
      </c>
      <c r="AH16" s="651">
        <f t="shared" si="16"/>
        <v>437.02478143134419</v>
      </c>
      <c r="AI16" s="3566" t="s">
        <v>1944</v>
      </c>
      <c r="AJ16" s="3567"/>
      <c r="AK16" s="2143">
        <v>1037</v>
      </c>
      <c r="AL16" s="2144">
        <v>609</v>
      </c>
      <c r="AM16" s="2144">
        <v>362</v>
      </c>
      <c r="AN16" s="2144">
        <v>121</v>
      </c>
      <c r="AO16" s="2144">
        <v>241</v>
      </c>
      <c r="AP16" s="2144">
        <v>247</v>
      </c>
      <c r="AQ16" s="2144">
        <v>12</v>
      </c>
      <c r="AR16" s="2144">
        <v>45</v>
      </c>
      <c r="AS16" s="2144">
        <v>5</v>
      </c>
      <c r="AT16" s="2144">
        <v>24</v>
      </c>
      <c r="AU16" s="2144">
        <v>6</v>
      </c>
      <c r="AV16" s="2144">
        <v>57</v>
      </c>
      <c r="AW16" s="2144">
        <v>42</v>
      </c>
      <c r="AX16" s="2144">
        <v>56</v>
      </c>
      <c r="AY16" s="2144">
        <v>204</v>
      </c>
      <c r="AZ16" s="2144">
        <v>146</v>
      </c>
      <c r="BA16" s="2144">
        <v>12</v>
      </c>
      <c r="BB16" s="2144">
        <v>9</v>
      </c>
      <c r="BC16" s="2144">
        <v>9</v>
      </c>
      <c r="BD16" s="2144">
        <v>84</v>
      </c>
      <c r="BE16" s="2144">
        <v>6</v>
      </c>
      <c r="BF16" s="2144">
        <v>5</v>
      </c>
      <c r="BG16" s="2144">
        <v>4</v>
      </c>
      <c r="BH16" s="2144">
        <v>5</v>
      </c>
      <c r="BI16" s="2144">
        <v>12</v>
      </c>
      <c r="BJ16" s="2144">
        <v>58</v>
      </c>
      <c r="BK16" s="2144">
        <v>68</v>
      </c>
      <c r="BL16" s="2144">
        <v>89</v>
      </c>
      <c r="BM16" s="2145">
        <v>67</v>
      </c>
    </row>
    <row r="17" spans="1:65" ht="18.75" customHeight="1">
      <c r="A17" s="34"/>
      <c r="B17" s="1137" t="s">
        <v>746</v>
      </c>
      <c r="C17" s="34"/>
      <c r="D17" s="852"/>
      <c r="E17" s="853"/>
      <c r="F17" s="1444">
        <f t="shared" si="17"/>
        <v>10419.649851830129</v>
      </c>
      <c r="G17" s="651">
        <f t="shared" si="16"/>
        <v>8587.9716264443268</v>
      </c>
      <c r="H17" s="651">
        <f t="shared" si="16"/>
        <v>2274.2348751914756</v>
      </c>
      <c r="I17" s="651">
        <f t="shared" si="16"/>
        <v>862.63157610478652</v>
      </c>
      <c r="J17" s="651">
        <f t="shared" si="16"/>
        <v>1411.6032990866893</v>
      </c>
      <c r="K17" s="651">
        <f t="shared" si="16"/>
        <v>6313.7367512528517</v>
      </c>
      <c r="L17" s="651">
        <f t="shared" si="16"/>
        <v>1332.3485816170923</v>
      </c>
      <c r="M17" s="651">
        <f t="shared" si="16"/>
        <v>1139.1340801437063</v>
      </c>
      <c r="N17" s="651">
        <f t="shared" si="16"/>
        <v>250.58336728672509</v>
      </c>
      <c r="O17" s="651">
        <f t="shared" si="16"/>
        <v>368.33050482424096</v>
      </c>
      <c r="P17" s="651">
        <f t="shared" si="16"/>
        <v>1108.4783873329627</v>
      </c>
      <c r="Q17" s="651">
        <f t="shared" si="16"/>
        <v>942.09247198750768</v>
      </c>
      <c r="R17" s="651">
        <f t="shared" si="16"/>
        <v>650.86044206323459</v>
      </c>
      <c r="S17" s="651">
        <f t="shared" si="16"/>
        <v>521.90891599738143</v>
      </c>
      <c r="T17" s="651">
        <f t="shared" si="16"/>
        <v>1607.3502507123726</v>
      </c>
      <c r="U17" s="651">
        <f t="shared" si="16"/>
        <v>1466.5135818310828</v>
      </c>
      <c r="V17" s="651">
        <f t="shared" si="16"/>
        <v>647.36756512243005</v>
      </c>
      <c r="W17" s="651">
        <f t="shared" si="16"/>
        <v>244.41912645916784</v>
      </c>
      <c r="X17" s="651">
        <f t="shared" si="16"/>
        <v>281.15105958196318</v>
      </c>
      <c r="Y17" s="651">
        <f t="shared" si="16"/>
        <v>46.775023322756354</v>
      </c>
      <c r="Z17" s="651">
        <f t="shared" si="16"/>
        <v>167.97501096179195</v>
      </c>
      <c r="AA17" s="651">
        <f t="shared" si="16"/>
        <v>0</v>
      </c>
      <c r="AB17" s="651">
        <f t="shared" si="16"/>
        <v>0</v>
      </c>
      <c r="AC17" s="651">
        <f t="shared" si="16"/>
        <v>22.15096847609863</v>
      </c>
      <c r="AD17" s="651">
        <f t="shared" si="16"/>
        <v>56.674827906874512</v>
      </c>
      <c r="AE17" s="651">
        <f t="shared" si="16"/>
        <v>140.83666888128994</v>
      </c>
      <c r="AF17" s="651">
        <f t="shared" si="16"/>
        <v>128.72078190943341</v>
      </c>
      <c r="AG17" s="651">
        <f t="shared" si="16"/>
        <v>23.15096847609863</v>
      </c>
      <c r="AH17" s="651">
        <f t="shared" si="16"/>
        <v>72.456224287897982</v>
      </c>
      <c r="AI17" s="3566" t="s">
        <v>1945</v>
      </c>
      <c r="AJ17" s="2528" t="s">
        <v>1946</v>
      </c>
      <c r="AK17" s="2143">
        <v>47338.968522087234</v>
      </c>
      <c r="AL17" s="2144">
        <v>34160.084707095644</v>
      </c>
      <c r="AM17" s="2144">
        <v>10554.768424101636</v>
      </c>
      <c r="AN17" s="2144">
        <v>3807.8876358557677</v>
      </c>
      <c r="AO17" s="2144">
        <v>6746.880788245875</v>
      </c>
      <c r="AP17" s="2144">
        <v>23605.316282994037</v>
      </c>
      <c r="AQ17" s="2144">
        <v>3182.5848859737252</v>
      </c>
      <c r="AR17" s="2144">
        <v>4565.7020849725113</v>
      </c>
      <c r="AS17" s="2144">
        <v>1956.783069012537</v>
      </c>
      <c r="AT17" s="2144">
        <v>3428.4334527989413</v>
      </c>
      <c r="AU17" s="2144">
        <v>2907.6227689413054</v>
      </c>
      <c r="AV17" s="2144">
        <v>3766.5907091903005</v>
      </c>
      <c r="AW17" s="2144">
        <v>1649.5194004346547</v>
      </c>
      <c r="AX17" s="2144">
        <v>2148.0799116700719</v>
      </c>
      <c r="AY17" s="2144">
        <v>7866.424456380365</v>
      </c>
      <c r="AZ17" s="2144">
        <v>6612.9613879547887</v>
      </c>
      <c r="BA17" s="2144">
        <v>1919.4095290156956</v>
      </c>
      <c r="BB17" s="2144">
        <v>977.06504333930206</v>
      </c>
      <c r="BC17" s="2144">
        <v>1204.3659301759153</v>
      </c>
      <c r="BD17" s="2144">
        <v>676.83675991764085</v>
      </c>
      <c r="BE17" s="2144">
        <v>590.09967252084903</v>
      </c>
      <c r="BF17" s="2144">
        <v>252.02097315727914</v>
      </c>
      <c r="BG17" s="2144">
        <v>211.7630182317744</v>
      </c>
      <c r="BH17" s="2144">
        <v>314.65716042049382</v>
      </c>
      <c r="BI17" s="2144">
        <v>466.74330117583838</v>
      </c>
      <c r="BJ17" s="2144">
        <v>1253.4630684255771</v>
      </c>
      <c r="BK17" s="2144">
        <v>2369.7485657473849</v>
      </c>
      <c r="BL17" s="2144">
        <v>1421.2648715983619</v>
      </c>
      <c r="BM17" s="2145">
        <v>1521.445921265471</v>
      </c>
    </row>
    <row r="18" spans="1:65" ht="18.75" customHeight="1">
      <c r="A18" s="34"/>
      <c r="B18" s="1137" t="s">
        <v>747</v>
      </c>
      <c r="C18" s="34"/>
      <c r="D18" s="852"/>
      <c r="E18" s="853"/>
      <c r="F18" s="1444">
        <f t="shared" si="17"/>
        <v>1037</v>
      </c>
      <c r="G18" s="651">
        <f t="shared" si="16"/>
        <v>609</v>
      </c>
      <c r="H18" s="651">
        <f t="shared" si="16"/>
        <v>362</v>
      </c>
      <c r="I18" s="651">
        <f t="shared" si="16"/>
        <v>121</v>
      </c>
      <c r="J18" s="651">
        <f t="shared" si="16"/>
        <v>241</v>
      </c>
      <c r="K18" s="651">
        <f t="shared" si="16"/>
        <v>247</v>
      </c>
      <c r="L18" s="651">
        <f t="shared" si="16"/>
        <v>12</v>
      </c>
      <c r="M18" s="651">
        <f t="shared" si="16"/>
        <v>45</v>
      </c>
      <c r="N18" s="651">
        <f t="shared" si="16"/>
        <v>5</v>
      </c>
      <c r="O18" s="651">
        <f t="shared" si="16"/>
        <v>24</v>
      </c>
      <c r="P18" s="651">
        <f t="shared" si="16"/>
        <v>6</v>
      </c>
      <c r="Q18" s="651">
        <f t="shared" si="16"/>
        <v>57</v>
      </c>
      <c r="R18" s="651">
        <f t="shared" si="16"/>
        <v>42</v>
      </c>
      <c r="S18" s="651">
        <f t="shared" si="16"/>
        <v>56</v>
      </c>
      <c r="T18" s="651">
        <f t="shared" si="16"/>
        <v>204</v>
      </c>
      <c r="U18" s="651">
        <f t="shared" si="16"/>
        <v>146</v>
      </c>
      <c r="V18" s="651">
        <f t="shared" si="16"/>
        <v>12</v>
      </c>
      <c r="W18" s="651">
        <f t="shared" si="16"/>
        <v>9</v>
      </c>
      <c r="X18" s="651">
        <f t="shared" si="16"/>
        <v>9</v>
      </c>
      <c r="Y18" s="651">
        <f t="shared" si="16"/>
        <v>84</v>
      </c>
      <c r="Z18" s="651">
        <f t="shared" si="16"/>
        <v>6</v>
      </c>
      <c r="AA18" s="651">
        <f t="shared" si="16"/>
        <v>5</v>
      </c>
      <c r="AB18" s="651">
        <f t="shared" si="16"/>
        <v>4</v>
      </c>
      <c r="AC18" s="651">
        <f t="shared" si="16"/>
        <v>5</v>
      </c>
      <c r="AD18" s="651">
        <f t="shared" si="16"/>
        <v>12</v>
      </c>
      <c r="AE18" s="651">
        <f t="shared" si="16"/>
        <v>58</v>
      </c>
      <c r="AF18" s="651">
        <f t="shared" si="16"/>
        <v>68</v>
      </c>
      <c r="AG18" s="651">
        <f t="shared" si="16"/>
        <v>89</v>
      </c>
      <c r="AH18" s="651">
        <f t="shared" si="16"/>
        <v>67</v>
      </c>
      <c r="AI18" s="3566"/>
      <c r="AJ18" s="2528" t="s">
        <v>1947</v>
      </c>
      <c r="AK18" s="2143">
        <v>1330.3337794243803</v>
      </c>
      <c r="AL18" s="2144">
        <v>1090.9787707554162</v>
      </c>
      <c r="AM18" s="2144">
        <v>362.87248483215666</v>
      </c>
      <c r="AN18" s="2144">
        <v>79.889118373964763</v>
      </c>
      <c r="AO18" s="2144">
        <v>282.98336645819188</v>
      </c>
      <c r="AP18" s="2144">
        <v>728.10628592325986</v>
      </c>
      <c r="AQ18" s="2144">
        <v>123.75034880448413</v>
      </c>
      <c r="AR18" s="2144">
        <v>230.19963798446634</v>
      </c>
      <c r="AS18" s="2144">
        <v>11.847133763667173</v>
      </c>
      <c r="AT18" s="2144">
        <v>111.62352565409313</v>
      </c>
      <c r="AU18" s="2144">
        <v>3.9490445878890577</v>
      </c>
      <c r="AV18" s="2144">
        <v>102.01693042643285</v>
      </c>
      <c r="AW18" s="2144">
        <v>3.4170121037643431</v>
      </c>
      <c r="AX18" s="2144">
        <v>141.30265259846283</v>
      </c>
      <c r="AY18" s="2144">
        <v>2</v>
      </c>
      <c r="AZ18" s="2144">
        <v>2</v>
      </c>
      <c r="BA18" s="2144">
        <v>0</v>
      </c>
      <c r="BB18" s="2144">
        <v>0</v>
      </c>
      <c r="BC18" s="2144">
        <v>0</v>
      </c>
      <c r="BD18" s="2144">
        <v>0</v>
      </c>
      <c r="BE18" s="2144">
        <v>0</v>
      </c>
      <c r="BF18" s="2144">
        <v>0</v>
      </c>
      <c r="BG18" s="2144">
        <v>0</v>
      </c>
      <c r="BH18" s="2144">
        <v>1</v>
      </c>
      <c r="BI18" s="2144">
        <v>1</v>
      </c>
      <c r="BJ18" s="2144">
        <v>0</v>
      </c>
      <c r="BK18" s="2144">
        <v>70.670592206964798</v>
      </c>
      <c r="BL18" s="2144">
        <v>38.764780934371693</v>
      </c>
      <c r="BM18" s="2145">
        <v>127.91963552762719</v>
      </c>
    </row>
    <row r="19" spans="1:65" ht="18.75" customHeight="1">
      <c r="A19" s="3198" t="s">
        <v>748</v>
      </c>
      <c r="B19" s="3198"/>
      <c r="C19" s="3198"/>
      <c r="D19" s="139"/>
      <c r="E19" s="853"/>
      <c r="F19" s="1444"/>
      <c r="G19" s="651"/>
      <c r="H19" s="651"/>
      <c r="I19" s="651"/>
      <c r="J19" s="651"/>
      <c r="K19" s="651"/>
      <c r="L19" s="651"/>
      <c r="M19" s="651"/>
      <c r="N19" s="651"/>
      <c r="O19" s="651"/>
      <c r="P19" s="651"/>
      <c r="Q19" s="651"/>
      <c r="R19" s="651"/>
      <c r="S19" s="651"/>
      <c r="T19" s="651"/>
      <c r="U19" s="651"/>
      <c r="V19" s="651"/>
      <c r="W19" s="651"/>
      <c r="X19" s="651"/>
      <c r="Y19" s="651"/>
      <c r="Z19" s="651"/>
      <c r="AA19" s="651"/>
      <c r="AB19" s="651"/>
      <c r="AC19" s="651"/>
      <c r="AD19" s="651"/>
      <c r="AE19" s="651"/>
      <c r="AF19" s="651"/>
      <c r="AG19" s="651"/>
      <c r="AH19" s="651"/>
      <c r="AI19" s="3566" t="s">
        <v>1948</v>
      </c>
      <c r="AJ19" s="2528" t="s">
        <v>1949</v>
      </c>
      <c r="AK19" s="2143">
        <v>6239.366828776233</v>
      </c>
      <c r="AL19" s="2144">
        <v>4517.3763772105522</v>
      </c>
      <c r="AM19" s="2144">
        <v>1577.1609607920234</v>
      </c>
      <c r="AN19" s="2144">
        <v>554.3283000372528</v>
      </c>
      <c r="AO19" s="2144">
        <v>1022.8326607547708</v>
      </c>
      <c r="AP19" s="2144">
        <v>2940.2154164185276</v>
      </c>
      <c r="AQ19" s="2144">
        <v>391.28887041981716</v>
      </c>
      <c r="AR19" s="2144">
        <v>430.36197658367132</v>
      </c>
      <c r="AS19" s="2144">
        <v>400.06584069476742</v>
      </c>
      <c r="AT19" s="2144">
        <v>343.13898687670007</v>
      </c>
      <c r="AU19" s="2144">
        <v>378.60805039910366</v>
      </c>
      <c r="AV19" s="2144">
        <v>384.23238115550811</v>
      </c>
      <c r="AW19" s="2144">
        <v>406.6407563029008</v>
      </c>
      <c r="AX19" s="2144">
        <v>205.87855398605916</v>
      </c>
      <c r="AY19" s="2144">
        <v>937.79635033536738</v>
      </c>
      <c r="AZ19" s="2144">
        <v>564.85496608905578</v>
      </c>
      <c r="BA19" s="2144">
        <v>101.61831501825209</v>
      </c>
      <c r="BB19" s="2144">
        <v>62.33668236527064</v>
      </c>
      <c r="BC19" s="2144">
        <v>117.33396127681445</v>
      </c>
      <c r="BD19" s="2144">
        <v>110.50877735718259</v>
      </c>
      <c r="BE19" s="2144">
        <v>65.201133786799389</v>
      </c>
      <c r="BF19" s="2144">
        <v>42.509157509174088</v>
      </c>
      <c r="BG19" s="2144">
        <v>14.149659863971872</v>
      </c>
      <c r="BH19" s="2144">
        <v>13.149659863971872</v>
      </c>
      <c r="BI19" s="2144">
        <v>38.047619047618731</v>
      </c>
      <c r="BJ19" s="2144">
        <v>372.94138424631166</v>
      </c>
      <c r="BK19" s="2144">
        <v>265.91653430616986</v>
      </c>
      <c r="BL19" s="2144">
        <v>227.08792953075391</v>
      </c>
      <c r="BM19" s="2145">
        <v>291.18963739339176</v>
      </c>
    </row>
    <row r="20" spans="1:65" ht="18.75" customHeight="1">
      <c r="A20" s="2639" t="s">
        <v>45</v>
      </c>
      <c r="B20" s="2639"/>
      <c r="C20" s="35"/>
      <c r="D20" s="139"/>
      <c r="E20" s="853"/>
      <c r="F20" s="1444">
        <f>AK17</f>
        <v>47338.968522087234</v>
      </c>
      <c r="G20" s="651">
        <f t="shared" ref="G20:AH20" si="18">AL17</f>
        <v>34160.084707095644</v>
      </c>
      <c r="H20" s="651">
        <f t="shared" si="18"/>
        <v>10554.768424101636</v>
      </c>
      <c r="I20" s="651">
        <f t="shared" si="18"/>
        <v>3807.8876358557677</v>
      </c>
      <c r="J20" s="651">
        <f t="shared" si="18"/>
        <v>6746.880788245875</v>
      </c>
      <c r="K20" s="651">
        <f t="shared" si="18"/>
        <v>23605.316282994037</v>
      </c>
      <c r="L20" s="651">
        <f t="shared" si="18"/>
        <v>3182.5848859737252</v>
      </c>
      <c r="M20" s="651">
        <f t="shared" si="18"/>
        <v>4565.7020849725113</v>
      </c>
      <c r="N20" s="651">
        <f t="shared" si="18"/>
        <v>1956.783069012537</v>
      </c>
      <c r="O20" s="651">
        <f t="shared" si="18"/>
        <v>3428.4334527989413</v>
      </c>
      <c r="P20" s="651">
        <f t="shared" si="18"/>
        <v>2907.6227689413054</v>
      </c>
      <c r="Q20" s="651">
        <f t="shared" si="18"/>
        <v>3766.5907091903005</v>
      </c>
      <c r="R20" s="651">
        <f t="shared" si="18"/>
        <v>1649.5194004346547</v>
      </c>
      <c r="S20" s="651">
        <f t="shared" si="18"/>
        <v>2148.0799116700719</v>
      </c>
      <c r="T20" s="651">
        <f t="shared" si="18"/>
        <v>7866.424456380365</v>
      </c>
      <c r="U20" s="651">
        <f t="shared" si="18"/>
        <v>6612.9613879547887</v>
      </c>
      <c r="V20" s="651">
        <f t="shared" si="18"/>
        <v>1919.4095290156956</v>
      </c>
      <c r="W20" s="651">
        <f t="shared" si="18"/>
        <v>977.06504333930206</v>
      </c>
      <c r="X20" s="651">
        <f t="shared" si="18"/>
        <v>1204.3659301759153</v>
      </c>
      <c r="Y20" s="651">
        <f t="shared" si="18"/>
        <v>676.83675991764085</v>
      </c>
      <c r="Z20" s="651">
        <f t="shared" si="18"/>
        <v>590.09967252084903</v>
      </c>
      <c r="AA20" s="651">
        <f t="shared" si="18"/>
        <v>252.02097315727914</v>
      </c>
      <c r="AB20" s="651">
        <f t="shared" si="18"/>
        <v>211.7630182317744</v>
      </c>
      <c r="AC20" s="651">
        <f t="shared" si="18"/>
        <v>314.65716042049382</v>
      </c>
      <c r="AD20" s="651">
        <f t="shared" si="18"/>
        <v>466.74330117583838</v>
      </c>
      <c r="AE20" s="651">
        <f t="shared" si="18"/>
        <v>1253.4630684255771</v>
      </c>
      <c r="AF20" s="651">
        <f t="shared" si="18"/>
        <v>2369.7485657473849</v>
      </c>
      <c r="AG20" s="651">
        <f t="shared" si="18"/>
        <v>1421.2648715983619</v>
      </c>
      <c r="AH20" s="651">
        <f t="shared" si="18"/>
        <v>1521.445921265471</v>
      </c>
      <c r="AI20" s="3566"/>
      <c r="AJ20" s="2528" t="s">
        <v>1950</v>
      </c>
      <c r="AK20" s="2143">
        <v>6066.0821428501922</v>
      </c>
      <c r="AL20" s="2144">
        <v>4038.4948412655431</v>
      </c>
      <c r="AM20" s="2144">
        <v>874.34047618960369</v>
      </c>
      <c r="AN20" s="2144">
        <v>301.53095238090589</v>
      </c>
      <c r="AO20" s="2144">
        <v>572.8095238086978</v>
      </c>
      <c r="AP20" s="2144">
        <v>3164.154365075939</v>
      </c>
      <c r="AQ20" s="2144">
        <v>508.44246031720786</v>
      </c>
      <c r="AR20" s="2144">
        <v>578.27182539578632</v>
      </c>
      <c r="AS20" s="2144">
        <v>221.61428571478268</v>
      </c>
      <c r="AT20" s="2144">
        <v>688.35238095228749</v>
      </c>
      <c r="AU20" s="2144">
        <v>324.25317460295105</v>
      </c>
      <c r="AV20" s="2144">
        <v>461.98769841172214</v>
      </c>
      <c r="AW20" s="2144">
        <v>87.025396825239639</v>
      </c>
      <c r="AX20" s="2144">
        <v>294.20714285596216</v>
      </c>
      <c r="AY20" s="2144">
        <v>804.47341269723074</v>
      </c>
      <c r="AZ20" s="2144">
        <v>719.04087301491518</v>
      </c>
      <c r="BA20" s="2144">
        <v>217.01706349187737</v>
      </c>
      <c r="BB20" s="2144">
        <v>118.15674603158004</v>
      </c>
      <c r="BC20" s="2144">
        <v>116.98531746014635</v>
      </c>
      <c r="BD20" s="2144">
        <v>94.538095238097327</v>
      </c>
      <c r="BE20" s="2144">
        <v>44.177777777793722</v>
      </c>
      <c r="BF20" s="2144">
        <v>12.655555555561918</v>
      </c>
      <c r="BG20" s="2144">
        <v>22.100000000015875</v>
      </c>
      <c r="BH20" s="2144">
        <v>39.794444444300311</v>
      </c>
      <c r="BI20" s="2144">
        <v>53.61587301554237</v>
      </c>
      <c r="BJ20" s="2144">
        <v>85.432539682315465</v>
      </c>
      <c r="BK20" s="2144">
        <v>449.76150793547799</v>
      </c>
      <c r="BL20" s="2144">
        <v>431.99047618961259</v>
      </c>
      <c r="BM20" s="2145">
        <v>341.36190476232662</v>
      </c>
    </row>
    <row r="21" spans="1:65" ht="18.75" customHeight="1">
      <c r="A21" s="7"/>
      <c r="B21" s="1137" t="s">
        <v>749</v>
      </c>
      <c r="C21" s="35"/>
      <c r="D21" s="139"/>
      <c r="E21" s="853"/>
      <c r="F21" s="1444">
        <f>AK30</f>
        <v>19684.791412085513</v>
      </c>
      <c r="G21" s="651">
        <f t="shared" ref="G21:AH21" si="19">AL30</f>
        <v>13275.637191912137</v>
      </c>
      <c r="H21" s="651">
        <f t="shared" si="19"/>
        <v>4449.508114012544</v>
      </c>
      <c r="I21" s="651">
        <f t="shared" si="19"/>
        <v>1619.6654357802879</v>
      </c>
      <c r="J21" s="651">
        <f t="shared" si="19"/>
        <v>2829.8426782322563</v>
      </c>
      <c r="K21" s="651">
        <f t="shared" si="19"/>
        <v>8826.1290778996026</v>
      </c>
      <c r="L21" s="651">
        <f t="shared" si="19"/>
        <v>1163.6787113860314</v>
      </c>
      <c r="M21" s="651">
        <f t="shared" si="19"/>
        <v>1452.5839642571261</v>
      </c>
      <c r="N21" s="651">
        <f t="shared" si="19"/>
        <v>910.07893758363377</v>
      </c>
      <c r="O21" s="651">
        <f t="shared" si="19"/>
        <v>1477.5757306147884</v>
      </c>
      <c r="P21" s="651">
        <f t="shared" si="19"/>
        <v>1098.2123891261224</v>
      </c>
      <c r="Q21" s="651">
        <f t="shared" si="19"/>
        <v>1310.8221170485247</v>
      </c>
      <c r="R21" s="651">
        <f t="shared" si="19"/>
        <v>700.40141291520933</v>
      </c>
      <c r="S21" s="651">
        <f t="shared" si="19"/>
        <v>712.77581496816379</v>
      </c>
      <c r="T21" s="651">
        <f t="shared" si="19"/>
        <v>3455.2323127498689</v>
      </c>
      <c r="U21" s="651">
        <f t="shared" si="19"/>
        <v>2905.8534304791706</v>
      </c>
      <c r="V21" s="651">
        <f t="shared" si="19"/>
        <v>765.50615820546398</v>
      </c>
      <c r="W21" s="651">
        <f t="shared" si="19"/>
        <v>365.85314543008286</v>
      </c>
      <c r="X21" s="651">
        <f t="shared" si="19"/>
        <v>483.44680015570589</v>
      </c>
      <c r="Y21" s="651">
        <f t="shared" si="19"/>
        <v>351.82136818522412</v>
      </c>
      <c r="Z21" s="651">
        <f t="shared" si="19"/>
        <v>244.69268266494538</v>
      </c>
      <c r="AA21" s="651">
        <f t="shared" si="19"/>
        <v>116.00143038690328</v>
      </c>
      <c r="AB21" s="651">
        <f t="shared" si="19"/>
        <v>113.68637718614988</v>
      </c>
      <c r="AC21" s="651">
        <f t="shared" si="19"/>
        <v>200.83907176619812</v>
      </c>
      <c r="AD21" s="651">
        <f t="shared" si="19"/>
        <v>264.00639649849654</v>
      </c>
      <c r="AE21" s="651">
        <f t="shared" si="19"/>
        <v>549.37888227069868</v>
      </c>
      <c r="AF21" s="651">
        <f t="shared" si="19"/>
        <v>1201.716421975904</v>
      </c>
      <c r="AG21" s="651">
        <f t="shared" si="19"/>
        <v>929.1535521056644</v>
      </c>
      <c r="AH21" s="651">
        <f t="shared" si="19"/>
        <v>823.05193334193245</v>
      </c>
      <c r="AI21" s="3566"/>
      <c r="AJ21" s="2528" t="s">
        <v>1951</v>
      </c>
      <c r="AK21" s="2143">
        <v>3442.617857152446</v>
      </c>
      <c r="AL21" s="2144">
        <v>2221.4714285757104</v>
      </c>
      <c r="AM21" s="2144">
        <v>1085.3000000018692</v>
      </c>
      <c r="AN21" s="2144">
        <v>348.63571428625499</v>
      </c>
      <c r="AO21" s="2144">
        <v>736.66428571561414</v>
      </c>
      <c r="AP21" s="2144">
        <v>1136.1714285738417</v>
      </c>
      <c r="AQ21" s="2144">
        <v>54.659523809621355</v>
      </c>
      <c r="AR21" s="2144">
        <v>229.48095238159524</v>
      </c>
      <c r="AS21" s="2144">
        <v>70.701190476342035</v>
      </c>
      <c r="AT21" s="2144">
        <v>198.05238095292907</v>
      </c>
      <c r="AU21" s="2144">
        <v>101.97380952395778</v>
      </c>
      <c r="AV21" s="2144">
        <v>231.07976190529581</v>
      </c>
      <c r="AW21" s="2144">
        <v>136.64761904766388</v>
      </c>
      <c r="AX21" s="2144">
        <v>113.57619047643637</v>
      </c>
      <c r="AY21" s="2144">
        <v>835.44642857360327</v>
      </c>
      <c r="AZ21" s="2144">
        <v>814.84642857360836</v>
      </c>
      <c r="BA21" s="2144">
        <v>164.14642857295399</v>
      </c>
      <c r="BB21" s="2144">
        <v>103.77142857164915</v>
      </c>
      <c r="BC21" s="2144">
        <v>121.37142857164402</v>
      </c>
      <c r="BD21" s="2144">
        <v>56.610714285752515</v>
      </c>
      <c r="BE21" s="2144">
        <v>86.485714285804193</v>
      </c>
      <c r="BF21" s="2144">
        <v>27.4571428571608</v>
      </c>
      <c r="BG21" s="2144">
        <v>44.057142857155654</v>
      </c>
      <c r="BH21" s="2144">
        <v>102.41071428573707</v>
      </c>
      <c r="BI21" s="2144">
        <v>108.53571428575097</v>
      </c>
      <c r="BJ21" s="2144">
        <v>20.599999999994854</v>
      </c>
      <c r="BK21" s="2144">
        <v>212.21785714441637</v>
      </c>
      <c r="BL21" s="2144">
        <v>93.071428572796137</v>
      </c>
      <c r="BM21" s="2145">
        <v>80.410714285919369</v>
      </c>
    </row>
    <row r="22" spans="1:65" ht="18.75" customHeight="1">
      <c r="A22" s="813"/>
      <c r="B22" s="813" t="s">
        <v>1006</v>
      </c>
      <c r="C22" s="839"/>
      <c r="D22" s="852"/>
      <c r="E22" s="853"/>
      <c r="F22" s="1444">
        <f>AK19</f>
        <v>6239.366828776233</v>
      </c>
      <c r="G22" s="651">
        <f t="shared" ref="G22:AH25" si="20">AL19</f>
        <v>4517.3763772105522</v>
      </c>
      <c r="H22" s="651">
        <f t="shared" si="20"/>
        <v>1577.1609607920234</v>
      </c>
      <c r="I22" s="651">
        <f t="shared" si="20"/>
        <v>554.3283000372528</v>
      </c>
      <c r="J22" s="651">
        <f t="shared" si="20"/>
        <v>1022.8326607547708</v>
      </c>
      <c r="K22" s="651">
        <f t="shared" si="20"/>
        <v>2940.2154164185276</v>
      </c>
      <c r="L22" s="651">
        <f t="shared" si="20"/>
        <v>391.28887041981716</v>
      </c>
      <c r="M22" s="651">
        <f t="shared" si="20"/>
        <v>430.36197658367132</v>
      </c>
      <c r="N22" s="651">
        <f t="shared" si="20"/>
        <v>400.06584069476742</v>
      </c>
      <c r="O22" s="651">
        <f t="shared" si="20"/>
        <v>343.13898687670007</v>
      </c>
      <c r="P22" s="651">
        <f t="shared" si="20"/>
        <v>378.60805039910366</v>
      </c>
      <c r="Q22" s="651">
        <f t="shared" si="20"/>
        <v>384.23238115550811</v>
      </c>
      <c r="R22" s="651">
        <f t="shared" si="20"/>
        <v>406.6407563029008</v>
      </c>
      <c r="S22" s="651">
        <f t="shared" si="20"/>
        <v>205.87855398605916</v>
      </c>
      <c r="T22" s="651">
        <f t="shared" si="20"/>
        <v>937.79635033536738</v>
      </c>
      <c r="U22" s="651">
        <f t="shared" si="20"/>
        <v>564.85496608905578</v>
      </c>
      <c r="V22" s="651">
        <f t="shared" si="20"/>
        <v>101.61831501825209</v>
      </c>
      <c r="W22" s="651">
        <f t="shared" si="20"/>
        <v>62.33668236527064</v>
      </c>
      <c r="X22" s="651">
        <f t="shared" si="20"/>
        <v>117.33396127681445</v>
      </c>
      <c r="Y22" s="651">
        <f t="shared" si="20"/>
        <v>110.50877735718259</v>
      </c>
      <c r="Z22" s="651">
        <f t="shared" si="20"/>
        <v>65.201133786799389</v>
      </c>
      <c r="AA22" s="651">
        <f t="shared" si="20"/>
        <v>42.509157509174088</v>
      </c>
      <c r="AB22" s="651">
        <f t="shared" si="20"/>
        <v>14.149659863971872</v>
      </c>
      <c r="AC22" s="651">
        <f t="shared" si="20"/>
        <v>13.149659863971872</v>
      </c>
      <c r="AD22" s="651">
        <f t="shared" si="20"/>
        <v>38.047619047618731</v>
      </c>
      <c r="AE22" s="651">
        <f t="shared" si="20"/>
        <v>372.94138424631166</v>
      </c>
      <c r="AF22" s="651">
        <f t="shared" si="20"/>
        <v>265.91653430616986</v>
      </c>
      <c r="AG22" s="651">
        <f t="shared" si="20"/>
        <v>227.08792953075391</v>
      </c>
      <c r="AH22" s="651">
        <f t="shared" si="20"/>
        <v>291.18963739339176</v>
      </c>
      <c r="AI22" s="3566"/>
      <c r="AJ22" s="2528" t="s">
        <v>1952</v>
      </c>
      <c r="AK22" s="2143">
        <v>3936.7245833066409</v>
      </c>
      <c r="AL22" s="2144">
        <v>2498.2945448603368</v>
      </c>
      <c r="AM22" s="2144">
        <v>912.70667702904734</v>
      </c>
      <c r="AN22" s="2144">
        <v>415.170469075874</v>
      </c>
      <c r="AO22" s="2144">
        <v>497.53620795317318</v>
      </c>
      <c r="AP22" s="2144">
        <v>1585.5878678312897</v>
      </c>
      <c r="AQ22" s="2144">
        <v>209.28785683938486</v>
      </c>
      <c r="AR22" s="2144">
        <v>214.46920989607258</v>
      </c>
      <c r="AS22" s="2144">
        <v>217.69762069774168</v>
      </c>
      <c r="AT22" s="2144">
        <v>248.03198183287162</v>
      </c>
      <c r="AU22" s="2144">
        <v>293.37735460011027</v>
      </c>
      <c r="AV22" s="2144">
        <v>233.52227557599829</v>
      </c>
      <c r="AW22" s="2144">
        <v>70.087640739405018</v>
      </c>
      <c r="AX22" s="2144">
        <v>99.113927649705786</v>
      </c>
      <c r="AY22" s="2144">
        <v>877.51612114366731</v>
      </c>
      <c r="AZ22" s="2144">
        <v>807.11116280159058</v>
      </c>
      <c r="BA22" s="2144">
        <v>282.72435112238037</v>
      </c>
      <c r="BB22" s="2144">
        <v>81.588288461583005</v>
      </c>
      <c r="BC22" s="2144">
        <v>127.75609284710109</v>
      </c>
      <c r="BD22" s="2144">
        <v>90.163781304191644</v>
      </c>
      <c r="BE22" s="2144">
        <v>48.828056814548077</v>
      </c>
      <c r="BF22" s="2144">
        <v>33.379574465006492</v>
      </c>
      <c r="BG22" s="2144">
        <v>33.379574465006492</v>
      </c>
      <c r="BH22" s="2144">
        <v>45.4842531721889</v>
      </c>
      <c r="BI22" s="2144">
        <v>63.807190149584514</v>
      </c>
      <c r="BJ22" s="2144">
        <v>70.404958342076739</v>
      </c>
      <c r="BK22" s="2144">
        <v>273.82052258984032</v>
      </c>
      <c r="BL22" s="2144">
        <v>177.00371781250152</v>
      </c>
      <c r="BM22" s="2145">
        <v>110.08967690029488</v>
      </c>
    </row>
    <row r="23" spans="1:65" ht="18.75" customHeight="1">
      <c r="A23" s="813"/>
      <c r="B23" s="813" t="s">
        <v>1007</v>
      </c>
      <c r="C23" s="839"/>
      <c r="D23" s="852"/>
      <c r="E23" s="853"/>
      <c r="F23" s="1444">
        <f t="shared" ref="F23:F25" si="21">AK20</f>
        <v>6066.0821428501922</v>
      </c>
      <c r="G23" s="651">
        <f t="shared" si="20"/>
        <v>4038.4948412655431</v>
      </c>
      <c r="H23" s="651">
        <f t="shared" si="20"/>
        <v>874.34047618960369</v>
      </c>
      <c r="I23" s="651">
        <f t="shared" si="20"/>
        <v>301.53095238090589</v>
      </c>
      <c r="J23" s="651">
        <f t="shared" si="20"/>
        <v>572.8095238086978</v>
      </c>
      <c r="K23" s="651">
        <f t="shared" si="20"/>
        <v>3164.154365075939</v>
      </c>
      <c r="L23" s="651">
        <f t="shared" si="20"/>
        <v>508.44246031720786</v>
      </c>
      <c r="M23" s="651">
        <f t="shared" si="20"/>
        <v>578.27182539578632</v>
      </c>
      <c r="N23" s="651">
        <f t="shared" si="20"/>
        <v>221.61428571478268</v>
      </c>
      <c r="O23" s="651">
        <f t="shared" si="20"/>
        <v>688.35238095228749</v>
      </c>
      <c r="P23" s="651">
        <f t="shared" si="20"/>
        <v>324.25317460295105</v>
      </c>
      <c r="Q23" s="651">
        <f t="shared" si="20"/>
        <v>461.98769841172214</v>
      </c>
      <c r="R23" s="651">
        <f t="shared" si="20"/>
        <v>87.025396825239639</v>
      </c>
      <c r="S23" s="651">
        <f t="shared" si="20"/>
        <v>294.20714285596216</v>
      </c>
      <c r="T23" s="651">
        <f t="shared" si="20"/>
        <v>804.47341269723074</v>
      </c>
      <c r="U23" s="651">
        <f t="shared" si="20"/>
        <v>719.04087301491518</v>
      </c>
      <c r="V23" s="651">
        <f t="shared" si="20"/>
        <v>217.01706349187737</v>
      </c>
      <c r="W23" s="651">
        <f t="shared" si="20"/>
        <v>118.15674603158004</v>
      </c>
      <c r="X23" s="651">
        <f t="shared" si="20"/>
        <v>116.98531746014635</v>
      </c>
      <c r="Y23" s="651">
        <f t="shared" si="20"/>
        <v>94.538095238097327</v>
      </c>
      <c r="Z23" s="651">
        <f t="shared" si="20"/>
        <v>44.177777777793722</v>
      </c>
      <c r="AA23" s="651">
        <f t="shared" si="20"/>
        <v>12.655555555561918</v>
      </c>
      <c r="AB23" s="651">
        <f t="shared" si="20"/>
        <v>22.100000000015875</v>
      </c>
      <c r="AC23" s="651">
        <f t="shared" si="20"/>
        <v>39.794444444300311</v>
      </c>
      <c r="AD23" s="651">
        <f t="shared" si="20"/>
        <v>53.61587301554237</v>
      </c>
      <c r="AE23" s="651">
        <f t="shared" si="20"/>
        <v>85.432539682315465</v>
      </c>
      <c r="AF23" s="651">
        <f t="shared" si="20"/>
        <v>449.76150793547799</v>
      </c>
      <c r="AG23" s="651">
        <f t="shared" si="20"/>
        <v>431.99047618961259</v>
      </c>
      <c r="AH23" s="651">
        <f t="shared" si="20"/>
        <v>341.36190476232662</v>
      </c>
      <c r="AI23" s="3566"/>
      <c r="AJ23" s="2528" t="s">
        <v>1953</v>
      </c>
      <c r="AK23" s="2143">
        <v>6710.6811590556163</v>
      </c>
      <c r="AL23" s="2144">
        <v>4322.1154687454673</v>
      </c>
      <c r="AM23" s="2144">
        <v>971.64183183145622</v>
      </c>
      <c r="AN23" s="2144">
        <v>317.72602720353109</v>
      </c>
      <c r="AO23" s="2144">
        <v>653.91580462792513</v>
      </c>
      <c r="AP23" s="2144">
        <v>3350.473636914011</v>
      </c>
      <c r="AQ23" s="2144">
        <v>347.95599919244523</v>
      </c>
      <c r="AR23" s="2144">
        <v>672.75396068353768</v>
      </c>
      <c r="AS23" s="2144">
        <v>260.93560375489335</v>
      </c>
      <c r="AT23" s="2144">
        <v>763.66953768893086</v>
      </c>
      <c r="AU23" s="2144">
        <v>219.47405582044672</v>
      </c>
      <c r="AV23" s="2144">
        <v>515.45180710114744</v>
      </c>
      <c r="AW23" s="2144">
        <v>142.12891891890169</v>
      </c>
      <c r="AX23" s="2144">
        <v>428.10375375370745</v>
      </c>
      <c r="AY23" s="2144">
        <v>1401.5142271667451</v>
      </c>
      <c r="AZ23" s="2144">
        <v>1199.9958823513666</v>
      </c>
      <c r="BA23" s="2144">
        <v>374.35073131915482</v>
      </c>
      <c r="BB23" s="2144">
        <v>125.1046846844379</v>
      </c>
      <c r="BC23" s="2144">
        <v>241.39403992191029</v>
      </c>
      <c r="BD23" s="2144">
        <v>97.187927927849415</v>
      </c>
      <c r="BE23" s="2144">
        <v>115.82564564546519</v>
      </c>
      <c r="BF23" s="2144">
        <v>52.638018017914348</v>
      </c>
      <c r="BG23" s="2144">
        <v>47.107927927852451</v>
      </c>
      <c r="BH23" s="2144">
        <v>59.650150150077735</v>
      </c>
      <c r="BI23" s="2144">
        <v>86.736756756704139</v>
      </c>
      <c r="BJ23" s="2144">
        <v>201.51834481537861</v>
      </c>
      <c r="BK23" s="2144">
        <v>479.10061523689745</v>
      </c>
      <c r="BL23" s="2144">
        <v>177.05561965317011</v>
      </c>
      <c r="BM23" s="2145">
        <v>330.89522825333677</v>
      </c>
    </row>
    <row r="24" spans="1:65" ht="18.75" customHeight="1">
      <c r="A24" s="813"/>
      <c r="B24" s="813" t="s">
        <v>1008</v>
      </c>
      <c r="C24" s="839"/>
      <c r="D24" s="852"/>
      <c r="E24" s="853"/>
      <c r="F24" s="1444">
        <f t="shared" si="21"/>
        <v>3442.617857152446</v>
      </c>
      <c r="G24" s="651">
        <f t="shared" si="20"/>
        <v>2221.4714285757104</v>
      </c>
      <c r="H24" s="651">
        <f t="shared" si="20"/>
        <v>1085.3000000018692</v>
      </c>
      <c r="I24" s="651">
        <f t="shared" si="20"/>
        <v>348.63571428625499</v>
      </c>
      <c r="J24" s="651">
        <f t="shared" si="20"/>
        <v>736.66428571561414</v>
      </c>
      <c r="K24" s="651">
        <f t="shared" si="20"/>
        <v>1136.1714285738417</v>
      </c>
      <c r="L24" s="651">
        <f t="shared" si="20"/>
        <v>54.659523809621355</v>
      </c>
      <c r="M24" s="651">
        <f t="shared" si="20"/>
        <v>229.48095238159524</v>
      </c>
      <c r="N24" s="651">
        <f t="shared" si="20"/>
        <v>70.701190476342035</v>
      </c>
      <c r="O24" s="651">
        <f t="shared" si="20"/>
        <v>198.05238095292907</v>
      </c>
      <c r="P24" s="651">
        <f t="shared" si="20"/>
        <v>101.97380952395778</v>
      </c>
      <c r="Q24" s="651">
        <f t="shared" si="20"/>
        <v>231.07976190529581</v>
      </c>
      <c r="R24" s="651">
        <f t="shared" si="20"/>
        <v>136.64761904766388</v>
      </c>
      <c r="S24" s="651">
        <f t="shared" si="20"/>
        <v>113.57619047643637</v>
      </c>
      <c r="T24" s="651">
        <f t="shared" si="20"/>
        <v>835.44642857360327</v>
      </c>
      <c r="U24" s="651">
        <f t="shared" si="20"/>
        <v>814.84642857360836</v>
      </c>
      <c r="V24" s="651">
        <f t="shared" si="20"/>
        <v>164.14642857295399</v>
      </c>
      <c r="W24" s="651">
        <f t="shared" si="20"/>
        <v>103.77142857164915</v>
      </c>
      <c r="X24" s="651">
        <f t="shared" si="20"/>
        <v>121.37142857164402</v>
      </c>
      <c r="Y24" s="651">
        <f t="shared" si="20"/>
        <v>56.610714285752515</v>
      </c>
      <c r="Z24" s="651">
        <f t="shared" si="20"/>
        <v>86.485714285804193</v>
      </c>
      <c r="AA24" s="651">
        <f t="shared" si="20"/>
        <v>27.4571428571608</v>
      </c>
      <c r="AB24" s="651">
        <f t="shared" si="20"/>
        <v>44.057142857155654</v>
      </c>
      <c r="AC24" s="651">
        <f t="shared" si="20"/>
        <v>102.41071428573707</v>
      </c>
      <c r="AD24" s="651">
        <f t="shared" si="20"/>
        <v>108.53571428575097</v>
      </c>
      <c r="AE24" s="651">
        <f t="shared" si="20"/>
        <v>20.599999999994854</v>
      </c>
      <c r="AF24" s="651">
        <f t="shared" si="20"/>
        <v>212.21785714441637</v>
      </c>
      <c r="AG24" s="651">
        <f t="shared" si="20"/>
        <v>93.071428572796137</v>
      </c>
      <c r="AH24" s="651">
        <f t="shared" si="20"/>
        <v>80.410714285919369</v>
      </c>
      <c r="AI24" s="3566"/>
      <c r="AJ24" s="2528" t="s">
        <v>1954</v>
      </c>
      <c r="AK24" s="2143">
        <v>5561.9357718430374</v>
      </c>
      <c r="AL24" s="2144">
        <v>4411.9310750285213</v>
      </c>
      <c r="AM24" s="2144">
        <v>1180.3878046265272</v>
      </c>
      <c r="AN24" s="2144">
        <v>558.15119742305569</v>
      </c>
      <c r="AO24" s="2144">
        <v>622.23660720347152</v>
      </c>
      <c r="AP24" s="2144">
        <v>3231.5432704019954</v>
      </c>
      <c r="AQ24" s="2144">
        <v>649.60308211766358</v>
      </c>
      <c r="AR24" s="2144">
        <v>854.53931539071266</v>
      </c>
      <c r="AS24" s="2144">
        <v>218.53052792636547</v>
      </c>
      <c r="AT24" s="2144">
        <v>190.88894440193161</v>
      </c>
      <c r="AU24" s="2144">
        <v>618.52975718812115</v>
      </c>
      <c r="AV24" s="2144">
        <v>481.29226315929816</v>
      </c>
      <c r="AW24" s="2144">
        <v>160.76972058597445</v>
      </c>
      <c r="AX24" s="2144">
        <v>57.389659631927437</v>
      </c>
      <c r="AY24" s="2144">
        <v>843.38446993884338</v>
      </c>
      <c r="AZ24" s="2144">
        <v>772.35186017783883</v>
      </c>
      <c r="BA24" s="2144">
        <v>247.26711435244465</v>
      </c>
      <c r="BB24" s="2144">
        <v>133.0789305864902</v>
      </c>
      <c r="BC24" s="2144">
        <v>213.148856170588</v>
      </c>
      <c r="BD24" s="2144">
        <v>35.557856390238577</v>
      </c>
      <c r="BE24" s="2144">
        <v>63.215946674399802</v>
      </c>
      <c r="BF24" s="2144">
        <v>34.501743251793123</v>
      </c>
      <c r="BG24" s="2144">
        <v>8.8851820168646558</v>
      </c>
      <c r="BH24" s="2144">
        <v>13.141970028107758</v>
      </c>
      <c r="BI24" s="2144">
        <v>23.554260706912036</v>
      </c>
      <c r="BJ24" s="2144">
        <v>71.032609761004537</v>
      </c>
      <c r="BK24" s="2144">
        <v>166.92382351821752</v>
      </c>
      <c r="BL24" s="2144">
        <v>54.845793381543984</v>
      </c>
      <c r="BM24" s="2145">
        <v>84.85060997590962</v>
      </c>
    </row>
    <row r="25" spans="1:65" s="857" customFormat="1" ht="18.75" customHeight="1">
      <c r="A25" s="854"/>
      <c r="B25" s="854" t="s">
        <v>1009</v>
      </c>
      <c r="C25" s="854"/>
      <c r="D25" s="855"/>
      <c r="E25" s="856"/>
      <c r="F25" s="1444">
        <f t="shared" si="21"/>
        <v>3936.7245833066409</v>
      </c>
      <c r="G25" s="651">
        <f t="shared" si="20"/>
        <v>2498.2945448603368</v>
      </c>
      <c r="H25" s="651">
        <f t="shared" si="20"/>
        <v>912.70667702904734</v>
      </c>
      <c r="I25" s="651">
        <f t="shared" si="20"/>
        <v>415.170469075874</v>
      </c>
      <c r="J25" s="651">
        <f t="shared" si="20"/>
        <v>497.53620795317318</v>
      </c>
      <c r="K25" s="651">
        <f t="shared" si="20"/>
        <v>1585.5878678312897</v>
      </c>
      <c r="L25" s="651">
        <f t="shared" si="20"/>
        <v>209.28785683938486</v>
      </c>
      <c r="M25" s="651">
        <f t="shared" si="20"/>
        <v>214.46920989607258</v>
      </c>
      <c r="N25" s="651">
        <f t="shared" si="20"/>
        <v>217.69762069774168</v>
      </c>
      <c r="O25" s="651">
        <f t="shared" si="20"/>
        <v>248.03198183287162</v>
      </c>
      <c r="P25" s="651">
        <f t="shared" si="20"/>
        <v>293.37735460011027</v>
      </c>
      <c r="Q25" s="651">
        <f t="shared" si="20"/>
        <v>233.52227557599829</v>
      </c>
      <c r="R25" s="651">
        <f t="shared" si="20"/>
        <v>70.087640739405018</v>
      </c>
      <c r="S25" s="651">
        <f t="shared" si="20"/>
        <v>99.113927649705786</v>
      </c>
      <c r="T25" s="651">
        <f t="shared" si="20"/>
        <v>877.51612114366731</v>
      </c>
      <c r="U25" s="651">
        <f t="shared" si="20"/>
        <v>807.11116280159058</v>
      </c>
      <c r="V25" s="651">
        <f t="shared" si="20"/>
        <v>282.72435112238037</v>
      </c>
      <c r="W25" s="651">
        <f t="shared" si="20"/>
        <v>81.588288461583005</v>
      </c>
      <c r="X25" s="651">
        <f t="shared" si="20"/>
        <v>127.75609284710109</v>
      </c>
      <c r="Y25" s="651">
        <f t="shared" si="20"/>
        <v>90.163781304191644</v>
      </c>
      <c r="Z25" s="651">
        <f t="shared" si="20"/>
        <v>48.828056814548077</v>
      </c>
      <c r="AA25" s="651">
        <f t="shared" si="20"/>
        <v>33.379574465006492</v>
      </c>
      <c r="AB25" s="651">
        <f t="shared" si="20"/>
        <v>33.379574465006492</v>
      </c>
      <c r="AC25" s="651">
        <f t="shared" si="20"/>
        <v>45.4842531721889</v>
      </c>
      <c r="AD25" s="651">
        <f t="shared" si="20"/>
        <v>63.807190149584514</v>
      </c>
      <c r="AE25" s="651">
        <f t="shared" si="20"/>
        <v>70.404958342076739</v>
      </c>
      <c r="AF25" s="651">
        <f t="shared" si="20"/>
        <v>273.82052258984032</v>
      </c>
      <c r="AG25" s="651">
        <f t="shared" si="20"/>
        <v>177.00371781250152</v>
      </c>
      <c r="AH25" s="651">
        <f t="shared" si="20"/>
        <v>110.08967690029488</v>
      </c>
      <c r="AI25" s="3566"/>
      <c r="AJ25" s="2528" t="s">
        <v>1955</v>
      </c>
      <c r="AK25" s="2143">
        <v>2814.1648094538959</v>
      </c>
      <c r="AL25" s="2144">
        <v>2231.8325107593282</v>
      </c>
      <c r="AM25" s="2144">
        <v>926.28401773652195</v>
      </c>
      <c r="AN25" s="2144">
        <v>328.88779641409764</v>
      </c>
      <c r="AO25" s="2144">
        <v>597.39622132242448</v>
      </c>
      <c r="AP25" s="2144">
        <v>1305.5484930228063</v>
      </c>
      <c r="AQ25" s="2144">
        <v>187.61614934742863</v>
      </c>
      <c r="AR25" s="2144">
        <v>171.30913180320167</v>
      </c>
      <c r="AS25" s="2144">
        <v>139.28281601398018</v>
      </c>
      <c r="AT25" s="2144">
        <v>136.67170490244331</v>
      </c>
      <c r="AU25" s="2144">
        <v>194.47170490297418</v>
      </c>
      <c r="AV25" s="2144">
        <v>155.99802069208764</v>
      </c>
      <c r="AW25" s="2144">
        <v>147.66059379188141</v>
      </c>
      <c r="AX25" s="2144">
        <v>172.53837156880931</v>
      </c>
      <c r="AY25" s="2144">
        <v>361.60598290571488</v>
      </c>
      <c r="AZ25" s="2144">
        <v>311.29487179469169</v>
      </c>
      <c r="BA25" s="2144">
        <v>102.11965811959855</v>
      </c>
      <c r="BB25" s="2144">
        <v>28.944444444358101</v>
      </c>
      <c r="BC25" s="2144">
        <v>77.841880341832592</v>
      </c>
      <c r="BD25" s="2144">
        <v>42.277777778097281</v>
      </c>
      <c r="BE25" s="2144">
        <v>20.111111111106382</v>
      </c>
      <c r="BF25" s="2144">
        <v>0</v>
      </c>
      <c r="BG25" s="2144">
        <v>22.999999999698794</v>
      </c>
      <c r="BH25" s="2144">
        <v>14</v>
      </c>
      <c r="BI25" s="2144">
        <v>3</v>
      </c>
      <c r="BJ25" s="2144">
        <v>50.31111111102318</v>
      </c>
      <c r="BK25" s="2144">
        <v>88.518713449809354</v>
      </c>
      <c r="BL25" s="2144">
        <v>61.774269005851124</v>
      </c>
      <c r="BM25" s="2145">
        <v>70.433333333191527</v>
      </c>
    </row>
    <row r="26" spans="1:65" ht="18.75" customHeight="1">
      <c r="A26" s="813"/>
      <c r="B26" s="1137" t="s">
        <v>750</v>
      </c>
      <c r="C26" s="839"/>
      <c r="D26" s="852"/>
      <c r="E26" s="853"/>
      <c r="F26" s="1444">
        <f>AK31</f>
        <v>12272.616930898655</v>
      </c>
      <c r="G26" s="651">
        <f t="shared" ref="G26:AH26" si="22">AL31</f>
        <v>8734.0465437739895</v>
      </c>
      <c r="H26" s="651">
        <f t="shared" si="22"/>
        <v>2152.0296364579835</v>
      </c>
      <c r="I26" s="651">
        <f t="shared" si="22"/>
        <v>875.87722462658678</v>
      </c>
      <c r="J26" s="651">
        <f t="shared" si="22"/>
        <v>1276.1524118313966</v>
      </c>
      <c r="K26" s="651">
        <f t="shared" si="22"/>
        <v>6582.0169073160041</v>
      </c>
      <c r="L26" s="651">
        <f t="shared" si="22"/>
        <v>997.55908131010881</v>
      </c>
      <c r="M26" s="651">
        <f t="shared" si="22"/>
        <v>1527.2932760742506</v>
      </c>
      <c r="N26" s="651">
        <f t="shared" si="22"/>
        <v>479.46613168125873</v>
      </c>
      <c r="O26" s="651">
        <f t="shared" si="22"/>
        <v>954.55848209086275</v>
      </c>
      <c r="P26" s="651">
        <f t="shared" si="22"/>
        <v>838.0038130085677</v>
      </c>
      <c r="Q26" s="651">
        <f t="shared" si="22"/>
        <v>996.7440702604456</v>
      </c>
      <c r="R26" s="651">
        <f t="shared" si="22"/>
        <v>302.89863950487614</v>
      </c>
      <c r="S26" s="651">
        <f t="shared" si="22"/>
        <v>485.49341338563488</v>
      </c>
      <c r="T26" s="651">
        <f t="shared" si="22"/>
        <v>2244.8986971055892</v>
      </c>
      <c r="U26" s="651">
        <f t="shared" si="22"/>
        <v>1972.3477425292051</v>
      </c>
      <c r="V26" s="651">
        <f t="shared" si="22"/>
        <v>621.61784567159941</v>
      </c>
      <c r="W26" s="651">
        <f t="shared" si="22"/>
        <v>258.1836152709281</v>
      </c>
      <c r="X26" s="651">
        <f t="shared" si="22"/>
        <v>454.54289609249827</v>
      </c>
      <c r="Y26" s="651">
        <f t="shared" si="22"/>
        <v>132.745784318088</v>
      </c>
      <c r="Z26" s="651">
        <f t="shared" si="22"/>
        <v>179.041592319865</v>
      </c>
      <c r="AA26" s="651">
        <f t="shared" si="22"/>
        <v>87.139761269707478</v>
      </c>
      <c r="AB26" s="651">
        <f t="shared" si="22"/>
        <v>55.993109944717105</v>
      </c>
      <c r="AC26" s="651">
        <f t="shared" si="22"/>
        <v>72.792120178185499</v>
      </c>
      <c r="AD26" s="651">
        <f t="shared" si="22"/>
        <v>110.29101746361617</v>
      </c>
      <c r="AE26" s="651">
        <f t="shared" si="22"/>
        <v>272.55095457638311</v>
      </c>
      <c r="AF26" s="651">
        <f t="shared" si="22"/>
        <v>646.02443875511472</v>
      </c>
      <c r="AG26" s="651">
        <f t="shared" si="22"/>
        <v>231.90141303471407</v>
      </c>
      <c r="AH26" s="651">
        <f t="shared" si="22"/>
        <v>415.74583822924632</v>
      </c>
      <c r="AI26" s="3566"/>
      <c r="AJ26" s="2528" t="s">
        <v>1956</v>
      </c>
      <c r="AK26" s="2143">
        <v>4856.6547491526244</v>
      </c>
      <c r="AL26" s="2144">
        <v>4050.0021418433948</v>
      </c>
      <c r="AM26" s="2144">
        <v>1365.7052874286492</v>
      </c>
      <c r="AN26" s="2144">
        <v>430.79063345150462</v>
      </c>
      <c r="AO26" s="2144">
        <v>934.91465397714455</v>
      </c>
      <c r="AP26" s="2144">
        <v>2684.2968544147452</v>
      </c>
      <c r="AQ26" s="2144">
        <v>184.02536665283887</v>
      </c>
      <c r="AR26" s="2144">
        <v>498.38182598297726</v>
      </c>
      <c r="AS26" s="2144">
        <v>174.9897545246632</v>
      </c>
      <c r="AT26" s="2144">
        <v>467.31234831149555</v>
      </c>
      <c r="AU26" s="2144">
        <v>232.13778084043847</v>
      </c>
      <c r="AV26" s="2144">
        <v>373.6409966368206</v>
      </c>
      <c r="AW26" s="2144">
        <v>384.72450332897472</v>
      </c>
      <c r="AX26" s="2144">
        <v>369.08427813653765</v>
      </c>
      <c r="AY26" s="2144">
        <v>347.22149122824197</v>
      </c>
      <c r="AZ26" s="2144">
        <v>287.69876395551358</v>
      </c>
      <c r="BA26" s="2144">
        <v>56.918261563026704</v>
      </c>
      <c r="BB26" s="2144">
        <v>60.062200956964986</v>
      </c>
      <c r="BC26" s="2144">
        <v>52.781897926662509</v>
      </c>
      <c r="BD26" s="2144">
        <v>29.660087719318717</v>
      </c>
      <c r="BE26" s="2144">
        <v>41.076754385985382</v>
      </c>
      <c r="BF26" s="2144">
        <v>25.870614035105216</v>
      </c>
      <c r="BG26" s="2144">
        <v>7.5789473684270066</v>
      </c>
      <c r="BH26" s="2144">
        <v>6.8750000000115437</v>
      </c>
      <c r="BI26" s="2144">
        <v>6.8750000000115437</v>
      </c>
      <c r="BJ26" s="2144">
        <v>59.522727272728396</v>
      </c>
      <c r="BK26" s="2144">
        <v>260.25976440622981</v>
      </c>
      <c r="BL26" s="2144">
        <v>98.188397129248571</v>
      </c>
      <c r="BM26" s="2145">
        <v>100.98295454550717</v>
      </c>
    </row>
    <row r="27" spans="1:65" s="850" customFormat="1" ht="18.75" customHeight="1">
      <c r="A27" s="813"/>
      <c r="B27" s="813" t="s">
        <v>1010</v>
      </c>
      <c r="C27" s="839"/>
      <c r="D27" s="852"/>
      <c r="E27" s="853"/>
      <c r="F27" s="1444">
        <f>AK23</f>
        <v>6710.6811590556163</v>
      </c>
      <c r="G27" s="651">
        <f t="shared" ref="G27:AH27" si="23">AL23</f>
        <v>4322.1154687454673</v>
      </c>
      <c r="H27" s="651">
        <f t="shared" si="23"/>
        <v>971.64183183145622</v>
      </c>
      <c r="I27" s="651">
        <f t="shared" si="23"/>
        <v>317.72602720353109</v>
      </c>
      <c r="J27" s="651">
        <f t="shared" si="23"/>
        <v>653.91580462792513</v>
      </c>
      <c r="K27" s="651">
        <f t="shared" si="23"/>
        <v>3350.473636914011</v>
      </c>
      <c r="L27" s="651">
        <f t="shared" si="23"/>
        <v>347.95599919244523</v>
      </c>
      <c r="M27" s="651">
        <f t="shared" si="23"/>
        <v>672.75396068353768</v>
      </c>
      <c r="N27" s="651">
        <f t="shared" si="23"/>
        <v>260.93560375489335</v>
      </c>
      <c r="O27" s="651">
        <f t="shared" si="23"/>
        <v>763.66953768893086</v>
      </c>
      <c r="P27" s="651">
        <f t="shared" si="23"/>
        <v>219.47405582044672</v>
      </c>
      <c r="Q27" s="651">
        <f t="shared" si="23"/>
        <v>515.45180710114744</v>
      </c>
      <c r="R27" s="651">
        <f t="shared" si="23"/>
        <v>142.12891891890169</v>
      </c>
      <c r="S27" s="651">
        <f t="shared" si="23"/>
        <v>428.10375375370745</v>
      </c>
      <c r="T27" s="651">
        <f t="shared" si="23"/>
        <v>1401.5142271667451</v>
      </c>
      <c r="U27" s="651">
        <f t="shared" si="23"/>
        <v>1199.9958823513666</v>
      </c>
      <c r="V27" s="651">
        <f t="shared" si="23"/>
        <v>374.35073131915482</v>
      </c>
      <c r="W27" s="651">
        <f t="shared" si="23"/>
        <v>125.1046846844379</v>
      </c>
      <c r="X27" s="651">
        <f t="shared" si="23"/>
        <v>241.39403992191029</v>
      </c>
      <c r="Y27" s="651">
        <f t="shared" si="23"/>
        <v>97.187927927849415</v>
      </c>
      <c r="Z27" s="651">
        <f t="shared" si="23"/>
        <v>115.82564564546519</v>
      </c>
      <c r="AA27" s="651">
        <f t="shared" si="23"/>
        <v>52.638018017914348</v>
      </c>
      <c r="AB27" s="651">
        <f t="shared" si="23"/>
        <v>47.107927927852451</v>
      </c>
      <c r="AC27" s="651">
        <f t="shared" si="23"/>
        <v>59.650150150077735</v>
      </c>
      <c r="AD27" s="651">
        <f t="shared" si="23"/>
        <v>86.736756756704139</v>
      </c>
      <c r="AE27" s="651">
        <f t="shared" si="23"/>
        <v>201.51834481537861</v>
      </c>
      <c r="AF27" s="651">
        <f t="shared" si="23"/>
        <v>479.10061523689745</v>
      </c>
      <c r="AG27" s="651">
        <f t="shared" si="23"/>
        <v>177.05561965317011</v>
      </c>
      <c r="AH27" s="651">
        <f t="shared" si="23"/>
        <v>330.89522825333677</v>
      </c>
      <c r="AI27" s="3566"/>
      <c r="AJ27" s="2528" t="s">
        <v>1957</v>
      </c>
      <c r="AK27" s="2143">
        <v>5442.2147542572438</v>
      </c>
      <c r="AL27" s="2144">
        <v>4356.2078219206924</v>
      </c>
      <c r="AM27" s="2144">
        <v>993.8254322749101</v>
      </c>
      <c r="AN27" s="2144">
        <v>271.55694614750701</v>
      </c>
      <c r="AO27" s="2144">
        <v>722.26848612740309</v>
      </c>
      <c r="AP27" s="2144">
        <v>3362.3823896457834</v>
      </c>
      <c r="AQ27" s="2144">
        <v>492.44653487098373</v>
      </c>
      <c r="AR27" s="2144">
        <v>646.03682153532327</v>
      </c>
      <c r="AS27" s="2144">
        <v>211.63209587384432</v>
      </c>
      <c r="AT27" s="2144">
        <v>322.17128256884735</v>
      </c>
      <c r="AU27" s="2144">
        <v>445.25926866527408</v>
      </c>
      <c r="AV27" s="2144">
        <v>775.75868007869474</v>
      </c>
      <c r="AW27" s="2144">
        <v>113.83425089371279</v>
      </c>
      <c r="AX27" s="2144">
        <v>355.24345515910233</v>
      </c>
      <c r="AY27" s="2144">
        <v>832.30250889921092</v>
      </c>
      <c r="AZ27" s="2144">
        <v>656.11431336139447</v>
      </c>
      <c r="BA27" s="2144">
        <v>213.36351684440245</v>
      </c>
      <c r="BB27" s="2144">
        <v>104.13754862536364</v>
      </c>
      <c r="BC27" s="2144">
        <v>135.75245565921583</v>
      </c>
      <c r="BD27" s="2144">
        <v>33.025023322756354</v>
      </c>
      <c r="BE27" s="2144">
        <v>46.97305297617612</v>
      </c>
      <c r="BF27" s="2144">
        <v>23.009167465563166</v>
      </c>
      <c r="BG27" s="2144">
        <v>11.504583732781583</v>
      </c>
      <c r="BH27" s="2144">
        <v>20.15096847609863</v>
      </c>
      <c r="BI27" s="2144">
        <v>68.197996259036799</v>
      </c>
      <c r="BJ27" s="2144">
        <v>176.18819553781643</v>
      </c>
      <c r="BK27" s="2144">
        <v>109.2981446055025</v>
      </c>
      <c r="BL27" s="2144">
        <v>84.486433503529611</v>
      </c>
      <c r="BM27" s="2145">
        <v>59.919845328309172</v>
      </c>
    </row>
    <row r="28" spans="1:65" ht="18.75" customHeight="1">
      <c r="A28" s="813"/>
      <c r="B28" s="813" t="s">
        <v>1011</v>
      </c>
      <c r="C28" s="839"/>
      <c r="D28" s="852"/>
      <c r="E28" s="853"/>
      <c r="F28" s="1444">
        <f>AK24</f>
        <v>5561.9357718430374</v>
      </c>
      <c r="G28" s="651">
        <f t="shared" ref="G28:AH28" si="24">AL24</f>
        <v>4411.9310750285213</v>
      </c>
      <c r="H28" s="651">
        <f t="shared" si="24"/>
        <v>1180.3878046265272</v>
      </c>
      <c r="I28" s="651">
        <f t="shared" si="24"/>
        <v>558.15119742305569</v>
      </c>
      <c r="J28" s="651">
        <f t="shared" si="24"/>
        <v>622.23660720347152</v>
      </c>
      <c r="K28" s="651">
        <f t="shared" si="24"/>
        <v>3231.5432704019954</v>
      </c>
      <c r="L28" s="651">
        <f t="shared" si="24"/>
        <v>649.60308211766358</v>
      </c>
      <c r="M28" s="651">
        <f t="shared" si="24"/>
        <v>854.53931539071266</v>
      </c>
      <c r="N28" s="651">
        <f t="shared" si="24"/>
        <v>218.53052792636547</v>
      </c>
      <c r="O28" s="651">
        <f t="shared" si="24"/>
        <v>190.88894440193161</v>
      </c>
      <c r="P28" s="651">
        <f t="shared" si="24"/>
        <v>618.52975718812115</v>
      </c>
      <c r="Q28" s="651">
        <f t="shared" si="24"/>
        <v>481.29226315929816</v>
      </c>
      <c r="R28" s="651">
        <f t="shared" si="24"/>
        <v>160.76972058597445</v>
      </c>
      <c r="S28" s="651">
        <f t="shared" si="24"/>
        <v>57.389659631927437</v>
      </c>
      <c r="T28" s="651">
        <f t="shared" si="24"/>
        <v>843.38446993884338</v>
      </c>
      <c r="U28" s="651">
        <f t="shared" si="24"/>
        <v>772.35186017783883</v>
      </c>
      <c r="V28" s="651">
        <f t="shared" si="24"/>
        <v>247.26711435244465</v>
      </c>
      <c r="W28" s="651">
        <f t="shared" si="24"/>
        <v>133.0789305864902</v>
      </c>
      <c r="X28" s="651">
        <f t="shared" si="24"/>
        <v>213.148856170588</v>
      </c>
      <c r="Y28" s="651">
        <f t="shared" si="24"/>
        <v>35.557856390238577</v>
      </c>
      <c r="Z28" s="651">
        <f t="shared" si="24"/>
        <v>63.215946674399802</v>
      </c>
      <c r="AA28" s="651">
        <f t="shared" si="24"/>
        <v>34.501743251793123</v>
      </c>
      <c r="AB28" s="651">
        <f t="shared" si="24"/>
        <v>8.8851820168646558</v>
      </c>
      <c r="AC28" s="651">
        <f t="shared" si="24"/>
        <v>13.141970028107758</v>
      </c>
      <c r="AD28" s="651">
        <f t="shared" si="24"/>
        <v>23.554260706912036</v>
      </c>
      <c r="AE28" s="651">
        <f t="shared" si="24"/>
        <v>71.032609761004537</v>
      </c>
      <c r="AF28" s="651">
        <f t="shared" si="24"/>
        <v>166.92382351821752</v>
      </c>
      <c r="AG28" s="651">
        <f t="shared" si="24"/>
        <v>54.845793381543984</v>
      </c>
      <c r="AH28" s="651">
        <f t="shared" si="24"/>
        <v>84.85060997590962</v>
      </c>
      <c r="AI28" s="3566"/>
      <c r="AJ28" s="2528" t="s">
        <v>1958</v>
      </c>
      <c r="AK28" s="2143">
        <v>2268.5258662393344</v>
      </c>
      <c r="AL28" s="2144">
        <v>1512.3584968861335</v>
      </c>
      <c r="AM28" s="2144">
        <v>667.41593619103082</v>
      </c>
      <c r="AN28" s="2144">
        <v>281.10959943578177</v>
      </c>
      <c r="AO28" s="2144">
        <v>386.30633675524916</v>
      </c>
      <c r="AP28" s="2144">
        <v>844.94256069510254</v>
      </c>
      <c r="AQ28" s="2144">
        <v>157.25904240633392</v>
      </c>
      <c r="AR28" s="2144">
        <v>270.09706531963224</v>
      </c>
      <c r="AS28" s="2144">
        <v>41.333333335156354</v>
      </c>
      <c r="AT28" s="2144">
        <v>70.143904310501796</v>
      </c>
      <c r="AU28" s="2144">
        <v>99.537812397927325</v>
      </c>
      <c r="AV28" s="2144">
        <v>153.6268244737272</v>
      </c>
      <c r="AW28" s="2144">
        <v>0</v>
      </c>
      <c r="AX28" s="2144">
        <v>52.944578451823645</v>
      </c>
      <c r="AY28" s="2144">
        <v>625.16346349174148</v>
      </c>
      <c r="AZ28" s="2144">
        <v>479.65226583481405</v>
      </c>
      <c r="BA28" s="2144">
        <v>159.88408861160468</v>
      </c>
      <c r="BB28" s="2144">
        <v>159.88408861160468</v>
      </c>
      <c r="BC28" s="2144">
        <v>0</v>
      </c>
      <c r="BD28" s="2144">
        <v>87.30671859415645</v>
      </c>
      <c r="BE28" s="2144">
        <v>58.204479062770972</v>
      </c>
      <c r="BF28" s="2144">
        <v>0</v>
      </c>
      <c r="BG28" s="2144">
        <v>0</v>
      </c>
      <c r="BH28" s="2144">
        <v>0</v>
      </c>
      <c r="BI28" s="2144">
        <v>14.372890954677251</v>
      </c>
      <c r="BJ28" s="2144">
        <v>145.51119765692744</v>
      </c>
      <c r="BK28" s="2144">
        <v>63.931082554822275</v>
      </c>
      <c r="BL28" s="2144">
        <v>15.76080681935389</v>
      </c>
      <c r="BM28" s="2145">
        <v>51.312016487283636</v>
      </c>
    </row>
    <row r="29" spans="1:65" ht="18.75" customHeight="1">
      <c r="A29" s="813"/>
      <c r="B29" s="1137" t="s">
        <v>751</v>
      </c>
      <c r="C29" s="839"/>
      <c r="D29" s="852"/>
      <c r="E29" s="853"/>
      <c r="F29" s="1444">
        <f>AK32</f>
        <v>13113.034312863765</v>
      </c>
      <c r="G29" s="651">
        <f t="shared" ref="G29:AH29" si="25">AL32</f>
        <v>10638.042474523416</v>
      </c>
      <c r="H29" s="651">
        <f t="shared" si="25"/>
        <v>3285.8147374400819</v>
      </c>
      <c r="I29" s="651">
        <f t="shared" si="25"/>
        <v>1031.2353760131093</v>
      </c>
      <c r="J29" s="651">
        <f t="shared" si="25"/>
        <v>2254.5793614269724</v>
      </c>
      <c r="K29" s="651">
        <f t="shared" si="25"/>
        <v>7352.2277370833353</v>
      </c>
      <c r="L29" s="651">
        <f t="shared" si="25"/>
        <v>864.08805087125131</v>
      </c>
      <c r="M29" s="651">
        <f t="shared" si="25"/>
        <v>1315.7277793215019</v>
      </c>
      <c r="N29" s="651">
        <f t="shared" si="25"/>
        <v>525.9046664124877</v>
      </c>
      <c r="O29" s="651">
        <f t="shared" si="25"/>
        <v>926.15533578278644</v>
      </c>
      <c r="P29" s="651">
        <f t="shared" si="25"/>
        <v>871.86875440868675</v>
      </c>
      <c r="Q29" s="651">
        <f t="shared" si="25"/>
        <v>1305.3976974076029</v>
      </c>
      <c r="R29" s="651">
        <f t="shared" si="25"/>
        <v>646.21934801456882</v>
      </c>
      <c r="S29" s="651">
        <f t="shared" si="25"/>
        <v>896.86610486444943</v>
      </c>
      <c r="T29" s="651">
        <f t="shared" si="25"/>
        <v>1541.1299830331679</v>
      </c>
      <c r="U29" s="651">
        <f t="shared" si="25"/>
        <v>1255.1079491116</v>
      </c>
      <c r="V29" s="651">
        <f t="shared" si="25"/>
        <v>372.40143652702767</v>
      </c>
      <c r="W29" s="651">
        <f t="shared" si="25"/>
        <v>193.14419402668673</v>
      </c>
      <c r="X29" s="651">
        <f t="shared" si="25"/>
        <v>266.37623392771093</v>
      </c>
      <c r="Y29" s="651">
        <f t="shared" si="25"/>
        <v>104.96288882017235</v>
      </c>
      <c r="Z29" s="651">
        <f t="shared" si="25"/>
        <v>108.16091847326788</v>
      </c>
      <c r="AA29" s="651">
        <f t="shared" si="25"/>
        <v>48.879781500668386</v>
      </c>
      <c r="AB29" s="651">
        <f t="shared" si="25"/>
        <v>42.083531100907386</v>
      </c>
      <c r="AC29" s="651">
        <f t="shared" si="25"/>
        <v>41.025968476110172</v>
      </c>
      <c r="AD29" s="651">
        <f t="shared" si="25"/>
        <v>78.072996259048352</v>
      </c>
      <c r="AE29" s="651">
        <f t="shared" si="25"/>
        <v>286.02203392156798</v>
      </c>
      <c r="AF29" s="651">
        <f t="shared" si="25"/>
        <v>458.07662246154172</v>
      </c>
      <c r="AG29" s="651">
        <f t="shared" si="25"/>
        <v>244.44909963862926</v>
      </c>
      <c r="AH29" s="651">
        <f t="shared" si="25"/>
        <v>231.33613320700783</v>
      </c>
      <c r="AI29" s="3566"/>
      <c r="AJ29" s="2528" t="s">
        <v>1959</v>
      </c>
      <c r="AK29" s="2143">
        <v>1330.3337794243803</v>
      </c>
      <c r="AL29" s="2144">
        <v>1090.9787707554162</v>
      </c>
      <c r="AM29" s="2144">
        <v>362.87248483215666</v>
      </c>
      <c r="AN29" s="2144">
        <v>79.889118373964763</v>
      </c>
      <c r="AO29" s="2144">
        <v>282.98336645819188</v>
      </c>
      <c r="AP29" s="2144">
        <v>728.10628592325986</v>
      </c>
      <c r="AQ29" s="2144">
        <v>123.75034880448413</v>
      </c>
      <c r="AR29" s="2144">
        <v>230.19963798446634</v>
      </c>
      <c r="AS29" s="2144">
        <v>11.847133763667173</v>
      </c>
      <c r="AT29" s="2144">
        <v>111.62352565409313</v>
      </c>
      <c r="AU29" s="2144">
        <v>3.9490445878890577</v>
      </c>
      <c r="AV29" s="2144">
        <v>102.01693042643285</v>
      </c>
      <c r="AW29" s="2144">
        <v>3.4170121037643431</v>
      </c>
      <c r="AX29" s="2144">
        <v>141.30265259846283</v>
      </c>
      <c r="AY29" s="2144">
        <v>2</v>
      </c>
      <c r="AZ29" s="2144">
        <v>2</v>
      </c>
      <c r="BA29" s="2144">
        <v>0</v>
      </c>
      <c r="BB29" s="2144">
        <v>0</v>
      </c>
      <c r="BC29" s="2144">
        <v>0</v>
      </c>
      <c r="BD29" s="2144">
        <v>0</v>
      </c>
      <c r="BE29" s="2144">
        <v>0</v>
      </c>
      <c r="BF29" s="2144">
        <v>0</v>
      </c>
      <c r="BG29" s="2144">
        <v>0</v>
      </c>
      <c r="BH29" s="2144">
        <v>1</v>
      </c>
      <c r="BI29" s="2144">
        <v>1</v>
      </c>
      <c r="BJ29" s="2144">
        <v>0</v>
      </c>
      <c r="BK29" s="2144">
        <v>70.670592206964798</v>
      </c>
      <c r="BL29" s="2144">
        <v>38.764780934371693</v>
      </c>
      <c r="BM29" s="2145">
        <v>127.91963552762719</v>
      </c>
    </row>
    <row r="30" spans="1:65" ht="18.75" customHeight="1">
      <c r="A30" s="813"/>
      <c r="B30" s="813" t="s">
        <v>1012</v>
      </c>
      <c r="C30" s="35"/>
      <c r="D30" s="139"/>
      <c r="E30" s="853"/>
      <c r="F30" s="1444">
        <f>AK25</f>
        <v>2814.1648094538959</v>
      </c>
      <c r="G30" s="651">
        <f t="shared" ref="G30:AH32" si="26">AL25</f>
        <v>2231.8325107593282</v>
      </c>
      <c r="H30" s="651">
        <f t="shared" si="26"/>
        <v>926.28401773652195</v>
      </c>
      <c r="I30" s="651">
        <f t="shared" si="26"/>
        <v>328.88779641409764</v>
      </c>
      <c r="J30" s="651">
        <f t="shared" si="26"/>
        <v>597.39622132242448</v>
      </c>
      <c r="K30" s="651">
        <f t="shared" si="26"/>
        <v>1305.5484930228063</v>
      </c>
      <c r="L30" s="651">
        <f t="shared" si="26"/>
        <v>187.61614934742863</v>
      </c>
      <c r="M30" s="651">
        <f t="shared" si="26"/>
        <v>171.30913180320167</v>
      </c>
      <c r="N30" s="651">
        <f t="shared" si="26"/>
        <v>139.28281601398018</v>
      </c>
      <c r="O30" s="651">
        <f t="shared" si="26"/>
        <v>136.67170490244331</v>
      </c>
      <c r="P30" s="651">
        <f>AU25</f>
        <v>194.47170490297418</v>
      </c>
      <c r="Q30" s="651">
        <f t="shared" si="26"/>
        <v>155.99802069208764</v>
      </c>
      <c r="R30" s="651">
        <f t="shared" si="26"/>
        <v>147.66059379188141</v>
      </c>
      <c r="S30" s="651">
        <f t="shared" si="26"/>
        <v>172.53837156880931</v>
      </c>
      <c r="T30" s="651">
        <f t="shared" si="26"/>
        <v>361.60598290571488</v>
      </c>
      <c r="U30" s="651">
        <f t="shared" si="26"/>
        <v>311.29487179469169</v>
      </c>
      <c r="V30" s="651">
        <f t="shared" si="26"/>
        <v>102.11965811959855</v>
      </c>
      <c r="W30" s="651">
        <f t="shared" si="26"/>
        <v>28.944444444358101</v>
      </c>
      <c r="X30" s="651">
        <f t="shared" si="26"/>
        <v>77.841880341832592</v>
      </c>
      <c r="Y30" s="651">
        <f t="shared" si="26"/>
        <v>42.277777778097281</v>
      </c>
      <c r="Z30" s="651">
        <f t="shared" si="26"/>
        <v>20.111111111106382</v>
      </c>
      <c r="AA30" s="651">
        <f t="shared" si="26"/>
        <v>0</v>
      </c>
      <c r="AB30" s="651">
        <f t="shared" si="26"/>
        <v>22.999999999698794</v>
      </c>
      <c r="AC30" s="651">
        <f t="shared" si="26"/>
        <v>14</v>
      </c>
      <c r="AD30" s="651">
        <f t="shared" si="26"/>
        <v>3</v>
      </c>
      <c r="AE30" s="651">
        <f t="shared" si="26"/>
        <v>50.31111111102318</v>
      </c>
      <c r="AF30" s="651">
        <f t="shared" si="26"/>
        <v>88.518713449809354</v>
      </c>
      <c r="AG30" s="651">
        <f t="shared" si="26"/>
        <v>61.774269005851124</v>
      </c>
      <c r="AH30" s="651">
        <f t="shared" si="26"/>
        <v>70.433333333191527</v>
      </c>
      <c r="AI30" s="3566" t="s">
        <v>1960</v>
      </c>
      <c r="AJ30" s="2528" t="s">
        <v>1961</v>
      </c>
      <c r="AK30" s="2143">
        <v>19684.791412085513</v>
      </c>
      <c r="AL30" s="2144">
        <v>13275.637191912137</v>
      </c>
      <c r="AM30" s="2144">
        <v>4449.508114012544</v>
      </c>
      <c r="AN30" s="2144">
        <v>1619.6654357802879</v>
      </c>
      <c r="AO30" s="2144">
        <v>2829.8426782322563</v>
      </c>
      <c r="AP30" s="2144">
        <v>8826.1290778996026</v>
      </c>
      <c r="AQ30" s="2144">
        <v>1163.6787113860314</v>
      </c>
      <c r="AR30" s="2144">
        <v>1452.5839642571261</v>
      </c>
      <c r="AS30" s="2144">
        <v>910.07893758363377</v>
      </c>
      <c r="AT30" s="2144">
        <v>1477.5757306147884</v>
      </c>
      <c r="AU30" s="2144">
        <v>1098.2123891261224</v>
      </c>
      <c r="AV30" s="2144">
        <v>1310.8221170485247</v>
      </c>
      <c r="AW30" s="2144">
        <v>700.40141291520933</v>
      </c>
      <c r="AX30" s="2144">
        <v>712.77581496816379</v>
      </c>
      <c r="AY30" s="2144">
        <v>3455.2323127498689</v>
      </c>
      <c r="AZ30" s="2144">
        <v>2905.8534304791706</v>
      </c>
      <c r="BA30" s="2144">
        <v>765.50615820546398</v>
      </c>
      <c r="BB30" s="2144">
        <v>365.85314543008286</v>
      </c>
      <c r="BC30" s="2144">
        <v>483.44680015570589</v>
      </c>
      <c r="BD30" s="2144">
        <v>351.82136818522412</v>
      </c>
      <c r="BE30" s="2144">
        <v>244.69268266494538</v>
      </c>
      <c r="BF30" s="2144">
        <v>116.00143038690328</v>
      </c>
      <c r="BG30" s="2144">
        <v>113.68637718614988</v>
      </c>
      <c r="BH30" s="2144">
        <v>200.83907176619812</v>
      </c>
      <c r="BI30" s="2144">
        <v>264.00639649849654</v>
      </c>
      <c r="BJ30" s="2144">
        <v>549.37888227069868</v>
      </c>
      <c r="BK30" s="2144">
        <v>1201.716421975904</v>
      </c>
      <c r="BL30" s="2144">
        <v>929.1535521056644</v>
      </c>
      <c r="BM30" s="2145">
        <v>823.05193334193245</v>
      </c>
    </row>
    <row r="31" spans="1:65" ht="18.75" customHeight="1">
      <c r="A31" s="813"/>
      <c r="B31" s="813" t="s">
        <v>1013</v>
      </c>
      <c r="C31" s="35"/>
      <c r="D31" s="139"/>
      <c r="E31" s="853"/>
      <c r="F31" s="1444">
        <f t="shared" ref="F31:F32" si="27">AK26</f>
        <v>4856.6547491526244</v>
      </c>
      <c r="G31" s="651">
        <f t="shared" si="26"/>
        <v>4050.0021418433948</v>
      </c>
      <c r="H31" s="651">
        <f t="shared" si="26"/>
        <v>1365.7052874286492</v>
      </c>
      <c r="I31" s="651">
        <f t="shared" si="26"/>
        <v>430.79063345150462</v>
      </c>
      <c r="J31" s="651">
        <f t="shared" si="26"/>
        <v>934.91465397714455</v>
      </c>
      <c r="K31" s="651">
        <f t="shared" si="26"/>
        <v>2684.2968544147452</v>
      </c>
      <c r="L31" s="651">
        <f t="shared" si="26"/>
        <v>184.02536665283887</v>
      </c>
      <c r="M31" s="651">
        <f t="shared" si="26"/>
        <v>498.38182598297726</v>
      </c>
      <c r="N31" s="651">
        <f t="shared" si="26"/>
        <v>174.9897545246632</v>
      </c>
      <c r="O31" s="651">
        <f t="shared" si="26"/>
        <v>467.31234831149555</v>
      </c>
      <c r="P31" s="651">
        <f t="shared" si="26"/>
        <v>232.13778084043847</v>
      </c>
      <c r="Q31" s="651">
        <f t="shared" si="26"/>
        <v>373.6409966368206</v>
      </c>
      <c r="R31" s="651">
        <f t="shared" si="26"/>
        <v>384.72450332897472</v>
      </c>
      <c r="S31" s="651">
        <f t="shared" si="26"/>
        <v>369.08427813653765</v>
      </c>
      <c r="T31" s="651">
        <f t="shared" si="26"/>
        <v>347.22149122824197</v>
      </c>
      <c r="U31" s="651">
        <f t="shared" si="26"/>
        <v>287.69876395551358</v>
      </c>
      <c r="V31" s="651">
        <f t="shared" si="26"/>
        <v>56.918261563026704</v>
      </c>
      <c r="W31" s="651">
        <f t="shared" si="26"/>
        <v>60.062200956964986</v>
      </c>
      <c r="X31" s="651">
        <f t="shared" si="26"/>
        <v>52.781897926662509</v>
      </c>
      <c r="Y31" s="651">
        <f t="shared" si="26"/>
        <v>29.660087719318717</v>
      </c>
      <c r="Z31" s="651">
        <f t="shared" si="26"/>
        <v>41.076754385985382</v>
      </c>
      <c r="AA31" s="651">
        <f t="shared" si="26"/>
        <v>25.870614035105216</v>
      </c>
      <c r="AB31" s="651">
        <f t="shared" si="26"/>
        <v>7.5789473684270066</v>
      </c>
      <c r="AC31" s="651">
        <f t="shared" si="26"/>
        <v>6.8750000000115437</v>
      </c>
      <c r="AD31" s="651">
        <f t="shared" si="26"/>
        <v>6.8750000000115437</v>
      </c>
      <c r="AE31" s="651">
        <f t="shared" si="26"/>
        <v>59.522727272728396</v>
      </c>
      <c r="AF31" s="651">
        <f t="shared" si="26"/>
        <v>260.25976440622981</v>
      </c>
      <c r="AG31" s="651">
        <f t="shared" si="26"/>
        <v>98.188397129248571</v>
      </c>
      <c r="AH31" s="651">
        <f t="shared" si="26"/>
        <v>100.98295454550717</v>
      </c>
      <c r="AI31" s="3566"/>
      <c r="AJ31" s="2528" t="s">
        <v>1962</v>
      </c>
      <c r="AK31" s="2143">
        <v>12272.616930898655</v>
      </c>
      <c r="AL31" s="2144">
        <v>8734.0465437739895</v>
      </c>
      <c r="AM31" s="2144">
        <v>2152.0296364579835</v>
      </c>
      <c r="AN31" s="2144">
        <v>875.87722462658678</v>
      </c>
      <c r="AO31" s="2144">
        <v>1276.1524118313966</v>
      </c>
      <c r="AP31" s="2144">
        <v>6582.0169073160041</v>
      </c>
      <c r="AQ31" s="2144">
        <v>997.55908131010881</v>
      </c>
      <c r="AR31" s="2144">
        <v>1527.2932760742506</v>
      </c>
      <c r="AS31" s="2144">
        <v>479.46613168125873</v>
      </c>
      <c r="AT31" s="2144">
        <v>954.55848209086275</v>
      </c>
      <c r="AU31" s="2144">
        <v>838.0038130085677</v>
      </c>
      <c r="AV31" s="2144">
        <v>996.7440702604456</v>
      </c>
      <c r="AW31" s="2144">
        <v>302.89863950487614</v>
      </c>
      <c r="AX31" s="2144">
        <v>485.49341338563488</v>
      </c>
      <c r="AY31" s="2144">
        <v>2244.8986971055892</v>
      </c>
      <c r="AZ31" s="2144">
        <v>1972.3477425292051</v>
      </c>
      <c r="BA31" s="2144">
        <v>621.61784567159941</v>
      </c>
      <c r="BB31" s="2144">
        <v>258.1836152709281</v>
      </c>
      <c r="BC31" s="2144">
        <v>454.54289609249827</v>
      </c>
      <c r="BD31" s="2144">
        <v>132.745784318088</v>
      </c>
      <c r="BE31" s="2144">
        <v>179.041592319865</v>
      </c>
      <c r="BF31" s="2144">
        <v>87.139761269707478</v>
      </c>
      <c r="BG31" s="2144">
        <v>55.993109944717105</v>
      </c>
      <c r="BH31" s="2144">
        <v>72.792120178185499</v>
      </c>
      <c r="BI31" s="2144">
        <v>110.29101746361617</v>
      </c>
      <c r="BJ31" s="2144">
        <v>272.55095457638311</v>
      </c>
      <c r="BK31" s="2144">
        <v>646.02443875511472</v>
      </c>
      <c r="BL31" s="2144">
        <v>231.90141303471407</v>
      </c>
      <c r="BM31" s="2145">
        <v>415.74583822924632</v>
      </c>
    </row>
    <row r="32" spans="1:65" ht="18.75" customHeight="1">
      <c r="A32" s="813"/>
      <c r="B32" s="813" t="s">
        <v>1014</v>
      </c>
      <c r="C32" s="35"/>
      <c r="D32" s="139"/>
      <c r="E32" s="853"/>
      <c r="F32" s="1444">
        <f t="shared" si="27"/>
        <v>5442.2147542572438</v>
      </c>
      <c r="G32" s="651">
        <f t="shared" si="26"/>
        <v>4356.2078219206924</v>
      </c>
      <c r="H32" s="651">
        <f t="shared" si="26"/>
        <v>993.8254322749101</v>
      </c>
      <c r="I32" s="651">
        <f t="shared" si="26"/>
        <v>271.55694614750701</v>
      </c>
      <c r="J32" s="651">
        <f t="shared" si="26"/>
        <v>722.26848612740309</v>
      </c>
      <c r="K32" s="651">
        <f t="shared" si="26"/>
        <v>3362.3823896457834</v>
      </c>
      <c r="L32" s="651">
        <f t="shared" si="26"/>
        <v>492.44653487098373</v>
      </c>
      <c r="M32" s="651">
        <f t="shared" si="26"/>
        <v>646.03682153532327</v>
      </c>
      <c r="N32" s="651">
        <f t="shared" si="26"/>
        <v>211.63209587384432</v>
      </c>
      <c r="O32" s="651">
        <f t="shared" si="26"/>
        <v>322.17128256884735</v>
      </c>
      <c r="P32" s="651">
        <f t="shared" si="26"/>
        <v>445.25926866527408</v>
      </c>
      <c r="Q32" s="651">
        <f t="shared" si="26"/>
        <v>775.75868007869474</v>
      </c>
      <c r="R32" s="651">
        <f t="shared" si="26"/>
        <v>113.83425089371279</v>
      </c>
      <c r="S32" s="651">
        <f t="shared" si="26"/>
        <v>355.24345515910233</v>
      </c>
      <c r="T32" s="651">
        <f t="shared" si="26"/>
        <v>832.30250889921092</v>
      </c>
      <c r="U32" s="651">
        <f t="shared" si="26"/>
        <v>656.11431336139447</v>
      </c>
      <c r="V32" s="651">
        <f t="shared" si="26"/>
        <v>213.36351684440245</v>
      </c>
      <c r="W32" s="651">
        <f t="shared" si="26"/>
        <v>104.13754862536364</v>
      </c>
      <c r="X32" s="651">
        <f t="shared" si="26"/>
        <v>135.75245565921583</v>
      </c>
      <c r="Y32" s="651">
        <f t="shared" si="26"/>
        <v>33.025023322756354</v>
      </c>
      <c r="Z32" s="651">
        <f t="shared" si="26"/>
        <v>46.97305297617612</v>
      </c>
      <c r="AA32" s="651">
        <f t="shared" si="26"/>
        <v>23.009167465563166</v>
      </c>
      <c r="AB32" s="651">
        <f t="shared" si="26"/>
        <v>11.504583732781583</v>
      </c>
      <c r="AC32" s="651">
        <f t="shared" si="26"/>
        <v>20.15096847609863</v>
      </c>
      <c r="AD32" s="651">
        <f t="shared" si="26"/>
        <v>68.197996259036799</v>
      </c>
      <c r="AE32" s="651">
        <f t="shared" si="26"/>
        <v>176.18819553781643</v>
      </c>
      <c r="AF32" s="651">
        <f t="shared" si="26"/>
        <v>109.2981446055025</v>
      </c>
      <c r="AG32" s="651">
        <f t="shared" si="26"/>
        <v>84.486433503529611</v>
      </c>
      <c r="AH32" s="651">
        <f t="shared" si="26"/>
        <v>59.919845328309172</v>
      </c>
      <c r="AI32" s="3566"/>
      <c r="AJ32" s="2528" t="s">
        <v>1963</v>
      </c>
      <c r="AK32" s="2143">
        <v>13113.034312863765</v>
      </c>
      <c r="AL32" s="2144">
        <v>10638.042474523416</v>
      </c>
      <c r="AM32" s="2144">
        <v>3285.8147374400819</v>
      </c>
      <c r="AN32" s="2144">
        <v>1031.2353760131093</v>
      </c>
      <c r="AO32" s="2144">
        <v>2254.5793614269724</v>
      </c>
      <c r="AP32" s="2144">
        <v>7352.2277370833353</v>
      </c>
      <c r="AQ32" s="2144">
        <v>864.08805087125131</v>
      </c>
      <c r="AR32" s="2144">
        <v>1315.7277793215019</v>
      </c>
      <c r="AS32" s="2144">
        <v>525.9046664124877</v>
      </c>
      <c r="AT32" s="2144">
        <v>926.15533578278644</v>
      </c>
      <c r="AU32" s="2144">
        <v>871.86875440868675</v>
      </c>
      <c r="AV32" s="2144">
        <v>1305.3976974076029</v>
      </c>
      <c r="AW32" s="2144">
        <v>646.21934801456882</v>
      </c>
      <c r="AX32" s="2144">
        <v>896.86610486444943</v>
      </c>
      <c r="AY32" s="2144">
        <v>1541.1299830331679</v>
      </c>
      <c r="AZ32" s="2144">
        <v>1255.1079491116</v>
      </c>
      <c r="BA32" s="2144">
        <v>372.40143652702767</v>
      </c>
      <c r="BB32" s="2144">
        <v>193.14419402668673</v>
      </c>
      <c r="BC32" s="2144">
        <v>266.37623392771093</v>
      </c>
      <c r="BD32" s="2144">
        <v>104.96288882017235</v>
      </c>
      <c r="BE32" s="2144">
        <v>108.16091847326788</v>
      </c>
      <c r="BF32" s="2144">
        <v>48.879781500668386</v>
      </c>
      <c r="BG32" s="2144">
        <v>42.083531100907386</v>
      </c>
      <c r="BH32" s="2144">
        <v>41.025968476110172</v>
      </c>
      <c r="BI32" s="2144">
        <v>78.072996259048352</v>
      </c>
      <c r="BJ32" s="2144">
        <v>286.02203392156798</v>
      </c>
      <c r="BK32" s="2144">
        <v>458.07662246154172</v>
      </c>
      <c r="BL32" s="2144">
        <v>244.44909963862926</v>
      </c>
      <c r="BM32" s="2145">
        <v>231.33613320700783</v>
      </c>
    </row>
    <row r="33" spans="1:65" ht="18.75" customHeight="1">
      <c r="A33" s="813"/>
      <c r="B33" s="1137" t="s">
        <v>752</v>
      </c>
      <c r="C33" s="35"/>
      <c r="D33" s="139"/>
      <c r="E33" s="853"/>
      <c r="F33" s="1444">
        <f>AK33</f>
        <v>2268.5258662393344</v>
      </c>
      <c r="G33" s="651">
        <f t="shared" ref="G33:AH34" si="28">AL33</f>
        <v>1512.3584968861335</v>
      </c>
      <c r="H33" s="651">
        <f t="shared" si="28"/>
        <v>667.41593619103082</v>
      </c>
      <c r="I33" s="651">
        <f t="shared" si="28"/>
        <v>281.10959943578177</v>
      </c>
      <c r="J33" s="651">
        <f t="shared" si="28"/>
        <v>386.30633675524916</v>
      </c>
      <c r="K33" s="651">
        <f t="shared" si="28"/>
        <v>844.94256069510254</v>
      </c>
      <c r="L33" s="651">
        <f t="shared" si="28"/>
        <v>157.25904240633392</v>
      </c>
      <c r="M33" s="651">
        <f t="shared" si="28"/>
        <v>270.09706531963224</v>
      </c>
      <c r="N33" s="651">
        <f t="shared" si="28"/>
        <v>41.333333335156354</v>
      </c>
      <c r="O33" s="651">
        <f t="shared" si="28"/>
        <v>70.143904310501796</v>
      </c>
      <c r="P33" s="651">
        <f t="shared" si="28"/>
        <v>99.537812397927325</v>
      </c>
      <c r="Q33" s="651">
        <f t="shared" si="28"/>
        <v>153.6268244737272</v>
      </c>
      <c r="R33" s="651">
        <f t="shared" si="28"/>
        <v>0</v>
      </c>
      <c r="S33" s="651">
        <f t="shared" si="28"/>
        <v>52.944578451823645</v>
      </c>
      <c r="T33" s="651">
        <f t="shared" si="28"/>
        <v>625.16346349174148</v>
      </c>
      <c r="U33" s="651">
        <f t="shared" si="28"/>
        <v>479.65226583481405</v>
      </c>
      <c r="V33" s="651">
        <f t="shared" si="28"/>
        <v>159.88408861160468</v>
      </c>
      <c r="W33" s="651">
        <f t="shared" si="28"/>
        <v>159.88408861160468</v>
      </c>
      <c r="X33" s="651">
        <f t="shared" si="28"/>
        <v>0</v>
      </c>
      <c r="Y33" s="651">
        <f t="shared" si="28"/>
        <v>87.30671859415645</v>
      </c>
      <c r="Z33" s="651">
        <f t="shared" si="28"/>
        <v>58.204479062770972</v>
      </c>
      <c r="AA33" s="651">
        <f t="shared" si="28"/>
        <v>0</v>
      </c>
      <c r="AB33" s="651">
        <f t="shared" si="28"/>
        <v>0</v>
      </c>
      <c r="AC33" s="651">
        <f t="shared" si="28"/>
        <v>0</v>
      </c>
      <c r="AD33" s="651">
        <f t="shared" si="28"/>
        <v>14.372890954677251</v>
      </c>
      <c r="AE33" s="651">
        <f t="shared" si="28"/>
        <v>145.51119765692744</v>
      </c>
      <c r="AF33" s="651">
        <f t="shared" si="28"/>
        <v>63.931082554822275</v>
      </c>
      <c r="AG33" s="651">
        <f t="shared" si="28"/>
        <v>15.76080681935389</v>
      </c>
      <c r="AH33" s="651">
        <f t="shared" si="28"/>
        <v>51.312016487283636</v>
      </c>
      <c r="AI33" s="3566"/>
      <c r="AJ33" s="2528" t="s">
        <v>1964</v>
      </c>
      <c r="AK33" s="2143">
        <v>2268.5258662393344</v>
      </c>
      <c r="AL33" s="2144">
        <v>1512.3584968861335</v>
      </c>
      <c r="AM33" s="2144">
        <v>667.41593619103082</v>
      </c>
      <c r="AN33" s="2144">
        <v>281.10959943578177</v>
      </c>
      <c r="AO33" s="2144">
        <v>386.30633675524916</v>
      </c>
      <c r="AP33" s="2144">
        <v>844.94256069510254</v>
      </c>
      <c r="AQ33" s="2144">
        <v>157.25904240633392</v>
      </c>
      <c r="AR33" s="2144">
        <v>270.09706531963224</v>
      </c>
      <c r="AS33" s="2144">
        <v>41.333333335156354</v>
      </c>
      <c r="AT33" s="2144">
        <v>70.143904310501796</v>
      </c>
      <c r="AU33" s="2144">
        <v>99.537812397927325</v>
      </c>
      <c r="AV33" s="2144">
        <v>153.6268244737272</v>
      </c>
      <c r="AW33" s="2144">
        <v>0</v>
      </c>
      <c r="AX33" s="2144">
        <v>52.944578451823645</v>
      </c>
      <c r="AY33" s="2144">
        <v>625.16346349174148</v>
      </c>
      <c r="AZ33" s="2144">
        <v>479.65226583481405</v>
      </c>
      <c r="BA33" s="2144">
        <v>159.88408861160468</v>
      </c>
      <c r="BB33" s="2144">
        <v>159.88408861160468</v>
      </c>
      <c r="BC33" s="2144">
        <v>0</v>
      </c>
      <c r="BD33" s="2144">
        <v>87.30671859415645</v>
      </c>
      <c r="BE33" s="2144">
        <v>58.204479062770972</v>
      </c>
      <c r="BF33" s="2144">
        <v>0</v>
      </c>
      <c r="BG33" s="2144">
        <v>0</v>
      </c>
      <c r="BH33" s="2144">
        <v>0</v>
      </c>
      <c r="BI33" s="2144">
        <v>14.372890954677251</v>
      </c>
      <c r="BJ33" s="2144">
        <v>145.51119765692744</v>
      </c>
      <c r="BK33" s="2144">
        <v>63.931082554822275</v>
      </c>
      <c r="BL33" s="2144">
        <v>15.76080681935389</v>
      </c>
      <c r="BM33" s="2145">
        <v>51.312016487283636</v>
      </c>
    </row>
    <row r="34" spans="1:65" ht="18.75" customHeight="1">
      <c r="A34" s="2639" t="s">
        <v>753</v>
      </c>
      <c r="B34" s="2639"/>
      <c r="C34" s="35"/>
      <c r="D34" s="139"/>
      <c r="E34" s="853"/>
      <c r="F34" s="1444">
        <f>AK34</f>
        <v>1330.3337794243803</v>
      </c>
      <c r="G34" s="651">
        <f t="shared" si="28"/>
        <v>1090.9787707554162</v>
      </c>
      <c r="H34" s="651">
        <f t="shared" si="28"/>
        <v>362.87248483215666</v>
      </c>
      <c r="I34" s="651">
        <f t="shared" si="28"/>
        <v>79.889118373964763</v>
      </c>
      <c r="J34" s="651">
        <f t="shared" si="28"/>
        <v>282.98336645819188</v>
      </c>
      <c r="K34" s="651">
        <f t="shared" si="28"/>
        <v>728.10628592325986</v>
      </c>
      <c r="L34" s="651">
        <f t="shared" si="28"/>
        <v>123.75034880448413</v>
      </c>
      <c r="M34" s="651">
        <f t="shared" si="28"/>
        <v>230.19963798446634</v>
      </c>
      <c r="N34" s="651">
        <f t="shared" si="28"/>
        <v>11.847133763667173</v>
      </c>
      <c r="O34" s="651">
        <f t="shared" si="28"/>
        <v>111.62352565409313</v>
      </c>
      <c r="P34" s="651">
        <f t="shared" si="28"/>
        <v>3.9490445878890577</v>
      </c>
      <c r="Q34" s="651">
        <f t="shared" si="28"/>
        <v>102.01693042643285</v>
      </c>
      <c r="R34" s="651">
        <f t="shared" si="28"/>
        <v>3.4170121037643431</v>
      </c>
      <c r="S34" s="651">
        <f t="shared" si="28"/>
        <v>141.30265259846283</v>
      </c>
      <c r="T34" s="651">
        <f t="shared" si="28"/>
        <v>2</v>
      </c>
      <c r="U34" s="651">
        <f t="shared" si="28"/>
        <v>2</v>
      </c>
      <c r="V34" s="651">
        <f t="shared" si="28"/>
        <v>0</v>
      </c>
      <c r="W34" s="651">
        <f t="shared" si="28"/>
        <v>0</v>
      </c>
      <c r="X34" s="651">
        <f t="shared" si="28"/>
        <v>0</v>
      </c>
      <c r="Y34" s="651">
        <f t="shared" si="28"/>
        <v>0</v>
      </c>
      <c r="Z34" s="651">
        <f t="shared" si="28"/>
        <v>0</v>
      </c>
      <c r="AA34" s="651">
        <f t="shared" si="28"/>
        <v>0</v>
      </c>
      <c r="AB34" s="651">
        <f t="shared" si="28"/>
        <v>0</v>
      </c>
      <c r="AC34" s="651">
        <f t="shared" si="28"/>
        <v>1</v>
      </c>
      <c r="AD34" s="651">
        <f t="shared" si="28"/>
        <v>1</v>
      </c>
      <c r="AE34" s="647">
        <f t="shared" si="28"/>
        <v>0</v>
      </c>
      <c r="AF34" s="651">
        <f t="shared" si="28"/>
        <v>70.670592206964798</v>
      </c>
      <c r="AG34" s="651">
        <f t="shared" si="28"/>
        <v>38.764780934371693</v>
      </c>
      <c r="AH34" s="651">
        <f t="shared" si="28"/>
        <v>127.91963552762719</v>
      </c>
      <c r="AI34" s="3566"/>
      <c r="AJ34" s="2528" t="s">
        <v>1965</v>
      </c>
      <c r="AK34" s="2143">
        <v>1330.3337794243803</v>
      </c>
      <c r="AL34" s="2144">
        <v>1090.9787707554162</v>
      </c>
      <c r="AM34" s="2144">
        <v>362.87248483215666</v>
      </c>
      <c r="AN34" s="2144">
        <v>79.889118373964763</v>
      </c>
      <c r="AO34" s="2144">
        <v>282.98336645819188</v>
      </c>
      <c r="AP34" s="2144">
        <v>728.10628592325986</v>
      </c>
      <c r="AQ34" s="2144">
        <v>123.75034880448413</v>
      </c>
      <c r="AR34" s="2144">
        <v>230.19963798446634</v>
      </c>
      <c r="AS34" s="2144">
        <v>11.847133763667173</v>
      </c>
      <c r="AT34" s="2144">
        <v>111.62352565409313</v>
      </c>
      <c r="AU34" s="2144">
        <v>3.9490445878890577</v>
      </c>
      <c r="AV34" s="2144">
        <v>102.01693042643285</v>
      </c>
      <c r="AW34" s="2144">
        <v>3.4170121037643431</v>
      </c>
      <c r="AX34" s="2144">
        <v>141.30265259846283</v>
      </c>
      <c r="AY34" s="2144">
        <v>2</v>
      </c>
      <c r="AZ34" s="2144">
        <v>2</v>
      </c>
      <c r="BA34" s="2144">
        <v>0</v>
      </c>
      <c r="BB34" s="2144">
        <v>0</v>
      </c>
      <c r="BC34" s="2144">
        <v>0</v>
      </c>
      <c r="BD34" s="2144">
        <v>0</v>
      </c>
      <c r="BE34" s="2144">
        <v>0</v>
      </c>
      <c r="BF34" s="2144">
        <v>0</v>
      </c>
      <c r="BG34" s="2144">
        <v>0</v>
      </c>
      <c r="BH34" s="2144">
        <v>1</v>
      </c>
      <c r="BI34" s="2144">
        <v>1</v>
      </c>
      <c r="BJ34" s="2144">
        <v>0</v>
      </c>
      <c r="BK34" s="2144">
        <v>70.670592206964798</v>
      </c>
      <c r="BL34" s="2144">
        <v>38.764780934371693</v>
      </c>
      <c r="BM34" s="2145">
        <v>127.91963552762719</v>
      </c>
    </row>
    <row r="35" spans="1:65" ht="18.75" customHeight="1">
      <c r="A35" s="2641" t="s">
        <v>118</v>
      </c>
      <c r="B35" s="2641"/>
      <c r="C35" s="2641"/>
      <c r="D35" s="852"/>
      <c r="E35" s="853"/>
      <c r="F35" s="1444"/>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3566" t="s">
        <v>1966</v>
      </c>
      <c r="AJ35" s="2528" t="s">
        <v>1967</v>
      </c>
      <c r="AK35" s="2143">
        <v>27496.38758495151</v>
      </c>
      <c r="AL35" s="2144">
        <v>19891.772045160167</v>
      </c>
      <c r="AM35" s="2144">
        <v>6825.5811926648958</v>
      </c>
      <c r="AN35" s="2144">
        <v>2595.9158207399528</v>
      </c>
      <c r="AO35" s="2144">
        <v>4229.6653719249434</v>
      </c>
      <c r="AP35" s="2144">
        <v>13066.190852495278</v>
      </c>
      <c r="AQ35" s="2144">
        <v>1861.5966388431741</v>
      </c>
      <c r="AR35" s="2144">
        <v>2625.9035508192178</v>
      </c>
      <c r="AS35" s="2144">
        <v>1009.7535155359235</v>
      </c>
      <c r="AT35" s="2144">
        <v>1607.5406360882866</v>
      </c>
      <c r="AU35" s="2144">
        <v>1728.5288756498726</v>
      </c>
      <c r="AV35" s="2144">
        <v>1861.2008159618263</v>
      </c>
      <c r="AW35" s="2144">
        <v>1113.8371438778211</v>
      </c>
      <c r="AX35" s="2144">
        <v>1257.8296757191556</v>
      </c>
      <c r="AY35" s="2144">
        <v>4967.3127027827622</v>
      </c>
      <c r="AZ35" s="2144">
        <v>4032.0554879246156</v>
      </c>
      <c r="BA35" s="2144">
        <v>1178.9427031916182</v>
      </c>
      <c r="BB35" s="2144">
        <v>731.42528156067419</v>
      </c>
      <c r="BC35" s="2144">
        <v>814.94706109307924</v>
      </c>
      <c r="BD35" s="2144">
        <v>346.91084061317855</v>
      </c>
      <c r="BE35" s="2144">
        <v>379.96863669191407</v>
      </c>
      <c r="BF35" s="2144">
        <v>142.3874834208207</v>
      </c>
      <c r="BG35" s="2144">
        <v>119.58256690602398</v>
      </c>
      <c r="BH35" s="2144">
        <v>123.61798078461771</v>
      </c>
      <c r="BI35" s="2144">
        <v>194.27293366268924</v>
      </c>
      <c r="BJ35" s="2144">
        <v>935.25721485814688</v>
      </c>
      <c r="BK35" s="2144">
        <v>1036.1107995555715</v>
      </c>
      <c r="BL35" s="2144">
        <v>627.00280682817049</v>
      </c>
      <c r="BM35" s="2145">
        <v>974.18923062485294</v>
      </c>
    </row>
    <row r="36" spans="1:65" ht="18.75" customHeight="1">
      <c r="A36" s="2639" t="s">
        <v>754</v>
      </c>
      <c r="B36" s="2639" t="s">
        <v>754</v>
      </c>
      <c r="C36" s="1141"/>
      <c r="D36" s="852"/>
      <c r="E36" s="853"/>
      <c r="F36" s="1444">
        <f>AK35</f>
        <v>27496.38758495151</v>
      </c>
      <c r="G36" s="651">
        <f t="shared" ref="G36:AH36" si="29">AL35</f>
        <v>19891.772045160167</v>
      </c>
      <c r="H36" s="651">
        <f t="shared" si="29"/>
        <v>6825.5811926648958</v>
      </c>
      <c r="I36" s="651">
        <f t="shared" si="29"/>
        <v>2595.9158207399528</v>
      </c>
      <c r="J36" s="651">
        <f t="shared" si="29"/>
        <v>4229.6653719249434</v>
      </c>
      <c r="K36" s="651">
        <f t="shared" si="29"/>
        <v>13066.190852495278</v>
      </c>
      <c r="L36" s="651">
        <f t="shared" si="29"/>
        <v>1861.5966388431741</v>
      </c>
      <c r="M36" s="651">
        <f t="shared" si="29"/>
        <v>2625.9035508192178</v>
      </c>
      <c r="N36" s="651">
        <f t="shared" si="29"/>
        <v>1009.7535155359235</v>
      </c>
      <c r="O36" s="651">
        <f t="shared" si="29"/>
        <v>1607.5406360882866</v>
      </c>
      <c r="P36" s="651">
        <f t="shared" si="29"/>
        <v>1728.5288756498726</v>
      </c>
      <c r="Q36" s="651">
        <f t="shared" si="29"/>
        <v>1861.2008159618263</v>
      </c>
      <c r="R36" s="651">
        <f t="shared" si="29"/>
        <v>1113.8371438778211</v>
      </c>
      <c r="S36" s="651">
        <f t="shared" si="29"/>
        <v>1257.8296757191556</v>
      </c>
      <c r="T36" s="651">
        <f t="shared" si="29"/>
        <v>4967.3127027827622</v>
      </c>
      <c r="U36" s="651">
        <f t="shared" si="29"/>
        <v>4032.0554879246156</v>
      </c>
      <c r="V36" s="651">
        <f t="shared" si="29"/>
        <v>1178.9427031916182</v>
      </c>
      <c r="W36" s="651">
        <f t="shared" si="29"/>
        <v>731.42528156067419</v>
      </c>
      <c r="X36" s="651">
        <f t="shared" si="29"/>
        <v>814.94706109307924</v>
      </c>
      <c r="Y36" s="651">
        <f t="shared" si="29"/>
        <v>346.91084061317855</v>
      </c>
      <c r="Z36" s="651">
        <f t="shared" si="29"/>
        <v>379.96863669191407</v>
      </c>
      <c r="AA36" s="651">
        <f t="shared" si="29"/>
        <v>142.3874834208207</v>
      </c>
      <c r="AB36" s="651">
        <f t="shared" si="29"/>
        <v>119.58256690602398</v>
      </c>
      <c r="AC36" s="651">
        <f t="shared" si="29"/>
        <v>123.61798078461771</v>
      </c>
      <c r="AD36" s="651">
        <f t="shared" si="29"/>
        <v>194.27293366268924</v>
      </c>
      <c r="AE36" s="651">
        <f t="shared" si="29"/>
        <v>935.25721485814688</v>
      </c>
      <c r="AF36" s="651">
        <f t="shared" si="29"/>
        <v>1036.1107995555715</v>
      </c>
      <c r="AG36" s="651">
        <f t="shared" si="29"/>
        <v>627.00280682817049</v>
      </c>
      <c r="AH36" s="651">
        <f t="shared" si="29"/>
        <v>974.18923062485294</v>
      </c>
      <c r="AI36" s="3566"/>
      <c r="AJ36" s="2528" t="s">
        <v>1968</v>
      </c>
      <c r="AK36" s="2143">
        <v>21172.914716560124</v>
      </c>
      <c r="AL36" s="2144">
        <v>15359.291432690927</v>
      </c>
      <c r="AM36" s="2144">
        <v>4092.0597162689019</v>
      </c>
      <c r="AN36" s="2144">
        <v>1291.8609334897778</v>
      </c>
      <c r="AO36" s="2144">
        <v>2800.1987827791249</v>
      </c>
      <c r="AP36" s="2144">
        <v>11267.231716422022</v>
      </c>
      <c r="AQ36" s="2144">
        <v>1444.7385959350365</v>
      </c>
      <c r="AR36" s="2144">
        <v>2169.9981721377594</v>
      </c>
      <c r="AS36" s="2144">
        <v>958.87668724028038</v>
      </c>
      <c r="AT36" s="2144">
        <v>1932.5163423647452</v>
      </c>
      <c r="AU36" s="2144">
        <v>1183.0429378793215</v>
      </c>
      <c r="AV36" s="2144">
        <v>2007.4068236549069</v>
      </c>
      <c r="AW36" s="2144">
        <v>539.09926866059777</v>
      </c>
      <c r="AX36" s="2144">
        <v>1031.5528885493784</v>
      </c>
      <c r="AY36" s="2144">
        <v>2901.1117535976041</v>
      </c>
      <c r="AZ36" s="2144">
        <v>2582.9059000301736</v>
      </c>
      <c r="BA36" s="2144">
        <v>740.46682582407811</v>
      </c>
      <c r="BB36" s="2144">
        <v>245.63976177862804</v>
      </c>
      <c r="BC36" s="2144">
        <v>389.41886908283573</v>
      </c>
      <c r="BD36" s="2144">
        <v>329.9259193044623</v>
      </c>
      <c r="BE36" s="2144">
        <v>210.13103582893527</v>
      </c>
      <c r="BF36" s="2144">
        <v>109.63348973645846</v>
      </c>
      <c r="BG36" s="2144">
        <v>92.180451325750397</v>
      </c>
      <c r="BH36" s="2144">
        <v>192.03917963587611</v>
      </c>
      <c r="BI36" s="2144">
        <v>273.47036751314909</v>
      </c>
      <c r="BJ36" s="2144">
        <v>318.20585356743044</v>
      </c>
      <c r="BK36" s="2144">
        <v>1404.3083583987764</v>
      </c>
      <c r="BL36" s="2144">
        <v>833.02684570456256</v>
      </c>
      <c r="BM36" s="2145">
        <v>675.17632616824483</v>
      </c>
    </row>
    <row r="37" spans="1:65" s="850" customFormat="1" ht="18.75" customHeight="1">
      <c r="A37" s="1137"/>
      <c r="B37" s="1137" t="s">
        <v>759</v>
      </c>
      <c r="C37" s="1137"/>
      <c r="D37" s="852"/>
      <c r="E37" s="853"/>
      <c r="F37" s="1444">
        <f>AK37</f>
        <v>18515.644417386189</v>
      </c>
      <c r="G37" s="651">
        <f t="shared" ref="G37:AH40" si="30">AL37</f>
        <v>13803.843445389484</v>
      </c>
      <c r="H37" s="651">
        <f t="shared" si="30"/>
        <v>4590.588262612393</v>
      </c>
      <c r="I37" s="651">
        <f t="shared" si="30"/>
        <v>1761.6357665734758</v>
      </c>
      <c r="J37" s="651">
        <f t="shared" si="30"/>
        <v>2828.9524960389176</v>
      </c>
      <c r="K37" s="651">
        <f t="shared" si="30"/>
        <v>9213.2551827770912</v>
      </c>
      <c r="L37" s="651">
        <f t="shared" si="30"/>
        <v>1323.8427300681251</v>
      </c>
      <c r="M37" s="651">
        <f t="shared" si="30"/>
        <v>1991.6565344550995</v>
      </c>
      <c r="N37" s="651">
        <f t="shared" si="30"/>
        <v>668.52115369550245</v>
      </c>
      <c r="O37" s="651">
        <f t="shared" si="30"/>
        <v>1080.4325779432347</v>
      </c>
      <c r="P37" s="651">
        <f t="shared" si="30"/>
        <v>1155.9977599019699</v>
      </c>
      <c r="Q37" s="651">
        <f t="shared" si="30"/>
        <v>1205.4205294858621</v>
      </c>
      <c r="R37" s="651">
        <f t="shared" si="30"/>
        <v>812.45152698149411</v>
      </c>
      <c r="S37" s="651">
        <f t="shared" si="30"/>
        <v>974.93237024580219</v>
      </c>
      <c r="T37" s="651">
        <f t="shared" si="30"/>
        <v>3402.4295425303071</v>
      </c>
      <c r="U37" s="651">
        <f t="shared" si="30"/>
        <v>2786.1773085199893</v>
      </c>
      <c r="V37" s="651">
        <f t="shared" si="30"/>
        <v>722.42491140251025</v>
      </c>
      <c r="W37" s="651">
        <f t="shared" si="30"/>
        <v>540.82232470479801</v>
      </c>
      <c r="X37" s="651">
        <f t="shared" si="30"/>
        <v>526.08603190496331</v>
      </c>
      <c r="Y37" s="651">
        <f t="shared" si="30"/>
        <v>279.04416848345556</v>
      </c>
      <c r="Z37" s="651">
        <f t="shared" si="30"/>
        <v>263.52333636460537</v>
      </c>
      <c r="AA37" s="651">
        <f t="shared" si="30"/>
        <v>122.07700723033362</v>
      </c>
      <c r="AB37" s="651">
        <f t="shared" si="30"/>
        <v>94.045424048876342</v>
      </c>
      <c r="AC37" s="651">
        <f t="shared" si="30"/>
        <v>93.160921125034989</v>
      </c>
      <c r="AD37" s="651">
        <f t="shared" si="30"/>
        <v>144.99318325541148</v>
      </c>
      <c r="AE37" s="651">
        <f t="shared" si="30"/>
        <v>616.25223401031781</v>
      </c>
      <c r="AF37" s="651">
        <f t="shared" si="30"/>
        <v>537.59949145043947</v>
      </c>
      <c r="AG37" s="651">
        <f t="shared" si="30"/>
        <v>285.46926261433583</v>
      </c>
      <c r="AH37" s="651">
        <f t="shared" si="30"/>
        <v>486.30267540162777</v>
      </c>
      <c r="AI37" s="3566" t="s">
        <v>1969</v>
      </c>
      <c r="AJ37" s="2528" t="s">
        <v>1970</v>
      </c>
      <c r="AK37" s="2143">
        <v>18515.644417386189</v>
      </c>
      <c r="AL37" s="2144">
        <v>13803.843445389484</v>
      </c>
      <c r="AM37" s="2144">
        <v>4590.588262612393</v>
      </c>
      <c r="AN37" s="2144">
        <v>1761.6357665734758</v>
      </c>
      <c r="AO37" s="2144">
        <v>2828.9524960389176</v>
      </c>
      <c r="AP37" s="2144">
        <v>9213.2551827770912</v>
      </c>
      <c r="AQ37" s="2144">
        <v>1323.8427300681251</v>
      </c>
      <c r="AR37" s="2144">
        <v>1991.6565344550995</v>
      </c>
      <c r="AS37" s="2144">
        <v>668.52115369550245</v>
      </c>
      <c r="AT37" s="2144">
        <v>1080.4325779432347</v>
      </c>
      <c r="AU37" s="2144">
        <v>1155.9977599019699</v>
      </c>
      <c r="AV37" s="2144">
        <v>1205.4205294858621</v>
      </c>
      <c r="AW37" s="2144">
        <v>812.45152698149411</v>
      </c>
      <c r="AX37" s="2144">
        <v>974.93237024580219</v>
      </c>
      <c r="AY37" s="2144">
        <v>3402.4295425303071</v>
      </c>
      <c r="AZ37" s="2144">
        <v>2786.1773085199893</v>
      </c>
      <c r="BA37" s="2144">
        <v>722.42491140251025</v>
      </c>
      <c r="BB37" s="2144">
        <v>540.82232470479801</v>
      </c>
      <c r="BC37" s="2144">
        <v>526.08603190496331</v>
      </c>
      <c r="BD37" s="2144">
        <v>279.04416848345556</v>
      </c>
      <c r="BE37" s="2144">
        <v>263.52333636460537</v>
      </c>
      <c r="BF37" s="2144">
        <v>122.07700723033362</v>
      </c>
      <c r="BG37" s="2144">
        <v>94.045424048876342</v>
      </c>
      <c r="BH37" s="2144">
        <v>93.160921125034989</v>
      </c>
      <c r="BI37" s="2144">
        <v>144.99318325541148</v>
      </c>
      <c r="BJ37" s="2144">
        <v>616.25223401031781</v>
      </c>
      <c r="BK37" s="2144">
        <v>537.59949145043947</v>
      </c>
      <c r="BL37" s="2144">
        <v>285.46926261433583</v>
      </c>
      <c r="BM37" s="2145">
        <v>486.30267540162777</v>
      </c>
    </row>
    <row r="38" spans="1:65" ht="18.75" customHeight="1">
      <c r="A38" s="1137"/>
      <c r="B38" s="1137" t="s">
        <v>760</v>
      </c>
      <c r="C38" s="1137"/>
      <c r="D38" s="852"/>
      <c r="E38" s="853"/>
      <c r="F38" s="1444">
        <f t="shared" ref="F38:F40" si="31">AK38</f>
        <v>5867.7181979792904</v>
      </c>
      <c r="G38" s="651">
        <f t="shared" si="30"/>
        <v>4021.1622585990594</v>
      </c>
      <c r="H38" s="651">
        <f t="shared" si="30"/>
        <v>1399.4720993385172</v>
      </c>
      <c r="I38" s="651">
        <f t="shared" si="30"/>
        <v>585.80203576311919</v>
      </c>
      <c r="J38" s="651">
        <f t="shared" si="30"/>
        <v>813.67006357539833</v>
      </c>
      <c r="K38" s="651">
        <f t="shared" si="30"/>
        <v>2621.6901592605413</v>
      </c>
      <c r="L38" s="651">
        <f t="shared" si="30"/>
        <v>357.15056911775406</v>
      </c>
      <c r="M38" s="651">
        <f t="shared" si="30"/>
        <v>399.44918323386662</v>
      </c>
      <c r="N38" s="651">
        <f t="shared" si="30"/>
        <v>256.38689618213635</v>
      </c>
      <c r="O38" s="651">
        <f t="shared" si="30"/>
        <v>321.28962005893789</v>
      </c>
      <c r="P38" s="651">
        <f t="shared" si="30"/>
        <v>411.48872921605761</v>
      </c>
      <c r="Q38" s="651">
        <f t="shared" si="30"/>
        <v>388.40572594113866</v>
      </c>
      <c r="R38" s="651">
        <f t="shared" si="30"/>
        <v>277.848009796903</v>
      </c>
      <c r="S38" s="651">
        <f t="shared" si="30"/>
        <v>209.67142571374777</v>
      </c>
      <c r="T38" s="651">
        <f t="shared" si="30"/>
        <v>1181.7032843568729</v>
      </c>
      <c r="U38" s="651">
        <f t="shared" si="30"/>
        <v>876.97411924001653</v>
      </c>
      <c r="V38" s="651">
        <f t="shared" si="30"/>
        <v>262.01974905509036</v>
      </c>
      <c r="W38" s="651">
        <f t="shared" si="30"/>
        <v>155.31799206046395</v>
      </c>
      <c r="X38" s="651">
        <f t="shared" si="30"/>
        <v>224.26759560046031</v>
      </c>
      <c r="Y38" s="651">
        <f t="shared" si="30"/>
        <v>58.234019068511458</v>
      </c>
      <c r="Z38" s="651">
        <f t="shared" si="30"/>
        <v>82.297001007628296</v>
      </c>
      <c r="AA38" s="651">
        <f t="shared" si="30"/>
        <v>15.08380952382651</v>
      </c>
      <c r="AB38" s="651">
        <f t="shared" si="30"/>
        <v>17.697142857156791</v>
      </c>
      <c r="AC38" s="651">
        <f t="shared" si="30"/>
        <v>22.617059659591884</v>
      </c>
      <c r="AD38" s="651">
        <f t="shared" si="30"/>
        <v>39.439750407286972</v>
      </c>
      <c r="AE38" s="651">
        <f t="shared" si="30"/>
        <v>304.72916511685628</v>
      </c>
      <c r="AF38" s="651">
        <f t="shared" si="30"/>
        <v>288.36997635487415</v>
      </c>
      <c r="AG38" s="651">
        <f t="shared" si="30"/>
        <v>99.841456853348944</v>
      </c>
      <c r="AH38" s="651">
        <f t="shared" si="30"/>
        <v>276.64122181513676</v>
      </c>
      <c r="AI38" s="3566"/>
      <c r="AJ38" s="2528" t="s">
        <v>1971</v>
      </c>
      <c r="AK38" s="2143">
        <v>5867.7181979792904</v>
      </c>
      <c r="AL38" s="2144">
        <v>4021.1622585990594</v>
      </c>
      <c r="AM38" s="2144">
        <v>1399.4720993385172</v>
      </c>
      <c r="AN38" s="2144">
        <v>585.80203576311919</v>
      </c>
      <c r="AO38" s="2144">
        <v>813.67006357539833</v>
      </c>
      <c r="AP38" s="2144">
        <v>2621.6901592605413</v>
      </c>
      <c r="AQ38" s="2144">
        <v>357.15056911775406</v>
      </c>
      <c r="AR38" s="2144">
        <v>399.44918323386662</v>
      </c>
      <c r="AS38" s="2144">
        <v>256.38689618213635</v>
      </c>
      <c r="AT38" s="2144">
        <v>321.28962005893789</v>
      </c>
      <c r="AU38" s="2144">
        <v>411.48872921605761</v>
      </c>
      <c r="AV38" s="2144">
        <v>388.40572594113866</v>
      </c>
      <c r="AW38" s="2144">
        <v>277.848009796903</v>
      </c>
      <c r="AX38" s="2144">
        <v>209.67142571374777</v>
      </c>
      <c r="AY38" s="2144">
        <v>1181.7032843568729</v>
      </c>
      <c r="AZ38" s="2144">
        <v>876.97411924001653</v>
      </c>
      <c r="BA38" s="2144">
        <v>262.01974905509036</v>
      </c>
      <c r="BB38" s="2144">
        <v>155.31799206046395</v>
      </c>
      <c r="BC38" s="2144">
        <v>224.26759560046031</v>
      </c>
      <c r="BD38" s="2144">
        <v>58.234019068511458</v>
      </c>
      <c r="BE38" s="2144">
        <v>82.297001007628296</v>
      </c>
      <c r="BF38" s="2144">
        <v>15.08380952382651</v>
      </c>
      <c r="BG38" s="2144">
        <v>17.697142857156791</v>
      </c>
      <c r="BH38" s="2144">
        <v>22.617059659591884</v>
      </c>
      <c r="BI38" s="2144">
        <v>39.439750407286972</v>
      </c>
      <c r="BJ38" s="2144">
        <v>304.72916511685628</v>
      </c>
      <c r="BK38" s="2144">
        <v>288.36997635487415</v>
      </c>
      <c r="BL38" s="2144">
        <v>99.841456853348944</v>
      </c>
      <c r="BM38" s="2145">
        <v>276.64122181513676</v>
      </c>
    </row>
    <row r="39" spans="1:65" ht="18.75" customHeight="1">
      <c r="A39" s="1137"/>
      <c r="B39" s="1137" t="s">
        <v>761</v>
      </c>
      <c r="C39" s="1137"/>
      <c r="D39" s="852"/>
      <c r="E39" s="853"/>
      <c r="F39" s="1444">
        <f t="shared" si="31"/>
        <v>3113.0249695860439</v>
      </c>
      <c r="G39" s="651">
        <f t="shared" si="30"/>
        <v>2066.7663411716303</v>
      </c>
      <c r="H39" s="651">
        <f t="shared" si="30"/>
        <v>835.52083071398386</v>
      </c>
      <c r="I39" s="651">
        <f t="shared" si="30"/>
        <v>248.47801840335751</v>
      </c>
      <c r="J39" s="651">
        <f t="shared" si="30"/>
        <v>587.04281231062657</v>
      </c>
      <c r="K39" s="651">
        <f t="shared" si="30"/>
        <v>1231.2455104576457</v>
      </c>
      <c r="L39" s="651">
        <f t="shared" si="30"/>
        <v>180.60333965729447</v>
      </c>
      <c r="M39" s="651">
        <f t="shared" si="30"/>
        <v>234.79783313025078</v>
      </c>
      <c r="N39" s="651">
        <f t="shared" si="30"/>
        <v>84.845465658284809</v>
      </c>
      <c r="O39" s="651">
        <f t="shared" si="30"/>
        <v>205.81843808611458</v>
      </c>
      <c r="P39" s="651">
        <f t="shared" si="30"/>
        <v>161.04238653184515</v>
      </c>
      <c r="Q39" s="651">
        <f t="shared" si="30"/>
        <v>267.37456053482612</v>
      </c>
      <c r="R39" s="651">
        <f t="shared" si="30"/>
        <v>23.537607099423823</v>
      </c>
      <c r="S39" s="651">
        <f t="shared" si="30"/>
        <v>73.225879759606073</v>
      </c>
      <c r="T39" s="651">
        <f t="shared" si="30"/>
        <v>383.179875895583</v>
      </c>
      <c r="U39" s="651">
        <f t="shared" si="30"/>
        <v>368.90406016461031</v>
      </c>
      <c r="V39" s="651">
        <f t="shared" si="30"/>
        <v>194.49804273401716</v>
      </c>
      <c r="W39" s="651">
        <f t="shared" si="30"/>
        <v>35.284964795412343</v>
      </c>
      <c r="X39" s="651">
        <f t="shared" si="30"/>
        <v>64.593433587655795</v>
      </c>
      <c r="Y39" s="651">
        <f t="shared" si="30"/>
        <v>9.632653061211581</v>
      </c>
      <c r="Z39" s="651">
        <f t="shared" si="30"/>
        <v>34.148299319680362</v>
      </c>
      <c r="AA39" s="651">
        <f t="shared" si="30"/>
        <v>5.2266666666605639</v>
      </c>
      <c r="AB39" s="651">
        <f t="shared" si="30"/>
        <v>7.8399999999908463</v>
      </c>
      <c r="AC39" s="651">
        <f t="shared" si="30"/>
        <v>7.8399999999908463</v>
      </c>
      <c r="AD39" s="651">
        <f t="shared" si="30"/>
        <v>9.8399999999908463</v>
      </c>
      <c r="AE39" s="651">
        <f t="shared" si="30"/>
        <v>14.275815730972617</v>
      </c>
      <c r="AF39" s="651">
        <f t="shared" si="30"/>
        <v>210.14133175025748</v>
      </c>
      <c r="AG39" s="651">
        <f t="shared" si="30"/>
        <v>241.69208736048583</v>
      </c>
      <c r="AH39" s="651">
        <f t="shared" si="30"/>
        <v>211.24533340808847</v>
      </c>
      <c r="AI39" s="3566"/>
      <c r="AJ39" s="2528" t="s">
        <v>1972</v>
      </c>
      <c r="AK39" s="2143">
        <v>3113.0249695860439</v>
      </c>
      <c r="AL39" s="2144">
        <v>2066.7663411716303</v>
      </c>
      <c r="AM39" s="2144">
        <v>835.52083071398386</v>
      </c>
      <c r="AN39" s="2144">
        <v>248.47801840335751</v>
      </c>
      <c r="AO39" s="2144">
        <v>587.04281231062657</v>
      </c>
      <c r="AP39" s="2144">
        <v>1231.2455104576457</v>
      </c>
      <c r="AQ39" s="2144">
        <v>180.60333965729447</v>
      </c>
      <c r="AR39" s="2144">
        <v>234.79783313025078</v>
      </c>
      <c r="AS39" s="2144">
        <v>84.845465658284809</v>
      </c>
      <c r="AT39" s="2144">
        <v>205.81843808611458</v>
      </c>
      <c r="AU39" s="2144">
        <v>161.04238653184515</v>
      </c>
      <c r="AV39" s="2144">
        <v>267.37456053482612</v>
      </c>
      <c r="AW39" s="2144">
        <v>23.537607099423823</v>
      </c>
      <c r="AX39" s="2144">
        <v>73.225879759606073</v>
      </c>
      <c r="AY39" s="2144">
        <v>383.179875895583</v>
      </c>
      <c r="AZ39" s="2144">
        <v>368.90406016461031</v>
      </c>
      <c r="BA39" s="2144">
        <v>194.49804273401716</v>
      </c>
      <c r="BB39" s="2144">
        <v>35.284964795412343</v>
      </c>
      <c r="BC39" s="2144">
        <v>64.593433587655795</v>
      </c>
      <c r="BD39" s="2144">
        <v>9.632653061211581</v>
      </c>
      <c r="BE39" s="2144">
        <v>34.148299319680362</v>
      </c>
      <c r="BF39" s="2144">
        <v>5.2266666666605639</v>
      </c>
      <c r="BG39" s="2144">
        <v>7.8399999999908463</v>
      </c>
      <c r="BH39" s="2144">
        <v>7.8399999999908463</v>
      </c>
      <c r="BI39" s="2144">
        <v>9.8399999999908463</v>
      </c>
      <c r="BJ39" s="2144">
        <v>14.275815730972617</v>
      </c>
      <c r="BK39" s="2144">
        <v>210.14133175025748</v>
      </c>
      <c r="BL39" s="2144">
        <v>241.69208736048583</v>
      </c>
      <c r="BM39" s="2145">
        <v>211.24533340808847</v>
      </c>
    </row>
    <row r="40" spans="1:65" ht="18.75" customHeight="1" thickBot="1">
      <c r="A40" s="2640" t="s">
        <v>762</v>
      </c>
      <c r="B40" s="2640"/>
      <c r="C40" s="2293"/>
      <c r="D40" s="860"/>
      <c r="E40" s="861"/>
      <c r="F40" s="1445">
        <f t="shared" si="31"/>
        <v>21172.914716560124</v>
      </c>
      <c r="G40" s="655">
        <f t="shared" si="30"/>
        <v>15359.291432690927</v>
      </c>
      <c r="H40" s="655">
        <f t="shared" si="30"/>
        <v>4092.0597162689019</v>
      </c>
      <c r="I40" s="655">
        <f t="shared" si="30"/>
        <v>1291.8609334897778</v>
      </c>
      <c r="J40" s="655">
        <f t="shared" si="30"/>
        <v>2800.1987827791249</v>
      </c>
      <c r="K40" s="655">
        <f t="shared" si="30"/>
        <v>11267.231716422022</v>
      </c>
      <c r="L40" s="655">
        <f t="shared" si="30"/>
        <v>1444.7385959350365</v>
      </c>
      <c r="M40" s="655">
        <f t="shared" si="30"/>
        <v>2169.9981721377594</v>
      </c>
      <c r="N40" s="655">
        <f t="shared" si="30"/>
        <v>958.87668724028038</v>
      </c>
      <c r="O40" s="655">
        <f t="shared" si="30"/>
        <v>1932.5163423647452</v>
      </c>
      <c r="P40" s="655">
        <f t="shared" si="30"/>
        <v>1183.0429378793215</v>
      </c>
      <c r="Q40" s="655">
        <f t="shared" si="30"/>
        <v>2007.4068236549069</v>
      </c>
      <c r="R40" s="655">
        <f t="shared" si="30"/>
        <v>539.09926866059777</v>
      </c>
      <c r="S40" s="655">
        <f t="shared" si="30"/>
        <v>1031.5528885493784</v>
      </c>
      <c r="T40" s="655">
        <f t="shared" si="30"/>
        <v>2901.1117535976041</v>
      </c>
      <c r="U40" s="655">
        <f t="shared" si="30"/>
        <v>2582.9059000301736</v>
      </c>
      <c r="V40" s="655">
        <f t="shared" si="30"/>
        <v>740.46682582407811</v>
      </c>
      <c r="W40" s="655">
        <f t="shared" si="30"/>
        <v>245.63976177862804</v>
      </c>
      <c r="X40" s="655">
        <f t="shared" si="30"/>
        <v>389.41886908283573</v>
      </c>
      <c r="Y40" s="655">
        <f t="shared" si="30"/>
        <v>329.9259193044623</v>
      </c>
      <c r="Z40" s="655">
        <f t="shared" si="30"/>
        <v>210.13103582893527</v>
      </c>
      <c r="AA40" s="655">
        <f t="shared" si="30"/>
        <v>109.63348973645846</v>
      </c>
      <c r="AB40" s="655">
        <f t="shared" si="30"/>
        <v>92.180451325750397</v>
      </c>
      <c r="AC40" s="655">
        <f t="shared" si="30"/>
        <v>192.03917963587611</v>
      </c>
      <c r="AD40" s="655">
        <f t="shared" si="30"/>
        <v>273.47036751314909</v>
      </c>
      <c r="AE40" s="655">
        <f t="shared" si="30"/>
        <v>318.20585356743044</v>
      </c>
      <c r="AF40" s="655">
        <f t="shared" si="30"/>
        <v>1404.3083583987764</v>
      </c>
      <c r="AG40" s="655">
        <f t="shared" si="30"/>
        <v>833.02684570456256</v>
      </c>
      <c r="AH40" s="655">
        <f t="shared" si="30"/>
        <v>675.17632616824483</v>
      </c>
      <c r="AI40" s="3566"/>
      <c r="AJ40" s="2528" t="s">
        <v>1973</v>
      </c>
      <c r="AK40" s="2143">
        <v>21172.914716560124</v>
      </c>
      <c r="AL40" s="2144">
        <v>15359.291432690927</v>
      </c>
      <c r="AM40" s="2144">
        <v>4092.0597162689019</v>
      </c>
      <c r="AN40" s="2144">
        <v>1291.8609334897778</v>
      </c>
      <c r="AO40" s="2144">
        <v>2800.1987827791249</v>
      </c>
      <c r="AP40" s="2144">
        <v>11267.231716422022</v>
      </c>
      <c r="AQ40" s="2144">
        <v>1444.7385959350365</v>
      </c>
      <c r="AR40" s="2144">
        <v>2169.9981721377594</v>
      </c>
      <c r="AS40" s="2144">
        <v>958.87668724028038</v>
      </c>
      <c r="AT40" s="2144">
        <v>1932.5163423647452</v>
      </c>
      <c r="AU40" s="2144">
        <v>1183.0429378793215</v>
      </c>
      <c r="AV40" s="2144">
        <v>2007.4068236549069</v>
      </c>
      <c r="AW40" s="2144">
        <v>539.09926866059777</v>
      </c>
      <c r="AX40" s="2144">
        <v>1031.5528885493784</v>
      </c>
      <c r="AY40" s="2144">
        <v>2901.1117535976041</v>
      </c>
      <c r="AZ40" s="2144">
        <v>2582.9059000301736</v>
      </c>
      <c r="BA40" s="2144">
        <v>740.46682582407811</v>
      </c>
      <c r="BB40" s="2144">
        <v>245.63976177862804</v>
      </c>
      <c r="BC40" s="2144">
        <v>389.41886908283573</v>
      </c>
      <c r="BD40" s="2144">
        <v>329.9259193044623</v>
      </c>
      <c r="BE40" s="2144">
        <v>210.13103582893527</v>
      </c>
      <c r="BF40" s="2144">
        <v>109.63348973645846</v>
      </c>
      <c r="BG40" s="2144">
        <v>92.180451325750397</v>
      </c>
      <c r="BH40" s="2144">
        <v>192.03917963587611</v>
      </c>
      <c r="BI40" s="2144">
        <v>273.47036751314909</v>
      </c>
      <c r="BJ40" s="2144">
        <v>318.20585356743044</v>
      </c>
      <c r="BK40" s="2144">
        <v>1404.3083583987764</v>
      </c>
      <c r="BL40" s="2144">
        <v>833.02684570456256</v>
      </c>
      <c r="BM40" s="2145">
        <v>675.17632616824483</v>
      </c>
    </row>
    <row r="41" spans="1:65" s="849" customFormat="1" ht="72.75" customHeight="1" thickBot="1">
      <c r="A41" s="3465" t="s">
        <v>2523</v>
      </c>
      <c r="B41" s="3465"/>
      <c r="C41" s="3465"/>
      <c r="D41" s="3465"/>
      <c r="E41" s="3465"/>
      <c r="F41" s="3465"/>
      <c r="G41" s="3465"/>
      <c r="H41" s="3465"/>
      <c r="I41" s="3465"/>
      <c r="J41" s="3465"/>
      <c r="K41" s="3465"/>
      <c r="L41" s="3465"/>
      <c r="M41" s="3465"/>
      <c r="N41" s="3465"/>
      <c r="O41" s="3465"/>
      <c r="P41" s="3465"/>
      <c r="Q41" s="3465"/>
      <c r="R41" s="3465"/>
      <c r="S41" s="3465"/>
      <c r="T41" s="3465"/>
      <c r="U41" s="3465"/>
      <c r="V41" s="3465"/>
      <c r="W41" s="3465"/>
      <c r="X41" s="3465"/>
      <c r="Y41" s="3465"/>
      <c r="Z41" s="3465"/>
      <c r="AA41" s="3465"/>
      <c r="AB41" s="3465"/>
      <c r="AC41" s="3465"/>
      <c r="AD41" s="3465"/>
      <c r="AE41" s="3465"/>
      <c r="AF41" s="3465"/>
      <c r="AG41" s="3465"/>
      <c r="AH41" s="3465"/>
      <c r="AI41" s="3566" t="s">
        <v>1974</v>
      </c>
      <c r="AJ41" s="2528" t="s">
        <v>1975</v>
      </c>
      <c r="AK41" s="2143">
        <v>21407.597556530724</v>
      </c>
      <c r="AL41" s="2144">
        <v>16874.525841094615</v>
      </c>
      <c r="AM41" s="2144">
        <v>5300.2794072737952</v>
      </c>
      <c r="AN41" s="2144">
        <v>1665.7445834627326</v>
      </c>
      <c r="AO41" s="2144">
        <v>3634.5348238110619</v>
      </c>
      <c r="AP41" s="2144">
        <v>11574.246433820821</v>
      </c>
      <c r="AQ41" s="2144">
        <v>1476.3626680752845</v>
      </c>
      <c r="AR41" s="2144">
        <v>2382.5956032273943</v>
      </c>
      <c r="AS41" s="2144">
        <v>1017.3447618777534</v>
      </c>
      <c r="AT41" s="2144">
        <v>1859.5531369982582</v>
      </c>
      <c r="AU41" s="2144">
        <v>1190.2731605115353</v>
      </c>
      <c r="AV41" s="2144">
        <v>1738.6973277634131</v>
      </c>
      <c r="AW41" s="2144">
        <v>780.04995346034138</v>
      </c>
      <c r="AX41" s="2144">
        <v>1129.3698219068444</v>
      </c>
      <c r="AY41" s="2144">
        <v>2522.8899708419317</v>
      </c>
      <c r="AZ41" s="2144">
        <v>2217.5985004966628</v>
      </c>
      <c r="BA41" s="2144">
        <v>882.86763787935888</v>
      </c>
      <c r="BB41" s="2144">
        <v>291.83746610140832</v>
      </c>
      <c r="BC41" s="2144">
        <v>387.1003880834524</v>
      </c>
      <c r="BD41" s="2144">
        <v>136.19059585908363</v>
      </c>
      <c r="BE41" s="2144">
        <v>173.31335100239878</v>
      </c>
      <c r="BF41" s="2144">
        <v>36.655982906054177</v>
      </c>
      <c r="BG41" s="2144">
        <v>42.222222222273999</v>
      </c>
      <c r="BH41" s="2144">
        <v>101.3481906982265</v>
      </c>
      <c r="BI41" s="2144">
        <v>166.06266574440673</v>
      </c>
      <c r="BJ41" s="2144">
        <v>305.29147034526852</v>
      </c>
      <c r="BK41" s="2144">
        <v>981.88224804207005</v>
      </c>
      <c r="BL41" s="2144">
        <v>410.94138780697159</v>
      </c>
      <c r="BM41" s="2145">
        <v>617.35810874513311</v>
      </c>
    </row>
    <row r="42" spans="1:65" ht="26.1" customHeight="1">
      <c r="A42" s="2346"/>
      <c r="E42" s="850"/>
      <c r="AI42" s="3566"/>
      <c r="AJ42" s="2528" t="s">
        <v>1976</v>
      </c>
      <c r="AK42" s="2143">
        <v>11184.456488083322</v>
      </c>
      <c r="AL42" s="2144">
        <v>7238.2540617394407</v>
      </c>
      <c r="AM42" s="2144">
        <v>2569.2976505464235</v>
      </c>
      <c r="AN42" s="2144">
        <v>975.99307973981468</v>
      </c>
      <c r="AO42" s="2144">
        <v>1593.304570806609</v>
      </c>
      <c r="AP42" s="2144">
        <v>4668.9564111930176</v>
      </c>
      <c r="AQ42" s="2144">
        <v>712.24879431710008</v>
      </c>
      <c r="AR42" s="2144">
        <v>788.54165408614483</v>
      </c>
      <c r="AS42" s="2144">
        <v>397.31891569421583</v>
      </c>
      <c r="AT42" s="2144">
        <v>547.24922051889371</v>
      </c>
      <c r="AU42" s="2144">
        <v>690.21666576512575</v>
      </c>
      <c r="AV42" s="2144">
        <v>655.09110256159806</v>
      </c>
      <c r="AW42" s="2144">
        <v>306.61807025572972</v>
      </c>
      <c r="AX42" s="2144">
        <v>571.67198799420862</v>
      </c>
      <c r="AY42" s="2144">
        <v>2684.5847236333716</v>
      </c>
      <c r="AZ42" s="2144">
        <v>2334.9056709393103</v>
      </c>
      <c r="BA42" s="2144">
        <v>492.86854479529586</v>
      </c>
      <c r="BB42" s="2144">
        <v>410.24233325730694</v>
      </c>
      <c r="BC42" s="2144">
        <v>350.25763323971586</v>
      </c>
      <c r="BD42" s="2144">
        <v>231.17525587936294</v>
      </c>
      <c r="BE42" s="2144">
        <v>241.05822823635927</v>
      </c>
      <c r="BF42" s="2144">
        <v>140.34952636944888</v>
      </c>
      <c r="BG42" s="2144">
        <v>124.32841265595312</v>
      </c>
      <c r="BH42" s="2144">
        <v>155.6238289234573</v>
      </c>
      <c r="BI42" s="2144">
        <v>189.00190758240973</v>
      </c>
      <c r="BJ42" s="2144">
        <v>349.67905269406208</v>
      </c>
      <c r="BK42" s="2144">
        <v>621.46402839371876</v>
      </c>
      <c r="BL42" s="2144">
        <v>280.45637719123482</v>
      </c>
      <c r="BM42" s="2145">
        <v>359.69729712555318</v>
      </c>
    </row>
    <row r="43" spans="1:65" ht="26.1" customHeight="1">
      <c r="A43" s="2347"/>
      <c r="E43" s="850"/>
      <c r="AI43" s="3566"/>
      <c r="AJ43" s="2528" t="s">
        <v>1977</v>
      </c>
      <c r="AK43" s="2143">
        <v>8975.3154714634966</v>
      </c>
      <c r="AL43" s="2144">
        <v>6606.3377586843826</v>
      </c>
      <c r="AM43" s="2144">
        <v>1635.93382344985</v>
      </c>
      <c r="AN43" s="2144">
        <v>675.78955212095048</v>
      </c>
      <c r="AO43" s="2144">
        <v>960.14427132889944</v>
      </c>
      <c r="AP43" s="2144">
        <v>4970.4039352345326</v>
      </c>
      <c r="AQ43" s="2144">
        <v>787.28741204957521</v>
      </c>
      <c r="AR43" s="2144">
        <v>961.98175652859481</v>
      </c>
      <c r="AS43" s="2144">
        <v>341.33616972533707</v>
      </c>
      <c r="AT43" s="2144">
        <v>542.77994922511562</v>
      </c>
      <c r="AU43" s="2144">
        <v>602.23383356058287</v>
      </c>
      <c r="AV43" s="2144">
        <v>889.22939813027438</v>
      </c>
      <c r="AW43" s="2144">
        <v>428.25605322162261</v>
      </c>
      <c r="AX43" s="2144">
        <v>417.29936279342894</v>
      </c>
      <c r="AY43" s="2144">
        <v>1401.9271821528689</v>
      </c>
      <c r="AZ43" s="2144">
        <v>950.7883174146591</v>
      </c>
      <c r="BA43" s="2144">
        <v>263.29536226999903</v>
      </c>
      <c r="BB43" s="2144">
        <v>88.889210022812577</v>
      </c>
      <c r="BC43" s="2144">
        <v>208.10158011047636</v>
      </c>
      <c r="BD43" s="2144">
        <v>133.78044153647735</v>
      </c>
      <c r="BE43" s="2144">
        <v>78.467513260672078</v>
      </c>
      <c r="BF43" s="2144">
        <v>38.43591739653715</v>
      </c>
      <c r="BG43" s="2144">
        <v>27.917462718612789</v>
      </c>
      <c r="BH43" s="2144">
        <v>40.188315401953112</v>
      </c>
      <c r="BI43" s="2144">
        <v>71.71251469711865</v>
      </c>
      <c r="BJ43" s="2144">
        <v>451.13886473820963</v>
      </c>
      <c r="BK43" s="2144">
        <v>404.85777130335703</v>
      </c>
      <c r="BL43" s="2144">
        <v>231.81472589617729</v>
      </c>
      <c r="BM43" s="2145">
        <v>330.37803342670941</v>
      </c>
    </row>
    <row r="44" spans="1:65" ht="26.1" customHeight="1">
      <c r="E44" s="850"/>
      <c r="AI44" s="3566"/>
      <c r="AJ44" s="2528" t="s">
        <v>1978</v>
      </c>
      <c r="AK44" s="2143">
        <v>3728.6198149129655</v>
      </c>
      <c r="AL44" s="2144">
        <v>2447.8256802785049</v>
      </c>
      <c r="AM44" s="2144">
        <v>733.16971020339656</v>
      </c>
      <c r="AN44" s="2144">
        <v>258.67697654784939</v>
      </c>
      <c r="AO44" s="2144">
        <v>474.49273365554734</v>
      </c>
      <c r="AP44" s="2144">
        <v>1714.6559700751086</v>
      </c>
      <c r="AQ44" s="2144">
        <v>172.01685920258404</v>
      </c>
      <c r="AR44" s="2144">
        <v>403.31014675650749</v>
      </c>
      <c r="AS44" s="2144">
        <v>107.5441876785297</v>
      </c>
      <c r="AT44" s="2144">
        <v>330.00210935242978</v>
      </c>
      <c r="AU44" s="2144">
        <v>246.12035323859476</v>
      </c>
      <c r="AV44" s="2144">
        <v>287.95398349705448</v>
      </c>
      <c r="AW44" s="2144">
        <v>51.204081632504227</v>
      </c>
      <c r="AX44" s="2144">
        <v>116.50424871690407</v>
      </c>
      <c r="AY44" s="2144">
        <v>512.18153666802539</v>
      </c>
      <c r="AZ44" s="2144">
        <v>432.86300341219174</v>
      </c>
      <c r="BA44" s="2144">
        <v>146.90995686001384</v>
      </c>
      <c r="BB44" s="2144">
        <v>80.559979535828887</v>
      </c>
      <c r="BC44" s="2144">
        <v>114.37598860609444</v>
      </c>
      <c r="BD44" s="2144">
        <v>43.783709273162479</v>
      </c>
      <c r="BE44" s="2144">
        <v>22.81749612124872</v>
      </c>
      <c r="BF44" s="2144">
        <v>4.2111111111079627</v>
      </c>
      <c r="BG44" s="2144">
        <v>4.2111111111079627</v>
      </c>
      <c r="BH44" s="2144">
        <v>8.2111111111079627</v>
      </c>
      <c r="BI44" s="2144">
        <v>7.782539682519543</v>
      </c>
      <c r="BJ44" s="2144">
        <v>79.318533255833557</v>
      </c>
      <c r="BK44" s="2144">
        <v>308.29701497716474</v>
      </c>
      <c r="BL44" s="2144">
        <v>276.58618658191006</v>
      </c>
      <c r="BM44" s="2145">
        <v>183.72939640736058</v>
      </c>
    </row>
    <row r="45" spans="1:65" ht="26.1" customHeight="1">
      <c r="E45" s="850"/>
      <c r="AI45" s="3566"/>
      <c r="AJ45" s="2528" t="s">
        <v>1979</v>
      </c>
      <c r="AK45" s="2143">
        <v>2393.2596371883801</v>
      </c>
      <c r="AL45" s="2144">
        <v>1566.729024943309</v>
      </c>
      <c r="AM45" s="2144">
        <v>613.96031746033259</v>
      </c>
      <c r="AN45" s="2144">
        <v>307.57256235838372</v>
      </c>
      <c r="AO45" s="2144">
        <v>306.38775510194898</v>
      </c>
      <c r="AP45" s="2144">
        <v>952.76870748297642</v>
      </c>
      <c r="AQ45" s="2144">
        <v>69.530612244835766</v>
      </c>
      <c r="AR45" s="2144">
        <v>221.40589569168344</v>
      </c>
      <c r="AS45" s="2144">
        <v>69.530612244835766</v>
      </c>
      <c r="AT45" s="2144">
        <v>222.40589569168344</v>
      </c>
      <c r="AU45" s="2144">
        <v>88.612244897864727</v>
      </c>
      <c r="AV45" s="2144">
        <v>259.56916099774133</v>
      </c>
      <c r="AW45" s="2144">
        <v>7.8571428571659458</v>
      </c>
      <c r="AX45" s="2144">
        <v>13.857142857165947</v>
      </c>
      <c r="AY45" s="2144">
        <v>552.16326530652861</v>
      </c>
      <c r="AZ45" s="2144">
        <v>504.18367346986491</v>
      </c>
      <c r="BA45" s="2144">
        <v>109.73469387771736</v>
      </c>
      <c r="BB45" s="2144">
        <v>92.469387755294193</v>
      </c>
      <c r="BC45" s="2144">
        <v>118.18367346953472</v>
      </c>
      <c r="BD45" s="2144">
        <v>48.448979591806818</v>
      </c>
      <c r="BE45" s="2144">
        <v>54.265306122412611</v>
      </c>
      <c r="BF45" s="2144">
        <v>29.755102040800686</v>
      </c>
      <c r="BG45" s="2144">
        <v>7.8571428571659458</v>
      </c>
      <c r="BH45" s="2144">
        <v>10.285714285748918</v>
      </c>
      <c r="BI45" s="2144">
        <v>33.183673469383656</v>
      </c>
      <c r="BJ45" s="2144">
        <v>47.979591836663694</v>
      </c>
      <c r="BK45" s="2144">
        <v>72.571428571395927</v>
      </c>
      <c r="BL45" s="2144">
        <v>94.326530612115803</v>
      </c>
      <c r="BM45" s="2145">
        <v>107.46938775503065</v>
      </c>
    </row>
    <row r="46" spans="1:65" ht="26.1" customHeight="1">
      <c r="E46" s="850"/>
      <c r="AI46" s="3566"/>
      <c r="AJ46" s="2528" t="s">
        <v>1980</v>
      </c>
      <c r="AK46" s="2143">
        <v>980.05333333275803</v>
      </c>
      <c r="AL46" s="2144">
        <v>517.39111111084253</v>
      </c>
      <c r="AM46" s="2144">
        <v>65</v>
      </c>
      <c r="AN46" s="2144">
        <v>4</v>
      </c>
      <c r="AO46" s="2144">
        <v>61</v>
      </c>
      <c r="AP46" s="2144">
        <v>452.39111111084253</v>
      </c>
      <c r="AQ46" s="2144">
        <v>88.888888888829754</v>
      </c>
      <c r="AR46" s="2144">
        <v>38.066666666651408</v>
      </c>
      <c r="AS46" s="2144">
        <v>35.555555555531903</v>
      </c>
      <c r="AT46" s="2144">
        <v>38.066666666651408</v>
      </c>
      <c r="AU46" s="2144">
        <v>94.115555555490317</v>
      </c>
      <c r="AV46" s="2144">
        <v>38.066666666651408</v>
      </c>
      <c r="AW46" s="2144">
        <v>78.951111111054658</v>
      </c>
      <c r="AX46" s="2144">
        <v>40.679999999981689</v>
      </c>
      <c r="AY46" s="2144">
        <v>194.67777777763976</v>
      </c>
      <c r="AZ46" s="2144">
        <v>174.62222222209994</v>
      </c>
      <c r="BA46" s="2144">
        <v>23.733333333310981</v>
      </c>
      <c r="BB46" s="2144">
        <v>13.066666666651409</v>
      </c>
      <c r="BC46" s="2144">
        <v>26.346666666641262</v>
      </c>
      <c r="BD46" s="2144">
        <v>83.457777777747651</v>
      </c>
      <c r="BE46" s="2144">
        <v>20.17777777775779</v>
      </c>
      <c r="BF46" s="2144">
        <v>2.6133333333302819</v>
      </c>
      <c r="BG46" s="2144">
        <v>5.2266666666605639</v>
      </c>
      <c r="BH46" s="2144">
        <v>0</v>
      </c>
      <c r="BI46" s="2144">
        <v>0</v>
      </c>
      <c r="BJ46" s="2144">
        <v>20.055555555539815</v>
      </c>
      <c r="BK46" s="2144">
        <v>51.346666666641262</v>
      </c>
      <c r="BL46" s="2144">
        <v>165.90444444432342</v>
      </c>
      <c r="BM46" s="2145">
        <v>50.733333333310981</v>
      </c>
    </row>
    <row r="47" spans="1:65" ht="26.1" customHeight="1">
      <c r="E47" s="850"/>
      <c r="AI47" s="3566" t="s">
        <v>861</v>
      </c>
      <c r="AJ47" s="2528" t="s">
        <v>1981</v>
      </c>
      <c r="AK47" s="2143">
        <v>9261.117593609375</v>
      </c>
      <c r="AL47" s="2144">
        <v>7022.7277076750206</v>
      </c>
      <c r="AM47" s="2144">
        <v>2262.0161203407984</v>
      </c>
      <c r="AN47" s="2144">
        <v>666.03156862976562</v>
      </c>
      <c r="AO47" s="2144">
        <v>1595.9845517110321</v>
      </c>
      <c r="AP47" s="2144">
        <v>4760.7115873342227</v>
      </c>
      <c r="AQ47" s="2144">
        <v>539.81979400827879</v>
      </c>
      <c r="AR47" s="2144">
        <v>1005.9117433735449</v>
      </c>
      <c r="AS47" s="2144">
        <v>317.795859974888</v>
      </c>
      <c r="AT47" s="2144">
        <v>741.133355944247</v>
      </c>
      <c r="AU47" s="2144">
        <v>453.36798591767263</v>
      </c>
      <c r="AV47" s="2144">
        <v>804.43710528816757</v>
      </c>
      <c r="AW47" s="2144">
        <v>344.70457737131869</v>
      </c>
      <c r="AX47" s="2144">
        <v>553.54116545610498</v>
      </c>
      <c r="AY47" s="2144">
        <v>1632.6873536407372</v>
      </c>
      <c r="AZ47" s="2144">
        <v>1413.69772325128</v>
      </c>
      <c r="BA47" s="2144">
        <v>497.70582118750144</v>
      </c>
      <c r="BB47" s="2144">
        <v>170.56794652366469</v>
      </c>
      <c r="BC47" s="2144">
        <v>201.33167436764418</v>
      </c>
      <c r="BD47" s="2144">
        <v>54.411538461557186</v>
      </c>
      <c r="BE47" s="2144">
        <v>142.32023951478504</v>
      </c>
      <c r="BF47" s="2144">
        <v>23.061538461562328</v>
      </c>
      <c r="BG47" s="2144">
        <v>35.199999999989707</v>
      </c>
      <c r="BH47" s="2144">
        <v>116.40096847590337</v>
      </c>
      <c r="BI47" s="2144">
        <v>172.69799625867202</v>
      </c>
      <c r="BJ47" s="2144">
        <v>218.98963038945729</v>
      </c>
      <c r="BK47" s="2144">
        <v>330.89295195375831</v>
      </c>
      <c r="BL47" s="2144">
        <v>144.24734164707232</v>
      </c>
      <c r="BM47" s="2145">
        <v>130.56223869278395</v>
      </c>
    </row>
    <row r="48" spans="1:65" ht="26.1" customHeight="1">
      <c r="E48" s="850"/>
      <c r="AI48" s="3566"/>
      <c r="AJ48" s="2528" t="s">
        <v>1982</v>
      </c>
      <c r="AK48" s="2143">
        <v>6322.6944614191252</v>
      </c>
      <c r="AL48" s="2144">
        <v>4723.1160431769595</v>
      </c>
      <c r="AM48" s="2144">
        <v>1013.7232920441239</v>
      </c>
      <c r="AN48" s="2144">
        <v>449.08585576794474</v>
      </c>
      <c r="AO48" s="2144">
        <v>564.63743627617919</v>
      </c>
      <c r="AP48" s="2144">
        <v>3709.3927511328357</v>
      </c>
      <c r="AQ48" s="2144">
        <v>903.86554210500572</v>
      </c>
      <c r="AR48" s="2144">
        <v>475.0604774396582</v>
      </c>
      <c r="AS48" s="2144">
        <v>404.24818631752021</v>
      </c>
      <c r="AT48" s="2144">
        <v>404.80806616326691</v>
      </c>
      <c r="AU48" s="2144">
        <v>741.05202822821911</v>
      </c>
      <c r="AV48" s="2144">
        <v>338.65781576591291</v>
      </c>
      <c r="AW48" s="2144">
        <v>209.54713592391718</v>
      </c>
      <c r="AX48" s="2144">
        <v>232.15349918933555</v>
      </c>
      <c r="AY48" s="2144">
        <v>1198.8431570870785</v>
      </c>
      <c r="AZ48" s="2144">
        <v>1178.8851366201382</v>
      </c>
      <c r="BA48" s="2144">
        <v>329.64040472877804</v>
      </c>
      <c r="BB48" s="2144">
        <v>218.22197906475222</v>
      </c>
      <c r="BC48" s="2144">
        <v>251.52430178534385</v>
      </c>
      <c r="BD48" s="2144">
        <v>59.663514521222012</v>
      </c>
      <c r="BE48" s="2144">
        <v>97.858584698378237</v>
      </c>
      <c r="BF48" s="2144">
        <v>46.521544493114249</v>
      </c>
      <c r="BG48" s="2144">
        <v>41.264756481871146</v>
      </c>
      <c r="BH48" s="2144">
        <v>46.521544493114249</v>
      </c>
      <c r="BI48" s="2144">
        <v>87.668506353564055</v>
      </c>
      <c r="BJ48" s="2144">
        <v>19.958020466940162</v>
      </c>
      <c r="BK48" s="2144">
        <v>195.58408914666757</v>
      </c>
      <c r="BL48" s="2144">
        <v>114.4870251593705</v>
      </c>
      <c r="BM48" s="2145">
        <v>90.664146849047583</v>
      </c>
    </row>
    <row r="49" spans="5:65" ht="26.1" customHeight="1">
      <c r="E49" s="850"/>
      <c r="AI49" s="3566"/>
      <c r="AJ49" s="2528" t="s">
        <v>1983</v>
      </c>
      <c r="AK49" s="2143">
        <v>7811.8566644292405</v>
      </c>
      <c r="AL49" s="2144">
        <v>6246.7820434643963</v>
      </c>
      <c r="AM49" s="2144">
        <v>1786.4863797915159</v>
      </c>
      <c r="AN49" s="2144">
        <v>625.77677294461535</v>
      </c>
      <c r="AO49" s="2144">
        <v>1160.7096068469</v>
      </c>
      <c r="AP49" s="2144">
        <v>4460.2956636728804</v>
      </c>
      <c r="AQ49" s="2144">
        <v>542.97552454707909</v>
      </c>
      <c r="AR49" s="2144">
        <v>1038.3857921473482</v>
      </c>
      <c r="AS49" s="2144">
        <v>185.41364769944281</v>
      </c>
      <c r="AT49" s="2144">
        <v>533.2593242171813</v>
      </c>
      <c r="AU49" s="2144">
        <v>630.04581933120062</v>
      </c>
      <c r="AV49" s="2144">
        <v>1005.2453010585863</v>
      </c>
      <c r="AW49" s="2144">
        <v>169.7591896408664</v>
      </c>
      <c r="AX49" s="2144">
        <v>355.21106503117551</v>
      </c>
      <c r="AY49" s="2144">
        <v>788.61772847160455</v>
      </c>
      <c r="AZ49" s="2144">
        <v>739.90823927116321</v>
      </c>
      <c r="BA49" s="2144">
        <v>199.55132888598055</v>
      </c>
      <c r="BB49" s="2144">
        <v>86.446756178698507</v>
      </c>
      <c r="BC49" s="2144">
        <v>101.56716127453694</v>
      </c>
      <c r="BD49" s="2144">
        <v>129.87908072022589</v>
      </c>
      <c r="BE49" s="2144">
        <v>70.136134433876975</v>
      </c>
      <c r="BF49" s="2144">
        <v>25.694444444453957</v>
      </c>
      <c r="BG49" s="2144">
        <v>23.722222222241243</v>
      </c>
      <c r="BH49" s="2144">
        <v>49.322222222250758</v>
      </c>
      <c r="BI49" s="2144">
        <v>53.588888888898396</v>
      </c>
      <c r="BJ49" s="2144">
        <v>48.70948920044134</v>
      </c>
      <c r="BK49" s="2144">
        <v>384.72232094852336</v>
      </c>
      <c r="BL49" s="2144">
        <v>135.9349605085954</v>
      </c>
      <c r="BM49" s="2145">
        <v>255.79961103612044</v>
      </c>
    </row>
    <row r="50" spans="5:65" ht="26.1" customHeight="1">
      <c r="E50" s="850"/>
      <c r="AI50" s="3566"/>
      <c r="AJ50" s="2528" t="s">
        <v>1984</v>
      </c>
      <c r="AK50" s="2143">
        <v>6440.2510902791655</v>
      </c>
      <c r="AL50" s="2144">
        <v>4748.1450723246107</v>
      </c>
      <c r="AM50" s="2144">
        <v>1570.9026145863249</v>
      </c>
      <c r="AN50" s="2144">
        <v>621.41937188424151</v>
      </c>
      <c r="AO50" s="2144">
        <v>949.48324270208332</v>
      </c>
      <c r="AP50" s="2144">
        <v>3177.2424577382858</v>
      </c>
      <c r="AQ50" s="2144">
        <v>253.75481011965942</v>
      </c>
      <c r="AR50" s="2144">
        <v>598.59418016967447</v>
      </c>
      <c r="AS50" s="2144">
        <v>309.79480734717976</v>
      </c>
      <c r="AT50" s="2144">
        <v>546.87099504074604</v>
      </c>
      <c r="AU50" s="2144">
        <v>202.28670770242687</v>
      </c>
      <c r="AV50" s="2144">
        <v>452.37731950620201</v>
      </c>
      <c r="AW50" s="2144">
        <v>399.92088128028689</v>
      </c>
      <c r="AX50" s="2144">
        <v>413.64275657210982</v>
      </c>
      <c r="AY50" s="2144">
        <v>684.20111656288441</v>
      </c>
      <c r="AZ50" s="2144">
        <v>596.6738279356116</v>
      </c>
      <c r="BA50" s="2144">
        <v>166.28984973036864</v>
      </c>
      <c r="BB50" s="2144">
        <v>81.129272754188918</v>
      </c>
      <c r="BC50" s="2144">
        <v>140.21326313869261</v>
      </c>
      <c r="BD50" s="2144">
        <v>56.374155460013426</v>
      </c>
      <c r="BE50" s="2144">
        <v>22.953734604100624</v>
      </c>
      <c r="BF50" s="2144">
        <v>41.684684684625964</v>
      </c>
      <c r="BG50" s="2144">
        <v>29.927927927903507</v>
      </c>
      <c r="BH50" s="2144">
        <v>29.927927927903507</v>
      </c>
      <c r="BI50" s="2144">
        <v>28.17301170781424</v>
      </c>
      <c r="BJ50" s="2144">
        <v>87.527288627273023</v>
      </c>
      <c r="BK50" s="2144">
        <v>484.84004694444991</v>
      </c>
      <c r="BL50" s="2144">
        <v>188.00293087303811</v>
      </c>
      <c r="BM50" s="2145">
        <v>335.06192357418041</v>
      </c>
    </row>
    <row r="51" spans="5:65" ht="26.1" customHeight="1">
      <c r="E51" s="850"/>
      <c r="AI51" s="3566"/>
      <c r="AJ51" s="2528" t="s">
        <v>1985</v>
      </c>
      <c r="AK51" s="2143">
        <v>7600.1810573251923</v>
      </c>
      <c r="AL51" s="2144">
        <v>5457.8466955919321</v>
      </c>
      <c r="AM51" s="2144">
        <v>1829.4569270814709</v>
      </c>
      <c r="AN51" s="2144">
        <v>706.82470076610684</v>
      </c>
      <c r="AO51" s="2144">
        <v>1122.6322263153636</v>
      </c>
      <c r="AP51" s="2144">
        <v>3628.3897685104603</v>
      </c>
      <c r="AQ51" s="2144">
        <v>587.35271853296388</v>
      </c>
      <c r="AR51" s="2144">
        <v>652.36455618087871</v>
      </c>
      <c r="AS51" s="2144">
        <v>409.30709831450258</v>
      </c>
      <c r="AT51" s="2144">
        <v>434.10414705764907</v>
      </c>
      <c r="AU51" s="2144">
        <v>383.05392446748493</v>
      </c>
      <c r="AV51" s="2144">
        <v>440.88324365512176</v>
      </c>
      <c r="AW51" s="2144">
        <v>342.37949919573555</v>
      </c>
      <c r="AX51" s="2144">
        <v>378.9445811061247</v>
      </c>
      <c r="AY51" s="2144">
        <v>1513.7443497258585</v>
      </c>
      <c r="AZ51" s="2144">
        <v>913.72357658856765</v>
      </c>
      <c r="BA51" s="2144">
        <v>260.5110280210809</v>
      </c>
      <c r="BB51" s="2144">
        <v>177.14770338628409</v>
      </c>
      <c r="BC51" s="2144">
        <v>82.482226034217518</v>
      </c>
      <c r="BD51" s="2144">
        <v>161.45977281887357</v>
      </c>
      <c r="BE51" s="2144">
        <v>98.387961606574976</v>
      </c>
      <c r="BF51" s="2144">
        <v>50.947888057675542</v>
      </c>
      <c r="BG51" s="2144">
        <v>29.083531100907386</v>
      </c>
      <c r="BH51" s="2144">
        <v>7.104678707182404</v>
      </c>
      <c r="BI51" s="2144">
        <v>46.598786855771202</v>
      </c>
      <c r="BJ51" s="2144">
        <v>600.02077313729069</v>
      </c>
      <c r="BK51" s="2144">
        <v>267.92893743551093</v>
      </c>
      <c r="BL51" s="2144">
        <v>159.66199148181821</v>
      </c>
      <c r="BM51" s="2145">
        <v>200.99908309007208</v>
      </c>
    </row>
    <row r="52" spans="5:65" ht="26.1" customHeight="1">
      <c r="E52" s="850"/>
      <c r="AI52" s="3566"/>
      <c r="AJ52" s="2528" t="s">
        <v>1986</v>
      </c>
      <c r="AK52" s="2143">
        <v>5172.4033334046499</v>
      </c>
      <c r="AL52" s="2144">
        <v>3244.8454503370472</v>
      </c>
      <c r="AM52" s="2144">
        <v>1126.1856142568802</v>
      </c>
      <c r="AN52" s="2144">
        <v>382.95256426907144</v>
      </c>
      <c r="AO52" s="2144">
        <v>743.23304998780884</v>
      </c>
      <c r="AP52" s="2144">
        <v>2118.6598360801668</v>
      </c>
      <c r="AQ52" s="2144">
        <v>217.32961996458292</v>
      </c>
      <c r="AR52" s="2144">
        <v>491.20221169942096</v>
      </c>
      <c r="AS52" s="2144">
        <v>193.12326647091669</v>
      </c>
      <c r="AT52" s="2144">
        <v>394.35659858630117</v>
      </c>
      <c r="AU52" s="2144">
        <v>201.19368954659021</v>
      </c>
      <c r="AV52" s="2144">
        <v>323.36568695544202</v>
      </c>
      <c r="AW52" s="2144">
        <v>83.363541824752403</v>
      </c>
      <c r="AX52" s="2144">
        <v>214.72522103216022</v>
      </c>
      <c r="AY52" s="2144">
        <v>1027.9986312889582</v>
      </c>
      <c r="AZ52" s="2144">
        <v>875.17489884757924</v>
      </c>
      <c r="BA52" s="2144">
        <v>283.82007605373462</v>
      </c>
      <c r="BB52" s="2144">
        <v>121.550115590286</v>
      </c>
      <c r="BC52" s="2144">
        <v>236.90730357541096</v>
      </c>
      <c r="BD52" s="2144">
        <v>35.316326530631223</v>
      </c>
      <c r="BE52" s="2144">
        <v>64.385430838989748</v>
      </c>
      <c r="BF52" s="2144">
        <v>25.917993197277895</v>
      </c>
      <c r="BG52" s="2144">
        <v>33.656326530596637</v>
      </c>
      <c r="BH52" s="2144">
        <v>42.656326530622067</v>
      </c>
      <c r="BI52" s="2144">
        <v>30.96500000003017</v>
      </c>
      <c r="BJ52" s="2144">
        <v>152.82373244137906</v>
      </c>
      <c r="BK52" s="2144">
        <v>379.44109814438571</v>
      </c>
      <c r="BL52" s="2144">
        <v>247.02586804756902</v>
      </c>
      <c r="BM52" s="2145">
        <v>273.09228558668923</v>
      </c>
    </row>
    <row r="53" spans="5:65" ht="26.1" customHeight="1">
      <c r="E53" s="850"/>
      <c r="AI53" s="3566"/>
      <c r="AJ53" s="2528" t="s">
        <v>1987</v>
      </c>
      <c r="AK53" s="2143">
        <v>1575.2809613196741</v>
      </c>
      <c r="AL53" s="2144">
        <v>1033.6647476777534</v>
      </c>
      <c r="AM53" s="2144">
        <v>423.20440200802989</v>
      </c>
      <c r="AN53" s="2144">
        <v>90.53044587883565</v>
      </c>
      <c r="AO53" s="2144">
        <v>332.67395612919427</v>
      </c>
      <c r="AP53" s="2144">
        <v>610.46034566972367</v>
      </c>
      <c r="AQ53" s="2144">
        <v>60.818790930139293</v>
      </c>
      <c r="AR53" s="2144">
        <v>130.48990204117868</v>
      </c>
      <c r="AS53" s="2144">
        <v>43.861168851386097</v>
      </c>
      <c r="AT53" s="2144">
        <v>105.4700577402151</v>
      </c>
      <c r="AU53" s="2144">
        <v>79.107523348424692</v>
      </c>
      <c r="AV53" s="2144">
        <v>112.0564130088633</v>
      </c>
      <c r="AW53" s="2144">
        <v>14.453333333321128</v>
      </c>
      <c r="AX53" s="2144">
        <v>64.203156416195299</v>
      </c>
      <c r="AY53" s="2144">
        <v>166.24043801766049</v>
      </c>
      <c r="AZ53" s="2144">
        <v>119.07999999989015</v>
      </c>
      <c r="BA53" s="2144">
        <v>33.973333333293667</v>
      </c>
      <c r="BB53" s="2144">
        <v>5.2266666666605639</v>
      </c>
      <c r="BC53" s="2144">
        <v>31.359999999963382</v>
      </c>
      <c r="BD53" s="2144">
        <v>22.613333333330282</v>
      </c>
      <c r="BE53" s="2144">
        <v>2.6133333333302819</v>
      </c>
      <c r="BF53" s="2144">
        <v>2.6133333333302819</v>
      </c>
      <c r="BG53" s="2144">
        <v>2.6133333333302819</v>
      </c>
      <c r="BH53" s="2144">
        <v>10.226666666660563</v>
      </c>
      <c r="BI53" s="2144">
        <v>7.8399999999908463</v>
      </c>
      <c r="BJ53" s="2144">
        <v>47.160438017770367</v>
      </c>
      <c r="BK53" s="2144">
        <v>124.69296283426361</v>
      </c>
      <c r="BL53" s="2144">
        <v>143.75060403126722</v>
      </c>
      <c r="BM53" s="2145">
        <v>106.93220875872926</v>
      </c>
    </row>
    <row r="54" spans="5:65" ht="26.1" customHeight="1">
      <c r="E54" s="850"/>
      <c r="AI54" s="3566"/>
      <c r="AJ54" s="2528" t="s">
        <v>1988</v>
      </c>
      <c r="AK54" s="2143">
        <v>2341.7766718910416</v>
      </c>
      <c r="AL54" s="2144">
        <v>1425.6004604142349</v>
      </c>
      <c r="AM54" s="2144">
        <v>485.68059641904512</v>
      </c>
      <c r="AN54" s="2144">
        <v>227.88157505596601</v>
      </c>
      <c r="AO54" s="2144">
        <v>257.79902136307913</v>
      </c>
      <c r="AP54" s="2144">
        <v>939.91986399518998</v>
      </c>
      <c r="AQ54" s="2144">
        <v>52.284647722583593</v>
      </c>
      <c r="AR54" s="2144">
        <v>287.49966262650605</v>
      </c>
      <c r="AS54" s="2144">
        <v>10.285714285748918</v>
      </c>
      <c r="AT54" s="2144">
        <v>262.66123642465851</v>
      </c>
      <c r="AU54" s="2144">
        <v>49.022048819568418</v>
      </c>
      <c r="AV54" s="2144">
        <v>237.0282917936122</v>
      </c>
      <c r="AW54" s="2144">
        <v>6.8571428571659458</v>
      </c>
      <c r="AX54" s="2144">
        <v>34.281119465346272</v>
      </c>
      <c r="AY54" s="2144">
        <v>565.37845805079235</v>
      </c>
      <c r="AZ54" s="2144">
        <v>516.97664399191274</v>
      </c>
      <c r="BA54" s="2144">
        <v>112.55170068043546</v>
      </c>
      <c r="BB54" s="2144">
        <v>94.075283446904322</v>
      </c>
      <c r="BC54" s="2144">
        <v>112.55170068043546</v>
      </c>
      <c r="BD54" s="2144">
        <v>58.449659864401049</v>
      </c>
      <c r="BE54" s="2144">
        <v>42.605895691599585</v>
      </c>
      <c r="BF54" s="2144">
        <v>32.966213151908647</v>
      </c>
      <c r="BG54" s="2144">
        <v>10.068253968273909</v>
      </c>
      <c r="BH54" s="2144">
        <v>13.496825396856881</v>
      </c>
      <c r="BI54" s="2144">
        <v>40.211111111097409</v>
      </c>
      <c r="BJ54" s="2144">
        <v>48.401814058879623</v>
      </c>
      <c r="BK54" s="2144">
        <v>142.06812660605331</v>
      </c>
      <c r="BL54" s="2144">
        <v>72.687955727563207</v>
      </c>
      <c r="BM54" s="2145">
        <v>136.04167109239782</v>
      </c>
    </row>
    <row r="55" spans="5:65" ht="26.1" customHeight="1">
      <c r="E55" s="850"/>
      <c r="AI55" s="3566"/>
      <c r="AJ55" s="2528" t="s">
        <v>1989</v>
      </c>
      <c r="AK55" s="2143">
        <v>1288.8093567235619</v>
      </c>
      <c r="AL55" s="2144">
        <v>860.94414607830277</v>
      </c>
      <c r="AM55" s="2144">
        <v>384.98496240560786</v>
      </c>
      <c r="AN55" s="2144">
        <v>113.27389903318331</v>
      </c>
      <c r="AO55" s="2144">
        <v>271.71106337242452</v>
      </c>
      <c r="AP55" s="2144">
        <v>475.95918367269479</v>
      </c>
      <c r="AQ55" s="2144">
        <v>59.244897959086849</v>
      </c>
      <c r="AR55" s="2144">
        <v>78.326530612115803</v>
      </c>
      <c r="AS55" s="2144">
        <v>59.244897959086849</v>
      </c>
      <c r="AT55" s="2144">
        <v>79.326530612115803</v>
      </c>
      <c r="AU55" s="2144">
        <v>78.326530612115803</v>
      </c>
      <c r="AV55" s="2144">
        <v>116.4897959181737</v>
      </c>
      <c r="AW55" s="2144">
        <v>3</v>
      </c>
      <c r="AX55" s="2144">
        <v>2</v>
      </c>
      <c r="AY55" s="2144">
        <v>94.035445757152445</v>
      </c>
      <c r="AZ55" s="2144">
        <v>80.219119226546653</v>
      </c>
      <c r="BA55" s="2144">
        <v>10.632653061211581</v>
      </c>
      <c r="BB55" s="2144">
        <v>8.632653061211581</v>
      </c>
      <c r="BC55" s="2144">
        <v>19.081632653028951</v>
      </c>
      <c r="BD55" s="2144">
        <v>15.211600429638587</v>
      </c>
      <c r="BE55" s="2144">
        <v>26.660580021455957</v>
      </c>
      <c r="BF55" s="2144">
        <v>0</v>
      </c>
      <c r="BG55" s="2144">
        <v>0</v>
      </c>
      <c r="BH55" s="2144">
        <v>0</v>
      </c>
      <c r="BI55" s="2144">
        <v>0</v>
      </c>
      <c r="BJ55" s="2144">
        <v>13.816326530605791</v>
      </c>
      <c r="BK55" s="2144">
        <v>78.901957274094158</v>
      </c>
      <c r="BL55" s="2144">
        <v>181.44875283424673</v>
      </c>
      <c r="BM55" s="2145">
        <v>73.479054779765931</v>
      </c>
    </row>
    <row r="56" spans="5:65" ht="26.1" customHeight="1">
      <c r="E56" s="850"/>
      <c r="AI56" s="3566"/>
      <c r="AJ56" s="2528" t="s">
        <v>1990</v>
      </c>
      <c r="AK56" s="2143">
        <v>854.93111111062706</v>
      </c>
      <c r="AL56" s="2144">
        <v>487.39111111084253</v>
      </c>
      <c r="AM56" s="2144">
        <v>35</v>
      </c>
      <c r="AN56" s="2144">
        <v>4</v>
      </c>
      <c r="AO56" s="2144">
        <v>31</v>
      </c>
      <c r="AP56" s="2144">
        <v>452.39111111084253</v>
      </c>
      <c r="AQ56" s="2144">
        <v>88.888888888829754</v>
      </c>
      <c r="AR56" s="2144">
        <v>38.066666666651408</v>
      </c>
      <c r="AS56" s="2144">
        <v>35.555555555531903</v>
      </c>
      <c r="AT56" s="2144">
        <v>38.066666666651408</v>
      </c>
      <c r="AU56" s="2144">
        <v>94.115555555490317</v>
      </c>
      <c r="AV56" s="2144">
        <v>38.066666666651408</v>
      </c>
      <c r="AW56" s="2144">
        <v>78.951111111054658</v>
      </c>
      <c r="AX56" s="2144">
        <v>40.679999999981689</v>
      </c>
      <c r="AY56" s="2144">
        <v>196.67777777763976</v>
      </c>
      <c r="AZ56" s="2144">
        <v>180.62222222209994</v>
      </c>
      <c r="BA56" s="2144">
        <v>24.733333333310981</v>
      </c>
      <c r="BB56" s="2144">
        <v>14.066666666651409</v>
      </c>
      <c r="BC56" s="2144">
        <v>27.346666666641262</v>
      </c>
      <c r="BD56" s="2144">
        <v>83.457777777747651</v>
      </c>
      <c r="BE56" s="2144">
        <v>22.17777777775779</v>
      </c>
      <c r="BF56" s="2144">
        <v>2.6133333333302819</v>
      </c>
      <c r="BG56" s="2144">
        <v>6.2266666666605639</v>
      </c>
      <c r="BH56" s="2144">
        <v>0</v>
      </c>
      <c r="BI56" s="2144">
        <v>0</v>
      </c>
      <c r="BJ56" s="2144">
        <v>16.055555555539815</v>
      </c>
      <c r="BK56" s="2144">
        <v>51.346666666641262</v>
      </c>
      <c r="BL56" s="2144">
        <v>72.782222222192473</v>
      </c>
      <c r="BM56" s="2145">
        <v>46.733333333310981</v>
      </c>
    </row>
    <row r="57" spans="5:65" ht="26.1" customHeight="1">
      <c r="E57" s="850"/>
      <c r="AI57" s="3566" t="s">
        <v>96</v>
      </c>
      <c r="AJ57" s="2528" t="s">
        <v>1981</v>
      </c>
      <c r="AK57" s="2143">
        <v>8921.4332398600054</v>
      </c>
      <c r="AL57" s="2144">
        <v>6889.2822428194631</v>
      </c>
      <c r="AM57" s="2144">
        <v>2157.4706554852128</v>
      </c>
      <c r="AN57" s="2144">
        <v>661.42499266604318</v>
      </c>
      <c r="AO57" s="2144">
        <v>1496.0456628191689</v>
      </c>
      <c r="AP57" s="2144">
        <v>4731.8115873342513</v>
      </c>
      <c r="AQ57" s="2144">
        <v>536.60868289717075</v>
      </c>
      <c r="AR57" s="2144">
        <v>1002.700632262437</v>
      </c>
      <c r="AS57" s="2144">
        <v>314.58474886377996</v>
      </c>
      <c r="AT57" s="2144">
        <v>737.92224483313896</v>
      </c>
      <c r="AU57" s="2144">
        <v>450.1568748065647</v>
      </c>
      <c r="AV57" s="2144">
        <v>801.22599417705953</v>
      </c>
      <c r="AW57" s="2144">
        <v>341.49346626021071</v>
      </c>
      <c r="AX57" s="2144">
        <v>547.11894323388913</v>
      </c>
      <c r="AY57" s="2144">
        <v>1424.7151314135122</v>
      </c>
      <c r="AZ57" s="2144">
        <v>1221.7810565795946</v>
      </c>
      <c r="BA57" s="2144">
        <v>337.90026562689559</v>
      </c>
      <c r="BB57" s="2144">
        <v>154.51239096812489</v>
      </c>
      <c r="BC57" s="2144">
        <v>185.27611881210439</v>
      </c>
      <c r="BD57" s="2144">
        <v>54.411538461557186</v>
      </c>
      <c r="BE57" s="2144">
        <v>142.32023951478504</v>
      </c>
      <c r="BF57" s="2144">
        <v>23.061538461562328</v>
      </c>
      <c r="BG57" s="2144">
        <v>35.199999999989707</v>
      </c>
      <c r="BH57" s="2144">
        <v>116.40096847590337</v>
      </c>
      <c r="BI57" s="2144">
        <v>172.69799625867202</v>
      </c>
      <c r="BJ57" s="2144">
        <v>202.93407483391749</v>
      </c>
      <c r="BK57" s="2144">
        <v>333.68184084267057</v>
      </c>
      <c r="BL57" s="2144">
        <v>153.24734164709253</v>
      </c>
      <c r="BM57" s="2145">
        <v>120.50668313726435</v>
      </c>
    </row>
    <row r="58" spans="5:65" ht="26.1" customHeight="1">
      <c r="E58" s="850"/>
      <c r="AI58" s="3566"/>
      <c r="AJ58" s="2528" t="s">
        <v>1982</v>
      </c>
      <c r="AK58" s="2143">
        <v>5850.0689283629536</v>
      </c>
      <c r="AL58" s="2144">
        <v>4196.851873138773</v>
      </c>
      <c r="AM58" s="2144">
        <v>767.30527585245636</v>
      </c>
      <c r="AN58" s="2144">
        <v>340.0980015168135</v>
      </c>
      <c r="AO58" s="2144">
        <v>427.20727433564269</v>
      </c>
      <c r="AP58" s="2144">
        <v>3429.5465972863158</v>
      </c>
      <c r="AQ58" s="2144">
        <v>865.63477287419073</v>
      </c>
      <c r="AR58" s="2144">
        <v>443.32970820884333</v>
      </c>
      <c r="AS58" s="2144">
        <v>366.01741708670522</v>
      </c>
      <c r="AT58" s="2144">
        <v>373.07729693245199</v>
      </c>
      <c r="AU58" s="2144">
        <v>702.82125899740413</v>
      </c>
      <c r="AV58" s="2144">
        <v>306.92704653509799</v>
      </c>
      <c r="AW58" s="2144">
        <v>171.31636669310225</v>
      </c>
      <c r="AX58" s="2144">
        <v>200.42272995852062</v>
      </c>
      <c r="AY58" s="2144">
        <v>1266.1316186305144</v>
      </c>
      <c r="AZ58" s="2144">
        <v>1246.1735981635741</v>
      </c>
      <c r="BA58" s="2144">
        <v>435.15963550302916</v>
      </c>
      <c r="BB58" s="2144">
        <v>218.22197906475222</v>
      </c>
      <c r="BC58" s="2144">
        <v>213.29353255452892</v>
      </c>
      <c r="BD58" s="2144">
        <v>59.663514521222012</v>
      </c>
      <c r="BE58" s="2144">
        <v>97.858584698378237</v>
      </c>
      <c r="BF58" s="2144">
        <v>46.521544493114249</v>
      </c>
      <c r="BG58" s="2144">
        <v>41.264756481871146</v>
      </c>
      <c r="BH58" s="2144">
        <v>46.521544493114249</v>
      </c>
      <c r="BI58" s="2144">
        <v>87.668506353564055</v>
      </c>
      <c r="BJ58" s="2144">
        <v>19.958020466940162</v>
      </c>
      <c r="BK58" s="2144">
        <v>179.32093125191687</v>
      </c>
      <c r="BL58" s="2144">
        <v>117.10035849270079</v>
      </c>
      <c r="BM58" s="2145">
        <v>90.664146849047583</v>
      </c>
    </row>
    <row r="59" spans="5:65" ht="26.1" customHeight="1">
      <c r="E59" s="850"/>
      <c r="AI59" s="3566"/>
      <c r="AJ59" s="2528" t="s">
        <v>1983</v>
      </c>
      <c r="AK59" s="2143">
        <v>8132.6100732383038</v>
      </c>
      <c r="AL59" s="2144">
        <v>6520.6387725304485</v>
      </c>
      <c r="AM59" s="2144">
        <v>1883.8690592578498</v>
      </c>
      <c r="AN59" s="2144">
        <v>647.58386794965554</v>
      </c>
      <c r="AO59" s="2144">
        <v>1236.2851913081938</v>
      </c>
      <c r="AP59" s="2144">
        <v>4636.7697132725971</v>
      </c>
      <c r="AQ59" s="2144">
        <v>585.58129377789999</v>
      </c>
      <c r="AR59" s="2144">
        <v>1081.4476424592679</v>
      </c>
      <c r="AS59" s="2144">
        <v>213.31278427724118</v>
      </c>
      <c r="AT59" s="2144">
        <v>548.48954187605977</v>
      </c>
      <c r="AU59" s="2144">
        <v>611.03169060292873</v>
      </c>
      <c r="AV59" s="2144">
        <v>1005.3128049833433</v>
      </c>
      <c r="AW59" s="2144">
        <v>206.9899588716813</v>
      </c>
      <c r="AX59" s="2144">
        <v>384.60399642417548</v>
      </c>
      <c r="AY59" s="2144">
        <v>863.07926693323429</v>
      </c>
      <c r="AZ59" s="2144">
        <v>811.36977773279307</v>
      </c>
      <c r="BA59" s="2144">
        <v>237.78209811679545</v>
      </c>
      <c r="BB59" s="2144">
        <v>86.446756178698507</v>
      </c>
      <c r="BC59" s="2144">
        <v>139.79793050535187</v>
      </c>
      <c r="BD59" s="2144">
        <v>129.87908072022589</v>
      </c>
      <c r="BE59" s="2144">
        <v>70.136134433876975</v>
      </c>
      <c r="BF59" s="2144">
        <v>25.694444444453957</v>
      </c>
      <c r="BG59" s="2144">
        <v>23.722222222241243</v>
      </c>
      <c r="BH59" s="2144">
        <v>49.322222222250758</v>
      </c>
      <c r="BI59" s="2144">
        <v>48.588888888898396</v>
      </c>
      <c r="BJ59" s="2144">
        <v>51.70948920044134</v>
      </c>
      <c r="BK59" s="2144">
        <v>366.37082458455228</v>
      </c>
      <c r="BL59" s="2144">
        <v>120.08826482064494</v>
      </c>
      <c r="BM59" s="2145">
        <v>262.43294436942409</v>
      </c>
    </row>
    <row r="60" spans="5:65" ht="26.1" customHeight="1">
      <c r="E60" s="850"/>
      <c r="AI60" s="3566"/>
      <c r="AJ60" s="2528" t="s">
        <v>1984</v>
      </c>
      <c r="AK60" s="2143">
        <v>6830.116536364405</v>
      </c>
      <c r="AL60" s="2144">
        <v>5149.8110621359219</v>
      </c>
      <c r="AM60" s="2144">
        <v>1823.93102326393</v>
      </c>
      <c r="AN60" s="2144">
        <v>720.30549327529809</v>
      </c>
      <c r="AO60" s="2144">
        <v>1103.6255299886316</v>
      </c>
      <c r="AP60" s="2144">
        <v>3325.8800388719919</v>
      </c>
      <c r="AQ60" s="2144">
        <v>273.70856828961087</v>
      </c>
      <c r="AR60" s="2144">
        <v>647.0029683695451</v>
      </c>
      <c r="AS60" s="2144">
        <v>302.51304111558596</v>
      </c>
      <c r="AT60" s="2144">
        <v>610.05200546287551</v>
      </c>
      <c r="AU60" s="2144">
        <v>204.49781881353479</v>
      </c>
      <c r="AV60" s="2144">
        <v>482.4995417283277</v>
      </c>
      <c r="AW60" s="2144">
        <v>389.7843020926361</v>
      </c>
      <c r="AX60" s="2144">
        <v>415.82179299987507</v>
      </c>
      <c r="AY60" s="2144">
        <v>730.29308505336553</v>
      </c>
      <c r="AZ60" s="2144">
        <v>630.71024087055275</v>
      </c>
      <c r="BA60" s="2144">
        <v>182.3454052859085</v>
      </c>
      <c r="BB60" s="2144">
        <v>97.184828309728729</v>
      </c>
      <c r="BC60" s="2144">
        <v>156.26881869423244</v>
      </c>
      <c r="BD60" s="2144">
        <v>42.026465161254706</v>
      </c>
      <c r="BE60" s="2144">
        <v>18.171171171181051</v>
      </c>
      <c r="BF60" s="2144">
        <v>41.684684684625964</v>
      </c>
      <c r="BG60" s="2144">
        <v>29.927927927903507</v>
      </c>
      <c r="BH60" s="2144">
        <v>29.927927927903507</v>
      </c>
      <c r="BI60" s="2144">
        <v>33.17301170781424</v>
      </c>
      <c r="BJ60" s="2144">
        <v>99.582844182812821</v>
      </c>
      <c r="BK60" s="2144">
        <v>463.11174310715802</v>
      </c>
      <c r="BL60" s="2144">
        <v>171.8597538333465</v>
      </c>
      <c r="BM60" s="2145">
        <v>315.04089223461261</v>
      </c>
    </row>
    <row r="61" spans="5:65" ht="26.1" customHeight="1">
      <c r="E61" s="850"/>
      <c r="AI61" s="3566"/>
      <c r="AJ61" s="2528" t="s">
        <v>1985</v>
      </c>
      <c r="AK61" s="2143">
        <v>7232.1650641453443</v>
      </c>
      <c r="AL61" s="2144">
        <v>5183.5472543813758</v>
      </c>
      <c r="AM61" s="2144">
        <v>1649.09492054463</v>
      </c>
      <c r="AN61" s="2144">
        <v>638.02868983704889</v>
      </c>
      <c r="AO61" s="2144">
        <v>1011.066230707581</v>
      </c>
      <c r="AP61" s="2144">
        <v>3534.4523338367462</v>
      </c>
      <c r="AQ61" s="2144">
        <v>547.53040913608243</v>
      </c>
      <c r="AR61" s="2144">
        <v>580.74819261149514</v>
      </c>
      <c r="AS61" s="2144">
        <v>408.63082607712761</v>
      </c>
      <c r="AT61" s="2144">
        <v>393.52192846007239</v>
      </c>
      <c r="AU61" s="2144">
        <v>434.77915250334269</v>
      </c>
      <c r="AV61" s="2144">
        <v>454.45598460192633</v>
      </c>
      <c r="AW61" s="2144">
        <v>331.45221600277489</v>
      </c>
      <c r="AX61" s="2144">
        <v>383.33362444392463</v>
      </c>
      <c r="AY61" s="2144">
        <v>1382.960685354921</v>
      </c>
      <c r="AZ61" s="2144">
        <v>849.30224924165589</v>
      </c>
      <c r="BA61" s="2144">
        <v>240.2630183101308</v>
      </c>
      <c r="BB61" s="2144">
        <v>166.2266981484959</v>
      </c>
      <c r="BC61" s="2144">
        <v>76.280071501051296</v>
      </c>
      <c r="BD61" s="2144">
        <v>161.59810570326752</v>
      </c>
      <c r="BE61" s="2144">
        <v>99.618185685903356</v>
      </c>
      <c r="BF61" s="2144">
        <v>50.947888057675542</v>
      </c>
      <c r="BG61" s="2144">
        <v>29.083531100907386</v>
      </c>
      <c r="BH61" s="2144">
        <v>0</v>
      </c>
      <c r="BI61" s="2144">
        <v>25.284750734223987</v>
      </c>
      <c r="BJ61" s="2144">
        <v>533.65843611326522</v>
      </c>
      <c r="BK61" s="2144">
        <v>290.71370599021452</v>
      </c>
      <c r="BL61" s="2144">
        <v>154.50090304646139</v>
      </c>
      <c r="BM61" s="2145">
        <v>220.44251537237025</v>
      </c>
    </row>
    <row r="62" spans="5:65" ht="26.1" customHeight="1">
      <c r="E62" s="850"/>
      <c r="AI62" s="3566"/>
      <c r="AJ62" s="2528" t="s">
        <v>1986</v>
      </c>
      <c r="AK62" s="2143">
        <v>5356.4118060143392</v>
      </c>
      <c r="AL62" s="2144">
        <v>3264.1180261843933</v>
      </c>
      <c r="AM62" s="2144">
        <v>1179.5540024151164</v>
      </c>
      <c r="AN62" s="2144">
        <v>387.26567226482666</v>
      </c>
      <c r="AO62" s="2144">
        <v>792.28833015029011</v>
      </c>
      <c r="AP62" s="2144">
        <v>2084.5640237692769</v>
      </c>
      <c r="AQ62" s="2144">
        <v>229.60864508271376</v>
      </c>
      <c r="AR62" s="2144">
        <v>489.4594077422459</v>
      </c>
      <c r="AS62" s="2144">
        <v>219.26316929606043</v>
      </c>
      <c r="AT62" s="2144">
        <v>355.37239342145352</v>
      </c>
      <c r="AU62" s="2144">
        <v>204.86396080502007</v>
      </c>
      <c r="AV62" s="2144">
        <v>294.50357973587842</v>
      </c>
      <c r="AW62" s="2144">
        <v>90.63122191481844</v>
      </c>
      <c r="AX62" s="2144">
        <v>200.86164577108622</v>
      </c>
      <c r="AY62" s="2144">
        <v>1138.5332047763115</v>
      </c>
      <c r="AZ62" s="2144">
        <v>918.34713531090688</v>
      </c>
      <c r="BA62" s="2144">
        <v>285.57285790150303</v>
      </c>
      <c r="BB62" s="2144">
        <v>132.47112082807422</v>
      </c>
      <c r="BC62" s="2144">
        <v>224.61423024539553</v>
      </c>
      <c r="BD62" s="2144">
        <v>49.525683944996032</v>
      </c>
      <c r="BE62" s="2144">
        <v>64.548881303681668</v>
      </c>
      <c r="BF62" s="2144">
        <v>25.917993197277895</v>
      </c>
      <c r="BG62" s="2144">
        <v>33.656326530596637</v>
      </c>
      <c r="BH62" s="2144">
        <v>49.761005237804468</v>
      </c>
      <c r="BI62" s="2144">
        <v>52.279036121577377</v>
      </c>
      <c r="BJ62" s="2144">
        <v>220.18606946540456</v>
      </c>
      <c r="BK62" s="2144">
        <v>385.85248087512264</v>
      </c>
      <c r="BL62" s="2144">
        <v>298.3847029775954</v>
      </c>
      <c r="BM62" s="2145">
        <v>269.52339120091546</v>
      </c>
    </row>
    <row r="63" spans="5:65" ht="33.75">
      <c r="E63" s="850"/>
      <c r="AI63" s="3566"/>
      <c r="AJ63" s="2528" t="s">
        <v>1987</v>
      </c>
      <c r="AK63" s="2143">
        <v>1784.6861804677571</v>
      </c>
      <c r="AL63" s="2144">
        <v>1255.8785290573437</v>
      </c>
      <c r="AM63" s="2144">
        <v>533.75041328994814</v>
      </c>
      <c r="AN63" s="2144">
        <v>145.91456263089549</v>
      </c>
      <c r="AO63" s="2144">
        <v>387.83585065905265</v>
      </c>
      <c r="AP63" s="2144">
        <v>722.12811576739557</v>
      </c>
      <c r="AQ63" s="2144">
        <v>67.244428150040392</v>
      </c>
      <c r="AR63" s="2144">
        <v>147.32031139786983</v>
      </c>
      <c r="AS63" s="2144">
        <v>39.22204825933553</v>
      </c>
      <c r="AT63" s="2144">
        <v>141.56713376355401</v>
      </c>
      <c r="AU63" s="2144">
        <v>81.956922013223945</v>
      </c>
      <c r="AV63" s="2144">
        <v>132.0979334766624</v>
      </c>
      <c r="AW63" s="2144">
        <v>32.460626734974404</v>
      </c>
      <c r="AX63" s="2144">
        <v>80.258711971735096</v>
      </c>
      <c r="AY63" s="2144">
        <v>176.61978263292306</v>
      </c>
      <c r="AZ63" s="2144">
        <v>134.45934461515273</v>
      </c>
      <c r="BA63" s="2144">
        <v>52.468561196475306</v>
      </c>
      <c r="BB63" s="2144">
        <v>5.2266666666605639</v>
      </c>
      <c r="BC63" s="2144">
        <v>49.855227863145025</v>
      </c>
      <c r="BD63" s="2144">
        <v>2.6133333333302819</v>
      </c>
      <c r="BE63" s="2144">
        <v>6.0022222222295731</v>
      </c>
      <c r="BF63" s="2144">
        <v>2.6133333333302819</v>
      </c>
      <c r="BG63" s="2144">
        <v>2.6133333333302819</v>
      </c>
      <c r="BH63" s="2144">
        <v>5.2266666666605639</v>
      </c>
      <c r="BI63" s="2144">
        <v>7.8399999999908463</v>
      </c>
      <c r="BJ63" s="2144">
        <v>42.160438017770367</v>
      </c>
      <c r="BK63" s="2144">
        <v>136.59754742260333</v>
      </c>
      <c r="BL63" s="2144">
        <v>112.92939693088921</v>
      </c>
      <c r="BM63" s="2145">
        <v>102.66092442399774</v>
      </c>
    </row>
    <row r="64" spans="5:65" ht="33.75">
      <c r="E64" s="850"/>
      <c r="AI64" s="3566"/>
      <c r="AJ64" s="2528" t="s">
        <v>1988</v>
      </c>
      <c r="AK64" s="2143">
        <v>2195.3857946978919</v>
      </c>
      <c r="AL64" s="2144">
        <v>1249.6530919930542</v>
      </c>
      <c r="AM64" s="2144">
        <v>415.83849115584258</v>
      </c>
      <c r="AN64" s="2144">
        <v>229.88157505596601</v>
      </c>
      <c r="AO64" s="2144">
        <v>185.95691609987659</v>
      </c>
      <c r="AP64" s="2144">
        <v>833.81460083721186</v>
      </c>
      <c r="AQ64" s="2144">
        <v>52.284647722583593</v>
      </c>
      <c r="AR64" s="2144">
        <v>249.60492578437101</v>
      </c>
      <c r="AS64" s="2144">
        <v>10.285714285748918</v>
      </c>
      <c r="AT64" s="2144">
        <v>205.81913116145597</v>
      </c>
      <c r="AU64" s="2144">
        <v>49.022048819568418</v>
      </c>
      <c r="AV64" s="2144">
        <v>237.0282917936122</v>
      </c>
      <c r="AW64" s="2144">
        <v>6.8571428571659458</v>
      </c>
      <c r="AX64" s="2144">
        <v>22.912698412705762</v>
      </c>
      <c r="AY64" s="2144">
        <v>595.37845805079235</v>
      </c>
      <c r="AZ64" s="2144">
        <v>541.97664399191274</v>
      </c>
      <c r="BA64" s="2144">
        <v>112.55170068043546</v>
      </c>
      <c r="BB64" s="2144">
        <v>94.075283446904322</v>
      </c>
      <c r="BC64" s="2144">
        <v>112.55170068043546</v>
      </c>
      <c r="BD64" s="2144">
        <v>78.449659864401042</v>
      </c>
      <c r="BE64" s="2144">
        <v>42.605895691599585</v>
      </c>
      <c r="BF64" s="2144">
        <v>32.966213151908647</v>
      </c>
      <c r="BG64" s="2144">
        <v>10.068253968273909</v>
      </c>
      <c r="BH64" s="2144">
        <v>18.496825396856881</v>
      </c>
      <c r="BI64" s="2144">
        <v>40.211111111097409</v>
      </c>
      <c r="BJ64" s="2144">
        <v>53.401814058879623</v>
      </c>
      <c r="BK64" s="2144">
        <v>135.57409151830691</v>
      </c>
      <c r="BL64" s="2144">
        <v>76.898482043349702</v>
      </c>
      <c r="BM64" s="2145">
        <v>137.88167109238867</v>
      </c>
    </row>
    <row r="65" spans="5:65" ht="33.75">
      <c r="E65" s="850"/>
      <c r="AI65" s="3566"/>
      <c r="AJ65" s="2528" t="s">
        <v>1989</v>
      </c>
      <c r="AK65" s="2143">
        <v>1280.3356725129997</v>
      </c>
      <c r="AL65" s="2144">
        <v>890.94414607830277</v>
      </c>
      <c r="AM65" s="2144">
        <v>414.98496240560786</v>
      </c>
      <c r="AN65" s="2144">
        <v>113.27389903318331</v>
      </c>
      <c r="AO65" s="2144">
        <v>301.71106337242452</v>
      </c>
      <c r="AP65" s="2144">
        <v>475.95918367269479</v>
      </c>
      <c r="AQ65" s="2144">
        <v>59.244897959086849</v>
      </c>
      <c r="AR65" s="2144">
        <v>78.326530612115803</v>
      </c>
      <c r="AS65" s="2144">
        <v>59.244897959086849</v>
      </c>
      <c r="AT65" s="2144">
        <v>79.326530612115803</v>
      </c>
      <c r="AU65" s="2144">
        <v>78.326530612115803</v>
      </c>
      <c r="AV65" s="2144">
        <v>116.4897959181737</v>
      </c>
      <c r="AW65" s="2144">
        <v>3</v>
      </c>
      <c r="AX65" s="2144">
        <v>2</v>
      </c>
      <c r="AY65" s="2144">
        <v>94.035445757152445</v>
      </c>
      <c r="AZ65" s="2144">
        <v>80.219119226546653</v>
      </c>
      <c r="BA65" s="2144">
        <v>10.632653061211581</v>
      </c>
      <c r="BB65" s="2144">
        <v>8.632653061211581</v>
      </c>
      <c r="BC65" s="2144">
        <v>19.081632653028951</v>
      </c>
      <c r="BD65" s="2144">
        <v>15.211600429638587</v>
      </c>
      <c r="BE65" s="2144">
        <v>26.660580021455957</v>
      </c>
      <c r="BF65" s="2144">
        <v>0</v>
      </c>
      <c r="BG65" s="2144">
        <v>0</v>
      </c>
      <c r="BH65" s="2144">
        <v>0</v>
      </c>
      <c r="BI65" s="2144">
        <v>0</v>
      </c>
      <c r="BJ65" s="2144">
        <v>13.816326530605791</v>
      </c>
      <c r="BK65" s="2144">
        <v>48.586167800386136</v>
      </c>
      <c r="BL65" s="2144">
        <v>178.44875283424673</v>
      </c>
      <c r="BM65" s="2145">
        <v>68.321160042911913</v>
      </c>
    </row>
    <row r="66" spans="5:65" ht="22.5">
      <c r="E66" s="850"/>
      <c r="AI66" s="3566"/>
      <c r="AJ66" s="2528" t="s">
        <v>1990</v>
      </c>
      <c r="AK66" s="2143">
        <v>1086.0890058476507</v>
      </c>
      <c r="AL66" s="2144">
        <v>650.33847953202314</v>
      </c>
      <c r="AM66" s="2144">
        <v>91.842105263202541</v>
      </c>
      <c r="AN66" s="2144">
        <v>4</v>
      </c>
      <c r="AO66" s="2144">
        <v>87.842105263202541</v>
      </c>
      <c r="AP66" s="2144">
        <v>558.49637426882066</v>
      </c>
      <c r="AQ66" s="2144">
        <v>88.888888888829754</v>
      </c>
      <c r="AR66" s="2144">
        <v>75.961403508786447</v>
      </c>
      <c r="AS66" s="2144">
        <v>35.555555555531903</v>
      </c>
      <c r="AT66" s="2144">
        <v>94.908771929853955</v>
      </c>
      <c r="AU66" s="2144">
        <v>94.115555555490317</v>
      </c>
      <c r="AV66" s="2144">
        <v>38.066666666651408</v>
      </c>
      <c r="AW66" s="2144">
        <v>78.951111111054658</v>
      </c>
      <c r="AX66" s="2144">
        <v>52.048421052622203</v>
      </c>
      <c r="AY66" s="2144">
        <v>196.67777777763976</v>
      </c>
      <c r="AZ66" s="2144">
        <v>180.62222222209994</v>
      </c>
      <c r="BA66" s="2144">
        <v>24.733333333310981</v>
      </c>
      <c r="BB66" s="2144">
        <v>14.066666666651409</v>
      </c>
      <c r="BC66" s="2144">
        <v>27.346666666641262</v>
      </c>
      <c r="BD66" s="2144">
        <v>83.457777777747651</v>
      </c>
      <c r="BE66" s="2144">
        <v>22.17777777775779</v>
      </c>
      <c r="BF66" s="2144">
        <v>2.6133333333302819</v>
      </c>
      <c r="BG66" s="2144">
        <v>6.2266666666605639</v>
      </c>
      <c r="BH66" s="2144">
        <v>0</v>
      </c>
      <c r="BI66" s="2144">
        <v>0</v>
      </c>
      <c r="BJ66" s="2144">
        <v>16.055555555539815</v>
      </c>
      <c r="BK66" s="2144">
        <v>100.60982456141681</v>
      </c>
      <c r="BL66" s="2144">
        <v>76.571695906405978</v>
      </c>
      <c r="BM66" s="2145">
        <v>61.891228070164992</v>
      </c>
    </row>
    <row r="67" spans="5:65" ht="22.5">
      <c r="E67" s="850"/>
      <c r="AI67" s="3566" t="s">
        <v>322</v>
      </c>
      <c r="AJ67" s="2528" t="s">
        <v>1981</v>
      </c>
      <c r="AK67" s="2143">
        <v>8366.0371906656528</v>
      </c>
      <c r="AL67" s="2144">
        <v>6647.6349342716494</v>
      </c>
      <c r="AM67" s="2144">
        <v>1257.9770003924359</v>
      </c>
      <c r="AN67" s="2144">
        <v>422.84291131199228</v>
      </c>
      <c r="AO67" s="2144">
        <v>835.1340890804438</v>
      </c>
      <c r="AP67" s="2144">
        <v>5389.6579338792126</v>
      </c>
      <c r="AQ67" s="2144">
        <v>1207.676896538776</v>
      </c>
      <c r="AR67" s="2144">
        <v>957.09466849829812</v>
      </c>
      <c r="AS67" s="2144">
        <v>269.98376102111757</v>
      </c>
      <c r="AT67" s="2144">
        <v>376.26150470360841</v>
      </c>
      <c r="AU67" s="2144">
        <v>997.03641946714129</v>
      </c>
      <c r="AV67" s="2144">
        <v>926.31918453157721</v>
      </c>
      <c r="AW67" s="2144">
        <v>366.81847419702063</v>
      </c>
      <c r="AX67" s="2144">
        <v>288.4670249216739</v>
      </c>
      <c r="AY67" s="2144">
        <v>1417.8262879154408</v>
      </c>
      <c r="AZ67" s="2144">
        <v>1269.0562857008135</v>
      </c>
      <c r="BA67" s="2144">
        <v>425.10487666624942</v>
      </c>
      <c r="BB67" s="2144">
        <v>156.13720723760497</v>
      </c>
      <c r="BC67" s="2144">
        <v>186.61126208425756</v>
      </c>
      <c r="BD67" s="2144">
        <v>82.975023322746068</v>
      </c>
      <c r="BE67" s="2144">
        <v>126.97501096172638</v>
      </c>
      <c r="BF67" s="2144">
        <v>17.599999999994854</v>
      </c>
      <c r="BG67" s="2144">
        <v>35.199999999989707</v>
      </c>
      <c r="BH67" s="2144">
        <v>109.15096847607289</v>
      </c>
      <c r="BI67" s="2144">
        <v>129.30193695217153</v>
      </c>
      <c r="BJ67" s="2144">
        <v>148.77000221462737</v>
      </c>
      <c r="BK67" s="2144">
        <v>157.34166666797853</v>
      </c>
      <c r="BL67" s="2144">
        <v>74.150968477361786</v>
      </c>
      <c r="BM67" s="2145">
        <v>69.083333333220736</v>
      </c>
    </row>
    <row r="68" spans="5:65" ht="33.75">
      <c r="E68" s="850"/>
      <c r="AI68" s="3566"/>
      <c r="AJ68" s="2528" t="s">
        <v>1982</v>
      </c>
      <c r="AK68" s="2143">
        <v>4218.6457824034078</v>
      </c>
      <c r="AL68" s="2144">
        <v>3521.0647125025143</v>
      </c>
      <c r="AM68" s="2144">
        <v>1440.0577028437326</v>
      </c>
      <c r="AN68" s="2144">
        <v>730.99840381448541</v>
      </c>
      <c r="AO68" s="2144">
        <v>709.05929902924731</v>
      </c>
      <c r="AP68" s="2144">
        <v>2081.0070096587815</v>
      </c>
      <c r="AQ68" s="2144">
        <v>363.30070253761301</v>
      </c>
      <c r="AR68" s="2144">
        <v>562.31732127570024</v>
      </c>
      <c r="AS68" s="2144">
        <v>105.09066234325277</v>
      </c>
      <c r="AT68" s="2144">
        <v>93.954037532296397</v>
      </c>
      <c r="AU68" s="2144">
        <v>311.50792868292569</v>
      </c>
      <c r="AV68" s="2144">
        <v>371.20417472523911</v>
      </c>
      <c r="AW68" s="2144">
        <v>186.66685431381148</v>
      </c>
      <c r="AX68" s="2144">
        <v>86.965328247942793</v>
      </c>
      <c r="AY68" s="2144">
        <v>580.26691343431526</v>
      </c>
      <c r="AZ68" s="2144">
        <v>546.65221711423806</v>
      </c>
      <c r="BA68" s="2144">
        <v>183.68908963950324</v>
      </c>
      <c r="BB68" s="2144">
        <v>137.42994887497235</v>
      </c>
      <c r="BC68" s="2144">
        <v>153.16064312927043</v>
      </c>
      <c r="BD68" s="2144">
        <v>0</v>
      </c>
      <c r="BE68" s="2144">
        <v>30.103585208975325</v>
      </c>
      <c r="BF68" s="2144">
        <v>0</v>
      </c>
      <c r="BG68" s="2144">
        <v>0</v>
      </c>
      <c r="BH68" s="2144">
        <v>0</v>
      </c>
      <c r="BI68" s="2144">
        <v>42.268950261516792</v>
      </c>
      <c r="BJ68" s="2144">
        <v>33.614696320077179</v>
      </c>
      <c r="BK68" s="2144">
        <v>67.959605120591874</v>
      </c>
      <c r="BL68" s="2144">
        <v>0</v>
      </c>
      <c r="BM68" s="2145">
        <v>49.354551345987097</v>
      </c>
    </row>
    <row r="69" spans="5:65" ht="33.75">
      <c r="E69" s="850"/>
      <c r="AI69" s="3566"/>
      <c r="AJ69" s="2528" t="s">
        <v>1983</v>
      </c>
      <c r="AK69" s="2143">
        <v>4619.9530641944411</v>
      </c>
      <c r="AL69" s="2144">
        <v>3777.7013881389685</v>
      </c>
      <c r="AM69" s="2144">
        <v>1423.7212112217217</v>
      </c>
      <c r="AN69" s="2144">
        <v>456.04076521187369</v>
      </c>
      <c r="AO69" s="2144">
        <v>967.68044600984786</v>
      </c>
      <c r="AP69" s="2144">
        <v>2353.9801769172468</v>
      </c>
      <c r="AQ69" s="2144">
        <v>179.1238668127024</v>
      </c>
      <c r="AR69" s="2144">
        <v>448.77091820320021</v>
      </c>
      <c r="AS69" s="2144">
        <v>214.27807266851431</v>
      </c>
      <c r="AT69" s="2144">
        <v>448.85096679620341</v>
      </c>
      <c r="AU69" s="2144">
        <v>149.18276215464715</v>
      </c>
      <c r="AV69" s="2144">
        <v>415.77885348696321</v>
      </c>
      <c r="AW69" s="2144">
        <v>225.49843010188366</v>
      </c>
      <c r="AX69" s="2144">
        <v>272.49630669313217</v>
      </c>
      <c r="AY69" s="2144">
        <v>401.68253700366694</v>
      </c>
      <c r="AZ69" s="2144">
        <v>385.52698144811137</v>
      </c>
      <c r="BA69" s="2144">
        <v>235.33849072655852</v>
      </c>
      <c r="BB69" s="2144">
        <v>0</v>
      </c>
      <c r="BC69" s="2144">
        <v>75.432935165936897</v>
      </c>
      <c r="BD69" s="2144">
        <v>0</v>
      </c>
      <c r="BE69" s="2144">
        <v>58.600000000060419</v>
      </c>
      <c r="BF69" s="2144">
        <v>0</v>
      </c>
      <c r="BG69" s="2144">
        <v>0</v>
      </c>
      <c r="BH69" s="2144">
        <v>0</v>
      </c>
      <c r="BI69" s="2144">
        <v>16.155555555555555</v>
      </c>
      <c r="BJ69" s="2144">
        <v>16.155555555555555</v>
      </c>
      <c r="BK69" s="2144">
        <v>219.82299373460197</v>
      </c>
      <c r="BL69" s="2144">
        <v>100.49274684393305</v>
      </c>
      <c r="BM69" s="2145">
        <v>120.25339847327133</v>
      </c>
    </row>
    <row r="70" spans="5:65" ht="33.75">
      <c r="E70" s="850"/>
      <c r="AI70" s="3566"/>
      <c r="AJ70" s="2528" t="s">
        <v>1984</v>
      </c>
      <c r="AK70" s="2143">
        <v>8065.730088846447</v>
      </c>
      <c r="AL70" s="2144">
        <v>5503.8888621134511</v>
      </c>
      <c r="AM70" s="2144">
        <v>1762.5752283457705</v>
      </c>
      <c r="AN70" s="2144">
        <v>590.80744908024576</v>
      </c>
      <c r="AO70" s="2144">
        <v>1171.7677792655247</v>
      </c>
      <c r="AP70" s="2144">
        <v>3741.3136337676783</v>
      </c>
      <c r="AQ70" s="2144">
        <v>386.51006526432013</v>
      </c>
      <c r="AR70" s="2144">
        <v>684.85638897256831</v>
      </c>
      <c r="AS70" s="2144">
        <v>441.99695432868486</v>
      </c>
      <c r="AT70" s="2144">
        <v>847.07135510038404</v>
      </c>
      <c r="AU70" s="2144">
        <v>465.58851791518674</v>
      </c>
      <c r="AV70" s="2144">
        <v>527.78537535544308</v>
      </c>
      <c r="AW70" s="2144">
        <v>64.588642686276728</v>
      </c>
      <c r="AX70" s="2144">
        <v>322.91633414481487</v>
      </c>
      <c r="AY70" s="2144">
        <v>1798.136856539071</v>
      </c>
      <c r="AZ70" s="2144">
        <v>1467.3154618779329</v>
      </c>
      <c r="BA70" s="2144">
        <v>348.43334985346905</v>
      </c>
      <c r="BB70" s="2144">
        <v>271.52326823618529</v>
      </c>
      <c r="BC70" s="2144">
        <v>159.98219982714303</v>
      </c>
      <c r="BD70" s="2144">
        <v>206.86855558486289</v>
      </c>
      <c r="BE70" s="2144">
        <v>170.33936316613668</v>
      </c>
      <c r="BF70" s="2144">
        <v>65.424446259940041</v>
      </c>
      <c r="BG70" s="2144">
        <v>48.546241131705912</v>
      </c>
      <c r="BH70" s="2144">
        <v>72.951796687091942</v>
      </c>
      <c r="BI70" s="2144">
        <v>123.24624113139801</v>
      </c>
      <c r="BJ70" s="2144">
        <v>330.8213946611383</v>
      </c>
      <c r="BK70" s="2144">
        <v>413.46337345657076</v>
      </c>
      <c r="BL70" s="2144">
        <v>164.3796488137547</v>
      </c>
      <c r="BM70" s="2145">
        <v>185.86134792359977</v>
      </c>
    </row>
    <row r="71" spans="5:65" ht="33.75">
      <c r="E71" s="850"/>
      <c r="AI71" s="3566"/>
      <c r="AJ71" s="2528" t="s">
        <v>1985</v>
      </c>
      <c r="AK71" s="2143">
        <v>6530.2218096352326</v>
      </c>
      <c r="AL71" s="2144">
        <v>4844.5884135355764</v>
      </c>
      <c r="AM71" s="2144">
        <v>1316.5413799096339</v>
      </c>
      <c r="AN71" s="2144">
        <v>352.72376793157457</v>
      </c>
      <c r="AO71" s="2144">
        <v>963.81761197805929</v>
      </c>
      <c r="AP71" s="2144">
        <v>3528.0470336259423</v>
      </c>
      <c r="AQ71" s="2144">
        <v>394.40977650300783</v>
      </c>
      <c r="AR71" s="2144">
        <v>480.58096740425134</v>
      </c>
      <c r="AS71" s="2144">
        <v>456.29612068401036</v>
      </c>
      <c r="AT71" s="2144">
        <v>390.46199956504734</v>
      </c>
      <c r="AU71" s="2144">
        <v>296.55065550486006</v>
      </c>
      <c r="AV71" s="2144">
        <v>358.04335763246092</v>
      </c>
      <c r="AW71" s="2144">
        <v>506.92209004009044</v>
      </c>
      <c r="AX71" s="2144">
        <v>644.7820662922137</v>
      </c>
      <c r="AY71" s="2144">
        <v>973.86806017789479</v>
      </c>
      <c r="AZ71" s="2144">
        <v>591.65450970781887</v>
      </c>
      <c r="BA71" s="2144">
        <v>106.28407323004291</v>
      </c>
      <c r="BB71" s="2144">
        <v>69.971596489380389</v>
      </c>
      <c r="BC71" s="2144">
        <v>80.429081014289935</v>
      </c>
      <c r="BD71" s="2144">
        <v>97.992072350352643</v>
      </c>
      <c r="BE71" s="2144">
        <v>39.791603696423408</v>
      </c>
      <c r="BF71" s="2144">
        <v>46.59558193812488</v>
      </c>
      <c r="BG71" s="2144">
        <v>52.278654638554151</v>
      </c>
      <c r="BH71" s="2144">
        <v>54.475303361469621</v>
      </c>
      <c r="BI71" s="2144">
        <v>43.836542989180963</v>
      </c>
      <c r="BJ71" s="2144">
        <v>382.21355047007597</v>
      </c>
      <c r="BK71" s="2144">
        <v>272.76188546278468</v>
      </c>
      <c r="BL71" s="2144">
        <v>138.42743211548853</v>
      </c>
      <c r="BM71" s="2145">
        <v>300.57601834348594</v>
      </c>
    </row>
    <row r="72" spans="5:65" ht="33.75">
      <c r="E72" s="850"/>
      <c r="AI72" s="3566"/>
      <c r="AJ72" s="2528" t="s">
        <v>1986</v>
      </c>
      <c r="AK72" s="2143">
        <v>6116.5785327858503</v>
      </c>
      <c r="AL72" s="2144">
        <v>4003.9755604326215</v>
      </c>
      <c r="AM72" s="2144">
        <v>1318.7010592606473</v>
      </c>
      <c r="AN72" s="2144">
        <v>510.99763701903697</v>
      </c>
      <c r="AO72" s="2144">
        <v>807.70342224161038</v>
      </c>
      <c r="AP72" s="2144">
        <v>2685.2745011719749</v>
      </c>
      <c r="AQ72" s="2144">
        <v>278.39064562550362</v>
      </c>
      <c r="AR72" s="2144">
        <v>640.31902654539635</v>
      </c>
      <c r="AS72" s="2144">
        <v>198.91198949050585</v>
      </c>
      <c r="AT72" s="2144">
        <v>544.77411464681654</v>
      </c>
      <c r="AU72" s="2144">
        <v>161.72301005486497</v>
      </c>
      <c r="AV72" s="2144">
        <v>387.19630897220588</v>
      </c>
      <c r="AW72" s="2144">
        <v>134.50384023656636</v>
      </c>
      <c r="AX72" s="2144">
        <v>339.45556560011499</v>
      </c>
      <c r="AY72" s="2144">
        <v>941.41547898494628</v>
      </c>
      <c r="AZ72" s="2144">
        <v>866.85530144188533</v>
      </c>
      <c r="BA72" s="2144">
        <v>271.70323059734523</v>
      </c>
      <c r="BB72" s="2144">
        <v>128.17605831826722</v>
      </c>
      <c r="BC72" s="2144">
        <v>219.12402440836351</v>
      </c>
      <c r="BD72" s="2144">
        <v>76.453579625352162</v>
      </c>
      <c r="BE72" s="2144">
        <v>28.894167675488237</v>
      </c>
      <c r="BF72" s="2144">
        <v>60.711124574945245</v>
      </c>
      <c r="BG72" s="2144">
        <v>37.59459459423622</v>
      </c>
      <c r="BH72" s="2144">
        <v>25.594594594537426</v>
      </c>
      <c r="BI72" s="2144">
        <v>18.603927053349878</v>
      </c>
      <c r="BJ72" s="2144">
        <v>74.56017754306113</v>
      </c>
      <c r="BK72" s="2144">
        <v>543.25930775836764</v>
      </c>
      <c r="BL72" s="2144">
        <v>295.28508776470085</v>
      </c>
      <c r="BM72" s="2145">
        <v>332.64309784521004</v>
      </c>
    </row>
    <row r="73" spans="5:65" ht="33.75">
      <c r="E73" s="850"/>
      <c r="AI73" s="3566"/>
      <c r="AJ73" s="2528" t="s">
        <v>1987</v>
      </c>
      <c r="AK73" s="2143">
        <v>2731.908231051008</v>
      </c>
      <c r="AL73" s="2144">
        <v>1801.0442820826875</v>
      </c>
      <c r="AM73" s="2144">
        <v>772.34258539374878</v>
      </c>
      <c r="AN73" s="2144">
        <v>331.50166707299331</v>
      </c>
      <c r="AO73" s="2144">
        <v>440.84091832075569</v>
      </c>
      <c r="AP73" s="2144">
        <v>1028.7016966889389</v>
      </c>
      <c r="AQ73" s="2144">
        <v>208.75785511575356</v>
      </c>
      <c r="AR73" s="2144">
        <v>214.5425095140485</v>
      </c>
      <c r="AS73" s="2144">
        <v>75.581736404277905</v>
      </c>
      <c r="AT73" s="2144">
        <v>107.05755549245265</v>
      </c>
      <c r="AU73" s="2144">
        <v>165.90746745226832</v>
      </c>
      <c r="AV73" s="2144">
        <v>139.88846180486945</v>
      </c>
      <c r="AW73" s="2144">
        <v>39.383749897090794</v>
      </c>
      <c r="AX73" s="2144">
        <v>77.582361008177472</v>
      </c>
      <c r="AY73" s="2144">
        <v>553.50726848166414</v>
      </c>
      <c r="AZ73" s="2144">
        <v>496.0407404617369</v>
      </c>
      <c r="BA73" s="2144">
        <v>133.24975163579745</v>
      </c>
      <c r="BB73" s="2144">
        <v>66.41526350248671</v>
      </c>
      <c r="BC73" s="2144">
        <v>123.34791606587234</v>
      </c>
      <c r="BD73" s="2144">
        <v>28.998831098603745</v>
      </c>
      <c r="BE73" s="2144">
        <v>36.705701926683588</v>
      </c>
      <c r="BF73" s="2144">
        <v>19.680614035099115</v>
      </c>
      <c r="BG73" s="2144">
        <v>15.418947368417854</v>
      </c>
      <c r="BH73" s="2144">
        <v>25.944678707198683</v>
      </c>
      <c r="BI73" s="2144">
        <v>46.279036121577377</v>
      </c>
      <c r="BJ73" s="2144">
        <v>57.466528019927139</v>
      </c>
      <c r="BK73" s="2144">
        <v>183.39429098816439</v>
      </c>
      <c r="BL73" s="2144">
        <v>71.369994708304972</v>
      </c>
      <c r="BM73" s="2145">
        <v>122.59239479018672</v>
      </c>
    </row>
    <row r="74" spans="5:65" ht="33.75">
      <c r="E74" s="850"/>
      <c r="AI74" s="3566"/>
      <c r="AJ74" s="2528" t="s">
        <v>1988</v>
      </c>
      <c r="AK74" s="2143">
        <v>2635.9142315418485</v>
      </c>
      <c r="AL74" s="2144">
        <v>1750.135726971695</v>
      </c>
      <c r="AM74" s="2144">
        <v>486.18422360492127</v>
      </c>
      <c r="AN74" s="2144">
        <v>46.081546271268735</v>
      </c>
      <c r="AO74" s="2144">
        <v>440.10267733365248</v>
      </c>
      <c r="AP74" s="2144">
        <v>1263.951503366774</v>
      </c>
      <c r="AQ74" s="2144">
        <v>93.781299396581375</v>
      </c>
      <c r="AR74" s="2144">
        <v>388.92135469550891</v>
      </c>
      <c r="AS74" s="2144">
        <v>46.358479532157361</v>
      </c>
      <c r="AT74" s="2144">
        <v>280.77819554146936</v>
      </c>
      <c r="AU74" s="2144">
        <v>100.99704776244347</v>
      </c>
      <c r="AV74" s="2144">
        <v>258.73623388529711</v>
      </c>
      <c r="AW74" s="2144">
        <v>9.2111111111079627</v>
      </c>
      <c r="AX74" s="2144">
        <v>85.167781442208536</v>
      </c>
      <c r="AY74" s="2144">
        <v>341.75195729279204</v>
      </c>
      <c r="AZ74" s="2144">
        <v>232.65714285789863</v>
      </c>
      <c r="BA74" s="2144">
        <v>82.68571428579348</v>
      </c>
      <c r="BB74" s="2144">
        <v>52.063492063595675</v>
      </c>
      <c r="BC74" s="2144">
        <v>64.907936508027518</v>
      </c>
      <c r="BD74" s="2144">
        <v>28.000000000481926</v>
      </c>
      <c r="BE74" s="2144">
        <v>0</v>
      </c>
      <c r="BF74" s="2144">
        <v>0</v>
      </c>
      <c r="BG74" s="2144">
        <v>0</v>
      </c>
      <c r="BH74" s="2144">
        <v>5</v>
      </c>
      <c r="BI74" s="2144">
        <v>0</v>
      </c>
      <c r="BJ74" s="2144">
        <v>109.09481443489339</v>
      </c>
      <c r="BK74" s="2144">
        <v>197.52986518473196</v>
      </c>
      <c r="BL74" s="2144">
        <v>217.45977624555567</v>
      </c>
      <c r="BM74" s="2145">
        <v>129.03690584707417</v>
      </c>
    </row>
    <row r="75" spans="5:65" ht="33.75">
      <c r="E75" s="850"/>
      <c r="AI75" s="3566"/>
      <c r="AJ75" s="2528" t="s">
        <v>1989</v>
      </c>
      <c r="AK75" s="2143">
        <v>2087.341669709087</v>
      </c>
      <c r="AL75" s="2144">
        <v>1369.1364458754776</v>
      </c>
      <c r="AM75" s="2144">
        <v>465.46908938977168</v>
      </c>
      <c r="AN75" s="2144">
        <v>215.48782193557534</v>
      </c>
      <c r="AO75" s="2144">
        <v>249.98126745419643</v>
      </c>
      <c r="AP75" s="2144">
        <v>903.66735648570602</v>
      </c>
      <c r="AQ75" s="2144">
        <v>35.964625850286147</v>
      </c>
      <c r="AR75" s="2144">
        <v>204.03235469619895</v>
      </c>
      <c r="AS75" s="2144">
        <v>55.046258503315094</v>
      </c>
      <c r="AT75" s="2144">
        <v>203.92230576429304</v>
      </c>
      <c r="AU75" s="2144">
        <v>80.350204081500863</v>
      </c>
      <c r="AV75" s="2144">
        <v>211.75954409816492</v>
      </c>
      <c r="AW75" s="2144">
        <v>33.53496598635008</v>
      </c>
      <c r="AX75" s="2144">
        <v>79.057097505596786</v>
      </c>
      <c r="AY75" s="2144">
        <v>156.97408521284459</v>
      </c>
      <c r="AZ75" s="2144">
        <v>125.66510562104276</v>
      </c>
      <c r="BA75" s="2144">
        <v>23.105306122414007</v>
      </c>
      <c r="BB75" s="2144">
        <v>16.675646258477933</v>
      </c>
      <c r="BC75" s="2144">
        <v>20.491972789083722</v>
      </c>
      <c r="BD75" s="2144">
        <v>14.008607232363079</v>
      </c>
      <c r="BE75" s="2144">
        <v>17.824933762968868</v>
      </c>
      <c r="BF75" s="2144">
        <v>6.429659863936072</v>
      </c>
      <c r="BG75" s="2144">
        <v>6.429659863936072</v>
      </c>
      <c r="BH75" s="2144">
        <v>9.0429931972663535</v>
      </c>
      <c r="BI75" s="2144">
        <v>11.656326530596637</v>
      </c>
      <c r="BJ75" s="2144">
        <v>31.308979591801819</v>
      </c>
      <c r="BK75" s="2144">
        <v>247.34743942192932</v>
      </c>
      <c r="BL75" s="2144">
        <v>130.17746695165457</v>
      </c>
      <c r="BM75" s="2145">
        <v>183.70623224718045</v>
      </c>
    </row>
    <row r="76" spans="5:65" ht="23.25" thickBot="1">
      <c r="E76" s="850"/>
      <c r="AI76" s="3568"/>
      <c r="AJ76" s="2146" t="s">
        <v>1990</v>
      </c>
      <c r="AK76" s="2147">
        <v>3296.9717006786773</v>
      </c>
      <c r="AL76" s="2148">
        <v>2031.8931519264593</v>
      </c>
      <c r="AM76" s="2148">
        <v>674.0714285714123</v>
      </c>
      <c r="AN76" s="2148">
        <v>230.29478458068462</v>
      </c>
      <c r="AO76" s="2148">
        <v>443.77664399072762</v>
      </c>
      <c r="AP76" s="2148">
        <v>1357.8217233550467</v>
      </c>
      <c r="AQ76" s="2148">
        <v>158.41950113366553</v>
      </c>
      <c r="AR76" s="2148">
        <v>214.46621315180619</v>
      </c>
      <c r="AS76" s="2148">
        <v>105.08616780036766</v>
      </c>
      <c r="AT76" s="2148">
        <v>246.9249433104608</v>
      </c>
      <c r="AU76" s="2148">
        <v>182.72780045335503</v>
      </c>
      <c r="AV76" s="2148">
        <v>271.89614512451186</v>
      </c>
      <c r="AW76" s="2148">
        <v>85.808253968220598</v>
      </c>
      <c r="AX76" s="2148">
        <v>92.492698412659109</v>
      </c>
      <c r="AY76" s="2148">
        <v>702.9950113377306</v>
      </c>
      <c r="AZ76" s="2148">
        <v>633.53764172331103</v>
      </c>
      <c r="BA76" s="2148">
        <v>109.81564625852251</v>
      </c>
      <c r="BB76" s="2148">
        <v>78.672562358331803</v>
      </c>
      <c r="BC76" s="2148">
        <v>120.87795918367014</v>
      </c>
      <c r="BD76" s="2148">
        <v>141.54009070287836</v>
      </c>
      <c r="BE76" s="2148">
        <v>80.865306122386329</v>
      </c>
      <c r="BF76" s="2148">
        <v>35.579546485238929</v>
      </c>
      <c r="BG76" s="2148">
        <v>16.294920634934474</v>
      </c>
      <c r="BH76" s="2148">
        <v>13.496825396856881</v>
      </c>
      <c r="BI76" s="2148">
        <v>36.394784580491617</v>
      </c>
      <c r="BJ76" s="2148">
        <v>69.457369614419434</v>
      </c>
      <c r="BK76" s="2148">
        <v>137.538730158627</v>
      </c>
      <c r="BL76" s="2148">
        <v>268.286530611979</v>
      </c>
      <c r="BM76" s="2149">
        <v>156.25827664388146</v>
      </c>
    </row>
    <row r="77" spans="5:65" ht="16.5" thickTop="1">
      <c r="E77" s="850"/>
    </row>
    <row r="78" spans="5:65">
      <c r="E78" s="850"/>
    </row>
    <row r="79" spans="5:65">
      <c r="E79" s="850"/>
    </row>
    <row r="80" spans="5:65">
      <c r="E80" s="850"/>
    </row>
    <row r="81" spans="5:5">
      <c r="E81" s="850"/>
    </row>
    <row r="82" spans="5:5">
      <c r="E82" s="850"/>
    </row>
    <row r="83" spans="5:5">
      <c r="E83" s="850"/>
    </row>
    <row r="84" spans="5:5">
      <c r="E84" s="850"/>
    </row>
    <row r="85" spans="5:5">
      <c r="E85" s="850"/>
    </row>
    <row r="86" spans="5:5">
      <c r="E86" s="850"/>
    </row>
    <row r="87" spans="5:5">
      <c r="E87" s="850"/>
    </row>
    <row r="88" spans="5:5">
      <c r="E88" s="850"/>
    </row>
    <row r="89" spans="5:5">
      <c r="E89" s="850"/>
    </row>
    <row r="90" spans="5:5">
      <c r="E90" s="850"/>
    </row>
    <row r="91" spans="5:5">
      <c r="E91" s="850"/>
    </row>
    <row r="92" spans="5:5">
      <c r="E92" s="850"/>
    </row>
    <row r="93" spans="5:5">
      <c r="E93" s="850"/>
    </row>
    <row r="94" spans="5:5">
      <c r="E94" s="850"/>
    </row>
    <row r="95" spans="5:5">
      <c r="E95" s="850"/>
    </row>
    <row r="96" spans="5:5">
      <c r="E96" s="850"/>
    </row>
    <row r="97" spans="5:5">
      <c r="E97" s="850"/>
    </row>
    <row r="98" spans="5:5">
      <c r="E98" s="850"/>
    </row>
    <row r="99" spans="5:5">
      <c r="E99" s="850"/>
    </row>
    <row r="100" spans="5:5">
      <c r="E100" s="850"/>
    </row>
    <row r="101" spans="5:5">
      <c r="E101" s="850"/>
    </row>
    <row r="102" spans="5:5">
      <c r="E102" s="850"/>
    </row>
    <row r="103" spans="5:5">
      <c r="E103" s="850"/>
    </row>
    <row r="104" spans="5:5">
      <c r="E104" s="850"/>
    </row>
    <row r="105" spans="5:5">
      <c r="E105" s="850"/>
    </row>
    <row r="106" spans="5:5">
      <c r="E106" s="850"/>
    </row>
    <row r="107" spans="5:5">
      <c r="E107" s="850"/>
    </row>
    <row r="108" spans="5:5">
      <c r="E108" s="850"/>
    </row>
    <row r="109" spans="5:5">
      <c r="E109" s="850"/>
    </row>
    <row r="110" spans="5:5">
      <c r="E110" s="850"/>
    </row>
    <row r="111" spans="5:5">
      <c r="E111" s="850"/>
    </row>
    <row r="112" spans="5:5">
      <c r="E112" s="850"/>
    </row>
    <row r="113" spans="5:5">
      <c r="E113" s="850"/>
    </row>
    <row r="114" spans="5:5">
      <c r="E114" s="850"/>
    </row>
    <row r="115" spans="5:5">
      <c r="E115" s="850"/>
    </row>
    <row r="116" spans="5:5">
      <c r="E116" s="850"/>
    </row>
    <row r="117" spans="5:5">
      <c r="E117" s="850"/>
    </row>
    <row r="118" spans="5:5">
      <c r="E118" s="850"/>
    </row>
    <row r="119" spans="5:5">
      <c r="E119" s="850"/>
    </row>
    <row r="120" spans="5:5">
      <c r="E120" s="850"/>
    </row>
    <row r="121" spans="5:5">
      <c r="E121" s="850"/>
    </row>
    <row r="122" spans="5:5">
      <c r="E122" s="850"/>
    </row>
    <row r="123" spans="5:5">
      <c r="E123" s="850"/>
    </row>
    <row r="124" spans="5:5">
      <c r="E124" s="850"/>
    </row>
    <row r="125" spans="5:5">
      <c r="E125" s="850"/>
    </row>
    <row r="126" spans="5:5">
      <c r="E126" s="850"/>
    </row>
    <row r="127" spans="5:5">
      <c r="E127" s="850"/>
    </row>
    <row r="128" spans="5:5">
      <c r="E128" s="850"/>
    </row>
    <row r="129" spans="5:5">
      <c r="E129" s="850"/>
    </row>
    <row r="130" spans="5:5">
      <c r="E130" s="850"/>
    </row>
    <row r="131" spans="5:5">
      <c r="E131" s="850"/>
    </row>
    <row r="132" spans="5:5">
      <c r="E132" s="850"/>
    </row>
    <row r="133" spans="5:5">
      <c r="E133" s="850"/>
    </row>
    <row r="134" spans="5:5">
      <c r="E134" s="850"/>
    </row>
    <row r="135" spans="5:5">
      <c r="E135" s="850"/>
    </row>
    <row r="136" spans="5:5">
      <c r="E136" s="850"/>
    </row>
    <row r="137" spans="5:5">
      <c r="E137" s="850"/>
    </row>
    <row r="138" spans="5:5">
      <c r="E138" s="850"/>
    </row>
    <row r="139" spans="5:5">
      <c r="E139" s="850"/>
    </row>
    <row r="140" spans="5:5">
      <c r="E140" s="850"/>
    </row>
    <row r="141" spans="5:5">
      <c r="E141" s="850"/>
    </row>
    <row r="142" spans="5:5">
      <c r="E142" s="850"/>
    </row>
    <row r="143" spans="5:5">
      <c r="E143" s="850"/>
    </row>
    <row r="144" spans="5:5">
      <c r="E144" s="850"/>
    </row>
    <row r="145" spans="5:5">
      <c r="E145" s="850"/>
    </row>
    <row r="146" spans="5:5">
      <c r="E146" s="850"/>
    </row>
    <row r="147" spans="5:5">
      <c r="E147" s="850"/>
    </row>
    <row r="148" spans="5:5">
      <c r="E148" s="850"/>
    </row>
    <row r="149" spans="5:5">
      <c r="E149" s="850"/>
    </row>
    <row r="150" spans="5:5">
      <c r="E150" s="850"/>
    </row>
    <row r="151" spans="5:5">
      <c r="E151" s="850"/>
    </row>
    <row r="152" spans="5:5">
      <c r="E152" s="850"/>
    </row>
    <row r="153" spans="5:5">
      <c r="E153" s="850"/>
    </row>
    <row r="154" spans="5:5">
      <c r="E154" s="850"/>
    </row>
    <row r="155" spans="5:5">
      <c r="E155" s="850"/>
    </row>
    <row r="156" spans="5:5">
      <c r="E156" s="850"/>
    </row>
    <row r="157" spans="5:5">
      <c r="E157" s="850"/>
    </row>
    <row r="158" spans="5:5">
      <c r="E158" s="850"/>
    </row>
    <row r="159" spans="5:5">
      <c r="E159" s="850"/>
    </row>
    <row r="160" spans="5:5">
      <c r="E160" s="850"/>
    </row>
    <row r="161" spans="5:5">
      <c r="E161" s="850"/>
    </row>
    <row r="162" spans="5:5">
      <c r="E162" s="850"/>
    </row>
    <row r="163" spans="5:5">
      <c r="E163" s="850"/>
    </row>
    <row r="164" spans="5:5">
      <c r="E164" s="850"/>
    </row>
    <row r="165" spans="5:5">
      <c r="E165" s="850"/>
    </row>
    <row r="166" spans="5:5">
      <c r="E166" s="850"/>
    </row>
    <row r="167" spans="5:5">
      <c r="E167" s="850"/>
    </row>
    <row r="168" spans="5:5">
      <c r="E168" s="850"/>
    </row>
    <row r="169" spans="5:5">
      <c r="E169" s="850"/>
    </row>
    <row r="170" spans="5:5">
      <c r="E170" s="850"/>
    </row>
    <row r="171" spans="5:5">
      <c r="E171" s="850"/>
    </row>
    <row r="172" spans="5:5">
      <c r="E172" s="850"/>
    </row>
    <row r="173" spans="5:5">
      <c r="E173" s="850"/>
    </row>
    <row r="174" spans="5:5">
      <c r="E174" s="850"/>
    </row>
    <row r="175" spans="5:5">
      <c r="E175" s="850"/>
    </row>
    <row r="176" spans="5:5">
      <c r="E176" s="850"/>
    </row>
    <row r="177" spans="5:5">
      <c r="E177" s="850"/>
    </row>
    <row r="178" spans="5:5">
      <c r="E178" s="850"/>
    </row>
    <row r="179" spans="5:5">
      <c r="E179" s="850"/>
    </row>
    <row r="180" spans="5:5">
      <c r="E180" s="850"/>
    </row>
    <row r="181" spans="5:5">
      <c r="E181" s="850"/>
    </row>
    <row r="182" spans="5:5">
      <c r="E182" s="850"/>
    </row>
    <row r="183" spans="5:5">
      <c r="E183" s="850"/>
    </row>
    <row r="184" spans="5:5">
      <c r="E184" s="850"/>
    </row>
  </sheetData>
  <mergeCells count="61">
    <mergeCell ref="AI57:AI66"/>
    <mergeCell ref="AI67:AI76"/>
    <mergeCell ref="AI30:AI34"/>
    <mergeCell ref="AI35:AI36"/>
    <mergeCell ref="AI37:AI40"/>
    <mergeCell ref="AI41:AI46"/>
    <mergeCell ref="AI47:AI56"/>
    <mergeCell ref="AI14:AJ14"/>
    <mergeCell ref="AI15:AJ15"/>
    <mergeCell ref="AI16:AJ16"/>
    <mergeCell ref="AI17:AI18"/>
    <mergeCell ref="AI19:AI29"/>
    <mergeCell ref="AI7:AJ8"/>
    <mergeCell ref="AI9:AI10"/>
    <mergeCell ref="AI11:AJ11"/>
    <mergeCell ref="AI12:AJ12"/>
    <mergeCell ref="AI13:AJ13"/>
    <mergeCell ref="AG3:AG6"/>
    <mergeCell ref="AH3:AH6"/>
    <mergeCell ref="T4:T6"/>
    <mergeCell ref="AB5:AB6"/>
    <mergeCell ref="AF3:AF6"/>
    <mergeCell ref="U4:AD4"/>
    <mergeCell ref="AC5:AC6"/>
    <mergeCell ref="Z5:Z6"/>
    <mergeCell ref="AA5:AA6"/>
    <mergeCell ref="W5:W6"/>
    <mergeCell ref="X5:X6"/>
    <mergeCell ref="A41:AH41"/>
    <mergeCell ref="A34:B34"/>
    <mergeCell ref="A20:B20"/>
    <mergeCell ref="A9:D9"/>
    <mergeCell ref="A7:D7"/>
    <mergeCell ref="A35:C35"/>
    <mergeCell ref="A36:B36"/>
    <mergeCell ref="A40:B40"/>
    <mergeCell ref="A8:D8"/>
    <mergeCell ref="A10:C10"/>
    <mergeCell ref="A13:C13"/>
    <mergeCell ref="A3:C6"/>
    <mergeCell ref="E3:E6"/>
    <mergeCell ref="F3:F6"/>
    <mergeCell ref="A19:C19"/>
    <mergeCell ref="T3:AE3"/>
    <mergeCell ref="AD5:AD6"/>
    <mergeCell ref="Y5:Y6"/>
    <mergeCell ref="AE4:AE6"/>
    <mergeCell ref="P5:Q5"/>
    <mergeCell ref="H4:J4"/>
    <mergeCell ref="H5:H6"/>
    <mergeCell ref="J5:J6"/>
    <mergeCell ref="J3:S3"/>
    <mergeCell ref="K5:K6"/>
    <mergeCell ref="G4:G6"/>
    <mergeCell ref="K4:S4"/>
    <mergeCell ref="I5:I6"/>
    <mergeCell ref="L5:M5"/>
    <mergeCell ref="N5:O5"/>
    <mergeCell ref="R5:S5"/>
    <mergeCell ref="V5:V6"/>
    <mergeCell ref="U5:U6"/>
  </mergeCells>
  <phoneticPr fontId="2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9" max="38"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93"/>
  <sheetViews>
    <sheetView view="pageBreakPreview" topLeftCell="A16" zoomScaleNormal="100" zoomScaleSheetLayoutView="100" workbookViewId="0">
      <selection activeCell="L37" sqref="L37"/>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5" width="10.5703125" style="838" hidden="1" customWidth="1"/>
    <col min="6" max="6" width="6.7109375" style="838" customWidth="1"/>
    <col min="7" max="7" width="5.7109375" style="838" customWidth="1"/>
    <col min="8" max="19" width="5.5703125" style="838" customWidth="1"/>
    <col min="20" max="20" width="8.28515625" style="838" customWidth="1"/>
    <col min="21" max="30" width="7.42578125" style="838" customWidth="1"/>
    <col min="31" max="31" width="8.28515625" style="838" customWidth="1"/>
    <col min="32" max="34" width="7.7109375" style="838" customWidth="1"/>
    <col min="35" max="43" width="10.28515625" style="838" customWidth="1"/>
    <col min="44" max="16384" width="9.140625" style="838"/>
  </cols>
  <sheetData>
    <row r="1" spans="1:48" s="1286" customFormat="1" ht="49.5" customHeight="1">
      <c r="A1" s="1282"/>
      <c r="B1" s="1283"/>
      <c r="C1" s="1283"/>
      <c r="D1" s="1283"/>
      <c r="E1" s="1283"/>
      <c r="F1" s="1283"/>
      <c r="G1" s="1283"/>
      <c r="H1" s="1283"/>
      <c r="I1" s="1283"/>
      <c r="J1" s="1283"/>
      <c r="K1" s="1283"/>
      <c r="L1" s="1283"/>
      <c r="M1" s="1283"/>
      <c r="N1" s="1283"/>
      <c r="O1" s="1283"/>
      <c r="P1" s="1283"/>
      <c r="Q1" s="1283"/>
      <c r="R1" s="1283"/>
      <c r="S1" s="1284" t="s">
        <v>1570</v>
      </c>
      <c r="T1" s="1285" t="s">
        <v>999</v>
      </c>
      <c r="U1" s="1283"/>
      <c r="V1" s="1283"/>
      <c r="W1" s="1283"/>
      <c r="X1" s="1283"/>
      <c r="Y1" s="1283"/>
      <c r="Z1" s="1283"/>
      <c r="AA1" s="1283"/>
      <c r="AB1" s="1283"/>
      <c r="AC1" s="1283"/>
      <c r="AD1" s="1283"/>
      <c r="AE1" s="1283"/>
      <c r="AF1" s="1283"/>
      <c r="AG1" s="1283"/>
      <c r="AH1" s="1283"/>
    </row>
    <row r="2" spans="1:48" ht="15" customHeight="1" thickBot="1">
      <c r="A2" s="838"/>
      <c r="B2" s="26"/>
      <c r="C2" s="26"/>
      <c r="D2" s="27"/>
      <c r="AH2" s="125" t="s">
        <v>763</v>
      </c>
    </row>
    <row r="3" spans="1:48" s="127" customFormat="1" ht="20.100000000000001" customHeight="1">
      <c r="A3" s="3204" t="s">
        <v>690</v>
      </c>
      <c r="B3" s="3204"/>
      <c r="C3" s="3204"/>
      <c r="D3" s="29"/>
      <c r="E3" s="3360" t="s">
        <v>691</v>
      </c>
      <c r="F3" s="3380" t="s">
        <v>764</v>
      </c>
      <c r="G3" s="126"/>
      <c r="H3" s="1257"/>
      <c r="I3" s="1257"/>
      <c r="J3" s="3553" t="s">
        <v>756</v>
      </c>
      <c r="K3" s="3556"/>
      <c r="L3" s="3556"/>
      <c r="M3" s="3557"/>
      <c r="N3" s="3557"/>
      <c r="O3" s="3553"/>
      <c r="P3" s="3553"/>
      <c r="Q3" s="3553"/>
      <c r="R3" s="3553"/>
      <c r="S3" s="3553"/>
      <c r="T3" s="3381" t="s">
        <v>765</v>
      </c>
      <c r="U3" s="3553"/>
      <c r="V3" s="3553"/>
      <c r="W3" s="3553"/>
      <c r="X3" s="3553"/>
      <c r="Y3" s="3553"/>
      <c r="Z3" s="3553"/>
      <c r="AA3" s="3553"/>
      <c r="AB3" s="3553"/>
      <c r="AC3" s="3553"/>
      <c r="AD3" s="3553"/>
      <c r="AE3" s="3554"/>
      <c r="AF3" s="3380" t="s">
        <v>766</v>
      </c>
      <c r="AG3" s="3374" t="s">
        <v>757</v>
      </c>
      <c r="AH3" s="3380" t="s">
        <v>758</v>
      </c>
    </row>
    <row r="4" spans="1:48" s="127" customFormat="1" ht="20.100000000000001" customHeight="1">
      <c r="A4" s="3205"/>
      <c r="B4" s="3205"/>
      <c r="C4" s="3205"/>
      <c r="D4" s="30"/>
      <c r="E4" s="3361"/>
      <c r="F4" s="3384"/>
      <c r="G4" s="3384" t="s">
        <v>1572</v>
      </c>
      <c r="H4" s="3384" t="s">
        <v>1417</v>
      </c>
      <c r="I4" s="3555"/>
      <c r="J4" s="3372"/>
      <c r="K4" s="3384" t="s">
        <v>611</v>
      </c>
      <c r="L4" s="3555"/>
      <c r="M4" s="3555"/>
      <c r="N4" s="3555"/>
      <c r="O4" s="3555"/>
      <c r="P4" s="3555"/>
      <c r="Q4" s="3555"/>
      <c r="R4" s="3555"/>
      <c r="S4" s="3372"/>
      <c r="T4" s="3555" t="s">
        <v>767</v>
      </c>
      <c r="U4" s="3558" t="s">
        <v>971</v>
      </c>
      <c r="V4" s="3559"/>
      <c r="W4" s="3559"/>
      <c r="X4" s="3559"/>
      <c r="Y4" s="3559"/>
      <c r="Z4" s="3559"/>
      <c r="AA4" s="3559"/>
      <c r="AB4" s="3559"/>
      <c r="AC4" s="3559"/>
      <c r="AD4" s="3560"/>
      <c r="AE4" s="3550" t="s">
        <v>972</v>
      </c>
      <c r="AF4" s="3384"/>
      <c r="AG4" s="3375"/>
      <c r="AH4" s="3384"/>
    </row>
    <row r="5" spans="1:48" s="127" customFormat="1" ht="20.100000000000001" customHeight="1">
      <c r="A5" s="3205"/>
      <c r="B5" s="3205"/>
      <c r="C5" s="3205"/>
      <c r="D5" s="30"/>
      <c r="E5" s="3361"/>
      <c r="F5" s="3384"/>
      <c r="G5" s="3384"/>
      <c r="H5" s="3384" t="s">
        <v>1573</v>
      </c>
      <c r="I5" s="3550" t="s">
        <v>1585</v>
      </c>
      <c r="J5" s="3550" t="s">
        <v>1587</v>
      </c>
      <c r="K5" s="3384" t="s">
        <v>1573</v>
      </c>
      <c r="L5" s="3551" t="s">
        <v>1589</v>
      </c>
      <c r="M5" s="3551"/>
      <c r="N5" s="3551" t="s">
        <v>1590</v>
      </c>
      <c r="O5" s="3551"/>
      <c r="P5" s="3551" t="s">
        <v>1583</v>
      </c>
      <c r="Q5" s="3551"/>
      <c r="R5" s="3551" t="s">
        <v>1584</v>
      </c>
      <c r="S5" s="3551"/>
      <c r="T5" s="3555"/>
      <c r="U5" s="3384" t="s">
        <v>1573</v>
      </c>
      <c r="V5" s="3552" t="s">
        <v>1574</v>
      </c>
      <c r="W5" s="3552" t="s">
        <v>1575</v>
      </c>
      <c r="X5" s="3552" t="s">
        <v>1579</v>
      </c>
      <c r="Y5" s="3552" t="s">
        <v>1576</v>
      </c>
      <c r="Z5" s="3552" t="s">
        <v>1577</v>
      </c>
      <c r="AA5" s="3552" t="s">
        <v>1578</v>
      </c>
      <c r="AB5" s="3552" t="s">
        <v>1580</v>
      </c>
      <c r="AC5" s="3552" t="s">
        <v>1581</v>
      </c>
      <c r="AD5" s="3552" t="s">
        <v>1582</v>
      </c>
      <c r="AE5" s="3372"/>
      <c r="AF5" s="3384"/>
      <c r="AG5" s="3375"/>
      <c r="AH5" s="3384"/>
    </row>
    <row r="6" spans="1:48" s="128" customFormat="1" ht="43.5" customHeight="1">
      <c r="A6" s="3206"/>
      <c r="B6" s="3206"/>
      <c r="C6" s="3206"/>
      <c r="D6" s="31"/>
      <c r="E6" s="3362"/>
      <c r="F6" s="3382"/>
      <c r="G6" s="3382"/>
      <c r="H6" s="3382"/>
      <c r="I6" s="3376"/>
      <c r="J6" s="3376"/>
      <c r="K6" s="3382"/>
      <c r="L6" s="806" t="s">
        <v>1586</v>
      </c>
      <c r="M6" s="1256" t="s">
        <v>1588</v>
      </c>
      <c r="N6" s="806" t="s">
        <v>1586</v>
      </c>
      <c r="O6" s="1256" t="s">
        <v>1588</v>
      </c>
      <c r="P6" s="806" t="s">
        <v>1586</v>
      </c>
      <c r="Q6" s="1256" t="s">
        <v>1588</v>
      </c>
      <c r="R6" s="806" t="s">
        <v>1586</v>
      </c>
      <c r="S6" s="1256" t="s">
        <v>1588</v>
      </c>
      <c r="T6" s="3383"/>
      <c r="U6" s="3382"/>
      <c r="V6" s="3552"/>
      <c r="W6" s="3552"/>
      <c r="X6" s="3552"/>
      <c r="Y6" s="3552"/>
      <c r="Z6" s="3552"/>
      <c r="AA6" s="3552"/>
      <c r="AB6" s="3552"/>
      <c r="AC6" s="3552"/>
      <c r="AD6" s="3552"/>
      <c r="AE6" s="3373"/>
      <c r="AF6" s="3382"/>
      <c r="AG6" s="3376"/>
      <c r="AH6" s="3382"/>
    </row>
    <row r="7" spans="1:48" s="1258" customFormat="1" ht="14.25" customHeight="1">
      <c r="A7" s="3451" t="s">
        <v>1594</v>
      </c>
      <c r="B7" s="3569"/>
      <c r="C7" s="3569"/>
      <c r="D7" s="3570"/>
      <c r="E7" s="1260"/>
      <c r="F7" s="645">
        <v>48808.827582724487</v>
      </c>
      <c r="G7" s="645">
        <v>37172.596693549327</v>
      </c>
      <c r="H7" s="645">
        <v>17460.499917975558</v>
      </c>
      <c r="I7" s="645" t="s">
        <v>450</v>
      </c>
      <c r="J7" s="645" t="s">
        <v>450</v>
      </c>
      <c r="K7" s="645">
        <v>19712.096775573758</v>
      </c>
      <c r="L7" s="645" t="s">
        <v>450</v>
      </c>
      <c r="M7" s="645" t="s">
        <v>450</v>
      </c>
      <c r="N7" s="645" t="s">
        <v>450</v>
      </c>
      <c r="O7" s="645" t="s">
        <v>450</v>
      </c>
      <c r="P7" s="645" t="s">
        <v>450</v>
      </c>
      <c r="Q7" s="645" t="s">
        <v>450</v>
      </c>
      <c r="R7" s="645" t="s">
        <v>450</v>
      </c>
      <c r="S7" s="645" t="s">
        <v>450</v>
      </c>
      <c r="T7" s="645">
        <v>7296.100462254677</v>
      </c>
      <c r="U7" s="645">
        <v>5844.2385597780694</v>
      </c>
      <c r="V7" s="645" t="s">
        <v>450</v>
      </c>
      <c r="W7" s="645" t="s">
        <v>450</v>
      </c>
      <c r="X7" s="645" t="s">
        <v>450</v>
      </c>
      <c r="Y7" s="645" t="s">
        <v>450</v>
      </c>
      <c r="Z7" s="645" t="s">
        <v>450</v>
      </c>
      <c r="AA7" s="645" t="s">
        <v>450</v>
      </c>
      <c r="AB7" s="645" t="s">
        <v>450</v>
      </c>
      <c r="AC7" s="645" t="s">
        <v>450</v>
      </c>
      <c r="AD7" s="645" t="s">
        <v>450</v>
      </c>
      <c r="AE7" s="645">
        <v>1451.8619024766083</v>
      </c>
      <c r="AF7" s="645">
        <v>2015.3256289982248</v>
      </c>
      <c r="AG7" s="645">
        <v>1331.2212833819499</v>
      </c>
      <c r="AH7" s="645">
        <v>993.5835145403114</v>
      </c>
      <c r="AI7" s="1259"/>
      <c r="AJ7" s="1259"/>
      <c r="AK7" s="1259"/>
      <c r="AL7" s="1259"/>
      <c r="AM7" s="1259"/>
      <c r="AN7" s="1259"/>
      <c r="AO7" s="1259"/>
      <c r="AP7" s="1259"/>
      <c r="AQ7" s="1259"/>
      <c r="AR7" s="1259"/>
      <c r="AS7" s="1259"/>
      <c r="AT7" s="1259"/>
      <c r="AU7" s="1259"/>
      <c r="AV7" s="1259"/>
    </row>
    <row r="8" spans="1:48" s="1258" customFormat="1" ht="14.25" customHeight="1">
      <c r="A8" s="2618" t="s">
        <v>1595</v>
      </c>
      <c r="B8" s="3030"/>
      <c r="C8" s="3030"/>
      <c r="D8" s="3031"/>
      <c r="E8" s="1260"/>
      <c r="F8" s="645">
        <f>G8+T8+AF8+AG8+AH8</f>
        <v>118101.905265918</v>
      </c>
      <c r="G8" s="645">
        <v>88896.859246586697</v>
      </c>
      <c r="H8" s="645">
        <v>20470.640660805384</v>
      </c>
      <c r="I8" s="645" t="s">
        <v>450</v>
      </c>
      <c r="J8" s="645" t="s">
        <v>450</v>
      </c>
      <c r="K8" s="645">
        <v>68426.218585781273</v>
      </c>
      <c r="L8" s="645" t="s">
        <v>450</v>
      </c>
      <c r="M8" s="645">
        <v>24492.308661217827</v>
      </c>
      <c r="N8" s="645" t="s">
        <v>450</v>
      </c>
      <c r="O8" s="645">
        <v>18658.288103290426</v>
      </c>
      <c r="P8" s="645" t="s">
        <v>450</v>
      </c>
      <c r="Q8" s="645">
        <v>20113.279763112638</v>
      </c>
      <c r="R8" s="645" t="s">
        <v>450</v>
      </c>
      <c r="S8" s="645">
        <v>5162.3420581603186</v>
      </c>
      <c r="T8" s="645">
        <v>22691.820409598782</v>
      </c>
      <c r="U8" s="645">
        <v>20372.701154893111</v>
      </c>
      <c r="V8" s="645">
        <v>5025.0509252075035</v>
      </c>
      <c r="W8" s="645">
        <v>2655.2901559738789</v>
      </c>
      <c r="X8" s="645">
        <v>3998.1181717276759</v>
      </c>
      <c r="Y8" s="645" t="s">
        <v>450</v>
      </c>
      <c r="Z8" s="645" t="s">
        <v>450</v>
      </c>
      <c r="AA8" s="645" t="s">
        <v>450</v>
      </c>
      <c r="AB8" s="645" t="s">
        <v>450</v>
      </c>
      <c r="AC8" s="645" t="s">
        <v>450</v>
      </c>
      <c r="AD8" s="645" t="s">
        <v>450</v>
      </c>
      <c r="AE8" s="645">
        <v>2319.119254705663</v>
      </c>
      <c r="AF8" s="645">
        <v>2964.012440988326</v>
      </c>
      <c r="AG8" s="645">
        <v>1768.6334359106945</v>
      </c>
      <c r="AH8" s="645">
        <v>1780.5797328335004</v>
      </c>
      <c r="AI8" s="1259"/>
      <c r="AJ8" s="1259"/>
      <c r="AK8" s="1259"/>
      <c r="AL8" s="1259"/>
      <c r="AM8" s="1259"/>
      <c r="AN8" s="1259"/>
      <c r="AO8" s="1259"/>
      <c r="AP8" s="1259"/>
      <c r="AQ8" s="1259"/>
      <c r="AR8" s="1259"/>
      <c r="AS8" s="1259"/>
      <c r="AT8" s="1259"/>
      <c r="AU8" s="1259"/>
      <c r="AV8" s="1259"/>
    </row>
    <row r="9" spans="1:48" s="33" customFormat="1" ht="14.25" customHeight="1">
      <c r="A9" s="2618" t="s">
        <v>1596</v>
      </c>
      <c r="B9" s="3030"/>
      <c r="C9" s="3030"/>
      <c r="D9" s="3031"/>
      <c r="E9" s="129"/>
      <c r="F9" s="645">
        <f>'77.'!F9</f>
        <v>48669.302301511612</v>
      </c>
      <c r="G9" s="645">
        <f>'77.'!G9</f>
        <v>35251.063477851058</v>
      </c>
      <c r="H9" s="645">
        <f>'77.'!H9</f>
        <v>10917.640908933792</v>
      </c>
      <c r="I9" s="645">
        <f>'77.'!I9</f>
        <v>3887.776754229732</v>
      </c>
      <c r="J9" s="645">
        <f>'77.'!J9</f>
        <v>7029.864154704067</v>
      </c>
      <c r="K9" s="645">
        <f>'77.'!K9</f>
        <v>24333.4225689173</v>
      </c>
      <c r="L9" s="645">
        <f>'77.'!L9</f>
        <v>3306.3352347782097</v>
      </c>
      <c r="M9" s="645">
        <f>'77.'!M9</f>
        <v>4795.9017229569754</v>
      </c>
      <c r="N9" s="645">
        <f>'77.'!N9</f>
        <v>1968.6302027762044</v>
      </c>
      <c r="O9" s="645">
        <f>'77.'!O9</f>
        <v>3540.0569784530344</v>
      </c>
      <c r="P9" s="645">
        <f>'77.'!P9</f>
        <v>2911.5718135291945</v>
      </c>
      <c r="Q9" s="645">
        <f>'77.'!Q9</f>
        <v>3868.6076396167332</v>
      </c>
      <c r="R9" s="645">
        <f>'77.'!R9</f>
        <v>1652.9364125384188</v>
      </c>
      <c r="S9" s="645">
        <f>'77.'!S9</f>
        <v>2289.3825642685347</v>
      </c>
      <c r="T9" s="645">
        <f>'77.'!T9</f>
        <v>7868.424456380365</v>
      </c>
      <c r="U9" s="645">
        <f>'77.'!U9</f>
        <v>6614.9613879547887</v>
      </c>
      <c r="V9" s="645">
        <f>'77.'!V9</f>
        <v>1919.4095290156956</v>
      </c>
      <c r="W9" s="645">
        <f>'77.'!W9</f>
        <v>977.06504333930206</v>
      </c>
      <c r="X9" s="645">
        <f>'77.'!X9</f>
        <v>1204.3659301759153</v>
      </c>
      <c r="Y9" s="645">
        <f>'77.'!Y9</f>
        <v>676.83675991764085</v>
      </c>
      <c r="Z9" s="645">
        <f>'77.'!Z9</f>
        <v>590.09967252084903</v>
      </c>
      <c r="AA9" s="645">
        <f>'77.'!AA9</f>
        <v>252.02097315727914</v>
      </c>
      <c r="AB9" s="645">
        <f>'77.'!AB9</f>
        <v>211.7630182317744</v>
      </c>
      <c r="AC9" s="645">
        <f>'77.'!AC9</f>
        <v>315.65716042049382</v>
      </c>
      <c r="AD9" s="645">
        <f>'77.'!AD9</f>
        <v>467.74330117583838</v>
      </c>
      <c r="AE9" s="645">
        <f>'77.'!AE9</f>
        <v>1253.4630684255771</v>
      </c>
      <c r="AF9" s="645">
        <f>'77.'!AF9</f>
        <v>2440.4191579543508</v>
      </c>
      <c r="AG9" s="645">
        <f>'77.'!AG9</f>
        <v>1460.0296525327335</v>
      </c>
      <c r="AH9" s="645">
        <f>'77.'!AH9</f>
        <v>1649.365556793098</v>
      </c>
      <c r="AI9" s="132"/>
      <c r="AJ9" s="132"/>
      <c r="AK9" s="132"/>
      <c r="AL9" s="132"/>
      <c r="AM9" s="132"/>
      <c r="AN9" s="132"/>
      <c r="AO9" s="132"/>
      <c r="AP9" s="132"/>
      <c r="AQ9" s="132"/>
      <c r="AR9" s="132"/>
      <c r="AS9" s="132"/>
      <c r="AT9" s="132"/>
      <c r="AU9" s="132"/>
      <c r="AV9" s="132"/>
    </row>
    <row r="10" spans="1:48" ht="14.25" customHeight="1">
      <c r="A10" s="2641" t="s">
        <v>371</v>
      </c>
      <c r="B10" s="2641"/>
      <c r="C10" s="2641"/>
      <c r="D10" s="32"/>
      <c r="E10" s="134"/>
      <c r="F10" s="1446"/>
      <c r="G10" s="1446"/>
      <c r="H10" s="1446"/>
      <c r="I10" s="1446"/>
      <c r="J10" s="1446"/>
      <c r="K10" s="1446"/>
      <c r="L10" s="1446"/>
      <c r="M10" s="1446"/>
      <c r="N10" s="1446"/>
      <c r="O10" s="1446"/>
      <c r="P10" s="1446"/>
      <c r="Q10" s="1446"/>
      <c r="R10" s="1446"/>
      <c r="S10" s="1446"/>
      <c r="T10" s="1446"/>
      <c r="U10" s="1446"/>
      <c r="V10" s="1446"/>
      <c r="W10" s="1446"/>
      <c r="X10" s="1446"/>
      <c r="Y10" s="1446"/>
      <c r="Z10" s="1446"/>
      <c r="AA10" s="1446"/>
      <c r="AB10" s="1446"/>
      <c r="AC10" s="1446"/>
      <c r="AD10" s="1446"/>
      <c r="AE10" s="1446"/>
      <c r="AF10" s="1446"/>
      <c r="AG10" s="1446"/>
      <c r="AH10" s="1447"/>
      <c r="AI10" s="50"/>
    </row>
    <row r="11" spans="1:48" ht="14.25" customHeight="1">
      <c r="A11" s="1137"/>
      <c r="B11" s="813" t="s">
        <v>1022</v>
      </c>
      <c r="C11" s="1137"/>
      <c r="D11" s="840"/>
      <c r="E11" s="841" t="e">
        <f>#REF!/AH11*100</f>
        <v>#REF!</v>
      </c>
      <c r="F11" s="1444">
        <f>'77.'!AK41</f>
        <v>21407.597556530724</v>
      </c>
      <c r="G11" s="651">
        <f>'77.'!AL41</f>
        <v>16874.525841094615</v>
      </c>
      <c r="H11" s="651">
        <f>'77.'!AM41</f>
        <v>5300.2794072737952</v>
      </c>
      <c r="I11" s="651">
        <f>'77.'!AN41</f>
        <v>1665.7445834627326</v>
      </c>
      <c r="J11" s="651">
        <f>'77.'!AO41</f>
        <v>3634.5348238110619</v>
      </c>
      <c r="K11" s="651">
        <f>'77.'!AP41</f>
        <v>11574.246433820821</v>
      </c>
      <c r="L11" s="651">
        <f>'77.'!AQ41</f>
        <v>1476.3626680752845</v>
      </c>
      <c r="M11" s="651">
        <f>'77.'!AR41</f>
        <v>2382.5956032273943</v>
      </c>
      <c r="N11" s="651">
        <f>'77.'!AS41</f>
        <v>1017.3447618777534</v>
      </c>
      <c r="O11" s="651">
        <f>'77.'!AT41</f>
        <v>1859.5531369982582</v>
      </c>
      <c r="P11" s="651">
        <f>'77.'!AU41</f>
        <v>1190.2731605115353</v>
      </c>
      <c r="Q11" s="651">
        <f>'77.'!AV41</f>
        <v>1738.6973277634131</v>
      </c>
      <c r="R11" s="651">
        <f>'77.'!AW41</f>
        <v>780.04995346034138</v>
      </c>
      <c r="S11" s="651">
        <f>'77.'!AX41</f>
        <v>1129.3698219068444</v>
      </c>
      <c r="T11" s="651">
        <f>'77.'!AY41</f>
        <v>2522.8899708419317</v>
      </c>
      <c r="U11" s="651">
        <f>'77.'!AZ41</f>
        <v>2217.5985004966628</v>
      </c>
      <c r="V11" s="651">
        <f>'77.'!BA41</f>
        <v>882.86763787935888</v>
      </c>
      <c r="W11" s="651">
        <f>'77.'!BB41</f>
        <v>291.83746610140832</v>
      </c>
      <c r="X11" s="651">
        <f>'77.'!BC41</f>
        <v>387.1003880834524</v>
      </c>
      <c r="Y11" s="651">
        <f>'77.'!BD41</f>
        <v>136.19059585908363</v>
      </c>
      <c r="Z11" s="651">
        <f>'77.'!BE41</f>
        <v>173.31335100239878</v>
      </c>
      <c r="AA11" s="651">
        <f>'77.'!BF41</f>
        <v>36.655982906054177</v>
      </c>
      <c r="AB11" s="651">
        <f>'77.'!BG41</f>
        <v>42.222222222273999</v>
      </c>
      <c r="AC11" s="651">
        <f>'77.'!BH41</f>
        <v>101.3481906982265</v>
      </c>
      <c r="AD11" s="651">
        <f>'77.'!BI41</f>
        <v>166.06266574440673</v>
      </c>
      <c r="AE11" s="651">
        <f>'77.'!BJ41</f>
        <v>305.29147034526852</v>
      </c>
      <c r="AF11" s="651">
        <f>'77.'!BK41</f>
        <v>981.88224804207005</v>
      </c>
      <c r="AG11" s="651">
        <f>'77.'!BL41</f>
        <v>410.94138780697159</v>
      </c>
      <c r="AH11" s="651">
        <f>'77.'!BM41</f>
        <v>617.35810874513311</v>
      </c>
      <c r="AI11" s="842"/>
    </row>
    <row r="12" spans="1:48" ht="14.25" customHeight="1">
      <c r="A12" s="1137"/>
      <c r="B12" s="813" t="s">
        <v>1023</v>
      </c>
      <c r="C12" s="1137"/>
      <c r="D12" s="840"/>
      <c r="E12" s="841" t="e">
        <f>#REF!/AH12*100</f>
        <v>#REF!</v>
      </c>
      <c r="F12" s="1444">
        <f>'77.'!AK42</f>
        <v>11184.456488083322</v>
      </c>
      <c r="G12" s="651">
        <f>'77.'!AL42</f>
        <v>7238.2540617394407</v>
      </c>
      <c r="H12" s="651">
        <f>'77.'!AM42</f>
        <v>2569.2976505464235</v>
      </c>
      <c r="I12" s="651">
        <f>'77.'!AN42</f>
        <v>975.99307973981468</v>
      </c>
      <c r="J12" s="651">
        <f>'77.'!AO42</f>
        <v>1593.304570806609</v>
      </c>
      <c r="K12" s="651">
        <f>'77.'!AP42</f>
        <v>4668.9564111930176</v>
      </c>
      <c r="L12" s="651">
        <f>'77.'!AQ42</f>
        <v>712.24879431710008</v>
      </c>
      <c r="M12" s="651">
        <f>'77.'!AR42</f>
        <v>788.54165408614483</v>
      </c>
      <c r="N12" s="651">
        <f>'77.'!AS42</f>
        <v>397.31891569421583</v>
      </c>
      <c r="O12" s="651">
        <f>'77.'!AT42</f>
        <v>547.24922051889371</v>
      </c>
      <c r="P12" s="651">
        <f>'77.'!AU42</f>
        <v>690.21666576512575</v>
      </c>
      <c r="Q12" s="651">
        <f>'77.'!AV42</f>
        <v>655.09110256159806</v>
      </c>
      <c r="R12" s="651">
        <f>'77.'!AW42</f>
        <v>306.61807025572972</v>
      </c>
      <c r="S12" s="651">
        <f>'77.'!AX42</f>
        <v>571.67198799420862</v>
      </c>
      <c r="T12" s="651">
        <f>'77.'!AY42</f>
        <v>2684.5847236333716</v>
      </c>
      <c r="U12" s="651">
        <f>'77.'!AZ42</f>
        <v>2334.9056709393103</v>
      </c>
      <c r="V12" s="651">
        <f>'77.'!BA42</f>
        <v>492.86854479529586</v>
      </c>
      <c r="W12" s="651">
        <f>'77.'!BB42</f>
        <v>410.24233325730694</v>
      </c>
      <c r="X12" s="651">
        <f>'77.'!BC42</f>
        <v>350.25763323971586</v>
      </c>
      <c r="Y12" s="651">
        <f>'77.'!BD42</f>
        <v>231.17525587936294</v>
      </c>
      <c r="Z12" s="651">
        <f>'77.'!BE42</f>
        <v>241.05822823635927</v>
      </c>
      <c r="AA12" s="651">
        <f>'77.'!BF42</f>
        <v>140.34952636944888</v>
      </c>
      <c r="AB12" s="651">
        <f>'77.'!BG42</f>
        <v>124.32841265595312</v>
      </c>
      <c r="AC12" s="651">
        <f>'77.'!BH42</f>
        <v>155.6238289234573</v>
      </c>
      <c r="AD12" s="651">
        <f>'77.'!BI42</f>
        <v>189.00190758240973</v>
      </c>
      <c r="AE12" s="651">
        <f>'77.'!BJ42</f>
        <v>349.67905269406208</v>
      </c>
      <c r="AF12" s="651">
        <f>'77.'!BK42</f>
        <v>621.46402839371876</v>
      </c>
      <c r="AG12" s="651">
        <f>'77.'!BL42</f>
        <v>280.45637719123482</v>
      </c>
      <c r="AH12" s="651">
        <f>'77.'!BM42</f>
        <v>359.69729712555318</v>
      </c>
      <c r="AI12" s="842"/>
    </row>
    <row r="13" spans="1:48" ht="14.25" customHeight="1">
      <c r="A13" s="1137"/>
      <c r="B13" s="813" t="s">
        <v>1024</v>
      </c>
      <c r="C13" s="1137"/>
      <c r="D13" s="840"/>
      <c r="E13" s="841" t="e">
        <f>#REF!/AH13*100</f>
        <v>#REF!</v>
      </c>
      <c r="F13" s="1444">
        <f>'77.'!AK43</f>
        <v>8975.3154714634966</v>
      </c>
      <c r="G13" s="651">
        <f>'77.'!AL43</f>
        <v>6606.3377586843826</v>
      </c>
      <c r="H13" s="651">
        <f>'77.'!AM43</f>
        <v>1635.93382344985</v>
      </c>
      <c r="I13" s="651">
        <f>'77.'!AN43</f>
        <v>675.78955212095048</v>
      </c>
      <c r="J13" s="651">
        <f>'77.'!AO43</f>
        <v>960.14427132889944</v>
      </c>
      <c r="K13" s="651">
        <f>'77.'!AP43</f>
        <v>4970.4039352345326</v>
      </c>
      <c r="L13" s="651">
        <f>'77.'!AQ43</f>
        <v>787.28741204957521</v>
      </c>
      <c r="M13" s="651">
        <f>'77.'!AR43</f>
        <v>961.98175652859481</v>
      </c>
      <c r="N13" s="651">
        <f>'77.'!AS43</f>
        <v>341.33616972533707</v>
      </c>
      <c r="O13" s="651">
        <f>'77.'!AT43</f>
        <v>542.77994922511562</v>
      </c>
      <c r="P13" s="651">
        <f>'77.'!AU43</f>
        <v>602.23383356058287</v>
      </c>
      <c r="Q13" s="651">
        <f>'77.'!AV43</f>
        <v>889.22939813027438</v>
      </c>
      <c r="R13" s="651">
        <f>'77.'!AW43</f>
        <v>428.25605322162261</v>
      </c>
      <c r="S13" s="651">
        <f>'77.'!AX43</f>
        <v>417.29936279342894</v>
      </c>
      <c r="T13" s="651">
        <f>'77.'!AY43</f>
        <v>1401.9271821528689</v>
      </c>
      <c r="U13" s="651">
        <f>'77.'!AZ43</f>
        <v>950.7883174146591</v>
      </c>
      <c r="V13" s="651">
        <f>'77.'!BA43</f>
        <v>263.29536226999903</v>
      </c>
      <c r="W13" s="651">
        <f>'77.'!BB43</f>
        <v>88.889210022812577</v>
      </c>
      <c r="X13" s="651">
        <f>'77.'!BC43</f>
        <v>208.10158011047636</v>
      </c>
      <c r="Y13" s="651">
        <f>'77.'!BD43</f>
        <v>133.78044153647735</v>
      </c>
      <c r="Z13" s="651">
        <f>'77.'!BE43</f>
        <v>78.467513260672078</v>
      </c>
      <c r="AA13" s="651">
        <f>'77.'!BF43</f>
        <v>38.43591739653715</v>
      </c>
      <c r="AB13" s="651">
        <f>'77.'!BG43</f>
        <v>27.917462718612789</v>
      </c>
      <c r="AC13" s="651">
        <f>'77.'!BH43</f>
        <v>40.188315401953112</v>
      </c>
      <c r="AD13" s="651">
        <f>'77.'!BI43</f>
        <v>71.71251469711865</v>
      </c>
      <c r="AE13" s="651">
        <f>'77.'!BJ43</f>
        <v>451.13886473820963</v>
      </c>
      <c r="AF13" s="651">
        <f>'77.'!BK43</f>
        <v>404.85777130335703</v>
      </c>
      <c r="AG13" s="651">
        <f>'77.'!BL43</f>
        <v>231.81472589617729</v>
      </c>
      <c r="AH13" s="651">
        <f>'77.'!BM43</f>
        <v>330.37803342670941</v>
      </c>
      <c r="AI13" s="842"/>
    </row>
    <row r="14" spans="1:48" ht="14.25" customHeight="1">
      <c r="A14" s="1137"/>
      <c r="B14" s="813" t="s">
        <v>1025</v>
      </c>
      <c r="C14" s="1137"/>
      <c r="D14" s="840"/>
      <c r="E14" s="841" t="e">
        <f>#REF!/AH14*100</f>
        <v>#REF!</v>
      </c>
      <c r="F14" s="1444">
        <f>'77.'!AK44</f>
        <v>3728.6198149129655</v>
      </c>
      <c r="G14" s="651">
        <f>'77.'!AL44</f>
        <v>2447.8256802785049</v>
      </c>
      <c r="H14" s="651">
        <f>'77.'!AM44</f>
        <v>733.16971020339656</v>
      </c>
      <c r="I14" s="651">
        <f>'77.'!AN44</f>
        <v>258.67697654784939</v>
      </c>
      <c r="J14" s="651">
        <f>'77.'!AO44</f>
        <v>474.49273365554734</v>
      </c>
      <c r="K14" s="651">
        <f>'77.'!AP44</f>
        <v>1714.6559700751086</v>
      </c>
      <c r="L14" s="651">
        <f>'77.'!AQ44</f>
        <v>172.01685920258404</v>
      </c>
      <c r="M14" s="651">
        <f>'77.'!AR44</f>
        <v>403.31014675650749</v>
      </c>
      <c r="N14" s="651">
        <f>'77.'!AS44</f>
        <v>107.5441876785297</v>
      </c>
      <c r="O14" s="651">
        <f>'77.'!AT44</f>
        <v>330.00210935242978</v>
      </c>
      <c r="P14" s="651">
        <f>'77.'!AU44</f>
        <v>246.12035323859476</v>
      </c>
      <c r="Q14" s="651">
        <f>'77.'!AV44</f>
        <v>287.95398349705448</v>
      </c>
      <c r="R14" s="651">
        <f>'77.'!AW44</f>
        <v>51.204081632504227</v>
      </c>
      <c r="S14" s="651">
        <f>'77.'!AX44</f>
        <v>116.50424871690407</v>
      </c>
      <c r="T14" s="651">
        <f>'77.'!AY44</f>
        <v>512.18153666802539</v>
      </c>
      <c r="U14" s="651">
        <f>'77.'!AZ44</f>
        <v>432.86300341219174</v>
      </c>
      <c r="V14" s="651">
        <f>'77.'!BA44</f>
        <v>146.90995686001384</v>
      </c>
      <c r="W14" s="651">
        <f>'77.'!BB44</f>
        <v>80.559979535828887</v>
      </c>
      <c r="X14" s="651">
        <f>'77.'!BC44</f>
        <v>114.37598860609444</v>
      </c>
      <c r="Y14" s="651">
        <f>'77.'!BD44</f>
        <v>43.783709273162479</v>
      </c>
      <c r="Z14" s="651">
        <f>'77.'!BE44</f>
        <v>22.81749612124872</v>
      </c>
      <c r="AA14" s="651">
        <f>'77.'!BF44</f>
        <v>4.2111111111079627</v>
      </c>
      <c r="AB14" s="651">
        <f>'77.'!BG44</f>
        <v>4.2111111111079627</v>
      </c>
      <c r="AC14" s="651">
        <f>'77.'!BH44</f>
        <v>8.2111111111079627</v>
      </c>
      <c r="AD14" s="651">
        <f>'77.'!BI44</f>
        <v>7.782539682519543</v>
      </c>
      <c r="AE14" s="651">
        <f>'77.'!BJ44</f>
        <v>79.318533255833557</v>
      </c>
      <c r="AF14" s="651">
        <f>'77.'!BK44</f>
        <v>308.29701497716474</v>
      </c>
      <c r="AG14" s="651">
        <f>'77.'!BL44</f>
        <v>276.58618658191006</v>
      </c>
      <c r="AH14" s="651">
        <f>'77.'!BM44</f>
        <v>183.72939640736058</v>
      </c>
      <c r="AI14" s="842"/>
    </row>
    <row r="15" spans="1:48" ht="14.25" customHeight="1">
      <c r="A15" s="1137"/>
      <c r="B15" s="813" t="s">
        <v>1026</v>
      </c>
      <c r="C15" s="1137"/>
      <c r="D15" s="840"/>
      <c r="E15" s="841" t="e">
        <f>#REF!/AH15*100</f>
        <v>#REF!</v>
      </c>
      <c r="F15" s="1444">
        <f>'77.'!AK45</f>
        <v>2393.2596371883801</v>
      </c>
      <c r="G15" s="651">
        <f>'77.'!AL45</f>
        <v>1566.729024943309</v>
      </c>
      <c r="H15" s="651">
        <f>'77.'!AM45</f>
        <v>613.96031746033259</v>
      </c>
      <c r="I15" s="651">
        <f>'77.'!AN45</f>
        <v>307.57256235838372</v>
      </c>
      <c r="J15" s="651">
        <f>'77.'!AO45</f>
        <v>306.38775510194898</v>
      </c>
      <c r="K15" s="651">
        <f>'77.'!AP45</f>
        <v>952.76870748297642</v>
      </c>
      <c r="L15" s="651">
        <f>'77.'!AQ45</f>
        <v>69.530612244835766</v>
      </c>
      <c r="M15" s="651">
        <f>'77.'!AR45</f>
        <v>221.40589569168344</v>
      </c>
      <c r="N15" s="651">
        <f>'77.'!AS45</f>
        <v>69.530612244835766</v>
      </c>
      <c r="O15" s="651">
        <f>'77.'!AT45</f>
        <v>222.40589569168344</v>
      </c>
      <c r="P15" s="651">
        <f>'77.'!AU45</f>
        <v>88.612244897864727</v>
      </c>
      <c r="Q15" s="651">
        <f>'77.'!AV45</f>
        <v>259.56916099774133</v>
      </c>
      <c r="R15" s="651">
        <f>'77.'!AW45</f>
        <v>7.8571428571659458</v>
      </c>
      <c r="S15" s="651">
        <f>'77.'!AX45</f>
        <v>13.857142857165947</v>
      </c>
      <c r="T15" s="651">
        <f>'77.'!AY45</f>
        <v>552.16326530652861</v>
      </c>
      <c r="U15" s="651">
        <f>'77.'!AZ45</f>
        <v>504.18367346986491</v>
      </c>
      <c r="V15" s="651">
        <f>'77.'!BA45</f>
        <v>109.73469387771736</v>
      </c>
      <c r="W15" s="651">
        <f>'77.'!BB45</f>
        <v>92.469387755294193</v>
      </c>
      <c r="X15" s="651">
        <f>'77.'!BC45</f>
        <v>118.18367346953472</v>
      </c>
      <c r="Y15" s="651">
        <f>'77.'!BD45</f>
        <v>48.448979591806818</v>
      </c>
      <c r="Z15" s="651">
        <f>'77.'!BE45</f>
        <v>54.265306122412611</v>
      </c>
      <c r="AA15" s="651">
        <f>'77.'!BF45</f>
        <v>29.755102040800686</v>
      </c>
      <c r="AB15" s="651">
        <f>'77.'!BG45</f>
        <v>7.8571428571659458</v>
      </c>
      <c r="AC15" s="651">
        <f>'77.'!BH45</f>
        <v>10.285714285748918</v>
      </c>
      <c r="AD15" s="651">
        <f>'77.'!BI45</f>
        <v>33.183673469383656</v>
      </c>
      <c r="AE15" s="651">
        <f>'77.'!BJ45</f>
        <v>47.979591836663694</v>
      </c>
      <c r="AF15" s="651">
        <f>'77.'!BK45</f>
        <v>72.571428571395927</v>
      </c>
      <c r="AG15" s="651">
        <f>'77.'!BL45</f>
        <v>94.326530612115803</v>
      </c>
      <c r="AH15" s="651">
        <f>'77.'!BM45</f>
        <v>107.46938775503065</v>
      </c>
      <c r="AI15" s="842"/>
    </row>
    <row r="16" spans="1:48" ht="14.25" customHeight="1">
      <c r="A16" s="1137"/>
      <c r="B16" s="813" t="s">
        <v>1027</v>
      </c>
      <c r="C16" s="1137"/>
      <c r="D16" s="840"/>
      <c r="E16" s="841" t="e">
        <f>#REF!/AH16*100</f>
        <v>#REF!</v>
      </c>
      <c r="F16" s="1444">
        <f>'77.'!AK46</f>
        <v>980.05333333275803</v>
      </c>
      <c r="G16" s="651">
        <f>'77.'!AL46</f>
        <v>517.39111111084253</v>
      </c>
      <c r="H16" s="651">
        <f>'77.'!AM46</f>
        <v>65</v>
      </c>
      <c r="I16" s="651">
        <f>'77.'!AN46</f>
        <v>4</v>
      </c>
      <c r="J16" s="651">
        <f>'77.'!AO46</f>
        <v>61</v>
      </c>
      <c r="K16" s="651">
        <f>'77.'!AP46</f>
        <v>452.39111111084253</v>
      </c>
      <c r="L16" s="651">
        <f>'77.'!AQ46</f>
        <v>88.888888888829754</v>
      </c>
      <c r="M16" s="651">
        <f>'77.'!AR46</f>
        <v>38.066666666651408</v>
      </c>
      <c r="N16" s="651">
        <f>'77.'!AS46</f>
        <v>35.555555555531903</v>
      </c>
      <c r="O16" s="651">
        <f>'77.'!AT46</f>
        <v>38.066666666651408</v>
      </c>
      <c r="P16" s="651">
        <f>'77.'!AU46</f>
        <v>94.115555555490317</v>
      </c>
      <c r="Q16" s="651">
        <f>'77.'!AV46</f>
        <v>38.066666666651408</v>
      </c>
      <c r="R16" s="651">
        <f>'77.'!AW46</f>
        <v>78.951111111054658</v>
      </c>
      <c r="S16" s="651">
        <f>'77.'!AX46</f>
        <v>40.679999999981689</v>
      </c>
      <c r="T16" s="651">
        <f>'77.'!AY46</f>
        <v>194.67777777763976</v>
      </c>
      <c r="U16" s="651">
        <f>'77.'!AZ46</f>
        <v>174.62222222209994</v>
      </c>
      <c r="V16" s="651">
        <f>'77.'!BA46</f>
        <v>23.733333333310981</v>
      </c>
      <c r="W16" s="651">
        <f>'77.'!BB46</f>
        <v>13.066666666651409</v>
      </c>
      <c r="X16" s="651">
        <f>'77.'!BC46</f>
        <v>26.346666666641262</v>
      </c>
      <c r="Y16" s="651">
        <f>'77.'!BD46</f>
        <v>83.457777777747651</v>
      </c>
      <c r="Z16" s="651">
        <f>'77.'!BE46</f>
        <v>20.17777777775779</v>
      </c>
      <c r="AA16" s="651">
        <f>'77.'!BF46</f>
        <v>2.6133333333302819</v>
      </c>
      <c r="AB16" s="651">
        <f>'77.'!BG46</f>
        <v>5.2266666666605639</v>
      </c>
      <c r="AC16" s="651">
        <f>'77.'!BH46</f>
        <v>0</v>
      </c>
      <c r="AD16" s="651">
        <f>'77.'!BI46</f>
        <v>0</v>
      </c>
      <c r="AE16" s="651">
        <f>'77.'!BJ46</f>
        <v>20.055555555539815</v>
      </c>
      <c r="AF16" s="651">
        <f>'77.'!BK46</f>
        <v>51.346666666641262</v>
      </c>
      <c r="AG16" s="651">
        <f>'77.'!BL46</f>
        <v>165.90444444432342</v>
      </c>
      <c r="AH16" s="651">
        <f>'77.'!BM46</f>
        <v>50.733333333310981</v>
      </c>
      <c r="AI16" s="842"/>
    </row>
    <row r="17" spans="1:35" ht="14.25" customHeight="1">
      <c r="A17" s="2641" t="s">
        <v>397</v>
      </c>
      <c r="B17" s="2641"/>
      <c r="C17" s="2641"/>
      <c r="D17" s="2"/>
      <c r="E17" s="841"/>
      <c r="F17" s="1444"/>
      <c r="G17" s="651"/>
      <c r="H17" s="651"/>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1"/>
      <c r="AG17" s="651"/>
      <c r="AH17" s="651"/>
      <c r="AI17" s="842"/>
    </row>
    <row r="18" spans="1:35" ht="14.25" customHeight="1">
      <c r="A18" s="1137"/>
      <c r="B18" s="813" t="s">
        <v>1028</v>
      </c>
      <c r="C18" s="1137"/>
      <c r="D18" s="843"/>
      <c r="E18" s="841" t="e">
        <f>#REF!/AH18*100</f>
        <v>#REF!</v>
      </c>
      <c r="F18" s="1444">
        <f>'77.'!AK47</f>
        <v>9261.117593609375</v>
      </c>
      <c r="G18" s="651">
        <f>'77.'!AL47</f>
        <v>7022.7277076750206</v>
      </c>
      <c r="H18" s="651">
        <f>'77.'!AM47</f>
        <v>2262.0161203407984</v>
      </c>
      <c r="I18" s="651">
        <f>'77.'!AN47</f>
        <v>666.03156862976562</v>
      </c>
      <c r="J18" s="651">
        <f>'77.'!AO47</f>
        <v>1595.9845517110321</v>
      </c>
      <c r="K18" s="651">
        <f>'77.'!AP47</f>
        <v>4760.7115873342227</v>
      </c>
      <c r="L18" s="651">
        <f>'77.'!AQ47</f>
        <v>539.81979400827879</v>
      </c>
      <c r="M18" s="651">
        <f>'77.'!AR47</f>
        <v>1005.9117433735449</v>
      </c>
      <c r="N18" s="651">
        <f>'77.'!AS47</f>
        <v>317.795859974888</v>
      </c>
      <c r="O18" s="651">
        <f>'77.'!AT47</f>
        <v>741.133355944247</v>
      </c>
      <c r="P18" s="651">
        <f>'77.'!AU47</f>
        <v>453.36798591767263</v>
      </c>
      <c r="Q18" s="651">
        <f>'77.'!AV47</f>
        <v>804.43710528816757</v>
      </c>
      <c r="R18" s="651">
        <f>'77.'!AW47</f>
        <v>344.70457737131869</v>
      </c>
      <c r="S18" s="651">
        <f>'77.'!AX47</f>
        <v>553.54116545610498</v>
      </c>
      <c r="T18" s="651">
        <f>'77.'!AY47</f>
        <v>1632.6873536407372</v>
      </c>
      <c r="U18" s="651">
        <f>'77.'!AZ47</f>
        <v>1413.69772325128</v>
      </c>
      <c r="V18" s="651">
        <f>'77.'!BA47</f>
        <v>497.70582118750144</v>
      </c>
      <c r="W18" s="651">
        <f>'77.'!BB47</f>
        <v>170.56794652366469</v>
      </c>
      <c r="X18" s="651">
        <f>'77.'!BC47</f>
        <v>201.33167436764418</v>
      </c>
      <c r="Y18" s="651">
        <f>'77.'!BD47</f>
        <v>54.411538461557186</v>
      </c>
      <c r="Z18" s="651">
        <f>'77.'!BE47</f>
        <v>142.32023951478504</v>
      </c>
      <c r="AA18" s="651">
        <f>'77.'!BF47</f>
        <v>23.061538461562328</v>
      </c>
      <c r="AB18" s="651">
        <f>'77.'!BG47</f>
        <v>35.199999999989707</v>
      </c>
      <c r="AC18" s="651">
        <f>'77.'!BH47</f>
        <v>116.40096847590337</v>
      </c>
      <c r="AD18" s="651">
        <f>'77.'!BI47</f>
        <v>172.69799625867202</v>
      </c>
      <c r="AE18" s="651">
        <f>'77.'!BJ47</f>
        <v>218.98963038945729</v>
      </c>
      <c r="AF18" s="651">
        <f>'77.'!BK47</f>
        <v>330.89295195375831</v>
      </c>
      <c r="AG18" s="651">
        <f>'77.'!BL47</f>
        <v>144.24734164707232</v>
      </c>
      <c r="AH18" s="651">
        <f>'77.'!BM47</f>
        <v>130.56223869278395</v>
      </c>
      <c r="AI18" s="842"/>
    </row>
    <row r="19" spans="1:35" ht="14.25" customHeight="1">
      <c r="A19" s="1137"/>
      <c r="B19" s="813" t="s">
        <v>1029</v>
      </c>
      <c r="C19" s="1137"/>
      <c r="D19" s="843"/>
      <c r="E19" s="841" t="e">
        <f>#REF!/AH19*100</f>
        <v>#REF!</v>
      </c>
      <c r="F19" s="1444">
        <f>'77.'!AK48</f>
        <v>6322.6944614191252</v>
      </c>
      <c r="G19" s="651">
        <f>'77.'!AL48</f>
        <v>4723.1160431769595</v>
      </c>
      <c r="H19" s="651">
        <f>'77.'!AM48</f>
        <v>1013.7232920441239</v>
      </c>
      <c r="I19" s="651">
        <f>'77.'!AN48</f>
        <v>449.08585576794474</v>
      </c>
      <c r="J19" s="651">
        <f>'77.'!AO48</f>
        <v>564.63743627617919</v>
      </c>
      <c r="K19" s="651">
        <f>'77.'!AP48</f>
        <v>3709.3927511328357</v>
      </c>
      <c r="L19" s="651">
        <f>'77.'!AQ48</f>
        <v>903.86554210500572</v>
      </c>
      <c r="M19" s="651">
        <f>'77.'!AR48</f>
        <v>475.0604774396582</v>
      </c>
      <c r="N19" s="651">
        <f>'77.'!AS48</f>
        <v>404.24818631752021</v>
      </c>
      <c r="O19" s="651">
        <f>'77.'!AT48</f>
        <v>404.80806616326691</v>
      </c>
      <c r="P19" s="651">
        <f>'77.'!AU48</f>
        <v>741.05202822821911</v>
      </c>
      <c r="Q19" s="651">
        <f>'77.'!AV48</f>
        <v>338.65781576591291</v>
      </c>
      <c r="R19" s="651">
        <f>'77.'!AW48</f>
        <v>209.54713592391718</v>
      </c>
      <c r="S19" s="651">
        <f>'77.'!AX48</f>
        <v>232.15349918933555</v>
      </c>
      <c r="T19" s="651">
        <f>'77.'!AY48</f>
        <v>1198.8431570870785</v>
      </c>
      <c r="U19" s="651">
        <f>'77.'!AZ48</f>
        <v>1178.8851366201382</v>
      </c>
      <c r="V19" s="651">
        <f>'77.'!BA48</f>
        <v>329.64040472877804</v>
      </c>
      <c r="W19" s="651">
        <f>'77.'!BB48</f>
        <v>218.22197906475222</v>
      </c>
      <c r="X19" s="651">
        <f>'77.'!BC48</f>
        <v>251.52430178534385</v>
      </c>
      <c r="Y19" s="651">
        <f>'77.'!BD48</f>
        <v>59.663514521222012</v>
      </c>
      <c r="Z19" s="651">
        <f>'77.'!BE48</f>
        <v>97.858584698378237</v>
      </c>
      <c r="AA19" s="651">
        <f>'77.'!BF48</f>
        <v>46.521544493114249</v>
      </c>
      <c r="AB19" s="651">
        <f>'77.'!BG48</f>
        <v>41.264756481871146</v>
      </c>
      <c r="AC19" s="651">
        <f>'77.'!BH48</f>
        <v>46.521544493114249</v>
      </c>
      <c r="AD19" s="651">
        <f>'77.'!BI48</f>
        <v>87.668506353564055</v>
      </c>
      <c r="AE19" s="651">
        <f>'77.'!BJ48</f>
        <v>19.958020466940162</v>
      </c>
      <c r="AF19" s="651">
        <f>'77.'!BK48</f>
        <v>195.58408914666757</v>
      </c>
      <c r="AG19" s="651">
        <f>'77.'!BL48</f>
        <v>114.4870251593705</v>
      </c>
      <c r="AH19" s="651">
        <f>'77.'!BM48</f>
        <v>90.664146849047583</v>
      </c>
      <c r="AI19" s="842"/>
    </row>
    <row r="20" spans="1:35" ht="14.25" customHeight="1">
      <c r="A20" s="813"/>
      <c r="B20" s="813" t="s">
        <v>1030</v>
      </c>
      <c r="C20" s="813"/>
      <c r="D20" s="843"/>
      <c r="E20" s="841" t="e">
        <f>#REF!/AH20*100</f>
        <v>#REF!</v>
      </c>
      <c r="F20" s="1444">
        <f>'77.'!AK49</f>
        <v>7811.8566644292405</v>
      </c>
      <c r="G20" s="651">
        <f>'77.'!AL49</f>
        <v>6246.7820434643963</v>
      </c>
      <c r="H20" s="651">
        <f>'77.'!AM49</f>
        <v>1786.4863797915159</v>
      </c>
      <c r="I20" s="651">
        <f>'77.'!AN49</f>
        <v>625.77677294461535</v>
      </c>
      <c r="J20" s="651">
        <f>'77.'!AO49</f>
        <v>1160.7096068469</v>
      </c>
      <c r="K20" s="651">
        <f>'77.'!AP49</f>
        <v>4460.2956636728804</v>
      </c>
      <c r="L20" s="651">
        <f>'77.'!AQ49</f>
        <v>542.97552454707909</v>
      </c>
      <c r="M20" s="651">
        <f>'77.'!AR49</f>
        <v>1038.3857921473482</v>
      </c>
      <c r="N20" s="651">
        <f>'77.'!AS49</f>
        <v>185.41364769944281</v>
      </c>
      <c r="O20" s="651">
        <f>'77.'!AT49</f>
        <v>533.2593242171813</v>
      </c>
      <c r="P20" s="651">
        <f>'77.'!AU49</f>
        <v>630.04581933120062</v>
      </c>
      <c r="Q20" s="651">
        <f>'77.'!AV49</f>
        <v>1005.2453010585863</v>
      </c>
      <c r="R20" s="651">
        <f>'77.'!AW49</f>
        <v>169.7591896408664</v>
      </c>
      <c r="S20" s="651">
        <f>'77.'!AX49</f>
        <v>355.21106503117551</v>
      </c>
      <c r="T20" s="651">
        <f>'77.'!AY49</f>
        <v>788.61772847160455</v>
      </c>
      <c r="U20" s="651">
        <f>'77.'!AZ49</f>
        <v>739.90823927116321</v>
      </c>
      <c r="V20" s="651">
        <f>'77.'!BA49</f>
        <v>199.55132888598055</v>
      </c>
      <c r="W20" s="651">
        <f>'77.'!BB49</f>
        <v>86.446756178698507</v>
      </c>
      <c r="X20" s="651">
        <f>'77.'!BC49</f>
        <v>101.56716127453694</v>
      </c>
      <c r="Y20" s="651">
        <f>'77.'!BD49</f>
        <v>129.87908072022589</v>
      </c>
      <c r="Z20" s="651">
        <f>'77.'!BE49</f>
        <v>70.136134433876975</v>
      </c>
      <c r="AA20" s="651">
        <f>'77.'!BF49</f>
        <v>25.694444444453957</v>
      </c>
      <c r="AB20" s="651">
        <f>'77.'!BG49</f>
        <v>23.722222222241243</v>
      </c>
      <c r="AC20" s="651">
        <f>'77.'!BH49</f>
        <v>49.322222222250758</v>
      </c>
      <c r="AD20" s="651">
        <f>'77.'!BI49</f>
        <v>53.588888888898396</v>
      </c>
      <c r="AE20" s="651">
        <f>'77.'!BJ49</f>
        <v>48.70948920044134</v>
      </c>
      <c r="AF20" s="651">
        <f>'77.'!BK49</f>
        <v>384.72232094852336</v>
      </c>
      <c r="AG20" s="651">
        <f>'77.'!BL49</f>
        <v>135.9349605085954</v>
      </c>
      <c r="AH20" s="651">
        <f>'77.'!BM49</f>
        <v>255.79961103612044</v>
      </c>
      <c r="AI20" s="842"/>
    </row>
    <row r="21" spans="1:35" ht="14.25" customHeight="1">
      <c r="A21" s="813"/>
      <c r="B21" s="813" t="s">
        <v>1031</v>
      </c>
      <c r="C21" s="813"/>
      <c r="D21" s="843"/>
      <c r="E21" s="841" t="e">
        <f>#REF!/AH21*100</f>
        <v>#REF!</v>
      </c>
      <c r="F21" s="1444">
        <f>'77.'!AK50</f>
        <v>6440.2510902791655</v>
      </c>
      <c r="G21" s="651">
        <f>'77.'!AL50</f>
        <v>4748.1450723246107</v>
      </c>
      <c r="H21" s="651">
        <f>'77.'!AM50</f>
        <v>1570.9026145863249</v>
      </c>
      <c r="I21" s="651">
        <f>'77.'!AN50</f>
        <v>621.41937188424151</v>
      </c>
      <c r="J21" s="651">
        <f>'77.'!AO50</f>
        <v>949.48324270208332</v>
      </c>
      <c r="K21" s="651">
        <f>'77.'!AP50</f>
        <v>3177.2424577382858</v>
      </c>
      <c r="L21" s="651">
        <f>'77.'!AQ50</f>
        <v>253.75481011965942</v>
      </c>
      <c r="M21" s="651">
        <f>'77.'!AR50</f>
        <v>598.59418016967447</v>
      </c>
      <c r="N21" s="651">
        <f>'77.'!AS50</f>
        <v>309.79480734717976</v>
      </c>
      <c r="O21" s="651">
        <f>'77.'!AT50</f>
        <v>546.87099504074604</v>
      </c>
      <c r="P21" s="651">
        <f>'77.'!AU50</f>
        <v>202.28670770242687</v>
      </c>
      <c r="Q21" s="651">
        <f>'77.'!AV50</f>
        <v>452.37731950620201</v>
      </c>
      <c r="R21" s="651">
        <f>'77.'!AW50</f>
        <v>399.92088128028689</v>
      </c>
      <c r="S21" s="651">
        <f>'77.'!AX50</f>
        <v>413.64275657210982</v>
      </c>
      <c r="T21" s="651">
        <f>'77.'!AY50</f>
        <v>684.20111656288441</v>
      </c>
      <c r="U21" s="651">
        <f>'77.'!AZ50</f>
        <v>596.6738279356116</v>
      </c>
      <c r="V21" s="651">
        <f>'77.'!BA50</f>
        <v>166.28984973036864</v>
      </c>
      <c r="W21" s="651">
        <f>'77.'!BB50</f>
        <v>81.129272754188918</v>
      </c>
      <c r="X21" s="651">
        <f>'77.'!BC50</f>
        <v>140.21326313869261</v>
      </c>
      <c r="Y21" s="651">
        <f>'77.'!BD50</f>
        <v>56.374155460013426</v>
      </c>
      <c r="Z21" s="651">
        <f>'77.'!BE50</f>
        <v>22.953734604100624</v>
      </c>
      <c r="AA21" s="651">
        <f>'77.'!BF50</f>
        <v>41.684684684625964</v>
      </c>
      <c r="AB21" s="651">
        <f>'77.'!BG50</f>
        <v>29.927927927903507</v>
      </c>
      <c r="AC21" s="651">
        <f>'77.'!BH50</f>
        <v>29.927927927903507</v>
      </c>
      <c r="AD21" s="651">
        <f>'77.'!BI50</f>
        <v>28.17301170781424</v>
      </c>
      <c r="AE21" s="651">
        <f>'77.'!BJ50</f>
        <v>87.527288627273023</v>
      </c>
      <c r="AF21" s="651">
        <f>'77.'!BK50</f>
        <v>484.84004694444991</v>
      </c>
      <c r="AG21" s="651">
        <f>'77.'!BL50</f>
        <v>188.00293087303811</v>
      </c>
      <c r="AH21" s="651">
        <f>'77.'!BM50</f>
        <v>335.06192357418041</v>
      </c>
      <c r="AI21" s="842"/>
    </row>
    <row r="22" spans="1:35" ht="14.25" customHeight="1">
      <c r="A22" s="813"/>
      <c r="B22" s="813" t="s">
        <v>1032</v>
      </c>
      <c r="C22" s="813"/>
      <c r="D22" s="843"/>
      <c r="E22" s="841" t="e">
        <f>#REF!/AH22*100</f>
        <v>#REF!</v>
      </c>
      <c r="F22" s="1444">
        <f>'77.'!AK51</f>
        <v>7600.1810573251923</v>
      </c>
      <c r="G22" s="651">
        <f>'77.'!AL51</f>
        <v>5457.8466955919321</v>
      </c>
      <c r="H22" s="651">
        <f>'77.'!AM51</f>
        <v>1829.4569270814709</v>
      </c>
      <c r="I22" s="651">
        <f>'77.'!AN51</f>
        <v>706.82470076610684</v>
      </c>
      <c r="J22" s="651">
        <f>'77.'!AO51</f>
        <v>1122.6322263153636</v>
      </c>
      <c r="K22" s="651">
        <f>'77.'!AP51</f>
        <v>3628.3897685104603</v>
      </c>
      <c r="L22" s="651">
        <f>'77.'!AQ51</f>
        <v>587.35271853296388</v>
      </c>
      <c r="M22" s="651">
        <f>'77.'!AR51</f>
        <v>652.36455618087871</v>
      </c>
      <c r="N22" s="651">
        <f>'77.'!AS51</f>
        <v>409.30709831450258</v>
      </c>
      <c r="O22" s="651">
        <f>'77.'!AT51</f>
        <v>434.10414705764907</v>
      </c>
      <c r="P22" s="651">
        <f>'77.'!AU51</f>
        <v>383.05392446748493</v>
      </c>
      <c r="Q22" s="651">
        <f>'77.'!AV51</f>
        <v>440.88324365512176</v>
      </c>
      <c r="R22" s="651">
        <f>'77.'!AW51</f>
        <v>342.37949919573555</v>
      </c>
      <c r="S22" s="651">
        <f>'77.'!AX51</f>
        <v>378.9445811061247</v>
      </c>
      <c r="T22" s="651">
        <f>'77.'!AY51</f>
        <v>1513.7443497258585</v>
      </c>
      <c r="U22" s="651">
        <f>'77.'!AZ51</f>
        <v>913.72357658856765</v>
      </c>
      <c r="V22" s="651">
        <f>'77.'!BA51</f>
        <v>260.5110280210809</v>
      </c>
      <c r="W22" s="651">
        <f>'77.'!BB51</f>
        <v>177.14770338628409</v>
      </c>
      <c r="X22" s="651">
        <f>'77.'!BC51</f>
        <v>82.482226034217518</v>
      </c>
      <c r="Y22" s="651">
        <f>'77.'!BD51</f>
        <v>161.45977281887357</v>
      </c>
      <c r="Z22" s="651">
        <f>'77.'!BE51</f>
        <v>98.387961606574976</v>
      </c>
      <c r="AA22" s="651">
        <f>'77.'!BF51</f>
        <v>50.947888057675542</v>
      </c>
      <c r="AB22" s="651">
        <f>'77.'!BG51</f>
        <v>29.083531100907386</v>
      </c>
      <c r="AC22" s="651">
        <f>'77.'!BH51</f>
        <v>7.104678707182404</v>
      </c>
      <c r="AD22" s="651">
        <f>'77.'!BI51</f>
        <v>46.598786855771202</v>
      </c>
      <c r="AE22" s="651">
        <f>'77.'!BJ51</f>
        <v>600.02077313729069</v>
      </c>
      <c r="AF22" s="651">
        <f>'77.'!BK51</f>
        <v>267.92893743551093</v>
      </c>
      <c r="AG22" s="651">
        <f>'77.'!BL51</f>
        <v>159.66199148181821</v>
      </c>
      <c r="AH22" s="651">
        <f>'77.'!BM51</f>
        <v>200.99908309007208</v>
      </c>
      <c r="AI22" s="842"/>
    </row>
    <row r="23" spans="1:35" ht="14.25" customHeight="1">
      <c r="A23" s="813"/>
      <c r="B23" s="813" t="s">
        <v>1033</v>
      </c>
      <c r="C23" s="813"/>
      <c r="D23" s="843"/>
      <c r="E23" s="841" t="e">
        <f>#REF!/AH23*100</f>
        <v>#REF!</v>
      </c>
      <c r="F23" s="1444">
        <f>'77.'!AK52</f>
        <v>5172.4033334046499</v>
      </c>
      <c r="G23" s="651">
        <f>'77.'!AL52</f>
        <v>3244.8454503370472</v>
      </c>
      <c r="H23" s="651">
        <f>'77.'!AM52</f>
        <v>1126.1856142568802</v>
      </c>
      <c r="I23" s="651">
        <f>'77.'!AN52</f>
        <v>382.95256426907144</v>
      </c>
      <c r="J23" s="651">
        <f>'77.'!AO52</f>
        <v>743.23304998780884</v>
      </c>
      <c r="K23" s="651">
        <f>'77.'!AP52</f>
        <v>2118.6598360801668</v>
      </c>
      <c r="L23" s="651">
        <f>'77.'!AQ52</f>
        <v>217.32961996458292</v>
      </c>
      <c r="M23" s="651">
        <f>'77.'!AR52</f>
        <v>491.20221169942096</v>
      </c>
      <c r="N23" s="651">
        <f>'77.'!AS52</f>
        <v>193.12326647091669</v>
      </c>
      <c r="O23" s="651">
        <f>'77.'!AT52</f>
        <v>394.35659858630117</v>
      </c>
      <c r="P23" s="651">
        <f>'77.'!AU52</f>
        <v>201.19368954659021</v>
      </c>
      <c r="Q23" s="651">
        <f>'77.'!AV52</f>
        <v>323.36568695544202</v>
      </c>
      <c r="R23" s="651">
        <f>'77.'!AW52</f>
        <v>83.363541824752403</v>
      </c>
      <c r="S23" s="651">
        <f>'77.'!AX52</f>
        <v>214.72522103216022</v>
      </c>
      <c r="T23" s="651">
        <f>'77.'!AY52</f>
        <v>1027.9986312889582</v>
      </c>
      <c r="U23" s="651">
        <f>'77.'!AZ52</f>
        <v>875.17489884757924</v>
      </c>
      <c r="V23" s="651">
        <f>'77.'!BA52</f>
        <v>283.82007605373462</v>
      </c>
      <c r="W23" s="651">
        <f>'77.'!BB52</f>
        <v>121.550115590286</v>
      </c>
      <c r="X23" s="651">
        <f>'77.'!BC52</f>
        <v>236.90730357541096</v>
      </c>
      <c r="Y23" s="651">
        <f>'77.'!BD52</f>
        <v>35.316326530631223</v>
      </c>
      <c r="Z23" s="651">
        <f>'77.'!BE52</f>
        <v>64.385430838989748</v>
      </c>
      <c r="AA23" s="651">
        <f>'77.'!BF52</f>
        <v>25.917993197277895</v>
      </c>
      <c r="AB23" s="651">
        <f>'77.'!BG52</f>
        <v>33.656326530596637</v>
      </c>
      <c r="AC23" s="651">
        <f>'77.'!BH52</f>
        <v>42.656326530622067</v>
      </c>
      <c r="AD23" s="651">
        <f>'77.'!BI52</f>
        <v>30.96500000003017</v>
      </c>
      <c r="AE23" s="651">
        <f>'77.'!BJ52</f>
        <v>152.82373244137906</v>
      </c>
      <c r="AF23" s="651">
        <f>'77.'!BK52</f>
        <v>379.44109814438571</v>
      </c>
      <c r="AG23" s="651">
        <f>'77.'!BL52</f>
        <v>247.02586804756902</v>
      </c>
      <c r="AH23" s="651">
        <f>'77.'!BM52</f>
        <v>273.09228558668923</v>
      </c>
      <c r="AI23" s="842"/>
    </row>
    <row r="24" spans="1:35" ht="14.25" customHeight="1">
      <c r="A24" s="813"/>
      <c r="B24" s="813" t="s">
        <v>1034</v>
      </c>
      <c r="C24" s="813"/>
      <c r="D24" s="843"/>
      <c r="E24" s="841" t="e">
        <f>#REF!/AH24*100</f>
        <v>#REF!</v>
      </c>
      <c r="F24" s="1444">
        <f>'77.'!AK53</f>
        <v>1575.2809613196741</v>
      </c>
      <c r="G24" s="651">
        <f>'77.'!AL53</f>
        <v>1033.6647476777534</v>
      </c>
      <c r="H24" s="651">
        <f>'77.'!AM53</f>
        <v>423.20440200802989</v>
      </c>
      <c r="I24" s="651">
        <f>'77.'!AN53</f>
        <v>90.53044587883565</v>
      </c>
      <c r="J24" s="651">
        <f>'77.'!AO53</f>
        <v>332.67395612919427</v>
      </c>
      <c r="K24" s="651">
        <f>'77.'!AP53</f>
        <v>610.46034566972367</v>
      </c>
      <c r="L24" s="651">
        <f>'77.'!AQ53</f>
        <v>60.818790930139293</v>
      </c>
      <c r="M24" s="651">
        <f>'77.'!AR53</f>
        <v>130.48990204117868</v>
      </c>
      <c r="N24" s="651">
        <f>'77.'!AS53</f>
        <v>43.861168851386097</v>
      </c>
      <c r="O24" s="651">
        <f>'77.'!AT53</f>
        <v>105.4700577402151</v>
      </c>
      <c r="P24" s="651">
        <f>'77.'!AU53</f>
        <v>79.107523348424692</v>
      </c>
      <c r="Q24" s="651">
        <f>'77.'!AV53</f>
        <v>112.0564130088633</v>
      </c>
      <c r="R24" s="651">
        <f>'77.'!AW53</f>
        <v>14.453333333321128</v>
      </c>
      <c r="S24" s="651">
        <f>'77.'!AX53</f>
        <v>64.203156416195299</v>
      </c>
      <c r="T24" s="651">
        <f>'77.'!AY53</f>
        <v>166.24043801766049</v>
      </c>
      <c r="U24" s="651">
        <f>'77.'!AZ53</f>
        <v>119.07999999989015</v>
      </c>
      <c r="V24" s="651">
        <f>'77.'!BA53</f>
        <v>33.973333333293667</v>
      </c>
      <c r="W24" s="651">
        <f>'77.'!BB53</f>
        <v>5.2266666666605639</v>
      </c>
      <c r="X24" s="651">
        <f>'77.'!BC53</f>
        <v>31.359999999963382</v>
      </c>
      <c r="Y24" s="651">
        <f>'77.'!BD53</f>
        <v>22.613333333330282</v>
      </c>
      <c r="Z24" s="651">
        <f>'77.'!BE53</f>
        <v>2.6133333333302819</v>
      </c>
      <c r="AA24" s="651">
        <f>'77.'!BF53</f>
        <v>2.6133333333302819</v>
      </c>
      <c r="AB24" s="651">
        <f>'77.'!BG53</f>
        <v>2.6133333333302819</v>
      </c>
      <c r="AC24" s="651">
        <f>'77.'!BH53</f>
        <v>10.226666666660563</v>
      </c>
      <c r="AD24" s="651">
        <f>'77.'!BI53</f>
        <v>7.8399999999908463</v>
      </c>
      <c r="AE24" s="651">
        <f>'77.'!BJ53</f>
        <v>47.160438017770367</v>
      </c>
      <c r="AF24" s="651">
        <f>'77.'!BK53</f>
        <v>124.69296283426361</v>
      </c>
      <c r="AG24" s="651">
        <f>'77.'!BL53</f>
        <v>143.75060403126722</v>
      </c>
      <c r="AH24" s="651">
        <f>'77.'!BM53</f>
        <v>106.93220875872926</v>
      </c>
      <c r="AI24" s="842"/>
    </row>
    <row r="25" spans="1:35" ht="14.25" customHeight="1">
      <c r="A25" s="813"/>
      <c r="B25" s="813" t="s">
        <v>1035</v>
      </c>
      <c r="C25" s="813"/>
      <c r="D25" s="843"/>
      <c r="E25" s="841" t="e">
        <f>#REF!/AH25*100</f>
        <v>#REF!</v>
      </c>
      <c r="F25" s="1444">
        <f>'77.'!AK54</f>
        <v>2341.7766718910416</v>
      </c>
      <c r="G25" s="651">
        <f>'77.'!AL54</f>
        <v>1425.6004604142349</v>
      </c>
      <c r="H25" s="651">
        <f>'77.'!AM54</f>
        <v>485.68059641904512</v>
      </c>
      <c r="I25" s="651">
        <f>'77.'!AN54</f>
        <v>227.88157505596601</v>
      </c>
      <c r="J25" s="651">
        <f>'77.'!AO54</f>
        <v>257.79902136307913</v>
      </c>
      <c r="K25" s="651">
        <f>'77.'!AP54</f>
        <v>939.91986399518998</v>
      </c>
      <c r="L25" s="651">
        <f>'77.'!AQ54</f>
        <v>52.284647722583593</v>
      </c>
      <c r="M25" s="651">
        <f>'77.'!AR54</f>
        <v>287.49966262650605</v>
      </c>
      <c r="N25" s="651">
        <f>'77.'!AS54</f>
        <v>10.285714285748918</v>
      </c>
      <c r="O25" s="651">
        <f>'77.'!AT54</f>
        <v>262.66123642465851</v>
      </c>
      <c r="P25" s="651">
        <f>'77.'!AU54</f>
        <v>49.022048819568418</v>
      </c>
      <c r="Q25" s="651">
        <f>'77.'!AV54</f>
        <v>237.0282917936122</v>
      </c>
      <c r="R25" s="651">
        <f>'77.'!AW54</f>
        <v>6.8571428571659458</v>
      </c>
      <c r="S25" s="651">
        <f>'77.'!AX54</f>
        <v>34.281119465346272</v>
      </c>
      <c r="T25" s="651">
        <f>'77.'!AY54</f>
        <v>565.37845805079235</v>
      </c>
      <c r="U25" s="651">
        <f>'77.'!AZ54</f>
        <v>516.97664399191274</v>
      </c>
      <c r="V25" s="651">
        <f>'77.'!BA54</f>
        <v>112.55170068043546</v>
      </c>
      <c r="W25" s="651">
        <f>'77.'!BB54</f>
        <v>94.075283446904322</v>
      </c>
      <c r="X25" s="651">
        <f>'77.'!BC54</f>
        <v>112.55170068043546</v>
      </c>
      <c r="Y25" s="651">
        <f>'77.'!BD54</f>
        <v>58.449659864401049</v>
      </c>
      <c r="Z25" s="651">
        <f>'77.'!BE54</f>
        <v>42.605895691599585</v>
      </c>
      <c r="AA25" s="651">
        <f>'77.'!BF54</f>
        <v>32.966213151908647</v>
      </c>
      <c r="AB25" s="651">
        <f>'77.'!BG54</f>
        <v>10.068253968273909</v>
      </c>
      <c r="AC25" s="651">
        <f>'77.'!BH54</f>
        <v>13.496825396856881</v>
      </c>
      <c r="AD25" s="651">
        <f>'77.'!BI54</f>
        <v>40.211111111097409</v>
      </c>
      <c r="AE25" s="651">
        <f>'77.'!BJ54</f>
        <v>48.401814058879623</v>
      </c>
      <c r="AF25" s="651">
        <f>'77.'!BK54</f>
        <v>142.06812660605331</v>
      </c>
      <c r="AG25" s="651">
        <f>'77.'!BL54</f>
        <v>72.687955727563207</v>
      </c>
      <c r="AH25" s="651">
        <f>'77.'!BM54</f>
        <v>136.04167109239782</v>
      </c>
      <c r="AI25" s="842"/>
    </row>
    <row r="26" spans="1:35" ht="14.25" customHeight="1">
      <c r="A26" s="813"/>
      <c r="B26" s="813" t="s">
        <v>1036</v>
      </c>
      <c r="C26" s="813"/>
      <c r="D26" s="843"/>
      <c r="E26" s="841" t="e">
        <f>#REF!/AH26*100</f>
        <v>#REF!</v>
      </c>
      <c r="F26" s="1444">
        <f>'77.'!AK55</f>
        <v>1288.8093567235619</v>
      </c>
      <c r="G26" s="651">
        <f>'77.'!AL55</f>
        <v>860.94414607830277</v>
      </c>
      <c r="H26" s="651">
        <f>'77.'!AM55</f>
        <v>384.98496240560786</v>
      </c>
      <c r="I26" s="651">
        <f>'77.'!AN55</f>
        <v>113.27389903318331</v>
      </c>
      <c r="J26" s="651">
        <f>'77.'!AO55</f>
        <v>271.71106337242452</v>
      </c>
      <c r="K26" s="651">
        <f>'77.'!AP55</f>
        <v>475.95918367269479</v>
      </c>
      <c r="L26" s="651">
        <f>'77.'!AQ55</f>
        <v>59.244897959086849</v>
      </c>
      <c r="M26" s="651">
        <f>'77.'!AR55</f>
        <v>78.326530612115803</v>
      </c>
      <c r="N26" s="651">
        <f>'77.'!AS55</f>
        <v>59.244897959086849</v>
      </c>
      <c r="O26" s="651">
        <f>'77.'!AT55</f>
        <v>79.326530612115803</v>
      </c>
      <c r="P26" s="651">
        <f>'77.'!AU55</f>
        <v>78.326530612115803</v>
      </c>
      <c r="Q26" s="651">
        <f>'77.'!AV55</f>
        <v>116.4897959181737</v>
      </c>
      <c r="R26" s="651">
        <f>'77.'!AW55</f>
        <v>3</v>
      </c>
      <c r="S26" s="651">
        <f>'77.'!AX55</f>
        <v>2</v>
      </c>
      <c r="T26" s="651">
        <f>'77.'!AY55</f>
        <v>94.035445757152445</v>
      </c>
      <c r="U26" s="651">
        <f>'77.'!AZ55</f>
        <v>80.219119226546653</v>
      </c>
      <c r="V26" s="651">
        <f>'77.'!BA55</f>
        <v>10.632653061211581</v>
      </c>
      <c r="W26" s="651">
        <f>'77.'!BB55</f>
        <v>8.632653061211581</v>
      </c>
      <c r="X26" s="651">
        <f>'77.'!BC55</f>
        <v>19.081632653028951</v>
      </c>
      <c r="Y26" s="651">
        <f>'77.'!BD55</f>
        <v>15.211600429638587</v>
      </c>
      <c r="Z26" s="651">
        <f>'77.'!BE55</f>
        <v>26.660580021455957</v>
      </c>
      <c r="AA26" s="651">
        <f>'77.'!BF55</f>
        <v>0</v>
      </c>
      <c r="AB26" s="651">
        <f>'77.'!BG55</f>
        <v>0</v>
      </c>
      <c r="AC26" s="651">
        <f>'77.'!BH55</f>
        <v>0</v>
      </c>
      <c r="AD26" s="651">
        <f>'77.'!BI55</f>
        <v>0</v>
      </c>
      <c r="AE26" s="651">
        <f>'77.'!BJ55</f>
        <v>13.816326530605791</v>
      </c>
      <c r="AF26" s="651">
        <f>'77.'!BK55</f>
        <v>78.901957274094158</v>
      </c>
      <c r="AG26" s="651">
        <f>'77.'!BL55</f>
        <v>181.44875283424673</v>
      </c>
      <c r="AH26" s="651">
        <f>'77.'!BM55</f>
        <v>73.479054779765931</v>
      </c>
      <c r="AI26" s="842"/>
    </row>
    <row r="27" spans="1:35" ht="14.25" customHeight="1">
      <c r="A27" s="813"/>
      <c r="B27" s="813" t="s">
        <v>1037</v>
      </c>
      <c r="C27" s="813"/>
      <c r="D27" s="843"/>
      <c r="E27" s="841" t="e">
        <f>#REF!/AH27*100</f>
        <v>#REF!</v>
      </c>
      <c r="F27" s="1444">
        <f>'77.'!AK56</f>
        <v>854.93111111062706</v>
      </c>
      <c r="G27" s="651">
        <f>'77.'!AL56</f>
        <v>487.39111111084253</v>
      </c>
      <c r="H27" s="651">
        <f>'77.'!AM56</f>
        <v>35</v>
      </c>
      <c r="I27" s="651">
        <f>'77.'!AN56</f>
        <v>4</v>
      </c>
      <c r="J27" s="651">
        <f>'77.'!AO56</f>
        <v>31</v>
      </c>
      <c r="K27" s="651">
        <f>'77.'!AP56</f>
        <v>452.39111111084253</v>
      </c>
      <c r="L27" s="651">
        <f>'77.'!AQ56</f>
        <v>88.888888888829754</v>
      </c>
      <c r="M27" s="651">
        <f>'77.'!AR56</f>
        <v>38.066666666651408</v>
      </c>
      <c r="N27" s="651">
        <f>'77.'!AS56</f>
        <v>35.555555555531903</v>
      </c>
      <c r="O27" s="651">
        <f>'77.'!AT56</f>
        <v>38.066666666651408</v>
      </c>
      <c r="P27" s="651">
        <f>'77.'!AU56</f>
        <v>94.115555555490317</v>
      </c>
      <c r="Q27" s="651">
        <f>'77.'!AV56</f>
        <v>38.066666666651408</v>
      </c>
      <c r="R27" s="651">
        <f>'77.'!AW56</f>
        <v>78.951111111054658</v>
      </c>
      <c r="S27" s="651">
        <f>'77.'!AX56</f>
        <v>40.679999999981689</v>
      </c>
      <c r="T27" s="651">
        <f>'77.'!AY56</f>
        <v>196.67777777763976</v>
      </c>
      <c r="U27" s="651">
        <f>'77.'!AZ56</f>
        <v>180.62222222209994</v>
      </c>
      <c r="V27" s="651">
        <f>'77.'!BA56</f>
        <v>24.733333333310981</v>
      </c>
      <c r="W27" s="651">
        <f>'77.'!BB56</f>
        <v>14.066666666651409</v>
      </c>
      <c r="X27" s="651">
        <f>'77.'!BC56</f>
        <v>27.346666666641262</v>
      </c>
      <c r="Y27" s="651">
        <f>'77.'!BD56</f>
        <v>83.457777777747651</v>
      </c>
      <c r="Z27" s="651">
        <f>'77.'!BE56</f>
        <v>22.17777777775779</v>
      </c>
      <c r="AA27" s="651">
        <f>'77.'!BF56</f>
        <v>2.6133333333302819</v>
      </c>
      <c r="AB27" s="651">
        <f>'77.'!BG56</f>
        <v>6.2266666666605639</v>
      </c>
      <c r="AC27" s="651">
        <f>'77.'!BH56</f>
        <v>0</v>
      </c>
      <c r="AD27" s="651">
        <f>'77.'!BI56</f>
        <v>0</v>
      </c>
      <c r="AE27" s="651">
        <f>'77.'!BJ56</f>
        <v>16.055555555539815</v>
      </c>
      <c r="AF27" s="651">
        <f>'77.'!BK56</f>
        <v>51.346666666641262</v>
      </c>
      <c r="AG27" s="651">
        <f>'77.'!BL56</f>
        <v>72.782222222192473</v>
      </c>
      <c r="AH27" s="651">
        <f>'77.'!BM56</f>
        <v>46.733333333310981</v>
      </c>
      <c r="AI27" s="842"/>
    </row>
    <row r="28" spans="1:35" ht="14.25" customHeight="1">
      <c r="A28" s="2641" t="s">
        <v>372</v>
      </c>
      <c r="B28" s="2641"/>
      <c r="C28" s="2641"/>
      <c r="D28" s="843"/>
      <c r="E28" s="841"/>
      <c r="F28" s="1444"/>
      <c r="G28" s="651"/>
      <c r="H28" s="651"/>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1"/>
      <c r="AF28" s="651"/>
      <c r="AG28" s="651"/>
      <c r="AH28" s="651"/>
      <c r="AI28" s="842"/>
    </row>
    <row r="29" spans="1:35" ht="14.25" customHeight="1">
      <c r="A29" s="813"/>
      <c r="B29" s="813" t="s">
        <v>1028</v>
      </c>
      <c r="C29" s="813"/>
      <c r="D29" s="843"/>
      <c r="E29" s="841" t="e">
        <f>#REF!/AH29*100</f>
        <v>#REF!</v>
      </c>
      <c r="F29" s="1444">
        <f>'77.'!AK57</f>
        <v>8921.4332398600054</v>
      </c>
      <c r="G29" s="651">
        <f>'77.'!AL57</f>
        <v>6889.2822428194631</v>
      </c>
      <c r="H29" s="651">
        <f>'77.'!AM57</f>
        <v>2157.4706554852128</v>
      </c>
      <c r="I29" s="651">
        <f>'77.'!AN57</f>
        <v>661.42499266604318</v>
      </c>
      <c r="J29" s="651">
        <f>'77.'!AO57</f>
        <v>1496.0456628191689</v>
      </c>
      <c r="K29" s="651">
        <f>'77.'!AP57</f>
        <v>4731.8115873342513</v>
      </c>
      <c r="L29" s="651">
        <f>'77.'!AQ57</f>
        <v>536.60868289717075</v>
      </c>
      <c r="M29" s="651">
        <f>'77.'!AR57</f>
        <v>1002.700632262437</v>
      </c>
      <c r="N29" s="651">
        <f>'77.'!AS57</f>
        <v>314.58474886377996</v>
      </c>
      <c r="O29" s="651">
        <f>'77.'!AT57</f>
        <v>737.92224483313896</v>
      </c>
      <c r="P29" s="651">
        <f>'77.'!AU57</f>
        <v>450.1568748065647</v>
      </c>
      <c r="Q29" s="651">
        <f>'77.'!AV57</f>
        <v>801.22599417705953</v>
      </c>
      <c r="R29" s="651">
        <f>'77.'!AW57</f>
        <v>341.49346626021071</v>
      </c>
      <c r="S29" s="651">
        <f>'77.'!AX57</f>
        <v>547.11894323388913</v>
      </c>
      <c r="T29" s="651">
        <f>'77.'!AY57</f>
        <v>1424.7151314135122</v>
      </c>
      <c r="U29" s="651">
        <f>'77.'!AZ57</f>
        <v>1221.7810565795946</v>
      </c>
      <c r="V29" s="651">
        <f>'77.'!BA57</f>
        <v>337.90026562689559</v>
      </c>
      <c r="W29" s="651">
        <f>'77.'!BB57</f>
        <v>154.51239096812489</v>
      </c>
      <c r="X29" s="651">
        <f>'77.'!BC57</f>
        <v>185.27611881210439</v>
      </c>
      <c r="Y29" s="651">
        <f>'77.'!BD57</f>
        <v>54.411538461557186</v>
      </c>
      <c r="Z29" s="651">
        <f>'77.'!BE57</f>
        <v>142.32023951478504</v>
      </c>
      <c r="AA29" s="651">
        <f>'77.'!BF57</f>
        <v>23.061538461562328</v>
      </c>
      <c r="AB29" s="651">
        <f>'77.'!BG57</f>
        <v>35.199999999989707</v>
      </c>
      <c r="AC29" s="651">
        <f>'77.'!BH57</f>
        <v>116.40096847590337</v>
      </c>
      <c r="AD29" s="651">
        <f>'77.'!BI57</f>
        <v>172.69799625867202</v>
      </c>
      <c r="AE29" s="651">
        <f>'77.'!BJ57</f>
        <v>202.93407483391749</v>
      </c>
      <c r="AF29" s="651">
        <f>'77.'!BK57</f>
        <v>333.68184084267057</v>
      </c>
      <c r="AG29" s="651">
        <f>'77.'!BL57</f>
        <v>153.24734164709253</v>
      </c>
      <c r="AH29" s="651">
        <f>'77.'!BM57</f>
        <v>120.50668313726435</v>
      </c>
      <c r="AI29" s="842"/>
    </row>
    <row r="30" spans="1:35" ht="14.25" customHeight="1">
      <c r="A30" s="813"/>
      <c r="B30" s="813" t="s">
        <v>1038</v>
      </c>
      <c r="C30" s="813"/>
      <c r="D30" s="843"/>
      <c r="E30" s="841" t="e">
        <f>#REF!/AH30*100</f>
        <v>#REF!</v>
      </c>
      <c r="F30" s="1444">
        <f>'77.'!AK58</f>
        <v>5850.0689283629536</v>
      </c>
      <c r="G30" s="651">
        <f>'77.'!AL58</f>
        <v>4196.851873138773</v>
      </c>
      <c r="H30" s="651">
        <f>'77.'!AM58</f>
        <v>767.30527585245636</v>
      </c>
      <c r="I30" s="651">
        <f>'77.'!AN58</f>
        <v>340.0980015168135</v>
      </c>
      <c r="J30" s="651">
        <f>'77.'!AO58</f>
        <v>427.20727433564269</v>
      </c>
      <c r="K30" s="651">
        <f>'77.'!AP58</f>
        <v>3429.5465972863158</v>
      </c>
      <c r="L30" s="651">
        <f>'77.'!AQ58</f>
        <v>865.63477287419073</v>
      </c>
      <c r="M30" s="651">
        <f>'77.'!AR58</f>
        <v>443.32970820884333</v>
      </c>
      <c r="N30" s="651">
        <f>'77.'!AS58</f>
        <v>366.01741708670522</v>
      </c>
      <c r="O30" s="651">
        <f>'77.'!AT58</f>
        <v>373.07729693245199</v>
      </c>
      <c r="P30" s="651">
        <f>'77.'!AU58</f>
        <v>702.82125899740413</v>
      </c>
      <c r="Q30" s="651">
        <f>'77.'!AV58</f>
        <v>306.92704653509799</v>
      </c>
      <c r="R30" s="651">
        <f>'77.'!AW58</f>
        <v>171.31636669310225</v>
      </c>
      <c r="S30" s="651">
        <f>'77.'!AX58</f>
        <v>200.42272995852062</v>
      </c>
      <c r="T30" s="651">
        <f>'77.'!AY58</f>
        <v>1266.1316186305144</v>
      </c>
      <c r="U30" s="651">
        <f>'77.'!AZ58</f>
        <v>1246.1735981635741</v>
      </c>
      <c r="V30" s="651">
        <f>'77.'!BA58</f>
        <v>435.15963550302916</v>
      </c>
      <c r="W30" s="651">
        <f>'77.'!BB58</f>
        <v>218.22197906475222</v>
      </c>
      <c r="X30" s="651">
        <f>'77.'!BC58</f>
        <v>213.29353255452892</v>
      </c>
      <c r="Y30" s="651">
        <f>'77.'!BD58</f>
        <v>59.663514521222012</v>
      </c>
      <c r="Z30" s="651">
        <f>'77.'!BE58</f>
        <v>97.858584698378237</v>
      </c>
      <c r="AA30" s="651">
        <f>'77.'!BF58</f>
        <v>46.521544493114249</v>
      </c>
      <c r="AB30" s="651">
        <f>'77.'!BG58</f>
        <v>41.264756481871146</v>
      </c>
      <c r="AC30" s="651">
        <f>'77.'!BH58</f>
        <v>46.521544493114249</v>
      </c>
      <c r="AD30" s="651">
        <f>'77.'!BI58</f>
        <v>87.668506353564055</v>
      </c>
      <c r="AE30" s="651">
        <f>'77.'!BJ58</f>
        <v>19.958020466940162</v>
      </c>
      <c r="AF30" s="651">
        <f>'77.'!BK58</f>
        <v>179.32093125191687</v>
      </c>
      <c r="AG30" s="651">
        <f>'77.'!BL58</f>
        <v>117.10035849270079</v>
      </c>
      <c r="AH30" s="651">
        <f>'77.'!BM58</f>
        <v>90.664146849047583</v>
      </c>
      <c r="AI30" s="842"/>
    </row>
    <row r="31" spans="1:35" ht="14.25" customHeight="1">
      <c r="A31" s="813"/>
      <c r="B31" s="813" t="s">
        <v>1039</v>
      </c>
      <c r="C31" s="813"/>
      <c r="D31" s="843"/>
      <c r="E31" s="841" t="e">
        <f>#REF!/AH31*100</f>
        <v>#REF!</v>
      </c>
      <c r="F31" s="1444">
        <f>'77.'!AK59</f>
        <v>8132.6100732383038</v>
      </c>
      <c r="G31" s="651">
        <f>'77.'!AL59</f>
        <v>6520.6387725304485</v>
      </c>
      <c r="H31" s="651">
        <f>'77.'!AM59</f>
        <v>1883.8690592578498</v>
      </c>
      <c r="I31" s="651">
        <f>'77.'!AN59</f>
        <v>647.58386794965554</v>
      </c>
      <c r="J31" s="651">
        <f>'77.'!AO59</f>
        <v>1236.2851913081938</v>
      </c>
      <c r="K31" s="651">
        <f>'77.'!AP59</f>
        <v>4636.7697132725971</v>
      </c>
      <c r="L31" s="651">
        <f>'77.'!AQ59</f>
        <v>585.58129377789999</v>
      </c>
      <c r="M31" s="651">
        <f>'77.'!AR59</f>
        <v>1081.4476424592679</v>
      </c>
      <c r="N31" s="651">
        <f>'77.'!AS59</f>
        <v>213.31278427724118</v>
      </c>
      <c r="O31" s="651">
        <f>'77.'!AT59</f>
        <v>548.48954187605977</v>
      </c>
      <c r="P31" s="651">
        <f>'77.'!AU59</f>
        <v>611.03169060292873</v>
      </c>
      <c r="Q31" s="651">
        <f>'77.'!AV59</f>
        <v>1005.3128049833433</v>
      </c>
      <c r="R31" s="651">
        <f>'77.'!AW59</f>
        <v>206.9899588716813</v>
      </c>
      <c r="S31" s="651">
        <f>'77.'!AX59</f>
        <v>384.60399642417548</v>
      </c>
      <c r="T31" s="651">
        <f>'77.'!AY59</f>
        <v>863.07926693323429</v>
      </c>
      <c r="U31" s="651">
        <f>'77.'!AZ59</f>
        <v>811.36977773279307</v>
      </c>
      <c r="V31" s="651">
        <f>'77.'!BA59</f>
        <v>237.78209811679545</v>
      </c>
      <c r="W31" s="651">
        <f>'77.'!BB59</f>
        <v>86.446756178698507</v>
      </c>
      <c r="X31" s="651">
        <f>'77.'!BC59</f>
        <v>139.79793050535187</v>
      </c>
      <c r="Y31" s="651">
        <f>'77.'!BD59</f>
        <v>129.87908072022589</v>
      </c>
      <c r="Z31" s="651">
        <f>'77.'!BE59</f>
        <v>70.136134433876975</v>
      </c>
      <c r="AA31" s="651">
        <f>'77.'!BF59</f>
        <v>25.694444444453957</v>
      </c>
      <c r="AB31" s="651">
        <f>'77.'!BG59</f>
        <v>23.722222222241243</v>
      </c>
      <c r="AC31" s="651">
        <f>'77.'!BH59</f>
        <v>49.322222222250758</v>
      </c>
      <c r="AD31" s="651">
        <f>'77.'!BI59</f>
        <v>48.588888888898396</v>
      </c>
      <c r="AE31" s="651">
        <f>'77.'!BJ59</f>
        <v>51.70948920044134</v>
      </c>
      <c r="AF31" s="651">
        <f>'77.'!BK59</f>
        <v>366.37082458455228</v>
      </c>
      <c r="AG31" s="651">
        <f>'77.'!BL59</f>
        <v>120.08826482064494</v>
      </c>
      <c r="AH31" s="651">
        <f>'77.'!BM59</f>
        <v>262.43294436942409</v>
      </c>
      <c r="AI31" s="842"/>
    </row>
    <row r="32" spans="1:35" ht="14.25" customHeight="1">
      <c r="A32" s="1137"/>
      <c r="B32" s="813" t="s">
        <v>1040</v>
      </c>
      <c r="C32" s="1137"/>
      <c r="D32" s="843"/>
      <c r="E32" s="841" t="e">
        <f>#REF!/AH32*100</f>
        <v>#REF!</v>
      </c>
      <c r="F32" s="1444">
        <f>'77.'!AK60</f>
        <v>6830.116536364405</v>
      </c>
      <c r="G32" s="651">
        <f>'77.'!AL60</f>
        <v>5149.8110621359219</v>
      </c>
      <c r="H32" s="651">
        <f>'77.'!AM60</f>
        <v>1823.93102326393</v>
      </c>
      <c r="I32" s="651">
        <f>'77.'!AN60</f>
        <v>720.30549327529809</v>
      </c>
      <c r="J32" s="651">
        <f>'77.'!AO60</f>
        <v>1103.6255299886316</v>
      </c>
      <c r="K32" s="651">
        <f>'77.'!AP60</f>
        <v>3325.8800388719919</v>
      </c>
      <c r="L32" s="651">
        <f>'77.'!AQ60</f>
        <v>273.70856828961087</v>
      </c>
      <c r="M32" s="651">
        <f>'77.'!AR60</f>
        <v>647.0029683695451</v>
      </c>
      <c r="N32" s="651">
        <f>'77.'!AS60</f>
        <v>302.51304111558596</v>
      </c>
      <c r="O32" s="651">
        <f>'77.'!AT60</f>
        <v>610.05200546287551</v>
      </c>
      <c r="P32" s="651">
        <f>'77.'!AU60</f>
        <v>204.49781881353479</v>
      </c>
      <c r="Q32" s="651">
        <f>'77.'!AV60</f>
        <v>482.4995417283277</v>
      </c>
      <c r="R32" s="651">
        <f>'77.'!AW60</f>
        <v>389.7843020926361</v>
      </c>
      <c r="S32" s="651">
        <f>'77.'!AX60</f>
        <v>415.82179299987507</v>
      </c>
      <c r="T32" s="651">
        <f>'77.'!AY60</f>
        <v>730.29308505336553</v>
      </c>
      <c r="U32" s="651">
        <f>'77.'!AZ60</f>
        <v>630.71024087055275</v>
      </c>
      <c r="V32" s="651">
        <f>'77.'!BA60</f>
        <v>182.3454052859085</v>
      </c>
      <c r="W32" s="651">
        <f>'77.'!BB60</f>
        <v>97.184828309728729</v>
      </c>
      <c r="X32" s="651">
        <f>'77.'!BC60</f>
        <v>156.26881869423244</v>
      </c>
      <c r="Y32" s="651">
        <f>'77.'!BD60</f>
        <v>42.026465161254706</v>
      </c>
      <c r="Z32" s="651">
        <f>'77.'!BE60</f>
        <v>18.171171171181051</v>
      </c>
      <c r="AA32" s="651">
        <f>'77.'!BF60</f>
        <v>41.684684684625964</v>
      </c>
      <c r="AB32" s="651">
        <f>'77.'!BG60</f>
        <v>29.927927927903507</v>
      </c>
      <c r="AC32" s="651">
        <f>'77.'!BH60</f>
        <v>29.927927927903507</v>
      </c>
      <c r="AD32" s="651">
        <f>'77.'!BI60</f>
        <v>33.17301170781424</v>
      </c>
      <c r="AE32" s="651">
        <f>'77.'!BJ60</f>
        <v>99.582844182812821</v>
      </c>
      <c r="AF32" s="651">
        <f>'77.'!BK60</f>
        <v>463.11174310715802</v>
      </c>
      <c r="AG32" s="651">
        <f>'77.'!BL60</f>
        <v>171.8597538333465</v>
      </c>
      <c r="AH32" s="651">
        <f>'77.'!BM60</f>
        <v>315.04089223461261</v>
      </c>
      <c r="AI32" s="842"/>
    </row>
    <row r="33" spans="1:35" ht="14.25" customHeight="1">
      <c r="A33" s="1137"/>
      <c r="B33" s="813" t="s">
        <v>1041</v>
      </c>
      <c r="C33" s="1137"/>
      <c r="D33" s="843"/>
      <c r="E33" s="841" t="e">
        <f>#REF!/AH33*100</f>
        <v>#REF!</v>
      </c>
      <c r="F33" s="1444">
        <f>'77.'!AK61</f>
        <v>7232.1650641453443</v>
      </c>
      <c r="G33" s="651">
        <f>'77.'!AL61</f>
        <v>5183.5472543813758</v>
      </c>
      <c r="H33" s="651">
        <f>'77.'!AM61</f>
        <v>1649.09492054463</v>
      </c>
      <c r="I33" s="651">
        <f>'77.'!AN61</f>
        <v>638.02868983704889</v>
      </c>
      <c r="J33" s="651">
        <f>'77.'!AO61</f>
        <v>1011.066230707581</v>
      </c>
      <c r="K33" s="651">
        <f>'77.'!AP61</f>
        <v>3534.4523338367462</v>
      </c>
      <c r="L33" s="651">
        <f>'77.'!AQ61</f>
        <v>547.53040913608243</v>
      </c>
      <c r="M33" s="651">
        <f>'77.'!AR61</f>
        <v>580.74819261149514</v>
      </c>
      <c r="N33" s="651">
        <f>'77.'!AS61</f>
        <v>408.63082607712761</v>
      </c>
      <c r="O33" s="651">
        <f>'77.'!AT61</f>
        <v>393.52192846007239</v>
      </c>
      <c r="P33" s="651">
        <f>'77.'!AU61</f>
        <v>434.77915250334269</v>
      </c>
      <c r="Q33" s="651">
        <f>'77.'!AV61</f>
        <v>454.45598460192633</v>
      </c>
      <c r="R33" s="651">
        <f>'77.'!AW61</f>
        <v>331.45221600277489</v>
      </c>
      <c r="S33" s="651">
        <f>'77.'!AX61</f>
        <v>383.33362444392463</v>
      </c>
      <c r="T33" s="651">
        <f>'77.'!AY61</f>
        <v>1382.960685354921</v>
      </c>
      <c r="U33" s="651">
        <f>'77.'!AZ61</f>
        <v>849.30224924165589</v>
      </c>
      <c r="V33" s="651">
        <f>'77.'!BA61</f>
        <v>240.2630183101308</v>
      </c>
      <c r="W33" s="651">
        <f>'77.'!BB61</f>
        <v>166.2266981484959</v>
      </c>
      <c r="X33" s="651">
        <f>'77.'!BC61</f>
        <v>76.280071501051296</v>
      </c>
      <c r="Y33" s="651">
        <f>'77.'!BD61</f>
        <v>161.59810570326752</v>
      </c>
      <c r="Z33" s="651">
        <f>'77.'!BE61</f>
        <v>99.618185685903356</v>
      </c>
      <c r="AA33" s="651">
        <f>'77.'!BF61</f>
        <v>50.947888057675542</v>
      </c>
      <c r="AB33" s="651">
        <f>'77.'!BG61</f>
        <v>29.083531100907386</v>
      </c>
      <c r="AC33" s="651">
        <f>'77.'!BH61</f>
        <v>0</v>
      </c>
      <c r="AD33" s="651">
        <f>'77.'!BI61</f>
        <v>25.284750734223987</v>
      </c>
      <c r="AE33" s="651">
        <f>'77.'!BJ61</f>
        <v>533.65843611326522</v>
      </c>
      <c r="AF33" s="651">
        <f>'77.'!BK61</f>
        <v>290.71370599021452</v>
      </c>
      <c r="AG33" s="651">
        <f>'77.'!BL61</f>
        <v>154.50090304646139</v>
      </c>
      <c r="AH33" s="651">
        <f>'77.'!BM61</f>
        <v>220.44251537237025</v>
      </c>
      <c r="AI33" s="842"/>
    </row>
    <row r="34" spans="1:35" ht="14.25" customHeight="1">
      <c r="A34" s="1137"/>
      <c r="B34" s="813" t="s">
        <v>1042</v>
      </c>
      <c r="C34" s="1137"/>
      <c r="D34" s="843"/>
      <c r="E34" s="841" t="e">
        <f>#REF!/AH34*100</f>
        <v>#REF!</v>
      </c>
      <c r="F34" s="1444">
        <f>'77.'!AK62</f>
        <v>5356.4118060143392</v>
      </c>
      <c r="G34" s="651">
        <f>'77.'!AL62</f>
        <v>3264.1180261843933</v>
      </c>
      <c r="H34" s="651">
        <f>'77.'!AM62</f>
        <v>1179.5540024151164</v>
      </c>
      <c r="I34" s="651">
        <f>'77.'!AN62</f>
        <v>387.26567226482666</v>
      </c>
      <c r="J34" s="651">
        <f>'77.'!AO62</f>
        <v>792.28833015029011</v>
      </c>
      <c r="K34" s="651">
        <f>'77.'!AP62</f>
        <v>2084.5640237692769</v>
      </c>
      <c r="L34" s="651">
        <f>'77.'!AQ62</f>
        <v>229.60864508271376</v>
      </c>
      <c r="M34" s="651">
        <f>'77.'!AR62</f>
        <v>489.4594077422459</v>
      </c>
      <c r="N34" s="651">
        <f>'77.'!AS62</f>
        <v>219.26316929606043</v>
      </c>
      <c r="O34" s="651">
        <f>'77.'!AT62</f>
        <v>355.37239342145352</v>
      </c>
      <c r="P34" s="651">
        <f>'77.'!AU62</f>
        <v>204.86396080502007</v>
      </c>
      <c r="Q34" s="651">
        <f>'77.'!AV62</f>
        <v>294.50357973587842</v>
      </c>
      <c r="R34" s="651">
        <f>'77.'!AW62</f>
        <v>90.63122191481844</v>
      </c>
      <c r="S34" s="651">
        <f>'77.'!AX62</f>
        <v>200.86164577108622</v>
      </c>
      <c r="T34" s="651">
        <f>'77.'!AY62</f>
        <v>1138.5332047763115</v>
      </c>
      <c r="U34" s="651">
        <f>'77.'!AZ62</f>
        <v>918.34713531090688</v>
      </c>
      <c r="V34" s="651">
        <f>'77.'!BA62</f>
        <v>285.57285790150303</v>
      </c>
      <c r="W34" s="651">
        <f>'77.'!BB62</f>
        <v>132.47112082807422</v>
      </c>
      <c r="X34" s="651">
        <f>'77.'!BC62</f>
        <v>224.61423024539553</v>
      </c>
      <c r="Y34" s="651">
        <f>'77.'!BD62</f>
        <v>49.525683944996032</v>
      </c>
      <c r="Z34" s="651">
        <f>'77.'!BE62</f>
        <v>64.548881303681668</v>
      </c>
      <c r="AA34" s="651">
        <f>'77.'!BF62</f>
        <v>25.917993197277895</v>
      </c>
      <c r="AB34" s="651">
        <f>'77.'!BG62</f>
        <v>33.656326530596637</v>
      </c>
      <c r="AC34" s="651">
        <f>'77.'!BH62</f>
        <v>49.761005237804468</v>
      </c>
      <c r="AD34" s="651">
        <f>'77.'!BI62</f>
        <v>52.279036121577377</v>
      </c>
      <c r="AE34" s="651">
        <f>'77.'!BJ62</f>
        <v>220.18606946540456</v>
      </c>
      <c r="AF34" s="651">
        <f>'77.'!BK62</f>
        <v>385.85248087512264</v>
      </c>
      <c r="AG34" s="651">
        <f>'77.'!BL62</f>
        <v>298.3847029775954</v>
      </c>
      <c r="AH34" s="651">
        <f>'77.'!BM62</f>
        <v>269.52339120091546</v>
      </c>
      <c r="AI34" s="842"/>
    </row>
    <row r="35" spans="1:35" ht="14.25" customHeight="1">
      <c r="A35" s="1137"/>
      <c r="B35" s="813" t="s">
        <v>1043</v>
      </c>
      <c r="C35" s="1137"/>
      <c r="D35" s="843"/>
      <c r="E35" s="841" t="e">
        <f>#REF!/AH35*100</f>
        <v>#REF!</v>
      </c>
      <c r="F35" s="1444">
        <f>'77.'!AK63</f>
        <v>1784.6861804677571</v>
      </c>
      <c r="G35" s="651">
        <f>'77.'!AL63</f>
        <v>1255.8785290573437</v>
      </c>
      <c r="H35" s="651">
        <f>'77.'!AM63</f>
        <v>533.75041328994814</v>
      </c>
      <c r="I35" s="651">
        <f>'77.'!AN63</f>
        <v>145.91456263089549</v>
      </c>
      <c r="J35" s="651">
        <f>'77.'!AO63</f>
        <v>387.83585065905265</v>
      </c>
      <c r="K35" s="651">
        <f>'77.'!AP63</f>
        <v>722.12811576739557</v>
      </c>
      <c r="L35" s="651">
        <f>'77.'!AQ63</f>
        <v>67.244428150040392</v>
      </c>
      <c r="M35" s="651">
        <f>'77.'!AR63</f>
        <v>147.32031139786983</v>
      </c>
      <c r="N35" s="651">
        <f>'77.'!AS63</f>
        <v>39.22204825933553</v>
      </c>
      <c r="O35" s="651">
        <f>'77.'!AT63</f>
        <v>141.56713376355401</v>
      </c>
      <c r="P35" s="651">
        <f>'77.'!AU63</f>
        <v>81.956922013223945</v>
      </c>
      <c r="Q35" s="651">
        <f>'77.'!AV63</f>
        <v>132.0979334766624</v>
      </c>
      <c r="R35" s="651">
        <f>'77.'!AW63</f>
        <v>32.460626734974404</v>
      </c>
      <c r="S35" s="651">
        <f>'77.'!AX63</f>
        <v>80.258711971735096</v>
      </c>
      <c r="T35" s="651">
        <f>'77.'!AY63</f>
        <v>176.61978263292306</v>
      </c>
      <c r="U35" s="651">
        <f>'77.'!AZ63</f>
        <v>134.45934461515273</v>
      </c>
      <c r="V35" s="651">
        <f>'77.'!BA63</f>
        <v>52.468561196475306</v>
      </c>
      <c r="W35" s="651">
        <f>'77.'!BB63</f>
        <v>5.2266666666605639</v>
      </c>
      <c r="X35" s="651">
        <f>'77.'!BC63</f>
        <v>49.855227863145025</v>
      </c>
      <c r="Y35" s="651">
        <f>'77.'!BD63</f>
        <v>2.6133333333302819</v>
      </c>
      <c r="Z35" s="651">
        <f>'77.'!BE63</f>
        <v>6.0022222222295731</v>
      </c>
      <c r="AA35" s="651">
        <f>'77.'!BF63</f>
        <v>2.6133333333302819</v>
      </c>
      <c r="AB35" s="651">
        <f>'77.'!BG63</f>
        <v>2.6133333333302819</v>
      </c>
      <c r="AC35" s="651">
        <f>'77.'!BH63</f>
        <v>5.2266666666605639</v>
      </c>
      <c r="AD35" s="651">
        <f>'77.'!BI63</f>
        <v>7.8399999999908463</v>
      </c>
      <c r="AE35" s="651">
        <f>'77.'!BJ63</f>
        <v>42.160438017770367</v>
      </c>
      <c r="AF35" s="651">
        <f>'77.'!BK63</f>
        <v>136.59754742260333</v>
      </c>
      <c r="AG35" s="651">
        <f>'77.'!BL63</f>
        <v>112.92939693088921</v>
      </c>
      <c r="AH35" s="651">
        <f>'77.'!BM63</f>
        <v>102.66092442399774</v>
      </c>
      <c r="AI35" s="842"/>
    </row>
    <row r="36" spans="1:35" ht="14.25" customHeight="1">
      <c r="A36" s="1137"/>
      <c r="B36" s="813" t="s">
        <v>1044</v>
      </c>
      <c r="C36" s="1137"/>
      <c r="D36" s="843"/>
      <c r="E36" s="841" t="e">
        <f>#REF!/AH36*100</f>
        <v>#REF!</v>
      </c>
      <c r="F36" s="1444">
        <f>'77.'!AK64</f>
        <v>2195.3857946978919</v>
      </c>
      <c r="G36" s="651">
        <f>'77.'!AL64</f>
        <v>1249.6530919930542</v>
      </c>
      <c r="H36" s="651">
        <f>'77.'!AM64</f>
        <v>415.83849115584258</v>
      </c>
      <c r="I36" s="651">
        <f>'77.'!AN64</f>
        <v>229.88157505596601</v>
      </c>
      <c r="J36" s="651">
        <f>'77.'!AO64</f>
        <v>185.95691609987659</v>
      </c>
      <c r="K36" s="651">
        <f>'77.'!AP64</f>
        <v>833.81460083721186</v>
      </c>
      <c r="L36" s="651">
        <f>'77.'!AQ64</f>
        <v>52.284647722583593</v>
      </c>
      <c r="M36" s="651">
        <f>'77.'!AR64</f>
        <v>249.60492578437101</v>
      </c>
      <c r="N36" s="651">
        <f>'77.'!AS64</f>
        <v>10.285714285748918</v>
      </c>
      <c r="O36" s="651">
        <f>'77.'!AT64</f>
        <v>205.81913116145597</v>
      </c>
      <c r="P36" s="651">
        <f>'77.'!AU64</f>
        <v>49.022048819568418</v>
      </c>
      <c r="Q36" s="651">
        <f>'77.'!AV64</f>
        <v>237.0282917936122</v>
      </c>
      <c r="R36" s="651">
        <f>'77.'!AW64</f>
        <v>6.8571428571659458</v>
      </c>
      <c r="S36" s="651">
        <f>'77.'!AX64</f>
        <v>22.912698412705762</v>
      </c>
      <c r="T36" s="651">
        <f>'77.'!AY64</f>
        <v>595.37845805079235</v>
      </c>
      <c r="U36" s="651">
        <f>'77.'!AZ64</f>
        <v>541.97664399191274</v>
      </c>
      <c r="V36" s="651">
        <f>'77.'!BA64</f>
        <v>112.55170068043546</v>
      </c>
      <c r="W36" s="651">
        <f>'77.'!BB64</f>
        <v>94.075283446904322</v>
      </c>
      <c r="X36" s="651">
        <f>'77.'!BC64</f>
        <v>112.55170068043546</v>
      </c>
      <c r="Y36" s="651">
        <f>'77.'!BD64</f>
        <v>78.449659864401042</v>
      </c>
      <c r="Z36" s="651">
        <f>'77.'!BE64</f>
        <v>42.605895691599585</v>
      </c>
      <c r="AA36" s="651">
        <f>'77.'!BF64</f>
        <v>32.966213151908647</v>
      </c>
      <c r="AB36" s="651">
        <f>'77.'!BG64</f>
        <v>10.068253968273909</v>
      </c>
      <c r="AC36" s="651">
        <f>'77.'!BH64</f>
        <v>18.496825396856881</v>
      </c>
      <c r="AD36" s="651">
        <f>'77.'!BI64</f>
        <v>40.211111111097409</v>
      </c>
      <c r="AE36" s="651">
        <f>'77.'!BJ64</f>
        <v>53.401814058879623</v>
      </c>
      <c r="AF36" s="651">
        <f>'77.'!BK64</f>
        <v>135.57409151830691</v>
      </c>
      <c r="AG36" s="651">
        <f>'77.'!BL64</f>
        <v>76.898482043349702</v>
      </c>
      <c r="AH36" s="651">
        <f>'77.'!BM64</f>
        <v>137.88167109238867</v>
      </c>
      <c r="AI36" s="842"/>
    </row>
    <row r="37" spans="1:35" ht="14.25" customHeight="1">
      <c r="A37" s="1137"/>
      <c r="B37" s="813" t="s">
        <v>1045</v>
      </c>
      <c r="C37" s="1137"/>
      <c r="D37" s="843"/>
      <c r="E37" s="841" t="e">
        <f>#REF!/AH37*100</f>
        <v>#REF!</v>
      </c>
      <c r="F37" s="1444">
        <f>'77.'!AK65</f>
        <v>1280.3356725129997</v>
      </c>
      <c r="G37" s="651">
        <f>'77.'!AL65</f>
        <v>890.94414607830277</v>
      </c>
      <c r="H37" s="651">
        <f>'77.'!AM65</f>
        <v>414.98496240560786</v>
      </c>
      <c r="I37" s="651">
        <f>'77.'!AN65</f>
        <v>113.27389903318331</v>
      </c>
      <c r="J37" s="651">
        <f>'77.'!AO65</f>
        <v>301.71106337242452</v>
      </c>
      <c r="K37" s="651">
        <f>'77.'!AP65</f>
        <v>475.95918367269479</v>
      </c>
      <c r="L37" s="651">
        <f>'77.'!AQ65</f>
        <v>59.244897959086849</v>
      </c>
      <c r="M37" s="651">
        <f>'77.'!AR65</f>
        <v>78.326530612115803</v>
      </c>
      <c r="N37" s="651">
        <f>'77.'!AS65</f>
        <v>59.244897959086849</v>
      </c>
      <c r="O37" s="651">
        <f>'77.'!AT65</f>
        <v>79.326530612115803</v>
      </c>
      <c r="P37" s="651">
        <f>'77.'!AU65</f>
        <v>78.326530612115803</v>
      </c>
      <c r="Q37" s="651">
        <f>'77.'!AV65</f>
        <v>116.4897959181737</v>
      </c>
      <c r="R37" s="651">
        <f>'77.'!AW65</f>
        <v>3</v>
      </c>
      <c r="S37" s="651">
        <f>'77.'!AX65</f>
        <v>2</v>
      </c>
      <c r="T37" s="651">
        <f>'77.'!AY65</f>
        <v>94.035445757152445</v>
      </c>
      <c r="U37" s="651">
        <f>'77.'!AZ65</f>
        <v>80.219119226546653</v>
      </c>
      <c r="V37" s="651">
        <f>'77.'!BA65</f>
        <v>10.632653061211581</v>
      </c>
      <c r="W37" s="651">
        <f>'77.'!BB65</f>
        <v>8.632653061211581</v>
      </c>
      <c r="X37" s="651">
        <f>'77.'!BC65</f>
        <v>19.081632653028951</v>
      </c>
      <c r="Y37" s="651">
        <f>'77.'!BD65</f>
        <v>15.211600429638587</v>
      </c>
      <c r="Z37" s="651">
        <f>'77.'!BE65</f>
        <v>26.660580021455957</v>
      </c>
      <c r="AA37" s="651">
        <f>'77.'!BF65</f>
        <v>0</v>
      </c>
      <c r="AB37" s="651">
        <f>'77.'!BG65</f>
        <v>0</v>
      </c>
      <c r="AC37" s="651">
        <f>'77.'!BH65</f>
        <v>0</v>
      </c>
      <c r="AD37" s="651">
        <f>'77.'!BI65</f>
        <v>0</v>
      </c>
      <c r="AE37" s="651">
        <f>'77.'!BJ65</f>
        <v>13.816326530605791</v>
      </c>
      <c r="AF37" s="651">
        <f>'77.'!BK65</f>
        <v>48.586167800386136</v>
      </c>
      <c r="AG37" s="651">
        <f>'77.'!BL65</f>
        <v>178.44875283424673</v>
      </c>
      <c r="AH37" s="651">
        <f>'77.'!BM65</f>
        <v>68.321160042911913</v>
      </c>
      <c r="AI37" s="842"/>
    </row>
    <row r="38" spans="1:35" ht="14.25" customHeight="1">
      <c r="A38" s="1137"/>
      <c r="B38" s="813" t="s">
        <v>1046</v>
      </c>
      <c r="C38" s="1137"/>
      <c r="D38" s="843"/>
      <c r="E38" s="841" t="e">
        <f>#REF!/AH38*100</f>
        <v>#REF!</v>
      </c>
      <c r="F38" s="1444">
        <f>'77.'!AK66</f>
        <v>1086.0890058476507</v>
      </c>
      <c r="G38" s="651">
        <f>'77.'!AL66</f>
        <v>650.33847953202314</v>
      </c>
      <c r="H38" s="651">
        <f>'77.'!AM66</f>
        <v>91.842105263202541</v>
      </c>
      <c r="I38" s="651">
        <f>'77.'!AN66</f>
        <v>4</v>
      </c>
      <c r="J38" s="651">
        <f>'77.'!AO66</f>
        <v>87.842105263202541</v>
      </c>
      <c r="K38" s="651">
        <f>'77.'!AP66</f>
        <v>558.49637426882066</v>
      </c>
      <c r="L38" s="651">
        <f>'77.'!AQ66</f>
        <v>88.888888888829754</v>
      </c>
      <c r="M38" s="651">
        <f>'77.'!AR66</f>
        <v>75.961403508786447</v>
      </c>
      <c r="N38" s="651">
        <f>'77.'!AS66</f>
        <v>35.555555555531903</v>
      </c>
      <c r="O38" s="651">
        <f>'77.'!AT66</f>
        <v>94.908771929853955</v>
      </c>
      <c r="P38" s="651">
        <f>'77.'!AU66</f>
        <v>94.115555555490317</v>
      </c>
      <c r="Q38" s="651">
        <f>'77.'!AV66</f>
        <v>38.066666666651408</v>
      </c>
      <c r="R38" s="651">
        <f>'77.'!AW66</f>
        <v>78.951111111054658</v>
      </c>
      <c r="S38" s="651">
        <f>'77.'!AX66</f>
        <v>52.048421052622203</v>
      </c>
      <c r="T38" s="651">
        <f>'77.'!AY66</f>
        <v>196.67777777763976</v>
      </c>
      <c r="U38" s="651">
        <f>'77.'!AZ66</f>
        <v>180.62222222209994</v>
      </c>
      <c r="V38" s="651">
        <f>'77.'!BA66</f>
        <v>24.733333333310981</v>
      </c>
      <c r="W38" s="651">
        <f>'77.'!BB66</f>
        <v>14.066666666651409</v>
      </c>
      <c r="X38" s="651">
        <f>'77.'!BC66</f>
        <v>27.346666666641262</v>
      </c>
      <c r="Y38" s="651">
        <f>'77.'!BD66</f>
        <v>83.457777777747651</v>
      </c>
      <c r="Z38" s="651">
        <f>'77.'!BE66</f>
        <v>22.17777777775779</v>
      </c>
      <c r="AA38" s="651">
        <f>'77.'!BF66</f>
        <v>2.6133333333302819</v>
      </c>
      <c r="AB38" s="651">
        <f>'77.'!BG66</f>
        <v>6.2266666666605639</v>
      </c>
      <c r="AC38" s="651">
        <f>'77.'!BH66</f>
        <v>0</v>
      </c>
      <c r="AD38" s="651">
        <f>'77.'!BI66</f>
        <v>0</v>
      </c>
      <c r="AE38" s="651">
        <f>'77.'!BJ66</f>
        <v>16.055555555539815</v>
      </c>
      <c r="AF38" s="651">
        <f>'77.'!BK66</f>
        <v>100.60982456141681</v>
      </c>
      <c r="AG38" s="651">
        <f>'77.'!BL66</f>
        <v>76.571695906405978</v>
      </c>
      <c r="AH38" s="651">
        <f>'77.'!BM66</f>
        <v>61.891228070164992</v>
      </c>
      <c r="AI38" s="842"/>
    </row>
    <row r="39" spans="1:35" ht="14.25" customHeight="1">
      <c r="A39" s="2641" t="s">
        <v>373</v>
      </c>
      <c r="B39" s="2641"/>
      <c r="C39" s="2641"/>
      <c r="D39" s="2"/>
      <c r="E39" s="841"/>
      <c r="F39" s="1444"/>
      <c r="G39" s="651"/>
      <c r="H39" s="651"/>
      <c r="I39" s="651"/>
      <c r="J39" s="651"/>
      <c r="K39" s="651"/>
      <c r="L39" s="651"/>
      <c r="M39" s="651"/>
      <c r="N39" s="651"/>
      <c r="O39" s="651"/>
      <c r="P39" s="651"/>
      <c r="Q39" s="651"/>
      <c r="R39" s="651"/>
      <c r="S39" s="651"/>
      <c r="T39" s="651"/>
      <c r="U39" s="651"/>
      <c r="V39" s="651"/>
      <c r="W39" s="651"/>
      <c r="X39" s="651"/>
      <c r="Y39" s="651"/>
      <c r="Z39" s="651"/>
      <c r="AA39" s="651"/>
      <c r="AB39" s="651"/>
      <c r="AC39" s="651"/>
      <c r="AD39" s="651"/>
      <c r="AE39" s="651"/>
      <c r="AF39" s="651"/>
      <c r="AG39" s="651"/>
      <c r="AH39" s="651"/>
      <c r="AI39" s="842"/>
    </row>
    <row r="40" spans="1:35" ht="14.25" customHeight="1">
      <c r="A40" s="6"/>
      <c r="B40" s="813" t="s">
        <v>1028</v>
      </c>
      <c r="C40" s="6"/>
      <c r="D40" s="845"/>
      <c r="E40" s="846" t="e">
        <f>#REF!/AH40*100</f>
        <v>#REF!</v>
      </c>
      <c r="F40" s="1444">
        <f>'77.'!AK67</f>
        <v>8366.0371906656528</v>
      </c>
      <c r="G40" s="651">
        <f>'77.'!AL67</f>
        <v>6647.6349342716494</v>
      </c>
      <c r="H40" s="651">
        <f>'77.'!AM67</f>
        <v>1257.9770003924359</v>
      </c>
      <c r="I40" s="651">
        <f>'77.'!AN67</f>
        <v>422.84291131199228</v>
      </c>
      <c r="J40" s="651">
        <f>'77.'!AO67</f>
        <v>835.1340890804438</v>
      </c>
      <c r="K40" s="651">
        <f>'77.'!AP67</f>
        <v>5389.6579338792126</v>
      </c>
      <c r="L40" s="651">
        <f>'77.'!AQ67</f>
        <v>1207.676896538776</v>
      </c>
      <c r="M40" s="651">
        <f>'77.'!AR67</f>
        <v>957.09466849829812</v>
      </c>
      <c r="N40" s="651">
        <f>'77.'!AS67</f>
        <v>269.98376102111757</v>
      </c>
      <c r="O40" s="651">
        <f>'77.'!AT67</f>
        <v>376.26150470360841</v>
      </c>
      <c r="P40" s="651">
        <f>'77.'!AU67</f>
        <v>997.03641946714129</v>
      </c>
      <c r="Q40" s="651">
        <f>'77.'!AV67</f>
        <v>926.31918453157721</v>
      </c>
      <c r="R40" s="651">
        <f>'77.'!AW67</f>
        <v>366.81847419702063</v>
      </c>
      <c r="S40" s="651">
        <f>'77.'!AX67</f>
        <v>288.4670249216739</v>
      </c>
      <c r="T40" s="651">
        <f>'77.'!AY67</f>
        <v>1417.8262879154408</v>
      </c>
      <c r="U40" s="651">
        <f>'77.'!AZ67</f>
        <v>1269.0562857008135</v>
      </c>
      <c r="V40" s="651">
        <f>'77.'!BA67</f>
        <v>425.10487666624942</v>
      </c>
      <c r="W40" s="651">
        <f>'77.'!BB67</f>
        <v>156.13720723760497</v>
      </c>
      <c r="X40" s="651">
        <f>'77.'!BC67</f>
        <v>186.61126208425756</v>
      </c>
      <c r="Y40" s="651">
        <f>'77.'!BD67</f>
        <v>82.975023322746068</v>
      </c>
      <c r="Z40" s="651">
        <f>'77.'!BE67</f>
        <v>126.97501096172638</v>
      </c>
      <c r="AA40" s="651">
        <f>'77.'!BF67</f>
        <v>17.599999999994854</v>
      </c>
      <c r="AB40" s="651">
        <f>'77.'!BG67</f>
        <v>35.199999999989707</v>
      </c>
      <c r="AC40" s="651">
        <f>'77.'!BH67</f>
        <v>109.15096847607289</v>
      </c>
      <c r="AD40" s="651">
        <f>'77.'!BI67</f>
        <v>129.30193695217153</v>
      </c>
      <c r="AE40" s="651">
        <f>'77.'!BJ67</f>
        <v>148.77000221462737</v>
      </c>
      <c r="AF40" s="651">
        <f>'77.'!BK67</f>
        <v>157.34166666797853</v>
      </c>
      <c r="AG40" s="651">
        <f>'77.'!BL67</f>
        <v>74.150968477361786</v>
      </c>
      <c r="AH40" s="651">
        <f>'77.'!BM67</f>
        <v>69.083333333220736</v>
      </c>
      <c r="AI40" s="842"/>
    </row>
    <row r="41" spans="1:35" ht="14.25" customHeight="1">
      <c r="A41" s="6"/>
      <c r="B41" s="813" t="s">
        <v>1038</v>
      </c>
      <c r="C41" s="6"/>
      <c r="D41" s="2"/>
      <c r="E41" s="846" t="e">
        <f>#REF!/AH41*100</f>
        <v>#REF!</v>
      </c>
      <c r="F41" s="1444">
        <f>'77.'!AK68</f>
        <v>4218.6457824034078</v>
      </c>
      <c r="G41" s="651">
        <f>'77.'!AL68</f>
        <v>3521.0647125025143</v>
      </c>
      <c r="H41" s="651">
        <f>'77.'!AM68</f>
        <v>1440.0577028437326</v>
      </c>
      <c r="I41" s="651">
        <f>'77.'!AN68</f>
        <v>730.99840381448541</v>
      </c>
      <c r="J41" s="651">
        <f>'77.'!AO68</f>
        <v>709.05929902924731</v>
      </c>
      <c r="K41" s="651">
        <f>'77.'!AP68</f>
        <v>2081.0070096587815</v>
      </c>
      <c r="L41" s="651">
        <f>'77.'!AQ68</f>
        <v>363.30070253761301</v>
      </c>
      <c r="M41" s="651">
        <f>'77.'!AR68</f>
        <v>562.31732127570024</v>
      </c>
      <c r="N41" s="651">
        <f>'77.'!AS68</f>
        <v>105.09066234325277</v>
      </c>
      <c r="O41" s="651">
        <f>'77.'!AT68</f>
        <v>93.954037532296397</v>
      </c>
      <c r="P41" s="651">
        <f>'77.'!AU68</f>
        <v>311.50792868292569</v>
      </c>
      <c r="Q41" s="651">
        <f>'77.'!AV68</f>
        <v>371.20417472523911</v>
      </c>
      <c r="R41" s="651">
        <f>'77.'!AW68</f>
        <v>186.66685431381148</v>
      </c>
      <c r="S41" s="651">
        <f>'77.'!AX68</f>
        <v>86.965328247942793</v>
      </c>
      <c r="T41" s="651">
        <f>'77.'!AY68</f>
        <v>580.26691343431526</v>
      </c>
      <c r="U41" s="651">
        <f>'77.'!AZ68</f>
        <v>546.65221711423806</v>
      </c>
      <c r="V41" s="651">
        <f>'77.'!BA68</f>
        <v>183.68908963950324</v>
      </c>
      <c r="W41" s="651">
        <f>'77.'!BB68</f>
        <v>137.42994887497235</v>
      </c>
      <c r="X41" s="651">
        <f>'77.'!BC68</f>
        <v>153.16064312927043</v>
      </c>
      <c r="Y41" s="651">
        <f>'77.'!BD68</f>
        <v>0</v>
      </c>
      <c r="Z41" s="651">
        <f>'77.'!BE68</f>
        <v>30.103585208975325</v>
      </c>
      <c r="AA41" s="651">
        <f>'77.'!BF68</f>
        <v>0</v>
      </c>
      <c r="AB41" s="651">
        <f>'77.'!BG68</f>
        <v>0</v>
      </c>
      <c r="AC41" s="651">
        <f>'77.'!BH68</f>
        <v>0</v>
      </c>
      <c r="AD41" s="651">
        <f>'77.'!BI68</f>
        <v>42.268950261516792</v>
      </c>
      <c r="AE41" s="651">
        <f>'77.'!BJ68</f>
        <v>33.614696320077179</v>
      </c>
      <c r="AF41" s="651">
        <f>'77.'!BK68</f>
        <v>67.959605120591874</v>
      </c>
      <c r="AG41" s="651">
        <f>'77.'!BL68</f>
        <v>0</v>
      </c>
      <c r="AH41" s="651">
        <f>'77.'!BM68</f>
        <v>49.354551345987097</v>
      </c>
      <c r="AI41" s="842"/>
    </row>
    <row r="42" spans="1:35" ht="14.25" customHeight="1">
      <c r="A42" s="1137"/>
      <c r="B42" s="813" t="s">
        <v>1039</v>
      </c>
      <c r="C42" s="1137"/>
      <c r="D42" s="843"/>
      <c r="E42" s="846" t="e">
        <f>#REF!/AH42*100</f>
        <v>#REF!</v>
      </c>
      <c r="F42" s="1444">
        <f>'77.'!AK69</f>
        <v>4619.9530641944411</v>
      </c>
      <c r="G42" s="651">
        <f>'77.'!AL69</f>
        <v>3777.7013881389685</v>
      </c>
      <c r="H42" s="651">
        <f>'77.'!AM69</f>
        <v>1423.7212112217217</v>
      </c>
      <c r="I42" s="651">
        <f>'77.'!AN69</f>
        <v>456.04076521187369</v>
      </c>
      <c r="J42" s="651">
        <f>'77.'!AO69</f>
        <v>967.68044600984786</v>
      </c>
      <c r="K42" s="651">
        <f>'77.'!AP69</f>
        <v>2353.9801769172468</v>
      </c>
      <c r="L42" s="651">
        <f>'77.'!AQ69</f>
        <v>179.1238668127024</v>
      </c>
      <c r="M42" s="651">
        <f>'77.'!AR69</f>
        <v>448.77091820320021</v>
      </c>
      <c r="N42" s="651">
        <f>'77.'!AS69</f>
        <v>214.27807266851431</v>
      </c>
      <c r="O42" s="651">
        <f>'77.'!AT69</f>
        <v>448.85096679620341</v>
      </c>
      <c r="P42" s="651">
        <f>'77.'!AU69</f>
        <v>149.18276215464715</v>
      </c>
      <c r="Q42" s="651">
        <f>'77.'!AV69</f>
        <v>415.77885348696321</v>
      </c>
      <c r="R42" s="651">
        <f>'77.'!AW69</f>
        <v>225.49843010188366</v>
      </c>
      <c r="S42" s="651">
        <f>'77.'!AX69</f>
        <v>272.49630669313217</v>
      </c>
      <c r="T42" s="651">
        <f>'77.'!AY69</f>
        <v>401.68253700366694</v>
      </c>
      <c r="U42" s="651">
        <f>'77.'!AZ69</f>
        <v>385.52698144811137</v>
      </c>
      <c r="V42" s="651">
        <f>'77.'!BA69</f>
        <v>235.33849072655852</v>
      </c>
      <c r="W42" s="651">
        <f>'77.'!BB69</f>
        <v>0</v>
      </c>
      <c r="X42" s="651">
        <f>'77.'!BC69</f>
        <v>75.432935165936897</v>
      </c>
      <c r="Y42" s="651">
        <f>'77.'!BD69</f>
        <v>0</v>
      </c>
      <c r="Z42" s="651">
        <f>'77.'!BE69</f>
        <v>58.600000000060419</v>
      </c>
      <c r="AA42" s="651">
        <f>'77.'!BF69</f>
        <v>0</v>
      </c>
      <c r="AB42" s="651">
        <f>'77.'!BG69</f>
        <v>0</v>
      </c>
      <c r="AC42" s="651">
        <f>'77.'!BH69</f>
        <v>0</v>
      </c>
      <c r="AD42" s="651">
        <f>'77.'!BI69</f>
        <v>16.155555555555555</v>
      </c>
      <c r="AE42" s="651">
        <f>'77.'!BJ69</f>
        <v>16.155555555555555</v>
      </c>
      <c r="AF42" s="651">
        <f>'77.'!BK69</f>
        <v>219.82299373460197</v>
      </c>
      <c r="AG42" s="651">
        <f>'77.'!BL69</f>
        <v>100.49274684393305</v>
      </c>
      <c r="AH42" s="651">
        <f>'77.'!BM69</f>
        <v>120.25339847327133</v>
      </c>
      <c r="AI42" s="842"/>
    </row>
    <row r="43" spans="1:35" ht="14.25" customHeight="1">
      <c r="A43" s="1137"/>
      <c r="B43" s="813" t="s">
        <v>1040</v>
      </c>
      <c r="C43" s="1137"/>
      <c r="D43" s="843"/>
      <c r="E43" s="846" t="e">
        <f>#REF!/AH43*100</f>
        <v>#REF!</v>
      </c>
      <c r="F43" s="1444">
        <f>'77.'!AK70</f>
        <v>8065.730088846447</v>
      </c>
      <c r="G43" s="651">
        <f>'77.'!AL70</f>
        <v>5503.8888621134511</v>
      </c>
      <c r="H43" s="651">
        <f>'77.'!AM70</f>
        <v>1762.5752283457705</v>
      </c>
      <c r="I43" s="651">
        <f>'77.'!AN70</f>
        <v>590.80744908024576</v>
      </c>
      <c r="J43" s="651">
        <f>'77.'!AO70</f>
        <v>1171.7677792655247</v>
      </c>
      <c r="K43" s="651">
        <f>'77.'!AP70</f>
        <v>3741.3136337676783</v>
      </c>
      <c r="L43" s="651">
        <f>'77.'!AQ70</f>
        <v>386.51006526432013</v>
      </c>
      <c r="M43" s="651">
        <f>'77.'!AR70</f>
        <v>684.85638897256831</v>
      </c>
      <c r="N43" s="651">
        <f>'77.'!AS70</f>
        <v>441.99695432868486</v>
      </c>
      <c r="O43" s="651">
        <f>'77.'!AT70</f>
        <v>847.07135510038404</v>
      </c>
      <c r="P43" s="651">
        <f>'77.'!AU70</f>
        <v>465.58851791518674</v>
      </c>
      <c r="Q43" s="651">
        <f>'77.'!AV70</f>
        <v>527.78537535544308</v>
      </c>
      <c r="R43" s="651">
        <f>'77.'!AW70</f>
        <v>64.588642686276728</v>
      </c>
      <c r="S43" s="651">
        <f>'77.'!AX70</f>
        <v>322.91633414481487</v>
      </c>
      <c r="T43" s="651">
        <f>'77.'!AY70</f>
        <v>1798.136856539071</v>
      </c>
      <c r="U43" s="651">
        <f>'77.'!AZ70</f>
        <v>1467.3154618779329</v>
      </c>
      <c r="V43" s="651">
        <f>'77.'!BA70</f>
        <v>348.43334985346905</v>
      </c>
      <c r="W43" s="651">
        <f>'77.'!BB70</f>
        <v>271.52326823618529</v>
      </c>
      <c r="X43" s="651">
        <f>'77.'!BC70</f>
        <v>159.98219982714303</v>
      </c>
      <c r="Y43" s="651">
        <f>'77.'!BD70</f>
        <v>206.86855558486289</v>
      </c>
      <c r="Z43" s="651">
        <f>'77.'!BE70</f>
        <v>170.33936316613668</v>
      </c>
      <c r="AA43" s="651">
        <f>'77.'!BF70</f>
        <v>65.424446259940041</v>
      </c>
      <c r="AB43" s="651">
        <f>'77.'!BG70</f>
        <v>48.546241131705912</v>
      </c>
      <c r="AC43" s="651">
        <f>'77.'!BH70</f>
        <v>72.951796687091942</v>
      </c>
      <c r="AD43" s="651">
        <f>'77.'!BI70</f>
        <v>123.24624113139801</v>
      </c>
      <c r="AE43" s="651">
        <f>'77.'!BJ70</f>
        <v>330.8213946611383</v>
      </c>
      <c r="AF43" s="651">
        <f>'77.'!BK70</f>
        <v>413.46337345657076</v>
      </c>
      <c r="AG43" s="651">
        <f>'77.'!BL70</f>
        <v>164.3796488137547</v>
      </c>
      <c r="AH43" s="651">
        <f>'77.'!BM70</f>
        <v>185.86134792359977</v>
      </c>
      <c r="AI43" s="842"/>
    </row>
    <row r="44" spans="1:35" ht="14.25" customHeight="1">
      <c r="A44" s="1137"/>
      <c r="B44" s="813" t="s">
        <v>1041</v>
      </c>
      <c r="C44" s="1137"/>
      <c r="D44" s="843"/>
      <c r="E44" s="846" t="e">
        <f>#REF!/AH44*100</f>
        <v>#REF!</v>
      </c>
      <c r="F44" s="1444">
        <f>'77.'!AK71</f>
        <v>6530.2218096352326</v>
      </c>
      <c r="G44" s="651">
        <f>'77.'!AL71</f>
        <v>4844.5884135355764</v>
      </c>
      <c r="H44" s="651">
        <f>'77.'!AM71</f>
        <v>1316.5413799096339</v>
      </c>
      <c r="I44" s="651">
        <f>'77.'!AN71</f>
        <v>352.72376793157457</v>
      </c>
      <c r="J44" s="651">
        <f>'77.'!AO71</f>
        <v>963.81761197805929</v>
      </c>
      <c r="K44" s="651">
        <f>'77.'!AP71</f>
        <v>3528.0470336259423</v>
      </c>
      <c r="L44" s="651">
        <f>'77.'!AQ71</f>
        <v>394.40977650300783</v>
      </c>
      <c r="M44" s="651">
        <f>'77.'!AR71</f>
        <v>480.58096740425134</v>
      </c>
      <c r="N44" s="651">
        <f>'77.'!AS71</f>
        <v>456.29612068401036</v>
      </c>
      <c r="O44" s="651">
        <f>'77.'!AT71</f>
        <v>390.46199956504734</v>
      </c>
      <c r="P44" s="651">
        <f>'77.'!AU71</f>
        <v>296.55065550486006</v>
      </c>
      <c r="Q44" s="651">
        <f>'77.'!AV71</f>
        <v>358.04335763246092</v>
      </c>
      <c r="R44" s="651">
        <f>'77.'!AW71</f>
        <v>506.92209004009044</v>
      </c>
      <c r="S44" s="651">
        <f>'77.'!AX71</f>
        <v>644.7820662922137</v>
      </c>
      <c r="T44" s="651">
        <f>'77.'!AY71</f>
        <v>973.86806017789479</v>
      </c>
      <c r="U44" s="651">
        <f>'77.'!AZ71</f>
        <v>591.65450970781887</v>
      </c>
      <c r="V44" s="651">
        <f>'77.'!BA71</f>
        <v>106.28407323004291</v>
      </c>
      <c r="W44" s="651">
        <f>'77.'!BB71</f>
        <v>69.971596489380389</v>
      </c>
      <c r="X44" s="651">
        <f>'77.'!BC71</f>
        <v>80.429081014289935</v>
      </c>
      <c r="Y44" s="651">
        <f>'77.'!BD71</f>
        <v>97.992072350352643</v>
      </c>
      <c r="Z44" s="651">
        <f>'77.'!BE71</f>
        <v>39.791603696423408</v>
      </c>
      <c r="AA44" s="651">
        <f>'77.'!BF71</f>
        <v>46.59558193812488</v>
      </c>
      <c r="AB44" s="651">
        <f>'77.'!BG71</f>
        <v>52.278654638554151</v>
      </c>
      <c r="AC44" s="651">
        <f>'77.'!BH71</f>
        <v>54.475303361469621</v>
      </c>
      <c r="AD44" s="651">
        <f>'77.'!BI71</f>
        <v>43.836542989180963</v>
      </c>
      <c r="AE44" s="651">
        <f>'77.'!BJ71</f>
        <v>382.21355047007597</v>
      </c>
      <c r="AF44" s="651">
        <f>'77.'!BK71</f>
        <v>272.76188546278468</v>
      </c>
      <c r="AG44" s="651">
        <f>'77.'!BL71</f>
        <v>138.42743211548853</v>
      </c>
      <c r="AH44" s="651">
        <f>'77.'!BM71</f>
        <v>300.57601834348594</v>
      </c>
      <c r="AI44" s="842"/>
    </row>
    <row r="45" spans="1:35" ht="14.25" customHeight="1">
      <c r="A45" s="1137"/>
      <c r="B45" s="813" t="s">
        <v>1042</v>
      </c>
      <c r="C45" s="1137"/>
      <c r="D45" s="843"/>
      <c r="E45" s="846" t="e">
        <f>#REF!/AH45*100</f>
        <v>#REF!</v>
      </c>
      <c r="F45" s="1444">
        <f>'77.'!AK72</f>
        <v>6116.5785327858503</v>
      </c>
      <c r="G45" s="651">
        <f>'77.'!AL72</f>
        <v>4003.9755604326215</v>
      </c>
      <c r="H45" s="651">
        <f>'77.'!AM72</f>
        <v>1318.7010592606473</v>
      </c>
      <c r="I45" s="651">
        <f>'77.'!AN72</f>
        <v>510.99763701903697</v>
      </c>
      <c r="J45" s="651">
        <f>'77.'!AO72</f>
        <v>807.70342224161038</v>
      </c>
      <c r="K45" s="651">
        <f>'77.'!AP72</f>
        <v>2685.2745011719749</v>
      </c>
      <c r="L45" s="651">
        <f>'77.'!AQ72</f>
        <v>278.39064562550362</v>
      </c>
      <c r="M45" s="651">
        <f>'77.'!AR72</f>
        <v>640.31902654539635</v>
      </c>
      <c r="N45" s="651">
        <f>'77.'!AS72</f>
        <v>198.91198949050585</v>
      </c>
      <c r="O45" s="651">
        <f>'77.'!AT72</f>
        <v>544.77411464681654</v>
      </c>
      <c r="P45" s="651">
        <f>'77.'!AU72</f>
        <v>161.72301005486497</v>
      </c>
      <c r="Q45" s="651">
        <f>'77.'!AV72</f>
        <v>387.19630897220588</v>
      </c>
      <c r="R45" s="651">
        <f>'77.'!AW72</f>
        <v>134.50384023656636</v>
      </c>
      <c r="S45" s="651">
        <f>'77.'!AX72</f>
        <v>339.45556560011499</v>
      </c>
      <c r="T45" s="651">
        <f>'77.'!AY72</f>
        <v>941.41547898494628</v>
      </c>
      <c r="U45" s="651">
        <f>'77.'!AZ72</f>
        <v>866.85530144188533</v>
      </c>
      <c r="V45" s="651">
        <f>'77.'!BA72</f>
        <v>271.70323059734523</v>
      </c>
      <c r="W45" s="651">
        <f>'77.'!BB72</f>
        <v>128.17605831826722</v>
      </c>
      <c r="X45" s="651">
        <f>'77.'!BC72</f>
        <v>219.12402440836351</v>
      </c>
      <c r="Y45" s="651">
        <f>'77.'!BD72</f>
        <v>76.453579625352162</v>
      </c>
      <c r="Z45" s="651">
        <f>'77.'!BE72</f>
        <v>28.894167675488237</v>
      </c>
      <c r="AA45" s="651">
        <f>'77.'!BF72</f>
        <v>60.711124574945245</v>
      </c>
      <c r="AB45" s="651">
        <f>'77.'!BG72</f>
        <v>37.59459459423622</v>
      </c>
      <c r="AC45" s="651">
        <f>'77.'!BH72</f>
        <v>25.594594594537426</v>
      </c>
      <c r="AD45" s="651">
        <f>'77.'!BI72</f>
        <v>18.603927053349878</v>
      </c>
      <c r="AE45" s="651">
        <f>'77.'!BJ72</f>
        <v>74.56017754306113</v>
      </c>
      <c r="AF45" s="651">
        <f>'77.'!BK72</f>
        <v>543.25930775836764</v>
      </c>
      <c r="AG45" s="651">
        <f>'77.'!BL72</f>
        <v>295.28508776470085</v>
      </c>
      <c r="AH45" s="651">
        <f>'77.'!BM72</f>
        <v>332.64309784521004</v>
      </c>
      <c r="AI45" s="842"/>
    </row>
    <row r="46" spans="1:35" ht="14.25" customHeight="1">
      <c r="A46" s="1137"/>
      <c r="B46" s="813" t="s">
        <v>1043</v>
      </c>
      <c r="C46" s="1137"/>
      <c r="D46" s="843"/>
      <c r="E46" s="846" t="e">
        <f>#REF!/AH46*100</f>
        <v>#REF!</v>
      </c>
      <c r="F46" s="1444">
        <f>'77.'!AK73</f>
        <v>2731.908231051008</v>
      </c>
      <c r="G46" s="651">
        <f>'77.'!AL73</f>
        <v>1801.0442820826875</v>
      </c>
      <c r="H46" s="651">
        <f>'77.'!AM73</f>
        <v>772.34258539374878</v>
      </c>
      <c r="I46" s="651">
        <f>'77.'!AN73</f>
        <v>331.50166707299331</v>
      </c>
      <c r="J46" s="651">
        <f>'77.'!AO73</f>
        <v>440.84091832075569</v>
      </c>
      <c r="K46" s="651">
        <f>'77.'!AP73</f>
        <v>1028.7016966889389</v>
      </c>
      <c r="L46" s="651">
        <f>'77.'!AQ73</f>
        <v>208.75785511575356</v>
      </c>
      <c r="M46" s="651">
        <f>'77.'!AR73</f>
        <v>214.5425095140485</v>
      </c>
      <c r="N46" s="651">
        <f>'77.'!AS73</f>
        <v>75.581736404277905</v>
      </c>
      <c r="O46" s="651">
        <f>'77.'!AT73</f>
        <v>107.05755549245265</v>
      </c>
      <c r="P46" s="651">
        <f>'77.'!AU73</f>
        <v>165.90746745226832</v>
      </c>
      <c r="Q46" s="651">
        <f>'77.'!AV73</f>
        <v>139.88846180486945</v>
      </c>
      <c r="R46" s="651">
        <f>'77.'!AW73</f>
        <v>39.383749897090794</v>
      </c>
      <c r="S46" s="651">
        <f>'77.'!AX73</f>
        <v>77.582361008177472</v>
      </c>
      <c r="T46" s="651">
        <f>'77.'!AY73</f>
        <v>553.50726848166414</v>
      </c>
      <c r="U46" s="651">
        <f>'77.'!AZ73</f>
        <v>496.0407404617369</v>
      </c>
      <c r="V46" s="651">
        <f>'77.'!BA73</f>
        <v>133.24975163579745</v>
      </c>
      <c r="W46" s="651">
        <f>'77.'!BB73</f>
        <v>66.41526350248671</v>
      </c>
      <c r="X46" s="651">
        <f>'77.'!BC73</f>
        <v>123.34791606587234</v>
      </c>
      <c r="Y46" s="651">
        <f>'77.'!BD73</f>
        <v>28.998831098603745</v>
      </c>
      <c r="Z46" s="651">
        <f>'77.'!BE73</f>
        <v>36.705701926683588</v>
      </c>
      <c r="AA46" s="651">
        <f>'77.'!BF73</f>
        <v>19.680614035099115</v>
      </c>
      <c r="AB46" s="651">
        <f>'77.'!BG73</f>
        <v>15.418947368417854</v>
      </c>
      <c r="AC46" s="651">
        <f>'77.'!BH73</f>
        <v>25.944678707198683</v>
      </c>
      <c r="AD46" s="651">
        <f>'77.'!BI73</f>
        <v>46.279036121577377</v>
      </c>
      <c r="AE46" s="651">
        <f>'77.'!BJ73</f>
        <v>57.466528019927139</v>
      </c>
      <c r="AF46" s="651">
        <f>'77.'!BK73</f>
        <v>183.39429098816439</v>
      </c>
      <c r="AG46" s="651">
        <f>'77.'!BL73</f>
        <v>71.369994708304972</v>
      </c>
      <c r="AH46" s="651">
        <f>'77.'!BM73</f>
        <v>122.59239479018672</v>
      </c>
      <c r="AI46" s="842"/>
    </row>
    <row r="47" spans="1:35" ht="14.25" customHeight="1">
      <c r="A47" s="1137"/>
      <c r="B47" s="813" t="s">
        <v>1044</v>
      </c>
      <c r="C47" s="1137"/>
      <c r="D47" s="843"/>
      <c r="E47" s="846" t="e">
        <f>#REF!/AH47*100</f>
        <v>#REF!</v>
      </c>
      <c r="F47" s="1444">
        <f>'77.'!AK74</f>
        <v>2635.9142315418485</v>
      </c>
      <c r="G47" s="651">
        <f>'77.'!AL74</f>
        <v>1750.135726971695</v>
      </c>
      <c r="H47" s="651">
        <f>'77.'!AM74</f>
        <v>486.18422360492127</v>
      </c>
      <c r="I47" s="651">
        <f>'77.'!AN74</f>
        <v>46.081546271268735</v>
      </c>
      <c r="J47" s="651">
        <f>'77.'!AO74</f>
        <v>440.10267733365248</v>
      </c>
      <c r="K47" s="651">
        <f>'77.'!AP74</f>
        <v>1263.951503366774</v>
      </c>
      <c r="L47" s="651">
        <f>'77.'!AQ74</f>
        <v>93.781299396581375</v>
      </c>
      <c r="M47" s="651">
        <f>'77.'!AR74</f>
        <v>388.92135469550891</v>
      </c>
      <c r="N47" s="651">
        <f>'77.'!AS74</f>
        <v>46.358479532157361</v>
      </c>
      <c r="O47" s="651">
        <f>'77.'!AT74</f>
        <v>280.77819554146936</v>
      </c>
      <c r="P47" s="651">
        <f>'77.'!AU74</f>
        <v>100.99704776244347</v>
      </c>
      <c r="Q47" s="651">
        <f>'77.'!AV74</f>
        <v>258.73623388529711</v>
      </c>
      <c r="R47" s="651">
        <f>'77.'!AW74</f>
        <v>9.2111111111079627</v>
      </c>
      <c r="S47" s="651">
        <f>'77.'!AX74</f>
        <v>85.167781442208536</v>
      </c>
      <c r="T47" s="651">
        <f>'77.'!AY74</f>
        <v>341.75195729279204</v>
      </c>
      <c r="U47" s="651">
        <f>'77.'!AZ74</f>
        <v>232.65714285789863</v>
      </c>
      <c r="V47" s="651">
        <f>'77.'!BA74</f>
        <v>82.68571428579348</v>
      </c>
      <c r="W47" s="651">
        <f>'77.'!BB74</f>
        <v>52.063492063595675</v>
      </c>
      <c r="X47" s="651">
        <f>'77.'!BC74</f>
        <v>64.907936508027518</v>
      </c>
      <c r="Y47" s="651">
        <f>'77.'!BD74</f>
        <v>28.000000000481926</v>
      </c>
      <c r="Z47" s="651">
        <f>'77.'!BE74</f>
        <v>0</v>
      </c>
      <c r="AA47" s="651">
        <f>'77.'!BF74</f>
        <v>0</v>
      </c>
      <c r="AB47" s="651">
        <f>'77.'!BG74</f>
        <v>0</v>
      </c>
      <c r="AC47" s="651">
        <f>'77.'!BH74</f>
        <v>5</v>
      </c>
      <c r="AD47" s="651">
        <f>'77.'!BI74</f>
        <v>0</v>
      </c>
      <c r="AE47" s="651">
        <f>'77.'!BJ74</f>
        <v>109.09481443489339</v>
      </c>
      <c r="AF47" s="651">
        <f>'77.'!BK74</f>
        <v>197.52986518473196</v>
      </c>
      <c r="AG47" s="651">
        <f>'77.'!BL74</f>
        <v>217.45977624555567</v>
      </c>
      <c r="AH47" s="651">
        <f>'77.'!BM74</f>
        <v>129.03690584707417</v>
      </c>
      <c r="AI47" s="842"/>
    </row>
    <row r="48" spans="1:35" ht="14.25" customHeight="1">
      <c r="A48" s="1137"/>
      <c r="B48" s="813" t="s">
        <v>1045</v>
      </c>
      <c r="C48" s="1137"/>
      <c r="D48" s="843"/>
      <c r="E48" s="846" t="e">
        <f>#REF!/AH48*100</f>
        <v>#REF!</v>
      </c>
      <c r="F48" s="1444">
        <f>'77.'!AK75</f>
        <v>2087.341669709087</v>
      </c>
      <c r="G48" s="651">
        <f>'77.'!AL75</f>
        <v>1369.1364458754776</v>
      </c>
      <c r="H48" s="651">
        <f>'77.'!AM75</f>
        <v>465.46908938977168</v>
      </c>
      <c r="I48" s="651">
        <f>'77.'!AN75</f>
        <v>215.48782193557534</v>
      </c>
      <c r="J48" s="651">
        <f>'77.'!AO75</f>
        <v>249.98126745419643</v>
      </c>
      <c r="K48" s="651">
        <f>'77.'!AP75</f>
        <v>903.66735648570602</v>
      </c>
      <c r="L48" s="651">
        <f>'77.'!AQ75</f>
        <v>35.964625850286147</v>
      </c>
      <c r="M48" s="651">
        <f>'77.'!AR75</f>
        <v>204.03235469619895</v>
      </c>
      <c r="N48" s="651">
        <f>'77.'!AS75</f>
        <v>55.046258503315094</v>
      </c>
      <c r="O48" s="651">
        <f>'77.'!AT75</f>
        <v>203.92230576429304</v>
      </c>
      <c r="P48" s="651">
        <f>'77.'!AU75</f>
        <v>80.350204081500863</v>
      </c>
      <c r="Q48" s="651">
        <f>'77.'!AV75</f>
        <v>211.75954409816492</v>
      </c>
      <c r="R48" s="651">
        <f>'77.'!AW75</f>
        <v>33.53496598635008</v>
      </c>
      <c r="S48" s="651">
        <f>'77.'!AX75</f>
        <v>79.057097505596786</v>
      </c>
      <c r="T48" s="651">
        <f>'77.'!AY75</f>
        <v>156.97408521284459</v>
      </c>
      <c r="U48" s="651">
        <f>'77.'!AZ75</f>
        <v>125.66510562104276</v>
      </c>
      <c r="V48" s="651">
        <f>'77.'!BA75</f>
        <v>23.105306122414007</v>
      </c>
      <c r="W48" s="651">
        <f>'77.'!BB75</f>
        <v>16.675646258477933</v>
      </c>
      <c r="X48" s="651">
        <f>'77.'!BC75</f>
        <v>20.491972789083722</v>
      </c>
      <c r="Y48" s="651">
        <f>'77.'!BD75</f>
        <v>14.008607232363079</v>
      </c>
      <c r="Z48" s="651">
        <f>'77.'!BE75</f>
        <v>17.824933762968868</v>
      </c>
      <c r="AA48" s="651">
        <f>'77.'!BF75</f>
        <v>6.429659863936072</v>
      </c>
      <c r="AB48" s="651">
        <f>'77.'!BG75</f>
        <v>6.429659863936072</v>
      </c>
      <c r="AC48" s="651">
        <f>'77.'!BH75</f>
        <v>9.0429931972663535</v>
      </c>
      <c r="AD48" s="651">
        <f>'77.'!BI75</f>
        <v>11.656326530596637</v>
      </c>
      <c r="AE48" s="651">
        <f>'77.'!BJ75</f>
        <v>31.308979591801819</v>
      </c>
      <c r="AF48" s="651">
        <f>'77.'!BK75</f>
        <v>247.34743942192932</v>
      </c>
      <c r="AG48" s="651">
        <f>'77.'!BL75</f>
        <v>130.17746695165457</v>
      </c>
      <c r="AH48" s="651">
        <f>'77.'!BM75</f>
        <v>183.70623224718045</v>
      </c>
      <c r="AI48" s="842"/>
    </row>
    <row r="49" spans="1:35" ht="14.25" customHeight="1" thickBot="1">
      <c r="A49" s="1138"/>
      <c r="B49" s="1126" t="s">
        <v>1046</v>
      </c>
      <c r="C49" s="1138"/>
      <c r="D49" s="847"/>
      <c r="E49" s="848" t="e">
        <f>#REF!/AH49*100</f>
        <v>#REF!</v>
      </c>
      <c r="F49" s="1444">
        <f>'77.'!AK76</f>
        <v>3296.9717006786773</v>
      </c>
      <c r="G49" s="655">
        <f>'77.'!AL76</f>
        <v>2031.8931519264593</v>
      </c>
      <c r="H49" s="655">
        <f>'77.'!AM76</f>
        <v>674.0714285714123</v>
      </c>
      <c r="I49" s="655">
        <f>'77.'!AN76</f>
        <v>230.29478458068462</v>
      </c>
      <c r="J49" s="655">
        <f>'77.'!AO76</f>
        <v>443.77664399072762</v>
      </c>
      <c r="K49" s="655">
        <f>'77.'!AP76</f>
        <v>1357.8217233550467</v>
      </c>
      <c r="L49" s="655">
        <f>'77.'!AQ76</f>
        <v>158.41950113366553</v>
      </c>
      <c r="M49" s="655">
        <f>'77.'!AR76</f>
        <v>214.46621315180619</v>
      </c>
      <c r="N49" s="655">
        <f>'77.'!AS76</f>
        <v>105.08616780036766</v>
      </c>
      <c r="O49" s="655">
        <f>'77.'!AT76</f>
        <v>246.9249433104608</v>
      </c>
      <c r="P49" s="655">
        <f>'77.'!AU76</f>
        <v>182.72780045335503</v>
      </c>
      <c r="Q49" s="655">
        <f>'77.'!AV76</f>
        <v>271.89614512451186</v>
      </c>
      <c r="R49" s="655">
        <f>'77.'!AW76</f>
        <v>85.808253968220598</v>
      </c>
      <c r="S49" s="655">
        <f>'77.'!AX76</f>
        <v>92.492698412659109</v>
      </c>
      <c r="T49" s="655">
        <f>'77.'!AY76</f>
        <v>702.9950113377306</v>
      </c>
      <c r="U49" s="655">
        <f>'77.'!AZ76</f>
        <v>633.53764172331103</v>
      </c>
      <c r="V49" s="655">
        <f>'77.'!BA76</f>
        <v>109.81564625852251</v>
      </c>
      <c r="W49" s="655">
        <f>'77.'!BB76</f>
        <v>78.672562358331803</v>
      </c>
      <c r="X49" s="655">
        <f>'77.'!BC76</f>
        <v>120.87795918367014</v>
      </c>
      <c r="Y49" s="655">
        <f>'77.'!BD76</f>
        <v>141.54009070287836</v>
      </c>
      <c r="Z49" s="655">
        <f>'77.'!BE76</f>
        <v>80.865306122386329</v>
      </c>
      <c r="AA49" s="655">
        <f>'77.'!BF76</f>
        <v>35.579546485238929</v>
      </c>
      <c r="AB49" s="655">
        <f>'77.'!BG76</f>
        <v>16.294920634934474</v>
      </c>
      <c r="AC49" s="655">
        <f>'77.'!BH76</f>
        <v>13.496825396856881</v>
      </c>
      <c r="AD49" s="655">
        <f>'77.'!BI76</f>
        <v>36.394784580491617</v>
      </c>
      <c r="AE49" s="655">
        <f>'77.'!BJ76</f>
        <v>69.457369614419434</v>
      </c>
      <c r="AF49" s="655">
        <f>'77.'!BK76</f>
        <v>137.538730158627</v>
      </c>
      <c r="AG49" s="655">
        <f>'77.'!BL76</f>
        <v>268.286530611979</v>
      </c>
      <c r="AH49" s="655">
        <f>'77.'!BM76</f>
        <v>156.25827664388146</v>
      </c>
      <c r="AI49" s="842"/>
    </row>
    <row r="50" spans="1:35" s="849" customFormat="1" ht="73.5" customHeight="1">
      <c r="A50" s="3465" t="s">
        <v>2523</v>
      </c>
      <c r="B50" s="3465"/>
      <c r="C50" s="3465"/>
      <c r="D50" s="3465"/>
      <c r="E50" s="3465"/>
      <c r="F50" s="3465"/>
      <c r="G50" s="3465"/>
      <c r="H50" s="3465"/>
      <c r="I50" s="3465"/>
      <c r="J50" s="3465"/>
      <c r="K50" s="3465"/>
      <c r="L50" s="3465"/>
      <c r="M50" s="3465"/>
      <c r="N50" s="3465"/>
      <c r="O50" s="3465"/>
      <c r="P50" s="3465"/>
      <c r="Q50" s="3465"/>
      <c r="R50" s="3465"/>
      <c r="S50" s="3465"/>
      <c r="T50" s="3465"/>
      <c r="U50" s="3465"/>
      <c r="V50" s="3465"/>
      <c r="W50" s="3465"/>
      <c r="X50" s="3465"/>
      <c r="Y50" s="3465"/>
      <c r="Z50" s="3465"/>
      <c r="AA50" s="3465"/>
      <c r="AB50" s="3465"/>
      <c r="AC50" s="3465"/>
      <c r="AD50" s="3465"/>
      <c r="AE50" s="3465"/>
      <c r="AF50" s="3465"/>
      <c r="AG50" s="3465"/>
      <c r="AH50" s="3465"/>
    </row>
    <row r="51" spans="1:35" ht="26.1" customHeight="1">
      <c r="E51" s="850"/>
    </row>
    <row r="52" spans="1:35" ht="26.1" customHeight="1">
      <c r="E52" s="850"/>
    </row>
    <row r="53" spans="1:35" ht="26.1" customHeight="1">
      <c r="E53" s="850"/>
    </row>
    <row r="54" spans="1:35" ht="26.1" customHeight="1">
      <c r="E54" s="850"/>
    </row>
    <row r="55" spans="1:35" ht="26.1" customHeight="1">
      <c r="E55" s="850"/>
    </row>
    <row r="56" spans="1:35" ht="26.1" customHeight="1">
      <c r="E56" s="850"/>
    </row>
    <row r="57" spans="1:35" ht="26.1" customHeight="1">
      <c r="E57" s="850"/>
    </row>
    <row r="58" spans="1:35" ht="26.1" customHeight="1">
      <c r="E58" s="850"/>
    </row>
    <row r="59" spans="1:35" ht="26.1" customHeight="1">
      <c r="E59" s="850"/>
    </row>
    <row r="60" spans="1:35" ht="26.1" customHeight="1">
      <c r="E60" s="850"/>
    </row>
    <row r="61" spans="1:35" ht="26.1" customHeight="1">
      <c r="E61" s="850"/>
    </row>
    <row r="62" spans="1:35" ht="26.1" customHeight="1">
      <c r="E62" s="850"/>
    </row>
    <row r="63" spans="1:35" ht="26.1" customHeight="1">
      <c r="E63" s="850"/>
    </row>
    <row r="64" spans="1:35" ht="26.1" customHeight="1">
      <c r="E64" s="850"/>
    </row>
    <row r="65" spans="5:5" ht="26.1" customHeight="1">
      <c r="E65" s="850"/>
    </row>
    <row r="66" spans="5:5" ht="26.1" customHeight="1">
      <c r="E66" s="850"/>
    </row>
    <row r="67" spans="5:5" ht="26.1" customHeight="1">
      <c r="E67" s="850"/>
    </row>
    <row r="68" spans="5:5" ht="26.1" customHeight="1">
      <c r="E68" s="850"/>
    </row>
    <row r="69" spans="5:5" ht="26.1" customHeight="1">
      <c r="E69" s="850"/>
    </row>
    <row r="70" spans="5:5" ht="26.1" customHeight="1">
      <c r="E70" s="850"/>
    </row>
    <row r="71" spans="5:5" ht="26.1" customHeight="1">
      <c r="E71" s="850"/>
    </row>
    <row r="72" spans="5:5">
      <c r="E72" s="850"/>
    </row>
    <row r="73" spans="5:5">
      <c r="E73" s="850"/>
    </row>
    <row r="74" spans="5:5">
      <c r="E74" s="850"/>
    </row>
    <row r="75" spans="5:5">
      <c r="E75" s="850"/>
    </row>
    <row r="76" spans="5:5">
      <c r="E76" s="850"/>
    </row>
    <row r="77" spans="5:5">
      <c r="E77" s="850"/>
    </row>
    <row r="78" spans="5:5">
      <c r="E78" s="850"/>
    </row>
    <row r="79" spans="5:5">
      <c r="E79" s="850"/>
    </row>
    <row r="80" spans="5:5">
      <c r="E80" s="850"/>
    </row>
    <row r="81" spans="5:5">
      <c r="E81" s="850"/>
    </row>
    <row r="82" spans="5:5">
      <c r="E82" s="850"/>
    </row>
    <row r="83" spans="5:5">
      <c r="E83" s="850"/>
    </row>
    <row r="84" spans="5:5">
      <c r="E84" s="850"/>
    </row>
    <row r="85" spans="5:5">
      <c r="E85" s="850"/>
    </row>
    <row r="86" spans="5:5">
      <c r="E86" s="850"/>
    </row>
    <row r="87" spans="5:5">
      <c r="E87" s="850"/>
    </row>
    <row r="88" spans="5:5">
      <c r="E88" s="850"/>
    </row>
    <row r="89" spans="5:5">
      <c r="E89" s="850"/>
    </row>
    <row r="90" spans="5:5">
      <c r="E90" s="850"/>
    </row>
    <row r="91" spans="5:5">
      <c r="E91" s="850"/>
    </row>
    <row r="92" spans="5:5">
      <c r="E92" s="850"/>
    </row>
    <row r="93" spans="5:5">
      <c r="E93" s="850"/>
    </row>
    <row r="94" spans="5:5">
      <c r="E94" s="850"/>
    </row>
    <row r="95" spans="5:5">
      <c r="E95" s="850"/>
    </row>
    <row r="96" spans="5:5">
      <c r="E96" s="850"/>
    </row>
    <row r="97" spans="5:5">
      <c r="E97" s="850"/>
    </row>
    <row r="98" spans="5:5">
      <c r="E98" s="850"/>
    </row>
    <row r="99" spans="5:5">
      <c r="E99" s="850"/>
    </row>
    <row r="100" spans="5:5">
      <c r="E100" s="850"/>
    </row>
    <row r="101" spans="5:5">
      <c r="E101" s="850"/>
    </row>
    <row r="102" spans="5:5">
      <c r="E102" s="850"/>
    </row>
    <row r="103" spans="5:5">
      <c r="E103" s="850"/>
    </row>
    <row r="104" spans="5:5">
      <c r="E104" s="850"/>
    </row>
    <row r="105" spans="5:5">
      <c r="E105" s="850"/>
    </row>
    <row r="106" spans="5:5">
      <c r="E106" s="850"/>
    </row>
    <row r="107" spans="5:5">
      <c r="E107" s="850"/>
    </row>
    <row r="108" spans="5:5">
      <c r="E108" s="850"/>
    </row>
    <row r="109" spans="5:5">
      <c r="E109" s="850"/>
    </row>
    <row r="110" spans="5:5">
      <c r="E110" s="850"/>
    </row>
    <row r="111" spans="5:5">
      <c r="E111" s="850"/>
    </row>
    <row r="112" spans="5:5">
      <c r="E112" s="850"/>
    </row>
    <row r="113" spans="5:5">
      <c r="E113" s="850"/>
    </row>
    <row r="114" spans="5:5">
      <c r="E114" s="850"/>
    </row>
    <row r="115" spans="5:5">
      <c r="E115" s="850"/>
    </row>
    <row r="116" spans="5:5">
      <c r="E116" s="850"/>
    </row>
    <row r="117" spans="5:5">
      <c r="E117" s="850"/>
    </row>
    <row r="118" spans="5:5">
      <c r="E118" s="850"/>
    </row>
    <row r="119" spans="5:5">
      <c r="E119" s="850"/>
    </row>
    <row r="120" spans="5:5">
      <c r="E120" s="850"/>
    </row>
    <row r="121" spans="5:5">
      <c r="E121" s="850"/>
    </row>
    <row r="122" spans="5:5">
      <c r="E122" s="850"/>
    </row>
    <row r="123" spans="5:5">
      <c r="E123" s="850"/>
    </row>
    <row r="124" spans="5:5">
      <c r="E124" s="850"/>
    </row>
    <row r="125" spans="5:5">
      <c r="E125" s="850"/>
    </row>
    <row r="126" spans="5:5">
      <c r="E126" s="850"/>
    </row>
    <row r="127" spans="5:5">
      <c r="E127" s="850"/>
    </row>
    <row r="128" spans="5:5">
      <c r="E128" s="850"/>
    </row>
    <row r="129" spans="5:5">
      <c r="E129" s="850"/>
    </row>
    <row r="130" spans="5:5">
      <c r="E130" s="850"/>
    </row>
    <row r="131" spans="5:5">
      <c r="E131" s="850"/>
    </row>
    <row r="132" spans="5:5">
      <c r="E132" s="850"/>
    </row>
    <row r="133" spans="5:5">
      <c r="E133" s="850"/>
    </row>
    <row r="134" spans="5:5">
      <c r="E134" s="850"/>
    </row>
    <row r="135" spans="5:5">
      <c r="E135" s="850"/>
    </row>
    <row r="136" spans="5:5">
      <c r="E136" s="850"/>
    </row>
    <row r="137" spans="5:5">
      <c r="E137" s="850"/>
    </row>
    <row r="138" spans="5:5">
      <c r="E138" s="850"/>
    </row>
    <row r="139" spans="5:5">
      <c r="E139" s="850"/>
    </row>
    <row r="140" spans="5:5">
      <c r="E140" s="850"/>
    </row>
    <row r="141" spans="5:5">
      <c r="E141" s="850"/>
    </row>
    <row r="142" spans="5:5">
      <c r="E142" s="850"/>
    </row>
    <row r="143" spans="5:5">
      <c r="E143" s="850"/>
    </row>
    <row r="144" spans="5:5">
      <c r="E144" s="850"/>
    </row>
    <row r="145" spans="5:5">
      <c r="E145" s="850"/>
    </row>
    <row r="146" spans="5:5">
      <c r="E146" s="850"/>
    </row>
    <row r="147" spans="5:5">
      <c r="E147" s="850"/>
    </row>
    <row r="148" spans="5:5">
      <c r="E148" s="850"/>
    </row>
    <row r="149" spans="5:5">
      <c r="E149" s="850"/>
    </row>
    <row r="150" spans="5:5">
      <c r="E150" s="850"/>
    </row>
    <row r="151" spans="5:5">
      <c r="E151" s="850"/>
    </row>
    <row r="152" spans="5:5">
      <c r="E152" s="850"/>
    </row>
    <row r="153" spans="5:5">
      <c r="E153" s="850"/>
    </row>
    <row r="154" spans="5:5">
      <c r="E154" s="850"/>
    </row>
    <row r="155" spans="5:5">
      <c r="E155" s="850"/>
    </row>
    <row r="156" spans="5:5">
      <c r="E156" s="850"/>
    </row>
    <row r="157" spans="5:5">
      <c r="E157" s="850"/>
    </row>
    <row r="158" spans="5:5">
      <c r="E158" s="850"/>
    </row>
    <row r="159" spans="5:5">
      <c r="E159" s="850"/>
    </row>
    <row r="160" spans="5:5">
      <c r="E160" s="850"/>
    </row>
    <row r="161" spans="5:5">
      <c r="E161" s="850"/>
    </row>
    <row r="162" spans="5:5">
      <c r="E162" s="850"/>
    </row>
    <row r="163" spans="5:5">
      <c r="E163" s="850"/>
    </row>
    <row r="164" spans="5:5">
      <c r="E164" s="850"/>
    </row>
    <row r="165" spans="5:5">
      <c r="E165" s="850"/>
    </row>
    <row r="166" spans="5:5">
      <c r="E166" s="850"/>
    </row>
    <row r="167" spans="5:5">
      <c r="E167" s="850"/>
    </row>
    <row r="168" spans="5:5">
      <c r="E168" s="850"/>
    </row>
    <row r="169" spans="5:5">
      <c r="E169" s="850"/>
    </row>
    <row r="170" spans="5:5">
      <c r="E170" s="850"/>
    </row>
    <row r="171" spans="5:5">
      <c r="E171" s="850"/>
    </row>
    <row r="172" spans="5:5">
      <c r="E172" s="850"/>
    </row>
    <row r="173" spans="5:5">
      <c r="E173" s="850"/>
    </row>
    <row r="174" spans="5:5">
      <c r="E174" s="850"/>
    </row>
    <row r="175" spans="5:5">
      <c r="E175" s="850"/>
    </row>
    <row r="176" spans="5:5">
      <c r="E176" s="850"/>
    </row>
    <row r="177" spans="5:5">
      <c r="E177" s="850"/>
    </row>
    <row r="178" spans="5:5">
      <c r="E178" s="850"/>
    </row>
    <row r="179" spans="5:5">
      <c r="E179" s="850"/>
    </row>
    <row r="180" spans="5:5">
      <c r="E180" s="850"/>
    </row>
    <row r="181" spans="5:5">
      <c r="E181" s="850"/>
    </row>
    <row r="182" spans="5:5">
      <c r="E182" s="850"/>
    </row>
    <row r="183" spans="5:5">
      <c r="E183" s="850"/>
    </row>
    <row r="184" spans="5:5">
      <c r="E184" s="850"/>
    </row>
    <row r="185" spans="5:5">
      <c r="E185" s="850"/>
    </row>
    <row r="186" spans="5:5">
      <c r="E186" s="850"/>
    </row>
    <row r="187" spans="5:5">
      <c r="E187" s="850"/>
    </row>
    <row r="188" spans="5:5">
      <c r="E188" s="850"/>
    </row>
    <row r="189" spans="5:5">
      <c r="E189" s="850"/>
    </row>
    <row r="190" spans="5:5">
      <c r="E190" s="850"/>
    </row>
    <row r="191" spans="5:5">
      <c r="E191" s="850"/>
    </row>
    <row r="192" spans="5:5">
      <c r="E192" s="850"/>
    </row>
    <row r="193" spans="5:5">
      <c r="E193" s="850"/>
    </row>
  </sheetData>
  <mergeCells count="40">
    <mergeCell ref="AF3:AF6"/>
    <mergeCell ref="AG3:AG6"/>
    <mergeCell ref="AH3:AH6"/>
    <mergeCell ref="U4:AD4"/>
    <mergeCell ref="AE4:AE6"/>
    <mergeCell ref="Z5:Z6"/>
    <mergeCell ref="AA5:AA6"/>
    <mergeCell ref="AB5:AB6"/>
    <mergeCell ref="AC5:AC6"/>
    <mergeCell ref="AD5:AD6"/>
    <mergeCell ref="A50:AH50"/>
    <mergeCell ref="A7:D7"/>
    <mergeCell ref="A8:D8"/>
    <mergeCell ref="A10:C10"/>
    <mergeCell ref="A17:C17"/>
    <mergeCell ref="A28:C28"/>
    <mergeCell ref="A39:C39"/>
    <mergeCell ref="A9:D9"/>
    <mergeCell ref="T4:T6"/>
    <mergeCell ref="T3:AE3"/>
    <mergeCell ref="P5:Q5"/>
    <mergeCell ref="R5:S5"/>
    <mergeCell ref="V5:V6"/>
    <mergeCell ref="W5:W6"/>
    <mergeCell ref="X5:X6"/>
    <mergeCell ref="Y5:Y6"/>
    <mergeCell ref="U5:U6"/>
    <mergeCell ref="J3:S3"/>
    <mergeCell ref="K4:S4"/>
    <mergeCell ref="J5:J6"/>
    <mergeCell ref="K5:K6"/>
    <mergeCell ref="L5:M5"/>
    <mergeCell ref="N5:O5"/>
    <mergeCell ref="A3:C6"/>
    <mergeCell ref="E3:E6"/>
    <mergeCell ref="F3:F6"/>
    <mergeCell ref="H4:J4"/>
    <mergeCell ref="H5:H6"/>
    <mergeCell ref="G4:G6"/>
    <mergeCell ref="I5:I6"/>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colBreaks count="1" manualBreakCount="1">
    <brk id="1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
  <sheetViews>
    <sheetView view="pageBreakPreview" topLeftCell="A27" zoomScaleNormal="50" zoomScaleSheetLayoutView="100" workbookViewId="0">
      <selection activeCell="L37" sqref="L37"/>
    </sheetView>
  </sheetViews>
  <sheetFormatPr defaultColWidth="9.140625" defaultRowHeight="15.75"/>
  <cols>
    <col min="1" max="1" width="2.28515625" style="636" customWidth="1"/>
    <col min="2" max="2" width="18.7109375" style="636" customWidth="1"/>
    <col min="3" max="3" width="2.28515625" style="636" customWidth="1"/>
    <col min="4" max="4" width="1.7109375" style="637" customWidth="1"/>
    <col min="5" max="5" width="22.7109375" style="987" customWidth="1"/>
    <col min="6" max="6" width="4.28515625" style="987" customWidth="1"/>
    <col min="7" max="7" width="22.7109375" style="987" customWidth="1"/>
    <col min="8" max="8" width="4.28515625" style="987" customWidth="1"/>
    <col min="9" max="9" width="22.7109375" style="987" customWidth="1"/>
    <col min="10" max="10" width="4.28515625" style="987" customWidth="1"/>
    <col min="11" max="19" width="14.5703125" style="987" customWidth="1"/>
    <col min="20" max="16384" width="9.140625" style="987"/>
  </cols>
  <sheetData>
    <row r="1" spans="1:16" s="1355" customFormat="1" ht="35.1" customHeight="1">
      <c r="A1" s="1353" t="s">
        <v>1455</v>
      </c>
      <c r="B1" s="1354"/>
      <c r="C1" s="1354"/>
      <c r="D1" s="1354"/>
      <c r="E1" s="1354"/>
      <c r="F1" s="1354"/>
      <c r="G1" s="1354"/>
      <c r="H1" s="1354"/>
      <c r="I1" s="1354"/>
      <c r="J1" s="1354"/>
    </row>
    <row r="2" spans="1:16" ht="15" customHeight="1" thickBot="1">
      <c r="A2" s="987"/>
      <c r="B2" s="629"/>
      <c r="C2" s="630"/>
      <c r="D2" s="631"/>
      <c r="E2" s="1109"/>
      <c r="F2" s="1109"/>
      <c r="G2" s="1109"/>
      <c r="H2" s="1109"/>
      <c r="I2" s="1109"/>
      <c r="J2" s="632" t="s">
        <v>535</v>
      </c>
    </row>
    <row r="3" spans="1:16" s="1057" customFormat="1" ht="24.95" customHeight="1">
      <c r="A3" s="2798" t="s">
        <v>10</v>
      </c>
      <c r="B3" s="2798"/>
      <c r="C3" s="2798"/>
      <c r="D3" s="1158"/>
      <c r="E3" s="2801" t="s">
        <v>49</v>
      </c>
      <c r="F3" s="2802"/>
      <c r="G3" s="2801" t="s">
        <v>2503</v>
      </c>
      <c r="H3" s="2802"/>
      <c r="I3" s="2801" t="s">
        <v>122</v>
      </c>
      <c r="J3" s="2807"/>
    </row>
    <row r="4" spans="1:16" s="1057" customFormat="1" ht="24.95" customHeight="1">
      <c r="A4" s="2799"/>
      <c r="B4" s="2799"/>
      <c r="C4" s="2799"/>
      <c r="D4" s="1158"/>
      <c r="E4" s="2803"/>
      <c r="F4" s="2804"/>
      <c r="G4" s="2803"/>
      <c r="H4" s="2804"/>
      <c r="I4" s="2803"/>
      <c r="J4" s="2808"/>
    </row>
    <row r="5" spans="1:16" s="1057" customFormat="1" ht="24.95" customHeight="1" thickBot="1">
      <c r="A5" s="2800"/>
      <c r="B5" s="2800"/>
      <c r="C5" s="2800"/>
      <c r="D5" s="1160"/>
      <c r="E5" s="2805"/>
      <c r="F5" s="2806"/>
      <c r="G5" s="2805"/>
      <c r="H5" s="2806"/>
      <c r="I5" s="2805"/>
      <c r="J5" s="2809"/>
      <c r="K5" s="2449" t="s">
        <v>2645</v>
      </c>
      <c r="L5" s="2217"/>
      <c r="M5" s="2217"/>
      <c r="N5" s="2217"/>
      <c r="O5" s="2217"/>
      <c r="P5" s="2217"/>
    </row>
    <row r="6" spans="1:16" s="635" customFormat="1" ht="24.6" hidden="1" customHeight="1">
      <c r="A6" s="2810" t="s">
        <v>796</v>
      </c>
      <c r="B6" s="2810"/>
      <c r="C6" s="2810"/>
      <c r="D6" s="620"/>
      <c r="E6" s="633">
        <v>129991458</v>
      </c>
      <c r="F6" s="634"/>
      <c r="G6" s="634">
        <v>105258817</v>
      </c>
      <c r="H6" s="634"/>
      <c r="I6" s="634">
        <v>24732641</v>
      </c>
    </row>
    <row r="7" spans="1:16" s="635" customFormat="1" ht="24.6" hidden="1" customHeight="1">
      <c r="A7" s="2797" t="s">
        <v>793</v>
      </c>
      <c r="B7" s="2797"/>
      <c r="C7" s="2797"/>
      <c r="D7" s="620"/>
      <c r="E7" s="371">
        <v>118393561.99816777</v>
      </c>
      <c r="F7" s="372"/>
      <c r="G7" s="372">
        <v>95398874.19872877</v>
      </c>
      <c r="H7" s="372"/>
      <c r="I7" s="372">
        <v>22994687.799438879</v>
      </c>
    </row>
    <row r="8" spans="1:16" s="635" customFormat="1" ht="24.6" hidden="1" customHeight="1">
      <c r="A8" s="2797" t="s">
        <v>1087</v>
      </c>
      <c r="B8" s="2797"/>
      <c r="C8" s="2797"/>
      <c r="D8" s="620"/>
      <c r="E8" s="371">
        <v>90204965.037000105</v>
      </c>
      <c r="F8" s="372"/>
      <c r="G8" s="372">
        <v>70638374.57499966</v>
      </c>
      <c r="H8" s="372"/>
      <c r="I8" s="372">
        <v>19566590.462000091</v>
      </c>
    </row>
    <row r="9" spans="1:16" s="635" customFormat="1" ht="19.5" hidden="1" customHeight="1">
      <c r="A9" s="2797" t="s">
        <v>1088</v>
      </c>
      <c r="B9" s="2797"/>
      <c r="C9" s="2797"/>
      <c r="D9" s="620"/>
      <c r="E9" s="371">
        <v>91350274.64845255</v>
      </c>
      <c r="F9" s="372"/>
      <c r="G9" s="372">
        <v>67969049.190299273</v>
      </c>
      <c r="H9" s="372"/>
      <c r="I9" s="372">
        <v>23381225.458153117</v>
      </c>
    </row>
    <row r="10" spans="1:16" s="635" customFormat="1" ht="19.5" hidden="1" customHeight="1">
      <c r="A10" s="2797" t="s">
        <v>1089</v>
      </c>
      <c r="B10" s="2797"/>
      <c r="C10" s="2797"/>
      <c r="D10" s="620"/>
      <c r="E10" s="371">
        <v>100773783.08861336</v>
      </c>
      <c r="F10" s="372"/>
      <c r="G10" s="372">
        <v>77367533.54695791</v>
      </c>
      <c r="H10" s="372"/>
      <c r="I10" s="372">
        <v>23406249.541655455</v>
      </c>
    </row>
    <row r="11" spans="1:16" s="111" customFormat="1" ht="19.5" hidden="1" customHeight="1">
      <c r="A11" s="2612" t="s">
        <v>1090</v>
      </c>
      <c r="B11" s="2612"/>
      <c r="C11" s="2612"/>
      <c r="D11" s="107"/>
      <c r="E11" s="112">
        <v>104616357.15462527</v>
      </c>
      <c r="F11" s="113"/>
      <c r="G11" s="108">
        <v>82504221.960096911</v>
      </c>
      <c r="H11" s="108"/>
      <c r="I11" s="108">
        <v>22112135.194528367</v>
      </c>
    </row>
    <row r="12" spans="1:16" s="635" customFormat="1" ht="19.5" hidden="1" customHeight="1">
      <c r="A12" s="2797" t="s">
        <v>1091</v>
      </c>
      <c r="B12" s="2797"/>
      <c r="C12" s="2797"/>
      <c r="D12" s="620"/>
      <c r="E12" s="371">
        <v>100988053.15670443</v>
      </c>
      <c r="F12" s="372"/>
      <c r="G12" s="108">
        <v>78056508.787830189</v>
      </c>
      <c r="H12" s="372"/>
      <c r="I12" s="108">
        <v>22931544.368874259</v>
      </c>
    </row>
    <row r="13" spans="1:16" s="635" customFormat="1" ht="18" hidden="1" customHeight="1">
      <c r="A13" s="2797" t="s">
        <v>1092</v>
      </c>
      <c r="B13" s="2797"/>
      <c r="C13" s="2797"/>
      <c r="D13" s="620"/>
      <c r="E13" s="371">
        <v>100995805.8924465</v>
      </c>
      <c r="F13" s="1186"/>
      <c r="G13" s="108">
        <v>77284127.118604407</v>
      </c>
      <c r="H13" s="1186"/>
      <c r="I13" s="108">
        <v>23711678.7738421</v>
      </c>
    </row>
    <row r="14" spans="1:16" s="635" customFormat="1" ht="18" hidden="1" customHeight="1">
      <c r="A14" s="2612" t="s">
        <v>1093</v>
      </c>
      <c r="B14" s="2612"/>
      <c r="C14" s="2612"/>
      <c r="D14" s="620"/>
      <c r="E14" s="371">
        <v>91708987.744631439</v>
      </c>
      <c r="F14" s="372"/>
      <c r="G14" s="108">
        <v>66949770.766271278</v>
      </c>
      <c r="H14" s="372"/>
      <c r="I14" s="108">
        <v>24759216.978360169</v>
      </c>
    </row>
    <row r="15" spans="1:16" s="635" customFormat="1" ht="18" hidden="1" customHeight="1">
      <c r="A15" s="2797" t="s">
        <v>1094</v>
      </c>
      <c r="B15" s="2797"/>
      <c r="C15" s="2797"/>
      <c r="D15" s="620"/>
      <c r="E15" s="371">
        <v>83099466.536731362</v>
      </c>
      <c r="F15" s="372"/>
      <c r="G15" s="372">
        <v>60634861.372655563</v>
      </c>
      <c r="H15" s="372"/>
      <c r="I15" s="372">
        <v>22464605.164075799</v>
      </c>
    </row>
    <row r="16" spans="1:16" s="635" customFormat="1" ht="15" hidden="1" customHeight="1">
      <c r="A16" s="2612" t="s">
        <v>1280</v>
      </c>
      <c r="B16" s="2612"/>
      <c r="C16" s="2612"/>
      <c r="D16" s="620"/>
      <c r="E16" s="371">
        <v>85250071.846333385</v>
      </c>
      <c r="F16" s="372"/>
      <c r="G16" s="372">
        <v>62693880.690241016</v>
      </c>
      <c r="H16" s="372"/>
      <c r="I16" s="372">
        <v>22556191.156092446</v>
      </c>
    </row>
    <row r="17" spans="1:19" s="635" customFormat="1" ht="16.5" hidden="1" customHeight="1">
      <c r="A17" s="2612" t="s">
        <v>1301</v>
      </c>
      <c r="B17" s="2612"/>
      <c r="C17" s="2612"/>
      <c r="D17" s="620"/>
      <c r="E17" s="371">
        <v>92997450.038911462</v>
      </c>
      <c r="F17" s="372"/>
      <c r="G17" s="372">
        <v>68173235.708185196</v>
      </c>
      <c r="H17" s="372"/>
      <c r="I17" s="372">
        <v>24824214.330726173</v>
      </c>
      <c r="J17" s="372"/>
    </row>
    <row r="18" spans="1:19" s="635" customFormat="1" ht="0.75" hidden="1" customHeight="1">
      <c r="A18" s="2612" t="s">
        <v>1302</v>
      </c>
      <c r="B18" s="2612"/>
      <c r="C18" s="2612"/>
      <c r="D18" s="620"/>
      <c r="E18" s="371">
        <v>92730519.819716066</v>
      </c>
      <c r="F18" s="372"/>
      <c r="G18" s="372">
        <v>68215919.611239389</v>
      </c>
      <c r="H18" s="372"/>
      <c r="I18" s="372">
        <v>24514600.208476603</v>
      </c>
      <c r="J18" s="372"/>
    </row>
    <row r="19" spans="1:19" s="635" customFormat="1" ht="18.75" hidden="1" customHeight="1">
      <c r="A19" s="2612" t="s">
        <v>1303</v>
      </c>
      <c r="B19" s="2612"/>
      <c r="C19" s="2612"/>
      <c r="D19" s="620"/>
      <c r="E19" s="371">
        <v>90218457.466426358</v>
      </c>
      <c r="F19" s="372"/>
      <c r="G19" s="372">
        <v>66488133.843514755</v>
      </c>
      <c r="H19" s="372"/>
      <c r="I19" s="372">
        <v>23730323.622911576</v>
      </c>
      <c r="J19" s="372"/>
    </row>
    <row r="20" spans="1:19" s="635" customFormat="1" ht="18" hidden="1" customHeight="1">
      <c r="A20" s="2612" t="s">
        <v>1304</v>
      </c>
      <c r="B20" s="2612"/>
      <c r="C20" s="2612"/>
      <c r="D20" s="620"/>
      <c r="E20" s="371">
        <v>83777665.684641793</v>
      </c>
      <c r="F20" s="372"/>
      <c r="G20" s="372">
        <v>61266458.141266838</v>
      </c>
      <c r="H20" s="372"/>
      <c r="I20" s="372">
        <v>22511207.543375045</v>
      </c>
      <c r="J20" s="372"/>
    </row>
    <row r="21" spans="1:19" s="635" customFormat="1" ht="18" hidden="1" customHeight="1">
      <c r="A21" s="2612" t="s">
        <v>1305</v>
      </c>
      <c r="B21" s="2612"/>
      <c r="C21" s="2612"/>
      <c r="D21" s="620"/>
      <c r="E21" s="371">
        <v>90608212.810112476</v>
      </c>
      <c r="F21" s="372"/>
      <c r="G21" s="372">
        <v>66276659.513176665</v>
      </c>
      <c r="H21" s="372"/>
      <c r="I21" s="372">
        <v>24331553.296935868</v>
      </c>
      <c r="J21" s="372"/>
    </row>
    <row r="22" spans="1:19" s="635" customFormat="1" ht="18" hidden="1" customHeight="1">
      <c r="A22" s="2618" t="s">
        <v>1055</v>
      </c>
      <c r="B22" s="2619"/>
      <c r="C22" s="2619"/>
      <c r="D22" s="2620"/>
      <c r="E22" s="371">
        <v>91613.054039876632</v>
      </c>
      <c r="F22" s="372"/>
      <c r="G22" s="372">
        <v>67659.196020814998</v>
      </c>
      <c r="H22" s="372"/>
      <c r="I22" s="372">
        <v>23953.858019061576</v>
      </c>
      <c r="J22" s="372"/>
    </row>
    <row r="23" spans="1:19" s="635" customFormat="1" ht="18" hidden="1" customHeight="1" thickTop="1">
      <c r="A23" s="2618" t="s">
        <v>1001</v>
      </c>
      <c r="B23" s="2619"/>
      <c r="C23" s="2619"/>
      <c r="D23" s="2620"/>
      <c r="E23" s="371">
        <v>80238.35893588778</v>
      </c>
      <c r="F23" s="372"/>
      <c r="G23" s="1186" t="s">
        <v>454</v>
      </c>
      <c r="H23" s="372"/>
      <c r="I23" s="1186" t="s">
        <v>451</v>
      </c>
      <c r="J23" s="372"/>
      <c r="K23" s="745" t="s">
        <v>803</v>
      </c>
      <c r="L23" s="749" t="s">
        <v>885</v>
      </c>
      <c r="M23" s="750"/>
      <c r="N23" s="749" t="s">
        <v>927</v>
      </c>
      <c r="O23" s="750"/>
      <c r="P23" s="746" t="s">
        <v>928</v>
      </c>
    </row>
    <row r="24" spans="1:19" s="635" customFormat="1" ht="18" customHeight="1" thickBot="1">
      <c r="A24" s="2618" t="s">
        <v>1309</v>
      </c>
      <c r="B24" s="2619"/>
      <c r="C24" s="2619"/>
      <c r="D24" s="2620"/>
      <c r="E24" s="371">
        <v>94245.885974165314</v>
      </c>
      <c r="F24" s="372"/>
      <c r="G24" s="372">
        <v>67889.918708727841</v>
      </c>
      <c r="H24" s="372"/>
      <c r="I24" s="372">
        <v>26355.967265437313</v>
      </c>
      <c r="J24" s="372"/>
      <c r="K24" s="1154"/>
      <c r="L24" s="751" t="s">
        <v>2378</v>
      </c>
      <c r="M24" s="752"/>
      <c r="N24" s="751" t="s">
        <v>2377</v>
      </c>
      <c r="O24" s="752"/>
      <c r="P24" s="740" t="s">
        <v>2379</v>
      </c>
    </row>
    <row r="25" spans="1:19" s="635" customFormat="1" ht="18" customHeight="1">
      <c r="A25" s="2618" t="s">
        <v>1396</v>
      </c>
      <c r="B25" s="2619"/>
      <c r="C25" s="2619"/>
      <c r="D25" s="2620"/>
      <c r="E25" s="371">
        <v>98604.434366141621</v>
      </c>
      <c r="F25" s="372"/>
      <c r="G25" s="372">
        <v>69472.514752091331</v>
      </c>
      <c r="H25" s="372"/>
      <c r="I25" s="372">
        <v>29131.919614050155</v>
      </c>
      <c r="J25" s="372"/>
      <c r="K25" s="2447"/>
      <c r="L25" s="1532" t="s">
        <v>930</v>
      </c>
      <c r="M25" s="1533" t="s">
        <v>854</v>
      </c>
      <c r="N25" s="1532" t="s">
        <v>930</v>
      </c>
      <c r="O25" s="1533" t="s">
        <v>854</v>
      </c>
      <c r="P25" s="658" t="s">
        <v>929</v>
      </c>
    </row>
    <row r="26" spans="1:19" s="635" customFormat="1" ht="18" customHeight="1" thickBot="1">
      <c r="A26" s="2618" t="s">
        <v>1004</v>
      </c>
      <c r="B26" s="2619"/>
      <c r="C26" s="2619"/>
      <c r="D26" s="2620"/>
      <c r="E26" s="371">
        <v>113223.03755813668</v>
      </c>
      <c r="F26" s="372"/>
      <c r="G26" s="372">
        <v>81686.891190195543</v>
      </c>
      <c r="H26" s="372"/>
      <c r="I26" s="372">
        <v>31536.146367941012</v>
      </c>
      <c r="J26" s="372"/>
      <c r="K26" s="1155"/>
      <c r="L26" s="2214" t="s">
        <v>931</v>
      </c>
      <c r="M26" s="2215" t="s">
        <v>2084</v>
      </c>
      <c r="N26" s="1534" t="s">
        <v>931</v>
      </c>
      <c r="O26" s="1533" t="s">
        <v>2084</v>
      </c>
      <c r="P26" s="822"/>
    </row>
    <row r="27" spans="1:19" s="635" customFormat="1" ht="18" customHeight="1">
      <c r="A27" s="2618" t="s">
        <v>1005</v>
      </c>
      <c r="B27" s="2619"/>
      <c r="C27" s="2619"/>
      <c r="D27" s="2620"/>
      <c r="E27" s="371">
        <v>118362.38015424981</v>
      </c>
      <c r="F27" s="372"/>
      <c r="G27" s="372">
        <v>83987.751671182385</v>
      </c>
      <c r="H27" s="372"/>
      <c r="I27" s="372">
        <v>34374.628483067281</v>
      </c>
      <c r="J27" s="372"/>
      <c r="K27" s="2448" t="s">
        <v>109</v>
      </c>
      <c r="L27" s="635">
        <f>E28</f>
        <v>159372.80971452105</v>
      </c>
      <c r="M27" s="753">
        <v>100</v>
      </c>
      <c r="N27" s="694">
        <f>E27</f>
        <v>118362.38015424981</v>
      </c>
      <c r="O27" s="753">
        <v>100</v>
      </c>
      <c r="P27" s="753">
        <f>(L27-N27)/N27*100</f>
        <v>34.648196079553706</v>
      </c>
    </row>
    <row r="28" spans="1:19" s="635" customFormat="1" ht="18" customHeight="1">
      <c r="A28" s="2618" t="s">
        <v>1456</v>
      </c>
      <c r="B28" s="2619"/>
      <c r="C28" s="2619"/>
      <c r="D28" s="2620"/>
      <c r="E28" s="371">
        <f>G28+I28</f>
        <v>159372.80971452105</v>
      </c>
      <c r="F28" s="372"/>
      <c r="G28" s="372">
        <f>'1'!AS33</f>
        <v>116455.16178661946</v>
      </c>
      <c r="H28" s="372"/>
      <c r="I28" s="372">
        <f>'1'!AT33</f>
        <v>42917.647927901606</v>
      </c>
      <c r="J28" s="372"/>
      <c r="K28" s="747" t="s">
        <v>932</v>
      </c>
      <c r="L28" s="987">
        <f>G28</f>
        <v>116455.16178661946</v>
      </c>
      <c r="M28" s="691">
        <f>L28/$L$27*100</f>
        <v>73.070909645893494</v>
      </c>
      <c r="N28" s="679">
        <f>G27</f>
        <v>83987.751671182385</v>
      </c>
      <c r="O28" s="691">
        <f>N28/$N$27*100</f>
        <v>70.958146973497477</v>
      </c>
      <c r="P28" s="754">
        <f>(L28-N28)/N28*100</f>
        <v>38.657315464937241</v>
      </c>
    </row>
    <row r="29" spans="1:19" ht="18" customHeight="1" thickBot="1">
      <c r="A29" s="2641" t="s">
        <v>43</v>
      </c>
      <c r="B29" s="2641"/>
      <c r="C29" s="2641"/>
      <c r="D29" s="620"/>
      <c r="E29" s="1036"/>
      <c r="F29" s="1038"/>
      <c r="G29" s="956"/>
      <c r="H29" s="956"/>
      <c r="I29" s="956"/>
      <c r="J29" s="956"/>
      <c r="K29" s="748" t="s">
        <v>933</v>
      </c>
      <c r="L29" s="2216">
        <f>I28</f>
        <v>42917.647927901606</v>
      </c>
      <c r="M29" s="702">
        <f>L29/$L$27*100</f>
        <v>26.929090354106506</v>
      </c>
      <c r="N29" s="684">
        <f>I27</f>
        <v>34374.628483067281</v>
      </c>
      <c r="O29" s="702">
        <f>N29/$N$27*100</f>
        <v>29.041853026502405</v>
      </c>
      <c r="P29" s="755">
        <f>(L29-N29)/N29*100</f>
        <v>24.852688805182463</v>
      </c>
    </row>
    <row r="30" spans="1:19" ht="18" customHeight="1">
      <c r="A30" s="1137"/>
      <c r="B30" s="1137" t="s">
        <v>44</v>
      </c>
      <c r="C30" s="1137"/>
      <c r="D30" s="1112"/>
      <c r="E30" s="1036">
        <f t="shared" ref="E30:E59" si="0">G30+I30</f>
        <v>154697.79148844944</v>
      </c>
      <c r="F30" s="1038"/>
      <c r="G30" s="956">
        <f>'1'!AS31</f>
        <v>113494.35665235066</v>
      </c>
      <c r="H30" s="956"/>
      <c r="I30" s="956">
        <f>'1'!AT31</f>
        <v>41203.434836098793</v>
      </c>
      <c r="J30" s="956"/>
    </row>
    <row r="31" spans="1:19" ht="18" customHeight="1" thickBot="1">
      <c r="A31" s="1137"/>
      <c r="B31" s="1137" t="s">
        <v>374</v>
      </c>
      <c r="C31" s="1137"/>
      <c r="D31" s="1112"/>
      <c r="E31" s="1036">
        <f t="shared" si="0"/>
        <v>4675.0182260716947</v>
      </c>
      <c r="F31" s="1038"/>
      <c r="G31" s="956">
        <f>'1'!AS32</f>
        <v>2960.8051342688882</v>
      </c>
      <c r="H31" s="956"/>
      <c r="I31" s="956">
        <f>'1'!AT32</f>
        <v>1714.2130918028063</v>
      </c>
      <c r="J31" s="956"/>
      <c r="K31" s="2171" t="s">
        <v>2646</v>
      </c>
    </row>
    <row r="32" spans="1:19" ht="18" customHeight="1" thickTop="1" thickBot="1">
      <c r="A32" s="2641" t="s">
        <v>13</v>
      </c>
      <c r="B32" s="2641"/>
      <c r="C32" s="2641"/>
      <c r="D32" s="620"/>
      <c r="E32" s="1036"/>
      <c r="F32" s="1038"/>
      <c r="G32" s="1038"/>
      <c r="H32" s="963"/>
      <c r="I32" s="1038"/>
      <c r="J32" s="956"/>
      <c r="K32" s="2642" t="s">
        <v>2526</v>
      </c>
      <c r="L32" s="2789" t="s">
        <v>2552</v>
      </c>
      <c r="M32" s="2790"/>
      <c r="N32" s="2596" t="s">
        <v>109</v>
      </c>
      <c r="O32" s="2784"/>
      <c r="P32" s="2784"/>
      <c r="Q32" s="2784"/>
      <c r="R32" s="2784"/>
      <c r="S32" s="2784"/>
    </row>
    <row r="33" spans="1:19" ht="18" customHeight="1">
      <c r="A33" s="1137"/>
      <c r="B33" s="1137" t="s">
        <v>52</v>
      </c>
      <c r="C33" s="1137"/>
      <c r="D33" s="1112"/>
      <c r="E33" s="1036">
        <f t="shared" si="0"/>
        <v>113086.10207969816</v>
      </c>
      <c r="F33" s="1038"/>
      <c r="G33" s="956">
        <f>'1'!AS34</f>
        <v>87161.296897954962</v>
      </c>
      <c r="H33" s="956"/>
      <c r="I33" s="956">
        <f>'1'!AT34</f>
        <v>25924.805181743199</v>
      </c>
      <c r="J33" s="956"/>
      <c r="K33" s="2643"/>
      <c r="L33" s="2791" t="s">
        <v>2528</v>
      </c>
      <c r="M33" s="2792"/>
      <c r="N33" s="705"/>
      <c r="O33" s="2681" t="s">
        <v>2553</v>
      </c>
      <c r="P33" s="2781"/>
      <c r="Q33" s="2681" t="s">
        <v>2555</v>
      </c>
      <c r="R33" s="2786"/>
      <c r="S33" s="2786"/>
    </row>
    <row r="34" spans="1:19" ht="18" customHeight="1" thickBot="1">
      <c r="A34" s="1137"/>
      <c r="B34" s="1137" t="s">
        <v>53</v>
      </c>
      <c r="C34" s="1137"/>
      <c r="D34" s="1112"/>
      <c r="E34" s="1036">
        <f t="shared" si="0"/>
        <v>8202.4934030827226</v>
      </c>
      <c r="F34" s="1038"/>
      <c r="G34" s="956">
        <f>'1'!AS35</f>
        <v>5567.1423371479314</v>
      </c>
      <c r="H34" s="956"/>
      <c r="I34" s="956">
        <f>'1'!AT35</f>
        <v>2635.3510659347912</v>
      </c>
      <c r="J34" s="956"/>
      <c r="K34" s="2643"/>
      <c r="L34" s="2793"/>
      <c r="M34" s="2794"/>
      <c r="N34" s="2330" t="s">
        <v>1922</v>
      </c>
      <c r="O34" s="2682" t="s">
        <v>2554</v>
      </c>
      <c r="P34" s="2785"/>
      <c r="Q34" s="2682" t="s">
        <v>2556</v>
      </c>
      <c r="R34" s="2787"/>
      <c r="S34" s="2787"/>
    </row>
    <row r="35" spans="1:19" ht="18" customHeight="1">
      <c r="A35" s="1137"/>
      <c r="B35" s="1137" t="s">
        <v>54</v>
      </c>
      <c r="C35" s="1137"/>
      <c r="D35" s="1112"/>
      <c r="E35" s="1036">
        <f t="shared" si="0"/>
        <v>18245.829312905989</v>
      </c>
      <c r="F35" s="1038"/>
      <c r="G35" s="956">
        <f>'1'!AS36</f>
        <v>10906.616347670961</v>
      </c>
      <c r="H35" s="956"/>
      <c r="I35" s="956">
        <f>'1'!AT36</f>
        <v>7339.2129652350286</v>
      </c>
      <c r="J35" s="956"/>
      <c r="K35" s="2643"/>
      <c r="L35" s="2793"/>
      <c r="M35" s="2794"/>
      <c r="N35" s="705">
        <v>-1</v>
      </c>
      <c r="O35" s="2330" t="s">
        <v>858</v>
      </c>
      <c r="P35" s="2680" t="s">
        <v>2557</v>
      </c>
      <c r="Q35" s="2681" t="s">
        <v>858</v>
      </c>
      <c r="R35" s="2781"/>
      <c r="S35" s="2681" t="s">
        <v>2558</v>
      </c>
    </row>
    <row r="36" spans="1:19" ht="18" customHeight="1" thickBot="1">
      <c r="A36" s="1137"/>
      <c r="B36" s="1137" t="s">
        <v>254</v>
      </c>
      <c r="C36" s="1137"/>
      <c r="D36" s="1112"/>
      <c r="E36" s="1036">
        <f t="shared" si="0"/>
        <v>6468.2970888342616</v>
      </c>
      <c r="F36" s="1038"/>
      <c r="G36" s="956">
        <f>'1'!AS37</f>
        <v>4076.8609398456897</v>
      </c>
      <c r="H36" s="956"/>
      <c r="I36" s="956">
        <f>'1'!AT37</f>
        <v>2391.4361489885719</v>
      </c>
      <c r="J36" s="956"/>
      <c r="K36" s="2788"/>
      <c r="L36" s="2795"/>
      <c r="M36" s="2796"/>
      <c r="N36" s="2329"/>
      <c r="O36" s="2331">
        <v>-2</v>
      </c>
      <c r="P36" s="2647"/>
      <c r="Q36" s="2651">
        <v>-3</v>
      </c>
      <c r="R36" s="2782"/>
      <c r="S36" s="2682"/>
    </row>
    <row r="37" spans="1:19" ht="15.75" customHeight="1">
      <c r="A37" s="1137"/>
      <c r="B37" s="1137" t="s">
        <v>253</v>
      </c>
      <c r="C37" s="1137"/>
      <c r="D37" s="1112"/>
      <c r="E37" s="1036">
        <f t="shared" si="0"/>
        <v>13370.087829999997</v>
      </c>
      <c r="F37" s="1038"/>
      <c r="G37" s="956">
        <f>'1'!AS38</f>
        <v>8743.2452639999956</v>
      </c>
      <c r="H37" s="956"/>
      <c r="I37" s="956">
        <f>'1'!AT38</f>
        <v>4626.8425660000012</v>
      </c>
      <c r="J37" s="956"/>
      <c r="K37" s="705" t="s">
        <v>2533</v>
      </c>
      <c r="L37" s="679">
        <v>133472</v>
      </c>
      <c r="M37" s="2779">
        <v>94246</v>
      </c>
      <c r="N37" s="2779"/>
      <c r="O37" s="679">
        <v>67890</v>
      </c>
      <c r="P37" s="691">
        <v>72</v>
      </c>
      <c r="Q37" s="679">
        <v>26356</v>
      </c>
      <c r="R37" s="2783">
        <v>28</v>
      </c>
      <c r="S37" s="2783"/>
    </row>
    <row r="38" spans="1:19" ht="18" customHeight="1">
      <c r="A38" s="2641" t="s">
        <v>410</v>
      </c>
      <c r="B38" s="2641"/>
      <c r="C38" s="2641"/>
      <c r="D38" s="620"/>
      <c r="E38" s="1036"/>
      <c r="F38" s="1038"/>
      <c r="G38" s="956"/>
      <c r="H38" s="956"/>
      <c r="I38" s="956"/>
      <c r="J38" s="956"/>
      <c r="K38" s="705" t="s">
        <v>2535</v>
      </c>
      <c r="L38" s="679">
        <v>131243</v>
      </c>
      <c r="M38" s="2779">
        <v>98604</v>
      </c>
      <c r="N38" s="2779"/>
      <c r="O38" s="679">
        <v>69473</v>
      </c>
      <c r="P38" s="691">
        <v>70.5</v>
      </c>
      <c r="Q38" s="679">
        <v>29132</v>
      </c>
      <c r="R38" s="2780">
        <v>29.5</v>
      </c>
      <c r="S38" s="2780"/>
    </row>
    <row r="39" spans="1:19" ht="18" customHeight="1">
      <c r="A39" s="2639" t="s">
        <v>45</v>
      </c>
      <c r="B39" s="2639"/>
      <c r="C39" s="6"/>
      <c r="D39" s="620"/>
      <c r="E39" s="1036">
        <f t="shared" si="0"/>
        <v>157833.24475461573</v>
      </c>
      <c r="F39" s="1038"/>
      <c r="G39" s="956">
        <f>'1'!AS39</f>
        <v>115341.84908256018</v>
      </c>
      <c r="H39" s="956"/>
      <c r="I39" s="956">
        <f>'1'!AT39</f>
        <v>42491.395672055565</v>
      </c>
      <c r="J39" s="956"/>
      <c r="K39" s="705" t="s">
        <v>927</v>
      </c>
      <c r="L39" s="679">
        <v>141368</v>
      </c>
      <c r="M39" s="2779">
        <v>113233</v>
      </c>
      <c r="N39" s="2779"/>
      <c r="O39" s="679">
        <v>81687</v>
      </c>
      <c r="P39" s="691">
        <v>72.099999999999994</v>
      </c>
      <c r="Q39" s="679">
        <v>31536</v>
      </c>
      <c r="R39" s="2780">
        <v>27.9</v>
      </c>
      <c r="S39" s="2780"/>
    </row>
    <row r="40" spans="1:19" ht="18" customHeight="1">
      <c r="A40" s="7"/>
      <c r="B40" s="1137" t="s">
        <v>379</v>
      </c>
      <c r="C40" s="7"/>
      <c r="D40" s="620"/>
      <c r="E40" s="1036">
        <f t="shared" si="0"/>
        <v>87941.65180844524</v>
      </c>
      <c r="F40" s="1038"/>
      <c r="G40" s="956">
        <f>'1'!AS52</f>
        <v>63074.257462603477</v>
      </c>
      <c r="H40" s="956"/>
      <c r="I40" s="956">
        <f>'1'!AT52</f>
        <v>24867.394345841763</v>
      </c>
      <c r="J40" s="956"/>
      <c r="K40" s="705" t="s">
        <v>885</v>
      </c>
      <c r="L40" s="679">
        <v>138847</v>
      </c>
      <c r="M40" s="2779">
        <v>118362</v>
      </c>
      <c r="N40" s="2779"/>
      <c r="O40" s="679">
        <v>83988</v>
      </c>
      <c r="P40" s="691">
        <v>71</v>
      </c>
      <c r="Q40" s="679">
        <v>34375</v>
      </c>
      <c r="R40" s="2780">
        <v>29</v>
      </c>
      <c r="S40" s="2780"/>
    </row>
    <row r="41" spans="1:19" ht="18" customHeight="1" thickBot="1">
      <c r="A41" s="813"/>
      <c r="B41" s="813" t="s">
        <v>1006</v>
      </c>
      <c r="C41" s="813"/>
      <c r="D41" s="1112"/>
      <c r="E41" s="1036">
        <f t="shared" si="0"/>
        <v>24590.894794465843</v>
      </c>
      <c r="F41" s="1038"/>
      <c r="G41" s="956">
        <f>'1'!AS41</f>
        <v>18066.638504965933</v>
      </c>
      <c r="H41" s="956"/>
      <c r="I41" s="956">
        <f>'1'!AT41</f>
        <v>6524.2562894999091</v>
      </c>
      <c r="J41" s="956"/>
      <c r="K41" s="2445" t="s">
        <v>2287</v>
      </c>
      <c r="L41" s="2157">
        <f>'3.'!E30</f>
        <v>146209.3526603998</v>
      </c>
      <c r="M41" s="2777">
        <f>E28</f>
        <v>159372.80971452105</v>
      </c>
      <c r="N41" s="2777"/>
      <c r="O41" s="2157">
        <f>G28</f>
        <v>116455.16178661946</v>
      </c>
      <c r="P41" s="707">
        <f>O41/M41*100</f>
        <v>73.070909645893494</v>
      </c>
      <c r="Q41" s="2157">
        <f>I28</f>
        <v>42917.647927901606</v>
      </c>
      <c r="R41" s="2778">
        <f>Q41/M41*100</f>
        <v>26.929090354106506</v>
      </c>
      <c r="S41" s="2778"/>
    </row>
    <row r="42" spans="1:19" ht="18" customHeight="1" thickTop="1">
      <c r="A42" s="813"/>
      <c r="B42" s="813" t="s">
        <v>1007</v>
      </c>
      <c r="C42" s="813"/>
      <c r="D42" s="1112"/>
      <c r="E42" s="1036">
        <f t="shared" si="0"/>
        <v>46617.217602145865</v>
      </c>
      <c r="F42" s="1038"/>
      <c r="G42" s="956">
        <f>'1'!AS42</f>
        <v>33409.344510180716</v>
      </c>
      <c r="H42" s="956"/>
      <c r="I42" s="956">
        <f>'1'!AT42</f>
        <v>13207.87309196515</v>
      </c>
      <c r="J42" s="956"/>
    </row>
    <row r="43" spans="1:19" ht="18" customHeight="1">
      <c r="A43" s="813"/>
      <c r="B43" s="813" t="s">
        <v>1008</v>
      </c>
      <c r="C43" s="813"/>
      <c r="D43" s="1112"/>
      <c r="E43" s="1036">
        <f t="shared" si="0"/>
        <v>10316.415242106204</v>
      </c>
      <c r="F43" s="1038"/>
      <c r="G43" s="956">
        <f>'1'!AS43</f>
        <v>7127.5682877097543</v>
      </c>
      <c r="H43" s="956"/>
      <c r="I43" s="956">
        <f>'1'!AT43</f>
        <v>3188.8469543964502</v>
      </c>
      <c r="J43" s="956"/>
    </row>
    <row r="44" spans="1:19" ht="18" customHeight="1">
      <c r="A44" s="813"/>
      <c r="B44" s="813" t="s">
        <v>1009</v>
      </c>
      <c r="C44" s="813"/>
      <c r="D44" s="1112"/>
      <c r="E44" s="1036">
        <f t="shared" si="0"/>
        <v>6417.1241697273117</v>
      </c>
      <c r="F44" s="1038"/>
      <c r="G44" s="956">
        <f>'1'!AS44</f>
        <v>4470.7061597470802</v>
      </c>
      <c r="H44" s="956"/>
      <c r="I44" s="956">
        <f>'1'!AT44</f>
        <v>1946.4180099802318</v>
      </c>
      <c r="J44" s="956"/>
    </row>
    <row r="45" spans="1:19" ht="18" customHeight="1">
      <c r="A45" s="813"/>
      <c r="B45" s="1137" t="s">
        <v>380</v>
      </c>
      <c r="C45" s="813"/>
      <c r="D45" s="1112"/>
      <c r="E45" s="1036">
        <f t="shared" si="0"/>
        <v>27661.499225311469</v>
      </c>
      <c r="F45" s="1038"/>
      <c r="G45" s="956">
        <f>'1'!AS53</f>
        <v>19938.589664758496</v>
      </c>
      <c r="H45" s="956"/>
      <c r="I45" s="956">
        <f>'1'!AT53</f>
        <v>7722.9095605529747</v>
      </c>
      <c r="J45" s="956"/>
    </row>
    <row r="46" spans="1:19" ht="18" customHeight="1">
      <c r="A46" s="813"/>
      <c r="B46" s="813" t="s">
        <v>1010</v>
      </c>
      <c r="C46" s="813"/>
      <c r="D46" s="1112"/>
      <c r="E46" s="1036">
        <f t="shared" si="0"/>
        <v>21380.7754409187</v>
      </c>
      <c r="F46" s="1038"/>
      <c r="G46" s="956">
        <f>'1'!AS45</f>
        <v>15463.605187323066</v>
      </c>
      <c r="H46" s="956"/>
      <c r="I46" s="956">
        <f>'1'!AT45</f>
        <v>5917.1702535956329</v>
      </c>
      <c r="J46" s="956"/>
    </row>
    <row r="47" spans="1:19" ht="18" customHeight="1">
      <c r="A47" s="813"/>
      <c r="B47" s="813" t="s">
        <v>1011</v>
      </c>
      <c r="C47" s="813"/>
      <c r="D47" s="1112"/>
      <c r="E47" s="1036">
        <f t="shared" si="0"/>
        <v>6280.7237843927724</v>
      </c>
      <c r="F47" s="1038"/>
      <c r="G47" s="956">
        <f>'1'!AS46</f>
        <v>4474.9844774354333</v>
      </c>
      <c r="H47" s="956"/>
      <c r="I47" s="956">
        <f>'1'!AT46</f>
        <v>1805.7393069573391</v>
      </c>
      <c r="J47" s="956"/>
    </row>
    <row r="48" spans="1:19" ht="18" customHeight="1">
      <c r="A48" s="813"/>
      <c r="B48" s="1137" t="s">
        <v>381</v>
      </c>
      <c r="C48" s="813"/>
      <c r="D48" s="1112"/>
      <c r="E48" s="1036">
        <f t="shared" si="0"/>
        <v>39080.977766278098</v>
      </c>
      <c r="F48" s="1038"/>
      <c r="G48" s="956">
        <f>'1'!AS54</f>
        <v>29913.106258950862</v>
      </c>
      <c r="H48" s="956"/>
      <c r="I48" s="956">
        <f>'1'!AT54</f>
        <v>9167.8715073272397</v>
      </c>
      <c r="J48" s="956"/>
    </row>
    <row r="49" spans="1:10" ht="18" customHeight="1">
      <c r="A49" s="813"/>
      <c r="B49" s="813" t="s">
        <v>1012</v>
      </c>
      <c r="C49" s="6"/>
      <c r="D49" s="620"/>
      <c r="E49" s="1036">
        <f t="shared" si="0"/>
        <v>8561.393520104848</v>
      </c>
      <c r="F49" s="1038"/>
      <c r="G49" s="956">
        <f>'1'!AS47</f>
        <v>6659.3466674610918</v>
      </c>
      <c r="H49" s="956"/>
      <c r="I49" s="956">
        <f>'1'!AT47</f>
        <v>1902.0468526437569</v>
      </c>
      <c r="J49" s="956"/>
    </row>
    <row r="50" spans="1:10" ht="18" customHeight="1">
      <c r="A50" s="813"/>
      <c r="B50" s="813" t="s">
        <v>1013</v>
      </c>
      <c r="C50" s="6"/>
      <c r="D50" s="620"/>
      <c r="E50" s="1036">
        <f t="shared" si="0"/>
        <v>24171.276273122359</v>
      </c>
      <c r="F50" s="1038"/>
      <c r="G50" s="956">
        <f>'1'!AS48</f>
        <v>18837.174396151746</v>
      </c>
      <c r="H50" s="956"/>
      <c r="I50" s="956">
        <f>'1'!AT48</f>
        <v>5334.1018769706125</v>
      </c>
      <c r="J50" s="956"/>
    </row>
    <row r="51" spans="1:10" ht="18" customHeight="1">
      <c r="A51" s="813"/>
      <c r="B51" s="813" t="s">
        <v>1014</v>
      </c>
      <c r="C51" s="6"/>
      <c r="D51" s="620"/>
      <c r="E51" s="1036">
        <f t="shared" si="0"/>
        <v>6348.3079730508707</v>
      </c>
      <c r="F51" s="1038"/>
      <c r="G51" s="956">
        <f>'1'!AS49</f>
        <v>4416.5851953379988</v>
      </c>
      <c r="H51" s="956"/>
      <c r="I51" s="956">
        <f>'1'!AT49</f>
        <v>1931.7227777128714</v>
      </c>
      <c r="J51" s="956"/>
    </row>
    <row r="52" spans="1:10" ht="18" customHeight="1">
      <c r="A52" s="813"/>
      <c r="B52" s="1137" t="s">
        <v>433</v>
      </c>
      <c r="C52" s="6"/>
      <c r="D52" s="620"/>
      <c r="E52" s="1036">
        <f t="shared" si="0"/>
        <v>3149.1159545811252</v>
      </c>
      <c r="F52" s="1038"/>
      <c r="G52" s="956">
        <f>'1'!AS50</f>
        <v>2415.8956962475108</v>
      </c>
      <c r="H52" s="956"/>
      <c r="I52" s="956">
        <f>'1'!AT50</f>
        <v>733.2202583336142</v>
      </c>
      <c r="J52" s="956"/>
    </row>
    <row r="53" spans="1:10" ht="18" customHeight="1">
      <c r="A53" s="2639" t="s">
        <v>434</v>
      </c>
      <c r="B53" s="2639"/>
      <c r="C53" s="6"/>
      <c r="D53" s="620"/>
      <c r="E53" s="1036">
        <f t="shared" si="0"/>
        <v>1539.5649599053354</v>
      </c>
      <c r="F53" s="1038"/>
      <c r="G53" s="956">
        <f>'1'!AS51</f>
        <v>1113.3127040592835</v>
      </c>
      <c r="H53" s="956"/>
      <c r="I53" s="956">
        <f>'1'!AT51</f>
        <v>426.25225584605187</v>
      </c>
      <c r="J53" s="956"/>
    </row>
    <row r="54" spans="1:10" ht="18" customHeight="1">
      <c r="A54" s="2641" t="s">
        <v>118</v>
      </c>
      <c r="B54" s="2641"/>
      <c r="C54" s="2641"/>
      <c r="D54" s="1112"/>
      <c r="E54" s="1036"/>
      <c r="F54" s="1038"/>
      <c r="G54" s="956"/>
      <c r="H54" s="956"/>
      <c r="I54" s="956"/>
      <c r="J54" s="956"/>
    </row>
    <row r="55" spans="1:10" ht="18" customHeight="1">
      <c r="A55" s="2639" t="s">
        <v>435</v>
      </c>
      <c r="B55" s="2639" t="s">
        <v>435</v>
      </c>
      <c r="C55" s="1141"/>
      <c r="D55" s="1112"/>
      <c r="E55" s="1036">
        <f t="shared" si="0"/>
        <v>87824.989558505549</v>
      </c>
      <c r="F55" s="1038"/>
      <c r="G55" s="956">
        <f>'1'!AS57</f>
        <v>64918.603273339577</v>
      </c>
      <c r="H55" s="956"/>
      <c r="I55" s="956">
        <f>'1'!AT57</f>
        <v>22906.386285165972</v>
      </c>
      <c r="J55" s="956"/>
    </row>
    <row r="56" spans="1:10" ht="18" customHeight="1">
      <c r="A56" s="1137"/>
      <c r="B56" s="1137" t="s">
        <v>385</v>
      </c>
      <c r="C56" s="1137"/>
      <c r="D56" s="1112"/>
      <c r="E56" s="1036">
        <f t="shared" si="0"/>
        <v>39366.926517836218</v>
      </c>
      <c r="F56" s="1038"/>
      <c r="G56" s="956">
        <f>'1'!AS59</f>
        <v>27180.799159054302</v>
      </c>
      <c r="H56" s="956"/>
      <c r="I56" s="956">
        <f>'1'!AT59</f>
        <v>12186.127358781916</v>
      </c>
      <c r="J56" s="956"/>
    </row>
    <row r="57" spans="1:10" ht="18" customHeight="1">
      <c r="A57" s="1137"/>
      <c r="B57" s="1137" t="s">
        <v>386</v>
      </c>
      <c r="C57" s="1137"/>
      <c r="D57" s="1112"/>
      <c r="E57" s="1036">
        <f t="shared" si="0"/>
        <v>26685.537091813199</v>
      </c>
      <c r="F57" s="1038"/>
      <c r="G57" s="956">
        <f>'1'!AS60</f>
        <v>20935.250172202217</v>
      </c>
      <c r="H57" s="956"/>
      <c r="I57" s="956">
        <f>'1'!AT60</f>
        <v>5750.2869196109832</v>
      </c>
      <c r="J57" s="956"/>
    </row>
    <row r="58" spans="1:10" ht="18" customHeight="1">
      <c r="A58" s="1137"/>
      <c r="B58" s="1137" t="s">
        <v>387</v>
      </c>
      <c r="C58" s="1137"/>
      <c r="D58" s="1112"/>
      <c r="E58" s="1036">
        <f t="shared" si="0"/>
        <v>21772.525948856124</v>
      </c>
      <c r="F58" s="1038"/>
      <c r="G58" s="956">
        <f>'1'!AS61</f>
        <v>16802.553942083061</v>
      </c>
      <c r="H58" s="956"/>
      <c r="I58" s="956">
        <f>'1'!AT61</f>
        <v>4969.9720067730632</v>
      </c>
      <c r="J58" s="956"/>
    </row>
    <row r="59" spans="1:10" ht="18" customHeight="1" thickBot="1">
      <c r="A59" s="2640" t="s">
        <v>439</v>
      </c>
      <c r="B59" s="2640"/>
      <c r="C59" s="1138"/>
      <c r="D59" s="1113"/>
      <c r="E59" s="1037">
        <f t="shared" si="0"/>
        <v>71547.820156015674</v>
      </c>
      <c r="F59" s="1042"/>
      <c r="G59" s="967">
        <f>'1'!AS62</f>
        <v>51536.558513280048</v>
      </c>
      <c r="H59" s="967"/>
      <c r="I59" s="967">
        <f>'1'!AT62</f>
        <v>20011.261642735626</v>
      </c>
      <c r="J59" s="967"/>
    </row>
    <row r="60" spans="1:10" s="807" customFormat="1" ht="18" customHeight="1">
      <c r="A60" s="2351" t="s">
        <v>2505</v>
      </c>
      <c r="B60" s="2350"/>
      <c r="C60" s="2344"/>
      <c r="D60" s="2344"/>
      <c r="E60" s="2344"/>
      <c r="F60" s="2344"/>
      <c r="G60" s="2344"/>
      <c r="H60" s="2344"/>
      <c r="I60" s="2344"/>
      <c r="J60" s="2344"/>
    </row>
    <row r="61" spans="1:10" ht="15">
      <c r="A61" s="987"/>
      <c r="B61" s="987"/>
      <c r="C61" s="987"/>
      <c r="D61" s="1111"/>
    </row>
    <row r="62" spans="1:10" ht="15">
      <c r="A62" s="987"/>
      <c r="B62" s="987"/>
      <c r="C62" s="987"/>
      <c r="D62" s="1111"/>
    </row>
    <row r="63" spans="1:10" ht="15">
      <c r="A63" s="987"/>
      <c r="B63" s="987"/>
      <c r="C63" s="987"/>
      <c r="D63" s="1111"/>
    </row>
    <row r="64" spans="1:10" ht="15">
      <c r="A64" s="987"/>
      <c r="B64" s="987"/>
      <c r="C64" s="987"/>
      <c r="D64" s="1111"/>
    </row>
    <row r="65" spans="1:4" ht="15">
      <c r="A65" s="987"/>
      <c r="B65" s="987"/>
      <c r="C65" s="987"/>
      <c r="D65" s="1111"/>
    </row>
    <row r="66" spans="1:4" ht="15">
      <c r="A66" s="987"/>
      <c r="B66" s="820"/>
      <c r="C66" s="987"/>
      <c r="D66" s="1111"/>
    </row>
    <row r="67" spans="1:4" ht="15">
      <c r="A67" s="987"/>
      <c r="B67" s="987"/>
      <c r="C67" s="987"/>
      <c r="D67" s="1111"/>
    </row>
    <row r="68" spans="1:4" ht="15">
      <c r="A68" s="987"/>
      <c r="B68" s="987"/>
      <c r="C68" s="987"/>
      <c r="D68" s="1111"/>
    </row>
    <row r="69" spans="1:4" ht="15">
      <c r="A69" s="987"/>
      <c r="B69" s="987"/>
      <c r="C69" s="987"/>
      <c r="D69" s="1111"/>
    </row>
    <row r="70" spans="1:4" ht="15">
      <c r="A70" s="987"/>
      <c r="B70" s="987"/>
      <c r="C70" s="987"/>
      <c r="D70" s="1111"/>
    </row>
    <row r="71" spans="1:4" ht="15">
      <c r="A71" s="987"/>
      <c r="B71" s="987"/>
      <c r="C71" s="987"/>
      <c r="D71" s="1111"/>
    </row>
    <row r="72" spans="1:4" ht="15">
      <c r="A72" s="987"/>
      <c r="B72" s="987"/>
      <c r="C72" s="987"/>
      <c r="D72" s="1111"/>
    </row>
    <row r="73" spans="1:4" ht="15">
      <c r="A73" s="987"/>
      <c r="B73" s="987"/>
      <c r="C73" s="987"/>
      <c r="D73" s="1111"/>
    </row>
    <row r="74" spans="1:4" ht="15">
      <c r="A74" s="987"/>
      <c r="B74" s="987"/>
      <c r="C74" s="987"/>
      <c r="D74" s="1111"/>
    </row>
    <row r="75" spans="1:4" ht="15">
      <c r="A75" s="987"/>
      <c r="B75" s="987"/>
      <c r="C75" s="987"/>
      <c r="D75" s="1111"/>
    </row>
    <row r="76" spans="1:4" ht="15">
      <c r="A76" s="987"/>
      <c r="B76" s="987"/>
      <c r="C76" s="987"/>
      <c r="D76" s="1111"/>
    </row>
    <row r="77" spans="1:4" ht="15">
      <c r="A77" s="987"/>
      <c r="B77" s="987"/>
      <c r="C77" s="987"/>
      <c r="D77" s="1111"/>
    </row>
    <row r="78" spans="1:4" ht="15">
      <c r="A78" s="987"/>
      <c r="B78" s="987"/>
      <c r="C78" s="987"/>
      <c r="D78" s="1111"/>
    </row>
  </sheetData>
  <mergeCells count="60">
    <mergeCell ref="A3:C5"/>
    <mergeCell ref="E3:F5"/>
    <mergeCell ref="G3:H5"/>
    <mergeCell ref="I3:J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54:C54"/>
    <mergeCell ref="A55:B55"/>
    <mergeCell ref="A27:D27"/>
    <mergeCell ref="A28:D28"/>
    <mergeCell ref="A59:B59"/>
    <mergeCell ref="A21:C21"/>
    <mergeCell ref="A20:C20"/>
    <mergeCell ref="A29:C29"/>
    <mergeCell ref="A32:C32"/>
    <mergeCell ref="A38:C38"/>
    <mergeCell ref="A39:B39"/>
    <mergeCell ref="A53:B53"/>
    <mergeCell ref="A22:D22"/>
    <mergeCell ref="A23:D23"/>
    <mergeCell ref="A24:D24"/>
    <mergeCell ref="A25:D25"/>
    <mergeCell ref="A26:D26"/>
    <mergeCell ref="K32:K36"/>
    <mergeCell ref="L32:M32"/>
    <mergeCell ref="L33:M33"/>
    <mergeCell ref="L34:M34"/>
    <mergeCell ref="L35:M35"/>
    <mergeCell ref="L36:M36"/>
    <mergeCell ref="N32:S32"/>
    <mergeCell ref="O33:P33"/>
    <mergeCell ref="O34:P34"/>
    <mergeCell ref="Q33:S33"/>
    <mergeCell ref="Q34:S34"/>
    <mergeCell ref="P35:P36"/>
    <mergeCell ref="Q35:R35"/>
    <mergeCell ref="Q36:R36"/>
    <mergeCell ref="S35:S36"/>
    <mergeCell ref="M37:N37"/>
    <mergeCell ref="R37:S37"/>
    <mergeCell ref="M41:N41"/>
    <mergeCell ref="R41:S41"/>
    <mergeCell ref="M38:N38"/>
    <mergeCell ref="R38:S38"/>
    <mergeCell ref="M39:N39"/>
    <mergeCell ref="R39:S39"/>
    <mergeCell ref="M40:N40"/>
    <mergeCell ref="R40:S40"/>
  </mergeCells>
  <phoneticPr fontId="5" type="noConversion"/>
  <printOptions horizontalCentered="1"/>
  <pageMargins left="0.35433070866141736" right="0.39370078740157483" top="0.78740157480314965" bottom="0.78740157480314965" header="0.82677165354330717" footer="0.82677165354330717"/>
  <pageSetup paperSize="9" scale="85" firstPageNumber="95" pageOrder="overThenDown" orientation="portrait" r:id="rId1"/>
  <headerFooter alignWithMargins="0">
    <oddFooter>&amp;C&amp;"新細明體,標準"&amp;12&amp;P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82</vt:i4>
      </vt:variant>
      <vt:variant>
        <vt:lpstr>已命名的範圍</vt:lpstr>
      </vt:variant>
      <vt:variant>
        <vt:i4>100</vt:i4>
      </vt:variant>
    </vt:vector>
  </HeadingPairs>
  <TitlesOfParts>
    <vt:vector size="182" baseType="lpstr">
      <vt:lpstr>插頁</vt:lpstr>
      <vt:lpstr>目錄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49</vt:lpstr>
      <vt:lpstr>50</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'59.'!_Ref88126996</vt:lpstr>
      <vt:lpstr>'63.'!_Ref88127019</vt:lpstr>
      <vt:lpstr>'29.'!_Toc212352963</vt:lpstr>
      <vt:lpstr>'3.'!_Toc26523767</vt:lpstr>
      <vt:lpstr>'29.'!_Toc26523774</vt:lpstr>
      <vt:lpstr>'1'!_Toc26523781</vt:lpstr>
      <vt:lpstr>'3.'!_Toc307329395</vt:lpstr>
      <vt:lpstr>'7.'!_Toc307329396</vt:lpstr>
      <vt:lpstr>'11.'!_Toc307329403</vt:lpstr>
      <vt:lpstr>'21.'!_Toc307329411</vt:lpstr>
      <vt:lpstr>'1'!_Toc92361152</vt:lpstr>
      <vt:lpstr>'2'!_Toc92361153</vt:lpstr>
      <vt:lpstr>'2'!_Toc92361154</vt:lpstr>
      <vt:lpstr>'5.'!_Toc92361159</vt:lpstr>
      <vt:lpstr>'23.'!_Toc92361164</vt:lpstr>
      <vt:lpstr>'2'!_Toc92361174</vt:lpstr>
      <vt:lpstr>'23.'!_Toc92361175</vt:lpstr>
      <vt:lpstr>'21.'!_Toc92361185</vt:lpstr>
      <vt:lpstr>'31.'!OLE_LINK13</vt:lpstr>
      <vt:lpstr>'1'!OLE_LINK20</vt:lpstr>
      <vt:lpstr>'1'!OLE_LINK8</vt:lpstr>
      <vt:lpstr>'1'!Print_Area</vt:lpstr>
      <vt:lpstr>'10.'!Print_Area</vt:lpstr>
      <vt:lpstr>'11.'!Print_Area</vt:lpstr>
      <vt:lpstr>'12.'!Print_Area</vt:lpstr>
      <vt:lpstr>'13.'!Print_Area</vt:lpstr>
      <vt:lpstr>'14.'!Print_Area</vt:lpstr>
      <vt:lpstr>'15.'!Print_Area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'49.'!Print_Area</vt:lpstr>
      <vt:lpstr>'5.'!Print_Area</vt:lpstr>
      <vt:lpstr>'50'!Print_Area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'8.'!Print_Area</vt:lpstr>
      <vt:lpstr>'9.'!Print_Area</vt:lpstr>
      <vt:lpstr>目錄!Print_Area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顏心怡</dc:creator>
  <cp:lastModifiedBy>kitty</cp:lastModifiedBy>
  <cp:lastPrinted>2023-12-18T05:58:58Z</cp:lastPrinted>
  <dcterms:created xsi:type="dcterms:W3CDTF">2001-09-12T09:33:36Z</dcterms:created>
  <dcterms:modified xsi:type="dcterms:W3CDTF">2023-12-22T09:29:34Z</dcterms:modified>
</cp:coreProperties>
</file>